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.sitnikov\Documents\Перспективные проекты\"/>
    </mc:Choice>
  </mc:AlternateContent>
  <xr:revisionPtr revIDLastSave="0" documentId="13_ncr:1_{41C09708-E30C-4E9A-A150-D0EB73731F27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Дашборд" sheetId="1" r:id="rId1"/>
    <sheet name="Вводные" sheetId="2" r:id="rId2"/>
    <sheet name="ОТЧЕТ" sheetId="3" r:id="rId3"/>
    <sheet name="Расчет ВРИ (ТЭП)" sheetId="4" r:id="rId4"/>
    <sheet name="ТЭП" sheetId="5" r:id="rId5"/>
    <sheet name="Календарь" sheetId="6" r:id="rId6"/>
    <sheet name="Цены" sheetId="7" r:id="rId7"/>
    <sheet name="Финансирование" sheetId="8" r:id="rId8"/>
    <sheet name="Ставки" sheetId="9" r:id="rId9"/>
    <sheet name="LLCR" sheetId="10" r:id="rId10"/>
    <sheet name="Мониторинг" sheetId="11" r:id="rId11"/>
    <sheet name="СРОКИ" sheetId="12" r:id="rId12"/>
    <sheet name="CF" sheetId="13" r:id="rId13"/>
    <sheet name="cf_0" sheetId="14" r:id="rId14"/>
    <sheet name="cf_1" sheetId="15" r:id="rId15"/>
    <sheet name="cf_2" sheetId="16" r:id="rId16"/>
    <sheet name="ПОДБОР_КВ.М" sheetId="17" r:id="rId17"/>
    <sheet name="План продаж" sheetId="18" r:id="rId18"/>
    <sheet name="факт" sheetId="19" r:id="rId19"/>
    <sheet name="коды" sheetId="20" r:id="rId20"/>
    <sheet name="КРЕДИТЫ" sheetId="21" r:id="rId21"/>
    <sheet name="гр.эскроу" sheetId="22" r:id="rId22"/>
    <sheet name="гр.статус" sheetId="23" r:id="rId23"/>
    <sheet name="ЗУ" sheetId="24" r:id="rId24"/>
    <sheet name="MAPPING" sheetId="25" r:id="rId25"/>
    <sheet name="Служебные" sheetId="26" r:id="rId26"/>
    <sheet name="ОБЪЕКТЫ КРТ" sheetId="27" r:id="rId27"/>
  </sheets>
  <externalReferences>
    <externalReference r:id="rId28"/>
  </externalReferences>
  <definedNames>
    <definedName name="_" hidden="1">#REF!</definedName>
    <definedName name="__" hidden="1">#REF!</definedName>
    <definedName name="____" hidden="1">#REF!</definedName>
    <definedName name="_____" hidden="1">#REF!</definedName>
    <definedName name="______" hidden="1">#REF!</definedName>
    <definedName name="____________AS1" hidden="1">{#N/A,#N/A,FALSE,"müş_iç_ihz";#N/A,#N/A,FALSE,"müş_iç_er";#N/A,#N/A,FALSE,"müş_iç_tut"}</definedName>
    <definedName name="__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__AS1" hidden="1">{#N/A,#N/A,FALSE,"müş_iç_ihz";#N/A,#N/A,FALSE,"müş_iç_er";#N/A,#N/A,FALSE,"müş_iç_tut"}</definedName>
    <definedName name="__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__AS1" hidden="1">{#N/A,#N/A,FALSE,"müş_iç_ihz";#N/A,#N/A,FALSE,"müş_iç_er";#N/A,#N/A,FALSE,"müş_iç_tut"}</definedName>
    <definedName name="_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_AS1" hidden="1">{#N/A,#N/A,FALSE,"müş_iç_ihz";#N/A,#N/A,FALSE,"müş_iç_er";#N/A,#N/A,FALSE,"müş_iç_tut"}</definedName>
    <definedName name="__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___AS1" hidden="1">{#N/A,#N/A,FALSE,"müş_iç_ihz";#N/A,#N/A,FALSE,"müş_iç_er";#N/A,#N/A,FALSE,"müş_iç_tut"}</definedName>
    <definedName name="____KEY2" hidden="1">#REF!</definedName>
    <definedName name="____mal2" hidden="1">{"'KABA MALZEME'!$B$5:$G$101","'KABA MALZEME'!$B$5:$G$101"}</definedName>
    <definedName name="_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xlfn.BAHTTEXT" hidden="1">#NAME?</definedName>
    <definedName name="___123Graph__AA" hidden="1">#REF!</definedName>
    <definedName name="___2_._solv" hidden="1">#REF!</definedName>
    <definedName name="___AS1" hidden="1">{#N/A,#N/A,FALSE,"müş_iç_ihz";#N/A,#N/A,FALSE,"müş_iç_er";#N/A,#N/A,FALSE,"müş_iç_tut"}</definedName>
    <definedName name="___KEY2" hidden="1">#REF!</definedName>
    <definedName name="___mal2" hidden="1">{"'KABA MALZEME'!$B$5:$G$101","'KABA MALZEME'!$B$5:$G$101"}</definedName>
    <definedName name="__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__RL1" hidden="1">#REF!</definedName>
    <definedName name="___wrn2" hidden="1">{"glc1",#N/A,FALSE,"GLC";"glc2",#N/A,FALSE,"GLC";"glc3",#N/A,FALSE,"GLC";"glc4",#N/A,FALSE,"GLC";"glc5",#N/A,FALSE,"GLC"}</definedName>
    <definedName name="___wrn222" hidden="1">{"glc1",#N/A,FALSE,"GLC";"glc2",#N/A,FALSE,"GLC";"glc3",#N/A,FALSE,"GLC";"glc4",#N/A,FALSE,"GLC";"glc5",#N/A,FALSE,"GLC"}</definedName>
    <definedName name="___xlfn.BAHTTEXT" hidden="1">#NAME?</definedName>
    <definedName name="__1__123Graph_ACHART_1" hidden="1">#REF!</definedName>
    <definedName name="__1__123Graph_AChart_1A" hidden="1">#REF!</definedName>
    <definedName name="__1__123Graph_ACHART_4" hidden="1">#REF!</definedName>
    <definedName name="__123Grapgh__s" hidden="1">#REF!</definedName>
    <definedName name="__123Graph_A" hidden="1">#REF!</definedName>
    <definedName name="__123Graph_ACURRENT" hidden="1">#REF!</definedName>
    <definedName name="__123Graph_B" hidden="1">#REF!</definedName>
    <definedName name="__123Graph_BChar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2_._solv" hidden="1">#REF!</definedName>
    <definedName name="__2__123Graph_ACHART_2" hidden="1">#REF!</definedName>
    <definedName name="__2__123Graph_BChart_1A" hidden="1">#REF!</definedName>
    <definedName name="__2__123Graph_XCHART_3" hidden="1">#REF!</definedName>
    <definedName name="__3__123Graph_ACHART_1" hidden="1">#REF!</definedName>
    <definedName name="__3__123Graph_BCHART_2" hidden="1">#REF!</definedName>
    <definedName name="__3__123Graph_XCHART_4" hidden="1">#REF!</definedName>
    <definedName name="__4__123Graph_ACHART_2" hidden="1">#REF!</definedName>
    <definedName name="__4__123Graph_CCHART_1" hidden="1">#REF!</definedName>
    <definedName name="__5__123Graph_BCHART_2" hidden="1">#REF!</definedName>
    <definedName name="__5__123Graph_DCHART_1" hidden="1">#REF!</definedName>
    <definedName name="__6__123Graph_CCHART_1" hidden="1">#REF!</definedName>
    <definedName name="__7__123Graph_DCHART_1" hidden="1">#REF!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ccr1" hidden="1">{#N/A,#N/A,TRUE,"Cover";#N/A,#N/A,TRUE,"Conts";#N/A,#N/A,TRUE,"VOS";#N/A,#N/A,TRUE,"Warrington";#N/A,#N/A,TRUE,"Widnes"}</definedName>
    <definedName name="__FDS_HYPERLINK_TOGGLE_STATE__" hidden="1">"ON"</definedName>
    <definedName name="__hk4645" hidden="1">{#N/A,#N/A,FALSE,"ihz. icmal";#N/A,#N/A,FALSE,"avans";#N/A,#N/A,FALSE,"mal_FF_icm";#N/A,#N/A,FALSE,"fat_ihz";#N/A,#N/A,FALSE,"söz_fiy_fark";#N/A,#N/A,FALSE,"kap2"}</definedName>
    <definedName name="__IntlFixup" hidden="1">TRUE</definedName>
    <definedName name="__mal2" hidden="1">{"'KABA MALZEME'!$B$5:$G$101","'KABA MALZEME'!$B$5:$G$101"}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SM2" hidden="1">{#N/A,#N/A,FALSE,"TELEFON"}</definedName>
    <definedName name="__RL1" hidden="1">#REF!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wrn2" hidden="1">{"glc1",#N/A,FALSE,"GLC";"glc2",#N/A,FALSE,"GLC";"glc3",#N/A,FALSE,"GLC";"glc4",#N/A,FALSE,"GLC";"glc5",#N/A,FALSE,"GLC"}</definedName>
    <definedName name="__wrn222" hidden="1">{"glc1",#N/A,FALSE,"GLC";"glc2",#N/A,FALSE,"GLC";"glc3",#N/A,FALSE,"GLC";"glc4",#N/A,FALSE,"GLC";"glc5",#N/A,FALSE,"GLC"}</definedName>
    <definedName name="__xlfn.BAHTTEXT" hidden="1">#NAME?</definedName>
    <definedName name="__ZA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0" hidden="1">{#N/A,#N/A,FALSE,"Summary";#N/A,#N/A,FALSE,"3TJ";#N/A,#N/A,FALSE,"3TN";#N/A,#N/A,FALSE,"3TP";#N/A,#N/A,FALSE,"3SJ";#N/A,#N/A,FALSE,"3CJ";#N/A,#N/A,FALSE,"3CN";#N/A,#N/A,FALSE,"3CP";#N/A,#N/A,FALSE,"3A"}</definedName>
    <definedName name="__ZA11" hidden="1">{#N/A,#N/A,FALSE,"Summary";#N/A,#N/A,FALSE,"3TJ";#N/A,#N/A,FALSE,"3TN";#N/A,#N/A,FALSE,"3TP";#N/A,#N/A,FALSE,"3SJ";#N/A,#N/A,FALSE,"3CJ";#N/A,#N/A,FALSE,"3CN";#N/A,#N/A,FALSE,"3CP";#N/A,#N/A,FALSE,"3A"}</definedName>
    <definedName name="__ZA1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1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1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2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2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" hidden="1">{#N/A,#N/A,FALSE,"Summary";#N/A,#N/A,FALSE,"3TJ";#N/A,#N/A,FALSE,"3TN";#N/A,#N/A,FALSE,"3TP";#N/A,#N/A,FALSE,"3SJ";#N/A,#N/A,FALSE,"3CJ";#N/A,#N/A,FALSE,"3CN";#N/A,#N/A,FALSE,"3CP";#N/A,#N/A,FALSE,"3A"}</definedName>
    <definedName name="__ZA3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3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6" hidden="1">{"'Appendix 3 Currency'!$A$1:$U$96"}</definedName>
    <definedName name="__ZA3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8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3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" hidden="1">{#N/A,#N/A,FALSE,"Summary";#N/A,#N/A,FALSE,"3TJ";#N/A,#N/A,FALSE,"3TN";#N/A,#N/A,FALSE,"3TP";#N/A,#N/A,FALSE,"3SJ";#N/A,#N/A,FALSE,"3CJ";#N/A,#N/A,FALSE,"3CN";#N/A,#N/A,FALSE,"3CP";#N/A,#N/A,FALSE,"3A"}</definedName>
    <definedName name="__ZA4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4" hidden="1">{#N/A,#N/A,FALSE,"TELEFON"}</definedName>
    <definedName name="__ZA4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46" hidden="1">{#N/A,#N/A,FALSE,"Summary";#N/A,#N/A,FALSE,"3TJ";#N/A,#N/A,FALSE,"3TN";#N/A,#N/A,FALSE,"3TP";#N/A,#N/A,FALSE,"3SJ";#N/A,#N/A,FALSE,"3CJ";#N/A,#N/A,FALSE,"3CN";#N/A,#N/A,FALSE,"3CP";#N/A,#N/A,FALSE,"3A"}</definedName>
    <definedName name="__ZA4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48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49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" hidden="1">{#N/A,#N/A,FALSE,"Summary";#N/A,#N/A,FALSE,"3TJ";#N/A,#N/A,FALSE,"3TN";#N/A,#N/A,FALSE,"3TP";#N/A,#N/A,FALSE,"3SJ";#N/A,#N/A,FALSE,"3CJ";#N/A,#N/A,FALSE,"3CN";#N/A,#N/A,FALSE,"3CP";#N/A,#N/A,FALSE,"3A"}</definedName>
    <definedName name="__ZA5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2" hidden="1">{"turbine",#N/A,FALSE,"Option"}</definedName>
    <definedName name="__ZA53" hidden="1">{#N/A,#N/A,TRUE,"arnitower";#N/A,#N/A,TRUE,"arnigarage "}</definedName>
    <definedName name="__ZA5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5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5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57" hidden="1">{#N/A,#N/A,FALSE,"Summary";#N/A,#N/A,FALSE,"3TJ";#N/A,#N/A,FALSE,"3TN";#N/A,#N/A,FALSE,"3TP";#N/A,#N/A,FALSE,"3SJ";#N/A,#N/A,FALSE,"3CJ";#N/A,#N/A,FALSE,"3CN";#N/A,#N/A,FALSE,"3CP";#N/A,#N/A,FALSE,"3A"}</definedName>
    <definedName name="__ZA58" hidden="1">{#N/A,#N/A,FALSE,"COVER";#N/A,#N/A,FALSE,"RECAP";#N/A,#N/A,FALSE,"SANTA BARBARA NONMANUAL";#N/A,#N/A,FALSE,"CEQUIP";#N/A,#N/A,FALSE,"WRATE";#N/A,#N/A,FALSE,"INDIRECT";#N/A,#N/A,FALSE,"TRAIN";#N/A,#N/A,FALSE,"MANLOADED SCHEDULE"}</definedName>
    <definedName name="__ZA59" hidden="1">{#N/A,#N/A,FALSE,"TELEFON"}</definedName>
    <definedName name="__ZA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0" hidden="1">{#N/A,#N/A,FALSE,"TELEFON"}</definedName>
    <definedName name="__ZA61" hidden="1">{#N/A,#N/A,FALSE,"Q&amp;AE";#N/A,#N/A,FALSE,"Params";#N/A,#N/A,FALSE,"ReconE";#N/A,#N/A,FALSE,"CostCompE";#N/A,#N/A,FALSE,"SummaryE";#N/A,#N/A,FALSE,"Detail";#N/A,#N/A,FALSE,"PayItem"}</definedName>
    <definedName name="__ZA62" hidden="1">{"DBANK",#N/A,FALSE,"PriceE";"CKTS",#N/A,FALSE,"PriceE"}</definedName>
    <definedName name="__ZA63" hidden="1">{#N/A,#N/A,FALSE,"WBS 1.06";#N/A,#N/A,FALSE,"WBS 1.14";#N/A,#N/A,FALSE,"WBS 1.17";#N/A,#N/A,FALSE,"WBS 1.18"}</definedName>
    <definedName name="__ZA64" hidden="1">{#N/A,#N/A,FALSE,"ProjInfo";#N/A,#N/A,FALSE,"Params";#N/A,#N/A,FALSE,"Q&amp;AE";#N/A,#N/A,FALSE,"CostCompE";#N/A,#N/A,FALSE,"SummaryE";#N/A,#N/A,FALSE,"PayItem";#N/A,#N/A,FALSE,"Detail";#N/A,#N/A,FALSE,"ReconE"}</definedName>
    <definedName name="__ZA65" hidden="1">{"FUEL OIL",#N/A,FALSE,"Option"}</definedName>
    <definedName name="__ZA6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67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68" hidden="1">{"pumps",#N/A,FALSE,"Option"}</definedName>
    <definedName name="__ZA69" hidden="1">{"turbine",#N/A,FALSE,"Option"}</definedName>
    <definedName name="__ZA70" hidden="1">{#N/A,#N/A,TRUE,"arnitower";#N/A,#N/A,TRUE,"arnigarage "}</definedName>
    <definedName name="__ZA71" hidden="1">{"WESTINGHOUSE",#N/A,FALSE,"Option"}</definedName>
    <definedName name="__ZA7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7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__ZA7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8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ZA9" hidden="1">{#N/A,#N/A,FALSE,"Summary";#N/A,#N/A,FALSE,"3TJ";#N/A,#N/A,FALSE,"3TN";#N/A,#N/A,FALSE,"3TP";#N/A,#N/A,FALSE,"3SJ";#N/A,#N/A,FALSE,"3CJ";#N/A,#N/A,FALSE,"3CN";#N/A,#N/A,FALSE,"3CP";#N/A,#N/A,FALSE,"3A"}</definedName>
    <definedName name="__ZA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ZA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1" hidden="1">#REF!</definedName>
    <definedName name="_1_._solv" hidden="1">#REF!</definedName>
    <definedName name="_1__123Graph_ACHART_1" hidden="1">#REF!</definedName>
    <definedName name="_1__123Graph_AChart_1A" hidden="1">#REF!</definedName>
    <definedName name="_1__123Graph_ACHART_4" hidden="1">#REF!</definedName>
    <definedName name="_1_0___.0solv" hidden="1">#REF!</definedName>
    <definedName name="_10__123Graph_AChart_1AJ" hidden="1">#REF!</definedName>
    <definedName name="_10_0_0K" hidden="1">#REF!</definedName>
    <definedName name="_100__123Graph_BChart_2D" hidden="1">#REF!</definedName>
    <definedName name="_101__123Graph_BChart_3B" hidden="1">#REF!</definedName>
    <definedName name="_102__123Graph_BChart_3L" hidden="1">#REF!</definedName>
    <definedName name="_103__123Graph_BChart_9C" hidden="1">#REF!</definedName>
    <definedName name="_104__123Graph_CChart_1A" hidden="1">#REF!</definedName>
    <definedName name="_105__123Graph_CChart_1AA" hidden="1">#REF!</definedName>
    <definedName name="_106__123Graph_CChart_1AB" hidden="1">#REF!</definedName>
    <definedName name="_107__123Graph_CChart_1AE" hidden="1">#REF!</definedName>
    <definedName name="_108__123Graph_CChart_1AF" hidden="1">#REF!</definedName>
    <definedName name="_109__123Graph_CChart_1AM" hidden="1">#REF!</definedName>
    <definedName name="_11__123Graph_AChart_1AK" hidden="1">#REF!</definedName>
    <definedName name="_110__123Graph_CChart_1B" hidden="1">#REF!</definedName>
    <definedName name="_111__123Graph_CChart_1C" hidden="1">#REF!</definedName>
    <definedName name="_1111" hidden="1">#REF!</definedName>
    <definedName name="_112__123Graph_CChart_1CA" hidden="1">#REF!</definedName>
    <definedName name="_113__123Graph_CChart_1CD" hidden="1">#REF!</definedName>
    <definedName name="_114__123Graph_CChart_1CE" hidden="1">#REF!</definedName>
    <definedName name="_115__123Graph_CChart_1D" hidden="1">#REF!</definedName>
    <definedName name="_116__123Graph_CChart_1E" hidden="1">#REF!</definedName>
    <definedName name="_117__123Graph_CChart_1F" hidden="1">#REF!</definedName>
    <definedName name="_118__123Graph_CChart_1G" hidden="1">#REF!</definedName>
    <definedName name="_119__123Graph_CChart_1H" hidden="1">#REF!</definedName>
    <definedName name="_12_._solv" hidden="1">#REF!</definedName>
    <definedName name="_12__123Graph_AChart_1AL" hidden="1">#REF!</definedName>
    <definedName name="_12_0_0SO" hidden="1">#REF!</definedName>
    <definedName name="_120__123Graph_CChart_1I" hidden="1">#REF!</definedName>
    <definedName name="_121__123Graph_CChart_1J" hidden="1">#REF!</definedName>
    <definedName name="_122__123Graph_CChart_1K" hidden="1">#REF!</definedName>
    <definedName name="_123__123Graph_CChart_1L" hidden="1">#REF!</definedName>
    <definedName name="_123Graph_B" hidden="1">#REF!</definedName>
    <definedName name="_123Graph_BChart1A" hidden="1">#REF!</definedName>
    <definedName name="_124__123Graph_CChart_1N" hidden="1">#REF!</definedName>
    <definedName name="_125__123Graph_CChart_1O" hidden="1">#REF!</definedName>
    <definedName name="_126__123Graph_CChart_1P" hidden="1">#REF!</definedName>
    <definedName name="_127__123Graph_CChart_1T" hidden="1">#REF!</definedName>
    <definedName name="_128__123Graph_CChart_1U" hidden="1">#REF!</definedName>
    <definedName name="_129__123Graph_CChart_1W" hidden="1">#REF!</definedName>
    <definedName name="_13__123Graph_AChart_1AM" hidden="1">#REF!</definedName>
    <definedName name="_130__123Graph_CChart_1Y" hidden="1">#REF!</definedName>
    <definedName name="_131__123Graph_CChart_2AE" hidden="1">#REF!</definedName>
    <definedName name="_132__123Graph_CChart_3B" hidden="1">#REF!</definedName>
    <definedName name="_133__123Graph_CChart_9C" hidden="1">#REF!</definedName>
    <definedName name="_134__123Graph_DChart_1AB" hidden="1">#REF!</definedName>
    <definedName name="_135__123Graph_DChart_1AM" hidden="1">#REF!</definedName>
    <definedName name="_136__123Graph_DChart_1B" hidden="1">#REF!</definedName>
    <definedName name="_137__123Graph_DChart_1C" hidden="1">#REF!</definedName>
    <definedName name="_138__123Graph_DChart_1CE" hidden="1">#REF!</definedName>
    <definedName name="_139__123Graph_DChart_1D" hidden="1">#REF!</definedName>
    <definedName name="_14__123Graph_AChart_1AN" hidden="1">#REF!</definedName>
    <definedName name="_140__123Graph_DChart_1E" hidden="1">#REF!</definedName>
    <definedName name="_141__123Graph_DChart_1H" hidden="1">#REF!</definedName>
    <definedName name="_142__123Graph_DChart_1I" hidden="1">#REF!</definedName>
    <definedName name="_143__123Graph_DChart_1J" hidden="1">#REF!</definedName>
    <definedName name="_144__123Graph_DChart_1K" hidden="1">#REF!</definedName>
    <definedName name="_145__123Graph_DChart_1L" hidden="1">#REF!</definedName>
    <definedName name="_146__123Graph_DChart_1O" hidden="1">#REF!</definedName>
    <definedName name="_147__123Graph_DChart_1P" hidden="1">#REF!</definedName>
    <definedName name="_148__123Graph_DChart_3B" hidden="1">#REF!</definedName>
    <definedName name="_149__123Graph_EChart_1AB" hidden="1">#REF!</definedName>
    <definedName name="_15__123Graph_AChart_1AO" hidden="1">#REF!</definedName>
    <definedName name="_150__123Graph_EChart_1B" hidden="1">#REF!</definedName>
    <definedName name="_151__123Graph_EChart_1CE" hidden="1">#REF!</definedName>
    <definedName name="_152__123Graph_EChart_1D" hidden="1">#REF!</definedName>
    <definedName name="_153__123Graph_EChart_1E" hidden="1">#REF!</definedName>
    <definedName name="_154__123Graph_EChart_1H" hidden="1">#REF!</definedName>
    <definedName name="_155__123Graph_EChart_1P" hidden="1">#REF!</definedName>
    <definedName name="_156__123Graph_EChart_3B" hidden="1">#REF!</definedName>
    <definedName name="_157__123Graph_FChart_1B" hidden="1">#REF!</definedName>
    <definedName name="_158__123Graph_FChart_1E" hidden="1">#REF!</definedName>
    <definedName name="_159__123Graph_FChart_1P" hidden="1">#REF!</definedName>
    <definedName name="_16__123Graph_AChart_1AP" hidden="1">#REF!</definedName>
    <definedName name="_160__123Graph_FChart_3B" hidden="1">#REF!</definedName>
    <definedName name="_161__123Graph_XChart_1A" hidden="1">#REF!</definedName>
    <definedName name="_162__123Graph_XChart_2AC" hidden="1">#REF!</definedName>
    <definedName name="_163__123Graph_XChart_2U" hidden="1">#REF!</definedName>
    <definedName name="_16K" hidden="1">#REF!</definedName>
    <definedName name="_17__123Graph_AChart_1AX" hidden="1">#REF!</definedName>
    <definedName name="_18__123Graph_AChart_1B" hidden="1">#REF!</definedName>
    <definedName name="_18SO" hidden="1">#REF!</definedName>
    <definedName name="_19__123Graph_AChart_1C" hidden="1">#REF!</definedName>
    <definedName name="_1K" hidden="1">#REF!</definedName>
    <definedName name="_2_._solv" hidden="1">#REF!</definedName>
    <definedName name="_2__123Graph_AChart_1AA" hidden="1">#REF!</definedName>
    <definedName name="_2__123Graph_ACHART_2" hidden="1">#REF!</definedName>
    <definedName name="_2__123Graph_BChart_1A" hidden="1">#REF!</definedName>
    <definedName name="_2__123Graph_XCHART_3" hidden="1">#REF!</definedName>
    <definedName name="_2_0___.0solv" hidden="1">#REF!</definedName>
    <definedName name="_20__123Graph_AChart_1CA" hidden="1">#REF!</definedName>
    <definedName name="_21__123Graph_AChart_1CD" hidden="1">#REF!</definedName>
    <definedName name="_22__123Graph_AChart_1CE" hidden="1">#REF!</definedName>
    <definedName name="_23__123Graph_AChart_1D" hidden="1">#REF!</definedName>
    <definedName name="_234Grapgh_a" hidden="1">#REF!</definedName>
    <definedName name="_234Graph_AB" hidden="1">#REF!</definedName>
    <definedName name="_234Graph_B" hidden="1">#REF!</definedName>
    <definedName name="_234Graph_C" hidden="1">#REF!</definedName>
    <definedName name="_234Graph_D" hidden="1">#REF!</definedName>
    <definedName name="_234Graph_E" hidden="1">#REF!</definedName>
    <definedName name="_24__123Graph_AChart_1E" hidden="1">#REF!</definedName>
    <definedName name="_24_0___.0solv" hidden="1">#REF!</definedName>
    <definedName name="_25__123Graph_AChart_1F" hidden="1">#REF!</definedName>
    <definedName name="_26__123Graph_AChart_1G" hidden="1">#REF!</definedName>
    <definedName name="_27__123Graph_AChart_1H" hidden="1">#REF!</definedName>
    <definedName name="_28__123Graph_AChart_1I" hidden="1">#REF!</definedName>
    <definedName name="_29__123Graph_AChart_1J" hidden="1">#REF!</definedName>
    <definedName name="_2K" hidden="1">#REF!</definedName>
    <definedName name="_2S" hidden="1">#REF!</definedName>
    <definedName name="_3_._solv" hidden="1">#REF!</definedName>
    <definedName name="_3__123Graph_ACHART_1" hidden="1">#REF!</definedName>
    <definedName name="_3__123Graph_AChart_1AB" hidden="1">#REF!</definedName>
    <definedName name="_3__123Graph_BCHART_2" hidden="1">#REF!</definedName>
    <definedName name="_3__123Graph_XCHART_4" hidden="1">#REF!</definedName>
    <definedName name="_3_0___.0solv" hidden="1">#REF!</definedName>
    <definedName name="_3_0_0_K" hidden="1">#REF!</definedName>
    <definedName name="_30__123Graph_AChart_1K" hidden="1">#REF!</definedName>
    <definedName name="_31__123Graph_AChart_1L" hidden="1">#REF!</definedName>
    <definedName name="_32__123Graph_AChart_1M" hidden="1">#REF!</definedName>
    <definedName name="_321" hidden="1">#REF!</definedName>
    <definedName name="_33__123Graph_AChart_1N" hidden="1">#REF!</definedName>
    <definedName name="_34__123Graph_AChart_1O" hidden="1">#REF!</definedName>
    <definedName name="_35__123Graph_AChart_1P" hidden="1">#REF!</definedName>
    <definedName name="_36__123Graph_AChart_1Q" hidden="1">#REF!</definedName>
    <definedName name="_37__123Graph_AChart_1R" hidden="1">#REF!</definedName>
    <definedName name="_38__123Graph_AChart_1S" hidden="1">#REF!</definedName>
    <definedName name="_39__123Graph_AChart_1T" hidden="1">#REF!</definedName>
    <definedName name="_4__123Graph_AChart_1AC" hidden="1">#REF!</definedName>
    <definedName name="_4__123Graph_ACHART_2" hidden="1">#REF!</definedName>
    <definedName name="_4__123Graph_BChart_1A" hidden="1">#REF!</definedName>
    <definedName name="_4__123Graph_CCHART_1" hidden="1">#REF!</definedName>
    <definedName name="_4_0___.0solv" hidden="1">#REF!</definedName>
    <definedName name="_4_0_0_S" hidden="1">#REF!</definedName>
    <definedName name="_40__123Graph_AChart_1U" hidden="1">#REF!</definedName>
    <definedName name="_41__123Graph_AChart_1V" hidden="1">#REF!</definedName>
    <definedName name="_42__123Graph_AChart_1W" hidden="1">#REF!</definedName>
    <definedName name="_43__123Graph_AChart_1X" hidden="1">#REF!</definedName>
    <definedName name="_44__123Graph_AChart_1Y" hidden="1">#REF!</definedName>
    <definedName name="_45__123Graph_AChart_1Z" hidden="1">#REF!</definedName>
    <definedName name="_46__123Graph_AChart_2A" hidden="1">#REF!</definedName>
    <definedName name="_47__123Graph_AChart_2AC" hidden="1">#REF!</definedName>
    <definedName name="_48__123Graph_AChart_2AE" hidden="1">#REF!</definedName>
    <definedName name="_49__123Graph_AChart_2CC" hidden="1">#REF!</definedName>
    <definedName name="_4S" hidden="1">#REF!</definedName>
    <definedName name="_5__123Graph_AChart_1AD" hidden="1">#REF!</definedName>
    <definedName name="_5__123Graph_BCHART_2" hidden="1">#REF!</definedName>
    <definedName name="_5__123Graph_DCHART_1" hidden="1">#REF!</definedName>
    <definedName name="_5_0_0K" hidden="1">#REF!</definedName>
    <definedName name="_50__123Graph_AChart_2D" hidden="1">#REF!</definedName>
    <definedName name="_51__123Graph_AChart_2E" hidden="1">#REF!</definedName>
    <definedName name="_52__123Graph_AChart_2J" hidden="1">#REF!</definedName>
    <definedName name="_53__123Graph_AChart_2T" hidden="1">#REF!</definedName>
    <definedName name="_54__123Graph_AChart_2U" hidden="1">#REF!</definedName>
    <definedName name="_55__123Graph_AChart_3B" hidden="1">#REF!</definedName>
    <definedName name="_56__123Graph_AChart_3D" hidden="1">#REF!</definedName>
    <definedName name="_57__123Graph_AChart_3L" hidden="1">#REF!</definedName>
    <definedName name="_58__123Graph_AChart_3X" hidden="1">#REF!</definedName>
    <definedName name="_59__123Graph_AChart_9C" hidden="1">#REF!</definedName>
    <definedName name="_6__123Graph_AChart_1AE" hidden="1">#REF!</definedName>
    <definedName name="_6__123Graph_CCHART_1" hidden="1">#REF!</definedName>
    <definedName name="_6_0_0_K" hidden="1">#REF!</definedName>
    <definedName name="_6_0_0SO" hidden="1">#REF!</definedName>
    <definedName name="_60__123Graph_BChart_1A" hidden="1">#REF!</definedName>
    <definedName name="_61__123Graph_BChart_1AA" hidden="1">#REF!</definedName>
    <definedName name="_62__123Graph_BChart_1AB" hidden="1">#REF!</definedName>
    <definedName name="_63__123Graph_BChart_1AC" hidden="1">#REF!</definedName>
    <definedName name="_64__123Graph_BChart_1AD" hidden="1">#REF!</definedName>
    <definedName name="_65__123Graph_BChart_1AE" hidden="1">#REF!</definedName>
    <definedName name="_66__123Graph_BChart_1AF" hidden="1">#REF!</definedName>
    <definedName name="_67__123Graph_BChart_1AG" hidden="1">#REF!</definedName>
    <definedName name="_68__123Graph_BChart_1AM" hidden="1">#REF!</definedName>
    <definedName name="_69__123Graph_BChart_1AO" hidden="1">#REF!</definedName>
    <definedName name="_7" hidden="1">#REF!</definedName>
    <definedName name="_7__123Graph_AChart_1AF" hidden="1">#REF!</definedName>
    <definedName name="_7__123Graph_DCHART_1" hidden="1">#REF!</definedName>
    <definedName name="_70__123Graph_BChart_1AX" hidden="1">#REF!</definedName>
    <definedName name="_71__123Graph_BChart_1B" hidden="1">#REF!</definedName>
    <definedName name="_72__123Graph_BChart_1C" hidden="1">#REF!</definedName>
    <definedName name="_73__123Graph_BChart_1CA" hidden="1">#REF!</definedName>
    <definedName name="_74__123Graph_BChart_1CD" hidden="1">#REF!</definedName>
    <definedName name="_75__123Graph_BChart_1CE" hidden="1">#REF!</definedName>
    <definedName name="_76__123Graph_BChart_1D" hidden="1">#REF!</definedName>
    <definedName name="_77__123Graph_BChart_1E" hidden="1">#REF!</definedName>
    <definedName name="_78__123Graph_BChart_1F" hidden="1">#REF!</definedName>
    <definedName name="_79__123Graph_BChart_1G" hidden="1">#REF!</definedName>
    <definedName name="_8__123Graph_AChart_1AG" hidden="1">#REF!</definedName>
    <definedName name="_8_0_0_S" hidden="1">#REF!</definedName>
    <definedName name="_80__123Graph_BChart_1H" hidden="1">#REF!</definedName>
    <definedName name="_81__123Graph_BChart_1I" hidden="1">#REF!</definedName>
    <definedName name="_82__123Graph_BChart_1J" hidden="1">#REF!</definedName>
    <definedName name="_83__123Graph_BChart_1K" hidden="1">#REF!</definedName>
    <definedName name="_84__123Graph_BChart_1L" hidden="1">#REF!</definedName>
    <definedName name="_85__123Graph_BChart_1M" hidden="1">#REF!</definedName>
    <definedName name="_86__123Graph_BChart_1N" hidden="1">#REF!</definedName>
    <definedName name="_87__123Graph_BChart_1O" hidden="1">#REF!</definedName>
    <definedName name="_88__123Graph_BChart_1P" hidden="1">#REF!</definedName>
    <definedName name="_89__123Graph_BChart_1Q" hidden="1">#REF!</definedName>
    <definedName name="_8K" hidden="1">#REF!</definedName>
    <definedName name="_9__123Graph_AChart_1AI" hidden="1">#REF!</definedName>
    <definedName name="_90__123Graph_BChart_1R" hidden="1">#REF!</definedName>
    <definedName name="_91__123Graph_BChart_1T" hidden="1">#REF!</definedName>
    <definedName name="_92__123Graph_BChart_1U" hidden="1">#REF!</definedName>
    <definedName name="_93__123Graph_BChart_1W" hidden="1">#REF!</definedName>
    <definedName name="_94__123Graph_BChart_1X" hidden="1">#REF!</definedName>
    <definedName name="_95__123Graph_BChart_1Y" hidden="1">#REF!</definedName>
    <definedName name="_96__123Graph_BChart_1Z" hidden="1">#REF!</definedName>
    <definedName name="_97__123Graph_BChart_2AC" hidden="1">#REF!</definedName>
    <definedName name="_98__123Graph_BChart_2AE" hidden="1">#REF!</definedName>
    <definedName name="_99__123Graph_BChart_2CC" hidden="1">#REF!</definedName>
    <definedName name="_9SO" hidden="1">#REF!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g1" hidden="1">#N/A</definedName>
    <definedName name="_AS1" hidden="1">{#N/A,#N/A,FALSE,"müş_iç_ihz";#N/A,#N/A,FALSE,"müş_iç_er";#N/A,#N/A,FALSE,"müş_iç_tut"}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r1" hidden="1">{#N/A,#N/A,TRUE,"Cover";#N/A,#N/A,TRUE,"Conts";#N/A,#N/A,TRUE,"VOS";#N/A,#N/A,TRUE,"Warrington";#N/A,#N/A,TRUE,"Widnes"}</definedName>
    <definedName name="_Fill" hidden="1">#REF!</definedName>
    <definedName name="_FilterDatabase" hidden="1">#REF!</definedName>
    <definedName name="_hk4645" hidden="1">{#N/A,#N/A,FALSE,"ihz. icmal";#N/A,#N/A,FALSE,"avans";#N/A,#N/A,FALSE,"mal_FF_icm";#N/A,#N/A,FALSE,"fat_ihz";#N/A,#N/A,FALSE,"söz_fiy_fark";#N/A,#N/A,FALSE,"kap2"}</definedName>
    <definedName name="_Key1" hidden="1">#REF!</definedName>
    <definedName name="_KEY2" hidden="1">#REF!</definedName>
    <definedName name="_mal2" hidden="1">{"'KABA MALZEME'!$B$5:$G$101","'KABA MALZEME'!$B$5:$G$101"}</definedName>
    <definedName name="_n76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old2" hidden="1">{"'Sheet1'!$A$1:$X$25"}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2" hidden="1">0</definedName>
    <definedName name="_Order2" hidden="1">255</definedName>
    <definedName name="_OSM2" hidden="1">{#N/A,#N/A,FALSE,"TELEFON"}</definedName>
    <definedName name="_Parse_In" hidden="1">#REF!</definedName>
    <definedName name="_Regression_Int" hidden="1">1</definedName>
    <definedName name="_Regression_Y" hidden="1">#REF!</definedName>
    <definedName name="_RL1" hidden="1">#REF!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Sort" hidden="1">#REF!</definedName>
    <definedName name="_sss3" hidden="1">{#N/A,#N/A,FALSE,"ihz. icmal";#N/A,#N/A,FALSE,"avans";#N/A,#N/A,FALSE,"mal_FF_icm";#N/A,#N/A,FALSE,"fat_ihz";#N/A,#N/A,FALSE,"söz_fiy_fark";#N/A,#N/A,FALSE,"kap2"}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tt1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_w1" hidden="1">{"DELIV.",#N/A,FALSE,"comp";"INV",#N/A,FALSE,"comp"}</definedName>
    <definedName name="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wrn222" hidden="1">{"glc1",#N/A,FALSE,"GLC";"glc2",#N/A,FALSE,"GLC";"glc3",#N/A,FALSE,"GLC";"glc4",#N/A,FALSE,"GLC";"glc5",#N/A,FALSE,"GLC"}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x1" hidden="1">#N/A</definedName>
    <definedName name="a" hidden="1">#REF!</definedName>
    <definedName name="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" hidden="1">#REF!</definedName>
    <definedName name="aaa0" hidden="1">{#N/A,#N/A,FALSE,"Aging Summary";#N/A,#N/A,FALSE,"Ratio Analysis";#N/A,#N/A,FALSE,"Test 120 Day Accts";#N/A,#N/A,FALSE,"Tickmarks"}</definedName>
    <definedName name="aaaa" hidden="1">{"suhaznesi1icmal",#N/A,FALSE,"shicm";"suhaznesi2icmal",#N/A,FALSE,"shicm";"suhaznesi3icmal",#N/A,FALSE,"shicm"}</definedName>
    <definedName name="aaaaaa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hidden="1">{#N/A,#N/A,FALSE,"sıh_iç_ihz";#N/A,#N/A,FALSE,"sıh_iç_er";#N/A,#N/A,FALSE,"sıh_iç_tut"}</definedName>
    <definedName name="AAAAAAAAAAAAAAAAA" hidden="1">#REF!</definedName>
    <definedName name="aae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asdf" hidden="1">#REF!</definedName>
    <definedName name="ab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BABA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BADB" hidden="1">{#N/A,#N/A,FALSE,"TELEFON"}</definedName>
    <definedName name="abc" hidden="1">{#N/A,#N/A,FALSE,"Aging Summary";#N/A,#N/A,FALSE,"Ratio Analysis";#N/A,#N/A,FALSE,"Test 120 Day Accts";#N/A,#N/A,FALSE,"Tickmarks"}</definedName>
    <definedName name="ABCD" hidden="1">#REF!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Database" hidden="1">"C:\My Documents\vlad\Var_2\can270398v2t05.mdb"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DBA" hidden="1">{#N/A,#N/A,FALSE,"müş_iç_ihz";#N/A,#N/A,FALSE,"müş_iç_er";#N/A,#N/A,FALSE,"müş_iç_tut"}</definedName>
    <definedName name="adem" hidden="1">{#N/A,#N/A,FALSE,"müş_iç_ihz";#N/A,#N/A,FALSE,"müş_iç_er";#N/A,#N/A,FALSE,"müş_iç_tut"}</definedName>
    <definedName name="adf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adffg" hidden="1">#REF!</definedName>
    <definedName name="adsf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ae" hidden="1">{#VALUE!,#N/A,FALSE,0;#N/A,#N/A,FALSE,0;#N/A,#N/A,FALSE,0;#N/A,#N/A,FALSE,0;#N/A,#N/A,FALSE,0;#N/A,#N/A,FALSE,0;#N/A,#N/A,FALSE,0;#N/A,#N/A,FALSE,0;#N/A,#N/A,FALSE,0;#N/A,#N/A,FALSE,0;#N/A,#N/A,FALSE,0;#N/A,#N/A,FALSE,0}</definedName>
    <definedName name="afA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fSF" hidden="1">{#N/A,#N/A,FALSE,"Leasing 6A"}</definedName>
    <definedName name="agAG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GFD" hidden="1">{#N/A,#N/A,FALSE,"NCS INC SCOT";#N/A,#N/A,FALSE,"NCS";#N/A,#N/A,FALSE,"74 NCS";#N/A,#N/A,FALSE,"75 NCS";#N/A,#N/A,FALSE,"76 NCS "}</definedName>
    <definedName name="Aging2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5" hidden="1">{#N/A,#N/A,FALSE,"Aging Summary";#N/A,#N/A,FALSE,"Ratio Analysis";#N/A,#N/A,FALSE,"Test 120 Day Accts";#N/A,#N/A,FALSE,"Tickmarks"}</definedName>
    <definedName name="aging6" hidden="1">{#N/A,#N/A,FALSE,"Aging Summary";#N/A,#N/A,FALSE,"Ratio Analysis";#N/A,#N/A,FALSE,"Test 120 Day Accts";#N/A,#N/A,FALSE,"Tickmarks"}</definedName>
    <definedName name="ahm" hidden="1">{#N/A,#N/A,FALSE,"TELEFON"}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ieaü" hidden="1">{#N/A,#N/A,FALSE,"maff_h1";#N/A,#N/A,FALSE,"maff_h2";#N/A,#N/A,FALSE,"maff_h3";#N/A,#N/A,FALSE,"maff_h4";#N/A,#N/A,FALSE,"maff_h5";#N/A,#N/A,FALSE,"maff_h6";#N/A,#N/A,FALSE,"maff_h7"}</definedName>
    <definedName name="aky" hidden="1">{#N/A,#N/A,FALSE,"sıh_iç_ihz";#N/A,#N/A,FALSE,"sıh_iç_er";#N/A,#N/A,FALSE,"sıh_iç_tut"}</definedName>
    <definedName name="al" hidden="1">#REF!</definedName>
    <definedName name="allah" hidden="1">#REF!</definedName>
    <definedName name="anscount" hidden="1">1</definedName>
    <definedName name="antonio" hidden="1">{#N/A,"70% Success",FALSE,"Sales Forecast";#N/A,#N/A,FALSE,"Sheet2"}</definedName>
    <definedName name="appraisal" hidden="1">{#N/A,#N/A,TRUE,"Cover";#N/A,#N/A,TRUE,"Conts";#N/A,#N/A,TRUE,"VOS";#N/A,#N/A,TRUE,"Warrington";#N/A,#N/A,TRUE,"Widnes"}</definedName>
    <definedName name="apr" hidden="1">{"'РП (2)'!$A$5:$S$150"}</definedName>
    <definedName name="aqw" hidden="1">{#N/A,#N/A,FALSE,"SUBS";#N/A,#N/A,FALSE,"SUPERS";#N/A,#N/A,FALSE,"FINISHES";#N/A,#N/A,FALSE,"FITTINGS";#N/A,#N/A,FALSE,"SERVICES";#N/A,#N/A,FALSE,"SITEWORKS"}</definedName>
    <definedName name="aqww" hidden="1">{"mekanik1fiyat",#N/A,FALSE,"mktfiyat";"mekanik2fiyat",#N/A,FALSE,"mktfiyat"}</definedName>
    <definedName name="ARGARG" hidden="1">{#N/A,#N/A,FALSE,"ihz. icmal";#N/A,#N/A,FALSE,"taahhuk";#N/A,#N/A,FALSE,"hak_rapor";#N/A,#N/A,FALSE,"temın";#N/A,#N/A,FALSE,"icmal";#N/A,#N/A,FALSE,"fat_mlz_ihz";#N/A,#N/A,FALSE,"sözleş_fiyatf"}</definedName>
    <definedName name="arrg" hidden="1">{"mekanik1fiyat",#N/A,FALSE,"mktfiyat";"mekanik2fiyat",#N/A,FALSE,"mktfiyat"}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asa" hidden="1">{#N/A,#N/A,FALSE,"ihz. icmal";#N/A,#N/A,FALSE,"avans";#N/A,#N/A,FALSE,"mal_FF_icm";#N/A,#N/A,FALSE,"fat_ihz";#N/A,#N/A,FALSE,"söz_fiy_fark";#N/A,#N/A,FALSE,"kap2"}</definedName>
    <definedName name="asasas" hidden="1">{#VALUE!,#N/A,TRUE,0;#N/A,#N/A,TRUE,0;#N/A,#N/A,TRUE,0;#N/A,#N/A,TRUE,0;#N/A,#N/A,TRUE,0;#N/A,#N/A,TRUE,0;#N/A,#N/A,TRUE,0}</definedName>
    <definedName name="asasasa" hidden="1">{#N/A,#N/A,FALSE,"ihz. icmal";#N/A,#N/A,FALSE,"avans";#N/A,#N/A,FALSE,"mal_FF_icm";#N/A,#N/A,FALSE,"fat_ihz";#N/A,#N/A,FALSE,"söz_fiy_fark";#N/A,#N/A,FALSE,"kap2"}</definedName>
    <definedName name="asasdaef" hidden="1">#REF!</definedName>
    <definedName name="asd" hidden="1">{"trafo1fiyat",#N/A,FALSE,"trafofiyat"}</definedName>
    <definedName name="asdadsasdasd" hidden="1">#REF!</definedName>
    <definedName name="asdasd" hidden="1">{#N/A,#N/A,FALSE,"Ejector 1";#N/A,#N/A,FALSE,"Ejector 2"}</definedName>
    <definedName name="asdf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asdfadf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sdfasdf" hidden="1">{#N/A,#N/A,FALSE,"ihz. icmal";#N/A,#N/A,FALSE,"avans";#N/A,#N/A,FALSE,"mal_FF_icm";#N/A,#N/A,FALSE,"fat_ihz";#N/A,#N/A,FALSE,"söz_fiy_fark";#N/A,#N/A,FALSE,"kap2"}</definedName>
    <definedName name="asdff" hidden="1">{#N/A,#N/A,FALSE,"ihz. icmal";#N/A,#N/A,FALSE,"taahhuk";#N/A,#N/A,FALSE,"hak_rapor";#N/A,#N/A,FALSE,"temın";#N/A,#N/A,FALSE,"icmal";#N/A,#N/A,FALSE,"fat_mlz_ihz";#N/A,#N/A,FALSE,"sözleş_fiyatf"}</definedName>
    <definedName name="asdfg" hidden="1">{"'РП (2)'!$A$5:$S$150"}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kin" hidden="1">{#N/A,#N/A,FALSE,"TELEFON"}</definedName>
    <definedName name="AS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ssaa" hidden="1">#REF!</definedName>
    <definedName name="aşsajfkasjfalsdjflkasdjflşaksjdflşkasjfşiajsdşflkajsdşlfkjasşlkfjşalskfdjşlaksjfşlaskjdfşlaksjdşfl" hidden="1">{#VALUE!,#N/A,TRUE,0;#N/A,#N/A,TRUE,0;#N/A,#N/A,TRUE,0;#N/A,#N/A,TRUE,0;#N/A,#N/A,TRUE,0;#N/A,#N/A,TRUE,0;#N/A,#N/A,TRUE,0}</definedName>
    <definedName name="ASSSS" hidden="1">{#N/A,#N/A,FALSE,"Ejector 1";#N/A,#N/A,FALSE,"Ejector 2"}</definedName>
    <definedName name="atdh" hidden="1">{#N/A,#N/A,FALSE,"Расчет вспомогательных"}</definedName>
    <definedName name="aüeatt" hidden="1">{0,0,0,0;0,0,0,0;0,0,0,0;0,0,0,0;0,0,0,0;0,0,0,0;0,0,0,0;0,0,0,0;0,0,0,0;0,0,0,0;0,0,0,0;0,0,0,0;0,0,0,0;0,0,0,0;0,0,0,0;0,0,0,0;0,0,0,0;0,0,0,0;0,0,0,0;0,0,0,0;0,0,0,0;0,0,0,0;0,0,0,0;0,0,0,0;0,0,0,0;0,0,0,0;0,0,0,0;0,0,0,0;0,0,0,0;0,0,0,0;0,0,0,0;0,0,0,0;0,0,0,0}</definedName>
    <definedName name="aüilüz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dfgf" hidden="1">{"elektrik1fiyat",#N/A,FALSE,"elcfiyat";"elektrik2fiyat",#N/A,FALSE,"elcfiyat";"elektrik3fiyat",#N/A,FALSE,"elcfiyat"}</definedName>
    <definedName name="b" hidden="1">#REF!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_new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b" hidden="1">{#N/A,#N/A,FALSE,"Aging Summary";#N/A,#N/A,FALSE,"Ratio Analysis";#N/A,#N/A,FALSE,"Test 120 Day Accts";#N/A,#N/A,FALSE,"Tickmarks"}</definedName>
    <definedName name="bbb" hidden="1">{#N/A,#N/A,FALSE,"Aging Summary";#N/A,#N/A,FALSE,"Ratio Analysis";#N/A,#N/A,FALSE,"Test 120 Day Accts";#N/A,#N/A,FALSE,"Tickmarks"}</definedName>
    <definedName name="BERK" hidden="1">#REF!</definedName>
    <definedName name="b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fa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G_Del" hidden="1">15</definedName>
    <definedName name="BG_Ins" hidden="1">4</definedName>
    <definedName name="BG_Mod" hidden="1">6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lokaj" hidden="1">{"mekanik1fiyat",#N/A,FALSE,"mktfiyat";"mekanik2fiyat",#N/A,FALSE,"mktfiyat"}</definedName>
    <definedName name="BLPH1" hidden="1">#REF!</definedName>
    <definedName name="BLPH2" hidden="1">#REF!</definedName>
    <definedName name="BNBNBNV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BTGB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büz" hidden="1">#REF!</definedName>
    <definedName name="BV" hidden="1">#REF!</definedName>
    <definedName name="ç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CA" hidden="1">#REF!</definedName>
    <definedName name="carlos" hidden="1">{#N/A,"10% Success",FALSE,"Sales Forecast";#N/A,#N/A,FALSE,"Sheet2"}</definedName>
    <definedName name="cashfl" hidden="1">{#N/A,#N/A,TRUE,"Cover";#N/A,#N/A,TRUE,"Conts";#N/A,#N/A,TRUE,"VOS";#N/A,#N/A,TRUE,"Warrington";#N/A,#N/A,TRUE,"Widnes"}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ç" hidden="1">{#N/A,#N/A,FALSE,"maff_h1";#N/A,#N/A,FALSE,"maff_h2";#N/A,#N/A,FALSE,"maff_h3";#N/A,#N/A,FALSE,"maff_h4";#N/A,#N/A,FALSE,"maff_h5";#N/A,#N/A,FALSE,"maff_h6";#N/A,#N/A,FALSE,"maff_h7"}</definedName>
    <definedName name="ccbv" hidden="1">#REF!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ÇÇÇ" hidden="1">{#N/A,#N/A,FALSE,"sıh_iç_ihz";#N/A,#N/A,FALSE,"sıh_iç_er";#N/A,#N/A,FALSE,"sıh_iç_tut"}</definedName>
    <definedName name="ÇÇÇÇ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hidden="1">{#N/A,#N/A,TRUE,"Cover";#N/A,#N/A,TRUE,"Conts";#N/A,#N/A,TRUE,"VOS";#N/A,#N/A,TRUE,"Warrington";#N/A,#N/A,TRUE,"Widnes"}</definedName>
    <definedName name="c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CD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ds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c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h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HU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claudia" hidden="1">{#N/A,"70% Success",FALSE,"Sales Forecast";#N/A,#N/A,FALSE,"Sheet2"}</definedName>
    <definedName name="Control" hidden="1">{"'РП (2)'!$A$5:$S$150"}</definedName>
    <definedName name="COVER1" hidden="1">{#N/A,#N/A,FALSE,"Ejector 1";#N/A,#N/A,FALSE,"Ejector 2"}</definedName>
    <definedName name="cu" hidden="1">{#N/A,#N/A,FALSE,"kal_iç_ihz";#N/A,#N/A,FALSE,"kal_iç_er";#N/A,#N/A,FALSE,"kal_iç_tut"}</definedName>
    <definedName name="cu00.UserArea" hidden="1">#REF!</definedName>
    <definedName name="CUSPassword" hidden="1">"MDL238GBWP678SDA16)E^CBC"</definedName>
    <definedName name="cxz" hidden="1">#REF!</definedName>
    <definedName name="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asdasd" hidden="1">{#N/A,#N/A,FALSE,"ihz. icmal";#N/A,#N/A,FALSE,"avans";#N/A,#N/A,FALSE,"mal_FF_icm";#N/A,#N/A,FALSE,"fat_ihz";#N/A,#N/A,FALSE,"söz_fiy_fark";#N/A,#N/A,FALSE,"kap2"}</definedName>
    <definedName name="dasf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CBDFHF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DCF" hidden="1">#REF!</definedName>
    <definedName name="d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ddd" hidden="1">{"terfi1icmal",#N/A,FALSE,"tericm";"terfi2icmal",#N/A,FALSE,"tericm";"terfi3icmal",#N/A,FALSE,"tericm"}</definedName>
    <definedName name="DDD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DDGDFGDFG" hidden="1">{#VALUE!,#N/A,FALSE,0;#N/A,#N/A,FALSE,0;#N/A,#N/A,FALSE,0;#N/A,#N/A,FALSE,0;#N/A,#N/A,FALSE,0;#N/A,#N/A,FALSE,0;#N/A,#N/A,FALSE,0;#N/A,#N/A,FALSE,0;#N/A,#N/A,FALSE,0;#N/A,#N/A,FALSE,0;#N/A,#N/A,FALSE,0;#N/A,#N/A,FALSE,0}</definedName>
    <definedName name="de" hidden="1">{#N/A,#N/A,FALSE,"Ejector 1";#N/A,#N/A,FALSE,"Ejector 2"}</definedName>
    <definedName name="deee" hidden="1">{#N/A,#N/A,FALSE,"ihz. icmal";#N/A,#N/A,FALSE,"avans";#N/A,#N/A,FALSE,"mal_FF_icm";#N/A,#N/A,FALSE,"fat_ihz";#N/A,#N/A,FALSE,"söz_fiy_fark";#N/A,#N/A,FALSE,"kap2"}</definedName>
    <definedName name="dfdf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ds" hidden="1">{#VALUE!,#N/A,FALSE,0;#N/A,#N/A,FALSE,0;#N/A,#N/A,FALSE,0;#N/A,#N/A,FALSE,0;#N/A,#N/A,FALSE,0;#N/A,#N/A,FALSE,0;#N/A,#N/A,FALSE,0;#N/A,#N/A,FALSE,0}</definedName>
    <definedName name="dfdsf" hidden="1">{#VALUE!,#N/A,FALSE,0;#N/A,#N/A,FALSE,0;#N/A,#N/A,FALSE,0;#N/A,#N/A,FALSE,0;#N/A,#N/A,FALSE,0;#N/A,#N/A,FALSE,0;#N/A,#N/A,FALSE,0;#N/A,#N/A,FALSE,0;#N/A,#N/A,FALSE,0;#N/A,#N/A,FALSE,0;#N/A,#N/A,FALSE,0;#N/A,#N/A,FALSE,0}</definedName>
    <definedName name="DFF" hidden="1">{#N/A,#N/A,FALSE,"kal_iç_ihz";#N/A,#N/A,FALSE,"kal_iç_er";#N/A,#N/A,FALSE,"kal_iç_tut"}</definedName>
    <definedName name="dffe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dfgasg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sdfsdf" hidden="1">{#VALUE!,#N/A,FALSE,0;#N/A,#N/A,FALSE,0;#N/A,#N/A,FALSE,0;#N/A,#N/A,FALSE,0;#N/A,#N/A,FALSE,0;#N/A,#N/A,FALSE,0;#N/A,#N/A,FALSE,0}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sd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oncaster1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ren" hidden="1">{"suhaznesi1fiyat",#N/A,FALSE,"shfiyat";"suhaznesi2fiyat",#N/A,FALSE,"shfiyat"}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d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d" hidden="1">{#N/A,#N/A,FALSE,"Aging Summary";#N/A,#N/A,FALSE,"Ratio Analysis";#N/A,#N/A,FALSE,"Test 120 Day Accts";#N/A,#N/A,FALSE,"Tickmarks"}</definedName>
    <definedName name="dsfsdfdf" hidden="1">{#VALUE!,#N/A,TRUE,0;#N/A,#N/A,TRUE,0;#N/A,#N/A,TRUE,0;#N/A,#N/A,TRUE,0;#N/A,#N/A,TRUE,0;#N/A,#N/A,TRUE,0;#N/A,#N/A,TRUE,0}</definedName>
    <definedName name="dsfsdfsd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du" hidden="1">{#N/A,#N/A,FALSE,"maff_h1";#N/A,#N/A,FALSE,"maff_h2";#N/A,#N/A,FALSE,"maff_h3";#N/A,#N/A,FALSE,"maff_h4";#N/A,#N/A,FALSE,"maff_h5";#N/A,#N/A,FALSE,"maff_h6";#N/A,#N/A,FALSE,"maff_h7"}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fasdf" hidden="1">{#N/A,#N/A,FALSE,"TELEFON"}</definedName>
    <definedName name="é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ea" hidden="1">{#VALUE!,#N/A,FALSE,0;#N/A,#N/A,FALSE,0;#N/A,#N/A,FALSE,0;#N/A,#N/A,FALSE,0;#N/A,#N/A,FALSE,0;#N/A,#N/A,FALSE,0;#N/A,#N/A,FALSE,0;#N/A,#N/A,FALSE,0;#N/A,#N/A,FALSE,0;#N/A,#N/A,FALSE,0;#N/A,#N/A,FALSE,0;#N/A,#N/A,FALSE,0}</definedName>
    <definedName name="eai" hidden="1">{#N/A,#N/A,FALSE,"kal_iç_ihz";#N/A,#N/A,FALSE,"kal_iç_er";#N/A,#N/A,FALSE,"kal_iç_tut"}</definedName>
    <definedName name="eatüa" hidden="1">{#VALUE!,#N/A,FALSE,0;#N/A,#N/A,FALSE,0;#N/A,#N/A,FALSE,0;#N/A,#N/A,FALSE,0}</definedName>
    <definedName name="eaüaü.l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D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edcvfr" hidden="1">{"mekanik1fiyat",#N/A,FALSE,"mktfiyat";"mekanik2fiyat",#N/A,FALSE,"mktfiyat"}</definedName>
    <definedName name="edcxsw" hidden="1">{"elektrik1fiyat",#N/A,FALSE,"elcfiyat";"elektrik2fiyat",#N/A,FALSE,"elcfiyat";"elektrik3fiyat",#N/A,FALSE,"elcfiyat"}</definedName>
    <definedName name="edf" hidden="1">{#N/A,#N/A,FALSE,"ihz. icmal";#N/A,#N/A,FALSE,"avans";#N/A,#N/A,FALSE,"mal_FF_icm";#N/A,#N/A,FALSE,"fat_ihz";#N/A,#N/A,FALSE,"söz_fiy_fark";#N/A,#N/A,FALSE,"kap2"}</definedName>
    <definedName name="edsc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ee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eee" hidden="1">{"'Sheet1'!$A$1:$X$25"}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wef" hidden="1">#REF!</definedName>
    <definedName name="Ele" hidden="1">{"'Break down'!$A$4"}</definedName>
    <definedName name="Eltes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emir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EP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ercan" hidden="1">#REF!</definedName>
    <definedName name="erer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rfer" hidden="1">{"elektrik1fiyat",#N/A,FALSE,"elcfiyat";"elektrik2fiyat",#N/A,FALSE,"elcfiyat";"elektrik3fiyat",#N/A,FALSE,"elcfiyat"}</definedName>
    <definedName name="ERR" hidden="1">#REF!</definedName>
    <definedName name="ers" hidden="1">#REF!</definedName>
    <definedName name="ert" hidden="1">{#N/A,#N/A,FALSE,"Aging Summary";#N/A,#N/A,FALSE,"Ratio Analysis";#N/A,#N/A,FALSE,"Test 120 Day Accts";#N/A,#N/A,FALSE,"Tickmarks"}</definedName>
    <definedName name="erw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werwere" hidden="1">{#VALUE!,#N/A,FALSE,0;#N/A,#N/A,FALSE,0;#N/A,#N/A,FALSE,0;#N/A,#N/A,FALSE,0;#N/A,#N/A,FALSE,0}</definedName>
    <definedName name="esnrc7c1" hidden="1">#REF!</definedName>
    <definedName name="estimateb" hidden="1">{#N/A,#N/A,TRUE,"Cover";#N/A,#N/A,TRUE,"Conts";#N/A,#N/A,TRUE,"VOS";#N/A,#N/A,TRUE,"Warrington";#N/A,#N/A,TRUE,"Widnes"}</definedName>
    <definedName name="ewew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ewewew" hidden="1">{#VALUE!,#N/A,FALSE,0;#N/A,#N/A,FALSE,0;#N/A,#N/A,FALSE,0;#N/A,#N/A,FALSE,0;#N/A,#N/A,FALSE,0;#N/A,#N/A,FALSE,0;#N/A,#N/A,FALSE,0;#N/A,#N/A,FALSE,0;#N/A,#N/A,FALSE,0;#N/A,#N/A,FALSE,0;#N/A,#N/A,FALSE,0;#N/A,#N/A,FALSE,0}</definedName>
    <definedName name="EWRWER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ewrwerq" hidden="1">{#VALUE!,#N/A,TRUE,0;#N/A,#N/A,TRUE,0;#N/A,#N/A,TRUE,0;#N/A,#N/A,TRUE,0;#N/A,#N/A,TRUE,0;#N/A,#N/A,TRUE,0;#N/A,#N/A,TRUE,0}</definedName>
    <definedName name="ew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EXCLUSIONS" hidden="1">#REF!</definedName>
    <definedName name="F" hidden="1">#REF!</definedName>
    <definedName name="fad" hidden="1">{#N/A,"70% Success",FALSE,"Sales Forecast";#N/A,#N/A,FALSE,"Sheet2"}</definedName>
    <definedName name="faerrsegersg" hidden="1">{"trafo1fiyat",#N/A,FALSE,"trafofiyat"}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hidden="1">{#VALUE!,#N/A,FALSE,0;#N/A,#N/A,FALSE,0;#N/A,#N/A,FALSE,0;#N/A,#N/A,FALSE,0;#N/A,#N/A,FALSE,0;#N/A,#N/A,FALSE,0;#N/A,#N/A,FALSE,0;#N/A,#N/A,FALSE,0}</definedName>
    <definedName name="ff" hidden="1">#REF!</definedName>
    <definedName name="ff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vgvb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fgy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fgyj" hidden="1">#REF!</definedName>
    <definedName name="fngfn" hidden="1">{"taşkınsuyu1icmal",#N/A,FALSE,"tsicm";"taşkınsuyu2icmal",#N/A,FALSE,"tsicm"}</definedName>
    <definedName name="Forest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oresthil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ransızca" hidden="1">{#N/A,#N/A,FALSE,"Ejector 1";#N/A,#N/A,FALSE,"Ejector 2"}</definedName>
    <definedName name="fre" hidden="1">{#N/A,#N/A,TRUE,"Cover";#N/A,#N/A,TRUE,"Conts";#N/A,#N/A,TRUE,"VOS";#N/A,#N/A,TRUE,"Warrington";#N/A,#N/A,TRUE,"Widnes"}</definedName>
    <definedName name="fvcasdv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ğ" hidden="1">{"çewre1icmal",#N/A,FALSE,"çticm";"çewre2icmal",#N/A,FALSE,"çticm"}</definedName>
    <definedName name="G2G2G" hidden="1">{#N/A,#N/A,FALSE,"TELEFON"}</definedName>
    <definedName name="gb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eneral_exp." hidden="1">{#N/A,"100% Success",TRUE,"Sales Forecast";#N/A,#N/A,TRUE,"Sheet2"}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gg" hidden="1">{#N/A,#N/A,FALSE,"Aging Summary";#N/A,#N/A,FALSE,"Ratio Analysis";#N/A,#N/A,FALSE,"Test 120 Day Accts";#N/A,#N/A,FALSE,"Tickmarks"}</definedName>
    <definedName name="gggg" hidden="1">#REF!</definedName>
    <definedName name="gğıieau" hidden="1">{#VALUE!,#N/A,FALSE,0;#N/A,#N/A,FALSE,0;#N/A,#N/A,FALSE,0;#N/A,#N/A,FALSE,0;#N/A,#N/A,FALSE,0;#N/A,#N/A,FALSE,0;#N/A,#N/A,FALSE,0;#N/A,#N/A,FALSE,0;#N/A,#N/A,FALSE,0;#N/A,#N/A,FALSE,0}</definedName>
    <definedName name="g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d" hidden="1">{#N/A,#N/A,FALSE,"Aging Summary";#N/A,#N/A,FALSE,"Ratio Analysis";#N/A,#N/A,FALSE,"Test 120 Day Accts";#N/A,#N/A,FALSE,"Tickmarks"}</definedName>
    <definedName name="ghfghfgh" hidden="1">{#VALUE!,#N/A,FALSE,0;#N/A,#N/A,FALSE,0;#N/A,#N/A,FALSE,0;#N/A,#N/A,FALSE,0;#N/A,#N/A,FALSE,0;#N/A,#N/A,FALSE,0;#N/A,#N/A,FALSE,0;#N/A,#N/A,FALSE,0}</definedName>
    <definedName name="GHGFHGFH" hidden="1">{#VALUE!,#N/A,FALSE,0;#N/A,#N/A,FALSE,0;#N/A,#N/A,FALSE,0;#N/A,#N/A,FALSE,0;#N/A,#N/A,FALSE,0;#N/A,#N/A,FALSE,0;#N/A,#N/A,FALSE,0;#N/A,#N/A,FALSE,0;#N/A,#N/A,FALSE,0;#N/A,#N/A,FALSE,0}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hjkjh" hidden="1">#REF!</definedName>
    <definedName name="ghj" hidden="1">#REF!</definedName>
    <definedName name="ghngfn" hidden="1">{"suhaznesi1icmal",#N/A,FALSE,"shicm";"suhaznesi2icmal",#N/A,FALSE,"shicm";"suhaznesi3icmal",#N/A,FALSE,"shicm"}</definedName>
    <definedName name="ghyt" hidden="1">{#N/A,#N/A,FALSE,"SUBS";#N/A,#N/A,FALSE,"SUPERS";#N/A,#N/A,FALSE,"FINISHES";#N/A,#N/A,FALSE,"FITTINGS";#N/A,#N/A,FALSE,"SERVICES";#N/A,#N/A,FALSE,"SITEWORKS"}</definedName>
    <definedName name="ğı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regr" hidden="1">{#N/A,#N/A,FALSE,"SUMMARY 4a";#N/A,#N/A,FALSE,"GBA 4b";#N/A,#N/A,FALSE,"TENANT 4c";#N/A,#N/A,FALSE,"BUDGET DETAIL";#N/A,#N/A,FALSE,"PRO FORMA"}</definedName>
    <definedName name="GRWG" hidden="1">{#N/A,#N/A,FALSE,"SUMMARY 4a";#N/A,#N/A,FALSE,"GBA 4b";#N/A,#N/A,FALSE,"TENANT 4c";#N/A,#N/A,FALSE,"BUDGET DETAIL";#N/A,#N/A,FALSE,"PRO FORMA"}</definedName>
    <definedName name="ğşç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gsdgsg" hidden="1">{#N/A,#N/A,FALSE,"TELEFON"}</definedName>
    <definedName name="ğüğopğp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wag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han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rpend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VUZ" hidden="1">{"'KABA MALZEME'!$B$5:$G$101","'KABA MALZEME'!$B$5:$G$101"}</definedName>
    <definedName name="Haye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ziran2006" hidden="1">#REF!</definedName>
    <definedName name="hgf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gfhfgh" hidden="1">{#VALUE!,#N/A,FALSE,0;#N/A,#N/A,FALSE,0;#N/A,#N/A,FALSE,0;#N/A,#N/A,FALSE,0;#N/A,#N/A,FALSE,0;#N/A,#N/A,FALSE,0;#N/A,#N/A,FALSE,0;#N/A,#N/A,FALSE,0;#N/A,#N/A,FALSE,0;#N/A,#N/A,FALSE,0;#N/A,#N/A,FALSE,0;#N/A,#N/A,FALSE,0}</definedName>
    <definedName name="hh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hi" hidden="1">{#N/A,#N/A,FALSE,"parsel_atıksu_icmal";#N/A,#N/A,FALSE,"parsel_atıksu 236";#N/A,#N/A,FALSE,"parsel_atıksu 238";#N/A,#N/A,FALSE,"parsel_atıksu 244";#N/A,#N/A,FALSE,"parsel_atıksu 245";#N/A,#N/A,FALSE,"parsel_atıksu 246"}</definedName>
    <definedName name="hilm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hj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HJGHJFG" hidden="1">{#VALUE!,#N/A,FALSE,0;#N/A,#N/A,FALSE,0;#N/A,#N/A,FALSE,0;#N/A,#N/A,FALSE,0;#N/A,#N/A,FALSE,0;#N/A,#N/A,FALSE,0;#N/A,#N/A,FALSE,0;#N/A,#N/A,FALSE,0;#N/A,#N/A,FALSE,0;#N/A,#N/A,FALSE,0;#N/A,#N/A,FALSE,0;#N/A,#N/A,FALSE,0}</definedName>
    <definedName name="HJGHJHJ" hidden="1">{#VALUE!,#N/A,TRUE,0;#N/A,#N/A,TRUE,0;#N/A,#N/A,TRUE,0;#N/A,#N/A,TRUE,0;#N/A,#N/A,TRUE,0;#N/A,#N/A,TRUE,0;#N/A,#N/A,TRUE,0}</definedName>
    <definedName name="hjhjjhk" hidden="1">{#VALUE!,#N/A,FALSE,0;#N/A,#N/A,FALSE,0;#N/A,#N/A,FALSE,0;#N/A,#N/A,FALSE,0;#N/A,#N/A,FALSE,0;#N/A,#N/A,FALSE,0;#N/A,#N/A,FALSE,0;#N/A,#N/A,FALSE,0;#N/A,#N/A,FALSE,0;#N/A,#N/A,FALSE,0;#N/A,#N/A,FALSE,0;#N/A,#N/A,FALSE,0}</definedName>
    <definedName name="hjuu" hidden="1">{#N/A,#N/A,FALSE,"kal_iç_ihz";#N/A,#N/A,FALSE,"kal_iç_er";#N/A,#N/A,FALSE,"kal_iç_tut"}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Ö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Hors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TLM" hidden="1">{"'РП (2)'!$A$5:$S$150"}</definedName>
    <definedName name="HTML_CodePage" hidden="1">9</definedName>
    <definedName name="HTML_Control" hidden="1">{"'Break down'!$A$4"}</definedName>
    <definedName name="HTML_Control1" hidden="1">{"'Sheet1'!$A$1:$X$25"}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y" hidden="1">{"trafo1icmal",#N/A,FALSE,"trafoicmal";"trafo2icmal",#N/A,FALSE,"trafoicmal"}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ı" hidden="1">{"taşkınsuyu1fiyat",#N/A,FALSE,"tsfiyat"}</definedName>
    <definedName name="iCMAL" hidden="1">{"'KABA MALZEME'!$B$5:$G$101","'KABA MALZEME'!$B$5:$G$101"}</definedName>
    <definedName name="ieatkakieai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eaueai" hidden="1">{#N/A,#N/A,FALSE,"kal_iç_ihz";#N/A,#N/A,FALSE,"kal_iç_er";#N/A,#N/A,FALSE,"kal_iç_tut"}</definedName>
    <definedName name="ieaüieaüü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iğ" hidden="1">{#N/A,#N/A,FALSE,"avans";#N/A,#N/A,FALSE,"teminat_mektubu";#N/A,#N/A,FALSE,"ihz. icmal";#N/A,#N/A,FALSE,"söz_fiy_fark";#N/A,#N/A,FALSE,"kap2";#N/A,#N/A,FALSE,"mal_FF_icm";#N/A,#N/A,FALSE,"kap1"}</definedName>
    <definedName name="ih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i" hidden="1">#REF!</definedName>
    <definedName name="İIPŞYK" hidden="1">{"'Cash Requirements 5F '!$A$1:$AC$48"}</definedName>
    <definedName name="ııuu" hidden="1">{#N/A,#N/A,FALSE,"kal_iç_ihz";#N/A,#N/A,FALSE,"kal_iç_er";#N/A,#N/A,FALSE,"kal_iç_tut"}</definedName>
    <definedName name="ıjn" hidden="1">{"taşkınsuyu1icmal",#N/A,FALSE,"tsicm";"taşkınsuyu2icmal",#N/A,FALSE,"tsicm"}</definedName>
    <definedName name="ıkö" hidden="1">{"trafo1fiyat",#N/A,FALSE,"trafofiyat"}</definedName>
    <definedName name="İMTA" hidden="1">{#N/A,#N/A,FALSE,"parsel_atıksu_icmal";#N/A,#N/A,FALSE,"parsel_atıksu 236";#N/A,#N/A,FALSE,"parsel_atıksu 238";#N/A,#N/A,FALSE,"parsel_atıksu 244";#N/A,#N/A,FALSE,"parsel_atıksu 245";#N/A,#N/A,FALSE,"parsel_atıksu 246"}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put1" hidden="1">{#N/A,#N/A,FALSE,"Aging Summary";#N/A,#N/A,FALSE,"Ratio Analysis";#N/A,#N/A,FALSE,"Test 120 Day Accts";#N/A,#N/A,FALSE,"Tickmarks"}</definedName>
    <definedName name="inv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ıolıkjh" hidden="1">{"trafo1icmal",#N/A,FALSE,"trafoicmal";"trafo2icmal",#N/A,FALSE,"trafoicmal"}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IOPOPO" hidden="1">{#VALUE!,#N/A,FALSE,0;#N/A,#N/A,FALSE,0;#N/A,#N/A,FALSE,0;#N/A,#N/A,FALSE,0;#N/A,#N/A,FALSE,0;#N/A,#N/A,FALSE,0;#N/A,#N/A,FALSE,0}</definedName>
    <definedName name="IQ_ADDIN" hidden="1">"AUTO"</definedName>
    <definedName name="işçilik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" hidden="1">{"çewre1icmal",#N/A,FALSE,"çticm";"çewre2icmal",#N/A,FALSE,"çticm"}</definedName>
    <definedName name="ıuıı" hidden="1">{#N/A,#N/A,FALSE,"müş_iç_ihz";#N/A,#N/A,FALSE,"müş_iç_er";#N/A,#N/A,FALSE,"müş_iç_tut"}</definedName>
    <definedName name="ıuıuı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ıu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uı" hidden="1">{#N/A,#N/A,FALSE,"elk_iç_er";#N/A,#N/A,FALSE,"elk_iç_tut";#N/A,#N/A,FALSE,"elk_iç_ihz"}</definedName>
    <definedName name="ıuuuıuı" hidden="1">{#N/A,#N/A,FALSE,"sıh_iç_ihz";#N/A,#N/A,FALSE,"sıh_iç_er";#N/A,#N/A,FALSE,"sıh_iç_tut"}</definedName>
    <definedName name="ıuuy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IUUYUIUIU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uuyy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ıu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uyy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ıuyyuı" hidden="1">{#N/A,#N/A,FALSE,"kal_iç_ihz";#N/A,#N/A,FALSE,"kal_iç_er";#N/A,#N/A,FALSE,"kal_iç_tut"}</definedName>
    <definedName name="ıyıı" hidden="1">{#N/A,#N/A,FALSE,"elk_iç_er";#N/A,#N/A,FALSE,"elk_iç_tut";#N/A,#N/A,FALSE,"elk_iç_ihz"}</definedName>
    <definedName name="ıytyuty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ıyuuo" hidden="1">{#N/A,#N/A,FALSE,"elk_iç_er";#N/A,#N/A,FALSE,"elk_iç_tut";#N/A,#N/A,FALSE,"elk_iç_ihz"}</definedName>
    <definedName name="ıyy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ıyyuo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ad" hidden="1">{#N/A,"30% Success",TRUE,"Sales Forecast";#N/A,#N/A,TRUE,"Sheet2"}</definedName>
    <definedName name="jh" hidden="1">{#N/A,#N/A,FALSE,"Расчет вспомогательных"}</definedName>
    <definedName name="j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jjj" hidden="1">{#N/A,#N/A,FALSE,"müş_iç_ihz";#N/A,#N/A,FALSE,"müş_iç_er";#N/A,#N/A,FALSE,"müş_iç_tut"}</definedName>
    <definedName name="jjjjj" hidden="1">{#N/A,#N/A,FALSE,"sıh_iç_ihz";#N/A,#N/A,FALSE,"sıh_iç_er";#N/A,#N/A,FALSE,"sıh_iç_tut"}</definedName>
    <definedName name="jjjjjj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jkhjkhkj" hidden="1">{#VALUE!,#N/A,FALSE,0;#N/A,#N/A,FALSE,0;#N/A,#N/A,FALSE,0;#N/A,#N/A,FALSE,0;#N/A,#N/A,FALSE,0;#N/A,#N/A,FALSE,0;#N/A,#N/A,FALSE,0}</definedName>
    <definedName name="jkjkhjhkj" hidden="1">#REF!</definedName>
    <definedName name="JKLKJLJK" hidden="1">{#VALUE!,#N/A,FALSE,0;#N/A,#N/A,FALSE,0;#N/A,#N/A,FALSE,0;#N/A,#N/A,FALSE,0;#N/A,#N/A,FALSE,0;#N/A,#N/A,FALSE,0;#N/A,#N/A,FALSE,0;#N/A,#N/A,FALSE,0;#N/A,#N/A,FALSE,0;#N/A,#N/A,FALSE,0;#N/A,#N/A,FALSE,0;#N/A,#N/A,FALSE,0}</definedName>
    <definedName name="joaquim" hidden="1">{#N/A,"100% Success",TRUE,"Sales Forecast";#N/A,#N/A,TRUE,"Sheet2"}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juj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juuu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KALIP2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K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ay" hidden="1">{#N/A,#N/A,FALSE,"kal_iç_ihz";#N/A,#N/A,FALSE,"kal_iç_er";#N/A,#N/A,FALSE,"kal_iç_tut"}</definedName>
    <definedName name="kBNT" hidden="1">{"'РП (2)'!$A$5:$S$150"}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FG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kı" hidden="1">{"mekanik1fiyat",#N/A,FALSE,"mktfiyat";"mekanik2fiyat",#N/A,FALSE,"mktfiyat"}</definedName>
    <definedName name="kjhkhjkhjkjk" hidden="1">{#VALUE!,#N/A,FALSE,0;#N/A,#N/A,FALSE,0;#N/A,#N/A,FALSE,0;#N/A,#N/A,FALSE,0;#N/A,#N/A,FALSE,0;#N/A,#N/A,FALSE,0;#N/A,#N/A,FALSE,0;#N/A,#N/A,FALSE,0}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LJH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ck" hidden="1">{#VALUE!,#N/A,TRUE,0;#N/A,#N/A,TRUE,0;#N/A,#N/A,TRUE,0;#N/A,#N/A,TRUE,0;#N/A,#N/A,TRUE,0;#N/A,#N/A,TRUE,0;#N/A,#N/A,TRUE,0}</definedName>
    <definedName name="kkkj" hidden="1">{#VALUE!,#N/A,FALSE,0;#N/A,#N/A,FALSE,0;#N/A,#N/A,FALSE,0;#N/A,#N/A,FALSE,0;#N/A,#N/A,FALSE,0;#N/A,#N/A,FALSE,0;#N/A,#N/A,FALSE,0;#N/A,#N/A,FALSE,0;#N/A,#N/A,FALSE,0;#N/A,#N/A,FALSE,0;#N/A,#N/A,FALSE,0;#N/A,#N/A,FALSE,0}</definedName>
    <definedName name="kkkk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KKKKKKKK" hidden="1">{#VALUE!,#N/A,TRUE,0;#N/A,#N/A,TRUE,0;#N/A,#N/A,TRUE,0;#N/A,#N/A,TRUE,0;#N/A,#N/A,TRUE,0;#N/A,#N/A,TRUE,0;#N/A,#N/A,TRUE,0}</definedName>
    <definedName name="kknjklnk" hidden="1">#REF!</definedName>
    <definedName name="klhjkjkkgj" hidden="1">{#VALUE!,#N/A,FALSE,0;#N/A,#N/A,FALSE,0;#N/A,#N/A,FALSE,0;#N/A,#N/A,FALSE,0;#N/A,#N/A,FALSE,0;#N/A,#N/A,FALSE,0;#N/A,#N/A,FALSE,0;#N/A,#N/A,FALSE,0;#N/A,#N/A,FALSE,0;#N/A,#N/A,FALSE,0;#N/A,#N/A,FALSE,0;#N/A,#N/A,FALSE,0}</definedName>
    <definedName name="klinlan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tzuk" hidden="1">{#N/A,#N/A,FALSE,"Aging Summary";#N/A,#N/A,FALSE,"Ratio Analysis";#N/A,#N/A,FALSE,"Test 120 Day Accts";#N/A,#N/A,FALSE,"Tickmarks"}</definedName>
    <definedName name="kuıkuk" hidden="1">{#VALUE!,#N/A,TRUE,0;#N/A,#N/A,TRUE,0;#N/A,#N/A,TRUE,0;#N/A,#N/A,TRUE,0;#N/A,#N/A,TRUE,0;#N/A,#N/A,TRUE,0;#N/A,#N/A,TRUE,0}</definedName>
    <definedName name="kukuku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LG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l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ıljkghjghj" hidden="1">{#VALUE!,#N/A,FALSE,0;#N/A,#N/A,FALSE,0;#N/A,#N/A,FALSE,0;#N/A,#N/A,FALSE,0;#N/A,#N/A,FALSE,0;#N/A,#N/A,FALSE,0;#N/A,#N/A,FALSE,0;#N/A,#N/A,FALSE,0}</definedName>
    <definedName name="limcount" hidden="1">1</definedName>
    <definedName name="Liphook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LK" hidden="1">{"suhaznesi1fiyat",#N/A,FALSE,"shfiyat";"suhaznesi2fiyat",#N/A,FALSE,"shfiyat"}</definedName>
    <definedName name="lkj" hidden="1">{#N/A,#N/A,FALSE,"Aging Summary";#N/A,#N/A,FALSE,"Ratio Analysis";#N/A,#N/A,FALSE,"Test 120 Day Accts";#N/A,#N/A,FALSE,"Tickmarks"}</definedName>
    <definedName name="lkjljkljkl" hidden="1">{#VALUE!,#N/A,TRUE,0;#N/A,#N/A,TRUE,0;#N/A,#N/A,TRUE,0;#N/A,#N/A,TRUE,0;#N/A,#N/A,TRUE,0;#N/A,#N/A,TRUE,0;#N/A,#N/A,TRUE,0}</definedName>
    <definedName name="lkkkk" hidden="1">{#N/A,#N/A,FALSE,"müş_iç_ihz";#N/A,#N/A,FALSE,"müş_iç_er";#N/A,#N/A,FALSE,"müş_iç_tut"}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NKJLKM" hidden="1">{#N/A,#N/A,FALSE,"kal_iç_ihz";#N/A,#N/A,FALSE,"kal_iç_er";#N/A,#N/A,FALSE,"kal_iç_tut"}</definedName>
    <definedName name="lo" hidden="1">{"çewre1icmal",#N/A,FALSE,"çticm";"çewre2icmal",#N/A,FALSE,"çticm"}</definedName>
    <definedName name="Lordshil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NNN" hidden="1">#REF!</definedName>
    <definedName name="market" hidden="1">{#N/A,"70% Success",FALSE,"Sales Forecast";#N/A,#N/A,FALSE,"Sheet2"}</definedName>
    <definedName name="MCL_sheet_inc" hidden="1">{"'Sheet1'!$A$1:$X$25"}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kanik900" hidden="1">#REF!</definedName>
    <definedName name="MereGree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METRAJ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metrajlar" hidden="1">{#N/A,#N/A,FALSE,"TELEFON"}</definedName>
    <definedName name="mm" hidden="1">{#N/A,#N/A,FALSE,"maff_h1";#N/A,#N/A,FALSE,"maff_h2";#N/A,#N/A,FALSE,"maff_h3";#N/A,#N/A,FALSE,"maff_h4";#N/A,#N/A,FALSE,"maff_h5";#N/A,#N/A,FALSE,"maff_h6";#N/A,#N/A,FALSE,"maff_h7"}</definedName>
    <definedName name="mmm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MÖMMMMM" hidden="1">{#VALUE!,#N/A,FALSE,0;#N/A,#N/A,FALSE,0;#N/A,#N/A,FALSE,0;#N/A,#N/A,FALSE,0;#N/A,#N/A,FALSE,0;#N/A,#N/A,FALSE,0;#N/A,#N/A,FALSE,0;#N/A,#N/A,FALSE,0;#N/A,#N/A,FALSE,0;#N/A,#N/A,FALSE,0;#N/A,#N/A,FALSE,0;#N/A,#N/A,FALSE,0}</definedName>
    <definedName name="MR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akits" hidden="1">#REF!</definedName>
    <definedName name="NAME" hidden="1">#REF!</definedName>
    <definedName name="n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ytgbfr" hidden="1">{"çewre1fiyat",#N/A,FALSE,"çtfiyat";"çewre2fiyat",#N/A,FALSE,"çtfiyat"}</definedName>
    <definedName name="Nİ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n" hidden="1">#REF!</definedName>
    <definedName name="nogmaals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NorthChe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nrnr1" hidden="1">{"'KABA MALZEME'!$B$5:$G$101","'KABA MALZEME'!$B$5:$G$101"}</definedName>
    <definedName name="nrnr2" hidden="1">{"'KABA MALZEME'!$B$5:$G$101","'KABA MALZEME'!$B$5:$G$101"}</definedName>
    <definedName name="nrnr6" hidden="1">{"'KABA MALZEME'!$B$5:$G$101","'KABA MALZEME'!$B$5:$G$101"}</definedName>
    <definedName name="nrnr7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NVBNBNVBN" hidden="1">{#VALUE!,#N/A,FALSE,0;#N/A,#N/A,FALSE,0;#N/A,#N/A,FALSE,0;#N/A,#N/A,FALSE,0;#N/A,#N/A,FALSE,0;#N/A,#N/A,FALSE,0;#N/A,#N/A,FALSE,0;#N/A,#N/A,FALSE,0;#N/A,#N/A,FALSE,0;#N/A,#N/A,FALSE,0;#N/A,#N/A,FALSE,0;#N/A,#N/A,FALSE,0}</definedName>
    <definedName name="ö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Ø900" hidden="1">#REF!</definedName>
    <definedName name="öççç" hidden="1">{#N/A,#N/A,FALSE,"kal_iç_ihz";#N/A,#N/A,FALSE,"kal_iç_er";#N/A,#N/A,FALSE,"kal_iç_tut"}</definedName>
    <definedName name="oı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okm" hidden="1">{"suhaznesi1icmal",#N/A,FALSE,"shicm";"suhaznesi2icmal",#N/A,FALSE,"shicm";"suhaznesi3icmal",#N/A,FALSE,"shicm"}</definedName>
    <definedName name="oks" hidden="1">#REF!</definedName>
    <definedName name="Oktober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olç" hidden="1">{"çewre1icmal",#N/A,FALSE,"çticm";"çewre2icmal",#N/A,FALSE,"çticm"}</definedName>
    <definedName name="olo" hidden="1">#REF!</definedName>
    <definedName name="oo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ööö" hidden="1">{#N/A,#N/A,FALSE,"12.21";#N/A,#N/A,FALSE,"12.10";#N/A,#N/A,FALSE,"3";#N/A,#N/A,FALSE,"2";#N/A,#N/A,FALSE,"1"}</definedName>
    <definedName name="OSM" hidden="1">{#N/A,#N/A,FALSE,"TELEFON"}</definedName>
    <definedName name="Osmas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öz" hidden="1">{#N/A,#N/A,FALSE,"12.10";#N/A,#N/A,FALSE,"12.11";#N/A,#N/A,FALSE,"12.12";#N/A,#N/A,FALSE,"12.21";#N/A,#N/A,FALSE,"12.22";#N/A,#N/A,FALSE,"12.23";#N/A,#N/A,FALSE,"12.24";#N/A,#N/A,FALSE,"12.25";#N/A,#N/A,FALSE,"12.26"}</definedName>
    <definedName name="ÖZGÜL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paratonersiz" hidden="1">{#N/A,#N/A,FALSE,"kal_iç_ihz";#N/A,#N/A,FALSE,"kal_iç_er";#N/A,#N/A,FALSE,"kal_iç_tut"}</definedName>
    <definedName name="pc" hidden="1">{#N/A,#N/A,FALSE,"elk_iç_er";#N/A,#N/A,FALSE,"elk_iç_tut";#N/A,#N/A,FALSE,"elk_iç_ihz"}</definedName>
    <definedName name="pedro" hidden="1">{#N/A,"30% Success",TRUE,"Sales Forecast";#N/A,#N/A,TRUE,"Sheet2"}</definedName>
    <definedName name="pğ" hidden="1">{"elektrik1fiyat",#N/A,FALSE,"elcfiyat";"elektrik2fiyat",#N/A,FALSE,"elcfiyat";"elektrik3fiyat",#N/A,FALSE,"elcfiyat"}</definedName>
    <definedName name="pln" hidden="1">{"'РП (2)'!$A$5:$S$150"}</definedName>
    <definedName name="plö" hidden="1">{"mekanik1icmal",#N/A,FALSE,"mkticm";"mekanik2icmal",#N/A,FALSE,"mkticm";"mekanik3icmal",#N/A,FALSE,"mkticm"}</definedName>
    <definedName name="PO" hidden="1">{#N/A,#N/A,FALSE,"Ejector 1";#N/A,#N/A,FALSE,"Ejector 2"}</definedName>
    <definedName name="poging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oıutyrera" hidden="1">{"taşkınsuyu1fiyat",#N/A,FALSE,"tsfiyat"}</definedName>
    <definedName name="pololo" hidden="1">#REF!</definedName>
    <definedName name="PP6FIRE_DEC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Pr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print_out" hidden="1">{#N/A,#N/A,FALSE,"Broker Sheet";#N/A,#N/A,FALSE,"Exec.Summary";#N/A,#N/A,FALSE,"Argus Cash Flow";#N/A,#N/A,FALSE,"SPF";#N/A,#N/A,FALSE,"RentRoll"}</definedName>
    <definedName name="pş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P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PUB_UserID" hidden="1">"MAYERX"</definedName>
    <definedName name="q" hidden="1">#REF!</definedName>
    <definedName name="qa" hidden="1">{#N/A,#N/A,FALSE,"kal_iç_ihz";#N/A,#N/A,FALSE,"kal_iç_er";#N/A,#N/A,FALSE,"kal_iç_tut"}</definedName>
    <definedName name="qazxssw" hidden="1">{"isalehattı1fiyat",#N/A,FALSE,"ihfiyat";"isalehattı2fiyat",#N/A,FALSE,"ihfiyat";"isalehattı3fiyat",#N/A,FALSE,"ihfiyat";"isalehattı4fiyat",#N/A,FALSE,"ihfiyat";"isalehattı5fiyat",#N/A,FALSE,"ihfiyat"}</definedName>
    <definedName name="qegqrg" hidden="1">{#N/A,#N/A,FALSE,"SUMMARY 4a";#N/A,#N/A,FALSE,"GBA 4b";#N/A,#N/A,FALSE,"TENANT 4c";#N/A,#N/A,FALSE,"BUDGET DETAIL";#N/A,#N/A,FALSE,"PRO FORMA"}</definedName>
    <definedName name="qgqg" hidden="1">{#N/A,#N/A,FALSE,"Leasing 6A"}</definedName>
    <definedName name="qq" hidden="1">{#N/A,#N/A,FALSE,"maff_h1";#N/A,#N/A,FALSE,"maff_h2";#N/A,#N/A,FALSE,"maff_h3";#N/A,#N/A,FALSE,"maff_h4";#N/A,#N/A,FALSE,"maff_h5";#N/A,#N/A,FALSE,"maff_h6";#N/A,#N/A,FALSE,"maff_h7"}</definedName>
    <definedName name="qqq" hidden="1">{"Output-3Column",#N/A,FALSE,"Output"}</definedName>
    <definedName name="qqqqqq" hidden="1">{"Output-BaseYear",#N/A,FALSE,"Output"}</definedName>
    <definedName name="Q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hidden="1">{#N/A,#N/A,TRUE,"Cover";#N/A,#N/A,TRUE,"Conts";#N/A,#N/A,TRUE,"VOS";#N/A,#N/A,TRUE,"Warrington";#N/A,#N/A,TRUE,"Widnes"}</definedName>
    <definedName name="qwerty" hidden="1">{"'РП (2)'!$A$5:$S$150"}</definedName>
    <definedName name="qwqw" hidden="1">{#VALUE!,#N/A,FALSE,0;#N/A,#N/A,FALSE,0;#N/A,#N/A,FALSE,0;#N/A,#N/A,FALSE,0;#N/A,#N/A,FALSE,0;#N/A,#N/A,FALSE,0;#N/A,#N/A,FALSE,0;#N/A,#N/A,FALSE,0;#N/A,#N/A,FALSE,0;#N/A,#N/A,FALSE,0;#N/A,#N/A,FALSE,0;#N/A,#N/A,FALSE,0}</definedName>
    <definedName name="RE" hidden="1">{#N/A,#N/A,FALSE,"kal_iç_ihz";#N/A,#N/A,FALSE,"kal_iç_er";#N/A,#N/A,FALSE,"kal_iç_tut"}</definedName>
    <definedName name="rgq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rgrg" hidden="1">{"page1",#N/A,FALSE,"sheet 1";"Page2",#N/A,FALSE,"sheet 1";"page3",#N/A,FALSE,"sheet 1";"page4",#N/A,FALSE,"sheet 1"}</definedName>
    <definedName name="rgwg" hidden="1">{"page1",#N/A,FALSE,"sheet 1";"Page2",#N/A,FALSE,"sheet 1";"page3",#N/A,FALSE,"sheet 1";"page4",#N/A,FALSE,"sheet 1"}</definedName>
    <definedName name="Ripley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rjgbz" hidden="1">{"'РП (2)'!$A$5:$S$150"}</definedName>
    <definedName name="rkt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2A" hidden="1">#REF!</definedName>
    <definedName name="RL2B" hidden="1">#REF!</definedName>
    <definedName name="RL2D" hidden="1">#REF!</definedName>
    <definedName name="RL2F" hidden="1">#REF!</definedName>
    <definedName name="RL2G" hidden="1">#REF!</definedName>
    <definedName name="RL2H" hidden="1">#REF!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hidden="1">{#N/A,#N/A,FALSE,"NCS INC SCOT";#N/A,#N/A,FALSE,"NCS";#N/A,#N/A,FALSE,"74 NCS";#N/A,#N/A,FALSE,"75 NCS";#N/A,#N/A,FALSE,"76 NCS 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h" hidden="1">{#N/A,#N/A,FALSE,"kal_iç_ihz";#N/A,#N/A,FALSE,"kal_iç_er";#N/A,#N/A,FALSE,"kal_iç_tut"}</definedName>
    <definedName name="RO" hidden="1">#REF!</definedName>
    <definedName name="rr" hidden="1">{#N/A,#N/A,FALSE,"Aging Summary";#N/A,#N/A,FALSE,"Ratio Analysis";#N/A,#N/A,FALSE,"Test 120 Day Accts";#N/A,#N/A,FALSE,"Tickmarks"}</definedName>
    <definedName name="rrrrrrrrrrrr" hidden="1">#REF!</definedName>
    <definedName name="rrrrrrrrrrrrrrrrrrrrrrrrrrr" hidden="1">#REF!</definedName>
    <definedName name="rrrrrrrrrrrrrrrrrrrrrrrrrrrrrrrrrrrrrrrrr" hidden="1">#REF!</definedName>
    <definedName name="rt" hidden="1">#REF!</definedName>
    <definedName name="RTERTRET" hidden="1">{#VALUE!,#N/A,FALSE,0;#N/A,#N/A,FALSE,0;#N/A,#N/A,FALSE,0;#N/A,#N/A,FALSE,0;#N/A,#N/A,FALSE,0;#N/A,#N/A,FALSE,0;#N/A,#N/A,FALSE,0;#N/A,#N/A,FALSE,0;#N/A,#N/A,FALSE,0;#N/A,#N/A,FALSE,0;#N/A,#N/A,FALSE,0;#N/A,#N/A,FALSE,0}</definedName>
    <definedName name="RTRETRETRET" hidden="1">{#VALUE!,#N/A,TRUE,0;#N/A,#N/A,TRUE,0;#N/A,#N/A,TRUE,0;#N/A,#N/A,TRUE,0;#N/A,#N/A,TRUE,0;#N/A,#N/A,TRUE,0;#N/A,#N/A,TRUE,0}</definedName>
    <definedName name="RTRTER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rtretrt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WERTEWRWE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rty" hidden="1">{#N/A,#N/A,FALSE,"Aging Summary";#N/A,#N/A,FALSE,"Ratio Analysis";#N/A,#N/A,FALSE,"Test 120 Day Accts";#N/A,#N/A,FALSE,"Tickmarks"}</definedName>
    <definedName name="rwgWEG" hidden="1">{#N/A,#N/A,FALSE,"Leasing 6A"}</definedName>
    <definedName name="S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Ş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adf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adsd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dsds" hidden="1">{#VALUE!,#N/A,FALSE,0;#N/A,#N/A,FALSE,0;#N/A,#N/A,FALSE,0;#N/A,#N/A,FALSE,0;#N/A,#N/A,FALSE,0;#N/A,#N/A,FALSE,0;#N/A,#N/A,FALSE,0}</definedName>
    <definedName name="sadsdsd" hidden="1">{#VALUE!,#N/A,TRUE,0;#N/A,#N/A,TRUE,0;#N/A,#N/A,TRUE,0}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SASAS" hidden="1">#REF!</definedName>
    <definedName name="sasasasas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caffolding" hidden="1">{"'Break down'!$A$4"}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scda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cds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D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DAWEZD" hidden="1">{"suhaznesi1fiyat",#N/A,FALSE,"shfiyat";"suhaznesi2fiyat",#N/A,FALSE,"shfiyat"}</definedName>
    <definedName name="sdddddddddddddddd" hidden="1">#REF!</definedName>
    <definedName name="SDF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sdfd" hidden="1">{#VALUE!,#N/A,FALSE,0;#N/A,#N/A,FALSE,0;#N/A,#N/A,FALSE,0;#N/A,#N/A,FALSE,0;#N/A,#N/A,FALSE,0}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dsf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sdfsdf" hidden="1">{#VALUE!,#N/A,FALSE,0;#N/A,#N/A,FALSE,0;#N/A,#N/A,FALSE,0;#N/A,#N/A,FALSE,0;#N/A,#N/A,FALSE,0;#N/A,#N/A,FALSE,0;#N/A,#N/A,FALSE,0;#N/A,#N/A,FALSE,0;#N/A,#N/A,FALSE,0;#N/A,#N/A,FALSE,0;#N/A,#N/A,FALSE,0;#N/A,#N/A,FALSE,0}</definedName>
    <definedName name="SDFSDFSDFD" hidden="1">{#VALUE!,#N/A,FALSE,0;#N/A,#N/A,FALSE,0;#N/A,#N/A,FALSE,0;#N/A,#N/A,FALSE,0;#N/A,#N/A,FALSE,0;#N/A,#N/A,FALSE,0;#N/A,#N/A,FALSE,0;#N/A,#N/A,FALSE,0;#N/A,#N/A,FALSE,0;#N/A,#N/A,FALSE,0;#N/A,#N/A,FALSE,0;#N/A,#N/A,FALSE,0}</definedName>
    <definedName name="sdi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d" hidden="1">#REF!</definedName>
    <definedName name="se" hidden="1">{#N/A,#N/A,FALSE,"maff_h1";#N/A,#N/A,FALSE,"maff_h2";#N/A,#N/A,FALSE,"maff_h3";#N/A,#N/A,FALSE,"maff_h4";#N/A,#N/A,FALSE,"maff_h5";#N/A,#N/A,FALSE,"maff_h6";#N/A,#N/A,FALSE,"maff_h7"}</definedName>
    <definedName name="s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SEDA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gdaf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sadf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SGWg" hidden="1">{#N/A,#N/A,FALSE,"SUMMARY 4a";#N/A,#N/A,FALSE,"GBA 4b";#N/A,#N/A,FALSE,"TENANT 4c";#N/A,#N/A,FALSE,"BUDGET DETAIL";#N/A,#N/A,FALSE,"PRO FORMA"}</definedName>
    <definedName name="si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solver_adj" localSheetId="13" hidden="1">ПОДБОР_КВ.М!$F$96:$G$125</definedName>
    <definedName name="solver_adj" hidden="1">#REF!</definedName>
    <definedName name="solver_cvg" localSheetId="13" hidden="1">0.0001</definedName>
    <definedName name="solver_cvg" hidden="1">0.0001</definedName>
    <definedName name="solver_drv" localSheetId="13" hidden="1">2</definedName>
    <definedName name="solver_drv" hidden="1">1</definedName>
    <definedName name="solver_eng" localSheetId="13" hidden="1">1</definedName>
    <definedName name="solver_est" localSheetId="13" hidden="1">1</definedName>
    <definedName name="solver_est" hidden="1">1</definedName>
    <definedName name="solver_itr" localSheetId="13" hidden="1">2147483647</definedName>
    <definedName name="solver_itr" hidden="1">100</definedName>
    <definedName name="solver_lhs1" localSheetId="13" hidden="1">ПОДБОР_КВ.М!$D$127:$E$127</definedName>
    <definedName name="solver_lhs2" localSheetId="13" hidden="1">ПОДБОР_КВ.М!$D$128:$E$128</definedName>
    <definedName name="solver_lhs3" localSheetId="13" hidden="1">ПОДБОР_КВ.М!$F$96:$G$125</definedName>
    <definedName name="solver_lhs4" localSheetId="13" hidden="1">ПОДБОР_КВ.М!$F$96:$G$125</definedName>
    <definedName name="solver_lin" hidden="1">0</definedName>
    <definedName name="solver_mip" localSheetId="13" hidden="1">2147483647</definedName>
    <definedName name="solver_mni" localSheetId="13" hidden="1">30</definedName>
    <definedName name="solver_mrt" localSheetId="13" hidden="1">0.075</definedName>
    <definedName name="solver_msl" localSheetId="13" hidden="1">2</definedName>
    <definedName name="solver_neg" localSheetId="13" hidden="1">1</definedName>
    <definedName name="solver_neg" hidden="1">2</definedName>
    <definedName name="solver_nod" localSheetId="13" hidden="1">2147483647</definedName>
    <definedName name="solver_num" localSheetId="13" hidden="1">4</definedName>
    <definedName name="solver_num" hidden="1">0</definedName>
    <definedName name="solver_nwt" localSheetId="13" hidden="1">1</definedName>
    <definedName name="solver_nwt" hidden="1">1</definedName>
    <definedName name="solver_opt" localSheetId="13" hidden="1">ПОДБОР_КВ.М!$D$134</definedName>
    <definedName name="solver_pre" localSheetId="13" hidden="1">0.000001</definedName>
    <definedName name="solver_pre" hidden="1">0.000001</definedName>
    <definedName name="solver_rbv" localSheetId="13" hidden="1">2</definedName>
    <definedName name="solver_rel1" localSheetId="13" hidden="1">1</definedName>
    <definedName name="solver_rel1" hidden="1">3</definedName>
    <definedName name="solver_rel10" hidden="1">2</definedName>
    <definedName name="solver_rel11" hidden="1">2</definedName>
    <definedName name="solver_rel2" localSheetId="13" hidden="1">1</definedName>
    <definedName name="solver_rel2" hidden="1">3</definedName>
    <definedName name="solver_rel3" localSheetId="13" hidden="1">1</definedName>
    <definedName name="solver_rel3" hidden="1">3</definedName>
    <definedName name="solver_rel4" localSheetId="13" hidden="1">3</definedName>
    <definedName name="solver_rel4" hidden="1">3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" localSheetId="13" hidden="1">ПОДБОР_КВ.М!$F$127</definedName>
    <definedName name="solver_rhs1" hidden="1">0</definedName>
    <definedName name="solver_rhs10" hidden="1">315430</definedName>
    <definedName name="solver_rhs11" hidden="1">284920</definedName>
    <definedName name="solver_rhs2" localSheetId="13" hidden="1">ПОДБОР_КВ.М!$F$128</definedName>
    <definedName name="solver_rhs2" hidden="1">0.2</definedName>
    <definedName name="solver_rhs3" localSheetId="13" hidden="1">0.05</definedName>
    <definedName name="solver_rhs3" hidden="1">0</definedName>
    <definedName name="solver_rhs4" localSheetId="13" hidden="1">-0.05</definedName>
    <definedName name="solver_rhs4" hidden="1">0</definedName>
    <definedName name="solver_rhs5" hidden="1">0</definedName>
    <definedName name="solver_rlx" localSheetId="13" hidden="1">2</definedName>
    <definedName name="solver_rsd" localSheetId="13" hidden="1">0</definedName>
    <definedName name="solver_scl" localSheetId="13" hidden="1">2</definedName>
    <definedName name="solver_scl" hidden="1">2</definedName>
    <definedName name="solver_sho" localSheetId="13" hidden="1">2</definedName>
    <definedName name="solver_sho" hidden="1">2</definedName>
    <definedName name="solver_ssz" localSheetId="13" hidden="1">100</definedName>
    <definedName name="solver_tim" localSheetId="13" hidden="1">2147483647</definedName>
    <definedName name="solver_tim" hidden="1">100</definedName>
    <definedName name="solver_tmp" hidden="1">#REF!</definedName>
    <definedName name="solver_tol" localSheetId="13" hidden="1">0.01</definedName>
    <definedName name="solver_tol" hidden="1">0.05</definedName>
    <definedName name="solver_typ" localSheetId="13" hidden="1">1</definedName>
    <definedName name="solver_typ" hidden="1">3</definedName>
    <definedName name="solver_val" localSheetId="13" hidden="1">0</definedName>
    <definedName name="solver_val" hidden="1">22000000000</definedName>
    <definedName name="solver_ver" localSheetId="13" hidden="1">3</definedName>
    <definedName name="SORT1" hidden="1">#REF!</definedName>
    <definedName name="şp" hidden="1">{"mekanik1icmal",#N/A,FALSE,"mkticm";"mekanik2icmal",#N/A,FALSE,"mkticm";"mekanik3icmal",#N/A,FALSE,"mkticm"}</definedName>
    <definedName name="sr" hidden="1">#REF!</definedName>
    <definedName name="SRGAWG" hidden="1">{#N/A,#N/A,FALSE,"içind";#N/A,#N/A,FALSE,"ön_kapak";#N/A,#N/A,FALSE,"taahhuk";#N/A,#N/A,FALSE,"hak_rapor";#N/A,#N/A,FALSE,"temın";#N/A,#N/A,FALSE,"icmal";#N/A,#N/A,FALSE,"fat_mlz_ihz";#N/A,#N/A,FALSE,"sözleş_fiyatf";#N/A,#N/A,FALSE,"proje_bedeli";#N/A,#N/A,FALSE,"gün dol hes";#N/A,#N/A,FALSE,"ihz. icmal";#N/A,#N/A,FALSE,"bazhakson_faturalı";#N/A,#N/A,FALSE,"baz_faturalı";#N/A,#N/A,FALSE,"inş_iç_ihz";#N/A,#N/A,FALSE,"inş_ihz_tut";#N/A,#N/A,FALSE,"tünel_er";#N/A,#N/A,FALSE,"incehasır_er";#N/A,#N/A,FALSE,"kalınhasır_er";#N/A,#N/A,FALSE,"incedüzdemir_er";#N/A,#N/A,FALSE,"kalındemir_er";#N/A,#N/A,FALSE,"incedemir_er";#N/A,#N/A,FALSE,"gazbeton_er_13.5";#N/A,#N/A,FALSE,"gazbeton_er_8.5";#N/A,#N/A,FALSE,"foam_er";#N/A,#N/A,FALSE,"fayans_er";#N/A,#N/A,FALSE,"seramik_er";#N/A,#N/A,FALSE,"inş_dış_ihz";#N/A,#N/A,FALSE,"sıhhi_iç_ihz";#N/A,#N/A,FALSE,"sıhhi_ihz_tut ";#N/A,#N/A,FALSE,"müş_iç_ihz";#N/A,#N/A,FALSE,"müş_iç_er";#N/A,#N/A,FALSE,"müşterek_ihz_tut ";#N/A,#N/A,FALSE,"kal_iç_ihz ";#N/A,#N/A,FALSE,"kalorifer_ihz_tut";#N/A,#N/A,FALSE,"doğalgaz_iç_ihz";#N/A,#N/A,FALSE,"doğalgaz_ihz_tut";#N/A,#N/A,FALSE,"elektrık_iç_ihz 1-2";#N/A,#N/A,FALSE,"elektrık_ihz_tut";#N/A,#N/A,FALSE,"ılan";#N/A,#N/A,FALSE,"ilan_tut"}</definedName>
    <definedName name="ss" hidden="1">{#N/A,#N/A,FALSE,"imalat_keşif";#N/A,#N/A,FALSE,"imalat_seviye";#N/A,#N/A,FALSE,"141";#N/A,#N/A,FALSE,"142";#N/A,#N/A,FALSE,"143";#N/A,#N/A,FALSE,"144";#N/A,#N/A,FALSE,"145";#N/A,#N/A,FALSE,"146";#N/A,#N/A,FALSE,"147";#N/A,#N/A,FALSE,"148";#N/A,#N/A,FALSE,"149"}</definedName>
    <definedName name="sss" hidden="1">{"'РП (2)'!$A$5:$S$150"}</definedName>
    <definedName name="sssa" hidden="1">{#N/A,#N/A,FALSE,"ihz. icmal";#N/A,#N/A,FALSE,"avans";#N/A,#N/A,FALSE,"mal_FF_icm";#N/A,#N/A,FALSE,"fat_ihz";#N/A,#N/A,FALSE,"söz_fiy_fark";#N/A,#N/A,FALSE,"kap2"}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şşşş" hidden="1">{"çewre1icmal",#N/A,FALSE,"çticm";"çewre2icmal",#N/A,FALSE,"çticm"}</definedName>
    <definedName name="sssss" hidden="1">#N/A</definedName>
    <definedName name="ssssss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SSSSSSSS" hidden="1">{#N/A,#N/A,FALSE,"ihz. icmal";#N/A,#N/A,FALSE,"avans";#N/A,#N/A,FALSE,"mal_FF_icm";#N/A,#N/A,FALSE,"fat_ihz";#N/A,#N/A,FALSE,"söz_fiy_fark";#N/A,#N/A,FALSE,"kap2"}</definedName>
    <definedName name="summary2" hidden="1">{#N/A,#N/A,FALSE,"Aging Summary";#N/A,#N/A,FALSE,"Ratio Analysis";#N/A,#N/A,FALSE,"Test 120 Day Accts";#N/A,#N/A,FALSE,"Tickmarks"}</definedName>
    <definedName name="supply" hidden="1">#REF!</definedName>
    <definedName name="susan" hidden="1">#REF!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we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sww" hidden="1">{#N/A,#N/A,FALSE,"elk_iç_er";#N/A,#N/A,FALSE,"elk_iç_tut";#N/A,#N/A,FALSE,"elk_iç_ihz"}</definedName>
    <definedName name="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aa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" hidden="1">{#N/A,#N/A,FALSE,"parsel_atıksu_icmal";#N/A,#N/A,FALSE,"parsel_atıksu 236";#N/A,#N/A,FALSE,"parsel_atıksu 238";#N/A,#N/A,FALSE,"parsel_atıksu 244";#N/A,#N/A,FALSE,"parsel_atıksu 245";#N/A,#N/A,FALSE,"parsel_atıksu 246"}</definedName>
    <definedName name="taNJU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tanya" hidden="1">{#N/A,#N/A,FALSE,"Aging Summary";#N/A,#N/A,FALSE,"Ratio Analysis";#N/A,#N/A,FALSE,"Test 120 Day Accts";#N/A,#N/A,FALSE,"Tickmarks"}</definedName>
    <definedName name="temp" hidden="1">{"'Break down'!$A$4"}</definedName>
    <definedName name="Template" hidden="1">#REF!</definedName>
    <definedName name="tertw" hidden="1">{#N/A,#N/A,FALSE,"Aging Summary";#N/A,#N/A,FALSE,"Ratio Analysis";#N/A,#N/A,FALSE,"Test 120 Day Accts";#N/A,#N/A,FALSE,"Tickmarks"}</definedName>
    <definedName name="tes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extRefCopyRangeCount" hidden="1">4</definedName>
    <definedName name="tg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tgb" hidden="1">{"suhaznesi1fiyat",#N/A,FALSE,"shfiyat";"suhaznesi2fiyat",#N/A,FALSE,"shfiyat"}</definedName>
    <definedName name="tgvvcxsd" hidden="1">{"trafo1icmal",#N/A,FALSE,"trafoicmal";"trafo2icmal",#N/A,FALSE,"trafoicmal"}</definedName>
    <definedName name="th" hidden="1">{#N/A,#N/A,FALSE,"Aging Summary";#N/A,#N/A,FALSE,"Ratio Analysis";#N/A,#N/A,FALSE,"Test 120 Day Accts";#N/A,#N/A,FALSE,"Tickmarks"}</definedName>
    <definedName name="Th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mp" hidden="1">{"'Break down'!$A$4"}</definedName>
    <definedName name="Topaz2_PL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tr" hidden="1">{#N/A,#N/A,FALSE,"kal_iç_ihz";#N/A,#N/A,FALSE,"kal_iç_er";#N/A,#N/A,FALSE,"kal_iç_tut"}</definedName>
    <definedName name="trurtgf" hidden="1">{#N/A,#N/A,FALSE,"Aging Summary";#N/A,#N/A,FALSE,"Ratio Analysis";#N/A,#N/A,FALSE,"Test 120 Day Accts";#N/A,#N/A,FALSE,"Tickmarks"}</definedName>
    <definedName name="trwtewer" hidden="1">{#VALUE!,#N/A,TRUE,0;#N/A,#N/A,TRUE,0;#N/A,#N/A,TRUE,0;#N/A,#N/A,TRUE,0;#N/A,#N/A,TRUE,0;#N/A,#N/A,TRUE,0;#N/A,#N/A,TRUE,0}</definedName>
    <definedName name="tt" hidden="1">{#VALUE!,#N/A,FALSE,0;#N/A,#N/A,FALSE,0;#N/A,#N/A,FALSE,0;#N/A,#N/A,FALSE,0;#N/A,#N/A,FALSE,0}</definedName>
    <definedName name="tttt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tuiop" hidden="1">{#N/A,#N/A,FALSE,"SUBS";#N/A,#N/A,FALSE,"SUPERS";#N/A,#N/A,FALSE,"FINISHES";#N/A,#N/A,FALSE,"FITTINGS";#N/A,#N/A,FALSE,"SERVICES";#N/A,#N/A,FALSE,"SITEWORKS"}</definedName>
    <definedName name="TURGUT" hidden="1">{"turbine",#N/A,FALSE,"Option"}</definedName>
    <definedName name="turgutac" hidden="1">{#N/A,#N/A,TRUE,"arnitower";#N/A,#N/A,TRUE,"arnigarage "}</definedName>
    <definedName name="tüt" hidden="1">{#N/A,#N/A,FALSE,0;#N/A,#N/A,FALSE,0;#N/A,#N/A,FALSE,0}</definedName>
    <definedName name="ty" hidden="1">{#N/A,#N/A,FALSE,"SUBS";#N/A,#N/A,FALSE,"SUPERS";#N/A,#N/A,FALSE,"FINISHES";#N/A,#N/A,FALSE,"FITTINGS";#N/A,#N/A,FALSE,"SERVICES";#N/A,#N/A,FALSE,"SITEWORKS"}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" hidden="1">#REF!</definedName>
    <definedName name="üa" hidden="1">{#VALUE!,#N/A,TRUE,0;#N/A,#N/A,TRUE,0;#N/A,#N/A,TRUE,0;#N/A,#N/A,TRUE,0;#N/A,#N/A,TRUE,0;#N/A,#N/A,TRUE,0;#N/A,#N/A,TRUE,0}</definedName>
    <definedName name="üaa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hb" hidden="1">{"terfi1icmal",#N/A,FALSE,"tericm";"terfi2icmal",#N/A,FALSE,"tericm";"terfi3icmal",#N/A,FALSE,"tericm"}</definedName>
    <definedName name="uhfurhgjuhk" hidden="1">#REF!</definedName>
    <definedName name="ui" hidden="1">#REF!</definedName>
    <definedName name="uııı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uııııı" hidden="1">{#N/A,#N/A,FALSE,"maff_h1";#N/A,#N/A,FALSE,"maff_h2";#N/A,#N/A,FALSE,"maff_h3";#N/A,#N/A,FALSE,"maff_h4";#N/A,#N/A,FALSE,"maff_h5";#N/A,#N/A,FALSE,"maff_h6";#N/A,#N/A,FALSE,"maff_h7"}</definedName>
    <definedName name="uıııuı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uııuıu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hidden="1">{#N/A,#N/A,FALSE,"SUBS";#N/A,#N/A,FALSE,"SUPERS";#N/A,#N/A,FALSE,"FINISHES";#N/A,#N/A,FALSE,"FITTINGS";#N/A,#N/A,FALSE,"SERVICES";#N/A,#N/A,FALSE,"SITEWORKS"}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ıuı" hidden="1">{#N/A,#N/A,FALSE,"avans";#N/A,#N/A,FALSE,"teminat_mektubu";#N/A,#N/A,FALSE,"ihz. icmal";#N/A,#N/A,FALSE,"söz_fiy_fark";#N/A,#N/A,FALSE,"kap2";#N/A,#N/A,FALSE,"mal_FF_icm";#N/A,#N/A,FALSE,"kap1"}</definedName>
    <definedName name="uıuıuı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jm" hidden="1">{"terfi1fiyat",#N/A,FALSE,"terfiyat";"terfi2fiyat",#N/A,FALSE,"terfiyat"}</definedName>
    <definedName name="uk" hidden="1">#REF!</definedName>
    <definedName name="ulul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ünsal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ütkm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uuı" hidden="1">{#N/A,#N/A,FALSE,"inş_iç_ihz";#N/A,#N/A,FALSE,"inş_iç_er";#N/A,#N/A,FALSE,"inş_iç_tut"}</definedName>
    <definedName name="uuııı" hidden="1">{#N/A,#N/A,FALSE,"kal_iç_ihz";#N/A,#N/A,FALSE,"kal_iç_er";#N/A,#N/A,FALSE,"kal_iç_tut"}</definedName>
    <definedName name="uuıyy" hidden="1">{#VALUE!,#N/A,FALSE,0;#N/A,#N/A,FALSE,0;#N/A,#N/A,FALSE,0;#N/A,#N/A,FALSE,0;#N/A,#N/A,FALSE,0;#N/A,#N/A,FALSE,0;#N/A,#N/A,FALSE,0;#N/A,#N/A,FALSE,0;#N/A,#N/A,FALSE,0;#N/A,#N/A,FALSE,0;#N/A,#N/A,FALSE,0}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ı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uuuııu" hidden="1">{#N/A,#N/A,FALSE,"müş_iç_ihz";#N/A,#N/A,FALSE,"müş_iç_er";#N/A,#N/A,FALSE,"müş_iç_tut"}</definedName>
    <definedName name="uuuuııu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" hidden="1">{#VALUE!,#N/A,TRUE,0;#N/A,#N/A,TRUE,0;#N/A,#N/A,TRUE,0;#N/A,#N/A,TRUE,0;#N/A,#N/A,TRUE,0;#N/A,#N/A,TRUE,0;#N/A,#N/A,TRUE,0}</definedName>
    <definedName name="UYI" hidden="1">{#N/A,#N/A,FALSE,"elk_iç_er";#N/A,#N/A,FALSE,"elk_iç_tut";#N/A,#N/A,FALSE,"elk_iç_ihz"}</definedName>
    <definedName name="uyıııı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uyyuı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hidden="1">{#N/A,#N/A,TRUE,"Cover";#N/A,#N/A,TRUE,"Conts";#N/A,#N/A,TRUE,"VOS";#N/A,#N/A,TRUE,"Warrington";#N/A,#N/A,TRUE,"Widnes"}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fhbyf" hidden="1">#REF!</definedName>
    <definedName name="vfvfv" hidden="1">{#N/A,#N/A,FALSE,"Broker Sheet";#N/A,#N/A,FALSE,"Exec.Summary";#N/A,#N/A,FALSE,"Argus Cash Flow";#N/A,#N/A,FALSE,"SPF";#N/A,#N/A,FALSE,"RentRoll"}</definedName>
    <definedName name="Vntz" hidden="1">#REF!</definedName>
    <definedName name="vşş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vur" hidden="1">#REF!</definedName>
    <definedName name="vural" hidden="1">#REF!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WER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4TF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at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efwef" hidden="1">#REF!</definedName>
    <definedName name="weq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er" hidden="1">{#N/A,#N/A,FALSE,"Aging Summary";#N/A,#N/A,FALSE,"Ratio Analysis";#N/A,#N/A,FALSE,"Test 120 Day Accts";#N/A,#N/A,FALSE,"Tickmarks"}</definedName>
    <definedName name="WERERWQ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TGWT" hidden="1">{#N/A,#N/A,FALSE,"Broker Sheet";#N/A,#N/A,FALSE,"Exec.Summary";#N/A,#N/A,FALSE,"Argus Cash Flow";#N/A,#N/A,FALSE,"SPF";#N/A,#N/A,FALSE,"RentRoll"}</definedName>
    <definedName name="WEWEWEWE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EWEWEWEWE" hidden="1">{#VALUE!,#N/A,FALSE,0;#N/A,#N/A,FALSE,0;#N/A,#N/A,FALSE,0;#N/A,#N/A,FALSE,0}</definedName>
    <definedName name="Whitechapel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İN.ED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q" hidden="1">{#N/A,#N/A,FALSE,"müş_iç_ihz";#N/A,#N/A,FALSE,"müş_iç_er";#N/A,#N/A,FALSE,"müş_iç_tut"}</definedName>
    <definedName name="wqq" hidden="1">{#N/A,#N/A,FALSE,"elk_iç_er";#N/A,#N/A,FALSE,"elk_iç_tut";#N/A,#N/A,FALSE,"elk_iç_ihz"}</definedName>
    <definedName name="wqwqw" hidden="1">{#VALUE!,#N/A,TRUE,0;#N/A,#N/A,TRUE,0;#N/A,#N/A,TRUE,0;#N/A,#N/A,TRUE,0;#N/A,#N/A,TRUE,0;#N/A,#N/A,TRUE,0;#N/A,#N/A,TRUE,0}</definedName>
    <definedName name="wqwqwq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" hidden="1">{"glc1",#N/A,FALSE,"GLC";"glc2",#N/A,FALSE,"GLC";"glc3",#N/A,FALSE,"GLC";"glc4",#N/A,FALSE,"GLC";"glc5",#N/A,FALSE,"GLC"}</definedName>
    <definedName name="wrn.1." hidden="1">{#N/A,#N/A,FALSE,"Расчет вспомогательных"}</definedName>
    <definedName name="wrn.10._.Per._.Cent._.Success." hidden="1">{#N/A,"10% Success",FALSE,"Sales Forecast";#N/A,#N/A,FALSE,"Sheet2"}</definedName>
    <definedName name="wrn.100._.Per._.Cent._.Success." hidden="1">{#N/A,"100% Success",TRUE,"Sales Forecast";#N/A,#N/A,TRUE,"Sheet2"}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30._.Per._.Cent." hidden="1">{#N/A,"30% Success",TRUE,"Sales Forecast";#N/A,#N/A,TRUE,"Sheet2"}</definedName>
    <definedName name="wrn.70._.Per._.Cent._.Success." hidden="1">{#N/A,"70% Success",FALSE,"Sales Forecast";#N/A,#N/A,FALSE,"Sheet2"}</definedName>
    <definedName name="wrn.A." hidden="1">{#VALUE!,#N/A,FALSE,0;#N/A,#N/A,FALSE,0;#N/A,#N/A,FALSE,0;#N/A,#N/A,FALSE,0;#N/A,#N/A,FALSE,0}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HMET." hidden="1">{#VALUE!,#N/A,FALSE,0;#N/A,#N/A,FALSE,0;#N/A,#N/A,FALSE,0;#N/A,#N/A,FALSE,0}</definedName>
    <definedName name="wrn.akyuz_hakedis." hidden="1">{#VALUE!,#N/A,TRUE,0;#N/A,#N/A,TRUE,0;#N/A,#N/A,TRUE,0;#N/A,#N/A,TRUE,0;#N/A,#N/A,TRUE,0;#N/A,#N/A,TRUE,0;#N/A,#N/A,TRUE,0;#N/A,#N/A,TRUE,0}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tıksu_hat." hidden="1">{#N/A,#N/A,FALSE,"ATIKSU_HAT_ICMAL";#N/A,#N/A,FALSE,"ATIKSU_236 (1)";#N/A,#N/A,FALSE,"ATIKSU_236 (2)";#N/A,#N/A,FALSE,"ATIKSU_236 (3)";#N/A,#N/A,FALSE,"ATIKSU_238 (1)";#N/A,#N/A,FALSE,"ATIKSU_238 (2)";#N/A,#N/A,FALSE,"ATIKSU_244 (1)";#N/A,#N/A,FALSE,"ATIKSU_244 (2)";#N/A,#N/A,FALSE,"ATIKSU_245 (1)";#N/A,#N/A,FALSE,"ATIKSU_245 (2)";#N/A,#N/A,FALSE,"ATIKSU_246 (1)";#N/A,#N/A,FALSE,"ATIKSU_246 (2)";#N/A,#N/A,FALSE,"ATIKSU_246 (3)"}</definedName>
    <definedName name="wrn.atıksu_parsel_baca." hidden="1">{#N/A,#N/A,FALSE,"parsel_atıksu_icmal";#N/A,#N/A,FALSE,"parsel_atıksu 236";#N/A,#N/A,FALSE,"parsel_atıksu 238";#N/A,#N/A,FALSE,"parsel_atıksu 244";#N/A,#N/A,FALSE,"parsel_atıksu 245";#N/A,#N/A,FALSE,"parsel_atıksu 246"}</definedName>
    <definedName name="wrn.ayrap." hidden="1">{#N/A,#N/A,FALSE,"MALİ TABLOLAR";#N/A,#N/A,FALSE,"GEL-GİDER KARŞILAŞTIRMASI";#N/A,#N/A,FALSE,"95 YILI SAT-MAL";#N/A,#N/A,FALSE,"1995 CIRO";#N/A,#N/A,FALSE,"1994-1995 ÜRETİM KARŞ.";#N/A,#N/A,FALSE,"BIRIKIMLI- NAKIT";#N/A,#N/A,FALSE,"AYLIK NAKİT";#N/A,#N/A,FALSE,"NAK.XLS";#N/A,#N/A,FALSE,"1995 NAKITBAKIYE";#N/A,#N/A,FALSE,"GENEL YÖNETİM GİDERLERİ";#N/A,#N/A,FALSE,"ÜCRETLER";#N/A,#N/A,FALSE,"ŞANTİYELER DETAY TABLOLARI";#N/A,#N/A,FALSE,"ERYAMAN B2 TABLOSU";#N/A,#N/A,FALSE,"ERYAMAN B4 TABLOSU";#N/A,#N/A,FALSE,"HASTAHANE TABLOSU";#N/A,#N/A,FALSE,"RUSYA TABLOSU";#N/A,#N/A,FALSE,"İÇERENKÖY TABLOSU";#N/A,#N/A,FALSE,"ATATÜRK TABLOSU";#N/A,#N/A,FALSE,"İÇERENKÖY 2.KISIM";#N/A,#N/A,FALSE,"ÇAYYOLU";#N/A,#N/A,FALSE,"ESBANK ";#N/A,#N/A,FALSE,"ÇİFTEHAVUZ";#N/A,#N/A,FALSE,"KONSOLİDE TABLO";#N/A,#N/A,FALSE,"ÜRETİM";#N/A,#N/A,FALSE,"ÜRETİM MALİYETİ";#N/A,#N/A,FALSE,"NAKİT AKIM TABLOSU";#N/A,#N/A,FALSE,"M2 İMALAT";#N/A,#N/A,FALSE,"ADAM-SAAT TABLOSU";#N/A,#N/A,FALSE,"YILLARA YAYGI DEĞER.";#N/A,#N/A,FALSE,"BİRİKİMLİ SATIŞLAR";#N/A,#N/A,FALSE,"BİRİKİMLİ MALİYET";#N/A,#N/A,FALSE,"ERYAMAN";#N/A,#N/A,FALSE,"HAYDARPAŞA";#N/A,#N/A,FALSE,"İÇERENKÖY";#N/A,#N/A,FALSE,"ATATÜRK";#N/A,#N/A,FALSE,"KARŞILAŞTIRMALI DEĞERLENDİRME";#N/A,#N/A,FALSE,"AYLIK ÜRETİM";#N/A,#N/A,FALSE,"AYLIK MALİYET";#N/A,#N/A,FALSE,"AYLIK M2";#N/A,#N/A,FALSE,"AYLIK ADAMSAAT";#N/A,#N/A,FALSE,"PERFORMANS TAB.";#N/A,#N/A,FALSE,"YURT İÇİ MALİYET-M2";#N/A,#N/A,FALSE,"YURTDIŞI MALİYET-M2";#N/A,#N/A,FALSE,"YATIRIM MALİYET-M2";#N/A,#N/A,FALSE,"YURTİÇİ TL-ADAMSAAT";#N/A,#N/A,FALSE,"YURTDIŞI TL-ADAMSAAT";#N/A,#N/A,FALSE,"YATIRIM TL-ADAMSAAT";#N/A,#N/A,FALSE,"YURTİÇİ ADAMSAAT-M2";#N/A,#N/A,FALSE,"YURTDIŞI ADAMSAAT-M2";#N/A,#N/A,FALSE,"YATIRIM ADAMSAAT-M2"}</definedName>
    <definedName name="wrn.Backup.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şyazıcıoğlu." hidden="1">{#VALUE!,#N/A,FALSE,0;#N/A,#N/A,FALSE,0;#N/A,#N/A,FALSE,0;#N/A,#N/A,FALSE,0;#N/A,#N/A,FALSE,0;#N/A,#N/A,FALSE,0;#N/A,#N/A,FALSE,0;#N/A,#N/A,FALSE,0;#N/A,#N/A,FALSE,0;#N/A,#N/A,FALSE,0;#N/A,#N/A,FALSE,0}</definedName>
    <definedName name="wrn.bauma_f.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wrn.bh." hidden="1">{#N/A,#N/A,FALSE,"TELEFON"}</definedName>
    <definedName name="wrn.bh1." hidden="1">{#N/A,#N/A,FALSE,"TELEFON"}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canon.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pa." hidden="1">{#N/A,#N/A,TRUE,"TOC";#N/A,#N/A,TRUE,"Trends";#N/A,#N/A,TRUE,"Sorted";#N/A,#N/A,TRUE,"GLC";#N/A,#N/A,TRUE,"Medians";#N/A,#N/A,TRUE,"Y-o-Y";#N/A,#N/A,TRUE,"Ratio-def";#N/A,#N/A,TRUE,"BS_IAS";#N/A,#N/A,TRUE,"IS_IAS"}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_SHEETS." hidden="1">{#N/A,#N/A,FALSE,"WBS 1.06";#N/A,#N/A,FALSE,"WBS 1.14";#N/A,#N/A,FALSE,"WBS 1.17";#N/A,#N/A,FALSE,"WBS 1.18"}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x." hidden="1">{#VALUE!,#N/A,FALSE,0;#N/A,#N/A,FALSE,0;#N/A,#N/A,FALSE,0;#N/A,#N/A,FALSE,0;#N/A,#N/A,FALSE,0;#N/A,#N/A,FALSE,0}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ktirk._.hakediş." hidden="1">{#N/A,#N/A,FALSE,"12.10";#N/A,#N/A,FALSE,"12.11";#N/A,#N/A,FALSE,"12.12";#N/A,#N/A,FALSE,"12.21";#N/A,#N/A,FALSE,"12.22";#N/A,#N/A,FALSE,"12.23";#N/A,#N/A,FALSE,"12.24";#N/A,#N/A,FALSE,"12.25";#N/A,#N/A,FALSE,"12.26"}</definedName>
    <definedName name="wrn.elektrik_iç." hidden="1">{#N/A,#N/A,FALSE,"elk_iç_er";#N/A,#N/A,FALSE,"elk_iç_tut";#N/A,#N/A,FALSE,"elk_iç_ihz"}</definedName>
    <definedName name="wrn.ENERJI._.TEMİNİ." hidden="1">{#N/A,#N/A,FALSE,"10.10";#N/A,#N/A,FALSE,"10.11";#N/A,#N/A,FALSE,"10.12";#N/A,#N/A,FALSE,"10.21";#N/A,#N/A,FALSE,"10.22";#N/A,#N/A,FALSE,"10.23";#N/A,#N/A,FALSE,"10.24";#N/A,#N/A,FALSE,"10.25";#N/A,#N/A,FALSE,"10.26";#N/A,#N/A,FALSE,"10.27";#N/A,#N/A,FALSE,"10.28";#N/A,#N/A,FALSE,"10.29";#N/A,#N/A,FALSE,"10.30";#N/A,#N/A,FALSE,"10.31";#N/A,#N/A,FALSE,"10.32";#N/A,#N/A,FALSE,"10.33";#N/A,#N/A,FALSE,"10.34";#N/A,#N/A,FALSE,"10.35";#N/A,#N/A,FALSE,"10.36";#N/A,#N/A,FALSE,"10.37"}</definedName>
    <definedName name="wrn.ffrv." hidden="1">{#VALUE!,#N/A,FALSE,0;#N/A,#N/A,FALSE,0;#N/A,#N/A,FALSE,0;#N/A,#N/A,FALSE,0;#N/A,#N/A,FALSE,0;#N/A,#N/A,FALSE,0;#N/A,#N/A,FALSE,0;#N/A,#N/A,FALSE,0;#N/A,#N/A,FALSE,0;#N/A,#N/A,FALSE,0;#N/A,#N/A,FALSE,0;#N/A,#N/A,FALSE,0}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yatçewre." hidden="1">{"çewre1fiyat",#N/A,FALSE,"çtfiyat";"çewre2fiyat",#N/A,FALSE,"çtfiyat"}</definedName>
    <definedName name="wrn.fiyatelektrik." hidden="1">{"elektrik1fiyat",#N/A,FALSE,"elcfiyat";"elektrik2fiyat",#N/A,FALSE,"elcfiyat";"elektrik3fiyat",#N/A,FALSE,"elcfiyat"}</definedName>
    <definedName name="wrn.fiyatisalehattı." hidden="1">{"isalehattı1fiyat",#N/A,FALSE,"ihfiyat";"isalehattı2fiyat",#N/A,FALSE,"ihfiyat";"isalehattı3fiyat",#N/A,FALSE,"ihfiyat";"isalehattı4fiyat",#N/A,FALSE,"ihfiyat";"isalehattı5fiyat",#N/A,FALSE,"ihfiyat"}</definedName>
    <definedName name="wrn.fiyatmekanik." hidden="1">{"mekanik1fiyat",#N/A,FALSE,"mktfiyat";"mekanik2fiyat",#N/A,FALSE,"mktfiyat"}</definedName>
    <definedName name="wrn.fiyatsuhaznesi." hidden="1">{"suhaznesi1fiyat",#N/A,FALSE,"shfiyat";"suhaznesi2fiyat",#N/A,FALSE,"shfiyat"}</definedName>
    <definedName name="wrn.fiyattaşkınsuyu." hidden="1">{"taşkınsuyu1fiyat",#N/A,FALSE,"tsfiyat"}</definedName>
    <definedName name="wrn.fiyatterfi." hidden="1">{"terfi1fiyat",#N/A,FALSE,"terfiyat";"terfi2fiyat",#N/A,FALSE,"terfiyat"}</definedName>
    <definedName name="wrn.fiyattrafo." hidden="1">{"trafo1fiyat",#N/A,FALSE,"trafofiyat"}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uel._.oil._.option." hidden="1">{"FUEL OIL",#N/A,FALSE,"Option"}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.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unal_REPORT." hidden="1">{#VALUE!,#N/A,TRUE,0;#N/A,#N/A,TRUE,0;#N/A,#N/A,TRUE,0;#N/A,#N/A,TRUE,0;#N/A,#N/A,TRUE,0;#N/A,#N/A,TRUE,0;#N/A,#N/A,TRUE,0}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0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14." hidden="1">{#N/A,#N/A,FALSE,"HAK.İCMAL";#N/A,#N/A,FALSE,"İCMAL";#N/A,#N/A,FALSE,"İML.İCMAL";#N/A,#N/A,FALSE,"C 2";#N/A,#N/A,FALSE,"C 1";#N/A,#N/A,FALSE,"BK2";#N/A,#N/A,FALSE,"BK1";#N/A,#N/A,FALSE,"B 2";#N/A,#N/A,FALSE,"B 1";#N/A,#N/A,FALSE,"A 2";#N/A,#N/A,FALSE,"M.T.İHZ.Ş.İ.2";#N/A,#N/A,FALSE,"A 1";#N/A,#N/A,FALSE,"İHZ.İCMAL";#N/A,#N/A,FALSE,"M.T.İHZ.Ş.İ.";#N/A,#N/A,FALSE,"K.T.İHZ.Ş.İ.";#N/A,#N/A,FALSE,"S.T.İHZ.Ş.İ.";#N/A,#N/A,FALSE,"İHZ.KES.";#N/A,#N/A,FALSE,"İ.İHZ.Ş.İ.";#N/A,#N/A,FALSE,"İhz.Erime";#N/A,#N/A,FALSE,"F.F.İCMAL"}</definedName>
    <definedName name="wrn.HAK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4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hak5." hidden="1">{#VALUE!,#N/A,FALSE,0;#N/A,#N/A,FALSE,0;#N/A,#N/A,FALSE,0;#N/A,#N/A,FALSE,0;#N/A,#N/A,FALSE,0;#N/A,#N/A,FALSE,0;#N/A,#N/A,FALSE,0;#N/A,#N/A,FALSE,0}</definedName>
    <definedName name="wrn.hak7." hidden="1">{#N/A,#N/A,FALSE,"k1";#N/A,#N/A,FALSE,"fihrist";#N/A,#N/A,FALSE,"1";#N/A,#N/A,FALSE,"2";#N/A,#N/A,FALSE,"3";#N/A,#N/A,FALSE,"4";#N/A,#N/A,FALSE,"6.10";#N/A,#N/A,FALSE,"6.20";#N/A,#N/A,FALSE,"6.21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13.1";#N/A,#N/A,FALSE,"13.2"}</definedName>
    <definedName name="wrn.hak8." hidden="1">{#N/A,#N/A,FALSE,"k1";#N/A,#N/A,FALSE,"fihrist";#N/A,#N/A,FALSE,"1";#N/A,#N/A,FALSE,"2";#N/A,#N/A,FALSE,"3";#N/A,#N/A,FALSE,"4";#N/A,#N/A,FALSE,"6.10";#N/A,#N/A,FALSE,"6.20";#N/A,#N/A,FALSE,"6.21(Yolnakliye)";#N/A,#N/A,FALSE,"7.10";#N/A,#N/A,FALSE,"7.20";#N/A,#N/A,FALSE,"7.30";#N/A,#N/A,FALSE,"7.31";#N/A,#N/A,FALSE,"8.10";#N/A,#N/A,FALSE,"8.21";#N/A,#N/A,FALSE,"8.22";#N/A,#N/A,FALSE,"9.10";#N/A,#N/A,FALSE,"9.21";#N/A,#N/A,FALSE,"9.22";#N/A,#N/A,FALSE,"9.23";#N/A,#N/A,FALSE,"11.10";#N/A,#N/A,FALSE,"11.20";#N/A,#N/A,FALSE,"11.21";#N/A,#N/A,FALSE,"11.22";#N/A,#N/A,FALSE,"12.10";#N/A,#N/A,FALSE,"12.20";#N/A,#N/A,FALSE,"12.22(arıtma nak)";#N/A,#N/A,FALSE,"13.1";#N/A,#N/A,FALSE,"13.1";#N/A,#N/A,FALSE,"13.21";#N/A,#N/A,FALSE,"14.1";#N/A,#N/A,FALSE,"14.2"}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icmalçewre." hidden="1">{"çewre1icmal",#N/A,FALSE,"çticm";"çewre2icmal",#N/A,FALSE,"çticm"}</definedName>
    <definedName name="wrn.icmalelektrik." hidden="1">{"elektrik1icmal",#N/A,FALSE,"elcicmal";"elektrik2icmal",#N/A,FALSE,"elcicmal";"elektrik3icmal",#N/A,FALSE,"elcicmal";"elektrik4icmal",#N/A,FALSE,"elcicmal";"elektrik5icmal",#N/A,FALSE,"elcicmal";"elektrik6icmal",#N/A,FALSE,"elcicmal"}</definedName>
    <definedName name="wrn.icmalisalehattı." hidden="1">{"isalehattı1icmal",#N/A,FALSE,"ihicm";"isalehattı2icmal",#N/A,FALSE,"ihicm";"isalehattı3icmal",#N/A,FALSE,"ihicm";"isalehattı4icmal",#N/A,FALSE,"ihicm";"isalehattı5icmal",#N/A,FALSE,"ihicm";"isalehattı6icmal",#N/A,FALSE,"ihicm";"isalehattı7icmal",#N/A,FALSE,"ihicm";"isalehattı8icmal",#N/A,FALSE,"ihicm";"isalehattı9icmal",#N/A,FALSE,"ihicm";"isalehattı10icmal",#N/A,FALSE,"ihicm"}</definedName>
    <definedName name="wrn.icmalmekanik." hidden="1">{"mekanik1icmal",#N/A,FALSE,"mkticm";"mekanik2icmal",#N/A,FALSE,"mkticm";"mekanik3icmal",#N/A,FALSE,"mkticm"}</definedName>
    <definedName name="wrn.icmalsuhaznesi." hidden="1">{"suhaznesi1icmal",#N/A,FALSE,"shicm";"suhaznesi2icmal",#N/A,FALSE,"shicm";"suhaznesi3icmal",#N/A,FALSE,"shicm"}</definedName>
    <definedName name="wrn.icmaltaşkınsuyu." hidden="1">{"taşkınsuyu1icmal",#N/A,FALSE,"tsicm";"taşkınsuyu2icmal",#N/A,FALSE,"tsicm"}</definedName>
    <definedName name="wrn.icmalterfi." hidden="1">{"terfi1icmal",#N/A,FALSE,"tericm";"terfi2icmal",#N/A,FALSE,"tericm";"terfi3icmal",#N/A,FALSE,"tericm"}</definedName>
    <definedName name="wrn.icmaltrafo." hidden="1">{"trafo1icmal",#N/A,FALSE,"trafoicmal";"trafo2icmal",#N/A,FALSE,"trafoicmal"}</definedName>
    <definedName name="wrn.İHZAR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ihzar1." hidden="1">{#VALUE!,#N/A,FALSE,0;#N/A,#N/A,FALSE,0;#N/A,#N/A,FALSE,0;#N/A,#N/A,FALSE,0;#N/A,#N/A,FALSE,0;#N/A,#N/A,FALSE,0;#N/A,#N/A,FALSE,0}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nputs." hidden="1">{"Inflation-BaseYear",#N/A,FALSE,"Inputs"}</definedName>
    <definedName name="wrn.insaat_ic." hidden="1">{#N/A,#N/A,FALSE,"inş_iç_ihz";#N/A,#N/A,FALSE,"inş_iç_er";#N/A,#N/A,FALSE,"inş_iç_tut"}</definedName>
    <definedName name="wrn.kalorifer_ic." hidden="1">{#N/A,#N/A,FALSE,"kal_iç_ihz";#N/A,#N/A,FALSE,"kal_iç_er";#N/A,#N/A,FALSE,"kal_iç_tut"}</definedName>
    <definedName name="wrn.kapak._.ıcmal." hidden="1">{#N/A,#N/A,FALSE,"12.21";#N/A,#N/A,FALSE,"12.10";#N/A,#N/A,FALSE,"3";#N/A,#N/A,FALSE,"2";#N/A,#N/A,FALSE,"1"}</definedName>
    <definedName name="wrn.KOC." hidden="1">{#N/A,#N/A,FALSE,"ATIKSU_246 (3)";#N/A,#N/A,FALSE,"ATIKSU_246 (2)";#N/A,#N/A,FALSE,"ATIKSU_246 (1)";#N/A,#N/A,FALSE,"YAGMUR_246 (2)";#N/A,#N/A,FALSE,"YAGMUR_246 (1)";#N/A,#N/A,FALSE,"ATIKSU_245 (2)";#N/A,#N/A,FALSE,"ATIKSU_245 (1)";#N/A,#N/A,FALSE,"YAGMUR_245 (2)";#N/A,#N/A,FALSE,"YAGMUR_245 (1)";#N/A,#N/A,FALSE,"ATIKSU_244 (2)";#N/A,#N/A,FALSE,"ATIKSU_244 (1)";#N/A,#N/A,FALSE,"YAGMUR_244 (2)";#N/A,#N/A,FALSE,"YAGMUR_244 (1)";#N/A,#N/A,FALSE,"ATIKSU_238 (2)";#N/A,#N/A,FALSE,"ATIKSU_238 (1)";#N/A,#N/A,FALSE,"YAGMUR_238 (2)";#N/A,#N/A,FALSE,"YAGMUR_238 (1)";#N/A,#N/A,FALSE,"ATIKSU_236 (2)";#N/A,#N/A,FALSE,"ATIKSU_236 (1)";#N/A,#N/A,FALSE,"YAGMUR_236 (2)";#N/A,#N/A,FALSE,"YAGMUR_236 (1)"}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koren." hidden="1">{#VALUE!,#N/A,FALSE,0;#N/A,#N/A,FALSE,0;#N/A,#N/A,FALSE,0;#N/A,#N/A,FALSE,0;#N/A,#N/A,FALSE,0;#N/A,#N/A,FALSE,0;#N/A,#N/A,FALSE,0;#N/A,#N/A,FALSE,0;#N/A,#N/A,FALSE,0;#N/A,#N/A,FALSE,0}</definedName>
    <definedName name="wrn.Leasing._.Variance." hidden="1">{#N/A,#N/A,FALSE,"Leasing 6A"}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EL.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wrn.met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ET2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monthly._.financia2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musterek_ic." hidden="1">{#N/A,#N/A,FALSE,"müş_iç_ihz";#N/A,#N/A,FALSE,"müş_iç_er";#N/A,#N/A,FALSE,"müş_iç_tut"}</definedName>
    <definedName name="wrn.ontario." hidden="1">{"page1",#N/A,FALSE,"sheet 1";"Page2",#N/A,FALSE,"sheet 1";"page3",#N/A,FALSE,"sheet 1";"page4",#N/A,FALSE,"sheet 1"}</definedName>
    <definedName name="wrn.orhan_kose." hidden="1">{#VALUE!,#N/A,TRUE,0;#N/A,#N/A,TRUE,0;#N/A,#N/A,TRUE,0}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L.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wrn.PLNCS." hidden="1">{#N/A,#N/A,FALSE,"NCS INC SCOT";#N/A,#N/A,FALSE,"NCS";#N/A,#N/A,FALSE,"74 NCS";#N/A,#N/A,FALSE,"75 NCS";#N/A,#N/A,FALSE,"76 NCS 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azske._.pivovary." hidden="1">{#N/A,#N/A,TRUE,"Sheet1";#N/A,#N/A,TRUE,"Summ";#N/A,#N/A,TRUE,"MarketSumm";#N/A,#N/A,TRUE,"transapp";#N/A,#N/A,TRUE,"finan";#N/A,#N/A,TRUE,"tranmultiples";#N/A,#N/A,TRUE,"transdata";#N/A,#N/A,TRUE,"Market ratios";#N/A,#N/A,TRUE,"GLCdata";#N/A,#N/A,TRUE,"GLCcommon";#N/A,#N/A,TRUE,"GLCratios"}</definedName>
    <definedName name="wrn.print.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wrn.PrintAll." hidden="1">{#N/A,#N/A,FALSE,"Broker Sheet";#N/A,#N/A,FALSE,"Exec.Summary";#N/A,#N/A,FALSE,"Argus Cash Flow";#N/A,#N/A,FALSE,"SPF";#N/A,#N/A,FALSE,"RentRoll"}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dundant._.Equipment._.Option." hidden="1">{"pumps",#N/A,FALSE,"Option"}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." hidden="1">{#N/A,#N/A,FALSE,"2 Nolu Hak.";#N/A,#N/A,FALSE,"3 Nolu Hak.";#N/A,#N/A,FALSE,"4 Nolu Hak. ";#N/A,#N/A,FALSE,"5 Nolu Hak.";#N/A,#N/A,FALSE,"6 Nolu Hak.";#N/A,#N/A,FALSE,"7 Nolu Hak. ";#N/A,#N/A,FALSE,"8 Nolu Hak.";#N/A,#N/A,FALSE,"TESBİT";#N/A,#N/A,FALSE,"9 Nolu Hak.";#N/A,#N/A,FALSE,"10 Nolu Hak.";#N/A,#N/A,FALSE,"11 Nolu Hak.";#N/A,#N/A,FALSE,"12 Nolu Hak.";#N/A,#N/A,FALSE,"Fiyat Farkı İcm.";#N/A,#N/A,FALSE,"Demir Mik.";#N/A,#N/A,FALSE,"Demir Fiy.Farkı";#N/A,#N/A,FALSE,"Çim.Mik. ";#N/A,#N/A,FALSE,"Çim.Fiy.Farkı";#N/A,#N/A,FALSE," Akar.Mik.";#N/A,#N/A,FALSE,".Akar.Fiy.Farkı";#N/A,#N/A,FALSE,"MFFE.MİK.";#N/A,#N/A,FALSE,"Birim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(10)";#N/A,#N/A,FALSE,"Birim  miktarlar (11)"}</definedName>
    <definedName name="wrn.sihhi_ic." hidden="1">{#N/A,#N/A,FALSE,"sıh_iç_ihz";#N/A,#N/A,FALSE,"sıh_iç_er";#N/A,#N/A,FALSE,"sıh_iç_tut"}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ŞLKDFS" hidden="1">{#N/A,#N/A,FALSE,"kal_iç_ihz";#N/A,#N/A,FALSE,"kal_iç_er";#N/A,#N/A,FALSE,"kal_iç_tut"}</definedName>
    <definedName name="wrn.STG._.BLDG._.ENCLOSURE." hidden="1">{"turbine",#N/A,FALSE,"Option"}</definedName>
    <definedName name="wrn.struckgi." hidden="1">{#N/A,#N/A,TRUE,"arnitower";#N/A,#N/A,TRUE,"arnigarage 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hings." hidden="1">{#N/A,#N/A,FALSE,"Bank Rec Cover Sheet";#N/A,#N/A,FALSE,"Bank Rec Details"}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yağmursu_şebeke." hidden="1">{#N/A,#N/A,FALSE,"YAGSU_HAT_ICMAL";#N/A,#N/A,FALSE,"YAGMUR_236 (1)";#N/A,#N/A,FALSE,"YAGMUR_236 (2)";#N/A,#N/A,FALSE,"YAGMUR_238 (1)";#N/A,#N/A,FALSE,"YAGMUR_238 (2)";#N/A,#N/A,FALSE,"YAGMUR_244 (1)";#N/A,#N/A,FALSE,"YAGMUR_244 (2)";#N/A,#N/A,FALSE,"YAGMUR_245 (1)";#N/A,#N/A,FALSE,"YAGMUR_245 (2)";#N/A,#N/A,FALSE,"YAGMUR_246 (1)";#N/A,#N/A,FALSE,"YAGMUR_246 (2)"}</definedName>
    <definedName name="wrn.YAZ1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YAZICI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ку." hidden="1">{#N/A,#N/A,TRUE,"Лист2"}</definedName>
    <definedName name="ws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w" hidden="1">{#N/A,#N/A,FALSE,"SUBS";#N/A,#N/A,FALSE,"SUPERS";#N/A,#N/A,FALSE,"FINISHES";#N/A,#N/A,FALSE,"FITTINGS";#N/A,#N/A,FALSE,"SERVICES";#N/A,#N/A,FALSE,"SITEWORKS"}</definedName>
    <definedName name="www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www" hidden="1">{"'Sheet1'!$A$1:$X$25"}</definedName>
    <definedName name="wwwwwww" hidden="1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hidden="1">{"'Break down'!$A$4"}</definedName>
    <definedName name="XRefCopyRangeCount" hidden="1">1</definedName>
    <definedName name="xx" hidden="1">{"Output-Min",#N/A,FALSE,"Output"}</definedName>
    <definedName name="xxx" hidden="1">#REF!</definedName>
    <definedName name="xxxaa" hidden="1">{"Inflation-BaseYear",#N/A,FALSE,"Inputs"}</definedName>
    <definedName name="xxxxx" hidden="1">{"Output%",#N/A,FALSE,"Output"}</definedName>
    <definedName name="XXXXXXXXXXXXX" hidden="1">#REF!</definedName>
    <definedName name="xyz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yapiimar" hidden="1">{#N/A,#N/A,FALSE,"ihz. icmal";#N/A,#N/A,FALSE,"avans";#N/A,#N/A,FALSE,"mal_FF_icm";#N/A,#N/A,FALSE,"fat_ihz";#N/A,#N/A,FALSE,"söz_fiy_fark";#N/A,#N/A,FALSE,"kap2"}</definedName>
    <definedName name="yas" hidden="1">#REF!</definedName>
    <definedName name="yasin" hidden="1">#REF!</definedName>
    <definedName name="yat" hidden="1">{#N/A,#N/A,FALSE,"Aging Summary";#N/A,#N/A,FALSE,"Ratio Analysis";#N/A,#N/A,FALSE,"Test 120 Day Accts";#N/A,#N/A,FALSE,"Tickmarks"}</definedName>
    <definedName name="Yeni" hidden="1">{#N/A,#N/A,FALSE,"Birim  miktarlar(1)";#N/A,#N/A,FALSE,"Birim  miktarlar (2)";#N/A,#N/A,FALSE,"Birim  miktarlar (3)";#N/A,#N/A,FALSE,"Birim  miktarlar (4)";#N/A,#N/A,FALSE,"Birim  miktarlar (5)";#N/A,#N/A,FALSE,"Birim  miktarlar (6)";#N/A,#N/A,FALSE,"Birim  miktarlar (7)";#N/A,#N/A,FALSE,"Birim  miktarlar (8)";#N/A,#N/A,FALSE,"Birim  miktarlar (9)";#N/A,#N/A,FALSE,"Birim  miktarlar (10)"}</definedName>
    <definedName name="YETYTY" hidden="1">{#VALUE!,#N/A,FALSE,0;#N/A,#N/A,FALSE,0;#N/A,#N/A,FALSE,0;#N/A,#N/A,FALSE,0;#N/A,#N/A,FALSE,0;#N/A,#N/A,FALSE,0;#N/A,#N/A,FALSE,0;#N/A,#N/A,FALSE,0;#N/A,#N/A,FALSE,0;#N/A,#N/A,FALSE,0;#N/A,#N/A,FALSE,0;#N/A,#N/A,FALSE,0}</definedName>
    <definedName name="yhn" hidden="1">{"taşkınsuyu1fiyat",#N/A,FALSE,"tsfiyat"}</definedName>
    <definedName name="yhyhy" hidden="1">#REF!</definedName>
    <definedName name="yıu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YRE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RWS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yu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yuı" hidden="1">{#N/A,#N/A,FALSE,"avans";#N/A,#N/A,FALSE,"teminat_mektubu";#N/A,#N/A,FALSE,"ihz. icmal";#N/A,#N/A,FALSE,"söz_fiy_fark";#N/A,#N/A,FALSE,"kap2";#N/A,#N/A,FALSE,"mal_FF_icm";#N/A,#N/A,FALSE,"kap1"}</definedName>
    <definedName name="yuıı" hidden="1">{#N/A,#N/A,FALSE,"kal_iç_ihz";#N/A,#N/A,FALSE,"kal_iç_er";#N/A,#N/A,FALSE,"kal_iç_tut"}</definedName>
    <definedName name="yuıu" hidden="1">{#N/A,#N/A,FALSE,"BİRİKİMLİ SATIŞLAR";#N/A,#N/A,FALSE,"BİRİKİMLİ MALİYET";#N/A,#N/A,FALSE,"ERYAMAN B2 TABLOSU";#N/A,#N/A,FALSE,"ERYAMAN B4 TABLOSU";#N/A,#N/A,FALSE,"ÇAYYOLU";#N/A,#N/A,FALSE,"ESBANK ";#N/A,#N/A,FALSE,"İÇERENKÖY 2.KISIM";#N/A,#N/A,FALSE,"ÇİFTEHAVUZ";#N/A,#N/A,FALSE,"HASTAHANE TABLOSU";#N/A,#N/A,FALSE,"RUSYA TABLOSU";#N/A,#N/A,FALSE,"İÇERENKÖY TABLOSU";#N/A,#N/A,FALSE,"ATATÜRK TABLOSU";#N/A,#N/A,FALSE,"KONSOLİDE TABLO";#N/A,#N/A,FALSE,"GEL-GİDER KARŞILAŞTIRMASI";#N/A,#N/A,FALSE,"BIRIKIMLI- NAKIT";#N/A,#N/A,FALSE,"AYLIK NAKİT";#N/A,#N/A,FALSE,"ÜCRETLER";#N/A,#N/A,FALSE,"ŞANTİYELER DETAY TABLOLARI";#N/A,#N/A,FALSE,"MALİ TABLOLAR";#N/A,#N/A,FALSE,"PERFORMANS TAB.";#N/A,#N/A,FALSE,"KARŞILAŞTIRMALI DEĞERLENDİRME";#N/A,#N/A,FALSE,"YILLARA YAYGI DEĞER.";#N/A,#N/A,FALSE,"YILLIK DEĞERLENDİRME";#N/A,#N/A,FALSE,"NAKİT AKIM TABLOSU";#N/A,#N/A,FALSE,"ATATÜRK";#N/A,#N/A,FALSE,"ERYAMAN";#N/A,#N/A,FALSE,"İÇERENKÖY";#N/A,#N/A,FALSE,"HAYDARPAŞA";#N/A,#N/A,FALSE,"YILLIK DEĞERLENDİRME";#N/A,#N/A,FALSE,"NAKİT GİRİŞ- ÇIKIŞ";#N/A,#N/A,FALSE,"GENEL YÖNETİM GİDERLERİ (2)";#N/A,#N/A,FALSE,"SATIŞLAR"}</definedName>
    <definedName name="yutyuyuıyu" hidden="1">{#VALUE!,#N/A,FALSE,0;#N/A,#N/A,FALSE,0;#N/A,#N/A,FALSE,0;#N/A,#N/A,FALSE,0;#N/A,#N/A,FALSE,0;#N/A,#N/A,FALSE,0;#N/A,#N/A,FALSE,0;#N/A,#N/A,FALSE,0;#N/A,#N/A,FALSE,0;#N/A,#N/A,FALSE,0;#N/A,#N/A,FALSE,0;#N/A,#N/A,FALSE,0}</definedName>
    <definedName name="yuu" hidden="1">{#N/A,#N/A,FALSE,"kal_iç_ihz";#N/A,#N/A,FALSE,"kal_iç_er";#N/A,#N/A,FALSE,"kal_iç_tut"}</definedName>
    <definedName name="yuuıı" hidden="1">{#N/A,#N/A,FALSE,"kal_iç_ihz";#N/A,#N/A,FALSE,"kal_iç_er";#N/A,#N/A,FALSE,"kal_iç_tut"}</definedName>
    <definedName name="yuuy" hidden="1">{#N/A,#N/A,FALSE,"maff_h1";#N/A,#N/A,FALSE,"maff_h2";#N/A,#N/A,FALSE,"maff_h3";#N/A,#N/A,FALSE,"maff_h4";#N/A,#N/A,FALSE,"maff_h5";#N/A,#N/A,FALSE,"maff_h6";#N/A,#N/A,FALSE,"maff_h7"}</definedName>
    <definedName name="yy" hidden="1">{#N/A,#N/A,TRUE,"TOC";#N/A,#N/A,TRUE,"summ";#N/A,#N/A,TRUE,"Ownership";#N/A,#N/A,TRUE,"FCF";#N/A,#N/A,TRUE,"FCFcorr";#N/A,#N/A,TRUE,"calculat (2)";#N/A,#N/A,TRUE,"calculat-trans";#N/A,#N/A,TRUE,"P&amp;L";#N/A,#N/A,TRUE,"CSP&amp;L";#N/A,#N/A,TRUE,"BS_EC";#N/A,#N/A,TRUE,"CSBS_EC";#N/A,#N/A,TRUE,"Ratios (2)";#N/A,#N/A,TRUE,"summary";#N/A,#N/A,TRUE,"sales";#N/A,#N/A,TRUE,"Capex";#N/A,#N/A,TRUE,"detail (2)";#N/A,#N/A,TRUE,"Loans";#N/A,#N/A,TRUE,"wacc";#N/A,#N/A,TRUE,"R(f)POL";#N/A,#N/A,TRUE,"contr";#N/A,#N/A,TRUE,"P&amp;Lcorr";#N/A,#N/A,TRUE,"CSP&amp;Lcorr";#N/A,#N/A,TRUE,"BScorr";#N/A,#N/A,TRUE,"CSBScorr";#N/A,#N/A,TRUE,"Cashflowcorr";#N/A,#N/A,TRUE,"Ratios-forecastcorr";#N/A,#N/A,TRUE,"salescorr";#N/A,#N/A,TRUE,"detail (2)corr";#N/A,#N/A,TRUE,"Capexcorr";#N/A,#N/A,TRUE,"fixed assetscorr";#N/A,#N/A,TRUE,"WCcorr";#N/A,#N/A,TRUE,"Debtcorr";#N/A,#N/A,TRUE,"wacccorr";#N/A,#N/A,TRUE,"GLC market";#N/A,#N/A,TRUE,"Ratios_GLC (2)";#N/A,#N/A,TRUE,"GLCPL";#N/A,#N/A,TRUE,"GLC_BS";#N/A,#N/A,TRUE,"Trans";#N/A,#N/A,TRUE,"fin_stat"}</definedName>
    <definedName name="yyu" hidden="1">{#N/A,#N/A,FALSE,"maff_h1";#N/A,#N/A,FALSE,"maff_h2";#N/A,#N/A,FALSE,"maff_h3";#N/A,#N/A,FALSE,"maff_h4";#N/A,#N/A,FALSE,"maff_h5";#N/A,#N/A,FALSE,"maff_h6";#N/A,#N/A,FALSE,"maff_h7"}</definedName>
    <definedName name="yyuı" hidden="1">{#N/A,#N/A,FALSE,"95 YILI SAT-MAL";#N/A,#N/A,FALSE,"1995 CIRO";#N/A,#N/A,FALSE,"1994-1995 ÜRETİM KARŞ.";#N/A,#N/A,FALSE,"NAK.XLS";#N/A,#N/A,FALSE,"1995 NAKITBAKIYE";#N/A,#N/A,FALSE,"AYLIK ÜRETİM";#N/A,#N/A,FALSE,"AYLIK MALİYET";#N/A,#N/A,FALSE,"AYLIK M2";#N/A,#N/A,FALSE,"AYLIK ADAMSAAT";#N/A,#N/A,FALSE,"ÜRETİM";#N/A,#N/A,FALSE,"ÜRETİM MALİYETİ";#N/A,#N/A,FALSE,"M2 İMALAT";#N/A,#N/A,FALSE,"ADAM-SAAT TABLOSU";#N/A,#N/A,FALSE,"KREDİ TL"}</definedName>
    <definedName name="z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Z_00F33AC1_9115_11D7_827F_00104BBA10B0_.wvu.Cols" hidden="1">#REF!</definedName>
    <definedName name="Z_0DD4EB58_0647_11D5_A6F7_00508B654A95_.wvu.Cols" hidden="1">#REF!</definedName>
    <definedName name="Z_10435A81_C305_11D5_A6F8_009027BEE0E0_.wvu.Cols" hidden="1">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</definedName>
    <definedName name="Z_11FA6A85_BE14_446C_8A8C_27549E95F30E_.wvu.FilterData" hidden="1">#REF!</definedName>
    <definedName name="Z_2804E4BB_ED21_11D4_A6F8_00508B654B8B_.wvu.Cols" hidden="1">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37A59B27_C76D_4E84_8164_B3D5C7AFADBB_.wvu.Cols" hidden="1">#REF!</definedName>
    <definedName name="Z_3F2D3702_5C5D_4EF2_A404_F2A88AB2D490_.wvu.Cols" hidden="1">#REF!</definedName>
    <definedName name="Z_5A868EA0_ED63_11D4_A6F8_009027BEE0E0_.wvu.Cols" hidden="1">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</definedName>
    <definedName name="Z_6E40955B_C2F5_11D5_A6F7_009027BEE7F1_.wvu.Cols" hidden="1">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</definedName>
    <definedName name="Z_901DD601_3312_11D5_8F89_00010215A1CA_.wvu.Rows" hidden="1">#REF!</definedName>
    <definedName name="Z_A158D6E1_ED44_11D4_A6F7_00508B654028_.wvu.Cols" hidden="1">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</definedName>
    <definedName name="Z_A6168485_6886_4592_BB13_07B9E683E6FB_.wvu.Cols" hidden="1">#REF!</definedName>
    <definedName name="Z_A6168485_6886_4592_BB13_07B9E683E6FB_.wvu.FilterData" hidden="1">#REF!</definedName>
    <definedName name="Z_A6168485_6886_4592_BB13_07B9E683E6FB_.wvu.PrintArea" hidden="1">#REF!</definedName>
    <definedName name="Z_A6168485_6886_4592_BB13_07B9E683E6FB_.wvu.PrintTitles" hidden="1">#REF!</definedName>
    <definedName name="Z_A6168485_6886_4592_BB13_07B9E683E6FB_.wvu.Rows" hidden="1">#REF!</definedName>
    <definedName name="Z_AB45FFAE_19AD_47F2_A68A_497CFA02F912_.wvu.Rows" hidden="1">#REF!</definedName>
    <definedName name="Z_ADA92181_C3E4_11D5_A6F7_00508B6A7686_.wvu.Cols" hidden="1">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</definedName>
    <definedName name="Z_D0FC81D9_872A_11D6_B808_0010DC239F6A_.wvu.Cols" hidden="1">#REF!</definedName>
    <definedName name="Z_D0FC81D9_872A_11D6_B808_0010DC239F6A_.wvu.FilterData" hidden="1">#REF!</definedName>
    <definedName name="Z_D0FC81D9_872A_11D6_B808_0010DC239F6A_.wvu.PrintArea" hidden="1">#REF!</definedName>
    <definedName name="Z_D0FC81D9_872A_11D6_B808_0010DC239F6A_.wvu.PrintTitles" hidden="1">#REF!</definedName>
    <definedName name="Z_D0FC81D9_872A_11D6_B808_0010DC239F6A_.wvu.Rows" hidden="1">#REF!</definedName>
    <definedName name="Z_D1F2B56D_1E58_4BCA_92CD_48826E79E65F_.wvu.Cols" hidden="1">#REF!</definedName>
    <definedName name="Z_D4FBBAF2_ED2F_11D4_A6F7_00508B6540C5_.wvu.FilterData" hidden="1">#REF!</definedName>
    <definedName name="Z_D9E68341_C2F0_11D5_A6F7_00508B6540C5_.wvu.Cols" hidden="1">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FA0D2A17_1C02_11D8_848D_00021BF19BDB_.wvu.FilterData" hidden="1">#REF!</definedName>
    <definedName name="zk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sd" hidden="1">{#N/A,#N/A,FALSE,"Aging Summary";#N/A,#N/A,FALSE,"Ratio Analysis";#N/A,#N/A,FALSE,"Test 120 Day Accts";#N/A,#N/A,FALSE,"Tickmarks"}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" hidden="1">#REF!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zzzz" hidden="1">#REF!</definedName>
    <definedName name="а" hidden="1">{"'РП (2)'!$A$5:$S$150"}</definedName>
    <definedName name="ааа" hidden="1">{#N/A,#N/A,FALSE,"Aging Summary";#N/A,#N/A,FALSE,"Ratio Analysis";#N/A,#N/A,FALSE,"Test 120 Day Accts";#N/A,#N/A,FALSE,"Tickmarks"}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_ставка_офис" hidden="1">{"Inflation-BaseYear",#N/A,FALSE,"Inputs"}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р" hidden="1">{"'РП (2)'!$A$5:$S$150"}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но" hidden="1">{#N/A,#N/A,FALSE,"Расчет вспомогательных"}</definedName>
    <definedName name="вапр" hidden="1">{#N/A,#N/A,FALSE,"Расчет вспомогательных"}</definedName>
    <definedName name="Вариант3" hidden="1">{"'РП (2)'!$A$5:$S$150"}</definedName>
    <definedName name="ваф" hidden="1">{"'РП (2)'!$A$5:$S$150"}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вввввввввввв" hidden="1">{"'РП (2)'!$A$5:$S$150"}</definedName>
    <definedName name="вера" hidden="1">{"'РП (2)'!$A$5:$S$150"}</definedName>
    <definedName name="вкрер" hidden="1">{#N/A,#N/A,FALSE,"Расчет вспомогательных"}</definedName>
    <definedName name="вла" hidden="1">{#N/A,#N/A,FALSE,"Aging Summary";#N/A,#N/A,FALSE,"Ratio Analysis";#N/A,#N/A,FALSE,"Test 120 Day Accts";#N/A,#N/A,FALSE,"Tickmarks"}</definedName>
    <definedName name="вс" hidden="1">{#N/A,#N/A,FALSE,"Aging Summary";#N/A,#N/A,FALSE,"Ratio Analysis";#N/A,#N/A,FALSE,"Test 120 Day Accts";#N/A,#N/A,FALSE,"Tickmarks"}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год" hidden="1">{#N/A,#N/A,FALSE,"Расчет вспомогательных"}</definedName>
    <definedName name="д" hidden="1">#REF!</definedName>
    <definedName name="дд" hidden="1">{"'РП (2)'!$A$5:$S$150"}</definedName>
    <definedName name="ддд" hidden="1">{"'РП (2)'!$A$5:$S$150"}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ек" hidden="1">{#N/A,#N/A,FALSE,"Расчет вспомогательных"}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о" hidden="1">#REF!</definedName>
    <definedName name="дрлж" hidden="1">{"'РП (2)'!$A$5:$S$150"}</definedName>
    <definedName name="дублер" hidden="1">#REF!</definedName>
    <definedName name="е" hidden="1">{"'РП (2)'!$A$5:$S$150"}</definedName>
    <definedName name="ее" hidden="1">{"'РП (2)'!$A$5:$S$150"}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ен" hidden="1">#REF!</definedName>
    <definedName name="ж" hidden="1">{"glc1",#N/A,FALSE,"GLC";"glc2",#N/A,FALSE,"GLC";"glc3",#N/A,FALSE,"GLC";"glc4",#N/A,FALSE,"GLC";"glc5",#N/A,FALSE,"GLC"}</definedName>
    <definedName name="жд" hidden="1">{"'РП (2)'!$A$5:$S$150"}</definedName>
    <definedName name="ждол" hidden="1">#REF!</definedName>
    <definedName name="жж" hidden="1">{"'РП (2)'!$A$5:$S$150"}</definedName>
    <definedName name="жжжжж" hidden="1">{"'РП (2)'!$A$5:$S$150"}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й" hidden="1">#REF!</definedName>
    <definedName name="йййй" hidden="1">#REF!</definedName>
    <definedName name="ййййй" hidden="1">{"'РП (2)'!$A$5:$S$150"}</definedName>
    <definedName name="ййййййй" hidden="1">{"'РП (2)'!$A$5:$S$150"}</definedName>
    <definedName name="йййййййй" hidden="1">#REF!</definedName>
    <definedName name="ййййййййй" hidden="1">#REF!</definedName>
    <definedName name="ййййййййййййй" hidden="1">{"'РП (2)'!$A$5:$S$150"}</definedName>
    <definedName name="ййййййййййййййй" hidden="1">#REF!</definedName>
    <definedName name="ййййййййййййййййй" hidden="1">#REF!</definedName>
    <definedName name="йййййййййййййййййййййййй" hidden="1">#REF!</definedName>
    <definedName name="ййййййййййййййййййййййййййййййййййййййййййй" hidden="1">#REF!</definedName>
    <definedName name="ййййййййййййййййййййййййййййййййййййййййййййййййй" hidden="1">#REF!</definedName>
    <definedName name="ке" hidden="1">#REF!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к" hidden="1">{"'РП (2)'!$A$5:$S$150"}</definedName>
    <definedName name="ккккк" hidden="1">{"'РП (2)'!$A$5:$S$150"}</definedName>
    <definedName name="кккккккккккк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КЭШ" hidden="1">{#N/A,#N/A,FALSE,"Расчет вспомогательных"}</definedName>
    <definedName name="лб" hidden="1">{"'РП (2)'!$A$5:$S$150"}</definedName>
    <definedName name="лдж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па" hidden="1">{#N/A,#N/A,FALSE,"Расчет вспомогательных"}</definedName>
    <definedName name="лор" hidden="1">{"'РП (2)'!$A$5:$S$150"}</definedName>
    <definedName name="лр" hidden="1">{"'РП (2)'!$A$5:$S$150"}</definedName>
    <definedName name="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гкг" hidden="1">{#N/A,#N/A,FALSE,"Расчет вспомогательных"}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Общеж.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{"'РП (2)'!$A$5:$S$150"}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р" hidden="1">{"'РП (2)'!$A$5:$S$150"}</definedName>
    <definedName name="отчет" hidden="1">{#N/A,#N/A,FALSE,"Расчет вспомогательных"}</definedName>
    <definedName name="оштлош" hidden="1">{"'РП (2)'!$A$5:$S$150"}</definedName>
    <definedName name="ощлщл" hidden="1">{"'РП (2)'!$A$5:$S$150"}</definedName>
    <definedName name="п" hidden="1">{"'РП (2)'!$A$5:$S$150"}</definedName>
    <definedName name="па" hidden="1">{"'РП (2)'!$A$5:$S$150"}</definedName>
    <definedName name="пе" hidden="1">{"'РП (2)'!$A$5:$S$150"}</definedName>
    <definedName name="пппп" hidden="1">{"'РП (2)'!$A$5:$S$150"}</definedName>
    <definedName name="ппппппп" hidden="1">{#N/A,#N/A,FALSE,"Aging Summary";#N/A,#N/A,FALSE,"Ratio Analysis";#N/A,#N/A,FALSE,"Test 120 Day Accts";#N/A,#N/A,FALSE,"Tickmarks"}</definedName>
    <definedName name="пппппппппппппппппппппппп" hidden="1">{"'РП (2)'!$A$5:$S$150"}</definedName>
    <definedName name="прибыль" hidden="1">{"'РП (2)'!$A$5:$S$150"}</definedName>
    <definedName name="про" hidden="1">{"'РП (2)'!$A$5:$S$150"}</definedName>
    <definedName name="Проект3" hidden="1">{#N/A,#N/A,FALSE,"Расчет вспомогательных"}</definedName>
    <definedName name="пром" hidden="1">{"'РП (2)'!$A$5:$S$150"}</definedName>
    <definedName name="пту1" hidden="1">{"'РП (2)'!$A$5:$S$150"}</definedName>
    <definedName name="пыпыппывапа" hidden="1">#REF!</definedName>
    <definedName name="ПЭБ" hidden="1">{"'РП (2)'!$A$5:$S$150"}</definedName>
    <definedName name="р" hidden="1">#REF!</definedName>
    <definedName name="Рабочие" hidden="1">{"'РП (2)'!$A$5:$S$150"}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зные" hidden="1">{#N/A,#N/A,FALSE,"Aging Summary";#N/A,#N/A,FALSE,"Ratio Analysis";#N/A,#N/A,FALSE,"Test 120 Day Accts";#N/A,#N/A,FALSE,"Tickmarks"}</definedName>
    <definedName name="расч2002" hidden="1">{#N/A,#N/A,FALSE,"Расчет вспомогательных"}</definedName>
    <definedName name="расчет" hidden="1">{"'РП (2)'!$A$5:$S$150"}</definedName>
    <definedName name="рл" hidden="1">{"'РП (2)'!$A$5:$S$150"}</definedName>
    <definedName name="рол" hidden="1">{"'РП (2)'!$A$5:$S$150"}</definedName>
    <definedName name="ролдж" hidden="1">{"'РП (2)'!$A$5:$S$150"}</definedName>
    <definedName name="рп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{"'РП (2)'!$A$5:$S$150"}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{"'РП (2)'!$A$5:$S$150"}</definedName>
    <definedName name="смета" hidden="1">#REF!</definedName>
    <definedName name="СНП" hidden="1">#REF!</definedName>
    <definedName name="совм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#REF!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{#N/A,#N/A,FALSE,"Aging Summary";#N/A,#N/A,FALSE,"Ratio Analysis";#N/A,#N/A,FALSE,"Test 120 Day Accts";#N/A,#N/A,FALSE,"Tickmarks"}</definedName>
    <definedName name="Факторы" hidden="1">{#N/A,#N/A,FALSE,"Расчет вспомогательных"}</definedName>
    <definedName name="фв" hidden="1">{"'РП (2)'!$A$5:$S$150"}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фффффффффффф" hidden="1">{"'РП (2)'!$A$5:$S$150"}</definedName>
    <definedName name="фц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" hidden="1">{#N/A,#N/A,FALSE,"Aging Summary";#N/A,#N/A,FALSE,"Ratio Analysis";#N/A,#N/A,FALSE,"Test 120 Day Accts";#N/A,#N/A,FALSE,"Tickmarks"}</definedName>
    <definedName name="ца" hidden="1">{#N/A,#N/A,FALSE,"Aging Summary";#N/A,#N/A,FALSE,"Ratio Analysis";#N/A,#N/A,FALSE,"Test 120 Day Accts";#N/A,#N/A,FALSE,"Tickmarks"}</definedName>
    <definedName name="це" hidden="1">{"'РП (2)'!$A$5:$S$150"}</definedName>
    <definedName name="цк" hidden="1">{"'РП (2)'!$A$5:$S$150"}</definedName>
    <definedName name="цуацй" hidden="1">#REF!</definedName>
    <definedName name="цф" hidden="1">{"'РП (2)'!$A$5:$S$150"}</definedName>
    <definedName name="цц" hidden="1">{"'РП (2)'!$A$5:$S$150"}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#REF!</definedName>
    <definedName name="ывп" hidden="1">{#N/A,#N/A,FALSE,"Расчет вспомогательных"}</definedName>
    <definedName name="Ыгь" hidden="1">{#N/A,#N/A,FALSE,"Aging Summary";#N/A,#N/A,FALSE,"Ratio Analysis";#N/A,#N/A,FALSE,"Test 120 Day Accts";#N/A,#N/A,FALSE,"Tickmarks"}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4" i="15" l="1"/>
  <c r="C12" i="27"/>
  <c r="C11" i="27"/>
  <c r="C10" i="27"/>
  <c r="G8" i="27"/>
  <c r="C8" i="27"/>
  <c r="G7" i="27"/>
  <c r="C7" i="27"/>
  <c r="G6" i="27"/>
  <c r="C6" i="27"/>
  <c r="K479" i="25"/>
  <c r="J479" i="25"/>
  <c r="I479" i="25"/>
  <c r="H479" i="25"/>
  <c r="G479" i="25"/>
  <c r="F479" i="25"/>
  <c r="K478" i="25"/>
  <c r="J478" i="25"/>
  <c r="I478" i="25"/>
  <c r="H478" i="25"/>
  <c r="G478" i="25"/>
  <c r="F478" i="25"/>
  <c r="K477" i="25"/>
  <c r="J477" i="25"/>
  <c r="I477" i="25"/>
  <c r="H477" i="25"/>
  <c r="G477" i="25"/>
  <c r="F477" i="25"/>
  <c r="K476" i="25"/>
  <c r="J476" i="25"/>
  <c r="I476" i="25"/>
  <c r="H476" i="25"/>
  <c r="G476" i="25"/>
  <c r="F476" i="25"/>
  <c r="K475" i="25"/>
  <c r="J475" i="25"/>
  <c r="I475" i="25"/>
  <c r="H475" i="25"/>
  <c r="G475" i="25"/>
  <c r="F475" i="25"/>
  <c r="K474" i="25"/>
  <c r="J474" i="25"/>
  <c r="I474" i="25"/>
  <c r="H474" i="25"/>
  <c r="G474" i="25"/>
  <c r="F474" i="25"/>
  <c r="K473" i="25"/>
  <c r="J473" i="25"/>
  <c r="I473" i="25"/>
  <c r="H473" i="25"/>
  <c r="G473" i="25"/>
  <c r="F473" i="25"/>
  <c r="K472" i="25"/>
  <c r="J472" i="25"/>
  <c r="I472" i="25"/>
  <c r="H472" i="25"/>
  <c r="G472" i="25"/>
  <c r="F472" i="25"/>
  <c r="K471" i="25"/>
  <c r="J471" i="25"/>
  <c r="I471" i="25"/>
  <c r="H471" i="25"/>
  <c r="G471" i="25"/>
  <c r="F471" i="25"/>
  <c r="K470" i="25"/>
  <c r="J470" i="25"/>
  <c r="I470" i="25"/>
  <c r="H470" i="25"/>
  <c r="G470" i="25"/>
  <c r="F470" i="25"/>
  <c r="K469" i="25"/>
  <c r="J469" i="25"/>
  <c r="I469" i="25"/>
  <c r="H469" i="25"/>
  <c r="G469" i="25"/>
  <c r="F469" i="25"/>
  <c r="K468" i="25"/>
  <c r="J468" i="25"/>
  <c r="I468" i="25"/>
  <c r="H468" i="25"/>
  <c r="G468" i="25"/>
  <c r="F468" i="25"/>
  <c r="K467" i="25"/>
  <c r="J467" i="25"/>
  <c r="I467" i="25"/>
  <c r="H467" i="25"/>
  <c r="G467" i="25"/>
  <c r="F467" i="25"/>
  <c r="K466" i="25"/>
  <c r="J466" i="25"/>
  <c r="I466" i="25"/>
  <c r="H466" i="25"/>
  <c r="G466" i="25"/>
  <c r="F466" i="25"/>
  <c r="K465" i="25"/>
  <c r="J465" i="25"/>
  <c r="I465" i="25"/>
  <c r="H465" i="25"/>
  <c r="G465" i="25"/>
  <c r="F465" i="25"/>
  <c r="K464" i="25"/>
  <c r="J464" i="25"/>
  <c r="I464" i="25"/>
  <c r="H464" i="25"/>
  <c r="G464" i="25"/>
  <c r="F464" i="25"/>
  <c r="K463" i="25"/>
  <c r="J463" i="25"/>
  <c r="I463" i="25"/>
  <c r="H463" i="25"/>
  <c r="G463" i="25"/>
  <c r="F463" i="25"/>
  <c r="K462" i="25"/>
  <c r="J462" i="25"/>
  <c r="I462" i="25"/>
  <c r="H462" i="25"/>
  <c r="G462" i="25"/>
  <c r="F462" i="25"/>
  <c r="K461" i="25"/>
  <c r="J461" i="25"/>
  <c r="I461" i="25"/>
  <c r="H461" i="25"/>
  <c r="G461" i="25"/>
  <c r="F461" i="25"/>
  <c r="K460" i="25"/>
  <c r="J460" i="25"/>
  <c r="I460" i="25"/>
  <c r="H460" i="25"/>
  <c r="G460" i="25"/>
  <c r="F460" i="25"/>
  <c r="K459" i="25"/>
  <c r="J459" i="25"/>
  <c r="I459" i="25"/>
  <c r="H459" i="25"/>
  <c r="G459" i="25"/>
  <c r="F459" i="25"/>
  <c r="K458" i="25"/>
  <c r="J458" i="25"/>
  <c r="I458" i="25"/>
  <c r="H458" i="25"/>
  <c r="G458" i="25"/>
  <c r="F458" i="25"/>
  <c r="K457" i="25"/>
  <c r="J457" i="25"/>
  <c r="I457" i="25"/>
  <c r="H457" i="25"/>
  <c r="G457" i="25"/>
  <c r="F457" i="25"/>
  <c r="K456" i="25"/>
  <c r="J456" i="25"/>
  <c r="I456" i="25"/>
  <c r="H456" i="25"/>
  <c r="G456" i="25"/>
  <c r="F456" i="25"/>
  <c r="K455" i="25"/>
  <c r="J455" i="25"/>
  <c r="I455" i="25"/>
  <c r="H455" i="25"/>
  <c r="G455" i="25"/>
  <c r="F455" i="25"/>
  <c r="K454" i="25"/>
  <c r="J454" i="25"/>
  <c r="I454" i="25"/>
  <c r="H454" i="25"/>
  <c r="G454" i="25"/>
  <c r="F454" i="25"/>
  <c r="K453" i="25"/>
  <c r="J453" i="25"/>
  <c r="I453" i="25"/>
  <c r="H453" i="25"/>
  <c r="G453" i="25"/>
  <c r="F453" i="25"/>
  <c r="K452" i="25"/>
  <c r="J452" i="25"/>
  <c r="I452" i="25"/>
  <c r="H452" i="25"/>
  <c r="G452" i="25"/>
  <c r="F452" i="25"/>
  <c r="K451" i="25"/>
  <c r="J451" i="25"/>
  <c r="I451" i="25"/>
  <c r="H451" i="25"/>
  <c r="G451" i="25"/>
  <c r="F451" i="25"/>
  <c r="K450" i="25"/>
  <c r="J450" i="25"/>
  <c r="I450" i="25"/>
  <c r="H450" i="25"/>
  <c r="G450" i="25"/>
  <c r="F450" i="25"/>
  <c r="L449" i="25"/>
  <c r="K449" i="25"/>
  <c r="J449" i="25"/>
  <c r="I449" i="25"/>
  <c r="H449" i="25"/>
  <c r="G449" i="25"/>
  <c r="F449" i="25"/>
  <c r="K448" i="25"/>
  <c r="J448" i="25"/>
  <c r="I448" i="25"/>
  <c r="H448" i="25"/>
  <c r="G448" i="25"/>
  <c r="F448" i="25"/>
  <c r="K447" i="25"/>
  <c r="J447" i="25"/>
  <c r="I447" i="25"/>
  <c r="H447" i="25"/>
  <c r="G447" i="25"/>
  <c r="F447" i="25"/>
  <c r="K446" i="25"/>
  <c r="J446" i="25"/>
  <c r="I446" i="25"/>
  <c r="H446" i="25"/>
  <c r="G446" i="25"/>
  <c r="F446" i="25"/>
  <c r="K445" i="25"/>
  <c r="J445" i="25"/>
  <c r="I445" i="25"/>
  <c r="H445" i="25"/>
  <c r="G445" i="25"/>
  <c r="F445" i="25"/>
  <c r="K444" i="25"/>
  <c r="J444" i="25"/>
  <c r="I444" i="25"/>
  <c r="H444" i="25"/>
  <c r="G444" i="25"/>
  <c r="F444" i="25"/>
  <c r="K443" i="25"/>
  <c r="J443" i="25"/>
  <c r="I443" i="25"/>
  <c r="H443" i="25"/>
  <c r="G443" i="25"/>
  <c r="F443" i="25"/>
  <c r="K442" i="25"/>
  <c r="J442" i="25"/>
  <c r="I442" i="25"/>
  <c r="H442" i="25"/>
  <c r="G442" i="25"/>
  <c r="F442" i="25"/>
  <c r="L441" i="25"/>
  <c r="K441" i="25"/>
  <c r="J441" i="25"/>
  <c r="I441" i="25"/>
  <c r="H441" i="25"/>
  <c r="G441" i="25"/>
  <c r="F441" i="25"/>
  <c r="K440" i="25"/>
  <c r="J440" i="25"/>
  <c r="I440" i="25"/>
  <c r="H440" i="25"/>
  <c r="G440" i="25"/>
  <c r="F440" i="25"/>
  <c r="K439" i="25"/>
  <c r="J439" i="25"/>
  <c r="I439" i="25"/>
  <c r="H439" i="25"/>
  <c r="G439" i="25"/>
  <c r="F439" i="25"/>
  <c r="K438" i="25"/>
  <c r="J438" i="25"/>
  <c r="I438" i="25"/>
  <c r="H438" i="25"/>
  <c r="G438" i="25"/>
  <c r="F438" i="25"/>
  <c r="K437" i="25"/>
  <c r="J437" i="25"/>
  <c r="I437" i="25"/>
  <c r="H437" i="25"/>
  <c r="G437" i="25"/>
  <c r="F437" i="25"/>
  <c r="K436" i="25"/>
  <c r="J436" i="25"/>
  <c r="I436" i="25"/>
  <c r="H436" i="25"/>
  <c r="G436" i="25"/>
  <c r="F436" i="25"/>
  <c r="K435" i="25"/>
  <c r="J435" i="25"/>
  <c r="I435" i="25"/>
  <c r="H435" i="25"/>
  <c r="G435" i="25"/>
  <c r="F435" i="25"/>
  <c r="K434" i="25"/>
  <c r="J434" i="25"/>
  <c r="I434" i="25"/>
  <c r="H434" i="25"/>
  <c r="G434" i="25"/>
  <c r="F434" i="25"/>
  <c r="K433" i="25"/>
  <c r="J433" i="25"/>
  <c r="I433" i="25"/>
  <c r="H433" i="25"/>
  <c r="G433" i="25"/>
  <c r="F433" i="25"/>
  <c r="K432" i="25"/>
  <c r="J432" i="25"/>
  <c r="I432" i="25"/>
  <c r="H432" i="25"/>
  <c r="G432" i="25"/>
  <c r="F432" i="25"/>
  <c r="K431" i="25"/>
  <c r="J431" i="25"/>
  <c r="I431" i="25"/>
  <c r="H431" i="25"/>
  <c r="G431" i="25"/>
  <c r="F431" i="25"/>
  <c r="K430" i="25"/>
  <c r="J430" i="25"/>
  <c r="I430" i="25"/>
  <c r="H430" i="25"/>
  <c r="G430" i="25"/>
  <c r="F430" i="25"/>
  <c r="K429" i="25"/>
  <c r="J429" i="25"/>
  <c r="I429" i="25"/>
  <c r="H429" i="25"/>
  <c r="G429" i="25"/>
  <c r="F429" i="25"/>
  <c r="K428" i="25"/>
  <c r="J428" i="25"/>
  <c r="I428" i="25"/>
  <c r="H428" i="25"/>
  <c r="G428" i="25"/>
  <c r="F428" i="25"/>
  <c r="K427" i="25"/>
  <c r="J427" i="25"/>
  <c r="I427" i="25"/>
  <c r="H427" i="25"/>
  <c r="G427" i="25"/>
  <c r="F427" i="25"/>
  <c r="K426" i="25"/>
  <c r="J426" i="25"/>
  <c r="I426" i="25"/>
  <c r="H426" i="25"/>
  <c r="G426" i="25"/>
  <c r="F426" i="25"/>
  <c r="K425" i="25"/>
  <c r="J425" i="25"/>
  <c r="I425" i="25"/>
  <c r="H425" i="25"/>
  <c r="G425" i="25"/>
  <c r="F425" i="25"/>
  <c r="L424" i="25"/>
  <c r="K424" i="25"/>
  <c r="J424" i="25"/>
  <c r="I424" i="25"/>
  <c r="H424" i="25"/>
  <c r="G424" i="25"/>
  <c r="F424" i="25"/>
  <c r="K423" i="25"/>
  <c r="J423" i="25"/>
  <c r="I423" i="25"/>
  <c r="H423" i="25"/>
  <c r="G423" i="25"/>
  <c r="F423" i="25"/>
  <c r="L422" i="25"/>
  <c r="K422" i="25"/>
  <c r="J422" i="25"/>
  <c r="I422" i="25"/>
  <c r="H422" i="25"/>
  <c r="G422" i="25"/>
  <c r="F422" i="25"/>
  <c r="K421" i="25"/>
  <c r="J421" i="25"/>
  <c r="I421" i="25"/>
  <c r="H421" i="25"/>
  <c r="G421" i="25"/>
  <c r="F421" i="25"/>
  <c r="K420" i="25"/>
  <c r="J420" i="25"/>
  <c r="I420" i="25"/>
  <c r="H420" i="25"/>
  <c r="G420" i="25"/>
  <c r="F420" i="25"/>
  <c r="K419" i="25"/>
  <c r="J419" i="25"/>
  <c r="I419" i="25"/>
  <c r="H419" i="25"/>
  <c r="G419" i="25"/>
  <c r="F419" i="25"/>
  <c r="K418" i="25"/>
  <c r="J418" i="25"/>
  <c r="I418" i="25"/>
  <c r="H418" i="25"/>
  <c r="G418" i="25"/>
  <c r="F418" i="25"/>
  <c r="K417" i="25"/>
  <c r="J417" i="25"/>
  <c r="I417" i="25"/>
  <c r="H417" i="25"/>
  <c r="G417" i="25"/>
  <c r="F417" i="25"/>
  <c r="K416" i="25"/>
  <c r="J416" i="25"/>
  <c r="I416" i="25"/>
  <c r="H416" i="25"/>
  <c r="G416" i="25"/>
  <c r="F416" i="25"/>
  <c r="K415" i="25"/>
  <c r="J415" i="25"/>
  <c r="I415" i="25"/>
  <c r="H415" i="25"/>
  <c r="G415" i="25"/>
  <c r="F415" i="25"/>
  <c r="K414" i="25"/>
  <c r="J414" i="25"/>
  <c r="I414" i="25"/>
  <c r="H414" i="25"/>
  <c r="G414" i="25"/>
  <c r="F414" i="25"/>
  <c r="K413" i="25"/>
  <c r="J413" i="25"/>
  <c r="I413" i="25"/>
  <c r="H413" i="25"/>
  <c r="G413" i="25"/>
  <c r="F413" i="25"/>
  <c r="K412" i="25"/>
  <c r="J412" i="25"/>
  <c r="I412" i="25"/>
  <c r="H412" i="25"/>
  <c r="G412" i="25"/>
  <c r="F412" i="25"/>
  <c r="K411" i="25"/>
  <c r="J411" i="25"/>
  <c r="I411" i="25"/>
  <c r="H411" i="25"/>
  <c r="G411" i="25"/>
  <c r="F411" i="25"/>
  <c r="K410" i="25"/>
  <c r="J410" i="25"/>
  <c r="I410" i="25"/>
  <c r="H410" i="25"/>
  <c r="G410" i="25"/>
  <c r="F410" i="25"/>
  <c r="L409" i="25"/>
  <c r="K409" i="25"/>
  <c r="J409" i="25"/>
  <c r="I409" i="25"/>
  <c r="H409" i="25"/>
  <c r="G409" i="25"/>
  <c r="F409" i="25"/>
  <c r="K408" i="25"/>
  <c r="J408" i="25"/>
  <c r="I408" i="25"/>
  <c r="H408" i="25"/>
  <c r="G408" i="25"/>
  <c r="F408" i="25"/>
  <c r="K407" i="25"/>
  <c r="J407" i="25"/>
  <c r="I407" i="25"/>
  <c r="H407" i="25"/>
  <c r="G407" i="25"/>
  <c r="F407" i="25"/>
  <c r="K406" i="25"/>
  <c r="J406" i="25"/>
  <c r="I406" i="25"/>
  <c r="H406" i="25"/>
  <c r="G406" i="25"/>
  <c r="F406" i="25"/>
  <c r="K405" i="25"/>
  <c r="J405" i="25"/>
  <c r="I405" i="25"/>
  <c r="H405" i="25"/>
  <c r="G405" i="25"/>
  <c r="F405" i="25"/>
  <c r="K404" i="25"/>
  <c r="J404" i="25"/>
  <c r="I404" i="25"/>
  <c r="H404" i="25"/>
  <c r="G404" i="25"/>
  <c r="F404" i="25"/>
  <c r="K403" i="25"/>
  <c r="J403" i="25"/>
  <c r="I403" i="25"/>
  <c r="H403" i="25"/>
  <c r="G403" i="25"/>
  <c r="F403" i="25"/>
  <c r="K402" i="25"/>
  <c r="J402" i="25"/>
  <c r="I402" i="25"/>
  <c r="H402" i="25"/>
  <c r="G402" i="25"/>
  <c r="F402" i="25"/>
  <c r="K401" i="25"/>
  <c r="J401" i="25"/>
  <c r="I401" i="25"/>
  <c r="H401" i="25"/>
  <c r="G401" i="25"/>
  <c r="F401" i="25"/>
  <c r="K400" i="25"/>
  <c r="J400" i="25"/>
  <c r="I400" i="25"/>
  <c r="H400" i="25"/>
  <c r="G400" i="25"/>
  <c r="F400" i="25"/>
  <c r="L399" i="25"/>
  <c r="K399" i="25"/>
  <c r="J399" i="25"/>
  <c r="I399" i="25"/>
  <c r="H399" i="25"/>
  <c r="G399" i="25"/>
  <c r="F399" i="25"/>
  <c r="L398" i="25"/>
  <c r="K398" i="25"/>
  <c r="J398" i="25"/>
  <c r="I398" i="25"/>
  <c r="H398" i="25"/>
  <c r="G398" i="25"/>
  <c r="F398" i="25"/>
  <c r="K397" i="25"/>
  <c r="J397" i="25"/>
  <c r="I397" i="25"/>
  <c r="H397" i="25"/>
  <c r="G397" i="25"/>
  <c r="F397" i="25"/>
  <c r="K396" i="25"/>
  <c r="J396" i="25"/>
  <c r="I396" i="25"/>
  <c r="H396" i="25"/>
  <c r="G396" i="25"/>
  <c r="F396" i="25"/>
  <c r="K395" i="25"/>
  <c r="J395" i="25"/>
  <c r="I395" i="25"/>
  <c r="H395" i="25"/>
  <c r="G395" i="25"/>
  <c r="F395" i="25"/>
  <c r="K394" i="25"/>
  <c r="J394" i="25"/>
  <c r="I394" i="25"/>
  <c r="H394" i="25"/>
  <c r="G394" i="25"/>
  <c r="F394" i="25"/>
  <c r="K393" i="25"/>
  <c r="J393" i="25"/>
  <c r="I393" i="25"/>
  <c r="H393" i="25"/>
  <c r="G393" i="25"/>
  <c r="F393" i="25"/>
  <c r="K392" i="25"/>
  <c r="J392" i="25"/>
  <c r="I392" i="25"/>
  <c r="H392" i="25"/>
  <c r="G392" i="25"/>
  <c r="F392" i="25"/>
  <c r="K391" i="25"/>
  <c r="J391" i="25"/>
  <c r="I391" i="25"/>
  <c r="H391" i="25"/>
  <c r="G391" i="25"/>
  <c r="F391" i="25"/>
  <c r="K390" i="25"/>
  <c r="J390" i="25"/>
  <c r="I390" i="25"/>
  <c r="H390" i="25"/>
  <c r="G390" i="25"/>
  <c r="F390" i="25"/>
  <c r="K389" i="25"/>
  <c r="J389" i="25"/>
  <c r="I389" i="25"/>
  <c r="H389" i="25"/>
  <c r="G389" i="25"/>
  <c r="F389" i="25"/>
  <c r="K388" i="25"/>
  <c r="J388" i="25"/>
  <c r="I388" i="25"/>
  <c r="H388" i="25"/>
  <c r="G388" i="25"/>
  <c r="F388" i="25"/>
  <c r="K387" i="25"/>
  <c r="J387" i="25"/>
  <c r="I387" i="25"/>
  <c r="H387" i="25"/>
  <c r="G387" i="25"/>
  <c r="F387" i="25"/>
  <c r="K386" i="25"/>
  <c r="J386" i="25"/>
  <c r="I386" i="25"/>
  <c r="H386" i="25"/>
  <c r="G386" i="25"/>
  <c r="F386" i="25"/>
  <c r="K385" i="25"/>
  <c r="J385" i="25"/>
  <c r="I385" i="25"/>
  <c r="H385" i="25"/>
  <c r="G385" i="25"/>
  <c r="F385" i="25"/>
  <c r="L384" i="25"/>
  <c r="K384" i="25"/>
  <c r="J384" i="25"/>
  <c r="I384" i="25"/>
  <c r="H384" i="25"/>
  <c r="G384" i="25"/>
  <c r="F384" i="25"/>
  <c r="K383" i="25"/>
  <c r="J383" i="25"/>
  <c r="I383" i="25"/>
  <c r="H383" i="25"/>
  <c r="G383" i="25"/>
  <c r="F383" i="25"/>
  <c r="K382" i="25"/>
  <c r="J382" i="25"/>
  <c r="I382" i="25"/>
  <c r="H382" i="25"/>
  <c r="G382" i="25"/>
  <c r="F382" i="25"/>
  <c r="K381" i="25"/>
  <c r="J381" i="25"/>
  <c r="I381" i="25"/>
  <c r="H381" i="25"/>
  <c r="G381" i="25"/>
  <c r="F381" i="25"/>
  <c r="L380" i="25"/>
  <c r="K380" i="25"/>
  <c r="J380" i="25"/>
  <c r="I380" i="25"/>
  <c r="H380" i="25"/>
  <c r="G380" i="25"/>
  <c r="F380" i="25"/>
  <c r="K379" i="25"/>
  <c r="J379" i="25"/>
  <c r="I379" i="25"/>
  <c r="H379" i="25"/>
  <c r="G379" i="25"/>
  <c r="F379" i="25"/>
  <c r="K378" i="25"/>
  <c r="J378" i="25"/>
  <c r="I378" i="25"/>
  <c r="H378" i="25"/>
  <c r="G378" i="25"/>
  <c r="F378" i="25"/>
  <c r="L377" i="25"/>
  <c r="K377" i="25"/>
  <c r="J377" i="25"/>
  <c r="I377" i="25"/>
  <c r="H377" i="25"/>
  <c r="G377" i="25"/>
  <c r="F377" i="25"/>
  <c r="K376" i="25"/>
  <c r="J376" i="25"/>
  <c r="I376" i="25"/>
  <c r="H376" i="25"/>
  <c r="G376" i="25"/>
  <c r="F376" i="25"/>
  <c r="K375" i="25"/>
  <c r="J375" i="25"/>
  <c r="I375" i="25"/>
  <c r="H375" i="25"/>
  <c r="G375" i="25"/>
  <c r="F375" i="25"/>
  <c r="K374" i="25"/>
  <c r="J374" i="25"/>
  <c r="I374" i="25"/>
  <c r="H374" i="25"/>
  <c r="G374" i="25"/>
  <c r="F374" i="25"/>
  <c r="K373" i="25"/>
  <c r="J373" i="25"/>
  <c r="I373" i="25"/>
  <c r="H373" i="25"/>
  <c r="G373" i="25"/>
  <c r="F373" i="25"/>
  <c r="K372" i="25"/>
  <c r="J372" i="25"/>
  <c r="I372" i="25"/>
  <c r="H372" i="25"/>
  <c r="G372" i="25"/>
  <c r="F372" i="25"/>
  <c r="K371" i="25"/>
  <c r="J371" i="25"/>
  <c r="I371" i="25"/>
  <c r="H371" i="25"/>
  <c r="G371" i="25"/>
  <c r="F371" i="25"/>
  <c r="K370" i="25"/>
  <c r="J370" i="25"/>
  <c r="I370" i="25"/>
  <c r="H370" i="25"/>
  <c r="G370" i="25"/>
  <c r="F370" i="25"/>
  <c r="K369" i="25"/>
  <c r="J369" i="25"/>
  <c r="I369" i="25"/>
  <c r="H369" i="25"/>
  <c r="G369" i="25"/>
  <c r="F369" i="25"/>
  <c r="K368" i="25"/>
  <c r="J368" i="25"/>
  <c r="I368" i="25"/>
  <c r="H368" i="25"/>
  <c r="G368" i="25"/>
  <c r="F368" i="25"/>
  <c r="K367" i="25"/>
  <c r="J367" i="25"/>
  <c r="I367" i="25"/>
  <c r="H367" i="25"/>
  <c r="G367" i="25"/>
  <c r="F367" i="25"/>
  <c r="K366" i="25"/>
  <c r="J366" i="25"/>
  <c r="I366" i="25"/>
  <c r="H366" i="25"/>
  <c r="G366" i="25"/>
  <c r="F366" i="25"/>
  <c r="K365" i="25"/>
  <c r="J365" i="25"/>
  <c r="I365" i="25"/>
  <c r="H365" i="25"/>
  <c r="G365" i="25"/>
  <c r="F365" i="25"/>
  <c r="K364" i="25"/>
  <c r="J364" i="25"/>
  <c r="I364" i="25"/>
  <c r="H364" i="25"/>
  <c r="G364" i="25"/>
  <c r="F364" i="25"/>
  <c r="K363" i="25"/>
  <c r="J363" i="25"/>
  <c r="I363" i="25"/>
  <c r="H363" i="25"/>
  <c r="G363" i="25"/>
  <c r="F363" i="25"/>
  <c r="K362" i="25"/>
  <c r="J362" i="25"/>
  <c r="I362" i="25"/>
  <c r="H362" i="25"/>
  <c r="G362" i="25"/>
  <c r="F362" i="25"/>
  <c r="K361" i="25"/>
  <c r="J361" i="25"/>
  <c r="I361" i="25"/>
  <c r="H361" i="25"/>
  <c r="G361" i="25"/>
  <c r="F361" i="25"/>
  <c r="K360" i="25"/>
  <c r="J360" i="25"/>
  <c r="I360" i="25"/>
  <c r="H360" i="25"/>
  <c r="G360" i="25"/>
  <c r="F360" i="25"/>
  <c r="K359" i="25"/>
  <c r="J359" i="25"/>
  <c r="I359" i="25"/>
  <c r="H359" i="25"/>
  <c r="G359" i="25"/>
  <c r="F359" i="25"/>
  <c r="K358" i="25"/>
  <c r="J358" i="25"/>
  <c r="I358" i="25"/>
  <c r="H358" i="25"/>
  <c r="G358" i="25"/>
  <c r="F358" i="25"/>
  <c r="K357" i="25"/>
  <c r="J357" i="25"/>
  <c r="I357" i="25"/>
  <c r="H357" i="25"/>
  <c r="G357" i="25"/>
  <c r="F357" i="25"/>
  <c r="K356" i="25"/>
  <c r="J356" i="25"/>
  <c r="I356" i="25"/>
  <c r="H356" i="25"/>
  <c r="G356" i="25"/>
  <c r="F356" i="25"/>
  <c r="K355" i="25"/>
  <c r="J355" i="25"/>
  <c r="I355" i="25"/>
  <c r="H355" i="25"/>
  <c r="G355" i="25"/>
  <c r="F355" i="25"/>
  <c r="K354" i="25"/>
  <c r="J354" i="25"/>
  <c r="I354" i="25"/>
  <c r="H354" i="25"/>
  <c r="G354" i="25"/>
  <c r="F354" i="25"/>
  <c r="K353" i="25"/>
  <c r="J353" i="25"/>
  <c r="I353" i="25"/>
  <c r="H353" i="25"/>
  <c r="G353" i="25"/>
  <c r="F353" i="25"/>
  <c r="K352" i="25"/>
  <c r="J352" i="25"/>
  <c r="I352" i="25"/>
  <c r="H352" i="25"/>
  <c r="G352" i="25"/>
  <c r="F352" i="25"/>
  <c r="K351" i="25"/>
  <c r="J351" i="25"/>
  <c r="I351" i="25"/>
  <c r="H351" i="25"/>
  <c r="G351" i="25"/>
  <c r="F351" i="25"/>
  <c r="K350" i="25"/>
  <c r="J350" i="25"/>
  <c r="I350" i="25"/>
  <c r="H350" i="25"/>
  <c r="G350" i="25"/>
  <c r="F350" i="25"/>
  <c r="K349" i="25"/>
  <c r="J349" i="25"/>
  <c r="I349" i="25"/>
  <c r="H349" i="25"/>
  <c r="G349" i="25"/>
  <c r="F349" i="25"/>
  <c r="K348" i="25"/>
  <c r="J348" i="25"/>
  <c r="I348" i="25"/>
  <c r="H348" i="25"/>
  <c r="G348" i="25"/>
  <c r="F348" i="25"/>
  <c r="L347" i="25"/>
  <c r="K347" i="25"/>
  <c r="J347" i="25"/>
  <c r="I347" i="25"/>
  <c r="H347" i="25"/>
  <c r="G347" i="25"/>
  <c r="F347" i="25"/>
  <c r="K346" i="25"/>
  <c r="J346" i="25"/>
  <c r="I346" i="25"/>
  <c r="H346" i="25"/>
  <c r="G346" i="25"/>
  <c r="F346" i="25"/>
  <c r="K345" i="25"/>
  <c r="J345" i="25"/>
  <c r="I345" i="25"/>
  <c r="H345" i="25"/>
  <c r="G345" i="25"/>
  <c r="F345" i="25"/>
  <c r="K344" i="25"/>
  <c r="J344" i="25"/>
  <c r="I344" i="25"/>
  <c r="H344" i="25"/>
  <c r="G344" i="25"/>
  <c r="F344" i="25"/>
  <c r="K343" i="25"/>
  <c r="J343" i="25"/>
  <c r="I343" i="25"/>
  <c r="H343" i="25"/>
  <c r="G343" i="25"/>
  <c r="F343" i="25"/>
  <c r="K342" i="25"/>
  <c r="J342" i="25"/>
  <c r="I342" i="25"/>
  <c r="H342" i="25"/>
  <c r="G342" i="25"/>
  <c r="F342" i="25"/>
  <c r="K341" i="25"/>
  <c r="J341" i="25"/>
  <c r="I341" i="25"/>
  <c r="H341" i="25"/>
  <c r="G341" i="25"/>
  <c r="F341" i="25"/>
  <c r="K340" i="25"/>
  <c r="J340" i="25"/>
  <c r="I340" i="25"/>
  <c r="H340" i="25"/>
  <c r="G340" i="25"/>
  <c r="F340" i="25"/>
  <c r="K339" i="25"/>
  <c r="J339" i="25"/>
  <c r="I339" i="25"/>
  <c r="H339" i="25"/>
  <c r="G339" i="25"/>
  <c r="F339" i="25"/>
  <c r="K338" i="25"/>
  <c r="J338" i="25"/>
  <c r="I338" i="25"/>
  <c r="H338" i="25"/>
  <c r="G338" i="25"/>
  <c r="F338" i="25"/>
  <c r="K337" i="25"/>
  <c r="J337" i="25"/>
  <c r="I337" i="25"/>
  <c r="H337" i="25"/>
  <c r="G337" i="25"/>
  <c r="F337" i="25"/>
  <c r="K336" i="25"/>
  <c r="J336" i="25"/>
  <c r="I336" i="25"/>
  <c r="H336" i="25"/>
  <c r="G336" i="25"/>
  <c r="F336" i="25"/>
  <c r="K335" i="25"/>
  <c r="J335" i="25"/>
  <c r="I335" i="25"/>
  <c r="H335" i="25"/>
  <c r="G335" i="25"/>
  <c r="F335" i="25"/>
  <c r="K334" i="25"/>
  <c r="J334" i="25"/>
  <c r="I334" i="25"/>
  <c r="H334" i="25"/>
  <c r="G334" i="25"/>
  <c r="F334" i="25"/>
  <c r="K333" i="25"/>
  <c r="J333" i="25"/>
  <c r="I333" i="25"/>
  <c r="H333" i="25"/>
  <c r="G333" i="25"/>
  <c r="F333" i="25"/>
  <c r="K332" i="25"/>
  <c r="J332" i="25"/>
  <c r="I332" i="25"/>
  <c r="H332" i="25"/>
  <c r="G332" i="25"/>
  <c r="F332" i="25"/>
  <c r="K331" i="25"/>
  <c r="J331" i="25"/>
  <c r="I331" i="25"/>
  <c r="H331" i="25"/>
  <c r="G331" i="25"/>
  <c r="F331" i="25"/>
  <c r="K330" i="25"/>
  <c r="J330" i="25"/>
  <c r="I330" i="25"/>
  <c r="H330" i="25"/>
  <c r="G330" i="25"/>
  <c r="F330" i="25"/>
  <c r="K329" i="25"/>
  <c r="J329" i="25"/>
  <c r="I329" i="25"/>
  <c r="H329" i="25"/>
  <c r="G329" i="25"/>
  <c r="F329" i="25"/>
  <c r="K328" i="25"/>
  <c r="J328" i="25"/>
  <c r="I328" i="25"/>
  <c r="H328" i="25"/>
  <c r="G328" i="25"/>
  <c r="F328" i="25"/>
  <c r="K327" i="25"/>
  <c r="J327" i="25"/>
  <c r="I327" i="25"/>
  <c r="H327" i="25"/>
  <c r="G327" i="25"/>
  <c r="F327" i="25"/>
  <c r="K326" i="25"/>
  <c r="J326" i="25"/>
  <c r="I326" i="25"/>
  <c r="H326" i="25"/>
  <c r="G326" i="25"/>
  <c r="F326" i="25"/>
  <c r="K325" i="25"/>
  <c r="J325" i="25"/>
  <c r="I325" i="25"/>
  <c r="H325" i="25"/>
  <c r="G325" i="25"/>
  <c r="F325" i="25"/>
  <c r="K324" i="25"/>
  <c r="J324" i="25"/>
  <c r="I324" i="25"/>
  <c r="H324" i="25"/>
  <c r="G324" i="25"/>
  <c r="F324" i="25"/>
  <c r="K323" i="25"/>
  <c r="J323" i="25"/>
  <c r="I323" i="25"/>
  <c r="H323" i="25"/>
  <c r="G323" i="25"/>
  <c r="F323" i="25"/>
  <c r="K322" i="25"/>
  <c r="J322" i="25"/>
  <c r="I322" i="25"/>
  <c r="H322" i="25"/>
  <c r="G322" i="25"/>
  <c r="F322" i="25"/>
  <c r="K321" i="25"/>
  <c r="J321" i="25"/>
  <c r="I321" i="25"/>
  <c r="H321" i="25"/>
  <c r="G321" i="25"/>
  <c r="F321" i="25"/>
  <c r="L320" i="25"/>
  <c r="K320" i="25"/>
  <c r="J320" i="25"/>
  <c r="I320" i="25"/>
  <c r="H320" i="25"/>
  <c r="G320" i="25"/>
  <c r="F320" i="25"/>
  <c r="K319" i="25"/>
  <c r="J319" i="25"/>
  <c r="I319" i="25"/>
  <c r="H319" i="25"/>
  <c r="G319" i="25"/>
  <c r="F319" i="25"/>
  <c r="K318" i="25"/>
  <c r="J318" i="25"/>
  <c r="I318" i="25"/>
  <c r="H318" i="25"/>
  <c r="G318" i="25"/>
  <c r="F318" i="25"/>
  <c r="K317" i="25"/>
  <c r="J317" i="25"/>
  <c r="I317" i="25"/>
  <c r="H317" i="25"/>
  <c r="G317" i="25"/>
  <c r="F317" i="25"/>
  <c r="K316" i="25"/>
  <c r="J316" i="25"/>
  <c r="I316" i="25"/>
  <c r="H316" i="25"/>
  <c r="G316" i="25"/>
  <c r="F316" i="25"/>
  <c r="K315" i="25"/>
  <c r="J315" i="25"/>
  <c r="I315" i="25"/>
  <c r="H315" i="25"/>
  <c r="G315" i="25"/>
  <c r="F315" i="25"/>
  <c r="K314" i="25"/>
  <c r="J314" i="25"/>
  <c r="I314" i="25"/>
  <c r="H314" i="25"/>
  <c r="G314" i="25"/>
  <c r="F314" i="25"/>
  <c r="L313" i="25"/>
  <c r="K313" i="25"/>
  <c r="J313" i="25"/>
  <c r="I313" i="25"/>
  <c r="H313" i="25"/>
  <c r="G313" i="25"/>
  <c r="F313" i="25"/>
  <c r="K312" i="25"/>
  <c r="J312" i="25"/>
  <c r="I312" i="25"/>
  <c r="H312" i="25"/>
  <c r="G312" i="25"/>
  <c r="F312" i="25"/>
  <c r="K311" i="25"/>
  <c r="J311" i="25"/>
  <c r="I311" i="25"/>
  <c r="H311" i="25"/>
  <c r="G311" i="25"/>
  <c r="F311" i="25"/>
  <c r="K310" i="25"/>
  <c r="J310" i="25"/>
  <c r="I310" i="25"/>
  <c r="H310" i="25"/>
  <c r="G310" i="25"/>
  <c r="F310" i="25"/>
  <c r="K309" i="25"/>
  <c r="J309" i="25"/>
  <c r="I309" i="25"/>
  <c r="H309" i="25"/>
  <c r="G309" i="25"/>
  <c r="F309" i="25"/>
  <c r="K308" i="25"/>
  <c r="J308" i="25"/>
  <c r="I308" i="25"/>
  <c r="H308" i="25"/>
  <c r="G308" i="25"/>
  <c r="F308" i="25"/>
  <c r="K307" i="25"/>
  <c r="J307" i="25"/>
  <c r="I307" i="25"/>
  <c r="H307" i="25"/>
  <c r="G307" i="25"/>
  <c r="F307" i="25"/>
  <c r="K306" i="25"/>
  <c r="J306" i="25"/>
  <c r="I306" i="25"/>
  <c r="H306" i="25"/>
  <c r="G306" i="25"/>
  <c r="F306" i="25"/>
  <c r="K305" i="25"/>
  <c r="J305" i="25"/>
  <c r="I305" i="25"/>
  <c r="H305" i="25"/>
  <c r="G305" i="25"/>
  <c r="F305" i="25"/>
  <c r="K304" i="25"/>
  <c r="J304" i="25"/>
  <c r="I304" i="25"/>
  <c r="H304" i="25"/>
  <c r="G304" i="25"/>
  <c r="F304" i="25"/>
  <c r="K303" i="25"/>
  <c r="J303" i="25"/>
  <c r="I303" i="25"/>
  <c r="H303" i="25"/>
  <c r="G303" i="25"/>
  <c r="F303" i="25"/>
  <c r="L302" i="25"/>
  <c r="K302" i="25"/>
  <c r="J302" i="25"/>
  <c r="I302" i="25"/>
  <c r="H302" i="25"/>
  <c r="G302" i="25"/>
  <c r="F302" i="25"/>
  <c r="K301" i="25"/>
  <c r="J301" i="25"/>
  <c r="I301" i="25"/>
  <c r="H301" i="25"/>
  <c r="G301" i="25"/>
  <c r="F301" i="25"/>
  <c r="K300" i="25"/>
  <c r="J300" i="25"/>
  <c r="I300" i="25"/>
  <c r="H300" i="25"/>
  <c r="G300" i="25"/>
  <c r="F300" i="25"/>
  <c r="K299" i="25"/>
  <c r="J299" i="25"/>
  <c r="I299" i="25"/>
  <c r="H299" i="25"/>
  <c r="G299" i="25"/>
  <c r="F299" i="25"/>
  <c r="K298" i="25"/>
  <c r="J298" i="25"/>
  <c r="I298" i="25"/>
  <c r="H298" i="25"/>
  <c r="G298" i="25"/>
  <c r="F298" i="25"/>
  <c r="K297" i="25"/>
  <c r="J297" i="25"/>
  <c r="I297" i="25"/>
  <c r="H297" i="25"/>
  <c r="G297" i="25"/>
  <c r="F297" i="25"/>
  <c r="K296" i="25"/>
  <c r="J296" i="25"/>
  <c r="I296" i="25"/>
  <c r="H296" i="25"/>
  <c r="G296" i="25"/>
  <c r="F296" i="25"/>
  <c r="K295" i="25"/>
  <c r="J295" i="25"/>
  <c r="I295" i="25"/>
  <c r="H295" i="25"/>
  <c r="G295" i="25"/>
  <c r="F295" i="25"/>
  <c r="K294" i="25"/>
  <c r="J294" i="25"/>
  <c r="I294" i="25"/>
  <c r="H294" i="25"/>
  <c r="G294" i="25"/>
  <c r="F294" i="25"/>
  <c r="L293" i="25"/>
  <c r="K293" i="25"/>
  <c r="J293" i="25"/>
  <c r="I293" i="25"/>
  <c r="H293" i="25"/>
  <c r="G293" i="25"/>
  <c r="F293" i="25"/>
  <c r="K292" i="25"/>
  <c r="J292" i="25"/>
  <c r="I292" i="25"/>
  <c r="H292" i="25"/>
  <c r="G292" i="25"/>
  <c r="F292" i="25"/>
  <c r="K291" i="25"/>
  <c r="J291" i="25"/>
  <c r="I291" i="25"/>
  <c r="H291" i="25"/>
  <c r="G291" i="25"/>
  <c r="F291" i="25"/>
  <c r="K290" i="25"/>
  <c r="J290" i="25"/>
  <c r="I290" i="25"/>
  <c r="H290" i="25"/>
  <c r="G290" i="25"/>
  <c r="F290" i="25"/>
  <c r="K289" i="25"/>
  <c r="J289" i="25"/>
  <c r="I289" i="25"/>
  <c r="H289" i="25"/>
  <c r="G289" i="25"/>
  <c r="F289" i="25"/>
  <c r="K288" i="25"/>
  <c r="J288" i="25"/>
  <c r="I288" i="25"/>
  <c r="H288" i="25"/>
  <c r="G288" i="25"/>
  <c r="F288" i="25"/>
  <c r="K287" i="25"/>
  <c r="J287" i="25"/>
  <c r="I287" i="25"/>
  <c r="H287" i="25"/>
  <c r="G287" i="25"/>
  <c r="F287" i="25"/>
  <c r="K286" i="25"/>
  <c r="J286" i="25"/>
  <c r="I286" i="25"/>
  <c r="H286" i="25"/>
  <c r="G286" i="25"/>
  <c r="F286" i="25"/>
  <c r="K285" i="25"/>
  <c r="J285" i="25"/>
  <c r="I285" i="25"/>
  <c r="H285" i="25"/>
  <c r="G285" i="25"/>
  <c r="F285" i="25"/>
  <c r="K284" i="25"/>
  <c r="J284" i="25"/>
  <c r="I284" i="25"/>
  <c r="H284" i="25"/>
  <c r="G284" i="25"/>
  <c r="F284" i="25"/>
  <c r="K283" i="25"/>
  <c r="J283" i="25"/>
  <c r="I283" i="25"/>
  <c r="H283" i="25"/>
  <c r="G283" i="25"/>
  <c r="F283" i="25"/>
  <c r="K282" i="25"/>
  <c r="J282" i="25"/>
  <c r="I282" i="25"/>
  <c r="H282" i="25"/>
  <c r="G282" i="25"/>
  <c r="F282" i="25"/>
  <c r="K281" i="25"/>
  <c r="J281" i="25"/>
  <c r="I281" i="25"/>
  <c r="H281" i="25"/>
  <c r="G281" i="25"/>
  <c r="F281" i="25"/>
  <c r="K280" i="25"/>
  <c r="J280" i="25"/>
  <c r="I280" i="25"/>
  <c r="H280" i="25"/>
  <c r="G280" i="25"/>
  <c r="F280" i="25"/>
  <c r="L279" i="25"/>
  <c r="K279" i="25"/>
  <c r="J279" i="25"/>
  <c r="I279" i="25"/>
  <c r="H279" i="25"/>
  <c r="G279" i="25"/>
  <c r="F279" i="25"/>
  <c r="K278" i="25"/>
  <c r="J278" i="25"/>
  <c r="I278" i="25"/>
  <c r="H278" i="25"/>
  <c r="G278" i="25"/>
  <c r="F278" i="25"/>
  <c r="K277" i="25"/>
  <c r="J277" i="25"/>
  <c r="I277" i="25"/>
  <c r="H277" i="25"/>
  <c r="G277" i="25"/>
  <c r="F277" i="25"/>
  <c r="K276" i="25"/>
  <c r="J276" i="25"/>
  <c r="I276" i="25"/>
  <c r="H276" i="25"/>
  <c r="G276" i="25"/>
  <c r="F276" i="25"/>
  <c r="K275" i="25"/>
  <c r="J275" i="25"/>
  <c r="I275" i="25"/>
  <c r="H275" i="25"/>
  <c r="G275" i="25"/>
  <c r="F275" i="25"/>
  <c r="K274" i="25"/>
  <c r="J274" i="25"/>
  <c r="I274" i="25"/>
  <c r="H274" i="25"/>
  <c r="G274" i="25"/>
  <c r="F274" i="25"/>
  <c r="K273" i="25"/>
  <c r="J273" i="25"/>
  <c r="I273" i="25"/>
  <c r="H273" i="25"/>
  <c r="G273" i="25"/>
  <c r="F273" i="25"/>
  <c r="K272" i="25"/>
  <c r="J272" i="25"/>
  <c r="I272" i="25"/>
  <c r="H272" i="25"/>
  <c r="G272" i="25"/>
  <c r="F272" i="25"/>
  <c r="K271" i="25"/>
  <c r="J271" i="25"/>
  <c r="I271" i="25"/>
  <c r="H271" i="25"/>
  <c r="G271" i="25"/>
  <c r="F271" i="25"/>
  <c r="K270" i="25"/>
  <c r="J270" i="25"/>
  <c r="I270" i="25"/>
  <c r="H270" i="25"/>
  <c r="G270" i="25"/>
  <c r="F270" i="25"/>
  <c r="K269" i="25"/>
  <c r="J269" i="25"/>
  <c r="I269" i="25"/>
  <c r="H269" i="25"/>
  <c r="G269" i="25"/>
  <c r="F269" i="25"/>
  <c r="K268" i="25"/>
  <c r="J268" i="25"/>
  <c r="I268" i="25"/>
  <c r="H268" i="25"/>
  <c r="G268" i="25"/>
  <c r="F268" i="25"/>
  <c r="K267" i="25"/>
  <c r="J267" i="25"/>
  <c r="I267" i="25"/>
  <c r="H267" i="25"/>
  <c r="G267" i="25"/>
  <c r="F267" i="25"/>
  <c r="K266" i="25"/>
  <c r="J266" i="25"/>
  <c r="I266" i="25"/>
  <c r="H266" i="25"/>
  <c r="G266" i="25"/>
  <c r="F266" i="25"/>
  <c r="K265" i="25"/>
  <c r="J265" i="25"/>
  <c r="I265" i="25"/>
  <c r="H265" i="25"/>
  <c r="G265" i="25"/>
  <c r="F265" i="25"/>
  <c r="K264" i="25"/>
  <c r="J264" i="25"/>
  <c r="I264" i="25"/>
  <c r="H264" i="25"/>
  <c r="G264" i="25"/>
  <c r="F264" i="25"/>
  <c r="K263" i="25"/>
  <c r="J263" i="25"/>
  <c r="I263" i="25"/>
  <c r="H263" i="25"/>
  <c r="G263" i="25"/>
  <c r="F263" i="25"/>
  <c r="K262" i="25"/>
  <c r="J262" i="25"/>
  <c r="I262" i="25"/>
  <c r="H262" i="25"/>
  <c r="G262" i="25"/>
  <c r="F262" i="25"/>
  <c r="L261" i="25"/>
  <c r="K261" i="25"/>
  <c r="J261" i="25"/>
  <c r="I261" i="25"/>
  <c r="H261" i="25"/>
  <c r="G261" i="25"/>
  <c r="F261" i="25"/>
  <c r="K260" i="25"/>
  <c r="J260" i="25"/>
  <c r="I260" i="25"/>
  <c r="H260" i="25"/>
  <c r="G260" i="25"/>
  <c r="F260" i="25"/>
  <c r="K259" i="25"/>
  <c r="J259" i="25"/>
  <c r="I259" i="25"/>
  <c r="H259" i="25"/>
  <c r="G259" i="25"/>
  <c r="F259" i="25"/>
  <c r="K258" i="25"/>
  <c r="J258" i="25"/>
  <c r="I258" i="25"/>
  <c r="H258" i="25"/>
  <c r="G258" i="25"/>
  <c r="F258" i="25"/>
  <c r="K257" i="25"/>
  <c r="J257" i="25"/>
  <c r="I257" i="25"/>
  <c r="H257" i="25"/>
  <c r="G257" i="25"/>
  <c r="F257" i="25"/>
  <c r="K256" i="25"/>
  <c r="J256" i="25"/>
  <c r="I256" i="25"/>
  <c r="H256" i="25"/>
  <c r="G256" i="25"/>
  <c r="F256" i="25"/>
  <c r="K255" i="25"/>
  <c r="J255" i="25"/>
  <c r="I255" i="25"/>
  <c r="H255" i="25"/>
  <c r="G255" i="25"/>
  <c r="F255" i="25"/>
  <c r="K254" i="25"/>
  <c r="J254" i="25"/>
  <c r="I254" i="25"/>
  <c r="H254" i="25"/>
  <c r="G254" i="25"/>
  <c r="F254" i="25"/>
  <c r="K253" i="25"/>
  <c r="J253" i="25"/>
  <c r="I253" i="25"/>
  <c r="H253" i="25"/>
  <c r="G253" i="25"/>
  <c r="F253" i="25"/>
  <c r="L252" i="25"/>
  <c r="K252" i="25"/>
  <c r="J252" i="25"/>
  <c r="I252" i="25"/>
  <c r="H252" i="25"/>
  <c r="G252" i="25"/>
  <c r="F252" i="25"/>
  <c r="K251" i="25"/>
  <c r="J251" i="25"/>
  <c r="I251" i="25"/>
  <c r="H251" i="25"/>
  <c r="G251" i="25"/>
  <c r="F251" i="25"/>
  <c r="L250" i="25"/>
  <c r="K250" i="25"/>
  <c r="J250" i="25"/>
  <c r="I250" i="25"/>
  <c r="H250" i="25"/>
  <c r="G250" i="25"/>
  <c r="F250" i="25"/>
  <c r="K249" i="25"/>
  <c r="J249" i="25"/>
  <c r="I249" i="25"/>
  <c r="H249" i="25"/>
  <c r="G249" i="25"/>
  <c r="F249" i="25"/>
  <c r="K248" i="25"/>
  <c r="J248" i="25"/>
  <c r="I248" i="25"/>
  <c r="H248" i="25"/>
  <c r="G248" i="25"/>
  <c r="F248" i="25"/>
  <c r="L247" i="25"/>
  <c r="K247" i="25"/>
  <c r="J247" i="25"/>
  <c r="I247" i="25"/>
  <c r="H247" i="25"/>
  <c r="G247" i="25"/>
  <c r="F247" i="25"/>
  <c r="L246" i="25"/>
  <c r="K246" i="25"/>
  <c r="J246" i="25"/>
  <c r="I246" i="25"/>
  <c r="H246" i="25"/>
  <c r="G246" i="25"/>
  <c r="F246" i="25"/>
  <c r="K245" i="25"/>
  <c r="J245" i="25"/>
  <c r="I245" i="25"/>
  <c r="H245" i="25"/>
  <c r="G245" i="25"/>
  <c r="F245" i="25"/>
  <c r="K244" i="25"/>
  <c r="J244" i="25"/>
  <c r="I244" i="25"/>
  <c r="H244" i="25"/>
  <c r="G244" i="25"/>
  <c r="F244" i="25"/>
  <c r="L243" i="25"/>
  <c r="K243" i="25"/>
  <c r="J243" i="25"/>
  <c r="I243" i="25"/>
  <c r="H243" i="25"/>
  <c r="G243" i="25"/>
  <c r="F243" i="25"/>
  <c r="L242" i="25"/>
  <c r="K242" i="25"/>
  <c r="J242" i="25"/>
  <c r="I242" i="25"/>
  <c r="H242" i="25"/>
  <c r="G242" i="25"/>
  <c r="F242" i="25"/>
  <c r="K241" i="25"/>
  <c r="J241" i="25"/>
  <c r="I241" i="25"/>
  <c r="H241" i="25"/>
  <c r="G241" i="25"/>
  <c r="F241" i="25"/>
  <c r="K240" i="25"/>
  <c r="J240" i="25"/>
  <c r="I240" i="25"/>
  <c r="H240" i="25"/>
  <c r="G240" i="25"/>
  <c r="F240" i="25"/>
  <c r="K239" i="25"/>
  <c r="J239" i="25"/>
  <c r="I239" i="25"/>
  <c r="H239" i="25"/>
  <c r="G239" i="25"/>
  <c r="F239" i="25"/>
  <c r="K238" i="25"/>
  <c r="J238" i="25"/>
  <c r="I238" i="25"/>
  <c r="H238" i="25"/>
  <c r="G238" i="25"/>
  <c r="F238" i="25"/>
  <c r="K237" i="25"/>
  <c r="J237" i="25"/>
  <c r="I237" i="25"/>
  <c r="H237" i="25"/>
  <c r="G237" i="25"/>
  <c r="F237" i="25"/>
  <c r="K236" i="25"/>
  <c r="J236" i="25"/>
  <c r="I236" i="25"/>
  <c r="H236" i="25"/>
  <c r="G236" i="25"/>
  <c r="F236" i="25"/>
  <c r="L235" i="25"/>
  <c r="K235" i="25"/>
  <c r="J235" i="25"/>
  <c r="I235" i="25"/>
  <c r="H235" i="25"/>
  <c r="G235" i="25"/>
  <c r="F235" i="25"/>
  <c r="K234" i="25"/>
  <c r="J234" i="25"/>
  <c r="I234" i="25"/>
  <c r="H234" i="25"/>
  <c r="G234" i="25"/>
  <c r="F234" i="25"/>
  <c r="K233" i="25"/>
  <c r="J233" i="25"/>
  <c r="I233" i="25"/>
  <c r="H233" i="25"/>
  <c r="G233" i="25"/>
  <c r="F233" i="25"/>
  <c r="K232" i="25"/>
  <c r="J232" i="25"/>
  <c r="I232" i="25"/>
  <c r="H232" i="25"/>
  <c r="G232" i="25"/>
  <c r="F232" i="25"/>
  <c r="K231" i="25"/>
  <c r="J231" i="25"/>
  <c r="I231" i="25"/>
  <c r="H231" i="25"/>
  <c r="G231" i="25"/>
  <c r="F231" i="25"/>
  <c r="K230" i="25"/>
  <c r="J230" i="25"/>
  <c r="I230" i="25"/>
  <c r="H230" i="25"/>
  <c r="G230" i="25"/>
  <c r="F230" i="25"/>
  <c r="K229" i="25"/>
  <c r="J229" i="25"/>
  <c r="I229" i="25"/>
  <c r="H229" i="25"/>
  <c r="G229" i="25"/>
  <c r="F229" i="25"/>
  <c r="K228" i="25"/>
  <c r="J228" i="25"/>
  <c r="I228" i="25"/>
  <c r="H228" i="25"/>
  <c r="G228" i="25"/>
  <c r="F228" i="25"/>
  <c r="L227" i="25"/>
  <c r="K227" i="25"/>
  <c r="J227" i="25"/>
  <c r="I227" i="25"/>
  <c r="H227" i="25"/>
  <c r="G227" i="25"/>
  <c r="F227" i="25"/>
  <c r="K226" i="25"/>
  <c r="J226" i="25"/>
  <c r="I226" i="25"/>
  <c r="H226" i="25"/>
  <c r="G226" i="25"/>
  <c r="F226" i="25"/>
  <c r="K225" i="25"/>
  <c r="J225" i="25"/>
  <c r="I225" i="25"/>
  <c r="H225" i="25"/>
  <c r="G225" i="25"/>
  <c r="F225" i="25"/>
  <c r="K224" i="25"/>
  <c r="J224" i="25"/>
  <c r="I224" i="25"/>
  <c r="H224" i="25"/>
  <c r="G224" i="25"/>
  <c r="F224" i="25"/>
  <c r="K223" i="25"/>
  <c r="J223" i="25"/>
  <c r="I223" i="25"/>
  <c r="H223" i="25"/>
  <c r="G223" i="25"/>
  <c r="F223" i="25"/>
  <c r="K222" i="25"/>
  <c r="J222" i="25"/>
  <c r="I222" i="25"/>
  <c r="H222" i="25"/>
  <c r="G222" i="25"/>
  <c r="F222" i="25"/>
  <c r="K221" i="25"/>
  <c r="J221" i="25"/>
  <c r="I221" i="25"/>
  <c r="H221" i="25"/>
  <c r="G221" i="25"/>
  <c r="F221" i="25"/>
  <c r="K220" i="25"/>
  <c r="J220" i="25"/>
  <c r="I220" i="25"/>
  <c r="H220" i="25"/>
  <c r="G220" i="25"/>
  <c r="F220" i="25"/>
  <c r="K219" i="25"/>
  <c r="J219" i="25"/>
  <c r="I219" i="25"/>
  <c r="H219" i="25"/>
  <c r="G219" i="25"/>
  <c r="F219" i="25"/>
  <c r="K218" i="25"/>
  <c r="J218" i="25"/>
  <c r="I218" i="25"/>
  <c r="H218" i="25"/>
  <c r="G218" i="25"/>
  <c r="F218" i="25"/>
  <c r="K217" i="25"/>
  <c r="J217" i="25"/>
  <c r="I217" i="25"/>
  <c r="H217" i="25"/>
  <c r="G217" i="25"/>
  <c r="F217" i="25"/>
  <c r="K216" i="25"/>
  <c r="J216" i="25"/>
  <c r="I216" i="25"/>
  <c r="H216" i="25"/>
  <c r="G216" i="25"/>
  <c r="F216" i="25"/>
  <c r="K215" i="25"/>
  <c r="J215" i="25"/>
  <c r="I215" i="25"/>
  <c r="H215" i="25"/>
  <c r="G215" i="25"/>
  <c r="F215" i="25"/>
  <c r="L214" i="25"/>
  <c r="K214" i="25"/>
  <c r="J214" i="25"/>
  <c r="I214" i="25"/>
  <c r="H214" i="25"/>
  <c r="G214" i="25"/>
  <c r="F214" i="25"/>
  <c r="L213" i="25"/>
  <c r="K213" i="25"/>
  <c r="J213" i="25"/>
  <c r="I213" i="25"/>
  <c r="H213" i="25"/>
  <c r="G213" i="25"/>
  <c r="F213" i="25"/>
  <c r="L212" i="25"/>
  <c r="K212" i="25"/>
  <c r="J212" i="25"/>
  <c r="I212" i="25"/>
  <c r="H212" i="25"/>
  <c r="G212" i="25"/>
  <c r="F212" i="25"/>
  <c r="K211" i="25"/>
  <c r="J211" i="25"/>
  <c r="I211" i="25"/>
  <c r="H211" i="25"/>
  <c r="G211" i="25"/>
  <c r="F211" i="25"/>
  <c r="K210" i="25"/>
  <c r="J210" i="25"/>
  <c r="I210" i="25"/>
  <c r="H210" i="25"/>
  <c r="G210" i="25"/>
  <c r="F210" i="25"/>
  <c r="K209" i="25"/>
  <c r="J209" i="25"/>
  <c r="I209" i="25"/>
  <c r="H209" i="25"/>
  <c r="G209" i="25"/>
  <c r="F209" i="25"/>
  <c r="K208" i="25"/>
  <c r="J208" i="25"/>
  <c r="I208" i="25"/>
  <c r="H208" i="25"/>
  <c r="G208" i="25"/>
  <c r="F208" i="25"/>
  <c r="K207" i="25"/>
  <c r="J207" i="25"/>
  <c r="I207" i="25"/>
  <c r="H207" i="25"/>
  <c r="G207" i="25"/>
  <c r="F207" i="25"/>
  <c r="K206" i="25"/>
  <c r="J206" i="25"/>
  <c r="I206" i="25"/>
  <c r="H206" i="25"/>
  <c r="G206" i="25"/>
  <c r="F206" i="25"/>
  <c r="K205" i="25"/>
  <c r="J205" i="25"/>
  <c r="I205" i="25"/>
  <c r="H205" i="25"/>
  <c r="G205" i="25"/>
  <c r="F205" i="25"/>
  <c r="K204" i="25"/>
  <c r="J204" i="25"/>
  <c r="I204" i="25"/>
  <c r="H204" i="25"/>
  <c r="G204" i="25"/>
  <c r="F204" i="25"/>
  <c r="K203" i="25"/>
  <c r="J203" i="25"/>
  <c r="I203" i="25"/>
  <c r="H203" i="25"/>
  <c r="G203" i="25"/>
  <c r="F203" i="25"/>
  <c r="K202" i="25"/>
  <c r="J202" i="25"/>
  <c r="I202" i="25"/>
  <c r="H202" i="25"/>
  <c r="G202" i="25"/>
  <c r="F202" i="25"/>
  <c r="K201" i="25"/>
  <c r="J201" i="25"/>
  <c r="I201" i="25"/>
  <c r="H201" i="25"/>
  <c r="G201" i="25"/>
  <c r="F201" i="25"/>
  <c r="L200" i="25"/>
  <c r="K200" i="25"/>
  <c r="J200" i="25"/>
  <c r="I200" i="25"/>
  <c r="H200" i="25"/>
  <c r="G200" i="25"/>
  <c r="F200" i="25"/>
  <c r="K199" i="25"/>
  <c r="J199" i="25"/>
  <c r="I199" i="25"/>
  <c r="H199" i="25"/>
  <c r="G199" i="25"/>
  <c r="F199" i="25"/>
  <c r="K198" i="25"/>
  <c r="J198" i="25"/>
  <c r="I198" i="25"/>
  <c r="H198" i="25"/>
  <c r="G198" i="25"/>
  <c r="F198" i="25"/>
  <c r="L197" i="25"/>
  <c r="K197" i="25"/>
  <c r="J197" i="25"/>
  <c r="I197" i="25"/>
  <c r="H197" i="25"/>
  <c r="G197" i="25"/>
  <c r="F197" i="25"/>
  <c r="K196" i="25"/>
  <c r="J196" i="25"/>
  <c r="I196" i="25"/>
  <c r="H196" i="25"/>
  <c r="G196" i="25"/>
  <c r="F196" i="25"/>
  <c r="K195" i="25"/>
  <c r="J195" i="25"/>
  <c r="I195" i="25"/>
  <c r="H195" i="25"/>
  <c r="G195" i="25"/>
  <c r="F195" i="25"/>
  <c r="K194" i="25"/>
  <c r="J194" i="25"/>
  <c r="I194" i="25"/>
  <c r="H194" i="25"/>
  <c r="G194" i="25"/>
  <c r="F194" i="25"/>
  <c r="L193" i="25"/>
  <c r="K193" i="25"/>
  <c r="J193" i="25"/>
  <c r="I193" i="25"/>
  <c r="H193" i="25"/>
  <c r="G193" i="25"/>
  <c r="F193" i="25"/>
  <c r="K192" i="25"/>
  <c r="J192" i="25"/>
  <c r="I192" i="25"/>
  <c r="H192" i="25"/>
  <c r="G192" i="25"/>
  <c r="F192" i="25"/>
  <c r="K191" i="25"/>
  <c r="J191" i="25"/>
  <c r="I191" i="25"/>
  <c r="H191" i="25"/>
  <c r="G191" i="25"/>
  <c r="F191" i="25"/>
  <c r="L190" i="25"/>
  <c r="K190" i="25"/>
  <c r="J190" i="25"/>
  <c r="I190" i="25"/>
  <c r="H190" i="25"/>
  <c r="G190" i="25"/>
  <c r="F190" i="25"/>
  <c r="K189" i="25"/>
  <c r="J189" i="25"/>
  <c r="I189" i="25"/>
  <c r="H189" i="25"/>
  <c r="G189" i="25"/>
  <c r="F189" i="25"/>
  <c r="K188" i="25"/>
  <c r="J188" i="25"/>
  <c r="I188" i="25"/>
  <c r="H188" i="25"/>
  <c r="G188" i="25"/>
  <c r="F188" i="25"/>
  <c r="K187" i="25"/>
  <c r="J187" i="25"/>
  <c r="I187" i="25"/>
  <c r="H187" i="25"/>
  <c r="G187" i="25"/>
  <c r="F187" i="25"/>
  <c r="K186" i="25"/>
  <c r="J186" i="25"/>
  <c r="I186" i="25"/>
  <c r="H186" i="25"/>
  <c r="G186" i="25"/>
  <c r="F186" i="25"/>
  <c r="L185" i="25"/>
  <c r="K185" i="25"/>
  <c r="J185" i="25"/>
  <c r="I185" i="25"/>
  <c r="H185" i="25"/>
  <c r="G185" i="25"/>
  <c r="F185" i="25"/>
  <c r="K184" i="25"/>
  <c r="J184" i="25"/>
  <c r="I184" i="25"/>
  <c r="H184" i="25"/>
  <c r="G184" i="25"/>
  <c r="F184" i="25"/>
  <c r="K183" i="25"/>
  <c r="J183" i="25"/>
  <c r="I183" i="25"/>
  <c r="H183" i="25"/>
  <c r="G183" i="25"/>
  <c r="F183" i="25"/>
  <c r="K182" i="25"/>
  <c r="J182" i="25"/>
  <c r="I182" i="25"/>
  <c r="H182" i="25"/>
  <c r="G182" i="25"/>
  <c r="F182" i="25"/>
  <c r="K181" i="25"/>
  <c r="J181" i="25"/>
  <c r="I181" i="25"/>
  <c r="H181" i="25"/>
  <c r="G181" i="25"/>
  <c r="F181" i="25"/>
  <c r="K180" i="25"/>
  <c r="J180" i="25"/>
  <c r="I180" i="25"/>
  <c r="H180" i="25"/>
  <c r="G180" i="25"/>
  <c r="F180" i="25"/>
  <c r="K179" i="25"/>
  <c r="J179" i="25"/>
  <c r="I179" i="25"/>
  <c r="H179" i="25"/>
  <c r="G179" i="25"/>
  <c r="F179" i="25"/>
  <c r="K178" i="25"/>
  <c r="J178" i="25"/>
  <c r="I178" i="25"/>
  <c r="H178" i="25"/>
  <c r="G178" i="25"/>
  <c r="F178" i="25"/>
  <c r="K177" i="25"/>
  <c r="J177" i="25"/>
  <c r="I177" i="25"/>
  <c r="H177" i="25"/>
  <c r="G177" i="25"/>
  <c r="F177" i="25"/>
  <c r="K176" i="25"/>
  <c r="J176" i="25"/>
  <c r="I176" i="25"/>
  <c r="H176" i="25"/>
  <c r="G176" i="25"/>
  <c r="F176" i="25"/>
  <c r="K175" i="25"/>
  <c r="J175" i="25"/>
  <c r="I175" i="25"/>
  <c r="H175" i="25"/>
  <c r="G175" i="25"/>
  <c r="F175" i="25"/>
  <c r="K174" i="25"/>
  <c r="J174" i="25"/>
  <c r="I174" i="25"/>
  <c r="H174" i="25"/>
  <c r="G174" i="25"/>
  <c r="F174" i="25"/>
  <c r="K173" i="25"/>
  <c r="J173" i="25"/>
  <c r="I173" i="25"/>
  <c r="H173" i="25"/>
  <c r="G173" i="25"/>
  <c r="F173" i="25"/>
  <c r="K172" i="25"/>
  <c r="J172" i="25"/>
  <c r="I172" i="25"/>
  <c r="H172" i="25"/>
  <c r="G172" i="25"/>
  <c r="F172" i="25"/>
  <c r="K171" i="25"/>
  <c r="J171" i="25"/>
  <c r="I171" i="25"/>
  <c r="H171" i="25"/>
  <c r="G171" i="25"/>
  <c r="F171" i="25"/>
  <c r="K170" i="25"/>
  <c r="J170" i="25"/>
  <c r="I170" i="25"/>
  <c r="H170" i="25"/>
  <c r="G170" i="25"/>
  <c r="F170" i="25"/>
  <c r="K169" i="25"/>
  <c r="J169" i="25"/>
  <c r="I169" i="25"/>
  <c r="H169" i="25"/>
  <c r="G169" i="25"/>
  <c r="F169" i="25"/>
  <c r="K168" i="25"/>
  <c r="J168" i="25"/>
  <c r="I168" i="25"/>
  <c r="H168" i="25"/>
  <c r="G168" i="25"/>
  <c r="F168" i="25"/>
  <c r="K167" i="25"/>
  <c r="J167" i="25"/>
  <c r="I167" i="25"/>
  <c r="H167" i="25"/>
  <c r="G167" i="25"/>
  <c r="F167" i="25"/>
  <c r="K166" i="25"/>
  <c r="J166" i="25"/>
  <c r="I166" i="25"/>
  <c r="H166" i="25"/>
  <c r="G166" i="25"/>
  <c r="F166" i="25"/>
  <c r="K165" i="25"/>
  <c r="J165" i="25"/>
  <c r="I165" i="25"/>
  <c r="H165" i="25"/>
  <c r="G165" i="25"/>
  <c r="F165" i="25"/>
  <c r="K164" i="25"/>
  <c r="J164" i="25"/>
  <c r="I164" i="25"/>
  <c r="H164" i="25"/>
  <c r="G164" i="25"/>
  <c r="F164" i="25"/>
  <c r="K163" i="25"/>
  <c r="J163" i="25"/>
  <c r="I163" i="25"/>
  <c r="H163" i="25"/>
  <c r="G163" i="25"/>
  <c r="F163" i="25"/>
  <c r="K162" i="25"/>
  <c r="J162" i="25"/>
  <c r="I162" i="25"/>
  <c r="H162" i="25"/>
  <c r="G162" i="25"/>
  <c r="F162" i="25"/>
  <c r="K161" i="25"/>
  <c r="J161" i="25"/>
  <c r="I161" i="25"/>
  <c r="H161" i="25"/>
  <c r="G161" i="25"/>
  <c r="F161" i="25"/>
  <c r="L160" i="25"/>
  <c r="K160" i="25"/>
  <c r="J160" i="25"/>
  <c r="I160" i="25"/>
  <c r="H160" i="25"/>
  <c r="G160" i="25"/>
  <c r="F160" i="25"/>
  <c r="K159" i="25"/>
  <c r="J159" i="25"/>
  <c r="I159" i="25"/>
  <c r="H159" i="25"/>
  <c r="G159" i="25"/>
  <c r="F159" i="25"/>
  <c r="K158" i="25"/>
  <c r="J158" i="25"/>
  <c r="I158" i="25"/>
  <c r="H158" i="25"/>
  <c r="G158" i="25"/>
  <c r="F158" i="25"/>
  <c r="L157" i="25"/>
  <c r="K157" i="25"/>
  <c r="J157" i="25"/>
  <c r="I157" i="25"/>
  <c r="H157" i="25"/>
  <c r="G157" i="25"/>
  <c r="F157" i="25"/>
  <c r="K156" i="25"/>
  <c r="J156" i="25"/>
  <c r="I156" i="25"/>
  <c r="H156" i="25"/>
  <c r="G156" i="25"/>
  <c r="F156" i="25"/>
  <c r="K155" i="25"/>
  <c r="J155" i="25"/>
  <c r="I155" i="25"/>
  <c r="H155" i="25"/>
  <c r="G155" i="25"/>
  <c r="F155" i="25"/>
  <c r="L154" i="25"/>
  <c r="K154" i="25"/>
  <c r="J154" i="25"/>
  <c r="I154" i="25"/>
  <c r="H154" i="25"/>
  <c r="G154" i="25"/>
  <c r="F154" i="25"/>
  <c r="K153" i="25"/>
  <c r="J153" i="25"/>
  <c r="I153" i="25"/>
  <c r="H153" i="25"/>
  <c r="G153" i="25"/>
  <c r="F153" i="25"/>
  <c r="K152" i="25"/>
  <c r="J152" i="25"/>
  <c r="I152" i="25"/>
  <c r="H152" i="25"/>
  <c r="G152" i="25"/>
  <c r="F152" i="25"/>
  <c r="L151" i="25"/>
  <c r="K151" i="25"/>
  <c r="J151" i="25"/>
  <c r="I151" i="25"/>
  <c r="H151" i="25"/>
  <c r="G151" i="25"/>
  <c r="F151" i="25"/>
  <c r="L150" i="25"/>
  <c r="K150" i="25"/>
  <c r="J150" i="25"/>
  <c r="I150" i="25"/>
  <c r="H150" i="25"/>
  <c r="G150" i="25"/>
  <c r="F150" i="25"/>
  <c r="K149" i="25"/>
  <c r="J149" i="25"/>
  <c r="I149" i="25"/>
  <c r="H149" i="25"/>
  <c r="G149" i="25"/>
  <c r="F149" i="25"/>
  <c r="K148" i="25"/>
  <c r="J148" i="25"/>
  <c r="I148" i="25"/>
  <c r="H148" i="25"/>
  <c r="G148" i="25"/>
  <c r="F148" i="25"/>
  <c r="K147" i="25"/>
  <c r="J147" i="25"/>
  <c r="I147" i="25"/>
  <c r="H147" i="25"/>
  <c r="G147" i="25"/>
  <c r="F147" i="25"/>
  <c r="K146" i="25"/>
  <c r="J146" i="25"/>
  <c r="I146" i="25"/>
  <c r="H146" i="25"/>
  <c r="G146" i="25"/>
  <c r="F146" i="25"/>
  <c r="K145" i="25"/>
  <c r="J145" i="25"/>
  <c r="I145" i="25"/>
  <c r="H145" i="25"/>
  <c r="G145" i="25"/>
  <c r="F145" i="25"/>
  <c r="K144" i="25"/>
  <c r="J144" i="25"/>
  <c r="I144" i="25"/>
  <c r="H144" i="25"/>
  <c r="G144" i="25"/>
  <c r="F144" i="25"/>
  <c r="K143" i="25"/>
  <c r="J143" i="25"/>
  <c r="I143" i="25"/>
  <c r="H143" i="25"/>
  <c r="G143" i="25"/>
  <c r="F143" i="25"/>
  <c r="K142" i="25"/>
  <c r="J142" i="25"/>
  <c r="I142" i="25"/>
  <c r="H142" i="25"/>
  <c r="G142" i="25"/>
  <c r="F142" i="25"/>
  <c r="K141" i="25"/>
  <c r="J141" i="25"/>
  <c r="I141" i="25"/>
  <c r="H141" i="25"/>
  <c r="G141" i="25"/>
  <c r="F141" i="25"/>
  <c r="K140" i="25"/>
  <c r="J140" i="25"/>
  <c r="I140" i="25"/>
  <c r="H140" i="25"/>
  <c r="G140" i="25"/>
  <c r="F140" i="25"/>
  <c r="K139" i="25"/>
  <c r="J139" i="25"/>
  <c r="I139" i="25"/>
  <c r="H139" i="25"/>
  <c r="G139" i="25"/>
  <c r="F139" i="25"/>
  <c r="K138" i="25"/>
  <c r="J138" i="25"/>
  <c r="I138" i="25"/>
  <c r="H138" i="25"/>
  <c r="G138" i="25"/>
  <c r="F138" i="25"/>
  <c r="K137" i="25"/>
  <c r="J137" i="25"/>
  <c r="I137" i="25"/>
  <c r="H137" i="25"/>
  <c r="G137" i="25"/>
  <c r="F137" i="25"/>
  <c r="K136" i="25"/>
  <c r="J136" i="25"/>
  <c r="I136" i="25"/>
  <c r="H136" i="25"/>
  <c r="G136" i="25"/>
  <c r="F136" i="25"/>
  <c r="K135" i="25"/>
  <c r="J135" i="25"/>
  <c r="I135" i="25"/>
  <c r="H135" i="25"/>
  <c r="G135" i="25"/>
  <c r="F135" i="25"/>
  <c r="K134" i="25"/>
  <c r="J134" i="25"/>
  <c r="I134" i="25"/>
  <c r="H134" i="25"/>
  <c r="G134" i="25"/>
  <c r="F134" i="25"/>
  <c r="K133" i="25"/>
  <c r="J133" i="25"/>
  <c r="I133" i="25"/>
  <c r="H133" i="25"/>
  <c r="G133" i="25"/>
  <c r="F133" i="25"/>
  <c r="K132" i="25"/>
  <c r="J132" i="25"/>
  <c r="I132" i="25"/>
  <c r="H132" i="25"/>
  <c r="G132" i="25"/>
  <c r="F132" i="25"/>
  <c r="K131" i="25"/>
  <c r="J131" i="25"/>
  <c r="I131" i="25"/>
  <c r="H131" i="25"/>
  <c r="G131" i="25"/>
  <c r="F131" i="25"/>
  <c r="K130" i="25"/>
  <c r="J130" i="25"/>
  <c r="I130" i="25"/>
  <c r="H130" i="25"/>
  <c r="G130" i="25"/>
  <c r="F130" i="25"/>
  <c r="K129" i="25"/>
  <c r="J129" i="25"/>
  <c r="I129" i="25"/>
  <c r="H129" i="25"/>
  <c r="G129" i="25"/>
  <c r="F129" i="25"/>
  <c r="K128" i="25"/>
  <c r="J128" i="25"/>
  <c r="I128" i="25"/>
  <c r="H128" i="25"/>
  <c r="G128" i="25"/>
  <c r="F128" i="25"/>
  <c r="K127" i="25"/>
  <c r="J127" i="25"/>
  <c r="I127" i="25"/>
  <c r="H127" i="25"/>
  <c r="G127" i="25"/>
  <c r="F127" i="25"/>
  <c r="K126" i="25"/>
  <c r="J126" i="25"/>
  <c r="I126" i="25"/>
  <c r="H126" i="25"/>
  <c r="G126" i="25"/>
  <c r="F126" i="25"/>
  <c r="K125" i="25"/>
  <c r="J125" i="25"/>
  <c r="I125" i="25"/>
  <c r="H125" i="25"/>
  <c r="G125" i="25"/>
  <c r="F125" i="25"/>
  <c r="K124" i="25"/>
  <c r="J124" i="25"/>
  <c r="I124" i="25"/>
  <c r="H124" i="25"/>
  <c r="G124" i="25"/>
  <c r="F124" i="25"/>
  <c r="K123" i="25"/>
  <c r="J123" i="25"/>
  <c r="I123" i="25"/>
  <c r="H123" i="25"/>
  <c r="G123" i="25"/>
  <c r="F123" i="25"/>
  <c r="K122" i="25"/>
  <c r="J122" i="25"/>
  <c r="I122" i="25"/>
  <c r="H122" i="25"/>
  <c r="G122" i="25"/>
  <c r="F122" i="25"/>
  <c r="K121" i="25"/>
  <c r="J121" i="25"/>
  <c r="I121" i="25"/>
  <c r="H121" i="25"/>
  <c r="G121" i="25"/>
  <c r="F121" i="25"/>
  <c r="K120" i="25"/>
  <c r="J120" i="25"/>
  <c r="I120" i="25"/>
  <c r="H120" i="25"/>
  <c r="G120" i="25"/>
  <c r="F120" i="25"/>
  <c r="K119" i="25"/>
  <c r="J119" i="25"/>
  <c r="I119" i="25"/>
  <c r="H119" i="25"/>
  <c r="G119" i="25"/>
  <c r="F119" i="25"/>
  <c r="K118" i="25"/>
  <c r="J118" i="25"/>
  <c r="I118" i="25"/>
  <c r="H118" i="25"/>
  <c r="G118" i="25"/>
  <c r="F118" i="25"/>
  <c r="K117" i="25"/>
  <c r="J117" i="25"/>
  <c r="I117" i="25"/>
  <c r="H117" i="25"/>
  <c r="G117" i="25"/>
  <c r="F117" i="25"/>
  <c r="K116" i="25"/>
  <c r="J116" i="25"/>
  <c r="I116" i="25"/>
  <c r="H116" i="25"/>
  <c r="G116" i="25"/>
  <c r="F116" i="25"/>
  <c r="K115" i="25"/>
  <c r="J115" i="25"/>
  <c r="I115" i="25"/>
  <c r="H115" i="25"/>
  <c r="G115" i="25"/>
  <c r="F115" i="25"/>
  <c r="K114" i="25"/>
  <c r="J114" i="25"/>
  <c r="I114" i="25"/>
  <c r="H114" i="25"/>
  <c r="G114" i="25"/>
  <c r="F114" i="25"/>
  <c r="K113" i="25"/>
  <c r="J113" i="25"/>
  <c r="I113" i="25"/>
  <c r="H113" i="25"/>
  <c r="G113" i="25"/>
  <c r="F113" i="25"/>
  <c r="K112" i="25"/>
  <c r="J112" i="25"/>
  <c r="I112" i="25"/>
  <c r="H112" i="25"/>
  <c r="G112" i="25"/>
  <c r="F112" i="25"/>
  <c r="K111" i="25"/>
  <c r="J111" i="25"/>
  <c r="I111" i="25"/>
  <c r="H111" i="25"/>
  <c r="G111" i="25"/>
  <c r="F111" i="25"/>
  <c r="K110" i="25"/>
  <c r="J110" i="25"/>
  <c r="I110" i="25"/>
  <c r="H110" i="25"/>
  <c r="G110" i="25"/>
  <c r="F110" i="25"/>
  <c r="K109" i="25"/>
  <c r="J109" i="25"/>
  <c r="I109" i="25"/>
  <c r="H109" i="25"/>
  <c r="G109" i="25"/>
  <c r="F109" i="25"/>
  <c r="K108" i="25"/>
  <c r="J108" i="25"/>
  <c r="I108" i="25"/>
  <c r="H108" i="25"/>
  <c r="G108" i="25"/>
  <c r="F108" i="25"/>
  <c r="K107" i="25"/>
  <c r="J107" i="25"/>
  <c r="I107" i="25"/>
  <c r="H107" i="25"/>
  <c r="G107" i="25"/>
  <c r="F107" i="25"/>
  <c r="K106" i="25"/>
  <c r="J106" i="25"/>
  <c r="I106" i="25"/>
  <c r="H106" i="25"/>
  <c r="G106" i="25"/>
  <c r="F106" i="25"/>
  <c r="K105" i="25"/>
  <c r="J105" i="25"/>
  <c r="I105" i="25"/>
  <c r="H105" i="25"/>
  <c r="G105" i="25"/>
  <c r="F105" i="25"/>
  <c r="K104" i="25"/>
  <c r="J104" i="25"/>
  <c r="I104" i="25"/>
  <c r="H104" i="25"/>
  <c r="G104" i="25"/>
  <c r="F104" i="25"/>
  <c r="K103" i="25"/>
  <c r="J103" i="25"/>
  <c r="I103" i="25"/>
  <c r="H103" i="25"/>
  <c r="G103" i="25"/>
  <c r="F103" i="25"/>
  <c r="L102" i="25"/>
  <c r="K102" i="25"/>
  <c r="J102" i="25"/>
  <c r="I102" i="25"/>
  <c r="H102" i="25"/>
  <c r="G102" i="25"/>
  <c r="F102" i="25"/>
  <c r="L101" i="25"/>
  <c r="K101" i="25"/>
  <c r="J101" i="25"/>
  <c r="I101" i="25"/>
  <c r="H101" i="25"/>
  <c r="G101" i="25"/>
  <c r="F101" i="25"/>
  <c r="K100" i="25"/>
  <c r="J100" i="25"/>
  <c r="I100" i="25"/>
  <c r="H100" i="25"/>
  <c r="G100" i="25"/>
  <c r="F100" i="25"/>
  <c r="L99" i="25"/>
  <c r="K99" i="25"/>
  <c r="J99" i="25"/>
  <c r="I99" i="25"/>
  <c r="H99" i="25"/>
  <c r="G99" i="25"/>
  <c r="F99" i="25"/>
  <c r="K98" i="25"/>
  <c r="J98" i="25"/>
  <c r="I98" i="25"/>
  <c r="H98" i="25"/>
  <c r="G98" i="25"/>
  <c r="F98" i="25"/>
  <c r="K97" i="25"/>
  <c r="J97" i="25"/>
  <c r="I97" i="25"/>
  <c r="H97" i="25"/>
  <c r="G97" i="25"/>
  <c r="F97" i="25"/>
  <c r="K96" i="25"/>
  <c r="J96" i="25"/>
  <c r="I96" i="25"/>
  <c r="H96" i="25"/>
  <c r="G96" i="25"/>
  <c r="F96" i="25"/>
  <c r="K95" i="25"/>
  <c r="J95" i="25"/>
  <c r="I95" i="25"/>
  <c r="H95" i="25"/>
  <c r="G95" i="25"/>
  <c r="F95" i="25"/>
  <c r="K94" i="25"/>
  <c r="J94" i="25"/>
  <c r="I94" i="25"/>
  <c r="H94" i="25"/>
  <c r="G94" i="25"/>
  <c r="F94" i="25"/>
  <c r="K93" i="25"/>
  <c r="J93" i="25"/>
  <c r="I93" i="25"/>
  <c r="H93" i="25"/>
  <c r="G93" i="25"/>
  <c r="F93" i="25"/>
  <c r="K92" i="25"/>
  <c r="J92" i="25"/>
  <c r="I92" i="25"/>
  <c r="H92" i="25"/>
  <c r="G92" i="25"/>
  <c r="F92" i="25"/>
  <c r="K91" i="25"/>
  <c r="J91" i="25"/>
  <c r="I91" i="25"/>
  <c r="H91" i="25"/>
  <c r="G91" i="25"/>
  <c r="F91" i="25"/>
  <c r="K90" i="25"/>
  <c r="J90" i="25"/>
  <c r="I90" i="25"/>
  <c r="H90" i="25"/>
  <c r="G90" i="25"/>
  <c r="F90" i="25"/>
  <c r="K89" i="25"/>
  <c r="J89" i="25"/>
  <c r="I89" i="25"/>
  <c r="H89" i="25"/>
  <c r="G89" i="25"/>
  <c r="F89" i="25"/>
  <c r="K88" i="25"/>
  <c r="J88" i="25"/>
  <c r="I88" i="25"/>
  <c r="H88" i="25"/>
  <c r="G88" i="25"/>
  <c r="F88" i="25"/>
  <c r="L87" i="25"/>
  <c r="K87" i="25"/>
  <c r="J87" i="25"/>
  <c r="I87" i="25"/>
  <c r="H87" i="25"/>
  <c r="G87" i="25"/>
  <c r="F87" i="25"/>
  <c r="K86" i="25"/>
  <c r="J86" i="25"/>
  <c r="I86" i="25"/>
  <c r="H86" i="25"/>
  <c r="G86" i="25"/>
  <c r="F86" i="25"/>
  <c r="K85" i="25"/>
  <c r="J85" i="25"/>
  <c r="I85" i="25"/>
  <c r="H85" i="25"/>
  <c r="G85" i="25"/>
  <c r="F85" i="25"/>
  <c r="L84" i="25"/>
  <c r="K84" i="25"/>
  <c r="J84" i="25"/>
  <c r="I84" i="25"/>
  <c r="H84" i="25"/>
  <c r="G84" i="25"/>
  <c r="F84" i="25"/>
  <c r="K83" i="25"/>
  <c r="J83" i="25"/>
  <c r="I83" i="25"/>
  <c r="H83" i="25"/>
  <c r="G83" i="25"/>
  <c r="F83" i="25"/>
  <c r="K82" i="25"/>
  <c r="J82" i="25"/>
  <c r="I82" i="25"/>
  <c r="H82" i="25"/>
  <c r="G82" i="25"/>
  <c r="F82" i="25"/>
  <c r="K81" i="25"/>
  <c r="J81" i="25"/>
  <c r="I81" i="25"/>
  <c r="H81" i="25"/>
  <c r="G81" i="25"/>
  <c r="F81" i="25"/>
  <c r="K80" i="25"/>
  <c r="J80" i="25"/>
  <c r="I80" i="25"/>
  <c r="H80" i="25"/>
  <c r="G80" i="25"/>
  <c r="F80" i="25"/>
  <c r="K79" i="25"/>
  <c r="J79" i="25"/>
  <c r="I79" i="25"/>
  <c r="H79" i="25"/>
  <c r="G79" i="25"/>
  <c r="F79" i="25"/>
  <c r="K78" i="25"/>
  <c r="J78" i="25"/>
  <c r="I78" i="25"/>
  <c r="H78" i="25"/>
  <c r="G78" i="25"/>
  <c r="F78" i="25"/>
  <c r="K77" i="25"/>
  <c r="J77" i="25"/>
  <c r="I77" i="25"/>
  <c r="H77" i="25"/>
  <c r="G77" i="25"/>
  <c r="F77" i="25"/>
  <c r="K76" i="25"/>
  <c r="J76" i="25"/>
  <c r="I76" i="25"/>
  <c r="H76" i="25"/>
  <c r="G76" i="25"/>
  <c r="F76" i="25"/>
  <c r="K75" i="25"/>
  <c r="J75" i="25"/>
  <c r="I75" i="25"/>
  <c r="H75" i="25"/>
  <c r="G75" i="25"/>
  <c r="F75" i="25"/>
  <c r="K74" i="25"/>
  <c r="J74" i="25"/>
  <c r="I74" i="25"/>
  <c r="H74" i="25"/>
  <c r="G74" i="25"/>
  <c r="F74" i="25"/>
  <c r="K73" i="25"/>
  <c r="J73" i="25"/>
  <c r="I73" i="25"/>
  <c r="H73" i="25"/>
  <c r="G73" i="25"/>
  <c r="F73" i="25"/>
  <c r="K72" i="25"/>
  <c r="J72" i="25"/>
  <c r="I72" i="25"/>
  <c r="H72" i="25"/>
  <c r="G72" i="25"/>
  <c r="F72" i="25"/>
  <c r="K71" i="25"/>
  <c r="J71" i="25"/>
  <c r="I71" i="25"/>
  <c r="H71" i="25"/>
  <c r="G71" i="25"/>
  <c r="F71" i="25"/>
  <c r="L70" i="25"/>
  <c r="K70" i="25"/>
  <c r="J70" i="25"/>
  <c r="I70" i="25"/>
  <c r="H70" i="25"/>
  <c r="G70" i="25"/>
  <c r="F70" i="25"/>
  <c r="K69" i="25"/>
  <c r="J69" i="25"/>
  <c r="I69" i="25"/>
  <c r="H69" i="25"/>
  <c r="G69" i="25"/>
  <c r="F69" i="25"/>
  <c r="K68" i="25"/>
  <c r="J68" i="25"/>
  <c r="I68" i="25"/>
  <c r="H68" i="25"/>
  <c r="G68" i="25"/>
  <c r="F68" i="25"/>
  <c r="L67" i="25"/>
  <c r="K67" i="25"/>
  <c r="J67" i="25"/>
  <c r="I67" i="25"/>
  <c r="H67" i="25"/>
  <c r="G67" i="25"/>
  <c r="F67" i="25"/>
  <c r="K66" i="25"/>
  <c r="J66" i="25"/>
  <c r="I66" i="25"/>
  <c r="H66" i="25"/>
  <c r="G66" i="25"/>
  <c r="F66" i="25"/>
  <c r="K65" i="25"/>
  <c r="J65" i="25"/>
  <c r="I65" i="25"/>
  <c r="H65" i="25"/>
  <c r="G65" i="25"/>
  <c r="F65" i="25"/>
  <c r="L64" i="25"/>
  <c r="K64" i="25"/>
  <c r="J64" i="25"/>
  <c r="I64" i="25"/>
  <c r="H64" i="25"/>
  <c r="G64" i="25"/>
  <c r="F64" i="25"/>
  <c r="L63" i="25"/>
  <c r="K63" i="25"/>
  <c r="J63" i="25"/>
  <c r="I63" i="25"/>
  <c r="H63" i="25"/>
  <c r="G63" i="25"/>
  <c r="F63" i="25"/>
  <c r="K62" i="25"/>
  <c r="J62" i="25"/>
  <c r="I62" i="25"/>
  <c r="H62" i="25"/>
  <c r="G62" i="25"/>
  <c r="F62" i="25"/>
  <c r="K61" i="25"/>
  <c r="J61" i="25"/>
  <c r="I61" i="25"/>
  <c r="H61" i="25"/>
  <c r="G61" i="25"/>
  <c r="F61" i="25"/>
  <c r="K60" i="25"/>
  <c r="J60" i="25"/>
  <c r="I60" i="25"/>
  <c r="H60" i="25"/>
  <c r="G60" i="25"/>
  <c r="F60" i="25"/>
  <c r="K59" i="25"/>
  <c r="J59" i="25"/>
  <c r="I59" i="25"/>
  <c r="H59" i="25"/>
  <c r="G59" i="25"/>
  <c r="F59" i="25"/>
  <c r="K58" i="25"/>
  <c r="J58" i="25"/>
  <c r="I58" i="25"/>
  <c r="H58" i="25"/>
  <c r="G58" i="25"/>
  <c r="F58" i="25"/>
  <c r="K57" i="25"/>
  <c r="J57" i="25"/>
  <c r="I57" i="25"/>
  <c r="H57" i="25"/>
  <c r="G57" i="25"/>
  <c r="F57" i="25"/>
  <c r="K56" i="25"/>
  <c r="J56" i="25"/>
  <c r="I56" i="25"/>
  <c r="H56" i="25"/>
  <c r="G56" i="25"/>
  <c r="F56" i="25"/>
  <c r="K55" i="25"/>
  <c r="J55" i="25"/>
  <c r="I55" i="25"/>
  <c r="H55" i="25"/>
  <c r="G55" i="25"/>
  <c r="F55" i="25"/>
  <c r="K54" i="25"/>
  <c r="J54" i="25"/>
  <c r="I54" i="25"/>
  <c r="H54" i="25"/>
  <c r="G54" i="25"/>
  <c r="F54" i="25"/>
  <c r="K53" i="25"/>
  <c r="J53" i="25"/>
  <c r="I53" i="25"/>
  <c r="H53" i="25"/>
  <c r="G53" i="25"/>
  <c r="F53" i="25"/>
  <c r="K52" i="25"/>
  <c r="J52" i="25"/>
  <c r="I52" i="25"/>
  <c r="H52" i="25"/>
  <c r="G52" i="25"/>
  <c r="F52" i="25"/>
  <c r="K51" i="25"/>
  <c r="J51" i="25"/>
  <c r="I51" i="25"/>
  <c r="H51" i="25"/>
  <c r="G51" i="25"/>
  <c r="F51" i="25"/>
  <c r="K50" i="25"/>
  <c r="J50" i="25"/>
  <c r="I50" i="25"/>
  <c r="H50" i="25"/>
  <c r="G50" i="25"/>
  <c r="F50" i="25"/>
  <c r="K49" i="25"/>
  <c r="J49" i="25"/>
  <c r="I49" i="25"/>
  <c r="H49" i="25"/>
  <c r="G49" i="25"/>
  <c r="F49" i="25"/>
  <c r="L48" i="25"/>
  <c r="K48" i="25"/>
  <c r="J48" i="25"/>
  <c r="I48" i="25"/>
  <c r="H48" i="25"/>
  <c r="G48" i="25"/>
  <c r="F48" i="25"/>
  <c r="K47" i="25"/>
  <c r="J47" i="25"/>
  <c r="I47" i="25"/>
  <c r="H47" i="25"/>
  <c r="G47" i="25"/>
  <c r="F47" i="25"/>
  <c r="K46" i="25"/>
  <c r="J46" i="25"/>
  <c r="I46" i="25"/>
  <c r="H46" i="25"/>
  <c r="G46" i="25"/>
  <c r="F46" i="25"/>
  <c r="K45" i="25"/>
  <c r="J45" i="25"/>
  <c r="I45" i="25"/>
  <c r="H45" i="25"/>
  <c r="G45" i="25"/>
  <c r="F45" i="25"/>
  <c r="K44" i="25"/>
  <c r="J44" i="25"/>
  <c r="I44" i="25"/>
  <c r="H44" i="25"/>
  <c r="G44" i="25"/>
  <c r="F44" i="25"/>
  <c r="K43" i="25"/>
  <c r="J43" i="25"/>
  <c r="I43" i="25"/>
  <c r="H43" i="25"/>
  <c r="G43" i="25"/>
  <c r="F43" i="25"/>
  <c r="K42" i="25"/>
  <c r="J42" i="25"/>
  <c r="I42" i="25"/>
  <c r="H42" i="25"/>
  <c r="G42" i="25"/>
  <c r="F42" i="25"/>
  <c r="K41" i="25"/>
  <c r="J41" i="25"/>
  <c r="I41" i="25"/>
  <c r="H41" i="25"/>
  <c r="G41" i="25"/>
  <c r="F41" i="25"/>
  <c r="K40" i="25"/>
  <c r="J40" i="25"/>
  <c r="I40" i="25"/>
  <c r="H40" i="25"/>
  <c r="G40" i="25"/>
  <c r="F40" i="25"/>
  <c r="K39" i="25"/>
  <c r="J39" i="25"/>
  <c r="I39" i="25"/>
  <c r="H39" i="25"/>
  <c r="G39" i="25"/>
  <c r="F39" i="25"/>
  <c r="K38" i="25"/>
  <c r="J38" i="25"/>
  <c r="I38" i="25"/>
  <c r="H38" i="25"/>
  <c r="G38" i="25"/>
  <c r="F38" i="25"/>
  <c r="K37" i="25"/>
  <c r="J37" i="25"/>
  <c r="I37" i="25"/>
  <c r="H37" i="25"/>
  <c r="G37" i="25"/>
  <c r="F37" i="25"/>
  <c r="K36" i="25"/>
  <c r="J36" i="25"/>
  <c r="I36" i="25"/>
  <c r="H36" i="25"/>
  <c r="G36" i="25"/>
  <c r="F36" i="25"/>
  <c r="K35" i="25"/>
  <c r="J35" i="25"/>
  <c r="I35" i="25"/>
  <c r="H35" i="25"/>
  <c r="G35" i="25"/>
  <c r="F35" i="25"/>
  <c r="K34" i="25"/>
  <c r="J34" i="25"/>
  <c r="I34" i="25"/>
  <c r="H34" i="25"/>
  <c r="G34" i="25"/>
  <c r="F34" i="25"/>
  <c r="K33" i="25"/>
  <c r="J33" i="25"/>
  <c r="I33" i="25"/>
  <c r="H33" i="25"/>
  <c r="G33" i="25"/>
  <c r="F33" i="25"/>
  <c r="K32" i="25"/>
  <c r="J32" i="25"/>
  <c r="I32" i="25"/>
  <c r="H32" i="25"/>
  <c r="G32" i="25"/>
  <c r="F32" i="25"/>
  <c r="K31" i="25"/>
  <c r="J31" i="25"/>
  <c r="I31" i="25"/>
  <c r="H31" i="25"/>
  <c r="G31" i="25"/>
  <c r="F31" i="25"/>
  <c r="K30" i="25"/>
  <c r="J30" i="25"/>
  <c r="I30" i="25"/>
  <c r="H30" i="25"/>
  <c r="G30" i="25"/>
  <c r="F30" i="25"/>
  <c r="K29" i="25"/>
  <c r="J29" i="25"/>
  <c r="I29" i="25"/>
  <c r="H29" i="25"/>
  <c r="G29" i="25"/>
  <c r="F29" i="25"/>
  <c r="K28" i="25"/>
  <c r="J28" i="25"/>
  <c r="I28" i="25"/>
  <c r="H28" i="25"/>
  <c r="G28" i="25"/>
  <c r="F28" i="25"/>
  <c r="K27" i="25"/>
  <c r="J27" i="25"/>
  <c r="I27" i="25"/>
  <c r="H27" i="25"/>
  <c r="G27" i="25"/>
  <c r="F27" i="25"/>
  <c r="K26" i="25"/>
  <c r="J26" i="25"/>
  <c r="I26" i="25"/>
  <c r="H26" i="25"/>
  <c r="G26" i="25"/>
  <c r="F26" i="25"/>
  <c r="K25" i="25"/>
  <c r="J25" i="25"/>
  <c r="I25" i="25"/>
  <c r="H25" i="25"/>
  <c r="G25" i="25"/>
  <c r="F25" i="25"/>
  <c r="K24" i="25"/>
  <c r="J24" i="25"/>
  <c r="I24" i="25"/>
  <c r="H24" i="25"/>
  <c r="G24" i="25"/>
  <c r="F24" i="25"/>
  <c r="K23" i="25"/>
  <c r="J23" i="25"/>
  <c r="I23" i="25"/>
  <c r="H23" i="25"/>
  <c r="G23" i="25"/>
  <c r="F23" i="25"/>
  <c r="K22" i="25"/>
  <c r="J22" i="25"/>
  <c r="I22" i="25"/>
  <c r="H22" i="25"/>
  <c r="G22" i="25"/>
  <c r="F22" i="25"/>
  <c r="L21" i="25"/>
  <c r="K21" i="25"/>
  <c r="J21" i="25"/>
  <c r="I21" i="25"/>
  <c r="H21" i="25"/>
  <c r="G21" i="25"/>
  <c r="F21" i="25"/>
  <c r="K20" i="25"/>
  <c r="J20" i="25"/>
  <c r="I20" i="25"/>
  <c r="H20" i="25"/>
  <c r="G20" i="25"/>
  <c r="F20" i="25"/>
  <c r="K19" i="25"/>
  <c r="J19" i="25"/>
  <c r="I19" i="25"/>
  <c r="H19" i="25"/>
  <c r="G19" i="25"/>
  <c r="F19" i="25"/>
  <c r="K18" i="25"/>
  <c r="J18" i="25"/>
  <c r="I18" i="25"/>
  <c r="H18" i="25"/>
  <c r="G18" i="25"/>
  <c r="F18" i="25"/>
  <c r="K17" i="25"/>
  <c r="J17" i="25"/>
  <c r="I17" i="25"/>
  <c r="H17" i="25"/>
  <c r="G17" i="25"/>
  <c r="F17" i="25"/>
  <c r="K16" i="25"/>
  <c r="J16" i="25"/>
  <c r="I16" i="25"/>
  <c r="H16" i="25"/>
  <c r="G16" i="25"/>
  <c r="F16" i="25"/>
  <c r="K15" i="25"/>
  <c r="J15" i="25"/>
  <c r="I15" i="25"/>
  <c r="H15" i="25"/>
  <c r="G15" i="25"/>
  <c r="F15" i="25"/>
  <c r="K14" i="25"/>
  <c r="J14" i="25"/>
  <c r="I14" i="25"/>
  <c r="H14" i="25"/>
  <c r="G14" i="25"/>
  <c r="F14" i="25"/>
  <c r="K13" i="25"/>
  <c r="J13" i="25"/>
  <c r="I13" i="25"/>
  <c r="H13" i="25"/>
  <c r="G13" i="25"/>
  <c r="F13" i="25"/>
  <c r="K12" i="25"/>
  <c r="J12" i="25"/>
  <c r="I12" i="25"/>
  <c r="H12" i="25"/>
  <c r="G12" i="25"/>
  <c r="F12" i="25"/>
  <c r="K11" i="25"/>
  <c r="J11" i="25"/>
  <c r="I11" i="25"/>
  <c r="H11" i="25"/>
  <c r="G11" i="25"/>
  <c r="F11" i="25"/>
  <c r="K10" i="25"/>
  <c r="J10" i="25"/>
  <c r="I10" i="25"/>
  <c r="H10" i="25"/>
  <c r="G10" i="25"/>
  <c r="F10" i="25"/>
  <c r="K9" i="25"/>
  <c r="J9" i="25"/>
  <c r="I9" i="25"/>
  <c r="H9" i="25"/>
  <c r="G9" i="25"/>
  <c r="F9" i="25"/>
  <c r="K8" i="25"/>
  <c r="J8" i="25"/>
  <c r="I8" i="25"/>
  <c r="H8" i="25"/>
  <c r="G8" i="25"/>
  <c r="F8" i="25"/>
  <c r="K7" i="25"/>
  <c r="J7" i="25"/>
  <c r="I7" i="25"/>
  <c r="H7" i="25"/>
  <c r="G7" i="25"/>
  <c r="F7" i="25"/>
  <c r="K6" i="25"/>
  <c r="J6" i="25"/>
  <c r="I6" i="25"/>
  <c r="H6" i="25"/>
  <c r="G6" i="25"/>
  <c r="F6" i="25"/>
  <c r="K5" i="25"/>
  <c r="J5" i="25"/>
  <c r="I5" i="25"/>
  <c r="H5" i="25"/>
  <c r="G5" i="25"/>
  <c r="F5" i="25"/>
  <c r="K4" i="25"/>
  <c r="J4" i="25"/>
  <c r="I4" i="25"/>
  <c r="H4" i="25"/>
  <c r="G4" i="25"/>
  <c r="F4" i="25"/>
  <c r="K3" i="25"/>
  <c r="J3" i="25"/>
  <c r="I3" i="25"/>
  <c r="H3" i="25"/>
  <c r="G3" i="25"/>
  <c r="F3" i="25"/>
  <c r="K2" i="25"/>
  <c r="J2" i="25"/>
  <c r="I2" i="25"/>
  <c r="H2" i="25"/>
  <c r="G2" i="25"/>
  <c r="F2" i="25"/>
  <c r="D65" i="24"/>
  <c r="D55" i="24"/>
  <c r="D37" i="24"/>
  <c r="A11" i="24"/>
  <c r="A10" i="24"/>
  <c r="A9" i="24"/>
  <c r="A8" i="24"/>
  <c r="A7" i="24"/>
  <c r="A6" i="24"/>
  <c r="A5" i="24"/>
  <c r="A4" i="24"/>
  <c r="A3" i="24"/>
  <c r="EA140" i="23"/>
  <c r="DZ140" i="23"/>
  <c r="DY140" i="23"/>
  <c r="DX140" i="23"/>
  <c r="DW140" i="23"/>
  <c r="DV140" i="23"/>
  <c r="DU140" i="23"/>
  <c r="DT140" i="23"/>
  <c r="DS140" i="23"/>
  <c r="DR140" i="23"/>
  <c r="DQ140" i="23"/>
  <c r="DP140" i="23"/>
  <c r="DO140" i="23"/>
  <c r="DN140" i="23"/>
  <c r="DM140" i="23"/>
  <c r="DL140" i="23"/>
  <c r="DK140" i="23"/>
  <c r="DJ140" i="23"/>
  <c r="DI140" i="23"/>
  <c r="DH140" i="23"/>
  <c r="DG140" i="23"/>
  <c r="DF140" i="23"/>
  <c r="DE140" i="23"/>
  <c r="DD140" i="23"/>
  <c r="DC140" i="23"/>
  <c r="DB140" i="23"/>
  <c r="DA140" i="23"/>
  <c r="CZ140" i="23"/>
  <c r="CY140" i="23"/>
  <c r="CX140" i="23"/>
  <c r="CW140" i="23"/>
  <c r="CV140" i="23"/>
  <c r="CU140" i="23"/>
  <c r="CT140" i="23"/>
  <c r="CS140" i="23"/>
  <c r="CR140" i="23"/>
  <c r="CQ140" i="23"/>
  <c r="CP140" i="23"/>
  <c r="CO140" i="23"/>
  <c r="CN140" i="23"/>
  <c r="CM140" i="23"/>
  <c r="CL140" i="23"/>
  <c r="CK140" i="23"/>
  <c r="CJ140" i="23"/>
  <c r="CI140" i="23"/>
  <c r="CH140" i="23"/>
  <c r="CG140" i="23"/>
  <c r="CF140" i="23"/>
  <c r="CE140" i="23"/>
  <c r="CD140" i="23"/>
  <c r="CC140" i="23"/>
  <c r="CB140" i="23"/>
  <c r="CA140" i="23"/>
  <c r="BZ140" i="23"/>
  <c r="BY140" i="23"/>
  <c r="BX140" i="23"/>
  <c r="BW140" i="23"/>
  <c r="BV140" i="23"/>
  <c r="BU140" i="23"/>
  <c r="BT140" i="23"/>
  <c r="BS140" i="23"/>
  <c r="BR140" i="23"/>
  <c r="BQ140" i="23"/>
  <c r="BP140" i="23"/>
  <c r="BO140" i="23"/>
  <c r="BN140" i="23"/>
  <c r="BM140" i="23"/>
  <c r="BL140" i="23"/>
  <c r="BK140" i="23"/>
  <c r="BJ140" i="23"/>
  <c r="BI140" i="23"/>
  <c r="BH140" i="23"/>
  <c r="BG140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EA135" i="23"/>
  <c r="DZ135" i="23"/>
  <c r="DY135" i="23"/>
  <c r="DX135" i="23"/>
  <c r="DW135" i="23"/>
  <c r="DV135" i="23"/>
  <c r="DU135" i="23"/>
  <c r="DT135" i="23"/>
  <c r="DS135" i="23"/>
  <c r="DR135" i="23"/>
  <c r="DQ135" i="23"/>
  <c r="DP135" i="23"/>
  <c r="DO135" i="23"/>
  <c r="DN135" i="23"/>
  <c r="DM135" i="23"/>
  <c r="DL135" i="23"/>
  <c r="DK135" i="23"/>
  <c r="DJ135" i="23"/>
  <c r="DI135" i="23"/>
  <c r="DH135" i="23"/>
  <c r="DG135" i="23"/>
  <c r="DF135" i="23"/>
  <c r="DE135" i="23"/>
  <c r="DD135" i="23"/>
  <c r="DC135" i="23"/>
  <c r="DB135" i="23"/>
  <c r="DA135" i="23"/>
  <c r="CZ135" i="23"/>
  <c r="CY135" i="23"/>
  <c r="CX135" i="23"/>
  <c r="CW135" i="23"/>
  <c r="CV135" i="23"/>
  <c r="CU135" i="23"/>
  <c r="CT135" i="23"/>
  <c r="CS135" i="23"/>
  <c r="CR135" i="23"/>
  <c r="CQ135" i="23"/>
  <c r="CP135" i="23"/>
  <c r="CO135" i="23"/>
  <c r="CN135" i="23"/>
  <c r="CM135" i="23"/>
  <c r="CL135" i="23"/>
  <c r="CK135" i="23"/>
  <c r="CJ135" i="23"/>
  <c r="CI135" i="23"/>
  <c r="CH135" i="23"/>
  <c r="CG135" i="23"/>
  <c r="CF135" i="23"/>
  <c r="CE135" i="23"/>
  <c r="CD135" i="23"/>
  <c r="CC135" i="23"/>
  <c r="CB135" i="23"/>
  <c r="CA135" i="23"/>
  <c r="BZ135" i="23"/>
  <c r="BY135" i="23"/>
  <c r="BX135" i="23"/>
  <c r="BW135" i="23"/>
  <c r="BV135" i="23"/>
  <c r="BU135" i="23"/>
  <c r="BT135" i="23"/>
  <c r="BS135" i="23"/>
  <c r="BR135" i="23"/>
  <c r="BQ135" i="23"/>
  <c r="BP135" i="23"/>
  <c r="BO135" i="23"/>
  <c r="BN135" i="23"/>
  <c r="BM135" i="23"/>
  <c r="BL135" i="23"/>
  <c r="BK135" i="23"/>
  <c r="BJ135" i="23"/>
  <c r="BI135" i="23"/>
  <c r="BH135" i="23"/>
  <c r="BG135" i="23"/>
  <c r="BF135" i="23"/>
  <c r="BE135" i="23"/>
  <c r="BD135" i="23"/>
  <c r="BC135" i="23"/>
  <c r="BB135" i="23"/>
  <c r="BA135" i="23"/>
  <c r="AZ135" i="23"/>
  <c r="AY135" i="23"/>
  <c r="AX135" i="23"/>
  <c r="AW135" i="23"/>
  <c r="AV135" i="23"/>
  <c r="AU135" i="23"/>
  <c r="AT135" i="23"/>
  <c r="AS135" i="23"/>
  <c r="AR135" i="23"/>
  <c r="AQ135" i="23"/>
  <c r="AP135" i="23"/>
  <c r="AO135" i="23"/>
  <c r="AN135" i="23"/>
  <c r="AM135" i="23"/>
  <c r="AL135" i="23"/>
  <c r="AK135" i="23"/>
  <c r="AJ135" i="23"/>
  <c r="AI135" i="23"/>
  <c r="AH135" i="23"/>
  <c r="AG135" i="23"/>
  <c r="AF135" i="23"/>
  <c r="AE135" i="23"/>
  <c r="AD135" i="23"/>
  <c r="AC135" i="23"/>
  <c r="AB135" i="23"/>
  <c r="AA135" i="23"/>
  <c r="Z135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EA130" i="23"/>
  <c r="DZ130" i="23"/>
  <c r="DY130" i="23"/>
  <c r="DX130" i="23"/>
  <c r="DW130" i="23"/>
  <c r="DV130" i="23"/>
  <c r="DU130" i="23"/>
  <c r="DT130" i="23"/>
  <c r="DS130" i="23"/>
  <c r="DR130" i="23"/>
  <c r="DQ130" i="23"/>
  <c r="DP130" i="23"/>
  <c r="DO130" i="23"/>
  <c r="DN130" i="23"/>
  <c r="DM130" i="23"/>
  <c r="DL130" i="23"/>
  <c r="DK130" i="23"/>
  <c r="DJ130" i="23"/>
  <c r="DI130" i="23"/>
  <c r="DH130" i="23"/>
  <c r="DG130" i="23"/>
  <c r="DF130" i="23"/>
  <c r="DE130" i="23"/>
  <c r="DD130" i="23"/>
  <c r="DC130" i="23"/>
  <c r="DB130" i="23"/>
  <c r="DA130" i="23"/>
  <c r="CZ130" i="23"/>
  <c r="CY130" i="23"/>
  <c r="CX130" i="23"/>
  <c r="CW130" i="23"/>
  <c r="CV130" i="23"/>
  <c r="CU130" i="23"/>
  <c r="CT130" i="23"/>
  <c r="CS130" i="23"/>
  <c r="CR130" i="23"/>
  <c r="CQ130" i="23"/>
  <c r="CP130" i="23"/>
  <c r="CO130" i="23"/>
  <c r="CN130" i="23"/>
  <c r="CM130" i="23"/>
  <c r="CL130" i="23"/>
  <c r="CK130" i="23"/>
  <c r="CJ130" i="23"/>
  <c r="CI130" i="23"/>
  <c r="CH130" i="23"/>
  <c r="CG130" i="23"/>
  <c r="CF130" i="23"/>
  <c r="CE130" i="23"/>
  <c r="CD130" i="23"/>
  <c r="CC130" i="23"/>
  <c r="CB130" i="23"/>
  <c r="CA130" i="23"/>
  <c r="BZ130" i="23"/>
  <c r="BY130" i="23"/>
  <c r="BX130" i="23"/>
  <c r="BW130" i="23"/>
  <c r="BV130" i="23"/>
  <c r="BU130" i="23"/>
  <c r="BT130" i="23"/>
  <c r="BS130" i="23"/>
  <c r="BR130" i="23"/>
  <c r="BQ130" i="23"/>
  <c r="BP130" i="23"/>
  <c r="BO130" i="23"/>
  <c r="BN130" i="23"/>
  <c r="BM130" i="23"/>
  <c r="BL130" i="23"/>
  <c r="BK130" i="23"/>
  <c r="BJ130" i="23"/>
  <c r="BI130" i="23"/>
  <c r="BH130" i="23"/>
  <c r="BG130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EA125" i="23"/>
  <c r="DZ125" i="23"/>
  <c r="DY125" i="23"/>
  <c r="DX125" i="23"/>
  <c r="DW125" i="23"/>
  <c r="DV125" i="23"/>
  <c r="DU125" i="23"/>
  <c r="DT125" i="23"/>
  <c r="DS125" i="23"/>
  <c r="DR125" i="23"/>
  <c r="DQ125" i="23"/>
  <c r="DP125" i="23"/>
  <c r="DO125" i="23"/>
  <c r="DN125" i="23"/>
  <c r="DM125" i="23"/>
  <c r="DL125" i="23"/>
  <c r="DK125" i="23"/>
  <c r="DJ125" i="23"/>
  <c r="DI125" i="23"/>
  <c r="DH125" i="23"/>
  <c r="DG125" i="23"/>
  <c r="DF125" i="23"/>
  <c r="DE125" i="23"/>
  <c r="DD125" i="23"/>
  <c r="DC125" i="23"/>
  <c r="DB125" i="23"/>
  <c r="DA125" i="23"/>
  <c r="CZ125" i="23"/>
  <c r="CY125" i="23"/>
  <c r="CX125" i="23"/>
  <c r="CW125" i="23"/>
  <c r="CV125" i="23"/>
  <c r="CU125" i="23"/>
  <c r="CT125" i="23"/>
  <c r="CS125" i="23"/>
  <c r="CR125" i="23"/>
  <c r="CQ125" i="23"/>
  <c r="CP125" i="23"/>
  <c r="CO125" i="23"/>
  <c r="CN125" i="23"/>
  <c r="CM125" i="23"/>
  <c r="CL125" i="23"/>
  <c r="CK125" i="23"/>
  <c r="CJ125" i="23"/>
  <c r="CI125" i="23"/>
  <c r="CH125" i="23"/>
  <c r="CG125" i="23"/>
  <c r="CF125" i="23"/>
  <c r="CE125" i="23"/>
  <c r="CD125" i="23"/>
  <c r="CC125" i="23"/>
  <c r="CB125" i="23"/>
  <c r="CA125" i="23"/>
  <c r="BZ125" i="23"/>
  <c r="BY125" i="23"/>
  <c r="BX125" i="23"/>
  <c r="BW125" i="23"/>
  <c r="BV125" i="23"/>
  <c r="BU125" i="23"/>
  <c r="BT125" i="23"/>
  <c r="BS125" i="23"/>
  <c r="BR125" i="23"/>
  <c r="BQ125" i="23"/>
  <c r="BP125" i="23"/>
  <c r="BO125" i="23"/>
  <c r="BN125" i="23"/>
  <c r="BM125" i="23"/>
  <c r="BL125" i="23"/>
  <c r="BK125" i="23"/>
  <c r="BJ125" i="23"/>
  <c r="BI125" i="23"/>
  <c r="BH125" i="23"/>
  <c r="BG125" i="23"/>
  <c r="BF125" i="23"/>
  <c r="BE125" i="23"/>
  <c r="BD125" i="23"/>
  <c r="BC125" i="23"/>
  <c r="BB125" i="23"/>
  <c r="BA125" i="23"/>
  <c r="AZ125" i="23"/>
  <c r="AY125" i="23"/>
  <c r="AX125" i="23"/>
  <c r="AW125" i="23"/>
  <c r="AV125" i="23"/>
  <c r="AU125" i="23"/>
  <c r="AT125" i="23"/>
  <c r="AS125" i="23"/>
  <c r="AR125" i="23"/>
  <c r="AQ125" i="23"/>
  <c r="AP125" i="23"/>
  <c r="AO125" i="23"/>
  <c r="AN125" i="23"/>
  <c r="AM125" i="23"/>
  <c r="AL125" i="23"/>
  <c r="AK125" i="23"/>
  <c r="AJ125" i="23"/>
  <c r="AI125" i="23"/>
  <c r="AH125" i="23"/>
  <c r="AG125" i="23"/>
  <c r="AF125" i="23"/>
  <c r="AE125" i="23"/>
  <c r="AD125" i="23"/>
  <c r="AC125" i="23"/>
  <c r="AB125" i="23"/>
  <c r="AA125" i="23"/>
  <c r="Z125" i="23"/>
  <c r="Y125" i="23"/>
  <c r="X125" i="23"/>
  <c r="W125" i="23"/>
  <c r="V125" i="23"/>
  <c r="U125" i="23"/>
  <c r="T125" i="23"/>
  <c r="S125" i="23"/>
  <c r="R125" i="23"/>
  <c r="Q125" i="23"/>
  <c r="P125" i="23"/>
  <c r="O125" i="23"/>
  <c r="N125" i="23"/>
  <c r="M125" i="23"/>
  <c r="L125" i="23"/>
  <c r="K125" i="23"/>
  <c r="J125" i="23"/>
  <c r="I125" i="23"/>
  <c r="H125" i="23"/>
  <c r="G125" i="23"/>
  <c r="E124" i="23"/>
  <c r="EA120" i="23"/>
  <c r="DZ120" i="23"/>
  <c r="DY120" i="23"/>
  <c r="DX120" i="23"/>
  <c r="DW120" i="23"/>
  <c r="DV120" i="23"/>
  <c r="DU120" i="23"/>
  <c r="DT120" i="23"/>
  <c r="DS120" i="23"/>
  <c r="DR120" i="23"/>
  <c r="DQ120" i="23"/>
  <c r="DP120" i="23"/>
  <c r="DO120" i="23"/>
  <c r="DN120" i="23"/>
  <c r="DM120" i="23"/>
  <c r="DL120" i="23"/>
  <c r="DK120" i="23"/>
  <c r="DJ120" i="23"/>
  <c r="DI120" i="23"/>
  <c r="DH120" i="23"/>
  <c r="DG120" i="23"/>
  <c r="DF120" i="23"/>
  <c r="DE120" i="23"/>
  <c r="DD120" i="23"/>
  <c r="DC120" i="23"/>
  <c r="DB120" i="23"/>
  <c r="DA120" i="23"/>
  <c r="CZ120" i="23"/>
  <c r="CY120" i="23"/>
  <c r="CX120" i="23"/>
  <c r="CW120" i="23"/>
  <c r="CV120" i="23"/>
  <c r="CU120" i="23"/>
  <c r="CT120" i="23"/>
  <c r="CS120" i="23"/>
  <c r="CR120" i="23"/>
  <c r="CQ120" i="23"/>
  <c r="CP120" i="23"/>
  <c r="CO120" i="23"/>
  <c r="CN120" i="23"/>
  <c r="CM120" i="23"/>
  <c r="CL120" i="23"/>
  <c r="CK120" i="23"/>
  <c r="CJ120" i="23"/>
  <c r="CI120" i="23"/>
  <c r="CH120" i="23"/>
  <c r="CG120" i="23"/>
  <c r="CF120" i="23"/>
  <c r="CE120" i="23"/>
  <c r="CD120" i="23"/>
  <c r="CC120" i="23"/>
  <c r="CB120" i="23"/>
  <c r="CA120" i="23"/>
  <c r="BZ120" i="23"/>
  <c r="BY120" i="23"/>
  <c r="BX120" i="23"/>
  <c r="BW120" i="23"/>
  <c r="BV120" i="23"/>
  <c r="BU120" i="23"/>
  <c r="BT120" i="23"/>
  <c r="BS120" i="23"/>
  <c r="BR120" i="23"/>
  <c r="BQ120" i="23"/>
  <c r="BP120" i="23"/>
  <c r="BO120" i="23"/>
  <c r="BN120" i="23"/>
  <c r="BM120" i="23"/>
  <c r="BL120" i="23"/>
  <c r="BK120" i="23"/>
  <c r="BJ120" i="23"/>
  <c r="BI120" i="23"/>
  <c r="BH120" i="23"/>
  <c r="BG120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EA119" i="23"/>
  <c r="DZ119" i="23"/>
  <c r="DY119" i="23"/>
  <c r="DX119" i="23"/>
  <c r="DW119" i="23"/>
  <c r="DV119" i="23"/>
  <c r="DU119" i="23"/>
  <c r="DT119" i="23"/>
  <c r="DS119" i="23"/>
  <c r="DR119" i="23"/>
  <c r="DQ119" i="23"/>
  <c r="DP119" i="23"/>
  <c r="DO119" i="23"/>
  <c r="DN119" i="23"/>
  <c r="DM119" i="23"/>
  <c r="DL119" i="23"/>
  <c r="DK119" i="23"/>
  <c r="DJ119" i="23"/>
  <c r="DI119" i="23"/>
  <c r="DH119" i="23"/>
  <c r="DG119" i="23"/>
  <c r="DF119" i="23"/>
  <c r="DE119" i="23"/>
  <c r="DD119" i="23"/>
  <c r="DC119" i="23"/>
  <c r="DB119" i="23"/>
  <c r="DA119" i="23"/>
  <c r="CZ119" i="23"/>
  <c r="CY119" i="23"/>
  <c r="CX119" i="23"/>
  <c r="CW119" i="23"/>
  <c r="CV119" i="23"/>
  <c r="CU119" i="23"/>
  <c r="CT119" i="23"/>
  <c r="CS119" i="23"/>
  <c r="CR119" i="23"/>
  <c r="CQ119" i="23"/>
  <c r="CP119" i="23"/>
  <c r="CO119" i="23"/>
  <c r="CN119" i="23"/>
  <c r="CM119" i="23"/>
  <c r="CL119" i="23"/>
  <c r="CK119" i="23"/>
  <c r="CJ119" i="23"/>
  <c r="CI119" i="23"/>
  <c r="CH119" i="23"/>
  <c r="CG119" i="23"/>
  <c r="CF119" i="23"/>
  <c r="CE119" i="23"/>
  <c r="CD119" i="23"/>
  <c r="CC119" i="23"/>
  <c r="CB119" i="23"/>
  <c r="CA119" i="23"/>
  <c r="BZ119" i="23"/>
  <c r="BY119" i="23"/>
  <c r="BX119" i="23"/>
  <c r="BW119" i="23"/>
  <c r="BV119" i="23"/>
  <c r="BU119" i="23"/>
  <c r="BT119" i="23"/>
  <c r="BS119" i="23"/>
  <c r="BR119" i="23"/>
  <c r="BQ119" i="23"/>
  <c r="BP119" i="23"/>
  <c r="BO119" i="23"/>
  <c r="BN119" i="23"/>
  <c r="BM119" i="23"/>
  <c r="BL119" i="23"/>
  <c r="BK119" i="23"/>
  <c r="BJ119" i="23"/>
  <c r="BI119" i="23"/>
  <c r="BH119" i="23"/>
  <c r="BG119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EA115" i="23"/>
  <c r="DZ115" i="23"/>
  <c r="DY115" i="23"/>
  <c r="DX115" i="23"/>
  <c r="DW115" i="23"/>
  <c r="DV115" i="23"/>
  <c r="DU115" i="23"/>
  <c r="DT115" i="23"/>
  <c r="DS115" i="23"/>
  <c r="DR115" i="23"/>
  <c r="DQ115" i="23"/>
  <c r="DP115" i="23"/>
  <c r="DO115" i="23"/>
  <c r="DN115" i="23"/>
  <c r="DM115" i="23"/>
  <c r="DL115" i="23"/>
  <c r="DK115" i="23"/>
  <c r="DJ115" i="23"/>
  <c r="DI115" i="23"/>
  <c r="DH115" i="23"/>
  <c r="DG115" i="23"/>
  <c r="DF115" i="23"/>
  <c r="DE115" i="23"/>
  <c r="DD115" i="23"/>
  <c r="DC115" i="23"/>
  <c r="DB115" i="23"/>
  <c r="DA115" i="23"/>
  <c r="CZ115" i="23"/>
  <c r="CY115" i="23"/>
  <c r="CX115" i="23"/>
  <c r="CW115" i="23"/>
  <c r="CV115" i="23"/>
  <c r="CU115" i="23"/>
  <c r="CT115" i="23"/>
  <c r="CS115" i="23"/>
  <c r="CR115" i="23"/>
  <c r="CQ115" i="23"/>
  <c r="CP115" i="23"/>
  <c r="CO115" i="23"/>
  <c r="CN115" i="23"/>
  <c r="CM115" i="23"/>
  <c r="CL115" i="23"/>
  <c r="CK115" i="23"/>
  <c r="CJ115" i="23"/>
  <c r="CI115" i="23"/>
  <c r="CH115" i="23"/>
  <c r="CG115" i="23"/>
  <c r="CF115" i="23"/>
  <c r="CE115" i="23"/>
  <c r="CD115" i="23"/>
  <c r="CC115" i="23"/>
  <c r="CB115" i="23"/>
  <c r="CA115" i="23"/>
  <c r="BZ115" i="23"/>
  <c r="BY115" i="23"/>
  <c r="BX115" i="23"/>
  <c r="BW115" i="23"/>
  <c r="BV115" i="23"/>
  <c r="BU115" i="23"/>
  <c r="BT115" i="23"/>
  <c r="BS115" i="23"/>
  <c r="BR115" i="23"/>
  <c r="BQ115" i="23"/>
  <c r="BP115" i="23"/>
  <c r="BO115" i="23"/>
  <c r="BN115" i="23"/>
  <c r="BM115" i="23"/>
  <c r="BL115" i="23"/>
  <c r="BK115" i="23"/>
  <c r="BJ115" i="23"/>
  <c r="BI115" i="23"/>
  <c r="BH115" i="23"/>
  <c r="BG115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EA114" i="23"/>
  <c r="DZ114" i="23"/>
  <c r="DY114" i="23"/>
  <c r="DX114" i="23"/>
  <c r="DW114" i="23"/>
  <c r="DV114" i="23"/>
  <c r="DU114" i="23"/>
  <c r="DT114" i="23"/>
  <c r="DS114" i="23"/>
  <c r="DR114" i="23"/>
  <c r="DQ114" i="23"/>
  <c r="DP114" i="23"/>
  <c r="DO114" i="23"/>
  <c r="DN114" i="23"/>
  <c r="DM114" i="23"/>
  <c r="DL114" i="23"/>
  <c r="DK114" i="23"/>
  <c r="DJ114" i="23"/>
  <c r="DI114" i="23"/>
  <c r="DH114" i="23"/>
  <c r="DG114" i="23"/>
  <c r="DF114" i="23"/>
  <c r="DE114" i="23"/>
  <c r="DD114" i="23"/>
  <c r="DC114" i="23"/>
  <c r="DB114" i="23"/>
  <c r="DA114" i="23"/>
  <c r="CZ114" i="23"/>
  <c r="CY114" i="23"/>
  <c r="CX114" i="23"/>
  <c r="CW114" i="23"/>
  <c r="CV114" i="23"/>
  <c r="CU114" i="23"/>
  <c r="CT114" i="23"/>
  <c r="CS114" i="23"/>
  <c r="CR114" i="23"/>
  <c r="CQ114" i="23"/>
  <c r="CP114" i="23"/>
  <c r="CO114" i="23"/>
  <c r="CN114" i="23"/>
  <c r="CM114" i="23"/>
  <c r="CL114" i="23"/>
  <c r="CK114" i="23"/>
  <c r="CJ114" i="23"/>
  <c r="CI114" i="23"/>
  <c r="CH114" i="23"/>
  <c r="CG114" i="23"/>
  <c r="CF114" i="23"/>
  <c r="CE114" i="23"/>
  <c r="CD114" i="23"/>
  <c r="CC114" i="23"/>
  <c r="CB114" i="23"/>
  <c r="CA114" i="23"/>
  <c r="BZ114" i="23"/>
  <c r="BY114" i="23"/>
  <c r="BX114" i="23"/>
  <c r="BW114" i="23"/>
  <c r="BV114" i="23"/>
  <c r="BU114" i="23"/>
  <c r="BT114" i="23"/>
  <c r="BS114" i="23"/>
  <c r="BR114" i="23"/>
  <c r="BQ114" i="23"/>
  <c r="BP114" i="23"/>
  <c r="BO114" i="23"/>
  <c r="BN114" i="23"/>
  <c r="BM114" i="23"/>
  <c r="BL114" i="23"/>
  <c r="BK114" i="23"/>
  <c r="BJ114" i="23"/>
  <c r="BI114" i="23"/>
  <c r="BH114" i="23"/>
  <c r="BG114" i="23"/>
  <c r="BF114" i="23"/>
  <c r="BE114" i="23"/>
  <c r="BD114" i="23"/>
  <c r="BC114" i="23"/>
  <c r="BB114" i="23"/>
  <c r="BA114" i="23"/>
  <c r="AZ114" i="23"/>
  <c r="AY114" i="23"/>
  <c r="AX114" i="23"/>
  <c r="AW114" i="23"/>
  <c r="AV114" i="23"/>
  <c r="AU114" i="23"/>
  <c r="AT114" i="23"/>
  <c r="AS114" i="23"/>
  <c r="AR114" i="23"/>
  <c r="AQ114" i="23"/>
  <c r="AP114" i="23"/>
  <c r="AO114" i="23"/>
  <c r="AN114" i="23"/>
  <c r="AM114" i="23"/>
  <c r="AL114" i="23"/>
  <c r="AK114" i="23"/>
  <c r="AJ114" i="23"/>
  <c r="AI114" i="23"/>
  <c r="AH114" i="23"/>
  <c r="AG114" i="23"/>
  <c r="AF114" i="23"/>
  <c r="AE114" i="23"/>
  <c r="AD114" i="23"/>
  <c r="AC114" i="23"/>
  <c r="AB114" i="23"/>
  <c r="AA114" i="23"/>
  <c r="Z114" i="23"/>
  <c r="Y114" i="23"/>
  <c r="X114" i="23"/>
  <c r="W114" i="23"/>
  <c r="V114" i="23"/>
  <c r="U114" i="23"/>
  <c r="T114" i="23"/>
  <c r="S114" i="23"/>
  <c r="R114" i="23"/>
  <c r="Q114" i="23"/>
  <c r="P114" i="23"/>
  <c r="O114" i="23"/>
  <c r="N114" i="23"/>
  <c r="M114" i="23"/>
  <c r="L114" i="23"/>
  <c r="K114" i="23"/>
  <c r="J114" i="23"/>
  <c r="I114" i="23"/>
  <c r="H114" i="23"/>
  <c r="G114" i="23"/>
  <c r="EA110" i="23"/>
  <c r="DZ110" i="23"/>
  <c r="DY110" i="23"/>
  <c r="DX110" i="23"/>
  <c r="DW110" i="23"/>
  <c r="DV110" i="23"/>
  <c r="DU110" i="23"/>
  <c r="DT110" i="23"/>
  <c r="DS110" i="23"/>
  <c r="DR110" i="23"/>
  <c r="DQ110" i="23"/>
  <c r="DP110" i="23"/>
  <c r="DO110" i="23"/>
  <c r="DN110" i="23"/>
  <c r="DM110" i="23"/>
  <c r="DL110" i="23"/>
  <c r="DK110" i="23"/>
  <c r="DJ110" i="23"/>
  <c r="DI110" i="23"/>
  <c r="DH110" i="23"/>
  <c r="DG110" i="23"/>
  <c r="DF110" i="23"/>
  <c r="DE110" i="23"/>
  <c r="DD110" i="23"/>
  <c r="DC110" i="23"/>
  <c r="DB110" i="23"/>
  <c r="DA110" i="23"/>
  <c r="CZ110" i="23"/>
  <c r="CY110" i="23"/>
  <c r="CX110" i="23"/>
  <c r="CW110" i="23"/>
  <c r="CV110" i="23"/>
  <c r="CU110" i="23"/>
  <c r="CT110" i="23"/>
  <c r="CS110" i="23"/>
  <c r="CR110" i="23"/>
  <c r="CQ110" i="23"/>
  <c r="CP110" i="23"/>
  <c r="CO110" i="23"/>
  <c r="CN110" i="23"/>
  <c r="CM110" i="23"/>
  <c r="CL110" i="23"/>
  <c r="CK110" i="23"/>
  <c r="CJ110" i="23"/>
  <c r="CI110" i="23"/>
  <c r="CH110" i="23"/>
  <c r="CG110" i="23"/>
  <c r="CF110" i="23"/>
  <c r="CE110" i="23"/>
  <c r="CD110" i="23"/>
  <c r="CC110" i="23"/>
  <c r="CB110" i="23"/>
  <c r="CA110" i="23"/>
  <c r="BZ110" i="23"/>
  <c r="BY110" i="23"/>
  <c r="BX110" i="23"/>
  <c r="BW110" i="23"/>
  <c r="BV110" i="23"/>
  <c r="BU110" i="23"/>
  <c r="BT110" i="23"/>
  <c r="BS110" i="23"/>
  <c r="BR110" i="23"/>
  <c r="BQ110" i="23"/>
  <c r="BP110" i="23"/>
  <c r="BO110" i="23"/>
  <c r="BN110" i="23"/>
  <c r="BM110" i="23"/>
  <c r="BL110" i="23"/>
  <c r="BK110" i="23"/>
  <c r="BJ110" i="23"/>
  <c r="BI110" i="23"/>
  <c r="BH110" i="23"/>
  <c r="BG110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EA105" i="23"/>
  <c r="DZ105" i="23"/>
  <c r="DY105" i="23"/>
  <c r="DX105" i="23"/>
  <c r="DW105" i="23"/>
  <c r="DV105" i="23"/>
  <c r="DU105" i="23"/>
  <c r="DT105" i="23"/>
  <c r="DS105" i="23"/>
  <c r="DR105" i="23"/>
  <c r="DQ105" i="23"/>
  <c r="DP105" i="23"/>
  <c r="DO105" i="23"/>
  <c r="DN105" i="23"/>
  <c r="DM105" i="23"/>
  <c r="DL105" i="23"/>
  <c r="DK105" i="23"/>
  <c r="DJ105" i="23"/>
  <c r="DI105" i="23"/>
  <c r="DH105" i="23"/>
  <c r="DG105" i="23"/>
  <c r="DF105" i="23"/>
  <c r="DE105" i="23"/>
  <c r="DD105" i="23"/>
  <c r="DC105" i="23"/>
  <c r="DB105" i="23"/>
  <c r="DA105" i="23"/>
  <c r="CZ105" i="23"/>
  <c r="CY105" i="23"/>
  <c r="CX105" i="23"/>
  <c r="CW105" i="23"/>
  <c r="CV105" i="23"/>
  <c r="CU105" i="23"/>
  <c r="CT105" i="23"/>
  <c r="CS105" i="23"/>
  <c r="CR105" i="23"/>
  <c r="CQ105" i="23"/>
  <c r="CP105" i="23"/>
  <c r="CO105" i="23"/>
  <c r="CN105" i="23"/>
  <c r="CM105" i="23"/>
  <c r="CL105" i="23"/>
  <c r="CK105" i="23"/>
  <c r="CJ105" i="23"/>
  <c r="CI105" i="23"/>
  <c r="CH105" i="23"/>
  <c r="CG105" i="23"/>
  <c r="CF105" i="23"/>
  <c r="CE105" i="23"/>
  <c r="CD105" i="23"/>
  <c r="CC105" i="23"/>
  <c r="CB105" i="23"/>
  <c r="CA105" i="23"/>
  <c r="BZ105" i="23"/>
  <c r="BY105" i="23"/>
  <c r="BX105" i="23"/>
  <c r="BW105" i="23"/>
  <c r="BV105" i="23"/>
  <c r="BU105" i="23"/>
  <c r="BT105" i="23"/>
  <c r="BS105" i="23"/>
  <c r="BR105" i="23"/>
  <c r="BQ105" i="23"/>
  <c r="BP105" i="23"/>
  <c r="BO105" i="23"/>
  <c r="BN105" i="23"/>
  <c r="BM105" i="23"/>
  <c r="BL105" i="23"/>
  <c r="BK105" i="23"/>
  <c r="BJ105" i="23"/>
  <c r="BI105" i="23"/>
  <c r="BH105" i="23"/>
  <c r="BG105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EA100" i="23"/>
  <c r="DZ100" i="23"/>
  <c r="DY100" i="23"/>
  <c r="DX100" i="23"/>
  <c r="DW100" i="23"/>
  <c r="DV100" i="23"/>
  <c r="DU100" i="23"/>
  <c r="DT100" i="23"/>
  <c r="DS100" i="23"/>
  <c r="DR100" i="23"/>
  <c r="DQ100" i="23"/>
  <c r="DP100" i="23"/>
  <c r="DO100" i="23"/>
  <c r="DN100" i="23"/>
  <c r="DM100" i="23"/>
  <c r="DL100" i="23"/>
  <c r="DK100" i="23"/>
  <c r="DJ100" i="23"/>
  <c r="DI100" i="23"/>
  <c r="DH100" i="23"/>
  <c r="DG100" i="23"/>
  <c r="DF100" i="23"/>
  <c r="DE100" i="23"/>
  <c r="DD100" i="23"/>
  <c r="DC100" i="23"/>
  <c r="DB100" i="23"/>
  <c r="DA100" i="23"/>
  <c r="CZ100" i="23"/>
  <c r="CY100" i="23"/>
  <c r="CX100" i="23"/>
  <c r="CW100" i="23"/>
  <c r="CV100" i="23"/>
  <c r="CU100" i="23"/>
  <c r="CT100" i="23"/>
  <c r="CS100" i="23"/>
  <c r="CR100" i="23"/>
  <c r="CQ100" i="23"/>
  <c r="CP100" i="23"/>
  <c r="CO100" i="23"/>
  <c r="CN100" i="23"/>
  <c r="CM100" i="23"/>
  <c r="CL100" i="23"/>
  <c r="CK100" i="23"/>
  <c r="CJ100" i="23"/>
  <c r="CI100" i="23"/>
  <c r="CH100" i="23"/>
  <c r="CG100" i="23"/>
  <c r="CF100" i="23"/>
  <c r="CE100" i="23"/>
  <c r="CD100" i="23"/>
  <c r="CC100" i="23"/>
  <c r="CB100" i="23"/>
  <c r="CA100" i="23"/>
  <c r="BZ100" i="23"/>
  <c r="BY100" i="23"/>
  <c r="BX100" i="23"/>
  <c r="BW100" i="23"/>
  <c r="BV100" i="23"/>
  <c r="BU100" i="23"/>
  <c r="BT100" i="23"/>
  <c r="BS100" i="23"/>
  <c r="BR100" i="23"/>
  <c r="BQ100" i="23"/>
  <c r="BP100" i="23"/>
  <c r="BO100" i="23"/>
  <c r="BN100" i="23"/>
  <c r="BM100" i="23"/>
  <c r="BL100" i="23"/>
  <c r="BK100" i="23"/>
  <c r="BJ100" i="23"/>
  <c r="BI100" i="23"/>
  <c r="BH100" i="23"/>
  <c r="BG100" i="23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EA95" i="23"/>
  <c r="DZ95" i="23"/>
  <c r="DY95" i="23"/>
  <c r="DX95" i="23"/>
  <c r="DW95" i="23"/>
  <c r="DV95" i="23"/>
  <c r="DU95" i="23"/>
  <c r="DT95" i="23"/>
  <c r="DS95" i="23"/>
  <c r="DR95" i="23"/>
  <c r="DQ95" i="23"/>
  <c r="DP95" i="23"/>
  <c r="DO95" i="23"/>
  <c r="DN95" i="23"/>
  <c r="DM95" i="23"/>
  <c r="DL95" i="23"/>
  <c r="DK95" i="23"/>
  <c r="DJ95" i="23"/>
  <c r="DI95" i="23"/>
  <c r="DH95" i="23"/>
  <c r="DG95" i="23"/>
  <c r="DF95" i="23"/>
  <c r="DE95" i="23"/>
  <c r="DD95" i="23"/>
  <c r="DC95" i="23"/>
  <c r="DB95" i="23"/>
  <c r="DA95" i="23"/>
  <c r="CZ95" i="23"/>
  <c r="CY95" i="23"/>
  <c r="CX95" i="23"/>
  <c r="CW95" i="23"/>
  <c r="CV95" i="23"/>
  <c r="CU95" i="23"/>
  <c r="CT95" i="23"/>
  <c r="CS95" i="23"/>
  <c r="CR95" i="23"/>
  <c r="CQ95" i="23"/>
  <c r="CP95" i="23"/>
  <c r="CO95" i="23"/>
  <c r="CN95" i="23"/>
  <c r="CM95" i="23"/>
  <c r="CL95" i="23"/>
  <c r="CK95" i="23"/>
  <c r="CJ95" i="23"/>
  <c r="CI95" i="23"/>
  <c r="CH95" i="23"/>
  <c r="CG95" i="23"/>
  <c r="CF95" i="23"/>
  <c r="CE95" i="23"/>
  <c r="CD95" i="23"/>
  <c r="CC95" i="23"/>
  <c r="CB95" i="23"/>
  <c r="CA95" i="23"/>
  <c r="BZ95" i="23"/>
  <c r="BY95" i="23"/>
  <c r="BX95" i="23"/>
  <c r="BW95" i="23"/>
  <c r="BV95" i="23"/>
  <c r="BU95" i="23"/>
  <c r="BT95" i="23"/>
  <c r="BS95" i="23"/>
  <c r="BR95" i="23"/>
  <c r="BQ95" i="23"/>
  <c r="BP95" i="23"/>
  <c r="BO95" i="23"/>
  <c r="BN95" i="23"/>
  <c r="BM95" i="23"/>
  <c r="BL95" i="23"/>
  <c r="BK95" i="23"/>
  <c r="BJ95" i="23"/>
  <c r="BI95" i="23"/>
  <c r="BH95" i="23"/>
  <c r="BG95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EA90" i="23"/>
  <c r="DZ90" i="23"/>
  <c r="DY90" i="23"/>
  <c r="DX90" i="23"/>
  <c r="DW90" i="23"/>
  <c r="DV90" i="23"/>
  <c r="DU90" i="23"/>
  <c r="DT90" i="23"/>
  <c r="DS90" i="23"/>
  <c r="DR90" i="23"/>
  <c r="DQ90" i="23"/>
  <c r="DP90" i="23"/>
  <c r="DO90" i="23"/>
  <c r="DN90" i="23"/>
  <c r="DM90" i="23"/>
  <c r="DL90" i="23"/>
  <c r="DK90" i="23"/>
  <c r="DJ90" i="23"/>
  <c r="DI90" i="23"/>
  <c r="DH90" i="23"/>
  <c r="DG90" i="23"/>
  <c r="DF90" i="23"/>
  <c r="DE90" i="23"/>
  <c r="DD90" i="23"/>
  <c r="DC90" i="23"/>
  <c r="DB90" i="23"/>
  <c r="DA90" i="23"/>
  <c r="CZ90" i="23"/>
  <c r="CY90" i="23"/>
  <c r="CX90" i="23"/>
  <c r="CW90" i="23"/>
  <c r="CV90" i="23"/>
  <c r="CU90" i="23"/>
  <c r="CT90" i="23"/>
  <c r="CS90" i="23"/>
  <c r="CR90" i="23"/>
  <c r="CQ90" i="23"/>
  <c r="CP90" i="23"/>
  <c r="CO90" i="23"/>
  <c r="CN90" i="23"/>
  <c r="CM90" i="23"/>
  <c r="CL90" i="23"/>
  <c r="CK90" i="23"/>
  <c r="CJ90" i="23"/>
  <c r="CI90" i="23"/>
  <c r="CH90" i="23"/>
  <c r="CG90" i="23"/>
  <c r="CF90" i="23"/>
  <c r="CE90" i="23"/>
  <c r="CD90" i="23"/>
  <c r="CC90" i="23"/>
  <c r="CB90" i="23"/>
  <c r="CA90" i="23"/>
  <c r="BZ90" i="23"/>
  <c r="BY90" i="23"/>
  <c r="BX90" i="23"/>
  <c r="BW90" i="23"/>
  <c r="BV90" i="23"/>
  <c r="BU90" i="23"/>
  <c r="BT90" i="23"/>
  <c r="BS90" i="23"/>
  <c r="BR90" i="23"/>
  <c r="BQ90" i="23"/>
  <c r="BP90" i="23"/>
  <c r="BO90" i="23"/>
  <c r="BN90" i="23"/>
  <c r="BM90" i="23"/>
  <c r="BL90" i="23"/>
  <c r="BK90" i="23"/>
  <c r="BJ90" i="23"/>
  <c r="BI90" i="23"/>
  <c r="BH90" i="23"/>
  <c r="BG90" i="23"/>
  <c r="BF90" i="23"/>
  <c r="BE90" i="23"/>
  <c r="BD90" i="23"/>
  <c r="BC90" i="23"/>
  <c r="BB90" i="23"/>
  <c r="BA90" i="23"/>
  <c r="AZ90" i="23"/>
  <c r="AY90" i="23"/>
  <c r="AX90" i="23"/>
  <c r="AW90" i="23"/>
  <c r="AV90" i="23"/>
  <c r="AU90" i="23"/>
  <c r="AT90" i="23"/>
  <c r="AS90" i="23"/>
  <c r="AR90" i="23"/>
  <c r="AQ90" i="23"/>
  <c r="AP90" i="23"/>
  <c r="AO90" i="23"/>
  <c r="AN90" i="23"/>
  <c r="AM90" i="23"/>
  <c r="AL90" i="23"/>
  <c r="AK90" i="23"/>
  <c r="AJ90" i="23"/>
  <c r="AI90" i="23"/>
  <c r="AH90" i="23"/>
  <c r="AG90" i="23"/>
  <c r="AF90" i="23"/>
  <c r="AE90" i="23"/>
  <c r="AD9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K90" i="23"/>
  <c r="J90" i="23"/>
  <c r="I90" i="23"/>
  <c r="H90" i="23"/>
  <c r="G90" i="23"/>
  <c r="EA85" i="23"/>
  <c r="DZ85" i="23"/>
  <c r="DY85" i="23"/>
  <c r="DX85" i="23"/>
  <c r="DW85" i="23"/>
  <c r="DV85" i="23"/>
  <c r="DU85" i="23"/>
  <c r="DT85" i="23"/>
  <c r="DS85" i="23"/>
  <c r="DR85" i="23"/>
  <c r="DQ85" i="23"/>
  <c r="DP85" i="23"/>
  <c r="DO85" i="23"/>
  <c r="DN85" i="23"/>
  <c r="DM85" i="23"/>
  <c r="DL85" i="23"/>
  <c r="DK85" i="23"/>
  <c r="DJ85" i="23"/>
  <c r="DI85" i="23"/>
  <c r="DH85" i="23"/>
  <c r="DG85" i="23"/>
  <c r="DF85" i="23"/>
  <c r="DE85" i="23"/>
  <c r="DD85" i="23"/>
  <c r="DC85" i="23"/>
  <c r="DB85" i="23"/>
  <c r="DA85" i="23"/>
  <c r="CZ85" i="23"/>
  <c r="CY85" i="23"/>
  <c r="CX85" i="23"/>
  <c r="CW85" i="23"/>
  <c r="CV85" i="23"/>
  <c r="CU85" i="23"/>
  <c r="CT85" i="23"/>
  <c r="CS85" i="23"/>
  <c r="CR85" i="23"/>
  <c r="CQ85" i="23"/>
  <c r="CP85" i="23"/>
  <c r="CO85" i="23"/>
  <c r="CN85" i="23"/>
  <c r="CM85" i="23"/>
  <c r="CL85" i="23"/>
  <c r="CK85" i="23"/>
  <c r="CJ85" i="23"/>
  <c r="CI85" i="23"/>
  <c r="CH85" i="23"/>
  <c r="CG85" i="23"/>
  <c r="CF85" i="23"/>
  <c r="CE85" i="23"/>
  <c r="CD85" i="23"/>
  <c r="CC85" i="23"/>
  <c r="CB85" i="23"/>
  <c r="CA85" i="23"/>
  <c r="BZ85" i="23"/>
  <c r="BY85" i="23"/>
  <c r="BX85" i="23"/>
  <c r="BW85" i="23"/>
  <c r="BV85" i="23"/>
  <c r="BU85" i="23"/>
  <c r="BT85" i="23"/>
  <c r="BS85" i="23"/>
  <c r="BR85" i="23"/>
  <c r="BQ85" i="23"/>
  <c r="BP85" i="23"/>
  <c r="BO85" i="23"/>
  <c r="BN85" i="23"/>
  <c r="BM85" i="23"/>
  <c r="BL85" i="23"/>
  <c r="BK85" i="23"/>
  <c r="BJ85" i="23"/>
  <c r="BI85" i="23"/>
  <c r="BH85" i="23"/>
  <c r="BG85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B83" i="23"/>
  <c r="E80" i="23"/>
  <c r="B80" i="23"/>
  <c r="E79" i="23"/>
  <c r="D78" i="23"/>
  <c r="A77" i="23"/>
  <c r="EA75" i="23"/>
  <c r="DZ75" i="23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L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X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J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V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H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A75" i="23"/>
  <c r="EA74" i="23"/>
  <c r="DZ74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L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X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J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V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H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D74" i="23"/>
  <c r="EA70" i="23"/>
  <c r="DZ70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L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X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J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V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H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T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F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K70" i="23"/>
  <c r="J70" i="23"/>
  <c r="I70" i="23"/>
  <c r="H70" i="23"/>
  <c r="G70" i="23"/>
  <c r="EA69" i="23"/>
  <c r="DZ69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L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X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J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V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H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T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F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G69" i="23"/>
  <c r="B48" i="23"/>
  <c r="B31" i="23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AA11" i="23"/>
  <c r="Z11" i="23"/>
  <c r="AA10" i="23"/>
  <c r="Z10" i="23"/>
  <c r="AA9" i="23"/>
  <c r="Z9" i="23"/>
  <c r="EA8" i="23"/>
  <c r="DZ8" i="23"/>
  <c r="DY8" i="23"/>
  <c r="DX8" i="23"/>
  <c r="DW8" i="23"/>
  <c r="DV8" i="23"/>
  <c r="DU8" i="23"/>
  <c r="DT8" i="23"/>
  <c r="DS8" i="23"/>
  <c r="DR8" i="23"/>
  <c r="DQ8" i="23"/>
  <c r="DP8" i="23"/>
  <c r="DO8" i="23"/>
  <c r="DN8" i="23"/>
  <c r="DM8" i="23"/>
  <c r="DL8" i="23"/>
  <c r="DK8" i="23"/>
  <c r="DJ8" i="23"/>
  <c r="DI8" i="23"/>
  <c r="DH8" i="23"/>
  <c r="DG8" i="23"/>
  <c r="DF8" i="23"/>
  <c r="DE8" i="23"/>
  <c r="DD8" i="23"/>
  <c r="DC8" i="23"/>
  <c r="DB8" i="23"/>
  <c r="DA8" i="23"/>
  <c r="CZ8" i="23"/>
  <c r="CY8" i="23"/>
  <c r="CX8" i="23"/>
  <c r="CW8" i="23"/>
  <c r="CV8" i="23"/>
  <c r="CU8" i="23"/>
  <c r="CT8" i="23"/>
  <c r="CS8" i="23"/>
  <c r="CR8" i="23"/>
  <c r="CQ8" i="23"/>
  <c r="CP8" i="23"/>
  <c r="CO8" i="23"/>
  <c r="CN8" i="23"/>
  <c r="CM8" i="23"/>
  <c r="CL8" i="23"/>
  <c r="CK8" i="23"/>
  <c r="CJ8" i="23"/>
  <c r="CI8" i="23"/>
  <c r="CH8" i="23"/>
  <c r="CG8" i="23"/>
  <c r="CF8" i="23"/>
  <c r="CE8" i="23"/>
  <c r="CD8" i="23"/>
  <c r="CC8" i="23"/>
  <c r="CB8" i="23"/>
  <c r="CA8" i="23"/>
  <c r="BZ8" i="23"/>
  <c r="BY8" i="23"/>
  <c r="BX8" i="23"/>
  <c r="BW8" i="23"/>
  <c r="BV8" i="23"/>
  <c r="BU8" i="23"/>
  <c r="BT8" i="23"/>
  <c r="BS8" i="23"/>
  <c r="BR8" i="23"/>
  <c r="BQ8" i="23"/>
  <c r="BP8" i="23"/>
  <c r="BO8" i="23"/>
  <c r="BN8" i="23"/>
  <c r="BM8" i="23"/>
  <c r="BL8" i="23"/>
  <c r="BK8" i="23"/>
  <c r="BJ8" i="23"/>
  <c r="BI8" i="23"/>
  <c r="BH8" i="23"/>
  <c r="BG8" i="23"/>
  <c r="BF8" i="23"/>
  <c r="BE8" i="23"/>
  <c r="BD8" i="23"/>
  <c r="BC8" i="23"/>
  <c r="BB8" i="23"/>
  <c r="BA8" i="23"/>
  <c r="AZ8" i="23"/>
  <c r="AY8" i="23"/>
  <c r="AX8" i="23"/>
  <c r="AW8" i="23"/>
  <c r="AV8" i="23"/>
  <c r="AU8" i="23"/>
  <c r="AT8" i="23"/>
  <c r="AS8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AC8" i="23"/>
  <c r="AB8" i="23"/>
  <c r="EA7" i="23"/>
  <c r="DZ7" i="23"/>
  <c r="DY7" i="23"/>
  <c r="DX7" i="23"/>
  <c r="DW7" i="23"/>
  <c r="DV7" i="23"/>
  <c r="DU7" i="23"/>
  <c r="DT7" i="23"/>
  <c r="DS7" i="23"/>
  <c r="DR7" i="23"/>
  <c r="DQ7" i="23"/>
  <c r="DP7" i="23"/>
  <c r="DO7" i="23"/>
  <c r="DN7" i="23"/>
  <c r="DM7" i="23"/>
  <c r="DL7" i="23"/>
  <c r="DK7" i="23"/>
  <c r="DJ7" i="23"/>
  <c r="DI7" i="23"/>
  <c r="DH7" i="23"/>
  <c r="DG7" i="23"/>
  <c r="DF7" i="23"/>
  <c r="DE7" i="23"/>
  <c r="DD7" i="23"/>
  <c r="DC7" i="23"/>
  <c r="DB7" i="23"/>
  <c r="DA7" i="23"/>
  <c r="CZ7" i="23"/>
  <c r="CY7" i="23"/>
  <c r="CX7" i="23"/>
  <c r="CW7" i="23"/>
  <c r="CV7" i="23"/>
  <c r="CU7" i="23"/>
  <c r="CT7" i="23"/>
  <c r="CS7" i="23"/>
  <c r="CR7" i="23"/>
  <c r="CQ7" i="23"/>
  <c r="CP7" i="23"/>
  <c r="CO7" i="23"/>
  <c r="CN7" i="23"/>
  <c r="CM7" i="23"/>
  <c r="CL7" i="23"/>
  <c r="CK7" i="23"/>
  <c r="CJ7" i="23"/>
  <c r="CI7" i="23"/>
  <c r="CH7" i="23"/>
  <c r="CG7" i="23"/>
  <c r="CF7" i="23"/>
  <c r="CE7" i="23"/>
  <c r="CD7" i="23"/>
  <c r="CC7" i="23"/>
  <c r="CB7" i="23"/>
  <c r="CA7" i="23"/>
  <c r="BZ7" i="23"/>
  <c r="BY7" i="23"/>
  <c r="BX7" i="23"/>
  <c r="BW7" i="23"/>
  <c r="BV7" i="23"/>
  <c r="BU7" i="23"/>
  <c r="BT7" i="23"/>
  <c r="BS7" i="23"/>
  <c r="BR7" i="23"/>
  <c r="BQ7" i="23"/>
  <c r="BP7" i="23"/>
  <c r="BO7" i="23"/>
  <c r="BN7" i="23"/>
  <c r="BM7" i="23"/>
  <c r="BL7" i="23"/>
  <c r="BK7" i="23"/>
  <c r="BJ7" i="23"/>
  <c r="BI7" i="23"/>
  <c r="BH7" i="23"/>
  <c r="BG7" i="23"/>
  <c r="BF7" i="23"/>
  <c r="BE7" i="23"/>
  <c r="BD7" i="23"/>
  <c r="BC7" i="23"/>
  <c r="BB7" i="23"/>
  <c r="BA7" i="23"/>
  <c r="AZ7" i="23"/>
  <c r="AY7" i="23"/>
  <c r="AX7" i="23"/>
  <c r="AW7" i="23"/>
  <c r="AV7" i="23"/>
  <c r="AU7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AH7" i="23"/>
  <c r="AG7" i="23"/>
  <c r="AF7" i="23"/>
  <c r="AE7" i="23"/>
  <c r="AD7" i="23"/>
  <c r="AC7" i="23"/>
  <c r="AB7" i="23"/>
  <c r="AA6" i="23"/>
  <c r="Z6" i="23"/>
  <c r="AA5" i="23"/>
  <c r="Z5" i="23"/>
  <c r="AA4" i="23"/>
  <c r="Z4" i="23"/>
  <c r="F64" i="22"/>
  <c r="H63" i="22"/>
  <c r="F63" i="22"/>
  <c r="D60" i="22"/>
  <c r="G59" i="22"/>
  <c r="D58" i="22"/>
  <c r="DU54" i="22"/>
  <c r="DT54" i="22"/>
  <c r="DS54" i="22"/>
  <c r="DR54" i="22"/>
  <c r="DQ54" i="22"/>
  <c r="DP54" i="22"/>
  <c r="DO54" i="22"/>
  <c r="DN54" i="22"/>
  <c r="DM54" i="22"/>
  <c r="DL54" i="22"/>
  <c r="DK54" i="22"/>
  <c r="DJ54" i="22"/>
  <c r="DI54" i="22"/>
  <c r="DH54" i="22"/>
  <c r="DG54" i="22"/>
  <c r="DF54" i="22"/>
  <c r="DE54" i="22"/>
  <c r="DD54" i="22"/>
  <c r="DC54" i="22"/>
  <c r="DB54" i="22"/>
  <c r="DU53" i="22"/>
  <c r="DT53" i="22"/>
  <c r="DS53" i="22"/>
  <c r="DR53" i="22"/>
  <c r="DQ53" i="22"/>
  <c r="DP53" i="22"/>
  <c r="DO53" i="22"/>
  <c r="DN53" i="22"/>
  <c r="DM53" i="22"/>
  <c r="DL53" i="22"/>
  <c r="DK53" i="22"/>
  <c r="DJ53" i="22"/>
  <c r="DI53" i="22"/>
  <c r="DH53" i="22"/>
  <c r="DG53" i="22"/>
  <c r="DF53" i="22"/>
  <c r="DE53" i="22"/>
  <c r="DD53" i="22"/>
  <c r="DC53" i="22"/>
  <c r="DB53" i="22"/>
  <c r="DA53" i="22"/>
  <c r="CZ53" i="22"/>
  <c r="CY53" i="22"/>
  <c r="CX53" i="22"/>
  <c r="F41" i="22"/>
  <c r="E41" i="22"/>
  <c r="C41" i="22"/>
  <c r="B41" i="22"/>
  <c r="DU36" i="22"/>
  <c r="DT36" i="22"/>
  <c r="DS36" i="22"/>
  <c r="DR36" i="22"/>
  <c r="DQ36" i="22"/>
  <c r="DP36" i="22"/>
  <c r="DO36" i="22"/>
  <c r="DN36" i="22"/>
  <c r="DM36" i="22"/>
  <c r="DL36" i="22"/>
  <c r="DK36" i="22"/>
  <c r="DJ36" i="22"/>
  <c r="DI36" i="22"/>
  <c r="DH36" i="22"/>
  <c r="DG36" i="22"/>
  <c r="DF36" i="22"/>
  <c r="DE36" i="22"/>
  <c r="DD36" i="22"/>
  <c r="DC36" i="22"/>
  <c r="DB36" i="22"/>
  <c r="DU35" i="22"/>
  <c r="DT35" i="22"/>
  <c r="DS35" i="22"/>
  <c r="DR35" i="22"/>
  <c r="DQ35" i="22"/>
  <c r="DP35" i="22"/>
  <c r="DO35" i="22"/>
  <c r="DN35" i="22"/>
  <c r="DM35" i="22"/>
  <c r="DL35" i="22"/>
  <c r="DK35" i="22"/>
  <c r="DJ35" i="22"/>
  <c r="DI35" i="22"/>
  <c r="DH35" i="22"/>
  <c r="DG35" i="22"/>
  <c r="DF35" i="22"/>
  <c r="DE35" i="22"/>
  <c r="DD35" i="22"/>
  <c r="DC35" i="22"/>
  <c r="DB35" i="22"/>
  <c r="DA35" i="22"/>
  <c r="CZ35" i="22"/>
  <c r="CY35" i="22"/>
  <c r="CX35" i="22"/>
  <c r="F11" i="22"/>
  <c r="E11" i="22"/>
  <c r="F10" i="22"/>
  <c r="E10" i="22"/>
  <c r="A9" i="22"/>
  <c r="F5" i="22"/>
  <c r="F15" i="22" s="1"/>
  <c r="E5" i="22"/>
  <c r="A4" i="22"/>
  <c r="Q91" i="21"/>
  <c r="Q90" i="21"/>
  <c r="Q88" i="21"/>
  <c r="Q87" i="21"/>
  <c r="Q85" i="21"/>
  <c r="Q84" i="21"/>
  <c r="D84" i="21"/>
  <c r="Q83" i="21"/>
  <c r="T82" i="21"/>
  <c r="S82" i="21"/>
  <c r="S75" i="21"/>
  <c r="C71" i="21"/>
  <c r="Q68" i="21"/>
  <c r="Q67" i="21"/>
  <c r="Q65" i="21"/>
  <c r="Q64" i="21"/>
  <c r="Q62" i="21"/>
  <c r="Q44" i="21"/>
  <c r="Q43" i="21"/>
  <c r="Q30" i="21"/>
  <c r="P30" i="21"/>
  <c r="Q29" i="21"/>
  <c r="P29" i="21"/>
  <c r="DK28" i="21"/>
  <c r="DJ28" i="21"/>
  <c r="DI28" i="21"/>
  <c r="DH28" i="21"/>
  <c r="DG28" i="21"/>
  <c r="DF28" i="21"/>
  <c r="DE28" i="21"/>
  <c r="DD28" i="21"/>
  <c r="DC28" i="21"/>
  <c r="DB28" i="21"/>
  <c r="DA28" i="21"/>
  <c r="CZ28" i="21"/>
  <c r="CY28" i="21"/>
  <c r="CX28" i="21"/>
  <c r="CW28" i="21"/>
  <c r="CV28" i="21"/>
  <c r="CU28" i="21"/>
  <c r="CT28" i="21"/>
  <c r="CS28" i="21"/>
  <c r="CR28" i="21"/>
  <c r="CQ28" i="21"/>
  <c r="CP28" i="21"/>
  <c r="CO28" i="21"/>
  <c r="CN28" i="21"/>
  <c r="CM28" i="21"/>
  <c r="CL28" i="21"/>
  <c r="CK28" i="21"/>
  <c r="CJ28" i="21"/>
  <c r="CI28" i="21"/>
  <c r="CH28" i="21"/>
  <c r="CG28" i="21"/>
  <c r="CF28" i="21"/>
  <c r="CE28" i="21"/>
  <c r="CD28" i="21"/>
  <c r="CC28" i="21"/>
  <c r="CB28" i="21"/>
  <c r="CA28" i="21"/>
  <c r="BZ28" i="21"/>
  <c r="BY28" i="21"/>
  <c r="BX28" i="21"/>
  <c r="BW28" i="21"/>
  <c r="BV28" i="21"/>
  <c r="BU28" i="21"/>
  <c r="BT28" i="21"/>
  <c r="BS28" i="21"/>
  <c r="BR28" i="21"/>
  <c r="BQ28" i="21"/>
  <c r="BP28" i="21"/>
  <c r="BO28" i="21"/>
  <c r="BN28" i="21"/>
  <c r="BM28" i="21"/>
  <c r="BL28" i="21"/>
  <c r="BK28" i="21"/>
  <c r="BJ28" i="21"/>
  <c r="BI28" i="21"/>
  <c r="BH28" i="21"/>
  <c r="BG28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Q27" i="21"/>
  <c r="P27" i="21"/>
  <c r="DK23" i="21"/>
  <c r="DJ23" i="21"/>
  <c r="DI23" i="21"/>
  <c r="DH23" i="21"/>
  <c r="DG23" i="21"/>
  <c r="DF23" i="21"/>
  <c r="DE23" i="21"/>
  <c r="DD23" i="21"/>
  <c r="DC23" i="21"/>
  <c r="DB23" i="21"/>
  <c r="DA23" i="21"/>
  <c r="CZ23" i="21"/>
  <c r="CY23" i="21"/>
  <c r="CX23" i="21"/>
  <c r="CW23" i="21"/>
  <c r="CV23" i="21"/>
  <c r="CU23" i="21"/>
  <c r="CT23" i="21"/>
  <c r="CS23" i="21"/>
  <c r="CR23" i="21"/>
  <c r="CQ23" i="21"/>
  <c r="CP23" i="21"/>
  <c r="CO23" i="21"/>
  <c r="CN23" i="21"/>
  <c r="CM23" i="21"/>
  <c r="CL23" i="21"/>
  <c r="CK23" i="21"/>
  <c r="CJ23" i="21"/>
  <c r="CI23" i="21"/>
  <c r="CH23" i="21"/>
  <c r="CG23" i="21"/>
  <c r="CF23" i="21"/>
  <c r="CE23" i="21"/>
  <c r="CD23" i="21"/>
  <c r="CC23" i="21"/>
  <c r="CA23" i="21"/>
  <c r="BZ23" i="21"/>
  <c r="BY23" i="21"/>
  <c r="BX23" i="21"/>
  <c r="BW23" i="21"/>
  <c r="BV23" i="21"/>
  <c r="BU23" i="21"/>
  <c r="BT23" i="21"/>
  <c r="BS23" i="21"/>
  <c r="BR23" i="21"/>
  <c r="BQ23" i="21"/>
  <c r="BP23" i="21"/>
  <c r="BO23" i="21"/>
  <c r="BM23" i="21"/>
  <c r="BL23" i="21"/>
  <c r="BK23" i="21"/>
  <c r="BJ23" i="21"/>
  <c r="BI23" i="21"/>
  <c r="BH23" i="21"/>
  <c r="BG23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19" i="21"/>
  <c r="Q6" i="21"/>
  <c r="P6" i="21"/>
  <c r="D6" i="21"/>
  <c r="D5" i="21"/>
  <c r="K479" i="20"/>
  <c r="J479" i="20"/>
  <c r="I479" i="20"/>
  <c r="H479" i="20"/>
  <c r="G479" i="20"/>
  <c r="F479" i="20"/>
  <c r="K478" i="20"/>
  <c r="J478" i="20"/>
  <c r="I478" i="20"/>
  <c r="H478" i="20"/>
  <c r="G478" i="20"/>
  <c r="F478" i="20"/>
  <c r="K477" i="20"/>
  <c r="J477" i="20"/>
  <c r="I477" i="20"/>
  <c r="H477" i="20"/>
  <c r="G477" i="20"/>
  <c r="F477" i="20"/>
  <c r="K476" i="20"/>
  <c r="J476" i="20"/>
  <c r="I476" i="20"/>
  <c r="H476" i="20"/>
  <c r="G476" i="20"/>
  <c r="F476" i="20"/>
  <c r="K475" i="20"/>
  <c r="J475" i="20"/>
  <c r="I475" i="20"/>
  <c r="H475" i="20"/>
  <c r="G475" i="20"/>
  <c r="F475" i="20"/>
  <c r="K474" i="20"/>
  <c r="J474" i="20"/>
  <c r="I474" i="20"/>
  <c r="H474" i="20"/>
  <c r="G474" i="20"/>
  <c r="F474" i="20"/>
  <c r="K473" i="20"/>
  <c r="J473" i="20"/>
  <c r="I473" i="20"/>
  <c r="H473" i="20"/>
  <c r="G473" i="20"/>
  <c r="F473" i="20"/>
  <c r="K472" i="20"/>
  <c r="J472" i="20"/>
  <c r="I472" i="20"/>
  <c r="H472" i="20"/>
  <c r="G472" i="20"/>
  <c r="F472" i="20"/>
  <c r="K471" i="20"/>
  <c r="J471" i="20"/>
  <c r="I471" i="20"/>
  <c r="H471" i="20"/>
  <c r="G471" i="20"/>
  <c r="F471" i="20"/>
  <c r="K470" i="20"/>
  <c r="J470" i="20"/>
  <c r="I470" i="20"/>
  <c r="H470" i="20"/>
  <c r="G470" i="20"/>
  <c r="F470" i="20"/>
  <c r="K469" i="20"/>
  <c r="J469" i="20"/>
  <c r="I469" i="20"/>
  <c r="H469" i="20"/>
  <c r="G469" i="20"/>
  <c r="F469" i="20"/>
  <c r="K468" i="20"/>
  <c r="J468" i="20"/>
  <c r="I468" i="20"/>
  <c r="H468" i="20"/>
  <c r="G468" i="20"/>
  <c r="F468" i="20"/>
  <c r="K467" i="20"/>
  <c r="J467" i="20"/>
  <c r="I467" i="20"/>
  <c r="H467" i="20"/>
  <c r="G467" i="20"/>
  <c r="F467" i="20"/>
  <c r="K466" i="20"/>
  <c r="J466" i="20"/>
  <c r="I466" i="20"/>
  <c r="H466" i="20"/>
  <c r="G466" i="20"/>
  <c r="F466" i="20"/>
  <c r="K465" i="20"/>
  <c r="J465" i="20"/>
  <c r="I465" i="20"/>
  <c r="H465" i="20"/>
  <c r="G465" i="20"/>
  <c r="F465" i="20"/>
  <c r="K464" i="20"/>
  <c r="J464" i="20"/>
  <c r="I464" i="20"/>
  <c r="H464" i="20"/>
  <c r="G464" i="20"/>
  <c r="F464" i="20"/>
  <c r="K463" i="20"/>
  <c r="J463" i="20"/>
  <c r="I463" i="20"/>
  <c r="H463" i="20"/>
  <c r="G463" i="20"/>
  <c r="F463" i="20"/>
  <c r="K462" i="20"/>
  <c r="J462" i="20"/>
  <c r="I462" i="20"/>
  <c r="H462" i="20"/>
  <c r="G462" i="20"/>
  <c r="F462" i="20"/>
  <c r="K461" i="20"/>
  <c r="J461" i="20"/>
  <c r="I461" i="20"/>
  <c r="H461" i="20"/>
  <c r="G461" i="20"/>
  <c r="F461" i="20"/>
  <c r="K460" i="20"/>
  <c r="J460" i="20"/>
  <c r="I460" i="20"/>
  <c r="H460" i="20"/>
  <c r="G460" i="20"/>
  <c r="F460" i="20"/>
  <c r="K459" i="20"/>
  <c r="J459" i="20"/>
  <c r="I459" i="20"/>
  <c r="H459" i="20"/>
  <c r="G459" i="20"/>
  <c r="F459" i="20"/>
  <c r="K458" i="20"/>
  <c r="J458" i="20"/>
  <c r="I458" i="20"/>
  <c r="H458" i="20"/>
  <c r="G458" i="20"/>
  <c r="F458" i="20"/>
  <c r="K457" i="20"/>
  <c r="J457" i="20"/>
  <c r="I457" i="20"/>
  <c r="H457" i="20"/>
  <c r="G457" i="20"/>
  <c r="F457" i="20"/>
  <c r="K456" i="20"/>
  <c r="J456" i="20"/>
  <c r="I456" i="20"/>
  <c r="H456" i="20"/>
  <c r="G456" i="20"/>
  <c r="F456" i="20"/>
  <c r="K455" i="20"/>
  <c r="J455" i="20"/>
  <c r="I455" i="20"/>
  <c r="H455" i="20"/>
  <c r="G455" i="20"/>
  <c r="F455" i="20"/>
  <c r="K454" i="20"/>
  <c r="J454" i="20"/>
  <c r="I454" i="20"/>
  <c r="H454" i="20"/>
  <c r="G454" i="20"/>
  <c r="F454" i="20"/>
  <c r="K453" i="20"/>
  <c r="J453" i="20"/>
  <c r="I453" i="20"/>
  <c r="H453" i="20"/>
  <c r="G453" i="20"/>
  <c r="F453" i="20"/>
  <c r="K452" i="20"/>
  <c r="J452" i="20"/>
  <c r="I452" i="20"/>
  <c r="H452" i="20"/>
  <c r="G452" i="20"/>
  <c r="F452" i="20"/>
  <c r="K451" i="20"/>
  <c r="J451" i="20"/>
  <c r="I451" i="20"/>
  <c r="H451" i="20"/>
  <c r="G451" i="20"/>
  <c r="F451" i="20"/>
  <c r="K450" i="20"/>
  <c r="J450" i="20"/>
  <c r="I450" i="20"/>
  <c r="H450" i="20"/>
  <c r="G450" i="20"/>
  <c r="F450" i="20"/>
  <c r="K449" i="20"/>
  <c r="J449" i="20"/>
  <c r="I449" i="20"/>
  <c r="H449" i="20"/>
  <c r="G449" i="20"/>
  <c r="F449" i="20"/>
  <c r="K448" i="20"/>
  <c r="J448" i="20"/>
  <c r="I448" i="20"/>
  <c r="H448" i="20"/>
  <c r="G448" i="20"/>
  <c r="F448" i="20"/>
  <c r="K447" i="20"/>
  <c r="J447" i="20"/>
  <c r="I447" i="20"/>
  <c r="H447" i="20"/>
  <c r="G447" i="20"/>
  <c r="F447" i="20"/>
  <c r="K446" i="20"/>
  <c r="J446" i="20"/>
  <c r="I446" i="20"/>
  <c r="H446" i="20"/>
  <c r="G446" i="20"/>
  <c r="F446" i="20"/>
  <c r="K445" i="20"/>
  <c r="J445" i="20"/>
  <c r="I445" i="20"/>
  <c r="H445" i="20"/>
  <c r="G445" i="20"/>
  <c r="F445" i="20"/>
  <c r="K444" i="20"/>
  <c r="J444" i="20"/>
  <c r="I444" i="20"/>
  <c r="H444" i="20"/>
  <c r="G444" i="20"/>
  <c r="F444" i="20"/>
  <c r="K443" i="20"/>
  <c r="J443" i="20"/>
  <c r="I443" i="20"/>
  <c r="H443" i="20"/>
  <c r="G443" i="20"/>
  <c r="F443" i="20"/>
  <c r="K442" i="20"/>
  <c r="J442" i="20"/>
  <c r="I442" i="20"/>
  <c r="H442" i="20"/>
  <c r="G442" i="20"/>
  <c r="F442" i="20"/>
  <c r="K441" i="20"/>
  <c r="J441" i="20"/>
  <c r="I441" i="20"/>
  <c r="H441" i="20"/>
  <c r="G441" i="20"/>
  <c r="F441" i="20"/>
  <c r="K440" i="20"/>
  <c r="J440" i="20"/>
  <c r="I440" i="20"/>
  <c r="H440" i="20"/>
  <c r="G440" i="20"/>
  <c r="F440" i="20"/>
  <c r="K439" i="20"/>
  <c r="J439" i="20"/>
  <c r="I439" i="20"/>
  <c r="H439" i="20"/>
  <c r="G439" i="20"/>
  <c r="F439" i="20"/>
  <c r="K438" i="20"/>
  <c r="J438" i="20"/>
  <c r="I438" i="20"/>
  <c r="H438" i="20"/>
  <c r="G438" i="20"/>
  <c r="F438" i="20"/>
  <c r="K437" i="20"/>
  <c r="J437" i="20"/>
  <c r="I437" i="20"/>
  <c r="H437" i="20"/>
  <c r="G437" i="20"/>
  <c r="F437" i="20"/>
  <c r="K436" i="20"/>
  <c r="J436" i="20"/>
  <c r="I436" i="20"/>
  <c r="H436" i="20"/>
  <c r="G436" i="20"/>
  <c r="F436" i="20"/>
  <c r="K435" i="20"/>
  <c r="J435" i="20"/>
  <c r="I435" i="20"/>
  <c r="H435" i="20"/>
  <c r="G435" i="20"/>
  <c r="F435" i="20"/>
  <c r="K434" i="20"/>
  <c r="J434" i="20"/>
  <c r="I434" i="20"/>
  <c r="H434" i="20"/>
  <c r="G434" i="20"/>
  <c r="F434" i="20"/>
  <c r="K433" i="20"/>
  <c r="J433" i="20"/>
  <c r="I433" i="20"/>
  <c r="H433" i="20"/>
  <c r="G433" i="20"/>
  <c r="F433" i="20"/>
  <c r="K432" i="20"/>
  <c r="J432" i="20"/>
  <c r="I432" i="20"/>
  <c r="H432" i="20"/>
  <c r="G432" i="20"/>
  <c r="F432" i="20"/>
  <c r="K431" i="20"/>
  <c r="J431" i="20"/>
  <c r="I431" i="20"/>
  <c r="H431" i="20"/>
  <c r="G431" i="20"/>
  <c r="F431" i="20"/>
  <c r="K430" i="20"/>
  <c r="J430" i="20"/>
  <c r="I430" i="20"/>
  <c r="H430" i="20"/>
  <c r="G430" i="20"/>
  <c r="F430" i="20"/>
  <c r="K429" i="20"/>
  <c r="J429" i="20"/>
  <c r="I429" i="20"/>
  <c r="H429" i="20"/>
  <c r="G429" i="20"/>
  <c r="F429" i="20"/>
  <c r="K428" i="20"/>
  <c r="J428" i="20"/>
  <c r="I428" i="20"/>
  <c r="H428" i="20"/>
  <c r="G428" i="20"/>
  <c r="F428" i="20"/>
  <c r="K427" i="20"/>
  <c r="J427" i="20"/>
  <c r="I427" i="20"/>
  <c r="H427" i="20"/>
  <c r="G427" i="20"/>
  <c r="F427" i="20"/>
  <c r="K426" i="20"/>
  <c r="J426" i="20"/>
  <c r="I426" i="20"/>
  <c r="H426" i="20"/>
  <c r="G426" i="20"/>
  <c r="F426" i="20"/>
  <c r="K425" i="20"/>
  <c r="J425" i="20"/>
  <c r="I425" i="20"/>
  <c r="H425" i="20"/>
  <c r="G425" i="20"/>
  <c r="F425" i="20"/>
  <c r="K424" i="20"/>
  <c r="J424" i="20"/>
  <c r="I424" i="20"/>
  <c r="H424" i="20"/>
  <c r="G424" i="20"/>
  <c r="F424" i="20"/>
  <c r="K423" i="20"/>
  <c r="J423" i="20"/>
  <c r="I423" i="20"/>
  <c r="H423" i="20"/>
  <c r="G423" i="20"/>
  <c r="F423" i="20"/>
  <c r="K422" i="20"/>
  <c r="J422" i="20"/>
  <c r="I422" i="20"/>
  <c r="H422" i="20"/>
  <c r="G422" i="20"/>
  <c r="F422" i="20"/>
  <c r="K421" i="20"/>
  <c r="J421" i="20"/>
  <c r="I421" i="20"/>
  <c r="H421" i="20"/>
  <c r="G421" i="20"/>
  <c r="F421" i="20"/>
  <c r="K420" i="20"/>
  <c r="J420" i="20"/>
  <c r="I420" i="20"/>
  <c r="H420" i="20"/>
  <c r="G420" i="20"/>
  <c r="F420" i="20"/>
  <c r="K419" i="20"/>
  <c r="J419" i="20"/>
  <c r="I419" i="20"/>
  <c r="H419" i="20"/>
  <c r="G419" i="20"/>
  <c r="F419" i="20"/>
  <c r="K418" i="20"/>
  <c r="J418" i="20"/>
  <c r="I418" i="20"/>
  <c r="H418" i="20"/>
  <c r="G418" i="20"/>
  <c r="F418" i="20"/>
  <c r="K417" i="20"/>
  <c r="J417" i="20"/>
  <c r="I417" i="20"/>
  <c r="H417" i="20"/>
  <c r="G417" i="20"/>
  <c r="F417" i="20"/>
  <c r="K416" i="20"/>
  <c r="J416" i="20"/>
  <c r="I416" i="20"/>
  <c r="H416" i="20"/>
  <c r="G416" i="20"/>
  <c r="F416" i="20"/>
  <c r="K415" i="20"/>
  <c r="J415" i="20"/>
  <c r="I415" i="20"/>
  <c r="H415" i="20"/>
  <c r="G415" i="20"/>
  <c r="F415" i="20"/>
  <c r="K414" i="20"/>
  <c r="J414" i="20"/>
  <c r="I414" i="20"/>
  <c r="H414" i="20"/>
  <c r="G414" i="20"/>
  <c r="F414" i="20"/>
  <c r="K413" i="20"/>
  <c r="J413" i="20"/>
  <c r="I413" i="20"/>
  <c r="H413" i="20"/>
  <c r="G413" i="20"/>
  <c r="F413" i="20"/>
  <c r="K412" i="20"/>
  <c r="J412" i="20"/>
  <c r="I412" i="20"/>
  <c r="H412" i="20"/>
  <c r="G412" i="20"/>
  <c r="F412" i="20"/>
  <c r="K411" i="20"/>
  <c r="J411" i="20"/>
  <c r="I411" i="20"/>
  <c r="H411" i="20"/>
  <c r="G411" i="20"/>
  <c r="F411" i="20"/>
  <c r="K410" i="20"/>
  <c r="J410" i="20"/>
  <c r="I410" i="20"/>
  <c r="H410" i="20"/>
  <c r="G410" i="20"/>
  <c r="F410" i="20"/>
  <c r="K409" i="20"/>
  <c r="J409" i="20"/>
  <c r="I409" i="20"/>
  <c r="H409" i="20"/>
  <c r="G409" i="20"/>
  <c r="F409" i="20"/>
  <c r="K408" i="20"/>
  <c r="J408" i="20"/>
  <c r="I408" i="20"/>
  <c r="H408" i="20"/>
  <c r="G408" i="20"/>
  <c r="F408" i="20"/>
  <c r="K407" i="20"/>
  <c r="J407" i="20"/>
  <c r="I407" i="20"/>
  <c r="H407" i="20"/>
  <c r="G407" i="20"/>
  <c r="F407" i="20"/>
  <c r="K406" i="20"/>
  <c r="J406" i="20"/>
  <c r="I406" i="20"/>
  <c r="H406" i="20"/>
  <c r="G406" i="20"/>
  <c r="F406" i="20"/>
  <c r="K405" i="20"/>
  <c r="J405" i="20"/>
  <c r="I405" i="20"/>
  <c r="H405" i="20"/>
  <c r="G405" i="20"/>
  <c r="F405" i="20"/>
  <c r="K404" i="20"/>
  <c r="J404" i="20"/>
  <c r="I404" i="20"/>
  <c r="H404" i="20"/>
  <c r="G404" i="20"/>
  <c r="F404" i="20"/>
  <c r="K403" i="20"/>
  <c r="J403" i="20"/>
  <c r="I403" i="20"/>
  <c r="H403" i="20"/>
  <c r="G403" i="20"/>
  <c r="F403" i="20"/>
  <c r="K402" i="20"/>
  <c r="J402" i="20"/>
  <c r="I402" i="20"/>
  <c r="H402" i="20"/>
  <c r="G402" i="20"/>
  <c r="F402" i="20"/>
  <c r="K401" i="20"/>
  <c r="J401" i="20"/>
  <c r="I401" i="20"/>
  <c r="H401" i="20"/>
  <c r="G401" i="20"/>
  <c r="F401" i="20"/>
  <c r="K400" i="20"/>
  <c r="J400" i="20"/>
  <c r="I400" i="20"/>
  <c r="H400" i="20"/>
  <c r="G400" i="20"/>
  <c r="F400" i="20"/>
  <c r="K399" i="20"/>
  <c r="J399" i="20"/>
  <c r="I399" i="20"/>
  <c r="H399" i="20"/>
  <c r="G399" i="20"/>
  <c r="F399" i="20"/>
  <c r="K398" i="20"/>
  <c r="J398" i="20"/>
  <c r="I398" i="20"/>
  <c r="H398" i="20"/>
  <c r="G398" i="20"/>
  <c r="F398" i="20"/>
  <c r="K397" i="20"/>
  <c r="J397" i="20"/>
  <c r="I397" i="20"/>
  <c r="H397" i="20"/>
  <c r="G397" i="20"/>
  <c r="F397" i="20"/>
  <c r="K396" i="20"/>
  <c r="J396" i="20"/>
  <c r="I396" i="20"/>
  <c r="H396" i="20"/>
  <c r="G396" i="20"/>
  <c r="F396" i="20"/>
  <c r="K395" i="20"/>
  <c r="J395" i="20"/>
  <c r="I395" i="20"/>
  <c r="H395" i="20"/>
  <c r="G395" i="20"/>
  <c r="F395" i="20"/>
  <c r="K394" i="20"/>
  <c r="J394" i="20"/>
  <c r="I394" i="20"/>
  <c r="H394" i="20"/>
  <c r="G394" i="20"/>
  <c r="F394" i="20"/>
  <c r="K393" i="20"/>
  <c r="J393" i="20"/>
  <c r="I393" i="20"/>
  <c r="H393" i="20"/>
  <c r="G393" i="20"/>
  <c r="F393" i="20"/>
  <c r="K392" i="20"/>
  <c r="J392" i="20"/>
  <c r="I392" i="20"/>
  <c r="H392" i="20"/>
  <c r="G392" i="20"/>
  <c r="F392" i="20"/>
  <c r="K391" i="20"/>
  <c r="J391" i="20"/>
  <c r="I391" i="20"/>
  <c r="H391" i="20"/>
  <c r="G391" i="20"/>
  <c r="F391" i="20"/>
  <c r="K390" i="20"/>
  <c r="J390" i="20"/>
  <c r="I390" i="20"/>
  <c r="H390" i="20"/>
  <c r="G390" i="20"/>
  <c r="F390" i="20"/>
  <c r="K389" i="20"/>
  <c r="J389" i="20"/>
  <c r="I389" i="20"/>
  <c r="H389" i="20"/>
  <c r="G389" i="20"/>
  <c r="F389" i="20"/>
  <c r="K388" i="20"/>
  <c r="J388" i="20"/>
  <c r="I388" i="20"/>
  <c r="H388" i="20"/>
  <c r="G388" i="20"/>
  <c r="F388" i="20"/>
  <c r="K387" i="20"/>
  <c r="J387" i="20"/>
  <c r="I387" i="20"/>
  <c r="H387" i="20"/>
  <c r="G387" i="20"/>
  <c r="F387" i="20"/>
  <c r="K386" i="20"/>
  <c r="J386" i="20"/>
  <c r="I386" i="20"/>
  <c r="H386" i="20"/>
  <c r="G386" i="20"/>
  <c r="F386" i="20"/>
  <c r="K385" i="20"/>
  <c r="J385" i="20"/>
  <c r="I385" i="20"/>
  <c r="H385" i="20"/>
  <c r="G385" i="20"/>
  <c r="F385" i="20"/>
  <c r="K384" i="20"/>
  <c r="J384" i="20"/>
  <c r="I384" i="20"/>
  <c r="H384" i="20"/>
  <c r="G384" i="20"/>
  <c r="F384" i="20"/>
  <c r="K383" i="20"/>
  <c r="J383" i="20"/>
  <c r="I383" i="20"/>
  <c r="H383" i="20"/>
  <c r="G383" i="20"/>
  <c r="F383" i="20"/>
  <c r="K382" i="20"/>
  <c r="J382" i="20"/>
  <c r="I382" i="20"/>
  <c r="H382" i="20"/>
  <c r="G382" i="20"/>
  <c r="F382" i="20"/>
  <c r="K381" i="20"/>
  <c r="J381" i="20"/>
  <c r="I381" i="20"/>
  <c r="H381" i="20"/>
  <c r="G381" i="20"/>
  <c r="F381" i="20"/>
  <c r="K380" i="20"/>
  <c r="J380" i="20"/>
  <c r="I380" i="20"/>
  <c r="H380" i="20"/>
  <c r="G380" i="20"/>
  <c r="F380" i="20"/>
  <c r="K379" i="20"/>
  <c r="J379" i="20"/>
  <c r="I379" i="20"/>
  <c r="H379" i="20"/>
  <c r="G379" i="20"/>
  <c r="F379" i="20"/>
  <c r="K378" i="20"/>
  <c r="J378" i="20"/>
  <c r="I378" i="20"/>
  <c r="H378" i="20"/>
  <c r="G378" i="20"/>
  <c r="F378" i="20"/>
  <c r="K377" i="20"/>
  <c r="J377" i="20"/>
  <c r="I377" i="20"/>
  <c r="H377" i="20"/>
  <c r="G377" i="20"/>
  <c r="F377" i="20"/>
  <c r="K376" i="20"/>
  <c r="J376" i="20"/>
  <c r="I376" i="20"/>
  <c r="H376" i="20"/>
  <c r="G376" i="20"/>
  <c r="F376" i="20"/>
  <c r="K375" i="20"/>
  <c r="J375" i="20"/>
  <c r="I375" i="20"/>
  <c r="H375" i="20"/>
  <c r="G375" i="20"/>
  <c r="F375" i="20"/>
  <c r="K374" i="20"/>
  <c r="J374" i="20"/>
  <c r="I374" i="20"/>
  <c r="H374" i="20"/>
  <c r="G374" i="20"/>
  <c r="F374" i="20"/>
  <c r="K373" i="20"/>
  <c r="J373" i="20"/>
  <c r="I373" i="20"/>
  <c r="H373" i="20"/>
  <c r="G373" i="20"/>
  <c r="F373" i="20"/>
  <c r="K372" i="20"/>
  <c r="J372" i="20"/>
  <c r="I372" i="20"/>
  <c r="H372" i="20"/>
  <c r="G372" i="20"/>
  <c r="F372" i="20"/>
  <c r="K371" i="20"/>
  <c r="J371" i="20"/>
  <c r="I371" i="20"/>
  <c r="H371" i="20"/>
  <c r="G371" i="20"/>
  <c r="F371" i="20"/>
  <c r="K370" i="20"/>
  <c r="J370" i="20"/>
  <c r="I370" i="20"/>
  <c r="H370" i="20"/>
  <c r="G370" i="20"/>
  <c r="F370" i="20"/>
  <c r="K369" i="20"/>
  <c r="J369" i="20"/>
  <c r="I369" i="20"/>
  <c r="H369" i="20"/>
  <c r="G369" i="20"/>
  <c r="F369" i="20"/>
  <c r="K368" i="20"/>
  <c r="J368" i="20"/>
  <c r="I368" i="20"/>
  <c r="H368" i="20"/>
  <c r="G368" i="20"/>
  <c r="F368" i="20"/>
  <c r="K367" i="20"/>
  <c r="J367" i="20"/>
  <c r="I367" i="20"/>
  <c r="H367" i="20"/>
  <c r="G367" i="20"/>
  <c r="F367" i="20"/>
  <c r="K366" i="20"/>
  <c r="J366" i="20"/>
  <c r="I366" i="20"/>
  <c r="H366" i="20"/>
  <c r="G366" i="20"/>
  <c r="F366" i="20"/>
  <c r="K365" i="20"/>
  <c r="J365" i="20"/>
  <c r="I365" i="20"/>
  <c r="H365" i="20"/>
  <c r="G365" i="20"/>
  <c r="F365" i="20"/>
  <c r="K364" i="20"/>
  <c r="J364" i="20"/>
  <c r="I364" i="20"/>
  <c r="H364" i="20"/>
  <c r="G364" i="20"/>
  <c r="F364" i="20"/>
  <c r="K363" i="20"/>
  <c r="J363" i="20"/>
  <c r="I363" i="20"/>
  <c r="H363" i="20"/>
  <c r="G363" i="20"/>
  <c r="F363" i="20"/>
  <c r="K362" i="20"/>
  <c r="J362" i="20"/>
  <c r="I362" i="20"/>
  <c r="H362" i="20"/>
  <c r="G362" i="20"/>
  <c r="F362" i="20"/>
  <c r="K361" i="20"/>
  <c r="J361" i="20"/>
  <c r="I361" i="20"/>
  <c r="H361" i="20"/>
  <c r="G361" i="20"/>
  <c r="F361" i="20"/>
  <c r="K360" i="20"/>
  <c r="J360" i="20"/>
  <c r="I360" i="20"/>
  <c r="H360" i="20"/>
  <c r="G360" i="20"/>
  <c r="F360" i="20"/>
  <c r="K359" i="20"/>
  <c r="J359" i="20"/>
  <c r="I359" i="20"/>
  <c r="H359" i="20"/>
  <c r="G359" i="20"/>
  <c r="F359" i="20"/>
  <c r="K358" i="20"/>
  <c r="J358" i="20"/>
  <c r="I358" i="20"/>
  <c r="H358" i="20"/>
  <c r="G358" i="20"/>
  <c r="F358" i="20"/>
  <c r="K357" i="20"/>
  <c r="J357" i="20"/>
  <c r="I357" i="20"/>
  <c r="H357" i="20"/>
  <c r="G357" i="20"/>
  <c r="F357" i="20"/>
  <c r="K356" i="20"/>
  <c r="J356" i="20"/>
  <c r="I356" i="20"/>
  <c r="H356" i="20"/>
  <c r="G356" i="20"/>
  <c r="F356" i="20"/>
  <c r="K355" i="20"/>
  <c r="J355" i="20"/>
  <c r="I355" i="20"/>
  <c r="H355" i="20"/>
  <c r="G355" i="20"/>
  <c r="F355" i="20"/>
  <c r="K354" i="20"/>
  <c r="J354" i="20"/>
  <c r="I354" i="20"/>
  <c r="H354" i="20"/>
  <c r="G354" i="20"/>
  <c r="F354" i="20"/>
  <c r="K353" i="20"/>
  <c r="J353" i="20"/>
  <c r="I353" i="20"/>
  <c r="H353" i="20"/>
  <c r="G353" i="20"/>
  <c r="F353" i="20"/>
  <c r="K352" i="20"/>
  <c r="J352" i="20"/>
  <c r="I352" i="20"/>
  <c r="H352" i="20"/>
  <c r="G352" i="20"/>
  <c r="F352" i="20"/>
  <c r="K351" i="20"/>
  <c r="J351" i="20"/>
  <c r="I351" i="20"/>
  <c r="H351" i="20"/>
  <c r="G351" i="20"/>
  <c r="F351" i="20"/>
  <c r="K350" i="20"/>
  <c r="J350" i="20"/>
  <c r="I350" i="20"/>
  <c r="H350" i="20"/>
  <c r="G350" i="20"/>
  <c r="F350" i="20"/>
  <c r="K349" i="20"/>
  <c r="J349" i="20"/>
  <c r="I349" i="20"/>
  <c r="H349" i="20"/>
  <c r="G349" i="20"/>
  <c r="F349" i="20"/>
  <c r="K348" i="20"/>
  <c r="J348" i="20"/>
  <c r="I348" i="20"/>
  <c r="H348" i="20"/>
  <c r="G348" i="20"/>
  <c r="F348" i="20"/>
  <c r="K347" i="20"/>
  <c r="J347" i="20"/>
  <c r="I347" i="20"/>
  <c r="H347" i="20"/>
  <c r="G347" i="20"/>
  <c r="F347" i="20"/>
  <c r="K346" i="20"/>
  <c r="J346" i="20"/>
  <c r="I346" i="20"/>
  <c r="H346" i="20"/>
  <c r="G346" i="20"/>
  <c r="F346" i="20"/>
  <c r="K345" i="20"/>
  <c r="J345" i="20"/>
  <c r="I345" i="20"/>
  <c r="H345" i="20"/>
  <c r="G345" i="20"/>
  <c r="F345" i="20"/>
  <c r="K344" i="20"/>
  <c r="J344" i="20"/>
  <c r="I344" i="20"/>
  <c r="H344" i="20"/>
  <c r="G344" i="20"/>
  <c r="F344" i="20"/>
  <c r="K343" i="20"/>
  <c r="J343" i="20"/>
  <c r="I343" i="20"/>
  <c r="H343" i="20"/>
  <c r="G343" i="20"/>
  <c r="F343" i="20"/>
  <c r="K342" i="20"/>
  <c r="J342" i="20"/>
  <c r="I342" i="20"/>
  <c r="H342" i="20"/>
  <c r="G342" i="20"/>
  <c r="F342" i="20"/>
  <c r="K341" i="20"/>
  <c r="J341" i="20"/>
  <c r="I341" i="20"/>
  <c r="H341" i="20"/>
  <c r="G341" i="20"/>
  <c r="F341" i="20"/>
  <c r="K340" i="20"/>
  <c r="J340" i="20"/>
  <c r="I340" i="20"/>
  <c r="H340" i="20"/>
  <c r="G340" i="20"/>
  <c r="F340" i="20"/>
  <c r="K339" i="20"/>
  <c r="J339" i="20"/>
  <c r="I339" i="20"/>
  <c r="H339" i="20"/>
  <c r="G339" i="20"/>
  <c r="F339" i="20"/>
  <c r="K338" i="20"/>
  <c r="J338" i="20"/>
  <c r="I338" i="20"/>
  <c r="H338" i="20"/>
  <c r="G338" i="20"/>
  <c r="F338" i="20"/>
  <c r="K337" i="20"/>
  <c r="J337" i="20"/>
  <c r="I337" i="20"/>
  <c r="H337" i="20"/>
  <c r="G337" i="20"/>
  <c r="F337" i="20"/>
  <c r="K336" i="20"/>
  <c r="J336" i="20"/>
  <c r="I336" i="20"/>
  <c r="H336" i="20"/>
  <c r="G336" i="20"/>
  <c r="F336" i="20"/>
  <c r="K335" i="20"/>
  <c r="J335" i="20"/>
  <c r="I335" i="20"/>
  <c r="H335" i="20"/>
  <c r="G335" i="20"/>
  <c r="F335" i="20"/>
  <c r="K334" i="20"/>
  <c r="J334" i="20"/>
  <c r="I334" i="20"/>
  <c r="H334" i="20"/>
  <c r="G334" i="20"/>
  <c r="F334" i="20"/>
  <c r="K333" i="20"/>
  <c r="J333" i="20"/>
  <c r="I333" i="20"/>
  <c r="H333" i="20"/>
  <c r="G333" i="20"/>
  <c r="F333" i="20"/>
  <c r="K332" i="20"/>
  <c r="J332" i="20"/>
  <c r="I332" i="20"/>
  <c r="H332" i="20"/>
  <c r="G332" i="20"/>
  <c r="F332" i="20"/>
  <c r="K331" i="20"/>
  <c r="J331" i="20"/>
  <c r="I331" i="20"/>
  <c r="H331" i="20"/>
  <c r="G331" i="20"/>
  <c r="F331" i="20"/>
  <c r="K330" i="20"/>
  <c r="J330" i="20"/>
  <c r="I330" i="20"/>
  <c r="H330" i="20"/>
  <c r="G330" i="20"/>
  <c r="F330" i="20"/>
  <c r="K329" i="20"/>
  <c r="J329" i="20"/>
  <c r="I329" i="20"/>
  <c r="H329" i="20"/>
  <c r="G329" i="20"/>
  <c r="F329" i="20"/>
  <c r="K328" i="20"/>
  <c r="J328" i="20"/>
  <c r="I328" i="20"/>
  <c r="H328" i="20"/>
  <c r="G328" i="20"/>
  <c r="F328" i="20"/>
  <c r="K327" i="20"/>
  <c r="J327" i="20"/>
  <c r="I327" i="20"/>
  <c r="H327" i="20"/>
  <c r="G327" i="20"/>
  <c r="F327" i="20"/>
  <c r="K326" i="20"/>
  <c r="J326" i="20"/>
  <c r="I326" i="20"/>
  <c r="H326" i="20"/>
  <c r="G326" i="20"/>
  <c r="F326" i="20"/>
  <c r="K325" i="20"/>
  <c r="J325" i="20"/>
  <c r="I325" i="20"/>
  <c r="H325" i="20"/>
  <c r="G325" i="20"/>
  <c r="F325" i="20"/>
  <c r="K324" i="20"/>
  <c r="J324" i="20"/>
  <c r="I324" i="20"/>
  <c r="H324" i="20"/>
  <c r="G324" i="20"/>
  <c r="F324" i="20"/>
  <c r="K323" i="20"/>
  <c r="J323" i="20"/>
  <c r="I323" i="20"/>
  <c r="H323" i="20"/>
  <c r="G323" i="20"/>
  <c r="F323" i="20"/>
  <c r="K322" i="20"/>
  <c r="J322" i="20"/>
  <c r="I322" i="20"/>
  <c r="H322" i="20"/>
  <c r="G322" i="20"/>
  <c r="F322" i="20"/>
  <c r="K321" i="20"/>
  <c r="J321" i="20"/>
  <c r="I321" i="20"/>
  <c r="H321" i="20"/>
  <c r="G321" i="20"/>
  <c r="F321" i="20"/>
  <c r="K320" i="20"/>
  <c r="J320" i="20"/>
  <c r="I320" i="20"/>
  <c r="H320" i="20"/>
  <c r="G320" i="20"/>
  <c r="F320" i="20"/>
  <c r="K319" i="20"/>
  <c r="J319" i="20"/>
  <c r="I319" i="20"/>
  <c r="H319" i="20"/>
  <c r="G319" i="20"/>
  <c r="F319" i="20"/>
  <c r="K318" i="20"/>
  <c r="J318" i="20"/>
  <c r="I318" i="20"/>
  <c r="H318" i="20"/>
  <c r="G318" i="20"/>
  <c r="F318" i="20"/>
  <c r="K317" i="20"/>
  <c r="J317" i="20"/>
  <c r="I317" i="20"/>
  <c r="H317" i="20"/>
  <c r="G317" i="20"/>
  <c r="F317" i="20"/>
  <c r="K316" i="20"/>
  <c r="J316" i="20"/>
  <c r="I316" i="20"/>
  <c r="H316" i="20"/>
  <c r="G316" i="20"/>
  <c r="F316" i="20"/>
  <c r="K315" i="20"/>
  <c r="J315" i="20"/>
  <c r="I315" i="20"/>
  <c r="H315" i="20"/>
  <c r="G315" i="20"/>
  <c r="F315" i="20"/>
  <c r="K314" i="20"/>
  <c r="J314" i="20"/>
  <c r="I314" i="20"/>
  <c r="H314" i="20"/>
  <c r="G314" i="20"/>
  <c r="F314" i="20"/>
  <c r="K313" i="20"/>
  <c r="J313" i="20"/>
  <c r="I313" i="20"/>
  <c r="H313" i="20"/>
  <c r="G313" i="20"/>
  <c r="F313" i="20"/>
  <c r="K312" i="20"/>
  <c r="J312" i="20"/>
  <c r="I312" i="20"/>
  <c r="H312" i="20"/>
  <c r="G312" i="20"/>
  <c r="F312" i="20"/>
  <c r="K311" i="20"/>
  <c r="J311" i="20"/>
  <c r="I311" i="20"/>
  <c r="H311" i="20"/>
  <c r="G311" i="20"/>
  <c r="F311" i="20"/>
  <c r="K310" i="20"/>
  <c r="J310" i="20"/>
  <c r="I310" i="20"/>
  <c r="H310" i="20"/>
  <c r="G310" i="20"/>
  <c r="F310" i="20"/>
  <c r="K309" i="20"/>
  <c r="J309" i="20"/>
  <c r="I309" i="20"/>
  <c r="H309" i="20"/>
  <c r="G309" i="20"/>
  <c r="F309" i="20"/>
  <c r="K308" i="20"/>
  <c r="J308" i="20"/>
  <c r="I308" i="20"/>
  <c r="H308" i="20"/>
  <c r="G308" i="20"/>
  <c r="F308" i="20"/>
  <c r="K307" i="20"/>
  <c r="J307" i="20"/>
  <c r="I307" i="20"/>
  <c r="H307" i="20"/>
  <c r="G307" i="20"/>
  <c r="F307" i="20"/>
  <c r="K306" i="20"/>
  <c r="J306" i="20"/>
  <c r="I306" i="20"/>
  <c r="H306" i="20"/>
  <c r="G306" i="20"/>
  <c r="F306" i="20"/>
  <c r="K305" i="20"/>
  <c r="J305" i="20"/>
  <c r="I305" i="20"/>
  <c r="H305" i="20"/>
  <c r="G305" i="20"/>
  <c r="F305" i="20"/>
  <c r="K304" i="20"/>
  <c r="J304" i="20"/>
  <c r="I304" i="20"/>
  <c r="H304" i="20"/>
  <c r="G304" i="20"/>
  <c r="F304" i="20"/>
  <c r="K303" i="20"/>
  <c r="J303" i="20"/>
  <c r="I303" i="20"/>
  <c r="H303" i="20"/>
  <c r="G303" i="20"/>
  <c r="F303" i="20"/>
  <c r="K302" i="20"/>
  <c r="J302" i="20"/>
  <c r="I302" i="20"/>
  <c r="H302" i="20"/>
  <c r="G302" i="20"/>
  <c r="F302" i="20"/>
  <c r="K301" i="20"/>
  <c r="J301" i="20"/>
  <c r="I301" i="20"/>
  <c r="H301" i="20"/>
  <c r="G301" i="20"/>
  <c r="F301" i="20"/>
  <c r="K300" i="20"/>
  <c r="J300" i="20"/>
  <c r="I300" i="20"/>
  <c r="H300" i="20"/>
  <c r="G300" i="20"/>
  <c r="F300" i="20"/>
  <c r="K299" i="20"/>
  <c r="J299" i="20"/>
  <c r="I299" i="20"/>
  <c r="H299" i="20"/>
  <c r="G299" i="20"/>
  <c r="F299" i="20"/>
  <c r="K298" i="20"/>
  <c r="J298" i="20"/>
  <c r="I298" i="20"/>
  <c r="H298" i="20"/>
  <c r="G298" i="20"/>
  <c r="F298" i="20"/>
  <c r="K297" i="20"/>
  <c r="J297" i="20"/>
  <c r="I297" i="20"/>
  <c r="H297" i="20"/>
  <c r="G297" i="20"/>
  <c r="F297" i="20"/>
  <c r="K296" i="20"/>
  <c r="J296" i="20"/>
  <c r="I296" i="20"/>
  <c r="H296" i="20"/>
  <c r="G296" i="20"/>
  <c r="F296" i="20"/>
  <c r="K295" i="20"/>
  <c r="J295" i="20"/>
  <c r="I295" i="20"/>
  <c r="H295" i="20"/>
  <c r="G295" i="20"/>
  <c r="F295" i="20"/>
  <c r="K294" i="20"/>
  <c r="J294" i="20"/>
  <c r="I294" i="20"/>
  <c r="H294" i="20"/>
  <c r="G294" i="20"/>
  <c r="F294" i="20"/>
  <c r="K293" i="20"/>
  <c r="J293" i="20"/>
  <c r="I293" i="20"/>
  <c r="H293" i="20"/>
  <c r="G293" i="20"/>
  <c r="F293" i="20"/>
  <c r="K292" i="20"/>
  <c r="J292" i="20"/>
  <c r="I292" i="20"/>
  <c r="H292" i="20"/>
  <c r="G292" i="20"/>
  <c r="F292" i="20"/>
  <c r="K291" i="20"/>
  <c r="J291" i="20"/>
  <c r="I291" i="20"/>
  <c r="H291" i="20"/>
  <c r="G291" i="20"/>
  <c r="F291" i="20"/>
  <c r="K290" i="20"/>
  <c r="J290" i="20"/>
  <c r="I290" i="20"/>
  <c r="H290" i="20"/>
  <c r="G290" i="20"/>
  <c r="F290" i="20"/>
  <c r="K289" i="20"/>
  <c r="J289" i="20"/>
  <c r="I289" i="20"/>
  <c r="H289" i="20"/>
  <c r="G289" i="20"/>
  <c r="F289" i="20"/>
  <c r="K288" i="20"/>
  <c r="J288" i="20"/>
  <c r="I288" i="20"/>
  <c r="H288" i="20"/>
  <c r="G288" i="20"/>
  <c r="F288" i="20"/>
  <c r="K287" i="20"/>
  <c r="J287" i="20"/>
  <c r="I287" i="20"/>
  <c r="H287" i="20"/>
  <c r="G287" i="20"/>
  <c r="F287" i="20"/>
  <c r="K286" i="20"/>
  <c r="J286" i="20"/>
  <c r="I286" i="20"/>
  <c r="H286" i="20"/>
  <c r="G286" i="20"/>
  <c r="F286" i="20"/>
  <c r="K285" i="20"/>
  <c r="J285" i="20"/>
  <c r="I285" i="20"/>
  <c r="H285" i="20"/>
  <c r="G285" i="20"/>
  <c r="F285" i="20"/>
  <c r="K284" i="20"/>
  <c r="J284" i="20"/>
  <c r="I284" i="20"/>
  <c r="H284" i="20"/>
  <c r="G284" i="20"/>
  <c r="F284" i="20"/>
  <c r="K283" i="20"/>
  <c r="J283" i="20"/>
  <c r="I283" i="20"/>
  <c r="H283" i="20"/>
  <c r="G283" i="20"/>
  <c r="F283" i="20"/>
  <c r="K282" i="20"/>
  <c r="J282" i="20"/>
  <c r="I282" i="20"/>
  <c r="H282" i="20"/>
  <c r="G282" i="20"/>
  <c r="F282" i="20"/>
  <c r="K281" i="20"/>
  <c r="J281" i="20"/>
  <c r="I281" i="20"/>
  <c r="H281" i="20"/>
  <c r="G281" i="20"/>
  <c r="F281" i="20"/>
  <c r="K280" i="20"/>
  <c r="J280" i="20"/>
  <c r="I280" i="20"/>
  <c r="H280" i="20"/>
  <c r="G280" i="20"/>
  <c r="F280" i="20"/>
  <c r="K279" i="20"/>
  <c r="J279" i="20"/>
  <c r="I279" i="20"/>
  <c r="H279" i="20"/>
  <c r="G279" i="20"/>
  <c r="F279" i="20"/>
  <c r="K278" i="20"/>
  <c r="J278" i="20"/>
  <c r="I278" i="20"/>
  <c r="H278" i="20"/>
  <c r="G278" i="20"/>
  <c r="F278" i="20"/>
  <c r="K277" i="20"/>
  <c r="J277" i="20"/>
  <c r="I277" i="20"/>
  <c r="H277" i="20"/>
  <c r="G277" i="20"/>
  <c r="F277" i="20"/>
  <c r="K276" i="20"/>
  <c r="J276" i="20"/>
  <c r="I276" i="20"/>
  <c r="H276" i="20"/>
  <c r="G276" i="20"/>
  <c r="F276" i="20"/>
  <c r="K275" i="20"/>
  <c r="J275" i="20"/>
  <c r="I275" i="20"/>
  <c r="H275" i="20"/>
  <c r="G275" i="20"/>
  <c r="F275" i="20"/>
  <c r="K274" i="20"/>
  <c r="J274" i="20"/>
  <c r="I274" i="20"/>
  <c r="H274" i="20"/>
  <c r="G274" i="20"/>
  <c r="F274" i="20"/>
  <c r="K273" i="20"/>
  <c r="J273" i="20"/>
  <c r="I273" i="20"/>
  <c r="H273" i="20"/>
  <c r="G273" i="20"/>
  <c r="F273" i="20"/>
  <c r="K272" i="20"/>
  <c r="J272" i="20"/>
  <c r="I272" i="20"/>
  <c r="H272" i="20"/>
  <c r="G272" i="20"/>
  <c r="F272" i="20"/>
  <c r="K271" i="20"/>
  <c r="J271" i="20"/>
  <c r="I271" i="20"/>
  <c r="H271" i="20"/>
  <c r="G271" i="20"/>
  <c r="F271" i="20"/>
  <c r="K270" i="20"/>
  <c r="J270" i="20"/>
  <c r="I270" i="20"/>
  <c r="H270" i="20"/>
  <c r="G270" i="20"/>
  <c r="F270" i="20"/>
  <c r="K269" i="20"/>
  <c r="J269" i="20"/>
  <c r="I269" i="20"/>
  <c r="H269" i="20"/>
  <c r="G269" i="20"/>
  <c r="F269" i="20"/>
  <c r="K268" i="20"/>
  <c r="J268" i="20"/>
  <c r="I268" i="20"/>
  <c r="H268" i="20"/>
  <c r="G268" i="20"/>
  <c r="F268" i="20"/>
  <c r="K267" i="20"/>
  <c r="J267" i="20"/>
  <c r="I267" i="20"/>
  <c r="H267" i="20"/>
  <c r="G267" i="20"/>
  <c r="F267" i="20"/>
  <c r="K266" i="20"/>
  <c r="J266" i="20"/>
  <c r="I266" i="20"/>
  <c r="H266" i="20"/>
  <c r="G266" i="20"/>
  <c r="F266" i="20"/>
  <c r="K265" i="20"/>
  <c r="J265" i="20"/>
  <c r="I265" i="20"/>
  <c r="H265" i="20"/>
  <c r="G265" i="20"/>
  <c r="F265" i="20"/>
  <c r="K264" i="20"/>
  <c r="J264" i="20"/>
  <c r="I264" i="20"/>
  <c r="H264" i="20"/>
  <c r="G264" i="20"/>
  <c r="F264" i="20"/>
  <c r="K263" i="20"/>
  <c r="J263" i="20"/>
  <c r="I263" i="20"/>
  <c r="H263" i="20"/>
  <c r="G263" i="20"/>
  <c r="F263" i="20"/>
  <c r="K262" i="20"/>
  <c r="J262" i="20"/>
  <c r="I262" i="20"/>
  <c r="H262" i="20"/>
  <c r="G262" i="20"/>
  <c r="F262" i="20"/>
  <c r="K261" i="20"/>
  <c r="J261" i="20"/>
  <c r="I261" i="20"/>
  <c r="H261" i="20"/>
  <c r="G261" i="20"/>
  <c r="F261" i="20"/>
  <c r="K260" i="20"/>
  <c r="J260" i="20"/>
  <c r="I260" i="20"/>
  <c r="H260" i="20"/>
  <c r="G260" i="20"/>
  <c r="F260" i="20"/>
  <c r="K259" i="20"/>
  <c r="J259" i="20"/>
  <c r="I259" i="20"/>
  <c r="H259" i="20"/>
  <c r="G259" i="20"/>
  <c r="F259" i="20"/>
  <c r="K258" i="20"/>
  <c r="J258" i="20"/>
  <c r="I258" i="20"/>
  <c r="H258" i="20"/>
  <c r="G258" i="20"/>
  <c r="F258" i="20"/>
  <c r="K257" i="20"/>
  <c r="J257" i="20"/>
  <c r="I257" i="20"/>
  <c r="H257" i="20"/>
  <c r="G257" i="20"/>
  <c r="F257" i="20"/>
  <c r="K256" i="20"/>
  <c r="J256" i="20"/>
  <c r="I256" i="20"/>
  <c r="H256" i="20"/>
  <c r="G256" i="20"/>
  <c r="F256" i="20"/>
  <c r="K255" i="20"/>
  <c r="J255" i="20"/>
  <c r="I255" i="20"/>
  <c r="H255" i="20"/>
  <c r="G255" i="20"/>
  <c r="F255" i="20"/>
  <c r="K254" i="20"/>
  <c r="J254" i="20"/>
  <c r="I254" i="20"/>
  <c r="H254" i="20"/>
  <c r="G254" i="20"/>
  <c r="F254" i="20"/>
  <c r="K253" i="20"/>
  <c r="J253" i="20"/>
  <c r="I253" i="20"/>
  <c r="H253" i="20"/>
  <c r="G253" i="20"/>
  <c r="F253" i="20"/>
  <c r="K252" i="20"/>
  <c r="J252" i="20"/>
  <c r="I252" i="20"/>
  <c r="H252" i="20"/>
  <c r="G252" i="20"/>
  <c r="F252" i="20"/>
  <c r="K251" i="20"/>
  <c r="J251" i="20"/>
  <c r="I251" i="20"/>
  <c r="H251" i="20"/>
  <c r="G251" i="20"/>
  <c r="F251" i="20"/>
  <c r="K250" i="20"/>
  <c r="J250" i="20"/>
  <c r="I250" i="20"/>
  <c r="H250" i="20"/>
  <c r="G250" i="20"/>
  <c r="F250" i="20"/>
  <c r="K249" i="20"/>
  <c r="J249" i="20"/>
  <c r="I249" i="20"/>
  <c r="H249" i="20"/>
  <c r="G249" i="20"/>
  <c r="F249" i="20"/>
  <c r="K248" i="20"/>
  <c r="J248" i="20"/>
  <c r="I248" i="20"/>
  <c r="H248" i="20"/>
  <c r="G248" i="20"/>
  <c r="F248" i="20"/>
  <c r="K247" i="20"/>
  <c r="J247" i="20"/>
  <c r="I247" i="20"/>
  <c r="H247" i="20"/>
  <c r="G247" i="20"/>
  <c r="F247" i="20"/>
  <c r="K246" i="20"/>
  <c r="J246" i="20"/>
  <c r="I246" i="20"/>
  <c r="H246" i="20"/>
  <c r="G246" i="20"/>
  <c r="F246" i="20"/>
  <c r="K245" i="20"/>
  <c r="J245" i="20"/>
  <c r="I245" i="20"/>
  <c r="H245" i="20"/>
  <c r="G245" i="20"/>
  <c r="F245" i="20"/>
  <c r="K244" i="20"/>
  <c r="J244" i="20"/>
  <c r="I244" i="20"/>
  <c r="H244" i="20"/>
  <c r="G244" i="20"/>
  <c r="F244" i="20"/>
  <c r="K243" i="20"/>
  <c r="J243" i="20"/>
  <c r="I243" i="20"/>
  <c r="H243" i="20"/>
  <c r="G243" i="20"/>
  <c r="F243" i="20"/>
  <c r="K242" i="20"/>
  <c r="J242" i="20"/>
  <c r="I242" i="20"/>
  <c r="H242" i="20"/>
  <c r="G242" i="20"/>
  <c r="F242" i="20"/>
  <c r="K241" i="20"/>
  <c r="J241" i="20"/>
  <c r="I241" i="20"/>
  <c r="H241" i="20"/>
  <c r="G241" i="20"/>
  <c r="F241" i="20"/>
  <c r="K240" i="20"/>
  <c r="J240" i="20"/>
  <c r="I240" i="20"/>
  <c r="H240" i="20"/>
  <c r="G240" i="20"/>
  <c r="F240" i="20"/>
  <c r="K239" i="20"/>
  <c r="J239" i="20"/>
  <c r="I239" i="20"/>
  <c r="H239" i="20"/>
  <c r="G239" i="20"/>
  <c r="F239" i="20"/>
  <c r="K238" i="20"/>
  <c r="J238" i="20"/>
  <c r="I238" i="20"/>
  <c r="H238" i="20"/>
  <c r="G238" i="20"/>
  <c r="F238" i="20"/>
  <c r="K237" i="20"/>
  <c r="J237" i="20"/>
  <c r="I237" i="20"/>
  <c r="H237" i="20"/>
  <c r="G237" i="20"/>
  <c r="F237" i="20"/>
  <c r="K236" i="20"/>
  <c r="J236" i="20"/>
  <c r="I236" i="20"/>
  <c r="H236" i="20"/>
  <c r="G236" i="20"/>
  <c r="F236" i="20"/>
  <c r="K235" i="20"/>
  <c r="J235" i="20"/>
  <c r="I235" i="20"/>
  <c r="H235" i="20"/>
  <c r="G235" i="20"/>
  <c r="F235" i="20"/>
  <c r="K234" i="20"/>
  <c r="J234" i="20"/>
  <c r="I234" i="20"/>
  <c r="H234" i="20"/>
  <c r="G234" i="20"/>
  <c r="F234" i="20"/>
  <c r="K233" i="20"/>
  <c r="J233" i="20"/>
  <c r="I233" i="20"/>
  <c r="H233" i="20"/>
  <c r="G233" i="20"/>
  <c r="F233" i="20"/>
  <c r="K232" i="20"/>
  <c r="J232" i="20"/>
  <c r="I232" i="20"/>
  <c r="H232" i="20"/>
  <c r="G232" i="20"/>
  <c r="F232" i="20"/>
  <c r="K231" i="20"/>
  <c r="J231" i="20"/>
  <c r="I231" i="20"/>
  <c r="H231" i="20"/>
  <c r="G231" i="20"/>
  <c r="F231" i="20"/>
  <c r="K230" i="20"/>
  <c r="J230" i="20"/>
  <c r="I230" i="20"/>
  <c r="H230" i="20"/>
  <c r="G230" i="20"/>
  <c r="F230" i="20"/>
  <c r="K229" i="20"/>
  <c r="J229" i="20"/>
  <c r="I229" i="20"/>
  <c r="H229" i="20"/>
  <c r="G229" i="20"/>
  <c r="F229" i="20"/>
  <c r="K228" i="20"/>
  <c r="J228" i="20"/>
  <c r="I228" i="20"/>
  <c r="H228" i="20"/>
  <c r="G228" i="20"/>
  <c r="F228" i="20"/>
  <c r="K227" i="20"/>
  <c r="J227" i="20"/>
  <c r="I227" i="20"/>
  <c r="H227" i="20"/>
  <c r="G227" i="20"/>
  <c r="F227" i="20"/>
  <c r="K226" i="20"/>
  <c r="J226" i="20"/>
  <c r="I226" i="20"/>
  <c r="H226" i="20"/>
  <c r="G226" i="20"/>
  <c r="F226" i="20"/>
  <c r="K225" i="20"/>
  <c r="J225" i="20"/>
  <c r="I225" i="20"/>
  <c r="H225" i="20"/>
  <c r="G225" i="20"/>
  <c r="F225" i="20"/>
  <c r="K224" i="20"/>
  <c r="J224" i="20"/>
  <c r="I224" i="20"/>
  <c r="H224" i="20"/>
  <c r="G224" i="20"/>
  <c r="F224" i="20"/>
  <c r="K223" i="20"/>
  <c r="J223" i="20"/>
  <c r="I223" i="20"/>
  <c r="H223" i="20"/>
  <c r="G223" i="20"/>
  <c r="F223" i="20"/>
  <c r="K222" i="20"/>
  <c r="J222" i="20"/>
  <c r="I222" i="20"/>
  <c r="H222" i="20"/>
  <c r="G222" i="20"/>
  <c r="F222" i="20"/>
  <c r="K221" i="20"/>
  <c r="J221" i="20"/>
  <c r="I221" i="20"/>
  <c r="H221" i="20"/>
  <c r="G221" i="20"/>
  <c r="F221" i="20"/>
  <c r="K220" i="20"/>
  <c r="J220" i="20"/>
  <c r="I220" i="20"/>
  <c r="H220" i="20"/>
  <c r="G220" i="20"/>
  <c r="F220" i="20"/>
  <c r="K219" i="20"/>
  <c r="J219" i="20"/>
  <c r="I219" i="20"/>
  <c r="H219" i="20"/>
  <c r="G219" i="20"/>
  <c r="F219" i="20"/>
  <c r="K218" i="20"/>
  <c r="J218" i="20"/>
  <c r="I218" i="20"/>
  <c r="H218" i="20"/>
  <c r="G218" i="20"/>
  <c r="F218" i="20"/>
  <c r="K217" i="20"/>
  <c r="J217" i="20"/>
  <c r="I217" i="20"/>
  <c r="H217" i="20"/>
  <c r="G217" i="20"/>
  <c r="F217" i="20"/>
  <c r="K216" i="20"/>
  <c r="J216" i="20"/>
  <c r="I216" i="20"/>
  <c r="H216" i="20"/>
  <c r="G216" i="20"/>
  <c r="F216" i="20"/>
  <c r="K215" i="20"/>
  <c r="J215" i="20"/>
  <c r="I215" i="20"/>
  <c r="H215" i="20"/>
  <c r="G215" i="20"/>
  <c r="F215" i="20"/>
  <c r="K214" i="20"/>
  <c r="J214" i="20"/>
  <c r="I214" i="20"/>
  <c r="H214" i="20"/>
  <c r="G214" i="20"/>
  <c r="F214" i="20"/>
  <c r="K213" i="20"/>
  <c r="J213" i="20"/>
  <c r="I213" i="20"/>
  <c r="H213" i="20"/>
  <c r="G213" i="20"/>
  <c r="F213" i="20"/>
  <c r="K212" i="20"/>
  <c r="J212" i="20"/>
  <c r="I212" i="20"/>
  <c r="H212" i="20"/>
  <c r="G212" i="20"/>
  <c r="F212" i="20"/>
  <c r="K211" i="20"/>
  <c r="J211" i="20"/>
  <c r="I211" i="20"/>
  <c r="H211" i="20"/>
  <c r="G211" i="20"/>
  <c r="F211" i="20"/>
  <c r="K210" i="20"/>
  <c r="J210" i="20"/>
  <c r="I210" i="20"/>
  <c r="H210" i="20"/>
  <c r="G210" i="20"/>
  <c r="F210" i="20"/>
  <c r="K209" i="20"/>
  <c r="J209" i="20"/>
  <c r="I209" i="20"/>
  <c r="H209" i="20"/>
  <c r="G209" i="20"/>
  <c r="F209" i="20"/>
  <c r="K208" i="20"/>
  <c r="J208" i="20"/>
  <c r="I208" i="20"/>
  <c r="H208" i="20"/>
  <c r="G208" i="20"/>
  <c r="F208" i="20"/>
  <c r="K207" i="20"/>
  <c r="J207" i="20"/>
  <c r="I207" i="20"/>
  <c r="H207" i="20"/>
  <c r="G207" i="20"/>
  <c r="F207" i="20"/>
  <c r="K206" i="20"/>
  <c r="J206" i="20"/>
  <c r="I206" i="20"/>
  <c r="H206" i="20"/>
  <c r="G206" i="20"/>
  <c r="F206" i="20"/>
  <c r="K205" i="20"/>
  <c r="J205" i="20"/>
  <c r="I205" i="20"/>
  <c r="H205" i="20"/>
  <c r="G205" i="20"/>
  <c r="F205" i="20"/>
  <c r="K204" i="20"/>
  <c r="J204" i="20"/>
  <c r="I204" i="20"/>
  <c r="H204" i="20"/>
  <c r="G204" i="20"/>
  <c r="F204" i="20"/>
  <c r="K203" i="20"/>
  <c r="J203" i="20"/>
  <c r="I203" i="20"/>
  <c r="H203" i="20"/>
  <c r="G203" i="20"/>
  <c r="F203" i="20"/>
  <c r="K202" i="20"/>
  <c r="J202" i="20"/>
  <c r="I202" i="20"/>
  <c r="H202" i="20"/>
  <c r="G202" i="20"/>
  <c r="F202" i="20"/>
  <c r="K201" i="20"/>
  <c r="J201" i="20"/>
  <c r="I201" i="20"/>
  <c r="H201" i="20"/>
  <c r="G201" i="20"/>
  <c r="F201" i="20"/>
  <c r="K200" i="20"/>
  <c r="J200" i="20"/>
  <c r="I200" i="20"/>
  <c r="H200" i="20"/>
  <c r="G200" i="20"/>
  <c r="F200" i="20"/>
  <c r="K199" i="20"/>
  <c r="J199" i="20"/>
  <c r="I199" i="20"/>
  <c r="H199" i="20"/>
  <c r="G199" i="20"/>
  <c r="F199" i="20"/>
  <c r="K198" i="20"/>
  <c r="J198" i="20"/>
  <c r="I198" i="20"/>
  <c r="H198" i="20"/>
  <c r="G198" i="20"/>
  <c r="F198" i="20"/>
  <c r="K197" i="20"/>
  <c r="J197" i="20"/>
  <c r="I197" i="20"/>
  <c r="H197" i="20"/>
  <c r="G197" i="20"/>
  <c r="F197" i="20"/>
  <c r="K196" i="20"/>
  <c r="J196" i="20"/>
  <c r="I196" i="20"/>
  <c r="H196" i="20"/>
  <c r="G196" i="20"/>
  <c r="F196" i="20"/>
  <c r="K195" i="20"/>
  <c r="J195" i="20"/>
  <c r="I195" i="20"/>
  <c r="H195" i="20"/>
  <c r="G195" i="20"/>
  <c r="F195" i="20"/>
  <c r="K194" i="20"/>
  <c r="J194" i="20"/>
  <c r="I194" i="20"/>
  <c r="H194" i="20"/>
  <c r="G194" i="20"/>
  <c r="F194" i="20"/>
  <c r="K193" i="20"/>
  <c r="J193" i="20"/>
  <c r="I193" i="20"/>
  <c r="H193" i="20"/>
  <c r="G193" i="20"/>
  <c r="F193" i="20"/>
  <c r="K192" i="20"/>
  <c r="J192" i="20"/>
  <c r="I192" i="20"/>
  <c r="H192" i="20"/>
  <c r="G192" i="20"/>
  <c r="F192" i="20"/>
  <c r="K191" i="20"/>
  <c r="J191" i="20"/>
  <c r="I191" i="20"/>
  <c r="H191" i="20"/>
  <c r="G191" i="20"/>
  <c r="F191" i="20"/>
  <c r="K190" i="20"/>
  <c r="J190" i="20"/>
  <c r="I190" i="20"/>
  <c r="H190" i="20"/>
  <c r="G190" i="20"/>
  <c r="F190" i="20"/>
  <c r="K189" i="20"/>
  <c r="J189" i="20"/>
  <c r="I189" i="20"/>
  <c r="H189" i="20"/>
  <c r="G189" i="20"/>
  <c r="F189" i="20"/>
  <c r="K188" i="20"/>
  <c r="J188" i="20"/>
  <c r="I188" i="20"/>
  <c r="H188" i="20"/>
  <c r="G188" i="20"/>
  <c r="F188" i="20"/>
  <c r="K187" i="20"/>
  <c r="J187" i="20"/>
  <c r="I187" i="20"/>
  <c r="H187" i="20"/>
  <c r="G187" i="20"/>
  <c r="F187" i="20"/>
  <c r="K186" i="20"/>
  <c r="J186" i="20"/>
  <c r="I186" i="20"/>
  <c r="H186" i="20"/>
  <c r="G186" i="20"/>
  <c r="F186" i="20"/>
  <c r="K185" i="20"/>
  <c r="J185" i="20"/>
  <c r="I185" i="20"/>
  <c r="H185" i="20"/>
  <c r="G185" i="20"/>
  <c r="F185" i="20"/>
  <c r="K184" i="20"/>
  <c r="J184" i="20"/>
  <c r="I184" i="20"/>
  <c r="H184" i="20"/>
  <c r="G184" i="20"/>
  <c r="F184" i="20"/>
  <c r="K183" i="20"/>
  <c r="J183" i="20"/>
  <c r="I183" i="20"/>
  <c r="H183" i="20"/>
  <c r="G183" i="20"/>
  <c r="F183" i="20"/>
  <c r="K182" i="20"/>
  <c r="J182" i="20"/>
  <c r="I182" i="20"/>
  <c r="H182" i="20"/>
  <c r="G182" i="20"/>
  <c r="F182" i="20"/>
  <c r="K181" i="20"/>
  <c r="J181" i="20"/>
  <c r="I181" i="20"/>
  <c r="H181" i="20"/>
  <c r="G181" i="20"/>
  <c r="F181" i="20"/>
  <c r="K180" i="20"/>
  <c r="J180" i="20"/>
  <c r="I180" i="20"/>
  <c r="H180" i="20"/>
  <c r="G180" i="20"/>
  <c r="F180" i="20"/>
  <c r="K179" i="20"/>
  <c r="J179" i="20"/>
  <c r="I179" i="20"/>
  <c r="H179" i="20"/>
  <c r="G179" i="20"/>
  <c r="F179" i="20"/>
  <c r="K178" i="20"/>
  <c r="J178" i="20"/>
  <c r="I178" i="20"/>
  <c r="H178" i="20"/>
  <c r="G178" i="20"/>
  <c r="F178" i="20"/>
  <c r="K177" i="20"/>
  <c r="J177" i="20"/>
  <c r="I177" i="20"/>
  <c r="H177" i="20"/>
  <c r="G177" i="20"/>
  <c r="F177" i="20"/>
  <c r="K176" i="20"/>
  <c r="J176" i="20"/>
  <c r="I176" i="20"/>
  <c r="H176" i="20"/>
  <c r="G176" i="20"/>
  <c r="F176" i="20"/>
  <c r="K175" i="20"/>
  <c r="J175" i="20"/>
  <c r="I175" i="20"/>
  <c r="H175" i="20"/>
  <c r="G175" i="20"/>
  <c r="F175" i="20"/>
  <c r="K174" i="20"/>
  <c r="J174" i="20"/>
  <c r="I174" i="20"/>
  <c r="H174" i="20"/>
  <c r="G174" i="20"/>
  <c r="F174" i="20"/>
  <c r="K173" i="20"/>
  <c r="J173" i="20"/>
  <c r="I173" i="20"/>
  <c r="H173" i="20"/>
  <c r="G173" i="20"/>
  <c r="F173" i="20"/>
  <c r="K172" i="20"/>
  <c r="J172" i="20"/>
  <c r="I172" i="20"/>
  <c r="H172" i="20"/>
  <c r="G172" i="20"/>
  <c r="F172" i="20"/>
  <c r="K171" i="20"/>
  <c r="J171" i="20"/>
  <c r="I171" i="20"/>
  <c r="H171" i="20"/>
  <c r="G171" i="20"/>
  <c r="F171" i="20"/>
  <c r="K170" i="20"/>
  <c r="J170" i="20"/>
  <c r="I170" i="20"/>
  <c r="H170" i="20"/>
  <c r="G170" i="20"/>
  <c r="F170" i="20"/>
  <c r="K169" i="20"/>
  <c r="J169" i="20"/>
  <c r="I169" i="20"/>
  <c r="H169" i="20"/>
  <c r="G169" i="20"/>
  <c r="F169" i="20"/>
  <c r="K168" i="20"/>
  <c r="J168" i="20"/>
  <c r="I168" i="20"/>
  <c r="H168" i="20"/>
  <c r="G168" i="20"/>
  <c r="F168" i="20"/>
  <c r="K167" i="20"/>
  <c r="J167" i="20"/>
  <c r="I167" i="20"/>
  <c r="H167" i="20"/>
  <c r="G167" i="20"/>
  <c r="F167" i="20"/>
  <c r="K166" i="20"/>
  <c r="J166" i="20"/>
  <c r="I166" i="20"/>
  <c r="H166" i="20"/>
  <c r="G166" i="20"/>
  <c r="F166" i="20"/>
  <c r="K165" i="20"/>
  <c r="J165" i="20"/>
  <c r="I165" i="20"/>
  <c r="H165" i="20"/>
  <c r="G165" i="20"/>
  <c r="F165" i="20"/>
  <c r="K164" i="20"/>
  <c r="J164" i="20"/>
  <c r="I164" i="20"/>
  <c r="H164" i="20"/>
  <c r="G164" i="20"/>
  <c r="F164" i="20"/>
  <c r="K163" i="20"/>
  <c r="J163" i="20"/>
  <c r="I163" i="20"/>
  <c r="H163" i="20"/>
  <c r="G163" i="20"/>
  <c r="F163" i="20"/>
  <c r="K162" i="20"/>
  <c r="J162" i="20"/>
  <c r="I162" i="20"/>
  <c r="H162" i="20"/>
  <c r="G162" i="20"/>
  <c r="F162" i="20"/>
  <c r="K161" i="20"/>
  <c r="J161" i="20"/>
  <c r="I161" i="20"/>
  <c r="H161" i="20"/>
  <c r="G161" i="20"/>
  <c r="F161" i="20"/>
  <c r="K160" i="20"/>
  <c r="J160" i="20"/>
  <c r="I160" i="20"/>
  <c r="H160" i="20"/>
  <c r="G160" i="20"/>
  <c r="F160" i="20"/>
  <c r="K159" i="20"/>
  <c r="J159" i="20"/>
  <c r="I159" i="20"/>
  <c r="H159" i="20"/>
  <c r="G159" i="20"/>
  <c r="F159" i="20"/>
  <c r="K158" i="20"/>
  <c r="J158" i="20"/>
  <c r="I158" i="20"/>
  <c r="H158" i="20"/>
  <c r="G158" i="20"/>
  <c r="F158" i="20"/>
  <c r="K157" i="20"/>
  <c r="J157" i="20"/>
  <c r="I157" i="20"/>
  <c r="H157" i="20"/>
  <c r="G157" i="20"/>
  <c r="F157" i="20"/>
  <c r="K156" i="20"/>
  <c r="J156" i="20"/>
  <c r="I156" i="20"/>
  <c r="H156" i="20"/>
  <c r="G156" i="20"/>
  <c r="F156" i="20"/>
  <c r="K155" i="20"/>
  <c r="J155" i="20"/>
  <c r="I155" i="20"/>
  <c r="H155" i="20"/>
  <c r="G155" i="20"/>
  <c r="F155" i="20"/>
  <c r="K154" i="20"/>
  <c r="J154" i="20"/>
  <c r="I154" i="20"/>
  <c r="H154" i="20"/>
  <c r="G154" i="20"/>
  <c r="F154" i="20"/>
  <c r="K153" i="20"/>
  <c r="J153" i="20"/>
  <c r="I153" i="20"/>
  <c r="H153" i="20"/>
  <c r="G153" i="20"/>
  <c r="F153" i="20"/>
  <c r="K152" i="20"/>
  <c r="J152" i="20"/>
  <c r="I152" i="20"/>
  <c r="H152" i="20"/>
  <c r="G152" i="20"/>
  <c r="F152" i="20"/>
  <c r="K151" i="20"/>
  <c r="J151" i="20"/>
  <c r="I151" i="20"/>
  <c r="H151" i="20"/>
  <c r="G151" i="20"/>
  <c r="F151" i="20"/>
  <c r="K150" i="20"/>
  <c r="J150" i="20"/>
  <c r="I150" i="20"/>
  <c r="H150" i="20"/>
  <c r="G150" i="20"/>
  <c r="F150" i="20"/>
  <c r="K149" i="20"/>
  <c r="J149" i="20"/>
  <c r="I149" i="20"/>
  <c r="H149" i="20"/>
  <c r="G149" i="20"/>
  <c r="F149" i="20"/>
  <c r="K148" i="20"/>
  <c r="J148" i="20"/>
  <c r="I148" i="20"/>
  <c r="H148" i="20"/>
  <c r="G148" i="20"/>
  <c r="F148" i="20"/>
  <c r="K147" i="20"/>
  <c r="J147" i="20"/>
  <c r="I147" i="20"/>
  <c r="H147" i="20"/>
  <c r="G147" i="20"/>
  <c r="F147" i="20"/>
  <c r="K146" i="20"/>
  <c r="J146" i="20"/>
  <c r="I146" i="20"/>
  <c r="H146" i="20"/>
  <c r="G146" i="20"/>
  <c r="F146" i="20"/>
  <c r="K145" i="20"/>
  <c r="J145" i="20"/>
  <c r="I145" i="20"/>
  <c r="H145" i="20"/>
  <c r="G145" i="20"/>
  <c r="F145" i="20"/>
  <c r="K144" i="20"/>
  <c r="J144" i="20"/>
  <c r="I144" i="20"/>
  <c r="H144" i="20"/>
  <c r="G144" i="20"/>
  <c r="F144" i="20"/>
  <c r="K143" i="20"/>
  <c r="J143" i="20"/>
  <c r="I143" i="20"/>
  <c r="H143" i="20"/>
  <c r="G143" i="20"/>
  <c r="F143" i="20"/>
  <c r="K142" i="20"/>
  <c r="J142" i="20"/>
  <c r="I142" i="20"/>
  <c r="H142" i="20"/>
  <c r="G142" i="20"/>
  <c r="F142" i="20"/>
  <c r="K141" i="20"/>
  <c r="J141" i="20"/>
  <c r="I141" i="20"/>
  <c r="H141" i="20"/>
  <c r="G141" i="20"/>
  <c r="F141" i="20"/>
  <c r="K140" i="20"/>
  <c r="J140" i="20"/>
  <c r="I140" i="20"/>
  <c r="H140" i="20"/>
  <c r="G140" i="20"/>
  <c r="F140" i="20"/>
  <c r="K139" i="20"/>
  <c r="J139" i="20"/>
  <c r="I139" i="20"/>
  <c r="H139" i="20"/>
  <c r="G139" i="20"/>
  <c r="F139" i="20"/>
  <c r="K138" i="20"/>
  <c r="J138" i="20"/>
  <c r="I138" i="20"/>
  <c r="H138" i="20"/>
  <c r="G138" i="20"/>
  <c r="F138" i="20"/>
  <c r="K137" i="20"/>
  <c r="J137" i="20"/>
  <c r="I137" i="20"/>
  <c r="H137" i="20"/>
  <c r="G137" i="20"/>
  <c r="F137" i="20"/>
  <c r="K136" i="20"/>
  <c r="J136" i="20"/>
  <c r="I136" i="20"/>
  <c r="H136" i="20"/>
  <c r="G136" i="20"/>
  <c r="F136" i="20"/>
  <c r="K135" i="20"/>
  <c r="J135" i="20"/>
  <c r="I135" i="20"/>
  <c r="H135" i="20"/>
  <c r="G135" i="20"/>
  <c r="F135" i="20"/>
  <c r="K134" i="20"/>
  <c r="J134" i="20"/>
  <c r="I134" i="20"/>
  <c r="H134" i="20"/>
  <c r="G134" i="20"/>
  <c r="F134" i="20"/>
  <c r="K133" i="20"/>
  <c r="J133" i="20"/>
  <c r="I133" i="20"/>
  <c r="H133" i="20"/>
  <c r="G133" i="20"/>
  <c r="F133" i="20"/>
  <c r="K132" i="20"/>
  <c r="J132" i="20"/>
  <c r="I132" i="20"/>
  <c r="H132" i="20"/>
  <c r="G132" i="20"/>
  <c r="F132" i="20"/>
  <c r="K131" i="20"/>
  <c r="J131" i="20"/>
  <c r="I131" i="20"/>
  <c r="H131" i="20"/>
  <c r="G131" i="20"/>
  <c r="F131" i="20"/>
  <c r="K130" i="20"/>
  <c r="J130" i="20"/>
  <c r="I130" i="20"/>
  <c r="H130" i="20"/>
  <c r="G130" i="20"/>
  <c r="F130" i="20"/>
  <c r="K129" i="20"/>
  <c r="J129" i="20"/>
  <c r="I129" i="20"/>
  <c r="H129" i="20"/>
  <c r="G129" i="20"/>
  <c r="F129" i="20"/>
  <c r="K128" i="20"/>
  <c r="J128" i="20"/>
  <c r="I128" i="20"/>
  <c r="H128" i="20"/>
  <c r="G128" i="20"/>
  <c r="F128" i="20"/>
  <c r="K127" i="20"/>
  <c r="J127" i="20"/>
  <c r="I127" i="20"/>
  <c r="H127" i="20"/>
  <c r="G127" i="20"/>
  <c r="F127" i="20"/>
  <c r="K126" i="20"/>
  <c r="J126" i="20"/>
  <c r="I126" i="20"/>
  <c r="H126" i="20"/>
  <c r="G126" i="20"/>
  <c r="F126" i="20"/>
  <c r="K125" i="20"/>
  <c r="J125" i="20"/>
  <c r="I125" i="20"/>
  <c r="H125" i="20"/>
  <c r="G125" i="20"/>
  <c r="F125" i="20"/>
  <c r="K124" i="20"/>
  <c r="J124" i="20"/>
  <c r="I124" i="20"/>
  <c r="H124" i="20"/>
  <c r="G124" i="20"/>
  <c r="F124" i="20"/>
  <c r="K123" i="20"/>
  <c r="J123" i="20"/>
  <c r="I123" i="20"/>
  <c r="H123" i="20"/>
  <c r="G123" i="20"/>
  <c r="F123" i="20"/>
  <c r="K122" i="20"/>
  <c r="J122" i="20"/>
  <c r="I122" i="20"/>
  <c r="H122" i="20"/>
  <c r="G122" i="20"/>
  <c r="F122" i="20"/>
  <c r="K121" i="20"/>
  <c r="J121" i="20"/>
  <c r="I121" i="20"/>
  <c r="H121" i="20"/>
  <c r="G121" i="20"/>
  <c r="F121" i="20"/>
  <c r="K120" i="20"/>
  <c r="J120" i="20"/>
  <c r="I120" i="20"/>
  <c r="H120" i="20"/>
  <c r="G120" i="20"/>
  <c r="F120" i="20"/>
  <c r="K119" i="20"/>
  <c r="J119" i="20"/>
  <c r="I119" i="20"/>
  <c r="H119" i="20"/>
  <c r="G119" i="20"/>
  <c r="F119" i="20"/>
  <c r="K118" i="20"/>
  <c r="J118" i="20"/>
  <c r="I118" i="20"/>
  <c r="H118" i="20"/>
  <c r="G118" i="20"/>
  <c r="F118" i="20"/>
  <c r="K117" i="20"/>
  <c r="J117" i="20"/>
  <c r="I117" i="20"/>
  <c r="H117" i="20"/>
  <c r="G117" i="20"/>
  <c r="F117" i="20"/>
  <c r="K116" i="20"/>
  <c r="J116" i="20"/>
  <c r="I116" i="20"/>
  <c r="H116" i="20"/>
  <c r="G116" i="20"/>
  <c r="F116" i="20"/>
  <c r="K115" i="20"/>
  <c r="J115" i="20"/>
  <c r="I115" i="20"/>
  <c r="H115" i="20"/>
  <c r="G115" i="20"/>
  <c r="F115" i="20"/>
  <c r="K114" i="20"/>
  <c r="J114" i="20"/>
  <c r="I114" i="20"/>
  <c r="H114" i="20"/>
  <c r="G114" i="20"/>
  <c r="F114" i="20"/>
  <c r="K113" i="20"/>
  <c r="J113" i="20"/>
  <c r="I113" i="20"/>
  <c r="H113" i="20"/>
  <c r="G113" i="20"/>
  <c r="F113" i="20"/>
  <c r="K112" i="20"/>
  <c r="J112" i="20"/>
  <c r="I112" i="20"/>
  <c r="H112" i="20"/>
  <c r="G112" i="20"/>
  <c r="F112" i="20"/>
  <c r="K111" i="20"/>
  <c r="J111" i="20"/>
  <c r="I111" i="20"/>
  <c r="H111" i="20"/>
  <c r="G111" i="20"/>
  <c r="F111" i="20"/>
  <c r="K110" i="20"/>
  <c r="J110" i="20"/>
  <c r="I110" i="20"/>
  <c r="H110" i="20"/>
  <c r="G110" i="20"/>
  <c r="F110" i="20"/>
  <c r="K109" i="20"/>
  <c r="J109" i="20"/>
  <c r="I109" i="20"/>
  <c r="H109" i="20"/>
  <c r="G109" i="20"/>
  <c r="F109" i="20"/>
  <c r="K108" i="20"/>
  <c r="J108" i="20"/>
  <c r="I108" i="20"/>
  <c r="H108" i="20"/>
  <c r="G108" i="20"/>
  <c r="F108" i="20"/>
  <c r="K107" i="20"/>
  <c r="J107" i="20"/>
  <c r="I107" i="20"/>
  <c r="H107" i="20"/>
  <c r="G107" i="20"/>
  <c r="F107" i="20"/>
  <c r="K106" i="20"/>
  <c r="J106" i="20"/>
  <c r="I106" i="20"/>
  <c r="H106" i="20"/>
  <c r="G106" i="20"/>
  <c r="F106" i="20"/>
  <c r="K105" i="20"/>
  <c r="J105" i="20"/>
  <c r="I105" i="20"/>
  <c r="H105" i="20"/>
  <c r="G105" i="20"/>
  <c r="F105" i="20"/>
  <c r="K104" i="20"/>
  <c r="J104" i="20"/>
  <c r="I104" i="20"/>
  <c r="H104" i="20"/>
  <c r="G104" i="20"/>
  <c r="F104" i="20"/>
  <c r="K103" i="20"/>
  <c r="J103" i="20"/>
  <c r="I103" i="20"/>
  <c r="H103" i="20"/>
  <c r="G103" i="20"/>
  <c r="F103" i="20"/>
  <c r="K102" i="20"/>
  <c r="J102" i="20"/>
  <c r="I102" i="20"/>
  <c r="H102" i="20"/>
  <c r="G102" i="20"/>
  <c r="F102" i="20"/>
  <c r="K101" i="20"/>
  <c r="J101" i="20"/>
  <c r="I101" i="20"/>
  <c r="H101" i="20"/>
  <c r="G101" i="20"/>
  <c r="F101" i="20"/>
  <c r="K100" i="20"/>
  <c r="J100" i="20"/>
  <c r="I100" i="20"/>
  <c r="H100" i="20"/>
  <c r="G100" i="20"/>
  <c r="F100" i="20"/>
  <c r="K99" i="20"/>
  <c r="J99" i="20"/>
  <c r="I99" i="20"/>
  <c r="H99" i="20"/>
  <c r="G99" i="20"/>
  <c r="F99" i="20"/>
  <c r="K98" i="20"/>
  <c r="J98" i="20"/>
  <c r="I98" i="20"/>
  <c r="H98" i="20"/>
  <c r="G98" i="20"/>
  <c r="F98" i="20"/>
  <c r="K97" i="20"/>
  <c r="J97" i="20"/>
  <c r="I97" i="20"/>
  <c r="H97" i="20"/>
  <c r="G97" i="20"/>
  <c r="F97" i="20"/>
  <c r="K96" i="20"/>
  <c r="J96" i="20"/>
  <c r="I96" i="20"/>
  <c r="H96" i="20"/>
  <c r="G96" i="20"/>
  <c r="F96" i="20"/>
  <c r="K95" i="20"/>
  <c r="J95" i="20"/>
  <c r="I95" i="20"/>
  <c r="H95" i="20"/>
  <c r="G95" i="20"/>
  <c r="F95" i="20"/>
  <c r="K94" i="20"/>
  <c r="J94" i="20"/>
  <c r="I94" i="20"/>
  <c r="H94" i="20"/>
  <c r="G94" i="20"/>
  <c r="F94" i="20"/>
  <c r="K93" i="20"/>
  <c r="J93" i="20"/>
  <c r="I93" i="20"/>
  <c r="H93" i="20"/>
  <c r="G93" i="20"/>
  <c r="F93" i="20"/>
  <c r="K92" i="20"/>
  <c r="J92" i="20"/>
  <c r="I92" i="20"/>
  <c r="H92" i="20"/>
  <c r="G92" i="20"/>
  <c r="F92" i="20"/>
  <c r="K91" i="20"/>
  <c r="J91" i="20"/>
  <c r="I91" i="20"/>
  <c r="H91" i="20"/>
  <c r="G91" i="20"/>
  <c r="F91" i="20"/>
  <c r="K90" i="20"/>
  <c r="J90" i="20"/>
  <c r="I90" i="20"/>
  <c r="H90" i="20"/>
  <c r="G90" i="20"/>
  <c r="F90" i="20"/>
  <c r="K89" i="20"/>
  <c r="J89" i="20"/>
  <c r="I89" i="20"/>
  <c r="H89" i="20"/>
  <c r="G89" i="20"/>
  <c r="F89" i="20"/>
  <c r="K88" i="20"/>
  <c r="J88" i="20"/>
  <c r="I88" i="20"/>
  <c r="H88" i="20"/>
  <c r="G88" i="20"/>
  <c r="F88" i="20"/>
  <c r="K87" i="20"/>
  <c r="J87" i="20"/>
  <c r="I87" i="20"/>
  <c r="H87" i="20"/>
  <c r="G87" i="20"/>
  <c r="F87" i="20"/>
  <c r="K86" i="20"/>
  <c r="J86" i="20"/>
  <c r="I86" i="20"/>
  <c r="H86" i="20"/>
  <c r="G86" i="20"/>
  <c r="F86" i="20"/>
  <c r="K85" i="20"/>
  <c r="J85" i="20"/>
  <c r="I85" i="20"/>
  <c r="H85" i="20"/>
  <c r="G85" i="20"/>
  <c r="F85" i="20"/>
  <c r="K84" i="20"/>
  <c r="J84" i="20"/>
  <c r="I84" i="20"/>
  <c r="H84" i="20"/>
  <c r="G84" i="20"/>
  <c r="F84" i="20"/>
  <c r="K83" i="20"/>
  <c r="J83" i="20"/>
  <c r="I83" i="20"/>
  <c r="H83" i="20"/>
  <c r="G83" i="20"/>
  <c r="F83" i="20"/>
  <c r="K82" i="20"/>
  <c r="J82" i="20"/>
  <c r="I82" i="20"/>
  <c r="H82" i="20"/>
  <c r="G82" i="20"/>
  <c r="F82" i="20"/>
  <c r="K81" i="20"/>
  <c r="J81" i="20"/>
  <c r="I81" i="20"/>
  <c r="H81" i="20"/>
  <c r="G81" i="20"/>
  <c r="F81" i="20"/>
  <c r="K80" i="20"/>
  <c r="J80" i="20"/>
  <c r="I80" i="20"/>
  <c r="H80" i="20"/>
  <c r="G80" i="20"/>
  <c r="F80" i="20"/>
  <c r="K79" i="20"/>
  <c r="J79" i="20"/>
  <c r="I79" i="20"/>
  <c r="H79" i="20"/>
  <c r="G79" i="20"/>
  <c r="F79" i="20"/>
  <c r="K78" i="20"/>
  <c r="J78" i="20"/>
  <c r="I78" i="20"/>
  <c r="H78" i="20"/>
  <c r="G78" i="20"/>
  <c r="F78" i="20"/>
  <c r="K77" i="20"/>
  <c r="J77" i="20"/>
  <c r="I77" i="20"/>
  <c r="H77" i="20"/>
  <c r="G77" i="20"/>
  <c r="F77" i="20"/>
  <c r="K76" i="20"/>
  <c r="J76" i="20"/>
  <c r="I76" i="20"/>
  <c r="H76" i="20"/>
  <c r="G76" i="20"/>
  <c r="F76" i="20"/>
  <c r="K75" i="20"/>
  <c r="J75" i="20"/>
  <c r="I75" i="20"/>
  <c r="H75" i="20"/>
  <c r="G75" i="20"/>
  <c r="F75" i="20"/>
  <c r="K74" i="20"/>
  <c r="J74" i="20"/>
  <c r="I74" i="20"/>
  <c r="H74" i="20"/>
  <c r="G74" i="20"/>
  <c r="F74" i="20"/>
  <c r="K73" i="20"/>
  <c r="J73" i="20"/>
  <c r="I73" i="20"/>
  <c r="H73" i="20"/>
  <c r="G73" i="20"/>
  <c r="F73" i="20"/>
  <c r="K72" i="20"/>
  <c r="J72" i="20"/>
  <c r="I72" i="20"/>
  <c r="H72" i="20"/>
  <c r="G72" i="20"/>
  <c r="F72" i="20"/>
  <c r="K71" i="20"/>
  <c r="J71" i="20"/>
  <c r="I71" i="20"/>
  <c r="H71" i="20"/>
  <c r="G71" i="20"/>
  <c r="F71" i="20"/>
  <c r="K70" i="20"/>
  <c r="J70" i="20"/>
  <c r="I70" i="20"/>
  <c r="H70" i="20"/>
  <c r="G70" i="20"/>
  <c r="F70" i="20"/>
  <c r="K69" i="20"/>
  <c r="J69" i="20"/>
  <c r="I69" i="20"/>
  <c r="H69" i="20"/>
  <c r="G69" i="20"/>
  <c r="F69" i="20"/>
  <c r="K68" i="20"/>
  <c r="J68" i="20"/>
  <c r="I68" i="20"/>
  <c r="H68" i="20"/>
  <c r="G68" i="20"/>
  <c r="F68" i="20"/>
  <c r="K67" i="20"/>
  <c r="J67" i="20"/>
  <c r="I67" i="20"/>
  <c r="H67" i="20"/>
  <c r="G67" i="20"/>
  <c r="F67" i="20"/>
  <c r="K66" i="20"/>
  <c r="J66" i="20"/>
  <c r="I66" i="20"/>
  <c r="H66" i="20"/>
  <c r="G66" i="20"/>
  <c r="F66" i="20"/>
  <c r="K65" i="20"/>
  <c r="J65" i="20"/>
  <c r="I65" i="20"/>
  <c r="H65" i="20"/>
  <c r="G65" i="20"/>
  <c r="F65" i="20"/>
  <c r="K64" i="20"/>
  <c r="J64" i="20"/>
  <c r="I64" i="20"/>
  <c r="H64" i="20"/>
  <c r="G64" i="20"/>
  <c r="F64" i="20"/>
  <c r="K63" i="20"/>
  <c r="J63" i="20"/>
  <c r="I63" i="20"/>
  <c r="H63" i="20"/>
  <c r="G63" i="20"/>
  <c r="F63" i="20"/>
  <c r="K62" i="20"/>
  <c r="J62" i="20"/>
  <c r="I62" i="20"/>
  <c r="H62" i="20"/>
  <c r="G62" i="20"/>
  <c r="F62" i="20"/>
  <c r="K61" i="20"/>
  <c r="J61" i="20"/>
  <c r="I61" i="20"/>
  <c r="H61" i="20"/>
  <c r="G61" i="20"/>
  <c r="F61" i="20"/>
  <c r="K60" i="20"/>
  <c r="J60" i="20"/>
  <c r="I60" i="20"/>
  <c r="H60" i="20"/>
  <c r="G60" i="20"/>
  <c r="F60" i="20"/>
  <c r="K59" i="20"/>
  <c r="J59" i="20"/>
  <c r="I59" i="20"/>
  <c r="H59" i="20"/>
  <c r="G59" i="20"/>
  <c r="F59" i="20"/>
  <c r="K58" i="20"/>
  <c r="J58" i="20"/>
  <c r="I58" i="20"/>
  <c r="H58" i="20"/>
  <c r="G58" i="20"/>
  <c r="F58" i="20"/>
  <c r="K57" i="20"/>
  <c r="J57" i="20"/>
  <c r="I57" i="20"/>
  <c r="H57" i="20"/>
  <c r="G57" i="20"/>
  <c r="F57" i="20"/>
  <c r="K56" i="20"/>
  <c r="J56" i="20"/>
  <c r="I56" i="20"/>
  <c r="H56" i="20"/>
  <c r="G56" i="20"/>
  <c r="F56" i="20"/>
  <c r="K55" i="20"/>
  <c r="J55" i="20"/>
  <c r="I55" i="20"/>
  <c r="H55" i="20"/>
  <c r="G55" i="20"/>
  <c r="F55" i="20"/>
  <c r="K54" i="20"/>
  <c r="J54" i="20"/>
  <c r="I54" i="20"/>
  <c r="H54" i="20"/>
  <c r="G54" i="20"/>
  <c r="F54" i="20"/>
  <c r="K53" i="20"/>
  <c r="J53" i="20"/>
  <c r="I53" i="20"/>
  <c r="H53" i="20"/>
  <c r="G53" i="20"/>
  <c r="F53" i="20"/>
  <c r="K52" i="20"/>
  <c r="J52" i="20"/>
  <c r="I52" i="20"/>
  <c r="H52" i="20"/>
  <c r="G52" i="20"/>
  <c r="F52" i="20"/>
  <c r="K51" i="20"/>
  <c r="J51" i="20"/>
  <c r="I51" i="20"/>
  <c r="H51" i="20"/>
  <c r="G51" i="20"/>
  <c r="F51" i="20"/>
  <c r="K50" i="20"/>
  <c r="J50" i="20"/>
  <c r="I50" i="20"/>
  <c r="H50" i="20"/>
  <c r="G50" i="20"/>
  <c r="F50" i="20"/>
  <c r="K49" i="20"/>
  <c r="J49" i="20"/>
  <c r="I49" i="20"/>
  <c r="H49" i="20"/>
  <c r="G49" i="20"/>
  <c r="F49" i="20"/>
  <c r="K48" i="20"/>
  <c r="J48" i="20"/>
  <c r="I48" i="20"/>
  <c r="H48" i="20"/>
  <c r="G48" i="20"/>
  <c r="F48" i="20"/>
  <c r="K47" i="20"/>
  <c r="J47" i="20"/>
  <c r="I47" i="20"/>
  <c r="H47" i="20"/>
  <c r="G47" i="20"/>
  <c r="F47" i="20"/>
  <c r="K46" i="20"/>
  <c r="J46" i="20"/>
  <c r="I46" i="20"/>
  <c r="H46" i="20"/>
  <c r="G46" i="20"/>
  <c r="F46" i="20"/>
  <c r="K45" i="20"/>
  <c r="J45" i="20"/>
  <c r="I45" i="20"/>
  <c r="H45" i="20"/>
  <c r="G45" i="20"/>
  <c r="F45" i="20"/>
  <c r="K44" i="20"/>
  <c r="J44" i="20"/>
  <c r="I44" i="20"/>
  <c r="H44" i="20"/>
  <c r="G44" i="20"/>
  <c r="F44" i="20"/>
  <c r="K43" i="20"/>
  <c r="J43" i="20"/>
  <c r="I43" i="20"/>
  <c r="H43" i="20"/>
  <c r="G43" i="20"/>
  <c r="F43" i="20"/>
  <c r="K42" i="20"/>
  <c r="J42" i="20"/>
  <c r="I42" i="20"/>
  <c r="H42" i="20"/>
  <c r="G42" i="20"/>
  <c r="F42" i="20"/>
  <c r="K41" i="20"/>
  <c r="J41" i="20"/>
  <c r="I41" i="20"/>
  <c r="H41" i="20"/>
  <c r="G41" i="20"/>
  <c r="F41" i="20"/>
  <c r="K40" i="20"/>
  <c r="J40" i="20"/>
  <c r="I40" i="20"/>
  <c r="H40" i="20"/>
  <c r="G40" i="20"/>
  <c r="F40" i="20"/>
  <c r="K39" i="20"/>
  <c r="J39" i="20"/>
  <c r="I39" i="20"/>
  <c r="H39" i="20"/>
  <c r="G39" i="20"/>
  <c r="F39" i="20"/>
  <c r="K38" i="20"/>
  <c r="J38" i="20"/>
  <c r="I38" i="20"/>
  <c r="H38" i="20"/>
  <c r="G38" i="20"/>
  <c r="F38" i="20"/>
  <c r="K37" i="20"/>
  <c r="J37" i="20"/>
  <c r="I37" i="20"/>
  <c r="H37" i="20"/>
  <c r="G37" i="20"/>
  <c r="F37" i="20"/>
  <c r="K36" i="20"/>
  <c r="J36" i="20"/>
  <c r="I36" i="20"/>
  <c r="H36" i="20"/>
  <c r="G36" i="20"/>
  <c r="F36" i="20"/>
  <c r="K35" i="20"/>
  <c r="J35" i="20"/>
  <c r="I35" i="20"/>
  <c r="H35" i="20"/>
  <c r="G35" i="20"/>
  <c r="F35" i="20"/>
  <c r="K34" i="20"/>
  <c r="J34" i="20"/>
  <c r="I34" i="20"/>
  <c r="H34" i="20"/>
  <c r="G34" i="20"/>
  <c r="F34" i="20"/>
  <c r="K33" i="20"/>
  <c r="J33" i="20"/>
  <c r="I33" i="20"/>
  <c r="H33" i="20"/>
  <c r="G33" i="20"/>
  <c r="F33" i="20"/>
  <c r="K32" i="20"/>
  <c r="J32" i="20"/>
  <c r="I32" i="20"/>
  <c r="H32" i="20"/>
  <c r="G32" i="20"/>
  <c r="F32" i="20"/>
  <c r="K31" i="20"/>
  <c r="J31" i="20"/>
  <c r="I31" i="20"/>
  <c r="H31" i="20"/>
  <c r="G31" i="20"/>
  <c r="F31" i="20"/>
  <c r="K30" i="20"/>
  <c r="J30" i="20"/>
  <c r="I30" i="20"/>
  <c r="H30" i="20"/>
  <c r="G30" i="20"/>
  <c r="F30" i="20"/>
  <c r="K29" i="20"/>
  <c r="J29" i="20"/>
  <c r="I29" i="20"/>
  <c r="H29" i="20"/>
  <c r="G29" i="20"/>
  <c r="F29" i="20"/>
  <c r="K28" i="20"/>
  <c r="J28" i="20"/>
  <c r="I28" i="20"/>
  <c r="H28" i="20"/>
  <c r="G28" i="20"/>
  <c r="F28" i="20"/>
  <c r="K27" i="20"/>
  <c r="J27" i="20"/>
  <c r="I27" i="20"/>
  <c r="H27" i="20"/>
  <c r="G27" i="20"/>
  <c r="F27" i="20"/>
  <c r="K26" i="20"/>
  <c r="J26" i="20"/>
  <c r="I26" i="20"/>
  <c r="H26" i="20"/>
  <c r="G26" i="20"/>
  <c r="F26" i="20"/>
  <c r="K25" i="20"/>
  <c r="J25" i="20"/>
  <c r="I25" i="20"/>
  <c r="H25" i="20"/>
  <c r="G25" i="20"/>
  <c r="F25" i="20"/>
  <c r="K24" i="20"/>
  <c r="J24" i="20"/>
  <c r="I24" i="20"/>
  <c r="H24" i="20"/>
  <c r="G24" i="20"/>
  <c r="F24" i="20"/>
  <c r="K23" i="20"/>
  <c r="J23" i="20"/>
  <c r="I23" i="20"/>
  <c r="H23" i="20"/>
  <c r="G23" i="20"/>
  <c r="F23" i="20"/>
  <c r="K22" i="20"/>
  <c r="J22" i="20"/>
  <c r="I22" i="20"/>
  <c r="H22" i="20"/>
  <c r="G22" i="20"/>
  <c r="F22" i="20"/>
  <c r="K21" i="20"/>
  <c r="J21" i="20"/>
  <c r="I21" i="20"/>
  <c r="H21" i="20"/>
  <c r="G21" i="20"/>
  <c r="F21" i="20"/>
  <c r="K20" i="20"/>
  <c r="J20" i="20"/>
  <c r="I20" i="20"/>
  <c r="H20" i="20"/>
  <c r="G20" i="20"/>
  <c r="F20" i="20"/>
  <c r="K19" i="20"/>
  <c r="J19" i="20"/>
  <c r="I19" i="20"/>
  <c r="H19" i="20"/>
  <c r="G19" i="20"/>
  <c r="F19" i="20"/>
  <c r="K18" i="20"/>
  <c r="J18" i="20"/>
  <c r="I18" i="20"/>
  <c r="H18" i="20"/>
  <c r="G18" i="20"/>
  <c r="F18" i="20"/>
  <c r="K17" i="20"/>
  <c r="J17" i="20"/>
  <c r="I17" i="20"/>
  <c r="H17" i="20"/>
  <c r="G17" i="20"/>
  <c r="F17" i="20"/>
  <c r="K16" i="20"/>
  <c r="J16" i="20"/>
  <c r="I16" i="20"/>
  <c r="H16" i="20"/>
  <c r="G16" i="20"/>
  <c r="F16" i="20"/>
  <c r="K15" i="20"/>
  <c r="J15" i="20"/>
  <c r="I15" i="20"/>
  <c r="H15" i="20"/>
  <c r="G15" i="20"/>
  <c r="F15" i="20"/>
  <c r="K14" i="20"/>
  <c r="J14" i="20"/>
  <c r="I14" i="20"/>
  <c r="H14" i="20"/>
  <c r="G14" i="20"/>
  <c r="F14" i="20"/>
  <c r="K13" i="20"/>
  <c r="J13" i="20"/>
  <c r="I13" i="20"/>
  <c r="H13" i="20"/>
  <c r="G13" i="20"/>
  <c r="F13" i="20"/>
  <c r="K12" i="20"/>
  <c r="J12" i="20"/>
  <c r="I12" i="20"/>
  <c r="H12" i="20"/>
  <c r="G12" i="20"/>
  <c r="F12" i="20"/>
  <c r="K11" i="20"/>
  <c r="J11" i="20"/>
  <c r="I11" i="20"/>
  <c r="H11" i="20"/>
  <c r="G11" i="20"/>
  <c r="F11" i="20"/>
  <c r="K10" i="20"/>
  <c r="J10" i="20"/>
  <c r="I10" i="20"/>
  <c r="H10" i="20"/>
  <c r="G10" i="20"/>
  <c r="F10" i="20"/>
  <c r="K9" i="20"/>
  <c r="J9" i="20"/>
  <c r="I9" i="20"/>
  <c r="H9" i="20"/>
  <c r="G9" i="20"/>
  <c r="F9" i="20"/>
  <c r="K8" i="20"/>
  <c r="J8" i="20"/>
  <c r="I8" i="20"/>
  <c r="H8" i="20"/>
  <c r="G8" i="20"/>
  <c r="F8" i="20"/>
  <c r="K7" i="20"/>
  <c r="J7" i="20"/>
  <c r="I7" i="20"/>
  <c r="H7" i="20"/>
  <c r="G7" i="20"/>
  <c r="F7" i="20"/>
  <c r="K6" i="20"/>
  <c r="J6" i="20"/>
  <c r="I6" i="20"/>
  <c r="H6" i="20"/>
  <c r="G6" i="20"/>
  <c r="F6" i="20"/>
  <c r="K5" i="20"/>
  <c r="J5" i="20"/>
  <c r="I5" i="20"/>
  <c r="H5" i="20"/>
  <c r="G5" i="20"/>
  <c r="F5" i="20"/>
  <c r="K4" i="20"/>
  <c r="J4" i="20"/>
  <c r="I4" i="20"/>
  <c r="H4" i="20"/>
  <c r="G4" i="20"/>
  <c r="F4" i="20"/>
  <c r="K3" i="20"/>
  <c r="J3" i="20"/>
  <c r="I3" i="20"/>
  <c r="H3" i="20"/>
  <c r="G3" i="20"/>
  <c r="F3" i="20"/>
  <c r="K2" i="20"/>
  <c r="J2" i="20"/>
  <c r="I2" i="20"/>
  <c r="H2" i="20"/>
  <c r="G2" i="20"/>
  <c r="F2" i="20"/>
  <c r="Q9" i="19"/>
  <c r="M9" i="19"/>
  <c r="Q8" i="19"/>
  <c r="P8" i="19"/>
  <c r="M8" i="19"/>
  <c r="M7" i="19"/>
  <c r="AJ137" i="18"/>
  <c r="AJ136" i="18"/>
  <c r="AJ135" i="18"/>
  <c r="AJ134" i="18"/>
  <c r="AJ133" i="18"/>
  <c r="AJ132" i="18"/>
  <c r="AJ131" i="18"/>
  <c r="AJ130" i="18"/>
  <c r="AJ129" i="18"/>
  <c r="AJ128" i="18"/>
  <c r="AJ127" i="18"/>
  <c r="AJ126" i="18"/>
  <c r="AJ125" i="18"/>
  <c r="AJ124" i="18"/>
  <c r="AJ123" i="18"/>
  <c r="AJ122" i="18"/>
  <c r="AJ121" i="18"/>
  <c r="AJ120" i="18"/>
  <c r="AJ119" i="18"/>
  <c r="AJ118" i="18"/>
  <c r="AJ117" i="18"/>
  <c r="AJ116" i="18"/>
  <c r="AJ115" i="18"/>
  <c r="AJ114" i="18"/>
  <c r="AJ113" i="18"/>
  <c r="AJ112" i="18"/>
  <c r="AJ111" i="18"/>
  <c r="AJ110" i="18"/>
  <c r="AJ109" i="18"/>
  <c r="AJ108" i="18"/>
  <c r="AJ107" i="18"/>
  <c r="AJ106" i="18"/>
  <c r="AJ105" i="18"/>
  <c r="AJ104" i="18"/>
  <c r="AJ103" i="18"/>
  <c r="AJ102" i="18"/>
  <c r="AJ101" i="18"/>
  <c r="AJ100" i="18"/>
  <c r="AJ99" i="18"/>
  <c r="AJ98" i="18"/>
  <c r="AJ97" i="18"/>
  <c r="AJ96" i="18"/>
  <c r="AJ95" i="18"/>
  <c r="AJ94" i="18"/>
  <c r="AJ93" i="18"/>
  <c r="AJ92" i="18"/>
  <c r="AJ91" i="18"/>
  <c r="AJ90" i="18"/>
  <c r="AJ89" i="18"/>
  <c r="AJ88" i="18"/>
  <c r="AJ87" i="18"/>
  <c r="AJ86" i="18"/>
  <c r="AJ85" i="18"/>
  <c r="AJ84" i="18"/>
  <c r="AJ83" i="18"/>
  <c r="AJ82" i="18"/>
  <c r="AJ81" i="18"/>
  <c r="AJ80" i="18"/>
  <c r="AJ79" i="18"/>
  <c r="AJ78" i="18"/>
  <c r="AJ77" i="18"/>
  <c r="AJ76" i="18"/>
  <c r="AN75" i="18"/>
  <c r="AJ74" i="18"/>
  <c r="AJ73" i="18"/>
  <c r="AJ72" i="18"/>
  <c r="AJ71" i="18"/>
  <c r="AJ70" i="18"/>
  <c r="AJ69" i="18"/>
  <c r="AJ68" i="18"/>
  <c r="AJ67" i="18"/>
  <c r="AJ66" i="18"/>
  <c r="AJ65" i="18"/>
  <c r="AJ64" i="18"/>
  <c r="AJ63" i="18"/>
  <c r="AJ62" i="18"/>
  <c r="AJ61" i="18"/>
  <c r="AJ60" i="18"/>
  <c r="AJ59" i="18"/>
  <c r="AJ58" i="18"/>
  <c r="AJ57" i="18"/>
  <c r="AJ56" i="18"/>
  <c r="AJ55" i="18"/>
  <c r="AJ54" i="18"/>
  <c r="AJ53" i="18"/>
  <c r="AJ52" i="18"/>
  <c r="AJ51" i="18"/>
  <c r="AJ50" i="18"/>
  <c r="AJ49" i="18"/>
  <c r="AJ48" i="18"/>
  <c r="AJ47" i="18"/>
  <c r="AJ46" i="18"/>
  <c r="AY45" i="18"/>
  <c r="AJ45" i="18"/>
  <c r="BA44" i="18"/>
  <c r="AX44" i="18"/>
  <c r="AJ44" i="18"/>
  <c r="AJ43" i="18"/>
  <c r="AT42" i="18"/>
  <c r="AP42" i="18"/>
  <c r="AJ42" i="18"/>
  <c r="AV41" i="18"/>
  <c r="AR41" i="18"/>
  <c r="AN41" i="18"/>
  <c r="AG41" i="18"/>
  <c r="AJ40" i="18"/>
  <c r="AJ39" i="18"/>
  <c r="AJ38" i="18"/>
  <c r="AJ37" i="18"/>
  <c r="AJ36" i="18"/>
  <c r="AJ35" i="18"/>
  <c r="AJ34" i="18"/>
  <c r="AJ33" i="18"/>
  <c r="AJ32" i="18"/>
  <c r="AJ31" i="18"/>
  <c r="AJ30" i="18"/>
  <c r="AJ29" i="18"/>
  <c r="AJ28" i="18"/>
  <c r="AJ27" i="18"/>
  <c r="AJ26" i="18"/>
  <c r="AJ25" i="18"/>
  <c r="AJ24" i="18"/>
  <c r="AJ23" i="18"/>
  <c r="AJ22" i="18"/>
  <c r="AG20" i="18"/>
  <c r="D8" i="18"/>
  <c r="E97" i="17"/>
  <c r="D97" i="17"/>
  <c r="DC69" i="17"/>
  <c r="DC49" i="17"/>
  <c r="DB49" i="17"/>
  <c r="DA49" i="17"/>
  <c r="CZ49" i="17"/>
  <c r="CY49" i="17"/>
  <c r="CX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J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V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H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3" i="17"/>
  <c r="B43" i="17"/>
  <c r="H42" i="17"/>
  <c r="B42" i="17"/>
  <c r="H41" i="17"/>
  <c r="B41" i="17"/>
  <c r="H40" i="17"/>
  <c r="D33" i="17"/>
  <c r="DC29" i="17"/>
  <c r="DB29" i="17"/>
  <c r="DA29" i="17"/>
  <c r="CZ29" i="17"/>
  <c r="CY29" i="17"/>
  <c r="CX29" i="17"/>
  <c r="CW29" i="17"/>
  <c r="CV29" i="17"/>
  <c r="CU29" i="17"/>
  <c r="CT29" i="17"/>
  <c r="CS29" i="17"/>
  <c r="CR29" i="17"/>
  <c r="CQ29" i="17"/>
  <c r="CP29" i="17"/>
  <c r="CO29" i="17"/>
  <c r="CN29" i="17"/>
  <c r="CM29" i="17"/>
  <c r="CL29" i="17"/>
  <c r="CK29" i="17"/>
  <c r="CJ29" i="17"/>
  <c r="CI29" i="17"/>
  <c r="CH29" i="17"/>
  <c r="CG29" i="17"/>
  <c r="CF29" i="17"/>
  <c r="CE29" i="17"/>
  <c r="CD29" i="17"/>
  <c r="CC29" i="17"/>
  <c r="CB29" i="17"/>
  <c r="CA29" i="17"/>
  <c r="BZ29" i="17"/>
  <c r="BY29" i="17"/>
  <c r="BX29" i="17"/>
  <c r="BW29" i="17"/>
  <c r="BV29" i="17"/>
  <c r="BU29" i="17"/>
  <c r="BT29" i="17"/>
  <c r="BS29" i="17"/>
  <c r="BR29" i="17"/>
  <c r="BQ29" i="17"/>
  <c r="BP29" i="17"/>
  <c r="BO29" i="17"/>
  <c r="BN29" i="17"/>
  <c r="BM29" i="17"/>
  <c r="BL29" i="17"/>
  <c r="BK29" i="17"/>
  <c r="BJ29" i="17"/>
  <c r="BI29" i="17"/>
  <c r="BH29" i="17"/>
  <c r="BG29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C21" i="17"/>
  <c r="C20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AS16" i="17"/>
  <c r="I5" i="17"/>
  <c r="EI237" i="16"/>
  <c r="EH237" i="16"/>
  <c r="EG237" i="16"/>
  <c r="EF237" i="16"/>
  <c r="EE237" i="16"/>
  <c r="ED237" i="16"/>
  <c r="EC237" i="16"/>
  <c r="EB237" i="16"/>
  <c r="EA237" i="16"/>
  <c r="DZ237" i="16"/>
  <c r="DY237" i="16"/>
  <c r="DX237" i="16"/>
  <c r="DW237" i="16"/>
  <c r="DV237" i="16"/>
  <c r="DU237" i="16"/>
  <c r="DT237" i="16"/>
  <c r="DS237" i="16"/>
  <c r="DR237" i="16"/>
  <c r="DQ237" i="16"/>
  <c r="DP237" i="16"/>
  <c r="DO237" i="16"/>
  <c r="DN237" i="16"/>
  <c r="DM237" i="16"/>
  <c r="DL237" i="16"/>
  <c r="DK237" i="16"/>
  <c r="DJ237" i="16"/>
  <c r="DI237" i="16"/>
  <c r="DH237" i="16"/>
  <c r="DG237" i="16"/>
  <c r="DF237" i="16"/>
  <c r="DE237" i="16"/>
  <c r="DD237" i="16"/>
  <c r="DC237" i="16"/>
  <c r="DB237" i="16"/>
  <c r="DA237" i="16"/>
  <c r="CZ237" i="16"/>
  <c r="CY237" i="16"/>
  <c r="CX237" i="16"/>
  <c r="CW237" i="16"/>
  <c r="CV237" i="16"/>
  <c r="CU237" i="16"/>
  <c r="CT237" i="16"/>
  <c r="CS237" i="16"/>
  <c r="CR237" i="16"/>
  <c r="CQ237" i="16"/>
  <c r="CP237" i="16"/>
  <c r="CO237" i="16"/>
  <c r="CN237" i="16"/>
  <c r="CM237" i="16"/>
  <c r="CL237" i="16"/>
  <c r="CK237" i="16"/>
  <c r="CJ237" i="16"/>
  <c r="CI237" i="16"/>
  <c r="CH237" i="16"/>
  <c r="CG237" i="16"/>
  <c r="CF237" i="16"/>
  <c r="CE237" i="16"/>
  <c r="CD237" i="16"/>
  <c r="CC237" i="16"/>
  <c r="CB237" i="16"/>
  <c r="CA237" i="16"/>
  <c r="BZ237" i="16"/>
  <c r="BY237" i="16"/>
  <c r="BX237" i="16"/>
  <c r="BW237" i="16"/>
  <c r="BV237" i="16"/>
  <c r="BU237" i="16"/>
  <c r="BT237" i="16"/>
  <c r="BS237" i="16"/>
  <c r="BR237" i="16"/>
  <c r="BQ237" i="16"/>
  <c r="BP237" i="16"/>
  <c r="BO237" i="16"/>
  <c r="BN237" i="16"/>
  <c r="BM237" i="16"/>
  <c r="BL237" i="16"/>
  <c r="BK237" i="16"/>
  <c r="BJ237" i="16"/>
  <c r="BI237" i="16"/>
  <c r="BH237" i="16"/>
  <c r="BG237" i="16"/>
  <c r="BF237" i="16"/>
  <c r="BE237" i="16"/>
  <c r="BD237" i="16"/>
  <c r="BC237" i="16"/>
  <c r="BB237" i="16"/>
  <c r="BA237" i="16"/>
  <c r="AZ237" i="16"/>
  <c r="AY237" i="16"/>
  <c r="AX237" i="16"/>
  <c r="AW237" i="16"/>
  <c r="AV237" i="16"/>
  <c r="AU237" i="16"/>
  <c r="AT237" i="16"/>
  <c r="AS237" i="16"/>
  <c r="AR237" i="16"/>
  <c r="AQ237" i="16"/>
  <c r="AP237" i="16"/>
  <c r="AO237" i="16"/>
  <c r="AN237" i="16"/>
  <c r="AM237" i="16"/>
  <c r="AL237" i="16"/>
  <c r="AK237" i="16"/>
  <c r="AJ237" i="16"/>
  <c r="AI237" i="16"/>
  <c r="AH237" i="16"/>
  <c r="AG237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Q237" i="16"/>
  <c r="P237" i="16"/>
  <c r="EI236" i="16"/>
  <c r="EH236" i="16"/>
  <c r="EG236" i="16"/>
  <c r="EF236" i="16"/>
  <c r="EE236" i="16"/>
  <c r="ED236" i="16"/>
  <c r="EC236" i="16"/>
  <c r="EB236" i="16"/>
  <c r="EA236" i="16"/>
  <c r="DZ236" i="16"/>
  <c r="DY236" i="16"/>
  <c r="DX236" i="16"/>
  <c r="DW236" i="16"/>
  <c r="DV236" i="16"/>
  <c r="DU236" i="16"/>
  <c r="DT236" i="16"/>
  <c r="DS236" i="16"/>
  <c r="DR236" i="16"/>
  <c r="DQ236" i="16"/>
  <c r="DP236" i="16"/>
  <c r="DO236" i="16"/>
  <c r="DN236" i="16"/>
  <c r="DM236" i="16"/>
  <c r="DL236" i="16"/>
  <c r="DK236" i="16"/>
  <c r="DJ236" i="16"/>
  <c r="DI236" i="16"/>
  <c r="DH236" i="16"/>
  <c r="DG236" i="16"/>
  <c r="DF236" i="16"/>
  <c r="DE236" i="16"/>
  <c r="DD236" i="16"/>
  <c r="DC236" i="16"/>
  <c r="DB236" i="16"/>
  <c r="DA236" i="16"/>
  <c r="CZ236" i="16"/>
  <c r="CY236" i="16"/>
  <c r="CX236" i="16"/>
  <c r="CW236" i="16"/>
  <c r="CV236" i="16"/>
  <c r="CU236" i="16"/>
  <c r="CT236" i="16"/>
  <c r="CS236" i="16"/>
  <c r="CR236" i="16"/>
  <c r="CQ236" i="16"/>
  <c r="CP236" i="16"/>
  <c r="CO236" i="16"/>
  <c r="CN236" i="16"/>
  <c r="CM236" i="16"/>
  <c r="CL236" i="16"/>
  <c r="CK236" i="16"/>
  <c r="CJ236" i="16"/>
  <c r="CI236" i="16"/>
  <c r="CH236" i="16"/>
  <c r="CG236" i="16"/>
  <c r="CF236" i="16"/>
  <c r="CE236" i="16"/>
  <c r="CD236" i="16"/>
  <c r="CC236" i="16"/>
  <c r="CB236" i="16"/>
  <c r="CA236" i="16"/>
  <c r="BZ236" i="16"/>
  <c r="BY236" i="16"/>
  <c r="BX236" i="16"/>
  <c r="BW236" i="16"/>
  <c r="BV236" i="16"/>
  <c r="BU236" i="16"/>
  <c r="BT236" i="16"/>
  <c r="BS236" i="16"/>
  <c r="BR236" i="16"/>
  <c r="BQ236" i="16"/>
  <c r="BP236" i="16"/>
  <c r="BO236" i="16"/>
  <c r="BN236" i="16"/>
  <c r="BM236" i="16"/>
  <c r="BL236" i="16"/>
  <c r="BK236" i="16"/>
  <c r="BJ236" i="16"/>
  <c r="BI236" i="16"/>
  <c r="BH236" i="16"/>
  <c r="BG236" i="16"/>
  <c r="BF236" i="16"/>
  <c r="BE236" i="16"/>
  <c r="BD236" i="16"/>
  <c r="BC236" i="16"/>
  <c r="BB236" i="16"/>
  <c r="BA236" i="16"/>
  <c r="AZ236" i="16"/>
  <c r="AY236" i="16"/>
  <c r="AX236" i="16"/>
  <c r="AW236" i="16"/>
  <c r="AV236" i="16"/>
  <c r="AU236" i="16"/>
  <c r="AT236" i="16"/>
  <c r="AS236" i="16"/>
  <c r="AR236" i="16"/>
  <c r="AQ236" i="16"/>
  <c r="AP236" i="16"/>
  <c r="AO236" i="16"/>
  <c r="AN236" i="16"/>
  <c r="AM236" i="16"/>
  <c r="AL236" i="16"/>
  <c r="AK236" i="16"/>
  <c r="AJ236" i="16"/>
  <c r="AI236" i="16"/>
  <c r="AH236" i="16"/>
  <c r="AG236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Q236" i="16"/>
  <c r="P236" i="16"/>
  <c r="EI235" i="16"/>
  <c r="EH235" i="16"/>
  <c r="EG235" i="16"/>
  <c r="EF235" i="16"/>
  <c r="EE235" i="16"/>
  <c r="ED235" i="16"/>
  <c r="EC235" i="16"/>
  <c r="EB235" i="16"/>
  <c r="EA235" i="16"/>
  <c r="DZ235" i="16"/>
  <c r="DY235" i="16"/>
  <c r="DX235" i="16"/>
  <c r="DW235" i="16"/>
  <c r="DV235" i="16"/>
  <c r="DU235" i="16"/>
  <c r="DT235" i="16"/>
  <c r="DS235" i="16"/>
  <c r="DR235" i="16"/>
  <c r="DQ235" i="16"/>
  <c r="DP235" i="16"/>
  <c r="DO235" i="16"/>
  <c r="DN235" i="16"/>
  <c r="DM235" i="16"/>
  <c r="DL235" i="16"/>
  <c r="DK235" i="16"/>
  <c r="DJ235" i="16"/>
  <c r="DI235" i="16"/>
  <c r="DH235" i="16"/>
  <c r="DG235" i="16"/>
  <c r="DF235" i="16"/>
  <c r="DE235" i="16"/>
  <c r="DD235" i="16"/>
  <c r="DC235" i="16"/>
  <c r="DB235" i="16"/>
  <c r="DA235" i="16"/>
  <c r="CZ235" i="16"/>
  <c r="CY235" i="16"/>
  <c r="CX235" i="16"/>
  <c r="CW235" i="16"/>
  <c r="CV235" i="16"/>
  <c r="CU235" i="16"/>
  <c r="CT235" i="16"/>
  <c r="CS235" i="16"/>
  <c r="CR235" i="16"/>
  <c r="CQ235" i="16"/>
  <c r="CP235" i="16"/>
  <c r="CO235" i="16"/>
  <c r="CN235" i="16"/>
  <c r="CM235" i="16"/>
  <c r="CL235" i="16"/>
  <c r="CK235" i="16"/>
  <c r="CJ235" i="16"/>
  <c r="CI235" i="16"/>
  <c r="CH235" i="16"/>
  <c r="CG235" i="16"/>
  <c r="CF235" i="16"/>
  <c r="CE235" i="16"/>
  <c r="CD235" i="16"/>
  <c r="CC235" i="16"/>
  <c r="CB235" i="16"/>
  <c r="CA235" i="16"/>
  <c r="BZ235" i="16"/>
  <c r="BY235" i="16"/>
  <c r="BX235" i="16"/>
  <c r="BW235" i="16"/>
  <c r="BV235" i="16"/>
  <c r="BU235" i="16"/>
  <c r="BT235" i="16"/>
  <c r="BS235" i="16"/>
  <c r="BR235" i="16"/>
  <c r="BQ235" i="16"/>
  <c r="BP235" i="16"/>
  <c r="BO235" i="16"/>
  <c r="BN235" i="16"/>
  <c r="BM235" i="16"/>
  <c r="BL235" i="16"/>
  <c r="BK235" i="16"/>
  <c r="BJ235" i="16"/>
  <c r="BI235" i="16"/>
  <c r="BH235" i="16"/>
  <c r="BG235" i="16"/>
  <c r="BF235" i="16"/>
  <c r="BE235" i="16"/>
  <c r="BD235" i="16"/>
  <c r="BC235" i="16"/>
  <c r="BB235" i="16"/>
  <c r="BA235" i="16"/>
  <c r="AZ235" i="16"/>
  <c r="AY235" i="16"/>
  <c r="AX235" i="16"/>
  <c r="AW235" i="16"/>
  <c r="AV235" i="16"/>
  <c r="AU235" i="16"/>
  <c r="AT235" i="16"/>
  <c r="AS235" i="16"/>
  <c r="AR235" i="16"/>
  <c r="AQ235" i="16"/>
  <c r="AP235" i="16"/>
  <c r="AO235" i="16"/>
  <c r="AN235" i="16"/>
  <c r="AM235" i="16"/>
  <c r="AL235" i="16"/>
  <c r="AK235" i="16"/>
  <c r="AJ235" i="16"/>
  <c r="AI235" i="16"/>
  <c r="AH235" i="16"/>
  <c r="AG235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Q235" i="16"/>
  <c r="P235" i="16"/>
  <c r="T222" i="16"/>
  <c r="S222" i="16"/>
  <c r="Q222" i="16"/>
  <c r="C219" i="16"/>
  <c r="C218" i="16"/>
  <c r="EI216" i="16"/>
  <c r="EH216" i="16"/>
  <c r="EG216" i="16"/>
  <c r="EF216" i="16"/>
  <c r="EE216" i="16"/>
  <c r="ED216" i="16"/>
  <c r="EC216" i="16"/>
  <c r="EB216" i="16"/>
  <c r="EA216" i="16"/>
  <c r="DZ216" i="16"/>
  <c r="DY216" i="16"/>
  <c r="DX216" i="16"/>
  <c r="DW216" i="16"/>
  <c r="DV216" i="16"/>
  <c r="DU216" i="16"/>
  <c r="DT216" i="16"/>
  <c r="DS216" i="16"/>
  <c r="DR216" i="16"/>
  <c r="DQ216" i="16"/>
  <c r="DP216" i="16"/>
  <c r="DO216" i="16"/>
  <c r="DN216" i="16"/>
  <c r="DM216" i="16"/>
  <c r="DL216" i="16"/>
  <c r="DK216" i="16"/>
  <c r="DJ216" i="16"/>
  <c r="DI216" i="16"/>
  <c r="DH216" i="16"/>
  <c r="DG216" i="16"/>
  <c r="DF216" i="16"/>
  <c r="DE216" i="16"/>
  <c r="DD216" i="16"/>
  <c r="DC216" i="16"/>
  <c r="DB216" i="16"/>
  <c r="DA216" i="16"/>
  <c r="CZ216" i="16"/>
  <c r="CY216" i="16"/>
  <c r="CX216" i="16"/>
  <c r="CW216" i="16"/>
  <c r="CV216" i="16"/>
  <c r="CU216" i="16"/>
  <c r="CT216" i="16"/>
  <c r="CS216" i="16"/>
  <c r="CR216" i="16"/>
  <c r="CQ216" i="16"/>
  <c r="CP216" i="16"/>
  <c r="CO216" i="16"/>
  <c r="CN216" i="16"/>
  <c r="CM216" i="16"/>
  <c r="CL216" i="16"/>
  <c r="CK216" i="16"/>
  <c r="CJ216" i="16"/>
  <c r="CI216" i="16"/>
  <c r="CH216" i="16"/>
  <c r="CG216" i="16"/>
  <c r="CF216" i="16"/>
  <c r="CE216" i="16"/>
  <c r="CD216" i="16"/>
  <c r="CC216" i="16"/>
  <c r="CB216" i="16"/>
  <c r="CA216" i="16"/>
  <c r="BZ216" i="16"/>
  <c r="BY216" i="16"/>
  <c r="BX216" i="16"/>
  <c r="BW216" i="16"/>
  <c r="BV216" i="16"/>
  <c r="BU216" i="16"/>
  <c r="BT216" i="16"/>
  <c r="BS216" i="16"/>
  <c r="BR216" i="16"/>
  <c r="BQ216" i="16"/>
  <c r="BP216" i="16"/>
  <c r="BO216" i="16"/>
  <c r="BN216" i="16"/>
  <c r="BM216" i="16"/>
  <c r="BL216" i="16"/>
  <c r="BK216" i="16"/>
  <c r="BJ216" i="16"/>
  <c r="BI216" i="16"/>
  <c r="BH216" i="16"/>
  <c r="BG216" i="16"/>
  <c r="BF216" i="16"/>
  <c r="BE216" i="16"/>
  <c r="BD216" i="16"/>
  <c r="BC216" i="16"/>
  <c r="BB216" i="16"/>
  <c r="BA216" i="16"/>
  <c r="AZ216" i="16"/>
  <c r="AY216" i="16"/>
  <c r="AX216" i="16"/>
  <c r="AW216" i="16"/>
  <c r="AV216" i="16"/>
  <c r="AU216" i="16"/>
  <c r="AT216" i="16"/>
  <c r="AS216" i="16"/>
  <c r="AR216" i="16"/>
  <c r="AQ216" i="16"/>
  <c r="AP216" i="16"/>
  <c r="AO216" i="16"/>
  <c r="AN216" i="16"/>
  <c r="AM216" i="16"/>
  <c r="AL216" i="16"/>
  <c r="AK216" i="16"/>
  <c r="AJ216" i="16"/>
  <c r="AI216" i="16"/>
  <c r="AH216" i="16"/>
  <c r="AG216" i="16"/>
  <c r="AF216" i="16"/>
  <c r="AE216" i="16"/>
  <c r="AD216" i="16"/>
  <c r="AC216" i="16"/>
  <c r="AB216" i="16"/>
  <c r="AA216" i="16"/>
  <c r="Z216" i="16"/>
  <c r="Y216" i="16"/>
  <c r="X216" i="16"/>
  <c r="W216" i="16"/>
  <c r="V216" i="16"/>
  <c r="U216" i="16"/>
  <c r="T216" i="16"/>
  <c r="S216" i="16"/>
  <c r="Q216" i="16"/>
  <c r="P216" i="16"/>
  <c r="EI205" i="16"/>
  <c r="EH205" i="16"/>
  <c r="EG205" i="16"/>
  <c r="EF205" i="16"/>
  <c r="EE205" i="16"/>
  <c r="ED205" i="16"/>
  <c r="EC205" i="16"/>
  <c r="EB205" i="16"/>
  <c r="EA205" i="16"/>
  <c r="DZ205" i="16"/>
  <c r="DY205" i="16"/>
  <c r="DX205" i="16"/>
  <c r="DW205" i="16"/>
  <c r="DV205" i="16"/>
  <c r="DU205" i="16"/>
  <c r="DT205" i="16"/>
  <c r="DS205" i="16"/>
  <c r="DR205" i="16"/>
  <c r="DQ205" i="16"/>
  <c r="DP205" i="16"/>
  <c r="Q202" i="16"/>
  <c r="P202" i="16"/>
  <c r="Q201" i="16"/>
  <c r="P201" i="16"/>
  <c r="Q200" i="16"/>
  <c r="P200" i="16"/>
  <c r="EI199" i="16"/>
  <c r="EH199" i="16"/>
  <c r="EG199" i="16"/>
  <c r="EF199" i="16"/>
  <c r="EE199" i="16"/>
  <c r="ED199" i="16"/>
  <c r="EC199" i="16"/>
  <c r="EB199" i="16"/>
  <c r="EA199" i="16"/>
  <c r="DZ199" i="16"/>
  <c r="DY199" i="16"/>
  <c r="DX199" i="16"/>
  <c r="DW199" i="16"/>
  <c r="DV199" i="16"/>
  <c r="DU199" i="16"/>
  <c r="DT199" i="16"/>
  <c r="DS199" i="16"/>
  <c r="DR199" i="16"/>
  <c r="DQ199" i="16"/>
  <c r="DP199" i="16"/>
  <c r="DO199" i="16"/>
  <c r="DN199" i="16"/>
  <c r="DM199" i="16"/>
  <c r="DL199" i="16"/>
  <c r="DK199" i="16"/>
  <c r="DJ199" i="16"/>
  <c r="DI199" i="16"/>
  <c r="DH199" i="16"/>
  <c r="DG199" i="16"/>
  <c r="DF199" i="16"/>
  <c r="DE199" i="16"/>
  <c r="DD199" i="16"/>
  <c r="DC199" i="16"/>
  <c r="DB199" i="16"/>
  <c r="DA199" i="16"/>
  <c r="CZ199" i="16"/>
  <c r="CY199" i="16"/>
  <c r="CX199" i="16"/>
  <c r="CW199" i="16"/>
  <c r="CV199" i="16"/>
  <c r="CU199" i="16"/>
  <c r="CT199" i="16"/>
  <c r="CS199" i="16"/>
  <c r="CR199" i="16"/>
  <c r="CQ199" i="16"/>
  <c r="CP199" i="16"/>
  <c r="CO199" i="16"/>
  <c r="CN199" i="16"/>
  <c r="CM199" i="16"/>
  <c r="CL199" i="16"/>
  <c r="CK199" i="16"/>
  <c r="CJ199" i="16"/>
  <c r="CI199" i="16"/>
  <c r="CH199" i="16"/>
  <c r="CG199" i="16"/>
  <c r="CF199" i="16"/>
  <c r="CE199" i="16"/>
  <c r="CD199" i="16"/>
  <c r="CC199" i="16"/>
  <c r="CB199" i="16"/>
  <c r="CA199" i="16"/>
  <c r="BZ199" i="16"/>
  <c r="BY199" i="16"/>
  <c r="BX199" i="16"/>
  <c r="BW199" i="16"/>
  <c r="BV199" i="16"/>
  <c r="BU199" i="16"/>
  <c r="BT199" i="16"/>
  <c r="BS199" i="16"/>
  <c r="BR199" i="16"/>
  <c r="BQ199" i="16"/>
  <c r="BP199" i="16"/>
  <c r="BO199" i="16"/>
  <c r="BN199" i="16"/>
  <c r="BM199" i="16"/>
  <c r="BL199" i="16"/>
  <c r="BK199" i="16"/>
  <c r="BJ199" i="16"/>
  <c r="BI199" i="16"/>
  <c r="BH199" i="16"/>
  <c r="BG199" i="16"/>
  <c r="BF199" i="16"/>
  <c r="BE199" i="16"/>
  <c r="BD199" i="16"/>
  <c r="BC199" i="16"/>
  <c r="BB199" i="16"/>
  <c r="BA199" i="16"/>
  <c r="AZ199" i="16"/>
  <c r="AY199" i="16"/>
  <c r="AX199" i="16"/>
  <c r="AW199" i="16"/>
  <c r="AV199" i="16"/>
  <c r="AU199" i="16"/>
  <c r="AT199" i="16"/>
  <c r="AS199" i="16"/>
  <c r="AR199" i="16"/>
  <c r="AQ199" i="16"/>
  <c r="AP199" i="16"/>
  <c r="AO199" i="16"/>
  <c r="AN199" i="16"/>
  <c r="AM199" i="16"/>
  <c r="AL199" i="16"/>
  <c r="AK199" i="16"/>
  <c r="AJ199" i="16"/>
  <c r="AI199" i="16"/>
  <c r="AH199" i="16"/>
  <c r="AG199" i="16"/>
  <c r="AF199" i="16"/>
  <c r="AE199" i="16"/>
  <c r="AD199" i="16"/>
  <c r="AC199" i="16"/>
  <c r="AB199" i="16"/>
  <c r="AA199" i="16"/>
  <c r="Z199" i="16"/>
  <c r="Y199" i="16"/>
  <c r="X199" i="16"/>
  <c r="W199" i="16"/>
  <c r="V199" i="16"/>
  <c r="U199" i="16"/>
  <c r="T199" i="16"/>
  <c r="S199" i="16"/>
  <c r="Q199" i="16"/>
  <c r="P199" i="16"/>
  <c r="EI198" i="16"/>
  <c r="EH198" i="16"/>
  <c r="EG198" i="16"/>
  <c r="EF198" i="16"/>
  <c r="EE198" i="16"/>
  <c r="ED198" i="16"/>
  <c r="EC198" i="16"/>
  <c r="EB198" i="16"/>
  <c r="EA198" i="16"/>
  <c r="DZ198" i="16"/>
  <c r="DY198" i="16"/>
  <c r="DX198" i="16"/>
  <c r="DW198" i="16"/>
  <c r="DV198" i="16"/>
  <c r="DU198" i="16"/>
  <c r="DT198" i="16"/>
  <c r="DS198" i="16"/>
  <c r="DR198" i="16"/>
  <c r="DQ198" i="16"/>
  <c r="DP198" i="16"/>
  <c r="T198" i="16"/>
  <c r="S198" i="16"/>
  <c r="Q198" i="16"/>
  <c r="Q194" i="16"/>
  <c r="P194" i="16"/>
  <c r="Q193" i="16"/>
  <c r="P193" i="16"/>
  <c r="Q192" i="16"/>
  <c r="P192" i="16"/>
  <c r="Q191" i="16"/>
  <c r="P191" i="16"/>
  <c r="EI190" i="16"/>
  <c r="EH190" i="16"/>
  <c r="EG190" i="16"/>
  <c r="EF190" i="16"/>
  <c r="EE190" i="16"/>
  <c r="ED190" i="16"/>
  <c r="EC190" i="16"/>
  <c r="EB190" i="16"/>
  <c r="EA190" i="16"/>
  <c r="DZ190" i="16"/>
  <c r="DY190" i="16"/>
  <c r="DX190" i="16"/>
  <c r="DW190" i="16"/>
  <c r="DV190" i="16"/>
  <c r="DU190" i="16"/>
  <c r="DT190" i="16"/>
  <c r="DS190" i="16"/>
  <c r="DR190" i="16"/>
  <c r="DQ190" i="16"/>
  <c r="DP190" i="16"/>
  <c r="DO190" i="16"/>
  <c r="DN190" i="16"/>
  <c r="DM190" i="16"/>
  <c r="DL190" i="16"/>
  <c r="DK190" i="16"/>
  <c r="DJ190" i="16"/>
  <c r="DI190" i="16"/>
  <c r="DH190" i="16"/>
  <c r="DG190" i="16"/>
  <c r="DF190" i="16"/>
  <c r="DE190" i="16"/>
  <c r="DD190" i="16"/>
  <c r="DC190" i="16"/>
  <c r="DB190" i="16"/>
  <c r="DA190" i="16"/>
  <c r="CZ190" i="16"/>
  <c r="CY190" i="16"/>
  <c r="CX190" i="16"/>
  <c r="CW190" i="16"/>
  <c r="CV190" i="16"/>
  <c r="CU190" i="16"/>
  <c r="CT190" i="16"/>
  <c r="CS190" i="16"/>
  <c r="CR190" i="16"/>
  <c r="CQ190" i="16"/>
  <c r="CP190" i="16"/>
  <c r="CO190" i="16"/>
  <c r="CN190" i="16"/>
  <c r="CM190" i="16"/>
  <c r="CL190" i="16"/>
  <c r="CK190" i="16"/>
  <c r="CJ190" i="16"/>
  <c r="CI190" i="16"/>
  <c r="CH190" i="16"/>
  <c r="CG190" i="16"/>
  <c r="CF190" i="16"/>
  <c r="CE190" i="16"/>
  <c r="CD190" i="16"/>
  <c r="CC190" i="16"/>
  <c r="CB190" i="16"/>
  <c r="CA190" i="16"/>
  <c r="BZ190" i="16"/>
  <c r="BY190" i="16"/>
  <c r="BX190" i="16"/>
  <c r="BW190" i="16"/>
  <c r="BV190" i="16"/>
  <c r="BU190" i="16"/>
  <c r="BT190" i="16"/>
  <c r="BS190" i="16"/>
  <c r="BR190" i="16"/>
  <c r="BQ190" i="16"/>
  <c r="BP190" i="16"/>
  <c r="BO190" i="16"/>
  <c r="BN190" i="16"/>
  <c r="BM190" i="16"/>
  <c r="BL190" i="16"/>
  <c r="BK190" i="16"/>
  <c r="BJ190" i="16"/>
  <c r="BI190" i="16"/>
  <c r="BH190" i="16"/>
  <c r="BG190" i="16"/>
  <c r="BF190" i="16"/>
  <c r="BE190" i="16"/>
  <c r="BD190" i="16"/>
  <c r="BC190" i="16"/>
  <c r="BB190" i="16"/>
  <c r="BA190" i="16"/>
  <c r="AZ190" i="16"/>
  <c r="AY190" i="16"/>
  <c r="AX190" i="16"/>
  <c r="AW190" i="16"/>
  <c r="AV190" i="16"/>
  <c r="AU190" i="16"/>
  <c r="AT190" i="16"/>
  <c r="AS190" i="16"/>
  <c r="AR190" i="16"/>
  <c r="AQ190" i="16"/>
  <c r="AP190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Q190" i="16"/>
  <c r="P190" i="16"/>
  <c r="EI189" i="16"/>
  <c r="EH189" i="16"/>
  <c r="EG189" i="16"/>
  <c r="EF189" i="16"/>
  <c r="EE189" i="16"/>
  <c r="ED189" i="16"/>
  <c r="EC189" i="16"/>
  <c r="EB189" i="16"/>
  <c r="EA189" i="16"/>
  <c r="DZ189" i="16"/>
  <c r="DY189" i="16"/>
  <c r="DX189" i="16"/>
  <c r="DW189" i="16"/>
  <c r="DV189" i="16"/>
  <c r="DU189" i="16"/>
  <c r="DT189" i="16"/>
  <c r="DS189" i="16"/>
  <c r="DR189" i="16"/>
  <c r="DQ189" i="16"/>
  <c r="DP189" i="16"/>
  <c r="T189" i="16"/>
  <c r="S189" i="16"/>
  <c r="Q189" i="16"/>
  <c r="Q181" i="16"/>
  <c r="EI174" i="16"/>
  <c r="EH174" i="16"/>
  <c r="EG174" i="16"/>
  <c r="EF174" i="16"/>
  <c r="EE174" i="16"/>
  <c r="ED174" i="16"/>
  <c r="EC174" i="16"/>
  <c r="EB174" i="16"/>
  <c r="EA174" i="16"/>
  <c r="DZ174" i="16"/>
  <c r="DY174" i="16"/>
  <c r="DX174" i="16"/>
  <c r="DW174" i="16"/>
  <c r="DV174" i="16"/>
  <c r="DU174" i="16"/>
  <c r="DT174" i="16"/>
  <c r="DS174" i="16"/>
  <c r="DR174" i="16"/>
  <c r="DQ174" i="16"/>
  <c r="DP174" i="16"/>
  <c r="DO174" i="16"/>
  <c r="DN174" i="16"/>
  <c r="DM174" i="16"/>
  <c r="DL174" i="16"/>
  <c r="DK174" i="16"/>
  <c r="DJ174" i="16"/>
  <c r="DI174" i="16"/>
  <c r="DH174" i="16"/>
  <c r="DG174" i="16"/>
  <c r="DF174" i="16"/>
  <c r="DE174" i="16"/>
  <c r="DD174" i="16"/>
  <c r="DC174" i="16"/>
  <c r="DB174" i="16"/>
  <c r="DA174" i="16"/>
  <c r="CZ174" i="16"/>
  <c r="CY174" i="16"/>
  <c r="CX174" i="16"/>
  <c r="CW174" i="16"/>
  <c r="CV174" i="16"/>
  <c r="CU174" i="16"/>
  <c r="CT174" i="16"/>
  <c r="CS174" i="16"/>
  <c r="CR174" i="16"/>
  <c r="CQ174" i="16"/>
  <c r="CP174" i="16"/>
  <c r="CO174" i="16"/>
  <c r="CN174" i="16"/>
  <c r="CM174" i="16"/>
  <c r="CL174" i="16"/>
  <c r="CK174" i="16"/>
  <c r="CJ174" i="16"/>
  <c r="CI174" i="16"/>
  <c r="CH174" i="16"/>
  <c r="CG174" i="16"/>
  <c r="CF174" i="16"/>
  <c r="CE174" i="16"/>
  <c r="CD174" i="16"/>
  <c r="CC174" i="16"/>
  <c r="CB174" i="16"/>
  <c r="CA174" i="16"/>
  <c r="BZ174" i="16"/>
  <c r="BY174" i="16"/>
  <c r="BX174" i="16"/>
  <c r="BW174" i="16"/>
  <c r="BV174" i="16"/>
  <c r="BU174" i="16"/>
  <c r="BT174" i="16"/>
  <c r="BS174" i="16"/>
  <c r="BR174" i="16"/>
  <c r="BQ174" i="16"/>
  <c r="BP174" i="16"/>
  <c r="BO174" i="16"/>
  <c r="BN174" i="16"/>
  <c r="BM174" i="16"/>
  <c r="BL174" i="16"/>
  <c r="BK174" i="16"/>
  <c r="BJ174" i="16"/>
  <c r="BI174" i="16"/>
  <c r="BH174" i="16"/>
  <c r="BG174" i="16"/>
  <c r="BF174" i="16"/>
  <c r="BE174" i="16"/>
  <c r="BD174" i="16"/>
  <c r="BC174" i="16"/>
  <c r="BB174" i="16"/>
  <c r="BA174" i="16"/>
  <c r="AZ174" i="16"/>
  <c r="AY174" i="16"/>
  <c r="AX174" i="16"/>
  <c r="AW174" i="16"/>
  <c r="AV174" i="16"/>
  <c r="AU174" i="16"/>
  <c r="AT174" i="16"/>
  <c r="AS174" i="16"/>
  <c r="AR174" i="16"/>
  <c r="AQ174" i="16"/>
  <c r="AP174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EI163" i="16"/>
  <c r="EH163" i="16"/>
  <c r="EG163" i="16"/>
  <c r="EF163" i="16"/>
  <c r="EE163" i="16"/>
  <c r="ED163" i="16"/>
  <c r="EC163" i="16"/>
  <c r="EB163" i="16"/>
  <c r="EA163" i="16"/>
  <c r="DZ163" i="16"/>
  <c r="DY163" i="16"/>
  <c r="DX163" i="16"/>
  <c r="DW163" i="16"/>
  <c r="DV163" i="16"/>
  <c r="DU163" i="16"/>
  <c r="DT163" i="16"/>
  <c r="DS163" i="16"/>
  <c r="DR163" i="16"/>
  <c r="DQ163" i="16"/>
  <c r="DP163" i="16"/>
  <c r="DO163" i="16"/>
  <c r="DN163" i="16"/>
  <c r="DM163" i="16"/>
  <c r="DL163" i="16"/>
  <c r="DK163" i="16"/>
  <c r="DJ163" i="16"/>
  <c r="DI163" i="16"/>
  <c r="DH163" i="16"/>
  <c r="DG163" i="16"/>
  <c r="DF163" i="16"/>
  <c r="DE163" i="16"/>
  <c r="DD163" i="16"/>
  <c r="DC163" i="16"/>
  <c r="DB163" i="16"/>
  <c r="DA163" i="16"/>
  <c r="CZ163" i="16"/>
  <c r="CY163" i="16"/>
  <c r="CX163" i="16"/>
  <c r="CW163" i="16"/>
  <c r="CV163" i="16"/>
  <c r="CU163" i="16"/>
  <c r="CT163" i="16"/>
  <c r="CS163" i="16"/>
  <c r="CR163" i="16"/>
  <c r="CQ163" i="16"/>
  <c r="CP163" i="16"/>
  <c r="CO163" i="16"/>
  <c r="CN163" i="16"/>
  <c r="CM163" i="16"/>
  <c r="CL163" i="16"/>
  <c r="CK163" i="16"/>
  <c r="CJ163" i="16"/>
  <c r="CI163" i="16"/>
  <c r="CH163" i="16"/>
  <c r="CG163" i="16"/>
  <c r="CF163" i="16"/>
  <c r="CE163" i="16"/>
  <c r="CD163" i="16"/>
  <c r="CC163" i="16"/>
  <c r="CB163" i="16"/>
  <c r="CA163" i="16"/>
  <c r="BZ163" i="16"/>
  <c r="BY163" i="16"/>
  <c r="BX163" i="16"/>
  <c r="BW163" i="16"/>
  <c r="BV163" i="16"/>
  <c r="BU163" i="16"/>
  <c r="BT163" i="16"/>
  <c r="BS163" i="16"/>
  <c r="BR163" i="16"/>
  <c r="BQ163" i="16"/>
  <c r="BP163" i="16"/>
  <c r="BO163" i="16"/>
  <c r="BN163" i="16"/>
  <c r="BM163" i="16"/>
  <c r="BL163" i="16"/>
  <c r="BK163" i="16"/>
  <c r="BJ163" i="16"/>
  <c r="BI163" i="16"/>
  <c r="BH163" i="16"/>
  <c r="BG163" i="16"/>
  <c r="BF163" i="16"/>
  <c r="BE163" i="16"/>
  <c r="BD163" i="16"/>
  <c r="BC163" i="16"/>
  <c r="BB163" i="16"/>
  <c r="BA163" i="16"/>
  <c r="AZ163" i="16"/>
  <c r="AY163" i="16"/>
  <c r="AX163" i="16"/>
  <c r="AW163" i="16"/>
  <c r="AV163" i="16"/>
  <c r="AU163" i="16"/>
  <c r="AT163" i="16"/>
  <c r="AS163" i="16"/>
  <c r="AR163" i="16"/>
  <c r="AQ163" i="16"/>
  <c r="AP163" i="16"/>
  <c r="AO163" i="16"/>
  <c r="AN163" i="16"/>
  <c r="AM163" i="16"/>
  <c r="AL163" i="16"/>
  <c r="AK163" i="16"/>
  <c r="AJ163" i="16"/>
  <c r="AI163" i="16"/>
  <c r="AH163" i="16"/>
  <c r="AG163" i="16"/>
  <c r="AF163" i="16"/>
  <c r="AE163" i="16"/>
  <c r="AD163" i="16"/>
  <c r="AC163" i="16"/>
  <c r="AB163" i="16"/>
  <c r="AA163" i="16"/>
  <c r="Z163" i="16"/>
  <c r="Y163" i="16"/>
  <c r="X163" i="16"/>
  <c r="W163" i="16"/>
  <c r="V163" i="16"/>
  <c r="U163" i="16"/>
  <c r="EI162" i="16"/>
  <c r="EH162" i="16"/>
  <c r="EG162" i="16"/>
  <c r="EF162" i="16"/>
  <c r="EE162" i="16"/>
  <c r="ED162" i="16"/>
  <c r="EC162" i="16"/>
  <c r="EB162" i="16"/>
  <c r="EA162" i="16"/>
  <c r="DZ162" i="16"/>
  <c r="DY162" i="16"/>
  <c r="DX162" i="16"/>
  <c r="DW162" i="16"/>
  <c r="DV162" i="16"/>
  <c r="DU162" i="16"/>
  <c r="DT162" i="16"/>
  <c r="DS162" i="16"/>
  <c r="DR162" i="16"/>
  <c r="DQ162" i="16"/>
  <c r="DP162" i="16"/>
  <c r="DO162" i="16"/>
  <c r="DN162" i="16"/>
  <c r="DM162" i="16"/>
  <c r="DL162" i="16"/>
  <c r="DK162" i="16"/>
  <c r="DJ162" i="16"/>
  <c r="DI162" i="16"/>
  <c r="DH162" i="16"/>
  <c r="DG162" i="16"/>
  <c r="DF162" i="16"/>
  <c r="DE162" i="16"/>
  <c r="DD162" i="16"/>
  <c r="DC162" i="16"/>
  <c r="DB162" i="16"/>
  <c r="DA162" i="16"/>
  <c r="CZ162" i="16"/>
  <c r="CY162" i="16"/>
  <c r="CX162" i="16"/>
  <c r="CW162" i="16"/>
  <c r="CV162" i="16"/>
  <c r="CU162" i="16"/>
  <c r="CT162" i="16"/>
  <c r="CS162" i="16"/>
  <c r="CR162" i="16"/>
  <c r="CQ162" i="16"/>
  <c r="CP162" i="16"/>
  <c r="CO162" i="16"/>
  <c r="CN162" i="16"/>
  <c r="CM162" i="16"/>
  <c r="CL162" i="16"/>
  <c r="CK162" i="16"/>
  <c r="CJ162" i="16"/>
  <c r="CI162" i="16"/>
  <c r="CH162" i="16"/>
  <c r="CG162" i="16"/>
  <c r="CF162" i="16"/>
  <c r="CE162" i="16"/>
  <c r="CD162" i="16"/>
  <c r="CC162" i="16"/>
  <c r="CB162" i="16"/>
  <c r="CA162" i="16"/>
  <c r="BZ162" i="16"/>
  <c r="BY162" i="16"/>
  <c r="BX162" i="16"/>
  <c r="BW162" i="16"/>
  <c r="BV162" i="16"/>
  <c r="BU162" i="16"/>
  <c r="BT162" i="16"/>
  <c r="BS162" i="16"/>
  <c r="BR162" i="16"/>
  <c r="BQ162" i="16"/>
  <c r="BP162" i="16"/>
  <c r="BO162" i="16"/>
  <c r="BN162" i="16"/>
  <c r="BM162" i="16"/>
  <c r="BL162" i="16"/>
  <c r="BK162" i="16"/>
  <c r="BJ162" i="16"/>
  <c r="BI162" i="16"/>
  <c r="BH162" i="16"/>
  <c r="BG162" i="16"/>
  <c r="BF162" i="16"/>
  <c r="BE162" i="16"/>
  <c r="BD162" i="16"/>
  <c r="BC162" i="16"/>
  <c r="BB162" i="16"/>
  <c r="BA162" i="16"/>
  <c r="AZ162" i="16"/>
  <c r="AY162" i="16"/>
  <c r="AX162" i="16"/>
  <c r="AW162" i="16"/>
  <c r="AV162" i="16"/>
  <c r="AU162" i="16"/>
  <c r="AT162" i="16"/>
  <c r="AS162" i="16"/>
  <c r="AR162" i="16"/>
  <c r="AQ162" i="16"/>
  <c r="AP162" i="16"/>
  <c r="AO162" i="16"/>
  <c r="AN162" i="16"/>
  <c r="AM162" i="16"/>
  <c r="AL162" i="16"/>
  <c r="AK162" i="16"/>
  <c r="AJ162" i="16"/>
  <c r="AI162" i="16"/>
  <c r="AH162" i="16"/>
  <c r="AG162" i="16"/>
  <c r="AF162" i="16"/>
  <c r="AE162" i="16"/>
  <c r="AD162" i="16"/>
  <c r="AC162" i="16"/>
  <c r="AB162" i="16"/>
  <c r="AA162" i="16"/>
  <c r="Z162" i="16"/>
  <c r="Y162" i="16"/>
  <c r="X162" i="16"/>
  <c r="W162" i="16"/>
  <c r="V162" i="16"/>
  <c r="U162" i="16"/>
  <c r="EI152" i="16"/>
  <c r="EH152" i="16"/>
  <c r="EG152" i="16"/>
  <c r="EF152" i="16"/>
  <c r="EE152" i="16"/>
  <c r="ED152" i="16"/>
  <c r="EC152" i="16"/>
  <c r="EB152" i="16"/>
  <c r="EA152" i="16"/>
  <c r="DZ152" i="16"/>
  <c r="DY152" i="16"/>
  <c r="DX152" i="16"/>
  <c r="DW152" i="16"/>
  <c r="DV152" i="16"/>
  <c r="DU152" i="16"/>
  <c r="DT152" i="16"/>
  <c r="DS152" i="16"/>
  <c r="DR152" i="16"/>
  <c r="DQ152" i="16"/>
  <c r="DP152" i="16"/>
  <c r="DO152" i="16"/>
  <c r="DN152" i="16"/>
  <c r="DM152" i="16"/>
  <c r="DL152" i="16"/>
  <c r="DK152" i="16"/>
  <c r="DJ152" i="16"/>
  <c r="DI152" i="16"/>
  <c r="DH152" i="16"/>
  <c r="DG152" i="16"/>
  <c r="DF152" i="16"/>
  <c r="DE152" i="16"/>
  <c r="DD152" i="16"/>
  <c r="DC152" i="16"/>
  <c r="DB152" i="16"/>
  <c r="DA152" i="16"/>
  <c r="CZ152" i="16"/>
  <c r="CY152" i="16"/>
  <c r="CX152" i="16"/>
  <c r="CW152" i="16"/>
  <c r="CV152" i="16"/>
  <c r="CU152" i="16"/>
  <c r="CT152" i="16"/>
  <c r="CS152" i="16"/>
  <c r="CR152" i="16"/>
  <c r="CQ152" i="16"/>
  <c r="CP152" i="16"/>
  <c r="CO152" i="16"/>
  <c r="CN152" i="16"/>
  <c r="CM152" i="16"/>
  <c r="CL152" i="16"/>
  <c r="CK152" i="16"/>
  <c r="CJ152" i="16"/>
  <c r="CI152" i="16"/>
  <c r="CH152" i="16"/>
  <c r="CG152" i="16"/>
  <c r="CF152" i="16"/>
  <c r="CE152" i="16"/>
  <c r="CD152" i="16"/>
  <c r="CC152" i="16"/>
  <c r="CB152" i="16"/>
  <c r="CA152" i="16"/>
  <c r="BZ152" i="16"/>
  <c r="BY152" i="16"/>
  <c r="BX152" i="16"/>
  <c r="BW152" i="16"/>
  <c r="BV152" i="16"/>
  <c r="BU152" i="16"/>
  <c r="BT152" i="16"/>
  <c r="BS152" i="16"/>
  <c r="BR152" i="16"/>
  <c r="BQ152" i="16"/>
  <c r="BP152" i="16"/>
  <c r="BO152" i="16"/>
  <c r="BN152" i="16"/>
  <c r="BM152" i="16"/>
  <c r="BL152" i="16"/>
  <c r="BK152" i="16"/>
  <c r="BJ152" i="16"/>
  <c r="BI152" i="16"/>
  <c r="BH152" i="16"/>
  <c r="BG152" i="16"/>
  <c r="BF152" i="16"/>
  <c r="BE152" i="16"/>
  <c r="BD152" i="16"/>
  <c r="BC152" i="16"/>
  <c r="BB152" i="16"/>
  <c r="BA152" i="16"/>
  <c r="AZ152" i="16"/>
  <c r="AY152" i="16"/>
  <c r="AX152" i="16"/>
  <c r="AW152" i="16"/>
  <c r="AV152" i="16"/>
  <c r="AU152" i="16"/>
  <c r="AT152" i="16"/>
  <c r="AS152" i="16"/>
  <c r="AR152" i="16"/>
  <c r="AQ152" i="16"/>
  <c r="AP152" i="16"/>
  <c r="AO152" i="16"/>
  <c r="AN152" i="16"/>
  <c r="AM152" i="16"/>
  <c r="AL152" i="16"/>
  <c r="AK152" i="16"/>
  <c r="AJ152" i="16"/>
  <c r="AI152" i="16"/>
  <c r="AH152" i="16"/>
  <c r="AG152" i="16"/>
  <c r="AF152" i="16"/>
  <c r="AE152" i="16"/>
  <c r="AD152" i="16"/>
  <c r="AC152" i="16"/>
  <c r="AB152" i="16"/>
  <c r="AA152" i="16"/>
  <c r="Z152" i="16"/>
  <c r="Y152" i="16"/>
  <c r="X152" i="16"/>
  <c r="W152" i="16"/>
  <c r="V152" i="16"/>
  <c r="U152" i="16"/>
  <c r="EI144" i="16"/>
  <c r="EH144" i="16"/>
  <c r="EG144" i="16"/>
  <c r="EF144" i="16"/>
  <c r="EE144" i="16"/>
  <c r="ED144" i="16"/>
  <c r="EC144" i="16"/>
  <c r="EB144" i="16"/>
  <c r="EA144" i="16"/>
  <c r="DZ144" i="16"/>
  <c r="DY144" i="16"/>
  <c r="DX144" i="16"/>
  <c r="DW144" i="16"/>
  <c r="DV144" i="16"/>
  <c r="DU144" i="16"/>
  <c r="DT144" i="16"/>
  <c r="DS144" i="16"/>
  <c r="DR144" i="16"/>
  <c r="DQ144" i="16"/>
  <c r="DP144" i="16"/>
  <c r="DO144" i="16"/>
  <c r="DN144" i="16"/>
  <c r="DM144" i="16"/>
  <c r="DL144" i="16"/>
  <c r="DK144" i="16"/>
  <c r="DJ144" i="16"/>
  <c r="DI144" i="16"/>
  <c r="DH144" i="16"/>
  <c r="DG144" i="16"/>
  <c r="DF144" i="16"/>
  <c r="DE144" i="16"/>
  <c r="DD144" i="16"/>
  <c r="DC144" i="16"/>
  <c r="DB144" i="16"/>
  <c r="DA144" i="16"/>
  <c r="CZ144" i="16"/>
  <c r="CY144" i="16"/>
  <c r="CX144" i="16"/>
  <c r="CW144" i="16"/>
  <c r="CV144" i="16"/>
  <c r="CU144" i="16"/>
  <c r="CT144" i="16"/>
  <c r="CS144" i="16"/>
  <c r="CR144" i="16"/>
  <c r="CQ144" i="16"/>
  <c r="CP144" i="16"/>
  <c r="CO144" i="16"/>
  <c r="CN144" i="16"/>
  <c r="CM144" i="16"/>
  <c r="CL144" i="16"/>
  <c r="CK144" i="16"/>
  <c r="CJ144" i="16"/>
  <c r="CI144" i="16"/>
  <c r="CH144" i="16"/>
  <c r="CG144" i="16"/>
  <c r="CF144" i="16"/>
  <c r="CE144" i="16"/>
  <c r="CD144" i="16"/>
  <c r="CC144" i="16"/>
  <c r="CB144" i="16"/>
  <c r="CA144" i="16"/>
  <c r="BZ144" i="16"/>
  <c r="BY144" i="16"/>
  <c r="BX144" i="16"/>
  <c r="BW144" i="16"/>
  <c r="BV144" i="16"/>
  <c r="BU144" i="16"/>
  <c r="BT144" i="16"/>
  <c r="BS144" i="16"/>
  <c r="BR144" i="16"/>
  <c r="BQ144" i="16"/>
  <c r="BP144" i="16"/>
  <c r="BO144" i="16"/>
  <c r="BN144" i="16"/>
  <c r="BM144" i="16"/>
  <c r="BL144" i="16"/>
  <c r="BK144" i="16"/>
  <c r="BJ144" i="16"/>
  <c r="BI144" i="16"/>
  <c r="BH144" i="16"/>
  <c r="BG144" i="16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EI136" i="16"/>
  <c r="EH136" i="16"/>
  <c r="EG136" i="16"/>
  <c r="EF136" i="16"/>
  <c r="EE136" i="16"/>
  <c r="ED136" i="16"/>
  <c r="EC136" i="16"/>
  <c r="EB136" i="16"/>
  <c r="EA136" i="16"/>
  <c r="DZ136" i="16"/>
  <c r="DY136" i="16"/>
  <c r="DX136" i="16"/>
  <c r="DW136" i="16"/>
  <c r="DV136" i="16"/>
  <c r="DU136" i="16"/>
  <c r="DT136" i="16"/>
  <c r="DS136" i="16"/>
  <c r="DR136" i="16"/>
  <c r="DQ136" i="16"/>
  <c r="DP136" i="16"/>
  <c r="DO136" i="16"/>
  <c r="DN136" i="16"/>
  <c r="DM136" i="16"/>
  <c r="DL136" i="16"/>
  <c r="DK136" i="16"/>
  <c r="DJ136" i="16"/>
  <c r="DI136" i="16"/>
  <c r="DH136" i="16"/>
  <c r="DG136" i="16"/>
  <c r="DF136" i="16"/>
  <c r="DE136" i="16"/>
  <c r="DD136" i="16"/>
  <c r="DC136" i="16"/>
  <c r="DB136" i="16"/>
  <c r="DA136" i="16"/>
  <c r="CZ136" i="16"/>
  <c r="CY136" i="16"/>
  <c r="CX136" i="16"/>
  <c r="CW136" i="16"/>
  <c r="CV136" i="16"/>
  <c r="CU136" i="16"/>
  <c r="CT136" i="16"/>
  <c r="CS136" i="16"/>
  <c r="CR136" i="16"/>
  <c r="CQ136" i="16"/>
  <c r="CP136" i="16"/>
  <c r="CO136" i="16"/>
  <c r="CN136" i="16"/>
  <c r="CM136" i="16"/>
  <c r="CL136" i="16"/>
  <c r="CK136" i="16"/>
  <c r="CJ136" i="16"/>
  <c r="CI136" i="16"/>
  <c r="CH136" i="16"/>
  <c r="CG136" i="16"/>
  <c r="CF136" i="16"/>
  <c r="CE136" i="16"/>
  <c r="CD136" i="16"/>
  <c r="CC136" i="16"/>
  <c r="CB136" i="16"/>
  <c r="CA136" i="16"/>
  <c r="BZ136" i="16"/>
  <c r="BY136" i="16"/>
  <c r="BX136" i="16"/>
  <c r="BW136" i="16"/>
  <c r="BV136" i="16"/>
  <c r="BU136" i="16"/>
  <c r="BT136" i="16"/>
  <c r="BS136" i="16"/>
  <c r="BR136" i="16"/>
  <c r="BQ136" i="16"/>
  <c r="BP136" i="16"/>
  <c r="BO136" i="16"/>
  <c r="BN136" i="16"/>
  <c r="BM136" i="16"/>
  <c r="BL136" i="16"/>
  <c r="BK136" i="16"/>
  <c r="BJ136" i="16"/>
  <c r="BI136" i="16"/>
  <c r="BH136" i="16"/>
  <c r="BG136" i="16"/>
  <c r="BF136" i="16"/>
  <c r="BE136" i="16"/>
  <c r="BD136" i="16"/>
  <c r="BC136" i="16"/>
  <c r="BB136" i="16"/>
  <c r="BA136" i="16"/>
  <c r="AZ136" i="16"/>
  <c r="AY136" i="16"/>
  <c r="AX136" i="16"/>
  <c r="AW136" i="16"/>
  <c r="AV136" i="16"/>
  <c r="AU136" i="16"/>
  <c r="AT136" i="16"/>
  <c r="AS136" i="16"/>
  <c r="AR136" i="16"/>
  <c r="AQ136" i="16"/>
  <c r="AP136" i="16"/>
  <c r="AO136" i="16"/>
  <c r="AN136" i="16"/>
  <c r="AM136" i="16"/>
  <c r="AL136" i="16"/>
  <c r="AK136" i="16"/>
  <c r="AJ136" i="16"/>
  <c r="AI136" i="16"/>
  <c r="AH136" i="16"/>
  <c r="AG136" i="16"/>
  <c r="AF136" i="16"/>
  <c r="AE136" i="16"/>
  <c r="AD136" i="16"/>
  <c r="AC136" i="16"/>
  <c r="AB136" i="16"/>
  <c r="AA136" i="16"/>
  <c r="Z136" i="16"/>
  <c r="Y136" i="16"/>
  <c r="X136" i="16"/>
  <c r="W136" i="16"/>
  <c r="V136" i="16"/>
  <c r="U136" i="16"/>
  <c r="EI135" i="16"/>
  <c r="EH135" i="16"/>
  <c r="EG135" i="16"/>
  <c r="EF135" i="16"/>
  <c r="EE135" i="16"/>
  <c r="ED135" i="16"/>
  <c r="EC135" i="16"/>
  <c r="EB135" i="16"/>
  <c r="EA135" i="16"/>
  <c r="DZ135" i="16"/>
  <c r="DY135" i="16"/>
  <c r="DX135" i="16"/>
  <c r="DW135" i="16"/>
  <c r="DV135" i="16"/>
  <c r="DU135" i="16"/>
  <c r="DT135" i="16"/>
  <c r="DS135" i="16"/>
  <c r="DR135" i="16"/>
  <c r="DQ135" i="16"/>
  <c r="DP135" i="16"/>
  <c r="DO135" i="16"/>
  <c r="DN135" i="16"/>
  <c r="DM135" i="16"/>
  <c r="DL135" i="16"/>
  <c r="DK135" i="16"/>
  <c r="DJ135" i="16"/>
  <c r="DI135" i="16"/>
  <c r="DH135" i="16"/>
  <c r="DG135" i="16"/>
  <c r="DF135" i="16"/>
  <c r="DE135" i="16"/>
  <c r="DD135" i="16"/>
  <c r="DC135" i="16"/>
  <c r="DB135" i="16"/>
  <c r="DA135" i="16"/>
  <c r="CZ135" i="16"/>
  <c r="CY135" i="16"/>
  <c r="CX135" i="16"/>
  <c r="CW135" i="16"/>
  <c r="CV135" i="16"/>
  <c r="CU135" i="16"/>
  <c r="CT135" i="16"/>
  <c r="CS135" i="16"/>
  <c r="CR135" i="16"/>
  <c r="CQ135" i="16"/>
  <c r="CP135" i="16"/>
  <c r="CO135" i="16"/>
  <c r="CN135" i="16"/>
  <c r="CM135" i="16"/>
  <c r="CL135" i="16"/>
  <c r="CK135" i="16"/>
  <c r="CJ135" i="16"/>
  <c r="CI135" i="16"/>
  <c r="CH135" i="16"/>
  <c r="CG135" i="16"/>
  <c r="CF135" i="16"/>
  <c r="CE135" i="16"/>
  <c r="CD135" i="16"/>
  <c r="CC135" i="16"/>
  <c r="CB135" i="16"/>
  <c r="CA135" i="16"/>
  <c r="BZ135" i="16"/>
  <c r="BY135" i="16"/>
  <c r="BX135" i="16"/>
  <c r="BW135" i="16"/>
  <c r="BV135" i="16"/>
  <c r="BU135" i="16"/>
  <c r="BT135" i="16"/>
  <c r="BS135" i="16"/>
  <c r="BR135" i="16"/>
  <c r="BQ135" i="16"/>
  <c r="BP135" i="16"/>
  <c r="BO135" i="16"/>
  <c r="BN135" i="16"/>
  <c r="BM135" i="16"/>
  <c r="BL135" i="16"/>
  <c r="BK135" i="16"/>
  <c r="BJ135" i="16"/>
  <c r="BI135" i="16"/>
  <c r="BH135" i="16"/>
  <c r="BG135" i="16"/>
  <c r="BF135" i="16"/>
  <c r="BE135" i="16"/>
  <c r="BD135" i="16"/>
  <c r="BC135" i="16"/>
  <c r="BB135" i="16"/>
  <c r="BA135" i="16"/>
  <c r="AZ135" i="16"/>
  <c r="AY135" i="16"/>
  <c r="AX135" i="16"/>
  <c r="AW135" i="16"/>
  <c r="AV135" i="16"/>
  <c r="AU135" i="16"/>
  <c r="AT135" i="16"/>
  <c r="AS135" i="16"/>
  <c r="AR135" i="16"/>
  <c r="AQ135" i="16"/>
  <c r="AP135" i="16"/>
  <c r="AO135" i="16"/>
  <c r="AN135" i="16"/>
  <c r="AM135" i="16"/>
  <c r="AL135" i="16"/>
  <c r="AK135" i="16"/>
  <c r="AJ135" i="16"/>
  <c r="AI135" i="16"/>
  <c r="AH135" i="16"/>
  <c r="AG135" i="16"/>
  <c r="AF135" i="16"/>
  <c r="AE135" i="16"/>
  <c r="AD135" i="16"/>
  <c r="AC135" i="16"/>
  <c r="AB135" i="16"/>
  <c r="AA135" i="16"/>
  <c r="Z135" i="16"/>
  <c r="Y135" i="16"/>
  <c r="X135" i="16"/>
  <c r="W135" i="16"/>
  <c r="V135" i="16"/>
  <c r="U135" i="16"/>
  <c r="Q133" i="16"/>
  <c r="P133" i="16"/>
  <c r="Q132" i="16"/>
  <c r="P132" i="16"/>
  <c r="Q131" i="16"/>
  <c r="P131" i="16"/>
  <c r="EI130" i="16"/>
  <c r="EH130" i="16"/>
  <c r="EG130" i="16"/>
  <c r="EF130" i="16"/>
  <c r="EE130" i="16"/>
  <c r="ED130" i="16"/>
  <c r="EC130" i="16"/>
  <c r="EB130" i="16"/>
  <c r="EA130" i="16"/>
  <c r="DZ130" i="16"/>
  <c r="DY130" i="16"/>
  <c r="DX130" i="16"/>
  <c r="DW130" i="16"/>
  <c r="DV130" i="16"/>
  <c r="DU130" i="16"/>
  <c r="DT130" i="16"/>
  <c r="DS130" i="16"/>
  <c r="DR130" i="16"/>
  <c r="DQ130" i="16"/>
  <c r="DP130" i="16"/>
  <c r="DO130" i="16"/>
  <c r="DN130" i="16"/>
  <c r="DM130" i="16"/>
  <c r="DL130" i="16"/>
  <c r="DK130" i="16"/>
  <c r="DJ130" i="16"/>
  <c r="DI130" i="16"/>
  <c r="DH130" i="16"/>
  <c r="DG130" i="16"/>
  <c r="DF130" i="16"/>
  <c r="DE130" i="16"/>
  <c r="DD130" i="16"/>
  <c r="DC130" i="16"/>
  <c r="DB130" i="16"/>
  <c r="DA130" i="16"/>
  <c r="CZ130" i="16"/>
  <c r="CY130" i="16"/>
  <c r="CX130" i="16"/>
  <c r="CW130" i="16"/>
  <c r="CV130" i="16"/>
  <c r="CU130" i="16"/>
  <c r="CT130" i="16"/>
  <c r="CS130" i="16"/>
  <c r="CR130" i="16"/>
  <c r="CQ130" i="16"/>
  <c r="CP130" i="16"/>
  <c r="CO130" i="16"/>
  <c r="CN130" i="16"/>
  <c r="CM130" i="16"/>
  <c r="CL130" i="16"/>
  <c r="CK130" i="16"/>
  <c r="CJ130" i="16"/>
  <c r="CI130" i="16"/>
  <c r="CH130" i="16"/>
  <c r="CG130" i="16"/>
  <c r="CF130" i="16"/>
  <c r="CE130" i="16"/>
  <c r="CD130" i="16"/>
  <c r="CC130" i="16"/>
  <c r="CB130" i="16"/>
  <c r="CA130" i="16"/>
  <c r="BZ130" i="16"/>
  <c r="BY130" i="16"/>
  <c r="BX130" i="16"/>
  <c r="BW130" i="16"/>
  <c r="BV130" i="16"/>
  <c r="BU130" i="16"/>
  <c r="BT130" i="16"/>
  <c r="BS130" i="16"/>
  <c r="BR130" i="16"/>
  <c r="BQ130" i="16"/>
  <c r="BP130" i="16"/>
  <c r="BO130" i="16"/>
  <c r="BN130" i="16"/>
  <c r="BM130" i="16"/>
  <c r="BL130" i="16"/>
  <c r="BK130" i="16"/>
  <c r="BJ130" i="16"/>
  <c r="BI130" i="16"/>
  <c r="BH130" i="16"/>
  <c r="BG130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Q130" i="16"/>
  <c r="P130" i="16"/>
  <c r="T129" i="16"/>
  <c r="Q129" i="16"/>
  <c r="E129" i="16"/>
  <c r="EI116" i="16"/>
  <c r="EH116" i="16"/>
  <c r="EG116" i="16"/>
  <c r="EF116" i="16"/>
  <c r="EE116" i="16"/>
  <c r="ED116" i="16"/>
  <c r="EC116" i="16"/>
  <c r="EB116" i="16"/>
  <c r="EA116" i="16"/>
  <c r="DZ116" i="16"/>
  <c r="DY116" i="16"/>
  <c r="DX116" i="16"/>
  <c r="DW116" i="16"/>
  <c r="DV116" i="16"/>
  <c r="DU116" i="16"/>
  <c r="DT116" i="16"/>
  <c r="DS116" i="16"/>
  <c r="DR116" i="16"/>
  <c r="DQ116" i="16"/>
  <c r="DP116" i="16"/>
  <c r="DO116" i="16"/>
  <c r="DN116" i="16"/>
  <c r="DM116" i="16"/>
  <c r="DL116" i="16"/>
  <c r="DK116" i="16"/>
  <c r="DJ116" i="16"/>
  <c r="DI116" i="16"/>
  <c r="DH116" i="16"/>
  <c r="DG116" i="16"/>
  <c r="DF116" i="16"/>
  <c r="DE116" i="16"/>
  <c r="DD116" i="16"/>
  <c r="DC116" i="16"/>
  <c r="DB116" i="16"/>
  <c r="DA116" i="16"/>
  <c r="CZ116" i="16"/>
  <c r="CY116" i="16"/>
  <c r="CX116" i="16"/>
  <c r="CW116" i="16"/>
  <c r="CV116" i="16"/>
  <c r="CU116" i="16"/>
  <c r="CT116" i="16"/>
  <c r="CS116" i="16"/>
  <c r="CR116" i="16"/>
  <c r="CQ116" i="16"/>
  <c r="CP116" i="16"/>
  <c r="CO116" i="16"/>
  <c r="CN116" i="16"/>
  <c r="CM116" i="16"/>
  <c r="CL116" i="16"/>
  <c r="CK116" i="16"/>
  <c r="CJ116" i="16"/>
  <c r="CI116" i="16"/>
  <c r="CH116" i="16"/>
  <c r="CG116" i="16"/>
  <c r="CF116" i="16"/>
  <c r="CE116" i="16"/>
  <c r="CD116" i="16"/>
  <c r="CC116" i="16"/>
  <c r="CB116" i="16"/>
  <c r="CA116" i="16"/>
  <c r="BZ116" i="16"/>
  <c r="BY116" i="16"/>
  <c r="BX116" i="16"/>
  <c r="BW116" i="16"/>
  <c r="BV116" i="16"/>
  <c r="BU116" i="16"/>
  <c r="BT116" i="16"/>
  <c r="BS116" i="16"/>
  <c r="BR116" i="16"/>
  <c r="BQ116" i="16"/>
  <c r="BP116" i="16"/>
  <c r="BO116" i="16"/>
  <c r="BN116" i="16"/>
  <c r="BM116" i="16"/>
  <c r="BL116" i="16"/>
  <c r="BK116" i="16"/>
  <c r="BJ116" i="16"/>
  <c r="BI116" i="16"/>
  <c r="BH116" i="16"/>
  <c r="BG116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EI115" i="16"/>
  <c r="EH115" i="16"/>
  <c r="EG115" i="16"/>
  <c r="EF115" i="16"/>
  <c r="EE115" i="16"/>
  <c r="ED115" i="16"/>
  <c r="EC115" i="16"/>
  <c r="EB115" i="16"/>
  <c r="EA115" i="16"/>
  <c r="DZ115" i="16"/>
  <c r="DY115" i="16"/>
  <c r="DX115" i="16"/>
  <c r="DW115" i="16"/>
  <c r="DV115" i="16"/>
  <c r="DU115" i="16"/>
  <c r="DT115" i="16"/>
  <c r="DS115" i="16"/>
  <c r="DR115" i="16"/>
  <c r="DQ115" i="16"/>
  <c r="DP115" i="16"/>
  <c r="DO115" i="16"/>
  <c r="DN115" i="16"/>
  <c r="DM115" i="16"/>
  <c r="DL115" i="16"/>
  <c r="DK115" i="16"/>
  <c r="DJ115" i="16"/>
  <c r="DI115" i="16"/>
  <c r="DH115" i="16"/>
  <c r="DG115" i="16"/>
  <c r="DF115" i="16"/>
  <c r="DE115" i="16"/>
  <c r="DD115" i="16"/>
  <c r="DC115" i="16"/>
  <c r="DB115" i="16"/>
  <c r="DA115" i="16"/>
  <c r="CZ115" i="16"/>
  <c r="CY115" i="16"/>
  <c r="CX115" i="16"/>
  <c r="CW115" i="16"/>
  <c r="CV115" i="16"/>
  <c r="CU115" i="16"/>
  <c r="CT115" i="16"/>
  <c r="CS115" i="16"/>
  <c r="CR115" i="16"/>
  <c r="CQ115" i="16"/>
  <c r="CP115" i="16"/>
  <c r="CO115" i="16"/>
  <c r="CN115" i="16"/>
  <c r="CM115" i="16"/>
  <c r="CL115" i="16"/>
  <c r="CK115" i="16"/>
  <c r="CJ115" i="16"/>
  <c r="CI115" i="16"/>
  <c r="CH115" i="16"/>
  <c r="CG115" i="16"/>
  <c r="CF115" i="16"/>
  <c r="CE115" i="16"/>
  <c r="CD115" i="16"/>
  <c r="CC115" i="16"/>
  <c r="CB115" i="16"/>
  <c r="CA115" i="16"/>
  <c r="BZ115" i="16"/>
  <c r="BY115" i="16"/>
  <c r="BX115" i="16"/>
  <c r="BW115" i="16"/>
  <c r="BV115" i="16"/>
  <c r="BU115" i="16"/>
  <c r="BT115" i="16"/>
  <c r="BS115" i="16"/>
  <c r="BR115" i="16"/>
  <c r="BQ115" i="16"/>
  <c r="BP115" i="16"/>
  <c r="BO115" i="16"/>
  <c r="BN115" i="16"/>
  <c r="BM115" i="16"/>
  <c r="BL115" i="16"/>
  <c r="BK115" i="16"/>
  <c r="BJ115" i="16"/>
  <c r="BI115" i="16"/>
  <c r="BH115" i="16"/>
  <c r="BG115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EI103" i="16"/>
  <c r="EH103" i="16"/>
  <c r="EG103" i="16"/>
  <c r="EF103" i="16"/>
  <c r="EE103" i="16"/>
  <c r="ED103" i="16"/>
  <c r="EC103" i="16"/>
  <c r="EB103" i="16"/>
  <c r="EA103" i="16"/>
  <c r="DZ103" i="16"/>
  <c r="DY103" i="16"/>
  <c r="DX103" i="16"/>
  <c r="DW103" i="16"/>
  <c r="DV103" i="16"/>
  <c r="DU103" i="16"/>
  <c r="DT103" i="16"/>
  <c r="DS103" i="16"/>
  <c r="DR103" i="16"/>
  <c r="DQ103" i="16"/>
  <c r="DP103" i="16"/>
  <c r="DO103" i="16"/>
  <c r="DN103" i="16"/>
  <c r="DM103" i="16"/>
  <c r="DL103" i="16"/>
  <c r="DK103" i="16"/>
  <c r="DJ103" i="16"/>
  <c r="DI103" i="16"/>
  <c r="DH103" i="16"/>
  <c r="DG103" i="16"/>
  <c r="DF103" i="16"/>
  <c r="DE103" i="16"/>
  <c r="DD103" i="16"/>
  <c r="DC103" i="16"/>
  <c r="DB103" i="16"/>
  <c r="DA103" i="16"/>
  <c r="CZ103" i="16"/>
  <c r="CY103" i="16"/>
  <c r="CX103" i="16"/>
  <c r="CW103" i="16"/>
  <c r="CV103" i="16"/>
  <c r="CU103" i="16"/>
  <c r="CT103" i="16"/>
  <c r="CS103" i="16"/>
  <c r="CR103" i="16"/>
  <c r="CQ103" i="16"/>
  <c r="CP103" i="16"/>
  <c r="CO103" i="16"/>
  <c r="CN103" i="16"/>
  <c r="CM103" i="16"/>
  <c r="CL103" i="16"/>
  <c r="CK103" i="16"/>
  <c r="CJ103" i="16"/>
  <c r="CI103" i="16"/>
  <c r="CH103" i="16"/>
  <c r="CG103" i="16"/>
  <c r="CF103" i="16"/>
  <c r="CE103" i="16"/>
  <c r="CD103" i="16"/>
  <c r="CC103" i="16"/>
  <c r="CB103" i="16"/>
  <c r="CA103" i="16"/>
  <c r="BZ103" i="16"/>
  <c r="BY103" i="16"/>
  <c r="BX103" i="16"/>
  <c r="BW103" i="16"/>
  <c r="BV103" i="16"/>
  <c r="BU103" i="16"/>
  <c r="BT103" i="16"/>
  <c r="BS103" i="16"/>
  <c r="BR103" i="16"/>
  <c r="BQ103" i="16"/>
  <c r="BP103" i="16"/>
  <c r="BO103" i="16"/>
  <c r="BN103" i="16"/>
  <c r="BM103" i="16"/>
  <c r="BL103" i="16"/>
  <c r="BK103" i="16"/>
  <c r="BJ103" i="16"/>
  <c r="BI103" i="16"/>
  <c r="BH103" i="16"/>
  <c r="BG103" i="16"/>
  <c r="BF103" i="16"/>
  <c r="BE103" i="16"/>
  <c r="BD103" i="16"/>
  <c r="BC103" i="16"/>
  <c r="BB103" i="16"/>
  <c r="BA103" i="16"/>
  <c r="AZ103" i="16"/>
  <c r="AY103" i="16"/>
  <c r="AX103" i="16"/>
  <c r="AW103" i="16"/>
  <c r="AV103" i="16"/>
  <c r="AU103" i="16"/>
  <c r="AT103" i="16"/>
  <c r="AS103" i="16"/>
  <c r="AR103" i="16"/>
  <c r="AQ103" i="16"/>
  <c r="AP103" i="16"/>
  <c r="AO103" i="16"/>
  <c r="AN103" i="16"/>
  <c r="AM103" i="16"/>
  <c r="AL103" i="16"/>
  <c r="AK103" i="16"/>
  <c r="AJ103" i="16"/>
  <c r="AI103" i="16"/>
  <c r="AH103" i="16"/>
  <c r="AG103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EI98" i="16"/>
  <c r="EH98" i="16"/>
  <c r="EG98" i="16"/>
  <c r="EF98" i="16"/>
  <c r="EE98" i="16"/>
  <c r="ED98" i="16"/>
  <c r="EC98" i="16"/>
  <c r="EB98" i="16"/>
  <c r="EA98" i="16"/>
  <c r="DZ98" i="16"/>
  <c r="DY98" i="16"/>
  <c r="DX98" i="16"/>
  <c r="DW98" i="16"/>
  <c r="DV98" i="16"/>
  <c r="DU98" i="16"/>
  <c r="DT98" i="16"/>
  <c r="DS98" i="16"/>
  <c r="DR98" i="16"/>
  <c r="DQ98" i="16"/>
  <c r="DP98" i="16"/>
  <c r="DO98" i="16"/>
  <c r="DN98" i="16"/>
  <c r="DM98" i="16"/>
  <c r="DL98" i="16"/>
  <c r="DK98" i="16"/>
  <c r="DJ98" i="16"/>
  <c r="DI98" i="16"/>
  <c r="DH98" i="16"/>
  <c r="DG98" i="16"/>
  <c r="DF98" i="16"/>
  <c r="DE98" i="16"/>
  <c r="DD98" i="16"/>
  <c r="DC98" i="16"/>
  <c r="DB98" i="16"/>
  <c r="DA98" i="16"/>
  <c r="CZ98" i="16"/>
  <c r="CY98" i="16"/>
  <c r="CX98" i="16"/>
  <c r="CW98" i="16"/>
  <c r="CV98" i="16"/>
  <c r="CU98" i="16"/>
  <c r="CT98" i="16"/>
  <c r="CS98" i="16"/>
  <c r="CR98" i="16"/>
  <c r="CQ98" i="16"/>
  <c r="CP98" i="16"/>
  <c r="CO98" i="16"/>
  <c r="CN98" i="16"/>
  <c r="CM98" i="16"/>
  <c r="CL98" i="16"/>
  <c r="CK98" i="16"/>
  <c r="CJ98" i="16"/>
  <c r="CI98" i="16"/>
  <c r="CH98" i="16"/>
  <c r="CG98" i="16"/>
  <c r="CF98" i="16"/>
  <c r="CE98" i="16"/>
  <c r="CD98" i="16"/>
  <c r="CC98" i="16"/>
  <c r="CB98" i="16"/>
  <c r="CA98" i="16"/>
  <c r="BZ98" i="16"/>
  <c r="BY98" i="16"/>
  <c r="BX98" i="16"/>
  <c r="BW98" i="16"/>
  <c r="BV98" i="16"/>
  <c r="BU98" i="16"/>
  <c r="BT98" i="16"/>
  <c r="BS98" i="16"/>
  <c r="BR98" i="16"/>
  <c r="BQ98" i="16"/>
  <c r="BP98" i="16"/>
  <c r="BO98" i="16"/>
  <c r="BN98" i="16"/>
  <c r="BM98" i="16"/>
  <c r="BL98" i="16"/>
  <c r="BK98" i="16"/>
  <c r="BJ98" i="16"/>
  <c r="BI98" i="16"/>
  <c r="BH98" i="16"/>
  <c r="BG98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EI97" i="16"/>
  <c r="EH97" i="16"/>
  <c r="EG97" i="16"/>
  <c r="EF97" i="16"/>
  <c r="EE97" i="16"/>
  <c r="ED97" i="16"/>
  <c r="EC97" i="16"/>
  <c r="EB97" i="16"/>
  <c r="EA97" i="16"/>
  <c r="DZ97" i="16"/>
  <c r="DY97" i="16"/>
  <c r="DX97" i="16"/>
  <c r="DW97" i="16"/>
  <c r="DV97" i="16"/>
  <c r="DU97" i="16"/>
  <c r="DT97" i="16"/>
  <c r="DS97" i="16"/>
  <c r="DR97" i="16"/>
  <c r="DQ97" i="16"/>
  <c r="DP97" i="16"/>
  <c r="DO97" i="16"/>
  <c r="DN97" i="16"/>
  <c r="DM97" i="16"/>
  <c r="DL97" i="16"/>
  <c r="DK97" i="16"/>
  <c r="DJ97" i="16"/>
  <c r="DI97" i="16"/>
  <c r="DH97" i="16"/>
  <c r="DG97" i="16"/>
  <c r="DF97" i="16"/>
  <c r="DE97" i="16"/>
  <c r="DD97" i="16"/>
  <c r="DC97" i="16"/>
  <c r="DB97" i="16"/>
  <c r="DA97" i="16"/>
  <c r="CZ97" i="16"/>
  <c r="CY97" i="16"/>
  <c r="CX97" i="16"/>
  <c r="CW97" i="16"/>
  <c r="CV97" i="16"/>
  <c r="CU97" i="16"/>
  <c r="CT97" i="16"/>
  <c r="CS97" i="16"/>
  <c r="CR97" i="16"/>
  <c r="CQ97" i="16"/>
  <c r="CP97" i="16"/>
  <c r="CO97" i="16"/>
  <c r="CN97" i="16"/>
  <c r="CM97" i="16"/>
  <c r="CL97" i="16"/>
  <c r="CK97" i="16"/>
  <c r="CJ97" i="16"/>
  <c r="CI97" i="16"/>
  <c r="CH97" i="16"/>
  <c r="CG97" i="16"/>
  <c r="CF97" i="16"/>
  <c r="CE97" i="16"/>
  <c r="CD97" i="16"/>
  <c r="CC97" i="16"/>
  <c r="CB97" i="16"/>
  <c r="CA97" i="16"/>
  <c r="BZ97" i="16"/>
  <c r="BY97" i="16"/>
  <c r="BX97" i="16"/>
  <c r="BW97" i="16"/>
  <c r="BV97" i="16"/>
  <c r="BU97" i="16"/>
  <c r="BT97" i="16"/>
  <c r="BS97" i="16"/>
  <c r="BR97" i="16"/>
  <c r="BQ97" i="16"/>
  <c r="BP97" i="16"/>
  <c r="BO97" i="16"/>
  <c r="BN97" i="16"/>
  <c r="BM97" i="16"/>
  <c r="BL97" i="16"/>
  <c r="BK97" i="16"/>
  <c r="BJ97" i="16"/>
  <c r="BI97" i="16"/>
  <c r="BH97" i="16"/>
  <c r="BG97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EI92" i="16"/>
  <c r="EH92" i="16"/>
  <c r="EG92" i="16"/>
  <c r="EF92" i="16"/>
  <c r="EE92" i="16"/>
  <c r="ED92" i="16"/>
  <c r="EC92" i="16"/>
  <c r="EB92" i="16"/>
  <c r="EA92" i="16"/>
  <c r="DZ92" i="16"/>
  <c r="DY92" i="16"/>
  <c r="DX92" i="16"/>
  <c r="DW92" i="16"/>
  <c r="DV92" i="16"/>
  <c r="DU92" i="16"/>
  <c r="DT92" i="16"/>
  <c r="DS92" i="16"/>
  <c r="DR92" i="16"/>
  <c r="DQ92" i="16"/>
  <c r="DP92" i="16"/>
  <c r="DO92" i="16"/>
  <c r="DN92" i="16"/>
  <c r="DM92" i="16"/>
  <c r="DL92" i="16"/>
  <c r="DK92" i="16"/>
  <c r="DJ92" i="16"/>
  <c r="DI92" i="16"/>
  <c r="DH92" i="16"/>
  <c r="DG92" i="16"/>
  <c r="DF92" i="16"/>
  <c r="DE92" i="16"/>
  <c r="DD92" i="16"/>
  <c r="DC92" i="16"/>
  <c r="DB92" i="16"/>
  <c r="DA92" i="16"/>
  <c r="CZ92" i="16"/>
  <c r="CY92" i="16"/>
  <c r="CX92" i="16"/>
  <c r="CW92" i="16"/>
  <c r="CV92" i="16"/>
  <c r="CU92" i="16"/>
  <c r="CT92" i="16"/>
  <c r="CS92" i="16"/>
  <c r="CR92" i="16"/>
  <c r="CQ92" i="16"/>
  <c r="CP92" i="16"/>
  <c r="CO92" i="16"/>
  <c r="CN92" i="16"/>
  <c r="CM92" i="16"/>
  <c r="CL92" i="16"/>
  <c r="CK92" i="16"/>
  <c r="CJ92" i="16"/>
  <c r="CI92" i="16"/>
  <c r="CH92" i="16"/>
  <c r="CG92" i="16"/>
  <c r="CF92" i="16"/>
  <c r="CE92" i="16"/>
  <c r="CD92" i="16"/>
  <c r="CC92" i="16"/>
  <c r="CB92" i="16"/>
  <c r="CA92" i="16"/>
  <c r="BZ92" i="16"/>
  <c r="BY92" i="16"/>
  <c r="BX92" i="16"/>
  <c r="BW92" i="16"/>
  <c r="BV92" i="16"/>
  <c r="BU92" i="16"/>
  <c r="BT92" i="16"/>
  <c r="BS92" i="16"/>
  <c r="BR92" i="16"/>
  <c r="BQ92" i="16"/>
  <c r="BP92" i="16"/>
  <c r="BO92" i="16"/>
  <c r="BN92" i="16"/>
  <c r="BM92" i="16"/>
  <c r="BL92" i="16"/>
  <c r="BK92" i="16"/>
  <c r="BJ92" i="16"/>
  <c r="BI92" i="16"/>
  <c r="BH92" i="16"/>
  <c r="BG92" i="16"/>
  <c r="BF92" i="16"/>
  <c r="BE92" i="16"/>
  <c r="BD92" i="16"/>
  <c r="BC92" i="16"/>
  <c r="BB92" i="16"/>
  <c r="BA92" i="16"/>
  <c r="AZ92" i="16"/>
  <c r="AY92" i="16"/>
  <c r="AX92" i="16"/>
  <c r="AW92" i="16"/>
  <c r="AV92" i="16"/>
  <c r="AU92" i="16"/>
  <c r="AT92" i="16"/>
  <c r="AS92" i="16"/>
  <c r="AR92" i="16"/>
  <c r="AQ92" i="16"/>
  <c r="AP92" i="16"/>
  <c r="AO92" i="16"/>
  <c r="AN92" i="16"/>
  <c r="AM92" i="16"/>
  <c r="AL92" i="16"/>
  <c r="AK92" i="16"/>
  <c r="AJ92" i="16"/>
  <c r="AI92" i="16"/>
  <c r="AH92" i="16"/>
  <c r="AG92" i="16"/>
  <c r="AF92" i="16"/>
  <c r="AE92" i="16"/>
  <c r="AD92" i="16"/>
  <c r="AC92" i="16"/>
  <c r="AB92" i="16"/>
  <c r="AA92" i="16"/>
  <c r="Z92" i="16"/>
  <c r="Y92" i="16"/>
  <c r="X92" i="16"/>
  <c r="W92" i="16"/>
  <c r="V92" i="16"/>
  <c r="U92" i="16"/>
  <c r="EI86" i="16"/>
  <c r="EH86" i="16"/>
  <c r="EG86" i="16"/>
  <c r="EF86" i="16"/>
  <c r="EE86" i="16"/>
  <c r="ED86" i="16"/>
  <c r="EC86" i="16"/>
  <c r="EB86" i="16"/>
  <c r="EA86" i="16"/>
  <c r="DZ86" i="16"/>
  <c r="DY86" i="16"/>
  <c r="DX86" i="16"/>
  <c r="DW86" i="16"/>
  <c r="DV86" i="16"/>
  <c r="DU86" i="16"/>
  <c r="DT86" i="16"/>
  <c r="DS86" i="16"/>
  <c r="DR86" i="16"/>
  <c r="DQ86" i="16"/>
  <c r="DP86" i="16"/>
  <c r="DO86" i="16"/>
  <c r="DN86" i="16"/>
  <c r="DM86" i="16"/>
  <c r="DL86" i="16"/>
  <c r="DK86" i="16"/>
  <c r="DJ86" i="16"/>
  <c r="DI86" i="16"/>
  <c r="DH86" i="16"/>
  <c r="DG86" i="16"/>
  <c r="DF86" i="16"/>
  <c r="DE86" i="16"/>
  <c r="DD86" i="16"/>
  <c r="DC86" i="16"/>
  <c r="DB86" i="16"/>
  <c r="DA86" i="16"/>
  <c r="CZ86" i="16"/>
  <c r="CY86" i="16"/>
  <c r="CX86" i="16"/>
  <c r="CW86" i="16"/>
  <c r="CV86" i="16"/>
  <c r="CU86" i="16"/>
  <c r="CT86" i="16"/>
  <c r="CS86" i="16"/>
  <c r="CR86" i="16"/>
  <c r="CQ86" i="16"/>
  <c r="CP86" i="16"/>
  <c r="CO86" i="16"/>
  <c r="CN86" i="16"/>
  <c r="CM86" i="16"/>
  <c r="CL86" i="16"/>
  <c r="CK86" i="16"/>
  <c r="CJ86" i="16"/>
  <c r="CI86" i="16"/>
  <c r="CH86" i="16"/>
  <c r="CG86" i="16"/>
  <c r="CF86" i="16"/>
  <c r="CE86" i="16"/>
  <c r="CD86" i="16"/>
  <c r="CC86" i="16"/>
  <c r="CB86" i="16"/>
  <c r="CA86" i="16"/>
  <c r="BZ86" i="16"/>
  <c r="BY86" i="16"/>
  <c r="BX86" i="16"/>
  <c r="BW86" i="16"/>
  <c r="BV86" i="16"/>
  <c r="BU86" i="16"/>
  <c r="BT86" i="16"/>
  <c r="BS86" i="16"/>
  <c r="BR86" i="16"/>
  <c r="BQ86" i="16"/>
  <c r="BP86" i="16"/>
  <c r="BO86" i="16"/>
  <c r="BN86" i="16"/>
  <c r="BM86" i="16"/>
  <c r="BL86" i="16"/>
  <c r="BK86" i="16"/>
  <c r="BJ86" i="16"/>
  <c r="BI86" i="16"/>
  <c r="BH86" i="16"/>
  <c r="BG86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EI82" i="16"/>
  <c r="EH82" i="16"/>
  <c r="EG82" i="16"/>
  <c r="EF82" i="16"/>
  <c r="EE82" i="16"/>
  <c r="ED82" i="16"/>
  <c r="EC82" i="16"/>
  <c r="EB82" i="16"/>
  <c r="EA82" i="16"/>
  <c r="DZ82" i="16"/>
  <c r="DY82" i="16"/>
  <c r="DX82" i="16"/>
  <c r="DW82" i="16"/>
  <c r="DV82" i="16"/>
  <c r="DU82" i="16"/>
  <c r="DT82" i="16"/>
  <c r="DS82" i="16"/>
  <c r="DR82" i="16"/>
  <c r="DQ82" i="16"/>
  <c r="DP82" i="16"/>
  <c r="DO82" i="16"/>
  <c r="DN82" i="16"/>
  <c r="DM82" i="16"/>
  <c r="DL82" i="16"/>
  <c r="DK82" i="16"/>
  <c r="DJ82" i="16"/>
  <c r="DI82" i="16"/>
  <c r="DH82" i="16"/>
  <c r="DG82" i="16"/>
  <c r="DF82" i="16"/>
  <c r="DE82" i="16"/>
  <c r="DD82" i="16"/>
  <c r="DC82" i="16"/>
  <c r="DB82" i="16"/>
  <c r="DA82" i="16"/>
  <c r="CZ82" i="16"/>
  <c r="CY82" i="16"/>
  <c r="CX82" i="16"/>
  <c r="CW82" i="16"/>
  <c r="CV82" i="16"/>
  <c r="CU82" i="16"/>
  <c r="CT82" i="16"/>
  <c r="CS82" i="16"/>
  <c r="CR82" i="16"/>
  <c r="CQ82" i="16"/>
  <c r="CP82" i="16"/>
  <c r="CO82" i="16"/>
  <c r="CN82" i="16"/>
  <c r="CM82" i="16"/>
  <c r="CL82" i="16"/>
  <c r="CK82" i="16"/>
  <c r="CJ82" i="16"/>
  <c r="CI82" i="16"/>
  <c r="CH82" i="16"/>
  <c r="CG82" i="16"/>
  <c r="CF82" i="16"/>
  <c r="CE82" i="16"/>
  <c r="CD82" i="16"/>
  <c r="CC82" i="16"/>
  <c r="CB82" i="16"/>
  <c r="CA82" i="16"/>
  <c r="BZ82" i="16"/>
  <c r="BY82" i="16"/>
  <c r="BX82" i="16"/>
  <c r="BW82" i="16"/>
  <c r="BV82" i="16"/>
  <c r="BU82" i="16"/>
  <c r="BT82" i="16"/>
  <c r="BS82" i="16"/>
  <c r="BR82" i="16"/>
  <c r="BQ82" i="16"/>
  <c r="BP82" i="16"/>
  <c r="BO82" i="16"/>
  <c r="BN82" i="16"/>
  <c r="BM82" i="16"/>
  <c r="BL82" i="16"/>
  <c r="BK82" i="16"/>
  <c r="BJ82" i="16"/>
  <c r="BI82" i="16"/>
  <c r="BH82" i="16"/>
  <c r="BG82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EI75" i="16"/>
  <c r="EH75" i="16"/>
  <c r="EG75" i="16"/>
  <c r="EF75" i="16"/>
  <c r="EE75" i="16"/>
  <c r="ED75" i="16"/>
  <c r="EC75" i="16"/>
  <c r="EB75" i="16"/>
  <c r="EA75" i="16"/>
  <c r="DZ75" i="16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L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X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J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V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H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EI74" i="16"/>
  <c r="EH74" i="16"/>
  <c r="EG74" i="16"/>
  <c r="EF74" i="16"/>
  <c r="EE74" i="16"/>
  <c r="ED74" i="16"/>
  <c r="EC74" i="16"/>
  <c r="EB74" i="16"/>
  <c r="EA74" i="16"/>
  <c r="DZ74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L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X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J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V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E66" i="16"/>
  <c r="E65" i="16"/>
  <c r="EI60" i="16"/>
  <c r="EH60" i="16"/>
  <c r="EG60" i="16"/>
  <c r="EF60" i="16"/>
  <c r="EE60" i="16"/>
  <c r="ED60" i="16"/>
  <c r="EC60" i="16"/>
  <c r="EB60" i="16"/>
  <c r="EA60" i="16"/>
  <c r="DZ60" i="16"/>
  <c r="DY60" i="16"/>
  <c r="DX60" i="16"/>
  <c r="DW60" i="16"/>
  <c r="DV60" i="16"/>
  <c r="DU60" i="16"/>
  <c r="DT60" i="16"/>
  <c r="DS60" i="16"/>
  <c r="DR60" i="16"/>
  <c r="DQ60" i="16"/>
  <c r="DP60" i="16"/>
  <c r="DO60" i="16"/>
  <c r="DN60" i="16"/>
  <c r="DM60" i="16"/>
  <c r="DL60" i="16"/>
  <c r="DK60" i="16"/>
  <c r="DJ60" i="16"/>
  <c r="DI60" i="16"/>
  <c r="DH60" i="16"/>
  <c r="DG60" i="16"/>
  <c r="DF60" i="16"/>
  <c r="DE60" i="16"/>
  <c r="DD60" i="16"/>
  <c r="DC60" i="16"/>
  <c r="DB60" i="16"/>
  <c r="DA60" i="16"/>
  <c r="CZ60" i="16"/>
  <c r="CY60" i="16"/>
  <c r="CX60" i="16"/>
  <c r="CW60" i="16"/>
  <c r="CV60" i="16"/>
  <c r="CU60" i="16"/>
  <c r="CT60" i="16"/>
  <c r="CS60" i="16"/>
  <c r="CR60" i="16"/>
  <c r="CQ60" i="16"/>
  <c r="CP60" i="16"/>
  <c r="CO60" i="16"/>
  <c r="CN60" i="16"/>
  <c r="CM60" i="16"/>
  <c r="CL60" i="16"/>
  <c r="CK60" i="16"/>
  <c r="CJ60" i="16"/>
  <c r="CI60" i="16"/>
  <c r="CH60" i="16"/>
  <c r="CG60" i="16"/>
  <c r="CF60" i="16"/>
  <c r="CE60" i="16"/>
  <c r="CD60" i="16"/>
  <c r="CC60" i="16"/>
  <c r="CB60" i="16"/>
  <c r="CA60" i="16"/>
  <c r="BZ60" i="16"/>
  <c r="BY60" i="16"/>
  <c r="BX60" i="16"/>
  <c r="BW60" i="16"/>
  <c r="BV60" i="16"/>
  <c r="BU60" i="16"/>
  <c r="BT60" i="16"/>
  <c r="BS60" i="16"/>
  <c r="BR60" i="16"/>
  <c r="BQ60" i="16"/>
  <c r="BP60" i="16"/>
  <c r="BO60" i="16"/>
  <c r="BN60" i="16"/>
  <c r="BM60" i="16"/>
  <c r="BL60" i="16"/>
  <c r="BK60" i="16"/>
  <c r="BJ60" i="16"/>
  <c r="BI60" i="16"/>
  <c r="BH60" i="16"/>
  <c r="BG60" i="16"/>
  <c r="BF60" i="16"/>
  <c r="BE60" i="16"/>
  <c r="BD60" i="16"/>
  <c r="BC60" i="16"/>
  <c r="BB60" i="16"/>
  <c r="BA60" i="16"/>
  <c r="AZ60" i="16"/>
  <c r="AY60" i="16"/>
  <c r="AX60" i="16"/>
  <c r="AW60" i="16"/>
  <c r="AV60" i="16"/>
  <c r="AU60" i="16"/>
  <c r="AT60" i="16"/>
  <c r="AS60" i="16"/>
  <c r="AR60" i="16"/>
  <c r="AQ60" i="16"/>
  <c r="AP60" i="16"/>
  <c r="AO60" i="16"/>
  <c r="AN60" i="16"/>
  <c r="AM60" i="16"/>
  <c r="AL60" i="16"/>
  <c r="AK60" i="16"/>
  <c r="AJ60" i="16"/>
  <c r="AI60" i="16"/>
  <c r="AH60" i="16"/>
  <c r="AG60" i="16"/>
  <c r="AF60" i="16"/>
  <c r="AE60" i="16"/>
  <c r="AD60" i="16"/>
  <c r="AC60" i="16"/>
  <c r="AB60" i="16"/>
  <c r="AA60" i="16"/>
  <c r="Z60" i="16"/>
  <c r="Y60" i="16"/>
  <c r="X60" i="16"/>
  <c r="W60" i="16"/>
  <c r="V60" i="16"/>
  <c r="U60" i="16"/>
  <c r="E59" i="16"/>
  <c r="E53" i="16"/>
  <c r="EI47" i="16"/>
  <c r="EH47" i="16"/>
  <c r="EG47" i="16"/>
  <c r="EF47" i="16"/>
  <c r="EE47" i="16"/>
  <c r="ED47" i="16"/>
  <c r="EC47" i="16"/>
  <c r="EB47" i="16"/>
  <c r="EA47" i="16"/>
  <c r="DZ47" i="16"/>
  <c r="DY47" i="16"/>
  <c r="DX47" i="16"/>
  <c r="DW47" i="16"/>
  <c r="DV47" i="16"/>
  <c r="DU47" i="16"/>
  <c r="DT47" i="16"/>
  <c r="DS47" i="16"/>
  <c r="DR47" i="16"/>
  <c r="DQ47" i="16"/>
  <c r="DP47" i="16"/>
  <c r="DO47" i="16"/>
  <c r="DN47" i="16"/>
  <c r="DM47" i="16"/>
  <c r="DL47" i="16"/>
  <c r="DK47" i="16"/>
  <c r="DJ47" i="16"/>
  <c r="DI47" i="16"/>
  <c r="DH47" i="16"/>
  <c r="DG47" i="16"/>
  <c r="DF47" i="16"/>
  <c r="DE47" i="16"/>
  <c r="DD47" i="16"/>
  <c r="DC47" i="16"/>
  <c r="DB47" i="16"/>
  <c r="DA47" i="16"/>
  <c r="CZ47" i="16"/>
  <c r="CY47" i="16"/>
  <c r="CX47" i="16"/>
  <c r="CW47" i="16"/>
  <c r="CV47" i="16"/>
  <c r="CU47" i="16"/>
  <c r="CT47" i="16"/>
  <c r="CS47" i="16"/>
  <c r="CR47" i="16"/>
  <c r="CQ47" i="16"/>
  <c r="CP47" i="16"/>
  <c r="CO47" i="16"/>
  <c r="CN47" i="16"/>
  <c r="CM47" i="16"/>
  <c r="CL47" i="16"/>
  <c r="CK47" i="16"/>
  <c r="CJ47" i="16"/>
  <c r="CI47" i="16"/>
  <c r="CH47" i="16"/>
  <c r="CG47" i="16"/>
  <c r="CF47" i="16"/>
  <c r="CE47" i="16"/>
  <c r="CD47" i="16"/>
  <c r="CC47" i="16"/>
  <c r="CB47" i="16"/>
  <c r="CA47" i="16"/>
  <c r="BZ47" i="16"/>
  <c r="BY47" i="16"/>
  <c r="BX47" i="16"/>
  <c r="BW47" i="16"/>
  <c r="BV47" i="16"/>
  <c r="BU47" i="16"/>
  <c r="BT47" i="16"/>
  <c r="BS47" i="16"/>
  <c r="BR47" i="16"/>
  <c r="BQ47" i="16"/>
  <c r="BP47" i="16"/>
  <c r="BO47" i="16"/>
  <c r="BN47" i="16"/>
  <c r="BM47" i="16"/>
  <c r="BL47" i="16"/>
  <c r="BK47" i="16"/>
  <c r="BJ47" i="16"/>
  <c r="BI47" i="16"/>
  <c r="BH47" i="16"/>
  <c r="BG47" i="16"/>
  <c r="BF47" i="16"/>
  <c r="BE47" i="16"/>
  <c r="BD47" i="16"/>
  <c r="BC47" i="16"/>
  <c r="BB47" i="16"/>
  <c r="BA47" i="16"/>
  <c r="AZ47" i="16"/>
  <c r="AY47" i="16"/>
  <c r="AX47" i="16"/>
  <c r="AW47" i="16"/>
  <c r="AV47" i="16"/>
  <c r="AU47" i="16"/>
  <c r="AT47" i="16"/>
  <c r="AS47" i="16"/>
  <c r="AR47" i="16"/>
  <c r="AQ47" i="16"/>
  <c r="AP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EI35" i="16"/>
  <c r="EH35" i="16"/>
  <c r="EG35" i="16"/>
  <c r="EF35" i="16"/>
  <c r="EE35" i="16"/>
  <c r="ED35" i="16"/>
  <c r="EC35" i="16"/>
  <c r="EB35" i="16"/>
  <c r="EA35" i="16"/>
  <c r="DZ35" i="16"/>
  <c r="DY35" i="16"/>
  <c r="DX35" i="16"/>
  <c r="DW35" i="16"/>
  <c r="DV35" i="16"/>
  <c r="DU35" i="16"/>
  <c r="DT35" i="16"/>
  <c r="DS35" i="16"/>
  <c r="DR35" i="16"/>
  <c r="DQ35" i="16"/>
  <c r="DP35" i="16"/>
  <c r="DO35" i="16"/>
  <c r="DN35" i="16"/>
  <c r="DM35" i="16"/>
  <c r="DL35" i="16"/>
  <c r="DK35" i="16"/>
  <c r="DJ35" i="16"/>
  <c r="DI35" i="16"/>
  <c r="DH35" i="16"/>
  <c r="DG35" i="16"/>
  <c r="DF35" i="16"/>
  <c r="DE35" i="16"/>
  <c r="DD35" i="16"/>
  <c r="DC35" i="16"/>
  <c r="DB35" i="16"/>
  <c r="DA35" i="16"/>
  <c r="CZ35" i="16"/>
  <c r="CY35" i="16"/>
  <c r="CX35" i="16"/>
  <c r="CW35" i="16"/>
  <c r="CV35" i="16"/>
  <c r="CU35" i="16"/>
  <c r="CT35" i="16"/>
  <c r="CS35" i="16"/>
  <c r="CR35" i="16"/>
  <c r="CQ35" i="16"/>
  <c r="CP35" i="16"/>
  <c r="CO35" i="16"/>
  <c r="CN35" i="16"/>
  <c r="CM35" i="16"/>
  <c r="CL35" i="16"/>
  <c r="CK35" i="16"/>
  <c r="CJ35" i="16"/>
  <c r="CI35" i="16"/>
  <c r="CH35" i="16"/>
  <c r="CG35" i="16"/>
  <c r="CF35" i="16"/>
  <c r="CE35" i="16"/>
  <c r="CD35" i="16"/>
  <c r="CC35" i="16"/>
  <c r="CB35" i="16"/>
  <c r="CA35" i="16"/>
  <c r="BZ35" i="16"/>
  <c r="BY35" i="16"/>
  <c r="BX35" i="16"/>
  <c r="BW35" i="16"/>
  <c r="BV35" i="16"/>
  <c r="BU35" i="16"/>
  <c r="BT35" i="16"/>
  <c r="BS35" i="16"/>
  <c r="BR35" i="16"/>
  <c r="BQ35" i="16"/>
  <c r="BP35" i="16"/>
  <c r="BO35" i="16"/>
  <c r="BN35" i="16"/>
  <c r="BM35" i="16"/>
  <c r="BL35" i="16"/>
  <c r="BK35" i="16"/>
  <c r="BJ35" i="16"/>
  <c r="BI35" i="16"/>
  <c r="BH35" i="16"/>
  <c r="BG35" i="16"/>
  <c r="BF35" i="16"/>
  <c r="BE35" i="16"/>
  <c r="BD35" i="16"/>
  <c r="BC35" i="16"/>
  <c r="BB35" i="16"/>
  <c r="BA35" i="16"/>
  <c r="AZ35" i="16"/>
  <c r="AY35" i="16"/>
  <c r="AX35" i="16"/>
  <c r="AW35" i="16"/>
  <c r="AV35" i="16"/>
  <c r="AU35" i="16"/>
  <c r="AT35" i="16"/>
  <c r="AS35" i="16"/>
  <c r="AR35" i="16"/>
  <c r="AQ35" i="16"/>
  <c r="AP35" i="16"/>
  <c r="AO35" i="16"/>
  <c r="AN35" i="16"/>
  <c r="AM35" i="16"/>
  <c r="AL35" i="16"/>
  <c r="AK35" i="16"/>
  <c r="AJ35" i="16"/>
  <c r="AI35" i="16"/>
  <c r="AH35" i="16"/>
  <c r="AG35" i="16"/>
  <c r="AF35" i="16"/>
  <c r="AE35" i="16"/>
  <c r="AD35" i="16"/>
  <c r="AC35" i="16"/>
  <c r="AB35" i="16"/>
  <c r="AA35" i="16"/>
  <c r="Z35" i="16"/>
  <c r="Y35" i="16"/>
  <c r="X35" i="16"/>
  <c r="W35" i="16"/>
  <c r="V35" i="16"/>
  <c r="U35" i="16"/>
  <c r="Q26" i="16"/>
  <c r="Q25" i="16"/>
  <c r="Q24" i="16"/>
  <c r="Q23" i="16"/>
  <c r="Q20" i="16"/>
  <c r="P20" i="16"/>
  <c r="Q14" i="16"/>
  <c r="Q13" i="16"/>
  <c r="Q12" i="16"/>
  <c r="P12" i="16"/>
  <c r="Q11" i="16"/>
  <c r="Q10" i="16"/>
  <c r="T9" i="16"/>
  <c r="S9" i="16"/>
  <c r="Q9" i="16"/>
  <c r="C5" i="16"/>
  <c r="C4" i="16"/>
  <c r="Q2" i="16"/>
  <c r="P2" i="16"/>
  <c r="T226" i="15"/>
  <c r="F6" i="22" s="1"/>
  <c r="S226" i="15"/>
  <c r="E6" i="22" s="1"/>
  <c r="C223" i="15"/>
  <c r="C222" i="15"/>
  <c r="EI205" i="15"/>
  <c r="EH205" i="15"/>
  <c r="EG205" i="15"/>
  <c r="EG205" i="14" s="1"/>
  <c r="EF205" i="15"/>
  <c r="EF205" i="14" s="1"/>
  <c r="EE205" i="15"/>
  <c r="EE205" i="14" s="1"/>
  <c r="ED205" i="15"/>
  <c r="EC205" i="15"/>
  <c r="EB205" i="15"/>
  <c r="EA205" i="15"/>
  <c r="DZ205" i="15"/>
  <c r="DY205" i="15"/>
  <c r="DY205" i="14" s="1"/>
  <c r="DX205" i="15"/>
  <c r="DW205" i="15"/>
  <c r="DW205" i="14" s="1"/>
  <c r="DV205" i="15"/>
  <c r="DU205" i="15"/>
  <c r="DU205" i="14" s="1"/>
  <c r="DT205" i="15"/>
  <c r="DS205" i="15"/>
  <c r="DS205" i="14" s="1"/>
  <c r="DR205" i="15"/>
  <c r="DQ205" i="15"/>
  <c r="DQ205" i="14" s="1"/>
  <c r="DP205" i="15"/>
  <c r="DP205" i="14" s="1"/>
  <c r="Q202" i="15"/>
  <c r="R202" i="15" s="1"/>
  <c r="P202" i="15"/>
  <c r="Q201" i="15"/>
  <c r="P201" i="15"/>
  <c r="Q200" i="15"/>
  <c r="P200" i="15"/>
  <c r="EI199" i="15"/>
  <c r="EH199" i="15"/>
  <c r="EG199" i="15"/>
  <c r="EF199" i="15"/>
  <c r="EE199" i="15"/>
  <c r="ED199" i="15"/>
  <c r="EC199" i="15"/>
  <c r="EB199" i="15"/>
  <c r="EA199" i="15"/>
  <c r="DZ199" i="15"/>
  <c r="DY199" i="15"/>
  <c r="DX199" i="15"/>
  <c r="DW199" i="15"/>
  <c r="DV199" i="15"/>
  <c r="DU199" i="15"/>
  <c r="DT199" i="15"/>
  <c r="DS199" i="15"/>
  <c r="DR199" i="15"/>
  <c r="DQ199" i="15"/>
  <c r="DP199" i="15"/>
  <c r="DO199" i="15"/>
  <c r="DN199" i="15"/>
  <c r="DM199" i="15"/>
  <c r="DL199" i="15"/>
  <c r="DK199" i="15"/>
  <c r="DJ199" i="15"/>
  <c r="DI199" i="15"/>
  <c r="DH199" i="15"/>
  <c r="DG199" i="15"/>
  <c r="DF199" i="15"/>
  <c r="DE199" i="15"/>
  <c r="DD199" i="15"/>
  <c r="DC199" i="15"/>
  <c r="DB199" i="15"/>
  <c r="DA199" i="15"/>
  <c r="CZ199" i="15"/>
  <c r="CY199" i="15"/>
  <c r="CX199" i="15"/>
  <c r="CW199" i="15"/>
  <c r="CV199" i="15"/>
  <c r="CU199" i="15"/>
  <c r="CT199" i="15"/>
  <c r="CS199" i="15"/>
  <c r="CR199" i="15"/>
  <c r="CQ199" i="15"/>
  <c r="CP199" i="15"/>
  <c r="CO199" i="15"/>
  <c r="CN199" i="15"/>
  <c r="CM199" i="15"/>
  <c r="CL199" i="15"/>
  <c r="CK199" i="15"/>
  <c r="CJ199" i="15"/>
  <c r="CI199" i="15"/>
  <c r="CH199" i="15"/>
  <c r="CG199" i="15"/>
  <c r="CF199" i="15"/>
  <c r="CE199" i="15"/>
  <c r="CD199" i="15"/>
  <c r="CC199" i="15"/>
  <c r="CB199" i="15"/>
  <c r="CA199" i="15"/>
  <c r="BZ199" i="15"/>
  <c r="BY199" i="15"/>
  <c r="BX199" i="15"/>
  <c r="BW199" i="15"/>
  <c r="BV199" i="15"/>
  <c r="BU199" i="15"/>
  <c r="BT199" i="15"/>
  <c r="BS199" i="15"/>
  <c r="BR199" i="15"/>
  <c r="BQ199" i="15"/>
  <c r="BP199" i="15"/>
  <c r="BO199" i="15"/>
  <c r="BN199" i="15"/>
  <c r="BM199" i="15"/>
  <c r="BL199" i="15"/>
  <c r="BK199" i="15"/>
  <c r="BJ199" i="15"/>
  <c r="BI199" i="15"/>
  <c r="BH199" i="15"/>
  <c r="BG199" i="15"/>
  <c r="BF199" i="15"/>
  <c r="BE199" i="15"/>
  <c r="BD199" i="15"/>
  <c r="BC199" i="15"/>
  <c r="BB199" i="15"/>
  <c r="BA199" i="15"/>
  <c r="AZ199" i="15"/>
  <c r="AY199" i="15"/>
  <c r="AX199" i="15"/>
  <c r="AW199" i="15"/>
  <c r="AV199" i="15"/>
  <c r="AU199" i="15"/>
  <c r="AT199" i="15"/>
  <c r="AS199" i="15"/>
  <c r="AR199" i="15"/>
  <c r="AQ199" i="15"/>
  <c r="AP199" i="15"/>
  <c r="AO199" i="15"/>
  <c r="AN199" i="15"/>
  <c r="AM199" i="15"/>
  <c r="AL199" i="15"/>
  <c r="AK199" i="15"/>
  <c r="AJ199" i="15"/>
  <c r="AI199" i="15"/>
  <c r="AH199" i="15"/>
  <c r="AG199" i="15"/>
  <c r="AF199" i="15"/>
  <c r="AE199" i="15"/>
  <c r="AD199" i="15"/>
  <c r="AC199" i="15"/>
  <c r="AB199" i="15"/>
  <c r="AA199" i="15"/>
  <c r="Z199" i="15"/>
  <c r="Y199" i="15"/>
  <c r="X199" i="15"/>
  <c r="W199" i="15"/>
  <c r="V199" i="15"/>
  <c r="U199" i="15"/>
  <c r="T199" i="15"/>
  <c r="S199" i="15"/>
  <c r="EI198" i="15"/>
  <c r="EI198" i="14" s="1"/>
  <c r="EH198" i="15"/>
  <c r="EH198" i="14" s="1"/>
  <c r="EG198" i="15"/>
  <c r="EF198" i="15"/>
  <c r="EE198" i="15"/>
  <c r="ED198" i="15"/>
  <c r="EC198" i="15"/>
  <c r="EB198" i="15"/>
  <c r="EA198" i="15"/>
  <c r="DZ198" i="15"/>
  <c r="DZ198" i="14" s="1"/>
  <c r="DY198" i="15"/>
  <c r="DX198" i="15"/>
  <c r="DX198" i="14" s="1"/>
  <c r="DW198" i="15"/>
  <c r="DV198" i="15"/>
  <c r="DV198" i="14" s="1"/>
  <c r="DU198" i="15"/>
  <c r="DT198" i="15"/>
  <c r="DT198" i="14" s="1"/>
  <c r="DS198" i="15"/>
  <c r="DS198" i="14" s="1"/>
  <c r="DR198" i="15"/>
  <c r="DQ198" i="15"/>
  <c r="DP198" i="15"/>
  <c r="Q194" i="15"/>
  <c r="P194" i="15"/>
  <c r="Q193" i="15"/>
  <c r="P193" i="15"/>
  <c r="Q192" i="15"/>
  <c r="P192" i="15"/>
  <c r="Q191" i="15"/>
  <c r="P191" i="15"/>
  <c r="R191" i="15" s="1"/>
  <c r="EI190" i="15"/>
  <c r="EH190" i="15"/>
  <c r="EG190" i="15"/>
  <c r="EF190" i="15"/>
  <c r="EE190" i="15"/>
  <c r="ED190" i="15"/>
  <c r="EC190" i="15"/>
  <c r="EB190" i="15"/>
  <c r="EA190" i="15"/>
  <c r="DZ190" i="15"/>
  <c r="DY190" i="15"/>
  <c r="DX190" i="15"/>
  <c r="DW190" i="15"/>
  <c r="DV190" i="15"/>
  <c r="DU190" i="15"/>
  <c r="DT190" i="15"/>
  <c r="DS190" i="15"/>
  <c r="DR190" i="15"/>
  <c r="DQ190" i="15"/>
  <c r="DP190" i="15"/>
  <c r="DO190" i="15"/>
  <c r="DN190" i="15"/>
  <c r="DM190" i="15"/>
  <c r="DL190" i="15"/>
  <c r="DK190" i="15"/>
  <c r="DJ190" i="15"/>
  <c r="DI190" i="15"/>
  <c r="DH190" i="15"/>
  <c r="DG190" i="15"/>
  <c r="DF190" i="15"/>
  <c r="DE190" i="15"/>
  <c r="DD190" i="15"/>
  <c r="DC190" i="15"/>
  <c r="DB190" i="15"/>
  <c r="DA190" i="15"/>
  <c r="CZ190" i="15"/>
  <c r="CY190" i="15"/>
  <c r="CX190" i="15"/>
  <c r="CW190" i="15"/>
  <c r="CV190" i="15"/>
  <c r="CU190" i="15"/>
  <c r="CT190" i="15"/>
  <c r="CS190" i="15"/>
  <c r="CR190" i="15"/>
  <c r="CQ190" i="15"/>
  <c r="CP190" i="15"/>
  <c r="CO190" i="15"/>
  <c r="CN190" i="15"/>
  <c r="CM190" i="15"/>
  <c r="CL190" i="15"/>
  <c r="CK190" i="15"/>
  <c r="CJ190" i="15"/>
  <c r="CI190" i="15"/>
  <c r="CH190" i="15"/>
  <c r="CG190" i="15"/>
  <c r="CF190" i="15"/>
  <c r="CE190" i="15"/>
  <c r="CD190" i="15"/>
  <c r="CC190" i="15"/>
  <c r="CB190" i="15"/>
  <c r="CA190" i="15"/>
  <c r="BZ190" i="15"/>
  <c r="BY190" i="15"/>
  <c r="BX190" i="15"/>
  <c r="BW190" i="15"/>
  <c r="BV190" i="15"/>
  <c r="BU190" i="15"/>
  <c r="BT190" i="15"/>
  <c r="BS190" i="15"/>
  <c r="BR190" i="15"/>
  <c r="BQ190" i="15"/>
  <c r="BP190" i="15"/>
  <c r="BO190" i="15"/>
  <c r="BN190" i="15"/>
  <c r="BM190" i="15"/>
  <c r="BL190" i="15"/>
  <c r="BK190" i="15"/>
  <c r="BJ190" i="15"/>
  <c r="BI190" i="15"/>
  <c r="BH190" i="15"/>
  <c r="BG190" i="15"/>
  <c r="BF190" i="15"/>
  <c r="BE190" i="15"/>
  <c r="BD190" i="15"/>
  <c r="BC190" i="15"/>
  <c r="BB190" i="15"/>
  <c r="BA190" i="15"/>
  <c r="AZ190" i="15"/>
  <c r="AY190" i="15"/>
  <c r="AX190" i="15"/>
  <c r="AW190" i="15"/>
  <c r="AV190" i="15"/>
  <c r="AU190" i="15"/>
  <c r="AT190" i="15"/>
  <c r="AS190" i="15"/>
  <c r="AR190" i="15"/>
  <c r="AQ190" i="15"/>
  <c r="AP190" i="15"/>
  <c r="AO190" i="15"/>
  <c r="AN190" i="15"/>
  <c r="AM190" i="15"/>
  <c r="AL190" i="15"/>
  <c r="AK190" i="15"/>
  <c r="AJ190" i="15"/>
  <c r="AI190" i="15"/>
  <c r="AH190" i="15"/>
  <c r="AG190" i="15"/>
  <c r="AF190" i="15"/>
  <c r="AE190" i="15"/>
  <c r="AD190" i="15"/>
  <c r="AC190" i="15"/>
  <c r="AB190" i="15"/>
  <c r="AA190" i="15"/>
  <c r="Z190" i="15"/>
  <c r="Y190" i="15"/>
  <c r="X190" i="15"/>
  <c r="W190" i="15"/>
  <c r="V190" i="15"/>
  <c r="U190" i="15"/>
  <c r="T190" i="15"/>
  <c r="S190" i="15"/>
  <c r="EI189" i="15"/>
  <c r="EH189" i="15"/>
  <c r="EG189" i="15"/>
  <c r="EF189" i="15"/>
  <c r="EE189" i="15"/>
  <c r="EE189" i="14" s="1"/>
  <c r="ED189" i="15"/>
  <c r="EC189" i="15"/>
  <c r="EB189" i="15"/>
  <c r="EB189" i="14" s="1"/>
  <c r="EA189" i="15"/>
  <c r="EA189" i="14" s="1"/>
  <c r="DZ189" i="15"/>
  <c r="DY189" i="15"/>
  <c r="DY189" i="14" s="1"/>
  <c r="DX189" i="15"/>
  <c r="DX189" i="14" s="1"/>
  <c r="DW189" i="15"/>
  <c r="DW189" i="14" s="1"/>
  <c r="DV189" i="15"/>
  <c r="DU189" i="15"/>
  <c r="DU189" i="14" s="1"/>
  <c r="DT189" i="15"/>
  <c r="DS189" i="15"/>
  <c r="DS189" i="14" s="1"/>
  <c r="DR189" i="15"/>
  <c r="DQ189" i="15"/>
  <c r="DP189" i="15"/>
  <c r="Q181" i="15"/>
  <c r="EI152" i="15"/>
  <c r="EH152" i="15"/>
  <c r="EG152" i="15"/>
  <c r="EF152" i="15"/>
  <c r="EE152" i="15"/>
  <c r="ED152" i="15"/>
  <c r="EC152" i="15"/>
  <c r="EB152" i="15"/>
  <c r="EA152" i="15"/>
  <c r="DZ152" i="15"/>
  <c r="DY152" i="15"/>
  <c r="DX152" i="15"/>
  <c r="DW152" i="15"/>
  <c r="DV152" i="15"/>
  <c r="DU152" i="15"/>
  <c r="DT152" i="15"/>
  <c r="DS152" i="15"/>
  <c r="DR152" i="15"/>
  <c r="DQ152" i="15"/>
  <c r="DP152" i="15"/>
  <c r="DO152" i="15"/>
  <c r="DN152" i="15"/>
  <c r="DM152" i="15"/>
  <c r="DL152" i="15"/>
  <c r="DK152" i="15"/>
  <c r="DJ152" i="15"/>
  <c r="DI152" i="15"/>
  <c r="DH152" i="15"/>
  <c r="DG152" i="15"/>
  <c r="DF152" i="15"/>
  <c r="DE152" i="15"/>
  <c r="DD152" i="15"/>
  <c r="DC152" i="15"/>
  <c r="DB152" i="15"/>
  <c r="DA152" i="15"/>
  <c r="CZ152" i="15"/>
  <c r="CY152" i="15"/>
  <c r="CX152" i="15"/>
  <c r="CW152" i="15"/>
  <c r="CV152" i="15"/>
  <c r="CU152" i="15"/>
  <c r="CT152" i="15"/>
  <c r="CS152" i="15"/>
  <c r="CR152" i="15"/>
  <c r="CQ152" i="15"/>
  <c r="CP152" i="15"/>
  <c r="CO152" i="15"/>
  <c r="CN152" i="15"/>
  <c r="CM152" i="15"/>
  <c r="CL152" i="15"/>
  <c r="CK152" i="15"/>
  <c r="CJ152" i="15"/>
  <c r="CI152" i="15"/>
  <c r="CH152" i="15"/>
  <c r="CG152" i="15"/>
  <c r="CF152" i="15"/>
  <c r="CE152" i="15"/>
  <c r="CD152" i="15"/>
  <c r="CC152" i="15"/>
  <c r="CB152" i="15"/>
  <c r="CA152" i="15"/>
  <c r="BZ152" i="15"/>
  <c r="BY152" i="15"/>
  <c r="BX152" i="15"/>
  <c r="BW152" i="15"/>
  <c r="BV152" i="15"/>
  <c r="BU152" i="15"/>
  <c r="BT152" i="15"/>
  <c r="BS152" i="15"/>
  <c r="BR152" i="15"/>
  <c r="BQ152" i="15"/>
  <c r="BP152" i="15"/>
  <c r="BO152" i="15"/>
  <c r="BN152" i="15"/>
  <c r="BM152" i="15"/>
  <c r="BL152" i="15"/>
  <c r="BK152" i="15"/>
  <c r="BJ152" i="15"/>
  <c r="BI152" i="15"/>
  <c r="BH152" i="15"/>
  <c r="BG152" i="15"/>
  <c r="BF152" i="15"/>
  <c r="BE152" i="15"/>
  <c r="BD152" i="15"/>
  <c r="BC152" i="15"/>
  <c r="BB152" i="15"/>
  <c r="BA152" i="15"/>
  <c r="AZ152" i="15"/>
  <c r="AY152" i="15"/>
  <c r="AX152" i="15"/>
  <c r="AW152" i="15"/>
  <c r="AV152" i="15"/>
  <c r="AU152" i="15"/>
  <c r="AT152" i="15"/>
  <c r="AS152" i="15"/>
  <c r="AR152" i="15"/>
  <c r="AQ152" i="15"/>
  <c r="AP152" i="15"/>
  <c r="AO152" i="15"/>
  <c r="AN152" i="15"/>
  <c r="AM152" i="15"/>
  <c r="AL152" i="15"/>
  <c r="AK152" i="15"/>
  <c r="AJ152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Q144" i="15"/>
  <c r="EI136" i="15"/>
  <c r="EH136" i="15"/>
  <c r="EG136" i="15"/>
  <c r="EF136" i="15"/>
  <c r="EE136" i="15"/>
  <c r="ED136" i="15"/>
  <c r="EC136" i="15"/>
  <c r="EB136" i="15"/>
  <c r="EA136" i="15"/>
  <c r="DZ136" i="15"/>
  <c r="DY136" i="15"/>
  <c r="DX136" i="15"/>
  <c r="DW136" i="15"/>
  <c r="DV136" i="15"/>
  <c r="DU136" i="15"/>
  <c r="DT136" i="15"/>
  <c r="DS136" i="15"/>
  <c r="DR136" i="15"/>
  <c r="DQ136" i="15"/>
  <c r="DP136" i="15"/>
  <c r="DO136" i="15"/>
  <c r="DN136" i="15"/>
  <c r="DM136" i="15"/>
  <c r="DL136" i="15"/>
  <c r="DK136" i="15"/>
  <c r="DJ136" i="15"/>
  <c r="DI136" i="15"/>
  <c r="DH136" i="15"/>
  <c r="DG136" i="15"/>
  <c r="DF136" i="15"/>
  <c r="DE136" i="15"/>
  <c r="DD136" i="15"/>
  <c r="DC136" i="15"/>
  <c r="DB136" i="15"/>
  <c r="DA136" i="15"/>
  <c r="CZ136" i="15"/>
  <c r="CY136" i="15"/>
  <c r="CX136" i="15"/>
  <c r="CW136" i="15"/>
  <c r="CV136" i="15"/>
  <c r="CU136" i="15"/>
  <c r="CT136" i="15"/>
  <c r="CS136" i="15"/>
  <c r="CR136" i="15"/>
  <c r="CQ136" i="15"/>
  <c r="CP136" i="15"/>
  <c r="CO136" i="15"/>
  <c r="CN136" i="15"/>
  <c r="CM136" i="15"/>
  <c r="CL136" i="15"/>
  <c r="CK136" i="15"/>
  <c r="CJ136" i="15"/>
  <c r="CI136" i="15"/>
  <c r="CH136" i="15"/>
  <c r="CG136" i="15"/>
  <c r="CF136" i="15"/>
  <c r="CE136" i="15"/>
  <c r="CD136" i="15"/>
  <c r="CC136" i="15"/>
  <c r="CB136" i="15"/>
  <c r="CA136" i="15"/>
  <c r="BZ136" i="15"/>
  <c r="BY136" i="15"/>
  <c r="BX136" i="15"/>
  <c r="BW136" i="15"/>
  <c r="BV136" i="15"/>
  <c r="BU136" i="15"/>
  <c r="BT136" i="15"/>
  <c r="BS136" i="15"/>
  <c r="BR136" i="15"/>
  <c r="BQ136" i="15"/>
  <c r="BP136" i="15"/>
  <c r="BO136" i="15"/>
  <c r="BN136" i="15"/>
  <c r="BM136" i="15"/>
  <c r="BL136" i="15"/>
  <c r="BK136" i="15"/>
  <c r="BJ136" i="15"/>
  <c r="BI136" i="15"/>
  <c r="BH136" i="15"/>
  <c r="BG136" i="15"/>
  <c r="BF136" i="15"/>
  <c r="BE136" i="15"/>
  <c r="BD136" i="15"/>
  <c r="BC136" i="15"/>
  <c r="BB136" i="15"/>
  <c r="BA136" i="15"/>
  <c r="AZ136" i="15"/>
  <c r="AY136" i="15"/>
  <c r="AX136" i="15"/>
  <c r="AW136" i="15"/>
  <c r="AV136" i="15"/>
  <c r="AU136" i="15"/>
  <c r="AT136" i="15"/>
  <c r="AS136" i="15"/>
  <c r="AR136" i="15"/>
  <c r="AQ136" i="15"/>
  <c r="AP136" i="15"/>
  <c r="AO136" i="15"/>
  <c r="AN136" i="15"/>
  <c r="AM136" i="15"/>
  <c r="AL136" i="15"/>
  <c r="AK136" i="15"/>
  <c r="AJ136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3" i="15"/>
  <c r="T133" i="14" s="1"/>
  <c r="S133" i="15"/>
  <c r="T132" i="15"/>
  <c r="S132" i="15"/>
  <c r="S132" i="14" s="1"/>
  <c r="L101" i="13" s="1"/>
  <c r="T131" i="15"/>
  <c r="T131" i="14" s="1"/>
  <c r="S131" i="15"/>
  <c r="T129" i="15"/>
  <c r="T129" i="14" s="1"/>
  <c r="Q103" i="15"/>
  <c r="CI91" i="15"/>
  <c r="CI91" i="14" s="1"/>
  <c r="CH91" i="15"/>
  <c r="CG91" i="15"/>
  <c r="CF91" i="15"/>
  <c r="CE91" i="15"/>
  <c r="CE91" i="14" s="1"/>
  <c r="CD91" i="15"/>
  <c r="CC91" i="15"/>
  <c r="CB91" i="15"/>
  <c r="CA91" i="15"/>
  <c r="CA91" i="14" s="1"/>
  <c r="BZ91" i="15"/>
  <c r="BY91" i="15"/>
  <c r="BY91" i="14" s="1"/>
  <c r="BX91" i="15"/>
  <c r="BX91" i="14" s="1"/>
  <c r="BW91" i="15"/>
  <c r="BW91" i="14" s="1"/>
  <c r="BV91" i="15"/>
  <c r="BU91" i="15"/>
  <c r="BU91" i="14" s="1"/>
  <c r="BT91" i="15"/>
  <c r="BT91" i="14" s="1"/>
  <c r="BS91" i="15"/>
  <c r="BS91" i="14" s="1"/>
  <c r="BR91" i="15"/>
  <c r="BQ91" i="15"/>
  <c r="BP91" i="15"/>
  <c r="BO91" i="15"/>
  <c r="BO91" i="14" s="1"/>
  <c r="BN91" i="15"/>
  <c r="BM91" i="15"/>
  <c r="BL91" i="15"/>
  <c r="BK91" i="15"/>
  <c r="BK91" i="14" s="1"/>
  <c r="BJ91" i="15"/>
  <c r="BJ91" i="14" s="1"/>
  <c r="BI91" i="15"/>
  <c r="BI91" i="14" s="1"/>
  <c r="EI84" i="15"/>
  <c r="EI82" i="15" s="1"/>
  <c r="EH84" i="15"/>
  <c r="EG84" i="15"/>
  <c r="EG82" i="15" s="1"/>
  <c r="EF84" i="15"/>
  <c r="EF82" i="15" s="1"/>
  <c r="EE84" i="15"/>
  <c r="EE82" i="15" s="1"/>
  <c r="ED84" i="15"/>
  <c r="ED82" i="15" s="1"/>
  <c r="EC84" i="15"/>
  <c r="EC82" i="15" s="1"/>
  <c r="EB84" i="15"/>
  <c r="EB82" i="15" s="1"/>
  <c r="EA84" i="15"/>
  <c r="EA82" i="15" s="1"/>
  <c r="DZ84" i="15"/>
  <c r="DZ82" i="15" s="1"/>
  <c r="DY84" i="15"/>
  <c r="DY82" i="15" s="1"/>
  <c r="DX84" i="15"/>
  <c r="DX82" i="15" s="1"/>
  <c r="DW84" i="15"/>
  <c r="DW82" i="15" s="1"/>
  <c r="DV84" i="15"/>
  <c r="DU84" i="15"/>
  <c r="DU84" i="14" s="1"/>
  <c r="DT84" i="15"/>
  <c r="DT82" i="15" s="1"/>
  <c r="DS84" i="15"/>
  <c r="DS82" i="15" s="1"/>
  <c r="DR84" i="15"/>
  <c r="DQ84" i="15"/>
  <c r="DQ82" i="15" s="1"/>
  <c r="DP84" i="15"/>
  <c r="DP84" i="14" s="1"/>
  <c r="DO84" i="15"/>
  <c r="DO82" i="15" s="1"/>
  <c r="DN84" i="15"/>
  <c r="DN82" i="15" s="1"/>
  <c r="DM84" i="15"/>
  <c r="DM82" i="15" s="1"/>
  <c r="DL84" i="15"/>
  <c r="DL82" i="15" s="1"/>
  <c r="EI75" i="15"/>
  <c r="EH75" i="15"/>
  <c r="EG75" i="15"/>
  <c r="EF75" i="15"/>
  <c r="EE75" i="15"/>
  <c r="ED75" i="15"/>
  <c r="EC75" i="15"/>
  <c r="EB75" i="15"/>
  <c r="EA75" i="15"/>
  <c r="DZ75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L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X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J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V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U75" i="15"/>
  <c r="EI60" i="15"/>
  <c r="EH60" i="15"/>
  <c r="EG60" i="15"/>
  <c r="EF60" i="15"/>
  <c r="EE60" i="15"/>
  <c r="ED60" i="15"/>
  <c r="EC60" i="15"/>
  <c r="EB60" i="15"/>
  <c r="EA60" i="15"/>
  <c r="DZ60" i="15"/>
  <c r="DY60" i="15"/>
  <c r="DX60" i="15"/>
  <c r="DW60" i="15"/>
  <c r="DV60" i="15"/>
  <c r="DU60" i="15"/>
  <c r="DT60" i="15"/>
  <c r="DS60" i="15"/>
  <c r="DR60" i="15"/>
  <c r="DQ60" i="15"/>
  <c r="DP60" i="15"/>
  <c r="DO60" i="15"/>
  <c r="DN60" i="15"/>
  <c r="DM60" i="15"/>
  <c r="DL60" i="15"/>
  <c r="DK60" i="15"/>
  <c r="DJ60" i="15"/>
  <c r="DI60" i="15"/>
  <c r="DH60" i="15"/>
  <c r="DG60" i="15"/>
  <c r="DF60" i="15"/>
  <c r="DE60" i="15"/>
  <c r="DD60" i="15"/>
  <c r="DC60" i="15"/>
  <c r="DB60" i="15"/>
  <c r="DA60" i="15"/>
  <c r="CZ60" i="15"/>
  <c r="CY60" i="15"/>
  <c r="CX60" i="15"/>
  <c r="CW60" i="15"/>
  <c r="CV60" i="15"/>
  <c r="CU60" i="15"/>
  <c r="CT60" i="15"/>
  <c r="CS60" i="15"/>
  <c r="CR60" i="15"/>
  <c r="CQ60" i="15"/>
  <c r="CP60" i="15"/>
  <c r="CO60" i="15"/>
  <c r="CN60" i="15"/>
  <c r="CM60" i="15"/>
  <c r="CL60" i="15"/>
  <c r="CK60" i="15"/>
  <c r="CJ60" i="15"/>
  <c r="CI60" i="15"/>
  <c r="CH60" i="15"/>
  <c r="CG60" i="15"/>
  <c r="CF60" i="15"/>
  <c r="CE60" i="15"/>
  <c r="CD60" i="15"/>
  <c r="CC60" i="15"/>
  <c r="CB60" i="15"/>
  <c r="CA60" i="15"/>
  <c r="BZ60" i="15"/>
  <c r="BY60" i="15"/>
  <c r="BX60" i="15"/>
  <c r="BW60" i="15"/>
  <c r="BV60" i="15"/>
  <c r="BU60" i="15"/>
  <c r="BT60" i="15"/>
  <c r="BS60" i="15"/>
  <c r="BR60" i="15"/>
  <c r="BQ60" i="15"/>
  <c r="BP60" i="15"/>
  <c r="BO60" i="15"/>
  <c r="BN60" i="15"/>
  <c r="BM60" i="15"/>
  <c r="BL60" i="15"/>
  <c r="BK60" i="15"/>
  <c r="BJ60" i="15"/>
  <c r="BI60" i="15"/>
  <c r="BH60" i="15"/>
  <c r="BG60" i="15"/>
  <c r="BF60" i="15"/>
  <c r="BE60" i="15"/>
  <c r="BD60" i="15"/>
  <c r="BC60" i="15"/>
  <c r="BB60" i="15"/>
  <c r="BA60" i="15"/>
  <c r="AZ60" i="15"/>
  <c r="AY60" i="15"/>
  <c r="AX60" i="15"/>
  <c r="AW60" i="15"/>
  <c r="AV60" i="15"/>
  <c r="AU60" i="15"/>
  <c r="AT60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EI47" i="15"/>
  <c r="EH47" i="15"/>
  <c r="EG47" i="15"/>
  <c r="EF47" i="15"/>
  <c r="EE47" i="15"/>
  <c r="ED47" i="15"/>
  <c r="EC47" i="15"/>
  <c r="EB47" i="15"/>
  <c r="EA47" i="15"/>
  <c r="DZ47" i="15"/>
  <c r="DY47" i="15"/>
  <c r="DX47" i="15"/>
  <c r="DW47" i="15"/>
  <c r="DV47" i="15"/>
  <c r="DU47" i="15"/>
  <c r="DT47" i="15"/>
  <c r="DS47" i="15"/>
  <c r="DR47" i="15"/>
  <c r="DQ47" i="15"/>
  <c r="DP47" i="15"/>
  <c r="DO47" i="15"/>
  <c r="DN47" i="15"/>
  <c r="DM47" i="15"/>
  <c r="DL47" i="15"/>
  <c r="DK47" i="15"/>
  <c r="DJ47" i="15"/>
  <c r="DI47" i="15"/>
  <c r="DH47" i="15"/>
  <c r="DG47" i="15"/>
  <c r="DF47" i="15"/>
  <c r="DE47" i="15"/>
  <c r="DD47" i="15"/>
  <c r="DC47" i="15"/>
  <c r="DB47" i="15"/>
  <c r="DA47" i="15"/>
  <c r="CZ47" i="15"/>
  <c r="CY47" i="15"/>
  <c r="CX47" i="15"/>
  <c r="CW47" i="15"/>
  <c r="CV47" i="15"/>
  <c r="CU47" i="15"/>
  <c r="CT47" i="15"/>
  <c r="CS47" i="15"/>
  <c r="CR47" i="15"/>
  <c r="CQ47" i="15"/>
  <c r="CP47" i="15"/>
  <c r="CO47" i="15"/>
  <c r="CN47" i="15"/>
  <c r="CM47" i="15"/>
  <c r="CL47" i="15"/>
  <c r="CK47" i="15"/>
  <c r="CJ47" i="15"/>
  <c r="CI47" i="15"/>
  <c r="CH47" i="15"/>
  <c r="CG47" i="15"/>
  <c r="CF47" i="15"/>
  <c r="CE47" i="15"/>
  <c r="CD47" i="15"/>
  <c r="CC47" i="15"/>
  <c r="CB47" i="15"/>
  <c r="CA47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BJ47" i="15"/>
  <c r="BI47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EI35" i="15"/>
  <c r="EH35" i="15"/>
  <c r="EG35" i="15"/>
  <c r="EF35" i="15"/>
  <c r="EE35" i="15"/>
  <c r="ED35" i="15"/>
  <c r="EC35" i="15"/>
  <c r="EB35" i="15"/>
  <c r="EA35" i="15"/>
  <c r="DZ35" i="15"/>
  <c r="DY35" i="15"/>
  <c r="DX35" i="15"/>
  <c r="DW35" i="15"/>
  <c r="DV35" i="15"/>
  <c r="DU35" i="15"/>
  <c r="DT35" i="15"/>
  <c r="DS35" i="15"/>
  <c r="DR35" i="15"/>
  <c r="DQ35" i="15"/>
  <c r="DP35" i="15"/>
  <c r="DO35" i="15"/>
  <c r="DN35" i="15"/>
  <c r="DM35" i="15"/>
  <c r="DL35" i="15"/>
  <c r="DK35" i="15"/>
  <c r="DJ35" i="15"/>
  <c r="DI35" i="15"/>
  <c r="DH35" i="15"/>
  <c r="DG35" i="15"/>
  <c r="DF35" i="15"/>
  <c r="DE35" i="15"/>
  <c r="DD35" i="15"/>
  <c r="DC35" i="15"/>
  <c r="DB35" i="15"/>
  <c r="DA35" i="15"/>
  <c r="CZ35" i="15"/>
  <c r="CY35" i="15"/>
  <c r="CX35" i="15"/>
  <c r="CW35" i="15"/>
  <c r="CV35" i="15"/>
  <c r="CU35" i="15"/>
  <c r="CT35" i="15"/>
  <c r="CS35" i="15"/>
  <c r="CR35" i="15"/>
  <c r="CQ35" i="15"/>
  <c r="CP35" i="15"/>
  <c r="CO35" i="15"/>
  <c r="CN35" i="15"/>
  <c r="CM35" i="15"/>
  <c r="CL35" i="15"/>
  <c r="CK35" i="15"/>
  <c r="CJ35" i="15"/>
  <c r="CI35" i="15"/>
  <c r="CH35" i="15"/>
  <c r="CG35" i="15"/>
  <c r="CF35" i="15"/>
  <c r="CE35" i="15"/>
  <c r="CD35" i="15"/>
  <c r="CC35" i="15"/>
  <c r="CB35" i="15"/>
  <c r="CA35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E31" i="15"/>
  <c r="Q26" i="15"/>
  <c r="Q25" i="15"/>
  <c r="Q31" i="15" s="1"/>
  <c r="Q24" i="15"/>
  <c r="Q23" i="15"/>
  <c r="Q20" i="15"/>
  <c r="P20" i="15"/>
  <c r="Q14" i="15"/>
  <c r="Q13" i="15"/>
  <c r="Q12" i="15"/>
  <c r="Q11" i="15"/>
  <c r="Q10" i="15"/>
  <c r="T9" i="15"/>
  <c r="F23" i="22" s="1"/>
  <c r="S9" i="15"/>
  <c r="E23" i="22" s="1"/>
  <c r="C5" i="15"/>
  <c r="C4" i="15"/>
  <c r="D124" i="15" s="1"/>
  <c r="S209" i="14"/>
  <c r="L90" i="13" s="1"/>
  <c r="S208" i="14"/>
  <c r="Q202" i="14"/>
  <c r="P202" i="14"/>
  <c r="Q201" i="14"/>
  <c r="P201" i="14"/>
  <c r="Q200" i="14"/>
  <c r="P200" i="14"/>
  <c r="EI199" i="14"/>
  <c r="EH199" i="14"/>
  <c r="EG199" i="14"/>
  <c r="EF199" i="14"/>
  <c r="EE199" i="14"/>
  <c r="ED199" i="14"/>
  <c r="EC199" i="14"/>
  <c r="EB199" i="14"/>
  <c r="EA199" i="14"/>
  <c r="DZ199" i="14"/>
  <c r="DY199" i="14"/>
  <c r="DX199" i="14"/>
  <c r="DW199" i="14"/>
  <c r="DV199" i="14"/>
  <c r="DU199" i="14"/>
  <c r="DT199" i="14"/>
  <c r="DS199" i="14"/>
  <c r="DR199" i="14"/>
  <c r="DQ199" i="14"/>
  <c r="DP199" i="14"/>
  <c r="DO199" i="14"/>
  <c r="DN199" i="14"/>
  <c r="DM199" i="14"/>
  <c r="DL199" i="14"/>
  <c r="DK199" i="14"/>
  <c r="DJ199" i="14"/>
  <c r="DI199" i="14"/>
  <c r="DH199" i="14"/>
  <c r="DG199" i="14"/>
  <c r="DF199" i="14"/>
  <c r="DE199" i="14"/>
  <c r="DD199" i="14"/>
  <c r="DC199" i="14"/>
  <c r="DB199" i="14"/>
  <c r="DA199" i="14"/>
  <c r="CZ199" i="14"/>
  <c r="CY199" i="14"/>
  <c r="CX199" i="14"/>
  <c r="CW199" i="14"/>
  <c r="CV199" i="14"/>
  <c r="CU199" i="14"/>
  <c r="CT199" i="14"/>
  <c r="CS199" i="14"/>
  <c r="CR199" i="14"/>
  <c r="CQ199" i="14"/>
  <c r="CP199" i="14"/>
  <c r="CO199" i="14"/>
  <c r="CN199" i="14"/>
  <c r="CM199" i="14"/>
  <c r="CL199" i="14"/>
  <c r="CK199" i="14"/>
  <c r="CJ199" i="14"/>
  <c r="CI199" i="14"/>
  <c r="CH199" i="14"/>
  <c r="CG199" i="14"/>
  <c r="CF199" i="14"/>
  <c r="CE199" i="14"/>
  <c r="CD199" i="14"/>
  <c r="CC199" i="14"/>
  <c r="CB199" i="14"/>
  <c r="CA199" i="14"/>
  <c r="BZ199" i="14"/>
  <c r="BY199" i="14"/>
  <c r="BX199" i="14"/>
  <c r="BW199" i="14"/>
  <c r="BV199" i="14"/>
  <c r="BU199" i="14"/>
  <c r="BT199" i="14"/>
  <c r="BS199" i="14"/>
  <c r="BR199" i="14"/>
  <c r="BQ199" i="14"/>
  <c r="BP199" i="14"/>
  <c r="BO199" i="14"/>
  <c r="BN199" i="14"/>
  <c r="BM199" i="14"/>
  <c r="BL199" i="14"/>
  <c r="BK199" i="14"/>
  <c r="BJ199" i="14"/>
  <c r="BI199" i="14"/>
  <c r="BH199" i="14"/>
  <c r="BG199" i="14"/>
  <c r="BF199" i="14"/>
  <c r="BE199" i="14"/>
  <c r="BD199" i="14"/>
  <c r="BC199" i="14"/>
  <c r="BB199" i="14"/>
  <c r="BA199" i="14"/>
  <c r="AZ199" i="14"/>
  <c r="AY199" i="14"/>
  <c r="AX199" i="14"/>
  <c r="AW199" i="14"/>
  <c r="AV199" i="14"/>
  <c r="AU199" i="14"/>
  <c r="AT199" i="14"/>
  <c r="AS199" i="14"/>
  <c r="AR199" i="14"/>
  <c r="AQ199" i="14"/>
  <c r="AP199" i="14"/>
  <c r="AO199" i="14"/>
  <c r="AN199" i="14"/>
  <c r="AM199" i="14"/>
  <c r="AL199" i="14"/>
  <c r="AK199" i="14"/>
  <c r="AJ199" i="14"/>
  <c r="AI199" i="14"/>
  <c r="AH199" i="14"/>
  <c r="AG199" i="14"/>
  <c r="AF199" i="14"/>
  <c r="AE199" i="14"/>
  <c r="AD199" i="14"/>
  <c r="AC199" i="14"/>
  <c r="AB199" i="14"/>
  <c r="AA199" i="14"/>
  <c r="Z199" i="14"/>
  <c r="Y199" i="14"/>
  <c r="X199" i="14"/>
  <c r="W199" i="14"/>
  <c r="V199" i="14"/>
  <c r="U199" i="14"/>
  <c r="T199" i="14"/>
  <c r="S199" i="14"/>
  <c r="Q199" i="14"/>
  <c r="P199" i="14"/>
  <c r="Q194" i="14"/>
  <c r="P194" i="14"/>
  <c r="Q193" i="14"/>
  <c r="P193" i="14"/>
  <c r="Q192" i="14"/>
  <c r="P192" i="14"/>
  <c r="Q191" i="14"/>
  <c r="P191" i="14"/>
  <c r="EI190" i="14"/>
  <c r="EH190" i="14"/>
  <c r="EG190" i="14"/>
  <c r="EF190" i="14"/>
  <c r="EE190" i="14"/>
  <c r="ED190" i="14"/>
  <c r="EC190" i="14"/>
  <c r="EB190" i="14"/>
  <c r="EA190" i="14"/>
  <c r="DZ190" i="14"/>
  <c r="DY190" i="14"/>
  <c r="DX190" i="14"/>
  <c r="DW190" i="14"/>
  <c r="DV190" i="14"/>
  <c r="DU190" i="14"/>
  <c r="DT190" i="14"/>
  <c r="DS190" i="14"/>
  <c r="DR190" i="14"/>
  <c r="DQ190" i="14"/>
  <c r="DP190" i="14"/>
  <c r="DO190" i="14"/>
  <c r="DN190" i="14"/>
  <c r="DM190" i="14"/>
  <c r="DL190" i="14"/>
  <c r="DK190" i="14"/>
  <c r="DJ190" i="14"/>
  <c r="DI190" i="14"/>
  <c r="DH190" i="14"/>
  <c r="DG190" i="14"/>
  <c r="DF190" i="14"/>
  <c r="DE190" i="14"/>
  <c r="DD190" i="14"/>
  <c r="DC190" i="14"/>
  <c r="DB190" i="14"/>
  <c r="DA190" i="14"/>
  <c r="CZ190" i="14"/>
  <c r="CY190" i="14"/>
  <c r="CX190" i="14"/>
  <c r="CW190" i="14"/>
  <c r="CV190" i="14"/>
  <c r="CU190" i="14"/>
  <c r="CT190" i="14"/>
  <c r="CS190" i="14"/>
  <c r="CR190" i="14"/>
  <c r="CQ190" i="14"/>
  <c r="CP190" i="14"/>
  <c r="CO190" i="14"/>
  <c r="CN190" i="14"/>
  <c r="CM190" i="14"/>
  <c r="CL190" i="14"/>
  <c r="CK190" i="14"/>
  <c r="CJ190" i="14"/>
  <c r="CI190" i="14"/>
  <c r="CH190" i="14"/>
  <c r="CG190" i="14"/>
  <c r="CF190" i="14"/>
  <c r="CE190" i="14"/>
  <c r="CD190" i="14"/>
  <c r="CC190" i="14"/>
  <c r="CB190" i="14"/>
  <c r="CA190" i="14"/>
  <c r="BZ190" i="14"/>
  <c r="BY190" i="14"/>
  <c r="BX190" i="14"/>
  <c r="BW190" i="14"/>
  <c r="BV190" i="14"/>
  <c r="BU190" i="14"/>
  <c r="BT190" i="14"/>
  <c r="BS190" i="14"/>
  <c r="BR190" i="14"/>
  <c r="BQ190" i="14"/>
  <c r="BP190" i="14"/>
  <c r="BO190" i="14"/>
  <c r="BN190" i="14"/>
  <c r="BM190" i="14"/>
  <c r="BL190" i="14"/>
  <c r="BK190" i="14"/>
  <c r="BJ190" i="14"/>
  <c r="BI190" i="14"/>
  <c r="BH190" i="14"/>
  <c r="BG190" i="14"/>
  <c r="BF190" i="14"/>
  <c r="BE190" i="14"/>
  <c r="BD190" i="14"/>
  <c r="BC190" i="14"/>
  <c r="BB190" i="14"/>
  <c r="BA190" i="14"/>
  <c r="AZ190" i="14"/>
  <c r="AY190" i="14"/>
  <c r="AX190" i="14"/>
  <c r="AW190" i="14"/>
  <c r="AV190" i="14"/>
  <c r="AU190" i="14"/>
  <c r="AT190" i="14"/>
  <c r="AS190" i="14"/>
  <c r="AR190" i="14"/>
  <c r="AQ190" i="14"/>
  <c r="AP190" i="14"/>
  <c r="AO190" i="14"/>
  <c r="AN190" i="14"/>
  <c r="AM190" i="14"/>
  <c r="AL190" i="14"/>
  <c r="AK190" i="14"/>
  <c r="AJ190" i="14"/>
  <c r="AI190" i="14"/>
  <c r="AH190" i="14"/>
  <c r="AG190" i="14"/>
  <c r="AF190" i="14"/>
  <c r="AE190" i="14"/>
  <c r="AD190" i="14"/>
  <c r="AC190" i="14"/>
  <c r="AB190" i="14"/>
  <c r="AA190" i="14"/>
  <c r="Z190" i="14"/>
  <c r="Y190" i="14"/>
  <c r="X190" i="14"/>
  <c r="W190" i="14"/>
  <c r="V190" i="14"/>
  <c r="U190" i="14"/>
  <c r="T190" i="14"/>
  <c r="S190" i="14"/>
  <c r="Q190" i="14"/>
  <c r="P190" i="14"/>
  <c r="EI179" i="14"/>
  <c r="EH179" i="14"/>
  <c r="EG179" i="14"/>
  <c r="EF179" i="14"/>
  <c r="EE179" i="14"/>
  <c r="ED179" i="14"/>
  <c r="EC179" i="14"/>
  <c r="EB179" i="14"/>
  <c r="EA179" i="14"/>
  <c r="DZ179" i="14"/>
  <c r="DY179" i="14"/>
  <c r="DX179" i="14"/>
  <c r="DW179" i="14"/>
  <c r="DV179" i="14"/>
  <c r="DU179" i="14"/>
  <c r="DT179" i="14"/>
  <c r="DS179" i="14"/>
  <c r="DR179" i="14"/>
  <c r="DQ179" i="14"/>
  <c r="DP179" i="14"/>
  <c r="DO179" i="14"/>
  <c r="DN179" i="14"/>
  <c r="DM179" i="14"/>
  <c r="DL179" i="14"/>
  <c r="DK179" i="14"/>
  <c r="DJ179" i="14"/>
  <c r="DI179" i="14"/>
  <c r="DH179" i="14"/>
  <c r="DG179" i="14"/>
  <c r="DF179" i="14"/>
  <c r="DE179" i="14"/>
  <c r="DD179" i="14"/>
  <c r="DC179" i="14"/>
  <c r="DB179" i="14"/>
  <c r="DA179" i="14"/>
  <c r="CZ179" i="14"/>
  <c r="CY179" i="14"/>
  <c r="CX179" i="14"/>
  <c r="CW179" i="14"/>
  <c r="CV179" i="14"/>
  <c r="CU179" i="14"/>
  <c r="CT179" i="14"/>
  <c r="CS179" i="14"/>
  <c r="CR179" i="14"/>
  <c r="CQ179" i="14"/>
  <c r="CP179" i="14"/>
  <c r="CO179" i="14"/>
  <c r="CN179" i="14"/>
  <c r="CM179" i="14"/>
  <c r="CL179" i="14"/>
  <c r="CK179" i="14"/>
  <c r="CJ179" i="14"/>
  <c r="CI179" i="14"/>
  <c r="CH179" i="14"/>
  <c r="CG179" i="14"/>
  <c r="CF179" i="14"/>
  <c r="CE179" i="14"/>
  <c r="CD179" i="14"/>
  <c r="CC179" i="14"/>
  <c r="CB179" i="14"/>
  <c r="CA179" i="14"/>
  <c r="BZ179" i="14"/>
  <c r="BY179" i="14"/>
  <c r="BX179" i="14"/>
  <c r="BW179" i="14"/>
  <c r="BV179" i="14"/>
  <c r="BU179" i="14"/>
  <c r="BT179" i="14"/>
  <c r="BS179" i="14"/>
  <c r="BR179" i="14"/>
  <c r="BQ179" i="14"/>
  <c r="BP179" i="14"/>
  <c r="BO179" i="14"/>
  <c r="BN179" i="14"/>
  <c r="BM179" i="14"/>
  <c r="BL179" i="14"/>
  <c r="BK179" i="14"/>
  <c r="BJ179" i="14"/>
  <c r="BI179" i="14"/>
  <c r="BH179" i="14"/>
  <c r="BG179" i="14"/>
  <c r="BF179" i="14"/>
  <c r="BE179" i="14"/>
  <c r="BD179" i="14"/>
  <c r="BC179" i="14"/>
  <c r="BB179" i="14"/>
  <c r="BA179" i="14"/>
  <c r="AZ179" i="14"/>
  <c r="AY179" i="14"/>
  <c r="AX179" i="14"/>
  <c r="AW179" i="14"/>
  <c r="AV179" i="14"/>
  <c r="AU179" i="14"/>
  <c r="AT179" i="14"/>
  <c r="AS179" i="14"/>
  <c r="AR179" i="14"/>
  <c r="AQ179" i="14"/>
  <c r="AP179" i="14"/>
  <c r="AO179" i="14"/>
  <c r="AN179" i="14"/>
  <c r="AM179" i="14"/>
  <c r="AL179" i="14"/>
  <c r="AK179" i="14"/>
  <c r="AJ179" i="14"/>
  <c r="AI179" i="14"/>
  <c r="AH179" i="14"/>
  <c r="AG179" i="14"/>
  <c r="AF179" i="14"/>
  <c r="AE179" i="14"/>
  <c r="AD179" i="14"/>
  <c r="AC179" i="14"/>
  <c r="AB179" i="14"/>
  <c r="AA179" i="14"/>
  <c r="Z179" i="14"/>
  <c r="Y179" i="14"/>
  <c r="X179" i="14"/>
  <c r="W179" i="14"/>
  <c r="V179" i="14"/>
  <c r="U179" i="14"/>
  <c r="EI178" i="14"/>
  <c r="EH178" i="14"/>
  <c r="EG178" i="14"/>
  <c r="EF178" i="14"/>
  <c r="EE178" i="14"/>
  <c r="ED178" i="14"/>
  <c r="EC178" i="14"/>
  <c r="EB178" i="14"/>
  <c r="EA178" i="14"/>
  <c r="DZ178" i="14"/>
  <c r="DY178" i="14"/>
  <c r="DX178" i="14"/>
  <c r="DW178" i="14"/>
  <c r="DV178" i="14"/>
  <c r="DU178" i="14"/>
  <c r="DT178" i="14"/>
  <c r="DS178" i="14"/>
  <c r="DR178" i="14"/>
  <c r="DQ178" i="14"/>
  <c r="DP178" i="14"/>
  <c r="DO178" i="14"/>
  <c r="DN178" i="14"/>
  <c r="DM178" i="14"/>
  <c r="DL178" i="14"/>
  <c r="DK178" i="14"/>
  <c r="DJ178" i="14"/>
  <c r="DI178" i="14"/>
  <c r="DH178" i="14"/>
  <c r="DG178" i="14"/>
  <c r="DF178" i="14"/>
  <c r="DE178" i="14"/>
  <c r="DD178" i="14"/>
  <c r="DC178" i="14"/>
  <c r="DB178" i="14"/>
  <c r="DA178" i="14"/>
  <c r="CZ178" i="14"/>
  <c r="CY178" i="14"/>
  <c r="CX178" i="14"/>
  <c r="CW178" i="14"/>
  <c r="CV178" i="14"/>
  <c r="CU178" i="14"/>
  <c r="CT178" i="14"/>
  <c r="CS178" i="14"/>
  <c r="CR178" i="14"/>
  <c r="CQ178" i="14"/>
  <c r="CP178" i="14"/>
  <c r="CO178" i="14"/>
  <c r="CN178" i="14"/>
  <c r="CM178" i="14"/>
  <c r="CL178" i="14"/>
  <c r="CK178" i="14"/>
  <c r="CJ178" i="14"/>
  <c r="CI178" i="14"/>
  <c r="CH178" i="14"/>
  <c r="CG178" i="14"/>
  <c r="CF178" i="14"/>
  <c r="CE178" i="14"/>
  <c r="CD178" i="14"/>
  <c r="CC178" i="14"/>
  <c r="CB178" i="14"/>
  <c r="CA178" i="14"/>
  <c r="BZ178" i="14"/>
  <c r="BY178" i="14"/>
  <c r="BX178" i="14"/>
  <c r="BW178" i="14"/>
  <c r="BV178" i="14"/>
  <c r="BU178" i="14"/>
  <c r="BT178" i="14"/>
  <c r="BS178" i="14"/>
  <c r="BR178" i="14"/>
  <c r="BQ178" i="14"/>
  <c r="BP178" i="14"/>
  <c r="BO178" i="14"/>
  <c r="BN178" i="14"/>
  <c r="BM178" i="14"/>
  <c r="BL178" i="14"/>
  <c r="BK178" i="14"/>
  <c r="BJ178" i="14"/>
  <c r="BI178" i="14"/>
  <c r="BH178" i="14"/>
  <c r="BG178" i="14"/>
  <c r="BF178" i="14"/>
  <c r="BE178" i="14"/>
  <c r="BD178" i="14"/>
  <c r="BC178" i="14"/>
  <c r="BB178" i="14"/>
  <c r="BA178" i="14"/>
  <c r="AZ178" i="14"/>
  <c r="AY178" i="14"/>
  <c r="AX178" i="14"/>
  <c r="AW178" i="14"/>
  <c r="AV178" i="14"/>
  <c r="AU178" i="14"/>
  <c r="AT178" i="14"/>
  <c r="AS178" i="14"/>
  <c r="AR178" i="14"/>
  <c r="AQ178" i="14"/>
  <c r="AP178" i="14"/>
  <c r="AO178" i="14"/>
  <c r="AN178" i="14"/>
  <c r="AM178" i="14"/>
  <c r="AL178" i="14"/>
  <c r="AK178" i="14"/>
  <c r="AJ178" i="14"/>
  <c r="AI178" i="14"/>
  <c r="AH178" i="14"/>
  <c r="AG178" i="14"/>
  <c r="AF178" i="14"/>
  <c r="AE178" i="14"/>
  <c r="AD178" i="14"/>
  <c r="AC178" i="14"/>
  <c r="AB178" i="14"/>
  <c r="AA178" i="14"/>
  <c r="Z178" i="14"/>
  <c r="Y178" i="14"/>
  <c r="X178" i="14"/>
  <c r="W178" i="14"/>
  <c r="V178" i="14"/>
  <c r="U178" i="14"/>
  <c r="EI177" i="14"/>
  <c r="EH177" i="14"/>
  <c r="EG177" i="14"/>
  <c r="EF177" i="14"/>
  <c r="EE177" i="14"/>
  <c r="ED177" i="14"/>
  <c r="EC177" i="14"/>
  <c r="EB177" i="14"/>
  <c r="EA177" i="14"/>
  <c r="DZ177" i="14"/>
  <c r="DY177" i="14"/>
  <c r="DX177" i="14"/>
  <c r="DW177" i="14"/>
  <c r="DV177" i="14"/>
  <c r="DU177" i="14"/>
  <c r="DT177" i="14"/>
  <c r="DS177" i="14"/>
  <c r="DR177" i="14"/>
  <c r="DQ177" i="14"/>
  <c r="DP177" i="14"/>
  <c r="DO177" i="14"/>
  <c r="DN177" i="14"/>
  <c r="DM177" i="14"/>
  <c r="DL177" i="14"/>
  <c r="DK177" i="14"/>
  <c r="DJ177" i="14"/>
  <c r="DI177" i="14"/>
  <c r="DH177" i="14"/>
  <c r="DG177" i="14"/>
  <c r="DF177" i="14"/>
  <c r="DE177" i="14"/>
  <c r="DD177" i="14"/>
  <c r="DC177" i="14"/>
  <c r="DB177" i="14"/>
  <c r="DA177" i="14"/>
  <c r="CZ177" i="14"/>
  <c r="CY177" i="14"/>
  <c r="CX177" i="14"/>
  <c r="CW177" i="14"/>
  <c r="CV177" i="14"/>
  <c r="CU177" i="14"/>
  <c r="CT177" i="14"/>
  <c r="CS177" i="14"/>
  <c r="CR177" i="14"/>
  <c r="CQ177" i="14"/>
  <c r="CP177" i="14"/>
  <c r="CO177" i="14"/>
  <c r="CN177" i="14"/>
  <c r="CM177" i="14"/>
  <c r="CL177" i="14"/>
  <c r="CK177" i="14"/>
  <c r="CJ177" i="14"/>
  <c r="CI177" i="14"/>
  <c r="CH177" i="14"/>
  <c r="CG177" i="14"/>
  <c r="CF177" i="14"/>
  <c r="CE177" i="14"/>
  <c r="CD177" i="14"/>
  <c r="CC177" i="14"/>
  <c r="CB177" i="14"/>
  <c r="CA177" i="14"/>
  <c r="BZ177" i="14"/>
  <c r="BY177" i="14"/>
  <c r="BX177" i="14"/>
  <c r="BW177" i="14"/>
  <c r="BV177" i="14"/>
  <c r="BU177" i="14"/>
  <c r="BT177" i="14"/>
  <c r="BS177" i="14"/>
  <c r="BR177" i="14"/>
  <c r="BQ177" i="14"/>
  <c r="BP177" i="14"/>
  <c r="BO177" i="14"/>
  <c r="BN177" i="14"/>
  <c r="BM177" i="14"/>
  <c r="BL177" i="14"/>
  <c r="BK177" i="14"/>
  <c r="BJ177" i="14"/>
  <c r="BI177" i="14"/>
  <c r="BH177" i="14"/>
  <c r="BG177" i="14"/>
  <c r="BF177" i="14"/>
  <c r="BE177" i="14"/>
  <c r="BD177" i="14"/>
  <c r="BC177" i="14"/>
  <c r="BB177" i="14"/>
  <c r="BA177" i="14"/>
  <c r="AZ177" i="14"/>
  <c r="AY177" i="14"/>
  <c r="AX177" i="14"/>
  <c r="AW177" i="14"/>
  <c r="AV177" i="14"/>
  <c r="AU177" i="14"/>
  <c r="AT177" i="14"/>
  <c r="AS177" i="14"/>
  <c r="AR177" i="14"/>
  <c r="AQ177" i="14"/>
  <c r="AP177" i="14"/>
  <c r="AO177" i="14"/>
  <c r="AN177" i="14"/>
  <c r="AM177" i="14"/>
  <c r="AL177" i="14"/>
  <c r="AK177" i="14"/>
  <c r="AJ177" i="14"/>
  <c r="AI177" i="14"/>
  <c r="AH177" i="14"/>
  <c r="AG177" i="14"/>
  <c r="AF177" i="14"/>
  <c r="AE177" i="14"/>
  <c r="AD177" i="14"/>
  <c r="AC177" i="14"/>
  <c r="AB177" i="14"/>
  <c r="AA177" i="14"/>
  <c r="Z177" i="14"/>
  <c r="Y177" i="14"/>
  <c r="X177" i="14"/>
  <c r="W177" i="14"/>
  <c r="V177" i="14"/>
  <c r="U177" i="14"/>
  <c r="EI175" i="14"/>
  <c r="EH175" i="14"/>
  <c r="EG175" i="14"/>
  <c r="EF175" i="14"/>
  <c r="EE175" i="14"/>
  <c r="ED175" i="14"/>
  <c r="EC175" i="14"/>
  <c r="EB175" i="14"/>
  <c r="EA175" i="14"/>
  <c r="DZ175" i="14"/>
  <c r="DY175" i="14"/>
  <c r="DX175" i="14"/>
  <c r="DW175" i="14"/>
  <c r="DV175" i="14"/>
  <c r="DU175" i="14"/>
  <c r="DT175" i="14"/>
  <c r="DS175" i="14"/>
  <c r="DR175" i="14"/>
  <c r="DQ175" i="14"/>
  <c r="DP175" i="14"/>
  <c r="DO175" i="14"/>
  <c r="DN175" i="14"/>
  <c r="DM175" i="14"/>
  <c r="DL175" i="14"/>
  <c r="DK175" i="14"/>
  <c r="DJ175" i="14"/>
  <c r="DI175" i="14"/>
  <c r="DH175" i="14"/>
  <c r="DG175" i="14"/>
  <c r="DF175" i="14"/>
  <c r="DE175" i="14"/>
  <c r="DD175" i="14"/>
  <c r="DC175" i="14"/>
  <c r="DB175" i="14"/>
  <c r="DA175" i="14"/>
  <c r="CZ175" i="14"/>
  <c r="CY175" i="14"/>
  <c r="CX175" i="14"/>
  <c r="CW175" i="14"/>
  <c r="CV175" i="14"/>
  <c r="CU175" i="14"/>
  <c r="CT175" i="14"/>
  <c r="CS175" i="14"/>
  <c r="CR175" i="14"/>
  <c r="CQ175" i="14"/>
  <c r="CP175" i="14"/>
  <c r="CO175" i="14"/>
  <c r="CN175" i="14"/>
  <c r="CM175" i="14"/>
  <c r="CL175" i="14"/>
  <c r="CK175" i="14"/>
  <c r="CJ175" i="14"/>
  <c r="CI175" i="14"/>
  <c r="CH175" i="14"/>
  <c r="CG175" i="14"/>
  <c r="CF175" i="14"/>
  <c r="CE175" i="14"/>
  <c r="CD175" i="14"/>
  <c r="CC175" i="14"/>
  <c r="CB175" i="14"/>
  <c r="CA175" i="14"/>
  <c r="BZ175" i="14"/>
  <c r="BY175" i="14"/>
  <c r="BX175" i="14"/>
  <c r="BW175" i="14"/>
  <c r="BV175" i="14"/>
  <c r="BU175" i="14"/>
  <c r="BT175" i="14"/>
  <c r="BS175" i="14"/>
  <c r="BR175" i="14"/>
  <c r="BQ175" i="14"/>
  <c r="BP175" i="14"/>
  <c r="BO175" i="14"/>
  <c r="BN175" i="14"/>
  <c r="BM175" i="14"/>
  <c r="BL175" i="14"/>
  <c r="BK175" i="14"/>
  <c r="BJ175" i="14"/>
  <c r="BI175" i="14"/>
  <c r="BH175" i="14"/>
  <c r="BG175" i="14"/>
  <c r="BF175" i="14"/>
  <c r="BE175" i="14"/>
  <c r="BD175" i="14"/>
  <c r="BC175" i="14"/>
  <c r="BB175" i="14"/>
  <c r="BA175" i="14"/>
  <c r="AZ175" i="14"/>
  <c r="AY175" i="14"/>
  <c r="AX175" i="14"/>
  <c r="AW175" i="14"/>
  <c r="AV175" i="14"/>
  <c r="AU175" i="14"/>
  <c r="AT175" i="14"/>
  <c r="AS175" i="14"/>
  <c r="AR175" i="14"/>
  <c r="AQ175" i="14"/>
  <c r="AP175" i="14"/>
  <c r="AO175" i="14"/>
  <c r="AN175" i="14"/>
  <c r="AM175" i="14"/>
  <c r="AL175" i="14"/>
  <c r="AK175" i="14"/>
  <c r="AJ175" i="14"/>
  <c r="AI175" i="14"/>
  <c r="AH175" i="14"/>
  <c r="AG175" i="14"/>
  <c r="AF175" i="14"/>
  <c r="AE175" i="14"/>
  <c r="AD175" i="14"/>
  <c r="AC175" i="14"/>
  <c r="AB175" i="14"/>
  <c r="AA175" i="14"/>
  <c r="Z175" i="14"/>
  <c r="Y175" i="14"/>
  <c r="X175" i="14"/>
  <c r="W175" i="14"/>
  <c r="V175" i="14"/>
  <c r="U175" i="14"/>
  <c r="EI173" i="14"/>
  <c r="EH173" i="14"/>
  <c r="EG173" i="14"/>
  <c r="EF173" i="14"/>
  <c r="EE173" i="14"/>
  <c r="ED173" i="14"/>
  <c r="EC173" i="14"/>
  <c r="EB173" i="14"/>
  <c r="EA173" i="14"/>
  <c r="DZ173" i="14"/>
  <c r="DY173" i="14"/>
  <c r="DX173" i="14"/>
  <c r="DW173" i="14"/>
  <c r="DV173" i="14"/>
  <c r="DU173" i="14"/>
  <c r="DT173" i="14"/>
  <c r="DS173" i="14"/>
  <c r="DR173" i="14"/>
  <c r="DQ173" i="14"/>
  <c r="DP173" i="14"/>
  <c r="DO173" i="14"/>
  <c r="DN173" i="14"/>
  <c r="DM173" i="14"/>
  <c r="DL173" i="14"/>
  <c r="DK173" i="14"/>
  <c r="DJ173" i="14"/>
  <c r="DI173" i="14"/>
  <c r="DH173" i="14"/>
  <c r="DG173" i="14"/>
  <c r="DF173" i="14"/>
  <c r="DE173" i="14"/>
  <c r="DD173" i="14"/>
  <c r="DC173" i="14"/>
  <c r="DB173" i="14"/>
  <c r="DA173" i="14"/>
  <c r="CZ173" i="14"/>
  <c r="CY173" i="14"/>
  <c r="CX173" i="14"/>
  <c r="CW173" i="14"/>
  <c r="CV173" i="14"/>
  <c r="CU173" i="14"/>
  <c r="CT173" i="14"/>
  <c r="CS173" i="14"/>
  <c r="CR173" i="14"/>
  <c r="CQ173" i="14"/>
  <c r="CP173" i="14"/>
  <c r="CO173" i="14"/>
  <c r="CN173" i="14"/>
  <c r="CM173" i="14"/>
  <c r="CL173" i="14"/>
  <c r="CK173" i="14"/>
  <c r="CJ173" i="14"/>
  <c r="CI173" i="14"/>
  <c r="CH173" i="14"/>
  <c r="CG173" i="14"/>
  <c r="CF173" i="14"/>
  <c r="CE173" i="14"/>
  <c r="CD173" i="14"/>
  <c r="CC173" i="14"/>
  <c r="CB173" i="14"/>
  <c r="CA173" i="14"/>
  <c r="BZ173" i="14"/>
  <c r="BY173" i="14"/>
  <c r="BX173" i="14"/>
  <c r="BW173" i="14"/>
  <c r="BV173" i="14"/>
  <c r="BU173" i="14"/>
  <c r="BT173" i="14"/>
  <c r="BS173" i="14"/>
  <c r="BR173" i="14"/>
  <c r="BQ173" i="14"/>
  <c r="BP173" i="14"/>
  <c r="BO173" i="14"/>
  <c r="BN173" i="14"/>
  <c r="BM173" i="14"/>
  <c r="BL173" i="14"/>
  <c r="BK173" i="14"/>
  <c r="BJ173" i="14"/>
  <c r="BI173" i="14"/>
  <c r="BH173" i="14"/>
  <c r="BG173" i="14"/>
  <c r="BF173" i="14"/>
  <c r="BE173" i="14"/>
  <c r="BD173" i="14"/>
  <c r="BC173" i="14"/>
  <c r="BB173" i="14"/>
  <c r="BA173" i="14"/>
  <c r="AZ173" i="14"/>
  <c r="AY173" i="14"/>
  <c r="AX173" i="14"/>
  <c r="AW173" i="14"/>
  <c r="AV173" i="14"/>
  <c r="AU173" i="14"/>
  <c r="AT173" i="14"/>
  <c r="AS173" i="14"/>
  <c r="AR173" i="14"/>
  <c r="AQ173" i="14"/>
  <c r="AP173" i="14"/>
  <c r="AO173" i="14"/>
  <c r="AN173" i="14"/>
  <c r="AM173" i="14"/>
  <c r="AL173" i="14"/>
  <c r="AK173" i="14"/>
  <c r="AJ173" i="14"/>
  <c r="AI173" i="14"/>
  <c r="AH173" i="14"/>
  <c r="AG173" i="14"/>
  <c r="AF173" i="14"/>
  <c r="AE173" i="14"/>
  <c r="AD173" i="14"/>
  <c r="AC173" i="14"/>
  <c r="AB173" i="14"/>
  <c r="AA173" i="14"/>
  <c r="Z173" i="14"/>
  <c r="Y173" i="14"/>
  <c r="X173" i="14"/>
  <c r="W173" i="14"/>
  <c r="V173" i="14"/>
  <c r="U173" i="14"/>
  <c r="EI172" i="14"/>
  <c r="EH172" i="14"/>
  <c r="EG172" i="14"/>
  <c r="EF172" i="14"/>
  <c r="EE172" i="14"/>
  <c r="ED172" i="14"/>
  <c r="EC172" i="14"/>
  <c r="EB172" i="14"/>
  <c r="EA172" i="14"/>
  <c r="DZ172" i="14"/>
  <c r="DY172" i="14"/>
  <c r="DX172" i="14"/>
  <c r="DW172" i="14"/>
  <c r="DV172" i="14"/>
  <c r="DU172" i="14"/>
  <c r="DT172" i="14"/>
  <c r="DS172" i="14"/>
  <c r="DR172" i="14"/>
  <c r="DQ172" i="14"/>
  <c r="DP172" i="14"/>
  <c r="DO172" i="14"/>
  <c r="DN172" i="14"/>
  <c r="DM172" i="14"/>
  <c r="DL172" i="14"/>
  <c r="DK172" i="14"/>
  <c r="DJ172" i="14"/>
  <c r="DI172" i="14"/>
  <c r="DH172" i="14"/>
  <c r="DG172" i="14"/>
  <c r="DF172" i="14"/>
  <c r="DE172" i="14"/>
  <c r="DD172" i="14"/>
  <c r="DC172" i="14"/>
  <c r="DB172" i="14"/>
  <c r="DA172" i="14"/>
  <c r="CZ172" i="14"/>
  <c r="CY172" i="14"/>
  <c r="CX172" i="14"/>
  <c r="CW172" i="14"/>
  <c r="CV172" i="14"/>
  <c r="CU172" i="14"/>
  <c r="CT172" i="14"/>
  <c r="CS172" i="14"/>
  <c r="CR172" i="14"/>
  <c r="CQ172" i="14"/>
  <c r="CP172" i="14"/>
  <c r="CO172" i="14"/>
  <c r="CN172" i="14"/>
  <c r="CM172" i="14"/>
  <c r="CL172" i="14"/>
  <c r="CK172" i="14"/>
  <c r="CJ172" i="14"/>
  <c r="CI172" i="14"/>
  <c r="CH172" i="14"/>
  <c r="CG172" i="14"/>
  <c r="CF172" i="14"/>
  <c r="CE172" i="14"/>
  <c r="CD172" i="14"/>
  <c r="CC172" i="14"/>
  <c r="CB172" i="14"/>
  <c r="CA172" i="14"/>
  <c r="BZ172" i="14"/>
  <c r="BY172" i="14"/>
  <c r="BX172" i="14"/>
  <c r="BW172" i="14"/>
  <c r="BV172" i="14"/>
  <c r="BU172" i="14"/>
  <c r="BT172" i="14"/>
  <c r="BS172" i="14"/>
  <c r="BR172" i="14"/>
  <c r="BQ172" i="14"/>
  <c r="BP172" i="14"/>
  <c r="BO172" i="14"/>
  <c r="BN172" i="14"/>
  <c r="BM172" i="14"/>
  <c r="BL172" i="14"/>
  <c r="BK172" i="14"/>
  <c r="BJ172" i="14"/>
  <c r="BI172" i="14"/>
  <c r="BH172" i="14"/>
  <c r="BG172" i="14"/>
  <c r="BF172" i="14"/>
  <c r="BE172" i="14"/>
  <c r="BD172" i="14"/>
  <c r="BC172" i="14"/>
  <c r="BB172" i="14"/>
  <c r="BA172" i="14"/>
  <c r="AZ172" i="14"/>
  <c r="AY172" i="14"/>
  <c r="AX172" i="14"/>
  <c r="AW172" i="14"/>
  <c r="AV172" i="14"/>
  <c r="AU172" i="14"/>
  <c r="AT172" i="14"/>
  <c r="AS172" i="14"/>
  <c r="AR172" i="14"/>
  <c r="AQ172" i="14"/>
  <c r="AP172" i="14"/>
  <c r="AO172" i="14"/>
  <c r="AN172" i="14"/>
  <c r="AM172" i="14"/>
  <c r="AL172" i="14"/>
  <c r="AK172" i="14"/>
  <c r="AJ172" i="14"/>
  <c r="AI172" i="14"/>
  <c r="AH172" i="14"/>
  <c r="AG172" i="14"/>
  <c r="AF172" i="14"/>
  <c r="AE172" i="14"/>
  <c r="AD172" i="14"/>
  <c r="AC172" i="14"/>
  <c r="AB172" i="14"/>
  <c r="AA172" i="14"/>
  <c r="Z172" i="14"/>
  <c r="Y172" i="14"/>
  <c r="X172" i="14"/>
  <c r="W172" i="14"/>
  <c r="V172" i="14"/>
  <c r="U172" i="14"/>
  <c r="EI171" i="14"/>
  <c r="EH171" i="14"/>
  <c r="EG171" i="14"/>
  <c r="EF171" i="14"/>
  <c r="EE171" i="14"/>
  <c r="ED171" i="14"/>
  <c r="EC171" i="14"/>
  <c r="EB171" i="14"/>
  <c r="EA171" i="14"/>
  <c r="DZ171" i="14"/>
  <c r="DY171" i="14"/>
  <c r="DX171" i="14"/>
  <c r="DW171" i="14"/>
  <c r="DV171" i="14"/>
  <c r="DU171" i="14"/>
  <c r="DT171" i="14"/>
  <c r="DS171" i="14"/>
  <c r="DR171" i="14"/>
  <c r="DQ171" i="14"/>
  <c r="DP171" i="14"/>
  <c r="DO171" i="14"/>
  <c r="DN171" i="14"/>
  <c r="DM171" i="14"/>
  <c r="DL171" i="14"/>
  <c r="DK171" i="14"/>
  <c r="DJ171" i="14"/>
  <c r="DI171" i="14"/>
  <c r="DH171" i="14"/>
  <c r="DG171" i="14"/>
  <c r="DF171" i="14"/>
  <c r="DE171" i="14"/>
  <c r="DD171" i="14"/>
  <c r="DC171" i="14"/>
  <c r="DB171" i="14"/>
  <c r="DA171" i="14"/>
  <c r="CZ171" i="14"/>
  <c r="CY171" i="14"/>
  <c r="CX171" i="14"/>
  <c r="CW171" i="14"/>
  <c r="CV171" i="14"/>
  <c r="CU171" i="14"/>
  <c r="CT171" i="14"/>
  <c r="CS171" i="14"/>
  <c r="CR171" i="14"/>
  <c r="CQ171" i="14"/>
  <c r="CP171" i="14"/>
  <c r="CO171" i="14"/>
  <c r="CN171" i="14"/>
  <c r="CM171" i="14"/>
  <c r="CL171" i="14"/>
  <c r="CK171" i="14"/>
  <c r="CJ171" i="14"/>
  <c r="CI171" i="14"/>
  <c r="CH171" i="14"/>
  <c r="CG171" i="14"/>
  <c r="CF171" i="14"/>
  <c r="CE171" i="14"/>
  <c r="CD171" i="14"/>
  <c r="CC171" i="14"/>
  <c r="CB171" i="14"/>
  <c r="CA171" i="14"/>
  <c r="BZ171" i="14"/>
  <c r="BY171" i="14"/>
  <c r="BX171" i="14"/>
  <c r="BW171" i="14"/>
  <c r="BV171" i="14"/>
  <c r="BU171" i="14"/>
  <c r="BT171" i="14"/>
  <c r="BS171" i="14"/>
  <c r="BR171" i="14"/>
  <c r="BQ171" i="14"/>
  <c r="BP171" i="14"/>
  <c r="BO171" i="14"/>
  <c r="BN171" i="14"/>
  <c r="BM171" i="14"/>
  <c r="BL171" i="14"/>
  <c r="BK171" i="14"/>
  <c r="BJ171" i="14"/>
  <c r="BI171" i="14"/>
  <c r="BH171" i="14"/>
  <c r="BG171" i="14"/>
  <c r="BF171" i="14"/>
  <c r="BE171" i="14"/>
  <c r="BD171" i="14"/>
  <c r="BC171" i="14"/>
  <c r="BB171" i="14"/>
  <c r="BA171" i="14"/>
  <c r="AZ171" i="14"/>
  <c r="AY171" i="14"/>
  <c r="AX171" i="14"/>
  <c r="AW171" i="14"/>
  <c r="AV171" i="14"/>
  <c r="AU171" i="14"/>
  <c r="AT171" i="14"/>
  <c r="AS171" i="14"/>
  <c r="AR171" i="14"/>
  <c r="AQ171" i="14"/>
  <c r="AP171" i="14"/>
  <c r="AO171" i="14"/>
  <c r="AN171" i="14"/>
  <c r="AM171" i="14"/>
  <c r="AL171" i="14"/>
  <c r="AK171" i="14"/>
  <c r="AJ171" i="14"/>
  <c r="AI171" i="14"/>
  <c r="AH171" i="14"/>
  <c r="AG171" i="14"/>
  <c r="AF171" i="14"/>
  <c r="AE171" i="14"/>
  <c r="AD171" i="14"/>
  <c r="AC171" i="14"/>
  <c r="AB171" i="14"/>
  <c r="AA171" i="14"/>
  <c r="Z171" i="14"/>
  <c r="Y171" i="14"/>
  <c r="X171" i="14"/>
  <c r="W171" i="14"/>
  <c r="V171" i="14"/>
  <c r="U171" i="14"/>
  <c r="EI169" i="14"/>
  <c r="EH169" i="14"/>
  <c r="EG169" i="14"/>
  <c r="EF169" i="14"/>
  <c r="EE169" i="14"/>
  <c r="ED169" i="14"/>
  <c r="EC169" i="14"/>
  <c r="EB169" i="14"/>
  <c r="EA169" i="14"/>
  <c r="DZ169" i="14"/>
  <c r="DY169" i="14"/>
  <c r="DX169" i="14"/>
  <c r="DW169" i="14"/>
  <c r="DV169" i="14"/>
  <c r="DU169" i="14"/>
  <c r="DT169" i="14"/>
  <c r="DS169" i="14"/>
  <c r="DR169" i="14"/>
  <c r="DQ169" i="14"/>
  <c r="DP169" i="14"/>
  <c r="DO169" i="14"/>
  <c r="DN169" i="14"/>
  <c r="DM169" i="14"/>
  <c r="DL169" i="14"/>
  <c r="DK169" i="14"/>
  <c r="DJ169" i="14"/>
  <c r="DI169" i="14"/>
  <c r="DH169" i="14"/>
  <c r="DG169" i="14"/>
  <c r="DF169" i="14"/>
  <c r="DE169" i="14"/>
  <c r="DD169" i="14"/>
  <c r="DC169" i="14"/>
  <c r="DB169" i="14"/>
  <c r="DA169" i="14"/>
  <c r="CZ169" i="14"/>
  <c r="CY169" i="14"/>
  <c r="CX169" i="14"/>
  <c r="CW169" i="14"/>
  <c r="CV169" i="14"/>
  <c r="CU169" i="14"/>
  <c r="CT169" i="14"/>
  <c r="CS169" i="14"/>
  <c r="CR169" i="14"/>
  <c r="CQ169" i="14"/>
  <c r="CP169" i="14"/>
  <c r="CO169" i="14"/>
  <c r="CN169" i="14"/>
  <c r="CM169" i="14"/>
  <c r="CL169" i="14"/>
  <c r="CK169" i="14"/>
  <c r="CJ169" i="14"/>
  <c r="CI169" i="14"/>
  <c r="CH169" i="14"/>
  <c r="CG169" i="14"/>
  <c r="CF169" i="14"/>
  <c r="CE169" i="14"/>
  <c r="CD169" i="14"/>
  <c r="CC169" i="14"/>
  <c r="CB169" i="14"/>
  <c r="CA169" i="14"/>
  <c r="BZ169" i="14"/>
  <c r="BY169" i="14"/>
  <c r="BX169" i="14"/>
  <c r="BW169" i="14"/>
  <c r="BV169" i="14"/>
  <c r="BU169" i="14"/>
  <c r="BT169" i="14"/>
  <c r="BS169" i="14"/>
  <c r="BR169" i="14"/>
  <c r="BQ169" i="14"/>
  <c r="BP169" i="14"/>
  <c r="BO169" i="14"/>
  <c r="BN169" i="14"/>
  <c r="BM169" i="14"/>
  <c r="BL169" i="14"/>
  <c r="BK169" i="14"/>
  <c r="BJ169" i="14"/>
  <c r="BI169" i="14"/>
  <c r="BH169" i="14"/>
  <c r="BG169" i="14"/>
  <c r="BF169" i="14"/>
  <c r="BE169" i="14"/>
  <c r="BD169" i="14"/>
  <c r="BC169" i="14"/>
  <c r="BB169" i="14"/>
  <c r="BA169" i="14"/>
  <c r="AZ169" i="14"/>
  <c r="AY169" i="14"/>
  <c r="AX169" i="14"/>
  <c r="AW169" i="14"/>
  <c r="AV169" i="14"/>
  <c r="AU169" i="14"/>
  <c r="AT169" i="14"/>
  <c r="AS169" i="14"/>
  <c r="AR169" i="14"/>
  <c r="AQ169" i="14"/>
  <c r="AP169" i="14"/>
  <c r="AO169" i="14"/>
  <c r="AN169" i="14"/>
  <c r="AM169" i="14"/>
  <c r="AL169" i="14"/>
  <c r="AK169" i="14"/>
  <c r="AJ169" i="14"/>
  <c r="AI169" i="14"/>
  <c r="AH169" i="14"/>
  <c r="AG169" i="14"/>
  <c r="AF169" i="14"/>
  <c r="AE169" i="14"/>
  <c r="AD169" i="14"/>
  <c r="AC169" i="14"/>
  <c r="AB169" i="14"/>
  <c r="AA169" i="14"/>
  <c r="Z169" i="14"/>
  <c r="Y169" i="14"/>
  <c r="X169" i="14"/>
  <c r="W169" i="14"/>
  <c r="V169" i="14"/>
  <c r="U169" i="14"/>
  <c r="EI168" i="14"/>
  <c r="EH168" i="14"/>
  <c r="EG168" i="14"/>
  <c r="EF168" i="14"/>
  <c r="EE168" i="14"/>
  <c r="ED168" i="14"/>
  <c r="EC168" i="14"/>
  <c r="EB168" i="14"/>
  <c r="EA168" i="14"/>
  <c r="DZ168" i="14"/>
  <c r="DY168" i="14"/>
  <c r="DX168" i="14"/>
  <c r="DW168" i="14"/>
  <c r="DV168" i="14"/>
  <c r="DU168" i="14"/>
  <c r="DT168" i="14"/>
  <c r="DS168" i="14"/>
  <c r="DR168" i="14"/>
  <c r="DQ168" i="14"/>
  <c r="DP168" i="14"/>
  <c r="DO168" i="14"/>
  <c r="DN168" i="14"/>
  <c r="DM168" i="14"/>
  <c r="DL168" i="14"/>
  <c r="DK168" i="14"/>
  <c r="DJ168" i="14"/>
  <c r="DI168" i="14"/>
  <c r="DH168" i="14"/>
  <c r="DG168" i="14"/>
  <c r="DF168" i="14"/>
  <c r="DE168" i="14"/>
  <c r="DD168" i="14"/>
  <c r="DC168" i="14"/>
  <c r="DB168" i="14"/>
  <c r="DA168" i="14"/>
  <c r="CZ168" i="14"/>
  <c r="CY168" i="14"/>
  <c r="CX168" i="14"/>
  <c r="CW168" i="14"/>
  <c r="CV168" i="14"/>
  <c r="CU168" i="14"/>
  <c r="CT168" i="14"/>
  <c r="CS168" i="14"/>
  <c r="CR168" i="14"/>
  <c r="CQ168" i="14"/>
  <c r="CP168" i="14"/>
  <c r="CO168" i="14"/>
  <c r="CN168" i="14"/>
  <c r="CM168" i="14"/>
  <c r="CL168" i="14"/>
  <c r="CK168" i="14"/>
  <c r="CJ168" i="14"/>
  <c r="CI168" i="14"/>
  <c r="CH168" i="14"/>
  <c r="CG168" i="14"/>
  <c r="CF168" i="14"/>
  <c r="CE168" i="14"/>
  <c r="CD168" i="14"/>
  <c r="CC168" i="14"/>
  <c r="CB168" i="14"/>
  <c r="CA168" i="14"/>
  <c r="BZ168" i="14"/>
  <c r="BY168" i="14"/>
  <c r="BX168" i="14"/>
  <c r="BW168" i="14"/>
  <c r="BV168" i="14"/>
  <c r="BU168" i="14"/>
  <c r="BT168" i="14"/>
  <c r="BS168" i="14"/>
  <c r="BR168" i="14"/>
  <c r="BQ168" i="14"/>
  <c r="BP168" i="14"/>
  <c r="BO168" i="14"/>
  <c r="BN168" i="14"/>
  <c r="BM168" i="14"/>
  <c r="BL168" i="14"/>
  <c r="BK168" i="14"/>
  <c r="BJ168" i="14"/>
  <c r="BI168" i="14"/>
  <c r="BH168" i="14"/>
  <c r="BG168" i="14"/>
  <c r="BF168" i="14"/>
  <c r="BE168" i="14"/>
  <c r="BD168" i="14"/>
  <c r="BC168" i="14"/>
  <c r="BB168" i="14"/>
  <c r="BA168" i="14"/>
  <c r="AZ168" i="14"/>
  <c r="AY168" i="14"/>
  <c r="AX168" i="14"/>
  <c r="AW168" i="14"/>
  <c r="AV168" i="14"/>
  <c r="AU168" i="14"/>
  <c r="AT168" i="14"/>
  <c r="AS168" i="14"/>
  <c r="AR168" i="14"/>
  <c r="AQ168" i="14"/>
  <c r="AP168" i="14"/>
  <c r="AO168" i="14"/>
  <c r="AN168" i="14"/>
  <c r="AM168" i="14"/>
  <c r="AL168" i="14"/>
  <c r="AK168" i="14"/>
  <c r="AJ168" i="14"/>
  <c r="AI168" i="14"/>
  <c r="AH168" i="14"/>
  <c r="AG168" i="14"/>
  <c r="AF168" i="14"/>
  <c r="AE168" i="14"/>
  <c r="AD168" i="14"/>
  <c r="AC168" i="14"/>
  <c r="AB168" i="14"/>
  <c r="AA168" i="14"/>
  <c r="Z168" i="14"/>
  <c r="Y168" i="14"/>
  <c r="X168" i="14"/>
  <c r="W168" i="14"/>
  <c r="V168" i="14"/>
  <c r="U168" i="14"/>
  <c r="EI167" i="14"/>
  <c r="EH167" i="14"/>
  <c r="EG167" i="14"/>
  <c r="EF167" i="14"/>
  <c r="EE167" i="14"/>
  <c r="ED167" i="14"/>
  <c r="EC167" i="14"/>
  <c r="EB167" i="14"/>
  <c r="EA167" i="14"/>
  <c r="DZ167" i="14"/>
  <c r="DY167" i="14"/>
  <c r="DX167" i="14"/>
  <c r="DW167" i="14"/>
  <c r="DV167" i="14"/>
  <c r="DU167" i="14"/>
  <c r="DT167" i="14"/>
  <c r="DS167" i="14"/>
  <c r="DR167" i="14"/>
  <c r="DQ167" i="14"/>
  <c r="DP167" i="14"/>
  <c r="DO167" i="14"/>
  <c r="DN167" i="14"/>
  <c r="DM167" i="14"/>
  <c r="DL167" i="14"/>
  <c r="DK167" i="14"/>
  <c r="DJ167" i="14"/>
  <c r="DI167" i="14"/>
  <c r="DH167" i="14"/>
  <c r="DG167" i="14"/>
  <c r="DF167" i="14"/>
  <c r="DE167" i="14"/>
  <c r="DD167" i="14"/>
  <c r="DC167" i="14"/>
  <c r="DB167" i="14"/>
  <c r="DA167" i="14"/>
  <c r="CZ167" i="14"/>
  <c r="CY167" i="14"/>
  <c r="CX167" i="14"/>
  <c r="CW167" i="14"/>
  <c r="CV167" i="14"/>
  <c r="CU167" i="14"/>
  <c r="CT167" i="14"/>
  <c r="CS167" i="14"/>
  <c r="CR167" i="14"/>
  <c r="CQ167" i="14"/>
  <c r="CP167" i="14"/>
  <c r="CO167" i="14"/>
  <c r="CN167" i="14"/>
  <c r="CM167" i="14"/>
  <c r="CL167" i="14"/>
  <c r="CK167" i="14"/>
  <c r="CJ167" i="14"/>
  <c r="CI167" i="14"/>
  <c r="CH167" i="14"/>
  <c r="CG167" i="14"/>
  <c r="CF167" i="14"/>
  <c r="CE167" i="14"/>
  <c r="CD167" i="14"/>
  <c r="CC167" i="14"/>
  <c r="CB167" i="14"/>
  <c r="CA167" i="14"/>
  <c r="BZ167" i="14"/>
  <c r="BY167" i="14"/>
  <c r="BX167" i="14"/>
  <c r="BW167" i="14"/>
  <c r="BV167" i="14"/>
  <c r="BU167" i="14"/>
  <c r="BT167" i="14"/>
  <c r="BS167" i="14"/>
  <c r="BR167" i="14"/>
  <c r="BQ167" i="14"/>
  <c r="BP167" i="14"/>
  <c r="BO167" i="14"/>
  <c r="BN167" i="14"/>
  <c r="BM167" i="14"/>
  <c r="BL167" i="14"/>
  <c r="BK167" i="14"/>
  <c r="BJ167" i="14"/>
  <c r="BI167" i="14"/>
  <c r="BH167" i="14"/>
  <c r="BG167" i="14"/>
  <c r="BF167" i="14"/>
  <c r="BE167" i="14"/>
  <c r="BD167" i="14"/>
  <c r="BC167" i="14"/>
  <c r="BB167" i="14"/>
  <c r="BA167" i="14"/>
  <c r="AZ167" i="14"/>
  <c r="AY167" i="14"/>
  <c r="AX167" i="14"/>
  <c r="AW167" i="14"/>
  <c r="AV167" i="14"/>
  <c r="AU167" i="14"/>
  <c r="AT167" i="14"/>
  <c r="AS167" i="14"/>
  <c r="AR167" i="14"/>
  <c r="AQ167" i="14"/>
  <c r="AP167" i="14"/>
  <c r="AO167" i="14"/>
  <c r="AN167" i="14"/>
  <c r="AM167" i="14"/>
  <c r="AL167" i="14"/>
  <c r="AK167" i="14"/>
  <c r="AJ167" i="14"/>
  <c r="AI167" i="14"/>
  <c r="AH167" i="14"/>
  <c r="AG167" i="14"/>
  <c r="AF167" i="14"/>
  <c r="AE167" i="14"/>
  <c r="AD167" i="14"/>
  <c r="AC167" i="14"/>
  <c r="AB167" i="14"/>
  <c r="AA167" i="14"/>
  <c r="Z167" i="14"/>
  <c r="Y167" i="14"/>
  <c r="X167" i="14"/>
  <c r="W167" i="14"/>
  <c r="V167" i="14"/>
  <c r="U167" i="14"/>
  <c r="EI166" i="14"/>
  <c r="EH166" i="14"/>
  <c r="EG166" i="14"/>
  <c r="EF166" i="14"/>
  <c r="EE166" i="14"/>
  <c r="ED166" i="14"/>
  <c r="EC166" i="14"/>
  <c r="EB166" i="14"/>
  <c r="EA166" i="14"/>
  <c r="DZ166" i="14"/>
  <c r="DY166" i="14"/>
  <c r="DX166" i="14"/>
  <c r="DW166" i="14"/>
  <c r="DV166" i="14"/>
  <c r="DU166" i="14"/>
  <c r="DT166" i="14"/>
  <c r="DS166" i="14"/>
  <c r="DR166" i="14"/>
  <c r="DQ166" i="14"/>
  <c r="DP166" i="14"/>
  <c r="DO166" i="14"/>
  <c r="DN166" i="14"/>
  <c r="DM166" i="14"/>
  <c r="DL166" i="14"/>
  <c r="DK166" i="14"/>
  <c r="DJ166" i="14"/>
  <c r="DI166" i="14"/>
  <c r="DH166" i="14"/>
  <c r="DG166" i="14"/>
  <c r="DF166" i="14"/>
  <c r="DE166" i="14"/>
  <c r="DD166" i="14"/>
  <c r="DC166" i="14"/>
  <c r="DB166" i="14"/>
  <c r="DA166" i="14"/>
  <c r="CZ166" i="14"/>
  <c r="CY166" i="14"/>
  <c r="CX166" i="14"/>
  <c r="CW166" i="14"/>
  <c r="CV166" i="14"/>
  <c r="CU166" i="14"/>
  <c r="CT166" i="14"/>
  <c r="CS166" i="14"/>
  <c r="CR166" i="14"/>
  <c r="CQ166" i="14"/>
  <c r="CP166" i="14"/>
  <c r="CO166" i="14"/>
  <c r="CN166" i="14"/>
  <c r="CM166" i="14"/>
  <c r="CL166" i="14"/>
  <c r="CK166" i="14"/>
  <c r="CJ166" i="14"/>
  <c r="CI166" i="14"/>
  <c r="CH166" i="14"/>
  <c r="CG166" i="14"/>
  <c r="CF166" i="14"/>
  <c r="CE166" i="14"/>
  <c r="CD166" i="14"/>
  <c r="CC166" i="14"/>
  <c r="CB166" i="14"/>
  <c r="CA166" i="14"/>
  <c r="BZ166" i="14"/>
  <c r="BY166" i="14"/>
  <c r="BX166" i="14"/>
  <c r="BW166" i="14"/>
  <c r="BV166" i="14"/>
  <c r="BU166" i="14"/>
  <c r="BT166" i="14"/>
  <c r="BS166" i="14"/>
  <c r="BR166" i="14"/>
  <c r="BQ166" i="14"/>
  <c r="BP166" i="14"/>
  <c r="BO166" i="14"/>
  <c r="BN166" i="14"/>
  <c r="BM166" i="14"/>
  <c r="BL166" i="14"/>
  <c r="BK166" i="14"/>
  <c r="BJ166" i="14"/>
  <c r="BI166" i="14"/>
  <c r="BH166" i="14"/>
  <c r="BG166" i="14"/>
  <c r="BF166" i="14"/>
  <c r="BE166" i="14"/>
  <c r="BD166" i="14"/>
  <c r="BC166" i="14"/>
  <c r="BB166" i="14"/>
  <c r="BA166" i="14"/>
  <c r="AZ166" i="14"/>
  <c r="AY166" i="14"/>
  <c r="AX166" i="14"/>
  <c r="AW166" i="14"/>
  <c r="AV166" i="14"/>
  <c r="AU166" i="14"/>
  <c r="AT166" i="14"/>
  <c r="AS166" i="14"/>
  <c r="AR166" i="14"/>
  <c r="AQ166" i="14"/>
  <c r="AP166" i="14"/>
  <c r="AO166" i="14"/>
  <c r="AN166" i="14"/>
  <c r="AM166" i="14"/>
  <c r="AL166" i="14"/>
  <c r="AK166" i="14"/>
  <c r="AJ166" i="14"/>
  <c r="AI166" i="14"/>
  <c r="AH166" i="14"/>
  <c r="AG166" i="14"/>
  <c r="AF166" i="14"/>
  <c r="AE166" i="14"/>
  <c r="AD166" i="14"/>
  <c r="AC166" i="14"/>
  <c r="AB166" i="14"/>
  <c r="AA166" i="14"/>
  <c r="Z166" i="14"/>
  <c r="Y166" i="14"/>
  <c r="X166" i="14"/>
  <c r="W166" i="14"/>
  <c r="V166" i="14"/>
  <c r="U166" i="14"/>
  <c r="EI161" i="14"/>
  <c r="EH161" i="14"/>
  <c r="EG161" i="14"/>
  <c r="EF161" i="14"/>
  <c r="EE161" i="14"/>
  <c r="ED161" i="14"/>
  <c r="EC161" i="14"/>
  <c r="EB161" i="14"/>
  <c r="EA161" i="14"/>
  <c r="DZ161" i="14"/>
  <c r="DY161" i="14"/>
  <c r="DX161" i="14"/>
  <c r="DW161" i="14"/>
  <c r="DV161" i="14"/>
  <c r="DU161" i="14"/>
  <c r="DT161" i="14"/>
  <c r="DS161" i="14"/>
  <c r="DR161" i="14"/>
  <c r="DQ161" i="14"/>
  <c r="DP161" i="14"/>
  <c r="DO161" i="14"/>
  <c r="DN161" i="14"/>
  <c r="DM161" i="14"/>
  <c r="DL161" i="14"/>
  <c r="DK161" i="14"/>
  <c r="DJ161" i="14"/>
  <c r="DI161" i="14"/>
  <c r="DH161" i="14"/>
  <c r="DG161" i="14"/>
  <c r="DF161" i="14"/>
  <c r="AQ46" i="13" s="1"/>
  <c r="DE161" i="14"/>
  <c r="DD161" i="14"/>
  <c r="DC161" i="14"/>
  <c r="DB161" i="14"/>
  <c r="DA161" i="14"/>
  <c r="CZ161" i="14"/>
  <c r="CY161" i="14"/>
  <c r="CX161" i="14"/>
  <c r="CW161" i="14"/>
  <c r="CV161" i="14"/>
  <c r="CU161" i="14"/>
  <c r="CT161" i="14"/>
  <c r="CS161" i="14"/>
  <c r="CR161" i="14"/>
  <c r="CQ161" i="14"/>
  <c r="CP161" i="14"/>
  <c r="CO161" i="14"/>
  <c r="CN161" i="14"/>
  <c r="CM161" i="14"/>
  <c r="CL161" i="14"/>
  <c r="CK161" i="14"/>
  <c r="CJ161" i="14"/>
  <c r="CI161" i="14"/>
  <c r="CH161" i="14"/>
  <c r="CG161" i="14"/>
  <c r="CF161" i="14"/>
  <c r="CE161" i="14"/>
  <c r="CD161" i="14"/>
  <c r="CC161" i="14"/>
  <c r="CB161" i="14"/>
  <c r="CA161" i="14"/>
  <c r="BZ161" i="14"/>
  <c r="AF46" i="13" s="1"/>
  <c r="BY161" i="14"/>
  <c r="BX161" i="14"/>
  <c r="BW161" i="14"/>
  <c r="BV161" i="14"/>
  <c r="BU161" i="14"/>
  <c r="BT161" i="14"/>
  <c r="BS161" i="14"/>
  <c r="BR161" i="14"/>
  <c r="BQ161" i="14"/>
  <c r="AC46" i="13" s="1"/>
  <c r="BP161" i="14"/>
  <c r="BO161" i="14"/>
  <c r="BN161" i="14"/>
  <c r="BM161" i="14"/>
  <c r="BL161" i="14"/>
  <c r="BK161" i="14"/>
  <c r="BJ161" i="14"/>
  <c r="AA46" i="13" s="1"/>
  <c r="BI161" i="14"/>
  <c r="BH161" i="14"/>
  <c r="BG161" i="14"/>
  <c r="BF161" i="14"/>
  <c r="BE161" i="14"/>
  <c r="BD161" i="14"/>
  <c r="BC161" i="14"/>
  <c r="BB161" i="14"/>
  <c r="BA161" i="14"/>
  <c r="X46" i="13" s="1"/>
  <c r="AZ161" i="14"/>
  <c r="AY161" i="14"/>
  <c r="AX161" i="14"/>
  <c r="AW161" i="14"/>
  <c r="AV161" i="14"/>
  <c r="AU161" i="14"/>
  <c r="AT161" i="14"/>
  <c r="AS161" i="14"/>
  <c r="AR161" i="14"/>
  <c r="AQ161" i="14"/>
  <c r="AP161" i="14"/>
  <c r="AO161" i="14"/>
  <c r="AN161" i="14"/>
  <c r="AM161" i="14"/>
  <c r="AL161" i="14"/>
  <c r="AK161" i="14"/>
  <c r="AJ161" i="14"/>
  <c r="AI161" i="14"/>
  <c r="AH161" i="14"/>
  <c r="AG161" i="14"/>
  <c r="AF161" i="14"/>
  <c r="AE161" i="14"/>
  <c r="AD161" i="14"/>
  <c r="P46" i="13" s="1"/>
  <c r="AC161" i="14"/>
  <c r="AB161" i="14"/>
  <c r="AA161" i="14"/>
  <c r="Z161" i="14"/>
  <c r="Y161" i="14"/>
  <c r="X161" i="14"/>
  <c r="W161" i="14"/>
  <c r="V161" i="14"/>
  <c r="U161" i="14"/>
  <c r="EI159" i="14"/>
  <c r="EH159" i="14"/>
  <c r="EG159" i="14"/>
  <c r="EF159" i="14"/>
  <c r="EE159" i="14"/>
  <c r="ED159" i="14"/>
  <c r="EC159" i="14"/>
  <c r="EB159" i="14"/>
  <c r="EA159" i="14"/>
  <c r="DZ159" i="14"/>
  <c r="DY159" i="14"/>
  <c r="DX159" i="14"/>
  <c r="DW159" i="14"/>
  <c r="DV159" i="14"/>
  <c r="DU159" i="14"/>
  <c r="DT159" i="14"/>
  <c r="DS159" i="14"/>
  <c r="DR159" i="14"/>
  <c r="DQ159" i="14"/>
  <c r="DP159" i="14"/>
  <c r="DO159" i="14"/>
  <c r="DN159" i="14"/>
  <c r="DM159" i="14"/>
  <c r="DL159" i="14"/>
  <c r="DK159" i="14"/>
  <c r="DJ159" i="14"/>
  <c r="DI159" i="14"/>
  <c r="DH159" i="14"/>
  <c r="DG159" i="14"/>
  <c r="DF159" i="14"/>
  <c r="DE159" i="14"/>
  <c r="DD159" i="14"/>
  <c r="DC159" i="14"/>
  <c r="DB159" i="14"/>
  <c r="DA159" i="14"/>
  <c r="CZ159" i="14"/>
  <c r="CY159" i="14"/>
  <c r="CX159" i="14"/>
  <c r="CW159" i="14"/>
  <c r="CV159" i="14"/>
  <c r="CU159" i="14"/>
  <c r="CT159" i="14"/>
  <c r="CS159" i="14"/>
  <c r="CR159" i="14"/>
  <c r="CQ159" i="14"/>
  <c r="CP159" i="14"/>
  <c r="CO159" i="14"/>
  <c r="CN159" i="14"/>
  <c r="CM159" i="14"/>
  <c r="CL159" i="14"/>
  <c r="CK159" i="14"/>
  <c r="CJ159" i="14"/>
  <c r="CI159" i="14"/>
  <c r="CH159" i="14"/>
  <c r="CG159" i="14"/>
  <c r="CF159" i="14"/>
  <c r="CE159" i="14"/>
  <c r="CD159" i="14"/>
  <c r="CC159" i="14"/>
  <c r="CB159" i="14"/>
  <c r="CA159" i="14"/>
  <c r="BZ159" i="14"/>
  <c r="BY159" i="14"/>
  <c r="BX159" i="14"/>
  <c r="BW159" i="14"/>
  <c r="BV159" i="14"/>
  <c r="BU159" i="14"/>
  <c r="BT159" i="14"/>
  <c r="BS159" i="14"/>
  <c r="BR159" i="14"/>
  <c r="BQ159" i="14"/>
  <c r="BP159" i="14"/>
  <c r="BO159" i="14"/>
  <c r="BN159" i="14"/>
  <c r="BM159" i="14"/>
  <c r="BL159" i="14"/>
  <c r="BK159" i="14"/>
  <c r="BJ159" i="14"/>
  <c r="BI159" i="14"/>
  <c r="BH159" i="14"/>
  <c r="BG159" i="14"/>
  <c r="BF159" i="14"/>
  <c r="BE159" i="14"/>
  <c r="BD159" i="14"/>
  <c r="BC159" i="14"/>
  <c r="BB159" i="14"/>
  <c r="BA159" i="14"/>
  <c r="AZ159" i="14"/>
  <c r="AY159" i="14"/>
  <c r="AX159" i="14"/>
  <c r="AW159" i="14"/>
  <c r="AV159" i="14"/>
  <c r="AU159" i="14"/>
  <c r="AT159" i="14"/>
  <c r="AS159" i="14"/>
  <c r="AR159" i="14"/>
  <c r="AQ159" i="14"/>
  <c r="AP159" i="14"/>
  <c r="AO159" i="14"/>
  <c r="AN159" i="14"/>
  <c r="AM159" i="14"/>
  <c r="AL159" i="14"/>
  <c r="AK159" i="14"/>
  <c r="AJ159" i="14"/>
  <c r="AI159" i="14"/>
  <c r="AH159" i="14"/>
  <c r="AG159" i="14"/>
  <c r="AF159" i="14"/>
  <c r="AE159" i="14"/>
  <c r="AD159" i="14"/>
  <c r="AC159" i="14"/>
  <c r="AB159" i="14"/>
  <c r="AA159" i="14"/>
  <c r="Z159" i="14"/>
  <c r="Y159" i="14"/>
  <c r="X159" i="14"/>
  <c r="W159" i="14"/>
  <c r="V159" i="14"/>
  <c r="U159" i="14"/>
  <c r="EI158" i="14"/>
  <c r="EH158" i="14"/>
  <c r="EG158" i="14"/>
  <c r="EF158" i="14"/>
  <c r="EE158" i="14"/>
  <c r="ED158" i="14"/>
  <c r="EC158" i="14"/>
  <c r="EB158" i="14"/>
  <c r="EA158" i="14"/>
  <c r="DZ158" i="14"/>
  <c r="DY158" i="14"/>
  <c r="DX158" i="14"/>
  <c r="DW158" i="14"/>
  <c r="DV158" i="14"/>
  <c r="DU158" i="14"/>
  <c r="DT158" i="14"/>
  <c r="DS158" i="14"/>
  <c r="DR158" i="14"/>
  <c r="DQ158" i="14"/>
  <c r="DP158" i="14"/>
  <c r="DO158" i="14"/>
  <c r="DN158" i="14"/>
  <c r="DM158" i="14"/>
  <c r="DL158" i="14"/>
  <c r="DK158" i="14"/>
  <c r="DJ158" i="14"/>
  <c r="DI158" i="14"/>
  <c r="DH158" i="14"/>
  <c r="DG158" i="14"/>
  <c r="DF158" i="14"/>
  <c r="DE158" i="14"/>
  <c r="DD158" i="14"/>
  <c r="DC158" i="14"/>
  <c r="DB158" i="14"/>
  <c r="DA158" i="14"/>
  <c r="CZ158" i="14"/>
  <c r="CY158" i="14"/>
  <c r="CX158" i="14"/>
  <c r="CW158" i="14"/>
  <c r="CV158" i="14"/>
  <c r="CU158" i="14"/>
  <c r="CT158" i="14"/>
  <c r="CS158" i="14"/>
  <c r="CR158" i="14"/>
  <c r="CQ158" i="14"/>
  <c r="CP158" i="14"/>
  <c r="CO158" i="14"/>
  <c r="CN158" i="14"/>
  <c r="CM158" i="14"/>
  <c r="CL158" i="14"/>
  <c r="CK158" i="14"/>
  <c r="CJ158" i="14"/>
  <c r="CI158" i="14"/>
  <c r="CH158" i="14"/>
  <c r="CG158" i="14"/>
  <c r="CF158" i="14"/>
  <c r="CE158" i="14"/>
  <c r="CD158" i="14"/>
  <c r="CC158" i="14"/>
  <c r="CB158" i="14"/>
  <c r="CA158" i="14"/>
  <c r="BZ158" i="14"/>
  <c r="BY158" i="14"/>
  <c r="BX158" i="14"/>
  <c r="BW158" i="14"/>
  <c r="BV158" i="14"/>
  <c r="BU158" i="14"/>
  <c r="BT158" i="14"/>
  <c r="BS158" i="14"/>
  <c r="BR158" i="14"/>
  <c r="BQ158" i="14"/>
  <c r="BP158" i="14"/>
  <c r="BO158" i="14"/>
  <c r="BN158" i="14"/>
  <c r="BM158" i="14"/>
  <c r="BL158" i="14"/>
  <c r="BK158" i="14"/>
  <c r="BJ158" i="14"/>
  <c r="BI158" i="14"/>
  <c r="BH158" i="14"/>
  <c r="BG158" i="14"/>
  <c r="BF158" i="14"/>
  <c r="BE158" i="14"/>
  <c r="BD158" i="14"/>
  <c r="BC158" i="14"/>
  <c r="BB158" i="14"/>
  <c r="BA158" i="14"/>
  <c r="AZ158" i="14"/>
  <c r="AY158" i="14"/>
  <c r="AX158" i="14"/>
  <c r="AW158" i="14"/>
  <c r="AV158" i="14"/>
  <c r="AU158" i="14"/>
  <c r="AT158" i="14"/>
  <c r="AS158" i="14"/>
  <c r="AR158" i="14"/>
  <c r="AQ158" i="14"/>
  <c r="AP158" i="14"/>
  <c r="AO158" i="14"/>
  <c r="AN158" i="14"/>
  <c r="AM158" i="14"/>
  <c r="AL158" i="14"/>
  <c r="AK158" i="14"/>
  <c r="AJ158" i="14"/>
  <c r="AI158" i="14"/>
  <c r="AH158" i="14"/>
  <c r="AG158" i="14"/>
  <c r="AF158" i="14"/>
  <c r="AE158" i="14"/>
  <c r="AD158" i="14"/>
  <c r="AC158" i="14"/>
  <c r="AB158" i="14"/>
  <c r="AA158" i="14"/>
  <c r="Z158" i="14"/>
  <c r="Y158" i="14"/>
  <c r="X158" i="14"/>
  <c r="W158" i="14"/>
  <c r="V158" i="14"/>
  <c r="U158" i="14"/>
  <c r="EI157" i="14"/>
  <c r="EH157" i="14"/>
  <c r="EG157" i="14"/>
  <c r="EF157" i="14"/>
  <c r="EE157" i="14"/>
  <c r="ED157" i="14"/>
  <c r="EC157" i="14"/>
  <c r="EB157" i="14"/>
  <c r="EA157" i="14"/>
  <c r="DZ157" i="14"/>
  <c r="DY157" i="14"/>
  <c r="DX157" i="14"/>
  <c r="DW157" i="14"/>
  <c r="DV157" i="14"/>
  <c r="DU157" i="14"/>
  <c r="DT157" i="14"/>
  <c r="DS157" i="14"/>
  <c r="DR157" i="14"/>
  <c r="DQ157" i="14"/>
  <c r="DP157" i="14"/>
  <c r="DO157" i="14"/>
  <c r="DN157" i="14"/>
  <c r="DM157" i="14"/>
  <c r="DL157" i="14"/>
  <c r="DK157" i="14"/>
  <c r="DJ157" i="14"/>
  <c r="DI157" i="14"/>
  <c r="DH157" i="14"/>
  <c r="DG157" i="14"/>
  <c r="DF157" i="14"/>
  <c r="DE157" i="14"/>
  <c r="DD157" i="14"/>
  <c r="DC157" i="14"/>
  <c r="DB157" i="14"/>
  <c r="DA157" i="14"/>
  <c r="CZ157" i="14"/>
  <c r="CY157" i="14"/>
  <c r="CX157" i="14"/>
  <c r="CW157" i="14"/>
  <c r="CV157" i="14"/>
  <c r="CU157" i="14"/>
  <c r="CT157" i="14"/>
  <c r="CS157" i="14"/>
  <c r="CR157" i="14"/>
  <c r="CQ157" i="14"/>
  <c r="CP157" i="14"/>
  <c r="CO157" i="14"/>
  <c r="CN157" i="14"/>
  <c r="CM157" i="14"/>
  <c r="CL157" i="14"/>
  <c r="CK157" i="14"/>
  <c r="CJ157" i="14"/>
  <c r="CI157" i="14"/>
  <c r="CH157" i="14"/>
  <c r="CG157" i="14"/>
  <c r="CF157" i="14"/>
  <c r="CE157" i="14"/>
  <c r="CD157" i="14"/>
  <c r="CC157" i="14"/>
  <c r="CB157" i="14"/>
  <c r="CA157" i="14"/>
  <c r="BZ157" i="14"/>
  <c r="BY157" i="14"/>
  <c r="BX157" i="14"/>
  <c r="BW157" i="14"/>
  <c r="BV157" i="14"/>
  <c r="BU157" i="14"/>
  <c r="BT157" i="14"/>
  <c r="BS157" i="14"/>
  <c r="BR157" i="14"/>
  <c r="BQ157" i="14"/>
  <c r="BP157" i="14"/>
  <c r="BO157" i="14"/>
  <c r="BN157" i="14"/>
  <c r="BM157" i="14"/>
  <c r="BL157" i="14"/>
  <c r="BK157" i="14"/>
  <c r="BJ157" i="14"/>
  <c r="BI157" i="14"/>
  <c r="BH157" i="14"/>
  <c r="BG157" i="14"/>
  <c r="BF157" i="14"/>
  <c r="BE157" i="14"/>
  <c r="BD157" i="14"/>
  <c r="BC157" i="14"/>
  <c r="BB157" i="14"/>
  <c r="BA157" i="14"/>
  <c r="AZ157" i="14"/>
  <c r="AY157" i="14"/>
  <c r="AX157" i="14"/>
  <c r="AW157" i="14"/>
  <c r="AV157" i="14"/>
  <c r="AU157" i="14"/>
  <c r="AT157" i="14"/>
  <c r="AS157" i="14"/>
  <c r="AR157" i="14"/>
  <c r="AQ157" i="14"/>
  <c r="AP157" i="14"/>
  <c r="AO157" i="14"/>
  <c r="AN157" i="14"/>
  <c r="AM157" i="14"/>
  <c r="AL157" i="14"/>
  <c r="AK157" i="14"/>
  <c r="AJ157" i="14"/>
  <c r="AI157" i="14"/>
  <c r="AH157" i="14"/>
  <c r="AG157" i="14"/>
  <c r="AF157" i="14"/>
  <c r="AE157" i="14"/>
  <c r="AD157" i="14"/>
  <c r="AC157" i="14"/>
  <c r="AB157" i="14"/>
  <c r="AA157" i="14"/>
  <c r="Z157" i="14"/>
  <c r="Y157" i="14"/>
  <c r="X157" i="14"/>
  <c r="W157" i="14"/>
  <c r="V157" i="14"/>
  <c r="U157" i="14"/>
  <c r="EI156" i="14"/>
  <c r="EH156" i="14"/>
  <c r="EG156" i="14"/>
  <c r="EF156" i="14"/>
  <c r="EE156" i="14"/>
  <c r="ED156" i="14"/>
  <c r="EC156" i="14"/>
  <c r="EB156" i="14"/>
  <c r="EA156" i="14"/>
  <c r="DZ156" i="14"/>
  <c r="DY156" i="14"/>
  <c r="DX156" i="14"/>
  <c r="DW156" i="14"/>
  <c r="DV156" i="14"/>
  <c r="DU156" i="14"/>
  <c r="DT156" i="14"/>
  <c r="DS156" i="14"/>
  <c r="DR156" i="14"/>
  <c r="DQ156" i="14"/>
  <c r="DP156" i="14"/>
  <c r="DO156" i="14"/>
  <c r="DN156" i="14"/>
  <c r="DM156" i="14"/>
  <c r="DL156" i="14"/>
  <c r="DK156" i="14"/>
  <c r="DJ156" i="14"/>
  <c r="DI156" i="14"/>
  <c r="DH156" i="14"/>
  <c r="DG156" i="14"/>
  <c r="DF156" i="14"/>
  <c r="DE156" i="14"/>
  <c r="DD156" i="14"/>
  <c r="DC156" i="14"/>
  <c r="DB156" i="14"/>
  <c r="DA156" i="14"/>
  <c r="CZ156" i="14"/>
  <c r="CY156" i="14"/>
  <c r="CX156" i="14"/>
  <c r="CW156" i="14"/>
  <c r="CV156" i="14"/>
  <c r="CU156" i="14"/>
  <c r="CT156" i="14"/>
  <c r="CS156" i="14"/>
  <c r="CR156" i="14"/>
  <c r="CQ156" i="14"/>
  <c r="CP156" i="14"/>
  <c r="CO156" i="14"/>
  <c r="CN156" i="14"/>
  <c r="CM156" i="14"/>
  <c r="CL156" i="14"/>
  <c r="CK156" i="14"/>
  <c r="CJ156" i="14"/>
  <c r="CI156" i="14"/>
  <c r="CH156" i="14"/>
  <c r="CG156" i="14"/>
  <c r="CF156" i="14"/>
  <c r="CE156" i="14"/>
  <c r="CD156" i="14"/>
  <c r="CC156" i="14"/>
  <c r="CB156" i="14"/>
  <c r="CA156" i="14"/>
  <c r="BZ156" i="14"/>
  <c r="BY156" i="14"/>
  <c r="BX156" i="14"/>
  <c r="BW156" i="14"/>
  <c r="BV156" i="14"/>
  <c r="BU156" i="14"/>
  <c r="BT156" i="14"/>
  <c r="BS156" i="14"/>
  <c r="BR156" i="14"/>
  <c r="BQ156" i="14"/>
  <c r="BP156" i="14"/>
  <c r="BO156" i="14"/>
  <c r="BN156" i="14"/>
  <c r="BM156" i="14"/>
  <c r="BL156" i="14"/>
  <c r="BK156" i="14"/>
  <c r="BJ156" i="14"/>
  <c r="BI156" i="14"/>
  <c r="BH156" i="14"/>
  <c r="BG156" i="14"/>
  <c r="BF156" i="14"/>
  <c r="BE156" i="14"/>
  <c r="BD156" i="14"/>
  <c r="BC156" i="14"/>
  <c r="BB156" i="14"/>
  <c r="BA156" i="14"/>
  <c r="AZ156" i="14"/>
  <c r="AY156" i="14"/>
  <c r="AX156" i="14"/>
  <c r="AW156" i="14"/>
  <c r="AV156" i="14"/>
  <c r="AU156" i="14"/>
  <c r="AT156" i="14"/>
  <c r="AS156" i="14"/>
  <c r="AR156" i="14"/>
  <c r="AQ156" i="14"/>
  <c r="AP156" i="14"/>
  <c r="AO156" i="14"/>
  <c r="AN156" i="14"/>
  <c r="AM156" i="14"/>
  <c r="AL156" i="14"/>
  <c r="AK156" i="14"/>
  <c r="AJ156" i="14"/>
  <c r="AI156" i="14"/>
  <c r="AH156" i="14"/>
  <c r="AG156" i="14"/>
  <c r="AF156" i="14"/>
  <c r="AE156" i="14"/>
  <c r="AD156" i="14"/>
  <c r="AC156" i="14"/>
  <c r="AB156" i="14"/>
  <c r="AA156" i="14"/>
  <c r="Z156" i="14"/>
  <c r="Y156" i="14"/>
  <c r="X156" i="14"/>
  <c r="W156" i="14"/>
  <c r="V156" i="14"/>
  <c r="U156" i="14"/>
  <c r="EI155" i="14"/>
  <c r="EH155" i="14"/>
  <c r="EG155" i="14"/>
  <c r="EF155" i="14"/>
  <c r="EE155" i="14"/>
  <c r="ED155" i="14"/>
  <c r="EC155" i="14"/>
  <c r="EB155" i="14"/>
  <c r="EA155" i="14"/>
  <c r="DZ155" i="14"/>
  <c r="DY155" i="14"/>
  <c r="DX155" i="14"/>
  <c r="DW155" i="14"/>
  <c r="DV155" i="14"/>
  <c r="DU155" i="14"/>
  <c r="DT155" i="14"/>
  <c r="DS155" i="14"/>
  <c r="DR155" i="14"/>
  <c r="DQ155" i="14"/>
  <c r="DP155" i="14"/>
  <c r="DO155" i="14"/>
  <c r="DN155" i="14"/>
  <c r="DM155" i="14"/>
  <c r="DL155" i="14"/>
  <c r="DK155" i="14"/>
  <c r="DJ155" i="14"/>
  <c r="DI155" i="14"/>
  <c r="DH155" i="14"/>
  <c r="DG155" i="14"/>
  <c r="DF155" i="14"/>
  <c r="DE155" i="14"/>
  <c r="DD155" i="14"/>
  <c r="DC155" i="14"/>
  <c r="DB155" i="14"/>
  <c r="DA155" i="14"/>
  <c r="CZ155" i="14"/>
  <c r="CY155" i="14"/>
  <c r="CX155" i="14"/>
  <c r="CW155" i="14"/>
  <c r="CV155" i="14"/>
  <c r="CU155" i="14"/>
  <c r="CT155" i="14"/>
  <c r="CS155" i="14"/>
  <c r="CR155" i="14"/>
  <c r="CQ155" i="14"/>
  <c r="CP155" i="14"/>
  <c r="CO155" i="14"/>
  <c r="CN155" i="14"/>
  <c r="CM155" i="14"/>
  <c r="CL155" i="14"/>
  <c r="CK155" i="14"/>
  <c r="CJ155" i="14"/>
  <c r="CI155" i="14"/>
  <c r="CH155" i="14"/>
  <c r="CG155" i="14"/>
  <c r="CF155" i="14"/>
  <c r="CE155" i="14"/>
  <c r="CD155" i="14"/>
  <c r="CC155" i="14"/>
  <c r="CB155" i="14"/>
  <c r="CA155" i="14"/>
  <c r="BZ155" i="14"/>
  <c r="BY155" i="14"/>
  <c r="BX155" i="14"/>
  <c r="BW155" i="14"/>
  <c r="BV155" i="14"/>
  <c r="BU155" i="14"/>
  <c r="BT155" i="14"/>
  <c r="BS155" i="14"/>
  <c r="BR155" i="14"/>
  <c r="BQ155" i="14"/>
  <c r="BP155" i="14"/>
  <c r="BO155" i="14"/>
  <c r="BN155" i="14"/>
  <c r="BM155" i="14"/>
  <c r="BL155" i="14"/>
  <c r="BK155" i="14"/>
  <c r="BJ155" i="14"/>
  <c r="BI155" i="14"/>
  <c r="BH155" i="14"/>
  <c r="BG155" i="14"/>
  <c r="BF155" i="14"/>
  <c r="BE155" i="14"/>
  <c r="BD155" i="14"/>
  <c r="BC155" i="14"/>
  <c r="BB155" i="14"/>
  <c r="BA155" i="14"/>
  <c r="AZ155" i="14"/>
  <c r="AY155" i="14"/>
  <c r="AX155" i="14"/>
  <c r="AW155" i="14"/>
  <c r="AV155" i="14"/>
  <c r="AU155" i="14"/>
  <c r="AT155" i="14"/>
  <c r="AS155" i="14"/>
  <c r="AR155" i="14"/>
  <c r="AQ155" i="14"/>
  <c r="AP155" i="14"/>
  <c r="AO155" i="14"/>
  <c r="AN155" i="14"/>
  <c r="AM155" i="14"/>
  <c r="AL155" i="14"/>
  <c r="AK155" i="14"/>
  <c r="AJ155" i="14"/>
  <c r="AI155" i="14"/>
  <c r="AH155" i="14"/>
  <c r="AG155" i="14"/>
  <c r="AF155" i="14"/>
  <c r="AE155" i="14"/>
  <c r="AD155" i="14"/>
  <c r="AC155" i="14"/>
  <c r="AB155" i="14"/>
  <c r="AA155" i="14"/>
  <c r="Z155" i="14"/>
  <c r="Y155" i="14"/>
  <c r="X155" i="14"/>
  <c r="W155" i="14"/>
  <c r="V155" i="14"/>
  <c r="U155" i="14"/>
  <c r="EI154" i="14"/>
  <c r="EH154" i="14"/>
  <c r="EG154" i="14"/>
  <c r="EF154" i="14"/>
  <c r="EE154" i="14"/>
  <c r="ED154" i="14"/>
  <c r="EC154" i="14"/>
  <c r="EB154" i="14"/>
  <c r="EA154" i="14"/>
  <c r="DZ154" i="14"/>
  <c r="DY154" i="14"/>
  <c r="DX154" i="14"/>
  <c r="DW154" i="14"/>
  <c r="DV154" i="14"/>
  <c r="DU154" i="14"/>
  <c r="DT154" i="14"/>
  <c r="DS154" i="14"/>
  <c r="DR154" i="14"/>
  <c r="DQ154" i="14"/>
  <c r="DP154" i="14"/>
  <c r="DO154" i="14"/>
  <c r="DN154" i="14"/>
  <c r="DM154" i="14"/>
  <c r="DL154" i="14"/>
  <c r="DK154" i="14"/>
  <c r="DJ154" i="14"/>
  <c r="DI154" i="14"/>
  <c r="DH154" i="14"/>
  <c r="DG154" i="14"/>
  <c r="DF154" i="14"/>
  <c r="DE154" i="14"/>
  <c r="DD154" i="14"/>
  <c r="DC154" i="14"/>
  <c r="DB154" i="14"/>
  <c r="DA154" i="14"/>
  <c r="CZ154" i="14"/>
  <c r="CY154" i="14"/>
  <c r="CX154" i="14"/>
  <c r="CW154" i="14"/>
  <c r="CV154" i="14"/>
  <c r="CU154" i="14"/>
  <c r="CT154" i="14"/>
  <c r="CS154" i="14"/>
  <c r="CR154" i="14"/>
  <c r="CQ154" i="14"/>
  <c r="CP154" i="14"/>
  <c r="CO154" i="14"/>
  <c r="CN154" i="14"/>
  <c r="CM154" i="14"/>
  <c r="CL154" i="14"/>
  <c r="CK154" i="14"/>
  <c r="CJ154" i="14"/>
  <c r="CI154" i="14"/>
  <c r="CH154" i="14"/>
  <c r="CG154" i="14"/>
  <c r="CF154" i="14"/>
  <c r="CE154" i="14"/>
  <c r="CD154" i="14"/>
  <c r="CC154" i="14"/>
  <c r="CB154" i="14"/>
  <c r="CA154" i="14"/>
  <c r="BZ154" i="14"/>
  <c r="BY154" i="14"/>
  <c r="BX154" i="14"/>
  <c r="BW154" i="14"/>
  <c r="BV154" i="14"/>
  <c r="BU154" i="14"/>
  <c r="BT154" i="14"/>
  <c r="BS154" i="14"/>
  <c r="BR154" i="14"/>
  <c r="BQ154" i="14"/>
  <c r="BP154" i="14"/>
  <c r="BO154" i="14"/>
  <c r="BN154" i="14"/>
  <c r="BM154" i="14"/>
  <c r="BL154" i="14"/>
  <c r="BK154" i="14"/>
  <c r="BJ154" i="14"/>
  <c r="BI154" i="14"/>
  <c r="BH154" i="14"/>
  <c r="BG154" i="14"/>
  <c r="BF154" i="14"/>
  <c r="BE154" i="14"/>
  <c r="BD154" i="14"/>
  <c r="BC154" i="14"/>
  <c r="BB154" i="14"/>
  <c r="BA154" i="14"/>
  <c r="AZ154" i="14"/>
  <c r="AY154" i="14"/>
  <c r="AX154" i="14"/>
  <c r="AW154" i="14"/>
  <c r="AV154" i="14"/>
  <c r="AU154" i="14"/>
  <c r="AT154" i="14"/>
  <c r="AS154" i="14"/>
  <c r="AR154" i="14"/>
  <c r="AQ154" i="14"/>
  <c r="AP154" i="14"/>
  <c r="AO154" i="14"/>
  <c r="AN154" i="14"/>
  <c r="AM154" i="14"/>
  <c r="AL154" i="14"/>
  <c r="AK154" i="14"/>
  <c r="AJ154" i="14"/>
  <c r="AI154" i="14"/>
  <c r="AH154" i="14"/>
  <c r="AG154" i="14"/>
  <c r="AF154" i="14"/>
  <c r="AE154" i="14"/>
  <c r="AD154" i="14"/>
  <c r="AC154" i="14"/>
  <c r="AB154" i="14"/>
  <c r="AA154" i="14"/>
  <c r="Z154" i="14"/>
  <c r="Y154" i="14"/>
  <c r="X154" i="14"/>
  <c r="W154" i="14"/>
  <c r="V154" i="14"/>
  <c r="U154" i="14"/>
  <c r="EI153" i="14"/>
  <c r="EH153" i="14"/>
  <c r="EG153" i="14"/>
  <c r="EF153" i="14"/>
  <c r="EE153" i="14"/>
  <c r="ED153" i="14"/>
  <c r="EC153" i="14"/>
  <c r="EB153" i="14"/>
  <c r="EA153" i="14"/>
  <c r="DZ153" i="14"/>
  <c r="DY153" i="14"/>
  <c r="DX153" i="14"/>
  <c r="DW153" i="14"/>
  <c r="DV153" i="14"/>
  <c r="DU153" i="14"/>
  <c r="DT153" i="14"/>
  <c r="DS153" i="14"/>
  <c r="DR153" i="14"/>
  <c r="DQ153" i="14"/>
  <c r="DP153" i="14"/>
  <c r="DO153" i="14"/>
  <c r="DN153" i="14"/>
  <c r="DM153" i="14"/>
  <c r="DL153" i="14"/>
  <c r="DK153" i="14"/>
  <c r="DJ153" i="14"/>
  <c r="DI153" i="14"/>
  <c r="DH153" i="14"/>
  <c r="DG153" i="14"/>
  <c r="DF153" i="14"/>
  <c r="DE153" i="14"/>
  <c r="DD153" i="14"/>
  <c r="DC153" i="14"/>
  <c r="DB153" i="14"/>
  <c r="DA153" i="14"/>
  <c r="CZ153" i="14"/>
  <c r="CY153" i="14"/>
  <c r="CX153" i="14"/>
  <c r="CW153" i="14"/>
  <c r="CV153" i="14"/>
  <c r="CU153" i="14"/>
  <c r="CT153" i="14"/>
  <c r="CS153" i="14"/>
  <c r="CR153" i="14"/>
  <c r="CQ153" i="14"/>
  <c r="CP153" i="14"/>
  <c r="CO153" i="14"/>
  <c r="CN153" i="14"/>
  <c r="CM153" i="14"/>
  <c r="CL153" i="14"/>
  <c r="CK153" i="14"/>
  <c r="CJ153" i="14"/>
  <c r="CI153" i="14"/>
  <c r="CH153" i="14"/>
  <c r="CG153" i="14"/>
  <c r="CF153" i="14"/>
  <c r="CE153" i="14"/>
  <c r="CD153" i="14"/>
  <c r="CC153" i="14"/>
  <c r="CB153" i="14"/>
  <c r="CA153" i="14"/>
  <c r="BZ153" i="14"/>
  <c r="BY153" i="14"/>
  <c r="BX153" i="14"/>
  <c r="BW153" i="14"/>
  <c r="BV153" i="14"/>
  <c r="BU153" i="14"/>
  <c r="BT153" i="14"/>
  <c r="BS153" i="14"/>
  <c r="BR153" i="14"/>
  <c r="BQ153" i="14"/>
  <c r="BP153" i="14"/>
  <c r="BO153" i="14"/>
  <c r="BN153" i="14"/>
  <c r="BM153" i="14"/>
  <c r="BL153" i="14"/>
  <c r="BK153" i="14"/>
  <c r="BJ153" i="14"/>
  <c r="BI153" i="14"/>
  <c r="BH153" i="14"/>
  <c r="BG153" i="14"/>
  <c r="BF153" i="14"/>
  <c r="BE153" i="14"/>
  <c r="BD153" i="14"/>
  <c r="BC153" i="14"/>
  <c r="BB153" i="14"/>
  <c r="BA153" i="14"/>
  <c r="AZ153" i="14"/>
  <c r="AY153" i="14"/>
  <c r="AX153" i="14"/>
  <c r="AW153" i="14"/>
  <c r="AV153" i="14"/>
  <c r="AU153" i="14"/>
  <c r="AT153" i="14"/>
  <c r="AS153" i="14"/>
  <c r="AR153" i="14"/>
  <c r="AQ153" i="14"/>
  <c r="AP153" i="14"/>
  <c r="AO153" i="14"/>
  <c r="AN153" i="14"/>
  <c r="AM153" i="14"/>
  <c r="AL153" i="14"/>
  <c r="AK153" i="14"/>
  <c r="AJ153" i="14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EI151" i="14"/>
  <c r="EH151" i="14"/>
  <c r="EG151" i="14"/>
  <c r="EF151" i="14"/>
  <c r="EE151" i="14"/>
  <c r="ED151" i="14"/>
  <c r="EC151" i="14"/>
  <c r="EB151" i="14"/>
  <c r="EA151" i="14"/>
  <c r="DZ151" i="14"/>
  <c r="DY151" i="14"/>
  <c r="DX151" i="14"/>
  <c r="DW151" i="14"/>
  <c r="DV151" i="14"/>
  <c r="DU151" i="14"/>
  <c r="DT151" i="14"/>
  <c r="DS151" i="14"/>
  <c r="DR151" i="14"/>
  <c r="DQ151" i="14"/>
  <c r="DP151" i="14"/>
  <c r="DO151" i="14"/>
  <c r="DN151" i="14"/>
  <c r="DM151" i="14"/>
  <c r="DL151" i="14"/>
  <c r="DK151" i="14"/>
  <c r="DJ151" i="14"/>
  <c r="DI151" i="14"/>
  <c r="DH151" i="14"/>
  <c r="DG151" i="14"/>
  <c r="DF151" i="14"/>
  <c r="DE151" i="14"/>
  <c r="DD151" i="14"/>
  <c r="DC151" i="14"/>
  <c r="DB151" i="14"/>
  <c r="DA151" i="14"/>
  <c r="CZ151" i="14"/>
  <c r="CY151" i="14"/>
  <c r="CX151" i="14"/>
  <c r="CW151" i="14"/>
  <c r="CV151" i="14"/>
  <c r="CU151" i="14"/>
  <c r="CT151" i="14"/>
  <c r="CS151" i="14"/>
  <c r="CR151" i="14"/>
  <c r="CQ151" i="14"/>
  <c r="CP151" i="14"/>
  <c r="CO151" i="14"/>
  <c r="CN151" i="14"/>
  <c r="CM151" i="14"/>
  <c r="CL151" i="14"/>
  <c r="CK151" i="14"/>
  <c r="CJ151" i="14"/>
  <c r="CI151" i="14"/>
  <c r="CH151" i="14"/>
  <c r="CG151" i="14"/>
  <c r="CF151" i="14"/>
  <c r="CE151" i="14"/>
  <c r="CD151" i="14"/>
  <c r="CC151" i="14"/>
  <c r="CB151" i="14"/>
  <c r="CA151" i="14"/>
  <c r="BZ151" i="14"/>
  <c r="BY151" i="14"/>
  <c r="BX151" i="14"/>
  <c r="BW151" i="14"/>
  <c r="BV151" i="14"/>
  <c r="BU151" i="14"/>
  <c r="BT151" i="14"/>
  <c r="BS151" i="14"/>
  <c r="BR151" i="14"/>
  <c r="BQ151" i="14"/>
  <c r="BP151" i="14"/>
  <c r="BO151" i="14"/>
  <c r="BN151" i="14"/>
  <c r="BM151" i="14"/>
  <c r="BL151" i="14"/>
  <c r="BK151" i="14"/>
  <c r="BJ151" i="14"/>
  <c r="BI151" i="14"/>
  <c r="BH151" i="14"/>
  <c r="BG151" i="14"/>
  <c r="BF151" i="14"/>
  <c r="BE151" i="14"/>
  <c r="BD151" i="14"/>
  <c r="BC151" i="14"/>
  <c r="BB151" i="14"/>
  <c r="BA151" i="14"/>
  <c r="AZ151" i="14"/>
  <c r="AY151" i="14"/>
  <c r="AX151" i="14"/>
  <c r="AW151" i="14"/>
  <c r="AV151" i="14"/>
  <c r="AU151" i="14"/>
  <c r="AT151" i="14"/>
  <c r="AS151" i="14"/>
  <c r="AR151" i="14"/>
  <c r="AQ151" i="14"/>
  <c r="AP151" i="14"/>
  <c r="AO151" i="14"/>
  <c r="AN151" i="14"/>
  <c r="AM151" i="14"/>
  <c r="AL151" i="14"/>
  <c r="AK151" i="14"/>
  <c r="AJ151" i="14"/>
  <c r="AI151" i="14"/>
  <c r="AH151" i="14"/>
  <c r="AG151" i="14"/>
  <c r="AF151" i="14"/>
  <c r="AE151" i="14"/>
  <c r="AD151" i="14"/>
  <c r="AC151" i="14"/>
  <c r="AB151" i="14"/>
  <c r="AA151" i="14"/>
  <c r="Z151" i="14"/>
  <c r="Y151" i="14"/>
  <c r="X151" i="14"/>
  <c r="W151" i="14"/>
  <c r="V151" i="14"/>
  <c r="U151" i="14"/>
  <c r="EI150" i="14"/>
  <c r="EH150" i="14"/>
  <c r="EG150" i="14"/>
  <c r="EF150" i="14"/>
  <c r="EE150" i="14"/>
  <c r="ED150" i="14"/>
  <c r="EC150" i="14"/>
  <c r="EB150" i="14"/>
  <c r="EA150" i="14"/>
  <c r="DZ150" i="14"/>
  <c r="DY150" i="14"/>
  <c r="DX150" i="14"/>
  <c r="DW150" i="14"/>
  <c r="DV150" i="14"/>
  <c r="DU150" i="14"/>
  <c r="DT150" i="14"/>
  <c r="DS150" i="14"/>
  <c r="DR150" i="14"/>
  <c r="DQ150" i="14"/>
  <c r="DP150" i="14"/>
  <c r="DO150" i="14"/>
  <c r="DN150" i="14"/>
  <c r="DM150" i="14"/>
  <c r="DL150" i="14"/>
  <c r="DK150" i="14"/>
  <c r="DJ150" i="14"/>
  <c r="DI150" i="14"/>
  <c r="DH150" i="14"/>
  <c r="DG150" i="14"/>
  <c r="DF150" i="14"/>
  <c r="DE150" i="14"/>
  <c r="DD150" i="14"/>
  <c r="DC150" i="14"/>
  <c r="DB150" i="14"/>
  <c r="DA150" i="14"/>
  <c r="CZ150" i="14"/>
  <c r="CY150" i="14"/>
  <c r="CX150" i="14"/>
  <c r="CW150" i="14"/>
  <c r="CV150" i="14"/>
  <c r="CU150" i="14"/>
  <c r="CT150" i="14"/>
  <c r="CS150" i="14"/>
  <c r="CR150" i="14"/>
  <c r="CQ150" i="14"/>
  <c r="CP150" i="14"/>
  <c r="CO150" i="14"/>
  <c r="CN150" i="14"/>
  <c r="CM150" i="14"/>
  <c r="CL150" i="14"/>
  <c r="CK150" i="14"/>
  <c r="CJ150" i="14"/>
  <c r="CI150" i="14"/>
  <c r="CH150" i="14"/>
  <c r="CG150" i="14"/>
  <c r="CF150" i="14"/>
  <c r="CE150" i="14"/>
  <c r="CD150" i="14"/>
  <c r="CC150" i="14"/>
  <c r="CB150" i="14"/>
  <c r="CA150" i="14"/>
  <c r="BZ150" i="14"/>
  <c r="BY150" i="14"/>
  <c r="BX150" i="14"/>
  <c r="BW150" i="14"/>
  <c r="BV150" i="14"/>
  <c r="BU150" i="14"/>
  <c r="BT150" i="14"/>
  <c r="BS150" i="14"/>
  <c r="BR150" i="14"/>
  <c r="BQ150" i="14"/>
  <c r="BP150" i="14"/>
  <c r="BO150" i="14"/>
  <c r="BN150" i="14"/>
  <c r="BM150" i="14"/>
  <c r="BL150" i="14"/>
  <c r="BK150" i="14"/>
  <c r="BJ150" i="14"/>
  <c r="BI150" i="14"/>
  <c r="BH150" i="14"/>
  <c r="BG150" i="14"/>
  <c r="BF150" i="14"/>
  <c r="BE150" i="14"/>
  <c r="BD150" i="14"/>
  <c r="BC150" i="14"/>
  <c r="BB150" i="14"/>
  <c r="BA150" i="14"/>
  <c r="AZ150" i="14"/>
  <c r="AY150" i="14"/>
  <c r="AX150" i="14"/>
  <c r="AW150" i="14"/>
  <c r="AV150" i="14"/>
  <c r="AU150" i="14"/>
  <c r="AT150" i="14"/>
  <c r="AS150" i="14"/>
  <c r="AR150" i="14"/>
  <c r="AQ150" i="14"/>
  <c r="AP150" i="14"/>
  <c r="AO150" i="14"/>
  <c r="AN150" i="14"/>
  <c r="AM150" i="14"/>
  <c r="AL150" i="14"/>
  <c r="AK150" i="14"/>
  <c r="AJ150" i="14"/>
  <c r="AI150" i="14"/>
  <c r="AH150" i="14"/>
  <c r="AG150" i="14"/>
  <c r="AF150" i="14"/>
  <c r="AE150" i="14"/>
  <c r="AD150" i="14"/>
  <c r="AC150" i="14"/>
  <c r="AB150" i="14"/>
  <c r="AA150" i="14"/>
  <c r="Z150" i="14"/>
  <c r="Y150" i="14"/>
  <c r="X150" i="14"/>
  <c r="W150" i="14"/>
  <c r="V150" i="14"/>
  <c r="U150" i="14"/>
  <c r="EI149" i="14"/>
  <c r="EH149" i="14"/>
  <c r="EG149" i="14"/>
  <c r="EF149" i="14"/>
  <c r="EE149" i="14"/>
  <c r="ED149" i="14"/>
  <c r="EC149" i="14"/>
  <c r="EB149" i="14"/>
  <c r="EA149" i="14"/>
  <c r="DZ149" i="14"/>
  <c r="DY149" i="14"/>
  <c r="DX149" i="14"/>
  <c r="DW149" i="14"/>
  <c r="DV149" i="14"/>
  <c r="DU149" i="14"/>
  <c r="DT149" i="14"/>
  <c r="DS149" i="14"/>
  <c r="DR149" i="14"/>
  <c r="DQ149" i="14"/>
  <c r="DP149" i="14"/>
  <c r="DO149" i="14"/>
  <c r="DN149" i="14"/>
  <c r="DM149" i="14"/>
  <c r="DL149" i="14"/>
  <c r="DK149" i="14"/>
  <c r="DJ149" i="14"/>
  <c r="DI149" i="14"/>
  <c r="DH149" i="14"/>
  <c r="DG149" i="14"/>
  <c r="DF149" i="14"/>
  <c r="DE149" i="14"/>
  <c r="DD149" i="14"/>
  <c r="DC149" i="14"/>
  <c r="DB149" i="14"/>
  <c r="DA149" i="14"/>
  <c r="CZ149" i="14"/>
  <c r="CY149" i="14"/>
  <c r="CX149" i="14"/>
  <c r="CW149" i="14"/>
  <c r="CV149" i="14"/>
  <c r="CU149" i="14"/>
  <c r="CT149" i="14"/>
  <c r="CS149" i="14"/>
  <c r="CR149" i="14"/>
  <c r="CQ149" i="14"/>
  <c r="CP149" i="14"/>
  <c r="CO149" i="14"/>
  <c r="CN149" i="14"/>
  <c r="CM149" i="14"/>
  <c r="CL149" i="14"/>
  <c r="CK149" i="14"/>
  <c r="CJ149" i="14"/>
  <c r="CI149" i="14"/>
  <c r="CH149" i="14"/>
  <c r="CG149" i="14"/>
  <c r="CF149" i="14"/>
  <c r="CE149" i="14"/>
  <c r="CD149" i="14"/>
  <c r="CC149" i="14"/>
  <c r="CB149" i="14"/>
  <c r="CA149" i="14"/>
  <c r="BZ149" i="14"/>
  <c r="BY149" i="14"/>
  <c r="BX149" i="14"/>
  <c r="BW149" i="14"/>
  <c r="BV149" i="14"/>
  <c r="BU149" i="14"/>
  <c r="BT149" i="14"/>
  <c r="BS149" i="14"/>
  <c r="BR149" i="14"/>
  <c r="BQ149" i="14"/>
  <c r="BP149" i="14"/>
  <c r="BO149" i="14"/>
  <c r="BN149" i="14"/>
  <c r="BM149" i="14"/>
  <c r="BL149" i="14"/>
  <c r="BK149" i="14"/>
  <c r="BJ149" i="14"/>
  <c r="BI149" i="14"/>
  <c r="BH149" i="14"/>
  <c r="BG149" i="14"/>
  <c r="BF149" i="14"/>
  <c r="BE149" i="14"/>
  <c r="BD149" i="14"/>
  <c r="BC149" i="14"/>
  <c r="BB149" i="14"/>
  <c r="BA149" i="14"/>
  <c r="AZ149" i="14"/>
  <c r="AY149" i="14"/>
  <c r="AX149" i="14"/>
  <c r="AW149" i="14"/>
  <c r="AV149" i="14"/>
  <c r="AU149" i="14"/>
  <c r="AT149" i="14"/>
  <c r="AS149" i="14"/>
  <c r="AR149" i="14"/>
  <c r="AQ149" i="14"/>
  <c r="AP149" i="14"/>
  <c r="AO149" i="14"/>
  <c r="AN149" i="14"/>
  <c r="AM149" i="14"/>
  <c r="AL149" i="14"/>
  <c r="AK149" i="14"/>
  <c r="AJ149" i="14"/>
  <c r="AI149" i="14"/>
  <c r="AH149" i="14"/>
  <c r="AG149" i="14"/>
  <c r="AF149" i="14"/>
  <c r="AE149" i="14"/>
  <c r="AD149" i="14"/>
  <c r="AC149" i="14"/>
  <c r="AB149" i="14"/>
  <c r="AA149" i="14"/>
  <c r="Z149" i="14"/>
  <c r="Y149" i="14"/>
  <c r="X149" i="14"/>
  <c r="W149" i="14"/>
  <c r="V149" i="14"/>
  <c r="U149" i="14"/>
  <c r="EI148" i="14"/>
  <c r="EH148" i="14"/>
  <c r="EG148" i="14"/>
  <c r="EF148" i="14"/>
  <c r="EE148" i="14"/>
  <c r="ED148" i="14"/>
  <c r="EC148" i="14"/>
  <c r="EB148" i="14"/>
  <c r="EA148" i="14"/>
  <c r="DZ148" i="14"/>
  <c r="DY148" i="14"/>
  <c r="DX148" i="14"/>
  <c r="DW148" i="14"/>
  <c r="DV148" i="14"/>
  <c r="DU148" i="14"/>
  <c r="DT148" i="14"/>
  <c r="DS148" i="14"/>
  <c r="DR148" i="14"/>
  <c r="DQ148" i="14"/>
  <c r="DP148" i="14"/>
  <c r="DO148" i="14"/>
  <c r="DN148" i="14"/>
  <c r="DM148" i="14"/>
  <c r="DL148" i="14"/>
  <c r="DK148" i="14"/>
  <c r="DJ148" i="14"/>
  <c r="DI148" i="14"/>
  <c r="DH148" i="14"/>
  <c r="DG148" i="14"/>
  <c r="DF148" i="14"/>
  <c r="DE148" i="14"/>
  <c r="DD148" i="14"/>
  <c r="DC148" i="14"/>
  <c r="DB148" i="14"/>
  <c r="DA148" i="14"/>
  <c r="CZ148" i="14"/>
  <c r="CY148" i="14"/>
  <c r="CX148" i="14"/>
  <c r="CW148" i="14"/>
  <c r="CV148" i="14"/>
  <c r="CU148" i="14"/>
  <c r="CT148" i="14"/>
  <c r="CS148" i="14"/>
  <c r="CR148" i="14"/>
  <c r="CQ148" i="14"/>
  <c r="CP148" i="14"/>
  <c r="CO148" i="14"/>
  <c r="CN148" i="14"/>
  <c r="CM148" i="14"/>
  <c r="CL148" i="14"/>
  <c r="CK148" i="14"/>
  <c r="CJ148" i="14"/>
  <c r="CI148" i="14"/>
  <c r="CH148" i="14"/>
  <c r="CG148" i="14"/>
  <c r="CF148" i="14"/>
  <c r="CE148" i="14"/>
  <c r="CD148" i="14"/>
  <c r="CC148" i="14"/>
  <c r="CB148" i="14"/>
  <c r="CA148" i="14"/>
  <c r="BZ148" i="14"/>
  <c r="BY148" i="14"/>
  <c r="BX148" i="14"/>
  <c r="BW148" i="14"/>
  <c r="BV148" i="14"/>
  <c r="BU148" i="14"/>
  <c r="BT148" i="14"/>
  <c r="BS148" i="14"/>
  <c r="BR148" i="14"/>
  <c r="BQ148" i="14"/>
  <c r="BP148" i="14"/>
  <c r="BO148" i="14"/>
  <c r="BN148" i="14"/>
  <c r="BM148" i="14"/>
  <c r="BL148" i="14"/>
  <c r="BK148" i="14"/>
  <c r="BJ148" i="14"/>
  <c r="BI148" i="14"/>
  <c r="BH148" i="14"/>
  <c r="BG148" i="14"/>
  <c r="BF148" i="14"/>
  <c r="BE148" i="14"/>
  <c r="BD148" i="14"/>
  <c r="BC148" i="14"/>
  <c r="BB148" i="14"/>
  <c r="BA148" i="14"/>
  <c r="AZ148" i="14"/>
  <c r="AY148" i="14"/>
  <c r="AX148" i="14"/>
  <c r="AW148" i="14"/>
  <c r="AV148" i="14"/>
  <c r="AU148" i="14"/>
  <c r="AT148" i="14"/>
  <c r="AS148" i="14"/>
  <c r="AR148" i="14"/>
  <c r="AQ148" i="14"/>
  <c r="AP148" i="14"/>
  <c r="AO148" i="14"/>
  <c r="AN148" i="14"/>
  <c r="AM148" i="14"/>
  <c r="AL148" i="14"/>
  <c r="AK148" i="14"/>
  <c r="AJ148" i="14"/>
  <c r="AI148" i="14"/>
  <c r="AH148" i="14"/>
  <c r="AG148" i="14"/>
  <c r="AF148" i="14"/>
  <c r="AE148" i="14"/>
  <c r="AD148" i="14"/>
  <c r="AC148" i="14"/>
  <c r="AB148" i="14"/>
  <c r="AA148" i="14"/>
  <c r="Z148" i="14"/>
  <c r="Y148" i="14"/>
  <c r="X148" i="14"/>
  <c r="W148" i="14"/>
  <c r="V148" i="14"/>
  <c r="U148" i="14"/>
  <c r="EI147" i="14"/>
  <c r="EH147" i="14"/>
  <c r="EG147" i="14"/>
  <c r="EF147" i="14"/>
  <c r="EE147" i="14"/>
  <c r="ED147" i="14"/>
  <c r="EC147" i="14"/>
  <c r="EB147" i="14"/>
  <c r="EA147" i="14"/>
  <c r="DZ147" i="14"/>
  <c r="DY147" i="14"/>
  <c r="DX147" i="14"/>
  <c r="DW147" i="14"/>
  <c r="DV147" i="14"/>
  <c r="DU147" i="14"/>
  <c r="DT147" i="14"/>
  <c r="DS147" i="14"/>
  <c r="DR147" i="14"/>
  <c r="DQ147" i="14"/>
  <c r="DP147" i="14"/>
  <c r="DO147" i="14"/>
  <c r="DN147" i="14"/>
  <c r="DM147" i="14"/>
  <c r="DL147" i="14"/>
  <c r="DK147" i="14"/>
  <c r="DJ147" i="14"/>
  <c r="DI147" i="14"/>
  <c r="DH147" i="14"/>
  <c r="DG147" i="14"/>
  <c r="DF147" i="14"/>
  <c r="DE147" i="14"/>
  <c r="DD147" i="14"/>
  <c r="DC147" i="14"/>
  <c r="DB147" i="14"/>
  <c r="DA147" i="14"/>
  <c r="CZ147" i="14"/>
  <c r="CY147" i="14"/>
  <c r="CX147" i="14"/>
  <c r="CW147" i="14"/>
  <c r="CV147" i="14"/>
  <c r="CU147" i="14"/>
  <c r="CT147" i="14"/>
  <c r="CS147" i="14"/>
  <c r="CR147" i="14"/>
  <c r="CQ147" i="14"/>
  <c r="CP147" i="14"/>
  <c r="CO147" i="14"/>
  <c r="CN147" i="14"/>
  <c r="CM147" i="14"/>
  <c r="CL147" i="14"/>
  <c r="CK147" i="14"/>
  <c r="CJ147" i="14"/>
  <c r="CI147" i="14"/>
  <c r="CH147" i="14"/>
  <c r="CG147" i="14"/>
  <c r="CF147" i="14"/>
  <c r="CE147" i="14"/>
  <c r="CD147" i="14"/>
  <c r="CC147" i="14"/>
  <c r="CB147" i="14"/>
  <c r="CA147" i="14"/>
  <c r="BZ147" i="14"/>
  <c r="BY147" i="14"/>
  <c r="BX147" i="14"/>
  <c r="BW147" i="14"/>
  <c r="BV147" i="14"/>
  <c r="BU147" i="14"/>
  <c r="BT147" i="14"/>
  <c r="BS147" i="14"/>
  <c r="BR147" i="14"/>
  <c r="BQ147" i="14"/>
  <c r="BP147" i="14"/>
  <c r="BO147" i="14"/>
  <c r="BN147" i="14"/>
  <c r="BM147" i="14"/>
  <c r="BL147" i="14"/>
  <c r="BK147" i="14"/>
  <c r="BJ147" i="14"/>
  <c r="BI147" i="14"/>
  <c r="BH147" i="14"/>
  <c r="BG147" i="14"/>
  <c r="BF147" i="14"/>
  <c r="BE147" i="14"/>
  <c r="BD147" i="14"/>
  <c r="BC147" i="14"/>
  <c r="BB147" i="14"/>
  <c r="BA147" i="14"/>
  <c r="AZ147" i="14"/>
  <c r="AY147" i="14"/>
  <c r="AX147" i="14"/>
  <c r="AW147" i="14"/>
  <c r="AV147" i="14"/>
  <c r="AU147" i="14"/>
  <c r="AT147" i="14"/>
  <c r="AS147" i="14"/>
  <c r="AR147" i="14"/>
  <c r="AQ147" i="14"/>
  <c r="AP147" i="14"/>
  <c r="AO147" i="14"/>
  <c r="AN147" i="14"/>
  <c r="AM147" i="14"/>
  <c r="AL147" i="14"/>
  <c r="AK147" i="14"/>
  <c r="AJ147" i="14"/>
  <c r="AI147" i="14"/>
  <c r="AH147" i="14"/>
  <c r="AG147" i="14"/>
  <c r="AF147" i="14"/>
  <c r="AE147" i="14"/>
  <c r="AD147" i="14"/>
  <c r="AC147" i="14"/>
  <c r="AB147" i="14"/>
  <c r="AA147" i="14"/>
  <c r="Z147" i="14"/>
  <c r="Y147" i="14"/>
  <c r="X147" i="14"/>
  <c r="W147" i="14"/>
  <c r="V147" i="14"/>
  <c r="U147" i="14"/>
  <c r="EI146" i="14"/>
  <c r="EH146" i="14"/>
  <c r="EG146" i="14"/>
  <c r="EF146" i="14"/>
  <c r="EE146" i="14"/>
  <c r="ED146" i="14"/>
  <c r="EC146" i="14"/>
  <c r="EB146" i="14"/>
  <c r="EA146" i="14"/>
  <c r="DZ146" i="14"/>
  <c r="DY146" i="14"/>
  <c r="DX146" i="14"/>
  <c r="DW146" i="14"/>
  <c r="DV146" i="14"/>
  <c r="DU146" i="14"/>
  <c r="DT146" i="14"/>
  <c r="DS146" i="14"/>
  <c r="DR146" i="14"/>
  <c r="DQ146" i="14"/>
  <c r="DP146" i="14"/>
  <c r="DO146" i="14"/>
  <c r="DN146" i="14"/>
  <c r="DM146" i="14"/>
  <c r="DL146" i="14"/>
  <c r="DK146" i="14"/>
  <c r="DJ146" i="14"/>
  <c r="DI146" i="14"/>
  <c r="DH146" i="14"/>
  <c r="DG146" i="14"/>
  <c r="DF146" i="14"/>
  <c r="DE146" i="14"/>
  <c r="DD146" i="14"/>
  <c r="DC146" i="14"/>
  <c r="DB146" i="14"/>
  <c r="DA146" i="14"/>
  <c r="CZ146" i="14"/>
  <c r="CY146" i="14"/>
  <c r="CX146" i="14"/>
  <c r="CW146" i="14"/>
  <c r="CV146" i="14"/>
  <c r="CU146" i="14"/>
  <c r="CT146" i="14"/>
  <c r="CS146" i="14"/>
  <c r="CR146" i="14"/>
  <c r="CQ146" i="14"/>
  <c r="CP146" i="14"/>
  <c r="CO146" i="14"/>
  <c r="CN146" i="14"/>
  <c r="CM146" i="14"/>
  <c r="CL146" i="14"/>
  <c r="CK146" i="14"/>
  <c r="CJ146" i="14"/>
  <c r="CI146" i="14"/>
  <c r="CH146" i="14"/>
  <c r="CG146" i="14"/>
  <c r="CF146" i="14"/>
  <c r="CE146" i="14"/>
  <c r="CD146" i="14"/>
  <c r="CC146" i="14"/>
  <c r="CB146" i="14"/>
  <c r="CA146" i="14"/>
  <c r="BZ146" i="14"/>
  <c r="BY146" i="14"/>
  <c r="BX146" i="14"/>
  <c r="BW146" i="14"/>
  <c r="BV146" i="14"/>
  <c r="BU146" i="14"/>
  <c r="BT146" i="14"/>
  <c r="BS146" i="14"/>
  <c r="BR146" i="14"/>
  <c r="BQ146" i="14"/>
  <c r="BP146" i="14"/>
  <c r="BO146" i="14"/>
  <c r="BN146" i="14"/>
  <c r="BM146" i="14"/>
  <c r="BL146" i="14"/>
  <c r="BK146" i="14"/>
  <c r="BJ146" i="14"/>
  <c r="BI146" i="14"/>
  <c r="BH146" i="14"/>
  <c r="BG146" i="14"/>
  <c r="BF146" i="14"/>
  <c r="BE146" i="14"/>
  <c r="BD146" i="14"/>
  <c r="BC146" i="14"/>
  <c r="BB146" i="14"/>
  <c r="BA146" i="14"/>
  <c r="AZ146" i="14"/>
  <c r="AY146" i="14"/>
  <c r="AX146" i="14"/>
  <c r="AW146" i="14"/>
  <c r="AV146" i="14"/>
  <c r="AU146" i="14"/>
  <c r="AT146" i="14"/>
  <c r="AS146" i="14"/>
  <c r="AR146" i="14"/>
  <c r="AQ146" i="14"/>
  <c r="AP146" i="14"/>
  <c r="AO146" i="14"/>
  <c r="AN146" i="14"/>
  <c r="AM146" i="14"/>
  <c r="AL146" i="14"/>
  <c r="AK146" i="14"/>
  <c r="AJ146" i="14"/>
  <c r="AI146" i="14"/>
  <c r="AH146" i="14"/>
  <c r="AG146" i="14"/>
  <c r="AF146" i="14"/>
  <c r="AE146" i="14"/>
  <c r="AD146" i="14"/>
  <c r="AC146" i="14"/>
  <c r="AB146" i="14"/>
  <c r="AA146" i="14"/>
  <c r="Z146" i="14"/>
  <c r="Y146" i="14"/>
  <c r="X146" i="14"/>
  <c r="W146" i="14"/>
  <c r="V146" i="14"/>
  <c r="U146" i="14"/>
  <c r="EI143" i="14"/>
  <c r="EH143" i="14"/>
  <c r="EG143" i="14"/>
  <c r="EF143" i="14"/>
  <c r="EE143" i="14"/>
  <c r="ED143" i="14"/>
  <c r="EC143" i="14"/>
  <c r="EB143" i="14"/>
  <c r="EA143" i="14"/>
  <c r="DZ143" i="14"/>
  <c r="DY143" i="14"/>
  <c r="DX143" i="14"/>
  <c r="DW143" i="14"/>
  <c r="DV143" i="14"/>
  <c r="DU143" i="14"/>
  <c r="DT143" i="14"/>
  <c r="DS143" i="14"/>
  <c r="DR143" i="14"/>
  <c r="DQ143" i="14"/>
  <c r="DP143" i="14"/>
  <c r="DO143" i="14"/>
  <c r="DN143" i="14"/>
  <c r="DM143" i="14"/>
  <c r="DL143" i="14"/>
  <c r="DK143" i="14"/>
  <c r="DJ143" i="14"/>
  <c r="DI143" i="14"/>
  <c r="DH143" i="14"/>
  <c r="DG143" i="14"/>
  <c r="DF143" i="14"/>
  <c r="DE143" i="14"/>
  <c r="DD143" i="14"/>
  <c r="DC143" i="14"/>
  <c r="DB143" i="14"/>
  <c r="DA143" i="14"/>
  <c r="CZ143" i="14"/>
  <c r="CY143" i="14"/>
  <c r="CX143" i="14"/>
  <c r="CW143" i="14"/>
  <c r="CV143" i="14"/>
  <c r="CU143" i="14"/>
  <c r="CT143" i="14"/>
  <c r="CS143" i="14"/>
  <c r="CR143" i="14"/>
  <c r="CQ143" i="14"/>
  <c r="CP143" i="14"/>
  <c r="CO143" i="14"/>
  <c r="CN143" i="14"/>
  <c r="CM143" i="14"/>
  <c r="CL143" i="14"/>
  <c r="CK143" i="14"/>
  <c r="CJ143" i="14"/>
  <c r="CI143" i="14"/>
  <c r="CH143" i="14"/>
  <c r="CG143" i="14"/>
  <c r="CF143" i="14"/>
  <c r="CE143" i="14"/>
  <c r="CD143" i="14"/>
  <c r="CC143" i="14"/>
  <c r="CB143" i="14"/>
  <c r="CA143" i="14"/>
  <c r="BZ143" i="14"/>
  <c r="BY143" i="14"/>
  <c r="BX143" i="14"/>
  <c r="BW143" i="14"/>
  <c r="BV143" i="14"/>
  <c r="BU143" i="14"/>
  <c r="BT143" i="14"/>
  <c r="BS143" i="14"/>
  <c r="BR143" i="14"/>
  <c r="BQ143" i="14"/>
  <c r="BP143" i="14"/>
  <c r="BO143" i="14"/>
  <c r="BN143" i="14"/>
  <c r="BM143" i="14"/>
  <c r="BL143" i="14"/>
  <c r="BK143" i="14"/>
  <c r="BJ143" i="14"/>
  <c r="BI143" i="14"/>
  <c r="BH143" i="14"/>
  <c r="BG143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EI142" i="14"/>
  <c r="EH142" i="14"/>
  <c r="EG142" i="14"/>
  <c r="EF142" i="14"/>
  <c r="EE142" i="14"/>
  <c r="ED142" i="14"/>
  <c r="EC142" i="14"/>
  <c r="EB142" i="14"/>
  <c r="EA142" i="14"/>
  <c r="DZ142" i="14"/>
  <c r="DY142" i="14"/>
  <c r="DX142" i="14"/>
  <c r="DW142" i="14"/>
  <c r="DV142" i="14"/>
  <c r="DU142" i="14"/>
  <c r="DT142" i="14"/>
  <c r="DS142" i="14"/>
  <c r="DR142" i="14"/>
  <c r="DQ142" i="14"/>
  <c r="DP142" i="14"/>
  <c r="DO142" i="14"/>
  <c r="DN142" i="14"/>
  <c r="DM142" i="14"/>
  <c r="DL142" i="14"/>
  <c r="DK142" i="14"/>
  <c r="DJ142" i="14"/>
  <c r="DI142" i="14"/>
  <c r="DH142" i="14"/>
  <c r="DG142" i="14"/>
  <c r="DF142" i="14"/>
  <c r="DE142" i="14"/>
  <c r="DD142" i="14"/>
  <c r="DC142" i="14"/>
  <c r="DB142" i="14"/>
  <c r="DA142" i="14"/>
  <c r="CZ142" i="14"/>
  <c r="CY142" i="14"/>
  <c r="CX142" i="14"/>
  <c r="CW142" i="14"/>
  <c r="CV142" i="14"/>
  <c r="CU142" i="14"/>
  <c r="CT142" i="14"/>
  <c r="CS142" i="14"/>
  <c r="CR142" i="14"/>
  <c r="CQ142" i="14"/>
  <c r="CP142" i="14"/>
  <c r="CO142" i="14"/>
  <c r="CN142" i="14"/>
  <c r="CM142" i="14"/>
  <c r="CL142" i="14"/>
  <c r="CK142" i="14"/>
  <c r="CJ142" i="14"/>
  <c r="CI142" i="14"/>
  <c r="CH142" i="14"/>
  <c r="CG142" i="14"/>
  <c r="CF142" i="14"/>
  <c r="CE142" i="14"/>
  <c r="CD142" i="14"/>
  <c r="CC142" i="14"/>
  <c r="CB142" i="14"/>
  <c r="CA142" i="14"/>
  <c r="BZ142" i="14"/>
  <c r="BY142" i="14"/>
  <c r="BX142" i="14"/>
  <c r="BW142" i="14"/>
  <c r="BV142" i="14"/>
  <c r="BU142" i="14"/>
  <c r="BT142" i="14"/>
  <c r="BS142" i="14"/>
  <c r="BR142" i="14"/>
  <c r="BQ142" i="14"/>
  <c r="BP142" i="14"/>
  <c r="BO142" i="14"/>
  <c r="BN142" i="14"/>
  <c r="BM142" i="14"/>
  <c r="BL142" i="14"/>
  <c r="BK142" i="14"/>
  <c r="BJ142" i="14"/>
  <c r="BI142" i="14"/>
  <c r="BH142" i="14"/>
  <c r="BG142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EI141" i="14"/>
  <c r="EH141" i="14"/>
  <c r="EG141" i="14"/>
  <c r="EF141" i="14"/>
  <c r="EE141" i="14"/>
  <c r="ED141" i="14"/>
  <c r="EC141" i="14"/>
  <c r="EB141" i="14"/>
  <c r="EA141" i="14"/>
  <c r="DZ141" i="14"/>
  <c r="DY141" i="14"/>
  <c r="DX141" i="14"/>
  <c r="DW141" i="14"/>
  <c r="DV141" i="14"/>
  <c r="DU141" i="14"/>
  <c r="DT141" i="14"/>
  <c r="DS141" i="14"/>
  <c r="DR141" i="14"/>
  <c r="DQ141" i="14"/>
  <c r="DP141" i="14"/>
  <c r="DO141" i="14"/>
  <c r="DN141" i="14"/>
  <c r="DM141" i="14"/>
  <c r="DL141" i="14"/>
  <c r="DK141" i="14"/>
  <c r="DJ141" i="14"/>
  <c r="DI141" i="14"/>
  <c r="DH141" i="14"/>
  <c r="DG141" i="14"/>
  <c r="DF141" i="14"/>
  <c r="DE141" i="14"/>
  <c r="DD141" i="14"/>
  <c r="DC141" i="14"/>
  <c r="DB141" i="14"/>
  <c r="DA141" i="14"/>
  <c r="CZ141" i="14"/>
  <c r="CY141" i="14"/>
  <c r="CX141" i="14"/>
  <c r="CW141" i="14"/>
  <c r="CV141" i="14"/>
  <c r="CU141" i="14"/>
  <c r="CT141" i="14"/>
  <c r="CS141" i="14"/>
  <c r="CR141" i="14"/>
  <c r="CQ141" i="14"/>
  <c r="CP141" i="14"/>
  <c r="CO141" i="14"/>
  <c r="CN141" i="14"/>
  <c r="CM141" i="14"/>
  <c r="CL141" i="14"/>
  <c r="CK141" i="14"/>
  <c r="CJ141" i="14"/>
  <c r="CI141" i="14"/>
  <c r="CH141" i="14"/>
  <c r="CG141" i="14"/>
  <c r="CF141" i="14"/>
  <c r="CE141" i="14"/>
  <c r="CD141" i="14"/>
  <c r="CC141" i="14"/>
  <c r="CB141" i="14"/>
  <c r="CA141" i="14"/>
  <c r="BZ141" i="14"/>
  <c r="BY141" i="14"/>
  <c r="BX141" i="14"/>
  <c r="BW141" i="14"/>
  <c r="BV141" i="14"/>
  <c r="BU141" i="14"/>
  <c r="BT141" i="14"/>
  <c r="BS141" i="14"/>
  <c r="BR141" i="14"/>
  <c r="BQ141" i="14"/>
  <c r="BP141" i="14"/>
  <c r="BO141" i="14"/>
  <c r="BN141" i="14"/>
  <c r="BM141" i="14"/>
  <c r="BL141" i="14"/>
  <c r="BK141" i="14"/>
  <c r="BJ141" i="14"/>
  <c r="BI141" i="14"/>
  <c r="BH141" i="14"/>
  <c r="BG141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EI140" i="14"/>
  <c r="EH140" i="14"/>
  <c r="EG140" i="14"/>
  <c r="EF140" i="14"/>
  <c r="EE140" i="14"/>
  <c r="ED140" i="14"/>
  <c r="EC140" i="14"/>
  <c r="EB140" i="14"/>
  <c r="EA140" i="14"/>
  <c r="DZ140" i="14"/>
  <c r="DY140" i="14"/>
  <c r="DX140" i="14"/>
  <c r="DW140" i="14"/>
  <c r="DV140" i="14"/>
  <c r="DU140" i="14"/>
  <c r="DT140" i="14"/>
  <c r="DS140" i="14"/>
  <c r="DR140" i="14"/>
  <c r="DQ140" i="14"/>
  <c r="DP140" i="14"/>
  <c r="DO140" i="14"/>
  <c r="DN140" i="14"/>
  <c r="DM140" i="14"/>
  <c r="DL140" i="14"/>
  <c r="DK140" i="14"/>
  <c r="DJ140" i="14"/>
  <c r="DI140" i="14"/>
  <c r="DH140" i="14"/>
  <c r="DG140" i="14"/>
  <c r="DF140" i="14"/>
  <c r="DE140" i="14"/>
  <c r="DD140" i="14"/>
  <c r="DC140" i="14"/>
  <c r="DB140" i="14"/>
  <c r="DA140" i="14"/>
  <c r="CZ140" i="14"/>
  <c r="CY140" i="14"/>
  <c r="CX140" i="14"/>
  <c r="CW140" i="14"/>
  <c r="CV140" i="14"/>
  <c r="CU140" i="14"/>
  <c r="CT140" i="14"/>
  <c r="CS140" i="14"/>
  <c r="CR140" i="14"/>
  <c r="CQ140" i="14"/>
  <c r="CP140" i="14"/>
  <c r="CO140" i="14"/>
  <c r="CN140" i="14"/>
  <c r="CM140" i="14"/>
  <c r="CL140" i="14"/>
  <c r="CK140" i="14"/>
  <c r="CJ140" i="14"/>
  <c r="CI140" i="14"/>
  <c r="CH140" i="14"/>
  <c r="CG140" i="14"/>
  <c r="CF140" i="14"/>
  <c r="CE140" i="14"/>
  <c r="CD140" i="14"/>
  <c r="CC140" i="14"/>
  <c r="CB140" i="14"/>
  <c r="CA140" i="14"/>
  <c r="BZ140" i="14"/>
  <c r="BY140" i="14"/>
  <c r="BX140" i="14"/>
  <c r="BW140" i="14"/>
  <c r="BV140" i="14"/>
  <c r="BU140" i="14"/>
  <c r="BT140" i="14"/>
  <c r="BS140" i="14"/>
  <c r="BR140" i="14"/>
  <c r="BQ140" i="14"/>
  <c r="BP140" i="14"/>
  <c r="BO140" i="14"/>
  <c r="BN140" i="14"/>
  <c r="BM140" i="14"/>
  <c r="BL140" i="14"/>
  <c r="BK140" i="14"/>
  <c r="BJ140" i="14"/>
  <c r="BI140" i="14"/>
  <c r="BH140" i="14"/>
  <c r="BG140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EI139" i="14"/>
  <c r="EH139" i="14"/>
  <c r="EG139" i="14"/>
  <c r="EF139" i="14"/>
  <c r="EE139" i="14"/>
  <c r="ED139" i="14"/>
  <c r="EC139" i="14"/>
  <c r="EB139" i="14"/>
  <c r="EA139" i="14"/>
  <c r="DZ139" i="14"/>
  <c r="DY139" i="14"/>
  <c r="DX139" i="14"/>
  <c r="DW139" i="14"/>
  <c r="DV139" i="14"/>
  <c r="DU139" i="14"/>
  <c r="DT139" i="14"/>
  <c r="DS139" i="14"/>
  <c r="DR139" i="14"/>
  <c r="DQ139" i="14"/>
  <c r="DP139" i="14"/>
  <c r="DO139" i="14"/>
  <c r="DN139" i="14"/>
  <c r="DM139" i="14"/>
  <c r="DL139" i="14"/>
  <c r="DK139" i="14"/>
  <c r="DJ139" i="14"/>
  <c r="DI139" i="14"/>
  <c r="DH139" i="14"/>
  <c r="DG139" i="14"/>
  <c r="DF139" i="14"/>
  <c r="DE139" i="14"/>
  <c r="DD139" i="14"/>
  <c r="DC139" i="14"/>
  <c r="DB139" i="14"/>
  <c r="DA139" i="14"/>
  <c r="CZ139" i="14"/>
  <c r="CY139" i="14"/>
  <c r="CX139" i="14"/>
  <c r="CW139" i="14"/>
  <c r="CV139" i="14"/>
  <c r="CU139" i="14"/>
  <c r="CT139" i="14"/>
  <c r="CS139" i="14"/>
  <c r="CR139" i="14"/>
  <c r="CQ139" i="14"/>
  <c r="CP139" i="14"/>
  <c r="CO139" i="14"/>
  <c r="CN139" i="14"/>
  <c r="CM139" i="14"/>
  <c r="CL139" i="14"/>
  <c r="CK139" i="14"/>
  <c r="CJ139" i="14"/>
  <c r="CI139" i="14"/>
  <c r="CH139" i="14"/>
  <c r="CG139" i="14"/>
  <c r="CF139" i="14"/>
  <c r="CE139" i="14"/>
  <c r="CD139" i="14"/>
  <c r="CC139" i="14"/>
  <c r="CB139" i="14"/>
  <c r="CA139" i="14"/>
  <c r="BZ139" i="14"/>
  <c r="BY139" i="14"/>
  <c r="BX139" i="14"/>
  <c r="BW139" i="14"/>
  <c r="BV139" i="14"/>
  <c r="BU139" i="14"/>
  <c r="BT139" i="14"/>
  <c r="BS139" i="14"/>
  <c r="BR139" i="14"/>
  <c r="BQ139" i="14"/>
  <c r="BP139" i="14"/>
  <c r="BO139" i="14"/>
  <c r="BN139" i="14"/>
  <c r="BM139" i="14"/>
  <c r="BL139" i="14"/>
  <c r="BK139" i="14"/>
  <c r="BJ139" i="14"/>
  <c r="BI139" i="14"/>
  <c r="BH139" i="14"/>
  <c r="BG139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EI138" i="14"/>
  <c r="EH138" i="14"/>
  <c r="EG138" i="14"/>
  <c r="EF138" i="14"/>
  <c r="EE138" i="14"/>
  <c r="ED138" i="14"/>
  <c r="EC138" i="14"/>
  <c r="EB138" i="14"/>
  <c r="EA138" i="14"/>
  <c r="DZ138" i="14"/>
  <c r="DY138" i="14"/>
  <c r="DX138" i="14"/>
  <c r="DW138" i="14"/>
  <c r="DV138" i="14"/>
  <c r="DU138" i="14"/>
  <c r="DT138" i="14"/>
  <c r="DS138" i="14"/>
  <c r="DR138" i="14"/>
  <c r="DQ138" i="14"/>
  <c r="DP138" i="14"/>
  <c r="DO138" i="14"/>
  <c r="DN138" i="14"/>
  <c r="DM138" i="14"/>
  <c r="DL138" i="14"/>
  <c r="DK138" i="14"/>
  <c r="DJ138" i="14"/>
  <c r="DI138" i="14"/>
  <c r="DH138" i="14"/>
  <c r="DG138" i="14"/>
  <c r="DF138" i="14"/>
  <c r="DE138" i="14"/>
  <c r="DD138" i="14"/>
  <c r="DC138" i="14"/>
  <c r="DB138" i="14"/>
  <c r="DA138" i="14"/>
  <c r="CZ138" i="14"/>
  <c r="CY138" i="14"/>
  <c r="CX138" i="14"/>
  <c r="CW138" i="14"/>
  <c r="CV138" i="14"/>
  <c r="CU138" i="14"/>
  <c r="CT138" i="14"/>
  <c r="CS138" i="14"/>
  <c r="CR138" i="14"/>
  <c r="CQ138" i="14"/>
  <c r="CP138" i="14"/>
  <c r="CO138" i="14"/>
  <c r="CN138" i="14"/>
  <c r="CM138" i="14"/>
  <c r="CL138" i="14"/>
  <c r="CK138" i="14"/>
  <c r="CJ138" i="14"/>
  <c r="CI138" i="14"/>
  <c r="CH138" i="14"/>
  <c r="CG138" i="14"/>
  <c r="CF138" i="14"/>
  <c r="CE138" i="14"/>
  <c r="CD138" i="14"/>
  <c r="CC138" i="14"/>
  <c r="CB138" i="14"/>
  <c r="CA138" i="14"/>
  <c r="BZ138" i="14"/>
  <c r="BY138" i="14"/>
  <c r="BX138" i="14"/>
  <c r="BW138" i="14"/>
  <c r="BV138" i="14"/>
  <c r="BU138" i="14"/>
  <c r="BT138" i="14"/>
  <c r="BS138" i="14"/>
  <c r="BR138" i="14"/>
  <c r="BQ138" i="14"/>
  <c r="BP138" i="14"/>
  <c r="BO138" i="14"/>
  <c r="BN138" i="14"/>
  <c r="BM138" i="14"/>
  <c r="BL138" i="14"/>
  <c r="BK138" i="14"/>
  <c r="BJ138" i="14"/>
  <c r="BI138" i="14"/>
  <c r="BH138" i="14"/>
  <c r="BG138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EI137" i="14"/>
  <c r="EH137" i="14"/>
  <c r="EG137" i="14"/>
  <c r="EF137" i="14"/>
  <c r="EE137" i="14"/>
  <c r="ED137" i="14"/>
  <c r="EC137" i="14"/>
  <c r="EB137" i="14"/>
  <c r="EA137" i="14"/>
  <c r="DZ137" i="14"/>
  <c r="DY137" i="14"/>
  <c r="DX137" i="14"/>
  <c r="DW137" i="14"/>
  <c r="DV137" i="14"/>
  <c r="DU137" i="14"/>
  <c r="DT137" i="14"/>
  <c r="DS137" i="14"/>
  <c r="DR137" i="14"/>
  <c r="DQ137" i="14"/>
  <c r="DP137" i="14"/>
  <c r="DO137" i="14"/>
  <c r="DN137" i="14"/>
  <c r="DM137" i="14"/>
  <c r="DL137" i="14"/>
  <c r="DK137" i="14"/>
  <c r="DJ137" i="14"/>
  <c r="DI137" i="14"/>
  <c r="DH137" i="14"/>
  <c r="DG137" i="14"/>
  <c r="DF137" i="14"/>
  <c r="DE137" i="14"/>
  <c r="DD137" i="14"/>
  <c r="DC137" i="14"/>
  <c r="DB137" i="14"/>
  <c r="DA137" i="14"/>
  <c r="CZ137" i="14"/>
  <c r="CY137" i="14"/>
  <c r="CX137" i="14"/>
  <c r="CW137" i="14"/>
  <c r="CV137" i="14"/>
  <c r="CU137" i="14"/>
  <c r="CT137" i="14"/>
  <c r="CS137" i="14"/>
  <c r="CR137" i="14"/>
  <c r="CQ137" i="14"/>
  <c r="CP137" i="14"/>
  <c r="CO137" i="14"/>
  <c r="CN137" i="14"/>
  <c r="CM137" i="14"/>
  <c r="CL137" i="14"/>
  <c r="CK137" i="14"/>
  <c r="CJ137" i="14"/>
  <c r="CI137" i="14"/>
  <c r="CH137" i="14"/>
  <c r="CG137" i="14"/>
  <c r="CF137" i="14"/>
  <c r="CE137" i="14"/>
  <c r="CD137" i="14"/>
  <c r="CC137" i="14"/>
  <c r="CB137" i="14"/>
  <c r="CA137" i="14"/>
  <c r="BZ137" i="14"/>
  <c r="BY137" i="14"/>
  <c r="BX137" i="14"/>
  <c r="BW137" i="14"/>
  <c r="BV137" i="14"/>
  <c r="BU137" i="14"/>
  <c r="BT137" i="14"/>
  <c r="BS137" i="14"/>
  <c r="BR137" i="14"/>
  <c r="BQ137" i="14"/>
  <c r="BP137" i="14"/>
  <c r="BO137" i="14"/>
  <c r="BN137" i="14"/>
  <c r="BM137" i="14"/>
  <c r="BL137" i="14"/>
  <c r="BK137" i="14"/>
  <c r="BJ137" i="14"/>
  <c r="BI137" i="14"/>
  <c r="BH137" i="14"/>
  <c r="BG137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EI134" i="14"/>
  <c r="EH134" i="14"/>
  <c r="EG134" i="14"/>
  <c r="EF134" i="14"/>
  <c r="EE134" i="14"/>
  <c r="ED134" i="14"/>
  <c r="EC134" i="14"/>
  <c r="EB134" i="14"/>
  <c r="EA134" i="14"/>
  <c r="DZ134" i="14"/>
  <c r="DY134" i="14"/>
  <c r="DX134" i="14"/>
  <c r="DW134" i="14"/>
  <c r="DV134" i="14"/>
  <c r="DU134" i="14"/>
  <c r="DT134" i="14"/>
  <c r="DS134" i="14"/>
  <c r="DR134" i="14"/>
  <c r="DQ134" i="14"/>
  <c r="DP134" i="14"/>
  <c r="DO134" i="14"/>
  <c r="DN134" i="14"/>
  <c r="DM134" i="14"/>
  <c r="DL134" i="14"/>
  <c r="DK134" i="14"/>
  <c r="DJ134" i="14"/>
  <c r="DI134" i="14"/>
  <c r="DH134" i="14"/>
  <c r="DG134" i="14"/>
  <c r="DF134" i="14"/>
  <c r="DE134" i="14"/>
  <c r="DD134" i="14"/>
  <c r="DC134" i="14"/>
  <c r="DB134" i="14"/>
  <c r="DA134" i="14"/>
  <c r="CZ134" i="14"/>
  <c r="AO41" i="13" s="1"/>
  <c r="CY134" i="14"/>
  <c r="CX134" i="14"/>
  <c r="CW134" i="14"/>
  <c r="CV134" i="14"/>
  <c r="CU134" i="14"/>
  <c r="CT134" i="14"/>
  <c r="CS134" i="14"/>
  <c r="CR134" i="14"/>
  <c r="CQ134" i="14"/>
  <c r="CP134" i="14"/>
  <c r="CO134" i="14"/>
  <c r="CN134" i="14"/>
  <c r="CM134" i="14"/>
  <c r="CL134" i="14"/>
  <c r="CK134" i="14"/>
  <c r="CJ134" i="14"/>
  <c r="CI134" i="14"/>
  <c r="CH134" i="14"/>
  <c r="CG134" i="14"/>
  <c r="CF134" i="14"/>
  <c r="CE134" i="14"/>
  <c r="CD134" i="14"/>
  <c r="CC134" i="14"/>
  <c r="AG41" i="13" s="1"/>
  <c r="CB134" i="14"/>
  <c r="CA134" i="14"/>
  <c r="BZ134" i="14"/>
  <c r="BY134" i="14"/>
  <c r="BX134" i="14"/>
  <c r="BW134" i="14"/>
  <c r="BV134" i="14"/>
  <c r="BU134" i="14"/>
  <c r="BT134" i="14"/>
  <c r="AD41" i="13" s="1"/>
  <c r="BS134" i="14"/>
  <c r="BR134" i="14"/>
  <c r="BQ134" i="14"/>
  <c r="BP134" i="14"/>
  <c r="BO134" i="14"/>
  <c r="BN134" i="14"/>
  <c r="BM134" i="14"/>
  <c r="AB41" i="13" s="1"/>
  <c r="BL134" i="14"/>
  <c r="BK134" i="14"/>
  <c r="BJ134" i="14"/>
  <c r="BI134" i="14"/>
  <c r="BH134" i="14"/>
  <c r="Z41" i="13" s="1"/>
  <c r="BG134" i="14"/>
  <c r="BF134" i="14"/>
  <c r="BE134" i="14"/>
  <c r="BD134" i="14"/>
  <c r="Y41" i="13" s="1"/>
  <c r="BC134" i="14"/>
  <c r="BB134" i="14"/>
  <c r="BA134" i="14"/>
  <c r="AZ134" i="14"/>
  <c r="AY134" i="14"/>
  <c r="AX134" i="14"/>
  <c r="AW134" i="14"/>
  <c r="V41" i="13" s="1"/>
  <c r="AV134" i="14"/>
  <c r="AU134" i="14"/>
  <c r="AT134" i="14"/>
  <c r="AS134" i="14"/>
  <c r="AR134" i="14"/>
  <c r="U41" i="13" s="1"/>
  <c r="AQ134" i="14"/>
  <c r="AP134" i="14"/>
  <c r="AO134" i="14"/>
  <c r="AN134" i="14"/>
  <c r="AM134" i="14"/>
  <c r="AL134" i="14"/>
  <c r="AK134" i="14"/>
  <c r="AJ134" i="14"/>
  <c r="AI134" i="14"/>
  <c r="AH134" i="14"/>
  <c r="AG134" i="14"/>
  <c r="Q41" i="13" s="1"/>
  <c r="AF134" i="14"/>
  <c r="AE134" i="14"/>
  <c r="AD134" i="14"/>
  <c r="AC134" i="14"/>
  <c r="AB134" i="14"/>
  <c r="AA134" i="14"/>
  <c r="Z134" i="14"/>
  <c r="Y134" i="14"/>
  <c r="X134" i="14"/>
  <c r="N41" i="13" s="1"/>
  <c r="W134" i="14"/>
  <c r="V134" i="14"/>
  <c r="U134" i="14"/>
  <c r="S133" i="14"/>
  <c r="S131" i="14"/>
  <c r="S129" i="14"/>
  <c r="L39" i="13" s="1"/>
  <c r="EI128" i="14"/>
  <c r="EH128" i="14"/>
  <c r="EG128" i="14"/>
  <c r="EF128" i="14"/>
  <c r="EE128" i="14"/>
  <c r="ED128" i="14"/>
  <c r="EC128" i="14"/>
  <c r="EB128" i="14"/>
  <c r="EA128" i="14"/>
  <c r="DZ128" i="14"/>
  <c r="DY128" i="14"/>
  <c r="DX128" i="14"/>
  <c r="DW128" i="14"/>
  <c r="DV128" i="14"/>
  <c r="DU128" i="14"/>
  <c r="DT128" i="14"/>
  <c r="DS128" i="14"/>
  <c r="DR128" i="14"/>
  <c r="DQ128" i="14"/>
  <c r="DP128" i="14"/>
  <c r="DO128" i="14"/>
  <c r="DN128" i="14"/>
  <c r="DM128" i="14"/>
  <c r="DL128" i="14"/>
  <c r="DK128" i="14"/>
  <c r="DJ128" i="14"/>
  <c r="DI128" i="14"/>
  <c r="DH128" i="14"/>
  <c r="DG128" i="14"/>
  <c r="DF128" i="14"/>
  <c r="DE128" i="14"/>
  <c r="DD128" i="14"/>
  <c r="DC128" i="14"/>
  <c r="DB128" i="14"/>
  <c r="DA128" i="14"/>
  <c r="CZ128" i="14"/>
  <c r="CY128" i="14"/>
  <c r="CX128" i="14"/>
  <c r="CW128" i="14"/>
  <c r="CV128" i="14"/>
  <c r="CU128" i="14"/>
  <c r="CT128" i="14"/>
  <c r="CS128" i="14"/>
  <c r="CR128" i="14"/>
  <c r="CQ128" i="14"/>
  <c r="CP128" i="14"/>
  <c r="CO128" i="14"/>
  <c r="CN128" i="14"/>
  <c r="CM128" i="14"/>
  <c r="CL128" i="14"/>
  <c r="CK128" i="14"/>
  <c r="CJ128" i="14"/>
  <c r="CI128" i="14"/>
  <c r="CH128" i="14"/>
  <c r="CG128" i="14"/>
  <c r="CF128" i="14"/>
  <c r="CE128" i="14"/>
  <c r="CD128" i="14"/>
  <c r="CC128" i="14"/>
  <c r="CB128" i="14"/>
  <c r="CA128" i="14"/>
  <c r="BZ128" i="14"/>
  <c r="BY128" i="14"/>
  <c r="BX128" i="14"/>
  <c r="BW128" i="14"/>
  <c r="BV128" i="14"/>
  <c r="BU128" i="14"/>
  <c r="BT128" i="14"/>
  <c r="BS128" i="14"/>
  <c r="BR128" i="14"/>
  <c r="BQ128" i="14"/>
  <c r="BP128" i="14"/>
  <c r="BO128" i="14"/>
  <c r="BN128" i="14"/>
  <c r="BM128" i="14"/>
  <c r="BL128" i="14"/>
  <c r="BK128" i="14"/>
  <c r="BJ128" i="14"/>
  <c r="BI128" i="14"/>
  <c r="BH128" i="14"/>
  <c r="BG128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EI121" i="14"/>
  <c r="EH121" i="14"/>
  <c r="EG121" i="14"/>
  <c r="EF121" i="14"/>
  <c r="EE121" i="14"/>
  <c r="ED121" i="14"/>
  <c r="EC121" i="14"/>
  <c r="EB121" i="14"/>
  <c r="EA121" i="14"/>
  <c r="DZ121" i="14"/>
  <c r="DY121" i="14"/>
  <c r="DX121" i="14"/>
  <c r="DW121" i="14"/>
  <c r="DV121" i="14"/>
  <c r="DU121" i="14"/>
  <c r="DT121" i="14"/>
  <c r="DS121" i="14"/>
  <c r="DR121" i="14"/>
  <c r="DQ121" i="14"/>
  <c r="DP121" i="14"/>
  <c r="DO121" i="14"/>
  <c r="DN121" i="14"/>
  <c r="DM121" i="14"/>
  <c r="DL121" i="14"/>
  <c r="DK121" i="14"/>
  <c r="DJ121" i="14"/>
  <c r="DI121" i="14"/>
  <c r="DH121" i="14"/>
  <c r="DG121" i="14"/>
  <c r="DF121" i="14"/>
  <c r="DE121" i="14"/>
  <c r="DD121" i="14"/>
  <c r="DC121" i="14"/>
  <c r="DB121" i="14"/>
  <c r="DA121" i="14"/>
  <c r="CZ121" i="14"/>
  <c r="CY121" i="14"/>
  <c r="CX121" i="14"/>
  <c r="CW121" i="14"/>
  <c r="CV121" i="14"/>
  <c r="CU121" i="14"/>
  <c r="CT121" i="14"/>
  <c r="CS121" i="14"/>
  <c r="CR121" i="14"/>
  <c r="CQ121" i="14"/>
  <c r="CP121" i="14"/>
  <c r="CO121" i="14"/>
  <c r="CN121" i="14"/>
  <c r="CM121" i="14"/>
  <c r="CL121" i="14"/>
  <c r="CK121" i="14"/>
  <c r="CJ121" i="14"/>
  <c r="CI121" i="14"/>
  <c r="CH121" i="14"/>
  <c r="CG121" i="14"/>
  <c r="CF121" i="14"/>
  <c r="CE121" i="14"/>
  <c r="CD121" i="14"/>
  <c r="CC121" i="14"/>
  <c r="CB121" i="14"/>
  <c r="CA121" i="14"/>
  <c r="BZ121" i="14"/>
  <c r="BY121" i="14"/>
  <c r="BX121" i="14"/>
  <c r="BW121" i="14"/>
  <c r="BV121" i="14"/>
  <c r="BU121" i="14"/>
  <c r="BT121" i="14"/>
  <c r="BS121" i="14"/>
  <c r="BR121" i="14"/>
  <c r="BQ121" i="14"/>
  <c r="BP121" i="14"/>
  <c r="BO121" i="14"/>
  <c r="BN121" i="14"/>
  <c r="BM121" i="14"/>
  <c r="BL121" i="14"/>
  <c r="BK121" i="14"/>
  <c r="BJ121" i="14"/>
  <c r="BI121" i="14"/>
  <c r="BH121" i="14"/>
  <c r="BG121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EI120" i="14"/>
  <c r="EH120" i="14"/>
  <c r="EG120" i="14"/>
  <c r="EF120" i="14"/>
  <c r="EE120" i="14"/>
  <c r="ED120" i="14"/>
  <c r="EC120" i="14"/>
  <c r="EB120" i="14"/>
  <c r="EA120" i="14"/>
  <c r="DZ120" i="14"/>
  <c r="DY120" i="14"/>
  <c r="DX120" i="14"/>
  <c r="DW120" i="14"/>
  <c r="DV120" i="14"/>
  <c r="DU120" i="14"/>
  <c r="DT120" i="14"/>
  <c r="DS120" i="14"/>
  <c r="DR120" i="14"/>
  <c r="DQ120" i="14"/>
  <c r="DP120" i="14"/>
  <c r="DO120" i="14"/>
  <c r="DN120" i="14"/>
  <c r="DM120" i="14"/>
  <c r="DL120" i="14"/>
  <c r="DK120" i="14"/>
  <c r="DJ120" i="14"/>
  <c r="DI120" i="14"/>
  <c r="DH120" i="14"/>
  <c r="DG120" i="14"/>
  <c r="DF120" i="14"/>
  <c r="DE120" i="14"/>
  <c r="DD120" i="14"/>
  <c r="DC120" i="14"/>
  <c r="DB120" i="14"/>
  <c r="DA120" i="14"/>
  <c r="CZ120" i="14"/>
  <c r="CY120" i="14"/>
  <c r="CX120" i="14"/>
  <c r="CW120" i="14"/>
  <c r="CV120" i="14"/>
  <c r="CU120" i="14"/>
  <c r="CT120" i="14"/>
  <c r="CS120" i="14"/>
  <c r="CR120" i="14"/>
  <c r="CQ120" i="14"/>
  <c r="CP120" i="14"/>
  <c r="CO120" i="14"/>
  <c r="CN120" i="14"/>
  <c r="CM120" i="14"/>
  <c r="CL120" i="14"/>
  <c r="CK120" i="14"/>
  <c r="CJ120" i="14"/>
  <c r="CI120" i="14"/>
  <c r="CH120" i="14"/>
  <c r="CG120" i="14"/>
  <c r="CF120" i="14"/>
  <c r="CE120" i="14"/>
  <c r="CD120" i="14"/>
  <c r="CC120" i="14"/>
  <c r="CB120" i="14"/>
  <c r="CA120" i="14"/>
  <c r="BZ120" i="14"/>
  <c r="BY120" i="14"/>
  <c r="BX120" i="14"/>
  <c r="BW120" i="14"/>
  <c r="BV120" i="14"/>
  <c r="BU120" i="14"/>
  <c r="BT120" i="14"/>
  <c r="BS120" i="14"/>
  <c r="BR120" i="14"/>
  <c r="BQ120" i="14"/>
  <c r="BP120" i="14"/>
  <c r="BO120" i="14"/>
  <c r="BN120" i="14"/>
  <c r="BM120" i="14"/>
  <c r="BL120" i="14"/>
  <c r="BK120" i="14"/>
  <c r="BJ120" i="14"/>
  <c r="BI120" i="14"/>
  <c r="BH120" i="14"/>
  <c r="BG120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EI119" i="14"/>
  <c r="EH119" i="14"/>
  <c r="EG119" i="14"/>
  <c r="EF119" i="14"/>
  <c r="EE119" i="14"/>
  <c r="ED119" i="14"/>
  <c r="EC119" i="14"/>
  <c r="EB119" i="14"/>
  <c r="EA119" i="14"/>
  <c r="DZ119" i="14"/>
  <c r="DY119" i="14"/>
  <c r="DX119" i="14"/>
  <c r="DW119" i="14"/>
  <c r="DV119" i="14"/>
  <c r="DU119" i="14"/>
  <c r="DT119" i="14"/>
  <c r="DS119" i="14"/>
  <c r="DR119" i="14"/>
  <c r="DQ119" i="14"/>
  <c r="DP119" i="14"/>
  <c r="DO119" i="14"/>
  <c r="DN119" i="14"/>
  <c r="DM119" i="14"/>
  <c r="DL119" i="14"/>
  <c r="DK119" i="14"/>
  <c r="DJ119" i="14"/>
  <c r="DI119" i="14"/>
  <c r="DH119" i="14"/>
  <c r="DG119" i="14"/>
  <c r="DF119" i="14"/>
  <c r="DE119" i="14"/>
  <c r="DD119" i="14"/>
  <c r="DC119" i="14"/>
  <c r="DB119" i="14"/>
  <c r="DA119" i="14"/>
  <c r="CZ119" i="14"/>
  <c r="CY119" i="14"/>
  <c r="CX119" i="14"/>
  <c r="CW119" i="14"/>
  <c r="CV119" i="14"/>
  <c r="CU119" i="14"/>
  <c r="CT119" i="14"/>
  <c r="CS119" i="14"/>
  <c r="CR119" i="14"/>
  <c r="CQ119" i="14"/>
  <c r="CP119" i="14"/>
  <c r="CO119" i="14"/>
  <c r="CN119" i="14"/>
  <c r="CM119" i="14"/>
  <c r="CL119" i="14"/>
  <c r="CK119" i="14"/>
  <c r="CJ119" i="14"/>
  <c r="CI119" i="14"/>
  <c r="CH119" i="14"/>
  <c r="CG119" i="14"/>
  <c r="CF119" i="14"/>
  <c r="CE119" i="14"/>
  <c r="CD119" i="14"/>
  <c r="CC119" i="14"/>
  <c r="CB119" i="14"/>
  <c r="CA119" i="14"/>
  <c r="BZ119" i="14"/>
  <c r="BY119" i="14"/>
  <c r="BX119" i="14"/>
  <c r="BW119" i="14"/>
  <c r="BV119" i="14"/>
  <c r="BU119" i="14"/>
  <c r="BT119" i="14"/>
  <c r="BS119" i="14"/>
  <c r="BR119" i="14"/>
  <c r="BQ119" i="14"/>
  <c r="BP119" i="14"/>
  <c r="BO119" i="14"/>
  <c r="BN119" i="14"/>
  <c r="BM119" i="14"/>
  <c r="BL119" i="14"/>
  <c r="BK119" i="14"/>
  <c r="BJ119" i="14"/>
  <c r="BI119" i="14"/>
  <c r="BH119" i="14"/>
  <c r="BG119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EI117" i="14"/>
  <c r="EH117" i="14"/>
  <c r="EG117" i="14"/>
  <c r="EF117" i="14"/>
  <c r="EE117" i="14"/>
  <c r="ED117" i="14"/>
  <c r="EC117" i="14"/>
  <c r="EB117" i="14"/>
  <c r="EA117" i="14"/>
  <c r="DZ117" i="14"/>
  <c r="DY117" i="14"/>
  <c r="DX117" i="14"/>
  <c r="DW117" i="14"/>
  <c r="DV117" i="14"/>
  <c r="DU117" i="14"/>
  <c r="DT117" i="14"/>
  <c r="DS117" i="14"/>
  <c r="DR117" i="14"/>
  <c r="DQ117" i="14"/>
  <c r="DP117" i="14"/>
  <c r="DO117" i="14"/>
  <c r="DN117" i="14"/>
  <c r="DM117" i="14"/>
  <c r="DL117" i="14"/>
  <c r="DK117" i="14"/>
  <c r="DJ117" i="14"/>
  <c r="DI117" i="14"/>
  <c r="DH117" i="14"/>
  <c r="DG117" i="14"/>
  <c r="DF117" i="14"/>
  <c r="DE117" i="14"/>
  <c r="DD117" i="14"/>
  <c r="DC117" i="14"/>
  <c r="DB117" i="14"/>
  <c r="DA117" i="14"/>
  <c r="CZ117" i="14"/>
  <c r="CY117" i="14"/>
  <c r="CX117" i="14"/>
  <c r="CW117" i="14"/>
  <c r="CV117" i="14"/>
  <c r="CU117" i="14"/>
  <c r="CT117" i="14"/>
  <c r="CS117" i="14"/>
  <c r="CR117" i="14"/>
  <c r="CQ117" i="14"/>
  <c r="CP117" i="14"/>
  <c r="CO117" i="14"/>
  <c r="CN117" i="14"/>
  <c r="CM117" i="14"/>
  <c r="CL117" i="14"/>
  <c r="CK117" i="14"/>
  <c r="CJ117" i="14"/>
  <c r="CI117" i="14"/>
  <c r="CH117" i="14"/>
  <c r="CG117" i="14"/>
  <c r="CF117" i="14"/>
  <c r="CE117" i="14"/>
  <c r="CD117" i="14"/>
  <c r="CC117" i="14"/>
  <c r="CB117" i="14"/>
  <c r="CA117" i="14"/>
  <c r="BZ117" i="14"/>
  <c r="BY117" i="14"/>
  <c r="BX117" i="14"/>
  <c r="BW117" i="14"/>
  <c r="BV117" i="14"/>
  <c r="BU117" i="14"/>
  <c r="BT117" i="14"/>
  <c r="BS117" i="14"/>
  <c r="BR117" i="14"/>
  <c r="BQ117" i="14"/>
  <c r="BP117" i="14"/>
  <c r="BO117" i="14"/>
  <c r="BN117" i="14"/>
  <c r="BM117" i="14"/>
  <c r="BL117" i="14"/>
  <c r="BK117" i="14"/>
  <c r="BJ117" i="14"/>
  <c r="BI117" i="14"/>
  <c r="BH117" i="14"/>
  <c r="BG117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EI114" i="14"/>
  <c r="EH114" i="14"/>
  <c r="EG114" i="14"/>
  <c r="EF114" i="14"/>
  <c r="EE114" i="14"/>
  <c r="ED114" i="14"/>
  <c r="EC114" i="14"/>
  <c r="EB114" i="14"/>
  <c r="EA114" i="14"/>
  <c r="DZ114" i="14"/>
  <c r="DY114" i="14"/>
  <c r="DX114" i="14"/>
  <c r="DW114" i="14"/>
  <c r="DV114" i="14"/>
  <c r="DU114" i="14"/>
  <c r="DT114" i="14"/>
  <c r="DS114" i="14"/>
  <c r="DR114" i="14"/>
  <c r="DQ114" i="14"/>
  <c r="DP114" i="14"/>
  <c r="DO114" i="14"/>
  <c r="DN114" i="14"/>
  <c r="DM114" i="14"/>
  <c r="DL114" i="14"/>
  <c r="DK114" i="14"/>
  <c r="DJ114" i="14"/>
  <c r="DI114" i="14"/>
  <c r="DH114" i="14"/>
  <c r="DG114" i="14"/>
  <c r="DF114" i="14"/>
  <c r="DE114" i="14"/>
  <c r="DD114" i="14"/>
  <c r="DC114" i="14"/>
  <c r="DB114" i="14"/>
  <c r="DA114" i="14"/>
  <c r="CZ114" i="14"/>
  <c r="CY114" i="14"/>
  <c r="CX114" i="14"/>
  <c r="CW114" i="14"/>
  <c r="CV114" i="14"/>
  <c r="CU114" i="14"/>
  <c r="CT114" i="14"/>
  <c r="CS114" i="14"/>
  <c r="CR114" i="14"/>
  <c r="CQ114" i="14"/>
  <c r="CP114" i="14"/>
  <c r="CO114" i="14"/>
  <c r="CN114" i="14"/>
  <c r="CM114" i="14"/>
  <c r="CL114" i="14"/>
  <c r="CK114" i="14"/>
  <c r="CJ114" i="14"/>
  <c r="CI114" i="14"/>
  <c r="CH114" i="14"/>
  <c r="CG114" i="14"/>
  <c r="CF114" i="14"/>
  <c r="CE114" i="14"/>
  <c r="CD114" i="14"/>
  <c r="CC114" i="14"/>
  <c r="CB114" i="14"/>
  <c r="CA114" i="14"/>
  <c r="BZ114" i="14"/>
  <c r="BY114" i="14"/>
  <c r="BX114" i="14"/>
  <c r="BW114" i="14"/>
  <c r="BV114" i="14"/>
  <c r="BU114" i="14"/>
  <c r="BT114" i="14"/>
  <c r="BS114" i="14"/>
  <c r="BR114" i="14"/>
  <c r="BQ114" i="14"/>
  <c r="BP114" i="14"/>
  <c r="BO114" i="14"/>
  <c r="BN114" i="14"/>
  <c r="BM114" i="14"/>
  <c r="BL114" i="14"/>
  <c r="BK114" i="14"/>
  <c r="BJ114" i="14"/>
  <c r="BI114" i="14"/>
  <c r="BH114" i="14"/>
  <c r="BG114" i="14"/>
  <c r="BF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AT114" i="14"/>
  <c r="AS114" i="14"/>
  <c r="AR114" i="14"/>
  <c r="AQ114" i="14"/>
  <c r="AP114" i="14"/>
  <c r="AO114" i="14"/>
  <c r="AN114" i="14"/>
  <c r="AM114" i="14"/>
  <c r="AL114" i="14"/>
  <c r="AK114" i="14"/>
  <c r="AJ114" i="14"/>
  <c r="AI114" i="14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V114" i="14"/>
  <c r="U114" i="14"/>
  <c r="EI112" i="14"/>
  <c r="EH112" i="14"/>
  <c r="EG112" i="14"/>
  <c r="EF112" i="14"/>
  <c r="EE112" i="14"/>
  <c r="ED112" i="14"/>
  <c r="EC112" i="14"/>
  <c r="EB112" i="14"/>
  <c r="EA112" i="14"/>
  <c r="DZ112" i="14"/>
  <c r="DY112" i="14"/>
  <c r="DX112" i="14"/>
  <c r="DW112" i="14"/>
  <c r="DV112" i="14"/>
  <c r="DU112" i="14"/>
  <c r="DT112" i="14"/>
  <c r="DS112" i="14"/>
  <c r="DR112" i="14"/>
  <c r="DQ112" i="14"/>
  <c r="DP112" i="14"/>
  <c r="DO112" i="14"/>
  <c r="DN112" i="14"/>
  <c r="DM112" i="14"/>
  <c r="DL112" i="14"/>
  <c r="DK112" i="14"/>
  <c r="DJ112" i="14"/>
  <c r="DI112" i="14"/>
  <c r="DH112" i="14"/>
  <c r="DG112" i="14"/>
  <c r="DF112" i="14"/>
  <c r="DE112" i="14"/>
  <c r="DD112" i="14"/>
  <c r="DC112" i="14"/>
  <c r="DB112" i="14"/>
  <c r="DA112" i="14"/>
  <c r="CZ112" i="14"/>
  <c r="CY112" i="14"/>
  <c r="CX112" i="14"/>
  <c r="CW112" i="14"/>
  <c r="CV112" i="14"/>
  <c r="CU112" i="14"/>
  <c r="CT112" i="14"/>
  <c r="CS112" i="14"/>
  <c r="CR112" i="14"/>
  <c r="CQ112" i="14"/>
  <c r="CP112" i="14"/>
  <c r="CO112" i="14"/>
  <c r="CN112" i="14"/>
  <c r="CM112" i="14"/>
  <c r="CL112" i="14"/>
  <c r="CK112" i="14"/>
  <c r="CJ112" i="14"/>
  <c r="CI112" i="14"/>
  <c r="CH112" i="14"/>
  <c r="CG112" i="14"/>
  <c r="CF112" i="14"/>
  <c r="CE112" i="14"/>
  <c r="CD112" i="14"/>
  <c r="CC112" i="14"/>
  <c r="CB112" i="14"/>
  <c r="CA112" i="14"/>
  <c r="BZ112" i="14"/>
  <c r="BY112" i="14"/>
  <c r="BX112" i="14"/>
  <c r="BW112" i="14"/>
  <c r="BV112" i="14"/>
  <c r="BU112" i="14"/>
  <c r="BT112" i="14"/>
  <c r="BS112" i="14"/>
  <c r="BR112" i="14"/>
  <c r="BQ112" i="14"/>
  <c r="BP112" i="14"/>
  <c r="BO112" i="14"/>
  <c r="BN112" i="14"/>
  <c r="BM112" i="14"/>
  <c r="BL112" i="14"/>
  <c r="BK112" i="14"/>
  <c r="BJ112" i="14"/>
  <c r="BI112" i="14"/>
  <c r="BH112" i="14"/>
  <c r="BG112" i="14"/>
  <c r="BF112" i="14"/>
  <c r="BE112" i="14"/>
  <c r="BD112" i="14"/>
  <c r="BC112" i="14"/>
  <c r="BB112" i="14"/>
  <c r="BA112" i="14"/>
  <c r="AZ112" i="14"/>
  <c r="AY112" i="14"/>
  <c r="AX112" i="14"/>
  <c r="AW112" i="14"/>
  <c r="AV112" i="14"/>
  <c r="AU112" i="14"/>
  <c r="AT112" i="14"/>
  <c r="AS112" i="14"/>
  <c r="AR112" i="14"/>
  <c r="AQ112" i="14"/>
  <c r="AP112" i="14"/>
  <c r="AO112" i="14"/>
  <c r="AN112" i="14"/>
  <c r="AM112" i="14"/>
  <c r="AL112" i="14"/>
  <c r="AK112" i="14"/>
  <c r="AJ112" i="14"/>
  <c r="AI112" i="14"/>
  <c r="AH112" i="14"/>
  <c r="AG112" i="14"/>
  <c r="AF112" i="14"/>
  <c r="AE112" i="14"/>
  <c r="AD112" i="14"/>
  <c r="AC112" i="14"/>
  <c r="AB112" i="14"/>
  <c r="AA112" i="14"/>
  <c r="Z112" i="14"/>
  <c r="Y112" i="14"/>
  <c r="X112" i="14"/>
  <c r="W112" i="14"/>
  <c r="V112" i="14"/>
  <c r="U112" i="14"/>
  <c r="EI111" i="14"/>
  <c r="EH111" i="14"/>
  <c r="EG111" i="14"/>
  <c r="EF111" i="14"/>
  <c r="EE111" i="14"/>
  <c r="ED111" i="14"/>
  <c r="EC111" i="14"/>
  <c r="EB111" i="14"/>
  <c r="EA111" i="14"/>
  <c r="DZ111" i="14"/>
  <c r="DY111" i="14"/>
  <c r="DX111" i="14"/>
  <c r="DW111" i="14"/>
  <c r="DV111" i="14"/>
  <c r="DU111" i="14"/>
  <c r="DT111" i="14"/>
  <c r="DS111" i="14"/>
  <c r="DR111" i="14"/>
  <c r="DQ111" i="14"/>
  <c r="DP111" i="14"/>
  <c r="DO111" i="14"/>
  <c r="DN111" i="14"/>
  <c r="DM111" i="14"/>
  <c r="DL111" i="14"/>
  <c r="DK111" i="14"/>
  <c r="DJ111" i="14"/>
  <c r="DI111" i="14"/>
  <c r="DH111" i="14"/>
  <c r="DG111" i="14"/>
  <c r="DF111" i="14"/>
  <c r="DE111" i="14"/>
  <c r="DD111" i="14"/>
  <c r="DC111" i="14"/>
  <c r="DB111" i="14"/>
  <c r="DA111" i="14"/>
  <c r="CZ111" i="14"/>
  <c r="CY111" i="14"/>
  <c r="CX111" i="14"/>
  <c r="CW111" i="14"/>
  <c r="CV111" i="14"/>
  <c r="CU111" i="14"/>
  <c r="CT111" i="14"/>
  <c r="CS111" i="14"/>
  <c r="CR111" i="14"/>
  <c r="CQ111" i="14"/>
  <c r="CP111" i="14"/>
  <c r="CO111" i="14"/>
  <c r="CN111" i="14"/>
  <c r="CM111" i="14"/>
  <c r="CL111" i="14"/>
  <c r="CK111" i="14"/>
  <c r="CJ111" i="14"/>
  <c r="CI111" i="14"/>
  <c r="CH111" i="14"/>
  <c r="CG111" i="14"/>
  <c r="CF111" i="14"/>
  <c r="CE111" i="14"/>
  <c r="CD111" i="14"/>
  <c r="CC111" i="14"/>
  <c r="CB111" i="14"/>
  <c r="CA111" i="14"/>
  <c r="BZ111" i="14"/>
  <c r="BY111" i="14"/>
  <c r="BX111" i="14"/>
  <c r="BW111" i="14"/>
  <c r="BV111" i="14"/>
  <c r="BU111" i="14"/>
  <c r="BT111" i="14"/>
  <c r="BS111" i="14"/>
  <c r="BR111" i="14"/>
  <c r="BQ111" i="14"/>
  <c r="BP111" i="14"/>
  <c r="BO111" i="14"/>
  <c r="BN111" i="14"/>
  <c r="BM111" i="14"/>
  <c r="BL111" i="14"/>
  <c r="BK111" i="14"/>
  <c r="BJ111" i="14"/>
  <c r="BI111" i="14"/>
  <c r="BH111" i="14"/>
  <c r="BG111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EI110" i="14"/>
  <c r="EH110" i="14"/>
  <c r="EG110" i="14"/>
  <c r="EF110" i="14"/>
  <c r="EE110" i="14"/>
  <c r="ED110" i="14"/>
  <c r="EC110" i="14"/>
  <c r="EB110" i="14"/>
  <c r="EA110" i="14"/>
  <c r="DZ110" i="14"/>
  <c r="DY110" i="14"/>
  <c r="DX110" i="14"/>
  <c r="DW110" i="14"/>
  <c r="DV110" i="14"/>
  <c r="DU110" i="14"/>
  <c r="DT110" i="14"/>
  <c r="DS110" i="14"/>
  <c r="DR110" i="14"/>
  <c r="DQ110" i="14"/>
  <c r="DP110" i="14"/>
  <c r="DO110" i="14"/>
  <c r="DN110" i="14"/>
  <c r="DM110" i="14"/>
  <c r="DL110" i="14"/>
  <c r="DK110" i="14"/>
  <c r="DJ110" i="14"/>
  <c r="DI110" i="14"/>
  <c r="DH110" i="14"/>
  <c r="DG110" i="14"/>
  <c r="DF110" i="14"/>
  <c r="DE110" i="14"/>
  <c r="DD110" i="14"/>
  <c r="DC110" i="14"/>
  <c r="DB110" i="14"/>
  <c r="DA110" i="14"/>
  <c r="CZ110" i="14"/>
  <c r="CY110" i="14"/>
  <c r="CX110" i="14"/>
  <c r="CW110" i="14"/>
  <c r="CV110" i="14"/>
  <c r="CU110" i="14"/>
  <c r="CT110" i="14"/>
  <c r="CS110" i="14"/>
  <c r="CR110" i="14"/>
  <c r="CQ110" i="14"/>
  <c r="CP110" i="14"/>
  <c r="CO110" i="14"/>
  <c r="CN110" i="14"/>
  <c r="CM110" i="14"/>
  <c r="CL110" i="14"/>
  <c r="CK110" i="14"/>
  <c r="CJ110" i="14"/>
  <c r="CI110" i="14"/>
  <c r="CH110" i="14"/>
  <c r="CG110" i="14"/>
  <c r="CF110" i="14"/>
  <c r="CE110" i="14"/>
  <c r="CD110" i="14"/>
  <c r="CC110" i="14"/>
  <c r="CB110" i="14"/>
  <c r="CA110" i="14"/>
  <c r="BZ110" i="14"/>
  <c r="BY110" i="14"/>
  <c r="BX110" i="14"/>
  <c r="BW110" i="14"/>
  <c r="BV110" i="14"/>
  <c r="BU110" i="14"/>
  <c r="BT110" i="14"/>
  <c r="BS110" i="14"/>
  <c r="BR110" i="14"/>
  <c r="BQ110" i="14"/>
  <c r="BP110" i="14"/>
  <c r="BO110" i="14"/>
  <c r="BN110" i="14"/>
  <c r="BM110" i="14"/>
  <c r="BL110" i="14"/>
  <c r="BK110" i="14"/>
  <c r="BJ110" i="14"/>
  <c r="BI110" i="14"/>
  <c r="BH110" i="14"/>
  <c r="BG110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EI109" i="14"/>
  <c r="EH109" i="14"/>
  <c r="EG109" i="14"/>
  <c r="EF109" i="14"/>
  <c r="EE109" i="14"/>
  <c r="ED109" i="14"/>
  <c r="EC109" i="14"/>
  <c r="EB109" i="14"/>
  <c r="EA109" i="14"/>
  <c r="DZ109" i="14"/>
  <c r="DY109" i="14"/>
  <c r="DX109" i="14"/>
  <c r="DW109" i="14"/>
  <c r="DV109" i="14"/>
  <c r="DU109" i="14"/>
  <c r="DT109" i="14"/>
  <c r="DS109" i="14"/>
  <c r="DR109" i="14"/>
  <c r="DQ109" i="14"/>
  <c r="DP109" i="14"/>
  <c r="DO109" i="14"/>
  <c r="DN109" i="14"/>
  <c r="DM109" i="14"/>
  <c r="DL109" i="14"/>
  <c r="DK109" i="14"/>
  <c r="DJ109" i="14"/>
  <c r="DI109" i="14"/>
  <c r="DH109" i="14"/>
  <c r="DG109" i="14"/>
  <c r="DF109" i="14"/>
  <c r="DE109" i="14"/>
  <c r="DD109" i="14"/>
  <c r="DC109" i="14"/>
  <c r="DB109" i="14"/>
  <c r="DA109" i="14"/>
  <c r="CZ109" i="14"/>
  <c r="CY109" i="14"/>
  <c r="CX109" i="14"/>
  <c r="CW109" i="14"/>
  <c r="CV109" i="14"/>
  <c r="CU109" i="14"/>
  <c r="CT109" i="14"/>
  <c r="CS109" i="14"/>
  <c r="CR109" i="14"/>
  <c r="CQ109" i="14"/>
  <c r="CP109" i="14"/>
  <c r="CO109" i="14"/>
  <c r="CN109" i="14"/>
  <c r="CM109" i="14"/>
  <c r="CL109" i="14"/>
  <c r="CK109" i="14"/>
  <c r="CJ109" i="14"/>
  <c r="CI109" i="14"/>
  <c r="CH109" i="14"/>
  <c r="CG109" i="14"/>
  <c r="CF109" i="14"/>
  <c r="CE109" i="14"/>
  <c r="CD109" i="14"/>
  <c r="CC109" i="14"/>
  <c r="CB109" i="14"/>
  <c r="CA109" i="14"/>
  <c r="BZ109" i="14"/>
  <c r="BY109" i="14"/>
  <c r="BX109" i="14"/>
  <c r="BW109" i="14"/>
  <c r="BV109" i="14"/>
  <c r="BU109" i="14"/>
  <c r="BT109" i="14"/>
  <c r="BS109" i="14"/>
  <c r="BR109" i="14"/>
  <c r="BQ109" i="14"/>
  <c r="BP109" i="14"/>
  <c r="BO109" i="14"/>
  <c r="BN109" i="14"/>
  <c r="BM109" i="14"/>
  <c r="BL109" i="14"/>
  <c r="BK109" i="14"/>
  <c r="BJ109" i="14"/>
  <c r="BI109" i="14"/>
  <c r="BH109" i="14"/>
  <c r="BG109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EI108" i="14"/>
  <c r="EH108" i="14"/>
  <c r="EG108" i="14"/>
  <c r="EF108" i="14"/>
  <c r="EE108" i="14"/>
  <c r="ED108" i="14"/>
  <c r="EC108" i="14"/>
  <c r="EB108" i="14"/>
  <c r="EA108" i="14"/>
  <c r="DZ108" i="14"/>
  <c r="DY108" i="14"/>
  <c r="DX108" i="14"/>
  <c r="DW108" i="14"/>
  <c r="DV108" i="14"/>
  <c r="DU108" i="14"/>
  <c r="DT108" i="14"/>
  <c r="DS108" i="14"/>
  <c r="DR108" i="14"/>
  <c r="DQ108" i="14"/>
  <c r="DP108" i="14"/>
  <c r="DO108" i="14"/>
  <c r="DN108" i="14"/>
  <c r="DM108" i="14"/>
  <c r="DL108" i="14"/>
  <c r="DK108" i="14"/>
  <c r="DJ108" i="14"/>
  <c r="DI108" i="14"/>
  <c r="DH108" i="14"/>
  <c r="DG108" i="14"/>
  <c r="DF108" i="14"/>
  <c r="DE108" i="14"/>
  <c r="DD108" i="14"/>
  <c r="DC108" i="14"/>
  <c r="DB108" i="14"/>
  <c r="DA108" i="14"/>
  <c r="CZ108" i="14"/>
  <c r="CY108" i="14"/>
  <c r="CX108" i="14"/>
  <c r="CW108" i="14"/>
  <c r="CV108" i="14"/>
  <c r="CU108" i="14"/>
  <c r="CT108" i="14"/>
  <c r="CS108" i="14"/>
  <c r="CR108" i="14"/>
  <c r="CQ108" i="14"/>
  <c r="CP108" i="14"/>
  <c r="CO108" i="14"/>
  <c r="CN108" i="14"/>
  <c r="CM108" i="14"/>
  <c r="CL108" i="14"/>
  <c r="CK108" i="14"/>
  <c r="CJ108" i="14"/>
  <c r="CI108" i="14"/>
  <c r="CH108" i="14"/>
  <c r="CG108" i="14"/>
  <c r="CF108" i="14"/>
  <c r="CE108" i="14"/>
  <c r="CD108" i="14"/>
  <c r="CC108" i="14"/>
  <c r="CB108" i="14"/>
  <c r="CA108" i="14"/>
  <c r="BZ108" i="14"/>
  <c r="BY108" i="14"/>
  <c r="BX108" i="14"/>
  <c r="BW108" i="14"/>
  <c r="BV108" i="14"/>
  <c r="BU108" i="14"/>
  <c r="BT108" i="14"/>
  <c r="BS108" i="14"/>
  <c r="BR108" i="14"/>
  <c r="BQ108" i="14"/>
  <c r="BP108" i="14"/>
  <c r="BO108" i="14"/>
  <c r="BN108" i="14"/>
  <c r="BM108" i="14"/>
  <c r="BL108" i="14"/>
  <c r="BK108" i="14"/>
  <c r="BJ108" i="14"/>
  <c r="BI108" i="14"/>
  <c r="BH108" i="14"/>
  <c r="BG108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EI107" i="14"/>
  <c r="EH107" i="14"/>
  <c r="EG107" i="14"/>
  <c r="EF107" i="14"/>
  <c r="EE107" i="14"/>
  <c r="ED107" i="14"/>
  <c r="EC107" i="14"/>
  <c r="EB107" i="14"/>
  <c r="EA107" i="14"/>
  <c r="DZ107" i="14"/>
  <c r="DY107" i="14"/>
  <c r="DX107" i="14"/>
  <c r="DW107" i="14"/>
  <c r="DV107" i="14"/>
  <c r="DU107" i="14"/>
  <c r="DT107" i="14"/>
  <c r="DS107" i="14"/>
  <c r="DR107" i="14"/>
  <c r="DQ107" i="14"/>
  <c r="DP107" i="14"/>
  <c r="DO107" i="14"/>
  <c r="DN107" i="14"/>
  <c r="DM107" i="14"/>
  <c r="DL107" i="14"/>
  <c r="DK107" i="14"/>
  <c r="DJ107" i="14"/>
  <c r="DI107" i="14"/>
  <c r="DH107" i="14"/>
  <c r="DG107" i="14"/>
  <c r="DF107" i="14"/>
  <c r="DE107" i="14"/>
  <c r="DD107" i="14"/>
  <c r="DC107" i="14"/>
  <c r="DB107" i="14"/>
  <c r="DA107" i="14"/>
  <c r="CZ107" i="14"/>
  <c r="CY107" i="14"/>
  <c r="CX107" i="14"/>
  <c r="CW107" i="14"/>
  <c r="CV107" i="14"/>
  <c r="CU107" i="14"/>
  <c r="CT107" i="14"/>
  <c r="CS107" i="14"/>
  <c r="CR107" i="14"/>
  <c r="CQ107" i="14"/>
  <c r="CP107" i="14"/>
  <c r="CO107" i="14"/>
  <c r="CN107" i="14"/>
  <c r="CM107" i="14"/>
  <c r="CL107" i="14"/>
  <c r="CK107" i="14"/>
  <c r="CJ107" i="14"/>
  <c r="CI107" i="14"/>
  <c r="CH107" i="14"/>
  <c r="CG107" i="14"/>
  <c r="CF107" i="14"/>
  <c r="CE107" i="14"/>
  <c r="CD107" i="14"/>
  <c r="CC107" i="14"/>
  <c r="CB107" i="14"/>
  <c r="CA107" i="14"/>
  <c r="BZ107" i="14"/>
  <c r="BY107" i="14"/>
  <c r="BX107" i="14"/>
  <c r="BW107" i="14"/>
  <c r="BV107" i="14"/>
  <c r="BU107" i="14"/>
  <c r="BT107" i="14"/>
  <c r="BS107" i="14"/>
  <c r="BR107" i="14"/>
  <c r="BQ107" i="14"/>
  <c r="BP107" i="14"/>
  <c r="BO107" i="14"/>
  <c r="BN107" i="14"/>
  <c r="BM107" i="14"/>
  <c r="BL107" i="14"/>
  <c r="BK107" i="14"/>
  <c r="BJ107" i="14"/>
  <c r="BI107" i="14"/>
  <c r="BH107" i="14"/>
  <c r="BG107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EI106" i="14"/>
  <c r="EH106" i="14"/>
  <c r="EG106" i="14"/>
  <c r="EF106" i="14"/>
  <c r="EE106" i="14"/>
  <c r="ED106" i="14"/>
  <c r="EC106" i="14"/>
  <c r="EB106" i="14"/>
  <c r="EA106" i="14"/>
  <c r="DZ106" i="14"/>
  <c r="DY106" i="14"/>
  <c r="DX106" i="14"/>
  <c r="DW106" i="14"/>
  <c r="DV106" i="14"/>
  <c r="DU106" i="14"/>
  <c r="DT106" i="14"/>
  <c r="DS106" i="14"/>
  <c r="DR106" i="14"/>
  <c r="DQ106" i="14"/>
  <c r="DP106" i="14"/>
  <c r="DO106" i="14"/>
  <c r="DN106" i="14"/>
  <c r="DM106" i="14"/>
  <c r="DL106" i="14"/>
  <c r="DK106" i="14"/>
  <c r="DJ106" i="14"/>
  <c r="DI106" i="14"/>
  <c r="DH106" i="14"/>
  <c r="DG106" i="14"/>
  <c r="DF106" i="14"/>
  <c r="DE106" i="14"/>
  <c r="DD106" i="14"/>
  <c r="DC106" i="14"/>
  <c r="DB106" i="14"/>
  <c r="DA106" i="14"/>
  <c r="CZ106" i="14"/>
  <c r="CY106" i="14"/>
  <c r="CX106" i="14"/>
  <c r="CW106" i="14"/>
  <c r="CV106" i="14"/>
  <c r="CU106" i="14"/>
  <c r="CT106" i="14"/>
  <c r="CS106" i="14"/>
  <c r="CR106" i="14"/>
  <c r="CQ106" i="14"/>
  <c r="CP106" i="14"/>
  <c r="CO106" i="14"/>
  <c r="CN106" i="14"/>
  <c r="CM106" i="14"/>
  <c r="CL106" i="14"/>
  <c r="CK106" i="14"/>
  <c r="CJ106" i="14"/>
  <c r="CI106" i="14"/>
  <c r="CH106" i="14"/>
  <c r="CG106" i="14"/>
  <c r="CF106" i="14"/>
  <c r="CE106" i="14"/>
  <c r="CD106" i="14"/>
  <c r="CC106" i="14"/>
  <c r="CB106" i="14"/>
  <c r="CA106" i="14"/>
  <c r="BZ106" i="14"/>
  <c r="BY106" i="14"/>
  <c r="BX106" i="14"/>
  <c r="BW106" i="14"/>
  <c r="BV106" i="14"/>
  <c r="BU106" i="14"/>
  <c r="BT106" i="14"/>
  <c r="BS106" i="14"/>
  <c r="BR106" i="14"/>
  <c r="BQ106" i="14"/>
  <c r="BP106" i="14"/>
  <c r="BO106" i="14"/>
  <c r="BN106" i="14"/>
  <c r="BM106" i="14"/>
  <c r="BL106" i="14"/>
  <c r="BK106" i="14"/>
  <c r="BJ106" i="14"/>
  <c r="BI106" i="14"/>
  <c r="BH106" i="14"/>
  <c r="BG106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EI101" i="14"/>
  <c r="EH101" i="14"/>
  <c r="EG101" i="14"/>
  <c r="EF101" i="14"/>
  <c r="EE101" i="14"/>
  <c r="ED101" i="14"/>
  <c r="EC101" i="14"/>
  <c r="EB101" i="14"/>
  <c r="EA101" i="14"/>
  <c r="DZ101" i="14"/>
  <c r="DY101" i="14"/>
  <c r="DX101" i="14"/>
  <c r="DW101" i="14"/>
  <c r="DV101" i="14"/>
  <c r="DU101" i="14"/>
  <c r="DT101" i="14"/>
  <c r="DS101" i="14"/>
  <c r="DR101" i="14"/>
  <c r="DQ101" i="14"/>
  <c r="DP101" i="14"/>
  <c r="DO101" i="14"/>
  <c r="DN101" i="14"/>
  <c r="DM101" i="14"/>
  <c r="DL101" i="14"/>
  <c r="DK101" i="14"/>
  <c r="DJ101" i="14"/>
  <c r="DI101" i="14"/>
  <c r="DH101" i="14"/>
  <c r="DG101" i="14"/>
  <c r="DF101" i="14"/>
  <c r="DE101" i="14"/>
  <c r="DD101" i="14"/>
  <c r="DC101" i="14"/>
  <c r="DB101" i="14"/>
  <c r="DA101" i="14"/>
  <c r="CZ101" i="14"/>
  <c r="CY101" i="14"/>
  <c r="CX101" i="14"/>
  <c r="CW101" i="14"/>
  <c r="CV101" i="14"/>
  <c r="CU101" i="14"/>
  <c r="CT101" i="14"/>
  <c r="CS101" i="14"/>
  <c r="CR101" i="14"/>
  <c r="CQ101" i="14"/>
  <c r="CP101" i="14"/>
  <c r="CO101" i="14"/>
  <c r="CN101" i="14"/>
  <c r="CM101" i="14"/>
  <c r="CL101" i="14"/>
  <c r="CK101" i="14"/>
  <c r="CJ101" i="14"/>
  <c r="CI101" i="14"/>
  <c r="CH101" i="14"/>
  <c r="CG101" i="14"/>
  <c r="CF101" i="14"/>
  <c r="CE101" i="14"/>
  <c r="CD101" i="14"/>
  <c r="CC101" i="14"/>
  <c r="CB101" i="14"/>
  <c r="CA101" i="14"/>
  <c r="BZ101" i="14"/>
  <c r="BY101" i="14"/>
  <c r="BX101" i="14"/>
  <c r="BW101" i="14"/>
  <c r="BV101" i="14"/>
  <c r="BU101" i="14"/>
  <c r="BT101" i="14"/>
  <c r="BS101" i="14"/>
  <c r="BR101" i="14"/>
  <c r="BQ101" i="14"/>
  <c r="BP101" i="14"/>
  <c r="BO101" i="14"/>
  <c r="BN101" i="14"/>
  <c r="BM101" i="14"/>
  <c r="BL101" i="14"/>
  <c r="BK101" i="14"/>
  <c r="BJ101" i="14"/>
  <c r="BI101" i="14"/>
  <c r="BH101" i="14"/>
  <c r="BG101" i="14"/>
  <c r="BF101" i="14"/>
  <c r="BE101" i="14"/>
  <c r="BD101" i="14"/>
  <c r="BC101" i="14"/>
  <c r="BB101" i="14"/>
  <c r="BA101" i="14"/>
  <c r="AZ101" i="14"/>
  <c r="AY101" i="14"/>
  <c r="AX101" i="14"/>
  <c r="AW101" i="14"/>
  <c r="AV101" i="14"/>
  <c r="AU101" i="14"/>
  <c r="AT101" i="14"/>
  <c r="AS101" i="14"/>
  <c r="AR101" i="14"/>
  <c r="AQ101" i="14"/>
  <c r="AP101" i="14"/>
  <c r="AO101" i="14"/>
  <c r="AN101" i="14"/>
  <c r="AM101" i="14"/>
  <c r="AL101" i="14"/>
  <c r="AK101" i="14"/>
  <c r="AJ101" i="14"/>
  <c r="AI101" i="14"/>
  <c r="AH101" i="14"/>
  <c r="AG101" i="14"/>
  <c r="AF101" i="14"/>
  <c r="AE101" i="14"/>
  <c r="AD101" i="14"/>
  <c r="AC101" i="14"/>
  <c r="AB101" i="14"/>
  <c r="AA101" i="14"/>
  <c r="Z101" i="14"/>
  <c r="Y101" i="14"/>
  <c r="X101" i="14"/>
  <c r="W101" i="14"/>
  <c r="V101" i="14"/>
  <c r="U101" i="14"/>
  <c r="EI100" i="14"/>
  <c r="EH100" i="14"/>
  <c r="EG100" i="14"/>
  <c r="EF100" i="14"/>
  <c r="EE100" i="14"/>
  <c r="ED100" i="14"/>
  <c r="EC100" i="14"/>
  <c r="EB100" i="14"/>
  <c r="EA100" i="14"/>
  <c r="DZ100" i="14"/>
  <c r="DY100" i="14"/>
  <c r="DX100" i="14"/>
  <c r="DW100" i="14"/>
  <c r="DV100" i="14"/>
  <c r="DU100" i="14"/>
  <c r="DT100" i="14"/>
  <c r="DS100" i="14"/>
  <c r="DR100" i="14"/>
  <c r="DQ100" i="14"/>
  <c r="DP100" i="14"/>
  <c r="DO100" i="14"/>
  <c r="DN100" i="14"/>
  <c r="DM100" i="14"/>
  <c r="DL100" i="14"/>
  <c r="DK100" i="14"/>
  <c r="DJ100" i="14"/>
  <c r="DI100" i="14"/>
  <c r="DH100" i="14"/>
  <c r="DG100" i="14"/>
  <c r="DF100" i="14"/>
  <c r="DE100" i="14"/>
  <c r="DD100" i="14"/>
  <c r="DC100" i="14"/>
  <c r="DB100" i="14"/>
  <c r="DA100" i="14"/>
  <c r="CZ100" i="14"/>
  <c r="CY100" i="14"/>
  <c r="CX100" i="14"/>
  <c r="CW100" i="14"/>
  <c r="CV100" i="14"/>
  <c r="CU100" i="14"/>
  <c r="CT100" i="14"/>
  <c r="CS100" i="14"/>
  <c r="CR100" i="14"/>
  <c r="CQ100" i="14"/>
  <c r="CP100" i="14"/>
  <c r="CO100" i="14"/>
  <c r="CN100" i="14"/>
  <c r="CM100" i="14"/>
  <c r="CL100" i="14"/>
  <c r="CK100" i="14"/>
  <c r="CJ100" i="14"/>
  <c r="CI100" i="14"/>
  <c r="CH100" i="14"/>
  <c r="CG100" i="14"/>
  <c r="CF100" i="14"/>
  <c r="CE100" i="14"/>
  <c r="CD100" i="14"/>
  <c r="CC100" i="14"/>
  <c r="CB100" i="14"/>
  <c r="CA100" i="14"/>
  <c r="BZ100" i="14"/>
  <c r="BY100" i="14"/>
  <c r="BX100" i="14"/>
  <c r="BW100" i="14"/>
  <c r="BV100" i="14"/>
  <c r="BU100" i="14"/>
  <c r="BT100" i="14"/>
  <c r="BS100" i="14"/>
  <c r="BR100" i="14"/>
  <c r="BQ100" i="14"/>
  <c r="BP100" i="14"/>
  <c r="BO100" i="14"/>
  <c r="BN100" i="14"/>
  <c r="BM100" i="14"/>
  <c r="BL100" i="14"/>
  <c r="BK100" i="14"/>
  <c r="BJ100" i="14"/>
  <c r="BI100" i="14"/>
  <c r="BH100" i="14"/>
  <c r="BG100" i="14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EI99" i="14"/>
  <c r="EH99" i="14"/>
  <c r="EG99" i="14"/>
  <c r="EF99" i="14"/>
  <c r="EE99" i="14"/>
  <c r="ED99" i="14"/>
  <c r="EC99" i="14"/>
  <c r="EB99" i="14"/>
  <c r="EA99" i="14"/>
  <c r="DZ99" i="14"/>
  <c r="DY99" i="14"/>
  <c r="DX99" i="14"/>
  <c r="DW99" i="14"/>
  <c r="DV99" i="14"/>
  <c r="DU99" i="14"/>
  <c r="DT99" i="14"/>
  <c r="DS99" i="14"/>
  <c r="DR99" i="14"/>
  <c r="DQ99" i="14"/>
  <c r="DP99" i="14"/>
  <c r="DO99" i="14"/>
  <c r="DN99" i="14"/>
  <c r="DM99" i="14"/>
  <c r="DL99" i="14"/>
  <c r="DK99" i="14"/>
  <c r="DJ99" i="14"/>
  <c r="DI99" i="14"/>
  <c r="DH99" i="14"/>
  <c r="DG99" i="14"/>
  <c r="DF99" i="14"/>
  <c r="DE99" i="14"/>
  <c r="DD99" i="14"/>
  <c r="DC99" i="14"/>
  <c r="DB99" i="14"/>
  <c r="DA99" i="14"/>
  <c r="CZ99" i="14"/>
  <c r="CY99" i="14"/>
  <c r="CX99" i="14"/>
  <c r="CW99" i="14"/>
  <c r="CV99" i="14"/>
  <c r="CU99" i="14"/>
  <c r="CT99" i="14"/>
  <c r="CS99" i="14"/>
  <c r="CR99" i="14"/>
  <c r="CQ99" i="14"/>
  <c r="CP99" i="14"/>
  <c r="CO99" i="14"/>
  <c r="CN99" i="14"/>
  <c r="CM99" i="14"/>
  <c r="CL99" i="14"/>
  <c r="CK99" i="14"/>
  <c r="CJ99" i="14"/>
  <c r="CI99" i="14"/>
  <c r="CH99" i="14"/>
  <c r="CG99" i="14"/>
  <c r="CF99" i="14"/>
  <c r="CE99" i="14"/>
  <c r="CD99" i="14"/>
  <c r="CC99" i="14"/>
  <c r="CB99" i="14"/>
  <c r="CA99" i="14"/>
  <c r="BZ99" i="14"/>
  <c r="BY99" i="14"/>
  <c r="BX99" i="14"/>
  <c r="BW99" i="14"/>
  <c r="BV99" i="14"/>
  <c r="BU99" i="14"/>
  <c r="BT99" i="14"/>
  <c r="BS99" i="14"/>
  <c r="BR99" i="14"/>
  <c r="BQ99" i="14"/>
  <c r="BP99" i="14"/>
  <c r="BO99" i="14"/>
  <c r="BN99" i="14"/>
  <c r="BM99" i="14"/>
  <c r="BL99" i="14"/>
  <c r="BK99" i="14"/>
  <c r="BJ99" i="14"/>
  <c r="BI99" i="14"/>
  <c r="BH99" i="14"/>
  <c r="BG99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EI95" i="14"/>
  <c r="EH95" i="14"/>
  <c r="EG95" i="14"/>
  <c r="EF95" i="14"/>
  <c r="EE95" i="14"/>
  <c r="ED95" i="14"/>
  <c r="EC95" i="14"/>
  <c r="EB95" i="14"/>
  <c r="EA95" i="14"/>
  <c r="DZ95" i="14"/>
  <c r="DY95" i="14"/>
  <c r="DX95" i="14"/>
  <c r="DW95" i="14"/>
  <c r="DV95" i="14"/>
  <c r="DU95" i="14"/>
  <c r="DT95" i="14"/>
  <c r="DS95" i="14"/>
  <c r="DR95" i="14"/>
  <c r="DQ95" i="14"/>
  <c r="DP95" i="14"/>
  <c r="DO95" i="14"/>
  <c r="DN95" i="14"/>
  <c r="DM95" i="14"/>
  <c r="DL95" i="14"/>
  <c r="DK95" i="14"/>
  <c r="DJ95" i="14"/>
  <c r="DI95" i="14"/>
  <c r="DH95" i="14"/>
  <c r="DG95" i="14"/>
  <c r="DF95" i="14"/>
  <c r="DE95" i="14"/>
  <c r="DD95" i="14"/>
  <c r="DC95" i="14"/>
  <c r="DB95" i="14"/>
  <c r="DA95" i="14"/>
  <c r="CZ95" i="14"/>
  <c r="CY95" i="14"/>
  <c r="CX95" i="14"/>
  <c r="CW95" i="14"/>
  <c r="CV95" i="14"/>
  <c r="CU95" i="14"/>
  <c r="CT95" i="14"/>
  <c r="CS95" i="14"/>
  <c r="CR95" i="14"/>
  <c r="CQ95" i="14"/>
  <c r="CP95" i="14"/>
  <c r="CO95" i="14"/>
  <c r="CN95" i="14"/>
  <c r="CM95" i="14"/>
  <c r="CL95" i="14"/>
  <c r="CK95" i="14"/>
  <c r="CJ95" i="14"/>
  <c r="CI95" i="14"/>
  <c r="CH95" i="14"/>
  <c r="CG95" i="14"/>
  <c r="CF95" i="14"/>
  <c r="CE95" i="14"/>
  <c r="CD95" i="14"/>
  <c r="CC95" i="14"/>
  <c r="CB95" i="14"/>
  <c r="CA95" i="14"/>
  <c r="BZ95" i="14"/>
  <c r="BY95" i="14"/>
  <c r="BX95" i="14"/>
  <c r="BW95" i="14"/>
  <c r="BV95" i="14"/>
  <c r="BU95" i="14"/>
  <c r="BT95" i="14"/>
  <c r="BS95" i="14"/>
  <c r="BR95" i="14"/>
  <c r="BQ95" i="14"/>
  <c r="BP95" i="14"/>
  <c r="BO95" i="14"/>
  <c r="BN95" i="14"/>
  <c r="BM95" i="14"/>
  <c r="BL95" i="14"/>
  <c r="BK95" i="14"/>
  <c r="BJ95" i="14"/>
  <c r="BI95" i="14"/>
  <c r="BH95" i="14"/>
  <c r="BG95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EI94" i="14"/>
  <c r="EH94" i="14"/>
  <c r="EG94" i="14"/>
  <c r="EF94" i="14"/>
  <c r="EE94" i="14"/>
  <c r="ED94" i="14"/>
  <c r="EC94" i="14"/>
  <c r="EB94" i="14"/>
  <c r="EA94" i="14"/>
  <c r="DZ94" i="14"/>
  <c r="DY94" i="14"/>
  <c r="DX94" i="14"/>
  <c r="DW94" i="14"/>
  <c r="DV94" i="14"/>
  <c r="DU94" i="14"/>
  <c r="DT94" i="14"/>
  <c r="DS94" i="14"/>
  <c r="DR94" i="14"/>
  <c r="DQ94" i="14"/>
  <c r="DP94" i="14"/>
  <c r="DO94" i="14"/>
  <c r="DN94" i="14"/>
  <c r="DM94" i="14"/>
  <c r="DL94" i="14"/>
  <c r="DK94" i="14"/>
  <c r="DJ94" i="14"/>
  <c r="DI94" i="14"/>
  <c r="DH94" i="14"/>
  <c r="DG94" i="14"/>
  <c r="DF94" i="14"/>
  <c r="DE94" i="14"/>
  <c r="DD94" i="14"/>
  <c r="DC94" i="14"/>
  <c r="DB94" i="14"/>
  <c r="DA94" i="14"/>
  <c r="CZ94" i="14"/>
  <c r="CY94" i="14"/>
  <c r="CX94" i="14"/>
  <c r="CW94" i="14"/>
  <c r="CV94" i="14"/>
  <c r="CU94" i="14"/>
  <c r="CT94" i="14"/>
  <c r="CS94" i="14"/>
  <c r="CR94" i="14"/>
  <c r="CQ94" i="14"/>
  <c r="CP94" i="14"/>
  <c r="CO94" i="14"/>
  <c r="CN94" i="14"/>
  <c r="CM94" i="14"/>
  <c r="CL94" i="14"/>
  <c r="CK94" i="14"/>
  <c r="CJ94" i="14"/>
  <c r="CI94" i="14"/>
  <c r="CH94" i="14"/>
  <c r="CG94" i="14"/>
  <c r="CF94" i="14"/>
  <c r="CE94" i="14"/>
  <c r="CD94" i="14"/>
  <c r="CC94" i="14"/>
  <c r="CB94" i="14"/>
  <c r="CA94" i="14"/>
  <c r="BZ94" i="14"/>
  <c r="BY94" i="14"/>
  <c r="BX94" i="14"/>
  <c r="BW94" i="14"/>
  <c r="BV94" i="14"/>
  <c r="BU94" i="14"/>
  <c r="BT94" i="14"/>
  <c r="BS94" i="14"/>
  <c r="BR94" i="14"/>
  <c r="BQ94" i="14"/>
  <c r="BP94" i="14"/>
  <c r="BO94" i="14"/>
  <c r="BN94" i="14"/>
  <c r="BM94" i="14"/>
  <c r="BL94" i="14"/>
  <c r="BK94" i="14"/>
  <c r="BJ94" i="14"/>
  <c r="BI94" i="14"/>
  <c r="BH94" i="14"/>
  <c r="BG94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EI91" i="14"/>
  <c r="EH91" i="14"/>
  <c r="EG91" i="14"/>
  <c r="EF91" i="14"/>
  <c r="EE91" i="14"/>
  <c r="ED91" i="14"/>
  <c r="EC91" i="14"/>
  <c r="EB91" i="14"/>
  <c r="EA91" i="14"/>
  <c r="DZ91" i="14"/>
  <c r="DY91" i="14"/>
  <c r="DX91" i="14"/>
  <c r="DW91" i="14"/>
  <c r="DV91" i="14"/>
  <c r="DU91" i="14"/>
  <c r="DT91" i="14"/>
  <c r="DS91" i="14"/>
  <c r="DR91" i="14"/>
  <c r="DQ91" i="14"/>
  <c r="DP91" i="14"/>
  <c r="DO91" i="14"/>
  <c r="DN91" i="14"/>
  <c r="DM91" i="14"/>
  <c r="DL91" i="14"/>
  <c r="DK91" i="14"/>
  <c r="DJ91" i="14"/>
  <c r="DI91" i="14"/>
  <c r="DH91" i="14"/>
  <c r="DG91" i="14"/>
  <c r="DF91" i="14"/>
  <c r="DE91" i="14"/>
  <c r="DD91" i="14"/>
  <c r="DC91" i="14"/>
  <c r="DB91" i="14"/>
  <c r="DA91" i="14"/>
  <c r="CZ91" i="14"/>
  <c r="CY91" i="14"/>
  <c r="CX91" i="14"/>
  <c r="CW91" i="14"/>
  <c r="CV91" i="14"/>
  <c r="CU91" i="14"/>
  <c r="CT91" i="14"/>
  <c r="CS91" i="14"/>
  <c r="CR91" i="14"/>
  <c r="CQ91" i="14"/>
  <c r="CP91" i="14"/>
  <c r="CO91" i="14"/>
  <c r="CN91" i="14"/>
  <c r="CM91" i="14"/>
  <c r="CL91" i="14"/>
  <c r="CK91" i="14"/>
  <c r="CJ91" i="14"/>
  <c r="CH91" i="14"/>
  <c r="CG91" i="14"/>
  <c r="CF91" i="14"/>
  <c r="CD91" i="14"/>
  <c r="CC91" i="14"/>
  <c r="CB91" i="14"/>
  <c r="BZ91" i="14"/>
  <c r="BV91" i="14"/>
  <c r="BR91" i="14"/>
  <c r="BQ91" i="14"/>
  <c r="BP91" i="14"/>
  <c r="BN91" i="14"/>
  <c r="BM91" i="14"/>
  <c r="BL91" i="14"/>
  <c r="BH91" i="14"/>
  <c r="BG91" i="14"/>
  <c r="BF91" i="14"/>
  <c r="BE91" i="14"/>
  <c r="BD91" i="14"/>
  <c r="BC91" i="14"/>
  <c r="BB91" i="14"/>
  <c r="BA91" i="14"/>
  <c r="AZ91" i="14"/>
  <c r="AY91" i="14"/>
  <c r="AX91" i="14"/>
  <c r="AW91" i="14"/>
  <c r="AV91" i="14"/>
  <c r="AU91" i="14"/>
  <c r="AT91" i="14"/>
  <c r="AS91" i="14"/>
  <c r="AR91" i="14"/>
  <c r="AQ91" i="14"/>
  <c r="AP91" i="14"/>
  <c r="AO91" i="14"/>
  <c r="AN91" i="14"/>
  <c r="AM91" i="14"/>
  <c r="AL91" i="14"/>
  <c r="AK91" i="14"/>
  <c r="AJ91" i="14"/>
  <c r="AI91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EI85" i="14"/>
  <c r="EH85" i="14"/>
  <c r="EG85" i="14"/>
  <c r="EF85" i="14"/>
  <c r="EE85" i="14"/>
  <c r="ED85" i="14"/>
  <c r="EC85" i="14"/>
  <c r="EB85" i="14"/>
  <c r="EA85" i="14"/>
  <c r="DZ85" i="14"/>
  <c r="DY85" i="14"/>
  <c r="DX85" i="14"/>
  <c r="DW85" i="14"/>
  <c r="DV85" i="14"/>
  <c r="DU85" i="14"/>
  <c r="DT85" i="14"/>
  <c r="DS85" i="14"/>
  <c r="DR85" i="14"/>
  <c r="DQ85" i="14"/>
  <c r="DP85" i="14"/>
  <c r="DO85" i="14"/>
  <c r="DN85" i="14"/>
  <c r="DM85" i="14"/>
  <c r="DL85" i="14"/>
  <c r="DK85" i="14"/>
  <c r="DJ85" i="14"/>
  <c r="DI85" i="14"/>
  <c r="DH85" i="14"/>
  <c r="DG85" i="14"/>
  <c r="DF85" i="14"/>
  <c r="DE85" i="14"/>
  <c r="DD85" i="14"/>
  <c r="DC85" i="14"/>
  <c r="DB85" i="14"/>
  <c r="DA85" i="14"/>
  <c r="CZ85" i="14"/>
  <c r="CY85" i="14"/>
  <c r="CX85" i="14"/>
  <c r="CW85" i="14"/>
  <c r="CV85" i="14"/>
  <c r="CU85" i="14"/>
  <c r="CT85" i="14"/>
  <c r="CS85" i="14"/>
  <c r="CR85" i="14"/>
  <c r="CQ85" i="14"/>
  <c r="CP85" i="14"/>
  <c r="CO85" i="14"/>
  <c r="CN85" i="14"/>
  <c r="CM85" i="14"/>
  <c r="CL85" i="14"/>
  <c r="CK85" i="14"/>
  <c r="CJ85" i="14"/>
  <c r="CI85" i="14"/>
  <c r="CH85" i="14"/>
  <c r="CG85" i="14"/>
  <c r="CF85" i="14"/>
  <c r="CE85" i="14"/>
  <c r="CD85" i="14"/>
  <c r="CC85" i="14"/>
  <c r="CB85" i="14"/>
  <c r="CA85" i="14"/>
  <c r="BZ85" i="14"/>
  <c r="BY85" i="14"/>
  <c r="BX85" i="14"/>
  <c r="BW85" i="14"/>
  <c r="BV85" i="14"/>
  <c r="BU85" i="14"/>
  <c r="BT85" i="14"/>
  <c r="BS85" i="14"/>
  <c r="BR85" i="14"/>
  <c r="BQ85" i="14"/>
  <c r="BP85" i="14"/>
  <c r="BO85" i="14"/>
  <c r="BN85" i="14"/>
  <c r="BM85" i="14"/>
  <c r="BL85" i="14"/>
  <c r="BK85" i="14"/>
  <c r="BJ85" i="14"/>
  <c r="BI85" i="14"/>
  <c r="BH85" i="14"/>
  <c r="BG85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EG84" i="14"/>
  <c r="EC84" i="14"/>
  <c r="EB84" i="14"/>
  <c r="EA84" i="14"/>
  <c r="DY84" i="14"/>
  <c r="DX84" i="14"/>
  <c r="DW84" i="14"/>
  <c r="DQ84" i="14"/>
  <c r="DN84" i="14"/>
  <c r="DM84" i="14"/>
  <c r="DL84" i="14"/>
  <c r="EI83" i="14"/>
  <c r="EH83" i="14"/>
  <c r="EG83" i="14"/>
  <c r="EF83" i="14"/>
  <c r="EE83" i="14"/>
  <c r="ED83" i="14"/>
  <c r="EC83" i="14"/>
  <c r="EB83" i="14"/>
  <c r="EA83" i="14"/>
  <c r="DZ83" i="14"/>
  <c r="DY83" i="14"/>
  <c r="DX83" i="14"/>
  <c r="DW83" i="14"/>
  <c r="DV83" i="14"/>
  <c r="DU83" i="14"/>
  <c r="DT83" i="14"/>
  <c r="DS83" i="14"/>
  <c r="DR83" i="14"/>
  <c r="DQ83" i="14"/>
  <c r="DP83" i="14"/>
  <c r="DO83" i="14"/>
  <c r="DN83" i="14"/>
  <c r="DM83" i="14"/>
  <c r="DL83" i="14"/>
  <c r="DK83" i="14"/>
  <c r="DJ83" i="14"/>
  <c r="DI83" i="14"/>
  <c r="DH83" i="14"/>
  <c r="DG83" i="14"/>
  <c r="DF83" i="14"/>
  <c r="DE83" i="14"/>
  <c r="DD83" i="14"/>
  <c r="DC83" i="14"/>
  <c r="DB83" i="14"/>
  <c r="DA83" i="14"/>
  <c r="CZ83" i="14"/>
  <c r="CY83" i="14"/>
  <c r="CX83" i="14"/>
  <c r="CW83" i="14"/>
  <c r="CV83" i="14"/>
  <c r="CU83" i="14"/>
  <c r="CT83" i="14"/>
  <c r="CS83" i="14"/>
  <c r="CR83" i="14"/>
  <c r="CQ83" i="14"/>
  <c r="CP83" i="14"/>
  <c r="CO83" i="14"/>
  <c r="CN83" i="14"/>
  <c r="CM83" i="14"/>
  <c r="CL83" i="14"/>
  <c r="CK83" i="14"/>
  <c r="CJ83" i="14"/>
  <c r="CI83" i="14"/>
  <c r="CH83" i="14"/>
  <c r="CG83" i="14"/>
  <c r="CF83" i="14"/>
  <c r="CE83" i="14"/>
  <c r="CD83" i="14"/>
  <c r="CC83" i="14"/>
  <c r="CB83" i="14"/>
  <c r="CA83" i="14"/>
  <c r="BZ83" i="14"/>
  <c r="BY83" i="14"/>
  <c r="BX83" i="14"/>
  <c r="BW83" i="14"/>
  <c r="BV83" i="14"/>
  <c r="BU83" i="14"/>
  <c r="BT83" i="14"/>
  <c r="BS83" i="14"/>
  <c r="BR83" i="14"/>
  <c r="BQ83" i="14"/>
  <c r="BP83" i="14"/>
  <c r="BO83" i="14"/>
  <c r="BN83" i="14"/>
  <c r="BM83" i="14"/>
  <c r="BL83" i="14"/>
  <c r="BK83" i="14"/>
  <c r="BJ83" i="14"/>
  <c r="BI83" i="14"/>
  <c r="BH83" i="14"/>
  <c r="BG83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EI81" i="14"/>
  <c r="EH81" i="14"/>
  <c r="EG81" i="14"/>
  <c r="EF81" i="14"/>
  <c r="EE81" i="14"/>
  <c r="ED81" i="14"/>
  <c r="EC81" i="14"/>
  <c r="EB81" i="14"/>
  <c r="EA81" i="14"/>
  <c r="DZ81" i="14"/>
  <c r="DY81" i="14"/>
  <c r="DX81" i="14"/>
  <c r="DW81" i="14"/>
  <c r="DV81" i="14"/>
  <c r="DU81" i="14"/>
  <c r="DT81" i="14"/>
  <c r="DS81" i="14"/>
  <c r="DR81" i="14"/>
  <c r="DQ81" i="14"/>
  <c r="DP81" i="14"/>
  <c r="DO81" i="14"/>
  <c r="DN81" i="14"/>
  <c r="DM81" i="14"/>
  <c r="DL81" i="14"/>
  <c r="DK81" i="14"/>
  <c r="DJ81" i="14"/>
  <c r="DI81" i="14"/>
  <c r="DH81" i="14"/>
  <c r="DG81" i="14"/>
  <c r="DF81" i="14"/>
  <c r="DE81" i="14"/>
  <c r="DD81" i="14"/>
  <c r="DC81" i="14"/>
  <c r="DB81" i="14"/>
  <c r="DA81" i="14"/>
  <c r="CZ81" i="14"/>
  <c r="CY81" i="14"/>
  <c r="CX81" i="14"/>
  <c r="CW81" i="14"/>
  <c r="CV81" i="14"/>
  <c r="CU81" i="14"/>
  <c r="CT81" i="14"/>
  <c r="CS81" i="14"/>
  <c r="CR81" i="14"/>
  <c r="CQ81" i="14"/>
  <c r="CP81" i="14"/>
  <c r="CO81" i="14"/>
  <c r="CN81" i="14"/>
  <c r="CM81" i="14"/>
  <c r="CL81" i="14"/>
  <c r="CK81" i="14"/>
  <c r="CJ81" i="14"/>
  <c r="CI81" i="14"/>
  <c r="CH81" i="14"/>
  <c r="CG81" i="14"/>
  <c r="CF81" i="14"/>
  <c r="CE81" i="14"/>
  <c r="CD81" i="14"/>
  <c r="CC81" i="14"/>
  <c r="CB81" i="14"/>
  <c r="CA81" i="14"/>
  <c r="BZ81" i="14"/>
  <c r="BY81" i="14"/>
  <c r="BX81" i="14"/>
  <c r="BW81" i="14"/>
  <c r="BV81" i="14"/>
  <c r="BU81" i="14"/>
  <c r="BT81" i="14"/>
  <c r="BS81" i="14"/>
  <c r="BR81" i="14"/>
  <c r="BQ81" i="14"/>
  <c r="BP81" i="14"/>
  <c r="BO81" i="14"/>
  <c r="BN81" i="14"/>
  <c r="BM81" i="14"/>
  <c r="BL81" i="14"/>
  <c r="BK81" i="14"/>
  <c r="BJ81" i="14"/>
  <c r="BI81" i="14"/>
  <c r="BH81" i="14"/>
  <c r="BG81" i="14"/>
  <c r="BF81" i="14"/>
  <c r="BE81" i="14"/>
  <c r="BD81" i="14"/>
  <c r="BC81" i="14"/>
  <c r="BB81" i="14"/>
  <c r="BA81" i="14"/>
  <c r="AZ81" i="14"/>
  <c r="AY81" i="14"/>
  <c r="AX81" i="14"/>
  <c r="AW81" i="14"/>
  <c r="AV81" i="14"/>
  <c r="AU81" i="14"/>
  <c r="AT81" i="14"/>
  <c r="AS81" i="14"/>
  <c r="AR81" i="14"/>
  <c r="AQ81" i="14"/>
  <c r="AP81" i="14"/>
  <c r="AO81" i="14"/>
  <c r="AN81" i="14"/>
  <c r="AM81" i="14"/>
  <c r="AL81" i="14"/>
  <c r="AK81" i="14"/>
  <c r="AJ81" i="14"/>
  <c r="AI81" i="14"/>
  <c r="AH81" i="14"/>
  <c r="AG81" i="14"/>
  <c r="AF81" i="14"/>
  <c r="AE81" i="14"/>
  <c r="AD81" i="14"/>
  <c r="AC81" i="14"/>
  <c r="AB81" i="14"/>
  <c r="AA81" i="14"/>
  <c r="Z81" i="14"/>
  <c r="Y81" i="14"/>
  <c r="X81" i="14"/>
  <c r="W81" i="14"/>
  <c r="V81" i="14"/>
  <c r="U81" i="14"/>
  <c r="EI80" i="14"/>
  <c r="EH80" i="14"/>
  <c r="EG80" i="14"/>
  <c r="EF80" i="14"/>
  <c r="EE80" i="14"/>
  <c r="ED80" i="14"/>
  <c r="EC80" i="14"/>
  <c r="EB80" i="14"/>
  <c r="EA80" i="14"/>
  <c r="DZ80" i="14"/>
  <c r="DY80" i="14"/>
  <c r="DX80" i="14"/>
  <c r="DW80" i="14"/>
  <c r="DV80" i="14"/>
  <c r="DU80" i="14"/>
  <c r="DT80" i="14"/>
  <c r="DS80" i="14"/>
  <c r="DR80" i="14"/>
  <c r="DQ80" i="14"/>
  <c r="DP80" i="14"/>
  <c r="DO80" i="14"/>
  <c r="DN80" i="14"/>
  <c r="DM80" i="14"/>
  <c r="DL80" i="14"/>
  <c r="DK80" i="14"/>
  <c r="DJ80" i="14"/>
  <c r="DI80" i="14"/>
  <c r="DH80" i="14"/>
  <c r="DG80" i="14"/>
  <c r="DF80" i="14"/>
  <c r="DE80" i="14"/>
  <c r="DD80" i="14"/>
  <c r="DC80" i="14"/>
  <c r="DB80" i="14"/>
  <c r="DA80" i="14"/>
  <c r="CZ80" i="14"/>
  <c r="CY80" i="14"/>
  <c r="CX80" i="14"/>
  <c r="CW80" i="14"/>
  <c r="CV80" i="14"/>
  <c r="CU80" i="14"/>
  <c r="CT80" i="14"/>
  <c r="CS80" i="14"/>
  <c r="CR80" i="14"/>
  <c r="CQ80" i="14"/>
  <c r="CP80" i="14"/>
  <c r="CO80" i="14"/>
  <c r="CN80" i="14"/>
  <c r="CM80" i="14"/>
  <c r="CL80" i="14"/>
  <c r="CK80" i="14"/>
  <c r="CJ80" i="14"/>
  <c r="CI80" i="14"/>
  <c r="CH80" i="14"/>
  <c r="CG80" i="14"/>
  <c r="CF80" i="14"/>
  <c r="CE80" i="14"/>
  <c r="CD80" i="14"/>
  <c r="CC80" i="14"/>
  <c r="CB80" i="14"/>
  <c r="CA80" i="14"/>
  <c r="BZ80" i="14"/>
  <c r="BY80" i="14"/>
  <c r="BX80" i="14"/>
  <c r="BW80" i="14"/>
  <c r="BV80" i="14"/>
  <c r="BU80" i="14"/>
  <c r="BT80" i="14"/>
  <c r="BS80" i="14"/>
  <c r="BR80" i="14"/>
  <c r="BQ80" i="14"/>
  <c r="BP80" i="14"/>
  <c r="BO80" i="14"/>
  <c r="BN80" i="14"/>
  <c r="BM80" i="14"/>
  <c r="BL80" i="14"/>
  <c r="BK80" i="14"/>
  <c r="BJ80" i="14"/>
  <c r="BI80" i="14"/>
  <c r="BH80" i="14"/>
  <c r="BG80" i="14"/>
  <c r="BF80" i="14"/>
  <c r="BE80" i="14"/>
  <c r="BD80" i="14"/>
  <c r="BC80" i="14"/>
  <c r="BB80" i="14"/>
  <c r="BA80" i="14"/>
  <c r="AZ80" i="14"/>
  <c r="AY80" i="14"/>
  <c r="AX80" i="14"/>
  <c r="AW80" i="14"/>
  <c r="AV80" i="14"/>
  <c r="AU80" i="14"/>
  <c r="AT80" i="14"/>
  <c r="AS80" i="14"/>
  <c r="AR80" i="14"/>
  <c r="AQ80" i="14"/>
  <c r="AP80" i="14"/>
  <c r="AO80" i="14"/>
  <c r="AN80" i="14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EI79" i="14"/>
  <c r="EH79" i="14"/>
  <c r="EG79" i="14"/>
  <c r="EF79" i="14"/>
  <c r="EE79" i="14"/>
  <c r="ED79" i="14"/>
  <c r="EC79" i="14"/>
  <c r="EB79" i="14"/>
  <c r="EA79" i="14"/>
  <c r="DZ79" i="14"/>
  <c r="DY79" i="14"/>
  <c r="DX79" i="14"/>
  <c r="DW79" i="14"/>
  <c r="DV79" i="14"/>
  <c r="DU79" i="14"/>
  <c r="DT79" i="14"/>
  <c r="DS79" i="14"/>
  <c r="DR79" i="14"/>
  <c r="DQ79" i="14"/>
  <c r="DP79" i="14"/>
  <c r="DO79" i="14"/>
  <c r="DN79" i="14"/>
  <c r="DM79" i="14"/>
  <c r="DL79" i="14"/>
  <c r="DK79" i="14"/>
  <c r="DJ79" i="14"/>
  <c r="DI79" i="14"/>
  <c r="DH79" i="14"/>
  <c r="DG79" i="14"/>
  <c r="DF79" i="14"/>
  <c r="DE79" i="14"/>
  <c r="DD79" i="14"/>
  <c r="DC79" i="14"/>
  <c r="DB79" i="14"/>
  <c r="DA79" i="14"/>
  <c r="CZ79" i="14"/>
  <c r="CY79" i="14"/>
  <c r="CX79" i="14"/>
  <c r="CW79" i="14"/>
  <c r="CV79" i="14"/>
  <c r="CU79" i="14"/>
  <c r="CT79" i="14"/>
  <c r="CS79" i="14"/>
  <c r="CR79" i="14"/>
  <c r="CQ79" i="14"/>
  <c r="CP79" i="14"/>
  <c r="CO79" i="14"/>
  <c r="CN79" i="14"/>
  <c r="CM79" i="14"/>
  <c r="CL79" i="14"/>
  <c r="CK79" i="14"/>
  <c r="CJ79" i="14"/>
  <c r="CI79" i="14"/>
  <c r="CH79" i="14"/>
  <c r="CG79" i="14"/>
  <c r="CF79" i="14"/>
  <c r="CE79" i="14"/>
  <c r="CD79" i="14"/>
  <c r="CC79" i="14"/>
  <c r="CB79" i="14"/>
  <c r="CA79" i="14"/>
  <c r="BZ79" i="14"/>
  <c r="BY79" i="14"/>
  <c r="BX79" i="14"/>
  <c r="BW79" i="14"/>
  <c r="BV79" i="14"/>
  <c r="BU79" i="14"/>
  <c r="BT79" i="14"/>
  <c r="BS79" i="14"/>
  <c r="BR79" i="14"/>
  <c r="BQ79" i="14"/>
  <c r="BP79" i="14"/>
  <c r="BO79" i="14"/>
  <c r="BN79" i="14"/>
  <c r="BM79" i="14"/>
  <c r="BL79" i="14"/>
  <c r="BK79" i="14"/>
  <c r="BJ79" i="14"/>
  <c r="BI79" i="14"/>
  <c r="BH79" i="14"/>
  <c r="BG79" i="14"/>
  <c r="BF79" i="14"/>
  <c r="BE79" i="14"/>
  <c r="BD79" i="14"/>
  <c r="BC79" i="14"/>
  <c r="BB79" i="14"/>
  <c r="BA79" i="14"/>
  <c r="AZ79" i="14"/>
  <c r="AY79" i="14"/>
  <c r="AX79" i="14"/>
  <c r="AW79" i="14"/>
  <c r="AV79" i="14"/>
  <c r="AU79" i="14"/>
  <c r="AT79" i="14"/>
  <c r="AS79" i="14"/>
  <c r="AR79" i="14"/>
  <c r="AQ79" i="14"/>
  <c r="AP79" i="14"/>
  <c r="AO79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EI78" i="14"/>
  <c r="EH78" i="14"/>
  <c r="EG78" i="14"/>
  <c r="EF78" i="14"/>
  <c r="EE78" i="14"/>
  <c r="ED78" i="14"/>
  <c r="EC78" i="14"/>
  <c r="EB78" i="14"/>
  <c r="EA78" i="14"/>
  <c r="DZ78" i="14"/>
  <c r="DY78" i="14"/>
  <c r="DX78" i="14"/>
  <c r="DW78" i="14"/>
  <c r="DV78" i="14"/>
  <c r="DU78" i="14"/>
  <c r="DT78" i="14"/>
  <c r="DS78" i="14"/>
  <c r="DR78" i="14"/>
  <c r="DQ78" i="14"/>
  <c r="DP78" i="14"/>
  <c r="DO78" i="14"/>
  <c r="DN78" i="14"/>
  <c r="DM78" i="14"/>
  <c r="DL78" i="14"/>
  <c r="DK78" i="14"/>
  <c r="DJ78" i="14"/>
  <c r="DI78" i="14"/>
  <c r="DH78" i="14"/>
  <c r="DG78" i="14"/>
  <c r="DF78" i="14"/>
  <c r="DE78" i="14"/>
  <c r="DD78" i="14"/>
  <c r="DC78" i="14"/>
  <c r="DB78" i="14"/>
  <c r="DA78" i="14"/>
  <c r="CZ78" i="14"/>
  <c r="CY78" i="14"/>
  <c r="CX78" i="14"/>
  <c r="CW78" i="14"/>
  <c r="CV78" i="14"/>
  <c r="CU78" i="14"/>
  <c r="CT78" i="14"/>
  <c r="CS78" i="14"/>
  <c r="CR78" i="14"/>
  <c r="CQ78" i="14"/>
  <c r="CP78" i="14"/>
  <c r="CO78" i="14"/>
  <c r="CN78" i="14"/>
  <c r="CM78" i="14"/>
  <c r="CL78" i="14"/>
  <c r="CK78" i="14"/>
  <c r="CJ78" i="14"/>
  <c r="CI78" i="14"/>
  <c r="CH78" i="14"/>
  <c r="CG78" i="14"/>
  <c r="CF78" i="14"/>
  <c r="CE78" i="14"/>
  <c r="CD78" i="14"/>
  <c r="CC78" i="14"/>
  <c r="CB78" i="14"/>
  <c r="CA78" i="14"/>
  <c r="BZ78" i="14"/>
  <c r="BY78" i="14"/>
  <c r="BX78" i="14"/>
  <c r="BW78" i="14"/>
  <c r="BV78" i="14"/>
  <c r="BU78" i="14"/>
  <c r="BT78" i="14"/>
  <c r="BS78" i="14"/>
  <c r="BR78" i="14"/>
  <c r="BQ78" i="14"/>
  <c r="BP78" i="14"/>
  <c r="BO78" i="14"/>
  <c r="BN78" i="14"/>
  <c r="BM78" i="14"/>
  <c r="BL78" i="14"/>
  <c r="BK78" i="14"/>
  <c r="BJ78" i="14"/>
  <c r="BI78" i="14"/>
  <c r="BH78" i="14"/>
  <c r="BG78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EI77" i="14"/>
  <c r="EH77" i="14"/>
  <c r="EG77" i="14"/>
  <c r="EF77" i="14"/>
  <c r="EE77" i="14"/>
  <c r="ED77" i="14"/>
  <c r="EC77" i="14"/>
  <c r="EB77" i="14"/>
  <c r="EA77" i="14"/>
  <c r="DZ77" i="14"/>
  <c r="DY77" i="14"/>
  <c r="DX77" i="14"/>
  <c r="DW77" i="14"/>
  <c r="DV77" i="14"/>
  <c r="DU77" i="14"/>
  <c r="DT77" i="14"/>
  <c r="DS77" i="14"/>
  <c r="DR77" i="14"/>
  <c r="DQ77" i="14"/>
  <c r="DP77" i="14"/>
  <c r="DO77" i="14"/>
  <c r="DN77" i="14"/>
  <c r="DM77" i="14"/>
  <c r="DL77" i="14"/>
  <c r="DK77" i="14"/>
  <c r="DJ77" i="14"/>
  <c r="DI77" i="14"/>
  <c r="DH77" i="14"/>
  <c r="DG77" i="14"/>
  <c r="DF77" i="14"/>
  <c r="DE77" i="14"/>
  <c r="DD77" i="14"/>
  <c r="DC77" i="14"/>
  <c r="DB77" i="14"/>
  <c r="DA77" i="14"/>
  <c r="CZ77" i="14"/>
  <c r="CY77" i="14"/>
  <c r="CX77" i="14"/>
  <c r="CW77" i="14"/>
  <c r="CV77" i="14"/>
  <c r="CU77" i="14"/>
  <c r="CT77" i="14"/>
  <c r="CS77" i="14"/>
  <c r="CR77" i="14"/>
  <c r="CQ77" i="14"/>
  <c r="CP77" i="14"/>
  <c r="CO77" i="14"/>
  <c r="CN77" i="14"/>
  <c r="CM77" i="14"/>
  <c r="CL77" i="14"/>
  <c r="CK77" i="14"/>
  <c r="CJ77" i="14"/>
  <c r="CI77" i="14"/>
  <c r="CH77" i="14"/>
  <c r="CG77" i="14"/>
  <c r="CF77" i="14"/>
  <c r="CE77" i="14"/>
  <c r="CD77" i="14"/>
  <c r="CC77" i="14"/>
  <c r="CB77" i="14"/>
  <c r="CA77" i="14"/>
  <c r="BZ77" i="14"/>
  <c r="BY77" i="14"/>
  <c r="BX77" i="14"/>
  <c r="BW77" i="14"/>
  <c r="BV77" i="14"/>
  <c r="BU77" i="14"/>
  <c r="BT77" i="14"/>
  <c r="BS77" i="14"/>
  <c r="BR77" i="14"/>
  <c r="BQ77" i="14"/>
  <c r="BP77" i="14"/>
  <c r="BO77" i="14"/>
  <c r="BN77" i="14"/>
  <c r="BM77" i="14"/>
  <c r="BL77" i="14"/>
  <c r="BK77" i="14"/>
  <c r="BJ77" i="14"/>
  <c r="BI77" i="14"/>
  <c r="BH77" i="14"/>
  <c r="BG77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EI76" i="14"/>
  <c r="EH76" i="14"/>
  <c r="EG76" i="14"/>
  <c r="EF76" i="14"/>
  <c r="EE76" i="14"/>
  <c r="ED76" i="14"/>
  <c r="EC76" i="14"/>
  <c r="EB76" i="14"/>
  <c r="EA76" i="14"/>
  <c r="DZ76" i="14"/>
  <c r="DY76" i="14"/>
  <c r="DX76" i="14"/>
  <c r="DW76" i="14"/>
  <c r="DV76" i="14"/>
  <c r="DU76" i="14"/>
  <c r="DT76" i="14"/>
  <c r="DS76" i="14"/>
  <c r="DR76" i="14"/>
  <c r="DQ76" i="14"/>
  <c r="DP76" i="14"/>
  <c r="DO76" i="14"/>
  <c r="DN76" i="14"/>
  <c r="DM76" i="14"/>
  <c r="DL76" i="14"/>
  <c r="DK76" i="14"/>
  <c r="DJ76" i="14"/>
  <c r="DI76" i="14"/>
  <c r="DH76" i="14"/>
  <c r="DG76" i="14"/>
  <c r="DF76" i="14"/>
  <c r="DE76" i="14"/>
  <c r="DD76" i="14"/>
  <c r="DC76" i="14"/>
  <c r="DB76" i="14"/>
  <c r="DA76" i="14"/>
  <c r="CZ76" i="14"/>
  <c r="CY76" i="14"/>
  <c r="CX76" i="14"/>
  <c r="CW76" i="14"/>
  <c r="CV76" i="14"/>
  <c r="CU76" i="14"/>
  <c r="CT76" i="14"/>
  <c r="CS76" i="14"/>
  <c r="CR76" i="14"/>
  <c r="CQ76" i="14"/>
  <c r="CP76" i="14"/>
  <c r="CO76" i="14"/>
  <c r="CN76" i="14"/>
  <c r="CM76" i="14"/>
  <c r="CL76" i="14"/>
  <c r="CK76" i="14"/>
  <c r="CJ76" i="14"/>
  <c r="CI76" i="14"/>
  <c r="CH76" i="14"/>
  <c r="CG76" i="14"/>
  <c r="CF76" i="14"/>
  <c r="CE76" i="14"/>
  <c r="CD76" i="14"/>
  <c r="CC76" i="14"/>
  <c r="CB76" i="14"/>
  <c r="CA76" i="14"/>
  <c r="BZ76" i="14"/>
  <c r="BY76" i="14"/>
  <c r="BX76" i="14"/>
  <c r="BW76" i="14"/>
  <c r="BV76" i="14"/>
  <c r="BU76" i="14"/>
  <c r="BT76" i="14"/>
  <c r="BS76" i="14"/>
  <c r="BR76" i="14"/>
  <c r="BQ76" i="14"/>
  <c r="BP76" i="14"/>
  <c r="BO76" i="14"/>
  <c r="BN76" i="14"/>
  <c r="BM76" i="14"/>
  <c r="BL76" i="14"/>
  <c r="BK76" i="14"/>
  <c r="BJ76" i="14"/>
  <c r="BI76" i="14"/>
  <c r="BH76" i="14"/>
  <c r="BG76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U76" i="14"/>
  <c r="EI71" i="14"/>
  <c r="EH71" i="14"/>
  <c r="EG71" i="14"/>
  <c r="EF71" i="14"/>
  <c r="EE71" i="14"/>
  <c r="ED71" i="14"/>
  <c r="EC71" i="14"/>
  <c r="EB71" i="14"/>
  <c r="EA71" i="14"/>
  <c r="DZ71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L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X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CJ71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V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H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EI70" i="14"/>
  <c r="EH70" i="14"/>
  <c r="EG70" i="14"/>
  <c r="EF70" i="14"/>
  <c r="EE70" i="14"/>
  <c r="ED70" i="14"/>
  <c r="EC70" i="14"/>
  <c r="EB70" i="14"/>
  <c r="EA70" i="14"/>
  <c r="DZ70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L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X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CJ70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V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H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AT70" i="14"/>
  <c r="AS70" i="14"/>
  <c r="AR70" i="14"/>
  <c r="AQ70" i="14"/>
  <c r="AP70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EI69" i="14"/>
  <c r="EH69" i="14"/>
  <c r="EG69" i="14"/>
  <c r="EF69" i="14"/>
  <c r="EE69" i="14"/>
  <c r="ED69" i="14"/>
  <c r="EC69" i="14"/>
  <c r="EB69" i="14"/>
  <c r="EA69" i="14"/>
  <c r="DZ69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L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X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CJ69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V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H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EI68" i="14"/>
  <c r="EH68" i="14"/>
  <c r="EG68" i="14"/>
  <c r="EF68" i="14"/>
  <c r="EE68" i="14"/>
  <c r="ED68" i="14"/>
  <c r="EC68" i="14"/>
  <c r="EB68" i="14"/>
  <c r="EA68" i="14"/>
  <c r="DZ68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L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X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CJ68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V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H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AT68" i="14"/>
  <c r="AS68" i="14"/>
  <c r="AR68" i="14"/>
  <c r="AQ68" i="14"/>
  <c r="AP68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EI67" i="14"/>
  <c r="EH67" i="14"/>
  <c r="EG67" i="14"/>
  <c r="EF67" i="14"/>
  <c r="EE67" i="14"/>
  <c r="ED67" i="14"/>
  <c r="EC67" i="14"/>
  <c r="EB67" i="14"/>
  <c r="EA67" i="14"/>
  <c r="DZ67" i="14"/>
  <c r="DY67" i="14"/>
  <c r="DX67" i="14"/>
  <c r="DW67" i="14"/>
  <c r="DV67" i="14"/>
  <c r="DU67" i="14"/>
  <c r="DT67" i="14"/>
  <c r="DS67" i="14"/>
  <c r="DR67" i="14"/>
  <c r="DQ67" i="14"/>
  <c r="DP67" i="14"/>
  <c r="DO67" i="14"/>
  <c r="DN67" i="14"/>
  <c r="DM67" i="14"/>
  <c r="DL67" i="14"/>
  <c r="DK67" i="14"/>
  <c r="DJ67" i="14"/>
  <c r="DI67" i="14"/>
  <c r="DH67" i="14"/>
  <c r="DG67" i="14"/>
  <c r="DF67" i="14"/>
  <c r="DE67" i="14"/>
  <c r="DD67" i="14"/>
  <c r="DC67" i="14"/>
  <c r="DB67" i="14"/>
  <c r="DA67" i="14"/>
  <c r="CZ67" i="14"/>
  <c r="CY67" i="14"/>
  <c r="CX67" i="14"/>
  <c r="CW67" i="14"/>
  <c r="CV67" i="14"/>
  <c r="CU67" i="14"/>
  <c r="CT67" i="14"/>
  <c r="CS67" i="14"/>
  <c r="CR67" i="14"/>
  <c r="CQ67" i="14"/>
  <c r="CP67" i="14"/>
  <c r="CO67" i="14"/>
  <c r="CN67" i="14"/>
  <c r="CM67" i="14"/>
  <c r="CL67" i="14"/>
  <c r="CK67" i="14"/>
  <c r="CJ67" i="14"/>
  <c r="CI67" i="14"/>
  <c r="CH67" i="14"/>
  <c r="CG67" i="14"/>
  <c r="CF67" i="14"/>
  <c r="CE67" i="14"/>
  <c r="CD67" i="14"/>
  <c r="CC67" i="14"/>
  <c r="CB67" i="14"/>
  <c r="CA67" i="14"/>
  <c r="BZ67" i="14"/>
  <c r="BY67" i="14"/>
  <c r="BX67" i="14"/>
  <c r="BW67" i="14"/>
  <c r="BV67" i="14"/>
  <c r="BU67" i="14"/>
  <c r="BT67" i="14"/>
  <c r="BS67" i="14"/>
  <c r="BR67" i="14"/>
  <c r="BQ67" i="14"/>
  <c r="BP67" i="14"/>
  <c r="BO67" i="14"/>
  <c r="BN67" i="14"/>
  <c r="BM67" i="14"/>
  <c r="BL67" i="14"/>
  <c r="BK67" i="14"/>
  <c r="BJ67" i="14"/>
  <c r="BI67" i="14"/>
  <c r="BH67" i="14"/>
  <c r="BG67" i="14"/>
  <c r="BF67" i="14"/>
  <c r="BE67" i="14"/>
  <c r="BD67" i="14"/>
  <c r="BC67" i="14"/>
  <c r="BB67" i="14"/>
  <c r="BA67" i="14"/>
  <c r="AZ67" i="14"/>
  <c r="AY67" i="14"/>
  <c r="AX67" i="14"/>
  <c r="AW67" i="14"/>
  <c r="AV67" i="14"/>
  <c r="AU67" i="14"/>
  <c r="AT67" i="14"/>
  <c r="AS67" i="14"/>
  <c r="AR67" i="14"/>
  <c r="AQ67" i="14"/>
  <c r="AP67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EI66" i="14"/>
  <c r="EH66" i="14"/>
  <c r="EG66" i="14"/>
  <c r="EF66" i="14"/>
  <c r="EE66" i="14"/>
  <c r="ED66" i="14"/>
  <c r="EC66" i="14"/>
  <c r="EB66" i="14"/>
  <c r="EA66" i="14"/>
  <c r="DZ66" i="14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L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X66" i="14"/>
  <c r="CW66" i="14"/>
  <c r="CV66" i="14"/>
  <c r="CU66" i="14"/>
  <c r="CT66" i="14"/>
  <c r="CS66" i="14"/>
  <c r="CR66" i="14"/>
  <c r="CQ66" i="14"/>
  <c r="CP66" i="14"/>
  <c r="CO66" i="14"/>
  <c r="CN66" i="14"/>
  <c r="CM66" i="14"/>
  <c r="CL66" i="14"/>
  <c r="CK66" i="14"/>
  <c r="CJ66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V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H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AT66" i="14"/>
  <c r="AS66" i="14"/>
  <c r="AR66" i="14"/>
  <c r="AQ66" i="14"/>
  <c r="AP66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EI63" i="14"/>
  <c r="EH63" i="14"/>
  <c r="EG63" i="14"/>
  <c r="EF63" i="14"/>
  <c r="EE63" i="14"/>
  <c r="ED63" i="14"/>
  <c r="EC63" i="14"/>
  <c r="EB63" i="14"/>
  <c r="EA63" i="14"/>
  <c r="DZ63" i="14"/>
  <c r="DY63" i="14"/>
  <c r="DX63" i="14"/>
  <c r="DW63" i="14"/>
  <c r="DV63" i="14"/>
  <c r="DU63" i="14"/>
  <c r="DT63" i="14"/>
  <c r="DS63" i="14"/>
  <c r="DR63" i="14"/>
  <c r="DQ63" i="14"/>
  <c r="DP63" i="14"/>
  <c r="DO63" i="14"/>
  <c r="DN63" i="14"/>
  <c r="DM63" i="14"/>
  <c r="DL63" i="14"/>
  <c r="DK63" i="14"/>
  <c r="DJ63" i="14"/>
  <c r="DI63" i="14"/>
  <c r="DH63" i="14"/>
  <c r="DG63" i="14"/>
  <c r="DF63" i="14"/>
  <c r="DE63" i="14"/>
  <c r="DD63" i="14"/>
  <c r="DC63" i="14"/>
  <c r="DB63" i="14"/>
  <c r="DA63" i="14"/>
  <c r="CZ63" i="14"/>
  <c r="CY63" i="14"/>
  <c r="CX63" i="14"/>
  <c r="CW63" i="14"/>
  <c r="CV63" i="14"/>
  <c r="CU63" i="14"/>
  <c r="CT63" i="14"/>
  <c r="CS63" i="14"/>
  <c r="CR63" i="14"/>
  <c r="CQ63" i="14"/>
  <c r="CP63" i="14"/>
  <c r="CO63" i="14"/>
  <c r="CN63" i="14"/>
  <c r="CM63" i="14"/>
  <c r="CL63" i="14"/>
  <c r="CK63" i="14"/>
  <c r="CJ63" i="14"/>
  <c r="CI63" i="14"/>
  <c r="CH63" i="14"/>
  <c r="CG63" i="14"/>
  <c r="CF63" i="14"/>
  <c r="CE63" i="14"/>
  <c r="CD63" i="14"/>
  <c r="CC63" i="14"/>
  <c r="CB63" i="14"/>
  <c r="CA63" i="14"/>
  <c r="BZ63" i="14"/>
  <c r="BY63" i="14"/>
  <c r="BX63" i="14"/>
  <c r="BW63" i="14"/>
  <c r="BV63" i="14"/>
  <c r="BU63" i="14"/>
  <c r="BT63" i="14"/>
  <c r="BS63" i="14"/>
  <c r="BR63" i="14"/>
  <c r="BQ63" i="14"/>
  <c r="BP63" i="14"/>
  <c r="BO63" i="14"/>
  <c r="BN63" i="14"/>
  <c r="BM63" i="14"/>
  <c r="BL63" i="14"/>
  <c r="BK63" i="14"/>
  <c r="BJ63" i="14"/>
  <c r="BI63" i="14"/>
  <c r="BH63" i="14"/>
  <c r="BG63" i="14"/>
  <c r="BF63" i="14"/>
  <c r="BE63" i="14"/>
  <c r="BD63" i="14"/>
  <c r="BC63" i="14"/>
  <c r="BB63" i="14"/>
  <c r="BA63" i="14"/>
  <c r="AZ63" i="14"/>
  <c r="AY63" i="14"/>
  <c r="AX63" i="14"/>
  <c r="AW63" i="14"/>
  <c r="AV63" i="14"/>
  <c r="AU63" i="14"/>
  <c r="AT63" i="14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EI62" i="14"/>
  <c r="EH62" i="14"/>
  <c r="EG62" i="14"/>
  <c r="EF62" i="14"/>
  <c r="EE62" i="14"/>
  <c r="ED62" i="14"/>
  <c r="EC62" i="14"/>
  <c r="EB62" i="14"/>
  <c r="EA62" i="14"/>
  <c r="DZ62" i="14"/>
  <c r="DY62" i="14"/>
  <c r="DX62" i="14"/>
  <c r="DW62" i="14"/>
  <c r="DV62" i="14"/>
  <c r="DU62" i="14"/>
  <c r="DT62" i="14"/>
  <c r="DS62" i="14"/>
  <c r="DR62" i="14"/>
  <c r="DQ62" i="14"/>
  <c r="DP62" i="14"/>
  <c r="DO62" i="14"/>
  <c r="DN62" i="14"/>
  <c r="DM62" i="14"/>
  <c r="DL62" i="14"/>
  <c r="DK62" i="14"/>
  <c r="DJ62" i="14"/>
  <c r="DI62" i="14"/>
  <c r="DH62" i="14"/>
  <c r="DG62" i="14"/>
  <c r="DF62" i="14"/>
  <c r="DE62" i="14"/>
  <c r="DD62" i="14"/>
  <c r="DC62" i="14"/>
  <c r="DB62" i="14"/>
  <c r="DA62" i="14"/>
  <c r="CZ62" i="14"/>
  <c r="CY62" i="14"/>
  <c r="CX62" i="14"/>
  <c r="CW62" i="14"/>
  <c r="CV62" i="14"/>
  <c r="CU62" i="14"/>
  <c r="CT62" i="14"/>
  <c r="CS62" i="14"/>
  <c r="CR62" i="14"/>
  <c r="CQ62" i="14"/>
  <c r="CP62" i="14"/>
  <c r="CO62" i="14"/>
  <c r="CN62" i="14"/>
  <c r="CM62" i="14"/>
  <c r="CL62" i="14"/>
  <c r="CK62" i="14"/>
  <c r="CJ62" i="14"/>
  <c r="CI62" i="14"/>
  <c r="CH62" i="14"/>
  <c r="CG62" i="14"/>
  <c r="CF62" i="14"/>
  <c r="CE62" i="14"/>
  <c r="CD62" i="14"/>
  <c r="CC62" i="14"/>
  <c r="CB62" i="14"/>
  <c r="CA62" i="14"/>
  <c r="BZ62" i="14"/>
  <c r="BY62" i="14"/>
  <c r="BX62" i="14"/>
  <c r="BW62" i="14"/>
  <c r="BV62" i="14"/>
  <c r="BU62" i="14"/>
  <c r="BT62" i="14"/>
  <c r="BS62" i="14"/>
  <c r="BR62" i="14"/>
  <c r="BQ62" i="14"/>
  <c r="BP62" i="14"/>
  <c r="BO62" i="14"/>
  <c r="BN62" i="14"/>
  <c r="BM62" i="14"/>
  <c r="BL62" i="14"/>
  <c r="BK62" i="14"/>
  <c r="BJ62" i="14"/>
  <c r="BI62" i="14"/>
  <c r="BH62" i="14"/>
  <c r="BG62" i="14"/>
  <c r="BF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EI61" i="14"/>
  <c r="EH61" i="14"/>
  <c r="EG61" i="14"/>
  <c r="EF61" i="14"/>
  <c r="EE61" i="14"/>
  <c r="ED61" i="14"/>
  <c r="EC61" i="14"/>
  <c r="EB61" i="14"/>
  <c r="EA61" i="14"/>
  <c r="DZ61" i="14"/>
  <c r="DY61" i="14"/>
  <c r="DX61" i="14"/>
  <c r="DW61" i="14"/>
  <c r="DV61" i="14"/>
  <c r="DU61" i="14"/>
  <c r="DT61" i="14"/>
  <c r="DS61" i="14"/>
  <c r="DR61" i="14"/>
  <c r="DQ61" i="14"/>
  <c r="DP61" i="14"/>
  <c r="DO61" i="14"/>
  <c r="DN61" i="14"/>
  <c r="DM61" i="14"/>
  <c r="DL61" i="14"/>
  <c r="DK61" i="14"/>
  <c r="DJ61" i="14"/>
  <c r="DI61" i="14"/>
  <c r="DH61" i="14"/>
  <c r="DG61" i="14"/>
  <c r="DF61" i="14"/>
  <c r="DE61" i="14"/>
  <c r="DD61" i="14"/>
  <c r="DC61" i="14"/>
  <c r="DB61" i="14"/>
  <c r="DA61" i="14"/>
  <c r="CZ61" i="14"/>
  <c r="CY61" i="14"/>
  <c r="CX61" i="14"/>
  <c r="CW61" i="14"/>
  <c r="CV61" i="14"/>
  <c r="CU61" i="14"/>
  <c r="CT61" i="14"/>
  <c r="CS61" i="14"/>
  <c r="CR61" i="14"/>
  <c r="CQ61" i="14"/>
  <c r="CP61" i="14"/>
  <c r="CO61" i="14"/>
  <c r="CN61" i="14"/>
  <c r="CM61" i="14"/>
  <c r="CL61" i="14"/>
  <c r="CK61" i="14"/>
  <c r="CJ61" i="14"/>
  <c r="CI61" i="14"/>
  <c r="CH61" i="14"/>
  <c r="CG61" i="14"/>
  <c r="CF61" i="14"/>
  <c r="CE61" i="14"/>
  <c r="CD61" i="14"/>
  <c r="CC61" i="14"/>
  <c r="CB61" i="14"/>
  <c r="CA61" i="14"/>
  <c r="BZ61" i="14"/>
  <c r="BY61" i="14"/>
  <c r="BX61" i="14"/>
  <c r="BW61" i="14"/>
  <c r="BV61" i="14"/>
  <c r="BU61" i="14"/>
  <c r="BT61" i="14"/>
  <c r="BS61" i="14"/>
  <c r="BR61" i="14"/>
  <c r="BQ61" i="14"/>
  <c r="BP61" i="14"/>
  <c r="BO61" i="14"/>
  <c r="BN61" i="14"/>
  <c r="BM61" i="14"/>
  <c r="BL61" i="14"/>
  <c r="BK61" i="14"/>
  <c r="BJ61" i="14"/>
  <c r="BI61" i="14"/>
  <c r="BH61" i="14"/>
  <c r="BG61" i="14"/>
  <c r="BF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P61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EI58" i="14"/>
  <c r="EH58" i="14"/>
  <c r="EG58" i="14"/>
  <c r="EF58" i="14"/>
  <c r="EE58" i="14"/>
  <c r="ED58" i="14"/>
  <c r="EC58" i="14"/>
  <c r="EB58" i="14"/>
  <c r="EA58" i="14"/>
  <c r="DZ58" i="14"/>
  <c r="DY58" i="14"/>
  <c r="DX58" i="14"/>
  <c r="DW58" i="14"/>
  <c r="DV58" i="14"/>
  <c r="DU58" i="14"/>
  <c r="DT58" i="14"/>
  <c r="DS58" i="14"/>
  <c r="DR58" i="14"/>
  <c r="DQ58" i="14"/>
  <c r="DP58" i="14"/>
  <c r="DO58" i="14"/>
  <c r="DN58" i="14"/>
  <c r="DM58" i="14"/>
  <c r="DL58" i="14"/>
  <c r="DK58" i="14"/>
  <c r="DJ58" i="14"/>
  <c r="DI58" i="14"/>
  <c r="DH58" i="14"/>
  <c r="DG58" i="14"/>
  <c r="DF58" i="14"/>
  <c r="DE58" i="14"/>
  <c r="DD58" i="14"/>
  <c r="DC58" i="14"/>
  <c r="DB58" i="14"/>
  <c r="DA58" i="14"/>
  <c r="CZ58" i="14"/>
  <c r="CY58" i="14"/>
  <c r="CX58" i="14"/>
  <c r="CW58" i="14"/>
  <c r="CV58" i="14"/>
  <c r="CU58" i="14"/>
  <c r="CT58" i="14"/>
  <c r="CS58" i="14"/>
  <c r="CR58" i="14"/>
  <c r="CQ58" i="14"/>
  <c r="CP58" i="14"/>
  <c r="CO58" i="14"/>
  <c r="CN58" i="14"/>
  <c r="CM58" i="14"/>
  <c r="CL58" i="14"/>
  <c r="CK58" i="14"/>
  <c r="CJ58" i="14"/>
  <c r="CI58" i="14"/>
  <c r="CH58" i="14"/>
  <c r="CG58" i="14"/>
  <c r="CF58" i="14"/>
  <c r="CE58" i="14"/>
  <c r="CD58" i="14"/>
  <c r="CC58" i="14"/>
  <c r="CB58" i="14"/>
  <c r="CA58" i="14"/>
  <c r="BZ58" i="14"/>
  <c r="BY58" i="14"/>
  <c r="BX58" i="14"/>
  <c r="BW58" i="14"/>
  <c r="BV58" i="14"/>
  <c r="BU58" i="14"/>
  <c r="BT58" i="14"/>
  <c r="BS58" i="14"/>
  <c r="BR58" i="14"/>
  <c r="BQ58" i="14"/>
  <c r="BP58" i="14"/>
  <c r="BO58" i="14"/>
  <c r="BN58" i="14"/>
  <c r="BM58" i="14"/>
  <c r="BL58" i="14"/>
  <c r="BK58" i="14"/>
  <c r="BJ58" i="14"/>
  <c r="BI58" i="14"/>
  <c r="BH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EI57" i="14"/>
  <c r="EH57" i="14"/>
  <c r="EG57" i="14"/>
  <c r="EF57" i="14"/>
  <c r="EE57" i="14"/>
  <c r="ED57" i="14"/>
  <c r="EC57" i="14"/>
  <c r="EB57" i="14"/>
  <c r="EA57" i="14"/>
  <c r="DZ57" i="14"/>
  <c r="DY57" i="14"/>
  <c r="DX57" i="14"/>
  <c r="DW57" i="14"/>
  <c r="DV57" i="14"/>
  <c r="DU57" i="14"/>
  <c r="DT57" i="14"/>
  <c r="DS57" i="14"/>
  <c r="DR57" i="14"/>
  <c r="DQ57" i="14"/>
  <c r="DP57" i="14"/>
  <c r="DO57" i="14"/>
  <c r="DN57" i="14"/>
  <c r="DM57" i="14"/>
  <c r="DL57" i="14"/>
  <c r="DK57" i="14"/>
  <c r="DJ57" i="14"/>
  <c r="DI57" i="14"/>
  <c r="DH57" i="14"/>
  <c r="DG57" i="14"/>
  <c r="DF57" i="14"/>
  <c r="DE57" i="14"/>
  <c r="DD57" i="14"/>
  <c r="DC57" i="14"/>
  <c r="DB57" i="14"/>
  <c r="DA57" i="14"/>
  <c r="CZ57" i="14"/>
  <c r="CY57" i="14"/>
  <c r="CX57" i="14"/>
  <c r="CW57" i="14"/>
  <c r="CV57" i="14"/>
  <c r="CU57" i="14"/>
  <c r="CT57" i="14"/>
  <c r="CS57" i="14"/>
  <c r="CR57" i="14"/>
  <c r="CQ57" i="14"/>
  <c r="CP57" i="14"/>
  <c r="CO57" i="14"/>
  <c r="CN57" i="14"/>
  <c r="CM57" i="14"/>
  <c r="CL57" i="14"/>
  <c r="CK57" i="14"/>
  <c r="CJ57" i="14"/>
  <c r="CI57" i="14"/>
  <c r="CH57" i="14"/>
  <c r="CG57" i="14"/>
  <c r="CF57" i="14"/>
  <c r="CE57" i="14"/>
  <c r="CD57" i="14"/>
  <c r="CC57" i="14"/>
  <c r="CB57" i="14"/>
  <c r="CA57" i="14"/>
  <c r="BZ57" i="14"/>
  <c r="BY57" i="14"/>
  <c r="BX57" i="14"/>
  <c r="BW57" i="14"/>
  <c r="BV57" i="14"/>
  <c r="BU57" i="14"/>
  <c r="BT57" i="14"/>
  <c r="BS57" i="14"/>
  <c r="BR57" i="14"/>
  <c r="BQ57" i="14"/>
  <c r="BP57" i="14"/>
  <c r="BO57" i="14"/>
  <c r="BN57" i="14"/>
  <c r="BM57" i="14"/>
  <c r="BL57" i="14"/>
  <c r="BK57" i="14"/>
  <c r="BJ57" i="14"/>
  <c r="BI57" i="14"/>
  <c r="BH57" i="14"/>
  <c r="BG57" i="14"/>
  <c r="BF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P57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EI56" i="14"/>
  <c r="EH56" i="14"/>
  <c r="EG56" i="14"/>
  <c r="EF56" i="14"/>
  <c r="EE56" i="14"/>
  <c r="ED56" i="14"/>
  <c r="EC56" i="14"/>
  <c r="EB56" i="14"/>
  <c r="EA56" i="14"/>
  <c r="DZ56" i="14"/>
  <c r="DY56" i="14"/>
  <c r="DX56" i="14"/>
  <c r="DW56" i="14"/>
  <c r="DV56" i="14"/>
  <c r="DU56" i="14"/>
  <c r="DT56" i="14"/>
  <c r="DS56" i="14"/>
  <c r="DR56" i="14"/>
  <c r="DQ56" i="14"/>
  <c r="DP56" i="14"/>
  <c r="DO56" i="14"/>
  <c r="DN56" i="14"/>
  <c r="DM56" i="14"/>
  <c r="DL56" i="14"/>
  <c r="DK56" i="14"/>
  <c r="DJ56" i="14"/>
  <c r="DI56" i="14"/>
  <c r="DH56" i="14"/>
  <c r="DG56" i="14"/>
  <c r="DF56" i="14"/>
  <c r="DE56" i="14"/>
  <c r="DD56" i="14"/>
  <c r="DC56" i="14"/>
  <c r="DB56" i="14"/>
  <c r="DA56" i="14"/>
  <c r="CZ56" i="14"/>
  <c r="CY56" i="14"/>
  <c r="CX56" i="14"/>
  <c r="CW56" i="14"/>
  <c r="CV56" i="14"/>
  <c r="CU56" i="14"/>
  <c r="CT56" i="14"/>
  <c r="CS56" i="14"/>
  <c r="CR56" i="14"/>
  <c r="CQ56" i="14"/>
  <c r="CP56" i="14"/>
  <c r="CO56" i="14"/>
  <c r="CN56" i="14"/>
  <c r="CM56" i="14"/>
  <c r="CL56" i="14"/>
  <c r="CK56" i="14"/>
  <c r="CJ56" i="14"/>
  <c r="CI56" i="14"/>
  <c r="CH56" i="14"/>
  <c r="CG56" i="14"/>
  <c r="CF56" i="14"/>
  <c r="CE56" i="14"/>
  <c r="CD56" i="14"/>
  <c r="CC56" i="14"/>
  <c r="CB56" i="14"/>
  <c r="CA56" i="14"/>
  <c r="BZ56" i="14"/>
  <c r="BY56" i="14"/>
  <c r="BX56" i="14"/>
  <c r="BW56" i="14"/>
  <c r="BV56" i="14"/>
  <c r="BU56" i="14"/>
  <c r="BT56" i="14"/>
  <c r="BS56" i="14"/>
  <c r="BR56" i="14"/>
  <c r="BQ56" i="14"/>
  <c r="BP56" i="14"/>
  <c r="BO56" i="14"/>
  <c r="BN56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EI55" i="14"/>
  <c r="EH55" i="14"/>
  <c r="EG55" i="14"/>
  <c r="EF55" i="14"/>
  <c r="EE55" i="14"/>
  <c r="ED55" i="14"/>
  <c r="EC55" i="14"/>
  <c r="EB55" i="14"/>
  <c r="EA55" i="14"/>
  <c r="DZ55" i="14"/>
  <c r="DY55" i="14"/>
  <c r="DX55" i="14"/>
  <c r="DW55" i="14"/>
  <c r="DV55" i="14"/>
  <c r="DU55" i="14"/>
  <c r="DT55" i="14"/>
  <c r="DS55" i="14"/>
  <c r="DR55" i="14"/>
  <c r="DQ55" i="14"/>
  <c r="DP55" i="14"/>
  <c r="DO55" i="14"/>
  <c r="DN55" i="14"/>
  <c r="DM55" i="14"/>
  <c r="DL55" i="14"/>
  <c r="DK55" i="14"/>
  <c r="DJ55" i="14"/>
  <c r="DI55" i="14"/>
  <c r="DH55" i="14"/>
  <c r="DG55" i="14"/>
  <c r="DF55" i="14"/>
  <c r="DE55" i="14"/>
  <c r="DD55" i="14"/>
  <c r="DC55" i="14"/>
  <c r="DB55" i="14"/>
  <c r="DA55" i="14"/>
  <c r="CZ55" i="14"/>
  <c r="CY55" i="14"/>
  <c r="CX55" i="14"/>
  <c r="CW55" i="14"/>
  <c r="CV55" i="14"/>
  <c r="CU55" i="14"/>
  <c r="CT55" i="14"/>
  <c r="CS55" i="14"/>
  <c r="CR55" i="14"/>
  <c r="CQ55" i="14"/>
  <c r="CP55" i="14"/>
  <c r="CO55" i="14"/>
  <c r="CN55" i="14"/>
  <c r="CM55" i="14"/>
  <c r="CL55" i="14"/>
  <c r="CK55" i="14"/>
  <c r="CJ55" i="14"/>
  <c r="CI55" i="14"/>
  <c r="CH55" i="14"/>
  <c r="CG55" i="14"/>
  <c r="CF55" i="14"/>
  <c r="CE55" i="14"/>
  <c r="CD55" i="14"/>
  <c r="CC55" i="14"/>
  <c r="CB55" i="14"/>
  <c r="CA55" i="14"/>
  <c r="BZ55" i="14"/>
  <c r="BY55" i="14"/>
  <c r="BX55" i="14"/>
  <c r="BW55" i="14"/>
  <c r="BV55" i="14"/>
  <c r="BU55" i="14"/>
  <c r="BT55" i="14"/>
  <c r="BS55" i="14"/>
  <c r="BR55" i="14"/>
  <c r="BQ55" i="14"/>
  <c r="BP55" i="14"/>
  <c r="BO55" i="14"/>
  <c r="BN55" i="14"/>
  <c r="BM55" i="14"/>
  <c r="BL55" i="14"/>
  <c r="BK55" i="14"/>
  <c r="BJ55" i="14"/>
  <c r="BI55" i="14"/>
  <c r="BH55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EI54" i="14"/>
  <c r="EH54" i="14"/>
  <c r="EG54" i="14"/>
  <c r="EF54" i="14"/>
  <c r="EE54" i="14"/>
  <c r="ED54" i="14"/>
  <c r="EC54" i="14"/>
  <c r="EB54" i="14"/>
  <c r="EA54" i="14"/>
  <c r="DZ54" i="14"/>
  <c r="DY54" i="14"/>
  <c r="DX54" i="14"/>
  <c r="DW54" i="14"/>
  <c r="DV54" i="14"/>
  <c r="DU54" i="14"/>
  <c r="DT54" i="14"/>
  <c r="DS54" i="14"/>
  <c r="DR54" i="14"/>
  <c r="DQ54" i="14"/>
  <c r="DP54" i="14"/>
  <c r="DO54" i="14"/>
  <c r="DN54" i="14"/>
  <c r="DM54" i="14"/>
  <c r="DL54" i="14"/>
  <c r="DK54" i="14"/>
  <c r="DJ54" i="14"/>
  <c r="DI54" i="14"/>
  <c r="DH54" i="14"/>
  <c r="DG54" i="14"/>
  <c r="DF54" i="14"/>
  <c r="DE54" i="14"/>
  <c r="DD54" i="14"/>
  <c r="DC54" i="14"/>
  <c r="DB54" i="14"/>
  <c r="DA54" i="14"/>
  <c r="CZ54" i="14"/>
  <c r="CY54" i="14"/>
  <c r="CX54" i="14"/>
  <c r="CW54" i="14"/>
  <c r="CV54" i="14"/>
  <c r="CU54" i="14"/>
  <c r="CT54" i="14"/>
  <c r="CS54" i="14"/>
  <c r="CR54" i="14"/>
  <c r="CQ54" i="14"/>
  <c r="CP54" i="14"/>
  <c r="CO54" i="14"/>
  <c r="CN54" i="14"/>
  <c r="CM54" i="14"/>
  <c r="CL54" i="14"/>
  <c r="CK54" i="14"/>
  <c r="CJ54" i="14"/>
  <c r="CI54" i="14"/>
  <c r="CH54" i="14"/>
  <c r="CG54" i="14"/>
  <c r="CF54" i="14"/>
  <c r="CE54" i="14"/>
  <c r="CD54" i="14"/>
  <c r="CC54" i="14"/>
  <c r="CB54" i="14"/>
  <c r="CA54" i="14"/>
  <c r="BZ54" i="14"/>
  <c r="BY54" i="14"/>
  <c r="BX54" i="14"/>
  <c r="BW54" i="14"/>
  <c r="BV54" i="14"/>
  <c r="BU54" i="14"/>
  <c r="BT54" i="14"/>
  <c r="BS54" i="14"/>
  <c r="BR54" i="14"/>
  <c r="BQ54" i="14"/>
  <c r="BP54" i="14"/>
  <c r="BO54" i="14"/>
  <c r="BN54" i="14"/>
  <c r="BM54" i="14"/>
  <c r="BL54" i="14"/>
  <c r="BK54" i="14"/>
  <c r="BJ54" i="14"/>
  <c r="BI54" i="14"/>
  <c r="BH54" i="14"/>
  <c r="BG54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EI52" i="14"/>
  <c r="EH52" i="14"/>
  <c r="EG52" i="14"/>
  <c r="EF52" i="14"/>
  <c r="EE52" i="14"/>
  <c r="ED52" i="14"/>
  <c r="EC52" i="14"/>
  <c r="EB52" i="14"/>
  <c r="EA52" i="14"/>
  <c r="DZ52" i="14"/>
  <c r="DY52" i="14"/>
  <c r="DX52" i="14"/>
  <c r="DW52" i="14"/>
  <c r="DV52" i="14"/>
  <c r="DU52" i="14"/>
  <c r="DT52" i="14"/>
  <c r="DS52" i="14"/>
  <c r="DR52" i="14"/>
  <c r="DQ52" i="14"/>
  <c r="DP52" i="14"/>
  <c r="DO52" i="14"/>
  <c r="DN52" i="14"/>
  <c r="DM52" i="14"/>
  <c r="DL52" i="14"/>
  <c r="DK52" i="14"/>
  <c r="DJ52" i="14"/>
  <c r="DI52" i="14"/>
  <c r="DH52" i="14"/>
  <c r="DG52" i="14"/>
  <c r="DF52" i="14"/>
  <c r="DE52" i="14"/>
  <c r="DD52" i="14"/>
  <c r="DC52" i="14"/>
  <c r="DB52" i="14"/>
  <c r="DA52" i="14"/>
  <c r="CZ52" i="14"/>
  <c r="CY52" i="14"/>
  <c r="CX52" i="14"/>
  <c r="CW52" i="14"/>
  <c r="CV52" i="14"/>
  <c r="CU52" i="14"/>
  <c r="CT52" i="14"/>
  <c r="CS52" i="14"/>
  <c r="CR52" i="14"/>
  <c r="CQ52" i="14"/>
  <c r="CP52" i="14"/>
  <c r="CO52" i="14"/>
  <c r="CN52" i="14"/>
  <c r="CM52" i="14"/>
  <c r="CL52" i="14"/>
  <c r="CK52" i="14"/>
  <c r="CJ52" i="14"/>
  <c r="CI52" i="14"/>
  <c r="CH52" i="14"/>
  <c r="CG52" i="14"/>
  <c r="CF52" i="14"/>
  <c r="CE52" i="14"/>
  <c r="CD52" i="14"/>
  <c r="CC52" i="14"/>
  <c r="CB52" i="14"/>
  <c r="CA52" i="14"/>
  <c r="BZ52" i="14"/>
  <c r="BY52" i="14"/>
  <c r="BX52" i="14"/>
  <c r="BW52" i="14"/>
  <c r="BV52" i="14"/>
  <c r="BU52" i="14"/>
  <c r="BT52" i="14"/>
  <c r="BS52" i="14"/>
  <c r="BR52" i="14"/>
  <c r="BQ52" i="14"/>
  <c r="BP52" i="14"/>
  <c r="BO52" i="14"/>
  <c r="BN52" i="14"/>
  <c r="BM52" i="14"/>
  <c r="BL52" i="14"/>
  <c r="BK52" i="14"/>
  <c r="BJ52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EI50" i="14"/>
  <c r="EH50" i="14"/>
  <c r="EG50" i="14"/>
  <c r="EF50" i="14"/>
  <c r="EE50" i="14"/>
  <c r="ED50" i="14"/>
  <c r="EC50" i="14"/>
  <c r="EB50" i="14"/>
  <c r="EA50" i="14"/>
  <c r="DZ50" i="14"/>
  <c r="DY50" i="14"/>
  <c r="DX50" i="14"/>
  <c r="DW50" i="14"/>
  <c r="DV50" i="14"/>
  <c r="DU50" i="14"/>
  <c r="DT50" i="14"/>
  <c r="DS50" i="14"/>
  <c r="DR50" i="14"/>
  <c r="DQ50" i="14"/>
  <c r="DP50" i="14"/>
  <c r="DO50" i="14"/>
  <c r="DN50" i="14"/>
  <c r="DM50" i="14"/>
  <c r="DL50" i="14"/>
  <c r="DK50" i="14"/>
  <c r="DJ50" i="14"/>
  <c r="DI50" i="14"/>
  <c r="DH50" i="14"/>
  <c r="DG50" i="14"/>
  <c r="DF50" i="14"/>
  <c r="DE50" i="14"/>
  <c r="DD50" i="14"/>
  <c r="DC50" i="14"/>
  <c r="DB50" i="14"/>
  <c r="DA50" i="14"/>
  <c r="CZ50" i="14"/>
  <c r="CY50" i="14"/>
  <c r="CX50" i="14"/>
  <c r="CW50" i="14"/>
  <c r="CV50" i="14"/>
  <c r="CU50" i="14"/>
  <c r="CT50" i="14"/>
  <c r="CS50" i="14"/>
  <c r="CR50" i="14"/>
  <c r="CQ50" i="14"/>
  <c r="CP50" i="14"/>
  <c r="CO50" i="14"/>
  <c r="CN50" i="14"/>
  <c r="CM50" i="14"/>
  <c r="CL50" i="14"/>
  <c r="CK50" i="14"/>
  <c r="CJ50" i="14"/>
  <c r="CI50" i="14"/>
  <c r="CH50" i="14"/>
  <c r="CG50" i="14"/>
  <c r="CF50" i="14"/>
  <c r="CE50" i="14"/>
  <c r="CD50" i="14"/>
  <c r="CC50" i="14"/>
  <c r="CB50" i="14"/>
  <c r="CA50" i="14"/>
  <c r="BZ50" i="14"/>
  <c r="BY50" i="14"/>
  <c r="BX50" i="14"/>
  <c r="BW50" i="14"/>
  <c r="BV50" i="14"/>
  <c r="BU50" i="14"/>
  <c r="BT50" i="14"/>
  <c r="BS50" i="14"/>
  <c r="BR50" i="14"/>
  <c r="BQ50" i="14"/>
  <c r="BP50" i="14"/>
  <c r="BO50" i="14"/>
  <c r="BN50" i="14"/>
  <c r="BM50" i="14"/>
  <c r="BL50" i="14"/>
  <c r="BK50" i="14"/>
  <c r="BJ50" i="14"/>
  <c r="BI50" i="14"/>
  <c r="BH50" i="14"/>
  <c r="BG50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EI49" i="14"/>
  <c r="EH49" i="14"/>
  <c r="EG49" i="14"/>
  <c r="EF49" i="14"/>
  <c r="EE49" i="14"/>
  <c r="ED49" i="14"/>
  <c r="EC49" i="14"/>
  <c r="EB49" i="14"/>
  <c r="EA49" i="14"/>
  <c r="DZ49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L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X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CJ49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V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H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EI48" i="14"/>
  <c r="EH48" i="14"/>
  <c r="EG48" i="14"/>
  <c r="EF48" i="14"/>
  <c r="EE48" i="14"/>
  <c r="ED48" i="14"/>
  <c r="EC48" i="14"/>
  <c r="EB48" i="14"/>
  <c r="EA48" i="14"/>
  <c r="DZ48" i="14"/>
  <c r="DY48" i="14"/>
  <c r="DX48" i="14"/>
  <c r="DW48" i="14"/>
  <c r="DV48" i="14"/>
  <c r="DU48" i="14"/>
  <c r="DT48" i="14"/>
  <c r="DS48" i="14"/>
  <c r="DR48" i="14"/>
  <c r="DQ48" i="14"/>
  <c r="DP48" i="14"/>
  <c r="DO48" i="14"/>
  <c r="DN48" i="14"/>
  <c r="DM48" i="14"/>
  <c r="DL48" i="14"/>
  <c r="DK48" i="14"/>
  <c r="DJ48" i="14"/>
  <c r="DI48" i="14"/>
  <c r="DH48" i="14"/>
  <c r="DG48" i="14"/>
  <c r="DF48" i="14"/>
  <c r="DE48" i="14"/>
  <c r="DD48" i="14"/>
  <c r="DC48" i="14"/>
  <c r="DB48" i="14"/>
  <c r="DA48" i="14"/>
  <c r="CZ48" i="14"/>
  <c r="CY48" i="14"/>
  <c r="CX48" i="14"/>
  <c r="CW48" i="14"/>
  <c r="CV48" i="14"/>
  <c r="CU48" i="14"/>
  <c r="CT48" i="14"/>
  <c r="CS48" i="14"/>
  <c r="CR48" i="14"/>
  <c r="CQ48" i="14"/>
  <c r="CP48" i="14"/>
  <c r="CO48" i="14"/>
  <c r="CN48" i="14"/>
  <c r="CM48" i="14"/>
  <c r="CL48" i="14"/>
  <c r="CK48" i="14"/>
  <c r="CJ48" i="14"/>
  <c r="CI48" i="14"/>
  <c r="CH48" i="14"/>
  <c r="CG48" i="14"/>
  <c r="CF48" i="14"/>
  <c r="CE48" i="14"/>
  <c r="CD48" i="14"/>
  <c r="CC48" i="14"/>
  <c r="CB48" i="14"/>
  <c r="CA48" i="14"/>
  <c r="BZ48" i="14"/>
  <c r="BY48" i="14"/>
  <c r="BX48" i="14"/>
  <c r="BW48" i="14"/>
  <c r="BV48" i="14"/>
  <c r="BU48" i="14"/>
  <c r="BT48" i="14"/>
  <c r="BS48" i="14"/>
  <c r="BR48" i="14"/>
  <c r="BQ48" i="14"/>
  <c r="BP48" i="14"/>
  <c r="BO48" i="14"/>
  <c r="BN48" i="14"/>
  <c r="BM48" i="14"/>
  <c r="BL48" i="14"/>
  <c r="BK48" i="14"/>
  <c r="BJ48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EI46" i="14"/>
  <c r="EH46" i="14"/>
  <c r="EG46" i="14"/>
  <c r="EF46" i="14"/>
  <c r="EE46" i="14"/>
  <c r="ED46" i="14"/>
  <c r="EC46" i="14"/>
  <c r="EB46" i="14"/>
  <c r="EA46" i="14"/>
  <c r="DZ46" i="14"/>
  <c r="DY46" i="14"/>
  <c r="DX46" i="14"/>
  <c r="DW46" i="14"/>
  <c r="DV46" i="14"/>
  <c r="DU46" i="14"/>
  <c r="DT46" i="14"/>
  <c r="DS46" i="14"/>
  <c r="DR46" i="14"/>
  <c r="DQ46" i="14"/>
  <c r="DP46" i="14"/>
  <c r="DO46" i="14"/>
  <c r="DN46" i="14"/>
  <c r="DM46" i="14"/>
  <c r="DL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X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CJ46" i="14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V46" i="14"/>
  <c r="BU46" i="14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H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EI45" i="14"/>
  <c r="EH45" i="14"/>
  <c r="EG45" i="14"/>
  <c r="EF45" i="14"/>
  <c r="EE45" i="14"/>
  <c r="ED45" i="14"/>
  <c r="EC45" i="14"/>
  <c r="EB45" i="14"/>
  <c r="EA45" i="14"/>
  <c r="DZ45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L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X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CJ45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V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H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EI44" i="14"/>
  <c r="EH44" i="14"/>
  <c r="EG44" i="14"/>
  <c r="EF44" i="14"/>
  <c r="EE44" i="14"/>
  <c r="ED44" i="14"/>
  <c r="EC44" i="14"/>
  <c r="EB44" i="14"/>
  <c r="EA44" i="14"/>
  <c r="DZ44" i="14"/>
  <c r="DY44" i="14"/>
  <c r="DX44" i="14"/>
  <c r="DW44" i="14"/>
  <c r="DV44" i="14"/>
  <c r="DU44" i="14"/>
  <c r="DT44" i="14"/>
  <c r="DS44" i="14"/>
  <c r="DR44" i="14"/>
  <c r="DQ44" i="14"/>
  <c r="DP44" i="14"/>
  <c r="DO44" i="14"/>
  <c r="DN44" i="14"/>
  <c r="DM44" i="14"/>
  <c r="DL44" i="14"/>
  <c r="DK44" i="14"/>
  <c r="DJ44" i="14"/>
  <c r="DI44" i="14"/>
  <c r="DH44" i="14"/>
  <c r="DG44" i="14"/>
  <c r="DF44" i="14"/>
  <c r="DE44" i="14"/>
  <c r="DD44" i="14"/>
  <c r="DC44" i="14"/>
  <c r="DB44" i="14"/>
  <c r="DA44" i="14"/>
  <c r="CZ44" i="14"/>
  <c r="CY44" i="14"/>
  <c r="CX44" i="14"/>
  <c r="CW44" i="14"/>
  <c r="CV44" i="14"/>
  <c r="CU44" i="14"/>
  <c r="CT44" i="14"/>
  <c r="CS44" i="14"/>
  <c r="CR44" i="14"/>
  <c r="CQ44" i="14"/>
  <c r="CP44" i="14"/>
  <c r="CO44" i="14"/>
  <c r="CN44" i="14"/>
  <c r="CM44" i="14"/>
  <c r="CL44" i="14"/>
  <c r="CK44" i="14"/>
  <c r="CJ44" i="14"/>
  <c r="CI44" i="14"/>
  <c r="CH44" i="14"/>
  <c r="CG44" i="14"/>
  <c r="CF44" i="14"/>
  <c r="CE44" i="14"/>
  <c r="CD44" i="14"/>
  <c r="CC44" i="14"/>
  <c r="CB44" i="14"/>
  <c r="CA44" i="14"/>
  <c r="BZ44" i="14"/>
  <c r="BY44" i="14"/>
  <c r="BX44" i="14"/>
  <c r="BW44" i="14"/>
  <c r="BV44" i="14"/>
  <c r="BU44" i="14"/>
  <c r="BT44" i="14"/>
  <c r="BS44" i="14"/>
  <c r="BR44" i="14"/>
  <c r="BQ44" i="14"/>
  <c r="BP44" i="14"/>
  <c r="BO44" i="14"/>
  <c r="BN44" i="14"/>
  <c r="BM44" i="14"/>
  <c r="BL44" i="14"/>
  <c r="BK44" i="14"/>
  <c r="BJ44" i="14"/>
  <c r="BI44" i="14"/>
  <c r="BH44" i="14"/>
  <c r="BG44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EI43" i="14"/>
  <c r="EH43" i="14"/>
  <c r="EG43" i="14"/>
  <c r="EF43" i="14"/>
  <c r="EE43" i="14"/>
  <c r="ED43" i="14"/>
  <c r="EC43" i="14"/>
  <c r="EB43" i="14"/>
  <c r="EA43" i="14"/>
  <c r="DZ43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L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X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J43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V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H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EI42" i="14"/>
  <c r="EH42" i="14"/>
  <c r="EG42" i="14"/>
  <c r="EF42" i="14"/>
  <c r="EE42" i="14"/>
  <c r="ED42" i="14"/>
  <c r="EC42" i="14"/>
  <c r="EB42" i="14"/>
  <c r="EA42" i="14"/>
  <c r="DZ42" i="14"/>
  <c r="DY42" i="14"/>
  <c r="DX42" i="14"/>
  <c r="DW42" i="14"/>
  <c r="DV42" i="14"/>
  <c r="DU42" i="14"/>
  <c r="DT42" i="14"/>
  <c r="DS42" i="14"/>
  <c r="DR42" i="14"/>
  <c r="DQ42" i="14"/>
  <c r="DP42" i="14"/>
  <c r="DO42" i="14"/>
  <c r="DN42" i="14"/>
  <c r="DM42" i="14"/>
  <c r="DL42" i="14"/>
  <c r="DK42" i="14"/>
  <c r="DJ42" i="14"/>
  <c r="DI42" i="14"/>
  <c r="DH42" i="14"/>
  <c r="DG42" i="14"/>
  <c r="DF42" i="14"/>
  <c r="DE42" i="14"/>
  <c r="DD42" i="14"/>
  <c r="DC42" i="14"/>
  <c r="DB42" i="14"/>
  <c r="DA42" i="14"/>
  <c r="CZ42" i="14"/>
  <c r="CY42" i="14"/>
  <c r="CX42" i="14"/>
  <c r="CW42" i="14"/>
  <c r="CV42" i="14"/>
  <c r="CU42" i="14"/>
  <c r="CT42" i="14"/>
  <c r="CS42" i="14"/>
  <c r="CR42" i="14"/>
  <c r="CQ42" i="14"/>
  <c r="CP42" i="14"/>
  <c r="CO42" i="14"/>
  <c r="CN42" i="14"/>
  <c r="CM42" i="14"/>
  <c r="CL42" i="14"/>
  <c r="CK42" i="14"/>
  <c r="CJ42" i="14"/>
  <c r="CI42" i="14"/>
  <c r="CH42" i="14"/>
  <c r="CG42" i="14"/>
  <c r="CF42" i="14"/>
  <c r="CE42" i="14"/>
  <c r="CD42" i="14"/>
  <c r="CC42" i="14"/>
  <c r="CB42" i="14"/>
  <c r="CA42" i="14"/>
  <c r="BZ42" i="14"/>
  <c r="BY42" i="14"/>
  <c r="BX42" i="14"/>
  <c r="BW42" i="14"/>
  <c r="BV42" i="14"/>
  <c r="BU42" i="14"/>
  <c r="BT42" i="14"/>
  <c r="BS42" i="14"/>
  <c r="BR42" i="14"/>
  <c r="BQ42" i="14"/>
  <c r="BP42" i="14"/>
  <c r="BO42" i="14"/>
  <c r="BN42" i="14"/>
  <c r="BM42" i="14"/>
  <c r="BL42" i="14"/>
  <c r="BK42" i="14"/>
  <c r="BJ42" i="14"/>
  <c r="BI42" i="14"/>
  <c r="BH42" i="14"/>
  <c r="BG42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EI41" i="14"/>
  <c r="EH41" i="14"/>
  <c r="EG41" i="14"/>
  <c r="EF41" i="14"/>
  <c r="EE41" i="14"/>
  <c r="ED41" i="14"/>
  <c r="EC41" i="14"/>
  <c r="EB41" i="14"/>
  <c r="EA41" i="14"/>
  <c r="DZ41" i="14"/>
  <c r="DY41" i="14"/>
  <c r="DX41" i="14"/>
  <c r="DW41" i="14"/>
  <c r="DV41" i="14"/>
  <c r="DU41" i="14"/>
  <c r="DT41" i="14"/>
  <c r="DS41" i="14"/>
  <c r="DR41" i="14"/>
  <c r="DQ41" i="14"/>
  <c r="DP41" i="14"/>
  <c r="DO41" i="14"/>
  <c r="DN41" i="14"/>
  <c r="DM41" i="14"/>
  <c r="DL41" i="14"/>
  <c r="DK41" i="14"/>
  <c r="DJ41" i="14"/>
  <c r="DI41" i="14"/>
  <c r="DH41" i="14"/>
  <c r="DG41" i="14"/>
  <c r="DF41" i="14"/>
  <c r="DE41" i="14"/>
  <c r="DD41" i="14"/>
  <c r="DC41" i="14"/>
  <c r="DB41" i="14"/>
  <c r="DA41" i="14"/>
  <c r="CZ41" i="14"/>
  <c r="CY41" i="14"/>
  <c r="CX41" i="14"/>
  <c r="CW41" i="14"/>
  <c r="CV41" i="14"/>
  <c r="CU41" i="14"/>
  <c r="CT41" i="14"/>
  <c r="CS41" i="14"/>
  <c r="CR41" i="14"/>
  <c r="CQ41" i="14"/>
  <c r="CP41" i="14"/>
  <c r="CO41" i="14"/>
  <c r="CN41" i="14"/>
  <c r="CM41" i="14"/>
  <c r="CL41" i="14"/>
  <c r="CK41" i="14"/>
  <c r="CJ41" i="14"/>
  <c r="CI41" i="14"/>
  <c r="CH41" i="14"/>
  <c r="CG41" i="14"/>
  <c r="CF41" i="14"/>
  <c r="CE41" i="14"/>
  <c r="CD41" i="14"/>
  <c r="CC41" i="14"/>
  <c r="CB41" i="14"/>
  <c r="CA41" i="14"/>
  <c r="BZ41" i="14"/>
  <c r="BY41" i="14"/>
  <c r="BX41" i="14"/>
  <c r="BW41" i="14"/>
  <c r="BV41" i="14"/>
  <c r="BU41" i="14"/>
  <c r="BT41" i="14"/>
  <c r="BS41" i="14"/>
  <c r="BR41" i="14"/>
  <c r="BQ41" i="14"/>
  <c r="BP41" i="14"/>
  <c r="BO41" i="14"/>
  <c r="BN41" i="14"/>
  <c r="BM41" i="14"/>
  <c r="BL41" i="14"/>
  <c r="BK41" i="14"/>
  <c r="BJ41" i="14"/>
  <c r="BI41" i="14"/>
  <c r="BH41" i="14"/>
  <c r="BG41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EI40" i="14"/>
  <c r="EH40" i="14"/>
  <c r="EG40" i="14"/>
  <c r="EF40" i="14"/>
  <c r="EE40" i="14"/>
  <c r="ED40" i="14"/>
  <c r="EC40" i="14"/>
  <c r="EB40" i="14"/>
  <c r="EA40" i="14"/>
  <c r="DZ40" i="14"/>
  <c r="DY40" i="14"/>
  <c r="DX40" i="14"/>
  <c r="DW40" i="14"/>
  <c r="DV40" i="14"/>
  <c r="DU40" i="14"/>
  <c r="DT40" i="14"/>
  <c r="DS40" i="14"/>
  <c r="DR40" i="14"/>
  <c r="DQ40" i="14"/>
  <c r="DP40" i="14"/>
  <c r="DO40" i="14"/>
  <c r="DN40" i="14"/>
  <c r="DM40" i="14"/>
  <c r="DL40" i="14"/>
  <c r="DK40" i="14"/>
  <c r="DJ40" i="14"/>
  <c r="DI40" i="14"/>
  <c r="DH40" i="14"/>
  <c r="DG40" i="14"/>
  <c r="DF40" i="14"/>
  <c r="DE40" i="14"/>
  <c r="DD40" i="14"/>
  <c r="DC40" i="14"/>
  <c r="DB40" i="14"/>
  <c r="DA40" i="14"/>
  <c r="CZ40" i="14"/>
  <c r="CY40" i="14"/>
  <c r="CX40" i="14"/>
  <c r="CW40" i="14"/>
  <c r="CV40" i="14"/>
  <c r="CU40" i="14"/>
  <c r="CT40" i="14"/>
  <c r="CS40" i="14"/>
  <c r="CR40" i="14"/>
  <c r="CQ40" i="14"/>
  <c r="CP40" i="14"/>
  <c r="CO40" i="14"/>
  <c r="CN40" i="14"/>
  <c r="CM40" i="14"/>
  <c r="CL40" i="14"/>
  <c r="CK40" i="14"/>
  <c r="CJ40" i="14"/>
  <c r="CI40" i="14"/>
  <c r="CH40" i="14"/>
  <c r="CG40" i="14"/>
  <c r="CF40" i="14"/>
  <c r="CE40" i="14"/>
  <c r="CD40" i="14"/>
  <c r="CC40" i="14"/>
  <c r="CB40" i="14"/>
  <c r="CA40" i="14"/>
  <c r="BZ40" i="14"/>
  <c r="BY40" i="14"/>
  <c r="BX40" i="14"/>
  <c r="BW40" i="14"/>
  <c r="BV40" i="14"/>
  <c r="BU40" i="14"/>
  <c r="BT40" i="14"/>
  <c r="BS40" i="14"/>
  <c r="BR40" i="14"/>
  <c r="BQ40" i="14"/>
  <c r="BP40" i="14"/>
  <c r="BO40" i="14"/>
  <c r="BN40" i="14"/>
  <c r="BM40" i="14"/>
  <c r="BL40" i="14"/>
  <c r="BK40" i="14"/>
  <c r="BJ40" i="14"/>
  <c r="BI40" i="14"/>
  <c r="BH40" i="14"/>
  <c r="BG40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EI39" i="14"/>
  <c r="EH39" i="14"/>
  <c r="EG39" i="14"/>
  <c r="EF39" i="14"/>
  <c r="EE39" i="14"/>
  <c r="ED39" i="14"/>
  <c r="EC39" i="14"/>
  <c r="EB39" i="14"/>
  <c r="EA39" i="14"/>
  <c r="DZ39" i="14"/>
  <c r="DY39" i="14"/>
  <c r="DX39" i="14"/>
  <c r="DW39" i="14"/>
  <c r="DV39" i="14"/>
  <c r="DU39" i="14"/>
  <c r="DT39" i="14"/>
  <c r="DS39" i="14"/>
  <c r="DR39" i="14"/>
  <c r="DQ39" i="14"/>
  <c r="DP39" i="14"/>
  <c r="DO39" i="14"/>
  <c r="DN39" i="14"/>
  <c r="DM39" i="14"/>
  <c r="DL39" i="14"/>
  <c r="DK39" i="14"/>
  <c r="DJ39" i="14"/>
  <c r="DI39" i="14"/>
  <c r="DH39" i="14"/>
  <c r="DG39" i="14"/>
  <c r="DF39" i="14"/>
  <c r="DE39" i="14"/>
  <c r="DD39" i="14"/>
  <c r="DC39" i="14"/>
  <c r="DB39" i="14"/>
  <c r="DA39" i="14"/>
  <c r="CZ39" i="14"/>
  <c r="CY39" i="14"/>
  <c r="CX39" i="14"/>
  <c r="CW39" i="14"/>
  <c r="CV39" i="14"/>
  <c r="CU39" i="14"/>
  <c r="CT39" i="14"/>
  <c r="CS39" i="14"/>
  <c r="CR39" i="14"/>
  <c r="CQ39" i="14"/>
  <c r="CP39" i="14"/>
  <c r="CO39" i="14"/>
  <c r="CN39" i="14"/>
  <c r="CM39" i="14"/>
  <c r="CL39" i="14"/>
  <c r="CK39" i="14"/>
  <c r="CJ39" i="14"/>
  <c r="CI39" i="14"/>
  <c r="CH39" i="14"/>
  <c r="CG39" i="14"/>
  <c r="CF39" i="14"/>
  <c r="CE39" i="14"/>
  <c r="CD39" i="14"/>
  <c r="CC39" i="14"/>
  <c r="CB39" i="14"/>
  <c r="CA39" i="14"/>
  <c r="BZ39" i="14"/>
  <c r="BY39" i="14"/>
  <c r="BX39" i="14"/>
  <c r="BW39" i="14"/>
  <c r="BV39" i="14"/>
  <c r="BU39" i="14"/>
  <c r="BT39" i="14"/>
  <c r="BS39" i="14"/>
  <c r="BR39" i="14"/>
  <c r="BQ39" i="14"/>
  <c r="BP39" i="14"/>
  <c r="BO39" i="14"/>
  <c r="BN39" i="14"/>
  <c r="BM39" i="14"/>
  <c r="BL39" i="14"/>
  <c r="BK39" i="14"/>
  <c r="BJ39" i="14"/>
  <c r="BI39" i="14"/>
  <c r="BH39" i="14"/>
  <c r="BG39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EI38" i="14"/>
  <c r="EH38" i="14"/>
  <c r="EG38" i="14"/>
  <c r="EF38" i="14"/>
  <c r="EE38" i="14"/>
  <c r="ED38" i="14"/>
  <c r="EC38" i="14"/>
  <c r="EB38" i="14"/>
  <c r="EA38" i="14"/>
  <c r="DZ38" i="14"/>
  <c r="DY38" i="14"/>
  <c r="DX38" i="14"/>
  <c r="DW38" i="14"/>
  <c r="DV38" i="14"/>
  <c r="DU38" i="14"/>
  <c r="DT38" i="14"/>
  <c r="DS38" i="14"/>
  <c r="DR38" i="14"/>
  <c r="DQ38" i="14"/>
  <c r="DP38" i="14"/>
  <c r="DO38" i="14"/>
  <c r="DN38" i="14"/>
  <c r="DM38" i="14"/>
  <c r="DL38" i="14"/>
  <c r="DK38" i="14"/>
  <c r="DJ38" i="14"/>
  <c r="DI38" i="14"/>
  <c r="DH38" i="14"/>
  <c r="DG38" i="14"/>
  <c r="DF38" i="14"/>
  <c r="DE38" i="14"/>
  <c r="DD38" i="14"/>
  <c r="DC38" i="14"/>
  <c r="DB38" i="14"/>
  <c r="DA38" i="14"/>
  <c r="CZ38" i="14"/>
  <c r="CY38" i="14"/>
  <c r="CX38" i="14"/>
  <c r="CW38" i="14"/>
  <c r="CV38" i="14"/>
  <c r="CU38" i="14"/>
  <c r="CT38" i="14"/>
  <c r="CS38" i="14"/>
  <c r="CR38" i="14"/>
  <c r="CQ38" i="14"/>
  <c r="CP38" i="14"/>
  <c r="CO38" i="14"/>
  <c r="CN38" i="14"/>
  <c r="CM38" i="14"/>
  <c r="CL38" i="14"/>
  <c r="CK38" i="14"/>
  <c r="CJ38" i="14"/>
  <c r="CI38" i="14"/>
  <c r="CH38" i="14"/>
  <c r="CG38" i="14"/>
  <c r="CF38" i="14"/>
  <c r="CE38" i="14"/>
  <c r="CD38" i="14"/>
  <c r="CC38" i="14"/>
  <c r="CB38" i="14"/>
  <c r="CA38" i="14"/>
  <c r="BZ38" i="14"/>
  <c r="BY38" i="14"/>
  <c r="BX38" i="14"/>
  <c r="BW38" i="14"/>
  <c r="BV38" i="14"/>
  <c r="BU38" i="14"/>
  <c r="BT38" i="14"/>
  <c r="BS38" i="14"/>
  <c r="BR38" i="14"/>
  <c r="BQ38" i="14"/>
  <c r="BP38" i="14"/>
  <c r="BO38" i="14"/>
  <c r="BN38" i="14"/>
  <c r="BM38" i="14"/>
  <c r="BL38" i="14"/>
  <c r="BK38" i="14"/>
  <c r="BJ38" i="14"/>
  <c r="BI38" i="14"/>
  <c r="BH38" i="14"/>
  <c r="BG38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EI37" i="14"/>
  <c r="EH37" i="14"/>
  <c r="EG37" i="14"/>
  <c r="EF37" i="14"/>
  <c r="EE37" i="14"/>
  <c r="ED37" i="14"/>
  <c r="EC37" i="14"/>
  <c r="EB37" i="14"/>
  <c r="EA37" i="14"/>
  <c r="DZ37" i="14"/>
  <c r="DY37" i="14"/>
  <c r="DX37" i="14"/>
  <c r="DW37" i="14"/>
  <c r="DV37" i="14"/>
  <c r="DU37" i="14"/>
  <c r="DT37" i="14"/>
  <c r="DS37" i="14"/>
  <c r="DR37" i="14"/>
  <c r="DQ37" i="14"/>
  <c r="DP37" i="14"/>
  <c r="DO37" i="14"/>
  <c r="DN37" i="14"/>
  <c r="DM37" i="14"/>
  <c r="DL37" i="14"/>
  <c r="DK37" i="14"/>
  <c r="DJ37" i="14"/>
  <c r="DI37" i="14"/>
  <c r="DH37" i="14"/>
  <c r="DG37" i="14"/>
  <c r="DF37" i="14"/>
  <c r="DE37" i="14"/>
  <c r="DD37" i="14"/>
  <c r="DC37" i="14"/>
  <c r="DB37" i="14"/>
  <c r="DA37" i="14"/>
  <c r="CZ37" i="14"/>
  <c r="CY37" i="14"/>
  <c r="CX37" i="14"/>
  <c r="CW37" i="14"/>
  <c r="CV37" i="14"/>
  <c r="CU37" i="14"/>
  <c r="CT37" i="14"/>
  <c r="CS37" i="14"/>
  <c r="CR37" i="14"/>
  <c r="CQ37" i="14"/>
  <c r="CP37" i="14"/>
  <c r="CO37" i="14"/>
  <c r="CN37" i="14"/>
  <c r="CM37" i="14"/>
  <c r="CL37" i="14"/>
  <c r="CK37" i="14"/>
  <c r="CJ37" i="14"/>
  <c r="CI37" i="14"/>
  <c r="CH37" i="14"/>
  <c r="CG37" i="14"/>
  <c r="CF37" i="14"/>
  <c r="CE37" i="14"/>
  <c r="CD37" i="14"/>
  <c r="CC37" i="14"/>
  <c r="CB37" i="14"/>
  <c r="CA37" i="14"/>
  <c r="BZ37" i="14"/>
  <c r="BY37" i="14"/>
  <c r="BX37" i="14"/>
  <c r="BW37" i="14"/>
  <c r="BV37" i="14"/>
  <c r="BU37" i="14"/>
  <c r="BT37" i="14"/>
  <c r="BS37" i="14"/>
  <c r="BR37" i="14"/>
  <c r="BQ37" i="14"/>
  <c r="BP37" i="14"/>
  <c r="BO37" i="14"/>
  <c r="BN37" i="14"/>
  <c r="BM37" i="14"/>
  <c r="BL37" i="14"/>
  <c r="BK37" i="14"/>
  <c r="BJ37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EI36" i="14"/>
  <c r="EH36" i="14"/>
  <c r="EG36" i="14"/>
  <c r="EF36" i="14"/>
  <c r="EE36" i="14"/>
  <c r="ED36" i="14"/>
  <c r="EC36" i="14"/>
  <c r="EB36" i="14"/>
  <c r="EA36" i="14"/>
  <c r="DZ36" i="14"/>
  <c r="DY36" i="14"/>
  <c r="DX36" i="14"/>
  <c r="DW36" i="14"/>
  <c r="DV36" i="14"/>
  <c r="DU36" i="14"/>
  <c r="DT36" i="14"/>
  <c r="DS36" i="14"/>
  <c r="DR36" i="14"/>
  <c r="DQ36" i="14"/>
  <c r="DP36" i="14"/>
  <c r="DO36" i="14"/>
  <c r="DN36" i="14"/>
  <c r="DM36" i="14"/>
  <c r="DL36" i="14"/>
  <c r="DK36" i="14"/>
  <c r="DJ36" i="14"/>
  <c r="DI36" i="14"/>
  <c r="DH36" i="14"/>
  <c r="DG36" i="14"/>
  <c r="DF36" i="14"/>
  <c r="DE36" i="14"/>
  <c r="DD36" i="14"/>
  <c r="DC36" i="14"/>
  <c r="DB36" i="14"/>
  <c r="DA36" i="14"/>
  <c r="CZ36" i="14"/>
  <c r="CY36" i="14"/>
  <c r="CX36" i="14"/>
  <c r="CW36" i="14"/>
  <c r="CV36" i="14"/>
  <c r="CU36" i="14"/>
  <c r="CT36" i="14"/>
  <c r="CS36" i="14"/>
  <c r="CR36" i="14"/>
  <c r="CQ36" i="14"/>
  <c r="CP36" i="14"/>
  <c r="CO36" i="14"/>
  <c r="CN36" i="14"/>
  <c r="CM36" i="14"/>
  <c r="CL36" i="14"/>
  <c r="CK36" i="14"/>
  <c r="CJ36" i="14"/>
  <c r="CI36" i="14"/>
  <c r="CH36" i="14"/>
  <c r="CG36" i="14"/>
  <c r="CF36" i="14"/>
  <c r="CE36" i="14"/>
  <c r="CD36" i="14"/>
  <c r="CC36" i="14"/>
  <c r="CB36" i="14"/>
  <c r="CA36" i="14"/>
  <c r="BZ36" i="14"/>
  <c r="BY36" i="14"/>
  <c r="BX36" i="14"/>
  <c r="BW36" i="14"/>
  <c r="BV36" i="14"/>
  <c r="BU36" i="14"/>
  <c r="BT36" i="14"/>
  <c r="BS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26" i="14"/>
  <c r="S26" i="14"/>
  <c r="T25" i="14"/>
  <c r="S25" i="14"/>
  <c r="T24" i="14"/>
  <c r="S24" i="14"/>
  <c r="T23" i="14"/>
  <c r="S23" i="14"/>
  <c r="S29" i="14" s="1"/>
  <c r="EI20" i="14"/>
  <c r="EH20" i="14"/>
  <c r="EG20" i="14"/>
  <c r="EF20" i="14"/>
  <c r="EE20" i="14"/>
  <c r="ED20" i="14"/>
  <c r="EC20" i="14"/>
  <c r="EB20" i="14"/>
  <c r="EA20" i="14"/>
  <c r="DZ20" i="14"/>
  <c r="DY20" i="14"/>
  <c r="DX20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H20" i="14"/>
  <c r="DG20" i="14"/>
  <c r="DF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CG20" i="14"/>
  <c r="CF20" i="14"/>
  <c r="CE20" i="14"/>
  <c r="CD20" i="14"/>
  <c r="CC20" i="14"/>
  <c r="CB20" i="14"/>
  <c r="CA20" i="14"/>
  <c r="BZ20" i="14"/>
  <c r="BY20" i="14"/>
  <c r="BX20" i="14"/>
  <c r="BW20" i="14"/>
  <c r="BV20" i="14"/>
  <c r="BU20" i="14"/>
  <c r="BT20" i="14"/>
  <c r="BS20" i="14"/>
  <c r="BR20" i="14"/>
  <c r="BQ20" i="14"/>
  <c r="BP20" i="14"/>
  <c r="BO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EI19" i="14"/>
  <c r="EH19" i="14"/>
  <c r="EG19" i="14"/>
  <c r="EF19" i="14"/>
  <c r="EE19" i="14"/>
  <c r="ED19" i="14"/>
  <c r="EC19" i="14"/>
  <c r="EB19" i="14"/>
  <c r="EA19" i="14"/>
  <c r="DZ19" i="14"/>
  <c r="DY19" i="14"/>
  <c r="DX19" i="14"/>
  <c r="DW19" i="14"/>
  <c r="DV19" i="14"/>
  <c r="DU19" i="14"/>
  <c r="DT19" i="14"/>
  <c r="DS19" i="14"/>
  <c r="DR19" i="14"/>
  <c r="DQ19" i="14"/>
  <c r="DP19" i="14"/>
  <c r="DO19" i="14"/>
  <c r="DN19" i="14"/>
  <c r="DM19" i="14"/>
  <c r="DL19" i="14"/>
  <c r="DK19" i="14"/>
  <c r="DJ19" i="14"/>
  <c r="DI19" i="14"/>
  <c r="DH19" i="14"/>
  <c r="DG19" i="14"/>
  <c r="DF19" i="14"/>
  <c r="DE19" i="14"/>
  <c r="DD19" i="14"/>
  <c r="DC19" i="14"/>
  <c r="DB19" i="14"/>
  <c r="DA19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N19" i="14"/>
  <c r="CM19" i="14"/>
  <c r="CL19" i="14"/>
  <c r="CK19" i="14"/>
  <c r="CJ19" i="14"/>
  <c r="CI19" i="14"/>
  <c r="CH19" i="14"/>
  <c r="CG19" i="14"/>
  <c r="CF19" i="14"/>
  <c r="CE19" i="14"/>
  <c r="CD19" i="14"/>
  <c r="CC19" i="14"/>
  <c r="CB19" i="14"/>
  <c r="CA19" i="14"/>
  <c r="BZ19" i="14"/>
  <c r="BY19" i="14"/>
  <c r="BX19" i="14"/>
  <c r="BW19" i="14"/>
  <c r="BV19" i="14"/>
  <c r="BU19" i="14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U9" i="13" s="1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EI18" i="14"/>
  <c r="EH18" i="14"/>
  <c r="EG18" i="14"/>
  <c r="EF18" i="14"/>
  <c r="EE18" i="14"/>
  <c r="ED18" i="14"/>
  <c r="EC18" i="14"/>
  <c r="EB18" i="14"/>
  <c r="EA18" i="14"/>
  <c r="DZ18" i="14"/>
  <c r="DY18" i="14"/>
  <c r="DX18" i="14"/>
  <c r="DW18" i="14"/>
  <c r="DV18" i="14"/>
  <c r="DU18" i="14"/>
  <c r="DT18" i="14"/>
  <c r="DS18" i="14"/>
  <c r="DR18" i="14"/>
  <c r="DQ18" i="14"/>
  <c r="DP18" i="14"/>
  <c r="DO18" i="14"/>
  <c r="DN18" i="14"/>
  <c r="DM18" i="14"/>
  <c r="DL18" i="14"/>
  <c r="DK18" i="14"/>
  <c r="DJ18" i="14"/>
  <c r="DI18" i="14"/>
  <c r="DH18" i="14"/>
  <c r="DG18" i="14"/>
  <c r="DF18" i="14"/>
  <c r="DE18" i="14"/>
  <c r="DD18" i="14"/>
  <c r="DC18" i="14"/>
  <c r="DB18" i="14"/>
  <c r="DA18" i="14"/>
  <c r="CZ18" i="14"/>
  <c r="CY18" i="14"/>
  <c r="CX18" i="14"/>
  <c r="CW18" i="14"/>
  <c r="CV18" i="14"/>
  <c r="CU18" i="14"/>
  <c r="CT18" i="14"/>
  <c r="CS18" i="14"/>
  <c r="CR18" i="14"/>
  <c r="CQ18" i="14"/>
  <c r="CP18" i="14"/>
  <c r="CO18" i="14"/>
  <c r="CN18" i="14"/>
  <c r="CM18" i="14"/>
  <c r="CL18" i="14"/>
  <c r="CK18" i="14"/>
  <c r="CJ18" i="14"/>
  <c r="CI18" i="14"/>
  <c r="CH18" i="14"/>
  <c r="CG18" i="14"/>
  <c r="AH8" i="13" s="1"/>
  <c r="CF18" i="14"/>
  <c r="CE18" i="14"/>
  <c r="CD18" i="14"/>
  <c r="CC18" i="14"/>
  <c r="CB18" i="14"/>
  <c r="CA18" i="14"/>
  <c r="BZ18" i="14"/>
  <c r="BY18" i="14"/>
  <c r="BX18" i="14"/>
  <c r="BW18" i="14"/>
  <c r="BV18" i="14"/>
  <c r="BU18" i="14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R8" i="13" s="1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4" i="14"/>
  <c r="S14" i="14"/>
  <c r="T13" i="14"/>
  <c r="S13" i="14"/>
  <c r="T12" i="14"/>
  <c r="S12" i="14"/>
  <c r="T11" i="14"/>
  <c r="S11" i="14"/>
  <c r="T10" i="14"/>
  <c r="S10" i="14"/>
  <c r="EI4" i="14"/>
  <c r="EH4" i="14"/>
  <c r="EG4" i="14"/>
  <c r="EF4" i="14"/>
  <c r="EE4" i="14"/>
  <c r="ED4" i="14"/>
  <c r="EC4" i="14"/>
  <c r="EB4" i="14"/>
  <c r="EA4" i="14"/>
  <c r="DZ4" i="14"/>
  <c r="DY4" i="14"/>
  <c r="DX4" i="14"/>
  <c r="DW4" i="14"/>
  <c r="DV4" i="14"/>
  <c r="DU4" i="14"/>
  <c r="DT4" i="14"/>
  <c r="DS4" i="14"/>
  <c r="DR4" i="14"/>
  <c r="DQ4" i="14"/>
  <c r="DP4" i="14"/>
  <c r="DO4" i="14"/>
  <c r="DN4" i="14"/>
  <c r="DM4" i="14"/>
  <c r="DL4" i="14"/>
  <c r="DK4" i="14"/>
  <c r="DJ4" i="14"/>
  <c r="DI4" i="14"/>
  <c r="DH4" i="14"/>
  <c r="DG4" i="14"/>
  <c r="DF4" i="14"/>
  <c r="DE4" i="14"/>
  <c r="DD4" i="14"/>
  <c r="DC4" i="14"/>
  <c r="DB4" i="14"/>
  <c r="DA4" i="14"/>
  <c r="CZ4" i="14"/>
  <c r="CY4" i="14"/>
  <c r="CX4" i="14"/>
  <c r="CW4" i="14"/>
  <c r="CV4" i="14"/>
  <c r="CU4" i="14"/>
  <c r="CT4" i="14"/>
  <c r="CS4" i="14"/>
  <c r="CR4" i="14"/>
  <c r="CQ4" i="14"/>
  <c r="CP4" i="14"/>
  <c r="CO4" i="14"/>
  <c r="CN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T4" i="14"/>
  <c r="I103" i="13"/>
  <c r="N93" i="13"/>
  <c r="I85" i="13"/>
  <c r="I84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K80" i="13"/>
  <c r="I79" i="13"/>
  <c r="I78" i="13"/>
  <c r="I77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I71" i="13"/>
  <c r="I70" i="13"/>
  <c r="I69" i="13"/>
  <c r="I68" i="13"/>
  <c r="AQ67" i="13"/>
  <c r="AP67" i="13"/>
  <c r="AO67" i="13"/>
  <c r="AN67" i="13"/>
  <c r="AM67" i="13"/>
  <c r="AL67" i="13"/>
  <c r="AK67" i="13"/>
  <c r="AJ67" i="13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I57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I56" i="13"/>
  <c r="C64" i="12"/>
  <c r="D47" i="12"/>
  <c r="D46" i="12"/>
  <c r="D45" i="12"/>
  <c r="DX23" i="12"/>
  <c r="DW23" i="12"/>
  <c r="DV23" i="12"/>
  <c r="DU23" i="12"/>
  <c r="DT23" i="12"/>
  <c r="DS23" i="12"/>
  <c r="DR23" i="12"/>
  <c r="DQ23" i="12"/>
  <c r="DP23" i="12"/>
  <c r="DO23" i="12"/>
  <c r="DN23" i="12"/>
  <c r="DM23" i="12"/>
  <c r="DL23" i="12"/>
  <c r="DK23" i="12"/>
  <c r="DJ23" i="12"/>
  <c r="DI23" i="12"/>
  <c r="DH23" i="12"/>
  <c r="DG23" i="12"/>
  <c r="DF23" i="12"/>
  <c r="DE23" i="12"/>
  <c r="DD23" i="12"/>
  <c r="DC23" i="12"/>
  <c r="DB23" i="12"/>
  <c r="DA23" i="12"/>
  <c r="CZ23" i="12"/>
  <c r="CY23" i="12"/>
  <c r="CX23" i="12"/>
  <c r="CW23" i="12"/>
  <c r="CV23" i="12"/>
  <c r="CU23" i="12"/>
  <c r="CT23" i="12"/>
  <c r="CS23" i="12"/>
  <c r="CR23" i="12"/>
  <c r="CQ23" i="12"/>
  <c r="CP23" i="12"/>
  <c r="CO23" i="12"/>
  <c r="CN23" i="12"/>
  <c r="CM23" i="12"/>
  <c r="CL23" i="12"/>
  <c r="CK23" i="12"/>
  <c r="CJ23" i="12"/>
  <c r="CI23" i="12"/>
  <c r="CH23" i="12"/>
  <c r="CG23" i="12"/>
  <c r="CF23" i="12"/>
  <c r="CE23" i="12"/>
  <c r="CD23" i="12"/>
  <c r="CC23" i="12"/>
  <c r="CB23" i="12"/>
  <c r="CA23" i="12"/>
  <c r="BZ23" i="12"/>
  <c r="BY23" i="12"/>
  <c r="BX23" i="12"/>
  <c r="BW23" i="12"/>
  <c r="BV23" i="12"/>
  <c r="BU23" i="12"/>
  <c r="BT23" i="12"/>
  <c r="BS23" i="12"/>
  <c r="BR23" i="12"/>
  <c r="BQ23" i="12"/>
  <c r="BP23" i="12"/>
  <c r="BO23" i="12"/>
  <c r="BN23" i="12"/>
  <c r="BM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E13" i="12"/>
  <c r="E12" i="12"/>
  <c r="E11" i="12"/>
  <c r="E10" i="12"/>
  <c r="AB9" i="12"/>
  <c r="E9" i="12"/>
  <c r="AB8" i="12"/>
  <c r="E8" i="12"/>
  <c r="AB7" i="12"/>
  <c r="E7" i="12"/>
  <c r="E6" i="12"/>
  <c r="E5" i="12"/>
  <c r="E4" i="12"/>
  <c r="E3" i="12"/>
  <c r="E2" i="12"/>
  <c r="C2" i="12"/>
  <c r="J1" i="12"/>
  <c r="F11" i="11"/>
  <c r="F10" i="11"/>
  <c r="F9" i="11"/>
  <c r="F8" i="11"/>
  <c r="F7" i="11"/>
  <c r="F6" i="11"/>
  <c r="F5" i="11"/>
  <c r="F4" i="11"/>
  <c r="G16" i="10"/>
  <c r="C18" i="8"/>
  <c r="C17" i="8"/>
  <c r="C5" i="8"/>
  <c r="I57" i="5"/>
  <c r="H57" i="5"/>
  <c r="G57" i="5"/>
  <c r="F57" i="5"/>
  <c r="D57" i="5"/>
  <c r="C57" i="5"/>
  <c r="I56" i="5"/>
  <c r="H56" i="5"/>
  <c r="G56" i="5"/>
  <c r="F56" i="5"/>
  <c r="D56" i="5"/>
  <c r="C56" i="5"/>
  <c r="I55" i="5"/>
  <c r="H55" i="5"/>
  <c r="G55" i="5"/>
  <c r="F55" i="5"/>
  <c r="D55" i="5"/>
  <c r="C55" i="5"/>
  <c r="I54" i="5"/>
  <c r="H54" i="5"/>
  <c r="G54" i="5"/>
  <c r="F54" i="5"/>
  <c r="D54" i="5"/>
  <c r="C54" i="5"/>
  <c r="I51" i="5"/>
  <c r="H51" i="5"/>
  <c r="G51" i="5"/>
  <c r="F51" i="5"/>
  <c r="D51" i="5"/>
  <c r="C51" i="5"/>
  <c r="I49" i="5"/>
  <c r="H49" i="5"/>
  <c r="G49" i="5"/>
  <c r="F49" i="5"/>
  <c r="D49" i="5"/>
  <c r="C49" i="5"/>
  <c r="I48" i="5"/>
  <c r="H48" i="5"/>
  <c r="G48" i="5"/>
  <c r="F48" i="5"/>
  <c r="D48" i="5"/>
  <c r="C48" i="5"/>
  <c r="I47" i="5"/>
  <c r="H47" i="5"/>
  <c r="G47" i="5"/>
  <c r="F47" i="5"/>
  <c r="D47" i="5"/>
  <c r="C47" i="5"/>
  <c r="I44" i="5"/>
  <c r="H44" i="5"/>
  <c r="G44" i="5"/>
  <c r="F44" i="5"/>
  <c r="D44" i="5"/>
  <c r="C44" i="5"/>
  <c r="I43" i="5"/>
  <c r="H43" i="5"/>
  <c r="G43" i="5"/>
  <c r="F43" i="5"/>
  <c r="D43" i="5"/>
  <c r="C43" i="5"/>
  <c r="K42" i="5"/>
  <c r="I42" i="5"/>
  <c r="H42" i="5"/>
  <c r="G42" i="5"/>
  <c r="F42" i="5"/>
  <c r="D42" i="5"/>
  <c r="C42" i="5"/>
  <c r="I38" i="5"/>
  <c r="G38" i="5"/>
  <c r="F38" i="5"/>
  <c r="C38" i="5"/>
  <c r="I37" i="5"/>
  <c r="G37" i="5"/>
  <c r="F37" i="5"/>
  <c r="C37" i="5"/>
  <c r="I36" i="5"/>
  <c r="G36" i="5"/>
  <c r="F36" i="5"/>
  <c r="C36" i="5"/>
  <c r="I35" i="5"/>
  <c r="I23" i="5" s="1"/>
  <c r="G35" i="5"/>
  <c r="F35" i="5"/>
  <c r="C35" i="5"/>
  <c r="I33" i="5"/>
  <c r="D33" i="5" s="1"/>
  <c r="D14" i="5" s="1"/>
  <c r="C33" i="5"/>
  <c r="C14" i="5" s="1"/>
  <c r="I32" i="5"/>
  <c r="H32" i="5"/>
  <c r="I30" i="5"/>
  <c r="I11" i="5" s="1"/>
  <c r="H30" i="5"/>
  <c r="C30" i="5"/>
  <c r="D30" i="5" s="1"/>
  <c r="I29" i="5"/>
  <c r="H29" i="5"/>
  <c r="F29" i="5"/>
  <c r="F10" i="5" s="1"/>
  <c r="C29" i="5"/>
  <c r="I28" i="5"/>
  <c r="H28" i="5"/>
  <c r="F28" i="5"/>
  <c r="F9" i="5" s="1"/>
  <c r="C28" i="5"/>
  <c r="D28" i="5" s="1"/>
  <c r="F27" i="5"/>
  <c r="F8" i="5" s="1"/>
  <c r="K8" i="3" s="1"/>
  <c r="D27" i="5"/>
  <c r="C27" i="5"/>
  <c r="C8" i="5" s="1"/>
  <c r="H8" i="3" s="1"/>
  <c r="I26" i="5"/>
  <c r="I7" i="5" s="1"/>
  <c r="N7" i="3" s="1"/>
  <c r="F26" i="5"/>
  <c r="F25" i="5" s="1"/>
  <c r="E26" i="5"/>
  <c r="D26" i="5"/>
  <c r="D7" i="5" s="1"/>
  <c r="C26" i="5"/>
  <c r="I25" i="5"/>
  <c r="H25" i="5"/>
  <c r="D25" i="5"/>
  <c r="H24" i="5"/>
  <c r="I19" i="5"/>
  <c r="G19" i="5"/>
  <c r="F19" i="5"/>
  <c r="C19" i="5"/>
  <c r="C16" i="5" s="1"/>
  <c r="I18" i="5"/>
  <c r="G18" i="5"/>
  <c r="F18" i="5"/>
  <c r="C18" i="5"/>
  <c r="I17" i="5"/>
  <c r="G17" i="5"/>
  <c r="F17" i="5"/>
  <c r="C17" i="5"/>
  <c r="I16" i="5"/>
  <c r="G16" i="5"/>
  <c r="F16" i="5"/>
  <c r="I15" i="5"/>
  <c r="H15" i="5"/>
  <c r="G15" i="5"/>
  <c r="F15" i="5"/>
  <c r="D15" i="5"/>
  <c r="C15" i="5"/>
  <c r="I14" i="5"/>
  <c r="I13" i="5" s="1"/>
  <c r="H14" i="5"/>
  <c r="H13" i="5"/>
  <c r="I12" i="5"/>
  <c r="H12" i="5"/>
  <c r="G12" i="5"/>
  <c r="F12" i="5"/>
  <c r="D12" i="5"/>
  <c r="C12" i="5"/>
  <c r="H11" i="5"/>
  <c r="I10" i="5"/>
  <c r="H10" i="5"/>
  <c r="I9" i="5"/>
  <c r="H9" i="5"/>
  <c r="I8" i="5"/>
  <c r="H8" i="5"/>
  <c r="D8" i="5"/>
  <c r="I8" i="3" s="1"/>
  <c r="H7" i="5"/>
  <c r="H6" i="5"/>
  <c r="H5" i="5"/>
  <c r="E86" i="4"/>
  <c r="E85" i="4"/>
  <c r="E84" i="4"/>
  <c r="F85" i="2" s="1"/>
  <c r="E73" i="4"/>
  <c r="C58" i="24" s="1"/>
  <c r="C60" i="24" s="1"/>
  <c r="C64" i="24" s="1"/>
  <c r="BG128" i="3"/>
  <c r="BD128" i="3"/>
  <c r="BG127" i="3"/>
  <c r="BD127" i="3"/>
  <c r="BG126" i="3"/>
  <c r="BD126" i="3"/>
  <c r="BG125" i="3"/>
  <c r="BD125" i="3"/>
  <c r="BG124" i="3"/>
  <c r="BD124" i="3"/>
  <c r="BG123" i="3"/>
  <c r="BD123" i="3"/>
  <c r="BG122" i="3"/>
  <c r="BD122" i="3"/>
  <c r="BG121" i="3"/>
  <c r="BD121" i="3"/>
  <c r="BG120" i="3"/>
  <c r="BD120" i="3"/>
  <c r="BG119" i="3"/>
  <c r="BD119" i="3"/>
  <c r="BG118" i="3"/>
  <c r="BD118" i="3"/>
  <c r="BG117" i="3"/>
  <c r="BD117" i="3"/>
  <c r="BG116" i="3"/>
  <c r="BD116" i="3"/>
  <c r="BG115" i="3"/>
  <c r="BD115" i="3"/>
  <c r="BG114" i="3"/>
  <c r="BD114" i="3"/>
  <c r="BG113" i="3"/>
  <c r="BD113" i="3"/>
  <c r="BG112" i="3"/>
  <c r="BD112" i="3"/>
  <c r="BG111" i="3"/>
  <c r="BD111" i="3"/>
  <c r="BG110" i="3"/>
  <c r="BD110" i="3"/>
  <c r="BG109" i="3"/>
  <c r="BD109" i="3"/>
  <c r="BG108" i="3"/>
  <c r="BD108" i="3"/>
  <c r="BG107" i="3"/>
  <c r="BD107" i="3"/>
  <c r="BG106" i="3"/>
  <c r="BD106" i="3"/>
  <c r="BG105" i="3"/>
  <c r="BD105" i="3"/>
  <c r="BG104" i="3"/>
  <c r="BD104" i="3"/>
  <c r="BG103" i="3"/>
  <c r="BD103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0" i="3"/>
  <c r="J26" i="3"/>
  <c r="J25" i="3"/>
  <c r="N19" i="3"/>
  <c r="L19" i="3"/>
  <c r="K19" i="3"/>
  <c r="H19" i="3"/>
  <c r="H16" i="3" s="1"/>
  <c r="N18" i="3"/>
  <c r="L18" i="3"/>
  <c r="K18" i="3"/>
  <c r="H18" i="3"/>
  <c r="N17" i="3"/>
  <c r="L17" i="3"/>
  <c r="K17" i="3"/>
  <c r="H17" i="3"/>
  <c r="C17" i="3"/>
  <c r="N16" i="3"/>
  <c r="L16" i="3"/>
  <c r="K16" i="3"/>
  <c r="N15" i="3"/>
  <c r="M15" i="3"/>
  <c r="L15" i="3"/>
  <c r="K15" i="3"/>
  <c r="I15" i="3"/>
  <c r="H15" i="3"/>
  <c r="N14" i="3"/>
  <c r="M14" i="3"/>
  <c r="M13" i="3"/>
  <c r="N12" i="3"/>
  <c r="M12" i="3"/>
  <c r="L12" i="3"/>
  <c r="K12" i="3"/>
  <c r="I12" i="3"/>
  <c r="H12" i="3"/>
  <c r="M11" i="3"/>
  <c r="N10" i="3"/>
  <c r="M10" i="3"/>
  <c r="N9" i="3"/>
  <c r="M9" i="3"/>
  <c r="N8" i="3"/>
  <c r="M8" i="3"/>
  <c r="M7" i="3"/>
  <c r="M6" i="3"/>
  <c r="M5" i="3"/>
  <c r="F149" i="2"/>
  <c r="E149" i="2"/>
  <c r="D149" i="2"/>
  <c r="F148" i="2"/>
  <c r="E148" i="2"/>
  <c r="D148" i="2"/>
  <c r="F144" i="2"/>
  <c r="E144" i="2"/>
  <c r="D144" i="2"/>
  <c r="G143" i="2"/>
  <c r="F143" i="2"/>
  <c r="E143" i="2"/>
  <c r="D143" i="2"/>
  <c r="G142" i="2"/>
  <c r="G141" i="2"/>
  <c r="G140" i="2"/>
  <c r="G139" i="2"/>
  <c r="G138" i="2"/>
  <c r="G137" i="2"/>
  <c r="G136" i="2"/>
  <c r="G135" i="2"/>
  <c r="G134" i="2"/>
  <c r="G133" i="2"/>
  <c r="G131" i="2"/>
  <c r="G11" i="27" s="1"/>
  <c r="F131" i="2"/>
  <c r="E131" i="2"/>
  <c r="D131" i="2"/>
  <c r="G130" i="2"/>
  <c r="G129" i="2"/>
  <c r="G128" i="2"/>
  <c r="G127" i="2"/>
  <c r="G126" i="2"/>
  <c r="G125" i="2"/>
  <c r="G124" i="2"/>
  <c r="G123" i="2"/>
  <c r="G122" i="2"/>
  <c r="G121" i="2"/>
  <c r="G120" i="2"/>
  <c r="G118" i="2"/>
  <c r="E118" i="2"/>
  <c r="G117" i="2"/>
  <c r="G116" i="2"/>
  <c r="G115" i="2"/>
  <c r="G114" i="2"/>
  <c r="G113" i="2"/>
  <c r="G111" i="2"/>
  <c r="G110" i="2"/>
  <c r="G108" i="2"/>
  <c r="F107" i="2"/>
  <c r="E107" i="2"/>
  <c r="D107" i="2"/>
  <c r="G100" i="2"/>
  <c r="G97" i="2"/>
  <c r="F95" i="2"/>
  <c r="E95" i="2"/>
  <c r="D95" i="2"/>
  <c r="F94" i="2"/>
  <c r="E94" i="2"/>
  <c r="D94" i="2"/>
  <c r="G92" i="2"/>
  <c r="F90" i="2"/>
  <c r="E90" i="2"/>
  <c r="D90" i="2"/>
  <c r="G89" i="2"/>
  <c r="G87" i="2"/>
  <c r="G84" i="2"/>
  <c r="D59" i="2"/>
  <c r="F57" i="2"/>
  <c r="E57" i="2"/>
  <c r="D57" i="2"/>
  <c r="B57" i="2"/>
  <c r="G56" i="2"/>
  <c r="G55" i="2"/>
  <c r="I54" i="2"/>
  <c r="A57" i="2" s="1"/>
  <c r="G52" i="2"/>
  <c r="G51" i="2"/>
  <c r="G50" i="2"/>
  <c r="G49" i="2"/>
  <c r="G48" i="2"/>
  <c r="F47" i="2"/>
  <c r="E47" i="2"/>
  <c r="D47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M16" i="1" s="1"/>
  <c r="G9" i="2"/>
  <c r="F8" i="2"/>
  <c r="E8" i="2"/>
  <c r="D8" i="2"/>
  <c r="G7" i="2"/>
  <c r="G6" i="2"/>
  <c r="F16" i="1" s="1"/>
  <c r="N55" i="1"/>
  <c r="N48" i="1"/>
  <c r="N47" i="1"/>
  <c r="F18" i="1"/>
  <c r="F17" i="1"/>
  <c r="L3" i="1"/>
  <c r="A3" i="1"/>
  <c r="O12" i="27"/>
  <c r="H12" i="27"/>
  <c r="J11" i="27"/>
  <c r="E11" i="27"/>
  <c r="P10" i="27"/>
  <c r="L434" i="25"/>
  <c r="L428" i="25"/>
  <c r="L420" i="25"/>
  <c r="L410" i="25"/>
  <c r="L405" i="25"/>
  <c r="L404" i="25"/>
  <c r="L374" i="25"/>
  <c r="L373" i="25"/>
  <c r="L351" i="25"/>
  <c r="L342" i="25"/>
  <c r="L341" i="25"/>
  <c r="L337" i="25"/>
  <c r="L336" i="25"/>
  <c r="L317" i="25"/>
  <c r="L316" i="25"/>
  <c r="L312" i="25"/>
  <c r="L285" i="25"/>
  <c r="L280" i="25"/>
  <c r="L270" i="25"/>
  <c r="L265" i="25"/>
  <c r="L232" i="25"/>
  <c r="L231" i="25"/>
  <c r="L207" i="25"/>
  <c r="L206" i="25"/>
  <c r="L164" i="25"/>
  <c r="L103" i="25"/>
  <c r="L91" i="25"/>
  <c r="L59" i="25"/>
  <c r="L53" i="25"/>
  <c r="DT124" i="23"/>
  <c r="CE124" i="23"/>
  <c r="BS124" i="23"/>
  <c r="BL124" i="23"/>
  <c r="AN124" i="23"/>
  <c r="AG124" i="23"/>
  <c r="AC124" i="23"/>
  <c r="Y124" i="23"/>
  <c r="Q124" i="23"/>
  <c r="K124" i="23"/>
  <c r="DL80" i="23"/>
  <c r="DG80" i="23"/>
  <c r="BK80" i="23"/>
  <c r="BH80" i="23"/>
  <c r="AA80" i="23"/>
  <c r="EA79" i="23"/>
  <c r="BW79" i="23"/>
  <c r="BP79" i="23"/>
  <c r="AE79" i="23"/>
  <c r="B42" i="23"/>
  <c r="B59" i="23"/>
  <c r="G60" i="22"/>
  <c r="G61" i="22"/>
  <c r="G62" i="22"/>
  <c r="G63" i="22"/>
  <c r="G64" i="22"/>
  <c r="C48" i="21"/>
  <c r="D39" i="21"/>
  <c r="R30" i="21"/>
  <c r="R29" i="21"/>
  <c r="R27" i="21"/>
  <c r="D20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V19" i="21"/>
  <c r="AW19" i="21"/>
  <c r="AX19" i="21"/>
  <c r="AY19" i="21"/>
  <c r="AZ19" i="21"/>
  <c r="BA19" i="21"/>
  <c r="BB19" i="21"/>
  <c r="BC19" i="21"/>
  <c r="BD19" i="21"/>
  <c r="BE19" i="21"/>
  <c r="BF19" i="21"/>
  <c r="BG19" i="21"/>
  <c r="BH19" i="21"/>
  <c r="BI19" i="21"/>
  <c r="BJ19" i="21"/>
  <c r="BK19" i="21"/>
  <c r="BL19" i="21"/>
  <c r="BM19" i="21"/>
  <c r="BN19" i="21"/>
  <c r="BO19" i="21"/>
  <c r="BP19" i="21"/>
  <c r="BQ19" i="21"/>
  <c r="BR19" i="21"/>
  <c r="BS19" i="21"/>
  <c r="BT19" i="21"/>
  <c r="BU19" i="21"/>
  <c r="BV19" i="21"/>
  <c r="BW19" i="21"/>
  <c r="BX19" i="21"/>
  <c r="BY19" i="21"/>
  <c r="BZ19" i="21"/>
  <c r="CA19" i="21"/>
  <c r="CB19" i="21"/>
  <c r="CC19" i="21"/>
  <c r="CD19" i="21"/>
  <c r="CE19" i="21"/>
  <c r="CF19" i="21"/>
  <c r="CG19" i="21"/>
  <c r="CH19" i="21"/>
  <c r="CI19" i="21"/>
  <c r="CJ19" i="21"/>
  <c r="CK19" i="21"/>
  <c r="CL19" i="21"/>
  <c r="CM19" i="21"/>
  <c r="CN19" i="21"/>
  <c r="CO19" i="21"/>
  <c r="CP19" i="21"/>
  <c r="CQ19" i="21"/>
  <c r="CR19" i="21"/>
  <c r="CS19" i="21"/>
  <c r="CT19" i="21"/>
  <c r="CU19" i="21"/>
  <c r="CV19" i="21"/>
  <c r="CW19" i="21"/>
  <c r="CX19" i="21"/>
  <c r="CY19" i="21"/>
  <c r="CZ19" i="21"/>
  <c r="DA19" i="21"/>
  <c r="DB19" i="21"/>
  <c r="DC19" i="21"/>
  <c r="DD19" i="21"/>
  <c r="DE19" i="21"/>
  <c r="DF19" i="21"/>
  <c r="DG19" i="21"/>
  <c r="DH19" i="21"/>
  <c r="DI19" i="21"/>
  <c r="DJ19" i="21"/>
  <c r="DK19" i="21"/>
  <c r="DL19" i="21"/>
  <c r="DM19" i="21"/>
  <c r="DN19" i="21"/>
  <c r="DO19" i="21"/>
  <c r="D19" i="21"/>
  <c r="D16" i="21"/>
  <c r="D15" i="21"/>
  <c r="D14" i="21"/>
  <c r="D13" i="21"/>
  <c r="R6" i="21"/>
  <c r="S3" i="21"/>
  <c r="L479" i="20"/>
  <c r="L478" i="20"/>
  <c r="L477" i="20"/>
  <c r="L476" i="20"/>
  <c r="L475" i="20"/>
  <c r="L474" i="20"/>
  <c r="L473" i="20"/>
  <c r="L472" i="20"/>
  <c r="L471" i="20"/>
  <c r="L470" i="20"/>
  <c r="L469" i="20"/>
  <c r="L468" i="20"/>
  <c r="L467" i="20"/>
  <c r="L466" i="20"/>
  <c r="L465" i="20"/>
  <c r="L464" i="20"/>
  <c r="L463" i="20"/>
  <c r="L462" i="20"/>
  <c r="L461" i="20"/>
  <c r="L460" i="20"/>
  <c r="L459" i="20"/>
  <c r="L458" i="20"/>
  <c r="L457" i="20"/>
  <c r="L456" i="20"/>
  <c r="L455" i="20"/>
  <c r="L454" i="20"/>
  <c r="L453" i="20"/>
  <c r="L452" i="20"/>
  <c r="L451" i="20"/>
  <c r="L450" i="20"/>
  <c r="L449" i="20"/>
  <c r="L448" i="20"/>
  <c r="L447" i="20"/>
  <c r="L446" i="20"/>
  <c r="L445" i="20"/>
  <c r="L444" i="20"/>
  <c r="L443" i="20"/>
  <c r="L442" i="20"/>
  <c r="L441" i="20"/>
  <c r="L440" i="20"/>
  <c r="L439" i="20"/>
  <c r="L438" i="20"/>
  <c r="L437" i="20"/>
  <c r="L436" i="20"/>
  <c r="L435" i="20"/>
  <c r="L434" i="20"/>
  <c r="L433" i="20"/>
  <c r="L432" i="20"/>
  <c r="L431" i="20"/>
  <c r="L430" i="20"/>
  <c r="L429" i="20"/>
  <c r="L428" i="20"/>
  <c r="L427" i="20"/>
  <c r="L426" i="20"/>
  <c r="L425" i="20"/>
  <c r="L424" i="20"/>
  <c r="L423" i="20"/>
  <c r="L422" i="20"/>
  <c r="L421" i="20"/>
  <c r="L420" i="20"/>
  <c r="L419" i="20"/>
  <c r="L418" i="20"/>
  <c r="L417" i="20"/>
  <c r="L416" i="20"/>
  <c r="L415" i="20"/>
  <c r="L414" i="20"/>
  <c r="L413" i="20"/>
  <c r="L412" i="20"/>
  <c r="L411" i="20"/>
  <c r="L410" i="20"/>
  <c r="L409" i="20"/>
  <c r="L408" i="20"/>
  <c r="L407" i="20"/>
  <c r="L406" i="20"/>
  <c r="L405" i="20"/>
  <c r="L404" i="20"/>
  <c r="L403" i="20"/>
  <c r="L402" i="20"/>
  <c r="L401" i="20"/>
  <c r="L400" i="20"/>
  <c r="L399" i="20"/>
  <c r="L398" i="20"/>
  <c r="L397" i="20"/>
  <c r="L396" i="20"/>
  <c r="L395" i="20"/>
  <c r="L394" i="20"/>
  <c r="L393" i="20"/>
  <c r="L392" i="20"/>
  <c r="L391" i="20"/>
  <c r="L390" i="20"/>
  <c r="L389" i="20"/>
  <c r="L388" i="20"/>
  <c r="L387" i="20"/>
  <c r="L386" i="20"/>
  <c r="L385" i="20"/>
  <c r="L384" i="20"/>
  <c r="L383" i="20"/>
  <c r="L382" i="20"/>
  <c r="L381" i="20"/>
  <c r="L380" i="20"/>
  <c r="L379" i="20"/>
  <c r="L378" i="20"/>
  <c r="L377" i="20"/>
  <c r="L376" i="20"/>
  <c r="L375" i="20"/>
  <c r="L374" i="20"/>
  <c r="L373" i="20"/>
  <c r="L372" i="20"/>
  <c r="L371" i="20"/>
  <c r="L370" i="20"/>
  <c r="L369" i="20"/>
  <c r="L368" i="20"/>
  <c r="L367" i="20"/>
  <c r="L366" i="20"/>
  <c r="L365" i="20"/>
  <c r="L364" i="20"/>
  <c r="L363" i="20"/>
  <c r="L362" i="20"/>
  <c r="L361" i="20"/>
  <c r="L360" i="20"/>
  <c r="L359" i="20"/>
  <c r="L358" i="20"/>
  <c r="L357" i="20"/>
  <c r="L356" i="20"/>
  <c r="L355" i="20"/>
  <c r="L354" i="20"/>
  <c r="L353" i="20"/>
  <c r="L352" i="20"/>
  <c r="L351" i="20"/>
  <c r="L350" i="20"/>
  <c r="L349" i="20"/>
  <c r="L348" i="20"/>
  <c r="L347" i="20"/>
  <c r="L346" i="20"/>
  <c r="L345" i="20"/>
  <c r="L344" i="20"/>
  <c r="L343" i="20"/>
  <c r="L342" i="20"/>
  <c r="L341" i="20"/>
  <c r="L340" i="20"/>
  <c r="L339" i="20"/>
  <c r="L338" i="20"/>
  <c r="L337" i="20"/>
  <c r="L336" i="20"/>
  <c r="L335" i="20"/>
  <c r="L334" i="20"/>
  <c r="L333" i="20"/>
  <c r="L332" i="20"/>
  <c r="L331" i="20"/>
  <c r="L330" i="20"/>
  <c r="L329" i="20"/>
  <c r="L328" i="20"/>
  <c r="L327" i="20"/>
  <c r="L326" i="20"/>
  <c r="L325" i="20"/>
  <c r="L324" i="20"/>
  <c r="L323" i="20"/>
  <c r="L322" i="20"/>
  <c r="L321" i="20"/>
  <c r="L320" i="20"/>
  <c r="L319" i="20"/>
  <c r="L317" i="20"/>
  <c r="L316" i="20"/>
  <c r="L315" i="20"/>
  <c r="L314" i="20"/>
  <c r="L313" i="20"/>
  <c r="L312" i="20"/>
  <c r="L311" i="20"/>
  <c r="L310" i="20"/>
  <c r="L309" i="20"/>
  <c r="L308" i="20"/>
  <c r="L307" i="20"/>
  <c r="L306" i="20"/>
  <c r="L305" i="20"/>
  <c r="L304" i="20"/>
  <c r="L303" i="20"/>
  <c r="L302" i="20"/>
  <c r="L301" i="20"/>
  <c r="L300" i="20"/>
  <c r="L299" i="20"/>
  <c r="L298" i="20"/>
  <c r="L297" i="20"/>
  <c r="L296" i="20"/>
  <c r="L295" i="20"/>
  <c r="L294" i="20"/>
  <c r="L293" i="20"/>
  <c r="L292" i="20"/>
  <c r="L291" i="20"/>
  <c r="L290" i="20"/>
  <c r="L288" i="20"/>
  <c r="L287" i="20"/>
  <c r="L286" i="20"/>
  <c r="L285" i="20"/>
  <c r="L284" i="20"/>
  <c r="L283" i="20"/>
  <c r="L282" i="20"/>
  <c r="L281" i="20"/>
  <c r="L280" i="20"/>
  <c r="L279" i="20"/>
  <c r="L278" i="20"/>
  <c r="L277" i="20"/>
  <c r="L276" i="20"/>
  <c r="L275" i="20"/>
  <c r="L274" i="20"/>
  <c r="L273" i="20"/>
  <c r="L272" i="20"/>
  <c r="L271" i="20"/>
  <c r="L270" i="20"/>
  <c r="L269" i="20"/>
  <c r="L268" i="20"/>
  <c r="L267" i="20"/>
  <c r="L266" i="20"/>
  <c r="L265" i="20"/>
  <c r="L264" i="20"/>
  <c r="L263" i="20"/>
  <c r="L262" i="20"/>
  <c r="L261" i="20"/>
  <c r="L260" i="20"/>
  <c r="L259" i="20"/>
  <c r="L258" i="20"/>
  <c r="L257" i="20"/>
  <c r="L256" i="20"/>
  <c r="L255" i="20"/>
  <c r="L254" i="20"/>
  <c r="L253" i="20"/>
  <c r="L252" i="20"/>
  <c r="L251" i="20"/>
  <c r="L250" i="20"/>
  <c r="L249" i="20"/>
  <c r="L248" i="20"/>
  <c r="L247" i="20"/>
  <c r="L246" i="20"/>
  <c r="L245" i="20"/>
  <c r="L244" i="20"/>
  <c r="L243" i="20"/>
  <c r="L242" i="20"/>
  <c r="L241" i="20"/>
  <c r="L240" i="20"/>
  <c r="L239" i="20"/>
  <c r="L238" i="20"/>
  <c r="L237" i="20"/>
  <c r="L236" i="20"/>
  <c r="L235" i="20"/>
  <c r="L234" i="20"/>
  <c r="L233" i="20"/>
  <c r="L232" i="20"/>
  <c r="L231" i="20"/>
  <c r="L230" i="20"/>
  <c r="L229" i="20"/>
  <c r="L228" i="20"/>
  <c r="L227" i="20"/>
  <c r="L226" i="20"/>
  <c r="L225" i="20"/>
  <c r="L224" i="20"/>
  <c r="L223" i="20"/>
  <c r="L222" i="20"/>
  <c r="L221" i="20"/>
  <c r="L220" i="20"/>
  <c r="L219" i="20"/>
  <c r="L218" i="20"/>
  <c r="L217" i="20"/>
  <c r="L216" i="20"/>
  <c r="L215" i="20"/>
  <c r="L214" i="20"/>
  <c r="L213" i="20"/>
  <c r="L212" i="20"/>
  <c r="L211" i="20"/>
  <c r="L210" i="20"/>
  <c r="L209" i="20"/>
  <c r="L208" i="20"/>
  <c r="L207" i="20"/>
  <c r="L206" i="20"/>
  <c r="L205" i="20"/>
  <c r="L204" i="20"/>
  <c r="L203" i="20"/>
  <c r="L202" i="20"/>
  <c r="L201" i="20"/>
  <c r="L200" i="20"/>
  <c r="L199" i="20"/>
  <c r="L198" i="20"/>
  <c r="L197" i="20"/>
  <c r="L196" i="20"/>
  <c r="L195" i="20"/>
  <c r="L194" i="20"/>
  <c r="L193" i="20"/>
  <c r="L192" i="20"/>
  <c r="L191" i="20"/>
  <c r="L190" i="20"/>
  <c r="L189" i="20"/>
  <c r="L188" i="20"/>
  <c r="L187" i="20"/>
  <c r="L186" i="20"/>
  <c r="L185" i="20"/>
  <c r="L184" i="20"/>
  <c r="L183" i="20"/>
  <c r="L182" i="20"/>
  <c r="L181" i="20"/>
  <c r="L180" i="20"/>
  <c r="L179" i="20"/>
  <c r="L178" i="20"/>
  <c r="L177" i="20"/>
  <c r="L176" i="20"/>
  <c r="L175" i="20"/>
  <c r="L174" i="20"/>
  <c r="L173" i="20"/>
  <c r="L172" i="20"/>
  <c r="L171" i="20"/>
  <c r="L170" i="20"/>
  <c r="L169" i="20"/>
  <c r="L168" i="20"/>
  <c r="L167" i="20"/>
  <c r="L166" i="20"/>
  <c r="L165" i="20"/>
  <c r="L164" i="20"/>
  <c r="L163" i="20"/>
  <c r="L162" i="20"/>
  <c r="L161" i="20"/>
  <c r="L160" i="20"/>
  <c r="L159" i="20"/>
  <c r="L158" i="20"/>
  <c r="L157" i="20"/>
  <c r="L156" i="20"/>
  <c r="L155" i="20"/>
  <c r="L154" i="20"/>
  <c r="L153" i="20"/>
  <c r="L152" i="20"/>
  <c r="L151" i="20"/>
  <c r="L150" i="20"/>
  <c r="L149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R9" i="19"/>
  <c r="U8" i="19"/>
  <c r="T8" i="19"/>
  <c r="S8" i="19"/>
  <c r="R8" i="19"/>
  <c r="O1" i="19"/>
  <c r="AN137" i="18"/>
  <c r="AN136" i="18"/>
  <c r="AN135" i="18"/>
  <c r="AN134" i="18"/>
  <c r="AN133" i="18"/>
  <c r="AN132" i="18"/>
  <c r="AN131" i="18"/>
  <c r="AN130" i="18"/>
  <c r="AN129" i="18"/>
  <c r="AN128" i="18"/>
  <c r="AN127" i="18"/>
  <c r="AN126" i="18"/>
  <c r="AN125" i="18"/>
  <c r="AN124" i="18"/>
  <c r="AN123" i="18"/>
  <c r="AN122" i="18"/>
  <c r="AN121" i="18"/>
  <c r="AN120" i="18"/>
  <c r="AN119" i="18"/>
  <c r="AN118" i="18"/>
  <c r="AN117" i="18"/>
  <c r="AN116" i="18"/>
  <c r="AN115" i="18"/>
  <c r="AN114" i="18"/>
  <c r="AN113" i="18"/>
  <c r="AN112" i="18"/>
  <c r="AN111" i="18"/>
  <c r="AN110" i="18"/>
  <c r="AN109" i="18"/>
  <c r="AN108" i="18"/>
  <c r="AN107" i="18"/>
  <c r="AN106" i="18"/>
  <c r="AN105" i="18"/>
  <c r="AN104" i="18"/>
  <c r="AN103" i="18"/>
  <c r="AN102" i="18"/>
  <c r="AN101" i="18"/>
  <c r="AN100" i="18"/>
  <c r="AN99" i="18"/>
  <c r="AN98" i="18"/>
  <c r="AN97" i="18"/>
  <c r="AN96" i="18"/>
  <c r="AN95" i="18"/>
  <c r="AN94" i="18"/>
  <c r="AN93" i="18"/>
  <c r="AN92" i="18"/>
  <c r="AN91" i="18"/>
  <c r="AN90" i="18"/>
  <c r="AN89" i="18"/>
  <c r="AN88" i="18"/>
  <c r="AN87" i="18"/>
  <c r="AN86" i="18"/>
  <c r="AN85" i="18"/>
  <c r="AN84" i="18"/>
  <c r="AN83" i="18"/>
  <c r="AN82" i="18"/>
  <c r="AN81" i="18"/>
  <c r="AN80" i="18"/>
  <c r="AN79" i="18"/>
  <c r="AN78" i="18"/>
  <c r="AN77" i="18"/>
  <c r="AN76" i="18"/>
  <c r="AN74" i="18"/>
  <c r="AN73" i="18"/>
  <c r="AN72" i="18"/>
  <c r="AN71" i="18"/>
  <c r="AN70" i="18"/>
  <c r="AN69" i="18"/>
  <c r="AN68" i="18"/>
  <c r="AN67" i="18"/>
  <c r="AN66" i="18"/>
  <c r="AN65" i="18"/>
  <c r="AN64" i="18"/>
  <c r="AN63" i="18"/>
  <c r="AN62" i="18"/>
  <c r="AN61" i="18"/>
  <c r="AN60" i="18"/>
  <c r="AN59" i="18"/>
  <c r="AN58" i="18"/>
  <c r="AN57" i="18"/>
  <c r="AN56" i="18"/>
  <c r="AN55" i="18"/>
  <c r="AN54" i="18"/>
  <c r="AN53" i="18"/>
  <c r="AN52" i="18"/>
  <c r="AN51" i="18"/>
  <c r="AN50" i="18"/>
  <c r="AN49" i="18"/>
  <c r="AN48" i="18"/>
  <c r="AN47" i="18"/>
  <c r="AY46" i="18"/>
  <c r="AN46" i="18"/>
  <c r="BA45" i="18"/>
  <c r="AX45" i="18"/>
  <c r="AX46" i="18"/>
  <c r="AX47" i="18"/>
  <c r="AX48" i="18"/>
  <c r="AX49" i="18"/>
  <c r="AX50" i="18"/>
  <c r="AX51" i="18"/>
  <c r="AX52" i="18"/>
  <c r="AX53" i="18"/>
  <c r="AX54" i="18"/>
  <c r="AX55" i="18"/>
  <c r="AX56" i="18"/>
  <c r="AX57" i="18"/>
  <c r="AX58" i="18"/>
  <c r="AX59" i="18"/>
  <c r="AX60" i="18"/>
  <c r="AX61" i="18"/>
  <c r="AX62" i="18"/>
  <c r="AX63" i="18"/>
  <c r="AX64" i="18"/>
  <c r="AX65" i="18"/>
  <c r="AX66" i="18"/>
  <c r="AX67" i="18"/>
  <c r="AX68" i="18"/>
  <c r="AX69" i="18"/>
  <c r="AX70" i="18"/>
  <c r="AX71" i="18"/>
  <c r="AX72" i="18"/>
  <c r="AX73" i="18"/>
  <c r="AX74" i="18"/>
  <c r="AX75" i="18"/>
  <c r="AX76" i="18"/>
  <c r="AX77" i="18"/>
  <c r="AX78" i="18"/>
  <c r="AX79" i="18"/>
  <c r="AX80" i="18"/>
  <c r="AX81" i="18"/>
  <c r="AX82" i="18"/>
  <c r="AX83" i="18"/>
  <c r="AX84" i="18"/>
  <c r="AX85" i="18"/>
  <c r="AX86" i="18"/>
  <c r="AX87" i="18"/>
  <c r="AX88" i="18"/>
  <c r="AX89" i="18"/>
  <c r="AX90" i="18"/>
  <c r="AX91" i="18"/>
  <c r="AX92" i="18"/>
  <c r="AX93" i="18"/>
  <c r="AX94" i="18"/>
  <c r="AX95" i="18"/>
  <c r="AX96" i="18"/>
  <c r="AX97" i="18"/>
  <c r="AX98" i="18"/>
  <c r="AX99" i="18"/>
  <c r="AX100" i="18"/>
  <c r="AX101" i="18"/>
  <c r="AX102" i="18"/>
  <c r="AX103" i="18"/>
  <c r="AX104" i="18"/>
  <c r="AX105" i="18"/>
  <c r="AX106" i="18"/>
  <c r="AX107" i="18"/>
  <c r="AX108" i="18"/>
  <c r="AX109" i="18"/>
  <c r="AX110" i="18"/>
  <c r="AX111" i="18"/>
  <c r="AX112" i="18"/>
  <c r="AX113" i="18"/>
  <c r="AX114" i="18"/>
  <c r="AX115" i="18"/>
  <c r="AX116" i="18"/>
  <c r="AX117" i="18"/>
  <c r="AX118" i="18"/>
  <c r="AX119" i="18"/>
  <c r="AX120" i="18"/>
  <c r="AX121" i="18"/>
  <c r="AX122" i="18"/>
  <c r="AX123" i="18"/>
  <c r="AX124" i="18"/>
  <c r="AX125" i="18"/>
  <c r="AX126" i="18"/>
  <c r="AX127" i="18"/>
  <c r="AX128" i="18"/>
  <c r="AX129" i="18"/>
  <c r="AX130" i="18"/>
  <c r="AX131" i="18"/>
  <c r="AX132" i="18"/>
  <c r="AX133" i="18"/>
  <c r="AX134" i="18"/>
  <c r="AX135" i="18"/>
  <c r="AX136" i="18"/>
  <c r="AX137" i="18"/>
  <c r="AN45" i="18"/>
  <c r="AN44" i="18"/>
  <c r="AT43" i="18"/>
  <c r="AT44" i="18"/>
  <c r="AT45" i="18"/>
  <c r="AT46" i="18"/>
  <c r="AT47" i="18"/>
  <c r="AT48" i="18"/>
  <c r="AT49" i="18"/>
  <c r="AT50" i="18"/>
  <c r="AT51" i="18"/>
  <c r="AT52" i="18"/>
  <c r="AT53" i="18"/>
  <c r="AT54" i="18"/>
  <c r="AT55" i="18"/>
  <c r="AT56" i="18"/>
  <c r="AT57" i="18"/>
  <c r="AT58" i="18"/>
  <c r="AT59" i="18"/>
  <c r="AT60" i="18"/>
  <c r="AT61" i="18"/>
  <c r="AT62" i="18"/>
  <c r="AT63" i="18"/>
  <c r="AT64" i="18"/>
  <c r="AT65" i="18"/>
  <c r="AT66" i="18"/>
  <c r="AT67" i="18"/>
  <c r="AT68" i="18"/>
  <c r="AT69" i="18"/>
  <c r="AT70" i="18"/>
  <c r="AT71" i="18"/>
  <c r="AT72" i="18"/>
  <c r="AT73" i="18"/>
  <c r="AT74" i="18"/>
  <c r="AT75" i="18"/>
  <c r="AT76" i="18"/>
  <c r="AT77" i="18"/>
  <c r="AT78" i="18"/>
  <c r="AT79" i="18"/>
  <c r="AT80" i="18"/>
  <c r="AT81" i="18"/>
  <c r="AT82" i="18"/>
  <c r="AT83" i="18"/>
  <c r="AT84" i="18"/>
  <c r="AT85" i="18"/>
  <c r="AT86" i="18"/>
  <c r="AT87" i="18"/>
  <c r="AT88" i="18"/>
  <c r="AT89" i="18"/>
  <c r="AT90" i="18"/>
  <c r="AT91" i="18"/>
  <c r="AT92" i="18"/>
  <c r="AT93" i="18"/>
  <c r="AT94" i="18"/>
  <c r="AT95" i="18"/>
  <c r="AT96" i="18"/>
  <c r="AT97" i="18"/>
  <c r="AT98" i="18"/>
  <c r="AT99" i="18"/>
  <c r="AT100" i="18"/>
  <c r="AT101" i="18"/>
  <c r="AT102" i="18"/>
  <c r="AT103" i="18"/>
  <c r="AT104" i="18"/>
  <c r="AT105" i="18"/>
  <c r="AT106" i="18"/>
  <c r="AT107" i="18"/>
  <c r="AT108" i="18"/>
  <c r="AT109" i="18"/>
  <c r="AT110" i="18"/>
  <c r="AT111" i="18"/>
  <c r="AT112" i="18"/>
  <c r="AT113" i="18"/>
  <c r="AT114" i="18"/>
  <c r="AT115" i="18"/>
  <c r="AT116" i="18"/>
  <c r="AT117" i="18"/>
  <c r="AT118" i="18"/>
  <c r="AT119" i="18"/>
  <c r="AT120" i="18"/>
  <c r="AT121" i="18"/>
  <c r="AT122" i="18"/>
  <c r="AT123" i="18"/>
  <c r="AT124" i="18"/>
  <c r="AT125" i="18"/>
  <c r="AT126" i="18"/>
  <c r="AT127" i="18"/>
  <c r="AT128" i="18"/>
  <c r="AT129" i="18"/>
  <c r="AT130" i="18"/>
  <c r="AT131" i="18"/>
  <c r="AT132" i="18"/>
  <c r="AT133" i="18"/>
  <c r="AT134" i="18"/>
  <c r="AT135" i="18"/>
  <c r="AT136" i="18"/>
  <c r="AT137" i="18"/>
  <c r="AP43" i="18"/>
  <c r="AP44" i="18"/>
  <c r="AP45" i="18"/>
  <c r="AP46" i="18"/>
  <c r="AP47" i="18"/>
  <c r="AP48" i="18"/>
  <c r="AP49" i="18"/>
  <c r="AP50" i="18"/>
  <c r="AP51" i="18"/>
  <c r="AP52" i="18"/>
  <c r="AP53" i="18"/>
  <c r="AP54" i="18"/>
  <c r="AP55" i="18"/>
  <c r="AP56" i="18"/>
  <c r="AP57" i="18"/>
  <c r="AP58" i="18"/>
  <c r="AP59" i="18"/>
  <c r="AP60" i="18"/>
  <c r="AP61" i="18"/>
  <c r="AP62" i="18"/>
  <c r="AP63" i="18"/>
  <c r="AP64" i="18"/>
  <c r="AP65" i="18"/>
  <c r="AP66" i="18"/>
  <c r="AP67" i="18"/>
  <c r="AP68" i="18"/>
  <c r="AP69" i="18"/>
  <c r="AP70" i="18"/>
  <c r="AP71" i="18"/>
  <c r="AP72" i="18"/>
  <c r="AP73" i="18"/>
  <c r="AP74" i="18"/>
  <c r="AP75" i="18"/>
  <c r="AP76" i="18"/>
  <c r="AP77" i="18"/>
  <c r="AP78" i="18"/>
  <c r="AP79" i="18"/>
  <c r="AP80" i="18"/>
  <c r="AP81" i="18"/>
  <c r="AP82" i="18"/>
  <c r="AP83" i="18"/>
  <c r="AP84" i="18"/>
  <c r="AP85" i="18"/>
  <c r="AP86" i="18"/>
  <c r="AP87" i="18"/>
  <c r="AP88" i="18"/>
  <c r="AP89" i="18"/>
  <c r="AP90" i="18"/>
  <c r="AP91" i="18"/>
  <c r="AP92" i="18"/>
  <c r="AP93" i="18"/>
  <c r="AP94" i="18"/>
  <c r="AP95" i="18"/>
  <c r="AP96" i="18"/>
  <c r="AP97" i="18"/>
  <c r="AP98" i="18"/>
  <c r="AP99" i="18"/>
  <c r="AP100" i="18"/>
  <c r="AP101" i="18"/>
  <c r="AP102" i="18"/>
  <c r="AP103" i="18"/>
  <c r="AP104" i="18"/>
  <c r="AP105" i="18"/>
  <c r="AP106" i="18"/>
  <c r="AP107" i="18"/>
  <c r="AP108" i="18"/>
  <c r="AP109" i="18"/>
  <c r="AP110" i="18"/>
  <c r="AP111" i="18"/>
  <c r="AP112" i="18"/>
  <c r="AP113" i="18"/>
  <c r="AP114" i="18"/>
  <c r="AP115" i="18"/>
  <c r="AP116" i="18"/>
  <c r="AP117" i="18"/>
  <c r="AP118" i="18"/>
  <c r="AP119" i="18"/>
  <c r="AP120" i="18"/>
  <c r="AP121" i="18"/>
  <c r="AP122" i="18"/>
  <c r="AP123" i="18"/>
  <c r="AP124" i="18"/>
  <c r="AP125" i="18"/>
  <c r="AP126" i="18"/>
  <c r="AP127" i="18"/>
  <c r="AP128" i="18"/>
  <c r="AP129" i="18"/>
  <c r="AP130" i="18"/>
  <c r="AP131" i="18"/>
  <c r="AP132" i="18"/>
  <c r="AP133" i="18"/>
  <c r="AP134" i="18"/>
  <c r="AP135" i="18"/>
  <c r="AP136" i="18"/>
  <c r="AP137" i="18"/>
  <c r="AN43" i="18"/>
  <c r="AN42" i="18"/>
  <c r="AN40" i="18"/>
  <c r="AG40" i="18"/>
  <c r="AN39" i="18"/>
  <c r="AG39" i="18"/>
  <c r="AN38" i="18"/>
  <c r="AG38" i="18"/>
  <c r="AN37" i="18"/>
  <c r="AG37" i="18"/>
  <c r="AN36" i="18"/>
  <c r="AG36" i="18"/>
  <c r="AN35" i="18"/>
  <c r="AG35" i="18"/>
  <c r="AN34" i="18"/>
  <c r="AG34" i="18"/>
  <c r="AN33" i="18"/>
  <c r="AG33" i="18"/>
  <c r="AN32" i="18"/>
  <c r="AG32" i="18"/>
  <c r="AN31" i="18"/>
  <c r="AG31" i="18"/>
  <c r="AN30" i="18"/>
  <c r="AG30" i="18"/>
  <c r="AN29" i="18"/>
  <c r="AG29" i="18"/>
  <c r="AN28" i="18"/>
  <c r="AG28" i="18"/>
  <c r="AN27" i="18"/>
  <c r="AG27" i="18"/>
  <c r="AN26" i="18"/>
  <c r="AG26" i="18"/>
  <c r="AN25" i="18"/>
  <c r="AG25" i="18"/>
  <c r="AN24" i="18"/>
  <c r="AG24" i="18"/>
  <c r="AN23" i="18"/>
  <c r="AG23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H37" i="18"/>
  <c r="AH38" i="18"/>
  <c r="AH39" i="18"/>
  <c r="AH40" i="18"/>
  <c r="AH41" i="18"/>
  <c r="AN22" i="18"/>
  <c r="AK22" i="18"/>
  <c r="B22" i="18"/>
  <c r="D14" i="18"/>
  <c r="D7" i="18"/>
  <c r="D4" i="18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AQ69" i="17"/>
  <c r="AP69" i="17"/>
  <c r="AO69" i="17"/>
  <c r="AN69" i="17"/>
  <c r="AM69" i="17"/>
  <c r="AL69" i="17"/>
  <c r="AK69" i="17"/>
  <c r="AJ69" i="17"/>
  <c r="AI69" i="17"/>
  <c r="AH69" i="17"/>
  <c r="AG69" i="17"/>
  <c r="AF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D67" i="17"/>
  <c r="D66" i="17"/>
  <c r="D65" i="17"/>
  <c r="D64" i="17"/>
  <c r="D32" i="17"/>
  <c r="BY31" i="17"/>
  <c r="BX31" i="17"/>
  <c r="BW31" i="17"/>
  <c r="BV31" i="17"/>
  <c r="BU31" i="17"/>
  <c r="BT31" i="17"/>
  <c r="BS31" i="17"/>
  <c r="BR31" i="17"/>
  <c r="BQ31" i="17"/>
  <c r="BP31" i="17"/>
  <c r="BO31" i="17"/>
  <c r="BN31" i="17"/>
  <c r="BM31" i="17"/>
  <c r="BL31" i="17"/>
  <c r="BK31" i="17"/>
  <c r="BJ31" i="17"/>
  <c r="BI31" i="17"/>
  <c r="BH31" i="17"/>
  <c r="BG31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D28" i="17"/>
  <c r="D27" i="17"/>
  <c r="AS17" i="17"/>
  <c r="AR69" i="17"/>
  <c r="AT16" i="17"/>
  <c r="D14" i="17"/>
  <c r="D12" i="17"/>
  <c r="D11" i="17"/>
  <c r="D10" i="17"/>
  <c r="D9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AW5" i="17"/>
  <c r="D4" i="17"/>
  <c r="H2" i="17"/>
  <c r="R237" i="16"/>
  <c r="R236" i="16"/>
  <c r="R235" i="16"/>
  <c r="F220" i="16"/>
  <c r="F219" i="16"/>
  <c r="R216" i="16"/>
  <c r="R202" i="16"/>
  <c r="R201" i="16"/>
  <c r="R200" i="16"/>
  <c r="R199" i="16"/>
  <c r="R194" i="16"/>
  <c r="R193" i="16"/>
  <c r="R192" i="16"/>
  <c r="R191" i="16"/>
  <c r="R190" i="16"/>
  <c r="E182" i="16"/>
  <c r="E180" i="16"/>
  <c r="R133" i="16"/>
  <c r="R132" i="16"/>
  <c r="R131" i="16"/>
  <c r="R130" i="16"/>
  <c r="D124" i="16"/>
  <c r="Q32" i="16"/>
  <c r="Q31" i="16"/>
  <c r="Q30" i="16"/>
  <c r="Q29" i="16"/>
  <c r="R20" i="16"/>
  <c r="R12" i="16"/>
  <c r="P4" i="16"/>
  <c r="Q3" i="16"/>
  <c r="R201" i="15"/>
  <c r="H64" i="22"/>
  <c r="F12" i="22"/>
  <c r="R193" i="15"/>
  <c r="E182" i="15"/>
  <c r="E180" i="15"/>
  <c r="E129" i="15"/>
  <c r="E90" i="15"/>
  <c r="E66" i="15"/>
  <c r="E65" i="15"/>
  <c r="E59" i="15"/>
  <c r="E53" i="15"/>
  <c r="Q32" i="15"/>
  <c r="Q30" i="15"/>
  <c r="EH205" i="14"/>
  <c r="ED205" i="14"/>
  <c r="EC205" i="14"/>
  <c r="EB205" i="14"/>
  <c r="EA205" i="14"/>
  <c r="DZ205" i="14"/>
  <c r="DX205" i="14"/>
  <c r="DV205" i="14"/>
  <c r="DR205" i="14"/>
  <c r="R202" i="14"/>
  <c r="R201" i="14"/>
  <c r="R200" i="14"/>
  <c r="R199" i="14"/>
  <c r="EG198" i="14"/>
  <c r="EF198" i="14"/>
  <c r="EE198" i="14"/>
  <c r="EC198" i="14"/>
  <c r="EB198" i="14"/>
  <c r="EA198" i="14"/>
  <c r="DY198" i="14"/>
  <c r="DU198" i="14"/>
  <c r="DR198" i="14"/>
  <c r="DQ198" i="14"/>
  <c r="DP198" i="14"/>
  <c r="R194" i="14"/>
  <c r="R193" i="14"/>
  <c r="R192" i="14"/>
  <c r="R191" i="14"/>
  <c r="R190" i="14"/>
  <c r="EI189" i="14"/>
  <c r="EH189" i="14"/>
  <c r="EG189" i="14"/>
  <c r="EF189" i="14"/>
  <c r="ED189" i="14"/>
  <c r="DZ189" i="14"/>
  <c r="DV189" i="14"/>
  <c r="DT189" i="14"/>
  <c r="DR189" i="14"/>
  <c r="DQ189" i="14"/>
  <c r="DP189" i="14"/>
  <c r="F60" i="22"/>
  <c r="H60" i="22"/>
  <c r="T32" i="14"/>
  <c r="I102" i="13"/>
  <c r="I101" i="13"/>
  <c r="I100" i="13"/>
  <c r="I94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L2" i="13"/>
  <c r="C52" i="12"/>
  <c r="C51" i="12"/>
  <c r="C50" i="12"/>
  <c r="C49" i="12"/>
  <c r="C47" i="12"/>
  <c r="C63" i="12" s="1"/>
  <c r="C46" i="12"/>
  <c r="C62" i="12"/>
  <c r="C45" i="12"/>
  <c r="C61" i="12" s="1"/>
  <c r="E87" i="15" s="1"/>
  <c r="C44" i="12"/>
  <c r="C43" i="12"/>
  <c r="C42" i="12"/>
  <c r="C41" i="12"/>
  <c r="C40" i="12"/>
  <c r="E30" i="12"/>
  <c r="D29" i="12"/>
  <c r="C18" i="12"/>
  <c r="K1" i="12"/>
  <c r="L1" i="12"/>
  <c r="M1" i="12"/>
  <c r="G11" i="11"/>
  <c r="G10" i="11"/>
  <c r="G9" i="11"/>
  <c r="G8" i="11"/>
  <c r="G7" i="11"/>
  <c r="G6" i="11"/>
  <c r="G5" i="11"/>
  <c r="G4" i="11"/>
  <c r="A16" i="9"/>
  <c r="G7" i="9"/>
  <c r="G4" i="9"/>
  <c r="C24" i="8"/>
  <c r="C21" i="8"/>
  <c r="C4" i="8"/>
  <c r="B24" i="6"/>
  <c r="B17" i="6"/>
  <c r="D16" i="6"/>
  <c r="B16" i="6"/>
  <c r="F14" i="6"/>
  <c r="B6" i="6"/>
  <c r="B5" i="6"/>
  <c r="C4" i="6"/>
  <c r="B4" i="6"/>
  <c r="E48" i="5"/>
  <c r="E47" i="5"/>
  <c r="D38" i="5"/>
  <c r="D37" i="5"/>
  <c r="D36" i="5"/>
  <c r="G26" i="5"/>
  <c r="D26" i="17" s="1"/>
  <c r="C1" i="5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C15" i="3"/>
  <c r="E3" i="26" s="1"/>
  <c r="C14" i="3"/>
  <c r="J12" i="3"/>
  <c r="F150" i="2"/>
  <c r="E150" i="2"/>
  <c r="G150" i="2"/>
  <c r="G151" i="2" s="1"/>
  <c r="D150" i="2"/>
  <c r="G149" i="2"/>
  <c r="G148" i="2"/>
  <c r="G144" i="2"/>
  <c r="F118" i="2"/>
  <c r="D118" i="2"/>
  <c r="F109" i="2"/>
  <c r="F112" i="2"/>
  <c r="E109" i="2"/>
  <c r="D109" i="2"/>
  <c r="D112" i="2"/>
  <c r="G107" i="2"/>
  <c r="E10" i="27"/>
  <c r="F98" i="2"/>
  <c r="E98" i="2"/>
  <c r="D98" i="2"/>
  <c r="F96" i="2"/>
  <c r="E96" i="2"/>
  <c r="G96" i="2"/>
  <c r="I8" i="27"/>
  <c r="D96" i="2"/>
  <c r="G95" i="2"/>
  <c r="F8" i="27" s="1"/>
  <c r="G94" i="2"/>
  <c r="F93" i="2"/>
  <c r="E93" i="2"/>
  <c r="D93" i="2"/>
  <c r="F91" i="2"/>
  <c r="E91" i="2"/>
  <c r="G91" i="2"/>
  <c r="I7" i="27"/>
  <c r="D91" i="2"/>
  <c r="G90" i="2"/>
  <c r="F7" i="27" s="1"/>
  <c r="F88" i="2"/>
  <c r="F86" i="2"/>
  <c r="E86" i="2"/>
  <c r="G86" i="2"/>
  <c r="I6" i="27"/>
  <c r="K6" i="27"/>
  <c r="D86" i="2"/>
  <c r="F83" i="2"/>
  <c r="E83" i="2"/>
  <c r="G83" i="2"/>
  <c r="D83" i="2"/>
  <c r="G57" i="2"/>
  <c r="G47" i="2"/>
  <c r="D15" i="17"/>
  <c r="F10" i="2"/>
  <c r="F46" i="2"/>
  <c r="E10" i="2"/>
  <c r="D10" i="2"/>
  <c r="D46" i="2"/>
  <c r="G8" i="2"/>
  <c r="B47" i="23"/>
  <c r="B64" i="23"/>
  <c r="B41" i="23"/>
  <c r="B58" i="23"/>
  <c r="B38" i="23"/>
  <c r="B55" i="23"/>
  <c r="G15" i="27"/>
  <c r="N12" i="27"/>
  <c r="J12" i="27"/>
  <c r="F12" i="27"/>
  <c r="P11" i="27"/>
  <c r="N11" i="27"/>
  <c r="H11" i="27"/>
  <c r="F11" i="27"/>
  <c r="Q10" i="27"/>
  <c r="M10" i="27"/>
  <c r="S8" i="27"/>
  <c r="E2" i="26"/>
  <c r="L431" i="25"/>
  <c r="L416" i="25"/>
  <c r="L413" i="25"/>
  <c r="L408" i="25"/>
  <c r="L402" i="25"/>
  <c r="L388" i="25"/>
  <c r="L379" i="25"/>
  <c r="L371" i="25"/>
  <c r="L368" i="25"/>
  <c r="L364" i="25"/>
  <c r="L348" i="25"/>
  <c r="L340" i="25"/>
  <c r="L339" i="25"/>
  <c r="L335" i="25"/>
  <c r="L330" i="25"/>
  <c r="L329" i="25"/>
  <c r="L324" i="25"/>
  <c r="L322" i="25"/>
  <c r="L319" i="25"/>
  <c r="L315" i="25"/>
  <c r="L309" i="25"/>
  <c r="L292" i="25"/>
  <c r="L288" i="25"/>
  <c r="L287" i="25"/>
  <c r="L271" i="25"/>
  <c r="L259" i="25"/>
  <c r="L245" i="25"/>
  <c r="L240" i="25"/>
  <c r="L239" i="25"/>
  <c r="L236" i="25"/>
  <c r="L234" i="25"/>
  <c r="L230" i="25"/>
  <c r="L228" i="25"/>
  <c r="L218" i="25"/>
  <c r="L215" i="25"/>
  <c r="L203" i="25"/>
  <c r="L189" i="25"/>
  <c r="L180" i="25"/>
  <c r="L178" i="25"/>
  <c r="L171" i="25"/>
  <c r="L170" i="25"/>
  <c r="L169" i="25"/>
  <c r="L165" i="25"/>
  <c r="L158" i="25"/>
  <c r="L110" i="25"/>
  <c r="L108" i="25"/>
  <c r="L94" i="25"/>
  <c r="L8" i="25"/>
  <c r="DQ124" i="23"/>
  <c r="CX124" i="23"/>
  <c r="CQ124" i="23"/>
  <c r="CB124" i="23"/>
  <c r="BM124" i="23"/>
  <c r="BE124" i="23"/>
  <c r="AS124" i="23"/>
  <c r="AF124" i="23"/>
  <c r="V124" i="23"/>
  <c r="I124" i="23"/>
  <c r="DD80" i="23"/>
  <c r="CF80" i="23"/>
  <c r="BX80" i="23"/>
  <c r="BJ80" i="23"/>
  <c r="AS80" i="23"/>
  <c r="DK79" i="23"/>
  <c r="BS79" i="23"/>
  <c r="BH79" i="23"/>
  <c r="AY79" i="23"/>
  <c r="AJ79" i="23"/>
  <c r="AB79" i="23"/>
  <c r="L12" i="27"/>
  <c r="Q11" i="27"/>
  <c r="M11" i="27"/>
  <c r="O10" i="27"/>
  <c r="H10" i="27"/>
  <c r="S6" i="27"/>
  <c r="L430" i="25"/>
  <c r="L429" i="25"/>
  <c r="L425" i="25"/>
  <c r="L423" i="25"/>
  <c r="L421" i="25"/>
  <c r="L412" i="25"/>
  <c r="L393" i="25"/>
  <c r="L389" i="25"/>
  <c r="L386" i="25"/>
  <c r="L383" i="25"/>
  <c r="L381" i="25"/>
  <c r="L378" i="25"/>
  <c r="L369" i="25"/>
  <c r="L362" i="25"/>
  <c r="L358" i="25"/>
  <c r="L356" i="25"/>
  <c r="L354" i="25"/>
  <c r="L352" i="25"/>
  <c r="L349" i="25"/>
  <c r="L344" i="25"/>
  <c r="L333" i="25"/>
  <c r="L332" i="25"/>
  <c r="L331" i="25"/>
  <c r="L325" i="25"/>
  <c r="L321" i="25"/>
  <c r="L303" i="25"/>
  <c r="L300" i="25"/>
  <c r="L297" i="25"/>
  <c r="L274" i="25"/>
  <c r="L266" i="25"/>
  <c r="L264" i="25"/>
  <c r="L263" i="25"/>
  <c r="L262" i="25"/>
  <c r="L255" i="25"/>
  <c r="L249" i="25"/>
  <c r="L248" i="25"/>
  <c r="L244" i="25"/>
  <c r="L241" i="25"/>
  <c r="L238" i="25"/>
  <c r="L233" i="25"/>
  <c r="L225" i="25"/>
  <c r="L223" i="25"/>
  <c r="L222" i="25"/>
  <c r="L219" i="25"/>
  <c r="L217" i="25"/>
  <c r="L211" i="25"/>
  <c r="L202" i="25"/>
  <c r="L195" i="25"/>
  <c r="L192" i="25"/>
  <c r="L186" i="25"/>
  <c r="L183" i="25"/>
  <c r="L181" i="25"/>
  <c r="L173" i="25"/>
  <c r="L163" i="25"/>
  <c r="L159" i="25"/>
  <c r="L156" i="25"/>
  <c r="L149" i="25"/>
  <c r="L111" i="25"/>
  <c r="L106" i="25"/>
  <c r="L104" i="25"/>
  <c r="L98" i="25"/>
  <c r="L96" i="25"/>
  <c r="L95" i="25"/>
  <c r="L93" i="25"/>
  <c r="L90" i="25"/>
  <c r="L88" i="25"/>
  <c r="L77" i="25"/>
  <c r="L74" i="25"/>
  <c r="L66" i="25"/>
  <c r="L65" i="25"/>
  <c r="L62" i="25"/>
  <c r="L58" i="25"/>
  <c r="L57" i="25"/>
  <c r="L56" i="25"/>
  <c r="L55" i="25"/>
  <c r="L49" i="25"/>
  <c r="L47" i="25"/>
  <c r="L46" i="25"/>
  <c r="L45" i="25"/>
  <c r="L41" i="25"/>
  <c r="L33" i="25"/>
  <c r="L29" i="25"/>
  <c r="L28" i="25"/>
  <c r="L26" i="25"/>
  <c r="L15" i="25"/>
  <c r="L13" i="25"/>
  <c r="L9" i="25"/>
  <c r="DY124" i="23"/>
  <c r="DW124" i="23"/>
  <c r="DP124" i="23"/>
  <c r="DM124" i="23"/>
  <c r="DK124" i="23"/>
  <c r="DI124" i="23"/>
  <c r="DG124" i="23"/>
  <c r="DE124" i="23"/>
  <c r="DC124" i="23"/>
  <c r="DA124" i="23"/>
  <c r="CY124" i="23"/>
  <c r="CW124" i="23"/>
  <c r="CT124" i="23"/>
  <c r="CR124" i="23"/>
  <c r="CN124" i="23"/>
  <c r="CL124" i="23"/>
  <c r="CG124" i="23"/>
  <c r="CD124" i="23"/>
  <c r="CA124" i="23"/>
  <c r="BY124" i="23"/>
  <c r="BX124" i="23"/>
  <c r="BR124" i="23"/>
  <c r="BQ124" i="23"/>
  <c r="BN124" i="23"/>
  <c r="BK124" i="23"/>
  <c r="BI124" i="23"/>
  <c r="BG124" i="23"/>
  <c r="BD124" i="23"/>
  <c r="BA124" i="23"/>
  <c r="AX124" i="23"/>
  <c r="AU124" i="23"/>
  <c r="AT124" i="23"/>
  <c r="AR124" i="23"/>
  <c r="AK124" i="23"/>
  <c r="AI124" i="23"/>
  <c r="AH124" i="23"/>
  <c r="AD124" i="23"/>
  <c r="Z124" i="23"/>
  <c r="U124" i="23"/>
  <c r="R124" i="23"/>
  <c r="N124" i="23"/>
  <c r="J124" i="23"/>
  <c r="H124" i="23"/>
  <c r="DL79" i="23"/>
  <c r="DD79" i="23"/>
  <c r="BT79" i="23"/>
  <c r="BO79" i="23"/>
  <c r="B44" i="23"/>
  <c r="B61" i="23"/>
  <c r="B40" i="23"/>
  <c r="B57" i="23"/>
  <c r="M12" i="27"/>
  <c r="E12" i="27"/>
  <c r="O11" i="27"/>
  <c r="L11" i="27"/>
  <c r="L479" i="25"/>
  <c r="L464" i="25"/>
  <c r="L463" i="25"/>
  <c r="L462" i="25"/>
  <c r="L461" i="25"/>
  <c r="L458" i="25"/>
  <c r="L457" i="25"/>
  <c r="L455" i="25"/>
  <c r="L454" i="25"/>
  <c r="L452" i="25"/>
  <c r="L451" i="25"/>
  <c r="L448" i="25"/>
  <c r="L447" i="25"/>
  <c r="L445" i="25"/>
  <c r="L444" i="25"/>
  <c r="L442" i="25"/>
  <c r="L440" i="25"/>
  <c r="L436" i="25"/>
  <c r="L435" i="25"/>
  <c r="L432" i="25"/>
  <c r="L427" i="25"/>
  <c r="L418" i="25"/>
  <c r="L414" i="25"/>
  <c r="L411" i="25"/>
  <c r="L407" i="25"/>
  <c r="L406" i="25"/>
  <c r="L403" i="25"/>
  <c r="L401" i="25"/>
  <c r="L400" i="25"/>
  <c r="L397" i="25"/>
  <c r="L395" i="25"/>
  <c r="L392" i="25"/>
  <c r="L391" i="25"/>
  <c r="L390" i="25"/>
  <c r="L387" i="25"/>
  <c r="L385" i="25"/>
  <c r="L366" i="25"/>
  <c r="L361" i="25"/>
  <c r="L353" i="25"/>
  <c r="L345" i="25"/>
  <c r="L328" i="25"/>
  <c r="L314" i="25"/>
  <c r="L311" i="25"/>
  <c r="L307" i="25"/>
  <c r="L301" i="25"/>
  <c r="L291" i="25"/>
  <c r="L286" i="25"/>
  <c r="L281" i="25"/>
  <c r="L277" i="25"/>
  <c r="L269" i="25"/>
  <c r="L267" i="25"/>
  <c r="L260" i="25"/>
  <c r="L229" i="25"/>
  <c r="L224" i="25"/>
  <c r="L220" i="25"/>
  <c r="L209" i="25"/>
  <c r="L199" i="25"/>
  <c r="L198" i="25"/>
  <c r="L194" i="25"/>
  <c r="L191" i="25"/>
  <c r="L187" i="25"/>
  <c r="L177" i="25"/>
  <c r="L176" i="25"/>
  <c r="L172" i="25"/>
  <c r="L168" i="25"/>
  <c r="L166" i="25"/>
  <c r="L162" i="25"/>
  <c r="L161" i="25"/>
  <c r="L152" i="25"/>
  <c r="L112" i="25"/>
  <c r="L105" i="25"/>
  <c r="L92" i="25"/>
  <c r="L86" i="25"/>
  <c r="L82" i="25"/>
  <c r="L75" i="25"/>
  <c r="L71" i="25"/>
  <c r="L61" i="25"/>
  <c r="L54" i="25"/>
  <c r="L52" i="25"/>
  <c r="L50" i="25"/>
  <c r="L43" i="25"/>
  <c r="L42" i="25"/>
  <c r="L39" i="25"/>
  <c r="L37" i="25"/>
  <c r="L35" i="25"/>
  <c r="L34" i="25"/>
  <c r="L30" i="25"/>
  <c r="L27" i="25"/>
  <c r="L23" i="25"/>
  <c r="L22" i="25"/>
  <c r="L18" i="25"/>
  <c r="L6" i="25"/>
  <c r="L3" i="25"/>
  <c r="E129" i="23"/>
  <c r="DZ124" i="23"/>
  <c r="DV124" i="23"/>
  <c r="DS124" i="23"/>
  <c r="DL124" i="23"/>
  <c r="DF124" i="23"/>
  <c r="DD124" i="23"/>
  <c r="DB124" i="23"/>
  <c r="CV124" i="23"/>
  <c r="CO124" i="23"/>
  <c r="CM124" i="23"/>
  <c r="CJ124" i="23"/>
  <c r="CH124" i="23"/>
  <c r="BV124" i="23"/>
  <c r="BO124" i="23"/>
  <c r="BH124" i="23"/>
  <c r="BF124" i="23"/>
  <c r="BC124" i="23"/>
  <c r="AZ124" i="23"/>
  <c r="AW124" i="23"/>
  <c r="AP124" i="23"/>
  <c r="AM124" i="23"/>
  <c r="AJ124" i="23"/>
  <c r="AE124" i="23"/>
  <c r="W124" i="23"/>
  <c r="T124" i="23"/>
  <c r="P124" i="23"/>
  <c r="M124" i="23"/>
  <c r="F124" i="23"/>
  <c r="DZ80" i="23"/>
  <c r="DX80" i="23"/>
  <c r="DS80" i="23"/>
  <c r="DM80" i="23"/>
  <c r="DJ80" i="23"/>
  <c r="DF80" i="23"/>
  <c r="DA80" i="23"/>
  <c r="CY80" i="23"/>
  <c r="CV80" i="23"/>
  <c r="CR80" i="23"/>
  <c r="CP80" i="23"/>
  <c r="CI80" i="23"/>
  <c r="CC80" i="23"/>
  <c r="CB80" i="23"/>
  <c r="BY80" i="23"/>
  <c r="BU80" i="23"/>
  <c r="BQ80" i="23"/>
  <c r="BN80" i="23"/>
  <c r="BC80" i="23"/>
  <c r="BA80" i="23"/>
  <c r="AX80" i="23"/>
  <c r="AV80" i="23"/>
  <c r="AT80" i="23"/>
  <c r="AO80" i="23"/>
  <c r="AN80" i="23"/>
  <c r="AL80" i="23"/>
  <c r="AH80" i="23"/>
  <c r="AC80" i="23"/>
  <c r="X80" i="23"/>
  <c r="V80" i="23"/>
  <c r="R80" i="23"/>
  <c r="I80" i="23"/>
  <c r="BE79" i="23"/>
  <c r="BD79" i="23"/>
  <c r="BA79" i="23"/>
  <c r="AT79" i="23"/>
  <c r="AQ79" i="23"/>
  <c r="AM79" i="23"/>
  <c r="AG79" i="23"/>
  <c r="AC79" i="23"/>
  <c r="Y79" i="23"/>
  <c r="U79" i="23"/>
  <c r="O79" i="23"/>
  <c r="M79" i="23"/>
  <c r="H79" i="23"/>
  <c r="B78" i="23"/>
  <c r="B46" i="23"/>
  <c r="B63" i="23"/>
  <c r="B45" i="23"/>
  <c r="B62" i="23"/>
  <c r="B43" i="23"/>
  <c r="B60" i="23"/>
  <c r="E15" i="22"/>
  <c r="E12" i="22"/>
  <c r="T75" i="21"/>
  <c r="I11" i="27"/>
  <c r="K11" i="27"/>
  <c r="K7" i="27"/>
  <c r="L17" i="25"/>
  <c r="L14" i="25"/>
  <c r="L10" i="25"/>
  <c r="L7" i="25"/>
  <c r="L5" i="25"/>
  <c r="L4" i="25"/>
  <c r="DH124" i="23"/>
  <c r="CS124" i="23"/>
  <c r="CC124" i="23"/>
  <c r="BU124" i="23"/>
  <c r="AY124" i="23"/>
  <c r="AO124" i="23"/>
  <c r="AA124" i="23"/>
  <c r="F122" i="23"/>
  <c r="CN80" i="23"/>
  <c r="AQ80" i="23"/>
  <c r="AI80" i="23"/>
  <c r="AD80" i="23"/>
  <c r="L80" i="23"/>
  <c r="CE79" i="23"/>
  <c r="BX79" i="23"/>
  <c r="BK79" i="23"/>
  <c r="U21" i="27"/>
  <c r="P12" i="27"/>
  <c r="G12" i="27"/>
  <c r="E6" i="27"/>
  <c r="L478" i="25"/>
  <c r="L477" i="25"/>
  <c r="L476" i="25"/>
  <c r="L475" i="25"/>
  <c r="L474" i="25"/>
  <c r="L473" i="25"/>
  <c r="L472" i="25"/>
  <c r="L471" i="25"/>
  <c r="L470" i="25"/>
  <c r="L469" i="25"/>
  <c r="L468" i="25"/>
  <c r="L467" i="25"/>
  <c r="L466" i="25"/>
  <c r="L465" i="25"/>
  <c r="L460" i="25"/>
  <c r="L459" i="25"/>
  <c r="L456" i="25"/>
  <c r="L453" i="25"/>
  <c r="L450" i="25"/>
  <c r="L446" i="25"/>
  <c r="L443" i="25"/>
  <c r="L439" i="25"/>
  <c r="L438" i="25"/>
  <c r="L437" i="25"/>
  <c r="L433" i="25"/>
  <c r="L426" i="25"/>
  <c r="L419" i="25"/>
  <c r="L396" i="25"/>
  <c r="L394" i="25"/>
  <c r="L382" i="25"/>
  <c r="L376" i="25"/>
  <c r="L375" i="25"/>
  <c r="L372" i="25"/>
  <c r="L370" i="25"/>
  <c r="L367" i="25"/>
  <c r="P9" i="19"/>
  <c r="L365" i="25"/>
  <c r="L363" i="25"/>
  <c r="L360" i="25"/>
  <c r="L359" i="25"/>
  <c r="L357" i="25"/>
  <c r="L346" i="25"/>
  <c r="L343" i="25"/>
  <c r="L338" i="25"/>
  <c r="L327" i="25"/>
  <c r="L323" i="25"/>
  <c r="L308" i="25"/>
  <c r="L304" i="25"/>
  <c r="L283" i="25"/>
  <c r="L273" i="25"/>
  <c r="L272" i="25"/>
  <c r="L268" i="25"/>
  <c r="L257" i="25"/>
  <c r="L254" i="25"/>
  <c r="L253" i="25"/>
  <c r="L251" i="25"/>
  <c r="L237" i="25"/>
  <c r="L226" i="25"/>
  <c r="L221" i="25"/>
  <c r="L216" i="25"/>
  <c r="L210" i="25"/>
  <c r="L208" i="25"/>
  <c r="L205" i="25"/>
  <c r="L204" i="25"/>
  <c r="L201" i="25"/>
  <c r="L196" i="25"/>
  <c r="L188" i="25"/>
  <c r="L184" i="25"/>
  <c r="L182" i="25"/>
  <c r="L179" i="25"/>
  <c r="L175" i="25"/>
  <c r="L167" i="25"/>
  <c r="L155" i="25"/>
  <c r="L153" i="25"/>
  <c r="L109" i="25"/>
  <c r="L107" i="25"/>
  <c r="L100" i="25"/>
  <c r="L89" i="25"/>
  <c r="L85" i="25"/>
  <c r="L83" i="25"/>
  <c r="L79" i="25"/>
  <c r="L78" i="25"/>
  <c r="L76" i="25"/>
  <c r="L73" i="25"/>
  <c r="L72" i="25"/>
  <c r="L69" i="25"/>
  <c r="L68" i="25"/>
  <c r="L51" i="25"/>
  <c r="L40" i="25"/>
  <c r="L36" i="25"/>
  <c r="L32" i="25"/>
  <c r="L24" i="25"/>
  <c r="L20" i="25"/>
  <c r="L19" i="25"/>
  <c r="L11" i="25"/>
  <c r="L2" i="25"/>
  <c r="F133" i="23"/>
  <c r="EA124" i="23"/>
  <c r="DX124" i="23"/>
  <c r="DU124" i="23"/>
  <c r="DR124" i="23"/>
  <c r="DO124" i="23"/>
  <c r="DN124" i="23"/>
  <c r="DJ124" i="23"/>
  <c r="CZ124" i="23"/>
  <c r="CU124" i="23"/>
  <c r="CP124" i="23"/>
  <c r="CK124" i="23"/>
  <c r="CI124" i="23"/>
  <c r="CF124" i="23"/>
  <c r="BZ124" i="23"/>
  <c r="BW124" i="23"/>
  <c r="BT124" i="23"/>
  <c r="BP124" i="23"/>
  <c r="BJ124" i="23"/>
  <c r="BB124" i="23"/>
  <c r="AV124" i="23"/>
  <c r="AQ124" i="23"/>
  <c r="AL124" i="23"/>
  <c r="AB124" i="23"/>
  <c r="X124" i="23"/>
  <c r="S124" i="23"/>
  <c r="O124" i="23"/>
  <c r="L124" i="23"/>
  <c r="G124" i="23"/>
  <c r="E84" i="23"/>
  <c r="DY80" i="23"/>
  <c r="DU80" i="23"/>
  <c r="DR80" i="23"/>
  <c r="DO80" i="23"/>
  <c r="DB80" i="23"/>
  <c r="CX80" i="23"/>
  <c r="CU80" i="23"/>
  <c r="CS80" i="23"/>
  <c r="CO80" i="23"/>
  <c r="CL80" i="23"/>
  <c r="CG80" i="23"/>
  <c r="BZ80" i="23"/>
  <c r="BV80" i="23"/>
  <c r="BR80" i="23"/>
  <c r="BM80" i="23"/>
  <c r="BE80" i="23"/>
  <c r="BB80" i="23"/>
  <c r="AZ80" i="23"/>
  <c r="AW80" i="23"/>
  <c r="AU80" i="23"/>
  <c r="AM80" i="23"/>
  <c r="AJ80" i="23"/>
  <c r="AF80" i="23"/>
  <c r="Z80" i="23"/>
  <c r="W80" i="23"/>
  <c r="S80" i="23"/>
  <c r="P80" i="23"/>
  <c r="M80" i="23"/>
  <c r="J80" i="23"/>
  <c r="G80" i="23"/>
  <c r="DZ79" i="23"/>
  <c r="DX79" i="23"/>
  <c r="DV79" i="23"/>
  <c r="DT79" i="23"/>
  <c r="DQ79" i="23"/>
  <c r="DN79" i="23"/>
  <c r="DJ79" i="23"/>
  <c r="DI79" i="23"/>
  <c r="DF79" i="23"/>
  <c r="DE79" i="23"/>
  <c r="DB79" i="23"/>
  <c r="CY79" i="23"/>
  <c r="CW79" i="23"/>
  <c r="CU79" i="23"/>
  <c r="CS79" i="23"/>
  <c r="CP79" i="23"/>
  <c r="CN79" i="23"/>
  <c r="CL79" i="23"/>
  <c r="CJ79" i="23"/>
  <c r="CH79" i="23"/>
  <c r="CG79" i="23"/>
  <c r="CB79" i="23"/>
  <c r="CA79" i="23"/>
  <c r="BY79" i="23"/>
  <c r="BU79" i="23"/>
  <c r="BQ79" i="23"/>
  <c r="BM79" i="23"/>
  <c r="BI79" i="23"/>
  <c r="BF79" i="23"/>
  <c r="BC79" i="23"/>
  <c r="AW79" i="23"/>
  <c r="AU79" i="23"/>
  <c r="AR79" i="23"/>
  <c r="AN79" i="23"/>
  <c r="AK79" i="23"/>
  <c r="AH79" i="23"/>
  <c r="AD79" i="23"/>
  <c r="AA79" i="23"/>
  <c r="X79" i="23"/>
  <c r="V79" i="23"/>
  <c r="S79" i="23"/>
  <c r="Q79" i="23"/>
  <c r="J79" i="23"/>
  <c r="G79" i="23"/>
  <c r="A41" i="22"/>
  <c r="A23" i="22"/>
  <c r="Q12" i="27"/>
  <c r="I12" i="27"/>
  <c r="K12" i="27"/>
  <c r="N10" i="27"/>
  <c r="J10" i="27"/>
  <c r="F10" i="27"/>
  <c r="J8" i="27"/>
  <c r="S7" i="27"/>
  <c r="J7" i="27"/>
  <c r="E7" i="27"/>
  <c r="J6" i="27"/>
  <c r="L417" i="25"/>
  <c r="L415" i="25"/>
  <c r="L355" i="25"/>
  <c r="L350" i="25"/>
  <c r="L334" i="25"/>
  <c r="L326" i="25"/>
  <c r="L310" i="25"/>
  <c r="L306" i="25"/>
  <c r="L305" i="25"/>
  <c r="L299" i="25"/>
  <c r="L298" i="25"/>
  <c r="L296" i="25"/>
  <c r="L295" i="25"/>
  <c r="L294" i="25"/>
  <c r="L290" i="25"/>
  <c r="L284" i="25"/>
  <c r="L282" i="25"/>
  <c r="L278" i="25"/>
  <c r="L276" i="25"/>
  <c r="L275" i="25"/>
  <c r="L258" i="25"/>
  <c r="L256" i="25"/>
  <c r="L174" i="25"/>
  <c r="L97" i="25"/>
  <c r="L81" i="25"/>
  <c r="L80" i="25"/>
  <c r="L60" i="25"/>
  <c r="L44" i="25"/>
  <c r="L38" i="25"/>
  <c r="L31" i="25"/>
  <c r="L25" i="25"/>
  <c r="L16" i="25"/>
  <c r="L12" i="25"/>
  <c r="EA80" i="23"/>
  <c r="DW80" i="23"/>
  <c r="DV80" i="23"/>
  <c r="DT80" i="23"/>
  <c r="DQ80" i="23"/>
  <c r="DP80" i="23"/>
  <c r="DN80" i="23"/>
  <c r="DK80" i="23"/>
  <c r="DI80" i="23"/>
  <c r="DH80" i="23"/>
  <c r="DE80" i="23"/>
  <c r="DC80" i="23"/>
  <c r="CZ80" i="23"/>
  <c r="CW80" i="23"/>
  <c r="CT80" i="23"/>
  <c r="CQ80" i="23"/>
  <c r="CM80" i="23"/>
  <c r="CK80" i="23"/>
  <c r="CJ80" i="23"/>
  <c r="CH80" i="23"/>
  <c r="CE80" i="23"/>
  <c r="CD80" i="23"/>
  <c r="CA80" i="23"/>
  <c r="BW80" i="23"/>
  <c r="BT80" i="23"/>
  <c r="BS80" i="23"/>
  <c r="BP80" i="23"/>
  <c r="BO80" i="23"/>
  <c r="BL80" i="23"/>
  <c r="BI80" i="23"/>
  <c r="BG80" i="23"/>
  <c r="BF80" i="23"/>
  <c r="BD80" i="23"/>
  <c r="AY80" i="23"/>
  <c r="AR80" i="23"/>
  <c r="AP80" i="23"/>
  <c r="AK80" i="23"/>
  <c r="AG80" i="23"/>
  <c r="AE80" i="23"/>
  <c r="AB80" i="23"/>
  <c r="Y80" i="23"/>
  <c r="U80" i="23"/>
  <c r="T80" i="23"/>
  <c r="Q80" i="23"/>
  <c r="O80" i="23"/>
  <c r="N80" i="23"/>
  <c r="K80" i="23"/>
  <c r="H80" i="23"/>
  <c r="DY79" i="23"/>
  <c r="DW79" i="23"/>
  <c r="DU79" i="23"/>
  <c r="DS79" i="23"/>
  <c r="DR79" i="23"/>
  <c r="DP79" i="23"/>
  <c r="DO79" i="23"/>
  <c r="DM79" i="23"/>
  <c r="DH79" i="23"/>
  <c r="DG79" i="23"/>
  <c r="DC79" i="23"/>
  <c r="DA79" i="23"/>
  <c r="CZ79" i="23"/>
  <c r="CX79" i="23"/>
  <c r="CV79" i="23"/>
  <c r="CT79" i="23"/>
  <c r="CR79" i="23"/>
  <c r="CQ79" i="23"/>
  <c r="CO79" i="23"/>
  <c r="CM79" i="23"/>
  <c r="CK79" i="23"/>
  <c r="CI79" i="23"/>
  <c r="CF79" i="23"/>
  <c r="CD79" i="23"/>
  <c r="CC79" i="23"/>
  <c r="BZ79" i="23"/>
  <c r="BV79" i="23"/>
  <c r="BR79" i="23"/>
  <c r="BN79" i="23"/>
  <c r="BL79" i="23"/>
  <c r="BJ79" i="23"/>
  <c r="BG79" i="23"/>
  <c r="BB79" i="23"/>
  <c r="AZ79" i="23"/>
  <c r="AX79" i="23"/>
  <c r="AV79" i="23"/>
  <c r="AS79" i="23"/>
  <c r="AP79" i="23"/>
  <c r="AO79" i="23"/>
  <c r="AL79" i="23"/>
  <c r="AI79" i="23"/>
  <c r="AF79" i="23"/>
  <c r="Z79" i="23"/>
  <c r="W79" i="23"/>
  <c r="T79" i="23"/>
  <c r="R79" i="23"/>
  <c r="P79" i="23"/>
  <c r="N79" i="23"/>
  <c r="L79" i="23"/>
  <c r="K79" i="23"/>
  <c r="I79" i="23"/>
  <c r="A78" i="23"/>
  <c r="B76" i="23"/>
  <c r="B39" i="23"/>
  <c r="B56" i="23"/>
  <c r="B37" i="23"/>
  <c r="B54" i="23"/>
  <c r="B36" i="23"/>
  <c r="B53" i="23"/>
  <c r="B35" i="23"/>
  <c r="B52" i="23"/>
  <c r="B34" i="23"/>
  <c r="B51" i="23"/>
  <c r="F114" i="23"/>
  <c r="G59" i="23"/>
  <c r="F112" i="23"/>
  <c r="F113" i="23"/>
  <c r="F111" i="23"/>
  <c r="S16" i="21"/>
  <c r="T16" i="21"/>
  <c r="T17" i="21"/>
  <c r="U16" i="21"/>
  <c r="V16" i="21"/>
  <c r="V17" i="21"/>
  <c r="W16" i="21"/>
  <c r="W17" i="21"/>
  <c r="X16" i="21"/>
  <c r="X17" i="21"/>
  <c r="Y16" i="21"/>
  <c r="Y17" i="21"/>
  <c r="Z16" i="21"/>
  <c r="Z17" i="21"/>
  <c r="AA16" i="21"/>
  <c r="AA17" i="21"/>
  <c r="AB16" i="21"/>
  <c r="AB17" i="21"/>
  <c r="AC16" i="21"/>
  <c r="AC17" i="21"/>
  <c r="AD16" i="21"/>
  <c r="AD17" i="21"/>
  <c r="AE16" i="21"/>
  <c r="AE17" i="21"/>
  <c r="AF16" i="21"/>
  <c r="AF17" i="21"/>
  <c r="AG16" i="21"/>
  <c r="AG17" i="21"/>
  <c r="AH16" i="21"/>
  <c r="AH17" i="21"/>
  <c r="AI16" i="21"/>
  <c r="AI17" i="21"/>
  <c r="AJ16" i="21"/>
  <c r="AJ17" i="21"/>
  <c r="AK16" i="21"/>
  <c r="AK17" i="21"/>
  <c r="AL16" i="21"/>
  <c r="AL17" i="21"/>
  <c r="AM16" i="21"/>
  <c r="AM17" i="21"/>
  <c r="AN16" i="21"/>
  <c r="AN17" i="21"/>
  <c r="AO16" i="21"/>
  <c r="AO17" i="21"/>
  <c r="AP16" i="21"/>
  <c r="AP17" i="21"/>
  <c r="AQ16" i="21"/>
  <c r="AQ17" i="21"/>
  <c r="AR16" i="21"/>
  <c r="AR17" i="21"/>
  <c r="AS16" i="21"/>
  <c r="AS17" i="21"/>
  <c r="AT16" i="21"/>
  <c r="AT17" i="21"/>
  <c r="AU16" i="21"/>
  <c r="AU17" i="21"/>
  <c r="AV16" i="21"/>
  <c r="AV17" i="21"/>
  <c r="AW16" i="21"/>
  <c r="AW17" i="21"/>
  <c r="AX16" i="21"/>
  <c r="AX17" i="21"/>
  <c r="AY16" i="21"/>
  <c r="AY17" i="21"/>
  <c r="AZ16" i="21"/>
  <c r="AZ17" i="21"/>
  <c r="BA16" i="21"/>
  <c r="BA17" i="21"/>
  <c r="BB16" i="21"/>
  <c r="BB17" i="21"/>
  <c r="BC16" i="21"/>
  <c r="BC17" i="21"/>
  <c r="BD16" i="21"/>
  <c r="BD17" i="21"/>
  <c r="BE16" i="21"/>
  <c r="BE17" i="21"/>
  <c r="BF16" i="21"/>
  <c r="BF17" i="21"/>
  <c r="BG16" i="21"/>
  <c r="BG17" i="21"/>
  <c r="BH16" i="21"/>
  <c r="BH17" i="21"/>
  <c r="BI16" i="21"/>
  <c r="BI17" i="21"/>
  <c r="BJ16" i="21"/>
  <c r="BJ17" i="21"/>
  <c r="BK16" i="21"/>
  <c r="BK17" i="21"/>
  <c r="BL16" i="21"/>
  <c r="BL17" i="21"/>
  <c r="BM16" i="21"/>
  <c r="BM17" i="21"/>
  <c r="BN16" i="21"/>
  <c r="BN17" i="21"/>
  <c r="BO16" i="21"/>
  <c r="BO17" i="21"/>
  <c r="BP16" i="21"/>
  <c r="BP17" i="21"/>
  <c r="BQ16" i="21"/>
  <c r="BQ17" i="21"/>
  <c r="BR16" i="21"/>
  <c r="BR17" i="21"/>
  <c r="BS16" i="21"/>
  <c r="BS17" i="21"/>
  <c r="BT16" i="21"/>
  <c r="BT17" i="21"/>
  <c r="BU16" i="21"/>
  <c r="BU17" i="21"/>
  <c r="BV16" i="21"/>
  <c r="BV17" i="21"/>
  <c r="BW16" i="21"/>
  <c r="BW17" i="21"/>
  <c r="BX16" i="21"/>
  <c r="BX17" i="21"/>
  <c r="BY16" i="21"/>
  <c r="BY17" i="21"/>
  <c r="BZ16" i="21"/>
  <c r="BZ17" i="21"/>
  <c r="CA16" i="21"/>
  <c r="CA17" i="21"/>
  <c r="CB16" i="21"/>
  <c r="CB17" i="21"/>
  <c r="CC16" i="21"/>
  <c r="CC17" i="21"/>
  <c r="CD16" i="21"/>
  <c r="CD17" i="21"/>
  <c r="CE16" i="21"/>
  <c r="CE17" i="21"/>
  <c r="CF16" i="21"/>
  <c r="CF17" i="21"/>
  <c r="CG16" i="21"/>
  <c r="CG17" i="21"/>
  <c r="CH16" i="21"/>
  <c r="CH17" i="21"/>
  <c r="CI16" i="21"/>
  <c r="CI17" i="21"/>
  <c r="CJ16" i="21"/>
  <c r="CJ17" i="21"/>
  <c r="CK16" i="21"/>
  <c r="CK17" i="21"/>
  <c r="CL16" i="21"/>
  <c r="CL17" i="21"/>
  <c r="CM16" i="21"/>
  <c r="CM17" i="21"/>
  <c r="CN16" i="21"/>
  <c r="CN17" i="21"/>
  <c r="CO16" i="21"/>
  <c r="CO17" i="21"/>
  <c r="CP16" i="21"/>
  <c r="CP17" i="21"/>
  <c r="CQ16" i="21"/>
  <c r="CQ17" i="21"/>
  <c r="CR16" i="21"/>
  <c r="CR17" i="21"/>
  <c r="CS16" i="21"/>
  <c r="CS17" i="21"/>
  <c r="CT16" i="21"/>
  <c r="CT17" i="21"/>
  <c r="CU16" i="21"/>
  <c r="CU17" i="21"/>
  <c r="CV16" i="21"/>
  <c r="CV17" i="21"/>
  <c r="CW16" i="21"/>
  <c r="CW17" i="21"/>
  <c r="CX16" i="21"/>
  <c r="CX17" i="21"/>
  <c r="CY16" i="21"/>
  <c r="CY17" i="21"/>
  <c r="CZ16" i="21"/>
  <c r="CZ17" i="21"/>
  <c r="DA16" i="21"/>
  <c r="DA17" i="21"/>
  <c r="DB16" i="21"/>
  <c r="DB17" i="21"/>
  <c r="DC16" i="21"/>
  <c r="DC17" i="21"/>
  <c r="DD16" i="21"/>
  <c r="DD17" i="21"/>
  <c r="DE16" i="21"/>
  <c r="DE17" i="21"/>
  <c r="DF16" i="21"/>
  <c r="DF17" i="21"/>
  <c r="DG16" i="21"/>
  <c r="DG17" i="21"/>
  <c r="DH16" i="21"/>
  <c r="DH17" i="21"/>
  <c r="DI16" i="21"/>
  <c r="DI17" i="21"/>
  <c r="DJ16" i="21"/>
  <c r="DJ17" i="21"/>
  <c r="DK16" i="21"/>
  <c r="DK17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V20" i="21"/>
  <c r="AW20" i="21"/>
  <c r="AX20" i="21"/>
  <c r="AY20" i="21"/>
  <c r="AZ20" i="21"/>
  <c r="BA20" i="21"/>
  <c r="BB20" i="21"/>
  <c r="BC20" i="21"/>
  <c r="BD20" i="21"/>
  <c r="BE20" i="21"/>
  <c r="BF20" i="21"/>
  <c r="BG20" i="21"/>
  <c r="BH20" i="21"/>
  <c r="BI20" i="21"/>
  <c r="BJ20" i="21"/>
  <c r="BK20" i="21"/>
  <c r="BL20" i="21"/>
  <c r="BM20" i="21"/>
  <c r="BN20" i="21"/>
  <c r="BO20" i="21"/>
  <c r="BP20" i="21"/>
  <c r="BQ20" i="21"/>
  <c r="BR20" i="21"/>
  <c r="BS20" i="21"/>
  <c r="BT20" i="21"/>
  <c r="BU20" i="21"/>
  <c r="BV20" i="21"/>
  <c r="BW20" i="21"/>
  <c r="BX20" i="21"/>
  <c r="BY20" i="21"/>
  <c r="BZ20" i="21"/>
  <c r="CA20" i="21"/>
  <c r="CB20" i="21"/>
  <c r="CC20" i="21"/>
  <c r="CD20" i="21"/>
  <c r="CE20" i="21"/>
  <c r="CF20" i="21"/>
  <c r="CG20" i="21"/>
  <c r="CH20" i="21"/>
  <c r="CI20" i="21"/>
  <c r="CJ20" i="21"/>
  <c r="CK20" i="21"/>
  <c r="CL20" i="21"/>
  <c r="CM20" i="21"/>
  <c r="CN20" i="21"/>
  <c r="CO20" i="21"/>
  <c r="CP20" i="21"/>
  <c r="CQ20" i="21"/>
  <c r="CR20" i="21"/>
  <c r="CS20" i="21"/>
  <c r="CT20" i="21"/>
  <c r="CU20" i="21"/>
  <c r="CV20" i="21"/>
  <c r="CW20" i="21"/>
  <c r="CX20" i="21"/>
  <c r="CY20" i="21"/>
  <c r="CZ20" i="21"/>
  <c r="DA20" i="21"/>
  <c r="DB20" i="21"/>
  <c r="DC20" i="21"/>
  <c r="DD20" i="21"/>
  <c r="DE20" i="21"/>
  <c r="DF20" i="21"/>
  <c r="DG20" i="21"/>
  <c r="DH20" i="21"/>
  <c r="DI20" i="21"/>
  <c r="DJ20" i="21"/>
  <c r="DK20" i="21"/>
  <c r="DL20" i="21"/>
  <c r="DM20" i="21"/>
  <c r="DN20" i="21"/>
  <c r="DO20" i="21"/>
  <c r="T3" i="21"/>
  <c r="S25" i="21"/>
  <c r="S26" i="21"/>
  <c r="S31" i="21"/>
  <c r="S39" i="21"/>
  <c r="S40" i="21"/>
  <c r="S41" i="21"/>
  <c r="S45" i="21"/>
  <c r="S60" i="21"/>
  <c r="S92" i="21"/>
  <c r="S61" i="21"/>
  <c r="BD2" i="3"/>
  <c r="S1" i="21"/>
  <c r="BA46" i="18"/>
  <c r="AY47" i="18"/>
  <c r="AH42" i="18"/>
  <c r="AH43" i="18"/>
  <c r="AH44" i="18"/>
  <c r="AH45" i="18"/>
  <c r="AH46" i="18"/>
  <c r="AH47" i="18"/>
  <c r="AH48" i="18"/>
  <c r="AH49" i="18"/>
  <c r="AH50" i="18"/>
  <c r="AH51" i="18"/>
  <c r="AH52" i="18"/>
  <c r="AH53" i="18"/>
  <c r="AH54" i="18"/>
  <c r="AH55" i="18"/>
  <c r="AH56" i="18"/>
  <c r="AH57" i="18"/>
  <c r="AH58" i="18"/>
  <c r="AH59" i="18"/>
  <c r="AH60" i="18"/>
  <c r="AH61" i="18"/>
  <c r="AH62" i="18"/>
  <c r="AH63" i="18"/>
  <c r="AH64" i="18"/>
  <c r="AH65" i="18"/>
  <c r="AH66" i="18"/>
  <c r="AH67" i="18"/>
  <c r="AH68" i="18"/>
  <c r="AH69" i="18"/>
  <c r="AH70" i="18"/>
  <c r="AH71" i="18"/>
  <c r="AH72" i="18"/>
  <c r="AH73" i="18"/>
  <c r="AH74" i="18"/>
  <c r="AH75" i="18"/>
  <c r="AH76" i="18"/>
  <c r="AH77" i="18"/>
  <c r="AH78" i="18"/>
  <c r="AH79" i="18"/>
  <c r="AH80" i="18"/>
  <c r="AH81" i="18"/>
  <c r="AH82" i="18"/>
  <c r="AH83" i="18"/>
  <c r="AH84" i="18"/>
  <c r="AH85" i="18"/>
  <c r="AH86" i="18"/>
  <c r="AH87" i="18"/>
  <c r="AH88" i="18"/>
  <c r="AH89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107" i="18"/>
  <c r="AH108" i="18"/>
  <c r="AH109" i="18"/>
  <c r="AH110" i="18"/>
  <c r="AH111" i="18"/>
  <c r="AH112" i="18"/>
  <c r="AH113" i="18"/>
  <c r="AH114" i="18"/>
  <c r="AH115" i="18"/>
  <c r="AH116" i="18"/>
  <c r="AH117" i="18"/>
  <c r="AH118" i="18"/>
  <c r="AH119" i="18"/>
  <c r="AH120" i="18"/>
  <c r="AH121" i="18"/>
  <c r="AH122" i="18"/>
  <c r="AH123" i="18"/>
  <c r="AH124" i="18"/>
  <c r="AH125" i="18"/>
  <c r="AH126" i="18"/>
  <c r="AH127" i="18"/>
  <c r="AH128" i="18"/>
  <c r="AH129" i="18"/>
  <c r="AH130" i="18"/>
  <c r="AH131" i="18"/>
  <c r="AH132" i="18"/>
  <c r="AH133" i="18"/>
  <c r="AH134" i="18"/>
  <c r="AH135" i="18"/>
  <c r="AH136" i="18"/>
  <c r="AH137" i="18"/>
  <c r="AO42" i="18"/>
  <c r="AO43" i="18"/>
  <c r="AO44" i="18"/>
  <c r="AO45" i="18"/>
  <c r="AO46" i="18"/>
  <c r="AO47" i="18"/>
  <c r="AO48" i="18"/>
  <c r="AO49" i="18"/>
  <c r="AO50" i="18"/>
  <c r="AO51" i="18"/>
  <c r="AO52" i="18"/>
  <c r="AO53" i="18"/>
  <c r="AO54" i="18"/>
  <c r="AO55" i="18"/>
  <c r="AO56" i="18"/>
  <c r="AO57" i="18"/>
  <c r="AO58" i="18"/>
  <c r="AO59" i="18"/>
  <c r="AO60" i="18"/>
  <c r="AO61" i="18"/>
  <c r="AO62" i="18"/>
  <c r="AO63" i="18"/>
  <c r="AO64" i="18"/>
  <c r="AO65" i="18"/>
  <c r="AO66" i="18"/>
  <c r="AO67" i="18"/>
  <c r="AO68" i="18"/>
  <c r="AO69" i="18"/>
  <c r="AO70" i="18"/>
  <c r="AO71" i="18"/>
  <c r="AO72" i="18"/>
  <c r="AO73" i="18"/>
  <c r="AO74" i="18"/>
  <c r="AO75" i="18"/>
  <c r="AO76" i="18"/>
  <c r="AO77" i="18"/>
  <c r="AO78" i="18"/>
  <c r="AO79" i="18"/>
  <c r="AO80" i="18"/>
  <c r="AO81" i="18"/>
  <c r="AO82" i="18"/>
  <c r="AO83" i="18"/>
  <c r="AO84" i="18"/>
  <c r="AO85" i="18"/>
  <c r="AO86" i="18"/>
  <c r="AO87" i="18"/>
  <c r="AO88" i="18"/>
  <c r="AO89" i="18"/>
  <c r="AO90" i="18"/>
  <c r="AO91" i="18"/>
  <c r="AO92" i="18"/>
  <c r="AO93" i="18"/>
  <c r="AO94" i="18"/>
  <c r="AO95" i="18"/>
  <c r="AO96" i="18"/>
  <c r="AO97" i="18"/>
  <c r="AO98" i="18"/>
  <c r="AO99" i="18"/>
  <c r="AO100" i="18"/>
  <c r="AO101" i="18"/>
  <c r="AO102" i="18"/>
  <c r="AO103" i="18"/>
  <c r="AO104" i="18"/>
  <c r="AO105" i="18"/>
  <c r="AO106" i="18"/>
  <c r="AO107" i="18"/>
  <c r="AO108" i="18"/>
  <c r="AO109" i="18"/>
  <c r="AO110" i="18"/>
  <c r="AO111" i="18"/>
  <c r="AO112" i="18"/>
  <c r="AO113" i="18"/>
  <c r="AO114" i="18"/>
  <c r="AO115" i="18"/>
  <c r="AO116" i="18"/>
  <c r="AO117" i="18"/>
  <c r="AO118" i="18"/>
  <c r="AO119" i="18"/>
  <c r="AO120" i="18"/>
  <c r="AO121" i="18"/>
  <c r="AO122" i="18"/>
  <c r="AO123" i="18"/>
  <c r="AO124" i="18"/>
  <c r="AO125" i="18"/>
  <c r="AO126" i="18"/>
  <c r="AO127" i="18"/>
  <c r="AO128" i="18"/>
  <c r="AO129" i="18"/>
  <c r="AO130" i="18"/>
  <c r="AO131" i="18"/>
  <c r="AO132" i="18"/>
  <c r="AO133" i="18"/>
  <c r="AO134" i="18"/>
  <c r="AO135" i="18"/>
  <c r="AO136" i="18"/>
  <c r="AO137" i="18"/>
  <c r="B23" i="18"/>
  <c r="AZ2" i="3"/>
  <c r="A22" i="18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AU32" i="17"/>
  <c r="AV32" i="17"/>
  <c r="AW32" i="17"/>
  <c r="AX32" i="17"/>
  <c r="AY32" i="17"/>
  <c r="AZ32" i="17"/>
  <c r="BA32" i="17"/>
  <c r="BB32" i="17"/>
  <c r="BC32" i="17"/>
  <c r="BD32" i="17"/>
  <c r="BE32" i="17"/>
  <c r="BF32" i="17"/>
  <c r="BG32" i="17"/>
  <c r="BH32" i="17"/>
  <c r="BI32" i="17"/>
  <c r="BJ32" i="17"/>
  <c r="BK32" i="17"/>
  <c r="BL32" i="17"/>
  <c r="BM32" i="17"/>
  <c r="BN32" i="17"/>
  <c r="BO32" i="17"/>
  <c r="BP32" i="17"/>
  <c r="BQ32" i="17"/>
  <c r="BR32" i="17"/>
  <c r="BS32" i="17"/>
  <c r="BT32" i="17"/>
  <c r="BU32" i="17"/>
  <c r="BV32" i="17"/>
  <c r="BW32" i="17"/>
  <c r="BX32" i="17"/>
  <c r="AU16" i="17"/>
  <c r="AT17" i="17"/>
  <c r="AS69" i="17"/>
  <c r="AX5" i="17"/>
  <c r="AW6" i="17"/>
  <c r="I2" i="17"/>
  <c r="H50" i="17"/>
  <c r="H51" i="17"/>
  <c r="H52" i="17"/>
  <c r="H54" i="17"/>
  <c r="A4" i="7"/>
  <c r="F4" i="7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3" i="13"/>
  <c r="AP93" i="13"/>
  <c r="AQ93" i="13"/>
  <c r="M2" i="13"/>
  <c r="L3" i="13"/>
  <c r="E88" i="15"/>
  <c r="N1" i="12"/>
  <c r="C3" i="12"/>
  <c r="C13" i="12"/>
  <c r="L16" i="9"/>
  <c r="N16" i="9"/>
  <c r="T16" i="9"/>
  <c r="U16" i="9"/>
  <c r="V16" i="9"/>
  <c r="A17" i="9"/>
  <c r="G14" i="6"/>
  <c r="F24" i="6"/>
  <c r="H38" i="5"/>
  <c r="H19" i="5" s="1"/>
  <c r="D19" i="5"/>
  <c r="I19" i="3" s="1"/>
  <c r="I16" i="3" s="1"/>
  <c r="H37" i="5"/>
  <c r="H18" i="5"/>
  <c r="M18" i="3"/>
  <c r="D18" i="5"/>
  <c r="I18" i="3"/>
  <c r="H36" i="5"/>
  <c r="D17" i="5"/>
  <c r="D35" i="5"/>
  <c r="S6" i="14"/>
  <c r="S6" i="15"/>
  <c r="S19" i="15" s="1"/>
  <c r="S6" i="16"/>
  <c r="V76" i="15"/>
  <c r="V76" i="14" s="1"/>
  <c r="G109" i="2"/>
  <c r="I10" i="27"/>
  <c r="K10" i="27"/>
  <c r="E112" i="2"/>
  <c r="G112" i="2"/>
  <c r="L10" i="27"/>
  <c r="G98" i="2"/>
  <c r="E8" i="27"/>
  <c r="G10" i="2"/>
  <c r="E46" i="2"/>
  <c r="G46" i="2"/>
  <c r="I55" i="2"/>
  <c r="C5" i="6"/>
  <c r="C6" i="6"/>
  <c r="B7" i="6"/>
  <c r="C7" i="6"/>
  <c r="B8" i="6"/>
  <c r="C8" i="6"/>
  <c r="C9" i="6"/>
  <c r="B10" i="6"/>
  <c r="C10" i="6"/>
  <c r="B11" i="6"/>
  <c r="C11" i="6"/>
  <c r="C16" i="6"/>
  <c r="C17" i="6"/>
  <c r="B18" i="6"/>
  <c r="C18" i="6"/>
  <c r="D18" i="6"/>
  <c r="C19" i="6"/>
  <c r="B20" i="6"/>
  <c r="C20" i="6"/>
  <c r="D20" i="6"/>
  <c r="B25" i="6"/>
  <c r="B26" i="6"/>
  <c r="B28" i="6"/>
  <c r="B29" i="6"/>
  <c r="G5" i="9"/>
  <c r="G6" i="9"/>
  <c r="G8" i="9"/>
  <c r="C17" i="12"/>
  <c r="J22" i="5"/>
  <c r="C29" i="12"/>
  <c r="D5" i="17"/>
  <c r="D7" i="17"/>
  <c r="D8" i="17"/>
  <c r="D21" i="17"/>
  <c r="D22" i="17"/>
  <c r="D11" i="18"/>
  <c r="D12" i="18"/>
  <c r="D40" i="21"/>
  <c r="N49" i="1"/>
  <c r="N50" i="1"/>
  <c r="N53" i="1"/>
  <c r="N54" i="1"/>
  <c r="G64" i="23"/>
  <c r="F135" i="23"/>
  <c r="F136" i="23"/>
  <c r="F139" i="23"/>
  <c r="F137" i="23"/>
  <c r="F138" i="23"/>
  <c r="F106" i="23"/>
  <c r="F109" i="23"/>
  <c r="F105" i="23"/>
  <c r="F107" i="23"/>
  <c r="F94" i="23"/>
  <c r="G55" i="23"/>
  <c r="F90" i="23"/>
  <c r="F93" i="23"/>
  <c r="F92" i="23"/>
  <c r="F91" i="23"/>
  <c r="G61" i="23"/>
  <c r="F120" i="23"/>
  <c r="F121" i="23"/>
  <c r="F100" i="23"/>
  <c r="F102" i="23"/>
  <c r="F104" i="23"/>
  <c r="G57" i="23"/>
  <c r="F103" i="23"/>
  <c r="F101" i="23"/>
  <c r="H129" i="23"/>
  <c r="M129" i="23"/>
  <c r="P129" i="23"/>
  <c r="T129" i="23"/>
  <c r="V129" i="23"/>
  <c r="W129" i="23"/>
  <c r="AC129" i="23"/>
  <c r="AF129" i="23"/>
  <c r="AJ129" i="23"/>
  <c r="AK129" i="23"/>
  <c r="AL129" i="23"/>
  <c r="AO129" i="23"/>
  <c r="AP129" i="23"/>
  <c r="AQ129" i="23"/>
  <c r="AV129" i="23"/>
  <c r="BC129" i="23"/>
  <c r="BH129" i="23"/>
  <c r="BJ129" i="23"/>
  <c r="BO129" i="23"/>
  <c r="BR129" i="23"/>
  <c r="BU129" i="23"/>
  <c r="BZ129" i="23"/>
  <c r="CE129" i="23"/>
  <c r="CG129" i="23"/>
  <c r="CU129" i="23"/>
  <c r="CV129" i="23"/>
  <c r="DA129" i="23"/>
  <c r="DE129" i="23"/>
  <c r="DH129" i="23"/>
  <c r="DO129" i="23"/>
  <c r="DR129" i="23"/>
  <c r="DS129" i="23"/>
  <c r="DU129" i="23"/>
  <c r="DX129" i="23"/>
  <c r="EA129" i="23"/>
  <c r="E134" i="23"/>
  <c r="I129" i="23"/>
  <c r="L129" i="23"/>
  <c r="N129" i="23"/>
  <c r="Q129" i="23"/>
  <c r="U129" i="23"/>
  <c r="Y129" i="23"/>
  <c r="Z129" i="23"/>
  <c r="AB129" i="23"/>
  <c r="AE129" i="23"/>
  <c r="AI129" i="23"/>
  <c r="AM129" i="23"/>
  <c r="AR129" i="23"/>
  <c r="AS129" i="23"/>
  <c r="AU129" i="23"/>
  <c r="AZ129" i="23"/>
  <c r="BD129" i="23"/>
  <c r="BG129" i="23"/>
  <c r="BK129" i="23"/>
  <c r="BL129" i="23"/>
  <c r="BQ129" i="23"/>
  <c r="BS129" i="23"/>
  <c r="BW129" i="23"/>
  <c r="BX129" i="23"/>
  <c r="CA129" i="23"/>
  <c r="CC129" i="23"/>
  <c r="CH129" i="23"/>
  <c r="CI129" i="23"/>
  <c r="CK129" i="23"/>
  <c r="CN129" i="23"/>
  <c r="CO129" i="23"/>
  <c r="CP129" i="23"/>
  <c r="CR129" i="23"/>
  <c r="CX129" i="23"/>
  <c r="CY129" i="23"/>
  <c r="DC129" i="23"/>
  <c r="DD129" i="23"/>
  <c r="DG129" i="23"/>
  <c r="DK129" i="23"/>
  <c r="DL129" i="23"/>
  <c r="DN129" i="23"/>
  <c r="DP129" i="23"/>
  <c r="DW129" i="23"/>
  <c r="DY129" i="23"/>
  <c r="AH129" i="23"/>
  <c r="AX129" i="23"/>
  <c r="DJ129" i="23"/>
  <c r="J129" i="23"/>
  <c r="CD129" i="23"/>
  <c r="CL129" i="23"/>
  <c r="DB129" i="23"/>
  <c r="BA129" i="23"/>
  <c r="BF129" i="23"/>
  <c r="BN129" i="23"/>
  <c r="BV129" i="23"/>
  <c r="CJ129" i="23"/>
  <c r="CT129" i="23"/>
  <c r="G129" i="23"/>
  <c r="K129" i="23"/>
  <c r="O129" i="23"/>
  <c r="R129" i="23"/>
  <c r="S129" i="23"/>
  <c r="X129" i="23"/>
  <c r="AA129" i="23"/>
  <c r="AD129" i="23"/>
  <c r="AG129" i="23"/>
  <c r="AN129" i="23"/>
  <c r="AT129" i="23"/>
  <c r="AY129" i="23"/>
  <c r="BB129" i="23"/>
  <c r="BE129" i="23"/>
  <c r="BI129" i="23"/>
  <c r="BM129" i="23"/>
  <c r="BP129" i="23"/>
  <c r="BT129" i="23"/>
  <c r="BY129" i="23"/>
  <c r="CB129" i="23"/>
  <c r="CF129" i="23"/>
  <c r="CM129" i="23"/>
  <c r="CQ129" i="23"/>
  <c r="CS129" i="23"/>
  <c r="CW129" i="23"/>
  <c r="CZ129" i="23"/>
  <c r="DF129" i="23"/>
  <c r="DI129" i="23"/>
  <c r="DM129" i="23"/>
  <c r="DQ129" i="23"/>
  <c r="DT129" i="23"/>
  <c r="DV129" i="23"/>
  <c r="AW129" i="23"/>
  <c r="DZ129" i="23"/>
  <c r="F130" i="23"/>
  <c r="F132" i="23"/>
  <c r="F134" i="23"/>
  <c r="G62" i="23"/>
  <c r="F126" i="23"/>
  <c r="F127" i="23"/>
  <c r="F125" i="23"/>
  <c r="F128" i="23"/>
  <c r="F129" i="23"/>
  <c r="F116" i="23"/>
  <c r="G60" i="23"/>
  <c r="F115" i="23"/>
  <c r="F118" i="23"/>
  <c r="F117" i="23"/>
  <c r="F119" i="23"/>
  <c r="U30" i="27"/>
  <c r="U31" i="27"/>
  <c r="U32" i="27"/>
  <c r="U89" i="15" s="1"/>
  <c r="U89" i="14" s="1"/>
  <c r="V21" i="27"/>
  <c r="U22" i="27"/>
  <c r="J84" i="23"/>
  <c r="L84" i="23"/>
  <c r="R84" i="23"/>
  <c r="U84" i="23"/>
  <c r="Z84" i="23"/>
  <c r="AG84" i="23"/>
  <c r="AI84" i="23"/>
  <c r="AP84" i="23"/>
  <c r="AT84" i="23"/>
  <c r="AX84" i="23"/>
  <c r="BE84" i="23"/>
  <c r="BH84" i="23"/>
  <c r="BL84" i="23"/>
  <c r="BO84" i="23"/>
  <c r="BR84" i="23"/>
  <c r="BU84" i="23"/>
  <c r="BX84" i="23"/>
  <c r="CD84" i="23"/>
  <c r="CJ84" i="23"/>
  <c r="CM84" i="23"/>
  <c r="CP84" i="23"/>
  <c r="CV84" i="23"/>
  <c r="CY84" i="23"/>
  <c r="CZ84" i="23"/>
  <c r="DI84" i="23"/>
  <c r="DK84" i="23"/>
  <c r="DP84" i="23"/>
  <c r="DT84" i="23"/>
  <c r="DX84" i="23"/>
  <c r="E89" i="23"/>
  <c r="G84" i="23"/>
  <c r="W84" i="23"/>
  <c r="AF84" i="23"/>
  <c r="BI84" i="23"/>
  <c r="CH84" i="23"/>
  <c r="CQ84" i="23"/>
  <c r="I84" i="23"/>
  <c r="P84" i="23"/>
  <c r="V84" i="23"/>
  <c r="Y84" i="23"/>
  <c r="AB84" i="23"/>
  <c r="AD84" i="23"/>
  <c r="AJ84" i="23"/>
  <c r="AN84" i="23"/>
  <c r="AS84" i="23"/>
  <c r="AZ84" i="23"/>
  <c r="BD84" i="23"/>
  <c r="BP84" i="23"/>
  <c r="BS84" i="23"/>
  <c r="BV84" i="23"/>
  <c r="BZ84" i="23"/>
  <c r="CF84" i="23"/>
  <c r="CL84" i="23"/>
  <c r="CN84" i="23"/>
  <c r="CR84" i="23"/>
  <c r="CU84" i="23"/>
  <c r="CX84" i="23"/>
  <c r="DA84" i="23"/>
  <c r="DH84" i="23"/>
  <c r="DM84" i="23"/>
  <c r="DR84" i="23"/>
  <c r="DY84" i="23"/>
  <c r="AM84" i="23"/>
  <c r="AU84" i="23"/>
  <c r="BB84" i="23"/>
  <c r="DD84" i="23"/>
  <c r="AL84" i="23"/>
  <c r="BC84" i="23"/>
  <c r="BJ84" i="23"/>
  <c r="DB84" i="23"/>
  <c r="BK84" i="23"/>
  <c r="CA84" i="23"/>
  <c r="DG84" i="23"/>
  <c r="DW84" i="23"/>
  <c r="H84" i="23"/>
  <c r="K84" i="23"/>
  <c r="M84" i="23"/>
  <c r="N84" i="23"/>
  <c r="O84" i="23"/>
  <c r="Q84" i="23"/>
  <c r="S84" i="23"/>
  <c r="T84" i="23"/>
  <c r="X84" i="23"/>
  <c r="AA84" i="23"/>
  <c r="AC84" i="23"/>
  <c r="AE84" i="23"/>
  <c r="AH84" i="23"/>
  <c r="AK84" i="23"/>
  <c r="AO84" i="23"/>
  <c r="AQ84" i="23"/>
  <c r="AR84" i="23"/>
  <c r="AV84" i="23"/>
  <c r="AW84" i="23"/>
  <c r="AY84" i="23"/>
  <c r="BA84" i="23"/>
  <c r="BF84" i="23"/>
  <c r="BG84" i="23"/>
  <c r="BM84" i="23"/>
  <c r="BN84" i="23"/>
  <c r="BQ84" i="23"/>
  <c r="BT84" i="23"/>
  <c r="BW84" i="23"/>
  <c r="BY84" i="23"/>
  <c r="CB84" i="23"/>
  <c r="CC84" i="23"/>
  <c r="CE84" i="23"/>
  <c r="CG84" i="23"/>
  <c r="CI84" i="23"/>
  <c r="CK84" i="23"/>
  <c r="CO84" i="23"/>
  <c r="CS84" i="23"/>
  <c r="CT84" i="23"/>
  <c r="CW84" i="23"/>
  <c r="DC84" i="23"/>
  <c r="DE84" i="23"/>
  <c r="DF84" i="23"/>
  <c r="DJ84" i="23"/>
  <c r="DL84" i="23"/>
  <c r="DN84" i="23"/>
  <c r="DO84" i="23"/>
  <c r="DQ84" i="23"/>
  <c r="DS84" i="23"/>
  <c r="DU84" i="23"/>
  <c r="DV84" i="23"/>
  <c r="DZ84" i="23"/>
  <c r="EA84" i="23"/>
  <c r="A39" i="22"/>
  <c r="A48" i="22"/>
  <c r="A21" i="22"/>
  <c r="A30" i="22"/>
  <c r="F96" i="23"/>
  <c r="F98" i="23"/>
  <c r="F97" i="23"/>
  <c r="F99" i="23"/>
  <c r="F95" i="23"/>
  <c r="G56" i="23"/>
  <c r="F85" i="23"/>
  <c r="F86" i="23"/>
  <c r="F87" i="23"/>
  <c r="F88" i="23"/>
  <c r="G54" i="23"/>
  <c r="F89" i="23"/>
  <c r="G53" i="23"/>
  <c r="F81" i="23"/>
  <c r="F83" i="23"/>
  <c r="F80" i="23"/>
  <c r="F82" i="23"/>
  <c r="F84" i="23"/>
  <c r="F79" i="23"/>
  <c r="F75" i="23"/>
  <c r="F76" i="23"/>
  <c r="F77" i="23"/>
  <c r="F78" i="23"/>
  <c r="G52" i="23"/>
  <c r="F72" i="23"/>
  <c r="F74" i="23"/>
  <c r="F70" i="23"/>
  <c r="G51" i="23"/>
  <c r="F71" i="23"/>
  <c r="F73" i="23"/>
  <c r="U52" i="27"/>
  <c r="S9" i="19"/>
  <c r="Q118" i="15"/>
  <c r="Q102" i="15"/>
  <c r="Q90" i="15"/>
  <c r="G93" i="2"/>
  <c r="U39" i="27"/>
  <c r="U131" i="15" s="1"/>
  <c r="U131" i="14" s="1"/>
  <c r="U36" i="27"/>
  <c r="F110" i="23"/>
  <c r="K8" i="27"/>
  <c r="U38" i="27"/>
  <c r="U127" i="15" s="1"/>
  <c r="U127" i="14" s="1"/>
  <c r="F108" i="23"/>
  <c r="G58" i="23"/>
  <c r="U41" i="27"/>
  <c r="U133" i="15" s="1"/>
  <c r="U40" i="27"/>
  <c r="U132" i="15" s="1"/>
  <c r="U132" i="14" s="1"/>
  <c r="U37" i="27"/>
  <c r="U126" i="15" s="1"/>
  <c r="U126" i="14" s="1"/>
  <c r="F123" i="23"/>
  <c r="G65" i="22"/>
  <c r="F131" i="23"/>
  <c r="G63" i="23"/>
  <c r="T9" i="19"/>
  <c r="U47" i="27"/>
  <c r="U9" i="19"/>
  <c r="U54" i="27"/>
  <c r="U53" i="27"/>
  <c r="U49" i="27"/>
  <c r="U48" i="27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49" i="18"/>
  <c r="AK50" i="18"/>
  <c r="AK51" i="18"/>
  <c r="AK52" i="18"/>
  <c r="AK53" i="18"/>
  <c r="AK54" i="18"/>
  <c r="AK55" i="18"/>
  <c r="AK56" i="18"/>
  <c r="AK57" i="18"/>
  <c r="AK58" i="18"/>
  <c r="AK59" i="18"/>
  <c r="AK60" i="18"/>
  <c r="AK61" i="18"/>
  <c r="AK62" i="18"/>
  <c r="AK63" i="18"/>
  <c r="AK64" i="18"/>
  <c r="AK65" i="18"/>
  <c r="AK66" i="18"/>
  <c r="AK67" i="18"/>
  <c r="AK68" i="18"/>
  <c r="AK69" i="18"/>
  <c r="AK70" i="18"/>
  <c r="AK71" i="18"/>
  <c r="AK72" i="18"/>
  <c r="AK73" i="18"/>
  <c r="AK74" i="18"/>
  <c r="AK75" i="18"/>
  <c r="AK76" i="18"/>
  <c r="AK77" i="18"/>
  <c r="AK78" i="18"/>
  <c r="AK79" i="18"/>
  <c r="AK80" i="18"/>
  <c r="AK81" i="18"/>
  <c r="AK82" i="18"/>
  <c r="AK83" i="18"/>
  <c r="AK84" i="18"/>
  <c r="AK85" i="18"/>
  <c r="AK86" i="18"/>
  <c r="AK87" i="18"/>
  <c r="AK88" i="18"/>
  <c r="AK89" i="18"/>
  <c r="AK90" i="18"/>
  <c r="AK91" i="18"/>
  <c r="AK92" i="18"/>
  <c r="AK93" i="18"/>
  <c r="AK94" i="18"/>
  <c r="AK95" i="18"/>
  <c r="AK96" i="18"/>
  <c r="AK97" i="18"/>
  <c r="AK98" i="18"/>
  <c r="AK99" i="18"/>
  <c r="AK100" i="18"/>
  <c r="AK101" i="18"/>
  <c r="AK102" i="18"/>
  <c r="AK103" i="18"/>
  <c r="AK104" i="18"/>
  <c r="AK105" i="18"/>
  <c r="AK106" i="18"/>
  <c r="AK107" i="18"/>
  <c r="AK108" i="18"/>
  <c r="AK109" i="18"/>
  <c r="AK110" i="18"/>
  <c r="AK111" i="18"/>
  <c r="AK112" i="18"/>
  <c r="AK113" i="18"/>
  <c r="AK114" i="18"/>
  <c r="AK115" i="18"/>
  <c r="AK116" i="18"/>
  <c r="AK117" i="18"/>
  <c r="AK118" i="18"/>
  <c r="AK119" i="18"/>
  <c r="AK120" i="18"/>
  <c r="AK121" i="18"/>
  <c r="AK122" i="18"/>
  <c r="AK123" i="18"/>
  <c r="AK124" i="18"/>
  <c r="AK125" i="18"/>
  <c r="AK126" i="18"/>
  <c r="AK127" i="18"/>
  <c r="AK128" i="18"/>
  <c r="AK129" i="18"/>
  <c r="AK130" i="18"/>
  <c r="AK131" i="18"/>
  <c r="AK132" i="18"/>
  <c r="AK133" i="18"/>
  <c r="AK134" i="18"/>
  <c r="AK135" i="18"/>
  <c r="AK136" i="18"/>
  <c r="AK137" i="18"/>
  <c r="S17" i="21"/>
  <c r="P16" i="21"/>
  <c r="Q16" i="21"/>
  <c r="U17" i="21"/>
  <c r="R17" i="21"/>
  <c r="R16" i="21"/>
  <c r="U3" i="21"/>
  <c r="T25" i="21"/>
  <c r="T26" i="21"/>
  <c r="T31" i="21"/>
  <c r="T28" i="21"/>
  <c r="T39" i="21"/>
  <c r="T40" i="21"/>
  <c r="T41" i="21"/>
  <c r="T45" i="21"/>
  <c r="T42" i="21"/>
  <c r="T60" i="21"/>
  <c r="T92" i="21"/>
  <c r="T205" i="16"/>
  <c r="T61" i="21"/>
  <c r="T198" i="15"/>
  <c r="T198" i="14" s="1"/>
  <c r="BD3" i="3"/>
  <c r="T1" i="21"/>
  <c r="P25" i="21"/>
  <c r="Q25" i="21"/>
  <c r="Q26" i="21"/>
  <c r="J82" i="13"/>
  <c r="S28" i="21"/>
  <c r="P31" i="21"/>
  <c r="Q31" i="21"/>
  <c r="S38" i="21"/>
  <c r="E16" i="9"/>
  <c r="Q39" i="21"/>
  <c r="J65" i="13" s="1"/>
  <c r="Q40" i="21"/>
  <c r="J74" i="13" s="1"/>
  <c r="Q41" i="21"/>
  <c r="S42" i="21"/>
  <c r="Q45" i="21"/>
  <c r="S189" i="15"/>
  <c r="S189" i="14" s="1"/>
  <c r="L66" i="13" s="1"/>
  <c r="S52" i="21"/>
  <c r="S59" i="21"/>
  <c r="Q60" i="21"/>
  <c r="S205" i="16"/>
  <c r="Q92" i="21"/>
  <c r="S198" i="15"/>
  <c r="Q61" i="21"/>
  <c r="J75" i="13" s="1"/>
  <c r="BA47" i="18"/>
  <c r="AY48" i="18"/>
  <c r="AR42" i="18"/>
  <c r="AS42" i="18"/>
  <c r="AV42" i="18"/>
  <c r="AR43" i="18"/>
  <c r="AS43" i="18"/>
  <c r="AV43" i="18"/>
  <c r="AR44" i="18"/>
  <c r="AS44" i="18"/>
  <c r="AV44" i="18"/>
  <c r="AR45" i="18"/>
  <c r="AS45" i="18"/>
  <c r="AV45" i="18"/>
  <c r="AR46" i="18"/>
  <c r="AS46" i="18"/>
  <c r="AV46" i="18"/>
  <c r="AR47" i="18"/>
  <c r="AG47" i="18"/>
  <c r="AS47" i="18"/>
  <c r="AV47" i="18"/>
  <c r="AR48" i="18"/>
  <c r="AS48" i="18"/>
  <c r="AV48" i="18"/>
  <c r="AR49" i="18"/>
  <c r="AS49" i="18"/>
  <c r="AV49" i="18"/>
  <c r="AR50" i="18"/>
  <c r="AS50" i="18"/>
  <c r="AV50" i="18"/>
  <c r="AR51" i="18"/>
  <c r="AS51" i="18"/>
  <c r="AV51" i="18"/>
  <c r="AR52" i="18"/>
  <c r="AS52" i="18"/>
  <c r="AV52" i="18"/>
  <c r="AR53" i="18"/>
  <c r="AS53" i="18"/>
  <c r="AV53" i="18"/>
  <c r="AR54" i="18"/>
  <c r="AS54" i="18"/>
  <c r="AV54" i="18"/>
  <c r="AR55" i="18"/>
  <c r="AS55" i="18"/>
  <c r="AV55" i="18"/>
  <c r="AR56" i="18"/>
  <c r="AS56" i="18"/>
  <c r="AV56" i="18"/>
  <c r="AR57" i="18"/>
  <c r="AS57" i="18"/>
  <c r="AV57" i="18"/>
  <c r="AR58" i="18"/>
  <c r="AS58" i="18"/>
  <c r="AV58" i="18"/>
  <c r="AR59" i="18"/>
  <c r="AS59" i="18"/>
  <c r="AV59" i="18"/>
  <c r="AR60" i="18"/>
  <c r="AS60" i="18"/>
  <c r="AV60" i="18"/>
  <c r="AR61" i="18"/>
  <c r="AS61" i="18"/>
  <c r="AV61" i="18"/>
  <c r="AR62" i="18"/>
  <c r="AS62" i="18"/>
  <c r="AV62" i="18"/>
  <c r="AR63" i="18"/>
  <c r="AS63" i="18"/>
  <c r="AV63" i="18"/>
  <c r="AR64" i="18"/>
  <c r="AS64" i="18"/>
  <c r="AV64" i="18"/>
  <c r="AR65" i="18"/>
  <c r="AS65" i="18"/>
  <c r="AV65" i="18"/>
  <c r="AR66" i="18"/>
  <c r="AS66" i="18"/>
  <c r="AV66" i="18"/>
  <c r="AR67" i="18"/>
  <c r="AS67" i="18"/>
  <c r="AV67" i="18"/>
  <c r="AR68" i="18"/>
  <c r="AS68" i="18"/>
  <c r="AV68" i="18"/>
  <c r="AR69" i="18"/>
  <c r="AS69" i="18"/>
  <c r="AV69" i="18"/>
  <c r="AR70" i="18"/>
  <c r="AS70" i="18"/>
  <c r="AV70" i="18"/>
  <c r="AR71" i="18"/>
  <c r="AS71" i="18"/>
  <c r="AV71" i="18"/>
  <c r="AR72" i="18"/>
  <c r="AS72" i="18"/>
  <c r="AV72" i="18"/>
  <c r="AR73" i="18"/>
  <c r="AS73" i="18"/>
  <c r="AV73" i="18"/>
  <c r="AR74" i="18"/>
  <c r="AS74" i="18"/>
  <c r="AV74" i="18"/>
  <c r="AR75" i="18"/>
  <c r="AS75" i="18"/>
  <c r="AV75" i="18"/>
  <c r="AR76" i="18"/>
  <c r="AS76" i="18"/>
  <c r="AV76" i="18"/>
  <c r="AR77" i="18"/>
  <c r="AS77" i="18"/>
  <c r="AV77" i="18"/>
  <c r="AR78" i="18"/>
  <c r="AS78" i="18"/>
  <c r="AV78" i="18"/>
  <c r="AR79" i="18"/>
  <c r="AS79" i="18"/>
  <c r="AV79" i="18"/>
  <c r="AR80" i="18"/>
  <c r="AS80" i="18"/>
  <c r="AV80" i="18"/>
  <c r="AR81" i="18"/>
  <c r="AS81" i="18"/>
  <c r="AV81" i="18"/>
  <c r="AR82" i="18"/>
  <c r="AS82" i="18"/>
  <c r="AV82" i="18"/>
  <c r="AR83" i="18"/>
  <c r="AS83" i="18"/>
  <c r="AV83" i="18"/>
  <c r="AR84" i="18"/>
  <c r="AS84" i="18"/>
  <c r="AV84" i="18"/>
  <c r="AR85" i="18"/>
  <c r="AS85" i="18"/>
  <c r="AV85" i="18"/>
  <c r="AR86" i="18"/>
  <c r="AS86" i="18"/>
  <c r="AV86" i="18"/>
  <c r="AR87" i="18"/>
  <c r="AS87" i="18"/>
  <c r="AV87" i="18"/>
  <c r="AR88" i="18"/>
  <c r="AS88" i="18"/>
  <c r="AV88" i="18"/>
  <c r="AR89" i="18"/>
  <c r="AS89" i="18"/>
  <c r="AV89" i="18"/>
  <c r="AR90" i="18"/>
  <c r="AS90" i="18"/>
  <c r="AV90" i="18"/>
  <c r="AR91" i="18"/>
  <c r="AS91" i="18"/>
  <c r="AV91" i="18"/>
  <c r="AR92" i="18"/>
  <c r="AS92" i="18"/>
  <c r="AV92" i="18"/>
  <c r="AR93" i="18"/>
  <c r="AS93" i="18"/>
  <c r="AV93" i="18"/>
  <c r="AR94" i="18"/>
  <c r="AS94" i="18"/>
  <c r="AV94" i="18"/>
  <c r="AR95" i="18"/>
  <c r="AS95" i="18"/>
  <c r="AV95" i="18"/>
  <c r="AR96" i="18"/>
  <c r="AS96" i="18"/>
  <c r="AV96" i="18"/>
  <c r="AR97" i="18"/>
  <c r="AS97" i="18"/>
  <c r="AV97" i="18"/>
  <c r="AR98" i="18"/>
  <c r="AS98" i="18"/>
  <c r="AV98" i="18"/>
  <c r="AR99" i="18"/>
  <c r="AS99" i="18"/>
  <c r="AV99" i="18"/>
  <c r="AR100" i="18"/>
  <c r="AS100" i="18"/>
  <c r="AV100" i="18"/>
  <c r="AR101" i="18"/>
  <c r="AS101" i="18"/>
  <c r="AV101" i="18"/>
  <c r="AR102" i="18"/>
  <c r="AS102" i="18"/>
  <c r="AV102" i="18"/>
  <c r="AR103" i="18"/>
  <c r="AS103" i="18"/>
  <c r="AV103" i="18"/>
  <c r="AR104" i="18"/>
  <c r="AS104" i="18"/>
  <c r="AV104" i="18"/>
  <c r="AR105" i="18"/>
  <c r="AS105" i="18"/>
  <c r="AV105" i="18"/>
  <c r="AR106" i="18"/>
  <c r="AS106" i="18"/>
  <c r="AV106" i="18"/>
  <c r="AR107" i="18"/>
  <c r="AS107" i="18"/>
  <c r="AV107" i="18"/>
  <c r="AR108" i="18"/>
  <c r="AS108" i="18"/>
  <c r="AV108" i="18"/>
  <c r="AR109" i="18"/>
  <c r="AS109" i="18"/>
  <c r="AV109" i="18"/>
  <c r="AR110" i="18"/>
  <c r="AS110" i="18"/>
  <c r="AV110" i="18"/>
  <c r="AR111" i="18"/>
  <c r="AS111" i="18"/>
  <c r="AV111" i="18"/>
  <c r="AR112" i="18"/>
  <c r="AS112" i="18"/>
  <c r="AV112" i="18"/>
  <c r="AR113" i="18"/>
  <c r="AS113" i="18"/>
  <c r="AV113" i="18"/>
  <c r="AR114" i="18"/>
  <c r="AS114" i="18"/>
  <c r="AV114" i="18"/>
  <c r="AR115" i="18"/>
  <c r="AS115" i="18"/>
  <c r="AV115" i="18"/>
  <c r="AR116" i="18"/>
  <c r="AS116" i="18"/>
  <c r="AV116" i="18"/>
  <c r="AR117" i="18"/>
  <c r="AS117" i="18"/>
  <c r="AV117" i="18"/>
  <c r="AR118" i="18"/>
  <c r="AS118" i="18"/>
  <c r="AV118" i="18"/>
  <c r="AR119" i="18"/>
  <c r="AS119" i="18"/>
  <c r="AV119" i="18"/>
  <c r="AR120" i="18"/>
  <c r="AS120" i="18"/>
  <c r="AV120" i="18"/>
  <c r="AR121" i="18"/>
  <c r="AS121" i="18"/>
  <c r="AV121" i="18"/>
  <c r="AR122" i="18"/>
  <c r="AS122" i="18"/>
  <c r="AV122" i="18"/>
  <c r="AR123" i="18"/>
  <c r="AS123" i="18"/>
  <c r="AV123" i="18"/>
  <c r="AR124" i="18"/>
  <c r="AS124" i="18"/>
  <c r="AV124" i="18"/>
  <c r="AR125" i="18"/>
  <c r="AS125" i="18"/>
  <c r="AV125" i="18"/>
  <c r="AR126" i="18"/>
  <c r="AS126" i="18"/>
  <c r="AV126" i="18"/>
  <c r="AR127" i="18"/>
  <c r="AS127" i="18"/>
  <c r="AV127" i="18"/>
  <c r="AR128" i="18"/>
  <c r="AS128" i="18"/>
  <c r="AV128" i="18"/>
  <c r="AR129" i="18"/>
  <c r="AS129" i="18"/>
  <c r="AV129" i="18"/>
  <c r="AR130" i="18"/>
  <c r="AS130" i="18"/>
  <c r="AV130" i="18"/>
  <c r="AR131" i="18"/>
  <c r="AS131" i="18"/>
  <c r="AV131" i="18"/>
  <c r="AR132" i="18"/>
  <c r="AS132" i="18"/>
  <c r="AV132" i="18"/>
  <c r="AR133" i="18"/>
  <c r="AS133" i="18"/>
  <c r="AV133" i="18"/>
  <c r="AR134" i="18"/>
  <c r="AS134" i="18"/>
  <c r="AV134" i="18"/>
  <c r="AR135" i="18"/>
  <c r="AS135" i="18"/>
  <c r="AV135" i="18"/>
  <c r="AR136" i="18"/>
  <c r="AS136" i="18"/>
  <c r="AV136" i="18"/>
  <c r="AR137" i="18"/>
  <c r="AS137" i="18"/>
  <c r="AV137" i="18"/>
  <c r="B24" i="18"/>
  <c r="AZ3" i="3"/>
  <c r="A23" i="18"/>
  <c r="AV16" i="17"/>
  <c r="AU17" i="17"/>
  <c r="AT69" i="17"/>
  <c r="AY5" i="17"/>
  <c r="AX6" i="17"/>
  <c r="J2" i="17"/>
  <c r="I21" i="17"/>
  <c r="I36" i="17"/>
  <c r="I50" i="17"/>
  <c r="I51" i="17"/>
  <c r="I52" i="17"/>
  <c r="I54" i="17"/>
  <c r="A5" i="7"/>
  <c r="F5" i="7"/>
  <c r="H56" i="17"/>
  <c r="H70" i="17"/>
  <c r="N2" i="13"/>
  <c r="M3" i="13"/>
  <c r="O1" i="12"/>
  <c r="C5" i="12"/>
  <c r="L17" i="9"/>
  <c r="N17" i="9"/>
  <c r="T17" i="9"/>
  <c r="U17" i="9"/>
  <c r="V17" i="9"/>
  <c r="A18" i="9"/>
  <c r="H14" i="6"/>
  <c r="G16" i="6"/>
  <c r="G17" i="6"/>
  <c r="G18" i="6"/>
  <c r="G20" i="6"/>
  <c r="G24" i="6"/>
  <c r="G25" i="6"/>
  <c r="G26" i="6"/>
  <c r="G28" i="6"/>
  <c r="G29" i="6"/>
  <c r="H17" i="5"/>
  <c r="H35" i="5"/>
  <c r="H23" i="5"/>
  <c r="I17" i="3"/>
  <c r="D16" i="5"/>
  <c r="T6" i="14"/>
  <c r="C2" i="22"/>
  <c r="H24" i="12"/>
  <c r="S1" i="14"/>
  <c r="S70" i="15"/>
  <c r="S99" i="15"/>
  <c r="S145" i="15"/>
  <c r="S164" i="15"/>
  <c r="T6" i="16"/>
  <c r="S16" i="16"/>
  <c r="S17" i="16"/>
  <c r="Q17" i="16" s="1"/>
  <c r="S18" i="16"/>
  <c r="S19" i="16"/>
  <c r="S36" i="16"/>
  <c r="S37" i="16"/>
  <c r="S38" i="16"/>
  <c r="S39" i="16"/>
  <c r="S40" i="16"/>
  <c r="S41" i="16"/>
  <c r="S42" i="16"/>
  <c r="S43" i="16"/>
  <c r="S44" i="16"/>
  <c r="S45" i="16"/>
  <c r="S46" i="16"/>
  <c r="S48" i="16"/>
  <c r="S49" i="16"/>
  <c r="S50" i="16"/>
  <c r="S52" i="16"/>
  <c r="S53" i="16"/>
  <c r="S54" i="16"/>
  <c r="S55" i="16"/>
  <c r="S56" i="16"/>
  <c r="S57" i="16"/>
  <c r="S58" i="16"/>
  <c r="S59" i="16"/>
  <c r="S61" i="16"/>
  <c r="S62" i="16"/>
  <c r="S63" i="16"/>
  <c r="S65" i="16"/>
  <c r="S66" i="16"/>
  <c r="S67" i="16"/>
  <c r="S68" i="16"/>
  <c r="S69" i="16"/>
  <c r="S70" i="16"/>
  <c r="S71" i="16"/>
  <c r="S76" i="16"/>
  <c r="S77" i="16"/>
  <c r="S78" i="16"/>
  <c r="S79" i="16"/>
  <c r="S80" i="16"/>
  <c r="S81" i="16"/>
  <c r="S83" i="16"/>
  <c r="S84" i="16"/>
  <c r="S85" i="16"/>
  <c r="S87" i="16"/>
  <c r="S88" i="16"/>
  <c r="S89" i="16"/>
  <c r="S90" i="16"/>
  <c r="S91" i="16"/>
  <c r="S93" i="16"/>
  <c r="S94" i="16"/>
  <c r="S95" i="16"/>
  <c r="S99" i="16"/>
  <c r="S100" i="16"/>
  <c r="S101" i="16"/>
  <c r="S102" i="16"/>
  <c r="S104" i="16"/>
  <c r="S105" i="16"/>
  <c r="S106" i="16"/>
  <c r="S107" i="16"/>
  <c r="S108" i="16"/>
  <c r="S109" i="16"/>
  <c r="S110" i="16"/>
  <c r="Q110" i="16" s="1"/>
  <c r="S111" i="16"/>
  <c r="S112" i="16"/>
  <c r="S113" i="16"/>
  <c r="S114" i="16"/>
  <c r="S117" i="16"/>
  <c r="S118" i="16"/>
  <c r="S119" i="16"/>
  <c r="S120" i="16"/>
  <c r="S121" i="16"/>
  <c r="S124" i="16"/>
  <c r="Z7" i="23" s="1"/>
  <c r="S125" i="16"/>
  <c r="S126" i="16"/>
  <c r="S127" i="16"/>
  <c r="S128" i="16"/>
  <c r="S134" i="16"/>
  <c r="S137" i="16"/>
  <c r="S138" i="16"/>
  <c r="S139" i="16"/>
  <c r="P139" i="16" s="1"/>
  <c r="S140" i="16"/>
  <c r="S141" i="16"/>
  <c r="S142" i="16"/>
  <c r="S143" i="16"/>
  <c r="S145" i="16"/>
  <c r="S146" i="16"/>
  <c r="S147" i="16"/>
  <c r="S148" i="16"/>
  <c r="S149" i="16"/>
  <c r="S150" i="16"/>
  <c r="S151" i="16"/>
  <c r="S153" i="16"/>
  <c r="S154" i="16"/>
  <c r="S155" i="16"/>
  <c r="S156" i="16"/>
  <c r="S157" i="16"/>
  <c r="S158" i="16"/>
  <c r="S159" i="16"/>
  <c r="S160" i="16"/>
  <c r="S161" i="16"/>
  <c r="S164" i="16"/>
  <c r="S165" i="16"/>
  <c r="S166" i="16"/>
  <c r="S167" i="16"/>
  <c r="S168" i="16"/>
  <c r="S169" i="16"/>
  <c r="S170" i="16"/>
  <c r="S171" i="16"/>
  <c r="S172" i="16"/>
  <c r="S173" i="16"/>
  <c r="S175" i="16"/>
  <c r="S176" i="16"/>
  <c r="S177" i="16"/>
  <c r="S178" i="16"/>
  <c r="S179" i="16"/>
  <c r="S180" i="16"/>
  <c r="S182" i="16"/>
  <c r="S181" i="16" s="1"/>
  <c r="S217" i="16"/>
  <c r="S224" i="16"/>
  <c r="S1" i="16"/>
  <c r="S2" i="16"/>
  <c r="P3" i="16"/>
  <c r="S3" i="16"/>
  <c r="B9" i="6"/>
  <c r="B19" i="6"/>
  <c r="B27" i="6"/>
  <c r="F27" i="6"/>
  <c r="C16" i="12"/>
  <c r="L22" i="5"/>
  <c r="D6" i="17"/>
  <c r="D20" i="17"/>
  <c r="D10" i="18"/>
  <c r="N52" i="1"/>
  <c r="D13" i="17"/>
  <c r="M17" i="1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A77" i="2"/>
  <c r="I77" i="2"/>
  <c r="N51" i="1"/>
  <c r="D17" i="6"/>
  <c r="C23" i="8"/>
  <c r="P2" i="15"/>
  <c r="P4" i="15" s="1"/>
  <c r="D62" i="22" s="1"/>
  <c r="P5" i="21"/>
  <c r="A71" i="23"/>
  <c r="D12" i="23"/>
  <c r="C62" i="24"/>
  <c r="C63" i="24"/>
  <c r="D7" i="23"/>
  <c r="C37" i="12"/>
  <c r="E29" i="12"/>
  <c r="C34" i="12"/>
  <c r="E25" i="12"/>
  <c r="C26" i="12"/>
  <c r="C25" i="12"/>
  <c r="E26" i="12"/>
  <c r="C27" i="12"/>
  <c r="E27" i="12"/>
  <c r="C28" i="12"/>
  <c r="E28" i="12"/>
  <c r="D23" i="17"/>
  <c r="D45" i="21"/>
  <c r="C22" i="8"/>
  <c r="G134" i="23"/>
  <c r="N134" i="23"/>
  <c r="U134" i="23"/>
  <c r="Y134" i="23"/>
  <c r="AB134" i="23"/>
  <c r="AF134" i="23"/>
  <c r="AH134" i="23"/>
  <c r="AP134" i="23"/>
  <c r="AU134" i="23"/>
  <c r="AW134" i="23"/>
  <c r="BB134" i="23"/>
  <c r="BI134" i="23"/>
  <c r="BL134" i="23"/>
  <c r="BR134" i="23"/>
  <c r="BZ134" i="23"/>
  <c r="CC134" i="23"/>
  <c r="CG134" i="23"/>
  <c r="CN134" i="23"/>
  <c r="CP134" i="23"/>
  <c r="CU134" i="23"/>
  <c r="CX134" i="23"/>
  <c r="DA134" i="23"/>
  <c r="DE134" i="23"/>
  <c r="DI134" i="23"/>
  <c r="DN134" i="23"/>
  <c r="DP134" i="23"/>
  <c r="DU134" i="23"/>
  <c r="DY134" i="23"/>
  <c r="I134" i="23"/>
  <c r="L134" i="23"/>
  <c r="O134" i="23"/>
  <c r="Q134" i="23"/>
  <c r="V134" i="23"/>
  <c r="W134" i="23"/>
  <c r="Z134" i="23"/>
  <c r="AC134" i="23"/>
  <c r="AE134" i="23"/>
  <c r="AK134" i="23"/>
  <c r="AM134" i="23"/>
  <c r="AO134" i="23"/>
  <c r="AR134" i="23"/>
  <c r="AT134" i="23"/>
  <c r="BA134" i="23"/>
  <c r="BC134" i="23"/>
  <c r="BF134" i="23"/>
  <c r="BH134" i="23"/>
  <c r="BK134" i="23"/>
  <c r="BN134" i="23"/>
  <c r="BP134" i="23"/>
  <c r="BQ134" i="23"/>
  <c r="BT134" i="23"/>
  <c r="BX134" i="23"/>
  <c r="CB134" i="23"/>
  <c r="CH134" i="23"/>
  <c r="CK134" i="23"/>
  <c r="CL134" i="23"/>
  <c r="CR134" i="23"/>
  <c r="CV134" i="23"/>
  <c r="CY134" i="23"/>
  <c r="DB134" i="23"/>
  <c r="DG134" i="23"/>
  <c r="DJ134" i="23"/>
  <c r="DL134" i="23"/>
  <c r="DO134" i="23"/>
  <c r="DR134" i="23"/>
  <c r="DT134" i="23"/>
  <c r="DW134" i="23"/>
  <c r="DX134" i="23"/>
  <c r="EA134" i="23"/>
  <c r="AQ134" i="23"/>
  <c r="BG134" i="23"/>
  <c r="BY134" i="23"/>
  <c r="DV134" i="23"/>
  <c r="K134" i="23"/>
  <c r="P134" i="23"/>
  <c r="AI134" i="23"/>
  <c r="BJ134" i="23"/>
  <c r="BW134" i="23"/>
  <c r="DK134" i="23"/>
  <c r="DS134" i="23"/>
  <c r="S134" i="23"/>
  <c r="AJ134" i="23"/>
  <c r="BE134" i="23"/>
  <c r="BS134" i="23"/>
  <c r="CM134" i="23"/>
  <c r="CS134" i="23"/>
  <c r="DC134" i="23"/>
  <c r="H134" i="23"/>
  <c r="J134" i="23"/>
  <c r="M134" i="23"/>
  <c r="T134" i="23"/>
  <c r="X134" i="23"/>
  <c r="AD134" i="23"/>
  <c r="AG134" i="23"/>
  <c r="AL134" i="23"/>
  <c r="AN134" i="23"/>
  <c r="AS134" i="23"/>
  <c r="AV134" i="23"/>
  <c r="AX134" i="23"/>
  <c r="AZ134" i="23"/>
  <c r="BD134" i="23"/>
  <c r="BM134" i="23"/>
  <c r="BV134" i="23"/>
  <c r="CA134" i="23"/>
  <c r="CD134" i="23"/>
  <c r="CF134" i="23"/>
  <c r="CI134" i="23"/>
  <c r="CJ134" i="23"/>
  <c r="CO134" i="23"/>
  <c r="CQ134" i="23"/>
  <c r="CT134" i="23"/>
  <c r="CW134" i="23"/>
  <c r="CZ134" i="23"/>
  <c r="DD134" i="23"/>
  <c r="DF134" i="23"/>
  <c r="DH134" i="23"/>
  <c r="DM134" i="23"/>
  <c r="DQ134" i="23"/>
  <c r="E139" i="23"/>
  <c r="R134" i="23"/>
  <c r="AA134" i="23"/>
  <c r="AY134" i="23"/>
  <c r="BO134" i="23"/>
  <c r="BU134" i="23"/>
  <c r="CE134" i="23"/>
  <c r="DZ134" i="23"/>
  <c r="U87" i="15"/>
  <c r="U87" i="14" s="1"/>
  <c r="U88" i="15"/>
  <c r="U88" i="14" s="1"/>
  <c r="V52" i="27"/>
  <c r="V53" i="27"/>
  <c r="V54" i="27"/>
  <c r="V47" i="27"/>
  <c r="V49" i="27"/>
  <c r="V38" i="27"/>
  <c r="V127" i="15" s="1"/>
  <c r="V127" i="14" s="1"/>
  <c r="V37" i="27"/>
  <c r="V126" i="15" s="1"/>
  <c r="V126" i="14" s="1"/>
  <c r="V39" i="27"/>
  <c r="V131" i="15" s="1"/>
  <c r="V131" i="14" s="1"/>
  <c r="V36" i="27"/>
  <c r="V40" i="27"/>
  <c r="V132" i="15" s="1"/>
  <c r="V132" i="14" s="1"/>
  <c r="V41" i="27"/>
  <c r="V133" i="15" s="1"/>
  <c r="V133" i="14" s="1"/>
  <c r="V48" i="27"/>
  <c r="V32" i="27"/>
  <c r="V89" i="15" s="1"/>
  <c r="V89" i="14" s="1"/>
  <c r="V30" i="27"/>
  <c r="V31" i="27"/>
  <c r="W21" i="27"/>
  <c r="V22" i="27"/>
  <c r="I89" i="23"/>
  <c r="L89" i="23"/>
  <c r="O89" i="23"/>
  <c r="S89" i="23"/>
  <c r="V89" i="23"/>
  <c r="Y89" i="23"/>
  <c r="AC89" i="23"/>
  <c r="AG89" i="23"/>
  <c r="AI89" i="23"/>
  <c r="AL89" i="23"/>
  <c r="AP89" i="23"/>
  <c r="AS89" i="23"/>
  <c r="BA89" i="23"/>
  <c r="BI89" i="23"/>
  <c r="BK89" i="23"/>
  <c r="BO89" i="23"/>
  <c r="BQ89" i="23"/>
  <c r="BV89" i="23"/>
  <c r="BY89" i="23"/>
  <c r="CE89" i="23"/>
  <c r="CG89" i="23"/>
  <c r="CK89" i="23"/>
  <c r="CN89" i="23"/>
  <c r="CQ89" i="23"/>
  <c r="CT89" i="23"/>
  <c r="CV89" i="23"/>
  <c r="CZ89" i="23"/>
  <c r="DC89" i="23"/>
  <c r="DF89" i="23"/>
  <c r="DI89" i="23"/>
  <c r="DL89" i="23"/>
  <c r="DN89" i="23"/>
  <c r="DQ89" i="23"/>
  <c r="DV89" i="23"/>
  <c r="EA89" i="23"/>
  <c r="E94" i="23"/>
  <c r="H89" i="23"/>
  <c r="P89" i="23"/>
  <c r="BL89" i="23"/>
  <c r="CB89" i="23"/>
  <c r="CR89" i="23"/>
  <c r="DH89" i="23"/>
  <c r="K89" i="23"/>
  <c r="W89" i="23"/>
  <c r="Z89" i="23"/>
  <c r="AB89" i="23"/>
  <c r="AK89" i="23"/>
  <c r="AO89" i="23"/>
  <c r="AR89" i="23"/>
  <c r="AU89" i="23"/>
  <c r="AZ89" i="23"/>
  <c r="BE89" i="23"/>
  <c r="BM89" i="23"/>
  <c r="BP89" i="23"/>
  <c r="BS89" i="23"/>
  <c r="BX89" i="23"/>
  <c r="CD89" i="23"/>
  <c r="CI89" i="23"/>
  <c r="CO89" i="23"/>
  <c r="CU89" i="23"/>
  <c r="CW89" i="23"/>
  <c r="CY89" i="23"/>
  <c r="DB89" i="23"/>
  <c r="DD89" i="23"/>
  <c r="DG89" i="23"/>
  <c r="DJ89" i="23"/>
  <c r="DM89" i="23"/>
  <c r="DT89" i="23"/>
  <c r="DZ89" i="23"/>
  <c r="N89" i="23"/>
  <c r="X89" i="23"/>
  <c r="AF89" i="23"/>
  <c r="AN89" i="23"/>
  <c r="AV89" i="23"/>
  <c r="BD89" i="23"/>
  <c r="BT89" i="23"/>
  <c r="CL89" i="23"/>
  <c r="DP89" i="23"/>
  <c r="AD89" i="23"/>
  <c r="AX89" i="23"/>
  <c r="BG89" i="23"/>
  <c r="CA89" i="23"/>
  <c r="BF89" i="23"/>
  <c r="BN89" i="23"/>
  <c r="CF89" i="23"/>
  <c r="CJ89" i="23"/>
  <c r="G89" i="23"/>
  <c r="J89" i="23"/>
  <c r="M89" i="23"/>
  <c r="Q89" i="23"/>
  <c r="R89" i="23"/>
  <c r="T89" i="23"/>
  <c r="U89" i="23"/>
  <c r="AA89" i="23"/>
  <c r="AE89" i="23"/>
  <c r="AH89" i="23"/>
  <c r="AJ89" i="23"/>
  <c r="AM89" i="23"/>
  <c r="AQ89" i="23"/>
  <c r="AT89" i="23"/>
  <c r="AW89" i="23"/>
  <c r="AY89" i="23"/>
  <c r="BB89" i="23"/>
  <c r="BC89" i="23"/>
  <c r="BH89" i="23"/>
  <c r="BJ89" i="23"/>
  <c r="BR89" i="23"/>
  <c r="BU89" i="23"/>
  <c r="BW89" i="23"/>
  <c r="BZ89" i="23"/>
  <c r="CC89" i="23"/>
  <c r="CH89" i="23"/>
  <c r="CM89" i="23"/>
  <c r="CP89" i="23"/>
  <c r="CS89" i="23"/>
  <c r="CX89" i="23"/>
  <c r="DA89" i="23"/>
  <c r="DE89" i="23"/>
  <c r="DK89" i="23"/>
  <c r="DO89" i="23"/>
  <c r="DR89" i="23"/>
  <c r="DS89" i="23"/>
  <c r="DU89" i="23"/>
  <c r="DW89" i="23"/>
  <c r="DX89" i="23"/>
  <c r="DY89" i="23"/>
  <c r="U125" i="15"/>
  <c r="U125" i="14" s="1"/>
  <c r="K6" i="17"/>
  <c r="Q6" i="17"/>
  <c r="F16" i="6"/>
  <c r="F17" i="6"/>
  <c r="F18" i="6"/>
  <c r="F20" i="6"/>
  <c r="F25" i="6"/>
  <c r="F26" i="6"/>
  <c r="F28" i="6"/>
  <c r="F29" i="6"/>
  <c r="O6" i="17"/>
  <c r="J6" i="17"/>
  <c r="N6" i="17"/>
  <c r="AO94" i="13"/>
  <c r="AQ94" i="13"/>
  <c r="L6" i="17"/>
  <c r="S24" i="21"/>
  <c r="AP94" i="13"/>
  <c r="M6" i="17"/>
  <c r="P6" i="17"/>
  <c r="P17" i="21"/>
  <c r="Q17" i="21"/>
  <c r="V3" i="21"/>
  <c r="U40" i="21"/>
  <c r="U41" i="21"/>
  <c r="U45" i="21"/>
  <c r="U91" i="21"/>
  <c r="U88" i="21"/>
  <c r="BD4" i="3"/>
  <c r="U1" i="21"/>
  <c r="T38" i="21"/>
  <c r="E17" i="9"/>
  <c r="T189" i="15"/>
  <c r="T52" i="21"/>
  <c r="T59" i="21"/>
  <c r="P28" i="21"/>
  <c r="Q28" i="21"/>
  <c r="Q42" i="21"/>
  <c r="BG2" i="3"/>
  <c r="H16" i="9"/>
  <c r="Q205" i="16"/>
  <c r="BA48" i="18"/>
  <c r="AG48" i="18"/>
  <c r="AY49" i="18"/>
  <c r="B25" i="18"/>
  <c r="AZ4" i="3"/>
  <c r="A24" i="18"/>
  <c r="AW16" i="17"/>
  <c r="AV17" i="17"/>
  <c r="AU69" i="17"/>
  <c r="AZ5" i="17"/>
  <c r="AY6" i="17"/>
  <c r="K2" i="17"/>
  <c r="J21" i="17"/>
  <c r="J36" i="17"/>
  <c r="J50" i="17"/>
  <c r="J51" i="17"/>
  <c r="J54" i="17"/>
  <c r="A6" i="7"/>
  <c r="F6" i="7"/>
  <c r="I40" i="17"/>
  <c r="I41" i="17"/>
  <c r="I42" i="17"/>
  <c r="I43" i="17"/>
  <c r="I55" i="17"/>
  <c r="I56" i="17"/>
  <c r="I70" i="17"/>
  <c r="I71" i="17"/>
  <c r="I73" i="17"/>
  <c r="I64" i="17"/>
  <c r="O2" i="13"/>
  <c r="N3" i="13"/>
  <c r="P1" i="12"/>
  <c r="D2" i="12"/>
  <c r="L18" i="9"/>
  <c r="N18" i="9"/>
  <c r="T18" i="9"/>
  <c r="U18" i="9"/>
  <c r="V18" i="9"/>
  <c r="A19" i="9"/>
  <c r="I14" i="6"/>
  <c r="H16" i="6"/>
  <c r="H17" i="6"/>
  <c r="H18" i="6"/>
  <c r="H19" i="6"/>
  <c r="H20" i="6"/>
  <c r="H24" i="6"/>
  <c r="H25" i="6"/>
  <c r="H26" i="6"/>
  <c r="H27" i="6"/>
  <c r="H28" i="6"/>
  <c r="H29" i="6"/>
  <c r="M17" i="3"/>
  <c r="U6" i="14"/>
  <c r="I24" i="12"/>
  <c r="T1" i="14"/>
  <c r="H25" i="12"/>
  <c r="H26" i="12"/>
  <c r="H27" i="12"/>
  <c r="H28" i="12"/>
  <c r="H29" i="12"/>
  <c r="H30" i="12"/>
  <c r="H31" i="12"/>
  <c r="H32" i="12"/>
  <c r="H39" i="12"/>
  <c r="H55" i="12"/>
  <c r="U6" i="16"/>
  <c r="T16" i="16"/>
  <c r="T72" i="21" s="1"/>
  <c r="T17" i="16"/>
  <c r="T18" i="16"/>
  <c r="T19" i="16"/>
  <c r="T36" i="16"/>
  <c r="P36" i="16" s="1"/>
  <c r="T37" i="16"/>
  <c r="T38" i="16"/>
  <c r="T39" i="16"/>
  <c r="T40" i="16"/>
  <c r="P40" i="16" s="1"/>
  <c r="T41" i="16"/>
  <c r="T42" i="16"/>
  <c r="T43" i="16"/>
  <c r="T44" i="16"/>
  <c r="T45" i="16"/>
  <c r="T46" i="16"/>
  <c r="T48" i="16"/>
  <c r="T49" i="16"/>
  <c r="T50" i="16"/>
  <c r="T52" i="16"/>
  <c r="T53" i="16"/>
  <c r="T54" i="16"/>
  <c r="Q54" i="16" s="1"/>
  <c r="T55" i="16"/>
  <c r="P55" i="16" s="1"/>
  <c r="T56" i="16"/>
  <c r="T57" i="16"/>
  <c r="T58" i="16"/>
  <c r="P58" i="16" s="1"/>
  <c r="T59" i="16"/>
  <c r="T61" i="16"/>
  <c r="T62" i="16"/>
  <c r="T63" i="16"/>
  <c r="T65" i="16"/>
  <c r="T66" i="16"/>
  <c r="T67" i="16"/>
  <c r="T68" i="16"/>
  <c r="T69" i="16"/>
  <c r="T70" i="16"/>
  <c r="T71" i="16"/>
  <c r="T76" i="16"/>
  <c r="P76" i="16" s="1"/>
  <c r="T77" i="16"/>
  <c r="Q77" i="16" s="1"/>
  <c r="T78" i="16"/>
  <c r="T79" i="16"/>
  <c r="T80" i="16"/>
  <c r="P80" i="16" s="1"/>
  <c r="T81" i="16"/>
  <c r="T83" i="16"/>
  <c r="T84" i="16"/>
  <c r="T85" i="16"/>
  <c r="T87" i="16"/>
  <c r="T88" i="16"/>
  <c r="T89" i="16"/>
  <c r="T90" i="16"/>
  <c r="T91" i="16"/>
  <c r="T93" i="16"/>
  <c r="T94" i="16"/>
  <c r="T95" i="16"/>
  <c r="P95" i="16" s="1"/>
  <c r="T99" i="16"/>
  <c r="T100" i="16"/>
  <c r="T101" i="16"/>
  <c r="T102" i="16"/>
  <c r="P102" i="16" s="1"/>
  <c r="T104" i="16"/>
  <c r="T105" i="16"/>
  <c r="T106" i="16"/>
  <c r="T107" i="16"/>
  <c r="T108" i="16"/>
  <c r="T109" i="16"/>
  <c r="T110" i="16"/>
  <c r="T111" i="16"/>
  <c r="T112" i="16"/>
  <c r="T113" i="16"/>
  <c r="T114" i="16"/>
  <c r="T117" i="16"/>
  <c r="P117" i="16" s="1"/>
  <c r="T118" i="16"/>
  <c r="P118" i="16" s="1"/>
  <c r="T119" i="16"/>
  <c r="T120" i="16"/>
  <c r="T121" i="16"/>
  <c r="P121" i="16" s="1"/>
  <c r="T124" i="16"/>
  <c r="AA7" i="23" s="1"/>
  <c r="T125" i="16"/>
  <c r="T126" i="16"/>
  <c r="T127" i="16"/>
  <c r="T128" i="16"/>
  <c r="T134" i="16"/>
  <c r="T137" i="16"/>
  <c r="T138" i="16"/>
  <c r="T139" i="16"/>
  <c r="T140" i="16"/>
  <c r="T141" i="16"/>
  <c r="T142" i="16"/>
  <c r="P142" i="16" s="1"/>
  <c r="T143" i="16"/>
  <c r="Q143" i="16" s="1"/>
  <c r="T145" i="16"/>
  <c r="T146" i="16"/>
  <c r="T147" i="16"/>
  <c r="P147" i="16" s="1"/>
  <c r="T148" i="16"/>
  <c r="T149" i="16"/>
  <c r="T150" i="16"/>
  <c r="T151" i="16"/>
  <c r="T153" i="16"/>
  <c r="T154" i="16"/>
  <c r="T155" i="16"/>
  <c r="T156" i="16"/>
  <c r="T157" i="16"/>
  <c r="T158" i="16"/>
  <c r="T159" i="16"/>
  <c r="T160" i="16"/>
  <c r="Q160" i="16" s="1"/>
  <c r="T161" i="16"/>
  <c r="P161" i="16" s="1"/>
  <c r="T164" i="16"/>
  <c r="T165" i="16"/>
  <c r="T166" i="16"/>
  <c r="Q166" i="16" s="1"/>
  <c r="T167" i="16"/>
  <c r="T168" i="16"/>
  <c r="T169" i="16"/>
  <c r="T170" i="16"/>
  <c r="T171" i="16"/>
  <c r="T172" i="16"/>
  <c r="T173" i="16"/>
  <c r="T175" i="16"/>
  <c r="T176" i="16"/>
  <c r="T177" i="16"/>
  <c r="T178" i="16"/>
  <c r="T179" i="16"/>
  <c r="Q179" i="16" s="1"/>
  <c r="T180" i="16"/>
  <c r="P180" i="16" s="1"/>
  <c r="T182" i="16"/>
  <c r="T181" i="16" s="1"/>
  <c r="T209" i="16"/>
  <c r="T217" i="16"/>
  <c r="T224" i="16"/>
  <c r="T230" i="16"/>
  <c r="T1" i="16"/>
  <c r="T2" i="16"/>
  <c r="T3" i="16"/>
  <c r="Q224" i="16"/>
  <c r="S229" i="16"/>
  <c r="S223" i="16"/>
  <c r="D19" i="6"/>
  <c r="F19" i="6"/>
  <c r="D60" i="21"/>
  <c r="D83" i="21"/>
  <c r="B72" i="23"/>
  <c r="C33" i="12"/>
  <c r="E34" i="12"/>
  <c r="C35" i="12"/>
  <c r="E35" i="12"/>
  <c r="C36" i="12"/>
  <c r="E36" i="12"/>
  <c r="C19" i="12"/>
  <c r="K22" i="5"/>
  <c r="G139" i="23"/>
  <c r="K139" i="23"/>
  <c r="N139" i="23"/>
  <c r="R139" i="23"/>
  <c r="W139" i="23"/>
  <c r="AA139" i="23"/>
  <c r="AD139" i="23"/>
  <c r="AG139" i="23"/>
  <c r="AJ139" i="23"/>
  <c r="AL139" i="23"/>
  <c r="AP139" i="23"/>
  <c r="AZ139" i="23"/>
  <c r="BC139" i="23"/>
  <c r="BK139" i="23"/>
  <c r="BM139" i="23"/>
  <c r="BP139" i="23"/>
  <c r="BS139" i="23"/>
  <c r="BU139" i="23"/>
  <c r="CA139" i="23"/>
  <c r="CJ139" i="23"/>
  <c r="CO139" i="23"/>
  <c r="CP139" i="23"/>
  <c r="CX139" i="23"/>
  <c r="DE139" i="23"/>
  <c r="DF139" i="23"/>
  <c r="DJ139" i="23"/>
  <c r="DT139" i="23"/>
  <c r="DX139" i="23"/>
  <c r="DZ139" i="23"/>
  <c r="BH139" i="23"/>
  <c r="BW139" i="23"/>
  <c r="J139" i="23"/>
  <c r="M139" i="23"/>
  <c r="O139" i="23"/>
  <c r="P139" i="23"/>
  <c r="U139" i="23"/>
  <c r="Y139" i="23"/>
  <c r="Z139" i="23"/>
  <c r="AC139" i="23"/>
  <c r="AI139" i="23"/>
  <c r="AK139" i="23"/>
  <c r="AM139" i="23"/>
  <c r="AO139" i="23"/>
  <c r="AT139" i="23"/>
  <c r="AV139" i="23"/>
  <c r="AY139" i="23"/>
  <c r="BB139" i="23"/>
  <c r="BE139" i="23"/>
  <c r="BJ139" i="23"/>
  <c r="BR139" i="23"/>
  <c r="BT139" i="23"/>
  <c r="BY139" i="23"/>
  <c r="CC139" i="23"/>
  <c r="CD139" i="23"/>
  <c r="CG139" i="23"/>
  <c r="CI139" i="23"/>
  <c r="CL139" i="23"/>
  <c r="CS139" i="23"/>
  <c r="CU139" i="23"/>
  <c r="DB139" i="23"/>
  <c r="DG139" i="23"/>
  <c r="DK139" i="23"/>
  <c r="DN139" i="23"/>
  <c r="EA139" i="23"/>
  <c r="H139" i="23"/>
  <c r="I139" i="23"/>
  <c r="Q139" i="23"/>
  <c r="V139" i="23"/>
  <c r="X139" i="23"/>
  <c r="AB139" i="23"/>
  <c r="AE139" i="23"/>
  <c r="AF139" i="23"/>
  <c r="AH139" i="23"/>
  <c r="AN139" i="23"/>
  <c r="AS139" i="23"/>
  <c r="AU139" i="23"/>
  <c r="AX139" i="23"/>
  <c r="BA139" i="23"/>
  <c r="BD139" i="23"/>
  <c r="BF139" i="23"/>
  <c r="BG139" i="23"/>
  <c r="BI139" i="23"/>
  <c r="BL139" i="23"/>
  <c r="BN139" i="23"/>
  <c r="BO139" i="23"/>
  <c r="BQ139" i="23"/>
  <c r="BV139" i="23"/>
  <c r="BZ139" i="23"/>
  <c r="CB139" i="23"/>
  <c r="CE139" i="23"/>
  <c r="CH139" i="23"/>
  <c r="CK139" i="23"/>
  <c r="CM139" i="23"/>
  <c r="CR139" i="23"/>
  <c r="CW139" i="23"/>
  <c r="CZ139" i="23"/>
  <c r="DA139" i="23"/>
  <c r="DC139" i="23"/>
  <c r="DH139" i="23"/>
  <c r="DI139" i="23"/>
  <c r="DO139" i="23"/>
  <c r="DQ139" i="23"/>
  <c r="DS139" i="23"/>
  <c r="DV139" i="23"/>
  <c r="DW139" i="23"/>
  <c r="DY139" i="23"/>
  <c r="AW139" i="23"/>
  <c r="CN139" i="23"/>
  <c r="DD139" i="23"/>
  <c r="S139" i="23"/>
  <c r="AR139" i="23"/>
  <c r="CF139" i="23"/>
  <c r="CQ139" i="23"/>
  <c r="CT139" i="23"/>
  <c r="CY139" i="23"/>
  <c r="DM139" i="23"/>
  <c r="DR139" i="23"/>
  <c r="L139" i="23"/>
  <c r="T139" i="23"/>
  <c r="AQ139" i="23"/>
  <c r="BX139" i="23"/>
  <c r="CV139" i="23"/>
  <c r="DL139" i="23"/>
  <c r="DP139" i="23"/>
  <c r="DU139" i="23"/>
  <c r="V42" i="27"/>
  <c r="V125" i="15"/>
  <c r="V125" i="14" s="1"/>
  <c r="V87" i="15"/>
  <c r="V87" i="14" s="1"/>
  <c r="W47" i="27"/>
  <c r="W49" i="27"/>
  <c r="W26" i="27" s="1"/>
  <c r="W12" i="15" s="1"/>
  <c r="W12" i="14" s="1"/>
  <c r="W48" i="27"/>
  <c r="W52" i="27"/>
  <c r="W53" i="27"/>
  <c r="W54" i="27"/>
  <c r="W40" i="27"/>
  <c r="W132" i="15" s="1"/>
  <c r="W132" i="14" s="1"/>
  <c r="W36" i="27"/>
  <c r="W125" i="15" s="1"/>
  <c r="W125" i="14" s="1"/>
  <c r="W41" i="27"/>
  <c r="W133" i="15" s="1"/>
  <c r="W133" i="14" s="1"/>
  <c r="W38" i="27"/>
  <c r="W127" i="15" s="1"/>
  <c r="W127" i="14" s="1"/>
  <c r="W39" i="27"/>
  <c r="W131" i="15" s="1"/>
  <c r="W37" i="27"/>
  <c r="W126" i="15" s="1"/>
  <c r="W126" i="14" s="1"/>
  <c r="W30" i="27"/>
  <c r="X21" i="27"/>
  <c r="W22" i="27"/>
  <c r="W31" i="27"/>
  <c r="W88" i="15" s="1"/>
  <c r="W88" i="14" s="1"/>
  <c r="W32" i="27"/>
  <c r="W89" i="15" s="1"/>
  <c r="W89" i="14" s="1"/>
  <c r="H94" i="23"/>
  <c r="K94" i="23"/>
  <c r="O94" i="23"/>
  <c r="T94" i="23"/>
  <c r="W94" i="23"/>
  <c r="AD94" i="23"/>
  <c r="AG94" i="23"/>
  <c r="AK94" i="23"/>
  <c r="AU94" i="23"/>
  <c r="AZ94" i="23"/>
  <c r="BB94" i="23"/>
  <c r="BF94" i="23"/>
  <c r="BH94" i="23"/>
  <c r="BK94" i="23"/>
  <c r="BO94" i="23"/>
  <c r="BU94" i="23"/>
  <c r="BX94" i="23"/>
  <c r="CA94" i="23"/>
  <c r="CF94" i="23"/>
  <c r="CH94" i="23"/>
  <c r="CL94" i="23"/>
  <c r="CO94" i="23"/>
  <c r="CR94" i="23"/>
  <c r="CU94" i="23"/>
  <c r="DB94" i="23"/>
  <c r="DE94" i="23"/>
  <c r="DH94" i="23"/>
  <c r="DK94" i="23"/>
  <c r="DN94" i="23"/>
  <c r="DS94" i="23"/>
  <c r="DU94" i="23"/>
  <c r="DW94" i="23"/>
  <c r="J94" i="23"/>
  <c r="BE94" i="23"/>
  <c r="BN94" i="23"/>
  <c r="BT94" i="23"/>
  <c r="CC94" i="23"/>
  <c r="CK94" i="23"/>
  <c r="DA94" i="23"/>
  <c r="DI94" i="23"/>
  <c r="DY94" i="23"/>
  <c r="I94" i="23"/>
  <c r="L94" i="23"/>
  <c r="P94" i="23"/>
  <c r="R94" i="23"/>
  <c r="V94" i="23"/>
  <c r="X94" i="23"/>
  <c r="Z94" i="23"/>
  <c r="AB94" i="23"/>
  <c r="AE94" i="23"/>
  <c r="AI94" i="23"/>
  <c r="AL94" i="23"/>
  <c r="AQ94" i="23"/>
  <c r="AS94" i="23"/>
  <c r="AT94" i="23"/>
  <c r="AV94" i="23"/>
  <c r="AY94" i="23"/>
  <c r="BM94" i="23"/>
  <c r="BQ94" i="23"/>
  <c r="BW94" i="23"/>
  <c r="BY94" i="23"/>
  <c r="CB94" i="23"/>
  <c r="CD94" i="23"/>
  <c r="CM94" i="23"/>
  <c r="CQ94" i="23"/>
  <c r="CW94" i="23"/>
  <c r="DG94" i="23"/>
  <c r="DJ94" i="23"/>
  <c r="DM94" i="23"/>
  <c r="DZ94" i="23"/>
  <c r="E99" i="23"/>
  <c r="Q94" i="23"/>
  <c r="CJ94" i="23"/>
  <c r="CY94" i="23"/>
  <c r="DQ94" i="23"/>
  <c r="DX94" i="23"/>
  <c r="Y94" i="23"/>
  <c r="AO94" i="23"/>
  <c r="AW94" i="23"/>
  <c r="BS94" i="23"/>
  <c r="CZ94" i="23"/>
  <c r="G94" i="23"/>
  <c r="AH94" i="23"/>
  <c r="AN94" i="23"/>
  <c r="BD94" i="23"/>
  <c r="CS94" i="23"/>
  <c r="M94" i="23"/>
  <c r="N94" i="23"/>
  <c r="S94" i="23"/>
  <c r="U94" i="23"/>
  <c r="AA94" i="23"/>
  <c r="AC94" i="23"/>
  <c r="AF94" i="23"/>
  <c r="AJ94" i="23"/>
  <c r="AM94" i="23"/>
  <c r="AP94" i="23"/>
  <c r="AR94" i="23"/>
  <c r="AX94" i="23"/>
  <c r="BA94" i="23"/>
  <c r="BC94" i="23"/>
  <c r="BG94" i="23"/>
  <c r="BI94" i="23"/>
  <c r="BJ94" i="23"/>
  <c r="BL94" i="23"/>
  <c r="BP94" i="23"/>
  <c r="BR94" i="23"/>
  <c r="BV94" i="23"/>
  <c r="BZ94" i="23"/>
  <c r="CE94" i="23"/>
  <c r="CG94" i="23"/>
  <c r="CI94" i="23"/>
  <c r="CN94" i="23"/>
  <c r="CP94" i="23"/>
  <c r="CT94" i="23"/>
  <c r="CV94" i="23"/>
  <c r="CX94" i="23"/>
  <c r="DC94" i="23"/>
  <c r="DD94" i="23"/>
  <c r="DF94" i="23"/>
  <c r="DL94" i="23"/>
  <c r="DO94" i="23"/>
  <c r="DP94" i="23"/>
  <c r="DR94" i="23"/>
  <c r="DT94" i="23"/>
  <c r="DV94" i="23"/>
  <c r="EA94" i="23"/>
  <c r="S23" i="21"/>
  <c r="G19" i="6"/>
  <c r="G27" i="6"/>
  <c r="T24" i="21"/>
  <c r="T23" i="21"/>
  <c r="H55" i="17"/>
  <c r="H64" i="17"/>
  <c r="R25" i="21"/>
  <c r="R31" i="21"/>
  <c r="AG42" i="18"/>
  <c r="AG43" i="18"/>
  <c r="AG44" i="18"/>
  <c r="AG45" i="18"/>
  <c r="AG46" i="18"/>
  <c r="W3" i="21"/>
  <c r="V40" i="21"/>
  <c r="V45" i="21"/>
  <c r="V83" i="21"/>
  <c r="V189" i="16" s="1"/>
  <c r="V85" i="21"/>
  <c r="V88" i="21"/>
  <c r="V62" i="21"/>
  <c r="V91" i="21"/>
  <c r="BD5" i="3"/>
  <c r="V1" i="21"/>
  <c r="P41" i="21"/>
  <c r="U42" i="21"/>
  <c r="BG3" i="3"/>
  <c r="H17" i="9"/>
  <c r="G17" i="9"/>
  <c r="Q17" i="9"/>
  <c r="J53" i="13"/>
  <c r="J57" i="13"/>
  <c r="J56" i="13"/>
  <c r="G16" i="9"/>
  <c r="BA49" i="18"/>
  <c r="AG49" i="18"/>
  <c r="AY50" i="18"/>
  <c r="B26" i="18"/>
  <c r="AZ5" i="3"/>
  <c r="A25" i="18"/>
  <c r="AX16" i="17"/>
  <c r="AW17" i="17"/>
  <c r="AV69" i="17"/>
  <c r="BA5" i="17"/>
  <c r="AZ6" i="17"/>
  <c r="L2" i="17"/>
  <c r="K21" i="17"/>
  <c r="K36" i="17"/>
  <c r="K50" i="17"/>
  <c r="K51" i="17"/>
  <c r="K54" i="17"/>
  <c r="A7" i="7"/>
  <c r="F7" i="7"/>
  <c r="J40" i="17"/>
  <c r="J41" i="17"/>
  <c r="J42" i="17"/>
  <c r="J43" i="17"/>
  <c r="J55" i="17"/>
  <c r="J56" i="17"/>
  <c r="J70" i="17"/>
  <c r="J71" i="17"/>
  <c r="J73" i="17"/>
  <c r="J64" i="17"/>
  <c r="I57" i="17"/>
  <c r="I58" i="17"/>
  <c r="I59" i="17"/>
  <c r="Q23" i="18"/>
  <c r="I65" i="17"/>
  <c r="AD23" i="18" s="1"/>
  <c r="AE23" i="18" s="1"/>
  <c r="I66" i="17"/>
  <c r="I67" i="17"/>
  <c r="B5" i="7"/>
  <c r="P2" i="13"/>
  <c r="O3" i="13"/>
  <c r="Q1" i="12"/>
  <c r="C4" i="12"/>
  <c r="L19" i="9"/>
  <c r="N19" i="9"/>
  <c r="T19" i="9"/>
  <c r="U19" i="9"/>
  <c r="V19" i="9"/>
  <c r="A20" i="9"/>
  <c r="J14" i="6"/>
  <c r="I16" i="6"/>
  <c r="I17" i="6"/>
  <c r="I18" i="6"/>
  <c r="I19" i="6"/>
  <c r="I20" i="6"/>
  <c r="I24" i="6"/>
  <c r="I25" i="6"/>
  <c r="I26" i="6"/>
  <c r="I27" i="6"/>
  <c r="I28" i="6"/>
  <c r="I29" i="6"/>
  <c r="V6" i="14"/>
  <c r="J24" i="12"/>
  <c r="U1" i="14"/>
  <c r="U4" i="14"/>
  <c r="R5" i="14"/>
  <c r="C15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9" i="12"/>
  <c r="I55" i="12"/>
  <c r="U65" i="16"/>
  <c r="U64" i="16" s="1"/>
  <c r="V6" i="16"/>
  <c r="U23" i="16"/>
  <c r="U24" i="16"/>
  <c r="U25" i="16"/>
  <c r="U26" i="16"/>
  <c r="U29" i="16"/>
  <c r="U30" i="16"/>
  <c r="U31" i="16"/>
  <c r="U32" i="16"/>
  <c r="U217" i="16"/>
  <c r="U230" i="16"/>
  <c r="U1" i="16"/>
  <c r="U2" i="16"/>
  <c r="U3" i="16"/>
  <c r="Q209" i="16"/>
  <c r="T223" i="16"/>
  <c r="T227" i="16"/>
  <c r="T229" i="16"/>
  <c r="T228" i="16"/>
  <c r="Q230" i="16"/>
  <c r="S228" i="16"/>
  <c r="S227" i="16"/>
  <c r="F182" i="15"/>
  <c r="E37" i="12"/>
  <c r="H37" i="12"/>
  <c r="K23" i="5"/>
  <c r="Q2" i="15"/>
  <c r="Q3" i="15" s="1"/>
  <c r="Q5" i="21"/>
  <c r="D61" i="21"/>
  <c r="E12" i="23"/>
  <c r="E7" i="23"/>
  <c r="A73" i="23"/>
  <c r="X48" i="27"/>
  <c r="X47" i="27"/>
  <c r="X54" i="27"/>
  <c r="X52" i="27"/>
  <c r="X38" i="27"/>
  <c r="X127" i="15" s="1"/>
  <c r="X127" i="14" s="1"/>
  <c r="X40" i="27"/>
  <c r="X132" i="15" s="1"/>
  <c r="X132" i="14" s="1"/>
  <c r="X36" i="27"/>
  <c r="X37" i="27"/>
  <c r="X126" i="15" s="1"/>
  <c r="X126" i="14" s="1"/>
  <c r="X39" i="27"/>
  <c r="X131" i="15" s="1"/>
  <c r="X131" i="14" s="1"/>
  <c r="X41" i="27"/>
  <c r="X133" i="15" s="1"/>
  <c r="X133" i="14" s="1"/>
  <c r="X49" i="27"/>
  <c r="X53" i="27"/>
  <c r="X25" i="27" s="1"/>
  <c r="X17" i="15" s="1"/>
  <c r="X17" i="14" s="1"/>
  <c r="X30" i="27"/>
  <c r="Y21" i="27"/>
  <c r="X22" i="27"/>
  <c r="X31" i="27"/>
  <c r="X32" i="27"/>
  <c r="X89" i="15" s="1"/>
  <c r="X89" i="14" s="1"/>
  <c r="N99" i="23"/>
  <c r="R99" i="23"/>
  <c r="V99" i="23"/>
  <c r="Y99" i="23"/>
  <c r="AD99" i="23"/>
  <c r="AE99" i="23"/>
  <c r="AK99" i="23"/>
  <c r="AN99" i="23"/>
  <c r="AP99" i="23"/>
  <c r="AS99" i="23"/>
  <c r="AW99" i="23"/>
  <c r="AZ99" i="23"/>
  <c r="BC99" i="23"/>
  <c r="BJ99" i="23"/>
  <c r="BL99" i="23"/>
  <c r="BN99" i="23"/>
  <c r="BU99" i="23"/>
  <c r="BX99" i="23"/>
  <c r="CC99" i="23"/>
  <c r="CI99" i="23"/>
  <c r="CK99" i="23"/>
  <c r="CO99" i="23"/>
  <c r="CS99" i="23"/>
  <c r="CX99" i="23"/>
  <c r="DC99" i="23"/>
  <c r="DG99" i="23"/>
  <c r="DJ99" i="23"/>
  <c r="DM99" i="23"/>
  <c r="DN99" i="23"/>
  <c r="DW99" i="23"/>
  <c r="EA99" i="23"/>
  <c r="CL99" i="23"/>
  <c r="J99" i="23"/>
  <c r="BF99" i="23"/>
  <c r="CE99" i="23"/>
  <c r="DZ99" i="23"/>
  <c r="G99" i="23"/>
  <c r="I99" i="23"/>
  <c r="L99" i="23"/>
  <c r="M99" i="23"/>
  <c r="P99" i="23"/>
  <c r="S99" i="23"/>
  <c r="U99" i="23"/>
  <c r="X99" i="23"/>
  <c r="AA99" i="23"/>
  <c r="AC99" i="23"/>
  <c r="AG99" i="23"/>
  <c r="AI99" i="23"/>
  <c r="AL99" i="23"/>
  <c r="AO99" i="23"/>
  <c r="AR99" i="23"/>
  <c r="AT99" i="23"/>
  <c r="AU99" i="23"/>
  <c r="BA99" i="23"/>
  <c r="BD99" i="23"/>
  <c r="BH99" i="23"/>
  <c r="BK99" i="23"/>
  <c r="BM99" i="23"/>
  <c r="BP99" i="23"/>
  <c r="BQ99" i="23"/>
  <c r="BR99" i="23"/>
  <c r="BS99" i="23"/>
  <c r="BW99" i="23"/>
  <c r="BZ99" i="23"/>
  <c r="CB99" i="23"/>
  <c r="CF99" i="23"/>
  <c r="CG99" i="23"/>
  <c r="CJ99" i="23"/>
  <c r="CM99" i="23"/>
  <c r="CP99" i="23"/>
  <c r="CR99" i="23"/>
  <c r="CU99" i="23"/>
  <c r="CW99" i="23"/>
  <c r="CY99" i="23"/>
  <c r="DD99" i="23"/>
  <c r="DE99" i="23"/>
  <c r="DF99" i="23"/>
  <c r="DH99" i="23"/>
  <c r="DL99" i="23"/>
  <c r="DP99" i="23"/>
  <c r="DQ99" i="23"/>
  <c r="DT99" i="23"/>
  <c r="DU99" i="23"/>
  <c r="DV99" i="23"/>
  <c r="DY99" i="23"/>
  <c r="K99" i="23"/>
  <c r="O99" i="23"/>
  <c r="Q99" i="23"/>
  <c r="T99" i="23"/>
  <c r="W99" i="23"/>
  <c r="Z99" i="23"/>
  <c r="AB99" i="23"/>
  <c r="AF99" i="23"/>
  <c r="AH99" i="23"/>
  <c r="AJ99" i="23"/>
  <c r="AM99" i="23"/>
  <c r="AQ99" i="23"/>
  <c r="AV99" i="23"/>
  <c r="AY99" i="23"/>
  <c r="BB99" i="23"/>
  <c r="BE99" i="23"/>
  <c r="BG99" i="23"/>
  <c r="BI99" i="23"/>
  <c r="BO99" i="23"/>
  <c r="BT99" i="23"/>
  <c r="BV99" i="23"/>
  <c r="BY99" i="23"/>
  <c r="CA99" i="23"/>
  <c r="CD99" i="23"/>
  <c r="CH99" i="23"/>
  <c r="CN99" i="23"/>
  <c r="CQ99" i="23"/>
  <c r="CV99" i="23"/>
  <c r="CZ99" i="23"/>
  <c r="DB99" i="23"/>
  <c r="DI99" i="23"/>
  <c r="DO99" i="23"/>
  <c r="DS99" i="23"/>
  <c r="DX99" i="23"/>
  <c r="E104" i="23"/>
  <c r="H99" i="23"/>
  <c r="AX99" i="23"/>
  <c r="CT99" i="23"/>
  <c r="DA99" i="23"/>
  <c r="DK99" i="23"/>
  <c r="DR99" i="23"/>
  <c r="H71" i="17"/>
  <c r="H73" i="17"/>
  <c r="H59" i="17"/>
  <c r="H58" i="17"/>
  <c r="H57" i="17"/>
  <c r="B4" i="7"/>
  <c r="H67" i="17"/>
  <c r="H66" i="17"/>
  <c r="H65" i="17"/>
  <c r="Q22" i="18"/>
  <c r="I22" i="18" s="1"/>
  <c r="BB2" i="3" s="1"/>
  <c r="U62" i="21"/>
  <c r="P54" i="16"/>
  <c r="Q112" i="16"/>
  <c r="P134" i="16"/>
  <c r="Q134" i="16"/>
  <c r="Q139" i="16"/>
  <c r="U83" i="21"/>
  <c r="U189" i="16" s="1"/>
  <c r="U85" i="21"/>
  <c r="J52" i="17"/>
  <c r="H33" i="12"/>
  <c r="H36" i="12"/>
  <c r="H35" i="12"/>
  <c r="U60" i="21"/>
  <c r="U189" i="15" s="1"/>
  <c r="R28" i="21"/>
  <c r="H34" i="12"/>
  <c r="Q24" i="21"/>
  <c r="X3" i="21"/>
  <c r="W40" i="21"/>
  <c r="W45" i="21"/>
  <c r="W60" i="21"/>
  <c r="W189" i="15" s="1"/>
  <c r="W83" i="21"/>
  <c r="W189" i="16" s="1"/>
  <c r="W91" i="21"/>
  <c r="W88" i="21"/>
  <c r="W85" i="21"/>
  <c r="W61" i="21"/>
  <c r="W198" i="15" s="1"/>
  <c r="BD6" i="3"/>
  <c r="W62" i="21"/>
  <c r="W1" i="21"/>
  <c r="V42" i="21"/>
  <c r="Q16" i="9"/>
  <c r="BA50" i="18"/>
  <c r="AG50" i="18"/>
  <c r="AY51" i="18"/>
  <c r="B27" i="18"/>
  <c r="AZ6" i="3"/>
  <c r="A26" i="18"/>
  <c r="AY16" i="17"/>
  <c r="AX17" i="17"/>
  <c r="AW69" i="17"/>
  <c r="BB5" i="17"/>
  <c r="BA6" i="17"/>
  <c r="M2" i="17"/>
  <c r="L21" i="17"/>
  <c r="L36" i="17"/>
  <c r="L50" i="17"/>
  <c r="L51" i="17"/>
  <c r="L54" i="17"/>
  <c r="A8" i="7"/>
  <c r="F8" i="7"/>
  <c r="K40" i="17"/>
  <c r="K41" i="17"/>
  <c r="K42" i="17"/>
  <c r="K43" i="17"/>
  <c r="K55" i="17"/>
  <c r="K56" i="17"/>
  <c r="K70" i="17"/>
  <c r="K71" i="17"/>
  <c r="K73" i="17"/>
  <c r="K64" i="17"/>
  <c r="J57" i="17"/>
  <c r="J58" i="17"/>
  <c r="J59" i="17"/>
  <c r="Q24" i="18"/>
  <c r="J65" i="17"/>
  <c r="J66" i="17"/>
  <c r="J67" i="17"/>
  <c r="B6" i="7"/>
  <c r="I63" i="17"/>
  <c r="I90" i="17" s="1"/>
  <c r="I68" i="17"/>
  <c r="I23" i="18"/>
  <c r="BB3" i="3" s="1"/>
  <c r="R23" i="18"/>
  <c r="J23" i="18" s="1"/>
  <c r="U23" i="18"/>
  <c r="V23" i="18" s="1"/>
  <c r="D5" i="7"/>
  <c r="Y23" i="18"/>
  <c r="Z23" i="18" s="1"/>
  <c r="E5" i="7"/>
  <c r="Q2" i="13"/>
  <c r="P3" i="13"/>
  <c r="R1" i="12"/>
  <c r="S1" i="12"/>
  <c r="T1" i="12"/>
  <c r="D3" i="12"/>
  <c r="D5" i="12"/>
  <c r="C6" i="12"/>
  <c r="C10" i="12"/>
  <c r="D13" i="12"/>
  <c r="L20" i="9"/>
  <c r="N20" i="9"/>
  <c r="T20" i="9"/>
  <c r="U20" i="9"/>
  <c r="V20" i="9"/>
  <c r="A21" i="9"/>
  <c r="K14" i="6"/>
  <c r="J16" i="6"/>
  <c r="J17" i="6"/>
  <c r="J18" i="6"/>
  <c r="J19" i="6"/>
  <c r="J20" i="6"/>
  <c r="J24" i="6"/>
  <c r="J25" i="6"/>
  <c r="J26" i="6"/>
  <c r="J27" i="6"/>
  <c r="J28" i="6"/>
  <c r="J29" i="6"/>
  <c r="W6" i="14"/>
  <c r="K24" i="12"/>
  <c r="V1" i="14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9" i="12"/>
  <c r="J55" i="12"/>
  <c r="V65" i="16"/>
  <c r="V64" i="16" s="1"/>
  <c r="W6" i="16"/>
  <c r="V23" i="16"/>
  <c r="V24" i="16"/>
  <c r="V25" i="16"/>
  <c r="V26" i="16"/>
  <c r="V29" i="16"/>
  <c r="V30" i="16"/>
  <c r="V31" i="16"/>
  <c r="V32" i="16"/>
  <c r="V217" i="16"/>
  <c r="V230" i="16"/>
  <c r="V1" i="16"/>
  <c r="V2" i="16"/>
  <c r="V3" i="16"/>
  <c r="U222" i="16"/>
  <c r="G10" i="22"/>
  <c r="T22" i="16"/>
  <c r="U22" i="16"/>
  <c r="U11" i="16"/>
  <c r="U13" i="16"/>
  <c r="U14" i="16"/>
  <c r="Q228" i="16"/>
  <c r="S226" i="16"/>
  <c r="Q227" i="16"/>
  <c r="U61" i="21"/>
  <c r="T69" i="21"/>
  <c r="T205" i="15"/>
  <c r="T205" i="14" s="1"/>
  <c r="S69" i="21"/>
  <c r="A74" i="23"/>
  <c r="B74" i="23"/>
  <c r="X125" i="15"/>
  <c r="X125" i="14" s="1"/>
  <c r="X87" i="15"/>
  <c r="X87" i="14" s="1"/>
  <c r="Y37" i="27"/>
  <c r="Y126" i="15" s="1"/>
  <c r="Y126" i="14" s="1"/>
  <c r="Y53" i="27"/>
  <c r="Y52" i="27"/>
  <c r="Y48" i="27"/>
  <c r="Y49" i="27"/>
  <c r="Y47" i="27"/>
  <c r="Y41" i="27"/>
  <c r="Y133" i="15" s="1"/>
  <c r="Y38" i="27"/>
  <c r="Y127" i="15" s="1"/>
  <c r="Y127" i="14" s="1"/>
  <c r="Y36" i="27"/>
  <c r="Y125" i="15" s="1"/>
  <c r="Y125" i="14" s="1"/>
  <c r="Y39" i="27"/>
  <c r="Y40" i="27"/>
  <c r="Y132" i="15" s="1"/>
  <c r="Y132" i="14" s="1"/>
  <c r="Y54" i="27"/>
  <c r="Y30" i="27"/>
  <c r="Z21" i="27"/>
  <c r="Y31" i="27"/>
  <c r="Y22" i="27"/>
  <c r="Y32" i="27"/>
  <c r="Y89" i="15" s="1"/>
  <c r="Y89" i="14" s="1"/>
  <c r="H104" i="23"/>
  <c r="N104" i="23"/>
  <c r="T104" i="23"/>
  <c r="X104" i="23"/>
  <c r="AD104" i="23"/>
  <c r="AG104" i="23"/>
  <c r="AK104" i="23"/>
  <c r="AN104" i="23"/>
  <c r="AS104" i="23"/>
  <c r="AV104" i="23"/>
  <c r="AZ104" i="23"/>
  <c r="BH104" i="23"/>
  <c r="BL104" i="23"/>
  <c r="BN104" i="23"/>
  <c r="BQ104" i="23"/>
  <c r="BT104" i="23"/>
  <c r="BY104" i="23"/>
  <c r="CB104" i="23"/>
  <c r="CF104" i="23"/>
  <c r="CK104" i="23"/>
  <c r="CN104" i="23"/>
  <c r="CQ104" i="23"/>
  <c r="CT104" i="23"/>
  <c r="CX104" i="23"/>
  <c r="DD104" i="23"/>
  <c r="DE104" i="23"/>
  <c r="DI104" i="23"/>
  <c r="DL104" i="23"/>
  <c r="DR104" i="23"/>
  <c r="DV104" i="23"/>
  <c r="DZ104" i="23"/>
  <c r="Z104" i="23"/>
  <c r="AI104" i="23"/>
  <c r="BE104" i="23"/>
  <c r="CU104" i="23"/>
  <c r="DS104" i="23"/>
  <c r="G104" i="23"/>
  <c r="J104" i="23"/>
  <c r="M104" i="23"/>
  <c r="P104" i="23"/>
  <c r="V104" i="23"/>
  <c r="AC104" i="23"/>
  <c r="AF104" i="23"/>
  <c r="AJ104" i="23"/>
  <c r="AL104" i="23"/>
  <c r="AO104" i="23"/>
  <c r="AR104" i="23"/>
  <c r="AU104" i="23"/>
  <c r="AW104" i="23"/>
  <c r="BA104" i="23"/>
  <c r="BD104" i="23"/>
  <c r="BG104" i="23"/>
  <c r="BI104" i="23"/>
  <c r="BM104" i="23"/>
  <c r="BR104" i="23"/>
  <c r="BU104" i="23"/>
  <c r="BX104" i="23"/>
  <c r="CA104" i="23"/>
  <c r="CH104" i="23"/>
  <c r="CL104" i="23"/>
  <c r="CP104" i="23"/>
  <c r="CS104" i="23"/>
  <c r="CV104" i="23"/>
  <c r="CY104" i="23"/>
  <c r="DB104" i="23"/>
  <c r="DF104" i="23"/>
  <c r="DH104" i="23"/>
  <c r="DM104" i="23"/>
  <c r="DO104" i="23"/>
  <c r="DU104" i="23"/>
  <c r="DY104" i="23"/>
  <c r="E109" i="23"/>
  <c r="S104" i="23"/>
  <c r="AA104" i="23"/>
  <c r="AP104" i="23"/>
  <c r="EA104" i="23"/>
  <c r="K104" i="23"/>
  <c r="AY104" i="23"/>
  <c r="BW104" i="23"/>
  <c r="BB104" i="23"/>
  <c r="BO104" i="23"/>
  <c r="CE104" i="23"/>
  <c r="DK104" i="23"/>
  <c r="I104" i="23"/>
  <c r="L104" i="23"/>
  <c r="O104" i="23"/>
  <c r="Q104" i="23"/>
  <c r="R104" i="23"/>
  <c r="U104" i="23"/>
  <c r="W104" i="23"/>
  <c r="Y104" i="23"/>
  <c r="AB104" i="23"/>
  <c r="AE104" i="23"/>
  <c r="AH104" i="23"/>
  <c r="AM104" i="23"/>
  <c r="AQ104" i="23"/>
  <c r="AT104" i="23"/>
  <c r="AX104" i="23"/>
  <c r="BC104" i="23"/>
  <c r="BF104" i="23"/>
  <c r="BJ104" i="23"/>
  <c r="BK104" i="23"/>
  <c r="BP104" i="23"/>
  <c r="BS104" i="23"/>
  <c r="BV104" i="23"/>
  <c r="BZ104" i="23"/>
  <c r="CC104" i="23"/>
  <c r="CD104" i="23"/>
  <c r="CG104" i="23"/>
  <c r="CI104" i="23"/>
  <c r="CJ104" i="23"/>
  <c r="CM104" i="23"/>
  <c r="CO104" i="23"/>
  <c r="CR104" i="23"/>
  <c r="CW104" i="23"/>
  <c r="CZ104" i="23"/>
  <c r="DA104" i="23"/>
  <c r="DC104" i="23"/>
  <c r="DG104" i="23"/>
  <c r="DJ104" i="23"/>
  <c r="DN104" i="23"/>
  <c r="DP104" i="23"/>
  <c r="DQ104" i="23"/>
  <c r="DT104" i="23"/>
  <c r="DW104" i="23"/>
  <c r="DX104" i="23"/>
  <c r="H63" i="17"/>
  <c r="H88" i="17" s="1"/>
  <c r="T22" i="18" s="1"/>
  <c r="H68" i="17"/>
  <c r="H60" i="17"/>
  <c r="I60" i="17"/>
  <c r="J60" i="17"/>
  <c r="Y22" i="18"/>
  <c r="Z22" i="18" s="1"/>
  <c r="E4" i="7"/>
  <c r="U22" i="18"/>
  <c r="V22" i="18" s="1"/>
  <c r="D4" i="7"/>
  <c r="AD22" i="18"/>
  <c r="AE22" i="18" s="1"/>
  <c r="C4" i="7"/>
  <c r="Q23" i="21"/>
  <c r="J81" i="13"/>
  <c r="J80" i="13"/>
  <c r="V61" i="21"/>
  <c r="V198" i="15" s="1"/>
  <c r="T226" i="16"/>
  <c r="R134" i="16"/>
  <c r="Q229" i="16"/>
  <c r="Q223" i="16"/>
  <c r="V60" i="21"/>
  <c r="V189" i="15" s="1"/>
  <c r="K52" i="17"/>
  <c r="Y3" i="21"/>
  <c r="X40" i="21"/>
  <c r="X45" i="21"/>
  <c r="X60" i="21"/>
  <c r="X189" i="15" s="1"/>
  <c r="X85" i="21"/>
  <c r="X88" i="21"/>
  <c r="X91" i="21"/>
  <c r="X61" i="21"/>
  <c r="X198" i="15" s="1"/>
  <c r="X83" i="21"/>
  <c r="X189" i="16" s="1"/>
  <c r="BD7" i="3"/>
  <c r="X62" i="21"/>
  <c r="X1" i="21"/>
  <c r="W42" i="21"/>
  <c r="BA51" i="18"/>
  <c r="AG51" i="18"/>
  <c r="AY52" i="18"/>
  <c r="B28" i="18"/>
  <c r="AZ7" i="3"/>
  <c r="A27" i="18"/>
  <c r="AZ16" i="17"/>
  <c r="AY17" i="17"/>
  <c r="AX69" i="17"/>
  <c r="BC5" i="17"/>
  <c r="BB6" i="17"/>
  <c r="N2" i="17"/>
  <c r="M21" i="17"/>
  <c r="M36" i="17"/>
  <c r="M50" i="17"/>
  <c r="M51" i="17"/>
  <c r="M54" i="17"/>
  <c r="A9" i="7"/>
  <c r="F9" i="7"/>
  <c r="L40" i="17"/>
  <c r="L41" i="17"/>
  <c r="L42" i="17"/>
  <c r="L43" i="17"/>
  <c r="L55" i="17"/>
  <c r="L56" i="17"/>
  <c r="L70" i="17"/>
  <c r="L71" i="17"/>
  <c r="L73" i="17"/>
  <c r="L64" i="17"/>
  <c r="K57" i="17"/>
  <c r="K58" i="17"/>
  <c r="K59" i="17"/>
  <c r="Q25" i="18"/>
  <c r="K65" i="17"/>
  <c r="K66" i="17"/>
  <c r="K67" i="17"/>
  <c r="B7" i="7"/>
  <c r="J63" i="17"/>
  <c r="J90" i="17" s="1"/>
  <c r="J68" i="17"/>
  <c r="I24" i="18"/>
  <c r="BB4" i="3" s="1"/>
  <c r="R24" i="18"/>
  <c r="J24" i="18" s="1"/>
  <c r="AD24" i="18"/>
  <c r="C6" i="7"/>
  <c r="U24" i="18"/>
  <c r="D6" i="7"/>
  <c r="Y24" i="18"/>
  <c r="E6" i="7"/>
  <c r="I89" i="17"/>
  <c r="I88" i="17"/>
  <c r="T23" i="18" s="1"/>
  <c r="W23" i="18" s="1"/>
  <c r="I93" i="17"/>
  <c r="I92" i="17"/>
  <c r="I91" i="17"/>
  <c r="X23" i="18"/>
  <c r="AA23" i="18"/>
  <c r="R2" i="13"/>
  <c r="Q3" i="13"/>
  <c r="U1" i="12"/>
  <c r="D4" i="12"/>
  <c r="L21" i="9"/>
  <c r="N21" i="9"/>
  <c r="T21" i="9"/>
  <c r="U21" i="9"/>
  <c r="V21" i="9"/>
  <c r="A22" i="9"/>
  <c r="L14" i="6"/>
  <c r="K16" i="6"/>
  <c r="K17" i="6"/>
  <c r="K18" i="6"/>
  <c r="K19" i="6"/>
  <c r="K20" i="6"/>
  <c r="K24" i="6"/>
  <c r="K25" i="6"/>
  <c r="K26" i="6"/>
  <c r="K27" i="6"/>
  <c r="K28" i="6"/>
  <c r="K29" i="6"/>
  <c r="X6" i="14"/>
  <c r="L24" i="12"/>
  <c r="W1" i="14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9" i="12"/>
  <c r="K55" i="12"/>
  <c r="W65" i="16"/>
  <c r="W64" i="16" s="1"/>
  <c r="X6" i="16"/>
  <c r="W23" i="16"/>
  <c r="W24" i="16"/>
  <c r="W25" i="16"/>
  <c r="W26" i="16"/>
  <c r="W29" i="16"/>
  <c r="W30" i="16"/>
  <c r="W31" i="16"/>
  <c r="W32" i="16"/>
  <c r="W217" i="16"/>
  <c r="W230" i="16"/>
  <c r="W1" i="16"/>
  <c r="W2" i="16"/>
  <c r="W3" i="16"/>
  <c r="V222" i="16"/>
  <c r="H10" i="22"/>
  <c r="V13" i="16"/>
  <c r="AC4" i="23"/>
  <c r="V14" i="16"/>
  <c r="U224" i="16"/>
  <c r="G11" i="22"/>
  <c r="AB5" i="23"/>
  <c r="AB4" i="23"/>
  <c r="Q226" i="16"/>
  <c r="S205" i="15"/>
  <c r="S205" i="14" s="1"/>
  <c r="L54" i="13" s="1"/>
  <c r="Q69" i="21"/>
  <c r="J54" i="13" s="1"/>
  <c r="Z54" i="27"/>
  <c r="Z38" i="27"/>
  <c r="Z127" i="15" s="1"/>
  <c r="Z127" i="14" s="1"/>
  <c r="Z49" i="27"/>
  <c r="Z53" i="27"/>
  <c r="Z52" i="27"/>
  <c r="Z48" i="27"/>
  <c r="Z39" i="27"/>
  <c r="Z131" i="15" s="1"/>
  <c r="Z40" i="27"/>
  <c r="Z132" i="15" s="1"/>
  <c r="Z132" i="14" s="1"/>
  <c r="Z41" i="27"/>
  <c r="Z133" i="15" s="1"/>
  <c r="Z133" i="14" s="1"/>
  <c r="Z37" i="27"/>
  <c r="Z126" i="15" s="1"/>
  <c r="Z126" i="14" s="1"/>
  <c r="Z36" i="27"/>
  <c r="Z125" i="15" s="1"/>
  <c r="Z125" i="14" s="1"/>
  <c r="Z47" i="27"/>
  <c r="Z22" i="27"/>
  <c r="Z32" i="27"/>
  <c r="Z89" i="15" s="1"/>
  <c r="Z89" i="14" s="1"/>
  <c r="AA21" i="27"/>
  <c r="Z30" i="27"/>
  <c r="Z87" i="15" s="1"/>
  <c r="Z87" i="14" s="1"/>
  <c r="Z31" i="27"/>
  <c r="Z88" i="15" s="1"/>
  <c r="Z88" i="14" s="1"/>
  <c r="H109" i="23"/>
  <c r="J109" i="23"/>
  <c r="M109" i="23"/>
  <c r="P109" i="23"/>
  <c r="R109" i="23"/>
  <c r="Y109" i="23"/>
  <c r="AF109" i="23"/>
  <c r="AI109" i="23"/>
  <c r="AL109" i="23"/>
  <c r="AT109" i="23"/>
  <c r="AX109" i="23"/>
  <c r="BC109" i="23"/>
  <c r="BE109" i="23"/>
  <c r="BI109" i="23"/>
  <c r="BL109" i="23"/>
  <c r="BQ109" i="23"/>
  <c r="BU109" i="23"/>
  <c r="CB109" i="23"/>
  <c r="CE109" i="23"/>
  <c r="CG109" i="23"/>
  <c r="CH109" i="23"/>
  <c r="CL109" i="23"/>
  <c r="CO109" i="23"/>
  <c r="CY109" i="23"/>
  <c r="DA109" i="23"/>
  <c r="DC109" i="23"/>
  <c r="DE109" i="23"/>
  <c r="DG109" i="23"/>
  <c r="DJ109" i="23"/>
  <c r="DP109" i="23"/>
  <c r="DS109" i="23"/>
  <c r="DW109" i="23"/>
  <c r="DZ109" i="23"/>
  <c r="L109" i="23"/>
  <c r="AR109" i="23"/>
  <c r="AZ109" i="23"/>
  <c r="BS109" i="23"/>
  <c r="DL109" i="23"/>
  <c r="BH109" i="23"/>
  <c r="BR109" i="23"/>
  <c r="BZ109" i="23"/>
  <c r="CN109" i="23"/>
  <c r="CS109" i="23"/>
  <c r="DD109" i="23"/>
  <c r="T109" i="23"/>
  <c r="BN109" i="23"/>
  <c r="CJ109" i="23"/>
  <c r="CU109" i="23"/>
  <c r="O109" i="23"/>
  <c r="Q109" i="23"/>
  <c r="V109" i="23"/>
  <c r="W109" i="23"/>
  <c r="Z109" i="23"/>
  <c r="AA109" i="23"/>
  <c r="AC109" i="23"/>
  <c r="AE109" i="23"/>
  <c r="AG109" i="23"/>
  <c r="AN109" i="23"/>
  <c r="AO109" i="23"/>
  <c r="AQ109" i="23"/>
  <c r="AU109" i="23"/>
  <c r="AV109" i="23"/>
  <c r="AW109" i="23"/>
  <c r="BA109" i="23"/>
  <c r="BF109" i="23"/>
  <c r="BJ109" i="23"/>
  <c r="BM109" i="23"/>
  <c r="BO109" i="23"/>
  <c r="BT109" i="23"/>
  <c r="BV109" i="23"/>
  <c r="BW109" i="23"/>
  <c r="CA109" i="23"/>
  <c r="CC109" i="23"/>
  <c r="CF109" i="23"/>
  <c r="CK109" i="23"/>
  <c r="CM109" i="23"/>
  <c r="CP109" i="23"/>
  <c r="CR109" i="23"/>
  <c r="CW109" i="23"/>
  <c r="DF109" i="23"/>
  <c r="DI109" i="23"/>
  <c r="DK109" i="23"/>
  <c r="DN109" i="23"/>
  <c r="DQ109" i="23"/>
  <c r="DV109" i="23"/>
  <c r="DX109" i="23"/>
  <c r="EA109" i="23"/>
  <c r="G109" i="23"/>
  <c r="I109" i="23"/>
  <c r="K109" i="23"/>
  <c r="N109" i="23"/>
  <c r="S109" i="23"/>
  <c r="U109" i="23"/>
  <c r="X109" i="23"/>
  <c r="AD109" i="23"/>
  <c r="AH109" i="23"/>
  <c r="AJ109" i="23"/>
  <c r="AM109" i="23"/>
  <c r="AP109" i="23"/>
  <c r="AS109" i="23"/>
  <c r="AY109" i="23"/>
  <c r="BB109" i="23"/>
  <c r="BD109" i="23"/>
  <c r="BG109" i="23"/>
  <c r="BK109" i="23"/>
  <c r="BY109" i="23"/>
  <c r="CD109" i="23"/>
  <c r="CI109" i="23"/>
  <c r="CQ109" i="23"/>
  <c r="CT109" i="23"/>
  <c r="CX109" i="23"/>
  <c r="CZ109" i="23"/>
  <c r="DB109" i="23"/>
  <c r="DH109" i="23"/>
  <c r="DM109" i="23"/>
  <c r="DO109" i="23"/>
  <c r="DR109" i="23"/>
  <c r="DT109" i="23"/>
  <c r="DY109" i="23"/>
  <c r="AB109" i="23"/>
  <c r="AK109" i="23"/>
  <c r="BP109" i="23"/>
  <c r="BX109" i="23"/>
  <c r="CV109" i="23"/>
  <c r="DU109" i="23"/>
  <c r="H90" i="17"/>
  <c r="H89" i="17"/>
  <c r="H93" i="17"/>
  <c r="H92" i="17"/>
  <c r="H91" i="17"/>
  <c r="V11" i="16"/>
  <c r="AC5" i="23"/>
  <c r="L52" i="17"/>
  <c r="Z3" i="21"/>
  <c r="Y40" i="21"/>
  <c r="Y45" i="21"/>
  <c r="Y60" i="21"/>
  <c r="Y189" i="15" s="1"/>
  <c r="Y83" i="21"/>
  <c r="Y189" i="16" s="1"/>
  <c r="Y91" i="21"/>
  <c r="Y88" i="21"/>
  <c r="Y85" i="21"/>
  <c r="BD8" i="3"/>
  <c r="Y61" i="21"/>
  <c r="Y198" i="15" s="1"/>
  <c r="Y62" i="21"/>
  <c r="Y1" i="21"/>
  <c r="X42" i="21"/>
  <c r="BA52" i="18"/>
  <c r="AG52" i="18"/>
  <c r="AY53" i="18"/>
  <c r="B29" i="18"/>
  <c r="AZ8" i="3"/>
  <c r="A28" i="18"/>
  <c r="BA16" i="17"/>
  <c r="AZ17" i="17"/>
  <c r="AY69" i="17"/>
  <c r="BD5" i="17"/>
  <c r="BC6" i="17"/>
  <c r="O2" i="17"/>
  <c r="N21" i="17"/>
  <c r="N36" i="17"/>
  <c r="N50" i="17"/>
  <c r="N51" i="17"/>
  <c r="N54" i="17"/>
  <c r="A10" i="7"/>
  <c r="F10" i="7"/>
  <c r="M40" i="17"/>
  <c r="M41" i="17"/>
  <c r="M42" i="17"/>
  <c r="M43" i="17"/>
  <c r="M55" i="17"/>
  <c r="M56" i="17"/>
  <c r="M70" i="17"/>
  <c r="M71" i="17"/>
  <c r="M73" i="17"/>
  <c r="M64" i="17"/>
  <c r="B9" i="7" s="1"/>
  <c r="L57" i="17"/>
  <c r="L58" i="17"/>
  <c r="L59" i="17"/>
  <c r="Q26" i="18"/>
  <c r="L65" i="17"/>
  <c r="L66" i="17"/>
  <c r="L67" i="17"/>
  <c r="B8" i="7"/>
  <c r="K60" i="17"/>
  <c r="L60" i="17"/>
  <c r="K63" i="17"/>
  <c r="K90" i="17" s="1"/>
  <c r="K68" i="17"/>
  <c r="I25" i="18"/>
  <c r="BB5" i="3"/>
  <c r="R25" i="18"/>
  <c r="J25" i="18"/>
  <c r="AD25" i="18"/>
  <c r="C7" i="7"/>
  <c r="U25" i="18"/>
  <c r="D7" i="7"/>
  <c r="Y25" i="18"/>
  <c r="E7" i="7"/>
  <c r="J89" i="17"/>
  <c r="J88" i="17"/>
  <c r="T24" i="18" s="1"/>
  <c r="W24" i="18" s="1"/>
  <c r="J93" i="17"/>
  <c r="J92" i="17"/>
  <c r="J91" i="17"/>
  <c r="X24" i="18"/>
  <c r="AE24" i="18"/>
  <c r="V24" i="18"/>
  <c r="Z24" i="18"/>
  <c r="S2" i="13"/>
  <c r="R3" i="13"/>
  <c r="V1" i="12"/>
  <c r="W1" i="12"/>
  <c r="X1" i="12"/>
  <c r="C7" i="12"/>
  <c r="C8" i="12"/>
  <c r="C9" i="12"/>
  <c r="L22" i="9"/>
  <c r="N22" i="9"/>
  <c r="T22" i="9"/>
  <c r="U22" i="9"/>
  <c r="V22" i="9"/>
  <c r="A23" i="9"/>
  <c r="M14" i="6"/>
  <c r="L16" i="6"/>
  <c r="L17" i="6"/>
  <c r="L18" i="6"/>
  <c r="L19" i="6"/>
  <c r="L20" i="6"/>
  <c r="L24" i="6"/>
  <c r="L25" i="6"/>
  <c r="L26" i="6"/>
  <c r="L27" i="6"/>
  <c r="L28" i="6"/>
  <c r="L29" i="6"/>
  <c r="Y6" i="14"/>
  <c r="M24" i="12"/>
  <c r="X1" i="14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9" i="12"/>
  <c r="L55" i="12"/>
  <c r="X65" i="16"/>
  <c r="X64" i="16" s="1"/>
  <c r="Y6" i="16"/>
  <c r="X23" i="16"/>
  <c r="X24" i="16"/>
  <c r="X25" i="16"/>
  <c r="X26" i="16"/>
  <c r="X29" i="16"/>
  <c r="X30" i="16"/>
  <c r="X31" i="16"/>
  <c r="X32" i="16"/>
  <c r="X217" i="16"/>
  <c r="X230" i="16"/>
  <c r="X1" i="16"/>
  <c r="X2" i="16"/>
  <c r="X3" i="16"/>
  <c r="V22" i="16"/>
  <c r="W222" i="16"/>
  <c r="I10" i="22"/>
  <c r="W11" i="16"/>
  <c r="W13" i="16"/>
  <c r="W14" i="16"/>
  <c r="V224" i="16"/>
  <c r="V229" i="16"/>
  <c r="V228" i="16"/>
  <c r="H11" i="22"/>
  <c r="H12" i="22"/>
  <c r="U229" i="16"/>
  <c r="G12" i="22"/>
  <c r="AA47" i="27"/>
  <c r="AA48" i="27"/>
  <c r="AA54" i="27"/>
  <c r="AA37" i="27"/>
  <c r="AA126" i="15" s="1"/>
  <c r="AA126" i="14" s="1"/>
  <c r="AA49" i="27"/>
  <c r="AA53" i="27"/>
  <c r="AA40" i="27"/>
  <c r="AA132" i="15" s="1"/>
  <c r="AA132" i="14" s="1"/>
  <c r="AA41" i="27"/>
  <c r="AA133" i="15" s="1"/>
  <c r="AA133" i="14" s="1"/>
  <c r="AA38" i="27"/>
  <c r="AA127" i="15" s="1"/>
  <c r="AA127" i="14" s="1"/>
  <c r="AA36" i="27"/>
  <c r="AA125" i="15" s="1"/>
  <c r="AA125" i="14" s="1"/>
  <c r="AA39" i="27"/>
  <c r="AA131" i="15" s="1"/>
  <c r="AA52" i="27"/>
  <c r="AA22" i="27"/>
  <c r="AB21" i="27"/>
  <c r="AA30" i="27"/>
  <c r="AA87" i="15" s="1"/>
  <c r="AA87" i="14" s="1"/>
  <c r="AA32" i="27"/>
  <c r="AA89" i="15" s="1"/>
  <c r="AA89" i="14" s="1"/>
  <c r="AA31" i="27"/>
  <c r="X22" i="18"/>
  <c r="U223" i="16"/>
  <c r="M52" i="17"/>
  <c r="AA3" i="21"/>
  <c r="Z40" i="21"/>
  <c r="Z45" i="21"/>
  <c r="Z60" i="21"/>
  <c r="Z189" i="15" s="1"/>
  <c r="Z62" i="21"/>
  <c r="Z91" i="21"/>
  <c r="Z88" i="21"/>
  <c r="Z83" i="21"/>
  <c r="Z189" i="16" s="1"/>
  <c r="Z85" i="21"/>
  <c r="BD9" i="3"/>
  <c r="Z61" i="21"/>
  <c r="Z198" i="15" s="1"/>
  <c r="Z1" i="21"/>
  <c r="Y42" i="21"/>
  <c r="BA53" i="18"/>
  <c r="AG53" i="18"/>
  <c r="AY54" i="18"/>
  <c r="B30" i="18"/>
  <c r="AZ9" i="3"/>
  <c r="A29" i="18"/>
  <c r="BB16" i="17"/>
  <c r="BA17" i="17"/>
  <c r="AZ69" i="17"/>
  <c r="BE5" i="17"/>
  <c r="BD6" i="17"/>
  <c r="P2" i="17"/>
  <c r="O21" i="17"/>
  <c r="O36" i="17"/>
  <c r="O50" i="17"/>
  <c r="O51" i="17"/>
  <c r="O52" i="17"/>
  <c r="O54" i="17"/>
  <c r="A11" i="7"/>
  <c r="F11" i="7"/>
  <c r="N40" i="17"/>
  <c r="N41" i="17"/>
  <c r="N42" i="17"/>
  <c r="N43" i="17"/>
  <c r="N55" i="17"/>
  <c r="N56" i="17"/>
  <c r="N70" i="17"/>
  <c r="N71" i="17"/>
  <c r="N73" i="17"/>
  <c r="N64" i="17"/>
  <c r="M57" i="17"/>
  <c r="M58" i="17"/>
  <c r="M59" i="17"/>
  <c r="L63" i="17"/>
  <c r="L90" i="17" s="1"/>
  <c r="L68" i="17"/>
  <c r="I26" i="18"/>
  <c r="BB6" i="3"/>
  <c r="R26" i="18"/>
  <c r="J26" i="18" s="1"/>
  <c r="AD26" i="18"/>
  <c r="C8" i="7"/>
  <c r="U26" i="18"/>
  <c r="D8" i="7"/>
  <c r="Y26" i="18"/>
  <c r="E8" i="7"/>
  <c r="K93" i="17"/>
  <c r="K92" i="17"/>
  <c r="K91" i="17"/>
  <c r="AE25" i="18"/>
  <c r="V25" i="18"/>
  <c r="Z25" i="18"/>
  <c r="AA24" i="18"/>
  <c r="T2" i="13"/>
  <c r="S3" i="13"/>
  <c r="Y1" i="12"/>
  <c r="C11" i="12"/>
  <c r="C12" i="12"/>
  <c r="L23" i="9"/>
  <c r="N23" i="9"/>
  <c r="T23" i="9"/>
  <c r="U23" i="9"/>
  <c r="V23" i="9"/>
  <c r="A24" i="9"/>
  <c r="N14" i="6"/>
  <c r="M16" i="6"/>
  <c r="M17" i="6"/>
  <c r="M18" i="6"/>
  <c r="M19" i="6"/>
  <c r="M20" i="6"/>
  <c r="M24" i="6"/>
  <c r="M25" i="6"/>
  <c r="M26" i="6"/>
  <c r="M27" i="6"/>
  <c r="M28" i="6"/>
  <c r="M29" i="6"/>
  <c r="Z6" i="14"/>
  <c r="N24" i="12"/>
  <c r="Y1" i="14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9" i="12"/>
  <c r="M55" i="12"/>
  <c r="Y65" i="16"/>
  <c r="Y64" i="16" s="1"/>
  <c r="Z6" i="16"/>
  <c r="Y23" i="16"/>
  <c r="Y24" i="16"/>
  <c r="Y25" i="16"/>
  <c r="Y26" i="16"/>
  <c r="Y29" i="16"/>
  <c r="Y30" i="16"/>
  <c r="Y31" i="16"/>
  <c r="Y32" i="16"/>
  <c r="Y217" i="16"/>
  <c r="Y230" i="16"/>
  <c r="Y1" i="16"/>
  <c r="Y2" i="16"/>
  <c r="Y3" i="16"/>
  <c r="W22" i="16"/>
  <c r="X222" i="16"/>
  <c r="J10" i="22"/>
  <c r="X13" i="16"/>
  <c r="AE4" i="23"/>
  <c r="X14" i="16"/>
  <c r="W224" i="16"/>
  <c r="I11" i="22"/>
  <c r="AD5" i="23"/>
  <c r="AD4" i="23"/>
  <c r="U228" i="16"/>
  <c r="AB49" i="27"/>
  <c r="AB53" i="27"/>
  <c r="AB47" i="27"/>
  <c r="AB52" i="27"/>
  <c r="AB54" i="27"/>
  <c r="AB38" i="27"/>
  <c r="AB127" i="15" s="1"/>
  <c r="AB127" i="14" s="1"/>
  <c r="AB36" i="27"/>
  <c r="AB125" i="15" s="1"/>
  <c r="AB125" i="14" s="1"/>
  <c r="AB37" i="27"/>
  <c r="AB126" i="15" s="1"/>
  <c r="AB126" i="14" s="1"/>
  <c r="AB39" i="27"/>
  <c r="AB131" i="15" s="1"/>
  <c r="AB40" i="27"/>
  <c r="AB132" i="15" s="1"/>
  <c r="AB132" i="14" s="1"/>
  <c r="AB41" i="27"/>
  <c r="AB133" i="15" s="1"/>
  <c r="AB133" i="14" s="1"/>
  <c r="AB48" i="27"/>
  <c r="AB30" i="27"/>
  <c r="AB87" i="15" s="1"/>
  <c r="AB87" i="14" s="1"/>
  <c r="AB31" i="27"/>
  <c r="AB32" i="27"/>
  <c r="AB89" i="15" s="1"/>
  <c r="AB89" i="14" s="1"/>
  <c r="AC21" i="27"/>
  <c r="AB22" i="27"/>
  <c r="AA22" i="18"/>
  <c r="U227" i="16"/>
  <c r="V223" i="16"/>
  <c r="V227" i="16"/>
  <c r="V226" i="16"/>
  <c r="V10" i="16"/>
  <c r="X11" i="16"/>
  <c r="AE5" i="23"/>
  <c r="AB3" i="21"/>
  <c r="AA40" i="21"/>
  <c r="AA45" i="21"/>
  <c r="AA60" i="21"/>
  <c r="AA189" i="15" s="1"/>
  <c r="AA61" i="21"/>
  <c r="AA198" i="15" s="1"/>
  <c r="AA85" i="21"/>
  <c r="AA83" i="21"/>
  <c r="AA189" i="16" s="1"/>
  <c r="AA88" i="21"/>
  <c r="BD10" i="3"/>
  <c r="AA91" i="21"/>
  <c r="AA62" i="21"/>
  <c r="AA1" i="21"/>
  <c r="Z42" i="21"/>
  <c r="BA54" i="18"/>
  <c r="AG54" i="18"/>
  <c r="AY55" i="18"/>
  <c r="B31" i="18"/>
  <c r="AZ10" i="3"/>
  <c r="A30" i="18"/>
  <c r="BC16" i="17"/>
  <c r="BB17" i="17"/>
  <c r="BA69" i="17"/>
  <c r="BF5" i="17"/>
  <c r="BG5" i="17"/>
  <c r="BE6" i="17"/>
  <c r="Q2" i="17"/>
  <c r="P21" i="17"/>
  <c r="P36" i="17"/>
  <c r="P50" i="17"/>
  <c r="P51" i="17"/>
  <c r="P54" i="17"/>
  <c r="A12" i="7"/>
  <c r="F12" i="7"/>
  <c r="O40" i="17"/>
  <c r="O41" i="17"/>
  <c r="O42" i="17"/>
  <c r="O43" i="17"/>
  <c r="O55" i="17"/>
  <c r="O56" i="17"/>
  <c r="O70" i="17"/>
  <c r="O71" i="17"/>
  <c r="O73" i="17"/>
  <c r="O64" i="17"/>
  <c r="N57" i="17"/>
  <c r="N58" i="17"/>
  <c r="N59" i="17"/>
  <c r="Q28" i="18"/>
  <c r="N65" i="17"/>
  <c r="N66" i="17"/>
  <c r="N67" i="17"/>
  <c r="B10" i="7"/>
  <c r="N60" i="17"/>
  <c r="M60" i="17"/>
  <c r="M63" i="17"/>
  <c r="M68" i="17"/>
  <c r="L93" i="17"/>
  <c r="L92" i="17"/>
  <c r="L91" i="17"/>
  <c r="X26" i="18"/>
  <c r="AE26" i="18"/>
  <c r="V26" i="18"/>
  <c r="Z26" i="18"/>
  <c r="X25" i="18"/>
  <c r="U2" i="13"/>
  <c r="T3" i="13"/>
  <c r="Z1" i="12"/>
  <c r="AA1" i="12"/>
  <c r="AB1" i="12"/>
  <c r="D6" i="12"/>
  <c r="D10" i="12"/>
  <c r="D11" i="12"/>
  <c r="D12" i="12"/>
  <c r="L24" i="9"/>
  <c r="N24" i="9"/>
  <c r="T24" i="9"/>
  <c r="U24" i="9"/>
  <c r="V24" i="9"/>
  <c r="A25" i="9"/>
  <c r="O14" i="6"/>
  <c r="N16" i="6"/>
  <c r="N17" i="6"/>
  <c r="N18" i="6"/>
  <c r="N19" i="6"/>
  <c r="N20" i="6"/>
  <c r="N24" i="6"/>
  <c r="N25" i="6"/>
  <c r="N26" i="6"/>
  <c r="N27" i="6"/>
  <c r="N28" i="6"/>
  <c r="N29" i="6"/>
  <c r="AA6" i="14"/>
  <c r="O24" i="12"/>
  <c r="Z1" i="14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9" i="12"/>
  <c r="N55" i="12"/>
  <c r="Z65" i="16"/>
  <c r="Z64" i="16" s="1"/>
  <c r="AA6" i="16"/>
  <c r="Z23" i="16"/>
  <c r="Z24" i="16"/>
  <c r="Z25" i="16"/>
  <c r="Z26" i="16"/>
  <c r="Z29" i="16"/>
  <c r="Z30" i="16"/>
  <c r="Z31" i="16"/>
  <c r="Z32" i="16"/>
  <c r="Z217" i="16"/>
  <c r="Z230" i="16"/>
  <c r="Z1" i="16"/>
  <c r="Z2" i="16"/>
  <c r="Z3" i="16"/>
  <c r="X22" i="16"/>
  <c r="Y222" i="16"/>
  <c r="K10" i="22"/>
  <c r="Y11" i="16"/>
  <c r="AF5" i="23"/>
  <c r="Y13" i="16"/>
  <c r="Y14" i="16"/>
  <c r="X224" i="16"/>
  <c r="X229" i="16"/>
  <c r="X228" i="16"/>
  <c r="J11" i="22"/>
  <c r="J12" i="22"/>
  <c r="P224" i="16"/>
  <c r="R224" i="16"/>
  <c r="W229" i="16"/>
  <c r="I12" i="22"/>
  <c r="AB88" i="15"/>
  <c r="AB88" i="14" s="1"/>
  <c r="AC48" i="27"/>
  <c r="AC47" i="27"/>
  <c r="AC52" i="27"/>
  <c r="AC49" i="27"/>
  <c r="AC53" i="27"/>
  <c r="AC54" i="27"/>
  <c r="AC39" i="27"/>
  <c r="AC131" i="15" s="1"/>
  <c r="AC38" i="27"/>
  <c r="AC127" i="15" s="1"/>
  <c r="AC127" i="14" s="1"/>
  <c r="AC36" i="27"/>
  <c r="AC125" i="15" s="1"/>
  <c r="AC125" i="14" s="1"/>
  <c r="AC40" i="27"/>
  <c r="AC132" i="15" s="1"/>
  <c r="AC132" i="14" s="1"/>
  <c r="AC37" i="27"/>
  <c r="AC126" i="15" s="1"/>
  <c r="AC126" i="14" s="1"/>
  <c r="AC41" i="27"/>
  <c r="AC133" i="15" s="1"/>
  <c r="AC133" i="14" s="1"/>
  <c r="AC30" i="27"/>
  <c r="AC31" i="27"/>
  <c r="AC88" i="15" s="1"/>
  <c r="AC88" i="14" s="1"/>
  <c r="AC32" i="27"/>
  <c r="AC89" i="15" s="1"/>
  <c r="AC89" i="14" s="1"/>
  <c r="AC22" i="27"/>
  <c r="AD21" i="27"/>
  <c r="U226" i="16"/>
  <c r="V9" i="16"/>
  <c r="AC6" i="23"/>
  <c r="W223" i="16"/>
  <c r="W227" i="16"/>
  <c r="AC3" i="21"/>
  <c r="AB40" i="21"/>
  <c r="AB45" i="21"/>
  <c r="AB60" i="21"/>
  <c r="AB189" i="15" s="1"/>
  <c r="AB85" i="21"/>
  <c r="AB88" i="21"/>
  <c r="AB91" i="21"/>
  <c r="AB61" i="21"/>
  <c r="AB198" i="15" s="1"/>
  <c r="AB83" i="21"/>
  <c r="AB189" i="16" s="1"/>
  <c r="BD11" i="3"/>
  <c r="AB62" i="21"/>
  <c r="AB1" i="21"/>
  <c r="AA42" i="21"/>
  <c r="BA55" i="18"/>
  <c r="AG55" i="18"/>
  <c r="AY56" i="18"/>
  <c r="B32" i="18"/>
  <c r="AZ11" i="3"/>
  <c r="A31" i="18"/>
  <c r="BD16" i="17"/>
  <c r="BC17" i="17"/>
  <c r="BB69" i="17"/>
  <c r="BH5" i="17"/>
  <c r="BG6" i="17"/>
  <c r="R2" i="17"/>
  <c r="Q21" i="17"/>
  <c r="Q36" i="17"/>
  <c r="Q50" i="17"/>
  <c r="Q51" i="17"/>
  <c r="Q54" i="17"/>
  <c r="A13" i="7"/>
  <c r="F13" i="7"/>
  <c r="P40" i="17"/>
  <c r="P41" i="17"/>
  <c r="P42" i="17"/>
  <c r="P43" i="17"/>
  <c r="P55" i="17"/>
  <c r="P56" i="17"/>
  <c r="P70" i="17"/>
  <c r="P71" i="17"/>
  <c r="P73" i="17"/>
  <c r="P64" i="17"/>
  <c r="O57" i="17"/>
  <c r="O58" i="17"/>
  <c r="O59" i="17"/>
  <c r="Q29" i="18"/>
  <c r="O65" i="17"/>
  <c r="O66" i="17"/>
  <c r="O67" i="17"/>
  <c r="B11" i="7"/>
  <c r="N63" i="17"/>
  <c r="N68" i="17"/>
  <c r="I28" i="18"/>
  <c r="BB8" i="3" s="1"/>
  <c r="R28" i="18"/>
  <c r="J28" i="18" s="1"/>
  <c r="AD28" i="18"/>
  <c r="C10" i="7"/>
  <c r="U28" i="18"/>
  <c r="D10" i="7"/>
  <c r="Y28" i="18"/>
  <c r="E10" i="7"/>
  <c r="M91" i="17"/>
  <c r="X27" i="18"/>
  <c r="AA26" i="18"/>
  <c r="AA25" i="18"/>
  <c r="V2" i="13"/>
  <c r="U3" i="13"/>
  <c r="D7" i="12"/>
  <c r="D8" i="12"/>
  <c r="D9" i="12"/>
  <c r="L25" i="9"/>
  <c r="N25" i="9"/>
  <c r="T25" i="9"/>
  <c r="U25" i="9"/>
  <c r="V25" i="9"/>
  <c r="A26" i="9"/>
  <c r="P14" i="6"/>
  <c r="O16" i="6"/>
  <c r="O17" i="6"/>
  <c r="O18" i="6"/>
  <c r="O19" i="6"/>
  <c r="O20" i="6"/>
  <c r="O24" i="6"/>
  <c r="O25" i="6"/>
  <c r="O26" i="6"/>
  <c r="O27" i="6"/>
  <c r="O28" i="6"/>
  <c r="O29" i="6"/>
  <c r="AB6" i="14"/>
  <c r="P24" i="12"/>
  <c r="AA1" i="14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9" i="12"/>
  <c r="O55" i="12"/>
  <c r="AA65" i="16"/>
  <c r="AA64" i="16" s="1"/>
  <c r="AB6" i="16"/>
  <c r="AA23" i="16"/>
  <c r="AA24" i="16"/>
  <c r="AA25" i="16"/>
  <c r="AA26" i="16"/>
  <c r="AA29" i="16"/>
  <c r="AA30" i="16"/>
  <c r="AA31" i="16"/>
  <c r="AA32" i="16"/>
  <c r="AA217" i="16"/>
  <c r="AA230" i="16"/>
  <c r="AA1" i="16"/>
  <c r="AA2" i="16"/>
  <c r="AA3" i="16"/>
  <c r="Y22" i="16"/>
  <c r="Z222" i="16"/>
  <c r="L10" i="22"/>
  <c r="Z13" i="16"/>
  <c r="AG4" i="23"/>
  <c r="Z14" i="16"/>
  <c r="Y224" i="16"/>
  <c r="Y229" i="16"/>
  <c r="Y228" i="16"/>
  <c r="K11" i="22"/>
  <c r="AF4" i="23"/>
  <c r="P229" i="16"/>
  <c r="R229" i="16"/>
  <c r="W228" i="16"/>
  <c r="AD47" i="27"/>
  <c r="AD53" i="27"/>
  <c r="AD54" i="27"/>
  <c r="AD48" i="27"/>
  <c r="AD52" i="27"/>
  <c r="AD36" i="27"/>
  <c r="AD125" i="15" s="1"/>
  <c r="AD125" i="14" s="1"/>
  <c r="AD49" i="27"/>
  <c r="AD39" i="27"/>
  <c r="AD40" i="27"/>
  <c r="AD132" i="15" s="1"/>
  <c r="AD132" i="14" s="1"/>
  <c r="AD37" i="27"/>
  <c r="AD126" i="15" s="1"/>
  <c r="AD126" i="14" s="1"/>
  <c r="AD41" i="27"/>
  <c r="AD133" i="15" s="1"/>
  <c r="AD133" i="14" s="1"/>
  <c r="AD38" i="27"/>
  <c r="AD127" i="15" s="1"/>
  <c r="AD127" i="14" s="1"/>
  <c r="AD30" i="27"/>
  <c r="AE21" i="27"/>
  <c r="AD22" i="27"/>
  <c r="AD31" i="27"/>
  <c r="AD88" i="15" s="1"/>
  <c r="AD88" i="14" s="1"/>
  <c r="AD32" i="27"/>
  <c r="AD89" i="15" s="1"/>
  <c r="AD89" i="14" s="1"/>
  <c r="U10" i="16"/>
  <c r="H41" i="22"/>
  <c r="Z11" i="16"/>
  <c r="X223" i="16"/>
  <c r="P52" i="17"/>
  <c r="AD3" i="21"/>
  <c r="AC40" i="21"/>
  <c r="AC45" i="21"/>
  <c r="AC60" i="21"/>
  <c r="AC189" i="15" s="1"/>
  <c r="AC83" i="21"/>
  <c r="AC189" i="16" s="1"/>
  <c r="AC91" i="21"/>
  <c r="AC61" i="21"/>
  <c r="AC198" i="15" s="1"/>
  <c r="AC62" i="21"/>
  <c r="AC85" i="21"/>
  <c r="BD12" i="3"/>
  <c r="AC88" i="21"/>
  <c r="AC1" i="21"/>
  <c r="AB42" i="21"/>
  <c r="BA56" i="18"/>
  <c r="AG56" i="18"/>
  <c r="AY57" i="18"/>
  <c r="B33" i="18"/>
  <c r="AZ12" i="3"/>
  <c r="A32" i="18"/>
  <c r="BE16" i="17"/>
  <c r="BD17" i="17"/>
  <c r="BC69" i="17"/>
  <c r="BI5" i="17"/>
  <c r="BH6" i="17"/>
  <c r="S2" i="17"/>
  <c r="R21" i="17"/>
  <c r="R36" i="17"/>
  <c r="R50" i="17"/>
  <c r="R51" i="17"/>
  <c r="R54" i="17"/>
  <c r="A14" i="7"/>
  <c r="F14" i="7"/>
  <c r="Q40" i="17"/>
  <c r="Q41" i="17"/>
  <c r="Q42" i="17"/>
  <c r="Q43" i="17"/>
  <c r="Q55" i="17"/>
  <c r="Q56" i="17"/>
  <c r="Q70" i="17"/>
  <c r="Q71" i="17"/>
  <c r="Q73" i="17"/>
  <c r="Q64" i="17"/>
  <c r="Q31" i="18" s="1"/>
  <c r="P57" i="17"/>
  <c r="P58" i="17"/>
  <c r="P59" i="17"/>
  <c r="Q30" i="18"/>
  <c r="P65" i="17"/>
  <c r="P66" i="17"/>
  <c r="P67" i="17"/>
  <c r="B12" i="7"/>
  <c r="P60" i="17"/>
  <c r="O60" i="17"/>
  <c r="O63" i="17"/>
  <c r="O68" i="17"/>
  <c r="I29" i="18"/>
  <c r="BB9" i="3" s="1"/>
  <c r="R29" i="18"/>
  <c r="J29" i="18" s="1"/>
  <c r="AD29" i="18"/>
  <c r="C11" i="7"/>
  <c r="U29" i="18"/>
  <c r="D11" i="7"/>
  <c r="Y29" i="18"/>
  <c r="E11" i="7"/>
  <c r="N93" i="17"/>
  <c r="N92" i="17"/>
  <c r="N91" i="17"/>
  <c r="AE28" i="18"/>
  <c r="V28" i="18"/>
  <c r="Z28" i="18"/>
  <c r="W2" i="13"/>
  <c r="V3" i="13"/>
  <c r="L26" i="9"/>
  <c r="N26" i="9"/>
  <c r="T26" i="9"/>
  <c r="U26" i="9"/>
  <c r="V26" i="9"/>
  <c r="A27" i="9"/>
  <c r="Q14" i="6"/>
  <c r="P16" i="6"/>
  <c r="P17" i="6"/>
  <c r="P18" i="6"/>
  <c r="P19" i="6"/>
  <c r="P20" i="6"/>
  <c r="P24" i="6"/>
  <c r="P25" i="6"/>
  <c r="P26" i="6"/>
  <c r="P27" i="6"/>
  <c r="P28" i="6"/>
  <c r="P29" i="6"/>
  <c r="AC6" i="14"/>
  <c r="Q24" i="12"/>
  <c r="AB1" i="14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9" i="12"/>
  <c r="P55" i="12"/>
  <c r="AB65" i="16"/>
  <c r="AB64" i="16" s="1"/>
  <c r="AC6" i="16"/>
  <c r="AB23" i="16"/>
  <c r="AB24" i="16"/>
  <c r="AB25" i="16"/>
  <c r="AB26" i="16"/>
  <c r="AB29" i="16"/>
  <c r="AB30" i="16"/>
  <c r="AB31" i="16"/>
  <c r="AB32" i="16"/>
  <c r="AB217" i="16"/>
  <c r="AB230" i="16"/>
  <c r="AB1" i="16"/>
  <c r="AB2" i="16"/>
  <c r="AB3" i="16"/>
  <c r="Z22" i="16"/>
  <c r="AA222" i="16"/>
  <c r="M10" i="22"/>
  <c r="AA11" i="16"/>
  <c r="AH5" i="23"/>
  <c r="AA13" i="16"/>
  <c r="AA14" i="16"/>
  <c r="Z224" i="16"/>
  <c r="Z229" i="16"/>
  <c r="Z228" i="16"/>
  <c r="L11" i="22"/>
  <c r="L12" i="22"/>
  <c r="K12" i="22"/>
  <c r="W226" i="16"/>
  <c r="P228" i="16"/>
  <c r="R228" i="16"/>
  <c r="AE52" i="27"/>
  <c r="AE47" i="27"/>
  <c r="AE49" i="27"/>
  <c r="AE54" i="27"/>
  <c r="AE48" i="27"/>
  <c r="AE36" i="27"/>
  <c r="AE38" i="27"/>
  <c r="AE127" i="15" s="1"/>
  <c r="AE127" i="14" s="1"/>
  <c r="AE39" i="27"/>
  <c r="AE131" i="15" s="1"/>
  <c r="AE131" i="14" s="1"/>
  <c r="AE40" i="27"/>
  <c r="AE132" i="15" s="1"/>
  <c r="AE132" i="14" s="1"/>
  <c r="AE41" i="27"/>
  <c r="AE133" i="15" s="1"/>
  <c r="AE133" i="14" s="1"/>
  <c r="AE37" i="27"/>
  <c r="AE126" i="15" s="1"/>
  <c r="AE126" i="14" s="1"/>
  <c r="AE53" i="27"/>
  <c r="AE30" i="27"/>
  <c r="AE31" i="27"/>
  <c r="AE88" i="15" s="1"/>
  <c r="AE88" i="14" s="1"/>
  <c r="AF21" i="27"/>
  <c r="AE32" i="27"/>
  <c r="AE89" i="15" s="1"/>
  <c r="AE89" i="14" s="1"/>
  <c r="AE22" i="27"/>
  <c r="AB6" i="23"/>
  <c r="U9" i="16"/>
  <c r="AG5" i="23"/>
  <c r="P223" i="16"/>
  <c r="R223" i="16"/>
  <c r="X227" i="16"/>
  <c r="Y223" i="16"/>
  <c r="Y227" i="16"/>
  <c r="Y226" i="16"/>
  <c r="Y10" i="16"/>
  <c r="Q52" i="17"/>
  <c r="AE3" i="21"/>
  <c r="AD40" i="21"/>
  <c r="AD45" i="21"/>
  <c r="AD60" i="21"/>
  <c r="AD189" i="15" s="1"/>
  <c r="AD88" i="21"/>
  <c r="AD83" i="21"/>
  <c r="AD189" i="16" s="1"/>
  <c r="AD85" i="21"/>
  <c r="AD62" i="21"/>
  <c r="BD13" i="3"/>
  <c r="AD91" i="21"/>
  <c r="AD61" i="21"/>
  <c r="AD198" i="15" s="1"/>
  <c r="AD1" i="21"/>
  <c r="AC42" i="21"/>
  <c r="BA57" i="18"/>
  <c r="AG57" i="18"/>
  <c r="AY58" i="18"/>
  <c r="B34" i="18"/>
  <c r="AZ13" i="3"/>
  <c r="A33" i="18"/>
  <c r="BF16" i="17"/>
  <c r="BE17" i="17"/>
  <c r="BD69" i="17"/>
  <c r="BJ5" i="17"/>
  <c r="BI6" i="17"/>
  <c r="T2" i="17"/>
  <c r="S21" i="17"/>
  <c r="S36" i="17"/>
  <c r="S50" i="17"/>
  <c r="S51" i="17"/>
  <c r="S54" i="17"/>
  <c r="A15" i="7"/>
  <c r="F15" i="7"/>
  <c r="R40" i="17"/>
  <c r="R41" i="17"/>
  <c r="R42" i="17"/>
  <c r="R43" i="17"/>
  <c r="R55" i="17"/>
  <c r="R56" i="17"/>
  <c r="R70" i="17"/>
  <c r="R71" i="17"/>
  <c r="R73" i="17"/>
  <c r="R64" i="17"/>
  <c r="Q57" i="17"/>
  <c r="Q58" i="17"/>
  <c r="Q59" i="17"/>
  <c r="P63" i="17"/>
  <c r="P68" i="17"/>
  <c r="I30" i="18"/>
  <c r="BB10" i="3" s="1"/>
  <c r="R30" i="18"/>
  <c r="J30" i="18" s="1"/>
  <c r="AD30" i="18"/>
  <c r="C12" i="7"/>
  <c r="U30" i="18"/>
  <c r="D12" i="7"/>
  <c r="Y30" i="18"/>
  <c r="E12" i="7"/>
  <c r="O90" i="17"/>
  <c r="O89" i="17"/>
  <c r="O88" i="17"/>
  <c r="T29" i="18" s="1"/>
  <c r="W29" i="18" s="1"/>
  <c r="O93" i="17"/>
  <c r="O92" i="17"/>
  <c r="O91" i="17"/>
  <c r="X29" i="18"/>
  <c r="AE29" i="18"/>
  <c r="V29" i="18"/>
  <c r="Z29" i="18"/>
  <c r="X28" i="18"/>
  <c r="X2" i="13"/>
  <c r="W3" i="13"/>
  <c r="L27" i="9"/>
  <c r="N27" i="9"/>
  <c r="T27" i="9"/>
  <c r="U27" i="9"/>
  <c r="V27" i="9"/>
  <c r="A28" i="9"/>
  <c r="R14" i="6"/>
  <c r="Q16" i="6"/>
  <c r="Q17" i="6"/>
  <c r="Q18" i="6"/>
  <c r="Q19" i="6"/>
  <c r="Q20" i="6"/>
  <c r="Q24" i="6"/>
  <c r="Q25" i="6"/>
  <c r="Q26" i="6"/>
  <c r="Q27" i="6"/>
  <c r="Q28" i="6"/>
  <c r="Q29" i="6"/>
  <c r="AD6" i="14"/>
  <c r="R24" i="12"/>
  <c r="AC1" i="14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9" i="12"/>
  <c r="Q55" i="12"/>
  <c r="AC65" i="16"/>
  <c r="AC64" i="16" s="1"/>
  <c r="AD6" i="16"/>
  <c r="AC23" i="16"/>
  <c r="AC24" i="16"/>
  <c r="AC25" i="16"/>
  <c r="AC26" i="16"/>
  <c r="AC29" i="16"/>
  <c r="AC30" i="16"/>
  <c r="AC31" i="16"/>
  <c r="AC32" i="16"/>
  <c r="AC217" i="16"/>
  <c r="AC230" i="16"/>
  <c r="AC1" i="16"/>
  <c r="AC2" i="16"/>
  <c r="AC3" i="16"/>
  <c r="AA22" i="16"/>
  <c r="AB222" i="16"/>
  <c r="N10" i="22"/>
  <c r="AB13" i="16"/>
  <c r="AI4" i="23"/>
  <c r="AB14" i="16"/>
  <c r="AA224" i="16"/>
  <c r="AA229" i="16"/>
  <c r="AA228" i="16"/>
  <c r="M11" i="22"/>
  <c r="AH4" i="23"/>
  <c r="W10" i="16"/>
  <c r="AE125" i="15"/>
  <c r="AE125" i="14" s="1"/>
  <c r="AE87" i="15"/>
  <c r="AE87" i="14" s="1"/>
  <c r="AF48" i="27"/>
  <c r="AF47" i="27"/>
  <c r="AF52" i="27"/>
  <c r="AF37" i="27"/>
  <c r="AF126" i="15" s="1"/>
  <c r="AF126" i="14" s="1"/>
  <c r="AF53" i="27"/>
  <c r="AF25" i="27" s="1"/>
  <c r="AF17" i="15" s="1"/>
  <c r="AF17" i="14" s="1"/>
  <c r="AF54" i="27"/>
  <c r="AF38" i="27"/>
  <c r="AF127" i="15" s="1"/>
  <c r="AF127" i="14" s="1"/>
  <c r="AF39" i="27"/>
  <c r="AF41" i="27"/>
  <c r="AF133" i="15" s="1"/>
  <c r="AF133" i="14" s="1"/>
  <c r="AF36" i="27"/>
  <c r="AF40" i="27"/>
  <c r="AF132" i="15" s="1"/>
  <c r="AF132" i="14" s="1"/>
  <c r="AF49" i="27"/>
  <c r="AF22" i="27"/>
  <c r="AF30" i="27"/>
  <c r="AF31" i="27"/>
  <c r="AF88" i="15" s="1"/>
  <c r="AF88" i="14" s="1"/>
  <c r="AF32" i="27"/>
  <c r="AF89" i="15" s="1"/>
  <c r="AF89" i="14" s="1"/>
  <c r="AG21" i="27"/>
  <c r="U209" i="16"/>
  <c r="G41" i="22"/>
  <c r="P227" i="16"/>
  <c r="R227" i="16"/>
  <c r="X226" i="16"/>
  <c r="X10" i="16"/>
  <c r="Y9" i="16"/>
  <c r="AF6" i="23"/>
  <c r="Z223" i="16"/>
  <c r="Z227" i="16"/>
  <c r="Z226" i="16"/>
  <c r="Z10" i="16"/>
  <c r="R52" i="17"/>
  <c r="AB11" i="16"/>
  <c r="AF3" i="21"/>
  <c r="AE40" i="21"/>
  <c r="AE45" i="21"/>
  <c r="AE60" i="21"/>
  <c r="AE189" i="15" s="1"/>
  <c r="AE62" i="21"/>
  <c r="AE88" i="21"/>
  <c r="AE83" i="21"/>
  <c r="AE189" i="16" s="1"/>
  <c r="AE85" i="21"/>
  <c r="AE61" i="21"/>
  <c r="AE91" i="21"/>
  <c r="BD14" i="3"/>
  <c r="AE1" i="21"/>
  <c r="AD42" i="21"/>
  <c r="BA58" i="18"/>
  <c r="AG58" i="18"/>
  <c r="AY59" i="18"/>
  <c r="B35" i="18"/>
  <c r="AZ14" i="3"/>
  <c r="A34" i="18"/>
  <c r="BG16" i="17"/>
  <c r="BF17" i="17"/>
  <c r="BE69" i="17"/>
  <c r="BK5" i="17"/>
  <c r="BJ6" i="17"/>
  <c r="U2" i="17"/>
  <c r="T21" i="17"/>
  <c r="T36" i="17"/>
  <c r="T50" i="17"/>
  <c r="T51" i="17"/>
  <c r="T54" i="17"/>
  <c r="A16" i="7"/>
  <c r="F16" i="7"/>
  <c r="S40" i="17"/>
  <c r="S41" i="17"/>
  <c r="S42" i="17"/>
  <c r="S43" i="17"/>
  <c r="S55" i="17"/>
  <c r="S56" i="17"/>
  <c r="S70" i="17"/>
  <c r="S71" i="17"/>
  <c r="S73" i="17"/>
  <c r="S64" i="17"/>
  <c r="R57" i="17"/>
  <c r="R58" i="17"/>
  <c r="R59" i="17"/>
  <c r="Q32" i="18"/>
  <c r="R65" i="17"/>
  <c r="R66" i="17"/>
  <c r="R67" i="17"/>
  <c r="Y32" i="18" s="1"/>
  <c r="B14" i="7"/>
  <c r="Q60" i="17"/>
  <c r="Q63" i="17"/>
  <c r="Q88" i="17" s="1"/>
  <c r="T31" i="18" s="1"/>
  <c r="Q68" i="17"/>
  <c r="P90" i="17"/>
  <c r="P89" i="17"/>
  <c r="P88" i="17"/>
  <c r="P93" i="17"/>
  <c r="P92" i="17"/>
  <c r="P91" i="17"/>
  <c r="AE30" i="18"/>
  <c r="V30" i="18"/>
  <c r="Z30" i="18"/>
  <c r="AA29" i="18"/>
  <c r="AA28" i="18"/>
  <c r="Y2" i="13"/>
  <c r="X3" i="13"/>
  <c r="L28" i="9"/>
  <c r="N28" i="9"/>
  <c r="T28" i="9"/>
  <c r="U28" i="9"/>
  <c r="V28" i="9"/>
  <c r="A29" i="9"/>
  <c r="S14" i="6"/>
  <c r="R16" i="6"/>
  <c r="R17" i="6"/>
  <c r="R18" i="6"/>
  <c r="R19" i="6"/>
  <c r="R20" i="6"/>
  <c r="R24" i="6"/>
  <c r="R25" i="6"/>
  <c r="R26" i="6"/>
  <c r="R27" i="6"/>
  <c r="R28" i="6"/>
  <c r="R29" i="6"/>
  <c r="AE6" i="14"/>
  <c r="S24" i="12"/>
  <c r="AD1" i="14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9" i="12"/>
  <c r="R55" i="12"/>
  <c r="AD65" i="16"/>
  <c r="AD64" i="16" s="1"/>
  <c r="AE6" i="16"/>
  <c r="AD23" i="16"/>
  <c r="AD24" i="16"/>
  <c r="AD25" i="16"/>
  <c r="AD26" i="16"/>
  <c r="AD29" i="16"/>
  <c r="AD30" i="16"/>
  <c r="AD31" i="16"/>
  <c r="AD32" i="16"/>
  <c r="AD217" i="16"/>
  <c r="AD230" i="16"/>
  <c r="AD1" i="16"/>
  <c r="AD2" i="16"/>
  <c r="AD3" i="16"/>
  <c r="AB22" i="16"/>
  <c r="AC222" i="16"/>
  <c r="O10" i="22"/>
  <c r="AC11" i="16"/>
  <c r="AJ5" i="23"/>
  <c r="AC13" i="16"/>
  <c r="AC14" i="16"/>
  <c r="AB223" i="16"/>
  <c r="AB227" i="16"/>
  <c r="AB226" i="16"/>
  <c r="AB10" i="16"/>
  <c r="AB224" i="16"/>
  <c r="AB229" i="16"/>
  <c r="AB228" i="16"/>
  <c r="N11" i="22"/>
  <c r="N12" i="22"/>
  <c r="M12" i="22"/>
  <c r="AD6" i="23"/>
  <c r="W9" i="16"/>
  <c r="AF125" i="15"/>
  <c r="AF125" i="14" s="1"/>
  <c r="AF87" i="15"/>
  <c r="AF87" i="14" s="1"/>
  <c r="AG53" i="27"/>
  <c r="AG54" i="27"/>
  <c r="AG48" i="27"/>
  <c r="AG38" i="27"/>
  <c r="AG127" i="15" s="1"/>
  <c r="AG127" i="14" s="1"/>
  <c r="AG49" i="27"/>
  <c r="AG40" i="27"/>
  <c r="AG132" i="15" s="1"/>
  <c r="AG36" i="27"/>
  <c r="AG125" i="15" s="1"/>
  <c r="AG125" i="14" s="1"/>
  <c r="AG37" i="27"/>
  <c r="AG126" i="15" s="1"/>
  <c r="AG126" i="14" s="1"/>
  <c r="AG39" i="27"/>
  <c r="AG131" i="15" s="1"/>
  <c r="AG131" i="14" s="1"/>
  <c r="AG41" i="27"/>
  <c r="AG133" i="15" s="1"/>
  <c r="AG133" i="14" s="1"/>
  <c r="AG47" i="27"/>
  <c r="AG52" i="27"/>
  <c r="AG30" i="27"/>
  <c r="AH21" i="27"/>
  <c r="AG32" i="27"/>
  <c r="AG89" i="15" s="1"/>
  <c r="AG89" i="14" s="1"/>
  <c r="AG31" i="27"/>
  <c r="AG88" i="15" s="1"/>
  <c r="AG88" i="14" s="1"/>
  <c r="AG22" i="27"/>
  <c r="X9" i="16"/>
  <c r="AE6" i="23"/>
  <c r="K41" i="22"/>
  <c r="Z9" i="16"/>
  <c r="AG6" i="23"/>
  <c r="AI5" i="23"/>
  <c r="AA223" i="16"/>
  <c r="AA227" i="16"/>
  <c r="AA226" i="16"/>
  <c r="V209" i="16"/>
  <c r="S52" i="17"/>
  <c r="AG3" i="21"/>
  <c r="AF40" i="21"/>
  <c r="AF45" i="21"/>
  <c r="AF60" i="21"/>
  <c r="AF189" i="15" s="1"/>
  <c r="AF88" i="21"/>
  <c r="AF91" i="21"/>
  <c r="AF61" i="21"/>
  <c r="AF198" i="15" s="1"/>
  <c r="AF83" i="21"/>
  <c r="AF189" i="16" s="1"/>
  <c r="AF85" i="21"/>
  <c r="BD15" i="3"/>
  <c r="AF62" i="21"/>
  <c r="AF1" i="21"/>
  <c r="AE42" i="21"/>
  <c r="BA59" i="18"/>
  <c r="AG59" i="18"/>
  <c r="AY60" i="18"/>
  <c r="B36" i="18"/>
  <c r="AZ15" i="3"/>
  <c r="A35" i="18"/>
  <c r="BH16" i="17"/>
  <c r="BG17" i="17"/>
  <c r="BF69" i="17"/>
  <c r="BL5" i="17"/>
  <c r="BK6" i="17"/>
  <c r="V2" i="17"/>
  <c r="U21" i="17"/>
  <c r="U36" i="17"/>
  <c r="U50" i="17"/>
  <c r="U51" i="17"/>
  <c r="U54" i="17"/>
  <c r="A17" i="7"/>
  <c r="F17" i="7"/>
  <c r="T40" i="17"/>
  <c r="T41" i="17"/>
  <c r="T42" i="17"/>
  <c r="T43" i="17"/>
  <c r="T55" i="17"/>
  <c r="T56" i="17"/>
  <c r="T70" i="17"/>
  <c r="T71" i="17"/>
  <c r="T73" i="17"/>
  <c r="T64" i="17"/>
  <c r="S57" i="17"/>
  <c r="S58" i="17"/>
  <c r="S59" i="17"/>
  <c r="Q33" i="18"/>
  <c r="S65" i="17"/>
  <c r="S66" i="17"/>
  <c r="S67" i="17"/>
  <c r="B15" i="7"/>
  <c r="R60" i="17"/>
  <c r="R63" i="17"/>
  <c r="R88" i="17" s="1"/>
  <c r="T32" i="18" s="1"/>
  <c r="R68" i="17"/>
  <c r="I32" i="18"/>
  <c r="BB12" i="3"/>
  <c r="R32" i="18"/>
  <c r="J32" i="18" s="1"/>
  <c r="AD32" i="18"/>
  <c r="C14" i="7"/>
  <c r="U32" i="18"/>
  <c r="D14" i="7"/>
  <c r="Q91" i="17"/>
  <c r="X31" i="18"/>
  <c r="T30" i="18"/>
  <c r="X30" i="18"/>
  <c r="Z2" i="13"/>
  <c r="Y3" i="13"/>
  <c r="L29" i="9"/>
  <c r="N29" i="9"/>
  <c r="T29" i="9"/>
  <c r="U29" i="9"/>
  <c r="V29" i="9"/>
  <c r="A30" i="9"/>
  <c r="T14" i="6"/>
  <c r="S16" i="6"/>
  <c r="S17" i="6"/>
  <c r="S18" i="6"/>
  <c r="S19" i="6"/>
  <c r="S20" i="6"/>
  <c r="S24" i="6"/>
  <c r="S25" i="6"/>
  <c r="S26" i="6"/>
  <c r="S27" i="6"/>
  <c r="S28" i="6"/>
  <c r="S29" i="6"/>
  <c r="AF6" i="14"/>
  <c r="T24" i="12"/>
  <c r="AE1" i="14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9" i="12"/>
  <c r="S55" i="12"/>
  <c r="AE65" i="16"/>
  <c r="AE64" i="16" s="1"/>
  <c r="AF6" i="16"/>
  <c r="AE23" i="16"/>
  <c r="AE24" i="16"/>
  <c r="AE25" i="16"/>
  <c r="AE26" i="16"/>
  <c r="AE29" i="16"/>
  <c r="AE30" i="16"/>
  <c r="AE31" i="16"/>
  <c r="AE32" i="16"/>
  <c r="AE217" i="16"/>
  <c r="AE230" i="16"/>
  <c r="AE1" i="16"/>
  <c r="AE2" i="16"/>
  <c r="AE3" i="16"/>
  <c r="AC22" i="16"/>
  <c r="AD222" i="16"/>
  <c r="P10" i="22"/>
  <c r="AD13" i="16"/>
  <c r="AK4" i="23"/>
  <c r="AD14" i="16"/>
  <c r="AC224" i="16"/>
  <c r="AC229" i="16"/>
  <c r="AC228" i="16"/>
  <c r="O11" i="22"/>
  <c r="AJ4" i="23"/>
  <c r="AI6" i="23"/>
  <c r="AB9" i="16"/>
  <c r="W209" i="16"/>
  <c r="X209" i="16"/>
  <c r="Y209" i="16"/>
  <c r="Z209" i="16"/>
  <c r="I41" i="22"/>
  <c r="AH53" i="27"/>
  <c r="AH54" i="27"/>
  <c r="AH47" i="27"/>
  <c r="AH49" i="27"/>
  <c r="AH48" i="27"/>
  <c r="AH25" i="27" s="1"/>
  <c r="AH17" i="15" s="1"/>
  <c r="AH17" i="14" s="1"/>
  <c r="AH52" i="27"/>
  <c r="AH41" i="27"/>
  <c r="AH133" i="15" s="1"/>
  <c r="AH133" i="14" s="1"/>
  <c r="AH40" i="27"/>
  <c r="AH132" i="15" s="1"/>
  <c r="AH132" i="14" s="1"/>
  <c r="AH36" i="27"/>
  <c r="AH125" i="15" s="1"/>
  <c r="AH125" i="14" s="1"/>
  <c r="AH37" i="27"/>
  <c r="AH126" i="15" s="1"/>
  <c r="AH126" i="14" s="1"/>
  <c r="AH38" i="27"/>
  <c r="AH127" i="15" s="1"/>
  <c r="AH127" i="14" s="1"/>
  <c r="AH39" i="27"/>
  <c r="AH131" i="15" s="1"/>
  <c r="AH131" i="14" s="1"/>
  <c r="AH30" i="27"/>
  <c r="AH87" i="15" s="1"/>
  <c r="AH87" i="14" s="1"/>
  <c r="AH22" i="27"/>
  <c r="AH31" i="27"/>
  <c r="AH32" i="27"/>
  <c r="AH89" i="15" s="1"/>
  <c r="AH89" i="14" s="1"/>
  <c r="AI21" i="27"/>
  <c r="J41" i="22"/>
  <c r="L41" i="22"/>
  <c r="AA10" i="16"/>
  <c r="T52" i="17"/>
  <c r="AD11" i="16"/>
  <c r="AH3" i="21"/>
  <c r="AG40" i="21"/>
  <c r="AG45" i="21"/>
  <c r="AG60" i="21"/>
  <c r="AG83" i="21"/>
  <c r="AG189" i="16" s="1"/>
  <c r="AG85" i="21"/>
  <c r="AG62" i="21"/>
  <c r="AG61" i="21"/>
  <c r="AG198" i="15" s="1"/>
  <c r="AG88" i="21"/>
  <c r="AG91" i="21"/>
  <c r="BD16" i="3"/>
  <c r="AG1" i="21"/>
  <c r="AF42" i="21"/>
  <c r="BA60" i="18"/>
  <c r="AG60" i="18"/>
  <c r="AY61" i="18"/>
  <c r="B37" i="18"/>
  <c r="AZ16" i="3"/>
  <c r="A36" i="18"/>
  <c r="BI16" i="17"/>
  <c r="BH17" i="17"/>
  <c r="BG69" i="17"/>
  <c r="BM5" i="17"/>
  <c r="BL6" i="17"/>
  <c r="W2" i="17"/>
  <c r="V21" i="17"/>
  <c r="V36" i="17"/>
  <c r="V50" i="17"/>
  <c r="V51" i="17"/>
  <c r="V54" i="17"/>
  <c r="A18" i="7"/>
  <c r="F18" i="7"/>
  <c r="U40" i="17"/>
  <c r="U41" i="17"/>
  <c r="U42" i="17"/>
  <c r="U43" i="17"/>
  <c r="U55" i="17"/>
  <c r="U56" i="17"/>
  <c r="U70" i="17"/>
  <c r="U71" i="17"/>
  <c r="U73" i="17"/>
  <c r="U64" i="17"/>
  <c r="T57" i="17"/>
  <c r="T58" i="17"/>
  <c r="T59" i="17"/>
  <c r="Q34" i="18"/>
  <c r="T65" i="17"/>
  <c r="T66" i="17"/>
  <c r="T67" i="17"/>
  <c r="B16" i="7"/>
  <c r="S60" i="17"/>
  <c r="S63" i="17"/>
  <c r="S88" i="17" s="1"/>
  <c r="T33" i="18" s="1"/>
  <c r="S68" i="17"/>
  <c r="I33" i="18"/>
  <c r="BB13" i="3"/>
  <c r="R33" i="18"/>
  <c r="J33" i="18" s="1"/>
  <c r="AD33" i="18"/>
  <c r="C15" i="7"/>
  <c r="U33" i="18"/>
  <c r="D15" i="7"/>
  <c r="Y33" i="18"/>
  <c r="E15" i="7"/>
  <c r="R89" i="17"/>
  <c r="R93" i="17"/>
  <c r="R92" i="17"/>
  <c r="R91" i="17"/>
  <c r="AE32" i="18"/>
  <c r="V32" i="18"/>
  <c r="W30" i="18"/>
  <c r="AA30" i="18"/>
  <c r="AA2" i="13"/>
  <c r="Z3" i="13"/>
  <c r="L30" i="9"/>
  <c r="N30" i="9"/>
  <c r="T30" i="9"/>
  <c r="U30" i="9"/>
  <c r="V30" i="9"/>
  <c r="A31" i="9"/>
  <c r="U14" i="6"/>
  <c r="T16" i="6"/>
  <c r="T17" i="6"/>
  <c r="T18" i="6"/>
  <c r="T19" i="6"/>
  <c r="T20" i="6"/>
  <c r="T24" i="6"/>
  <c r="T25" i="6"/>
  <c r="T26" i="6"/>
  <c r="T27" i="6"/>
  <c r="T28" i="6"/>
  <c r="T29" i="6"/>
  <c r="AG6" i="14"/>
  <c r="U24" i="12"/>
  <c r="AF1" i="14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9" i="12"/>
  <c r="T55" i="12"/>
  <c r="AF65" i="16"/>
  <c r="AF64" i="16" s="1"/>
  <c r="AG6" i="16"/>
  <c r="AF23" i="16"/>
  <c r="AF24" i="16"/>
  <c r="AF25" i="16"/>
  <c r="AF26" i="16"/>
  <c r="AF29" i="16"/>
  <c r="AF30" i="16"/>
  <c r="AF31" i="16"/>
  <c r="AF32" i="16"/>
  <c r="AF217" i="16"/>
  <c r="AF230" i="16"/>
  <c r="AF1" i="16"/>
  <c r="AF2" i="16"/>
  <c r="AF3" i="16"/>
  <c r="AD22" i="16"/>
  <c r="AE222" i="16"/>
  <c r="Q10" i="22"/>
  <c r="AE11" i="16"/>
  <c r="AL5" i="23"/>
  <c r="AE13" i="16"/>
  <c r="AE14" i="16"/>
  <c r="AD223" i="16"/>
  <c r="AD227" i="16"/>
  <c r="AD226" i="16"/>
  <c r="AD10" i="16"/>
  <c r="AD224" i="16"/>
  <c r="AD229" i="16"/>
  <c r="AD228" i="16"/>
  <c r="P11" i="22"/>
  <c r="P12" i="22"/>
  <c r="O12" i="22"/>
  <c r="N41" i="22"/>
  <c r="AH88" i="15"/>
  <c r="AH88" i="14" s="1"/>
  <c r="AI36" i="27"/>
  <c r="AI125" i="15" s="1"/>
  <c r="AI125" i="14" s="1"/>
  <c r="AI48" i="27"/>
  <c r="AI52" i="27"/>
  <c r="AI49" i="27"/>
  <c r="AI26" i="27" s="1"/>
  <c r="AI12" i="15" s="1"/>
  <c r="AI12" i="14" s="1"/>
  <c r="AI53" i="27"/>
  <c r="AI47" i="27"/>
  <c r="AI54" i="27"/>
  <c r="AI37" i="27"/>
  <c r="AI126" i="15" s="1"/>
  <c r="AI126" i="14" s="1"/>
  <c r="AI38" i="27"/>
  <c r="AI127" i="15" s="1"/>
  <c r="AI127" i="14" s="1"/>
  <c r="AI40" i="27"/>
  <c r="AI132" i="15" s="1"/>
  <c r="AI132" i="14" s="1"/>
  <c r="AI39" i="27"/>
  <c r="AI131" i="15" s="1"/>
  <c r="AI131" i="14" s="1"/>
  <c r="AI41" i="27"/>
  <c r="AI133" i="15" s="1"/>
  <c r="AI133" i="14" s="1"/>
  <c r="AI31" i="27"/>
  <c r="AI22" i="27"/>
  <c r="AJ21" i="27"/>
  <c r="AI32" i="27"/>
  <c r="AI89" i="15" s="1"/>
  <c r="AI89" i="14" s="1"/>
  <c r="AI30" i="27"/>
  <c r="AI87" i="15" s="1"/>
  <c r="AI87" i="14" s="1"/>
  <c r="AA9" i="16"/>
  <c r="AH6" i="23"/>
  <c r="AK5" i="23"/>
  <c r="AC223" i="16"/>
  <c r="AC227" i="16"/>
  <c r="AC226" i="16"/>
  <c r="U52" i="17"/>
  <c r="AI3" i="21"/>
  <c r="AH40" i="21"/>
  <c r="AH45" i="21"/>
  <c r="AH60" i="21"/>
  <c r="AH189" i="15" s="1"/>
  <c r="AH91" i="21"/>
  <c r="AH61" i="21"/>
  <c r="AH198" i="15" s="1"/>
  <c r="AH88" i="21"/>
  <c r="AH83" i="21"/>
  <c r="AH189" i="16" s="1"/>
  <c r="BD17" i="3"/>
  <c r="AH85" i="21"/>
  <c r="AH62" i="21"/>
  <c r="AH1" i="21"/>
  <c r="AG42" i="21"/>
  <c r="BA61" i="18"/>
  <c r="AG61" i="18"/>
  <c r="AY62" i="18"/>
  <c r="B38" i="18"/>
  <c r="AZ17" i="3"/>
  <c r="A37" i="18"/>
  <c r="BJ16" i="17"/>
  <c r="BI17" i="17"/>
  <c r="BH69" i="17"/>
  <c r="BN5" i="17"/>
  <c r="BM6" i="17"/>
  <c r="X2" i="17"/>
  <c r="W21" i="17"/>
  <c r="W36" i="17"/>
  <c r="W50" i="17"/>
  <c r="W51" i="17"/>
  <c r="W54" i="17"/>
  <c r="A19" i="7"/>
  <c r="F19" i="7"/>
  <c r="V40" i="17"/>
  <c r="V41" i="17"/>
  <c r="V42" i="17"/>
  <c r="V43" i="17"/>
  <c r="V55" i="17"/>
  <c r="V56" i="17"/>
  <c r="V70" i="17"/>
  <c r="V71" i="17"/>
  <c r="V73" i="17"/>
  <c r="V64" i="17"/>
  <c r="U57" i="17"/>
  <c r="U58" i="17"/>
  <c r="U59" i="17"/>
  <c r="Q35" i="18"/>
  <c r="U65" i="17"/>
  <c r="U66" i="17"/>
  <c r="U67" i="17"/>
  <c r="B17" i="7"/>
  <c r="T60" i="17"/>
  <c r="T63" i="17"/>
  <c r="T68" i="17"/>
  <c r="I34" i="18"/>
  <c r="BB14" i="3" s="1"/>
  <c r="R34" i="18"/>
  <c r="J34" i="18" s="1"/>
  <c r="AD34" i="18"/>
  <c r="C16" i="7"/>
  <c r="U34" i="18"/>
  <c r="D16" i="7"/>
  <c r="Y34" i="18"/>
  <c r="E16" i="7"/>
  <c r="S90" i="17"/>
  <c r="S89" i="17"/>
  <c r="S93" i="17"/>
  <c r="S92" i="17"/>
  <c r="S91" i="17"/>
  <c r="X33" i="18"/>
  <c r="AE33" i="18"/>
  <c r="V33" i="18"/>
  <c r="Z33" i="18"/>
  <c r="X32" i="18"/>
  <c r="AB2" i="13"/>
  <c r="AA3" i="13"/>
  <c r="L31" i="9"/>
  <c r="N31" i="9"/>
  <c r="T31" i="9"/>
  <c r="U31" i="9"/>
  <c r="V31" i="9"/>
  <c r="A32" i="9"/>
  <c r="V14" i="6"/>
  <c r="U16" i="6"/>
  <c r="U17" i="6"/>
  <c r="U18" i="6"/>
  <c r="U19" i="6"/>
  <c r="U20" i="6"/>
  <c r="U24" i="6"/>
  <c r="U25" i="6"/>
  <c r="U26" i="6"/>
  <c r="U27" i="6"/>
  <c r="U28" i="6"/>
  <c r="U29" i="6"/>
  <c r="AH6" i="14"/>
  <c r="V24" i="12"/>
  <c r="AG1" i="14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9" i="12"/>
  <c r="U55" i="12"/>
  <c r="AG65" i="16"/>
  <c r="AG64" i="16" s="1"/>
  <c r="AH6" i="16"/>
  <c r="AG23" i="16"/>
  <c r="AG24" i="16"/>
  <c r="AG25" i="16"/>
  <c r="AG26" i="16"/>
  <c r="AG29" i="16"/>
  <c r="AG30" i="16"/>
  <c r="AG31" i="16"/>
  <c r="AG32" i="16"/>
  <c r="AG217" i="16"/>
  <c r="AG230" i="16"/>
  <c r="AG1" i="16"/>
  <c r="AG2" i="16"/>
  <c r="AG3" i="16"/>
  <c r="AE22" i="16"/>
  <c r="AF222" i="16"/>
  <c r="R10" i="22"/>
  <c r="AF13" i="16"/>
  <c r="AM4" i="23"/>
  <c r="AF14" i="16"/>
  <c r="AE224" i="16"/>
  <c r="AE229" i="16"/>
  <c r="AE228" i="16"/>
  <c r="Q11" i="22"/>
  <c r="AL4" i="23"/>
  <c r="AK6" i="23"/>
  <c r="AD9" i="16"/>
  <c r="AI88" i="15"/>
  <c r="AI88" i="14" s="1"/>
  <c r="AJ49" i="27"/>
  <c r="AJ37" i="27"/>
  <c r="AJ126" i="15" s="1"/>
  <c r="AJ126" i="14" s="1"/>
  <c r="AJ54" i="27"/>
  <c r="AJ47" i="27"/>
  <c r="AJ52" i="27"/>
  <c r="AJ48" i="27"/>
  <c r="AJ53" i="27"/>
  <c r="AJ36" i="27"/>
  <c r="AJ125" i="15" s="1"/>
  <c r="AJ125" i="14" s="1"/>
  <c r="AJ38" i="27"/>
  <c r="AJ127" i="15" s="1"/>
  <c r="AJ127" i="14" s="1"/>
  <c r="AJ39" i="27"/>
  <c r="AJ131" i="15" s="1"/>
  <c r="AJ131" i="14" s="1"/>
  <c r="AJ40" i="27"/>
  <c r="AJ132" i="15" s="1"/>
  <c r="AJ132" i="14" s="1"/>
  <c r="AJ41" i="27"/>
  <c r="AJ133" i="15" s="1"/>
  <c r="AJ22" i="27"/>
  <c r="AJ31" i="27"/>
  <c r="AJ32" i="27"/>
  <c r="AJ89" i="15" s="1"/>
  <c r="AJ89" i="14" s="1"/>
  <c r="AK21" i="27"/>
  <c r="AJ30" i="27"/>
  <c r="AA209" i="16"/>
  <c r="M41" i="22"/>
  <c r="AC10" i="16"/>
  <c r="AF11" i="16"/>
  <c r="AM5" i="23"/>
  <c r="V52" i="17"/>
  <c r="AJ3" i="21"/>
  <c r="AI40" i="21"/>
  <c r="AI45" i="21"/>
  <c r="AI60" i="21"/>
  <c r="AI189" i="15" s="1"/>
  <c r="AI62" i="21"/>
  <c r="AI83" i="21"/>
  <c r="AI189" i="16" s="1"/>
  <c r="AI88" i="21"/>
  <c r="AI61" i="21"/>
  <c r="AI198" i="15" s="1"/>
  <c r="AI85" i="21"/>
  <c r="BD18" i="3"/>
  <c r="AI91" i="21"/>
  <c r="AI1" i="21"/>
  <c r="AH42" i="21"/>
  <c r="BA62" i="18"/>
  <c r="AG62" i="18"/>
  <c r="AY63" i="18"/>
  <c r="B39" i="18"/>
  <c r="AZ18" i="3"/>
  <c r="A38" i="18"/>
  <c r="BK16" i="17"/>
  <c r="BJ17" i="17"/>
  <c r="BI69" i="17"/>
  <c r="BO5" i="17"/>
  <c r="BN6" i="17"/>
  <c r="Y2" i="17"/>
  <c r="X21" i="17"/>
  <c r="X36" i="17"/>
  <c r="X50" i="17"/>
  <c r="X51" i="17"/>
  <c r="X54" i="17"/>
  <c r="A20" i="7"/>
  <c r="F20" i="7"/>
  <c r="W40" i="17"/>
  <c r="W41" i="17"/>
  <c r="W42" i="17"/>
  <c r="W43" i="17"/>
  <c r="W55" i="17"/>
  <c r="W56" i="17"/>
  <c r="W70" i="17"/>
  <c r="W73" i="17"/>
  <c r="W64" i="17"/>
  <c r="V57" i="17"/>
  <c r="V58" i="17"/>
  <c r="V59" i="17"/>
  <c r="Q36" i="18"/>
  <c r="V65" i="17"/>
  <c r="V66" i="17"/>
  <c r="V67" i="17"/>
  <c r="B18" i="7"/>
  <c r="U60" i="17"/>
  <c r="U63" i="17"/>
  <c r="U68" i="17"/>
  <c r="I35" i="18"/>
  <c r="BB15" i="3"/>
  <c r="R35" i="18"/>
  <c r="J35" i="18"/>
  <c r="AD35" i="18"/>
  <c r="C17" i="7"/>
  <c r="U35" i="18"/>
  <c r="D17" i="7"/>
  <c r="Y35" i="18"/>
  <c r="E17" i="7"/>
  <c r="T90" i="17"/>
  <c r="T89" i="17"/>
  <c r="T88" i="17"/>
  <c r="T93" i="17"/>
  <c r="T92" i="17"/>
  <c r="T91" i="17"/>
  <c r="AE34" i="18"/>
  <c r="V34" i="18"/>
  <c r="Z34" i="18"/>
  <c r="AA33" i="18"/>
  <c r="AC2" i="13"/>
  <c r="AB3" i="13"/>
  <c r="L32" i="9"/>
  <c r="N32" i="9"/>
  <c r="T32" i="9"/>
  <c r="U32" i="9"/>
  <c r="V32" i="9"/>
  <c r="A33" i="9"/>
  <c r="W14" i="6"/>
  <c r="V16" i="6"/>
  <c r="V17" i="6"/>
  <c r="V18" i="6"/>
  <c r="V19" i="6"/>
  <c r="V20" i="6"/>
  <c r="V24" i="6"/>
  <c r="V25" i="6"/>
  <c r="V26" i="6"/>
  <c r="V27" i="6"/>
  <c r="V28" i="6"/>
  <c r="V29" i="6"/>
  <c r="AI6" i="14"/>
  <c r="W24" i="12"/>
  <c r="AH1" i="14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9" i="12"/>
  <c r="V55" i="12"/>
  <c r="AH65" i="16"/>
  <c r="AH64" i="16" s="1"/>
  <c r="AI6" i="16"/>
  <c r="AH23" i="16"/>
  <c r="AH24" i="16"/>
  <c r="AH25" i="16"/>
  <c r="AH26" i="16"/>
  <c r="AH29" i="16"/>
  <c r="AH30" i="16"/>
  <c r="AH31" i="16"/>
  <c r="AH32" i="16"/>
  <c r="AH217" i="16"/>
  <c r="AH230" i="16"/>
  <c r="AH1" i="16"/>
  <c r="AH2" i="16"/>
  <c r="AH3" i="16"/>
  <c r="AF22" i="16"/>
  <c r="AG222" i="16"/>
  <c r="S10" i="22"/>
  <c r="AG11" i="16"/>
  <c r="AG13" i="16"/>
  <c r="AG14" i="16"/>
  <c r="AF224" i="16"/>
  <c r="AF229" i="16"/>
  <c r="AF228" i="16"/>
  <c r="R11" i="22"/>
  <c r="R12" i="22"/>
  <c r="Q12" i="22"/>
  <c r="P41" i="22"/>
  <c r="AK38" i="27"/>
  <c r="AK127" i="15" s="1"/>
  <c r="AK127" i="14" s="1"/>
  <c r="AK47" i="27"/>
  <c r="AK48" i="27"/>
  <c r="AK53" i="27"/>
  <c r="AK54" i="27"/>
  <c r="AK52" i="27"/>
  <c r="AK49" i="27"/>
  <c r="AK36" i="27"/>
  <c r="AK125" i="15" s="1"/>
  <c r="AK125" i="14" s="1"/>
  <c r="AK37" i="27"/>
  <c r="AK126" i="15" s="1"/>
  <c r="AK126" i="14" s="1"/>
  <c r="AK39" i="27"/>
  <c r="AK131" i="15" s="1"/>
  <c r="AK131" i="14" s="1"/>
  <c r="AK41" i="27"/>
  <c r="AK133" i="15" s="1"/>
  <c r="AK133" i="14" s="1"/>
  <c r="AK40" i="27"/>
  <c r="AK132" i="15" s="1"/>
  <c r="AK132" i="14" s="1"/>
  <c r="AK31" i="27"/>
  <c r="AK88" i="15" s="1"/>
  <c r="AK88" i="14" s="1"/>
  <c r="AK32" i="27"/>
  <c r="AK89" i="15" s="1"/>
  <c r="AK89" i="14" s="1"/>
  <c r="AL21" i="27"/>
  <c r="AK22" i="27"/>
  <c r="AK30" i="27"/>
  <c r="AJ87" i="15"/>
  <c r="AJ87" i="14" s="1"/>
  <c r="AC9" i="16"/>
  <c r="AJ6" i="23"/>
  <c r="AE223" i="16"/>
  <c r="AE227" i="16"/>
  <c r="AE226" i="16"/>
  <c r="AB209" i="16"/>
  <c r="W52" i="17"/>
  <c r="AK3" i="21"/>
  <c r="AJ40" i="21"/>
  <c r="AJ45" i="21"/>
  <c r="AJ61" i="21"/>
  <c r="AJ198" i="15" s="1"/>
  <c r="AJ83" i="21"/>
  <c r="AJ189" i="16" s="1"/>
  <c r="AJ85" i="21"/>
  <c r="AJ91" i="21"/>
  <c r="BD19" i="3"/>
  <c r="AJ88" i="21"/>
  <c r="AJ1" i="21"/>
  <c r="AI42" i="21"/>
  <c r="BA63" i="18"/>
  <c r="AG63" i="18"/>
  <c r="AY64" i="18"/>
  <c r="B40" i="18"/>
  <c r="AZ19" i="3"/>
  <c r="A39" i="18"/>
  <c r="BL16" i="17"/>
  <c r="BK17" i="17"/>
  <c r="BJ69" i="17"/>
  <c r="BP5" i="17"/>
  <c r="BO6" i="17"/>
  <c r="Z2" i="17"/>
  <c r="Y21" i="17"/>
  <c r="Y36" i="17"/>
  <c r="Y50" i="17"/>
  <c r="Y51" i="17"/>
  <c r="Y54" i="17"/>
  <c r="A21" i="7"/>
  <c r="F21" i="7"/>
  <c r="X40" i="17"/>
  <c r="X41" i="17"/>
  <c r="X42" i="17"/>
  <c r="X43" i="17"/>
  <c r="X55" i="17"/>
  <c r="X56" i="17"/>
  <c r="X70" i="17"/>
  <c r="X71" i="17"/>
  <c r="X73" i="17"/>
  <c r="X64" i="17"/>
  <c r="W57" i="17"/>
  <c r="W58" i="17"/>
  <c r="W59" i="17"/>
  <c r="Q37" i="18"/>
  <c r="W65" i="17"/>
  <c r="W66" i="17"/>
  <c r="W67" i="17"/>
  <c r="B19" i="7"/>
  <c r="V60" i="17"/>
  <c r="V63" i="17"/>
  <c r="V88" i="17" s="1"/>
  <c r="T36" i="18" s="1"/>
  <c r="V68" i="17"/>
  <c r="I36" i="18"/>
  <c r="BB16" i="3" s="1"/>
  <c r="R36" i="18"/>
  <c r="J36" i="18" s="1"/>
  <c r="AD36" i="18"/>
  <c r="C18" i="7"/>
  <c r="U36" i="18"/>
  <c r="D18" i="7"/>
  <c r="Y36" i="18"/>
  <c r="E18" i="7"/>
  <c r="U90" i="17"/>
  <c r="U89" i="17"/>
  <c r="U88" i="17"/>
  <c r="T35" i="18"/>
  <c r="U93" i="17"/>
  <c r="U92" i="17"/>
  <c r="U91" i="17"/>
  <c r="X35" i="18"/>
  <c r="AE35" i="18"/>
  <c r="V35" i="18"/>
  <c r="Z35" i="18"/>
  <c r="T34" i="18"/>
  <c r="W34" i="18" s="1"/>
  <c r="X34" i="18"/>
  <c r="AD2" i="13"/>
  <c r="AC3" i="13"/>
  <c r="L33" i="9"/>
  <c r="N33" i="9"/>
  <c r="T33" i="9"/>
  <c r="U33" i="9"/>
  <c r="V33" i="9"/>
  <c r="A34" i="9"/>
  <c r="X14" i="6"/>
  <c r="W16" i="6"/>
  <c r="W17" i="6"/>
  <c r="W18" i="6"/>
  <c r="W19" i="6"/>
  <c r="W20" i="6"/>
  <c r="W24" i="6"/>
  <c r="W25" i="6"/>
  <c r="W26" i="6"/>
  <c r="W27" i="6"/>
  <c r="W28" i="6"/>
  <c r="W29" i="6"/>
  <c r="AJ6" i="14"/>
  <c r="X24" i="12"/>
  <c r="AI1" i="14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9" i="12"/>
  <c r="W55" i="12"/>
  <c r="AI65" i="16"/>
  <c r="AI64" i="16" s="1"/>
  <c r="AJ6" i="16"/>
  <c r="AI23" i="16"/>
  <c r="AI24" i="16"/>
  <c r="AI25" i="16"/>
  <c r="AI26" i="16"/>
  <c r="AI29" i="16"/>
  <c r="AI30" i="16"/>
  <c r="AI31" i="16"/>
  <c r="AI32" i="16"/>
  <c r="AI217" i="16"/>
  <c r="AI230" i="16"/>
  <c r="AI1" i="16"/>
  <c r="AI2" i="16"/>
  <c r="AI3" i="16"/>
  <c r="AG22" i="16"/>
  <c r="AH222" i="16"/>
  <c r="T10" i="22"/>
  <c r="AH13" i="16"/>
  <c r="AO4" i="23"/>
  <c r="AH14" i="16"/>
  <c r="AG224" i="16"/>
  <c r="AG229" i="16"/>
  <c r="AG228" i="16"/>
  <c r="S11" i="22"/>
  <c r="AN5" i="23"/>
  <c r="AN4" i="23"/>
  <c r="AL48" i="27"/>
  <c r="AL49" i="27"/>
  <c r="AL26" i="27" s="1"/>
  <c r="AL12" i="15" s="1"/>
  <c r="AL12" i="14" s="1"/>
  <c r="AL52" i="27"/>
  <c r="AL47" i="27"/>
  <c r="AL54" i="27"/>
  <c r="AL40" i="27"/>
  <c r="AL132" i="15" s="1"/>
  <c r="AL132" i="14" s="1"/>
  <c r="AL36" i="27"/>
  <c r="AL37" i="27"/>
  <c r="AL126" i="15" s="1"/>
  <c r="AL126" i="14" s="1"/>
  <c r="AL38" i="27"/>
  <c r="AL127" i="15" s="1"/>
  <c r="AL127" i="14" s="1"/>
  <c r="AL39" i="27"/>
  <c r="AL41" i="27"/>
  <c r="AL133" i="15" s="1"/>
  <c r="AL133" i="14" s="1"/>
  <c r="AL53" i="27"/>
  <c r="AL22" i="27"/>
  <c r="AM21" i="27"/>
  <c r="AK87" i="15"/>
  <c r="AK87" i="14" s="1"/>
  <c r="AC209" i="16"/>
  <c r="AD209" i="16"/>
  <c r="O41" i="22"/>
  <c r="AE10" i="16"/>
  <c r="AH11" i="16"/>
  <c r="AO5" i="23"/>
  <c r="AF223" i="16"/>
  <c r="AF227" i="16"/>
  <c r="AF226" i="16"/>
  <c r="AF10" i="16"/>
  <c r="X52" i="17"/>
  <c r="AL3" i="21"/>
  <c r="AK39" i="21"/>
  <c r="AK88" i="21"/>
  <c r="AK91" i="21"/>
  <c r="AK61" i="21"/>
  <c r="AK198" i="15" s="1"/>
  <c r="BD20" i="3"/>
  <c r="AK62" i="21"/>
  <c r="AK1" i="21"/>
  <c r="AJ42" i="21"/>
  <c r="BA64" i="18"/>
  <c r="AG64" i="18"/>
  <c r="AY65" i="18"/>
  <c r="B41" i="18"/>
  <c r="AZ20" i="3"/>
  <c r="A40" i="18"/>
  <c r="BM16" i="17"/>
  <c r="BL17" i="17"/>
  <c r="BK69" i="17"/>
  <c r="AA2" i="17"/>
  <c r="Z21" i="17"/>
  <c r="Z36" i="17"/>
  <c r="Z50" i="17"/>
  <c r="Z51" i="17"/>
  <c r="Z54" i="17"/>
  <c r="A22" i="7"/>
  <c r="F22" i="7"/>
  <c r="Y40" i="17"/>
  <c r="Y41" i="17"/>
  <c r="Y42" i="17"/>
  <c r="Y43" i="17"/>
  <c r="Y55" i="17"/>
  <c r="Y56" i="17"/>
  <c r="Y70" i="17"/>
  <c r="Y71" i="17"/>
  <c r="Y73" i="17"/>
  <c r="Y64" i="17"/>
  <c r="X57" i="17"/>
  <c r="X58" i="17"/>
  <c r="X59" i="17"/>
  <c r="Q38" i="18"/>
  <c r="X65" i="17"/>
  <c r="X66" i="17"/>
  <c r="X67" i="17"/>
  <c r="B20" i="7"/>
  <c r="W60" i="17"/>
  <c r="W63" i="17"/>
  <c r="W90" i="17" s="1"/>
  <c r="W68" i="17"/>
  <c r="I37" i="18"/>
  <c r="BB17" i="3" s="1"/>
  <c r="R37" i="18"/>
  <c r="J37" i="18" s="1"/>
  <c r="AD37" i="18"/>
  <c r="C19" i="7"/>
  <c r="U37" i="18"/>
  <c r="D19" i="7"/>
  <c r="Y37" i="18"/>
  <c r="E19" i="7"/>
  <c r="V89" i="17"/>
  <c r="V93" i="17"/>
  <c r="V92" i="17"/>
  <c r="V91" i="17"/>
  <c r="AE36" i="18"/>
  <c r="V36" i="18"/>
  <c r="Z36" i="18"/>
  <c r="W35" i="18"/>
  <c r="AA35" i="18"/>
  <c r="AA34" i="18"/>
  <c r="AE2" i="13"/>
  <c r="AD3" i="13"/>
  <c r="C34" i="9"/>
  <c r="P34" i="9"/>
  <c r="D34" i="9"/>
  <c r="L34" i="9"/>
  <c r="N34" i="9"/>
  <c r="T34" i="9"/>
  <c r="A35" i="9"/>
  <c r="Y14" i="6"/>
  <c r="X16" i="6"/>
  <c r="X17" i="6"/>
  <c r="X18" i="6"/>
  <c r="X19" i="6"/>
  <c r="X20" i="6"/>
  <c r="X24" i="6"/>
  <c r="X25" i="6"/>
  <c r="X26" i="6"/>
  <c r="X27" i="6"/>
  <c r="X28" i="6"/>
  <c r="X29" i="6"/>
  <c r="AK6" i="14"/>
  <c r="Y24" i="12"/>
  <c r="AJ1" i="14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9" i="12"/>
  <c r="X55" i="12"/>
  <c r="AJ65" i="16"/>
  <c r="AJ64" i="16" s="1"/>
  <c r="AK6" i="16"/>
  <c r="AJ23" i="16"/>
  <c r="AJ24" i="16"/>
  <c r="AJ25" i="16"/>
  <c r="AJ26" i="16"/>
  <c r="AJ29" i="16"/>
  <c r="AJ30" i="16"/>
  <c r="AJ31" i="16"/>
  <c r="AJ32" i="16"/>
  <c r="AJ217" i="16"/>
  <c r="AJ230" i="16"/>
  <c r="AJ1" i="16"/>
  <c r="AJ2" i="16"/>
  <c r="AJ3" i="16"/>
  <c r="AH22" i="16"/>
  <c r="AI222" i="16"/>
  <c r="U10" i="22"/>
  <c r="AI11" i="16"/>
  <c r="AP5" i="23"/>
  <c r="AI13" i="16"/>
  <c r="AI14" i="16"/>
  <c r="AH224" i="16"/>
  <c r="AH229" i="16"/>
  <c r="AH228" i="16"/>
  <c r="T11" i="22"/>
  <c r="T12" i="22"/>
  <c r="S12" i="22"/>
  <c r="AL125" i="15"/>
  <c r="AL125" i="14" s="1"/>
  <c r="AM47" i="27"/>
  <c r="AM49" i="27"/>
  <c r="AM52" i="27"/>
  <c r="AM54" i="27"/>
  <c r="AM48" i="27"/>
  <c r="AM53" i="27"/>
  <c r="AM37" i="27"/>
  <c r="AM126" i="15" s="1"/>
  <c r="AM126" i="14" s="1"/>
  <c r="AM40" i="27"/>
  <c r="AM132" i="15" s="1"/>
  <c r="AM36" i="27"/>
  <c r="AM41" i="27"/>
  <c r="AM133" i="15" s="1"/>
  <c r="AM133" i="14" s="1"/>
  <c r="AM38" i="27"/>
  <c r="AM127" i="15" s="1"/>
  <c r="AM127" i="14" s="1"/>
  <c r="AM22" i="27"/>
  <c r="AM32" i="27"/>
  <c r="AM89" i="15" s="1"/>
  <c r="AM89" i="14" s="1"/>
  <c r="AN21" i="27"/>
  <c r="AM31" i="27"/>
  <c r="AM30" i="27"/>
  <c r="AE9" i="16"/>
  <c r="AL6" i="23"/>
  <c r="AF9" i="16"/>
  <c r="AM6" i="23"/>
  <c r="AG223" i="16"/>
  <c r="AG227" i="16"/>
  <c r="AG226" i="16"/>
  <c r="AG10" i="16"/>
  <c r="Y52" i="17"/>
  <c r="AM3" i="21"/>
  <c r="AL39" i="21"/>
  <c r="AL40" i="21"/>
  <c r="AL44" i="21"/>
  <c r="AL45" i="21"/>
  <c r="AL88" i="21"/>
  <c r="AL91" i="21"/>
  <c r="AL61" i="21"/>
  <c r="AL198" i="15" s="1"/>
  <c r="AL85" i="21"/>
  <c r="AL62" i="21"/>
  <c r="AL83" i="21"/>
  <c r="AL189" i="16" s="1"/>
  <c r="BD21" i="3"/>
  <c r="AL1" i="21"/>
  <c r="BA65" i="18"/>
  <c r="AG65" i="18"/>
  <c r="AY66" i="18"/>
  <c r="B42" i="18"/>
  <c r="AZ21" i="3"/>
  <c r="A41" i="18"/>
  <c r="BN16" i="17"/>
  <c r="BM17" i="17"/>
  <c r="BL69" i="17"/>
  <c r="AB2" i="17"/>
  <c r="AA21" i="17"/>
  <c r="AA36" i="17"/>
  <c r="AA50" i="17"/>
  <c r="AA51" i="17"/>
  <c r="AA54" i="17"/>
  <c r="A23" i="7"/>
  <c r="F23" i="7"/>
  <c r="Z40" i="17"/>
  <c r="Z41" i="17"/>
  <c r="Z42" i="17"/>
  <c r="Z43" i="17"/>
  <c r="Z55" i="17"/>
  <c r="Z56" i="17"/>
  <c r="Z70" i="17"/>
  <c r="Z71" i="17"/>
  <c r="Z73" i="17"/>
  <c r="Z64" i="17"/>
  <c r="Q40" i="18" s="1"/>
  <c r="Y57" i="17"/>
  <c r="Y58" i="17"/>
  <c r="Y59" i="17"/>
  <c r="Q39" i="18"/>
  <c r="Y65" i="17"/>
  <c r="Y66" i="17"/>
  <c r="Y67" i="17"/>
  <c r="B21" i="7"/>
  <c r="X60" i="17"/>
  <c r="X63" i="17"/>
  <c r="X90" i="17" s="1"/>
  <c r="X68" i="17"/>
  <c r="I38" i="18"/>
  <c r="BB18" i="3"/>
  <c r="R38" i="18"/>
  <c r="J38" i="18" s="1"/>
  <c r="AD38" i="18"/>
  <c r="AE38" i="18" s="1"/>
  <c r="C20" i="7"/>
  <c r="U38" i="18"/>
  <c r="V38" i="18" s="1"/>
  <c r="D20" i="7"/>
  <c r="Y38" i="18"/>
  <c r="E20" i="7"/>
  <c r="W93" i="17"/>
  <c r="W92" i="17"/>
  <c r="W91" i="17"/>
  <c r="X37" i="18"/>
  <c r="AE37" i="18"/>
  <c r="V37" i="18"/>
  <c r="Z37" i="18"/>
  <c r="X36" i="18"/>
  <c r="AF2" i="13"/>
  <c r="AE3" i="13"/>
  <c r="C35" i="9"/>
  <c r="P35" i="9"/>
  <c r="D35" i="9"/>
  <c r="E35" i="9"/>
  <c r="L35" i="9"/>
  <c r="N35" i="9"/>
  <c r="T35" i="9"/>
  <c r="A36" i="9"/>
  <c r="Z14" i="6"/>
  <c r="Y16" i="6"/>
  <c r="Y17" i="6"/>
  <c r="Y18" i="6"/>
  <c r="Y19" i="6"/>
  <c r="Y20" i="6"/>
  <c r="Y24" i="6"/>
  <c r="Y25" i="6"/>
  <c r="Y26" i="6"/>
  <c r="Y27" i="6"/>
  <c r="Y28" i="6"/>
  <c r="Y29" i="6"/>
  <c r="AL6" i="14"/>
  <c r="Z24" i="12"/>
  <c r="AK1" i="14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9" i="12"/>
  <c r="Y55" i="12"/>
  <c r="AK65" i="16"/>
  <c r="AK64" i="16" s="1"/>
  <c r="AL6" i="16"/>
  <c r="AK23" i="16"/>
  <c r="AK24" i="16"/>
  <c r="AK25" i="16"/>
  <c r="AK26" i="16"/>
  <c r="AK29" i="16"/>
  <c r="AK30" i="16"/>
  <c r="AK31" i="16"/>
  <c r="AK32" i="16"/>
  <c r="AK217" i="16"/>
  <c r="AK230" i="16"/>
  <c r="AK1" i="16"/>
  <c r="AK2" i="16"/>
  <c r="AK3" i="16"/>
  <c r="AI22" i="16"/>
  <c r="AJ222" i="16"/>
  <c r="V10" i="22"/>
  <c r="AJ13" i="16"/>
  <c r="AQ4" i="23"/>
  <c r="AJ14" i="16"/>
  <c r="AI224" i="16"/>
  <c r="AI229" i="16"/>
  <c r="AI228" i="16"/>
  <c r="U11" i="22"/>
  <c r="AP4" i="23"/>
  <c r="AM125" i="15"/>
  <c r="AM125" i="14" s="1"/>
  <c r="AN54" i="27"/>
  <c r="AN36" i="27"/>
  <c r="AN125" i="15" s="1"/>
  <c r="AN125" i="14" s="1"/>
  <c r="AN48" i="27"/>
  <c r="AN53" i="27"/>
  <c r="AN47" i="27"/>
  <c r="AN49" i="27"/>
  <c r="AN52" i="27"/>
  <c r="AN37" i="27"/>
  <c r="AN126" i="15" s="1"/>
  <c r="AN126" i="14" s="1"/>
  <c r="AN38" i="27"/>
  <c r="AN127" i="15" s="1"/>
  <c r="AN127" i="14" s="1"/>
  <c r="AN40" i="27"/>
  <c r="AN132" i="15" s="1"/>
  <c r="AN41" i="27"/>
  <c r="AN133" i="15" s="1"/>
  <c r="AN133" i="14" s="1"/>
  <c r="AN32" i="27"/>
  <c r="AN89" i="15" s="1"/>
  <c r="AN89" i="14" s="1"/>
  <c r="AN22" i="27"/>
  <c r="AN30" i="27"/>
  <c r="AO21" i="27"/>
  <c r="AN31" i="27"/>
  <c r="AN88" i="15" s="1"/>
  <c r="AN88" i="14" s="1"/>
  <c r="AM87" i="15"/>
  <c r="AM87" i="14" s="1"/>
  <c r="AE209" i="16"/>
  <c r="Q41" i="22"/>
  <c r="R41" i="22"/>
  <c r="AG9" i="16"/>
  <c r="AN6" i="23"/>
  <c r="AM26" i="27"/>
  <c r="AM12" i="15" s="1"/>
  <c r="AM12" i="14" s="1"/>
  <c r="AJ11" i="16"/>
  <c r="AH223" i="16"/>
  <c r="AH227" i="16"/>
  <c r="AH226" i="16"/>
  <c r="Z52" i="17"/>
  <c r="AN3" i="21"/>
  <c r="AM39" i="21"/>
  <c r="AM40" i="21"/>
  <c r="AM44" i="21"/>
  <c r="AM45" i="21"/>
  <c r="AM88" i="21"/>
  <c r="AM85" i="21"/>
  <c r="AM91" i="21"/>
  <c r="BD22" i="3"/>
  <c r="AM62" i="21"/>
  <c r="AM83" i="21"/>
  <c r="AM189" i="16" s="1"/>
  <c r="AM61" i="21"/>
  <c r="AM198" i="15" s="1"/>
  <c r="AM1" i="21"/>
  <c r="AL42" i="21"/>
  <c r="BA66" i="18"/>
  <c r="AG66" i="18"/>
  <c r="AY67" i="18"/>
  <c r="B43" i="18"/>
  <c r="AZ22" i="3"/>
  <c r="A42" i="18"/>
  <c r="BO16" i="17"/>
  <c r="BN17" i="17"/>
  <c r="BM69" i="17"/>
  <c r="AC2" i="17"/>
  <c r="AB21" i="17"/>
  <c r="AB36" i="17"/>
  <c r="AB50" i="17"/>
  <c r="AB51" i="17"/>
  <c r="AB54" i="17"/>
  <c r="A24" i="7"/>
  <c r="F24" i="7"/>
  <c r="AA40" i="17"/>
  <c r="AA41" i="17"/>
  <c r="AA42" i="17"/>
  <c r="AA43" i="17"/>
  <c r="AA55" i="17"/>
  <c r="AA56" i="17"/>
  <c r="AA70" i="17"/>
  <c r="AA71" i="17"/>
  <c r="AA73" i="17"/>
  <c r="AA64" i="17"/>
  <c r="Q41" i="18" s="1"/>
  <c r="Z57" i="17"/>
  <c r="Y60" i="17"/>
  <c r="Y63" i="17"/>
  <c r="Y90" i="17" s="1"/>
  <c r="Y68" i="17"/>
  <c r="I39" i="18"/>
  <c r="BB19" i="3"/>
  <c r="R39" i="18"/>
  <c r="J39" i="18" s="1"/>
  <c r="AD39" i="18"/>
  <c r="C21" i="7"/>
  <c r="U39" i="18"/>
  <c r="V39" i="18" s="1"/>
  <c r="D21" i="7"/>
  <c r="Y39" i="18"/>
  <c r="E21" i="7"/>
  <c r="X89" i="17"/>
  <c r="X88" i="17"/>
  <c r="T38" i="18" s="1"/>
  <c r="W38" i="18" s="1"/>
  <c r="X93" i="17"/>
  <c r="X92" i="17"/>
  <c r="X91" i="17"/>
  <c r="Z38" i="18"/>
  <c r="AA37" i="18"/>
  <c r="AA36" i="18"/>
  <c r="AG2" i="13"/>
  <c r="AF3" i="13"/>
  <c r="C36" i="9"/>
  <c r="P36" i="9"/>
  <c r="D36" i="9"/>
  <c r="E36" i="9"/>
  <c r="L36" i="9"/>
  <c r="N36" i="9"/>
  <c r="T36" i="9"/>
  <c r="A37" i="9"/>
  <c r="AA14" i="6"/>
  <c r="Z16" i="6"/>
  <c r="Z17" i="6"/>
  <c r="Z18" i="6"/>
  <c r="Z19" i="6"/>
  <c r="Z20" i="6"/>
  <c r="Z24" i="6"/>
  <c r="Z25" i="6"/>
  <c r="Z26" i="6"/>
  <c r="Z27" i="6"/>
  <c r="Z28" i="6"/>
  <c r="Z29" i="6"/>
  <c r="AM6" i="14"/>
  <c r="AA24" i="12"/>
  <c r="AL1" i="14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9" i="12"/>
  <c r="Z55" i="12"/>
  <c r="AL65" i="16"/>
  <c r="AL64" i="16" s="1"/>
  <c r="AM6" i="16"/>
  <c r="AL23" i="16"/>
  <c r="AL24" i="16"/>
  <c r="AL25" i="16"/>
  <c r="AL26" i="16"/>
  <c r="AL29" i="16"/>
  <c r="AL30" i="16"/>
  <c r="AL31" i="16"/>
  <c r="AL32" i="16"/>
  <c r="AL217" i="16"/>
  <c r="AL230" i="16"/>
  <c r="AL1" i="16"/>
  <c r="AL2" i="16"/>
  <c r="AL3" i="16"/>
  <c r="AJ22" i="16"/>
  <c r="AK222" i="16"/>
  <c r="W10" i="22"/>
  <c r="AK11" i="16"/>
  <c r="AR5" i="23"/>
  <c r="AK13" i="16"/>
  <c r="AK14" i="16"/>
  <c r="AJ224" i="16"/>
  <c r="AJ229" i="16"/>
  <c r="AJ228" i="16"/>
  <c r="V11" i="22"/>
  <c r="V12" i="22"/>
  <c r="U12" i="22"/>
  <c r="AN87" i="15"/>
  <c r="AN87" i="14" s="1"/>
  <c r="AO47" i="27"/>
  <c r="AO49" i="27"/>
  <c r="AO26" i="27" s="1"/>
  <c r="AO12" i="15" s="1"/>
  <c r="AO12" i="14" s="1"/>
  <c r="AO53" i="27"/>
  <c r="AO54" i="27"/>
  <c r="AO41" i="27"/>
  <c r="AO133" i="15" s="1"/>
  <c r="AO133" i="14" s="1"/>
  <c r="AO38" i="27"/>
  <c r="AO127" i="15" s="1"/>
  <c r="AO127" i="14" s="1"/>
  <c r="AO36" i="27"/>
  <c r="AO37" i="27"/>
  <c r="AO126" i="15" s="1"/>
  <c r="AO126" i="14" s="1"/>
  <c r="AO40" i="27"/>
  <c r="AO132" i="15" s="1"/>
  <c r="AO132" i="14" s="1"/>
  <c r="AO48" i="27"/>
  <c r="AO52" i="27"/>
  <c r="AO22" i="27"/>
  <c r="AO30" i="27"/>
  <c r="AO31" i="27"/>
  <c r="AP21" i="27"/>
  <c r="AO32" i="27"/>
  <c r="AO89" i="15" s="1"/>
  <c r="AO89" i="14" s="1"/>
  <c r="S41" i="22"/>
  <c r="AQ5" i="23"/>
  <c r="AH10" i="16"/>
  <c r="AI223" i="16"/>
  <c r="AI227" i="16"/>
  <c r="AI226" i="16"/>
  <c r="AI10" i="16"/>
  <c r="AF209" i="16"/>
  <c r="AG209" i="16"/>
  <c r="AA52" i="17"/>
  <c r="AO3" i="21"/>
  <c r="AN39" i="21"/>
  <c r="AN40" i="21"/>
  <c r="AN44" i="21"/>
  <c r="AN45" i="21"/>
  <c r="AN62" i="21"/>
  <c r="AN85" i="21"/>
  <c r="AN88" i="21"/>
  <c r="AN83" i="21"/>
  <c r="AN189" i="16" s="1"/>
  <c r="AN61" i="21"/>
  <c r="AN198" i="15" s="1"/>
  <c r="AN91" i="21"/>
  <c r="BD23" i="3"/>
  <c r="AN1" i="21"/>
  <c r="AM42" i="21"/>
  <c r="BA67" i="18"/>
  <c r="AG67" i="18"/>
  <c r="AY68" i="18"/>
  <c r="B44" i="18"/>
  <c r="AZ23" i="3"/>
  <c r="A43" i="18"/>
  <c r="BP16" i="17"/>
  <c r="BO17" i="17"/>
  <c r="BN69" i="17"/>
  <c r="AD2" i="17"/>
  <c r="AC21" i="17"/>
  <c r="AC36" i="17"/>
  <c r="AC50" i="17"/>
  <c r="AC51" i="17"/>
  <c r="AC54" i="17"/>
  <c r="A25" i="7"/>
  <c r="F25" i="7"/>
  <c r="AB40" i="17"/>
  <c r="AB41" i="17"/>
  <c r="AB42" i="17"/>
  <c r="AB43" i="17"/>
  <c r="AB55" i="17"/>
  <c r="AB56" i="17"/>
  <c r="AB70" i="17"/>
  <c r="AB71" i="17"/>
  <c r="AB73" i="17"/>
  <c r="AB64" i="17"/>
  <c r="Q42" i="18" s="1"/>
  <c r="AA57" i="17"/>
  <c r="Y93" i="17"/>
  <c r="Y92" i="17"/>
  <c r="Y91" i="17"/>
  <c r="X39" i="18"/>
  <c r="AE39" i="18"/>
  <c r="Z39" i="18"/>
  <c r="X38" i="18"/>
  <c r="AH2" i="13"/>
  <c r="AG3" i="13"/>
  <c r="C37" i="9"/>
  <c r="P37" i="9"/>
  <c r="D37" i="9"/>
  <c r="E37" i="9"/>
  <c r="L37" i="9"/>
  <c r="N37" i="9"/>
  <c r="T37" i="9"/>
  <c r="A38" i="9"/>
  <c r="AB14" i="6"/>
  <c r="AA16" i="6"/>
  <c r="AA17" i="6"/>
  <c r="AA18" i="6"/>
  <c r="AA19" i="6"/>
  <c r="AA20" i="6"/>
  <c r="AA24" i="6"/>
  <c r="AA25" i="6"/>
  <c r="AA26" i="6"/>
  <c r="AA27" i="6"/>
  <c r="AA28" i="6"/>
  <c r="AA29" i="6"/>
  <c r="AN6" i="14"/>
  <c r="AB24" i="12"/>
  <c r="AM1" i="14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9" i="12"/>
  <c r="AA55" i="12"/>
  <c r="AM65" i="16"/>
  <c r="AM64" i="16" s="1"/>
  <c r="AN6" i="16"/>
  <c r="AM23" i="16"/>
  <c r="AM24" i="16"/>
  <c r="AM25" i="16"/>
  <c r="AM26" i="16"/>
  <c r="AM29" i="16"/>
  <c r="AM30" i="16"/>
  <c r="AM31" i="16"/>
  <c r="AM32" i="16"/>
  <c r="AM217" i="16"/>
  <c r="AM230" i="16"/>
  <c r="AM1" i="16"/>
  <c r="AM2" i="16"/>
  <c r="AM3" i="16"/>
  <c r="AL222" i="16"/>
  <c r="X10" i="22"/>
  <c r="AL13" i="16"/>
  <c r="AS4" i="23"/>
  <c r="AL14" i="16"/>
  <c r="AK224" i="16"/>
  <c r="AK229" i="16"/>
  <c r="AK228" i="16"/>
  <c r="W11" i="22"/>
  <c r="AR4" i="23"/>
  <c r="AO125" i="15"/>
  <c r="AO125" i="14" s="1"/>
  <c r="AO87" i="15"/>
  <c r="AO87" i="14" s="1"/>
  <c r="AO88" i="15"/>
  <c r="AO88" i="14" s="1"/>
  <c r="AP53" i="27"/>
  <c r="AP47" i="27"/>
  <c r="AP48" i="27"/>
  <c r="AP49" i="27"/>
  <c r="AP26" i="27" s="1"/>
  <c r="AP12" i="15" s="1"/>
  <c r="AP12" i="14" s="1"/>
  <c r="AP52" i="27"/>
  <c r="AP40" i="27"/>
  <c r="AP132" i="15" s="1"/>
  <c r="AP132" i="14" s="1"/>
  <c r="AP36" i="27"/>
  <c r="AP37" i="27"/>
  <c r="AP126" i="15" s="1"/>
  <c r="AP126" i="14" s="1"/>
  <c r="AP38" i="27"/>
  <c r="AP127" i="15" s="1"/>
  <c r="AP127" i="14" s="1"/>
  <c r="AP41" i="27"/>
  <c r="AP133" i="15" s="1"/>
  <c r="AP54" i="27"/>
  <c r="AQ21" i="27"/>
  <c r="AP30" i="27"/>
  <c r="AP31" i="27"/>
  <c r="AP88" i="15" s="1"/>
  <c r="AP88" i="14" s="1"/>
  <c r="AP32" i="27"/>
  <c r="AP89" i="15" s="1"/>
  <c r="AP89" i="14" s="1"/>
  <c r="AP22" i="27"/>
  <c r="AH9" i="16"/>
  <c r="AO6" i="23"/>
  <c r="AI9" i="16"/>
  <c r="AP6" i="23"/>
  <c r="AK22" i="16"/>
  <c r="AL11" i="16"/>
  <c r="AS5" i="23"/>
  <c r="AB52" i="17"/>
  <c r="AJ223" i="16"/>
  <c r="AJ227" i="16"/>
  <c r="AJ226" i="16"/>
  <c r="AJ10" i="16"/>
  <c r="Z58" i="17"/>
  <c r="AP3" i="21"/>
  <c r="AO39" i="21"/>
  <c r="AO40" i="21"/>
  <c r="AO44" i="21"/>
  <c r="AO45" i="21"/>
  <c r="AO91" i="21"/>
  <c r="AO61" i="21"/>
  <c r="AO198" i="15" s="1"/>
  <c r="AO85" i="21"/>
  <c r="AO62" i="21"/>
  <c r="AO88" i="21"/>
  <c r="BD24" i="3"/>
  <c r="AO83" i="21"/>
  <c r="AO189" i="16" s="1"/>
  <c r="AO1" i="21"/>
  <c r="AN42" i="21"/>
  <c r="BA68" i="18"/>
  <c r="AG68" i="18"/>
  <c r="AY69" i="18"/>
  <c r="B45" i="18"/>
  <c r="AZ24" i="3"/>
  <c r="A44" i="18"/>
  <c r="BQ16" i="17"/>
  <c r="BP17" i="17"/>
  <c r="BO69" i="17"/>
  <c r="AE2" i="17"/>
  <c r="AD21" i="17"/>
  <c r="AD36" i="17"/>
  <c r="AD50" i="17"/>
  <c r="AD51" i="17"/>
  <c r="AD54" i="17"/>
  <c r="A26" i="7"/>
  <c r="F26" i="7"/>
  <c r="AC40" i="17"/>
  <c r="AC41" i="17"/>
  <c r="AC42" i="17"/>
  <c r="AC43" i="17"/>
  <c r="AC55" i="17"/>
  <c r="AC56" i="17"/>
  <c r="AC70" i="17"/>
  <c r="AC71" i="17"/>
  <c r="AC73" i="17"/>
  <c r="AC64" i="17"/>
  <c r="Q43" i="18" s="1"/>
  <c r="AB57" i="17"/>
  <c r="AA39" i="18"/>
  <c r="AA38" i="18"/>
  <c r="AI2" i="13"/>
  <c r="AH3" i="13"/>
  <c r="C38" i="9"/>
  <c r="P38" i="9"/>
  <c r="D38" i="9"/>
  <c r="E38" i="9"/>
  <c r="L38" i="9"/>
  <c r="N38" i="9"/>
  <c r="T38" i="9"/>
  <c r="A39" i="9"/>
  <c r="AC14" i="6"/>
  <c r="AB16" i="6"/>
  <c r="AB17" i="6"/>
  <c r="AB18" i="6"/>
  <c r="AB19" i="6"/>
  <c r="AB20" i="6"/>
  <c r="AB24" i="6"/>
  <c r="AB25" i="6"/>
  <c r="AB26" i="6"/>
  <c r="AB27" i="6"/>
  <c r="AB28" i="6"/>
  <c r="AB29" i="6"/>
  <c r="AO6" i="14"/>
  <c r="AC24" i="12"/>
  <c r="AN1" i="14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9" i="12"/>
  <c r="AB55" i="12"/>
  <c r="AN65" i="16"/>
  <c r="AN64" i="16" s="1"/>
  <c r="AO6" i="16"/>
  <c r="AN23" i="16"/>
  <c r="AN24" i="16"/>
  <c r="AN25" i="16"/>
  <c r="AN26" i="16"/>
  <c r="AN29" i="16"/>
  <c r="AN30" i="16"/>
  <c r="AN31" i="16"/>
  <c r="AN32" i="16"/>
  <c r="AN217" i="16"/>
  <c r="AN230" i="16"/>
  <c r="AN1" i="16"/>
  <c r="AN2" i="16"/>
  <c r="AN3" i="16"/>
  <c r="AL22" i="16"/>
  <c r="AM222" i="16"/>
  <c r="Y10" i="22"/>
  <c r="AM11" i="16"/>
  <c r="AT5" i="23"/>
  <c r="AM13" i="16"/>
  <c r="AM14" i="16"/>
  <c r="AL224" i="16"/>
  <c r="AL229" i="16"/>
  <c r="AL228" i="16"/>
  <c r="X11" i="22"/>
  <c r="X12" i="22"/>
  <c r="W12" i="22"/>
  <c r="AP125" i="15"/>
  <c r="AP125" i="14" s="1"/>
  <c r="AQ49" i="27"/>
  <c r="AQ48" i="27"/>
  <c r="AQ52" i="27"/>
  <c r="AQ53" i="27"/>
  <c r="AQ54" i="27"/>
  <c r="AQ36" i="27"/>
  <c r="AQ37" i="27"/>
  <c r="AQ126" i="15" s="1"/>
  <c r="AQ126" i="14" s="1"/>
  <c r="AQ41" i="27"/>
  <c r="AQ133" i="15" s="1"/>
  <c r="AQ133" i="14" s="1"/>
  <c r="AQ40" i="27"/>
  <c r="AQ132" i="15" s="1"/>
  <c r="AQ132" i="14" s="1"/>
  <c r="AQ38" i="27"/>
  <c r="AQ127" i="15" s="1"/>
  <c r="AQ127" i="14" s="1"/>
  <c r="AQ47" i="27"/>
  <c r="AQ22" i="27"/>
  <c r="AQ30" i="27"/>
  <c r="AQ87" i="15" s="1"/>
  <c r="AQ87" i="14" s="1"/>
  <c r="AQ32" i="27"/>
  <c r="AQ89" i="15" s="1"/>
  <c r="AQ89" i="14" s="1"/>
  <c r="AR21" i="27"/>
  <c r="AQ31" i="27"/>
  <c r="AP87" i="15"/>
  <c r="AP87" i="14" s="1"/>
  <c r="AH209" i="16"/>
  <c r="AI209" i="16"/>
  <c r="T41" i="22"/>
  <c r="U41" i="22"/>
  <c r="AJ9" i="16"/>
  <c r="AQ6" i="23"/>
  <c r="AM22" i="16"/>
  <c r="AK223" i="16"/>
  <c r="AK227" i="16"/>
  <c r="AK226" i="16"/>
  <c r="AK10" i="16"/>
  <c r="AC52" i="17"/>
  <c r="AA58" i="17"/>
  <c r="AQ3" i="21"/>
  <c r="AP39" i="21"/>
  <c r="AP40" i="21"/>
  <c r="AP38" i="21" s="1"/>
  <c r="AP44" i="21"/>
  <c r="AP45" i="21"/>
  <c r="AP88" i="21"/>
  <c r="AP83" i="21"/>
  <c r="AP189" i="16" s="1"/>
  <c r="AP85" i="21"/>
  <c r="AP61" i="21"/>
  <c r="AP198" i="15" s="1"/>
  <c r="AP91" i="21"/>
  <c r="BD25" i="3"/>
  <c r="AP62" i="21"/>
  <c r="AP1" i="21"/>
  <c r="AO42" i="21"/>
  <c r="BA69" i="18"/>
  <c r="AG69" i="18"/>
  <c r="AY70" i="18"/>
  <c r="B46" i="18"/>
  <c r="AZ25" i="3"/>
  <c r="A45" i="18"/>
  <c r="BR16" i="17"/>
  <c r="BQ17" i="17"/>
  <c r="BP69" i="17"/>
  <c r="AF2" i="17"/>
  <c r="AE21" i="17"/>
  <c r="AE36" i="17"/>
  <c r="AE50" i="17"/>
  <c r="AE51" i="17"/>
  <c r="AE54" i="17"/>
  <c r="A27" i="7"/>
  <c r="F27" i="7"/>
  <c r="AD40" i="17"/>
  <c r="AD41" i="17"/>
  <c r="AD42" i="17"/>
  <c r="AD43" i="17"/>
  <c r="AD55" i="17"/>
  <c r="AD56" i="17"/>
  <c r="AD70" i="17"/>
  <c r="AD71" i="17"/>
  <c r="AD73" i="17"/>
  <c r="AD64" i="17"/>
  <c r="AD65" i="17" s="1"/>
  <c r="AC57" i="17"/>
  <c r="AJ2" i="13"/>
  <c r="AI3" i="13"/>
  <c r="C39" i="9"/>
  <c r="P39" i="9"/>
  <c r="D39" i="9"/>
  <c r="E39" i="9"/>
  <c r="L39" i="9"/>
  <c r="N39" i="9"/>
  <c r="T39" i="9"/>
  <c r="A40" i="9"/>
  <c r="AD14" i="6"/>
  <c r="AC16" i="6"/>
  <c r="AC17" i="6"/>
  <c r="AC18" i="6"/>
  <c r="AC19" i="6"/>
  <c r="AC20" i="6"/>
  <c r="AC24" i="6"/>
  <c r="AC25" i="6"/>
  <c r="AC26" i="6"/>
  <c r="AC27" i="6"/>
  <c r="AC28" i="6"/>
  <c r="AC29" i="6"/>
  <c r="AP6" i="14"/>
  <c r="AD24" i="12"/>
  <c r="AO1" i="14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9" i="12"/>
  <c r="AC55" i="12"/>
  <c r="AO65" i="16"/>
  <c r="AO64" i="16" s="1"/>
  <c r="AP6" i="16"/>
  <c r="AO23" i="16"/>
  <c r="AO24" i="16"/>
  <c r="AO25" i="16"/>
  <c r="AO26" i="16"/>
  <c r="AO29" i="16"/>
  <c r="AO30" i="16"/>
  <c r="AO31" i="16"/>
  <c r="AO32" i="16"/>
  <c r="AO217" i="16"/>
  <c r="AO230" i="16"/>
  <c r="AO1" i="16"/>
  <c r="AO2" i="16"/>
  <c r="AO3" i="16"/>
  <c r="AN222" i="16"/>
  <c r="Z10" i="22"/>
  <c r="AN13" i="16"/>
  <c r="AU4" i="23"/>
  <c r="AN14" i="16"/>
  <c r="AM224" i="16"/>
  <c r="AM229" i="16"/>
  <c r="AM228" i="16"/>
  <c r="Y11" i="22"/>
  <c r="AT4" i="23"/>
  <c r="AQ125" i="15"/>
  <c r="AQ125" i="14" s="1"/>
  <c r="AR52" i="27"/>
  <c r="AR53" i="27"/>
  <c r="AR54" i="27"/>
  <c r="AR47" i="27"/>
  <c r="AR48" i="27"/>
  <c r="AR49" i="27"/>
  <c r="AR38" i="27"/>
  <c r="AR127" i="15" s="1"/>
  <c r="AR127" i="14" s="1"/>
  <c r="AR41" i="27"/>
  <c r="AR133" i="15" s="1"/>
  <c r="AR133" i="14" s="1"/>
  <c r="AR37" i="27"/>
  <c r="AR126" i="15" s="1"/>
  <c r="AR126" i="14" s="1"/>
  <c r="AR36" i="27"/>
  <c r="AR125" i="15" s="1"/>
  <c r="AR125" i="14" s="1"/>
  <c r="AR40" i="27"/>
  <c r="AR132" i="15" s="1"/>
  <c r="AR132" i="14" s="1"/>
  <c r="AR30" i="27"/>
  <c r="AS21" i="27"/>
  <c r="AR22" i="27"/>
  <c r="AR31" i="27"/>
  <c r="AR32" i="27"/>
  <c r="AR89" i="15" s="1"/>
  <c r="AR89" i="14" s="1"/>
  <c r="V41" i="22"/>
  <c r="AK9" i="16"/>
  <c r="AR6" i="23"/>
  <c r="AN11" i="16"/>
  <c r="AL223" i="16"/>
  <c r="AL227" i="16"/>
  <c r="AL226" i="16"/>
  <c r="AJ209" i="16"/>
  <c r="AD52" i="17"/>
  <c r="AB58" i="17"/>
  <c r="AR3" i="21"/>
  <c r="AQ39" i="21"/>
  <c r="AQ40" i="21"/>
  <c r="AQ44" i="21"/>
  <c r="AQ45" i="21"/>
  <c r="AQ83" i="21"/>
  <c r="AQ189" i="16" s="1"/>
  <c r="AQ91" i="21"/>
  <c r="AQ88" i="21"/>
  <c r="AQ85" i="21"/>
  <c r="BD26" i="3"/>
  <c r="AQ61" i="21"/>
  <c r="AQ198" i="15" s="1"/>
  <c r="AQ62" i="21"/>
  <c r="AQ1" i="21"/>
  <c r="AP42" i="21"/>
  <c r="BA70" i="18"/>
  <c r="AG70" i="18"/>
  <c r="AY71" i="18"/>
  <c r="B47" i="18"/>
  <c r="AZ26" i="3"/>
  <c r="A46" i="18"/>
  <c r="BS16" i="17"/>
  <c r="BR17" i="17"/>
  <c r="BQ69" i="17"/>
  <c r="AG2" i="17"/>
  <c r="AF21" i="17"/>
  <c r="AF36" i="17"/>
  <c r="AF50" i="17"/>
  <c r="AF51" i="17"/>
  <c r="AF54" i="17"/>
  <c r="A28" i="7"/>
  <c r="F28" i="7"/>
  <c r="AE40" i="17"/>
  <c r="AE41" i="17"/>
  <c r="AE42" i="17"/>
  <c r="AE43" i="17"/>
  <c r="AE55" i="17"/>
  <c r="AE56" i="17"/>
  <c r="AE70" i="17"/>
  <c r="AE71" i="17"/>
  <c r="AE73" i="17"/>
  <c r="AE64" i="17"/>
  <c r="Q45" i="18" s="1"/>
  <c r="AD57" i="17"/>
  <c r="AK2" i="13"/>
  <c r="AJ3" i="13"/>
  <c r="C40" i="9"/>
  <c r="P40" i="9"/>
  <c r="D40" i="9"/>
  <c r="E40" i="9"/>
  <c r="L40" i="9"/>
  <c r="N40" i="9"/>
  <c r="T40" i="9"/>
  <c r="A41" i="9"/>
  <c r="AE14" i="6"/>
  <c r="AD16" i="6"/>
  <c r="AD17" i="6"/>
  <c r="AD18" i="6"/>
  <c r="AD19" i="6"/>
  <c r="AD20" i="6"/>
  <c r="AD24" i="6"/>
  <c r="AD25" i="6"/>
  <c r="AD26" i="6"/>
  <c r="AD27" i="6"/>
  <c r="AD28" i="6"/>
  <c r="AD29" i="6"/>
  <c r="AQ6" i="14"/>
  <c r="AE24" i="12"/>
  <c r="AP1" i="14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9" i="12"/>
  <c r="AD55" i="12"/>
  <c r="AP65" i="16"/>
  <c r="AP64" i="16" s="1"/>
  <c r="AQ6" i="16"/>
  <c r="AP23" i="16"/>
  <c r="AP24" i="16"/>
  <c r="AP25" i="16"/>
  <c r="AP26" i="16"/>
  <c r="AP29" i="16"/>
  <c r="AP30" i="16"/>
  <c r="AP31" i="16"/>
  <c r="AP32" i="16"/>
  <c r="AP217" i="16"/>
  <c r="AP230" i="16"/>
  <c r="AP1" i="16"/>
  <c r="AP2" i="16"/>
  <c r="AP3" i="16"/>
  <c r="AN22" i="16"/>
  <c r="AO222" i="16"/>
  <c r="AA10" i="22"/>
  <c r="AO11" i="16"/>
  <c r="AV5" i="23"/>
  <c r="AO13" i="16"/>
  <c r="AO14" i="16"/>
  <c r="AN224" i="16"/>
  <c r="AN229" i="16"/>
  <c r="AN228" i="16"/>
  <c r="Z11" i="22"/>
  <c r="Z12" i="22"/>
  <c r="Y12" i="22"/>
  <c r="AR87" i="15"/>
  <c r="AR87" i="14" s="1"/>
  <c r="AS47" i="27"/>
  <c r="AS48" i="27"/>
  <c r="AS52" i="27"/>
  <c r="AS54" i="27"/>
  <c r="AS37" i="27"/>
  <c r="AS126" i="15" s="1"/>
  <c r="AS126" i="14" s="1"/>
  <c r="AS38" i="27"/>
  <c r="AS127" i="15" s="1"/>
  <c r="AS127" i="14" s="1"/>
  <c r="AS40" i="27"/>
  <c r="AS132" i="15" s="1"/>
  <c r="AS132" i="14" s="1"/>
  <c r="AS41" i="27"/>
  <c r="AS133" i="15" s="1"/>
  <c r="AS133" i="14" s="1"/>
  <c r="AS36" i="27"/>
  <c r="AS49" i="27"/>
  <c r="AS53" i="27"/>
  <c r="AS22" i="27"/>
  <c r="AS32" i="27"/>
  <c r="AS89" i="15" s="1"/>
  <c r="AS89" i="14" s="1"/>
  <c r="AT21" i="27"/>
  <c r="AS30" i="27"/>
  <c r="AS31" i="27"/>
  <c r="AS88" i="15" s="1"/>
  <c r="AS88" i="14" s="1"/>
  <c r="AK209" i="16"/>
  <c r="W41" i="22"/>
  <c r="AU5" i="23"/>
  <c r="AL10" i="16"/>
  <c r="AE52" i="17"/>
  <c r="AF52" i="17" s="1"/>
  <c r="AG52" i="17" s="1"/>
  <c r="AH52" i="17" s="1"/>
  <c r="AI52" i="17" s="1"/>
  <c r="AJ52" i="17" s="1"/>
  <c r="AK52" i="17" s="1"/>
  <c r="AL52" i="17" s="1"/>
  <c r="AM52" i="17" s="1"/>
  <c r="AN52" i="17" s="1"/>
  <c r="AO52" i="17" s="1"/>
  <c r="AP52" i="17" s="1"/>
  <c r="AQ52" i="17" s="1"/>
  <c r="AR52" i="17" s="1"/>
  <c r="AS52" i="17" s="1"/>
  <c r="AT52" i="17" s="1"/>
  <c r="AU52" i="17" s="1"/>
  <c r="AV52" i="17" s="1"/>
  <c r="AW52" i="17" s="1"/>
  <c r="AX52" i="17" s="1"/>
  <c r="AY52" i="17" s="1"/>
  <c r="AZ52" i="17" s="1"/>
  <c r="BA52" i="17" s="1"/>
  <c r="BB52" i="17" s="1"/>
  <c r="BC52" i="17" s="1"/>
  <c r="BD52" i="17" s="1"/>
  <c r="BE52" i="17" s="1"/>
  <c r="BF52" i="17" s="1"/>
  <c r="BG52" i="17" s="1"/>
  <c r="BH52" i="17" s="1"/>
  <c r="BI52" i="17" s="1"/>
  <c r="BJ52" i="17" s="1"/>
  <c r="BK52" i="17" s="1"/>
  <c r="BL52" i="17" s="1"/>
  <c r="BM52" i="17" s="1"/>
  <c r="BN52" i="17" s="1"/>
  <c r="BO52" i="17" s="1"/>
  <c r="BP52" i="17" s="1"/>
  <c r="BQ52" i="17" s="1"/>
  <c r="BR52" i="17" s="1"/>
  <c r="BS52" i="17" s="1"/>
  <c r="BT52" i="17" s="1"/>
  <c r="BU52" i="17" s="1"/>
  <c r="BV52" i="17" s="1"/>
  <c r="BW52" i="17" s="1"/>
  <c r="BX52" i="17" s="1"/>
  <c r="BY52" i="17" s="1"/>
  <c r="AM223" i="16"/>
  <c r="AM227" i="16"/>
  <c r="AM226" i="16"/>
  <c r="AM10" i="16"/>
  <c r="AC58" i="17"/>
  <c r="AS3" i="21"/>
  <c r="AR39" i="21"/>
  <c r="AR40" i="21"/>
  <c r="AR44" i="21"/>
  <c r="AR45" i="21"/>
  <c r="AR91" i="21"/>
  <c r="AR85" i="21"/>
  <c r="AR61" i="21"/>
  <c r="AR198" i="15" s="1"/>
  <c r="AR88" i="21"/>
  <c r="AR83" i="21"/>
  <c r="AR189" i="16" s="1"/>
  <c r="BD27" i="3"/>
  <c r="AR62" i="21"/>
  <c r="AR1" i="21"/>
  <c r="AQ42" i="21"/>
  <c r="BA71" i="18"/>
  <c r="AG71" i="18"/>
  <c r="AY72" i="18"/>
  <c r="B48" i="18"/>
  <c r="AZ27" i="3"/>
  <c r="A47" i="18"/>
  <c r="BT16" i="17"/>
  <c r="BS17" i="17"/>
  <c r="BR69" i="17"/>
  <c r="AH2" i="17"/>
  <c r="AG21" i="17"/>
  <c r="AG36" i="17"/>
  <c r="AG50" i="17"/>
  <c r="AG51" i="17"/>
  <c r="AG54" i="17"/>
  <c r="A29" i="7"/>
  <c r="F29" i="7"/>
  <c r="AF40" i="17"/>
  <c r="AF41" i="17"/>
  <c r="AF42" i="17"/>
  <c r="AF43" i="17"/>
  <c r="AF55" i="17"/>
  <c r="AF56" i="17"/>
  <c r="AF70" i="17"/>
  <c r="AF71" i="17"/>
  <c r="AF73" i="17"/>
  <c r="AF64" i="17"/>
  <c r="Q46" i="18" s="1"/>
  <c r="AE57" i="17"/>
  <c r="AE66" i="17"/>
  <c r="U45" i="18" s="1"/>
  <c r="V45" i="18" s="1"/>
  <c r="AL2" i="13"/>
  <c r="AK3" i="13"/>
  <c r="C41" i="9"/>
  <c r="P41" i="9"/>
  <c r="D41" i="9"/>
  <c r="E41" i="9"/>
  <c r="L41" i="9"/>
  <c r="N41" i="9"/>
  <c r="T41" i="9"/>
  <c r="A42" i="9"/>
  <c r="AF14" i="6"/>
  <c r="AE16" i="6"/>
  <c r="AE17" i="6"/>
  <c r="AE18" i="6"/>
  <c r="AE19" i="6"/>
  <c r="AE20" i="6"/>
  <c r="AE24" i="6"/>
  <c r="AE25" i="6"/>
  <c r="AE26" i="6"/>
  <c r="AE27" i="6"/>
  <c r="AE28" i="6"/>
  <c r="AE29" i="6"/>
  <c r="AR6" i="14"/>
  <c r="AF24" i="12"/>
  <c r="AQ1" i="14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9" i="12"/>
  <c r="AE55" i="12"/>
  <c r="AQ65" i="16"/>
  <c r="AQ64" i="16" s="1"/>
  <c r="AR6" i="16"/>
  <c r="AQ23" i="16"/>
  <c r="AQ24" i="16"/>
  <c r="AQ25" i="16"/>
  <c r="AQ26" i="16"/>
  <c r="AQ29" i="16"/>
  <c r="AQ30" i="16"/>
  <c r="AQ31" i="16"/>
  <c r="AQ32" i="16"/>
  <c r="AQ217" i="16"/>
  <c r="AQ230" i="16"/>
  <c r="AQ1" i="16"/>
  <c r="AQ2" i="16"/>
  <c r="AQ3" i="16"/>
  <c r="AO22" i="16"/>
  <c r="AP222" i="16"/>
  <c r="AB10" i="22"/>
  <c r="AP13" i="16"/>
  <c r="AW4" i="23"/>
  <c r="AP14" i="16"/>
  <c r="AO224" i="16"/>
  <c r="AO229" i="16"/>
  <c r="AO228" i="16"/>
  <c r="AA11" i="22"/>
  <c r="AV4" i="23"/>
  <c r="AS125" i="15"/>
  <c r="AS125" i="14" s="1"/>
  <c r="AT48" i="27"/>
  <c r="AT49" i="27"/>
  <c r="AT54" i="27"/>
  <c r="AT47" i="27"/>
  <c r="AT52" i="27"/>
  <c r="AT53" i="27"/>
  <c r="AT40" i="27"/>
  <c r="AT132" i="15" s="1"/>
  <c r="AT36" i="27"/>
  <c r="AT38" i="27"/>
  <c r="AT127" i="15" s="1"/>
  <c r="AT127" i="14" s="1"/>
  <c r="AT37" i="27"/>
  <c r="AT126" i="15" s="1"/>
  <c r="AT126" i="14" s="1"/>
  <c r="AT41" i="27"/>
  <c r="AT133" i="15" s="1"/>
  <c r="AT133" i="14" s="1"/>
  <c r="AT31" i="27"/>
  <c r="AT32" i="27"/>
  <c r="AT89" i="15" s="1"/>
  <c r="AT89" i="14" s="1"/>
  <c r="AU21" i="27"/>
  <c r="AT22" i="27"/>
  <c r="AT30" i="27"/>
  <c r="AL9" i="16"/>
  <c r="AS6" i="23"/>
  <c r="AM9" i="16"/>
  <c r="AT6" i="23"/>
  <c r="AP11" i="16"/>
  <c r="AN223" i="16"/>
  <c r="AN227" i="16"/>
  <c r="AN226" i="16"/>
  <c r="AD58" i="17"/>
  <c r="AT3" i="21"/>
  <c r="AS39" i="21"/>
  <c r="AS40" i="21"/>
  <c r="AS44" i="21"/>
  <c r="AS45" i="21"/>
  <c r="AS85" i="21"/>
  <c r="AS88" i="21"/>
  <c r="AS61" i="21"/>
  <c r="AS198" i="15" s="1"/>
  <c r="AS62" i="21"/>
  <c r="AS83" i="21"/>
  <c r="AS189" i="16" s="1"/>
  <c r="AS91" i="21"/>
  <c r="BD28" i="3"/>
  <c r="AS1" i="21"/>
  <c r="AR42" i="21"/>
  <c r="BA72" i="18"/>
  <c r="AG72" i="18"/>
  <c r="AY73" i="18"/>
  <c r="B49" i="18"/>
  <c r="AZ28" i="3"/>
  <c r="A48" i="18"/>
  <c r="BU16" i="17"/>
  <c r="BT17" i="17"/>
  <c r="BS69" i="17"/>
  <c r="AI2" i="17"/>
  <c r="AH21" i="17"/>
  <c r="AH36" i="17"/>
  <c r="AH50" i="17"/>
  <c r="AH51" i="17"/>
  <c r="AH54" i="17"/>
  <c r="A30" i="7"/>
  <c r="F30" i="7"/>
  <c r="AG40" i="17"/>
  <c r="AG41" i="17"/>
  <c r="AG42" i="17"/>
  <c r="AG43" i="17"/>
  <c r="AG55" i="17"/>
  <c r="AG56" i="17"/>
  <c r="AG70" i="17"/>
  <c r="AG71" i="17"/>
  <c r="AG73" i="17"/>
  <c r="AG64" i="17"/>
  <c r="Q47" i="18" s="1"/>
  <c r="AF57" i="17"/>
  <c r="AM2" i="13"/>
  <c r="AL3" i="13"/>
  <c r="C42" i="9"/>
  <c r="P42" i="9"/>
  <c r="D42" i="9"/>
  <c r="E42" i="9"/>
  <c r="L42" i="9"/>
  <c r="N42" i="9"/>
  <c r="T42" i="9"/>
  <c r="A43" i="9"/>
  <c r="AG14" i="6"/>
  <c r="AF16" i="6"/>
  <c r="AF17" i="6"/>
  <c r="AF18" i="6"/>
  <c r="AF19" i="6"/>
  <c r="AF20" i="6"/>
  <c r="AF24" i="6"/>
  <c r="AF25" i="6"/>
  <c r="AF26" i="6"/>
  <c r="AF27" i="6"/>
  <c r="AF28" i="6"/>
  <c r="AF29" i="6"/>
  <c r="AS6" i="14"/>
  <c r="AG24" i="12"/>
  <c r="AR1" i="14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9" i="12"/>
  <c r="AF55" i="12"/>
  <c r="AR65" i="16"/>
  <c r="AR64" i="16" s="1"/>
  <c r="AS6" i="16"/>
  <c r="AR23" i="16"/>
  <c r="AR24" i="16"/>
  <c r="AR25" i="16"/>
  <c r="AR26" i="16"/>
  <c r="AR29" i="16"/>
  <c r="AR30" i="16"/>
  <c r="AR31" i="16"/>
  <c r="AR32" i="16"/>
  <c r="AR217" i="16"/>
  <c r="AR230" i="16"/>
  <c r="AR1" i="16"/>
  <c r="AR2" i="16"/>
  <c r="AR3" i="16"/>
  <c r="AP22" i="16"/>
  <c r="AQ222" i="16"/>
  <c r="AC10" i="22"/>
  <c r="AQ11" i="16"/>
  <c r="AX5" i="23"/>
  <c r="AQ13" i="16"/>
  <c r="AQ14" i="16"/>
  <c r="AP224" i="16"/>
  <c r="AP229" i="16"/>
  <c r="AP228" i="16"/>
  <c r="AB11" i="22"/>
  <c r="AB12" i="22"/>
  <c r="AA12" i="22"/>
  <c r="AT125" i="15"/>
  <c r="AT125" i="14" s="1"/>
  <c r="AT88" i="15"/>
  <c r="AT88" i="14" s="1"/>
  <c r="AU49" i="27"/>
  <c r="AU54" i="27"/>
  <c r="AU26" i="27" s="1"/>
  <c r="AU12" i="15" s="1"/>
  <c r="AU12" i="14" s="1"/>
  <c r="AU38" i="27"/>
  <c r="AU127" i="15" s="1"/>
  <c r="AU127" i="14" s="1"/>
  <c r="AU53" i="27"/>
  <c r="AU47" i="27"/>
  <c r="AU52" i="27"/>
  <c r="AU36" i="27"/>
  <c r="AU48" i="27"/>
  <c r="AU37" i="27"/>
  <c r="AU126" i="15" s="1"/>
  <c r="AU126" i="14" s="1"/>
  <c r="AU40" i="27"/>
  <c r="AU132" i="15" s="1"/>
  <c r="AU132" i="14" s="1"/>
  <c r="AU41" i="27"/>
  <c r="AU133" i="15" s="1"/>
  <c r="AU133" i="14" s="1"/>
  <c r="AU22" i="27"/>
  <c r="AU32" i="27"/>
  <c r="AU89" i="15" s="1"/>
  <c r="AU89" i="14" s="1"/>
  <c r="AU30" i="27"/>
  <c r="AU87" i="15" s="1"/>
  <c r="AU87" i="14" s="1"/>
  <c r="AU31" i="27"/>
  <c r="AV21" i="27"/>
  <c r="AT87" i="15"/>
  <c r="AT87" i="14" s="1"/>
  <c r="AL209" i="16"/>
  <c r="AM209" i="16"/>
  <c r="X41" i="22"/>
  <c r="Y41" i="22"/>
  <c r="AW5" i="23"/>
  <c r="AN10" i="16"/>
  <c r="AQ22" i="16"/>
  <c r="AO223" i="16"/>
  <c r="AO227" i="16"/>
  <c r="AO226" i="16"/>
  <c r="AO10" i="16"/>
  <c r="AE58" i="17"/>
  <c r="AU3" i="21"/>
  <c r="AT39" i="21"/>
  <c r="AT40" i="21"/>
  <c r="AT44" i="21"/>
  <c r="AT45" i="21"/>
  <c r="AT61" i="21"/>
  <c r="AT198" i="15" s="1"/>
  <c r="AT62" i="21"/>
  <c r="AT83" i="21"/>
  <c r="AT189" i="16" s="1"/>
  <c r="AT91" i="21"/>
  <c r="AT88" i="21"/>
  <c r="AT85" i="21"/>
  <c r="BD29" i="3"/>
  <c r="AT1" i="21"/>
  <c r="AS42" i="21"/>
  <c r="BA73" i="18"/>
  <c r="AG73" i="18"/>
  <c r="AY74" i="18"/>
  <c r="B50" i="18"/>
  <c r="AZ29" i="3"/>
  <c r="A49" i="18"/>
  <c r="BV16" i="17"/>
  <c r="BU17" i="17"/>
  <c r="BT69" i="17"/>
  <c r="AJ2" i="17"/>
  <c r="AI21" i="17"/>
  <c r="AI36" i="17"/>
  <c r="AI50" i="17"/>
  <c r="AI51" i="17"/>
  <c r="AI54" i="17"/>
  <c r="A31" i="7"/>
  <c r="F31" i="7"/>
  <c r="AH40" i="17"/>
  <c r="AH41" i="17"/>
  <c r="AH42" i="17"/>
  <c r="AH43" i="17"/>
  <c r="AH55" i="17"/>
  <c r="AH56" i="17"/>
  <c r="AH70" i="17"/>
  <c r="AH71" i="17"/>
  <c r="AH73" i="17"/>
  <c r="AH64" i="17"/>
  <c r="Q48" i="18" s="1"/>
  <c r="AG57" i="17"/>
  <c r="AN2" i="13"/>
  <c r="AM3" i="13"/>
  <c r="C43" i="9"/>
  <c r="P43" i="9"/>
  <c r="D43" i="9"/>
  <c r="E43" i="9"/>
  <c r="L43" i="9"/>
  <c r="N43" i="9"/>
  <c r="T43" i="9"/>
  <c r="A44" i="9"/>
  <c r="AH14" i="6"/>
  <c r="AG16" i="6"/>
  <c r="AG17" i="6"/>
  <c r="AG18" i="6"/>
  <c r="AG19" i="6"/>
  <c r="AG20" i="6"/>
  <c r="AG24" i="6"/>
  <c r="AG25" i="6"/>
  <c r="AG26" i="6"/>
  <c r="AG27" i="6"/>
  <c r="AG28" i="6"/>
  <c r="AG29" i="6"/>
  <c r="AT6" i="14"/>
  <c r="AH24" i="12"/>
  <c r="AS1" i="14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9" i="12"/>
  <c r="AG55" i="12"/>
  <c r="AS65" i="16"/>
  <c r="AS64" i="16" s="1"/>
  <c r="AT6" i="16"/>
  <c r="AS23" i="16"/>
  <c r="AS24" i="16"/>
  <c r="AS25" i="16"/>
  <c r="AS26" i="16"/>
  <c r="AS29" i="16"/>
  <c r="AS30" i="16"/>
  <c r="AS31" i="16"/>
  <c r="AS32" i="16"/>
  <c r="AS217" i="16"/>
  <c r="AS230" i="16"/>
  <c r="AS1" i="16"/>
  <c r="AS2" i="16"/>
  <c r="AS3" i="16"/>
  <c r="AR222" i="16"/>
  <c r="AD10" i="22"/>
  <c r="AR13" i="16"/>
  <c r="AY4" i="23"/>
  <c r="AR14" i="16"/>
  <c r="AQ224" i="16"/>
  <c r="AQ229" i="16"/>
  <c r="AQ228" i="16"/>
  <c r="AC11" i="22"/>
  <c r="AX4" i="23"/>
  <c r="AU125" i="15"/>
  <c r="AU125" i="14" s="1"/>
  <c r="AU88" i="15"/>
  <c r="AU88" i="14" s="1"/>
  <c r="AV52" i="27"/>
  <c r="AV47" i="27"/>
  <c r="AV48" i="27"/>
  <c r="AV53" i="27"/>
  <c r="AV49" i="27"/>
  <c r="AV54" i="27"/>
  <c r="AV36" i="27"/>
  <c r="AV125" i="15" s="1"/>
  <c r="AV125" i="14" s="1"/>
  <c r="AV40" i="27"/>
  <c r="AV132" i="15" s="1"/>
  <c r="AV37" i="27"/>
  <c r="AV126" i="15" s="1"/>
  <c r="AV126" i="14" s="1"/>
  <c r="AV38" i="27"/>
  <c r="AV127" i="15" s="1"/>
  <c r="AV127" i="14" s="1"/>
  <c r="AV41" i="27"/>
  <c r="AV133" i="15" s="1"/>
  <c r="AV133" i="14" s="1"/>
  <c r="AV31" i="27"/>
  <c r="AV32" i="27"/>
  <c r="AV89" i="15" s="1"/>
  <c r="AV89" i="14" s="1"/>
  <c r="AV30" i="27"/>
  <c r="AW21" i="27"/>
  <c r="AV22" i="27"/>
  <c r="AN9" i="16"/>
  <c r="AU6" i="23"/>
  <c r="AO9" i="16"/>
  <c r="AV6" i="23"/>
  <c r="AR11" i="16"/>
  <c r="AP223" i="16"/>
  <c r="AP227" i="16"/>
  <c r="AP226" i="16"/>
  <c r="AP10" i="16"/>
  <c r="AF58" i="17"/>
  <c r="AV3" i="21"/>
  <c r="AU39" i="21"/>
  <c r="AU40" i="21"/>
  <c r="AU44" i="21"/>
  <c r="AU45" i="21"/>
  <c r="AU62" i="21"/>
  <c r="AU85" i="21"/>
  <c r="AU88" i="21"/>
  <c r="AU83" i="21"/>
  <c r="AU189" i="16" s="1"/>
  <c r="AU61" i="21"/>
  <c r="AU198" i="15" s="1"/>
  <c r="AU91" i="21"/>
  <c r="BD30" i="3"/>
  <c r="AU1" i="21"/>
  <c r="AT42" i="21"/>
  <c r="BA74" i="18"/>
  <c r="AG74" i="18"/>
  <c r="AY75" i="18"/>
  <c r="B51" i="18"/>
  <c r="AZ30" i="3"/>
  <c r="A50" i="18"/>
  <c r="BW16" i="17"/>
  <c r="BV17" i="17"/>
  <c r="BU69" i="17"/>
  <c r="AK2" i="17"/>
  <c r="AJ21" i="17"/>
  <c r="AJ36" i="17"/>
  <c r="AJ50" i="17"/>
  <c r="AJ51" i="17"/>
  <c r="AJ54" i="17"/>
  <c r="A32" i="7"/>
  <c r="F32" i="7"/>
  <c r="AI40" i="17"/>
  <c r="AI41" i="17"/>
  <c r="AI42" i="17"/>
  <c r="AI43" i="17"/>
  <c r="AI55" i="17"/>
  <c r="AI56" i="17"/>
  <c r="AI70" i="17"/>
  <c r="AI71" i="17"/>
  <c r="AI73" i="17"/>
  <c r="AI64" i="17"/>
  <c r="AI65" i="17" s="1"/>
  <c r="AH57" i="17"/>
  <c r="AO2" i="13"/>
  <c r="AN3" i="13"/>
  <c r="C44" i="9"/>
  <c r="P44" i="9"/>
  <c r="D44" i="9"/>
  <c r="E44" i="9"/>
  <c r="L44" i="9"/>
  <c r="N44" i="9"/>
  <c r="T44" i="9"/>
  <c r="A45" i="9"/>
  <c r="AI14" i="6"/>
  <c r="AH16" i="6"/>
  <c r="AH17" i="6"/>
  <c r="AH18" i="6"/>
  <c r="AH19" i="6"/>
  <c r="AH20" i="6"/>
  <c r="AH24" i="6"/>
  <c r="AH25" i="6"/>
  <c r="AH26" i="6"/>
  <c r="AH27" i="6"/>
  <c r="AH28" i="6"/>
  <c r="AH29" i="6"/>
  <c r="AU6" i="14"/>
  <c r="AI24" i="12"/>
  <c r="AT1" i="14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9" i="12"/>
  <c r="AH55" i="12"/>
  <c r="AT65" i="16"/>
  <c r="AT64" i="16" s="1"/>
  <c r="AU6" i="16"/>
  <c r="AT23" i="16"/>
  <c r="AT24" i="16"/>
  <c r="AT25" i="16"/>
  <c r="AT26" i="16"/>
  <c r="AT29" i="16"/>
  <c r="AT30" i="16"/>
  <c r="AT31" i="16"/>
  <c r="AT32" i="16"/>
  <c r="AT217" i="16"/>
  <c r="AT230" i="16"/>
  <c r="AT1" i="16"/>
  <c r="AT2" i="16"/>
  <c r="AT3" i="16"/>
  <c r="AR22" i="16"/>
  <c r="AS222" i="16"/>
  <c r="AE10" i="22"/>
  <c r="AS11" i="16"/>
  <c r="AZ5" i="23"/>
  <c r="AS13" i="16"/>
  <c r="AS14" i="16"/>
  <c r="AR224" i="16"/>
  <c r="AR229" i="16"/>
  <c r="AR228" i="16"/>
  <c r="AD11" i="22"/>
  <c r="AD12" i="22"/>
  <c r="AC12" i="22"/>
  <c r="AV88" i="15"/>
  <c r="AV88" i="14" s="1"/>
  <c r="AV87" i="15"/>
  <c r="AV87" i="14" s="1"/>
  <c r="AW49" i="27"/>
  <c r="AW52" i="27"/>
  <c r="AW54" i="27"/>
  <c r="AW48" i="27"/>
  <c r="AW25" i="27" s="1"/>
  <c r="AW17" i="15" s="1"/>
  <c r="AW37" i="27"/>
  <c r="AW126" i="15" s="1"/>
  <c r="AW126" i="14" s="1"/>
  <c r="AW47" i="27"/>
  <c r="AW53" i="27"/>
  <c r="AW40" i="27"/>
  <c r="AW132" i="15" s="1"/>
  <c r="AW132" i="14" s="1"/>
  <c r="AW36" i="27"/>
  <c r="AW125" i="15" s="1"/>
  <c r="AW125" i="14" s="1"/>
  <c r="V36" i="13" s="1"/>
  <c r="AW38" i="27"/>
  <c r="AW127" i="15" s="1"/>
  <c r="AW127" i="14" s="1"/>
  <c r="AW41" i="27"/>
  <c r="AW133" i="15" s="1"/>
  <c r="AW22" i="27"/>
  <c r="AW30" i="27"/>
  <c r="AW31" i="27"/>
  <c r="AW32" i="27"/>
  <c r="AW89" i="15" s="1"/>
  <c r="AW89" i="14" s="1"/>
  <c r="AX21" i="27"/>
  <c r="AN209" i="16"/>
  <c r="AO209" i="16"/>
  <c r="Z41" i="22"/>
  <c r="AA41" i="22"/>
  <c r="AY5" i="23"/>
  <c r="AP9" i="16"/>
  <c r="AW6" i="23"/>
  <c r="AQ223" i="16"/>
  <c r="AQ227" i="16"/>
  <c r="AQ226" i="16"/>
  <c r="AG58" i="17"/>
  <c r="AW3" i="21"/>
  <c r="AV39" i="21"/>
  <c r="AV40" i="21"/>
  <c r="AV44" i="21"/>
  <c r="AV45" i="21"/>
  <c r="AV85" i="21"/>
  <c r="AV62" i="21"/>
  <c r="AV88" i="21"/>
  <c r="AV83" i="21"/>
  <c r="AV189" i="16" s="1"/>
  <c r="AV61" i="21"/>
  <c r="AV198" i="15" s="1"/>
  <c r="AV91" i="21"/>
  <c r="BD31" i="3"/>
  <c r="AV1" i="21"/>
  <c r="AU42" i="21"/>
  <c r="BA75" i="18"/>
  <c r="AG75" i="18"/>
  <c r="AY76" i="18"/>
  <c r="B52" i="18"/>
  <c r="AZ31" i="3"/>
  <c r="A51" i="18"/>
  <c r="BX16" i="17"/>
  <c r="BW17" i="17"/>
  <c r="BV69" i="17"/>
  <c r="AL2" i="17"/>
  <c r="AK21" i="17"/>
  <c r="AK36" i="17"/>
  <c r="AK50" i="17"/>
  <c r="AK51" i="17"/>
  <c r="AK54" i="17"/>
  <c r="A33" i="7"/>
  <c r="F33" i="7"/>
  <c r="AJ40" i="17"/>
  <c r="AJ41" i="17"/>
  <c r="AJ42" i="17"/>
  <c r="AJ43" i="17"/>
  <c r="AJ55" i="17"/>
  <c r="AJ56" i="17"/>
  <c r="AJ70" i="17"/>
  <c r="AJ71" i="17"/>
  <c r="AJ73" i="17"/>
  <c r="AJ64" i="17"/>
  <c r="Q50" i="18" s="1"/>
  <c r="AI57" i="17"/>
  <c r="AP2" i="13"/>
  <c r="AO3" i="13"/>
  <c r="C45" i="9"/>
  <c r="P45" i="9"/>
  <c r="D45" i="9"/>
  <c r="E45" i="9"/>
  <c r="L45" i="9"/>
  <c r="N45" i="9"/>
  <c r="T45" i="9"/>
  <c r="A46" i="9"/>
  <c r="AJ14" i="6"/>
  <c r="AI16" i="6"/>
  <c r="AI17" i="6"/>
  <c r="AI18" i="6"/>
  <c r="AI19" i="6"/>
  <c r="AI20" i="6"/>
  <c r="AI24" i="6"/>
  <c r="AI25" i="6"/>
  <c r="AI26" i="6"/>
  <c r="AI27" i="6"/>
  <c r="AI28" i="6"/>
  <c r="AI29" i="6"/>
  <c r="AV6" i="14"/>
  <c r="AJ24" i="12"/>
  <c r="AU1" i="14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9" i="12"/>
  <c r="AI55" i="12"/>
  <c r="AU65" i="16"/>
  <c r="AU64" i="16" s="1"/>
  <c r="AV6" i="16"/>
  <c r="AU23" i="16"/>
  <c r="AU24" i="16"/>
  <c r="AU25" i="16"/>
  <c r="AU26" i="16"/>
  <c r="AU29" i="16"/>
  <c r="AU30" i="16"/>
  <c r="AU31" i="16"/>
  <c r="AU32" i="16"/>
  <c r="AU217" i="16"/>
  <c r="AU230" i="16"/>
  <c r="AU1" i="16"/>
  <c r="AU2" i="16"/>
  <c r="AU3" i="16"/>
  <c r="AS22" i="16"/>
  <c r="AT222" i="16"/>
  <c r="AF10" i="22"/>
  <c r="AT13" i="16"/>
  <c r="BA4" i="23"/>
  <c r="AT14" i="16"/>
  <c r="AS224" i="16"/>
  <c r="AS229" i="16"/>
  <c r="AS228" i="16"/>
  <c r="AE11" i="22"/>
  <c r="AZ4" i="23"/>
  <c r="AW87" i="15"/>
  <c r="AW87" i="14" s="1"/>
  <c r="AX36" i="27"/>
  <c r="AX125" i="15" s="1"/>
  <c r="AX125" i="14" s="1"/>
  <c r="AX53" i="27"/>
  <c r="AX49" i="27"/>
  <c r="AX26" i="27" s="1"/>
  <c r="AX12" i="15" s="1"/>
  <c r="AX12" i="14" s="1"/>
  <c r="AX52" i="27"/>
  <c r="AX54" i="27"/>
  <c r="AX38" i="27"/>
  <c r="AX127" i="15" s="1"/>
  <c r="AX127" i="14" s="1"/>
  <c r="AX37" i="27"/>
  <c r="AX126" i="15" s="1"/>
  <c r="AX126" i="14" s="1"/>
  <c r="AX41" i="27"/>
  <c r="AX133" i="15" s="1"/>
  <c r="AX133" i="14" s="1"/>
  <c r="AX40" i="27"/>
  <c r="AX132" i="15" s="1"/>
  <c r="AX132" i="14" s="1"/>
  <c r="AX47" i="27"/>
  <c r="AX48" i="27"/>
  <c r="AX22" i="27"/>
  <c r="AX31" i="27"/>
  <c r="AX32" i="27"/>
  <c r="AX89" i="15" s="1"/>
  <c r="AX89" i="14" s="1"/>
  <c r="AY21" i="27"/>
  <c r="AX30" i="27"/>
  <c r="AB41" i="22"/>
  <c r="AQ10" i="16"/>
  <c r="AR223" i="16"/>
  <c r="AR227" i="16"/>
  <c r="AR226" i="16"/>
  <c r="AR10" i="16"/>
  <c r="AW26" i="27"/>
  <c r="AW12" i="15" s="1"/>
  <c r="AW12" i="14" s="1"/>
  <c r="AP209" i="16"/>
  <c r="AT11" i="16"/>
  <c r="BA5" i="23"/>
  <c r="AH58" i="17"/>
  <c r="AX3" i="21"/>
  <c r="AW39" i="21"/>
  <c r="AW40" i="21"/>
  <c r="AW44" i="21"/>
  <c r="AW45" i="21"/>
  <c r="AW88" i="21"/>
  <c r="AW91" i="21"/>
  <c r="AW61" i="21"/>
  <c r="AW198" i="15" s="1"/>
  <c r="AW83" i="21"/>
  <c r="AW189" i="16" s="1"/>
  <c r="AW85" i="21"/>
  <c r="AW62" i="21"/>
  <c r="BD32" i="3"/>
  <c r="AW1" i="21"/>
  <c r="AV42" i="21"/>
  <c r="BA76" i="18"/>
  <c r="AG76" i="18"/>
  <c r="AY77" i="18"/>
  <c r="B53" i="18"/>
  <c r="AZ32" i="3"/>
  <c r="A52" i="18"/>
  <c r="BY16" i="17"/>
  <c r="BX17" i="17"/>
  <c r="BW69" i="17"/>
  <c r="AM2" i="17"/>
  <c r="AL21" i="17"/>
  <c r="AL36" i="17"/>
  <c r="AL50" i="17"/>
  <c r="AL51" i="17"/>
  <c r="AL54" i="17"/>
  <c r="A34" i="7"/>
  <c r="F34" i="7"/>
  <c r="AK40" i="17"/>
  <c r="AK41" i="17"/>
  <c r="AK42" i="17"/>
  <c r="AK43" i="17"/>
  <c r="AK55" i="17"/>
  <c r="AK56" i="17"/>
  <c r="AK70" i="17"/>
  <c r="AK71" i="17"/>
  <c r="AK73" i="17"/>
  <c r="AK64" i="17"/>
  <c r="Q51" i="18" s="1"/>
  <c r="AJ57" i="17"/>
  <c r="AQ2" i="13"/>
  <c r="AQ3" i="13"/>
  <c r="AP3" i="13"/>
  <c r="C46" i="9"/>
  <c r="P46" i="9"/>
  <c r="D46" i="9"/>
  <c r="E46" i="9"/>
  <c r="L46" i="9"/>
  <c r="N46" i="9"/>
  <c r="T46" i="9"/>
  <c r="A47" i="9"/>
  <c r="AK14" i="6"/>
  <c r="AJ16" i="6"/>
  <c r="AJ17" i="6"/>
  <c r="AJ18" i="6"/>
  <c r="AJ19" i="6"/>
  <c r="AJ20" i="6"/>
  <c r="AJ24" i="6"/>
  <c r="AJ25" i="6"/>
  <c r="AJ26" i="6"/>
  <c r="AJ27" i="6"/>
  <c r="AJ28" i="6"/>
  <c r="AJ29" i="6"/>
  <c r="AW6" i="14"/>
  <c r="AK24" i="12"/>
  <c r="AV1" i="14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9" i="12"/>
  <c r="AJ55" i="12"/>
  <c r="AV65" i="16"/>
  <c r="AV64" i="16" s="1"/>
  <c r="AW6" i="16"/>
  <c r="AV23" i="16"/>
  <c r="AV24" i="16"/>
  <c r="AV25" i="16"/>
  <c r="AV26" i="16"/>
  <c r="AV29" i="16"/>
  <c r="AV30" i="16"/>
  <c r="AV31" i="16"/>
  <c r="AV32" i="16"/>
  <c r="AV217" i="16"/>
  <c r="AV230" i="16"/>
  <c r="AV1" i="16"/>
  <c r="AV2" i="16"/>
  <c r="AV3" i="16"/>
  <c r="AT22" i="16"/>
  <c r="AU222" i="16"/>
  <c r="AG10" i="22"/>
  <c r="AU11" i="16"/>
  <c r="AU13" i="16"/>
  <c r="AU14" i="16"/>
  <c r="AT224" i="16"/>
  <c r="AT229" i="16"/>
  <c r="AT228" i="16"/>
  <c r="AF11" i="22"/>
  <c r="AF12" i="22"/>
  <c r="AE12" i="22"/>
  <c r="AX88" i="15"/>
  <c r="AX88" i="14" s="1"/>
  <c r="AY47" i="27"/>
  <c r="AY48" i="27"/>
  <c r="AY49" i="27"/>
  <c r="AY52" i="27"/>
  <c r="AY41" i="27"/>
  <c r="AY133" i="15" s="1"/>
  <c r="AY133" i="14" s="1"/>
  <c r="AY36" i="27"/>
  <c r="AY38" i="27"/>
  <c r="AY127" i="15" s="1"/>
  <c r="AY127" i="14" s="1"/>
  <c r="AY40" i="27"/>
  <c r="AY132" i="15" s="1"/>
  <c r="AY132" i="14" s="1"/>
  <c r="AY37" i="27"/>
  <c r="AY126" i="15" s="1"/>
  <c r="AY126" i="14" s="1"/>
  <c r="AY53" i="27"/>
  <c r="AY54" i="27"/>
  <c r="AY22" i="27"/>
  <c r="AY30" i="27"/>
  <c r="AZ21" i="27"/>
  <c r="AY31" i="27"/>
  <c r="AY88" i="15" s="1"/>
  <c r="AY88" i="14" s="1"/>
  <c r="AY32" i="27"/>
  <c r="AY89" i="15" s="1"/>
  <c r="AY89" i="14" s="1"/>
  <c r="AX87" i="15"/>
  <c r="AX87" i="14" s="1"/>
  <c r="AQ9" i="16"/>
  <c r="AX6" i="23"/>
  <c r="AR9" i="16"/>
  <c r="AY6" i="23"/>
  <c r="AS223" i="16"/>
  <c r="AS227" i="16"/>
  <c r="AS226" i="16"/>
  <c r="AS10" i="16"/>
  <c r="AI58" i="17"/>
  <c r="AY3" i="21"/>
  <c r="AX39" i="21"/>
  <c r="AX40" i="21"/>
  <c r="AX44" i="21"/>
  <c r="AX45" i="21"/>
  <c r="AX83" i="21"/>
  <c r="AX189" i="16" s="1"/>
  <c r="AX85" i="21"/>
  <c r="AX61" i="21"/>
  <c r="AX198" i="15" s="1"/>
  <c r="AX88" i="21"/>
  <c r="BD33" i="3"/>
  <c r="AX91" i="21"/>
  <c r="AX62" i="21"/>
  <c r="AX1" i="21"/>
  <c r="AW42" i="21"/>
  <c r="BA77" i="18"/>
  <c r="AG77" i="18"/>
  <c r="AY78" i="18"/>
  <c r="B54" i="18"/>
  <c r="AZ33" i="3"/>
  <c r="A53" i="18"/>
  <c r="BZ16" i="17"/>
  <c r="BY17" i="17"/>
  <c r="BX69" i="17"/>
  <c r="AN2" i="17"/>
  <c r="AM21" i="17"/>
  <c r="AM36" i="17"/>
  <c r="AM50" i="17"/>
  <c r="AM51" i="17"/>
  <c r="AM54" i="17"/>
  <c r="A35" i="7"/>
  <c r="F35" i="7"/>
  <c r="AL40" i="17"/>
  <c r="AL41" i="17"/>
  <c r="AL42" i="17"/>
  <c r="AL43" i="17"/>
  <c r="AL55" i="17"/>
  <c r="AL56" i="17"/>
  <c r="AL70" i="17"/>
  <c r="AL71" i="17"/>
  <c r="AL73" i="17"/>
  <c r="AL64" i="17"/>
  <c r="AL67" i="17" s="1"/>
  <c r="AK57" i="17"/>
  <c r="C47" i="9"/>
  <c r="P47" i="9"/>
  <c r="D47" i="9"/>
  <c r="E47" i="9"/>
  <c r="L47" i="9"/>
  <c r="N47" i="9"/>
  <c r="T47" i="9"/>
  <c r="A48" i="9"/>
  <c r="AL14" i="6"/>
  <c r="AK16" i="6"/>
  <c r="AK17" i="6"/>
  <c r="AK18" i="6"/>
  <c r="AK19" i="6"/>
  <c r="AK20" i="6"/>
  <c r="AK24" i="6"/>
  <c r="AK25" i="6"/>
  <c r="AK26" i="6"/>
  <c r="AK27" i="6"/>
  <c r="AK28" i="6"/>
  <c r="AK29" i="6"/>
  <c r="AX6" i="14"/>
  <c r="AL24" i="12"/>
  <c r="AW1" i="14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9" i="12"/>
  <c r="AK55" i="12"/>
  <c r="AW65" i="16"/>
  <c r="AW64" i="16" s="1"/>
  <c r="AX6" i="16"/>
  <c r="AW23" i="16"/>
  <c r="AW24" i="16"/>
  <c r="AW25" i="16"/>
  <c r="AW26" i="16"/>
  <c r="AW29" i="16"/>
  <c r="AW30" i="16"/>
  <c r="AW31" i="16"/>
  <c r="AW32" i="16"/>
  <c r="AW217" i="16"/>
  <c r="AW230" i="16"/>
  <c r="AW1" i="16"/>
  <c r="AW2" i="16"/>
  <c r="AW3" i="16"/>
  <c r="AV222" i="16"/>
  <c r="AH10" i="22"/>
  <c r="AV13" i="16"/>
  <c r="BC4" i="23"/>
  <c r="AV14" i="16"/>
  <c r="AU224" i="16"/>
  <c r="AU229" i="16"/>
  <c r="AU228" i="16"/>
  <c r="AG11" i="22"/>
  <c r="BB5" i="23"/>
  <c r="BB4" i="23"/>
  <c r="AY125" i="15"/>
  <c r="AY125" i="14" s="1"/>
  <c r="AY87" i="15"/>
  <c r="AY87" i="14" s="1"/>
  <c r="AZ48" i="27"/>
  <c r="AZ25" i="27" s="1"/>
  <c r="AZ17" i="15" s="1"/>
  <c r="AZ53" i="27"/>
  <c r="AZ36" i="27"/>
  <c r="AZ37" i="27"/>
  <c r="AZ126" i="15" s="1"/>
  <c r="AZ126" i="14" s="1"/>
  <c r="AZ49" i="27"/>
  <c r="AZ54" i="27"/>
  <c r="AZ47" i="27"/>
  <c r="AZ38" i="27"/>
  <c r="AZ127" i="15" s="1"/>
  <c r="AZ127" i="14" s="1"/>
  <c r="AZ40" i="27"/>
  <c r="AZ132" i="15" s="1"/>
  <c r="AZ132" i="14" s="1"/>
  <c r="AZ41" i="27"/>
  <c r="AZ133" i="15" s="1"/>
  <c r="AZ52" i="27"/>
  <c r="AZ24" i="27" s="1"/>
  <c r="AZ22" i="27"/>
  <c r="AZ30" i="27"/>
  <c r="AZ87" i="15" s="1"/>
  <c r="AZ87" i="14" s="1"/>
  <c r="BA21" i="27"/>
  <c r="AZ31" i="27"/>
  <c r="AZ88" i="15" s="1"/>
  <c r="AZ88" i="14" s="1"/>
  <c r="AZ32" i="27"/>
  <c r="AZ89" i="15" s="1"/>
  <c r="AZ89" i="14" s="1"/>
  <c r="AQ209" i="16"/>
  <c r="AR209" i="16"/>
  <c r="AS209" i="16"/>
  <c r="AC41" i="22"/>
  <c r="AD41" i="22"/>
  <c r="AS9" i="16"/>
  <c r="AZ6" i="23"/>
  <c r="AJ58" i="17"/>
  <c r="AT223" i="16"/>
  <c r="AT227" i="16"/>
  <c r="AT226" i="16"/>
  <c r="AU22" i="16"/>
  <c r="AV11" i="16"/>
  <c r="BC5" i="23"/>
  <c r="AZ3" i="21"/>
  <c r="AY39" i="21"/>
  <c r="AY40" i="21"/>
  <c r="AY44" i="21"/>
  <c r="AY45" i="21"/>
  <c r="AY61" i="21"/>
  <c r="AY198" i="15" s="1"/>
  <c r="AY62" i="21"/>
  <c r="AY88" i="21"/>
  <c r="AY91" i="21"/>
  <c r="AY83" i="21"/>
  <c r="AY189" i="16" s="1"/>
  <c r="AY85" i="21"/>
  <c r="BD34" i="3"/>
  <c r="AY1" i="21"/>
  <c r="AX42" i="21"/>
  <c r="BA78" i="18"/>
  <c r="AG78" i="18"/>
  <c r="AY79" i="18"/>
  <c r="B55" i="18"/>
  <c r="AZ34" i="3"/>
  <c r="A54" i="18"/>
  <c r="CA16" i="17"/>
  <c r="BZ17" i="17"/>
  <c r="BY69" i="17"/>
  <c r="AO2" i="17"/>
  <c r="AN21" i="17"/>
  <c r="AN36" i="17"/>
  <c r="AN50" i="17"/>
  <c r="AN51" i="17"/>
  <c r="AN54" i="17"/>
  <c r="A36" i="7"/>
  <c r="F36" i="7"/>
  <c r="AM40" i="17"/>
  <c r="AM41" i="17"/>
  <c r="AM42" i="17"/>
  <c r="AM43" i="17"/>
  <c r="AM55" i="17"/>
  <c r="AM56" i="17"/>
  <c r="AM70" i="17"/>
  <c r="AM71" i="17"/>
  <c r="AM73" i="17"/>
  <c r="AM64" i="17"/>
  <c r="Q53" i="18" s="1"/>
  <c r="AL57" i="17"/>
  <c r="C48" i="9"/>
  <c r="P48" i="9"/>
  <c r="D48" i="9"/>
  <c r="E48" i="9"/>
  <c r="L48" i="9"/>
  <c r="N48" i="9"/>
  <c r="T48" i="9"/>
  <c r="A49" i="9"/>
  <c r="AM14" i="6"/>
  <c r="AL16" i="6"/>
  <c r="AL17" i="6"/>
  <c r="AL18" i="6"/>
  <c r="AL19" i="6"/>
  <c r="AL20" i="6"/>
  <c r="AL24" i="6"/>
  <c r="AL25" i="6"/>
  <c r="AL26" i="6"/>
  <c r="AL27" i="6"/>
  <c r="AL28" i="6"/>
  <c r="AL29" i="6"/>
  <c r="AY6" i="14"/>
  <c r="AM24" i="12"/>
  <c r="AX1" i="14"/>
  <c r="AL25" i="12"/>
  <c r="AL26" i="12"/>
  <c r="AL27" i="12"/>
  <c r="AL28" i="12"/>
  <c r="AL29" i="12"/>
  <c r="AL30" i="12"/>
  <c r="AL31" i="12"/>
  <c r="AL32" i="12"/>
  <c r="AL33" i="12"/>
  <c r="AL34" i="12"/>
  <c r="AL35" i="12"/>
  <c r="AL36" i="12"/>
  <c r="AL37" i="12"/>
  <c r="AL39" i="12"/>
  <c r="AL55" i="12"/>
  <c r="AX65" i="16"/>
  <c r="AX64" i="16" s="1"/>
  <c r="AY6" i="16"/>
  <c r="AX23" i="16"/>
  <c r="AX24" i="16"/>
  <c r="AX25" i="16"/>
  <c r="AX26" i="16"/>
  <c r="AX29" i="16"/>
  <c r="AX30" i="16"/>
  <c r="AX31" i="16"/>
  <c r="AX32" i="16"/>
  <c r="AX217" i="16"/>
  <c r="AX230" i="16"/>
  <c r="AX1" i="16"/>
  <c r="AX2" i="16"/>
  <c r="AX3" i="16"/>
  <c r="AV22" i="16"/>
  <c r="AW222" i="16"/>
  <c r="AI10" i="22"/>
  <c r="AW11" i="16"/>
  <c r="AW13" i="16"/>
  <c r="AW14" i="16"/>
  <c r="AV224" i="16"/>
  <c r="AV229" i="16"/>
  <c r="AV228" i="16"/>
  <c r="AH11" i="22"/>
  <c r="AH12" i="22"/>
  <c r="AG12" i="22"/>
  <c r="AZ125" i="15"/>
  <c r="AZ125" i="14" s="1"/>
  <c r="BA47" i="27"/>
  <c r="BA52" i="27"/>
  <c r="BA48" i="27"/>
  <c r="BA53" i="27"/>
  <c r="BA54" i="27"/>
  <c r="BA37" i="27"/>
  <c r="BA126" i="15" s="1"/>
  <c r="BA126" i="14" s="1"/>
  <c r="BA38" i="27"/>
  <c r="BA127" i="15" s="1"/>
  <c r="BA127" i="14" s="1"/>
  <c r="BA40" i="27"/>
  <c r="BA132" i="15" s="1"/>
  <c r="BA132" i="14" s="1"/>
  <c r="BA41" i="27"/>
  <c r="BA133" i="15" s="1"/>
  <c r="BA133" i="14" s="1"/>
  <c r="BA36" i="27"/>
  <c r="BA49" i="27"/>
  <c r="BA22" i="27"/>
  <c r="BA30" i="27"/>
  <c r="BA87" i="15" s="1"/>
  <c r="BA87" i="14" s="1"/>
  <c r="BA31" i="27"/>
  <c r="BB21" i="27"/>
  <c r="BA32" i="27"/>
  <c r="BA89" i="15" s="1"/>
  <c r="BA89" i="14" s="1"/>
  <c r="AE41" i="22"/>
  <c r="AT10" i="16"/>
  <c r="AU223" i="16"/>
  <c r="AU227" i="16"/>
  <c r="AU226" i="16"/>
  <c r="AU10" i="16"/>
  <c r="AK58" i="17"/>
  <c r="BA3" i="21"/>
  <c r="AZ39" i="21"/>
  <c r="AZ40" i="21"/>
  <c r="AZ44" i="21"/>
  <c r="AZ45" i="21"/>
  <c r="AZ61" i="21"/>
  <c r="AZ198" i="15" s="1"/>
  <c r="AZ85" i="21"/>
  <c r="AZ91" i="21"/>
  <c r="AZ62" i="21"/>
  <c r="AZ88" i="21"/>
  <c r="AZ83" i="21"/>
  <c r="AZ189" i="16" s="1"/>
  <c r="BD35" i="3"/>
  <c r="AZ1" i="21"/>
  <c r="AY42" i="21"/>
  <c r="BA79" i="18"/>
  <c r="AG79" i="18"/>
  <c r="AY80" i="18"/>
  <c r="B56" i="18"/>
  <c r="AZ35" i="3"/>
  <c r="A55" i="18"/>
  <c r="CB16" i="17"/>
  <c r="CA17" i="17"/>
  <c r="BZ69" i="17"/>
  <c r="AP2" i="17"/>
  <c r="AO21" i="17"/>
  <c r="AO36" i="17"/>
  <c r="AO50" i="17"/>
  <c r="AO51" i="17"/>
  <c r="AO54" i="17"/>
  <c r="A37" i="7"/>
  <c r="F37" i="7"/>
  <c r="AN40" i="17"/>
  <c r="AN41" i="17"/>
  <c r="AN42" i="17"/>
  <c r="AN43" i="17"/>
  <c r="AN55" i="17"/>
  <c r="AN56" i="17"/>
  <c r="AN70" i="17"/>
  <c r="AN71" i="17"/>
  <c r="AN73" i="17"/>
  <c r="AN64" i="17"/>
  <c r="AN66" i="17" s="1"/>
  <c r="AM57" i="17"/>
  <c r="C49" i="9"/>
  <c r="P49" i="9"/>
  <c r="D49" i="9"/>
  <c r="E49" i="9"/>
  <c r="L49" i="9"/>
  <c r="N49" i="9"/>
  <c r="T49" i="9"/>
  <c r="A50" i="9"/>
  <c r="AN14" i="6"/>
  <c r="AM16" i="6"/>
  <c r="AM17" i="6"/>
  <c r="AM18" i="6"/>
  <c r="AM19" i="6"/>
  <c r="AM20" i="6"/>
  <c r="AM24" i="6"/>
  <c r="AM25" i="6"/>
  <c r="AM26" i="6"/>
  <c r="AM27" i="6"/>
  <c r="AM28" i="6"/>
  <c r="AM29" i="6"/>
  <c r="AZ6" i="14"/>
  <c r="AN24" i="12"/>
  <c r="AY1" i="14"/>
  <c r="AM25" i="12"/>
  <c r="AM26" i="12"/>
  <c r="AM27" i="12"/>
  <c r="AM28" i="12"/>
  <c r="AM29" i="12"/>
  <c r="AM30" i="12"/>
  <c r="AM31" i="12"/>
  <c r="AM32" i="12"/>
  <c r="AM33" i="12"/>
  <c r="AM34" i="12"/>
  <c r="AM35" i="12"/>
  <c r="AM36" i="12"/>
  <c r="AM37" i="12"/>
  <c r="AM39" i="12"/>
  <c r="AM55" i="12"/>
  <c r="AY65" i="16"/>
  <c r="AY64" i="16" s="1"/>
  <c r="AZ6" i="16"/>
  <c r="AY23" i="16"/>
  <c r="AY24" i="16"/>
  <c r="AY25" i="16"/>
  <c r="AY26" i="16"/>
  <c r="AY29" i="16"/>
  <c r="AY30" i="16"/>
  <c r="AY31" i="16"/>
  <c r="AY32" i="16"/>
  <c r="AY217" i="16"/>
  <c r="AY230" i="16"/>
  <c r="AY1" i="16"/>
  <c r="AY2" i="16"/>
  <c r="AY3" i="16"/>
  <c r="AW22" i="16"/>
  <c r="AX222" i="16"/>
  <c r="AJ10" i="22"/>
  <c r="AX13" i="16"/>
  <c r="BE4" i="23"/>
  <c r="AX14" i="16"/>
  <c r="AW224" i="16"/>
  <c r="AW229" i="16"/>
  <c r="AW228" i="16"/>
  <c r="AI11" i="22"/>
  <c r="BD5" i="23"/>
  <c r="BD4" i="23"/>
  <c r="BA125" i="15"/>
  <c r="BA125" i="14" s="1"/>
  <c r="BA88" i="15"/>
  <c r="BA88" i="14" s="1"/>
  <c r="BB47" i="27"/>
  <c r="BB49" i="27"/>
  <c r="BB53" i="27"/>
  <c r="BB54" i="27"/>
  <c r="BB48" i="27"/>
  <c r="BB52" i="27"/>
  <c r="BB40" i="27"/>
  <c r="BB132" i="15" s="1"/>
  <c r="BB132" i="14" s="1"/>
  <c r="BB41" i="27"/>
  <c r="BB133" i="15" s="1"/>
  <c r="BB133" i="14" s="1"/>
  <c r="BB36" i="27"/>
  <c r="BB37" i="27"/>
  <c r="BB126" i="15" s="1"/>
  <c r="BB126" i="14" s="1"/>
  <c r="BB38" i="27"/>
  <c r="BB127" i="15" s="1"/>
  <c r="BB127" i="14" s="1"/>
  <c r="BB31" i="27"/>
  <c r="BB88" i="15" s="1"/>
  <c r="BB88" i="14" s="1"/>
  <c r="BB22" i="27"/>
  <c r="BC21" i="27"/>
  <c r="BB32" i="27"/>
  <c r="BB89" i="15" s="1"/>
  <c r="BB89" i="14" s="1"/>
  <c r="BB30" i="27"/>
  <c r="BB87" i="15" s="1"/>
  <c r="BB87" i="14" s="1"/>
  <c r="AT9" i="16"/>
  <c r="BA6" i="23"/>
  <c r="AU9" i="16"/>
  <c r="BB6" i="23"/>
  <c r="AV223" i="16"/>
  <c r="AV227" i="16"/>
  <c r="AV226" i="16"/>
  <c r="AV10" i="16"/>
  <c r="AL58" i="17"/>
  <c r="AX11" i="16"/>
  <c r="BE5" i="23"/>
  <c r="BB3" i="21"/>
  <c r="BA39" i="21"/>
  <c r="BA40" i="21"/>
  <c r="BA44" i="21"/>
  <c r="BA45" i="21"/>
  <c r="BA62" i="21"/>
  <c r="BA88" i="21"/>
  <c r="BA83" i="21"/>
  <c r="BA189" i="16" s="1"/>
  <c r="BA91" i="21"/>
  <c r="BA85" i="21"/>
  <c r="BD36" i="3"/>
  <c r="BA61" i="21"/>
  <c r="BA198" i="15" s="1"/>
  <c r="BA1" i="21"/>
  <c r="AZ42" i="21"/>
  <c r="BA80" i="18"/>
  <c r="AG80" i="18"/>
  <c r="AY81" i="18"/>
  <c r="B57" i="18"/>
  <c r="AZ36" i="3"/>
  <c r="A56" i="18"/>
  <c r="CC16" i="17"/>
  <c r="CB17" i="17"/>
  <c r="CA69" i="17"/>
  <c r="AQ2" i="17"/>
  <c r="AP21" i="17"/>
  <c r="AP36" i="17"/>
  <c r="AP50" i="17"/>
  <c r="AP51" i="17"/>
  <c r="AP54" i="17"/>
  <c r="A38" i="7"/>
  <c r="F38" i="7"/>
  <c r="AO40" i="17"/>
  <c r="AO41" i="17"/>
  <c r="AO42" i="17"/>
  <c r="AO43" i="17"/>
  <c r="AO55" i="17"/>
  <c r="AO56" i="17"/>
  <c r="AO70" i="17"/>
  <c r="AO71" i="17"/>
  <c r="AO73" i="17"/>
  <c r="AO64" i="17"/>
  <c r="Q55" i="18" s="1"/>
  <c r="AN57" i="17"/>
  <c r="C50" i="9"/>
  <c r="P50" i="9"/>
  <c r="D50" i="9"/>
  <c r="E50" i="9"/>
  <c r="L50" i="9"/>
  <c r="N50" i="9"/>
  <c r="T50" i="9"/>
  <c r="A51" i="9"/>
  <c r="AO14" i="6"/>
  <c r="AN16" i="6"/>
  <c r="AN17" i="6"/>
  <c r="AN18" i="6"/>
  <c r="AN19" i="6"/>
  <c r="AN20" i="6"/>
  <c r="AN24" i="6"/>
  <c r="AN25" i="6"/>
  <c r="AN26" i="6"/>
  <c r="AN27" i="6"/>
  <c r="AN28" i="6"/>
  <c r="AN29" i="6"/>
  <c r="BA6" i="14"/>
  <c r="AO24" i="12"/>
  <c r="AZ1" i="14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9" i="12"/>
  <c r="AN55" i="12"/>
  <c r="AZ65" i="16"/>
  <c r="AZ64" i="16" s="1"/>
  <c r="BA6" i="16"/>
  <c r="AZ23" i="16"/>
  <c r="AZ24" i="16"/>
  <c r="AZ25" i="16"/>
  <c r="AZ26" i="16"/>
  <c r="AZ29" i="16"/>
  <c r="AZ30" i="16"/>
  <c r="AZ31" i="16"/>
  <c r="AZ32" i="16"/>
  <c r="AZ217" i="16"/>
  <c r="AZ230" i="16"/>
  <c r="AZ1" i="16"/>
  <c r="AZ2" i="16"/>
  <c r="AZ3" i="16"/>
  <c r="AX22" i="16"/>
  <c r="AY222" i="16"/>
  <c r="AK10" i="22"/>
  <c r="AY11" i="16"/>
  <c r="BF5" i="23"/>
  <c r="AY13" i="16"/>
  <c r="AY14" i="16"/>
  <c r="AX224" i="16"/>
  <c r="AX229" i="16"/>
  <c r="AX228" i="16"/>
  <c r="AJ11" i="22"/>
  <c r="AJ12" i="22"/>
  <c r="AI12" i="22"/>
  <c r="BB125" i="15"/>
  <c r="BB125" i="14" s="1"/>
  <c r="BC54" i="27"/>
  <c r="BC48" i="27"/>
  <c r="BC53" i="27"/>
  <c r="BC25" i="27" s="1"/>
  <c r="BC17" i="15" s="1"/>
  <c r="BC47" i="27"/>
  <c r="BC49" i="27"/>
  <c r="BC52" i="27"/>
  <c r="BC36" i="27"/>
  <c r="BC38" i="27"/>
  <c r="BC127" i="15" s="1"/>
  <c r="BC127" i="14" s="1"/>
  <c r="BC40" i="27"/>
  <c r="BC132" i="15" s="1"/>
  <c r="BC132" i="14" s="1"/>
  <c r="BC41" i="27"/>
  <c r="BC133" i="15" s="1"/>
  <c r="BC133" i="14" s="1"/>
  <c r="BC37" i="27"/>
  <c r="BC126" i="15" s="1"/>
  <c r="BC126" i="14" s="1"/>
  <c r="BC22" i="27"/>
  <c r="BC30" i="27"/>
  <c r="BC87" i="15" s="1"/>
  <c r="BC87" i="14" s="1"/>
  <c r="BC32" i="27"/>
  <c r="BC89" i="15" s="1"/>
  <c r="BC89" i="14" s="1"/>
  <c r="BC31" i="27"/>
  <c r="BD21" i="27"/>
  <c r="AT209" i="16"/>
  <c r="AU209" i="16"/>
  <c r="AF41" i="22"/>
  <c r="AG41" i="22"/>
  <c r="AV9" i="16"/>
  <c r="BC6" i="23"/>
  <c r="BB26" i="27"/>
  <c r="BB12" i="15" s="1"/>
  <c r="BB12" i="14" s="1"/>
  <c r="AW223" i="16"/>
  <c r="AW227" i="16"/>
  <c r="AW226" i="16"/>
  <c r="AM58" i="17"/>
  <c r="BC3" i="21"/>
  <c r="BB39" i="21"/>
  <c r="BB40" i="21"/>
  <c r="BB44" i="21"/>
  <c r="BB45" i="21"/>
  <c r="BB83" i="21"/>
  <c r="BB189" i="16" s="1"/>
  <c r="BB91" i="21"/>
  <c r="BB61" i="21"/>
  <c r="BB198" i="15" s="1"/>
  <c r="BB85" i="21"/>
  <c r="BD37" i="3"/>
  <c r="BB88" i="21"/>
  <c r="BB62" i="21"/>
  <c r="BB1" i="21"/>
  <c r="BA42" i="21"/>
  <c r="BA81" i="18"/>
  <c r="AG81" i="18"/>
  <c r="AY82" i="18"/>
  <c r="B58" i="18"/>
  <c r="AZ37" i="3"/>
  <c r="A57" i="18"/>
  <c r="CD16" i="17"/>
  <c r="CC17" i="17"/>
  <c r="CB69" i="17"/>
  <c r="AR2" i="17"/>
  <c r="AQ21" i="17"/>
  <c r="AQ36" i="17"/>
  <c r="AQ50" i="17"/>
  <c r="AQ51" i="17"/>
  <c r="AQ54" i="17"/>
  <c r="A39" i="7"/>
  <c r="F39" i="7"/>
  <c r="AP40" i="17"/>
  <c r="AP41" i="17"/>
  <c r="AP42" i="17"/>
  <c r="AP43" i="17"/>
  <c r="AP55" i="17"/>
  <c r="AP56" i="17"/>
  <c r="AP70" i="17"/>
  <c r="AP71" i="17"/>
  <c r="AP73" i="17"/>
  <c r="AP64" i="17"/>
  <c r="Q56" i="18" s="1"/>
  <c r="AO57" i="17"/>
  <c r="C51" i="9"/>
  <c r="P51" i="9"/>
  <c r="D51" i="9"/>
  <c r="E51" i="9"/>
  <c r="L51" i="9"/>
  <c r="N51" i="9"/>
  <c r="T51" i="9"/>
  <c r="A52" i="9"/>
  <c r="AP14" i="6"/>
  <c r="AO16" i="6"/>
  <c r="AO17" i="6"/>
  <c r="AO18" i="6"/>
  <c r="AO19" i="6"/>
  <c r="AO20" i="6"/>
  <c r="AO24" i="6"/>
  <c r="AO25" i="6"/>
  <c r="AO26" i="6"/>
  <c r="AO27" i="6"/>
  <c r="AO28" i="6"/>
  <c r="AO29" i="6"/>
  <c r="BB6" i="14"/>
  <c r="AP24" i="12"/>
  <c r="BA1" i="14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9" i="12"/>
  <c r="AO55" i="12"/>
  <c r="BA65" i="16"/>
  <c r="BA64" i="16" s="1"/>
  <c r="BB6" i="16"/>
  <c r="BA23" i="16"/>
  <c r="BA24" i="16"/>
  <c r="BA25" i="16"/>
  <c r="BA26" i="16"/>
  <c r="BA29" i="16"/>
  <c r="BA30" i="16"/>
  <c r="BA31" i="16"/>
  <c r="BA32" i="16"/>
  <c r="BA217" i="16"/>
  <c r="BA230" i="16"/>
  <c r="BA1" i="16"/>
  <c r="BA2" i="16"/>
  <c r="BA3" i="16"/>
  <c r="AY22" i="16"/>
  <c r="AZ222" i="16"/>
  <c r="AL10" i="22"/>
  <c r="AZ13" i="16"/>
  <c r="BG4" i="23"/>
  <c r="AZ14" i="16"/>
  <c r="AY224" i="16"/>
  <c r="AY229" i="16"/>
  <c r="AY228" i="16"/>
  <c r="AK11" i="22"/>
  <c r="BF4" i="23"/>
  <c r="BC125" i="15"/>
  <c r="BC125" i="14" s="1"/>
  <c r="BC88" i="15"/>
  <c r="BC88" i="14" s="1"/>
  <c r="BD49" i="27"/>
  <c r="BD52" i="27"/>
  <c r="BD36" i="27"/>
  <c r="BD48" i="27"/>
  <c r="BD53" i="27"/>
  <c r="BD25" i="27" s="1"/>
  <c r="BD17" i="15" s="1"/>
  <c r="BD17" i="14" s="1"/>
  <c r="BD54" i="27"/>
  <c r="BD41" i="27"/>
  <c r="BD133" i="15" s="1"/>
  <c r="BD133" i="14" s="1"/>
  <c r="BD38" i="27"/>
  <c r="BD127" i="15" s="1"/>
  <c r="BD127" i="14" s="1"/>
  <c r="BD37" i="27"/>
  <c r="BD126" i="15" s="1"/>
  <c r="BD126" i="14" s="1"/>
  <c r="BD40" i="27"/>
  <c r="BD132" i="15" s="1"/>
  <c r="BD132" i="14" s="1"/>
  <c r="BD47" i="27"/>
  <c r="BD32" i="27"/>
  <c r="BD89" i="15" s="1"/>
  <c r="BD89" i="14" s="1"/>
  <c r="BD22" i="27"/>
  <c r="BE21" i="27"/>
  <c r="BD30" i="27"/>
  <c r="BD87" i="15" s="1"/>
  <c r="BD87" i="14" s="1"/>
  <c r="BD31" i="27"/>
  <c r="AH41" i="22"/>
  <c r="AW10" i="16"/>
  <c r="AZ11" i="16"/>
  <c r="AX223" i="16"/>
  <c r="AX227" i="16"/>
  <c r="AX226" i="16"/>
  <c r="AX10" i="16"/>
  <c r="AV209" i="16"/>
  <c r="AN58" i="17"/>
  <c r="BD3" i="21"/>
  <c r="BC39" i="21"/>
  <c r="BC40" i="21"/>
  <c r="BC44" i="21"/>
  <c r="BC45" i="21"/>
  <c r="BC88" i="21"/>
  <c r="BC62" i="21"/>
  <c r="BC83" i="21"/>
  <c r="BC189" i="16" s="1"/>
  <c r="BC85" i="21"/>
  <c r="BD38" i="3"/>
  <c r="BC61" i="21"/>
  <c r="BC198" i="15" s="1"/>
  <c r="BC91" i="21"/>
  <c r="BC1" i="21"/>
  <c r="BB42" i="21"/>
  <c r="BA82" i="18"/>
  <c r="AG82" i="18"/>
  <c r="AY83" i="18"/>
  <c r="B59" i="18"/>
  <c r="AZ38" i="3"/>
  <c r="A58" i="18"/>
  <c r="CE16" i="17"/>
  <c r="CD17" i="17"/>
  <c r="CC69" i="17"/>
  <c r="AS2" i="17"/>
  <c r="AR21" i="17"/>
  <c r="AR36" i="17"/>
  <c r="AR50" i="17"/>
  <c r="AR51" i="17"/>
  <c r="AR54" i="17"/>
  <c r="A40" i="7"/>
  <c r="F40" i="7"/>
  <c r="AQ40" i="17"/>
  <c r="AQ41" i="17"/>
  <c r="AQ42" i="17"/>
  <c r="AQ43" i="17"/>
  <c r="AQ55" i="17"/>
  <c r="AQ56" i="17"/>
  <c r="AQ70" i="17"/>
  <c r="AQ71" i="17"/>
  <c r="AQ73" i="17"/>
  <c r="AQ64" i="17"/>
  <c r="AQ66" i="17" s="1"/>
  <c r="AP57" i="17"/>
  <c r="C52" i="9"/>
  <c r="P52" i="9"/>
  <c r="D52" i="9"/>
  <c r="E52" i="9"/>
  <c r="L52" i="9"/>
  <c r="N52" i="9"/>
  <c r="T52" i="9"/>
  <c r="A53" i="9"/>
  <c r="AQ14" i="6"/>
  <c r="AP16" i="6"/>
  <c r="AP17" i="6"/>
  <c r="AP18" i="6"/>
  <c r="AP19" i="6"/>
  <c r="AP20" i="6"/>
  <c r="AP24" i="6"/>
  <c r="AP25" i="6"/>
  <c r="AP26" i="6"/>
  <c r="AP27" i="6"/>
  <c r="AP28" i="6"/>
  <c r="AP29" i="6"/>
  <c r="BC6" i="14"/>
  <c r="AQ24" i="12"/>
  <c r="BB1" i="14"/>
  <c r="AP25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9" i="12"/>
  <c r="AP55" i="12"/>
  <c r="BB65" i="16"/>
  <c r="BB64" i="16" s="1"/>
  <c r="BC6" i="16"/>
  <c r="BB23" i="16"/>
  <c r="BB24" i="16"/>
  <c r="BB25" i="16"/>
  <c r="BB26" i="16"/>
  <c r="BB29" i="16"/>
  <c r="BB30" i="16"/>
  <c r="BB31" i="16"/>
  <c r="BB32" i="16"/>
  <c r="BB217" i="16"/>
  <c r="BB230" i="16"/>
  <c r="BB1" i="16"/>
  <c r="BB2" i="16"/>
  <c r="BB3" i="16"/>
  <c r="AZ22" i="16"/>
  <c r="BA222" i="16"/>
  <c r="AM10" i="22"/>
  <c r="BA11" i="16"/>
  <c r="BH5" i="23"/>
  <c r="BA13" i="16"/>
  <c r="BA14" i="16"/>
  <c r="AZ224" i="16"/>
  <c r="AZ229" i="16"/>
  <c r="AZ228" i="16"/>
  <c r="AL11" i="22"/>
  <c r="AL12" i="22"/>
  <c r="AK12" i="22"/>
  <c r="BD125" i="15"/>
  <c r="BD125" i="14" s="1"/>
  <c r="BE48" i="27"/>
  <c r="BE49" i="27"/>
  <c r="BE47" i="27"/>
  <c r="BE52" i="27"/>
  <c r="BE53" i="27"/>
  <c r="BE54" i="27"/>
  <c r="BE26" i="27" s="1"/>
  <c r="BE12" i="15" s="1"/>
  <c r="BE12" i="14" s="1"/>
  <c r="BE38" i="27"/>
  <c r="BE127" i="15" s="1"/>
  <c r="BE127" i="14" s="1"/>
  <c r="BE37" i="27"/>
  <c r="BE126" i="15" s="1"/>
  <c r="BE126" i="14" s="1"/>
  <c r="BE40" i="27"/>
  <c r="BE132" i="15" s="1"/>
  <c r="BE132" i="14" s="1"/>
  <c r="BE41" i="27"/>
  <c r="BE133" i="15" s="1"/>
  <c r="BE133" i="14" s="1"/>
  <c r="BE36" i="27"/>
  <c r="BE125" i="15" s="1"/>
  <c r="BE125" i="14" s="1"/>
  <c r="BF21" i="27"/>
  <c r="BE22" i="27"/>
  <c r="BE30" i="27"/>
  <c r="BE31" i="27"/>
  <c r="BE32" i="27"/>
  <c r="BE89" i="15" s="1"/>
  <c r="BE89" i="14" s="1"/>
  <c r="BD88" i="15"/>
  <c r="BD88" i="14" s="1"/>
  <c r="AW9" i="16"/>
  <c r="BD6" i="23"/>
  <c r="BG5" i="23"/>
  <c r="AX9" i="16"/>
  <c r="BE6" i="23"/>
  <c r="AO58" i="17"/>
  <c r="AY223" i="16"/>
  <c r="AY227" i="16"/>
  <c r="AY226" i="16"/>
  <c r="BE3" i="21"/>
  <c r="BD39" i="21"/>
  <c r="BD40" i="21"/>
  <c r="BD44" i="21"/>
  <c r="BD45" i="21"/>
  <c r="BD88" i="21"/>
  <c r="BD83" i="21"/>
  <c r="BD189" i="16" s="1"/>
  <c r="BD85" i="21"/>
  <c r="BD91" i="21"/>
  <c r="BD39" i="3"/>
  <c r="BD61" i="21"/>
  <c r="BD198" i="15" s="1"/>
  <c r="BD62" i="21"/>
  <c r="BD1" i="21"/>
  <c r="BC42" i="21"/>
  <c r="BA83" i="18"/>
  <c r="AG83" i="18"/>
  <c r="AY84" i="18"/>
  <c r="B60" i="18"/>
  <c r="AZ39" i="3"/>
  <c r="A59" i="18"/>
  <c r="CF16" i="17"/>
  <c r="CE17" i="17"/>
  <c r="CD69" i="17"/>
  <c r="AT2" i="17"/>
  <c r="AS21" i="17"/>
  <c r="AS36" i="17"/>
  <c r="AS50" i="17"/>
  <c r="AS51" i="17"/>
  <c r="AS54" i="17"/>
  <c r="A41" i="7"/>
  <c r="F41" i="7"/>
  <c r="AR40" i="17"/>
  <c r="AR41" i="17"/>
  <c r="AR42" i="17"/>
  <c r="AR43" i="17"/>
  <c r="AR55" i="17"/>
  <c r="AR56" i="17"/>
  <c r="AR70" i="17"/>
  <c r="AR71" i="17"/>
  <c r="AR73" i="17"/>
  <c r="AR64" i="17"/>
  <c r="Q58" i="18" s="1"/>
  <c r="AQ57" i="17"/>
  <c r="C53" i="9"/>
  <c r="P53" i="9"/>
  <c r="D53" i="9"/>
  <c r="E53" i="9"/>
  <c r="L53" i="9"/>
  <c r="N53" i="9"/>
  <c r="T53" i="9"/>
  <c r="A54" i="9"/>
  <c r="AR14" i="6"/>
  <c r="AQ16" i="6"/>
  <c r="AQ17" i="6"/>
  <c r="AQ18" i="6"/>
  <c r="AQ19" i="6"/>
  <c r="AQ20" i="6"/>
  <c r="AQ24" i="6"/>
  <c r="AQ25" i="6"/>
  <c r="AQ26" i="6"/>
  <c r="AQ27" i="6"/>
  <c r="AQ28" i="6"/>
  <c r="AQ29" i="6"/>
  <c r="BD6" i="14"/>
  <c r="AR24" i="12"/>
  <c r="BC1" i="14"/>
  <c r="AQ25" i="12"/>
  <c r="AQ26" i="12"/>
  <c r="AQ27" i="12"/>
  <c r="AQ28" i="12"/>
  <c r="AQ29" i="12"/>
  <c r="AQ30" i="12"/>
  <c r="AQ31" i="12"/>
  <c r="AQ32" i="12"/>
  <c r="AQ33" i="12"/>
  <c r="AQ34" i="12"/>
  <c r="AQ35" i="12"/>
  <c r="AQ36" i="12"/>
  <c r="AQ37" i="12"/>
  <c r="AQ39" i="12"/>
  <c r="AQ55" i="12"/>
  <c r="BC65" i="16"/>
  <c r="BC64" i="16" s="1"/>
  <c r="BD6" i="16"/>
  <c r="BC23" i="16"/>
  <c r="BC24" i="16"/>
  <c r="BC25" i="16"/>
  <c r="BC26" i="16"/>
  <c r="BC29" i="16"/>
  <c r="BC30" i="16"/>
  <c r="BC31" i="16"/>
  <c r="BC32" i="16"/>
  <c r="BC217" i="16"/>
  <c r="BC230" i="16"/>
  <c r="BC1" i="16"/>
  <c r="BC2" i="16"/>
  <c r="BC3" i="16"/>
  <c r="BA22" i="16"/>
  <c r="BB222" i="16"/>
  <c r="AN10" i="22"/>
  <c r="BB13" i="16"/>
  <c r="BI4" i="23"/>
  <c r="BB14" i="16"/>
  <c r="BA224" i="16"/>
  <c r="BA229" i="16"/>
  <c r="BA228" i="16"/>
  <c r="AM11" i="22"/>
  <c r="BH4" i="23"/>
  <c r="BF54" i="27"/>
  <c r="BF47" i="27"/>
  <c r="BF49" i="27"/>
  <c r="BF52" i="27"/>
  <c r="BF24" i="27" s="1"/>
  <c r="BF41" i="27"/>
  <c r="BF133" i="15" s="1"/>
  <c r="BF133" i="14" s="1"/>
  <c r="BF36" i="27"/>
  <c r="BF37" i="27"/>
  <c r="BF126" i="15" s="1"/>
  <c r="BF126" i="14" s="1"/>
  <c r="BF38" i="27"/>
  <c r="BF127" i="15" s="1"/>
  <c r="BF127" i="14" s="1"/>
  <c r="BF40" i="27"/>
  <c r="BF132" i="15" s="1"/>
  <c r="BF132" i="14" s="1"/>
  <c r="BF48" i="27"/>
  <c r="BF53" i="27"/>
  <c r="BF31" i="27"/>
  <c r="BF88" i="15" s="1"/>
  <c r="BF88" i="14" s="1"/>
  <c r="BG21" i="27"/>
  <c r="BF22" i="27"/>
  <c r="BF30" i="27"/>
  <c r="BF87" i="15" s="1"/>
  <c r="BF87" i="14" s="1"/>
  <c r="BF32" i="27"/>
  <c r="BF89" i="15" s="1"/>
  <c r="BF89" i="14" s="1"/>
  <c r="BE87" i="15"/>
  <c r="BE87" i="14" s="1"/>
  <c r="BE88" i="15"/>
  <c r="BE88" i="14" s="1"/>
  <c r="AW209" i="16"/>
  <c r="AI41" i="22"/>
  <c r="AJ41" i="22"/>
  <c r="AY10" i="16"/>
  <c r="BB11" i="16"/>
  <c r="AZ223" i="16"/>
  <c r="AZ227" i="16"/>
  <c r="AZ226" i="16"/>
  <c r="AZ10" i="16"/>
  <c r="AP58" i="17"/>
  <c r="BF3" i="21"/>
  <c r="BE39" i="21"/>
  <c r="BE40" i="21"/>
  <c r="BE44" i="21"/>
  <c r="BE45" i="21"/>
  <c r="BE61" i="21"/>
  <c r="BE198" i="15" s="1"/>
  <c r="BE91" i="21"/>
  <c r="BE85" i="21"/>
  <c r="BE62" i="21"/>
  <c r="BE83" i="21"/>
  <c r="BE189" i="16" s="1"/>
  <c r="BD40" i="3"/>
  <c r="BE88" i="21"/>
  <c r="BE1" i="21"/>
  <c r="BD42" i="21"/>
  <c r="BA84" i="18"/>
  <c r="AG84" i="18"/>
  <c r="AY85" i="18"/>
  <c r="B61" i="18"/>
  <c r="AZ40" i="3"/>
  <c r="A60" i="18"/>
  <c r="CG16" i="17"/>
  <c r="CF17" i="17"/>
  <c r="CE69" i="17"/>
  <c r="AU2" i="17"/>
  <c r="AT21" i="17"/>
  <c r="AT36" i="17"/>
  <c r="AT50" i="17"/>
  <c r="AT51" i="17"/>
  <c r="AT54" i="17"/>
  <c r="A42" i="7"/>
  <c r="F42" i="7"/>
  <c r="AS40" i="17"/>
  <c r="AS41" i="17"/>
  <c r="AS42" i="17"/>
  <c r="AS43" i="17"/>
  <c r="AS55" i="17"/>
  <c r="AS56" i="17"/>
  <c r="AS70" i="17"/>
  <c r="AS71" i="17"/>
  <c r="AS73" i="17"/>
  <c r="AS64" i="17"/>
  <c r="AS65" i="17" s="1"/>
  <c r="AR57" i="17"/>
  <c r="C54" i="9"/>
  <c r="P54" i="9"/>
  <c r="D54" i="9"/>
  <c r="E54" i="9"/>
  <c r="L54" i="9"/>
  <c r="N54" i="9"/>
  <c r="T54" i="9"/>
  <c r="A55" i="9"/>
  <c r="AS14" i="6"/>
  <c r="AR16" i="6"/>
  <c r="AR17" i="6"/>
  <c r="AR18" i="6"/>
  <c r="AR19" i="6"/>
  <c r="AR20" i="6"/>
  <c r="AR24" i="6"/>
  <c r="AR25" i="6"/>
  <c r="AR26" i="6"/>
  <c r="AR27" i="6"/>
  <c r="AR28" i="6"/>
  <c r="AR29" i="6"/>
  <c r="BE6" i="14"/>
  <c r="AS24" i="12"/>
  <c r="BD1" i="14"/>
  <c r="AR25" i="12"/>
  <c r="AR26" i="12"/>
  <c r="AR27" i="12"/>
  <c r="AR28" i="12"/>
  <c r="AR29" i="12"/>
  <c r="AR30" i="12"/>
  <c r="AR31" i="12"/>
  <c r="AR32" i="12"/>
  <c r="AR33" i="12"/>
  <c r="AR34" i="12"/>
  <c r="AR35" i="12"/>
  <c r="AR36" i="12"/>
  <c r="AR37" i="12"/>
  <c r="AR39" i="12"/>
  <c r="AR55" i="12"/>
  <c r="BD65" i="16"/>
  <c r="BD64" i="16" s="1"/>
  <c r="BE6" i="16"/>
  <c r="BD23" i="16"/>
  <c r="BD24" i="16"/>
  <c r="BD25" i="16"/>
  <c r="BD26" i="16"/>
  <c r="BD29" i="16"/>
  <c r="BD30" i="16"/>
  <c r="BD31" i="16"/>
  <c r="BD32" i="16"/>
  <c r="BD217" i="16"/>
  <c r="BD230" i="16"/>
  <c r="BD1" i="16"/>
  <c r="BD2" i="16"/>
  <c r="BD3" i="16"/>
  <c r="BB22" i="16"/>
  <c r="BC222" i="16"/>
  <c r="AO10" i="22"/>
  <c r="BC11" i="16"/>
  <c r="BJ5" i="23"/>
  <c r="BC13" i="16"/>
  <c r="BC14" i="16"/>
  <c r="BB224" i="16"/>
  <c r="BB229" i="16"/>
  <c r="BB228" i="16"/>
  <c r="AN11" i="22"/>
  <c r="AN12" i="22"/>
  <c r="AM12" i="22"/>
  <c r="BF125" i="15"/>
  <c r="BF125" i="14" s="1"/>
  <c r="BG37" i="27"/>
  <c r="BG126" i="15" s="1"/>
  <c r="BG126" i="14" s="1"/>
  <c r="BG52" i="27"/>
  <c r="BG53" i="27"/>
  <c r="BG49" i="27"/>
  <c r="BG26" i="27" s="1"/>
  <c r="BG12" i="15" s="1"/>
  <c r="BG12" i="14" s="1"/>
  <c r="BG48" i="27"/>
  <c r="BG47" i="27"/>
  <c r="BG36" i="27"/>
  <c r="BG125" i="15" s="1"/>
  <c r="BG125" i="14" s="1"/>
  <c r="BG40" i="27"/>
  <c r="BG132" i="15" s="1"/>
  <c r="BG132" i="14" s="1"/>
  <c r="BG38" i="27"/>
  <c r="BG127" i="15" s="1"/>
  <c r="BG127" i="14" s="1"/>
  <c r="BG41" i="27"/>
  <c r="BG133" i="15" s="1"/>
  <c r="BG133" i="14" s="1"/>
  <c r="BG54" i="27"/>
  <c r="BG30" i="27"/>
  <c r="BG32" i="27"/>
  <c r="BH21" i="27"/>
  <c r="BG31" i="27"/>
  <c r="BG22" i="27"/>
  <c r="AY9" i="16"/>
  <c r="BF6" i="23"/>
  <c r="BI5" i="23"/>
  <c r="AZ9" i="16"/>
  <c r="BG6" i="23"/>
  <c r="BA223" i="16"/>
  <c r="BA227" i="16"/>
  <c r="BA226" i="16"/>
  <c r="BA10" i="16"/>
  <c r="AQ58" i="17"/>
  <c r="AX209" i="16"/>
  <c r="BG3" i="21"/>
  <c r="BF39" i="21"/>
  <c r="BF40" i="21"/>
  <c r="BF38" i="21" s="1"/>
  <c r="BF44" i="21"/>
  <c r="BF45" i="21"/>
  <c r="BF62" i="21"/>
  <c r="BF88" i="21"/>
  <c r="BF61" i="21"/>
  <c r="BF198" i="15" s="1"/>
  <c r="BF91" i="21"/>
  <c r="BF83" i="21"/>
  <c r="BF189" i="16" s="1"/>
  <c r="BF85" i="21"/>
  <c r="BD41" i="3"/>
  <c r="BF1" i="21"/>
  <c r="BE42" i="21"/>
  <c r="BA85" i="18"/>
  <c r="AG85" i="18"/>
  <c r="AY86" i="18"/>
  <c r="B62" i="18"/>
  <c r="AZ41" i="3"/>
  <c r="A61" i="18"/>
  <c r="CH16" i="17"/>
  <c r="CG17" i="17"/>
  <c r="CF69" i="17"/>
  <c r="AV2" i="17"/>
  <c r="AU21" i="17"/>
  <c r="AU36" i="17"/>
  <c r="AU50" i="17"/>
  <c r="AU51" i="17"/>
  <c r="AU54" i="17"/>
  <c r="A43" i="7"/>
  <c r="F43" i="7"/>
  <c r="AT40" i="17"/>
  <c r="AT41" i="17"/>
  <c r="AT42" i="17"/>
  <c r="AT43" i="17"/>
  <c r="AT55" i="17"/>
  <c r="AT56" i="17"/>
  <c r="AT70" i="17"/>
  <c r="AT71" i="17"/>
  <c r="AT73" i="17"/>
  <c r="AT64" i="17"/>
  <c r="Q60" i="18" s="1"/>
  <c r="AS57" i="17"/>
  <c r="AS67" i="17"/>
  <c r="Y59" i="18" s="1"/>
  <c r="C55" i="9"/>
  <c r="P55" i="9"/>
  <c r="D55" i="9"/>
  <c r="E55" i="9"/>
  <c r="L55" i="9"/>
  <c r="N55" i="9"/>
  <c r="T55" i="9"/>
  <c r="A56" i="9"/>
  <c r="AT14" i="6"/>
  <c r="AS16" i="6"/>
  <c r="AS17" i="6"/>
  <c r="AS18" i="6"/>
  <c r="AS19" i="6"/>
  <c r="AS20" i="6"/>
  <c r="AS24" i="6"/>
  <c r="AS25" i="6"/>
  <c r="AS26" i="6"/>
  <c r="AS27" i="6"/>
  <c r="AS28" i="6"/>
  <c r="AS29" i="6"/>
  <c r="BF6" i="14"/>
  <c r="AT24" i="12"/>
  <c r="BE1" i="14"/>
  <c r="AS25" i="12"/>
  <c r="AS26" i="12"/>
  <c r="AS27" i="12"/>
  <c r="AS28" i="12"/>
  <c r="AS29" i="12"/>
  <c r="AS30" i="12"/>
  <c r="AS31" i="12"/>
  <c r="AS32" i="12"/>
  <c r="AS33" i="12"/>
  <c r="AS34" i="12"/>
  <c r="AS35" i="12"/>
  <c r="AS36" i="12"/>
  <c r="AS37" i="12"/>
  <c r="AS39" i="12"/>
  <c r="AS55" i="12"/>
  <c r="BE65" i="16"/>
  <c r="BE64" i="16" s="1"/>
  <c r="BF6" i="16"/>
  <c r="BE23" i="16"/>
  <c r="BE24" i="16"/>
  <c r="BE25" i="16"/>
  <c r="BE26" i="16"/>
  <c r="BE29" i="16"/>
  <c r="BE30" i="16"/>
  <c r="BE31" i="16"/>
  <c r="BE32" i="16"/>
  <c r="BE217" i="16"/>
  <c r="BE230" i="16"/>
  <c r="BE1" i="16"/>
  <c r="BE2" i="16"/>
  <c r="BE3" i="16"/>
  <c r="BC22" i="16"/>
  <c r="BD222" i="16"/>
  <c r="AP10" i="22"/>
  <c r="BD13" i="16"/>
  <c r="BK4" i="23"/>
  <c r="BD14" i="16"/>
  <c r="BC224" i="16"/>
  <c r="BC229" i="16"/>
  <c r="BC228" i="16"/>
  <c r="AO11" i="22"/>
  <c r="BJ4" i="23"/>
  <c r="BH47" i="27"/>
  <c r="BH52" i="27"/>
  <c r="BH49" i="27"/>
  <c r="BH26" i="27" s="1"/>
  <c r="BH12" i="15" s="1"/>
  <c r="BH12" i="14" s="1"/>
  <c r="BH48" i="27"/>
  <c r="BH53" i="27"/>
  <c r="BH54" i="27"/>
  <c r="BH36" i="27"/>
  <c r="BH40" i="27"/>
  <c r="BH132" i="15" s="1"/>
  <c r="BH41" i="27"/>
  <c r="BH133" i="15" s="1"/>
  <c r="BH133" i="14" s="1"/>
  <c r="BH37" i="27"/>
  <c r="BH126" i="15" s="1"/>
  <c r="BH126" i="14" s="1"/>
  <c r="BH38" i="27"/>
  <c r="BH127" i="15" s="1"/>
  <c r="BH127" i="14" s="1"/>
  <c r="Z38" i="13" s="1"/>
  <c r="BH30" i="27"/>
  <c r="BH32" i="27"/>
  <c r="BH89" i="15" s="1"/>
  <c r="BH89" i="14" s="1"/>
  <c r="BH22" i="27"/>
  <c r="BH31" i="27"/>
  <c r="BI21" i="27"/>
  <c r="BG88" i="15"/>
  <c r="BG88" i="14" s="1"/>
  <c r="AY209" i="16"/>
  <c r="AZ209" i="16"/>
  <c r="AK41" i="22"/>
  <c r="AL41" i="22"/>
  <c r="BA9" i="16"/>
  <c r="BH6" i="23"/>
  <c r="AR58" i="17"/>
  <c r="BB223" i="16"/>
  <c r="BB227" i="16"/>
  <c r="BB226" i="16"/>
  <c r="BD11" i="16"/>
  <c r="BK5" i="23"/>
  <c r="BH3" i="21"/>
  <c r="BG39" i="21"/>
  <c r="BG40" i="21"/>
  <c r="BG44" i="21"/>
  <c r="BG45" i="21"/>
  <c r="BG61" i="21"/>
  <c r="BG198" i="15" s="1"/>
  <c r="BG62" i="21"/>
  <c r="BG83" i="21"/>
  <c r="BG189" i="16" s="1"/>
  <c r="BG85" i="21"/>
  <c r="BG88" i="21"/>
  <c r="BD42" i="3"/>
  <c r="BG91" i="21"/>
  <c r="BG1" i="21"/>
  <c r="BF42" i="21"/>
  <c r="BA86" i="18"/>
  <c r="AG86" i="18"/>
  <c r="AY87" i="18"/>
  <c r="B63" i="18"/>
  <c r="AZ42" i="3"/>
  <c r="A62" i="18"/>
  <c r="CI16" i="17"/>
  <c r="CH17" i="17"/>
  <c r="CG69" i="17"/>
  <c r="AW2" i="17"/>
  <c r="AV21" i="17"/>
  <c r="AV36" i="17"/>
  <c r="AV50" i="17"/>
  <c r="AV51" i="17"/>
  <c r="AV54" i="17"/>
  <c r="A44" i="7"/>
  <c r="F44" i="7"/>
  <c r="AU40" i="17"/>
  <c r="AU41" i="17"/>
  <c r="AU42" i="17"/>
  <c r="AU43" i="17"/>
  <c r="AU55" i="17"/>
  <c r="AU56" i="17"/>
  <c r="AU70" i="17"/>
  <c r="AU71" i="17"/>
  <c r="AU73" i="17"/>
  <c r="AU64" i="17"/>
  <c r="Q61" i="18" s="1"/>
  <c r="AT57" i="17"/>
  <c r="C56" i="9"/>
  <c r="P56" i="9"/>
  <c r="D56" i="9"/>
  <c r="E56" i="9"/>
  <c r="L56" i="9"/>
  <c r="N56" i="9"/>
  <c r="T56" i="9"/>
  <c r="A57" i="9"/>
  <c r="AU14" i="6"/>
  <c r="AT16" i="6"/>
  <c r="AT17" i="6"/>
  <c r="AT18" i="6"/>
  <c r="AT19" i="6"/>
  <c r="AT20" i="6"/>
  <c r="AT24" i="6"/>
  <c r="AT25" i="6"/>
  <c r="AT26" i="6"/>
  <c r="AT27" i="6"/>
  <c r="AT28" i="6"/>
  <c r="AT29" i="6"/>
  <c r="BG6" i="14"/>
  <c r="AU24" i="12"/>
  <c r="BF1" i="14"/>
  <c r="AT25" i="12"/>
  <c r="AT26" i="12"/>
  <c r="AT27" i="12"/>
  <c r="AT28" i="12"/>
  <c r="AT29" i="12"/>
  <c r="AT30" i="12"/>
  <c r="AT31" i="12"/>
  <c r="AT32" i="12"/>
  <c r="AT33" i="12"/>
  <c r="AT34" i="12"/>
  <c r="AT35" i="12"/>
  <c r="AT36" i="12"/>
  <c r="AT37" i="12"/>
  <c r="AT39" i="12"/>
  <c r="AT55" i="12"/>
  <c r="BF65" i="16"/>
  <c r="BF64" i="16" s="1"/>
  <c r="BG6" i="16"/>
  <c r="BF23" i="16"/>
  <c r="BF24" i="16"/>
  <c r="BF25" i="16"/>
  <c r="BF26" i="16"/>
  <c r="BF29" i="16"/>
  <c r="BF30" i="16"/>
  <c r="BF31" i="16"/>
  <c r="BF32" i="16"/>
  <c r="BF217" i="16"/>
  <c r="BF230" i="16"/>
  <c r="BF1" i="16"/>
  <c r="BF2" i="16"/>
  <c r="BF3" i="16"/>
  <c r="BD22" i="16"/>
  <c r="BE222" i="16"/>
  <c r="AQ10" i="22"/>
  <c r="BE11" i="16"/>
  <c r="BL5" i="23"/>
  <c r="BE13" i="16"/>
  <c r="BE14" i="16"/>
  <c r="BD224" i="16"/>
  <c r="BD229" i="16"/>
  <c r="BD228" i="16"/>
  <c r="AP11" i="22"/>
  <c r="AP12" i="22"/>
  <c r="AO12" i="22"/>
  <c r="BH125" i="15"/>
  <c r="BH125" i="14" s="1"/>
  <c r="BH87" i="15"/>
  <c r="BH87" i="14" s="1"/>
  <c r="BI48" i="27"/>
  <c r="BI53" i="27"/>
  <c r="BI25" i="27" s="1"/>
  <c r="BI17" i="15" s="1"/>
  <c r="BI17" i="14" s="1"/>
  <c r="BI54" i="27"/>
  <c r="BI47" i="27"/>
  <c r="BI49" i="27"/>
  <c r="BI26" i="27" s="1"/>
  <c r="BI12" i="15" s="1"/>
  <c r="BI12" i="14" s="1"/>
  <c r="BI52" i="27"/>
  <c r="BI40" i="27"/>
  <c r="BI132" i="15" s="1"/>
  <c r="BI41" i="27"/>
  <c r="BI133" i="15" s="1"/>
  <c r="BI133" i="14" s="1"/>
  <c r="BI36" i="27"/>
  <c r="BI37" i="27"/>
  <c r="BI126" i="15" s="1"/>
  <c r="BI126" i="14" s="1"/>
  <c r="BI38" i="27"/>
  <c r="BI127" i="15" s="1"/>
  <c r="BI127" i="14" s="1"/>
  <c r="BJ21" i="27"/>
  <c r="BI30" i="27"/>
  <c r="BI87" i="15" s="1"/>
  <c r="BI87" i="14" s="1"/>
  <c r="BI31" i="27"/>
  <c r="BI88" i="15" s="1"/>
  <c r="BI88" i="14" s="1"/>
  <c r="BI32" i="27"/>
  <c r="BI89" i="15" s="1"/>
  <c r="BI89" i="14" s="1"/>
  <c r="BI22" i="27"/>
  <c r="AM41" i="22"/>
  <c r="BB10" i="16"/>
  <c r="AS58" i="17"/>
  <c r="BC223" i="16"/>
  <c r="BC227" i="16"/>
  <c r="BC226" i="16"/>
  <c r="BC10" i="16"/>
  <c r="BA209" i="16"/>
  <c r="BI3" i="21"/>
  <c r="BH39" i="21"/>
  <c r="BH40" i="21"/>
  <c r="BH44" i="21"/>
  <c r="BH45" i="21"/>
  <c r="BH91" i="21"/>
  <c r="BH83" i="21"/>
  <c r="BH189" i="16" s="1"/>
  <c r="BH85" i="21"/>
  <c r="BD43" i="3"/>
  <c r="BH61" i="21"/>
  <c r="BH198" i="15" s="1"/>
  <c r="BH62" i="21"/>
  <c r="BH88" i="21"/>
  <c r="BH1" i="21"/>
  <c r="BG42" i="21"/>
  <c r="BA87" i="18"/>
  <c r="AG87" i="18"/>
  <c r="AY88" i="18"/>
  <c r="B64" i="18"/>
  <c r="AZ43" i="3"/>
  <c r="A63" i="18"/>
  <c r="CJ16" i="17"/>
  <c r="CI17" i="17"/>
  <c r="CH69" i="17"/>
  <c r="AX2" i="17"/>
  <c r="AW21" i="17"/>
  <c r="AW36" i="17"/>
  <c r="AW50" i="17"/>
  <c r="AW51" i="17"/>
  <c r="AW54" i="17"/>
  <c r="A45" i="7"/>
  <c r="F45" i="7"/>
  <c r="AV40" i="17"/>
  <c r="AV41" i="17"/>
  <c r="AV42" i="17"/>
  <c r="AV43" i="17"/>
  <c r="AV55" i="17"/>
  <c r="AV56" i="17"/>
  <c r="AV70" i="17"/>
  <c r="AV71" i="17"/>
  <c r="AV73" i="17"/>
  <c r="AV64" i="17"/>
  <c r="Q62" i="18" s="1"/>
  <c r="AU57" i="17"/>
  <c r="C57" i="9"/>
  <c r="P57" i="9"/>
  <c r="D57" i="9"/>
  <c r="E57" i="9"/>
  <c r="L57" i="9"/>
  <c r="N57" i="9"/>
  <c r="T57" i="9"/>
  <c r="A58" i="9"/>
  <c r="AV14" i="6"/>
  <c r="AU16" i="6"/>
  <c r="AU17" i="6"/>
  <c r="AU18" i="6"/>
  <c r="AU19" i="6"/>
  <c r="AU20" i="6"/>
  <c r="AU24" i="6"/>
  <c r="AU25" i="6"/>
  <c r="AU26" i="6"/>
  <c r="AU27" i="6"/>
  <c r="AU28" i="6"/>
  <c r="AU29" i="6"/>
  <c r="BH6" i="14"/>
  <c r="AV24" i="12"/>
  <c r="BG1" i="14"/>
  <c r="AU25" i="12"/>
  <c r="AU26" i="12"/>
  <c r="AU27" i="12"/>
  <c r="AU28" i="12"/>
  <c r="AU29" i="12"/>
  <c r="AU30" i="12"/>
  <c r="AU31" i="12"/>
  <c r="AU32" i="12"/>
  <c r="AU33" i="12"/>
  <c r="AU34" i="12"/>
  <c r="AU35" i="12"/>
  <c r="AU36" i="12"/>
  <c r="AU37" i="12"/>
  <c r="AU39" i="12"/>
  <c r="AU55" i="12"/>
  <c r="BG65" i="16"/>
  <c r="BG64" i="16" s="1"/>
  <c r="BH6" i="16"/>
  <c r="BG23" i="16"/>
  <c r="BG24" i="16"/>
  <c r="BG25" i="16"/>
  <c r="BG26" i="16"/>
  <c r="BG29" i="16"/>
  <c r="BG30" i="16"/>
  <c r="BG31" i="16"/>
  <c r="BG32" i="16"/>
  <c r="BG217" i="16"/>
  <c r="BG230" i="16"/>
  <c r="BG1" i="16"/>
  <c r="BG2" i="16"/>
  <c r="BG3" i="16"/>
  <c r="BE22" i="16"/>
  <c r="BF222" i="16"/>
  <c r="AR10" i="22"/>
  <c r="BF13" i="16"/>
  <c r="BM4" i="23"/>
  <c r="BF14" i="16"/>
  <c r="BE224" i="16"/>
  <c r="BE229" i="16"/>
  <c r="BE228" i="16"/>
  <c r="AQ11" i="22"/>
  <c r="BL4" i="23"/>
  <c r="BI125" i="15"/>
  <c r="BI125" i="14" s="1"/>
  <c r="BJ47" i="27"/>
  <c r="BJ53" i="27"/>
  <c r="BJ54" i="27"/>
  <c r="BJ49" i="27"/>
  <c r="BJ48" i="27"/>
  <c r="BJ37" i="27"/>
  <c r="BJ126" i="15" s="1"/>
  <c r="BJ126" i="14" s="1"/>
  <c r="BJ40" i="27"/>
  <c r="BJ132" i="15" s="1"/>
  <c r="BJ36" i="27"/>
  <c r="BJ38" i="27"/>
  <c r="BJ127" i="15" s="1"/>
  <c r="BJ127" i="14" s="1"/>
  <c r="BJ41" i="27"/>
  <c r="BJ133" i="15" s="1"/>
  <c r="BJ133" i="14" s="1"/>
  <c r="BJ52" i="27"/>
  <c r="BJ22" i="27"/>
  <c r="BJ30" i="27"/>
  <c r="BJ32" i="27"/>
  <c r="BJ89" i="15" s="1"/>
  <c r="BJ89" i="14" s="1"/>
  <c r="BK21" i="27"/>
  <c r="BJ31" i="27"/>
  <c r="BJ33" i="27" s="1"/>
  <c r="BB9" i="16"/>
  <c r="BI6" i="23"/>
  <c r="BC9" i="16"/>
  <c r="BJ6" i="23"/>
  <c r="BF11" i="16"/>
  <c r="BM5" i="23"/>
  <c r="BD223" i="16"/>
  <c r="BD227" i="16"/>
  <c r="BD226" i="16"/>
  <c r="BD10" i="16"/>
  <c r="AT58" i="17"/>
  <c r="BJ3" i="21"/>
  <c r="BI39" i="21"/>
  <c r="BI40" i="21"/>
  <c r="BI44" i="21"/>
  <c r="BI45" i="21"/>
  <c r="BI60" i="21"/>
  <c r="BI189" i="15" s="1"/>
  <c r="BI85" i="21"/>
  <c r="BI62" i="21"/>
  <c r="BI88" i="21"/>
  <c r="BI91" i="21"/>
  <c r="BI83" i="21"/>
  <c r="BI189" i="16" s="1"/>
  <c r="BD44" i="3"/>
  <c r="BI1" i="21"/>
  <c r="BH42" i="21"/>
  <c r="BA88" i="18"/>
  <c r="AG88" i="18"/>
  <c r="AY89" i="18"/>
  <c r="B65" i="18"/>
  <c r="AZ44" i="3"/>
  <c r="A64" i="18"/>
  <c r="CK16" i="17"/>
  <c r="CJ17" i="17"/>
  <c r="CI69" i="17"/>
  <c r="AY2" i="17"/>
  <c r="AX21" i="17"/>
  <c r="AX36" i="17"/>
  <c r="AX50" i="17"/>
  <c r="AX51" i="17"/>
  <c r="AX54" i="17"/>
  <c r="A46" i="7"/>
  <c r="F46" i="7"/>
  <c r="AW40" i="17"/>
  <c r="AW41" i="17"/>
  <c r="AW42" i="17"/>
  <c r="AW43" i="17"/>
  <c r="AW55" i="17"/>
  <c r="AW56" i="17"/>
  <c r="AW70" i="17"/>
  <c r="AW71" i="17"/>
  <c r="AW73" i="17"/>
  <c r="AW64" i="17"/>
  <c r="Q63" i="18" s="1"/>
  <c r="AV57" i="17"/>
  <c r="C58" i="9"/>
  <c r="P58" i="9"/>
  <c r="D58" i="9"/>
  <c r="E58" i="9"/>
  <c r="L58" i="9"/>
  <c r="N58" i="9"/>
  <c r="T58" i="9"/>
  <c r="A59" i="9"/>
  <c r="AW14" i="6"/>
  <c r="AV16" i="6"/>
  <c r="AV17" i="6"/>
  <c r="AV18" i="6"/>
  <c r="AV19" i="6"/>
  <c r="AV20" i="6"/>
  <c r="AV24" i="6"/>
  <c r="AV25" i="6"/>
  <c r="AV26" i="6"/>
  <c r="AV27" i="6"/>
  <c r="AV28" i="6"/>
  <c r="AV29" i="6"/>
  <c r="BI6" i="14"/>
  <c r="AW24" i="12"/>
  <c r="BH1" i="14"/>
  <c r="AV25" i="12"/>
  <c r="AV26" i="12"/>
  <c r="AV27" i="12"/>
  <c r="AV28" i="12"/>
  <c r="AV29" i="12"/>
  <c r="AV30" i="12"/>
  <c r="AV31" i="12"/>
  <c r="AV32" i="12"/>
  <c r="AV33" i="12"/>
  <c r="AV34" i="12"/>
  <c r="AV35" i="12"/>
  <c r="AV36" i="12"/>
  <c r="AV37" i="12"/>
  <c r="AV39" i="12"/>
  <c r="AV55" i="12"/>
  <c r="BH65" i="16"/>
  <c r="BH64" i="16" s="1"/>
  <c r="BI6" i="16"/>
  <c r="BH23" i="16"/>
  <c r="BH24" i="16"/>
  <c r="BH25" i="16"/>
  <c r="BH26" i="16"/>
  <c r="BH29" i="16"/>
  <c r="BH30" i="16"/>
  <c r="BH31" i="16"/>
  <c r="BH32" i="16"/>
  <c r="BH217" i="16"/>
  <c r="BH230" i="16"/>
  <c r="BH1" i="16"/>
  <c r="BH2" i="16"/>
  <c r="BH3" i="16"/>
  <c r="BF22" i="16"/>
  <c r="BG222" i="16"/>
  <c r="AS10" i="22"/>
  <c r="BG11" i="16"/>
  <c r="BN5" i="23"/>
  <c r="BG13" i="16"/>
  <c r="BG14" i="16"/>
  <c r="BF224" i="16"/>
  <c r="BF229" i="16"/>
  <c r="BF228" i="16"/>
  <c r="AR11" i="22"/>
  <c r="AR12" i="22"/>
  <c r="AQ12" i="22"/>
  <c r="BJ125" i="15"/>
  <c r="BJ125" i="14" s="1"/>
  <c r="BJ87" i="15"/>
  <c r="BJ87" i="14" s="1"/>
  <c r="BK48" i="27"/>
  <c r="BK54" i="27"/>
  <c r="BK52" i="27"/>
  <c r="BK53" i="27"/>
  <c r="BK36" i="27"/>
  <c r="BK37" i="27"/>
  <c r="BK126" i="15" s="1"/>
  <c r="BK126" i="14" s="1"/>
  <c r="BK40" i="27"/>
  <c r="BK132" i="15" s="1"/>
  <c r="BK132" i="14" s="1"/>
  <c r="BK39" i="27"/>
  <c r="BK131" i="15" s="1"/>
  <c r="BK38" i="27"/>
  <c r="BK127" i="15" s="1"/>
  <c r="BK127" i="14" s="1"/>
  <c r="BK41" i="27"/>
  <c r="BK133" i="15" s="1"/>
  <c r="BK133" i="14" s="1"/>
  <c r="BK47" i="27"/>
  <c r="BK49" i="27"/>
  <c r="BK30" i="27"/>
  <c r="BK32" i="27"/>
  <c r="BK89" i="15" s="1"/>
  <c r="BK89" i="14" s="1"/>
  <c r="BK31" i="27"/>
  <c r="BK88" i="15" s="1"/>
  <c r="BK88" i="14" s="1"/>
  <c r="BL21" i="27"/>
  <c r="BK22" i="27"/>
  <c r="BB209" i="16"/>
  <c r="AN41" i="22"/>
  <c r="AO41" i="22"/>
  <c r="BD9" i="16"/>
  <c r="BK6" i="23"/>
  <c r="AU58" i="17"/>
  <c r="BE223" i="16"/>
  <c r="BE227" i="16"/>
  <c r="BE226" i="16"/>
  <c r="BE10" i="16"/>
  <c r="BK3" i="21"/>
  <c r="BJ39" i="21"/>
  <c r="BJ40" i="21"/>
  <c r="BJ44" i="21"/>
  <c r="BJ45" i="21"/>
  <c r="BJ60" i="21"/>
  <c r="BJ189" i="15" s="1"/>
  <c r="BJ65" i="21"/>
  <c r="BJ68" i="21"/>
  <c r="BJ88" i="21"/>
  <c r="BJ62" i="21"/>
  <c r="BJ83" i="21"/>
  <c r="BJ189" i="16" s="1"/>
  <c r="BJ91" i="21"/>
  <c r="BD45" i="3"/>
  <c r="BJ85" i="21"/>
  <c r="BJ1" i="21"/>
  <c r="BI42" i="21"/>
  <c r="BA89" i="18"/>
  <c r="AG89" i="18"/>
  <c r="AY90" i="18"/>
  <c r="B66" i="18"/>
  <c r="AZ45" i="3"/>
  <c r="A65" i="18"/>
  <c r="CL16" i="17"/>
  <c r="CK17" i="17"/>
  <c r="CJ69" i="17"/>
  <c r="AZ2" i="17"/>
  <c r="AY21" i="17"/>
  <c r="AY36" i="17"/>
  <c r="AY50" i="17"/>
  <c r="AY51" i="17"/>
  <c r="AY54" i="17"/>
  <c r="A47" i="7"/>
  <c r="F47" i="7"/>
  <c r="AX40" i="17"/>
  <c r="AX41" i="17"/>
  <c r="AX42" i="17"/>
  <c r="AX43" i="17"/>
  <c r="AX55" i="17"/>
  <c r="AX56" i="17"/>
  <c r="AX70" i="17"/>
  <c r="AX71" i="17"/>
  <c r="AX73" i="17"/>
  <c r="AX64" i="17"/>
  <c r="AX67" i="17" s="1"/>
  <c r="AW57" i="17"/>
  <c r="C59" i="9"/>
  <c r="P59" i="9"/>
  <c r="D59" i="9"/>
  <c r="E59" i="9"/>
  <c r="L59" i="9"/>
  <c r="N59" i="9"/>
  <c r="T59" i="9"/>
  <c r="A60" i="9"/>
  <c r="AX14" i="6"/>
  <c r="AW16" i="6"/>
  <c r="AW17" i="6"/>
  <c r="AW18" i="6"/>
  <c r="AW19" i="6"/>
  <c r="AW20" i="6"/>
  <c r="AW24" i="6"/>
  <c r="AW25" i="6"/>
  <c r="AW26" i="6"/>
  <c r="AW27" i="6"/>
  <c r="AW28" i="6"/>
  <c r="AW29" i="6"/>
  <c r="BJ6" i="14"/>
  <c r="AX24" i="12"/>
  <c r="BI1" i="14"/>
  <c r="AW25" i="12"/>
  <c r="AW26" i="12"/>
  <c r="AW27" i="12"/>
  <c r="AW28" i="12"/>
  <c r="AW29" i="12"/>
  <c r="AW30" i="12"/>
  <c r="AW31" i="12"/>
  <c r="AW32" i="12"/>
  <c r="AW33" i="12"/>
  <c r="AW34" i="12"/>
  <c r="AW35" i="12"/>
  <c r="AW36" i="12"/>
  <c r="AW37" i="12"/>
  <c r="AW39" i="12"/>
  <c r="AW55" i="12"/>
  <c r="BI65" i="16"/>
  <c r="BI64" i="16" s="1"/>
  <c r="BJ6" i="16"/>
  <c r="BI23" i="16"/>
  <c r="BI24" i="16"/>
  <c r="BI25" i="16"/>
  <c r="BI26" i="16"/>
  <c r="BI29" i="16"/>
  <c r="BI30" i="16"/>
  <c r="BI31" i="16"/>
  <c r="BI32" i="16"/>
  <c r="BI217" i="16"/>
  <c r="BI230" i="16"/>
  <c r="BI1" i="16"/>
  <c r="BI2" i="16"/>
  <c r="BI3" i="16"/>
  <c r="BG22" i="16"/>
  <c r="BH222" i="16"/>
  <c r="AT10" i="22"/>
  <c r="BH13" i="16"/>
  <c r="BO4" i="23"/>
  <c r="BH14" i="16"/>
  <c r="BG224" i="16"/>
  <c r="BG229" i="16"/>
  <c r="BG228" i="16"/>
  <c r="AS11" i="22"/>
  <c r="BN4" i="23"/>
  <c r="BK125" i="15"/>
  <c r="BK125" i="14" s="1"/>
  <c r="BL49" i="27"/>
  <c r="BL47" i="27"/>
  <c r="BL48" i="27"/>
  <c r="BL52" i="27"/>
  <c r="BL54" i="27"/>
  <c r="BL37" i="27"/>
  <c r="BL126" i="15" s="1"/>
  <c r="BL126" i="14" s="1"/>
  <c r="BL40" i="27"/>
  <c r="BL41" i="27"/>
  <c r="BL133" i="15" s="1"/>
  <c r="BL133" i="14" s="1"/>
  <c r="BL36" i="27"/>
  <c r="BL38" i="27"/>
  <c r="BL127" i="15" s="1"/>
  <c r="BL127" i="14" s="1"/>
  <c r="BL39" i="27"/>
  <c r="BL131" i="15" s="1"/>
  <c r="BL131" i="14" s="1"/>
  <c r="BL53" i="27"/>
  <c r="BM21" i="27"/>
  <c r="BL30" i="27"/>
  <c r="BL32" i="27"/>
  <c r="BL89" i="15" s="1"/>
  <c r="BL89" i="14" s="1"/>
  <c r="BL22" i="27"/>
  <c r="BL31" i="27"/>
  <c r="BL88" i="15" s="1"/>
  <c r="BL88" i="14" s="1"/>
  <c r="AP41" i="22"/>
  <c r="BE9" i="16"/>
  <c r="BL6" i="23"/>
  <c r="AV58" i="17"/>
  <c r="BH11" i="16"/>
  <c r="BO5" i="23"/>
  <c r="BF223" i="16"/>
  <c r="BF227" i="16"/>
  <c r="BF226" i="16"/>
  <c r="BF10" i="16"/>
  <c r="BC209" i="16"/>
  <c r="BL3" i="21"/>
  <c r="BK39" i="21"/>
  <c r="BK40" i="21"/>
  <c r="BK44" i="21"/>
  <c r="BK45" i="21"/>
  <c r="BK60" i="21"/>
  <c r="BK189" i="15" s="1"/>
  <c r="BK62" i="21"/>
  <c r="BK88" i="21"/>
  <c r="BK91" i="21"/>
  <c r="BK83" i="21"/>
  <c r="BK189" i="16" s="1"/>
  <c r="BK85" i="21"/>
  <c r="BK65" i="21"/>
  <c r="BD46" i="3"/>
  <c r="BK68" i="21"/>
  <c r="BK1" i="21"/>
  <c r="BJ42" i="21"/>
  <c r="BA90" i="18"/>
  <c r="AG90" i="18"/>
  <c r="AY91" i="18"/>
  <c r="B67" i="18"/>
  <c r="AZ46" i="3"/>
  <c r="A66" i="18"/>
  <c r="CM16" i="17"/>
  <c r="CL17" i="17"/>
  <c r="CK69" i="17"/>
  <c r="BA2" i="17"/>
  <c r="AZ21" i="17"/>
  <c r="AZ36" i="17"/>
  <c r="AZ50" i="17"/>
  <c r="AZ51" i="17"/>
  <c r="AZ54" i="17"/>
  <c r="A48" i="7"/>
  <c r="F48" i="7"/>
  <c r="AY40" i="17"/>
  <c r="AY41" i="17"/>
  <c r="AY42" i="17"/>
  <c r="AY43" i="17"/>
  <c r="AY55" i="17"/>
  <c r="AY56" i="17"/>
  <c r="AY70" i="17"/>
  <c r="AY71" i="17"/>
  <c r="AY73" i="17"/>
  <c r="AY64" i="17"/>
  <c r="Q65" i="18" s="1"/>
  <c r="AX57" i="17"/>
  <c r="AX58" i="17"/>
  <c r="C60" i="9"/>
  <c r="P60" i="9"/>
  <c r="D60" i="9"/>
  <c r="E60" i="9"/>
  <c r="L60" i="9"/>
  <c r="N60" i="9"/>
  <c r="T60" i="9"/>
  <c r="A61" i="9"/>
  <c r="AY14" i="6"/>
  <c r="AX16" i="6"/>
  <c r="AX17" i="6"/>
  <c r="AX18" i="6"/>
  <c r="AX19" i="6"/>
  <c r="AX20" i="6"/>
  <c r="AX24" i="6"/>
  <c r="AX25" i="6"/>
  <c r="AX26" i="6"/>
  <c r="AX27" i="6"/>
  <c r="AX28" i="6"/>
  <c r="AX29" i="6"/>
  <c r="BK6" i="14"/>
  <c r="AY24" i="12"/>
  <c r="BJ1" i="14"/>
  <c r="AX25" i="12"/>
  <c r="AX26" i="12"/>
  <c r="AX27" i="12"/>
  <c r="AX28" i="12"/>
  <c r="AX29" i="12"/>
  <c r="AX30" i="12"/>
  <c r="AX31" i="12"/>
  <c r="AX32" i="12"/>
  <c r="AX33" i="12"/>
  <c r="AX34" i="12"/>
  <c r="AX35" i="12"/>
  <c r="AX36" i="12"/>
  <c r="AX37" i="12"/>
  <c r="AX39" i="12"/>
  <c r="AX55" i="12"/>
  <c r="BJ65" i="16"/>
  <c r="BJ64" i="16" s="1"/>
  <c r="BK6" i="16"/>
  <c r="BJ23" i="16"/>
  <c r="BJ24" i="16"/>
  <c r="BJ25" i="16"/>
  <c r="BJ26" i="16"/>
  <c r="BJ29" i="16"/>
  <c r="BJ30" i="16"/>
  <c r="BJ31" i="16"/>
  <c r="BJ32" i="16"/>
  <c r="BJ217" i="16"/>
  <c r="BJ230" i="16"/>
  <c r="BJ1" i="16"/>
  <c r="BJ2" i="16"/>
  <c r="BJ3" i="16"/>
  <c r="BH22" i="16"/>
  <c r="BI222" i="16"/>
  <c r="AU10" i="22"/>
  <c r="BI11" i="16"/>
  <c r="BP5" i="23"/>
  <c r="BI13" i="16"/>
  <c r="BI14" i="16"/>
  <c r="BH224" i="16"/>
  <c r="BH229" i="16"/>
  <c r="BH228" i="16"/>
  <c r="AT11" i="22"/>
  <c r="AT12" i="22"/>
  <c r="AS12" i="22"/>
  <c r="BL125" i="15"/>
  <c r="BL125" i="14" s="1"/>
  <c r="BM47" i="27"/>
  <c r="BM24" i="27" s="1"/>
  <c r="BM53" i="27"/>
  <c r="BM52" i="27"/>
  <c r="BM54" i="27"/>
  <c r="BM36" i="27"/>
  <c r="BM48" i="27"/>
  <c r="BM49" i="27"/>
  <c r="BM41" i="27"/>
  <c r="BM133" i="15" s="1"/>
  <c r="BM38" i="27"/>
  <c r="BM127" i="15" s="1"/>
  <c r="BM127" i="14" s="1"/>
  <c r="BM39" i="27"/>
  <c r="BM131" i="15" s="1"/>
  <c r="BM131" i="14" s="1"/>
  <c r="BM37" i="27"/>
  <c r="BM126" i="15" s="1"/>
  <c r="BM126" i="14" s="1"/>
  <c r="BM40" i="27"/>
  <c r="BM31" i="27"/>
  <c r="BM88" i="15" s="1"/>
  <c r="BM88" i="14" s="1"/>
  <c r="BM32" i="27"/>
  <c r="BM22" i="27"/>
  <c r="BM30" i="27"/>
  <c r="BN21" i="27"/>
  <c r="BL33" i="27"/>
  <c r="BL34" i="27" s="1"/>
  <c r="BL87" i="15"/>
  <c r="AQ41" i="22"/>
  <c r="BF9" i="16"/>
  <c r="BM6" i="23"/>
  <c r="BD209" i="16"/>
  <c r="BG223" i="16"/>
  <c r="BG227" i="16"/>
  <c r="BG226" i="16"/>
  <c r="BG10" i="16"/>
  <c r="AW58" i="17"/>
  <c r="BM3" i="21"/>
  <c r="BL39" i="21"/>
  <c r="BL40" i="21"/>
  <c r="BL38" i="21" s="1"/>
  <c r="BL44" i="21"/>
  <c r="BL45" i="21"/>
  <c r="BL60" i="21"/>
  <c r="BL189" i="15" s="1"/>
  <c r="BL85" i="21"/>
  <c r="BL88" i="21"/>
  <c r="BL83" i="21"/>
  <c r="BL189" i="16" s="1"/>
  <c r="BL65" i="21"/>
  <c r="BL91" i="21"/>
  <c r="BL62" i="21"/>
  <c r="BD47" i="3"/>
  <c r="BL68" i="21"/>
  <c r="BL1" i="21"/>
  <c r="BK42" i="21"/>
  <c r="BA91" i="18"/>
  <c r="AG91" i="18"/>
  <c r="AY92" i="18"/>
  <c r="B68" i="18"/>
  <c r="AZ47" i="3"/>
  <c r="A67" i="18"/>
  <c r="CN16" i="17"/>
  <c r="CM17" i="17"/>
  <c r="CL69" i="17"/>
  <c r="BB2" i="17"/>
  <c r="BA21" i="17"/>
  <c r="BA36" i="17"/>
  <c r="BA50" i="17"/>
  <c r="BA51" i="17"/>
  <c r="BA54" i="17"/>
  <c r="A49" i="7"/>
  <c r="F49" i="7"/>
  <c r="AZ40" i="17"/>
  <c r="AZ41" i="17"/>
  <c r="AZ42" i="17"/>
  <c r="AZ43" i="17"/>
  <c r="AZ55" i="17"/>
  <c r="AZ56" i="17"/>
  <c r="AZ70" i="17"/>
  <c r="AZ71" i="17"/>
  <c r="AZ73" i="17"/>
  <c r="AZ64" i="17"/>
  <c r="AZ65" i="17" s="1"/>
  <c r="AY57" i="17"/>
  <c r="AY58" i="17"/>
  <c r="C61" i="9"/>
  <c r="P61" i="9"/>
  <c r="D61" i="9"/>
  <c r="E61" i="9"/>
  <c r="L61" i="9"/>
  <c r="N61" i="9"/>
  <c r="T61" i="9"/>
  <c r="A62" i="9"/>
  <c r="AZ14" i="6"/>
  <c r="AY16" i="6"/>
  <c r="AY17" i="6"/>
  <c r="AY18" i="6"/>
  <c r="AY19" i="6"/>
  <c r="AY20" i="6"/>
  <c r="AY24" i="6"/>
  <c r="AY25" i="6"/>
  <c r="AY26" i="6"/>
  <c r="AY27" i="6"/>
  <c r="AY28" i="6"/>
  <c r="AY29" i="6"/>
  <c r="BL6" i="14"/>
  <c r="AZ24" i="12"/>
  <c r="BK1" i="14"/>
  <c r="AY25" i="12"/>
  <c r="AY26" i="12"/>
  <c r="AY27" i="12"/>
  <c r="AY28" i="12"/>
  <c r="AY29" i="12"/>
  <c r="AY30" i="12"/>
  <c r="AY31" i="12"/>
  <c r="AY32" i="12"/>
  <c r="AY33" i="12"/>
  <c r="AY34" i="12"/>
  <c r="AY35" i="12"/>
  <c r="AY36" i="12"/>
  <c r="AY37" i="12"/>
  <c r="AY39" i="12"/>
  <c r="AY55" i="12"/>
  <c r="BK65" i="16"/>
  <c r="BK64" i="16" s="1"/>
  <c r="BL6" i="16"/>
  <c r="BK23" i="16"/>
  <c r="BK24" i="16"/>
  <c r="BK25" i="16"/>
  <c r="BK26" i="16"/>
  <c r="BK29" i="16"/>
  <c r="BK30" i="16"/>
  <c r="BK31" i="16"/>
  <c r="BK32" i="16"/>
  <c r="BK217" i="16"/>
  <c r="BK230" i="16"/>
  <c r="BK1" i="16"/>
  <c r="BK2" i="16"/>
  <c r="BK3" i="16"/>
  <c r="BI22" i="16"/>
  <c r="BJ222" i="16"/>
  <c r="AV10" i="22"/>
  <c r="BJ13" i="16"/>
  <c r="BQ4" i="23"/>
  <c r="BJ14" i="16"/>
  <c r="BI224" i="16"/>
  <c r="BI229" i="16"/>
  <c r="BI228" i="16"/>
  <c r="AU11" i="22"/>
  <c r="BP4" i="23"/>
  <c r="BM125" i="15"/>
  <c r="BM125" i="14" s="1"/>
  <c r="BM87" i="15"/>
  <c r="BM87" i="14" s="1"/>
  <c r="BN52" i="27"/>
  <c r="BN48" i="27"/>
  <c r="BN49" i="27"/>
  <c r="BN47" i="27"/>
  <c r="BN53" i="27"/>
  <c r="BN39" i="27"/>
  <c r="BN131" i="15" s="1"/>
  <c r="BN131" i="14" s="1"/>
  <c r="BN40" i="27"/>
  <c r="BN132" i="15" s="1"/>
  <c r="BN36" i="27"/>
  <c r="BN37" i="27"/>
  <c r="BN126" i="15" s="1"/>
  <c r="BN126" i="14" s="1"/>
  <c r="BN38" i="27"/>
  <c r="BN127" i="15" s="1"/>
  <c r="BN127" i="14" s="1"/>
  <c r="BN41" i="27"/>
  <c r="BN133" i="15" s="1"/>
  <c r="BN133" i="14" s="1"/>
  <c r="BN54" i="27"/>
  <c r="BN22" i="27"/>
  <c r="BN32" i="27"/>
  <c r="BN89" i="15" s="1"/>
  <c r="BN89" i="14" s="1"/>
  <c r="BO21" i="27"/>
  <c r="BN30" i="27"/>
  <c r="BN31" i="27"/>
  <c r="BL87" i="14"/>
  <c r="AR41" i="22"/>
  <c r="BG9" i="16"/>
  <c r="BN6" i="23"/>
  <c r="BJ11" i="16"/>
  <c r="BM26" i="27"/>
  <c r="BM12" i="15" s="1"/>
  <c r="BM12" i="14" s="1"/>
  <c r="BE209" i="16"/>
  <c r="BF209" i="16"/>
  <c r="BH223" i="16"/>
  <c r="BH227" i="16"/>
  <c r="BH226" i="16"/>
  <c r="BN3" i="21"/>
  <c r="BM39" i="21"/>
  <c r="BM40" i="21"/>
  <c r="BM44" i="21"/>
  <c r="BM45" i="21"/>
  <c r="BM60" i="21"/>
  <c r="BM189" i="15" s="1"/>
  <c r="BM68" i="21"/>
  <c r="BM85" i="21"/>
  <c r="BM83" i="21"/>
  <c r="BM189" i="16" s="1"/>
  <c r="BM62" i="21"/>
  <c r="BM88" i="21"/>
  <c r="BM91" i="21"/>
  <c r="BD48" i="3"/>
  <c r="BM65" i="21"/>
  <c r="BM1" i="21"/>
  <c r="BL42" i="21"/>
  <c r="BA92" i="18"/>
  <c r="AG92" i="18"/>
  <c r="AY93" i="18"/>
  <c r="B69" i="18"/>
  <c r="AZ48" i="3"/>
  <c r="A68" i="18"/>
  <c r="CO16" i="17"/>
  <c r="CN17" i="17"/>
  <c r="CM69" i="17"/>
  <c r="BC2" i="17"/>
  <c r="BB21" i="17"/>
  <c r="BB36" i="17"/>
  <c r="BB50" i="17"/>
  <c r="BB51" i="17"/>
  <c r="BB54" i="17"/>
  <c r="A50" i="7"/>
  <c r="F50" i="7"/>
  <c r="BA40" i="17"/>
  <c r="BA41" i="17"/>
  <c r="BA42" i="17"/>
  <c r="BA43" i="17"/>
  <c r="BA55" i="17"/>
  <c r="BA56" i="17"/>
  <c r="BA70" i="17"/>
  <c r="BA71" i="17"/>
  <c r="BA73" i="17"/>
  <c r="BA64" i="17"/>
  <c r="BA65" i="17" s="1"/>
  <c r="AZ57" i="17"/>
  <c r="C62" i="9"/>
  <c r="P62" i="9"/>
  <c r="D62" i="9"/>
  <c r="E62" i="9"/>
  <c r="L62" i="9"/>
  <c r="N62" i="9"/>
  <c r="T62" i="9"/>
  <c r="A63" i="9"/>
  <c r="BA14" i="6"/>
  <c r="AZ16" i="6"/>
  <c r="AZ17" i="6"/>
  <c r="AZ18" i="6"/>
  <c r="AZ19" i="6"/>
  <c r="AZ20" i="6"/>
  <c r="AZ24" i="6"/>
  <c r="AZ25" i="6"/>
  <c r="AZ26" i="6"/>
  <c r="AZ27" i="6"/>
  <c r="AZ28" i="6"/>
  <c r="AZ29" i="6"/>
  <c r="BM6" i="14"/>
  <c r="BA24" i="12"/>
  <c r="BL1" i="14"/>
  <c r="AZ25" i="12"/>
  <c r="AZ26" i="12"/>
  <c r="AZ27" i="12"/>
  <c r="AZ28" i="12"/>
  <c r="AZ29" i="12"/>
  <c r="AZ30" i="12"/>
  <c r="AZ31" i="12"/>
  <c r="AZ32" i="12"/>
  <c r="AZ33" i="12"/>
  <c r="AZ34" i="12"/>
  <c r="AZ35" i="12"/>
  <c r="AZ36" i="12"/>
  <c r="AZ37" i="12"/>
  <c r="AZ39" i="12"/>
  <c r="AZ55" i="12"/>
  <c r="BL65" i="16"/>
  <c r="BL64" i="16" s="1"/>
  <c r="BM6" i="16"/>
  <c r="BL23" i="16"/>
  <c r="BL24" i="16"/>
  <c r="BL11" i="16"/>
  <c r="BS5" i="23"/>
  <c r="BL25" i="16"/>
  <c r="BL26" i="16"/>
  <c r="BL29" i="16"/>
  <c r="BL30" i="16"/>
  <c r="BL31" i="16"/>
  <c r="BL32" i="16"/>
  <c r="BL217" i="16"/>
  <c r="BL230" i="16"/>
  <c r="BL1" i="16"/>
  <c r="BL2" i="16"/>
  <c r="BL3" i="16"/>
  <c r="BJ22" i="16"/>
  <c r="BK222" i="16"/>
  <c r="AW10" i="22"/>
  <c r="BK11" i="16"/>
  <c r="BR5" i="23"/>
  <c r="BK13" i="16"/>
  <c r="BK14" i="16"/>
  <c r="BJ224" i="16"/>
  <c r="BJ229" i="16"/>
  <c r="BJ228" i="16"/>
  <c r="AV11" i="22"/>
  <c r="AV12" i="22"/>
  <c r="AU12" i="22"/>
  <c r="BN125" i="15"/>
  <c r="BN125" i="14" s="1"/>
  <c r="BO49" i="27"/>
  <c r="BO53" i="27"/>
  <c r="BO54" i="27"/>
  <c r="BO47" i="27"/>
  <c r="BO48" i="27"/>
  <c r="BO52" i="27"/>
  <c r="BO36" i="27"/>
  <c r="BO125" i="15" s="1"/>
  <c r="BO125" i="14" s="1"/>
  <c r="BO41" i="27"/>
  <c r="BO133" i="15" s="1"/>
  <c r="BO133" i="14" s="1"/>
  <c r="BO37" i="27"/>
  <c r="BO126" i="15" s="1"/>
  <c r="BO126" i="14" s="1"/>
  <c r="BO38" i="27"/>
  <c r="BO127" i="15" s="1"/>
  <c r="BO127" i="14" s="1"/>
  <c r="BO39" i="27"/>
  <c r="BO131" i="15" s="1"/>
  <c r="BO40" i="27"/>
  <c r="BO132" i="15" s="1"/>
  <c r="BO132" i="14" s="1"/>
  <c r="BO22" i="27"/>
  <c r="BO30" i="27"/>
  <c r="BO32" i="27"/>
  <c r="BO89" i="15" s="1"/>
  <c r="BO89" i="14" s="1"/>
  <c r="BP21" i="27"/>
  <c r="BO31" i="27"/>
  <c r="BN88" i="15"/>
  <c r="BN88" i="14" s="1"/>
  <c r="AS41" i="22"/>
  <c r="BQ5" i="23"/>
  <c r="BH10" i="16"/>
  <c r="BG209" i="16"/>
  <c r="BI223" i="16"/>
  <c r="BI227" i="16"/>
  <c r="BI226" i="16"/>
  <c r="BI10" i="16"/>
  <c r="BO3" i="21"/>
  <c r="BN39" i="21"/>
  <c r="BN40" i="21"/>
  <c r="BN44" i="21"/>
  <c r="BN45" i="21"/>
  <c r="BN60" i="21"/>
  <c r="BN189" i="15" s="1"/>
  <c r="BN62" i="21"/>
  <c r="BN85" i="21"/>
  <c r="BN91" i="21"/>
  <c r="BN65" i="21"/>
  <c r="BN83" i="21"/>
  <c r="BN189" i="16" s="1"/>
  <c r="BN88" i="21"/>
  <c r="BD49" i="3"/>
  <c r="BN68" i="21"/>
  <c r="BN1" i="21"/>
  <c r="BM42" i="21"/>
  <c r="BA93" i="18"/>
  <c r="AG93" i="18"/>
  <c r="AY94" i="18"/>
  <c r="B70" i="18"/>
  <c r="AZ49" i="3"/>
  <c r="A69" i="18"/>
  <c r="CP16" i="17"/>
  <c r="CO17" i="17"/>
  <c r="CN69" i="17"/>
  <c r="BD2" i="17"/>
  <c r="BC21" i="17"/>
  <c r="BC36" i="17"/>
  <c r="BC50" i="17"/>
  <c r="BC51" i="17"/>
  <c r="BC54" i="17"/>
  <c r="A51" i="7"/>
  <c r="F51" i="7"/>
  <c r="BB40" i="17"/>
  <c r="BB41" i="17"/>
  <c r="BB42" i="17"/>
  <c r="BB43" i="17"/>
  <c r="BB55" i="17"/>
  <c r="BB56" i="17"/>
  <c r="BB70" i="17"/>
  <c r="BB71" i="17"/>
  <c r="BB73" i="17"/>
  <c r="BB64" i="17"/>
  <c r="BB65" i="17" s="1"/>
  <c r="BA57" i="17"/>
  <c r="C63" i="9"/>
  <c r="P63" i="9"/>
  <c r="D63" i="9"/>
  <c r="E63" i="9"/>
  <c r="L63" i="9"/>
  <c r="N63" i="9"/>
  <c r="T63" i="9"/>
  <c r="A64" i="9"/>
  <c r="BB14" i="6"/>
  <c r="BA16" i="6"/>
  <c r="BA17" i="6"/>
  <c r="BA18" i="6"/>
  <c r="BA19" i="6"/>
  <c r="BA20" i="6"/>
  <c r="BA24" i="6"/>
  <c r="BA25" i="6"/>
  <c r="BA26" i="6"/>
  <c r="BA27" i="6"/>
  <c r="BA28" i="6"/>
  <c r="BA29" i="6"/>
  <c r="BN6" i="14"/>
  <c r="BB24" i="12"/>
  <c r="BM1" i="14"/>
  <c r="BA25" i="12"/>
  <c r="BA26" i="12"/>
  <c r="BA27" i="12"/>
  <c r="BA28" i="12"/>
  <c r="BA29" i="12"/>
  <c r="BA30" i="12"/>
  <c r="BA31" i="12"/>
  <c r="BA32" i="12"/>
  <c r="BA33" i="12"/>
  <c r="BA34" i="12"/>
  <c r="BA35" i="12"/>
  <c r="BA36" i="12"/>
  <c r="BA37" i="12"/>
  <c r="BA39" i="12"/>
  <c r="BA55" i="12"/>
  <c r="BM65" i="16"/>
  <c r="BM64" i="16" s="1"/>
  <c r="BN6" i="16"/>
  <c r="BM23" i="16"/>
  <c r="BM24" i="16"/>
  <c r="BM25" i="16"/>
  <c r="BM26" i="16"/>
  <c r="BM29" i="16"/>
  <c r="BM30" i="16"/>
  <c r="BM31" i="16"/>
  <c r="BM32" i="16"/>
  <c r="BM217" i="16"/>
  <c r="BM230" i="16"/>
  <c r="BM1" i="16"/>
  <c r="BM2" i="16"/>
  <c r="BM3" i="16"/>
  <c r="BK22" i="16"/>
  <c r="BL222" i="16"/>
  <c r="AX10" i="22"/>
  <c r="BL13" i="16"/>
  <c r="BS4" i="23"/>
  <c r="BL14" i="16"/>
  <c r="BK224" i="16"/>
  <c r="BK229" i="16"/>
  <c r="BK228" i="16"/>
  <c r="AW11" i="22"/>
  <c r="BR4" i="23"/>
  <c r="BO87" i="15"/>
  <c r="BO87" i="14" s="1"/>
  <c r="BO33" i="27"/>
  <c r="BO34" i="27" s="1"/>
  <c r="BP47" i="27"/>
  <c r="BP52" i="27"/>
  <c r="BP49" i="27"/>
  <c r="BP53" i="27"/>
  <c r="BP38" i="27"/>
  <c r="BP127" i="15" s="1"/>
  <c r="BP127" i="14" s="1"/>
  <c r="BP54" i="27"/>
  <c r="BP39" i="27"/>
  <c r="BP131" i="15" s="1"/>
  <c r="BP41" i="27"/>
  <c r="BP133" i="15" s="1"/>
  <c r="BP133" i="14" s="1"/>
  <c r="BP37" i="27"/>
  <c r="BP126" i="15" s="1"/>
  <c r="BP126" i="14" s="1"/>
  <c r="BP36" i="27"/>
  <c r="BP125" i="15" s="1"/>
  <c r="BP125" i="14" s="1"/>
  <c r="BP40" i="27"/>
  <c r="BP132" i="15" s="1"/>
  <c r="BP132" i="14" s="1"/>
  <c r="BP48" i="27"/>
  <c r="BP22" i="27"/>
  <c r="BP30" i="27"/>
  <c r="BP31" i="27"/>
  <c r="BP32" i="27"/>
  <c r="BP89" i="15" s="1"/>
  <c r="BP89" i="14" s="1"/>
  <c r="BQ21" i="27"/>
  <c r="BO88" i="15"/>
  <c r="BO88" i="14" s="1"/>
  <c r="BH9" i="16"/>
  <c r="BO6" i="23"/>
  <c r="BI9" i="16"/>
  <c r="BP6" i="23"/>
  <c r="BJ223" i="16"/>
  <c r="BJ227" i="16"/>
  <c r="BJ226" i="16"/>
  <c r="BJ10" i="16"/>
  <c r="AZ58" i="17"/>
  <c r="BP3" i="21"/>
  <c r="BO39" i="21"/>
  <c r="BO40" i="21"/>
  <c r="BO44" i="21"/>
  <c r="BO45" i="21"/>
  <c r="BO60" i="21"/>
  <c r="BO189" i="15" s="1"/>
  <c r="BO88" i="21"/>
  <c r="BO83" i="21"/>
  <c r="BO189" i="16" s="1"/>
  <c r="BO68" i="21"/>
  <c r="BO65" i="21"/>
  <c r="BO85" i="21"/>
  <c r="BO91" i="21"/>
  <c r="BD50" i="3"/>
  <c r="BO62" i="21"/>
  <c r="BO1" i="21"/>
  <c r="BN42" i="21"/>
  <c r="BN24" i="21"/>
  <c r="BA94" i="18"/>
  <c r="AG94" i="18"/>
  <c r="AY95" i="18"/>
  <c r="B71" i="18"/>
  <c r="AZ50" i="3"/>
  <c r="A70" i="18"/>
  <c r="CQ16" i="17"/>
  <c r="CP17" i="17"/>
  <c r="CO69" i="17"/>
  <c r="BE2" i="17"/>
  <c r="BD21" i="17"/>
  <c r="BD36" i="17"/>
  <c r="BD50" i="17"/>
  <c r="BD51" i="17"/>
  <c r="BD54" i="17"/>
  <c r="A52" i="7"/>
  <c r="F52" i="7"/>
  <c r="BC40" i="17"/>
  <c r="BC41" i="17"/>
  <c r="BC42" i="17"/>
  <c r="BC43" i="17"/>
  <c r="BC55" i="17"/>
  <c r="BC56" i="17"/>
  <c r="BC70" i="17"/>
  <c r="BC71" i="17"/>
  <c r="BC73" i="17"/>
  <c r="BC64" i="17"/>
  <c r="Q69" i="18" s="1"/>
  <c r="BB57" i="17"/>
  <c r="BB58" i="17"/>
  <c r="C64" i="9"/>
  <c r="P64" i="9"/>
  <c r="D64" i="9"/>
  <c r="E64" i="9"/>
  <c r="L64" i="9"/>
  <c r="N64" i="9"/>
  <c r="T64" i="9"/>
  <c r="A65" i="9"/>
  <c r="BC14" i="6"/>
  <c r="BB16" i="6"/>
  <c r="BB17" i="6"/>
  <c r="BB18" i="6"/>
  <c r="BB19" i="6"/>
  <c r="BB20" i="6"/>
  <c r="BB24" i="6"/>
  <c r="BB25" i="6"/>
  <c r="BB26" i="6"/>
  <c r="BB27" i="6"/>
  <c r="BB28" i="6"/>
  <c r="BB29" i="6"/>
  <c r="BO6" i="14"/>
  <c r="BC24" i="12"/>
  <c r="BN1" i="14"/>
  <c r="BB25" i="12"/>
  <c r="BB26" i="12"/>
  <c r="BB27" i="12"/>
  <c r="BB28" i="12"/>
  <c r="BB29" i="12"/>
  <c r="BB30" i="12"/>
  <c r="BB31" i="12"/>
  <c r="BB32" i="12"/>
  <c r="BB33" i="12"/>
  <c r="BB34" i="12"/>
  <c r="BB35" i="12"/>
  <c r="BB36" i="12"/>
  <c r="BB37" i="12"/>
  <c r="BB39" i="12"/>
  <c r="BB55" i="12"/>
  <c r="BN65" i="16"/>
  <c r="BN64" i="16" s="1"/>
  <c r="BO6" i="16"/>
  <c r="BN23" i="16"/>
  <c r="BN24" i="16"/>
  <c r="BN11" i="16"/>
  <c r="BU5" i="23"/>
  <c r="BN25" i="16"/>
  <c r="BN26" i="16"/>
  <c r="BN29" i="16"/>
  <c r="BN30" i="16"/>
  <c r="BN31" i="16"/>
  <c r="BN32" i="16"/>
  <c r="BN217" i="16"/>
  <c r="BN230" i="16"/>
  <c r="BN1" i="16"/>
  <c r="BN2" i="16"/>
  <c r="BN3" i="16"/>
  <c r="BL22" i="16"/>
  <c r="BM222" i="16"/>
  <c r="AY10" i="22"/>
  <c r="BM11" i="16"/>
  <c r="BM13" i="16"/>
  <c r="BM14" i="16"/>
  <c r="BL224" i="16"/>
  <c r="BL229" i="16"/>
  <c r="BL228" i="16"/>
  <c r="AX11" i="22"/>
  <c r="AX12" i="22"/>
  <c r="AW12" i="22"/>
  <c r="BP87" i="15"/>
  <c r="BP87" i="14" s="1"/>
  <c r="BP88" i="15"/>
  <c r="BP88" i="14" s="1"/>
  <c r="BQ47" i="27"/>
  <c r="BQ48" i="27"/>
  <c r="BQ53" i="27"/>
  <c r="BQ25" i="27" s="1"/>
  <c r="BQ17" i="15" s="1"/>
  <c r="BQ17" i="14" s="1"/>
  <c r="BQ54" i="27"/>
  <c r="BQ49" i="27"/>
  <c r="BQ52" i="27"/>
  <c r="BQ38" i="27"/>
  <c r="BQ127" i="15" s="1"/>
  <c r="BQ127" i="14" s="1"/>
  <c r="BQ40" i="27"/>
  <c r="BQ132" i="15" s="1"/>
  <c r="BQ132" i="14" s="1"/>
  <c r="BQ41" i="27"/>
  <c r="BQ36" i="27"/>
  <c r="BQ37" i="27"/>
  <c r="BQ126" i="15" s="1"/>
  <c r="BQ126" i="14" s="1"/>
  <c r="BQ39" i="27"/>
  <c r="BQ131" i="15" s="1"/>
  <c r="BQ22" i="27"/>
  <c r="BQ30" i="27"/>
  <c r="BQ87" i="15" s="1"/>
  <c r="BQ87" i="14" s="1"/>
  <c r="BQ31" i="27"/>
  <c r="BQ32" i="27"/>
  <c r="BQ89" i="15" s="1"/>
  <c r="BQ89" i="14" s="1"/>
  <c r="BR21" i="27"/>
  <c r="BH209" i="16"/>
  <c r="AT41" i="22"/>
  <c r="AU41" i="22"/>
  <c r="BJ9" i="16"/>
  <c r="BQ6" i="23"/>
  <c r="BK223" i="16"/>
  <c r="BK227" i="16"/>
  <c r="BK226" i="16"/>
  <c r="BK10" i="16"/>
  <c r="BA58" i="17"/>
  <c r="BQ3" i="21"/>
  <c r="BP39" i="21"/>
  <c r="BP40" i="21"/>
  <c r="BP44" i="21"/>
  <c r="BP45" i="21"/>
  <c r="BP60" i="21"/>
  <c r="BP189" i="15" s="1"/>
  <c r="BP88" i="21"/>
  <c r="BP91" i="21"/>
  <c r="BP65" i="21"/>
  <c r="BP68" i="21"/>
  <c r="BP83" i="21"/>
  <c r="BP189" i="16" s="1"/>
  <c r="BP85" i="21"/>
  <c r="BD51" i="3"/>
  <c r="BP62" i="21"/>
  <c r="BP1" i="21"/>
  <c r="BO42" i="21"/>
  <c r="P24" i="21"/>
  <c r="BN23" i="21"/>
  <c r="BA95" i="18"/>
  <c r="AG95" i="18"/>
  <c r="AY96" i="18"/>
  <c r="B72" i="18"/>
  <c r="AZ51" i="3"/>
  <c r="A71" i="18"/>
  <c r="CR16" i="17"/>
  <c r="CQ17" i="17"/>
  <c r="CP69" i="17"/>
  <c r="BF2" i="17"/>
  <c r="BE21" i="17"/>
  <c r="BE36" i="17"/>
  <c r="BE50" i="17"/>
  <c r="BE51" i="17"/>
  <c r="BE54" i="17"/>
  <c r="A53" i="7"/>
  <c r="F53" i="7"/>
  <c r="BD40" i="17"/>
  <c r="BD41" i="17"/>
  <c r="BD42" i="17"/>
  <c r="BD43" i="17"/>
  <c r="BD55" i="17"/>
  <c r="BD56" i="17"/>
  <c r="BD70" i="17"/>
  <c r="BD71" i="17"/>
  <c r="BD73" i="17"/>
  <c r="BD64" i="17"/>
  <c r="Q70" i="18" s="1"/>
  <c r="BC57" i="17"/>
  <c r="BC58" i="17"/>
  <c r="B65" i="9"/>
  <c r="O65" i="9"/>
  <c r="C65" i="9"/>
  <c r="P65" i="9"/>
  <c r="D65" i="9"/>
  <c r="E65" i="9"/>
  <c r="F65" i="9"/>
  <c r="L65" i="9"/>
  <c r="N65" i="9"/>
  <c r="T65" i="9"/>
  <c r="A66" i="9"/>
  <c r="BD14" i="6"/>
  <c r="BC16" i="6"/>
  <c r="BC17" i="6"/>
  <c r="BC18" i="6"/>
  <c r="BC19" i="6"/>
  <c r="BC20" i="6"/>
  <c r="BC24" i="6"/>
  <c r="BC25" i="6"/>
  <c r="BC26" i="6"/>
  <c r="BC27" i="6"/>
  <c r="BC28" i="6"/>
  <c r="BC29" i="6"/>
  <c r="BP6" i="14"/>
  <c r="BD24" i="12"/>
  <c r="BO1" i="14"/>
  <c r="BC25" i="12"/>
  <c r="BC26" i="12"/>
  <c r="BC27" i="12"/>
  <c r="BC28" i="12"/>
  <c r="BC29" i="12"/>
  <c r="BC30" i="12"/>
  <c r="BC31" i="12"/>
  <c r="BC32" i="12"/>
  <c r="BC33" i="12"/>
  <c r="BC34" i="12"/>
  <c r="BC35" i="12"/>
  <c r="BC36" i="12"/>
  <c r="BC37" i="12"/>
  <c r="BC39" i="12"/>
  <c r="BC55" i="12"/>
  <c r="BO65" i="16"/>
  <c r="BO64" i="16" s="1"/>
  <c r="BP6" i="16"/>
  <c r="BO23" i="16"/>
  <c r="BO24" i="16"/>
  <c r="BO25" i="16"/>
  <c r="BO26" i="16"/>
  <c r="BO29" i="16"/>
  <c r="BO30" i="16"/>
  <c r="BO31" i="16"/>
  <c r="BO32" i="16"/>
  <c r="BO217" i="16"/>
  <c r="BO230" i="16"/>
  <c r="BO1" i="16"/>
  <c r="BO2" i="16"/>
  <c r="BO3" i="16"/>
  <c r="BM22" i="16"/>
  <c r="BN222" i="16"/>
  <c r="AZ10" i="22"/>
  <c r="BN13" i="16"/>
  <c r="BU4" i="23"/>
  <c r="BN14" i="16"/>
  <c r="BM224" i="16"/>
  <c r="BM229" i="16"/>
  <c r="BM228" i="16"/>
  <c r="AY11" i="22"/>
  <c r="BT5" i="23"/>
  <c r="BT4" i="23"/>
  <c r="BQ125" i="15"/>
  <c r="BQ125" i="14" s="1"/>
  <c r="BR54" i="27"/>
  <c r="BR49" i="27"/>
  <c r="BR48" i="27"/>
  <c r="BR53" i="27"/>
  <c r="BR37" i="27"/>
  <c r="BR126" i="15" s="1"/>
  <c r="BR126" i="14" s="1"/>
  <c r="BR38" i="27"/>
  <c r="BR127" i="15" s="1"/>
  <c r="BR127" i="14" s="1"/>
  <c r="BR39" i="27"/>
  <c r="BR131" i="15" s="1"/>
  <c r="BR41" i="27"/>
  <c r="BR133" i="15" s="1"/>
  <c r="BR133" i="14" s="1"/>
  <c r="BR40" i="27"/>
  <c r="BR132" i="15" s="1"/>
  <c r="BR132" i="14" s="1"/>
  <c r="BR36" i="27"/>
  <c r="BR47" i="27"/>
  <c r="BR52" i="27"/>
  <c r="BR22" i="27"/>
  <c r="BR30" i="27"/>
  <c r="BR87" i="15" s="1"/>
  <c r="BR87" i="14" s="1"/>
  <c r="BS21" i="27"/>
  <c r="BR31" i="27"/>
  <c r="BR32" i="27"/>
  <c r="BR89" i="15" s="1"/>
  <c r="BR89" i="14" s="1"/>
  <c r="AV41" i="22"/>
  <c r="BK9" i="16"/>
  <c r="BR6" i="23"/>
  <c r="BI209" i="16"/>
  <c r="BL223" i="16"/>
  <c r="BL227" i="16"/>
  <c r="BL226" i="16"/>
  <c r="BL10" i="16"/>
  <c r="BJ209" i="16"/>
  <c r="BR3" i="21"/>
  <c r="BQ39" i="21"/>
  <c r="BQ40" i="21"/>
  <c r="BQ44" i="21"/>
  <c r="BQ45" i="21"/>
  <c r="BQ60" i="21"/>
  <c r="BQ189" i="15" s="1"/>
  <c r="BQ62" i="21"/>
  <c r="BQ85" i="21"/>
  <c r="BQ91" i="21"/>
  <c r="BQ68" i="21"/>
  <c r="BQ83" i="21"/>
  <c r="BQ189" i="16" s="1"/>
  <c r="BQ88" i="21"/>
  <c r="BQ65" i="21"/>
  <c r="BD52" i="3"/>
  <c r="BQ1" i="21"/>
  <c r="BP42" i="21"/>
  <c r="R24" i="21"/>
  <c r="CB26" i="21"/>
  <c r="BA96" i="18"/>
  <c r="AG96" i="18"/>
  <c r="AY97" i="18"/>
  <c r="B73" i="18"/>
  <c r="AZ52" i="3"/>
  <c r="A72" i="18"/>
  <c r="CS16" i="17"/>
  <c r="CR17" i="17"/>
  <c r="CQ69" i="17"/>
  <c r="BG2" i="17"/>
  <c r="BF21" i="17"/>
  <c r="BF36" i="17"/>
  <c r="BF50" i="17"/>
  <c r="BF51" i="17"/>
  <c r="BF54" i="17"/>
  <c r="A54" i="7"/>
  <c r="F54" i="7"/>
  <c r="BE40" i="17"/>
  <c r="BE41" i="17"/>
  <c r="BE42" i="17"/>
  <c r="BE43" i="17"/>
  <c r="BE55" i="17"/>
  <c r="BE56" i="17"/>
  <c r="BE70" i="17"/>
  <c r="BE71" i="17"/>
  <c r="BE73" i="17"/>
  <c r="BE64" i="17"/>
  <c r="BD57" i="17"/>
  <c r="B66" i="9"/>
  <c r="O66" i="9"/>
  <c r="C66" i="9"/>
  <c r="P66" i="9"/>
  <c r="D66" i="9"/>
  <c r="E66" i="9"/>
  <c r="F66" i="9"/>
  <c r="L66" i="9"/>
  <c r="N66" i="9"/>
  <c r="T66" i="9"/>
  <c r="A67" i="9"/>
  <c r="BE14" i="6"/>
  <c r="BD16" i="6"/>
  <c r="BD17" i="6"/>
  <c r="BD18" i="6"/>
  <c r="BD19" i="6"/>
  <c r="BD20" i="6"/>
  <c r="BD24" i="6"/>
  <c r="BD25" i="6"/>
  <c r="BD26" i="6"/>
  <c r="BD27" i="6"/>
  <c r="BD28" i="6"/>
  <c r="BD29" i="6"/>
  <c r="BQ6" i="14"/>
  <c r="BE24" i="12"/>
  <c r="BP1" i="14"/>
  <c r="BD25" i="12"/>
  <c r="BD26" i="12"/>
  <c r="BD27" i="12"/>
  <c r="BD28" i="12"/>
  <c r="BD29" i="12"/>
  <c r="BD30" i="12"/>
  <c r="BD31" i="12"/>
  <c r="BD32" i="12"/>
  <c r="BD33" i="12"/>
  <c r="BD34" i="12"/>
  <c r="BD35" i="12"/>
  <c r="BD36" i="12"/>
  <c r="BD37" i="12"/>
  <c r="BD39" i="12"/>
  <c r="BD55" i="12"/>
  <c r="BP65" i="16"/>
  <c r="BP64" i="16" s="1"/>
  <c r="BQ6" i="16"/>
  <c r="BP23" i="16"/>
  <c r="BP24" i="16"/>
  <c r="BP11" i="16"/>
  <c r="BW5" i="23"/>
  <c r="BP25" i="16"/>
  <c r="BP26" i="16"/>
  <c r="BP29" i="16"/>
  <c r="BP30" i="16"/>
  <c r="BP31" i="16"/>
  <c r="BP32" i="16"/>
  <c r="BP217" i="16"/>
  <c r="BP230" i="16"/>
  <c r="BP1" i="16"/>
  <c r="BP2" i="16"/>
  <c r="BP3" i="16"/>
  <c r="BN22" i="16"/>
  <c r="BO222" i="16"/>
  <c r="BA10" i="22"/>
  <c r="BO11" i="16"/>
  <c r="BO13" i="16"/>
  <c r="BO14" i="16"/>
  <c r="BN224" i="16"/>
  <c r="BN229" i="16"/>
  <c r="BN228" i="16"/>
  <c r="AZ11" i="22"/>
  <c r="AZ12" i="22"/>
  <c r="AY12" i="22"/>
  <c r="BR125" i="15"/>
  <c r="BR125" i="14" s="1"/>
  <c r="BS37" i="27"/>
  <c r="BS126" i="15" s="1"/>
  <c r="BS126" i="14" s="1"/>
  <c r="BS38" i="27"/>
  <c r="BS127" i="15" s="1"/>
  <c r="BS127" i="14" s="1"/>
  <c r="BS52" i="27"/>
  <c r="BS54" i="27"/>
  <c r="BS47" i="27"/>
  <c r="BS48" i="27"/>
  <c r="BS53" i="27"/>
  <c r="BS40" i="27"/>
  <c r="BS132" i="15" s="1"/>
  <c r="BS132" i="14" s="1"/>
  <c r="BS41" i="27"/>
  <c r="BS133" i="15" s="1"/>
  <c r="BS133" i="14" s="1"/>
  <c r="BS36" i="27"/>
  <c r="BS125" i="15" s="1"/>
  <c r="BS125" i="14" s="1"/>
  <c r="BS39" i="27"/>
  <c r="BS131" i="15" s="1"/>
  <c r="BS131" i="14" s="1"/>
  <c r="BS49" i="27"/>
  <c r="BS22" i="27"/>
  <c r="BT21" i="27"/>
  <c r="BS30" i="27"/>
  <c r="BS32" i="27"/>
  <c r="BS89" i="15" s="1"/>
  <c r="BS89" i="14" s="1"/>
  <c r="BS31" i="27"/>
  <c r="BS88" i="15" s="1"/>
  <c r="BS88" i="14" s="1"/>
  <c r="AW41" i="22"/>
  <c r="BL9" i="16"/>
  <c r="BS6" i="23"/>
  <c r="BM223" i="16"/>
  <c r="BM227" i="16"/>
  <c r="BM226" i="16"/>
  <c r="BM10" i="16"/>
  <c r="BK209" i="16"/>
  <c r="BS3" i="21"/>
  <c r="BR39" i="21"/>
  <c r="BR40" i="21"/>
  <c r="BR44" i="21"/>
  <c r="BR45" i="21"/>
  <c r="BR60" i="21"/>
  <c r="BR189" i="15" s="1"/>
  <c r="BR91" i="21"/>
  <c r="BR68" i="21"/>
  <c r="BR83" i="21"/>
  <c r="BR189" i="16" s="1"/>
  <c r="BR88" i="21"/>
  <c r="BR65" i="21"/>
  <c r="BR62" i="21"/>
  <c r="BR85" i="21"/>
  <c r="BD53" i="3"/>
  <c r="BR1" i="21"/>
  <c r="BQ42" i="21"/>
  <c r="P26" i="21"/>
  <c r="CB23" i="21"/>
  <c r="BA97" i="18"/>
  <c r="AG97" i="18"/>
  <c r="AY98" i="18"/>
  <c r="B74" i="18"/>
  <c r="AZ53" i="3"/>
  <c r="A73" i="18"/>
  <c r="CT16" i="17"/>
  <c r="CS17" i="17"/>
  <c r="CR69" i="17"/>
  <c r="BH2" i="17"/>
  <c r="BG21" i="17"/>
  <c r="BG36" i="17"/>
  <c r="BG50" i="17"/>
  <c r="BG51" i="17"/>
  <c r="BG54" i="17"/>
  <c r="A55" i="7"/>
  <c r="F55" i="7"/>
  <c r="BF40" i="17"/>
  <c r="BF41" i="17"/>
  <c r="BF42" i="17"/>
  <c r="BF43" i="17"/>
  <c r="BF55" i="17"/>
  <c r="BF56" i="17"/>
  <c r="BF70" i="17"/>
  <c r="BF71" i="17"/>
  <c r="BF73" i="17"/>
  <c r="BF64" i="17"/>
  <c r="BE57" i="17"/>
  <c r="BE58" i="17"/>
  <c r="BE59" i="17"/>
  <c r="Q71" i="18"/>
  <c r="I71" i="18" s="1"/>
  <c r="BB51" i="3" s="1"/>
  <c r="BE65" i="17"/>
  <c r="BE66" i="17"/>
  <c r="BE67" i="17"/>
  <c r="B53" i="7"/>
  <c r="B67" i="9"/>
  <c r="O67" i="9"/>
  <c r="C67" i="9"/>
  <c r="P67" i="9"/>
  <c r="D67" i="9"/>
  <c r="E67" i="9"/>
  <c r="F67" i="9"/>
  <c r="L67" i="9"/>
  <c r="N67" i="9"/>
  <c r="T67" i="9"/>
  <c r="A68" i="9"/>
  <c r="BF14" i="6"/>
  <c r="BE16" i="6"/>
  <c r="BE17" i="6"/>
  <c r="BE18" i="6"/>
  <c r="BE19" i="6"/>
  <c r="BE20" i="6"/>
  <c r="BE24" i="6"/>
  <c r="BE25" i="6"/>
  <c r="BE26" i="6"/>
  <c r="BE27" i="6"/>
  <c r="BE28" i="6"/>
  <c r="BE29" i="6"/>
  <c r="BR6" i="14"/>
  <c r="BF24" i="12"/>
  <c r="BQ1" i="14"/>
  <c r="BE25" i="12"/>
  <c r="BE26" i="12"/>
  <c r="BE27" i="12"/>
  <c r="BE28" i="12"/>
  <c r="BE29" i="12"/>
  <c r="BE30" i="12"/>
  <c r="BE31" i="12"/>
  <c r="BE32" i="12"/>
  <c r="BE33" i="12"/>
  <c r="BE34" i="12"/>
  <c r="BE35" i="12"/>
  <c r="BE36" i="12"/>
  <c r="BE37" i="12"/>
  <c r="BE39" i="12"/>
  <c r="BE55" i="12"/>
  <c r="BQ65" i="16"/>
  <c r="BQ64" i="16" s="1"/>
  <c r="BR6" i="16"/>
  <c r="BQ23" i="16"/>
  <c r="BQ24" i="16"/>
  <c r="BQ25" i="16"/>
  <c r="BQ26" i="16"/>
  <c r="BQ29" i="16"/>
  <c r="BQ30" i="16"/>
  <c r="BQ31" i="16"/>
  <c r="BQ32" i="16"/>
  <c r="BQ217" i="16"/>
  <c r="BQ230" i="16"/>
  <c r="BQ1" i="16"/>
  <c r="BQ2" i="16"/>
  <c r="BQ3" i="16"/>
  <c r="BO22" i="16"/>
  <c r="BP222" i="16"/>
  <c r="BB10" i="22"/>
  <c r="BP13" i="16"/>
  <c r="BW4" i="23"/>
  <c r="BP14" i="16"/>
  <c r="BO224" i="16"/>
  <c r="BO229" i="16"/>
  <c r="BO228" i="16"/>
  <c r="BA11" i="22"/>
  <c r="BV5" i="23"/>
  <c r="BV4" i="23"/>
  <c r="BT36" i="27"/>
  <c r="BT52" i="27"/>
  <c r="BT47" i="27"/>
  <c r="BT48" i="27"/>
  <c r="BT49" i="27"/>
  <c r="BT41" i="27"/>
  <c r="BT133" i="15" s="1"/>
  <c r="BT133" i="14" s="1"/>
  <c r="BT38" i="27"/>
  <c r="BT127" i="15" s="1"/>
  <c r="BT127" i="14" s="1"/>
  <c r="BT37" i="27"/>
  <c r="BT126" i="15" s="1"/>
  <c r="BT126" i="14" s="1"/>
  <c r="BT39" i="27"/>
  <c r="BT40" i="27"/>
  <c r="BT132" i="15" s="1"/>
  <c r="BT132" i="14" s="1"/>
  <c r="BT53" i="27"/>
  <c r="BT54" i="27"/>
  <c r="BT30" i="27"/>
  <c r="BT31" i="27"/>
  <c r="BT32" i="27"/>
  <c r="BT89" i="15" s="1"/>
  <c r="BT89" i="14" s="1"/>
  <c r="BT22" i="27"/>
  <c r="BU21" i="27"/>
  <c r="BS87" i="15"/>
  <c r="BS87" i="14" s="1"/>
  <c r="AX41" i="22"/>
  <c r="BM9" i="16"/>
  <c r="BT6" i="23"/>
  <c r="BL209" i="16"/>
  <c r="BD58" i="17"/>
  <c r="BN223" i="16"/>
  <c r="BN227" i="16"/>
  <c r="BN226" i="16"/>
  <c r="BN10" i="16"/>
  <c r="BT3" i="21"/>
  <c r="BS39" i="21"/>
  <c r="BS40" i="21"/>
  <c r="BS44" i="21"/>
  <c r="BS45" i="21"/>
  <c r="BS60" i="21"/>
  <c r="BS189" i="15" s="1"/>
  <c r="BS85" i="21"/>
  <c r="BS62" i="21"/>
  <c r="BS88" i="21"/>
  <c r="BS91" i="21"/>
  <c r="BD54" i="3"/>
  <c r="BS83" i="21"/>
  <c r="BS189" i="16" s="1"/>
  <c r="BS65" i="21"/>
  <c r="BS68" i="21"/>
  <c r="BS1" i="21"/>
  <c r="BR42" i="21"/>
  <c r="P23" i="21"/>
  <c r="R26" i="21"/>
  <c r="R23" i="21"/>
  <c r="BA98" i="18"/>
  <c r="AG98" i="18"/>
  <c r="AY99" i="18"/>
  <c r="B75" i="18"/>
  <c r="AZ54" i="3"/>
  <c r="A74" i="18"/>
  <c r="CU16" i="17"/>
  <c r="CT17" i="17"/>
  <c r="CS69" i="17"/>
  <c r="BI2" i="17"/>
  <c r="BH21" i="17"/>
  <c r="BH36" i="17"/>
  <c r="BH50" i="17"/>
  <c r="BH51" i="17"/>
  <c r="BH54" i="17"/>
  <c r="A56" i="7"/>
  <c r="F56" i="7"/>
  <c r="BG40" i="17"/>
  <c r="BG41" i="17"/>
  <c r="BG42" i="17"/>
  <c r="BG43" i="17"/>
  <c r="BG55" i="17"/>
  <c r="BG56" i="17"/>
  <c r="BG70" i="17"/>
  <c r="BG71" i="17"/>
  <c r="BG73" i="17"/>
  <c r="BG64" i="17"/>
  <c r="BF57" i="17"/>
  <c r="BF58" i="17"/>
  <c r="BF59" i="17"/>
  <c r="Q72" i="18"/>
  <c r="BF65" i="17"/>
  <c r="BF66" i="17"/>
  <c r="BF67" i="17"/>
  <c r="B54" i="7"/>
  <c r="BE63" i="17"/>
  <c r="BE68" i="17"/>
  <c r="AD71" i="18"/>
  <c r="C53" i="7"/>
  <c r="U71" i="18"/>
  <c r="V71" i="18" s="1"/>
  <c r="D53" i="7"/>
  <c r="Y71" i="18"/>
  <c r="E53" i="7"/>
  <c r="B68" i="9"/>
  <c r="O68" i="9"/>
  <c r="C68" i="9"/>
  <c r="P68" i="9"/>
  <c r="D68" i="9"/>
  <c r="E68" i="9"/>
  <c r="F68" i="9"/>
  <c r="L68" i="9"/>
  <c r="N68" i="9"/>
  <c r="T68" i="9"/>
  <c r="A69" i="9"/>
  <c r="BG14" i="6"/>
  <c r="BF16" i="6"/>
  <c r="BF17" i="6"/>
  <c r="BF18" i="6"/>
  <c r="BF19" i="6"/>
  <c r="BF20" i="6"/>
  <c r="BF24" i="6"/>
  <c r="BF25" i="6"/>
  <c r="BF26" i="6"/>
  <c r="BF27" i="6"/>
  <c r="BF28" i="6"/>
  <c r="BF29" i="6"/>
  <c r="BS6" i="14"/>
  <c r="BG24" i="12"/>
  <c r="BR1" i="14"/>
  <c r="BF25" i="12"/>
  <c r="BF26" i="12"/>
  <c r="BF27" i="12"/>
  <c r="BF28" i="12"/>
  <c r="BF29" i="12"/>
  <c r="BF30" i="12"/>
  <c r="BF31" i="12"/>
  <c r="BF32" i="12"/>
  <c r="BF33" i="12"/>
  <c r="BF34" i="12"/>
  <c r="BF35" i="12"/>
  <c r="BF36" i="12"/>
  <c r="BF37" i="12"/>
  <c r="BF39" i="12"/>
  <c r="BF55" i="12"/>
  <c r="BR65" i="16"/>
  <c r="BR64" i="16" s="1"/>
  <c r="BS6" i="16"/>
  <c r="BR23" i="16"/>
  <c r="BR24" i="16"/>
  <c r="BR25" i="16"/>
  <c r="BR26" i="16"/>
  <c r="BR29" i="16"/>
  <c r="BR30" i="16"/>
  <c r="BR31" i="16"/>
  <c r="BR32" i="16"/>
  <c r="BR217" i="16"/>
  <c r="BR230" i="16"/>
  <c r="BR1" i="16"/>
  <c r="BR2" i="16"/>
  <c r="BR3" i="16"/>
  <c r="BP22" i="16"/>
  <c r="BQ222" i="16"/>
  <c r="BC10" i="22"/>
  <c r="BQ11" i="16"/>
  <c r="BQ13" i="16"/>
  <c r="BQ14" i="16"/>
  <c r="BP223" i="16"/>
  <c r="BP227" i="16"/>
  <c r="BP226" i="16"/>
  <c r="BP10" i="16"/>
  <c r="BP224" i="16"/>
  <c r="BP229" i="16"/>
  <c r="BP228" i="16"/>
  <c r="BB11" i="22"/>
  <c r="BB12" i="22"/>
  <c r="BA12" i="22"/>
  <c r="BT125" i="15"/>
  <c r="BT125" i="14" s="1"/>
  <c r="BT87" i="15"/>
  <c r="BT87" i="14" s="1"/>
  <c r="BT88" i="15"/>
  <c r="BT88" i="14" s="1"/>
  <c r="BU48" i="27"/>
  <c r="BU53" i="27"/>
  <c r="BU47" i="27"/>
  <c r="BU54" i="27"/>
  <c r="BU52" i="27"/>
  <c r="BU39" i="27"/>
  <c r="BU131" i="15" s="1"/>
  <c r="BU131" i="14" s="1"/>
  <c r="BU49" i="27"/>
  <c r="BU36" i="27"/>
  <c r="BU38" i="27"/>
  <c r="BU127" i="15" s="1"/>
  <c r="BU127" i="14" s="1"/>
  <c r="BU40" i="27"/>
  <c r="BU132" i="15" s="1"/>
  <c r="BU132" i="14" s="1"/>
  <c r="BU41" i="27"/>
  <c r="BU133" i="15" s="1"/>
  <c r="BU37" i="27"/>
  <c r="BU126" i="15" s="1"/>
  <c r="BU126" i="14" s="1"/>
  <c r="BU30" i="27"/>
  <c r="BU31" i="27"/>
  <c r="BU32" i="27"/>
  <c r="BU22" i="27"/>
  <c r="BV21" i="27"/>
  <c r="BM209" i="16"/>
  <c r="AY41" i="22"/>
  <c r="BN9" i="16"/>
  <c r="BU6" i="23"/>
  <c r="BO223" i="16"/>
  <c r="BO227" i="16"/>
  <c r="BO226" i="16"/>
  <c r="BU3" i="21"/>
  <c r="BT39" i="21"/>
  <c r="BT40" i="21"/>
  <c r="BT44" i="21"/>
  <c r="BT45" i="21"/>
  <c r="BT60" i="21"/>
  <c r="BT189" i="15" s="1"/>
  <c r="BT68" i="21"/>
  <c r="BT62" i="21"/>
  <c r="BT65" i="21"/>
  <c r="BT83" i="21"/>
  <c r="BT189" i="16" s="1"/>
  <c r="BT88" i="21"/>
  <c r="BD55" i="3"/>
  <c r="BT85" i="21"/>
  <c r="BT91" i="21"/>
  <c r="BT1" i="21"/>
  <c r="BS42" i="21"/>
  <c r="BA99" i="18"/>
  <c r="AG99" i="18"/>
  <c r="AY100" i="18"/>
  <c r="B76" i="18"/>
  <c r="AZ55" i="3"/>
  <c r="A75" i="18"/>
  <c r="CV16" i="17"/>
  <c r="CU17" i="17"/>
  <c r="CT69" i="17"/>
  <c r="BJ2" i="17"/>
  <c r="BI21" i="17"/>
  <c r="BI36" i="17"/>
  <c r="BI50" i="17"/>
  <c r="BI51" i="17"/>
  <c r="BI54" i="17"/>
  <c r="A57" i="7"/>
  <c r="F57" i="7"/>
  <c r="BH40" i="17"/>
  <c r="BH41" i="17"/>
  <c r="BH42" i="17"/>
  <c r="BH43" i="17"/>
  <c r="BH55" i="17"/>
  <c r="BH56" i="17"/>
  <c r="BH70" i="17"/>
  <c r="BH71" i="17"/>
  <c r="BH73" i="17"/>
  <c r="BH64" i="17"/>
  <c r="BG57" i="17"/>
  <c r="BG58" i="17"/>
  <c r="BG59" i="17"/>
  <c r="Q73" i="18"/>
  <c r="BG65" i="17"/>
  <c r="BG66" i="17"/>
  <c r="BG67" i="17"/>
  <c r="B55" i="7"/>
  <c r="BF63" i="17"/>
  <c r="BF68" i="17"/>
  <c r="I72" i="18"/>
  <c r="BB52" i="3"/>
  <c r="R72" i="18"/>
  <c r="J72" i="18" s="1"/>
  <c r="AD72" i="18"/>
  <c r="C54" i="7"/>
  <c r="U72" i="18"/>
  <c r="D54" i="7"/>
  <c r="Y72" i="18"/>
  <c r="E54" i="7"/>
  <c r="BE90" i="17"/>
  <c r="BE89" i="17"/>
  <c r="BE88" i="17"/>
  <c r="T71" i="18" s="1"/>
  <c r="BE93" i="17"/>
  <c r="BE92" i="17"/>
  <c r="BE91" i="17"/>
  <c r="X71" i="18"/>
  <c r="AE71" i="18"/>
  <c r="Z71" i="18"/>
  <c r="B69" i="9"/>
  <c r="O69" i="9"/>
  <c r="C69" i="9"/>
  <c r="P69" i="9"/>
  <c r="D69" i="9"/>
  <c r="E69" i="9"/>
  <c r="F69" i="9"/>
  <c r="L69" i="9"/>
  <c r="N69" i="9"/>
  <c r="T69" i="9"/>
  <c r="A70" i="9"/>
  <c r="BH14" i="6"/>
  <c r="BG16" i="6"/>
  <c r="BG17" i="6"/>
  <c r="BG18" i="6"/>
  <c r="BG19" i="6"/>
  <c r="BG20" i="6"/>
  <c r="BG24" i="6"/>
  <c r="BG25" i="6"/>
  <c r="BG26" i="6"/>
  <c r="BG27" i="6"/>
  <c r="BG28" i="6"/>
  <c r="BG29" i="6"/>
  <c r="BT6" i="14"/>
  <c r="BH24" i="12"/>
  <c r="BS1" i="14"/>
  <c r="BG25" i="12"/>
  <c r="BG26" i="12"/>
  <c r="BG27" i="12"/>
  <c r="BG28" i="12"/>
  <c r="BG29" i="12"/>
  <c r="BG30" i="12"/>
  <c r="BG31" i="12"/>
  <c r="BG32" i="12"/>
  <c r="BG33" i="12"/>
  <c r="BG34" i="12"/>
  <c r="BG35" i="12"/>
  <c r="BG36" i="12"/>
  <c r="BG37" i="12"/>
  <c r="BG39" i="12"/>
  <c r="BG55" i="12"/>
  <c r="BS65" i="16"/>
  <c r="BS64" i="16" s="1"/>
  <c r="BT6" i="16"/>
  <c r="BS23" i="16"/>
  <c r="BS24" i="16"/>
  <c r="BS25" i="16"/>
  <c r="BS26" i="16"/>
  <c r="BS29" i="16"/>
  <c r="BS30" i="16"/>
  <c r="BS31" i="16"/>
  <c r="BS32" i="16"/>
  <c r="BS217" i="16"/>
  <c r="BS230" i="16"/>
  <c r="BS1" i="16"/>
  <c r="BS2" i="16"/>
  <c r="BS3" i="16"/>
  <c r="BQ22" i="16"/>
  <c r="BR222" i="16"/>
  <c r="BD10" i="22"/>
  <c r="BR13" i="16"/>
  <c r="BY4" i="23"/>
  <c r="BR14" i="16"/>
  <c r="BQ224" i="16"/>
  <c r="BQ229" i="16"/>
  <c r="BQ228" i="16"/>
  <c r="BC11" i="22"/>
  <c r="BX5" i="23"/>
  <c r="BX4" i="23"/>
  <c r="BW6" i="23"/>
  <c r="BP9" i="16"/>
  <c r="BU125" i="15"/>
  <c r="BU125" i="14" s="1"/>
  <c r="BU87" i="15"/>
  <c r="BU87" i="14" s="1"/>
  <c r="BU88" i="15"/>
  <c r="BU88" i="14" s="1"/>
  <c r="BV47" i="27"/>
  <c r="BV48" i="27"/>
  <c r="BV49" i="27"/>
  <c r="BV54" i="27"/>
  <c r="BV52" i="27"/>
  <c r="BV53" i="27"/>
  <c r="BV25" i="27" s="1"/>
  <c r="BV17" i="15" s="1"/>
  <c r="BV17" i="14" s="1"/>
  <c r="BV41" i="27"/>
  <c r="BV133" i="15" s="1"/>
  <c r="BV37" i="27"/>
  <c r="BV126" i="15" s="1"/>
  <c r="BV126" i="14" s="1"/>
  <c r="BV39" i="27"/>
  <c r="BV131" i="15" s="1"/>
  <c r="BV131" i="14" s="1"/>
  <c r="BV40" i="27"/>
  <c r="BV132" i="15" s="1"/>
  <c r="BV132" i="14" s="1"/>
  <c r="BV36" i="27"/>
  <c r="BV38" i="27"/>
  <c r="BV127" i="15" s="1"/>
  <c r="BV127" i="14" s="1"/>
  <c r="BV30" i="27"/>
  <c r="BW21" i="27"/>
  <c r="BV22" i="27"/>
  <c r="BV31" i="27"/>
  <c r="BV32" i="27"/>
  <c r="BV89" i="15" s="1"/>
  <c r="BV89" i="14" s="1"/>
  <c r="BN209" i="16"/>
  <c r="AZ41" i="22"/>
  <c r="BO10" i="16"/>
  <c r="BR11" i="16"/>
  <c r="BY5" i="23"/>
  <c r="BV3" i="21"/>
  <c r="BU39" i="21"/>
  <c r="BU40" i="21"/>
  <c r="BU44" i="21"/>
  <c r="BU45" i="21"/>
  <c r="BU60" i="21"/>
  <c r="BU189" i="15" s="1"/>
  <c r="BU65" i="21"/>
  <c r="BU91" i="21"/>
  <c r="BU88" i="21"/>
  <c r="BU83" i="21"/>
  <c r="BU189" i="16" s="1"/>
  <c r="BU85" i="21"/>
  <c r="BD56" i="3"/>
  <c r="BU68" i="21"/>
  <c r="BU62" i="21"/>
  <c r="BU1" i="21"/>
  <c r="BT42" i="21"/>
  <c r="BA100" i="18"/>
  <c r="AG100" i="18"/>
  <c r="AY101" i="18"/>
  <c r="B77" i="18"/>
  <c r="AZ56" i="3"/>
  <c r="A76" i="18"/>
  <c r="CW16" i="17"/>
  <c r="CV17" i="17"/>
  <c r="CU69" i="17"/>
  <c r="BK2" i="17"/>
  <c r="BJ21" i="17"/>
  <c r="BJ36" i="17"/>
  <c r="BJ50" i="17"/>
  <c r="BJ51" i="17"/>
  <c r="BJ54" i="17"/>
  <c r="A58" i="7"/>
  <c r="F58" i="7"/>
  <c r="BI40" i="17"/>
  <c r="BI41" i="17"/>
  <c r="BI42" i="17"/>
  <c r="BI43" i="17"/>
  <c r="BI55" i="17"/>
  <c r="BI56" i="17"/>
  <c r="BI70" i="17"/>
  <c r="BI71" i="17"/>
  <c r="BI73" i="17"/>
  <c r="BI64" i="17"/>
  <c r="BH57" i="17"/>
  <c r="BH58" i="17"/>
  <c r="BH59" i="17"/>
  <c r="Q74" i="18"/>
  <c r="BH65" i="17"/>
  <c r="BH66" i="17"/>
  <c r="BH67" i="17"/>
  <c r="B56" i="7"/>
  <c r="BG63" i="17"/>
  <c r="BG68" i="17"/>
  <c r="I73" i="18"/>
  <c r="BB53" i="3" s="1"/>
  <c r="R73" i="18"/>
  <c r="J73" i="18" s="1"/>
  <c r="AD73" i="18"/>
  <c r="C55" i="7"/>
  <c r="U73" i="18"/>
  <c r="D55" i="7"/>
  <c r="Y73" i="18"/>
  <c r="E55" i="7"/>
  <c r="BF90" i="17"/>
  <c r="BF89" i="17"/>
  <c r="BF88" i="17"/>
  <c r="T72" i="18"/>
  <c r="BF93" i="17"/>
  <c r="BF92" i="17"/>
  <c r="BF91" i="17"/>
  <c r="X72" i="18"/>
  <c r="AE72" i="18"/>
  <c r="V72" i="18"/>
  <c r="Z72" i="18"/>
  <c r="AA71" i="18"/>
  <c r="B70" i="9"/>
  <c r="O70" i="9"/>
  <c r="C70" i="9"/>
  <c r="P70" i="9"/>
  <c r="D70" i="9"/>
  <c r="E70" i="9"/>
  <c r="F70" i="9"/>
  <c r="L70" i="9"/>
  <c r="N70" i="9"/>
  <c r="T70" i="9"/>
  <c r="A71" i="9"/>
  <c r="BI14" i="6"/>
  <c r="BH16" i="6"/>
  <c r="BH17" i="6"/>
  <c r="BH18" i="6"/>
  <c r="BH19" i="6"/>
  <c r="BH20" i="6"/>
  <c r="BH24" i="6"/>
  <c r="BH25" i="6"/>
  <c r="BH26" i="6"/>
  <c r="BH27" i="6"/>
  <c r="BH28" i="6"/>
  <c r="BH29" i="6"/>
  <c r="BU6" i="14"/>
  <c r="BI24" i="12"/>
  <c r="BT1" i="14"/>
  <c r="BH25" i="12"/>
  <c r="BH26" i="12"/>
  <c r="BH27" i="12"/>
  <c r="BH28" i="12"/>
  <c r="BH29" i="12"/>
  <c r="BH30" i="12"/>
  <c r="BH31" i="12"/>
  <c r="BH32" i="12"/>
  <c r="BH33" i="12"/>
  <c r="BH34" i="12"/>
  <c r="BH35" i="12"/>
  <c r="BH36" i="12"/>
  <c r="BH37" i="12"/>
  <c r="BH39" i="12"/>
  <c r="BH55" i="12"/>
  <c r="BT65" i="16"/>
  <c r="BT64" i="16" s="1"/>
  <c r="BU6" i="16"/>
  <c r="BT23" i="16"/>
  <c r="BT24" i="16"/>
  <c r="BT25" i="16"/>
  <c r="BT26" i="16"/>
  <c r="BT29" i="16"/>
  <c r="BT30" i="16"/>
  <c r="BT31" i="16"/>
  <c r="BT32" i="16"/>
  <c r="BT217" i="16"/>
  <c r="BT230" i="16"/>
  <c r="BT1" i="16"/>
  <c r="BT2" i="16"/>
  <c r="BT3" i="16"/>
  <c r="BR22" i="16"/>
  <c r="BS222" i="16"/>
  <c r="BE10" i="22"/>
  <c r="BS11" i="16"/>
  <c r="BS13" i="16"/>
  <c r="BS14" i="16"/>
  <c r="BR224" i="16"/>
  <c r="BR229" i="16"/>
  <c r="BR228" i="16"/>
  <c r="BD11" i="22"/>
  <c r="BD12" i="22"/>
  <c r="BC12" i="22"/>
  <c r="BB41" i="22"/>
  <c r="BV125" i="15"/>
  <c r="BV125" i="14" s="1"/>
  <c r="BV87" i="15"/>
  <c r="BV87" i="14" s="1"/>
  <c r="BW52" i="27"/>
  <c r="BW48" i="27"/>
  <c r="BW49" i="27"/>
  <c r="BW53" i="27"/>
  <c r="BW47" i="27"/>
  <c r="BW54" i="27"/>
  <c r="BW40" i="27"/>
  <c r="BW132" i="15" s="1"/>
  <c r="BW132" i="14" s="1"/>
  <c r="BW38" i="27"/>
  <c r="BW127" i="15" s="1"/>
  <c r="BW127" i="14" s="1"/>
  <c r="BW39" i="27"/>
  <c r="BW131" i="15" s="1"/>
  <c r="BW41" i="27"/>
  <c r="BW133" i="15" s="1"/>
  <c r="BW133" i="14" s="1"/>
  <c r="BW36" i="27"/>
  <c r="BW37" i="27"/>
  <c r="BW126" i="15" s="1"/>
  <c r="BW126" i="14" s="1"/>
  <c r="BW30" i="27"/>
  <c r="BW87" i="15" s="1"/>
  <c r="BW87" i="14" s="1"/>
  <c r="BW31" i="27"/>
  <c r="BW32" i="27"/>
  <c r="BX21" i="27"/>
  <c r="BW22" i="27"/>
  <c r="BV88" i="15"/>
  <c r="BV88" i="14" s="1"/>
  <c r="BO9" i="16"/>
  <c r="BV6" i="23"/>
  <c r="BQ223" i="16"/>
  <c r="BQ227" i="16"/>
  <c r="BQ226" i="16"/>
  <c r="BW3" i="21"/>
  <c r="BV39" i="21"/>
  <c r="BV40" i="21"/>
  <c r="BV44" i="21"/>
  <c r="BV45" i="21"/>
  <c r="BV60" i="21"/>
  <c r="BV189" i="15" s="1"/>
  <c r="BV62" i="21"/>
  <c r="BV85" i="21"/>
  <c r="BV68" i="21"/>
  <c r="BV91" i="21"/>
  <c r="BV83" i="21"/>
  <c r="BV189" i="16" s="1"/>
  <c r="BV88" i="21"/>
  <c r="BD57" i="3"/>
  <c r="BV65" i="21"/>
  <c r="BV1" i="21"/>
  <c r="BU42" i="21"/>
  <c r="BA101" i="18"/>
  <c r="AG101" i="18"/>
  <c r="AY102" i="18"/>
  <c r="B78" i="18"/>
  <c r="AZ57" i="3"/>
  <c r="A77" i="18"/>
  <c r="CX16" i="17"/>
  <c r="CW17" i="17"/>
  <c r="CV69" i="17"/>
  <c r="BL2" i="17"/>
  <c r="BK21" i="17"/>
  <c r="BK36" i="17"/>
  <c r="BK50" i="17"/>
  <c r="BK51" i="17"/>
  <c r="BK54" i="17"/>
  <c r="A59" i="7"/>
  <c r="F59" i="7"/>
  <c r="BJ40" i="17"/>
  <c r="BJ41" i="17"/>
  <c r="BJ42" i="17"/>
  <c r="BJ43" i="17"/>
  <c r="BJ55" i="17"/>
  <c r="BJ56" i="17"/>
  <c r="BJ70" i="17"/>
  <c r="BJ71" i="17"/>
  <c r="BJ73" i="17"/>
  <c r="BJ64" i="17"/>
  <c r="BI57" i="17"/>
  <c r="BI58" i="17"/>
  <c r="BI59" i="17"/>
  <c r="Q75" i="18"/>
  <c r="BI65" i="17"/>
  <c r="BI66" i="17"/>
  <c r="BI67" i="17"/>
  <c r="B57" i="7"/>
  <c r="BH63" i="17"/>
  <c r="BH68" i="17"/>
  <c r="I74" i="18"/>
  <c r="BB54" i="3" s="1"/>
  <c r="R74" i="18"/>
  <c r="J74" i="18" s="1"/>
  <c r="AD74" i="18"/>
  <c r="C56" i="7"/>
  <c r="U74" i="18"/>
  <c r="D56" i="7"/>
  <c r="Y74" i="18"/>
  <c r="E56" i="7"/>
  <c r="BG93" i="17"/>
  <c r="BG92" i="17"/>
  <c r="BG91" i="17"/>
  <c r="X73" i="18"/>
  <c r="AE73" i="18"/>
  <c r="V73" i="18"/>
  <c r="Z73" i="18"/>
  <c r="W72" i="18"/>
  <c r="AA72" i="18"/>
  <c r="B71" i="9"/>
  <c r="O71" i="9"/>
  <c r="C71" i="9"/>
  <c r="P71" i="9"/>
  <c r="D71" i="9"/>
  <c r="E71" i="9"/>
  <c r="F71" i="9"/>
  <c r="L71" i="9"/>
  <c r="N71" i="9"/>
  <c r="T71" i="9"/>
  <c r="A72" i="9"/>
  <c r="BJ14" i="6"/>
  <c r="BI16" i="6"/>
  <c r="BI17" i="6"/>
  <c r="BI18" i="6"/>
  <c r="BI19" i="6"/>
  <c r="BI20" i="6"/>
  <c r="BI24" i="6"/>
  <c r="BI25" i="6"/>
  <c r="BI26" i="6"/>
  <c r="BI27" i="6"/>
  <c r="BI28" i="6"/>
  <c r="BI29" i="6"/>
  <c r="BV6" i="14"/>
  <c r="BJ24" i="12"/>
  <c r="BU1" i="14"/>
  <c r="BI25" i="12"/>
  <c r="BI26" i="12"/>
  <c r="BI27" i="12"/>
  <c r="BI28" i="12"/>
  <c r="BI29" i="12"/>
  <c r="BI30" i="12"/>
  <c r="BI31" i="12"/>
  <c r="BI32" i="12"/>
  <c r="BI33" i="12"/>
  <c r="BI34" i="12"/>
  <c r="BI35" i="12"/>
  <c r="BI36" i="12"/>
  <c r="BI37" i="12"/>
  <c r="BI39" i="12"/>
  <c r="BI55" i="12"/>
  <c r="BU65" i="16"/>
  <c r="BU64" i="16" s="1"/>
  <c r="BV6" i="16"/>
  <c r="BU23" i="16"/>
  <c r="BU24" i="16"/>
  <c r="BU25" i="16"/>
  <c r="BU26" i="16"/>
  <c r="BU29" i="16"/>
  <c r="BU30" i="16"/>
  <c r="BU31" i="16"/>
  <c r="BU32" i="16"/>
  <c r="BU217" i="16"/>
  <c r="BU230" i="16"/>
  <c r="BU1" i="16"/>
  <c r="BU2" i="16"/>
  <c r="BU3" i="16"/>
  <c r="BS22" i="16"/>
  <c r="BT222" i="16"/>
  <c r="BF10" i="22"/>
  <c r="BT13" i="16"/>
  <c r="CA4" i="23"/>
  <c r="BT14" i="16"/>
  <c r="BS224" i="16"/>
  <c r="BS229" i="16"/>
  <c r="BS228" i="16"/>
  <c r="BE11" i="22"/>
  <c r="BZ5" i="23"/>
  <c r="BZ4" i="23"/>
  <c r="BW125" i="15"/>
  <c r="BW125" i="14" s="1"/>
  <c r="BW88" i="15"/>
  <c r="BW88" i="14" s="1"/>
  <c r="BX54" i="27"/>
  <c r="BX53" i="27"/>
  <c r="BX48" i="27"/>
  <c r="BX49" i="27"/>
  <c r="BX41" i="27"/>
  <c r="BX133" i="15" s="1"/>
  <c r="BX133" i="14" s="1"/>
  <c r="BX37" i="27"/>
  <c r="BX126" i="15" s="1"/>
  <c r="BX126" i="14" s="1"/>
  <c r="BX36" i="27"/>
  <c r="BX38" i="27"/>
  <c r="BX127" i="15" s="1"/>
  <c r="BX127" i="14" s="1"/>
  <c r="BX40" i="27"/>
  <c r="BX132" i="15" s="1"/>
  <c r="BX132" i="14" s="1"/>
  <c r="BX39" i="27"/>
  <c r="BX131" i="15" s="1"/>
  <c r="BX131" i="14" s="1"/>
  <c r="BX47" i="27"/>
  <c r="BX52" i="27"/>
  <c r="BX22" i="27"/>
  <c r="BX32" i="27"/>
  <c r="BX89" i="15" s="1"/>
  <c r="BX89" i="14" s="1"/>
  <c r="BX30" i="27"/>
  <c r="BX31" i="27"/>
  <c r="BY21" i="27"/>
  <c r="BP209" i="16"/>
  <c r="BO209" i="16"/>
  <c r="BA41" i="22"/>
  <c r="BQ10" i="16"/>
  <c r="BR223" i="16"/>
  <c r="BR227" i="16"/>
  <c r="BR226" i="16"/>
  <c r="BR10" i="16"/>
  <c r="BT11" i="16"/>
  <c r="CA5" i="23"/>
  <c r="BW25" i="27"/>
  <c r="BW17" i="15" s="1"/>
  <c r="BW17" i="14" s="1"/>
  <c r="BX3" i="21"/>
  <c r="BW39" i="21"/>
  <c r="BW40" i="21"/>
  <c r="BW44" i="21"/>
  <c r="BW45" i="21"/>
  <c r="BW60" i="21"/>
  <c r="BW189" i="15" s="1"/>
  <c r="BW65" i="21"/>
  <c r="BW62" i="21"/>
  <c r="BW68" i="21"/>
  <c r="BW83" i="21"/>
  <c r="BW189" i="16" s="1"/>
  <c r="BW85" i="21"/>
  <c r="BW88" i="21"/>
  <c r="BD58" i="3"/>
  <c r="BW91" i="21"/>
  <c r="BW1" i="21"/>
  <c r="BV42" i="21"/>
  <c r="BA102" i="18"/>
  <c r="AG102" i="18"/>
  <c r="AY103" i="18"/>
  <c r="B79" i="18"/>
  <c r="AZ58" i="3"/>
  <c r="A78" i="18"/>
  <c r="CY16" i="17"/>
  <c r="CX17" i="17"/>
  <c r="CW69" i="17"/>
  <c r="BM2" i="17"/>
  <c r="BL21" i="17"/>
  <c r="BL36" i="17"/>
  <c r="BL50" i="17"/>
  <c r="BL51" i="17"/>
  <c r="BL54" i="17"/>
  <c r="A60" i="7"/>
  <c r="F60" i="7"/>
  <c r="BK40" i="17"/>
  <c r="BK41" i="17"/>
  <c r="BK42" i="17"/>
  <c r="BK43" i="17"/>
  <c r="BK55" i="17"/>
  <c r="BK56" i="17"/>
  <c r="BK70" i="17"/>
  <c r="BK71" i="17"/>
  <c r="BK73" i="17"/>
  <c r="BK64" i="17"/>
  <c r="BJ57" i="17"/>
  <c r="BJ58" i="17"/>
  <c r="BJ59" i="17"/>
  <c r="Q76" i="18"/>
  <c r="BJ65" i="17"/>
  <c r="BJ66" i="17"/>
  <c r="BJ67" i="17"/>
  <c r="B58" i="7"/>
  <c r="BI63" i="17"/>
  <c r="BI68" i="17"/>
  <c r="I75" i="18"/>
  <c r="BB55" i="3" s="1"/>
  <c r="R75" i="18"/>
  <c r="J75" i="18" s="1"/>
  <c r="AD75" i="18"/>
  <c r="C57" i="7"/>
  <c r="U75" i="18"/>
  <c r="D57" i="7"/>
  <c r="Y75" i="18"/>
  <c r="E57" i="7"/>
  <c r="BH90" i="17"/>
  <c r="BH89" i="17"/>
  <c r="BH88" i="17"/>
  <c r="T74" i="18"/>
  <c r="BH93" i="17"/>
  <c r="BH92" i="17"/>
  <c r="BH91" i="17"/>
  <c r="X74" i="18"/>
  <c r="AE74" i="18"/>
  <c r="V74" i="18"/>
  <c r="Z74" i="18"/>
  <c r="AA73" i="18"/>
  <c r="B72" i="9"/>
  <c r="O72" i="9"/>
  <c r="C72" i="9"/>
  <c r="P72" i="9"/>
  <c r="D72" i="9"/>
  <c r="E72" i="9"/>
  <c r="F72" i="9"/>
  <c r="L72" i="9"/>
  <c r="N72" i="9"/>
  <c r="T72" i="9"/>
  <c r="A73" i="9"/>
  <c r="BK14" i="6"/>
  <c r="BJ16" i="6"/>
  <c r="BJ17" i="6"/>
  <c r="BJ18" i="6"/>
  <c r="BJ19" i="6"/>
  <c r="BJ20" i="6"/>
  <c r="BJ24" i="6"/>
  <c r="BJ25" i="6"/>
  <c r="BJ26" i="6"/>
  <c r="BJ27" i="6"/>
  <c r="BJ28" i="6"/>
  <c r="BJ29" i="6"/>
  <c r="BW6" i="14"/>
  <c r="BK24" i="12"/>
  <c r="BV1" i="14"/>
  <c r="BJ25" i="12"/>
  <c r="BJ26" i="12"/>
  <c r="BJ27" i="12"/>
  <c r="BJ28" i="12"/>
  <c r="BJ29" i="12"/>
  <c r="BJ30" i="12"/>
  <c r="BJ31" i="12"/>
  <c r="BJ32" i="12"/>
  <c r="BJ33" i="12"/>
  <c r="BJ34" i="12"/>
  <c r="BJ35" i="12"/>
  <c r="BJ36" i="12"/>
  <c r="BJ37" i="12"/>
  <c r="BJ39" i="12"/>
  <c r="BJ55" i="12"/>
  <c r="BV65" i="16"/>
  <c r="BV64" i="16" s="1"/>
  <c r="BW6" i="16"/>
  <c r="BV23" i="16"/>
  <c r="BV24" i="16"/>
  <c r="BV11" i="16"/>
  <c r="CC5" i="23"/>
  <c r="BV25" i="16"/>
  <c r="BV26" i="16"/>
  <c r="BV29" i="16"/>
  <c r="BV30" i="16"/>
  <c r="BV31" i="16"/>
  <c r="BV32" i="16"/>
  <c r="BV217" i="16"/>
  <c r="BV230" i="16"/>
  <c r="BV1" i="16"/>
  <c r="BV2" i="16"/>
  <c r="BV3" i="16"/>
  <c r="BT22" i="16"/>
  <c r="BU222" i="16"/>
  <c r="BG10" i="22"/>
  <c r="BU11" i="16"/>
  <c r="BU13" i="16"/>
  <c r="BU14" i="16"/>
  <c r="BT224" i="16"/>
  <c r="BT229" i="16"/>
  <c r="BT228" i="16"/>
  <c r="BF11" i="22"/>
  <c r="BF12" i="22"/>
  <c r="BE12" i="22"/>
  <c r="BX125" i="15"/>
  <c r="BX125" i="14" s="1"/>
  <c r="AE36" i="13" s="1"/>
  <c r="BX88" i="15"/>
  <c r="BX88" i="14" s="1"/>
  <c r="BY47" i="27"/>
  <c r="BY48" i="27"/>
  <c r="BY49" i="27"/>
  <c r="BY53" i="27"/>
  <c r="BY36" i="27"/>
  <c r="BY52" i="27"/>
  <c r="BY41" i="27"/>
  <c r="BY133" i="15" s="1"/>
  <c r="BY133" i="14" s="1"/>
  <c r="BY39" i="27"/>
  <c r="BY38" i="27"/>
  <c r="BY127" i="15" s="1"/>
  <c r="BY127" i="14" s="1"/>
  <c r="BY37" i="27"/>
  <c r="BY126" i="15" s="1"/>
  <c r="BY126" i="14" s="1"/>
  <c r="BY40" i="27"/>
  <c r="BY132" i="15" s="1"/>
  <c r="BY132" i="14" s="1"/>
  <c r="BY54" i="27"/>
  <c r="BY26" i="27" s="1"/>
  <c r="BY12" i="15" s="1"/>
  <c r="BY12" i="14" s="1"/>
  <c r="BY22" i="27"/>
  <c r="BY30" i="27"/>
  <c r="BY32" i="27"/>
  <c r="BY89" i="15" s="1"/>
  <c r="BY89" i="14" s="1"/>
  <c r="BZ21" i="27"/>
  <c r="BY31" i="27"/>
  <c r="BQ9" i="16"/>
  <c r="BX6" i="23"/>
  <c r="BR9" i="16"/>
  <c r="BY6" i="23"/>
  <c r="BS223" i="16"/>
  <c r="BS227" i="16"/>
  <c r="BS226" i="16"/>
  <c r="BS10" i="16"/>
  <c r="BY3" i="21"/>
  <c r="BX39" i="21"/>
  <c r="BX40" i="21"/>
  <c r="BX44" i="21"/>
  <c r="BX45" i="21"/>
  <c r="BX60" i="21"/>
  <c r="BX189" i="15" s="1"/>
  <c r="BX88" i="21"/>
  <c r="BX85" i="21"/>
  <c r="BX65" i="21"/>
  <c r="BX91" i="21"/>
  <c r="BD59" i="3"/>
  <c r="BX68" i="21"/>
  <c r="BX83" i="21"/>
  <c r="BX189" i="16" s="1"/>
  <c r="BX62" i="21"/>
  <c r="BX1" i="21"/>
  <c r="BW42" i="21"/>
  <c r="BA103" i="18"/>
  <c r="AG103" i="18"/>
  <c r="AY104" i="18"/>
  <c r="B80" i="18"/>
  <c r="AZ59" i="3"/>
  <c r="A79" i="18"/>
  <c r="CZ16" i="17"/>
  <c r="CY17" i="17"/>
  <c r="CX69" i="17"/>
  <c r="BN2" i="17"/>
  <c r="BM21" i="17"/>
  <c r="BM36" i="17"/>
  <c r="BM50" i="17"/>
  <c r="BM51" i="17"/>
  <c r="BM54" i="17"/>
  <c r="A61" i="7"/>
  <c r="F61" i="7"/>
  <c r="BL40" i="17"/>
  <c r="BL41" i="17"/>
  <c r="BL42" i="17"/>
  <c r="BL43" i="17"/>
  <c r="BL55" i="17"/>
  <c r="BL56" i="17"/>
  <c r="BL70" i="17"/>
  <c r="BL71" i="17"/>
  <c r="BL73" i="17"/>
  <c r="BL64" i="17"/>
  <c r="BK57" i="17"/>
  <c r="BK58" i="17"/>
  <c r="BK59" i="17"/>
  <c r="Q77" i="18"/>
  <c r="BK65" i="17"/>
  <c r="BK66" i="17"/>
  <c r="BK67" i="17"/>
  <c r="B59" i="7"/>
  <c r="BJ63" i="17"/>
  <c r="BJ68" i="17"/>
  <c r="I76" i="18"/>
  <c r="BB56" i="3" s="1"/>
  <c r="R76" i="18"/>
  <c r="J76" i="18" s="1"/>
  <c r="AD76" i="18"/>
  <c r="C58" i="7"/>
  <c r="U76" i="18"/>
  <c r="D58" i="7"/>
  <c r="Y76" i="18"/>
  <c r="E58" i="7"/>
  <c r="BI90" i="17"/>
  <c r="BI89" i="17"/>
  <c r="BI88" i="17"/>
  <c r="T75" i="18"/>
  <c r="BI93" i="17"/>
  <c r="BI92" i="17"/>
  <c r="BI91" i="17"/>
  <c r="X75" i="18"/>
  <c r="AE75" i="18"/>
  <c r="V75" i="18"/>
  <c r="Z75" i="18"/>
  <c r="W74" i="18"/>
  <c r="AA74" i="18"/>
  <c r="B73" i="9"/>
  <c r="O73" i="9"/>
  <c r="C73" i="9"/>
  <c r="P73" i="9"/>
  <c r="D73" i="9"/>
  <c r="E73" i="9"/>
  <c r="F73" i="9"/>
  <c r="L73" i="9"/>
  <c r="N73" i="9"/>
  <c r="T73" i="9"/>
  <c r="A74" i="9"/>
  <c r="BL14" i="6"/>
  <c r="BK16" i="6"/>
  <c r="BK17" i="6"/>
  <c r="BK18" i="6"/>
  <c r="BK19" i="6"/>
  <c r="BK20" i="6"/>
  <c r="BK24" i="6"/>
  <c r="BK25" i="6"/>
  <c r="BK26" i="6"/>
  <c r="BK27" i="6"/>
  <c r="BK28" i="6"/>
  <c r="BK29" i="6"/>
  <c r="BX6" i="14"/>
  <c r="BL24" i="12"/>
  <c r="BW1" i="14"/>
  <c r="BK25" i="12"/>
  <c r="BK26" i="12"/>
  <c r="BK27" i="12"/>
  <c r="BK28" i="12"/>
  <c r="BK29" i="12"/>
  <c r="BK30" i="12"/>
  <c r="BK31" i="12"/>
  <c r="BK32" i="12"/>
  <c r="BK33" i="12"/>
  <c r="BK34" i="12"/>
  <c r="BK35" i="12"/>
  <c r="BK36" i="12"/>
  <c r="BK37" i="12"/>
  <c r="BK39" i="12"/>
  <c r="BK55" i="12"/>
  <c r="BW65" i="16"/>
  <c r="BW64" i="16" s="1"/>
  <c r="BX6" i="16"/>
  <c r="BW23" i="16"/>
  <c r="BW24" i="16"/>
  <c r="BW25" i="16"/>
  <c r="BW26" i="16"/>
  <c r="BW29" i="16"/>
  <c r="BW30" i="16"/>
  <c r="BW31" i="16"/>
  <c r="BW32" i="16"/>
  <c r="BW217" i="16"/>
  <c r="BW230" i="16"/>
  <c r="BW1" i="16"/>
  <c r="BW2" i="16"/>
  <c r="BW3" i="16"/>
  <c r="BU22" i="16"/>
  <c r="BV222" i="16"/>
  <c r="BH10" i="22"/>
  <c r="BV13" i="16"/>
  <c r="CC4" i="23"/>
  <c r="BV14" i="16"/>
  <c r="BU224" i="16"/>
  <c r="BU229" i="16"/>
  <c r="BU228" i="16"/>
  <c r="BG11" i="22"/>
  <c r="CB5" i="23"/>
  <c r="CB4" i="23"/>
  <c r="BY125" i="15"/>
  <c r="BY125" i="14" s="1"/>
  <c r="BZ54" i="27"/>
  <c r="BZ47" i="27"/>
  <c r="BZ52" i="27"/>
  <c r="BZ48" i="27"/>
  <c r="BZ49" i="27"/>
  <c r="BZ26" i="27" s="1"/>
  <c r="BZ12" i="15" s="1"/>
  <c r="BZ12" i="14" s="1"/>
  <c r="BZ37" i="27"/>
  <c r="BZ126" i="15" s="1"/>
  <c r="BZ126" i="14" s="1"/>
  <c r="BZ53" i="27"/>
  <c r="BZ25" i="27" s="1"/>
  <c r="BZ17" i="15" s="1"/>
  <c r="BZ17" i="14" s="1"/>
  <c r="BZ40" i="27"/>
  <c r="BZ132" i="15" s="1"/>
  <c r="BZ132" i="14" s="1"/>
  <c r="BZ41" i="27"/>
  <c r="BZ133" i="15" s="1"/>
  <c r="BZ133" i="14" s="1"/>
  <c r="BZ36" i="27"/>
  <c r="BZ38" i="27"/>
  <c r="BZ127" i="15" s="1"/>
  <c r="BZ127" i="14" s="1"/>
  <c r="BZ39" i="27"/>
  <c r="BZ131" i="15" s="1"/>
  <c r="BZ22" i="27"/>
  <c r="BZ30" i="27"/>
  <c r="BZ87" i="15" s="1"/>
  <c r="BZ87" i="14" s="1"/>
  <c r="BZ31" i="27"/>
  <c r="CA21" i="27"/>
  <c r="BZ32" i="27"/>
  <c r="BZ89" i="15" s="1"/>
  <c r="BZ89" i="14" s="1"/>
  <c r="BR209" i="16"/>
  <c r="BQ209" i="16"/>
  <c r="BC41" i="22"/>
  <c r="BD41" i="22"/>
  <c r="BS9" i="16"/>
  <c r="BZ6" i="23"/>
  <c r="BY25" i="27"/>
  <c r="BY17" i="15" s="1"/>
  <c r="BY17" i="14" s="1"/>
  <c r="BT223" i="16"/>
  <c r="BT227" i="16"/>
  <c r="BT226" i="16"/>
  <c r="BT10" i="16"/>
  <c r="BZ3" i="21"/>
  <c r="BY39" i="21"/>
  <c r="BY40" i="21"/>
  <c r="BY44" i="21"/>
  <c r="BY45" i="21"/>
  <c r="BY60" i="21"/>
  <c r="BY189" i="15" s="1"/>
  <c r="BY88" i="21"/>
  <c r="BY85" i="21"/>
  <c r="BY91" i="21"/>
  <c r="BY65" i="21"/>
  <c r="BY68" i="21"/>
  <c r="BY62" i="21"/>
  <c r="BD60" i="3"/>
  <c r="BY83" i="21"/>
  <c r="BY189" i="16" s="1"/>
  <c r="BY1" i="21"/>
  <c r="BX42" i="21"/>
  <c r="BA104" i="18"/>
  <c r="AG104" i="18"/>
  <c r="AY105" i="18"/>
  <c r="B81" i="18"/>
  <c r="AZ60" i="3"/>
  <c r="A80" i="18"/>
  <c r="DA16" i="17"/>
  <c r="CZ17" i="17"/>
  <c r="CY69" i="17"/>
  <c r="BO2" i="17"/>
  <c r="BN21" i="17"/>
  <c r="BN36" i="17"/>
  <c r="BN50" i="17"/>
  <c r="BN51" i="17"/>
  <c r="BN54" i="17"/>
  <c r="A62" i="7"/>
  <c r="F62" i="7"/>
  <c r="BM40" i="17"/>
  <c r="BM41" i="17"/>
  <c r="BM42" i="17"/>
  <c r="BM43" i="17"/>
  <c r="BM55" i="17"/>
  <c r="BM56" i="17"/>
  <c r="BM70" i="17"/>
  <c r="BM71" i="17"/>
  <c r="BM73" i="17"/>
  <c r="BM64" i="17"/>
  <c r="BL57" i="17"/>
  <c r="BL58" i="17"/>
  <c r="BL59" i="17"/>
  <c r="Q78" i="18"/>
  <c r="BL65" i="17"/>
  <c r="BL66" i="17"/>
  <c r="BL67" i="17"/>
  <c r="B60" i="7"/>
  <c r="BK63" i="17"/>
  <c r="BK68" i="17"/>
  <c r="I77" i="18"/>
  <c r="BB57" i="3" s="1"/>
  <c r="R77" i="18"/>
  <c r="J77" i="18" s="1"/>
  <c r="AD77" i="18"/>
  <c r="C59" i="7"/>
  <c r="U77" i="18"/>
  <c r="D59" i="7"/>
  <c r="Y77" i="18"/>
  <c r="E59" i="7"/>
  <c r="BJ90" i="17"/>
  <c r="BJ89" i="17"/>
  <c r="BJ88" i="17"/>
  <c r="T76" i="18"/>
  <c r="W76" i="18" s="1"/>
  <c r="BJ93" i="17"/>
  <c r="BJ92" i="17"/>
  <c r="BJ91" i="17"/>
  <c r="X76" i="18"/>
  <c r="AE76" i="18"/>
  <c r="V76" i="18"/>
  <c r="Z76" i="18"/>
  <c r="W75" i="18"/>
  <c r="AA75" i="18"/>
  <c r="B74" i="9"/>
  <c r="O74" i="9"/>
  <c r="C74" i="9"/>
  <c r="P74" i="9"/>
  <c r="D74" i="9"/>
  <c r="E74" i="9"/>
  <c r="F74" i="9"/>
  <c r="L74" i="9"/>
  <c r="N74" i="9"/>
  <c r="T74" i="9"/>
  <c r="A75" i="9"/>
  <c r="BM14" i="6"/>
  <c r="BL16" i="6"/>
  <c r="BL17" i="6"/>
  <c r="BL18" i="6"/>
  <c r="BL19" i="6"/>
  <c r="BL20" i="6"/>
  <c r="BL24" i="6"/>
  <c r="BL25" i="6"/>
  <c r="BL26" i="6"/>
  <c r="BL27" i="6"/>
  <c r="BL28" i="6"/>
  <c r="BL29" i="6"/>
  <c r="BY6" i="14"/>
  <c r="BM24" i="12"/>
  <c r="BX1" i="14"/>
  <c r="BL25" i="12"/>
  <c r="BL26" i="12"/>
  <c r="BL27" i="12"/>
  <c r="BL28" i="12"/>
  <c r="BL29" i="12"/>
  <c r="BL30" i="12"/>
  <c r="BL31" i="12"/>
  <c r="BL32" i="12"/>
  <c r="BL33" i="12"/>
  <c r="BL34" i="12"/>
  <c r="BL35" i="12"/>
  <c r="BL36" i="12"/>
  <c r="BL37" i="12"/>
  <c r="BL39" i="12"/>
  <c r="BL55" i="12"/>
  <c r="BX65" i="16"/>
  <c r="BX64" i="16" s="1"/>
  <c r="BY6" i="16"/>
  <c r="BX23" i="16"/>
  <c r="BX24" i="16"/>
  <c r="BX11" i="16"/>
  <c r="CE5" i="23"/>
  <c r="BX25" i="16"/>
  <c r="BX26" i="16"/>
  <c r="BX29" i="16"/>
  <c r="BX30" i="16"/>
  <c r="BX31" i="16"/>
  <c r="BX32" i="16"/>
  <c r="BX217" i="16"/>
  <c r="BX230" i="16"/>
  <c r="BX1" i="16"/>
  <c r="BX2" i="16"/>
  <c r="BX3" i="16"/>
  <c r="BV22" i="16"/>
  <c r="BW222" i="16"/>
  <c r="BI10" i="22"/>
  <c r="BW11" i="16"/>
  <c r="BW13" i="16"/>
  <c r="BW14" i="16"/>
  <c r="BV224" i="16"/>
  <c r="BV229" i="16"/>
  <c r="BV228" i="16"/>
  <c r="BH11" i="22"/>
  <c r="BH12" i="22"/>
  <c r="BG12" i="22"/>
  <c r="BZ125" i="15"/>
  <c r="BZ125" i="14" s="1"/>
  <c r="CA52" i="27"/>
  <c r="CA53" i="27"/>
  <c r="CA54" i="27"/>
  <c r="CA36" i="27"/>
  <c r="CA47" i="27"/>
  <c r="CA48" i="27"/>
  <c r="CA37" i="27"/>
  <c r="CA126" i="15" s="1"/>
  <c r="CA126" i="14" s="1"/>
  <c r="CA39" i="27"/>
  <c r="CA131" i="15" s="1"/>
  <c r="CA131" i="14" s="1"/>
  <c r="CA40" i="27"/>
  <c r="CA132" i="15" s="1"/>
  <c r="CA132" i="14" s="1"/>
  <c r="CA41" i="27"/>
  <c r="CA133" i="15" s="1"/>
  <c r="CA133" i="14" s="1"/>
  <c r="CA38" i="27"/>
  <c r="CA127" i="15" s="1"/>
  <c r="CA127" i="14" s="1"/>
  <c r="CA49" i="27"/>
  <c r="CA22" i="27"/>
  <c r="CA30" i="27"/>
  <c r="CB21" i="27"/>
  <c r="CA31" i="27"/>
  <c r="CA32" i="27"/>
  <c r="CA89" i="15" s="1"/>
  <c r="CA89" i="14" s="1"/>
  <c r="BE41" i="22"/>
  <c r="BT9" i="16"/>
  <c r="CA6" i="23"/>
  <c r="BS209" i="16"/>
  <c r="BU223" i="16"/>
  <c r="BU227" i="16"/>
  <c r="BU226" i="16"/>
  <c r="BU10" i="16"/>
  <c r="CA3" i="21"/>
  <c r="BZ39" i="21"/>
  <c r="BZ40" i="21"/>
  <c r="BZ44" i="21"/>
  <c r="BZ45" i="21"/>
  <c r="BZ60" i="21"/>
  <c r="BZ189" i="15" s="1"/>
  <c r="BZ68" i="21"/>
  <c r="BZ62" i="21"/>
  <c r="BZ65" i="21"/>
  <c r="BZ83" i="21"/>
  <c r="BZ189" i="16" s="1"/>
  <c r="BZ85" i="21"/>
  <c r="BZ88" i="21"/>
  <c r="BZ91" i="21"/>
  <c r="BD61" i="3"/>
  <c r="BZ1" i="21"/>
  <c r="BY42" i="21"/>
  <c r="BA105" i="18"/>
  <c r="AG105" i="18"/>
  <c r="AY106" i="18"/>
  <c r="B82" i="18"/>
  <c r="AZ61" i="3"/>
  <c r="A81" i="18"/>
  <c r="DB16" i="17"/>
  <c r="DA17" i="17"/>
  <c r="CZ69" i="17"/>
  <c r="BP2" i="17"/>
  <c r="BO21" i="17"/>
  <c r="BO36" i="17"/>
  <c r="BO50" i="17"/>
  <c r="BO51" i="17"/>
  <c r="BO54" i="17"/>
  <c r="A63" i="7"/>
  <c r="F63" i="7"/>
  <c r="BN40" i="17"/>
  <c r="BN41" i="17"/>
  <c r="BN42" i="17"/>
  <c r="BN43" i="17"/>
  <c r="BN55" i="17"/>
  <c r="BN56" i="17"/>
  <c r="BN70" i="17"/>
  <c r="BN71" i="17"/>
  <c r="BN73" i="17"/>
  <c r="BN64" i="17"/>
  <c r="BM57" i="17"/>
  <c r="BM58" i="17"/>
  <c r="BM59" i="17"/>
  <c r="Q79" i="18"/>
  <c r="BM65" i="17"/>
  <c r="BM66" i="17"/>
  <c r="BM67" i="17"/>
  <c r="B61" i="7"/>
  <c r="BL63" i="17"/>
  <c r="BL68" i="17"/>
  <c r="I78" i="18"/>
  <c r="BB58" i="3" s="1"/>
  <c r="R78" i="18"/>
  <c r="J78" i="18" s="1"/>
  <c r="AD78" i="18"/>
  <c r="C60" i="7"/>
  <c r="U78" i="18"/>
  <c r="D60" i="7"/>
  <c r="Y78" i="18"/>
  <c r="E60" i="7"/>
  <c r="BK90" i="17"/>
  <c r="BK89" i="17"/>
  <c r="BK88" i="17"/>
  <c r="T77" i="18"/>
  <c r="W77" i="18" s="1"/>
  <c r="BK93" i="17"/>
  <c r="BK92" i="17"/>
  <c r="BK91" i="17"/>
  <c r="X77" i="18"/>
  <c r="AE77" i="18"/>
  <c r="V77" i="18"/>
  <c r="Z77" i="18"/>
  <c r="AA76" i="18"/>
  <c r="B75" i="9"/>
  <c r="O75" i="9"/>
  <c r="C75" i="9"/>
  <c r="P75" i="9"/>
  <c r="D75" i="9"/>
  <c r="E75" i="9"/>
  <c r="F75" i="9"/>
  <c r="L75" i="9"/>
  <c r="N75" i="9"/>
  <c r="T75" i="9"/>
  <c r="A76" i="9"/>
  <c r="BN14" i="6"/>
  <c r="BM16" i="6"/>
  <c r="BM17" i="6"/>
  <c r="BM18" i="6"/>
  <c r="BM19" i="6"/>
  <c r="BM20" i="6"/>
  <c r="BM24" i="6"/>
  <c r="BM25" i="6"/>
  <c r="BM26" i="6"/>
  <c r="BM27" i="6"/>
  <c r="BM28" i="6"/>
  <c r="BM29" i="6"/>
  <c r="BZ6" i="14"/>
  <c r="BN24" i="12"/>
  <c r="BY1" i="14"/>
  <c r="BM25" i="12"/>
  <c r="BM26" i="12"/>
  <c r="BM27" i="12"/>
  <c r="BM28" i="12"/>
  <c r="BM29" i="12"/>
  <c r="BM30" i="12"/>
  <c r="BM31" i="12"/>
  <c r="BM32" i="12"/>
  <c r="BM33" i="12"/>
  <c r="BM34" i="12"/>
  <c r="BM35" i="12"/>
  <c r="BM36" i="12"/>
  <c r="BM37" i="12"/>
  <c r="BM39" i="12"/>
  <c r="BM55" i="12"/>
  <c r="BY65" i="16"/>
  <c r="BY64" i="16" s="1"/>
  <c r="BZ6" i="16"/>
  <c r="BY23" i="16"/>
  <c r="BY24" i="16"/>
  <c r="BY25" i="16"/>
  <c r="BY26" i="16"/>
  <c r="BY29" i="16"/>
  <c r="BY30" i="16"/>
  <c r="BY31" i="16"/>
  <c r="BY32" i="16"/>
  <c r="BY217" i="16"/>
  <c r="BY230" i="16"/>
  <c r="BY1" i="16"/>
  <c r="BY2" i="16"/>
  <c r="BY3" i="16"/>
  <c r="BW22" i="16"/>
  <c r="BX222" i="16"/>
  <c r="BJ10" i="22"/>
  <c r="BX13" i="16"/>
  <c r="CE4" i="23"/>
  <c r="BX14" i="16"/>
  <c r="BW224" i="16"/>
  <c r="BW229" i="16"/>
  <c r="BW228" i="16"/>
  <c r="BI11" i="22"/>
  <c r="CD5" i="23"/>
  <c r="CD4" i="23"/>
  <c r="CA125" i="15"/>
  <c r="CA125" i="14" s="1"/>
  <c r="CA42" i="27"/>
  <c r="CA87" i="15"/>
  <c r="CA87" i="14" s="1"/>
  <c r="CB48" i="27"/>
  <c r="CB47" i="27"/>
  <c r="CB52" i="27"/>
  <c r="CB53" i="27"/>
  <c r="CB54" i="27"/>
  <c r="CB49" i="27"/>
  <c r="CB36" i="27"/>
  <c r="CB38" i="27"/>
  <c r="CB127" i="15" s="1"/>
  <c r="CB127" i="14" s="1"/>
  <c r="CB39" i="27"/>
  <c r="CB131" i="15" s="1"/>
  <c r="CB131" i="14" s="1"/>
  <c r="CB40" i="27"/>
  <c r="CB132" i="15" s="1"/>
  <c r="CB37" i="27"/>
  <c r="CB126" i="15" s="1"/>
  <c r="CB126" i="14" s="1"/>
  <c r="CB41" i="27"/>
  <c r="CB133" i="15" s="1"/>
  <c r="CB133" i="14" s="1"/>
  <c r="CB30" i="27"/>
  <c r="CB87" i="15" s="1"/>
  <c r="CB87" i="14" s="1"/>
  <c r="CB32" i="27"/>
  <c r="CC21" i="27"/>
  <c r="CB22" i="27"/>
  <c r="CB31" i="27"/>
  <c r="CA88" i="15"/>
  <c r="CA88" i="14" s="1"/>
  <c r="BT209" i="16"/>
  <c r="BF41" i="22"/>
  <c r="BU9" i="16"/>
  <c r="CB6" i="23"/>
  <c r="BV223" i="16"/>
  <c r="BV227" i="16"/>
  <c r="BV226" i="16"/>
  <c r="BV10" i="16"/>
  <c r="CB3" i="21"/>
  <c r="CA39" i="21"/>
  <c r="CA40" i="21"/>
  <c r="CA44" i="21"/>
  <c r="CA45" i="21"/>
  <c r="CA60" i="21"/>
  <c r="CA189" i="15" s="1"/>
  <c r="CA83" i="21"/>
  <c r="CA189" i="16" s="1"/>
  <c r="CA62" i="21"/>
  <c r="CA65" i="21"/>
  <c r="CA85" i="21"/>
  <c r="CA88" i="21"/>
  <c r="CA91" i="21"/>
  <c r="BD62" i="3"/>
  <c r="CA68" i="21"/>
  <c r="CA1" i="21"/>
  <c r="BZ42" i="21"/>
  <c r="BA106" i="18"/>
  <c r="AG106" i="18"/>
  <c r="AY107" i="18"/>
  <c r="B83" i="18"/>
  <c r="AZ62" i="3"/>
  <c r="A82" i="18"/>
  <c r="DC16" i="17"/>
  <c r="DC17" i="17"/>
  <c r="DB69" i="17"/>
  <c r="DB17" i="17"/>
  <c r="DA69" i="17"/>
  <c r="BQ2" i="17"/>
  <c r="BP21" i="17"/>
  <c r="BP36" i="17"/>
  <c r="BP50" i="17"/>
  <c r="BP51" i="17"/>
  <c r="BP54" i="17"/>
  <c r="A64" i="7"/>
  <c r="F64" i="7"/>
  <c r="BO40" i="17"/>
  <c r="BO41" i="17"/>
  <c r="BO42" i="17"/>
  <c r="BO43" i="17"/>
  <c r="BO55" i="17"/>
  <c r="BO56" i="17"/>
  <c r="BO70" i="17"/>
  <c r="BO71" i="17"/>
  <c r="BO73" i="17"/>
  <c r="BO64" i="17"/>
  <c r="BN57" i="17"/>
  <c r="BN58" i="17"/>
  <c r="BN59" i="17"/>
  <c r="Q80" i="18"/>
  <c r="BN65" i="17"/>
  <c r="BN66" i="17"/>
  <c r="BN67" i="17"/>
  <c r="B62" i="7"/>
  <c r="BM63" i="17"/>
  <c r="BM68" i="17"/>
  <c r="I79" i="18"/>
  <c r="BB59" i="3" s="1"/>
  <c r="R79" i="18"/>
  <c r="J79" i="18" s="1"/>
  <c r="AD79" i="18"/>
  <c r="C61" i="7"/>
  <c r="U79" i="18"/>
  <c r="D61" i="7"/>
  <c r="Y79" i="18"/>
  <c r="E61" i="7"/>
  <c r="BL90" i="17"/>
  <c r="BL89" i="17"/>
  <c r="BL88" i="17"/>
  <c r="T78" i="18"/>
  <c r="BL93" i="17"/>
  <c r="BL92" i="17"/>
  <c r="BL91" i="17"/>
  <c r="X78" i="18"/>
  <c r="AE78" i="18"/>
  <c r="V78" i="18"/>
  <c r="Z78" i="18"/>
  <c r="AA77" i="18"/>
  <c r="B76" i="9"/>
  <c r="O76" i="9"/>
  <c r="C76" i="9"/>
  <c r="P76" i="9"/>
  <c r="D76" i="9"/>
  <c r="E76" i="9"/>
  <c r="F76" i="9"/>
  <c r="L76" i="9"/>
  <c r="N76" i="9"/>
  <c r="T76" i="9"/>
  <c r="A77" i="9"/>
  <c r="BO14" i="6"/>
  <c r="BN16" i="6"/>
  <c r="BN17" i="6"/>
  <c r="BN18" i="6"/>
  <c r="BN19" i="6"/>
  <c r="BN20" i="6"/>
  <c r="BN24" i="6"/>
  <c r="BN25" i="6"/>
  <c r="BN26" i="6"/>
  <c r="BN27" i="6"/>
  <c r="BN28" i="6"/>
  <c r="BN29" i="6"/>
  <c r="CA6" i="14"/>
  <c r="BO24" i="12"/>
  <c r="BZ1" i="14"/>
  <c r="BN25" i="12"/>
  <c r="BN26" i="12"/>
  <c r="BN27" i="12"/>
  <c r="BN28" i="12"/>
  <c r="BN29" i="12"/>
  <c r="BN30" i="12"/>
  <c r="BN31" i="12"/>
  <c r="BN32" i="12"/>
  <c r="BN33" i="12"/>
  <c r="BN34" i="12"/>
  <c r="BN35" i="12"/>
  <c r="BN36" i="12"/>
  <c r="BN37" i="12"/>
  <c r="BN39" i="12"/>
  <c r="BN55" i="12"/>
  <c r="BZ65" i="16"/>
  <c r="BZ64" i="16" s="1"/>
  <c r="CA6" i="16"/>
  <c r="BZ23" i="16"/>
  <c r="BZ24" i="16"/>
  <c r="BZ25" i="16"/>
  <c r="BZ26" i="16"/>
  <c r="BZ29" i="16"/>
  <c r="BZ30" i="16"/>
  <c r="BZ31" i="16"/>
  <c r="BZ32" i="16"/>
  <c r="BZ217" i="16"/>
  <c r="BZ230" i="16"/>
  <c r="BZ1" i="16"/>
  <c r="BZ2" i="16"/>
  <c r="BZ3" i="16"/>
  <c r="BX22" i="16"/>
  <c r="BY222" i="16"/>
  <c r="BK10" i="22"/>
  <c r="BY11" i="16"/>
  <c r="BY13" i="16"/>
  <c r="BY14" i="16"/>
  <c r="BX224" i="16"/>
  <c r="BX229" i="16"/>
  <c r="BX228" i="16"/>
  <c r="BJ11" i="22"/>
  <c r="BJ12" i="22"/>
  <c r="BI12" i="22"/>
  <c r="CB125" i="15"/>
  <c r="CB125" i="14" s="1"/>
  <c r="CC48" i="27"/>
  <c r="CC49" i="27"/>
  <c r="CC53" i="27"/>
  <c r="CC47" i="27"/>
  <c r="CC52" i="27"/>
  <c r="CC24" i="27" s="1"/>
  <c r="CC16" i="15" s="1"/>
  <c r="CC38" i="27"/>
  <c r="CC127" i="15" s="1"/>
  <c r="CC127" i="14" s="1"/>
  <c r="CC40" i="27"/>
  <c r="CC132" i="15" s="1"/>
  <c r="CC132" i="14" s="1"/>
  <c r="CC36" i="27"/>
  <c r="CC37" i="27"/>
  <c r="CC126" i="15" s="1"/>
  <c r="CC126" i="14" s="1"/>
  <c r="CC41" i="27"/>
  <c r="CC133" i="15" s="1"/>
  <c r="CC133" i="14" s="1"/>
  <c r="CC39" i="27"/>
  <c r="CC131" i="15" s="1"/>
  <c r="CC131" i="14" s="1"/>
  <c r="CC54" i="27"/>
  <c r="CC31" i="27"/>
  <c r="CC22" i="27"/>
  <c r="CC30" i="27"/>
  <c r="CC87" i="15" s="1"/>
  <c r="CC87" i="14" s="1"/>
  <c r="CD21" i="27"/>
  <c r="CC32" i="27"/>
  <c r="CC89" i="15" s="1"/>
  <c r="CC89" i="14" s="1"/>
  <c r="CB88" i="15"/>
  <c r="CB88" i="14" s="1"/>
  <c r="BG41" i="22"/>
  <c r="BV9" i="16"/>
  <c r="CC6" i="23"/>
  <c r="BU209" i="16"/>
  <c r="BW223" i="16"/>
  <c r="BW227" i="16"/>
  <c r="BW226" i="16"/>
  <c r="BW10" i="16"/>
  <c r="CB25" i="27"/>
  <c r="CB17" i="15" s="1"/>
  <c r="CB17" i="14" s="1"/>
  <c r="CC3" i="21"/>
  <c r="CB39" i="21"/>
  <c r="CB40" i="21"/>
  <c r="CB44" i="21"/>
  <c r="CB45" i="21"/>
  <c r="CB60" i="21"/>
  <c r="CB189" i="15" s="1"/>
  <c r="CB62" i="21"/>
  <c r="CB85" i="21"/>
  <c r="CB83" i="21"/>
  <c r="CB189" i="16" s="1"/>
  <c r="CB88" i="21"/>
  <c r="CB65" i="21"/>
  <c r="CB68" i="21"/>
  <c r="BD63" i="3"/>
  <c r="CB91" i="21"/>
  <c r="CB1" i="21"/>
  <c r="CA42" i="21"/>
  <c r="BA107" i="18"/>
  <c r="AG107" i="18"/>
  <c r="AY108" i="18"/>
  <c r="B84" i="18"/>
  <c r="AZ63" i="3"/>
  <c r="A83" i="18"/>
  <c r="BR2" i="17"/>
  <c r="BQ21" i="17"/>
  <c r="BQ36" i="17"/>
  <c r="BQ50" i="17"/>
  <c r="BQ51" i="17"/>
  <c r="BQ54" i="17"/>
  <c r="A65" i="7"/>
  <c r="F65" i="7"/>
  <c r="BP40" i="17"/>
  <c r="BP41" i="17"/>
  <c r="BP42" i="17"/>
  <c r="BP43" i="17"/>
  <c r="BP55" i="17"/>
  <c r="BP56" i="17"/>
  <c r="BP70" i="17"/>
  <c r="BP71" i="17"/>
  <c r="BP73" i="17"/>
  <c r="BP64" i="17"/>
  <c r="BO57" i="17"/>
  <c r="BO58" i="17"/>
  <c r="BO59" i="17"/>
  <c r="Q81" i="18"/>
  <c r="BO65" i="17"/>
  <c r="BO66" i="17"/>
  <c r="BO67" i="17"/>
  <c r="B63" i="7"/>
  <c r="BN63" i="17"/>
  <c r="BN68" i="17"/>
  <c r="I80" i="18"/>
  <c r="BB60" i="3" s="1"/>
  <c r="R80" i="18"/>
  <c r="J80" i="18" s="1"/>
  <c r="AD80" i="18"/>
  <c r="C62" i="7"/>
  <c r="U80" i="18"/>
  <c r="D62" i="7"/>
  <c r="Y80" i="18"/>
  <c r="E62" i="7"/>
  <c r="BM90" i="17"/>
  <c r="BM89" i="17"/>
  <c r="BM88" i="17"/>
  <c r="T79" i="18"/>
  <c r="W79" i="18" s="1"/>
  <c r="BM93" i="17"/>
  <c r="BM92" i="17"/>
  <c r="BM91" i="17"/>
  <c r="X79" i="18"/>
  <c r="AE79" i="18"/>
  <c r="V79" i="18"/>
  <c r="Z79" i="18"/>
  <c r="W78" i="18"/>
  <c r="AA78" i="18"/>
  <c r="B77" i="9"/>
  <c r="O77" i="9"/>
  <c r="C77" i="9"/>
  <c r="P77" i="9"/>
  <c r="D77" i="9"/>
  <c r="E77" i="9"/>
  <c r="F77" i="9"/>
  <c r="L77" i="9"/>
  <c r="N77" i="9"/>
  <c r="T77" i="9"/>
  <c r="A78" i="9"/>
  <c r="BP14" i="6"/>
  <c r="BO16" i="6"/>
  <c r="BO17" i="6"/>
  <c r="BO18" i="6"/>
  <c r="BO19" i="6"/>
  <c r="BO20" i="6"/>
  <c r="BO24" i="6"/>
  <c r="BO25" i="6"/>
  <c r="BO26" i="6"/>
  <c r="BO27" i="6"/>
  <c r="BO28" i="6"/>
  <c r="BO29" i="6"/>
  <c r="CB6" i="14"/>
  <c r="BP24" i="12"/>
  <c r="CA1" i="14"/>
  <c r="BO25" i="12"/>
  <c r="BO26" i="12"/>
  <c r="BO27" i="12"/>
  <c r="BO28" i="12"/>
  <c r="BO29" i="12"/>
  <c r="BO30" i="12"/>
  <c r="BO31" i="12"/>
  <c r="BO32" i="12"/>
  <c r="BO33" i="12"/>
  <c r="BO34" i="12"/>
  <c r="BO35" i="12"/>
  <c r="BO36" i="12"/>
  <c r="BO37" i="12"/>
  <c r="BO39" i="12"/>
  <c r="BO55" i="12"/>
  <c r="CA65" i="16"/>
  <c r="CA64" i="16" s="1"/>
  <c r="CB6" i="16"/>
  <c r="CA23" i="16"/>
  <c r="CA24" i="16"/>
  <c r="CA25" i="16"/>
  <c r="CA26" i="16"/>
  <c r="CA29" i="16"/>
  <c r="CA30" i="16"/>
  <c r="CA31" i="16"/>
  <c r="CA32" i="16"/>
  <c r="CA217" i="16"/>
  <c r="CA230" i="16"/>
  <c r="CA1" i="16"/>
  <c r="CA2" i="16"/>
  <c r="CA3" i="16"/>
  <c r="BY22" i="16"/>
  <c r="BZ222" i="16"/>
  <c r="BL10" i="22"/>
  <c r="BZ13" i="16"/>
  <c r="CG4" i="23"/>
  <c r="BZ14" i="16"/>
  <c r="BY224" i="16"/>
  <c r="BY229" i="16"/>
  <c r="BY228" i="16"/>
  <c r="BK11" i="22"/>
  <c r="CF5" i="23"/>
  <c r="CF4" i="23"/>
  <c r="CC125" i="15"/>
  <c r="CC125" i="14" s="1"/>
  <c r="CC88" i="15"/>
  <c r="CC88" i="14" s="1"/>
  <c r="CD47" i="27"/>
  <c r="CD49" i="27"/>
  <c r="CD26" i="27" s="1"/>
  <c r="CD12" i="15" s="1"/>
  <c r="CD12" i="14" s="1"/>
  <c r="CD54" i="27"/>
  <c r="CD37" i="27"/>
  <c r="CD126" i="15" s="1"/>
  <c r="CD126" i="14" s="1"/>
  <c r="CD48" i="27"/>
  <c r="CD53" i="27"/>
  <c r="CD41" i="27"/>
  <c r="CD133" i="15" s="1"/>
  <c r="CD133" i="14" s="1"/>
  <c r="CD39" i="27"/>
  <c r="CD131" i="15" s="1"/>
  <c r="CD131" i="14" s="1"/>
  <c r="CD40" i="27"/>
  <c r="CD132" i="15" s="1"/>
  <c r="CD132" i="14" s="1"/>
  <c r="CD36" i="27"/>
  <c r="CD38" i="27"/>
  <c r="CD127" i="15" s="1"/>
  <c r="CD127" i="14" s="1"/>
  <c r="CD52" i="27"/>
  <c r="CD24" i="27" s="1"/>
  <c r="CD30" i="27"/>
  <c r="CD31" i="27"/>
  <c r="CD33" i="27" s="1"/>
  <c r="CD34" i="27" s="1"/>
  <c r="CE21" i="27"/>
  <c r="CD22" i="27"/>
  <c r="CD32" i="27"/>
  <c r="CD89" i="15" s="1"/>
  <c r="CD89" i="14" s="1"/>
  <c r="BV209" i="16"/>
  <c r="BH41" i="22"/>
  <c r="BW9" i="16"/>
  <c r="CD6" i="23"/>
  <c r="BX223" i="16"/>
  <c r="BX227" i="16"/>
  <c r="BX226" i="16"/>
  <c r="BX10" i="16"/>
  <c r="BZ11" i="16"/>
  <c r="CG5" i="23"/>
  <c r="CD3" i="21"/>
  <c r="CC39" i="21"/>
  <c r="CC40" i="21"/>
  <c r="CC38" i="21" s="1"/>
  <c r="CC44" i="21"/>
  <c r="CC45" i="21"/>
  <c r="CC60" i="21"/>
  <c r="CC189" i="15" s="1"/>
  <c r="CC85" i="21"/>
  <c r="CC62" i="21"/>
  <c r="CC91" i="21"/>
  <c r="CC88" i="21"/>
  <c r="CC65" i="21"/>
  <c r="CC83" i="21"/>
  <c r="CC189" i="16" s="1"/>
  <c r="BD64" i="3"/>
  <c r="CC68" i="21"/>
  <c r="CC1" i="21"/>
  <c r="CB42" i="21"/>
  <c r="BA108" i="18"/>
  <c r="AG108" i="18"/>
  <c r="AY109" i="18"/>
  <c r="B85" i="18"/>
  <c r="AZ64" i="3"/>
  <c r="A84" i="18"/>
  <c r="BS2" i="17"/>
  <c r="BR21" i="17"/>
  <c r="BR36" i="17"/>
  <c r="BR50" i="17"/>
  <c r="BR51" i="17"/>
  <c r="BR54" i="17"/>
  <c r="A66" i="7"/>
  <c r="F66" i="7"/>
  <c r="BQ40" i="17"/>
  <c r="BQ41" i="17"/>
  <c r="BQ42" i="17"/>
  <c r="BQ43" i="17"/>
  <c r="BQ55" i="17"/>
  <c r="BQ56" i="17"/>
  <c r="BQ70" i="17"/>
  <c r="BQ71" i="17"/>
  <c r="BQ73" i="17"/>
  <c r="BQ64" i="17"/>
  <c r="BP57" i="17"/>
  <c r="BP58" i="17"/>
  <c r="BP59" i="17"/>
  <c r="Q82" i="18"/>
  <c r="BP65" i="17"/>
  <c r="BP66" i="17"/>
  <c r="BP67" i="17"/>
  <c r="B64" i="7"/>
  <c r="BO63" i="17"/>
  <c r="BO68" i="17"/>
  <c r="I81" i="18"/>
  <c r="BB61" i="3" s="1"/>
  <c r="R81" i="18"/>
  <c r="J81" i="18" s="1"/>
  <c r="AD81" i="18"/>
  <c r="C63" i="7"/>
  <c r="U81" i="18"/>
  <c r="D63" i="7"/>
  <c r="Y81" i="18"/>
  <c r="E63" i="7"/>
  <c r="BN90" i="17"/>
  <c r="BN89" i="17"/>
  <c r="BN88" i="17"/>
  <c r="T80" i="18"/>
  <c r="BN93" i="17"/>
  <c r="BN92" i="17"/>
  <c r="BN91" i="17"/>
  <c r="X80" i="18"/>
  <c r="AE80" i="18"/>
  <c r="V80" i="18"/>
  <c r="Z80" i="18"/>
  <c r="AA79" i="18"/>
  <c r="B78" i="9"/>
  <c r="O78" i="9"/>
  <c r="C78" i="9"/>
  <c r="P78" i="9"/>
  <c r="D78" i="9"/>
  <c r="E78" i="9"/>
  <c r="F78" i="9"/>
  <c r="L78" i="9"/>
  <c r="N78" i="9"/>
  <c r="T78" i="9"/>
  <c r="A79" i="9"/>
  <c r="BQ14" i="6"/>
  <c r="BP16" i="6"/>
  <c r="BP17" i="6"/>
  <c r="BP18" i="6"/>
  <c r="BP19" i="6"/>
  <c r="BP20" i="6"/>
  <c r="BP24" i="6"/>
  <c r="BP25" i="6"/>
  <c r="BP26" i="6"/>
  <c r="BP27" i="6"/>
  <c r="BP28" i="6"/>
  <c r="BP29" i="6"/>
  <c r="CC6" i="14"/>
  <c r="BQ24" i="12"/>
  <c r="CB1" i="14"/>
  <c r="BP25" i="12"/>
  <c r="BP26" i="12"/>
  <c r="BP27" i="12"/>
  <c r="BP28" i="12"/>
  <c r="BP29" i="12"/>
  <c r="BP30" i="12"/>
  <c r="BP31" i="12"/>
  <c r="BP32" i="12"/>
  <c r="BP33" i="12"/>
  <c r="BP34" i="12"/>
  <c r="BP35" i="12"/>
  <c r="BP36" i="12"/>
  <c r="BP37" i="12"/>
  <c r="BP39" i="12"/>
  <c r="BP55" i="12"/>
  <c r="CB65" i="16"/>
  <c r="CB64" i="16" s="1"/>
  <c r="CC6" i="16"/>
  <c r="CB23" i="16"/>
  <c r="CB24" i="16"/>
  <c r="CB25" i="16"/>
  <c r="CB26" i="16"/>
  <c r="CB29" i="16"/>
  <c r="CB30" i="16"/>
  <c r="CB31" i="16"/>
  <c r="CB32" i="16"/>
  <c r="CB217" i="16"/>
  <c r="CB230" i="16"/>
  <c r="CB1" i="16"/>
  <c r="CB2" i="16"/>
  <c r="CB3" i="16"/>
  <c r="BZ22" i="16"/>
  <c r="CA222" i="16"/>
  <c r="BM10" i="22"/>
  <c r="CA11" i="16"/>
  <c r="CA13" i="16"/>
  <c r="CA14" i="16"/>
  <c r="BZ224" i="16"/>
  <c r="BZ229" i="16"/>
  <c r="BZ228" i="16"/>
  <c r="BL11" i="22"/>
  <c r="BL12" i="22"/>
  <c r="BK12" i="22"/>
  <c r="CD125" i="15"/>
  <c r="CD125" i="14" s="1"/>
  <c r="CD87" i="15"/>
  <c r="CD87" i="14" s="1"/>
  <c r="CE49" i="27"/>
  <c r="CE54" i="27"/>
  <c r="CE48" i="27"/>
  <c r="CE52" i="27"/>
  <c r="CE53" i="27"/>
  <c r="CE36" i="27"/>
  <c r="CE39" i="27"/>
  <c r="CE131" i="15" s="1"/>
  <c r="CE38" i="27"/>
  <c r="CE127" i="15" s="1"/>
  <c r="CE127" i="14" s="1"/>
  <c r="CE37" i="27"/>
  <c r="CE126" i="15" s="1"/>
  <c r="CE126" i="14" s="1"/>
  <c r="CE40" i="27"/>
  <c r="CE132" i="15" s="1"/>
  <c r="CE132" i="14" s="1"/>
  <c r="CE41" i="27"/>
  <c r="CE133" i="15" s="1"/>
  <c r="CE133" i="14" s="1"/>
  <c r="CE47" i="27"/>
  <c r="CE30" i="27"/>
  <c r="CE87" i="15" s="1"/>
  <c r="CE87" i="14" s="1"/>
  <c r="CE31" i="27"/>
  <c r="CF21" i="27"/>
  <c r="CE22" i="27"/>
  <c r="CE32" i="27"/>
  <c r="CE89" i="15" s="1"/>
  <c r="CE89" i="14" s="1"/>
  <c r="BW209" i="16"/>
  <c r="BI41" i="22"/>
  <c r="BX9" i="16"/>
  <c r="CE6" i="23"/>
  <c r="BY223" i="16"/>
  <c r="BY227" i="16"/>
  <c r="BY226" i="16"/>
  <c r="BY10" i="16"/>
  <c r="CE3" i="21"/>
  <c r="CD39" i="21"/>
  <c r="CD40" i="21"/>
  <c r="CD44" i="21"/>
  <c r="CD45" i="21"/>
  <c r="CD60" i="21"/>
  <c r="CD189" i="15" s="1"/>
  <c r="CD91" i="21"/>
  <c r="CD83" i="21"/>
  <c r="CD189" i="16" s="1"/>
  <c r="CD85" i="21"/>
  <c r="BD65" i="3"/>
  <c r="CD62" i="21"/>
  <c r="CD65" i="21"/>
  <c r="CD88" i="21"/>
  <c r="CD68" i="21"/>
  <c r="CD1" i="21"/>
  <c r="CC42" i="21"/>
  <c r="BA109" i="18"/>
  <c r="AG109" i="18"/>
  <c r="AY110" i="18"/>
  <c r="B86" i="18"/>
  <c r="AZ65" i="3"/>
  <c r="A85" i="18"/>
  <c r="BT2" i="17"/>
  <c r="BS21" i="17"/>
  <c r="BS36" i="17"/>
  <c r="BS50" i="17"/>
  <c r="BS51" i="17"/>
  <c r="BS54" i="17"/>
  <c r="A67" i="7"/>
  <c r="F67" i="7"/>
  <c r="BR40" i="17"/>
  <c r="BR41" i="17"/>
  <c r="BR42" i="17"/>
  <c r="BR43" i="17"/>
  <c r="BR55" i="17"/>
  <c r="BR56" i="17"/>
  <c r="BR70" i="17"/>
  <c r="BR71" i="17"/>
  <c r="BR73" i="17"/>
  <c r="BR64" i="17"/>
  <c r="BQ57" i="17"/>
  <c r="BQ58" i="17"/>
  <c r="BQ59" i="17"/>
  <c r="Q83" i="18"/>
  <c r="BQ65" i="17"/>
  <c r="BQ66" i="17"/>
  <c r="BQ67" i="17"/>
  <c r="B65" i="7"/>
  <c r="BP63" i="17"/>
  <c r="BP68" i="17"/>
  <c r="I82" i="18"/>
  <c r="BB62" i="3" s="1"/>
  <c r="R82" i="18"/>
  <c r="J82" i="18" s="1"/>
  <c r="AD82" i="18"/>
  <c r="C64" i="7"/>
  <c r="U82" i="18"/>
  <c r="D64" i="7"/>
  <c r="Y82" i="18"/>
  <c r="E64" i="7"/>
  <c r="BO90" i="17"/>
  <c r="BO89" i="17"/>
  <c r="BO88" i="17"/>
  <c r="T81" i="18"/>
  <c r="BO93" i="17"/>
  <c r="BO92" i="17"/>
  <c r="BO91" i="17"/>
  <c r="X81" i="18"/>
  <c r="AE81" i="18"/>
  <c r="V81" i="18"/>
  <c r="Z81" i="18"/>
  <c r="W80" i="18"/>
  <c r="AA80" i="18"/>
  <c r="B79" i="9"/>
  <c r="O79" i="9"/>
  <c r="C79" i="9"/>
  <c r="P79" i="9"/>
  <c r="D79" i="9"/>
  <c r="E79" i="9"/>
  <c r="F79" i="9"/>
  <c r="L79" i="9"/>
  <c r="N79" i="9"/>
  <c r="T79" i="9"/>
  <c r="A80" i="9"/>
  <c r="BR14" i="6"/>
  <c r="BQ16" i="6"/>
  <c r="BQ17" i="6"/>
  <c r="BQ18" i="6"/>
  <c r="BQ19" i="6"/>
  <c r="BQ20" i="6"/>
  <c r="BQ24" i="6"/>
  <c r="BQ25" i="6"/>
  <c r="BQ26" i="6"/>
  <c r="BQ27" i="6"/>
  <c r="BQ28" i="6"/>
  <c r="BQ29" i="6"/>
  <c r="CD6" i="14"/>
  <c r="BR24" i="12"/>
  <c r="CC1" i="14"/>
  <c r="BQ25" i="12"/>
  <c r="BQ26" i="12"/>
  <c r="BQ27" i="12"/>
  <c r="BQ28" i="12"/>
  <c r="BQ29" i="12"/>
  <c r="BQ30" i="12"/>
  <c r="BQ31" i="12"/>
  <c r="BQ32" i="12"/>
  <c r="BQ33" i="12"/>
  <c r="BQ34" i="12"/>
  <c r="BQ35" i="12"/>
  <c r="BQ36" i="12"/>
  <c r="BQ37" i="12"/>
  <c r="BQ39" i="12"/>
  <c r="BQ55" i="12"/>
  <c r="CC65" i="16"/>
  <c r="CC64" i="16" s="1"/>
  <c r="CD6" i="16"/>
  <c r="CC23" i="16"/>
  <c r="CC24" i="16"/>
  <c r="CC25" i="16"/>
  <c r="CC26" i="16"/>
  <c r="CC29" i="16"/>
  <c r="CC30" i="16"/>
  <c r="CC31" i="16"/>
  <c r="CC32" i="16"/>
  <c r="CC217" i="16"/>
  <c r="CC230" i="16"/>
  <c r="CC1" i="16"/>
  <c r="CC2" i="16"/>
  <c r="CC3" i="16"/>
  <c r="CA22" i="16"/>
  <c r="CB222" i="16"/>
  <c r="BN10" i="22"/>
  <c r="CB13" i="16"/>
  <c r="CI4" i="23"/>
  <c r="CB14" i="16"/>
  <c r="CA224" i="16"/>
  <c r="CA229" i="16"/>
  <c r="CA228" i="16"/>
  <c r="BM11" i="22"/>
  <c r="CH5" i="23"/>
  <c r="CH4" i="23"/>
  <c r="CE125" i="15"/>
  <c r="CE125" i="14" s="1"/>
  <c r="CE88" i="15"/>
  <c r="CE88" i="14" s="1"/>
  <c r="CF47" i="27"/>
  <c r="CF54" i="27"/>
  <c r="CF52" i="27"/>
  <c r="CF49" i="27"/>
  <c r="CF37" i="27"/>
  <c r="CF126" i="15" s="1"/>
  <c r="CF126" i="14" s="1"/>
  <c r="CF40" i="27"/>
  <c r="CF132" i="15" s="1"/>
  <c r="CF132" i="14" s="1"/>
  <c r="CF38" i="27"/>
  <c r="CF127" i="15" s="1"/>
  <c r="CF127" i="14" s="1"/>
  <c r="CF41" i="27"/>
  <c r="CF133" i="15" s="1"/>
  <c r="CF133" i="14" s="1"/>
  <c r="CF39" i="27"/>
  <c r="CF36" i="27"/>
  <c r="CF125" i="15" s="1"/>
  <c r="CF125" i="14" s="1"/>
  <c r="CF48" i="27"/>
  <c r="CF53" i="27"/>
  <c r="CF22" i="27"/>
  <c r="CF30" i="27"/>
  <c r="CF31" i="27"/>
  <c r="CG21" i="27"/>
  <c r="CF32" i="27"/>
  <c r="CF89" i="15" s="1"/>
  <c r="CF89" i="14" s="1"/>
  <c r="BX209" i="16"/>
  <c r="BJ41" i="22"/>
  <c r="BY9" i="16"/>
  <c r="CF6" i="23"/>
  <c r="CB11" i="16"/>
  <c r="CI5" i="23"/>
  <c r="CE25" i="27"/>
  <c r="CE17" i="15" s="1"/>
  <c r="CE17" i="14" s="1"/>
  <c r="BZ223" i="16"/>
  <c r="BZ227" i="16"/>
  <c r="BZ226" i="16"/>
  <c r="BZ10" i="16"/>
  <c r="CF3" i="21"/>
  <c r="CE39" i="21"/>
  <c r="CE40" i="21"/>
  <c r="CE44" i="21"/>
  <c r="CE45" i="21"/>
  <c r="CE60" i="21"/>
  <c r="CE189" i="15" s="1"/>
  <c r="CE68" i="21"/>
  <c r="CE91" i="21"/>
  <c r="CE83" i="21"/>
  <c r="CE189" i="16" s="1"/>
  <c r="CE88" i="21"/>
  <c r="CE62" i="21"/>
  <c r="CE85" i="21"/>
  <c r="BD66" i="3"/>
  <c r="CE65" i="21"/>
  <c r="CE1" i="21"/>
  <c r="CD42" i="21"/>
  <c r="BA110" i="18"/>
  <c r="AG110" i="18"/>
  <c r="AY111" i="18"/>
  <c r="B87" i="18"/>
  <c r="AZ66" i="3"/>
  <c r="A86" i="18"/>
  <c r="BU2" i="17"/>
  <c r="BT21" i="17"/>
  <c r="BT36" i="17"/>
  <c r="BT50" i="17"/>
  <c r="BT51" i="17"/>
  <c r="BT54" i="17"/>
  <c r="A68" i="7"/>
  <c r="F68" i="7"/>
  <c r="BS40" i="17"/>
  <c r="BS41" i="17"/>
  <c r="BS42" i="17"/>
  <c r="BS43" i="17"/>
  <c r="BS55" i="17"/>
  <c r="BS56" i="17"/>
  <c r="BS70" i="17"/>
  <c r="BS71" i="17"/>
  <c r="BS73" i="17"/>
  <c r="BS64" i="17"/>
  <c r="BR57" i="17"/>
  <c r="BR58" i="17"/>
  <c r="BR59" i="17"/>
  <c r="Q84" i="18"/>
  <c r="BR65" i="17"/>
  <c r="BR66" i="17"/>
  <c r="BR67" i="17"/>
  <c r="B66" i="7"/>
  <c r="BQ63" i="17"/>
  <c r="BQ68" i="17"/>
  <c r="I83" i="18"/>
  <c r="BB63" i="3" s="1"/>
  <c r="R83" i="18"/>
  <c r="J83" i="18" s="1"/>
  <c r="AD83" i="18"/>
  <c r="C65" i="7"/>
  <c r="U83" i="18"/>
  <c r="D65" i="7"/>
  <c r="Y83" i="18"/>
  <c r="E65" i="7"/>
  <c r="BP93" i="17"/>
  <c r="BP92" i="17"/>
  <c r="BP91" i="17"/>
  <c r="X82" i="18"/>
  <c r="AE82" i="18"/>
  <c r="V82" i="18"/>
  <c r="Z82" i="18"/>
  <c r="W81" i="18"/>
  <c r="AA81" i="18"/>
  <c r="B80" i="9"/>
  <c r="O80" i="9"/>
  <c r="C80" i="9"/>
  <c r="P80" i="9"/>
  <c r="D80" i="9"/>
  <c r="E80" i="9"/>
  <c r="F80" i="9"/>
  <c r="L80" i="9"/>
  <c r="N80" i="9"/>
  <c r="T80" i="9"/>
  <c r="A81" i="9"/>
  <c r="BS14" i="6"/>
  <c r="BR16" i="6"/>
  <c r="BR17" i="6"/>
  <c r="BR18" i="6"/>
  <c r="BR19" i="6"/>
  <c r="BR20" i="6"/>
  <c r="BR24" i="6"/>
  <c r="BR25" i="6"/>
  <c r="BR26" i="6"/>
  <c r="BR27" i="6"/>
  <c r="BR28" i="6"/>
  <c r="BR29" i="6"/>
  <c r="CE6" i="14"/>
  <c r="BS24" i="12"/>
  <c r="CD1" i="14"/>
  <c r="BR25" i="12"/>
  <c r="BR26" i="12"/>
  <c r="BR27" i="12"/>
  <c r="BR28" i="12"/>
  <c r="BR29" i="12"/>
  <c r="BR30" i="12"/>
  <c r="BR31" i="12"/>
  <c r="BR32" i="12"/>
  <c r="BR33" i="12"/>
  <c r="BR34" i="12"/>
  <c r="BR35" i="12"/>
  <c r="BR36" i="12"/>
  <c r="BR37" i="12"/>
  <c r="BR39" i="12"/>
  <c r="BR55" i="12"/>
  <c r="CD65" i="16"/>
  <c r="CD64" i="16" s="1"/>
  <c r="CE6" i="16"/>
  <c r="CD23" i="16"/>
  <c r="CD24" i="16"/>
  <c r="CD11" i="16"/>
  <c r="CK5" i="23"/>
  <c r="CD25" i="16"/>
  <c r="CD26" i="16"/>
  <c r="CD29" i="16"/>
  <c r="CD30" i="16"/>
  <c r="CD31" i="16"/>
  <c r="CD32" i="16"/>
  <c r="CD217" i="16"/>
  <c r="CD230" i="16"/>
  <c r="CD1" i="16"/>
  <c r="CD2" i="16"/>
  <c r="CD3" i="16"/>
  <c r="CB22" i="16"/>
  <c r="CC222" i="16"/>
  <c r="BO10" i="22"/>
  <c r="CC11" i="16"/>
  <c r="CC13" i="16"/>
  <c r="CC14" i="16"/>
  <c r="CB224" i="16"/>
  <c r="CB229" i="16"/>
  <c r="CB228" i="16"/>
  <c r="BN11" i="22"/>
  <c r="BN12" i="22"/>
  <c r="BM12" i="22"/>
  <c r="CF87" i="15"/>
  <c r="CF87" i="14" s="1"/>
  <c r="CF88" i="15"/>
  <c r="CF88" i="14" s="1"/>
  <c r="CG39" i="27"/>
  <c r="CG131" i="15" s="1"/>
  <c r="CG49" i="27"/>
  <c r="CG53" i="27"/>
  <c r="CG47" i="27"/>
  <c r="CG48" i="27"/>
  <c r="CG52" i="27"/>
  <c r="CG36" i="27"/>
  <c r="CG37" i="27"/>
  <c r="CG126" i="15" s="1"/>
  <c r="CG126" i="14" s="1"/>
  <c r="CG40" i="27"/>
  <c r="CG132" i="15" s="1"/>
  <c r="CG132" i="14" s="1"/>
  <c r="CG38" i="27"/>
  <c r="CG127" i="15" s="1"/>
  <c r="CG127" i="14" s="1"/>
  <c r="CG41" i="27"/>
  <c r="CG133" i="15" s="1"/>
  <c r="CG133" i="14" s="1"/>
  <c r="CG54" i="27"/>
  <c r="CG22" i="27"/>
  <c r="CG31" i="27"/>
  <c r="CG88" i="15" s="1"/>
  <c r="CG88" i="14" s="1"/>
  <c r="CH21" i="27"/>
  <c r="CG32" i="27"/>
  <c r="CG30" i="27"/>
  <c r="BY209" i="16"/>
  <c r="BK41" i="22"/>
  <c r="BZ9" i="16"/>
  <c r="CG6" i="23"/>
  <c r="CA223" i="16"/>
  <c r="CA227" i="16"/>
  <c r="CA226" i="16"/>
  <c r="CA10" i="16"/>
  <c r="CG3" i="21"/>
  <c r="CF39" i="21"/>
  <c r="CF40" i="21"/>
  <c r="CF44" i="21"/>
  <c r="CF45" i="21"/>
  <c r="CF60" i="21"/>
  <c r="CF189" i="15" s="1"/>
  <c r="CF62" i="21"/>
  <c r="CF88" i="21"/>
  <c r="CF68" i="21"/>
  <c r="CF85" i="21"/>
  <c r="CF65" i="21"/>
  <c r="CF83" i="21"/>
  <c r="CF189" i="16" s="1"/>
  <c r="CF91" i="21"/>
  <c r="BD67" i="3"/>
  <c r="CF1" i="21"/>
  <c r="CE42" i="21"/>
  <c r="BA111" i="18"/>
  <c r="AG111" i="18"/>
  <c r="AY112" i="18"/>
  <c r="B88" i="18"/>
  <c r="AZ67" i="3"/>
  <c r="A87" i="18"/>
  <c r="BV2" i="17"/>
  <c r="BU21" i="17"/>
  <c r="BU36" i="17"/>
  <c r="BU50" i="17"/>
  <c r="BU51" i="17"/>
  <c r="BU54" i="17"/>
  <c r="A69" i="7"/>
  <c r="F69" i="7"/>
  <c r="BT40" i="17"/>
  <c r="BT41" i="17"/>
  <c r="BT42" i="17"/>
  <c r="BT43" i="17"/>
  <c r="BT55" i="17"/>
  <c r="BT56" i="17"/>
  <c r="BT70" i="17"/>
  <c r="BT71" i="17"/>
  <c r="BT73" i="17"/>
  <c r="BT64" i="17"/>
  <c r="BS57" i="17"/>
  <c r="BS58" i="17"/>
  <c r="BS59" i="17"/>
  <c r="Q85" i="18"/>
  <c r="BS65" i="17"/>
  <c r="BS66" i="17"/>
  <c r="BS67" i="17"/>
  <c r="B67" i="7"/>
  <c r="BR63" i="17"/>
  <c r="BR68" i="17"/>
  <c r="I84" i="18"/>
  <c r="BB64" i="3"/>
  <c r="R84" i="18"/>
  <c r="J84" i="18" s="1"/>
  <c r="AD84" i="18"/>
  <c r="C66" i="7"/>
  <c r="U84" i="18"/>
  <c r="D66" i="7"/>
  <c r="Y84" i="18"/>
  <c r="E66" i="7"/>
  <c r="BQ90" i="17"/>
  <c r="BQ89" i="17"/>
  <c r="BQ88" i="17"/>
  <c r="T83" i="18"/>
  <c r="BQ93" i="17"/>
  <c r="BQ92" i="17"/>
  <c r="BQ91" i="17"/>
  <c r="X83" i="18"/>
  <c r="AE83" i="18"/>
  <c r="V83" i="18"/>
  <c r="Z83" i="18"/>
  <c r="AA82" i="18"/>
  <c r="B81" i="9"/>
  <c r="O81" i="9"/>
  <c r="C81" i="9"/>
  <c r="P81" i="9"/>
  <c r="D81" i="9"/>
  <c r="E81" i="9"/>
  <c r="F81" i="9"/>
  <c r="L81" i="9"/>
  <c r="N81" i="9"/>
  <c r="T81" i="9"/>
  <c r="A82" i="9"/>
  <c r="BT14" i="6"/>
  <c r="BS16" i="6"/>
  <c r="BS17" i="6"/>
  <c r="BS18" i="6"/>
  <c r="BS19" i="6"/>
  <c r="BS20" i="6"/>
  <c r="BS24" i="6"/>
  <c r="BS25" i="6"/>
  <c r="BS26" i="6"/>
  <c r="BS27" i="6"/>
  <c r="BS28" i="6"/>
  <c r="BS29" i="6"/>
  <c r="CF6" i="14"/>
  <c r="BT24" i="12"/>
  <c r="CE1" i="14"/>
  <c r="BS25" i="12"/>
  <c r="BS26" i="12"/>
  <c r="BS27" i="12"/>
  <c r="BS28" i="12"/>
  <c r="BS29" i="12"/>
  <c r="BS30" i="12"/>
  <c r="BS31" i="12"/>
  <c r="BS32" i="12"/>
  <c r="BS33" i="12"/>
  <c r="BS34" i="12"/>
  <c r="BS35" i="12"/>
  <c r="BS36" i="12"/>
  <c r="BS37" i="12"/>
  <c r="BS39" i="12"/>
  <c r="BS55" i="12"/>
  <c r="CE65" i="16"/>
  <c r="CE64" i="16" s="1"/>
  <c r="CF6" i="16"/>
  <c r="CE23" i="16"/>
  <c r="CE24" i="16"/>
  <c r="CE25" i="16"/>
  <c r="CE26" i="16"/>
  <c r="CE29" i="16"/>
  <c r="CE30" i="16"/>
  <c r="CE31" i="16"/>
  <c r="CE32" i="16"/>
  <c r="CE217" i="16"/>
  <c r="CE230" i="16"/>
  <c r="CE1" i="16"/>
  <c r="CE2" i="16"/>
  <c r="CE3" i="16"/>
  <c r="CC22" i="16"/>
  <c r="CD222" i="16"/>
  <c r="BP10" i="22"/>
  <c r="CD13" i="16"/>
  <c r="CK4" i="23"/>
  <c r="CD14" i="16"/>
  <c r="CC224" i="16"/>
  <c r="CC229" i="16"/>
  <c r="CC228" i="16"/>
  <c r="BO11" i="22"/>
  <c r="CJ5" i="23"/>
  <c r="CJ4" i="23"/>
  <c r="CG125" i="15"/>
  <c r="CG125" i="14" s="1"/>
  <c r="CH48" i="27"/>
  <c r="CH52" i="27"/>
  <c r="CH54" i="27"/>
  <c r="CH49" i="27"/>
  <c r="CH47" i="27"/>
  <c r="CH53" i="27"/>
  <c r="CH38" i="27"/>
  <c r="CH127" i="15" s="1"/>
  <c r="CH127" i="14" s="1"/>
  <c r="CH39" i="27"/>
  <c r="CH131" i="15" s="1"/>
  <c r="CH36" i="27"/>
  <c r="CH37" i="27"/>
  <c r="CH126" i="15" s="1"/>
  <c r="CH126" i="14" s="1"/>
  <c r="CH40" i="27"/>
  <c r="CH132" i="15" s="1"/>
  <c r="CH132" i="14" s="1"/>
  <c r="CH41" i="27"/>
  <c r="CH133" i="15" s="1"/>
  <c r="CH133" i="14" s="1"/>
  <c r="CH30" i="27"/>
  <c r="CH87" i="15" s="1"/>
  <c r="CH87" i="14" s="1"/>
  <c r="CI21" i="27"/>
  <c r="CH22" i="27"/>
  <c r="CH31" i="27"/>
  <c r="CH32" i="27"/>
  <c r="CH89" i="15" s="1"/>
  <c r="CH89" i="14" s="1"/>
  <c r="CG87" i="15"/>
  <c r="CG87" i="14" s="1"/>
  <c r="BL41" i="22"/>
  <c r="CA9" i="16"/>
  <c r="CH6" i="23"/>
  <c r="BZ209" i="16"/>
  <c r="CB223" i="16"/>
  <c r="CB227" i="16"/>
  <c r="CB226" i="16"/>
  <c r="CB10" i="16"/>
  <c r="CH3" i="21"/>
  <c r="CG39" i="21"/>
  <c r="CG40" i="21"/>
  <c r="CG44" i="21"/>
  <c r="CG45" i="21"/>
  <c r="CG60" i="21"/>
  <c r="CG189" i="15" s="1"/>
  <c r="CG88" i="21"/>
  <c r="CG65" i="21"/>
  <c r="CG91" i="21"/>
  <c r="CG85" i="21"/>
  <c r="CG83" i="21"/>
  <c r="CG189" i="16" s="1"/>
  <c r="BD68" i="3"/>
  <c r="CG62" i="21"/>
  <c r="CG68" i="21"/>
  <c r="CG1" i="21"/>
  <c r="CF42" i="21"/>
  <c r="BA112" i="18"/>
  <c r="AG112" i="18"/>
  <c r="AY113" i="18"/>
  <c r="B89" i="18"/>
  <c r="AZ68" i="3"/>
  <c r="A88" i="18"/>
  <c r="BW2" i="17"/>
  <c r="BV21" i="17"/>
  <c r="BV36" i="17"/>
  <c r="BV50" i="17"/>
  <c r="BV51" i="17"/>
  <c r="BV54" i="17"/>
  <c r="A70" i="7"/>
  <c r="F70" i="7"/>
  <c r="BU40" i="17"/>
  <c r="BU41" i="17"/>
  <c r="BU42" i="17"/>
  <c r="BU43" i="17"/>
  <c r="BU55" i="17"/>
  <c r="BU56" i="17"/>
  <c r="BU70" i="17"/>
  <c r="BU71" i="17"/>
  <c r="BU73" i="17"/>
  <c r="BU64" i="17"/>
  <c r="BT57" i="17"/>
  <c r="BT58" i="17"/>
  <c r="BT59" i="17"/>
  <c r="Q86" i="18"/>
  <c r="BT65" i="17"/>
  <c r="BT66" i="17"/>
  <c r="BT67" i="17"/>
  <c r="B68" i="7"/>
  <c r="BS63" i="17"/>
  <c r="BS89" i="17" s="1"/>
  <c r="BS68" i="17"/>
  <c r="I85" i="18"/>
  <c r="BB65" i="3" s="1"/>
  <c r="R85" i="18"/>
  <c r="J85" i="18" s="1"/>
  <c r="AD85" i="18"/>
  <c r="C67" i="7"/>
  <c r="U85" i="18"/>
  <c r="D67" i="7"/>
  <c r="Y85" i="18"/>
  <c r="E67" i="7"/>
  <c r="BR90" i="17"/>
  <c r="BR89" i="17"/>
  <c r="BR88" i="17"/>
  <c r="T84" i="18"/>
  <c r="W84" i="18" s="1"/>
  <c r="BR93" i="17"/>
  <c r="BR92" i="17"/>
  <c r="BR91" i="17"/>
  <c r="X84" i="18"/>
  <c r="AE84" i="18"/>
  <c r="V84" i="18"/>
  <c r="Z84" i="18"/>
  <c r="W83" i="18"/>
  <c r="AA83" i="18"/>
  <c r="B82" i="9"/>
  <c r="O82" i="9"/>
  <c r="C82" i="9"/>
  <c r="P82" i="9"/>
  <c r="D82" i="9"/>
  <c r="E82" i="9"/>
  <c r="F82" i="9"/>
  <c r="L82" i="9"/>
  <c r="N82" i="9"/>
  <c r="T82" i="9"/>
  <c r="A83" i="9"/>
  <c r="BU14" i="6"/>
  <c r="BT16" i="6"/>
  <c r="BT17" i="6"/>
  <c r="BT18" i="6"/>
  <c r="BT19" i="6"/>
  <c r="BT20" i="6"/>
  <c r="BT24" i="6"/>
  <c r="BT25" i="6"/>
  <c r="BT26" i="6"/>
  <c r="BT27" i="6"/>
  <c r="BT28" i="6"/>
  <c r="BT29" i="6"/>
  <c r="CG6" i="14"/>
  <c r="BU24" i="12"/>
  <c r="CF1" i="14"/>
  <c r="BT25" i="12"/>
  <c r="BT26" i="12"/>
  <c r="BT27" i="12"/>
  <c r="BT28" i="12"/>
  <c r="BT29" i="12"/>
  <c r="BT30" i="12"/>
  <c r="BT31" i="12"/>
  <c r="BT32" i="12"/>
  <c r="BT33" i="12"/>
  <c r="BT34" i="12"/>
  <c r="BT35" i="12"/>
  <c r="BT36" i="12"/>
  <c r="BT37" i="12"/>
  <c r="BT39" i="12"/>
  <c r="BT55" i="12"/>
  <c r="CF65" i="16"/>
  <c r="CF64" i="16" s="1"/>
  <c r="CG6" i="16"/>
  <c r="CF23" i="16"/>
  <c r="CF24" i="16"/>
  <c r="CF25" i="16"/>
  <c r="CF26" i="16"/>
  <c r="CF29" i="16"/>
  <c r="CF30" i="16"/>
  <c r="CF31" i="16"/>
  <c r="CF32" i="16"/>
  <c r="CF217" i="16"/>
  <c r="CF230" i="16"/>
  <c r="CF1" i="16"/>
  <c r="CF2" i="16"/>
  <c r="CF3" i="16"/>
  <c r="CD22" i="16"/>
  <c r="CE222" i="16"/>
  <c r="BQ10" i="22"/>
  <c r="CE11" i="16"/>
  <c r="CE13" i="16"/>
  <c r="CE14" i="16"/>
  <c r="CD223" i="16"/>
  <c r="CD227" i="16"/>
  <c r="CD226" i="16"/>
  <c r="CD10" i="16"/>
  <c r="CD224" i="16"/>
  <c r="CD229" i="16"/>
  <c r="CD228" i="16"/>
  <c r="BP11" i="22"/>
  <c r="BP12" i="22"/>
  <c r="BO12" i="22"/>
  <c r="CH125" i="15"/>
  <c r="CH125" i="14" s="1"/>
  <c r="CI52" i="27"/>
  <c r="CI53" i="27"/>
  <c r="CI54" i="27"/>
  <c r="CI49" i="27"/>
  <c r="CI26" i="27" s="1"/>
  <c r="CI12" i="15" s="1"/>
  <c r="CI12" i="14" s="1"/>
  <c r="CI47" i="27"/>
  <c r="CI48" i="27"/>
  <c r="CI40" i="27"/>
  <c r="CI132" i="15" s="1"/>
  <c r="CI132" i="14" s="1"/>
  <c r="CI41" i="27"/>
  <c r="CI133" i="15" s="1"/>
  <c r="CI133" i="14" s="1"/>
  <c r="CI36" i="27"/>
  <c r="CI125" i="15" s="1"/>
  <c r="CI125" i="14" s="1"/>
  <c r="CI38" i="27"/>
  <c r="CI127" i="15" s="1"/>
  <c r="CI127" i="14" s="1"/>
  <c r="CI39" i="27"/>
  <c r="CI131" i="15" s="1"/>
  <c r="CI37" i="27"/>
  <c r="CI126" i="15" s="1"/>
  <c r="CI126" i="14" s="1"/>
  <c r="CI22" i="27"/>
  <c r="CI32" i="27"/>
  <c r="CI89" i="15" s="1"/>
  <c r="CI89" i="14" s="1"/>
  <c r="CI30" i="27"/>
  <c r="CI87" i="15" s="1"/>
  <c r="CI87" i="14" s="1"/>
  <c r="CJ21" i="27"/>
  <c r="CI31" i="27"/>
  <c r="CH88" i="15"/>
  <c r="CH88" i="14" s="1"/>
  <c r="CA209" i="16"/>
  <c r="BM41" i="22"/>
  <c r="CB9" i="16"/>
  <c r="CI6" i="23"/>
  <c r="CC223" i="16"/>
  <c r="CC227" i="16"/>
  <c r="CC226" i="16"/>
  <c r="CC10" i="16"/>
  <c r="CI3" i="21"/>
  <c r="CH39" i="21"/>
  <c r="CH40" i="21"/>
  <c r="CH44" i="21"/>
  <c r="CH45" i="21"/>
  <c r="CH60" i="21"/>
  <c r="CH189" i="15" s="1"/>
  <c r="CH65" i="21"/>
  <c r="CH62" i="21"/>
  <c r="CH68" i="21"/>
  <c r="CH88" i="21"/>
  <c r="CH83" i="21"/>
  <c r="CH189" i="16" s="1"/>
  <c r="CH85" i="21"/>
  <c r="CH91" i="21"/>
  <c r="BD69" i="3"/>
  <c r="CH1" i="21"/>
  <c r="CG42" i="21"/>
  <c r="BA113" i="18"/>
  <c r="AG113" i="18"/>
  <c r="AY114" i="18"/>
  <c r="B90" i="18"/>
  <c r="AZ69" i="3"/>
  <c r="A89" i="18"/>
  <c r="BX2" i="17"/>
  <c r="BW21" i="17"/>
  <c r="BW36" i="17"/>
  <c r="BW50" i="17"/>
  <c r="BW51" i="17"/>
  <c r="BW54" i="17"/>
  <c r="A71" i="7"/>
  <c r="F71" i="7"/>
  <c r="BV40" i="17"/>
  <c r="BV41" i="17"/>
  <c r="BV42" i="17"/>
  <c r="BV43" i="17"/>
  <c r="BV55" i="17"/>
  <c r="BV56" i="17"/>
  <c r="BV70" i="17"/>
  <c r="BV71" i="17"/>
  <c r="BV73" i="17"/>
  <c r="BV64" i="17"/>
  <c r="BU57" i="17"/>
  <c r="BU58" i="17"/>
  <c r="BU59" i="17"/>
  <c r="Q87" i="18"/>
  <c r="BU65" i="17"/>
  <c r="BU66" i="17"/>
  <c r="BU67" i="17"/>
  <c r="B69" i="7"/>
  <c r="BT63" i="17"/>
  <c r="BT68" i="17"/>
  <c r="I86" i="18"/>
  <c r="BB66" i="3" s="1"/>
  <c r="R86" i="18"/>
  <c r="J86" i="18" s="1"/>
  <c r="AD86" i="18"/>
  <c r="C68" i="7"/>
  <c r="U86" i="18"/>
  <c r="D68" i="7"/>
  <c r="Y86" i="18"/>
  <c r="E68" i="7"/>
  <c r="BS90" i="17"/>
  <c r="BS88" i="17"/>
  <c r="T85" i="18" s="1"/>
  <c r="W85" i="18" s="1"/>
  <c r="BS93" i="17"/>
  <c r="BS92" i="17"/>
  <c r="BS91" i="17"/>
  <c r="X85" i="18"/>
  <c r="AE85" i="18"/>
  <c r="V85" i="18"/>
  <c r="Z85" i="18"/>
  <c r="AA84" i="18"/>
  <c r="B83" i="9"/>
  <c r="O83" i="9"/>
  <c r="C83" i="9"/>
  <c r="P83" i="9"/>
  <c r="D83" i="9"/>
  <c r="E83" i="9"/>
  <c r="F83" i="9"/>
  <c r="L83" i="9"/>
  <c r="N83" i="9"/>
  <c r="T83" i="9"/>
  <c r="A84" i="9"/>
  <c r="BV14" i="6"/>
  <c r="BU16" i="6"/>
  <c r="BU17" i="6"/>
  <c r="BU18" i="6"/>
  <c r="BU19" i="6"/>
  <c r="BU20" i="6"/>
  <c r="BU24" i="6"/>
  <c r="BU25" i="6"/>
  <c r="BU26" i="6"/>
  <c r="BU27" i="6"/>
  <c r="BU28" i="6"/>
  <c r="BU29" i="6"/>
  <c r="CH6" i="14"/>
  <c r="BV24" i="12"/>
  <c r="CG1" i="14"/>
  <c r="BU25" i="12"/>
  <c r="BU26" i="12"/>
  <c r="BU27" i="12"/>
  <c r="BU28" i="12"/>
  <c r="BU29" i="12"/>
  <c r="BU30" i="12"/>
  <c r="BU31" i="12"/>
  <c r="BU32" i="12"/>
  <c r="BU33" i="12"/>
  <c r="BU34" i="12"/>
  <c r="BU35" i="12"/>
  <c r="BU36" i="12"/>
  <c r="BU37" i="12"/>
  <c r="BU39" i="12"/>
  <c r="BU55" i="12"/>
  <c r="CG65" i="16"/>
  <c r="CG64" i="16" s="1"/>
  <c r="CH6" i="16"/>
  <c r="CG23" i="16"/>
  <c r="CG24" i="16"/>
  <c r="CG25" i="16"/>
  <c r="CG26" i="16"/>
  <c r="CG29" i="16"/>
  <c r="CG30" i="16"/>
  <c r="CG31" i="16"/>
  <c r="CG32" i="16"/>
  <c r="CG217" i="16"/>
  <c r="CG230" i="16"/>
  <c r="CG1" i="16"/>
  <c r="CG2" i="16"/>
  <c r="CG3" i="16"/>
  <c r="CE22" i="16"/>
  <c r="CF222" i="16"/>
  <c r="BR10" i="22"/>
  <c r="CF13" i="16"/>
  <c r="CM4" i="23"/>
  <c r="CF14" i="16"/>
  <c r="CE224" i="16"/>
  <c r="CE229" i="16"/>
  <c r="CE228" i="16"/>
  <c r="BQ11" i="22"/>
  <c r="CL5" i="23"/>
  <c r="CL4" i="23"/>
  <c r="CK6" i="23"/>
  <c r="CD9" i="16"/>
  <c r="CJ48" i="27"/>
  <c r="CJ54" i="27"/>
  <c r="CJ53" i="27"/>
  <c r="CJ25" i="27" s="1"/>
  <c r="CJ17" i="15" s="1"/>
  <c r="CJ49" i="27"/>
  <c r="CJ52" i="27"/>
  <c r="CJ37" i="27"/>
  <c r="CJ126" i="15" s="1"/>
  <c r="CJ126" i="14" s="1"/>
  <c r="CJ40" i="27"/>
  <c r="CJ132" i="15" s="1"/>
  <c r="CJ132" i="14" s="1"/>
  <c r="CJ36" i="27"/>
  <c r="CJ39" i="27"/>
  <c r="CJ131" i="15" s="1"/>
  <c r="CJ131" i="14" s="1"/>
  <c r="CJ38" i="27"/>
  <c r="CJ127" i="15" s="1"/>
  <c r="CJ127" i="14" s="1"/>
  <c r="CJ41" i="27"/>
  <c r="CJ133" i="15" s="1"/>
  <c r="CJ133" i="14" s="1"/>
  <c r="CJ47" i="27"/>
  <c r="CJ32" i="27"/>
  <c r="CJ89" i="15" s="1"/>
  <c r="CJ89" i="14" s="1"/>
  <c r="CK21" i="27"/>
  <c r="CJ22" i="27"/>
  <c r="CJ30" i="27"/>
  <c r="CJ31" i="27"/>
  <c r="CI88" i="15"/>
  <c r="CI88" i="14" s="1"/>
  <c r="BN41" i="22"/>
  <c r="CC9" i="16"/>
  <c r="CJ6" i="23"/>
  <c r="CB209" i="16"/>
  <c r="CF11" i="16"/>
  <c r="CM5" i="23"/>
  <c r="CJ3" i="21"/>
  <c r="CI39" i="21"/>
  <c r="CI40" i="21"/>
  <c r="CI44" i="21"/>
  <c r="CI45" i="21"/>
  <c r="CI60" i="21"/>
  <c r="CI189" i="15" s="1"/>
  <c r="CI91" i="21"/>
  <c r="CI88" i="21"/>
  <c r="CI68" i="21"/>
  <c r="CI85" i="21"/>
  <c r="CI62" i="21"/>
  <c r="BD70" i="3"/>
  <c r="CI83" i="21"/>
  <c r="CI189" i="16" s="1"/>
  <c r="CI65" i="21"/>
  <c r="CI1" i="21"/>
  <c r="CH42" i="21"/>
  <c r="BA114" i="18"/>
  <c r="AG114" i="18"/>
  <c r="AY115" i="18"/>
  <c r="B91" i="18"/>
  <c r="AZ70" i="3"/>
  <c r="A90" i="18"/>
  <c r="BY2" i="17"/>
  <c r="BX21" i="17"/>
  <c r="BX36" i="17"/>
  <c r="BX50" i="17"/>
  <c r="BX51" i="17"/>
  <c r="BX54" i="17"/>
  <c r="A72" i="7"/>
  <c r="F72" i="7"/>
  <c r="BW40" i="17"/>
  <c r="BW41" i="17"/>
  <c r="BW42" i="17"/>
  <c r="BW43" i="17"/>
  <c r="BW55" i="17"/>
  <c r="BW56" i="17"/>
  <c r="BW70" i="17"/>
  <c r="BW71" i="17"/>
  <c r="BW73" i="17"/>
  <c r="BW64" i="17"/>
  <c r="BV57" i="17"/>
  <c r="BV58" i="17"/>
  <c r="BV59" i="17"/>
  <c r="Q88" i="18"/>
  <c r="BV65" i="17"/>
  <c r="BV66" i="17"/>
  <c r="BV67" i="17"/>
  <c r="B70" i="7"/>
  <c r="BU63" i="17"/>
  <c r="BU90" i="17" s="1"/>
  <c r="BU68" i="17"/>
  <c r="I87" i="18"/>
  <c r="BB67" i="3"/>
  <c r="R87" i="18"/>
  <c r="J87" i="18"/>
  <c r="AD87" i="18"/>
  <c r="C69" i="7"/>
  <c r="U87" i="18"/>
  <c r="D69" i="7"/>
  <c r="Y87" i="18"/>
  <c r="E69" i="7"/>
  <c r="BT90" i="17"/>
  <c r="BT89" i="17"/>
  <c r="BT88" i="17"/>
  <c r="T86" i="18"/>
  <c r="W86" i="18" s="1"/>
  <c r="BT93" i="17"/>
  <c r="BT92" i="17"/>
  <c r="BT91" i="17"/>
  <c r="X86" i="18"/>
  <c r="AE86" i="18"/>
  <c r="V86" i="18"/>
  <c r="Z86" i="18"/>
  <c r="AA85" i="18"/>
  <c r="B84" i="9"/>
  <c r="O84" i="9"/>
  <c r="C84" i="9"/>
  <c r="P84" i="9"/>
  <c r="D84" i="9"/>
  <c r="E84" i="9"/>
  <c r="F84" i="9"/>
  <c r="L84" i="9"/>
  <c r="N84" i="9"/>
  <c r="T84" i="9"/>
  <c r="A85" i="9"/>
  <c r="BW14" i="6"/>
  <c r="BV16" i="6"/>
  <c r="BV17" i="6"/>
  <c r="BV18" i="6"/>
  <c r="BV19" i="6"/>
  <c r="BV20" i="6"/>
  <c r="BV24" i="6"/>
  <c r="BV25" i="6"/>
  <c r="BV26" i="6"/>
  <c r="BV27" i="6"/>
  <c r="BV28" i="6"/>
  <c r="BV29" i="6"/>
  <c r="CI6" i="14"/>
  <c r="BW24" i="12"/>
  <c r="CH1" i="14"/>
  <c r="BV25" i="12"/>
  <c r="BV26" i="12"/>
  <c r="BV27" i="12"/>
  <c r="BV28" i="12"/>
  <c r="BV29" i="12"/>
  <c r="BV30" i="12"/>
  <c r="BV31" i="12"/>
  <c r="BV32" i="12"/>
  <c r="BV33" i="12"/>
  <c r="BV34" i="12"/>
  <c r="BV35" i="12"/>
  <c r="BV36" i="12"/>
  <c r="BV37" i="12"/>
  <c r="BV39" i="12"/>
  <c r="BV55" i="12"/>
  <c r="CH65" i="16"/>
  <c r="CH64" i="16" s="1"/>
  <c r="CI6" i="16"/>
  <c r="CH23" i="16"/>
  <c r="CH24" i="16"/>
  <c r="CH25" i="16"/>
  <c r="CH26" i="16"/>
  <c r="CH29" i="16"/>
  <c r="CH30" i="16"/>
  <c r="CH31" i="16"/>
  <c r="CH32" i="16"/>
  <c r="CH217" i="16"/>
  <c r="CH230" i="16"/>
  <c r="CH1" i="16"/>
  <c r="CH2" i="16"/>
  <c r="CH3" i="16"/>
  <c r="CF22" i="16"/>
  <c r="CG222" i="16"/>
  <c r="BS10" i="22"/>
  <c r="CG11" i="16"/>
  <c r="CG13" i="16"/>
  <c r="CG14" i="16"/>
  <c r="CF224" i="16"/>
  <c r="CF229" i="16"/>
  <c r="CF228" i="16"/>
  <c r="BR11" i="22"/>
  <c r="BR12" i="22"/>
  <c r="BQ12" i="22"/>
  <c r="BP41" i="22"/>
  <c r="CJ125" i="15"/>
  <c r="CJ125" i="14" s="1"/>
  <c r="CK47" i="27"/>
  <c r="CK49" i="27"/>
  <c r="CK53" i="27"/>
  <c r="CK48" i="27"/>
  <c r="CK38" i="27"/>
  <c r="CK127" i="15" s="1"/>
  <c r="CK127" i="14" s="1"/>
  <c r="CK36" i="27"/>
  <c r="CK125" i="15" s="1"/>
  <c r="CK125" i="14" s="1"/>
  <c r="CK37" i="27"/>
  <c r="CK126" i="15" s="1"/>
  <c r="CK126" i="14" s="1"/>
  <c r="CK41" i="27"/>
  <c r="CK133" i="15" s="1"/>
  <c r="CK133" i="14" s="1"/>
  <c r="CK39" i="27"/>
  <c r="CK131" i="15" s="1"/>
  <c r="CK40" i="27"/>
  <c r="CK132" i="15" s="1"/>
  <c r="CK132" i="14" s="1"/>
  <c r="CK52" i="27"/>
  <c r="CK54" i="27"/>
  <c r="CK31" i="27"/>
  <c r="CK88" i="15" s="1"/>
  <c r="CK88" i="14" s="1"/>
  <c r="CK32" i="27"/>
  <c r="CK89" i="15" s="1"/>
  <c r="CK89" i="14" s="1"/>
  <c r="CL21" i="27"/>
  <c r="CK30" i="27"/>
  <c r="CK22" i="27"/>
  <c r="CJ88" i="15"/>
  <c r="CJ88" i="14" s="1"/>
  <c r="CC209" i="16"/>
  <c r="BO41" i="22"/>
  <c r="CD209" i="16"/>
  <c r="CE223" i="16"/>
  <c r="CE227" i="16"/>
  <c r="CE226" i="16"/>
  <c r="CK3" i="21"/>
  <c r="CJ39" i="21"/>
  <c r="CJ40" i="21"/>
  <c r="CJ44" i="21"/>
  <c r="CJ45" i="21"/>
  <c r="CJ60" i="21"/>
  <c r="CJ189" i="15" s="1"/>
  <c r="CJ62" i="21"/>
  <c r="CJ88" i="21"/>
  <c r="CJ65" i="21"/>
  <c r="CJ83" i="21"/>
  <c r="CJ189" i="16" s="1"/>
  <c r="BD71" i="3"/>
  <c r="CJ68" i="21"/>
  <c r="CJ85" i="21"/>
  <c r="CJ91" i="21"/>
  <c r="CJ1" i="21"/>
  <c r="CI42" i="21"/>
  <c r="BA115" i="18"/>
  <c r="AG115" i="18"/>
  <c r="AY116" i="18"/>
  <c r="B92" i="18"/>
  <c r="AZ71" i="3"/>
  <c r="A91" i="18"/>
  <c r="BZ2" i="17"/>
  <c r="BY21" i="17"/>
  <c r="BY36" i="17"/>
  <c r="BY50" i="17"/>
  <c r="BY51" i="17"/>
  <c r="BY54" i="17"/>
  <c r="A73" i="7"/>
  <c r="F73" i="7"/>
  <c r="BX40" i="17"/>
  <c r="BX41" i="17"/>
  <c r="BX42" i="17"/>
  <c r="BX43" i="17"/>
  <c r="BX55" i="17"/>
  <c r="BX56" i="17"/>
  <c r="BX70" i="17"/>
  <c r="BX71" i="17"/>
  <c r="BX73" i="17"/>
  <c r="BX64" i="17"/>
  <c r="BW57" i="17"/>
  <c r="BW58" i="17"/>
  <c r="BW59" i="17"/>
  <c r="Q89" i="18"/>
  <c r="BW65" i="17"/>
  <c r="BW66" i="17"/>
  <c r="BW67" i="17"/>
  <c r="B71" i="7"/>
  <c r="BV63" i="17"/>
  <c r="BV68" i="17"/>
  <c r="I88" i="18"/>
  <c r="BB68" i="3"/>
  <c r="R88" i="18"/>
  <c r="J88" i="18" s="1"/>
  <c r="AD88" i="18"/>
  <c r="C70" i="7"/>
  <c r="U88" i="18"/>
  <c r="D70" i="7"/>
  <c r="Y88" i="18"/>
  <c r="E70" i="7"/>
  <c r="BU93" i="17"/>
  <c r="BU92" i="17"/>
  <c r="BU91" i="17"/>
  <c r="X87" i="18"/>
  <c r="AE87" i="18"/>
  <c r="V87" i="18"/>
  <c r="Z87" i="18"/>
  <c r="AA86" i="18"/>
  <c r="B85" i="9"/>
  <c r="O85" i="9"/>
  <c r="C85" i="9"/>
  <c r="P85" i="9"/>
  <c r="D85" i="9"/>
  <c r="E85" i="9"/>
  <c r="F85" i="9"/>
  <c r="L85" i="9"/>
  <c r="N85" i="9"/>
  <c r="T85" i="9"/>
  <c r="A86" i="9"/>
  <c r="BX14" i="6"/>
  <c r="BW16" i="6"/>
  <c r="BW17" i="6"/>
  <c r="BW18" i="6"/>
  <c r="BW19" i="6"/>
  <c r="BW20" i="6"/>
  <c r="BW24" i="6"/>
  <c r="BW25" i="6"/>
  <c r="BW26" i="6"/>
  <c r="BW27" i="6"/>
  <c r="BW28" i="6"/>
  <c r="BW29" i="6"/>
  <c r="CJ6" i="14"/>
  <c r="BX24" i="12"/>
  <c r="CI1" i="14"/>
  <c r="BW25" i="12"/>
  <c r="BW26" i="12"/>
  <c r="BW27" i="12"/>
  <c r="BW28" i="12"/>
  <c r="BW29" i="12"/>
  <c r="BW30" i="12"/>
  <c r="BW31" i="12"/>
  <c r="BW32" i="12"/>
  <c r="BW33" i="12"/>
  <c r="BW34" i="12"/>
  <c r="BW35" i="12"/>
  <c r="BW36" i="12"/>
  <c r="BW37" i="12"/>
  <c r="BW39" i="12"/>
  <c r="BW55" i="12"/>
  <c r="CI65" i="16"/>
  <c r="CI64" i="16" s="1"/>
  <c r="CJ6" i="16"/>
  <c r="CI23" i="16"/>
  <c r="CI24" i="16"/>
  <c r="CI25" i="16"/>
  <c r="CI26" i="16"/>
  <c r="CI29" i="16"/>
  <c r="CI30" i="16"/>
  <c r="CI31" i="16"/>
  <c r="CI32" i="16"/>
  <c r="CI217" i="16"/>
  <c r="CI230" i="16"/>
  <c r="CI1" i="16"/>
  <c r="CI2" i="16"/>
  <c r="CI3" i="16"/>
  <c r="CG22" i="16"/>
  <c r="CH222" i="16"/>
  <c r="BT10" i="22"/>
  <c r="CH13" i="16"/>
  <c r="CO4" i="23"/>
  <c r="CH14" i="16"/>
  <c r="CG224" i="16"/>
  <c r="CG229" i="16"/>
  <c r="CG228" i="16"/>
  <c r="BS11" i="22"/>
  <c r="CN5" i="23"/>
  <c r="CN4" i="23"/>
  <c r="CL47" i="27"/>
  <c r="CL48" i="27"/>
  <c r="CL52" i="27"/>
  <c r="CL54" i="27"/>
  <c r="CL53" i="27"/>
  <c r="CL38" i="27"/>
  <c r="CL127" i="15" s="1"/>
  <c r="CL127" i="14" s="1"/>
  <c r="CL39" i="27"/>
  <c r="CL131" i="15" s="1"/>
  <c r="CL131" i="14" s="1"/>
  <c r="CL40" i="27"/>
  <c r="CL132" i="15" s="1"/>
  <c r="CL132" i="14" s="1"/>
  <c r="CL36" i="27"/>
  <c r="CL37" i="27"/>
  <c r="CL126" i="15" s="1"/>
  <c r="CL126" i="14" s="1"/>
  <c r="CL41" i="27"/>
  <c r="CL49" i="27"/>
  <c r="CL30" i="27"/>
  <c r="CL87" i="15" s="1"/>
  <c r="CL87" i="14" s="1"/>
  <c r="CL31" i="27"/>
  <c r="CL32" i="27"/>
  <c r="CL89" i="15" s="1"/>
  <c r="CL89" i="14" s="1"/>
  <c r="CM21" i="27"/>
  <c r="CL22" i="27"/>
  <c r="CE10" i="16"/>
  <c r="CH11" i="16"/>
  <c r="CO5" i="23"/>
  <c r="CK26" i="27"/>
  <c r="CK12" i="15" s="1"/>
  <c r="CK12" i="14" s="1"/>
  <c r="CF223" i="16"/>
  <c r="CF227" i="16"/>
  <c r="CF226" i="16"/>
  <c r="CF10" i="16"/>
  <c r="CL3" i="21"/>
  <c r="CK39" i="21"/>
  <c r="CK40" i="21"/>
  <c r="CK44" i="21"/>
  <c r="CK45" i="21"/>
  <c r="CK60" i="21"/>
  <c r="CK189" i="15" s="1"/>
  <c r="CK83" i="21"/>
  <c r="CK189" i="16" s="1"/>
  <c r="CK85" i="21"/>
  <c r="CK68" i="21"/>
  <c r="CK91" i="21"/>
  <c r="CK65" i="21"/>
  <c r="CK88" i="21"/>
  <c r="BD72" i="3"/>
  <c r="CK62" i="21"/>
  <c r="CK1" i="21"/>
  <c r="CJ42" i="21"/>
  <c r="BA116" i="18"/>
  <c r="AG116" i="18"/>
  <c r="AY117" i="18"/>
  <c r="B93" i="18"/>
  <c r="AZ72" i="3"/>
  <c r="A92" i="18"/>
  <c r="CA2" i="17"/>
  <c r="BZ21" i="17"/>
  <c r="BZ30" i="17"/>
  <c r="BZ31" i="17"/>
  <c r="BZ32" i="17"/>
  <c r="BZ36" i="17"/>
  <c r="BZ50" i="17"/>
  <c r="BZ51" i="17"/>
  <c r="BZ54" i="17"/>
  <c r="A74" i="7"/>
  <c r="F74" i="7"/>
  <c r="BY40" i="17"/>
  <c r="BY41" i="17"/>
  <c r="BY42" i="17"/>
  <c r="BY43" i="17"/>
  <c r="BY55" i="17"/>
  <c r="BY56" i="17"/>
  <c r="BY70" i="17"/>
  <c r="BY71" i="17"/>
  <c r="BY73" i="17"/>
  <c r="BY64" i="17"/>
  <c r="BX57" i="17"/>
  <c r="BX58" i="17"/>
  <c r="BX59" i="17"/>
  <c r="Q90" i="18"/>
  <c r="BX65" i="17"/>
  <c r="BX66" i="17"/>
  <c r="BX67" i="17"/>
  <c r="B72" i="7"/>
  <c r="BW63" i="17"/>
  <c r="BW68" i="17"/>
  <c r="I89" i="18"/>
  <c r="BB69" i="3" s="1"/>
  <c r="R89" i="18"/>
  <c r="J89" i="18" s="1"/>
  <c r="AD89" i="18"/>
  <c r="C71" i="7"/>
  <c r="U89" i="18"/>
  <c r="D71" i="7"/>
  <c r="Y89" i="18"/>
  <c r="E71" i="7"/>
  <c r="BV90" i="17"/>
  <c r="BV89" i="17"/>
  <c r="BV88" i="17"/>
  <c r="T88" i="18" s="1"/>
  <c r="W88" i="18" s="1"/>
  <c r="BV93" i="17"/>
  <c r="BV92" i="17"/>
  <c r="BV91" i="17"/>
  <c r="X88" i="18"/>
  <c r="AE88" i="18"/>
  <c r="V88" i="18"/>
  <c r="Z88" i="18"/>
  <c r="AA87" i="18"/>
  <c r="B86" i="9"/>
  <c r="O86" i="9"/>
  <c r="C86" i="9"/>
  <c r="P86" i="9"/>
  <c r="D86" i="9"/>
  <c r="E86" i="9"/>
  <c r="F86" i="9"/>
  <c r="L86" i="9"/>
  <c r="N86" i="9"/>
  <c r="T86" i="9"/>
  <c r="A87" i="9"/>
  <c r="BX16" i="6"/>
  <c r="BX17" i="6"/>
  <c r="BX18" i="6"/>
  <c r="BX19" i="6"/>
  <c r="BX20" i="6"/>
  <c r="BX24" i="6"/>
  <c r="BX25" i="6"/>
  <c r="BX26" i="6"/>
  <c r="BX27" i="6"/>
  <c r="BX28" i="6"/>
  <c r="BX29" i="6"/>
  <c r="CK6" i="14"/>
  <c r="BY24" i="12"/>
  <c r="CJ1" i="14"/>
  <c r="BX25" i="12"/>
  <c r="BX26" i="12"/>
  <c r="BX27" i="12"/>
  <c r="BX28" i="12"/>
  <c r="BX29" i="12"/>
  <c r="BX30" i="12"/>
  <c r="BX31" i="12"/>
  <c r="BX32" i="12"/>
  <c r="BX33" i="12"/>
  <c r="BX34" i="12"/>
  <c r="BX35" i="12"/>
  <c r="BX36" i="12"/>
  <c r="BX37" i="12"/>
  <c r="BX39" i="12"/>
  <c r="BX55" i="12"/>
  <c r="CJ65" i="16"/>
  <c r="CJ64" i="16" s="1"/>
  <c r="CK6" i="16"/>
  <c r="CJ23" i="16"/>
  <c r="CJ24" i="16"/>
  <c r="CJ25" i="16"/>
  <c r="CJ26" i="16"/>
  <c r="CJ29" i="16"/>
  <c r="CJ30" i="16"/>
  <c r="CJ31" i="16"/>
  <c r="CJ32" i="16"/>
  <c r="CJ217" i="16"/>
  <c r="CJ230" i="16"/>
  <c r="CJ1" i="16"/>
  <c r="CJ2" i="16"/>
  <c r="CJ3" i="16"/>
  <c r="CH22" i="16"/>
  <c r="CI222" i="16"/>
  <c r="BU10" i="22"/>
  <c r="CI11" i="16"/>
  <c r="CI13" i="16"/>
  <c r="CI14" i="16"/>
  <c r="CH224" i="16"/>
  <c r="CH229" i="16"/>
  <c r="CH228" i="16"/>
  <c r="BT11" i="22"/>
  <c r="BT12" i="22"/>
  <c r="BS12" i="22"/>
  <c r="CL125" i="15"/>
  <c r="CL125" i="14" s="1"/>
  <c r="CM36" i="27"/>
  <c r="CM48" i="27"/>
  <c r="CM49" i="27"/>
  <c r="CM52" i="27"/>
  <c r="CM47" i="27"/>
  <c r="CM53" i="27"/>
  <c r="CM54" i="27"/>
  <c r="CM38" i="27"/>
  <c r="CM127" i="15" s="1"/>
  <c r="CM127" i="14" s="1"/>
  <c r="CM41" i="27"/>
  <c r="CM133" i="15" s="1"/>
  <c r="CM133" i="14" s="1"/>
  <c r="CM37" i="27"/>
  <c r="CM126" i="15" s="1"/>
  <c r="CM126" i="14" s="1"/>
  <c r="CM39" i="27"/>
  <c r="CM131" i="15" s="1"/>
  <c r="CM131" i="14" s="1"/>
  <c r="CM40" i="27"/>
  <c r="CM132" i="15" s="1"/>
  <c r="CM132" i="14" s="1"/>
  <c r="CM32" i="27"/>
  <c r="CM89" i="15" s="1"/>
  <c r="CM89" i="14" s="1"/>
  <c r="CM22" i="27"/>
  <c r="CN21" i="27"/>
  <c r="CM30" i="27"/>
  <c r="CM87" i="15" s="1"/>
  <c r="CM87" i="14" s="1"/>
  <c r="CM31" i="27"/>
  <c r="CE9" i="16"/>
  <c r="CL6" i="23"/>
  <c r="CF9" i="16"/>
  <c r="CM6" i="23"/>
  <c r="CG223" i="16"/>
  <c r="CG227" i="16"/>
  <c r="CG226" i="16"/>
  <c r="CG10" i="16"/>
  <c r="CM3" i="21"/>
  <c r="CL39" i="21"/>
  <c r="CL40" i="21"/>
  <c r="CL44" i="21"/>
  <c r="CL45" i="21"/>
  <c r="CL60" i="21"/>
  <c r="CL189" i="15" s="1"/>
  <c r="CL88" i="21"/>
  <c r="CL65" i="21"/>
  <c r="CL83" i="21"/>
  <c r="CL189" i="16" s="1"/>
  <c r="CL91" i="21"/>
  <c r="BD73" i="3"/>
  <c r="CL85" i="21"/>
  <c r="CL62" i="21"/>
  <c r="CL68" i="21"/>
  <c r="CL1" i="21"/>
  <c r="CK42" i="21"/>
  <c r="BA117" i="18"/>
  <c r="AG117" i="18"/>
  <c r="AY118" i="18"/>
  <c r="B94" i="18"/>
  <c r="AZ73" i="3"/>
  <c r="A93" i="18"/>
  <c r="CB2" i="17"/>
  <c r="CA21" i="17"/>
  <c r="CA30" i="17"/>
  <c r="CA31" i="17"/>
  <c r="CA32" i="17"/>
  <c r="CA36" i="17"/>
  <c r="CA50" i="17"/>
  <c r="CA51" i="17"/>
  <c r="CA54" i="17"/>
  <c r="A75" i="7"/>
  <c r="F75" i="7"/>
  <c r="BZ40" i="17"/>
  <c r="BZ41" i="17"/>
  <c r="BZ42" i="17"/>
  <c r="BZ43" i="17"/>
  <c r="BZ55" i="17"/>
  <c r="BZ56" i="17"/>
  <c r="BZ70" i="17"/>
  <c r="BZ71" i="17"/>
  <c r="BZ73" i="17"/>
  <c r="BZ64" i="17"/>
  <c r="BY57" i="17"/>
  <c r="BY58" i="17"/>
  <c r="BY59" i="17"/>
  <c r="Q91" i="18"/>
  <c r="BY65" i="17"/>
  <c r="BY66" i="17"/>
  <c r="BY67" i="17"/>
  <c r="B73" i="7"/>
  <c r="BX63" i="17"/>
  <c r="BX90" i="17" s="1"/>
  <c r="BX68" i="17"/>
  <c r="I90" i="18"/>
  <c r="BB70" i="3" s="1"/>
  <c r="R90" i="18"/>
  <c r="J90" i="18" s="1"/>
  <c r="AD90" i="18"/>
  <c r="C72" i="7"/>
  <c r="U90" i="18"/>
  <c r="D72" i="7"/>
  <c r="Y90" i="18"/>
  <c r="Z90" i="18" s="1"/>
  <c r="E72" i="7"/>
  <c r="BW90" i="17"/>
  <c r="BW89" i="17"/>
  <c r="BW88" i="17"/>
  <c r="T89" i="18"/>
  <c r="W89" i="18" s="1"/>
  <c r="BW93" i="17"/>
  <c r="BW92" i="17"/>
  <c r="BW91" i="17"/>
  <c r="X89" i="18"/>
  <c r="AE89" i="18"/>
  <c r="V89" i="18"/>
  <c r="Z89" i="18"/>
  <c r="AA88" i="18"/>
  <c r="B87" i="9"/>
  <c r="O87" i="9"/>
  <c r="C87" i="9"/>
  <c r="D87" i="9"/>
  <c r="E87" i="9"/>
  <c r="F87" i="9"/>
  <c r="L87" i="9"/>
  <c r="N87" i="9"/>
  <c r="T87" i="9"/>
  <c r="CL6" i="14"/>
  <c r="BZ24" i="12"/>
  <c r="CK1" i="14"/>
  <c r="BY25" i="12"/>
  <c r="BY26" i="12"/>
  <c r="BY27" i="12"/>
  <c r="BY28" i="12"/>
  <c r="BY29" i="12"/>
  <c r="BY30" i="12"/>
  <c r="BY31" i="12"/>
  <c r="BY32" i="12"/>
  <c r="BY33" i="12"/>
  <c r="BY34" i="12"/>
  <c r="BY35" i="12"/>
  <c r="BY36" i="12"/>
  <c r="BY37" i="12"/>
  <c r="BY39" i="12"/>
  <c r="BY55" i="12"/>
  <c r="CK65" i="16"/>
  <c r="CK64" i="16" s="1"/>
  <c r="CL6" i="16"/>
  <c r="CK23" i="16"/>
  <c r="CK24" i="16"/>
  <c r="CK25" i="16"/>
  <c r="CK26" i="16"/>
  <c r="CK29" i="16"/>
  <c r="CK30" i="16"/>
  <c r="CK31" i="16"/>
  <c r="CK32" i="16"/>
  <c r="CK217" i="16"/>
  <c r="CK230" i="16"/>
  <c r="CK1" i="16"/>
  <c r="CK2" i="16"/>
  <c r="CK3" i="16"/>
  <c r="CI22" i="16"/>
  <c r="CJ222" i="16"/>
  <c r="BV10" i="22"/>
  <c r="CJ13" i="16"/>
  <c r="CQ4" i="23"/>
  <c r="CJ14" i="16"/>
  <c r="CI224" i="16"/>
  <c r="CI229" i="16"/>
  <c r="CI228" i="16"/>
  <c r="BU11" i="22"/>
  <c r="CP5" i="23"/>
  <c r="CP4" i="23"/>
  <c r="CM125" i="15"/>
  <c r="CM125" i="14" s="1"/>
  <c r="CN49" i="27"/>
  <c r="CN54" i="27"/>
  <c r="CN26" i="27" s="1"/>
  <c r="CN12" i="15" s="1"/>
  <c r="CN12" i="14" s="1"/>
  <c r="CN47" i="27"/>
  <c r="CN48" i="27"/>
  <c r="CN52" i="27"/>
  <c r="CN40" i="27"/>
  <c r="CN132" i="15" s="1"/>
  <c r="CN132" i="14" s="1"/>
  <c r="CN39" i="27"/>
  <c r="CN131" i="15" s="1"/>
  <c r="CN131" i="14" s="1"/>
  <c r="CN37" i="27"/>
  <c r="CN126" i="15" s="1"/>
  <c r="CN126" i="14" s="1"/>
  <c r="CN38" i="27"/>
  <c r="CN127" i="15" s="1"/>
  <c r="CN127" i="14" s="1"/>
  <c r="CN41" i="27"/>
  <c r="CN133" i="15" s="1"/>
  <c r="CN133" i="14" s="1"/>
  <c r="CN36" i="27"/>
  <c r="CN53" i="27"/>
  <c r="CN25" i="27" s="1"/>
  <c r="CN17" i="15" s="1"/>
  <c r="CN22" i="27"/>
  <c r="CN32" i="27"/>
  <c r="CN89" i="15" s="1"/>
  <c r="CN89" i="14" s="1"/>
  <c r="CO21" i="27"/>
  <c r="CN30" i="27"/>
  <c r="CN31" i="27"/>
  <c r="CE209" i="16"/>
  <c r="CF209" i="16"/>
  <c r="BQ41" i="22"/>
  <c r="BR41" i="22"/>
  <c r="CG9" i="16"/>
  <c r="CN6" i="23"/>
  <c r="CH223" i="16"/>
  <c r="CH227" i="16"/>
  <c r="CH226" i="16"/>
  <c r="CH10" i="16"/>
  <c r="CJ11" i="16"/>
  <c r="CQ5" i="23"/>
  <c r="CM26" i="27"/>
  <c r="CM12" i="15" s="1"/>
  <c r="CM12" i="14" s="1"/>
  <c r="CN3" i="21"/>
  <c r="CM39" i="21"/>
  <c r="CM40" i="21"/>
  <c r="CM44" i="21"/>
  <c r="CM45" i="21"/>
  <c r="CM60" i="21"/>
  <c r="CM189" i="15" s="1"/>
  <c r="CM91" i="21"/>
  <c r="CM62" i="21"/>
  <c r="CM88" i="21"/>
  <c r="CM65" i="21"/>
  <c r="CM83" i="21"/>
  <c r="CM189" i="16" s="1"/>
  <c r="CM85" i="21"/>
  <c r="BD74" i="3"/>
  <c r="CM68" i="21"/>
  <c r="CM1" i="21"/>
  <c r="CL42" i="21"/>
  <c r="BA118" i="18"/>
  <c r="AG118" i="18"/>
  <c r="AY119" i="18"/>
  <c r="B95" i="18"/>
  <c r="AZ74" i="3"/>
  <c r="A94" i="18"/>
  <c r="CC2" i="17"/>
  <c r="CB21" i="17"/>
  <c r="CB30" i="17"/>
  <c r="CB31" i="17"/>
  <c r="CB32" i="17"/>
  <c r="CB36" i="17"/>
  <c r="CB50" i="17"/>
  <c r="CB51" i="17"/>
  <c r="CB54" i="17"/>
  <c r="A76" i="7"/>
  <c r="F76" i="7"/>
  <c r="CA40" i="17"/>
  <c r="CA41" i="17"/>
  <c r="CA42" i="17"/>
  <c r="CA43" i="17"/>
  <c r="CA55" i="17"/>
  <c r="CA56" i="17"/>
  <c r="CA70" i="17"/>
  <c r="CA71" i="17"/>
  <c r="CA73" i="17"/>
  <c r="CA64" i="17"/>
  <c r="BZ57" i="17"/>
  <c r="BZ58" i="17"/>
  <c r="BZ59" i="17"/>
  <c r="Q92" i="18"/>
  <c r="BZ65" i="17"/>
  <c r="BZ66" i="17"/>
  <c r="BZ67" i="17"/>
  <c r="B74" i="7"/>
  <c r="BY63" i="17"/>
  <c r="BY90" i="17" s="1"/>
  <c r="BY68" i="17"/>
  <c r="I91" i="18"/>
  <c r="BB71" i="3" s="1"/>
  <c r="R91" i="18"/>
  <c r="J91" i="18" s="1"/>
  <c r="AD91" i="18"/>
  <c r="C73" i="7"/>
  <c r="U91" i="18"/>
  <c r="D73" i="7"/>
  <c r="Y91" i="18"/>
  <c r="E73" i="7"/>
  <c r="BX88" i="17"/>
  <c r="T90" i="18" s="1"/>
  <c r="W90" i="18" s="1"/>
  <c r="BX93" i="17"/>
  <c r="BX92" i="17"/>
  <c r="BX91" i="17"/>
  <c r="X90" i="18"/>
  <c r="AE90" i="18"/>
  <c r="V90" i="18"/>
  <c r="AA89" i="18"/>
  <c r="P87" i="9"/>
  <c r="CM6" i="14"/>
  <c r="CA24" i="12"/>
  <c r="CL1" i="14"/>
  <c r="BZ25" i="12"/>
  <c r="BZ26" i="12"/>
  <c r="BZ27" i="12"/>
  <c r="BZ28" i="12"/>
  <c r="BZ29" i="12"/>
  <c r="BZ30" i="12"/>
  <c r="BZ31" i="12"/>
  <c r="BZ32" i="12"/>
  <c r="BZ33" i="12"/>
  <c r="BZ34" i="12"/>
  <c r="BZ35" i="12"/>
  <c r="BZ36" i="12"/>
  <c r="BZ37" i="12"/>
  <c r="BZ39" i="12"/>
  <c r="BZ55" i="12"/>
  <c r="CL65" i="16"/>
  <c r="CL64" i="16" s="1"/>
  <c r="CM6" i="16"/>
  <c r="CL23" i="16"/>
  <c r="CL24" i="16"/>
  <c r="CL25" i="16"/>
  <c r="CL26" i="16"/>
  <c r="CL29" i="16"/>
  <c r="CL30" i="16"/>
  <c r="CL31" i="16"/>
  <c r="CL32" i="16"/>
  <c r="CL217" i="16"/>
  <c r="CL230" i="16"/>
  <c r="CL1" i="16"/>
  <c r="CL2" i="16"/>
  <c r="CL3" i="16"/>
  <c r="CJ22" i="16"/>
  <c r="CK222" i="16"/>
  <c r="BW10" i="22"/>
  <c r="CK11" i="16"/>
  <c r="CK13" i="16"/>
  <c r="CK14" i="16"/>
  <c r="CJ224" i="16"/>
  <c r="CJ229" i="16"/>
  <c r="CJ228" i="16"/>
  <c r="BV11" i="22"/>
  <c r="BV12" i="22"/>
  <c r="BU12" i="22"/>
  <c r="CO54" i="27"/>
  <c r="CO48" i="27"/>
  <c r="CO53" i="27"/>
  <c r="CO49" i="27"/>
  <c r="CO52" i="27"/>
  <c r="CO38" i="27"/>
  <c r="CO127" i="15" s="1"/>
  <c r="CO127" i="14" s="1"/>
  <c r="CO39" i="27"/>
  <c r="CO131" i="15" s="1"/>
  <c r="CO131" i="14" s="1"/>
  <c r="CO36" i="27"/>
  <c r="CO125" i="15" s="1"/>
  <c r="CO125" i="14" s="1"/>
  <c r="CO37" i="27"/>
  <c r="CO126" i="15" s="1"/>
  <c r="CO126" i="14" s="1"/>
  <c r="CO40" i="27"/>
  <c r="CO132" i="15" s="1"/>
  <c r="CO41" i="27"/>
  <c r="CO133" i="15" s="1"/>
  <c r="CO133" i="14" s="1"/>
  <c r="CO47" i="27"/>
  <c r="CO22" i="27"/>
  <c r="CO32" i="27"/>
  <c r="CO89" i="15" s="1"/>
  <c r="CO89" i="14" s="1"/>
  <c r="CP21" i="27"/>
  <c r="CO30" i="27"/>
  <c r="CO87" i="15" s="1"/>
  <c r="CO87" i="14" s="1"/>
  <c r="CO31" i="27"/>
  <c r="CN88" i="15"/>
  <c r="CN88" i="14" s="1"/>
  <c r="BS41" i="22"/>
  <c r="CH9" i="16"/>
  <c r="CO6" i="23"/>
  <c r="CG209" i="16"/>
  <c r="CI223" i="16"/>
  <c r="CI227" i="16"/>
  <c r="CI226" i="16"/>
  <c r="CO3" i="21"/>
  <c r="CN39" i="21"/>
  <c r="CN40" i="21"/>
  <c r="CN44" i="21"/>
  <c r="CN45" i="21"/>
  <c r="CN60" i="21"/>
  <c r="CN189" i="15" s="1"/>
  <c r="CN65" i="21"/>
  <c r="CN88" i="21"/>
  <c r="CN62" i="21"/>
  <c r="CN91" i="21"/>
  <c r="CN83" i="21"/>
  <c r="CN189" i="16" s="1"/>
  <c r="CN68" i="21"/>
  <c r="BD75" i="3"/>
  <c r="CN85" i="21"/>
  <c r="CN1" i="21"/>
  <c r="CM42" i="21"/>
  <c r="BA119" i="18"/>
  <c r="AG119" i="18"/>
  <c r="AY120" i="18"/>
  <c r="B96" i="18"/>
  <c r="AZ75" i="3"/>
  <c r="A95" i="18"/>
  <c r="CD2" i="17"/>
  <c r="CC21" i="17"/>
  <c r="CC30" i="17"/>
  <c r="CC31" i="17"/>
  <c r="CC32" i="17"/>
  <c r="CC36" i="17"/>
  <c r="CC50" i="17"/>
  <c r="CC51" i="17"/>
  <c r="CC54" i="17"/>
  <c r="A77" i="7"/>
  <c r="F77" i="7"/>
  <c r="CB40" i="17"/>
  <c r="CB41" i="17"/>
  <c r="CB42" i="17"/>
  <c r="CB43" i="17"/>
  <c r="CB55" i="17"/>
  <c r="CB56" i="17"/>
  <c r="CB70" i="17"/>
  <c r="CB71" i="17"/>
  <c r="CB73" i="17"/>
  <c r="CB64" i="17"/>
  <c r="CA57" i="17"/>
  <c r="CA58" i="17"/>
  <c r="CA59" i="17"/>
  <c r="Q93" i="18"/>
  <c r="CA65" i="17"/>
  <c r="CA66" i="17"/>
  <c r="D75" i="7" s="1"/>
  <c r="CA67" i="17"/>
  <c r="B75" i="7"/>
  <c r="BZ63" i="17"/>
  <c r="BZ90" i="17" s="1"/>
  <c r="BZ68" i="17"/>
  <c r="I92" i="18"/>
  <c r="BB72" i="3" s="1"/>
  <c r="R92" i="18"/>
  <c r="J92" i="18" s="1"/>
  <c r="AD92" i="18"/>
  <c r="C74" i="7"/>
  <c r="U92" i="18"/>
  <c r="D74" i="7"/>
  <c r="Y92" i="18"/>
  <c r="E74" i="7"/>
  <c r="BY89" i="17"/>
  <c r="BY88" i="17"/>
  <c r="T91" i="18"/>
  <c r="BY93" i="17"/>
  <c r="BY92" i="17"/>
  <c r="BY91" i="17"/>
  <c r="X91" i="18"/>
  <c r="AE91" i="18"/>
  <c r="V91" i="18"/>
  <c r="Z91" i="18"/>
  <c r="CN6" i="14"/>
  <c r="CB24" i="12"/>
  <c r="CM1" i="14"/>
  <c r="CA25" i="12"/>
  <c r="CA26" i="12"/>
  <c r="CA27" i="12"/>
  <c r="CA28" i="12"/>
  <c r="CA29" i="12"/>
  <c r="CA30" i="12"/>
  <c r="CA31" i="12"/>
  <c r="CA32" i="12"/>
  <c r="CA33" i="12"/>
  <c r="CA34" i="12"/>
  <c r="CA35" i="12"/>
  <c r="CA36" i="12"/>
  <c r="CA37" i="12"/>
  <c r="CA39" i="12"/>
  <c r="CA55" i="12"/>
  <c r="CM65" i="16"/>
  <c r="CM64" i="16" s="1"/>
  <c r="CN6" i="16"/>
  <c r="CM23" i="16"/>
  <c r="CM24" i="16"/>
  <c r="CM25" i="16"/>
  <c r="CM26" i="16"/>
  <c r="CM29" i="16"/>
  <c r="CM30" i="16"/>
  <c r="CM31" i="16"/>
  <c r="CM32" i="16"/>
  <c r="CM217" i="16"/>
  <c r="CM230" i="16"/>
  <c r="CM1" i="16"/>
  <c r="CM2" i="16"/>
  <c r="CM3" i="16"/>
  <c r="CK22" i="16"/>
  <c r="CL222" i="16"/>
  <c r="BX10" i="22"/>
  <c r="CL13" i="16"/>
  <c r="CS4" i="23"/>
  <c r="CL14" i="16"/>
  <c r="CK224" i="16"/>
  <c r="CK229" i="16"/>
  <c r="CK228" i="16"/>
  <c r="BW11" i="22"/>
  <c r="CR5" i="23"/>
  <c r="CR4" i="23"/>
  <c r="CP47" i="27"/>
  <c r="CP49" i="27"/>
  <c r="CP52" i="27"/>
  <c r="CP39" i="27"/>
  <c r="CP131" i="15" s="1"/>
  <c r="CP131" i="14" s="1"/>
  <c r="CP53" i="27"/>
  <c r="CP36" i="27"/>
  <c r="CP125" i="15" s="1"/>
  <c r="CP125" i="14" s="1"/>
  <c r="CP37" i="27"/>
  <c r="CP126" i="15" s="1"/>
  <c r="CP126" i="14" s="1"/>
  <c r="CP38" i="27"/>
  <c r="CP127" i="15" s="1"/>
  <c r="CP127" i="14" s="1"/>
  <c r="CP41" i="27"/>
  <c r="CP133" i="15" s="1"/>
  <c r="CP40" i="27"/>
  <c r="CP132" i="15" s="1"/>
  <c r="CP132" i="14" s="1"/>
  <c r="CP48" i="27"/>
  <c r="CP54" i="27"/>
  <c r="CP26" i="27" s="1"/>
  <c r="CP12" i="15" s="1"/>
  <c r="CP12" i="14" s="1"/>
  <c r="CP32" i="27"/>
  <c r="CP89" i="15" s="1"/>
  <c r="CP89" i="14" s="1"/>
  <c r="CP30" i="27"/>
  <c r="CQ21" i="27"/>
  <c r="CP22" i="27"/>
  <c r="CP31" i="27"/>
  <c r="CO88" i="15"/>
  <c r="CO88" i="14" s="1"/>
  <c r="BT41" i="22"/>
  <c r="CI10" i="16"/>
  <c r="CH209" i="16"/>
  <c r="CL11" i="16"/>
  <c r="CS5" i="23"/>
  <c r="CJ223" i="16"/>
  <c r="CJ227" i="16"/>
  <c r="CJ226" i="16"/>
  <c r="CJ10" i="16"/>
  <c r="CP3" i="21"/>
  <c r="CO39" i="21"/>
  <c r="CO40" i="21"/>
  <c r="CO44" i="21"/>
  <c r="CO45" i="21"/>
  <c r="CO60" i="21"/>
  <c r="CO189" i="15" s="1"/>
  <c r="CO83" i="21"/>
  <c r="CO189" i="16" s="1"/>
  <c r="CO62" i="21"/>
  <c r="CO85" i="21"/>
  <c r="CO91" i="21"/>
  <c r="CO65" i="21"/>
  <c r="CO88" i="21"/>
  <c r="BD76" i="3"/>
  <c r="CO68" i="21"/>
  <c r="CO1" i="21"/>
  <c r="CN42" i="21"/>
  <c r="BA120" i="18"/>
  <c r="AG120" i="18"/>
  <c r="AY121" i="18"/>
  <c r="B97" i="18"/>
  <c r="AZ76" i="3"/>
  <c r="A96" i="18"/>
  <c r="CE2" i="17"/>
  <c r="CD21" i="17"/>
  <c r="CD30" i="17"/>
  <c r="CD31" i="17"/>
  <c r="CD32" i="17"/>
  <c r="CD36" i="17"/>
  <c r="CD50" i="17"/>
  <c r="CD51" i="17"/>
  <c r="CD54" i="17"/>
  <c r="A78" i="7"/>
  <c r="F78" i="7"/>
  <c r="CC40" i="17"/>
  <c r="CC41" i="17"/>
  <c r="CC42" i="17"/>
  <c r="CC43" i="17"/>
  <c r="CC55" i="17"/>
  <c r="CC56" i="17"/>
  <c r="CC70" i="17"/>
  <c r="CC71" i="17"/>
  <c r="CC73" i="17"/>
  <c r="CC64" i="17"/>
  <c r="Q95" i="18" s="1"/>
  <c r="CB57" i="17"/>
  <c r="CB58" i="17"/>
  <c r="CB59" i="17"/>
  <c r="Q94" i="18"/>
  <c r="CB65" i="17"/>
  <c r="CB66" i="17"/>
  <c r="D76" i="7" s="1"/>
  <c r="CB67" i="17"/>
  <c r="B76" i="7"/>
  <c r="CA63" i="17"/>
  <c r="CA68" i="17"/>
  <c r="I93" i="18"/>
  <c r="BB73" i="3"/>
  <c r="R93" i="18"/>
  <c r="J93" i="18" s="1"/>
  <c r="AD93" i="18"/>
  <c r="C75" i="7"/>
  <c r="U93" i="18"/>
  <c r="V93" i="18" s="1"/>
  <c r="Y93" i="18"/>
  <c r="E75" i="7"/>
  <c r="BZ93" i="17"/>
  <c r="BZ92" i="17"/>
  <c r="BZ91" i="17"/>
  <c r="X92" i="18"/>
  <c r="AE92" i="18"/>
  <c r="V92" i="18"/>
  <c r="Z92" i="18"/>
  <c r="W91" i="18"/>
  <c r="AA91" i="18"/>
  <c r="CO6" i="14"/>
  <c r="CC24" i="12"/>
  <c r="CN1" i="14"/>
  <c r="CB25" i="12"/>
  <c r="CB26" i="12"/>
  <c r="CB27" i="12"/>
  <c r="CB28" i="12"/>
  <c r="CB29" i="12"/>
  <c r="CB30" i="12"/>
  <c r="CB31" i="12"/>
  <c r="CB32" i="12"/>
  <c r="CB33" i="12"/>
  <c r="CB34" i="12"/>
  <c r="CB35" i="12"/>
  <c r="CB36" i="12"/>
  <c r="CB37" i="12"/>
  <c r="CB39" i="12"/>
  <c r="CB55" i="12"/>
  <c r="CN65" i="16"/>
  <c r="CN64" i="16" s="1"/>
  <c r="CO6" i="16"/>
  <c r="CN23" i="16"/>
  <c r="CN24" i="16"/>
  <c r="CN25" i="16"/>
  <c r="CN26" i="16"/>
  <c r="CN29" i="16"/>
  <c r="CN30" i="16"/>
  <c r="CN31" i="16"/>
  <c r="CN32" i="16"/>
  <c r="CN217" i="16"/>
  <c r="CN230" i="16"/>
  <c r="CN1" i="16"/>
  <c r="CN2" i="16"/>
  <c r="CN3" i="16"/>
  <c r="CL22" i="16"/>
  <c r="CM222" i="16"/>
  <c r="BY10" i="22"/>
  <c r="CM11" i="16"/>
  <c r="CM13" i="16"/>
  <c r="CM14" i="16"/>
  <c r="CL224" i="16"/>
  <c r="CL229" i="16"/>
  <c r="CL228" i="16"/>
  <c r="BX11" i="22"/>
  <c r="BX12" i="22"/>
  <c r="BW12" i="22"/>
  <c r="CP33" i="27"/>
  <c r="CP34" i="27" s="1"/>
  <c r="CP87" i="15"/>
  <c r="CP87" i="14" s="1"/>
  <c r="CQ52" i="27"/>
  <c r="CQ53" i="27"/>
  <c r="CQ25" i="27" s="1"/>
  <c r="CQ17" i="15" s="1"/>
  <c r="CQ48" i="27"/>
  <c r="CQ54" i="27"/>
  <c r="CQ47" i="27"/>
  <c r="CQ49" i="27"/>
  <c r="CQ41" i="27"/>
  <c r="CQ133" i="15" s="1"/>
  <c r="CQ133" i="14" s="1"/>
  <c r="CQ40" i="27"/>
  <c r="CQ132" i="15" s="1"/>
  <c r="CQ132" i="14" s="1"/>
  <c r="CQ36" i="27"/>
  <c r="CQ125" i="15" s="1"/>
  <c r="CQ125" i="14" s="1"/>
  <c r="CQ37" i="27"/>
  <c r="CQ126" i="15" s="1"/>
  <c r="CQ126" i="14" s="1"/>
  <c r="CQ38" i="27"/>
  <c r="CQ127" i="15" s="1"/>
  <c r="CQ127" i="14" s="1"/>
  <c r="CQ39" i="27"/>
  <c r="CQ131" i="15" s="1"/>
  <c r="CQ31" i="27"/>
  <c r="CQ88" i="15" s="1"/>
  <c r="CQ88" i="14" s="1"/>
  <c r="CQ32" i="27"/>
  <c r="CQ89" i="15" s="1"/>
  <c r="CQ89" i="14" s="1"/>
  <c r="CQ22" i="27"/>
  <c r="CQ30" i="27"/>
  <c r="CQ87" i="15" s="1"/>
  <c r="CQ87" i="14" s="1"/>
  <c r="CR21" i="27"/>
  <c r="CP88" i="15"/>
  <c r="CP88" i="14" s="1"/>
  <c r="CI9" i="16"/>
  <c r="CP6" i="23"/>
  <c r="CJ9" i="16"/>
  <c r="CQ6" i="23"/>
  <c r="CK223" i="16"/>
  <c r="CK227" i="16"/>
  <c r="CK226" i="16"/>
  <c r="CK10" i="16"/>
  <c r="CQ3" i="21"/>
  <c r="CP39" i="21"/>
  <c r="CP40" i="21"/>
  <c r="CP44" i="21"/>
  <c r="CP45" i="21"/>
  <c r="CP60" i="21"/>
  <c r="CP189" i="15" s="1"/>
  <c r="CP68" i="21"/>
  <c r="CP88" i="21"/>
  <c r="CP85" i="21"/>
  <c r="CP83" i="21"/>
  <c r="CP189" i="16" s="1"/>
  <c r="BD77" i="3"/>
  <c r="CP65" i="21"/>
  <c r="CP91" i="21"/>
  <c r="CP62" i="21"/>
  <c r="CP1" i="21"/>
  <c r="CO42" i="21"/>
  <c r="BA121" i="18"/>
  <c r="AG121" i="18"/>
  <c r="AY122" i="18"/>
  <c r="B98" i="18"/>
  <c r="AZ77" i="3"/>
  <c r="A97" i="18"/>
  <c r="CF2" i="17"/>
  <c r="CE21" i="17"/>
  <c r="CE30" i="17"/>
  <c r="CE31" i="17"/>
  <c r="CE32" i="17"/>
  <c r="CE36" i="17"/>
  <c r="CE50" i="17"/>
  <c r="CE51" i="17"/>
  <c r="CE54" i="17"/>
  <c r="A79" i="7"/>
  <c r="F79" i="7"/>
  <c r="CD40" i="17"/>
  <c r="CD41" i="17"/>
  <c r="CD42" i="17"/>
  <c r="CD43" i="17"/>
  <c r="CD55" i="17"/>
  <c r="CD56" i="17"/>
  <c r="CD70" i="17"/>
  <c r="CD71" i="17"/>
  <c r="CD73" i="17"/>
  <c r="CD64" i="17"/>
  <c r="Q96" i="18" s="1"/>
  <c r="CC57" i="17"/>
  <c r="CC58" i="17"/>
  <c r="CC59" i="17"/>
  <c r="B77" i="7"/>
  <c r="CB63" i="17"/>
  <c r="CB68" i="17"/>
  <c r="I94" i="18"/>
  <c r="BB74" i="3"/>
  <c r="R94" i="18"/>
  <c r="J94" i="18" s="1"/>
  <c r="AD94" i="18"/>
  <c r="C76" i="7"/>
  <c r="U94" i="18"/>
  <c r="Y94" i="18"/>
  <c r="E76" i="7"/>
  <c r="CA93" i="17"/>
  <c r="CA92" i="17"/>
  <c r="CA91" i="17"/>
  <c r="X93" i="18"/>
  <c r="AE93" i="18"/>
  <c r="Z93" i="18"/>
  <c r="AA92" i="18"/>
  <c r="CP6" i="14"/>
  <c r="CD24" i="12"/>
  <c r="CO1" i="14"/>
  <c r="CC25" i="12"/>
  <c r="CC26" i="12"/>
  <c r="CC27" i="12"/>
  <c r="CC28" i="12"/>
  <c r="CC29" i="12"/>
  <c r="CC30" i="12"/>
  <c r="CC31" i="12"/>
  <c r="CC32" i="12"/>
  <c r="CC33" i="12"/>
  <c r="CC34" i="12"/>
  <c r="CC35" i="12"/>
  <c r="CC36" i="12"/>
  <c r="CC37" i="12"/>
  <c r="CC39" i="12"/>
  <c r="CC55" i="12"/>
  <c r="CO65" i="16"/>
  <c r="CO64" i="16" s="1"/>
  <c r="CP6" i="16"/>
  <c r="CO23" i="16"/>
  <c r="CO24" i="16"/>
  <c r="CO25" i="16"/>
  <c r="CO26" i="16"/>
  <c r="CO29" i="16"/>
  <c r="CO30" i="16"/>
  <c r="CO31" i="16"/>
  <c r="CO32" i="16"/>
  <c r="CO217" i="16"/>
  <c r="CO230" i="16"/>
  <c r="CO1" i="16"/>
  <c r="CO2" i="16"/>
  <c r="CO3" i="16"/>
  <c r="CM22" i="16"/>
  <c r="CN222" i="16"/>
  <c r="BZ10" i="22"/>
  <c r="CN13" i="16"/>
  <c r="CU4" i="23"/>
  <c r="CN14" i="16"/>
  <c r="CM224" i="16"/>
  <c r="CM229" i="16"/>
  <c r="CM228" i="16"/>
  <c r="BY11" i="22"/>
  <c r="CT5" i="23"/>
  <c r="CT4" i="23"/>
  <c r="CQ33" i="27"/>
  <c r="CQ34" i="27" s="1"/>
  <c r="CR48" i="27"/>
  <c r="CR25" i="27" s="1"/>
  <c r="CR17" i="15" s="1"/>
  <c r="CR17" i="14" s="1"/>
  <c r="CR53" i="27"/>
  <c r="CR54" i="27"/>
  <c r="CR47" i="27"/>
  <c r="CR36" i="27"/>
  <c r="CR52" i="27"/>
  <c r="CR38" i="27"/>
  <c r="CR127" i="15" s="1"/>
  <c r="CR127" i="14" s="1"/>
  <c r="CR40" i="27"/>
  <c r="CR132" i="15" s="1"/>
  <c r="CR132" i="14" s="1"/>
  <c r="CR41" i="27"/>
  <c r="CR133" i="15" s="1"/>
  <c r="CR133" i="14" s="1"/>
  <c r="CR37" i="27"/>
  <c r="CR126" i="15" s="1"/>
  <c r="CR126" i="14" s="1"/>
  <c r="CR39" i="27"/>
  <c r="CR49" i="27"/>
  <c r="CR22" i="27"/>
  <c r="CR30" i="27"/>
  <c r="CR87" i="15" s="1"/>
  <c r="CR87" i="14" s="1"/>
  <c r="CS21" i="27"/>
  <c r="CR31" i="27"/>
  <c r="CR32" i="27"/>
  <c r="CR89" i="15" s="1"/>
  <c r="CR89" i="14" s="1"/>
  <c r="CI209" i="16"/>
  <c r="BU41" i="22"/>
  <c r="BV41" i="22"/>
  <c r="CK9" i="16"/>
  <c r="CR6" i="23"/>
  <c r="CN11" i="16"/>
  <c r="CU5" i="23"/>
  <c r="CL223" i="16"/>
  <c r="CL227" i="16"/>
  <c r="CL226" i="16"/>
  <c r="CL10" i="16"/>
  <c r="CR3" i="21"/>
  <c r="CQ39" i="21"/>
  <c r="CQ40" i="21"/>
  <c r="CQ44" i="21"/>
  <c r="CQ45" i="21"/>
  <c r="CQ60" i="21"/>
  <c r="CQ189" i="15" s="1"/>
  <c r="CQ88" i="21"/>
  <c r="CQ68" i="21"/>
  <c r="CQ83" i="21"/>
  <c r="CQ189" i="16" s="1"/>
  <c r="CQ62" i="21"/>
  <c r="CQ65" i="21"/>
  <c r="CQ85" i="21"/>
  <c r="CQ91" i="21"/>
  <c r="BD78" i="3"/>
  <c r="CQ1" i="21"/>
  <c r="CP42" i="21"/>
  <c r="BA122" i="18"/>
  <c r="AG122" i="18"/>
  <c r="AY123" i="18"/>
  <c r="B99" i="18"/>
  <c r="AZ78" i="3"/>
  <c r="A98" i="18"/>
  <c r="CG2" i="17"/>
  <c r="CF21" i="17"/>
  <c r="CF30" i="17"/>
  <c r="CF31" i="17"/>
  <c r="CF32" i="17"/>
  <c r="CF36" i="17"/>
  <c r="CF50" i="17"/>
  <c r="CF51" i="17"/>
  <c r="CF54" i="17"/>
  <c r="A80" i="7"/>
  <c r="F80" i="7"/>
  <c r="CE40" i="17"/>
  <c r="CE41" i="17"/>
  <c r="CE42" i="17"/>
  <c r="CE43" i="17"/>
  <c r="CE55" i="17"/>
  <c r="CE56" i="17"/>
  <c r="CE70" i="17"/>
  <c r="CE71" i="17"/>
  <c r="CE73" i="17"/>
  <c r="CE64" i="17"/>
  <c r="CE66" i="17" s="1"/>
  <c r="CD57" i="17"/>
  <c r="CD58" i="17"/>
  <c r="CD59" i="17"/>
  <c r="B78" i="7"/>
  <c r="CC63" i="17"/>
  <c r="CC68" i="17"/>
  <c r="CB93" i="17"/>
  <c r="CB92" i="17"/>
  <c r="CB91" i="17"/>
  <c r="X94" i="18"/>
  <c r="AE94" i="18"/>
  <c r="V94" i="18"/>
  <c r="Z94" i="18"/>
  <c r="AA93" i="18"/>
  <c r="CQ6" i="14"/>
  <c r="CE24" i="12"/>
  <c r="CP1" i="14"/>
  <c r="CD25" i="12"/>
  <c r="CD26" i="12"/>
  <c r="CD27" i="12"/>
  <c r="CD28" i="12"/>
  <c r="CD29" i="12"/>
  <c r="CD30" i="12"/>
  <c r="CD31" i="12"/>
  <c r="CD32" i="12"/>
  <c r="CD33" i="12"/>
  <c r="CD34" i="12"/>
  <c r="CD35" i="12"/>
  <c r="CD36" i="12"/>
  <c r="CD37" i="12"/>
  <c r="CD39" i="12"/>
  <c r="CD55" i="12"/>
  <c r="CP65" i="16"/>
  <c r="CP64" i="16" s="1"/>
  <c r="CQ6" i="16"/>
  <c r="CP23" i="16"/>
  <c r="CP24" i="16"/>
  <c r="CP25" i="16"/>
  <c r="CP26" i="16"/>
  <c r="CP29" i="16"/>
  <c r="CP30" i="16"/>
  <c r="CP31" i="16"/>
  <c r="CP32" i="16"/>
  <c r="CP217" i="16"/>
  <c r="CP230" i="16"/>
  <c r="CP1" i="16"/>
  <c r="CP2" i="16"/>
  <c r="CP3" i="16"/>
  <c r="CN22" i="16"/>
  <c r="CO222" i="16"/>
  <c r="CA10" i="22"/>
  <c r="CO11" i="16"/>
  <c r="CO13" i="16"/>
  <c r="CO14" i="16"/>
  <c r="CN224" i="16"/>
  <c r="CN229" i="16"/>
  <c r="CN228" i="16"/>
  <c r="BZ11" i="22"/>
  <c r="BZ12" i="22"/>
  <c r="BY12" i="22"/>
  <c r="CR125" i="15"/>
  <c r="CR125" i="14" s="1"/>
  <c r="CS47" i="27"/>
  <c r="CS48" i="27"/>
  <c r="CS49" i="27"/>
  <c r="CS53" i="27"/>
  <c r="CS54" i="27"/>
  <c r="CS41" i="27"/>
  <c r="CS133" i="15" s="1"/>
  <c r="CS133" i="14" s="1"/>
  <c r="CS36" i="27"/>
  <c r="CS37" i="27"/>
  <c r="CS126" i="15" s="1"/>
  <c r="CS126" i="14" s="1"/>
  <c r="CS40" i="27"/>
  <c r="CS132" i="15" s="1"/>
  <c r="CS132" i="14" s="1"/>
  <c r="CS38" i="27"/>
  <c r="CS127" i="15" s="1"/>
  <c r="CS127" i="14" s="1"/>
  <c r="CS39" i="27"/>
  <c r="CS131" i="15" s="1"/>
  <c r="CS52" i="27"/>
  <c r="CS30" i="27"/>
  <c r="CS22" i="27"/>
  <c r="CS32" i="27"/>
  <c r="CS89" i="15" s="1"/>
  <c r="CS89" i="14" s="1"/>
  <c r="CT21" i="27"/>
  <c r="CS31" i="27"/>
  <c r="BW41" i="22"/>
  <c r="CL9" i="16"/>
  <c r="CS6" i="23"/>
  <c r="CM223" i="16"/>
  <c r="CM227" i="16"/>
  <c r="CM226" i="16"/>
  <c r="CM10" i="16"/>
  <c r="CJ209" i="16"/>
  <c r="CK209" i="16"/>
  <c r="CL209" i="16"/>
  <c r="CS3" i="21"/>
  <c r="CR39" i="21"/>
  <c r="CR40" i="21"/>
  <c r="CR44" i="21"/>
  <c r="CR45" i="21"/>
  <c r="CR60" i="21"/>
  <c r="CR189" i="15" s="1"/>
  <c r="CR68" i="21"/>
  <c r="CR83" i="21"/>
  <c r="CR189" i="16" s="1"/>
  <c r="CR88" i="21"/>
  <c r="CR91" i="21"/>
  <c r="BD79" i="3"/>
  <c r="CR62" i="21"/>
  <c r="CR85" i="21"/>
  <c r="CR65" i="21"/>
  <c r="CR1" i="21"/>
  <c r="CQ42" i="21"/>
  <c r="BA123" i="18"/>
  <c r="AG123" i="18"/>
  <c r="AY124" i="18"/>
  <c r="B100" i="18"/>
  <c r="AZ79" i="3"/>
  <c r="A99" i="18"/>
  <c r="CH2" i="17"/>
  <c r="CG21" i="17"/>
  <c r="CG30" i="17"/>
  <c r="CG31" i="17"/>
  <c r="CG32" i="17"/>
  <c r="CG36" i="17"/>
  <c r="CG50" i="17"/>
  <c r="CG51" i="17"/>
  <c r="CG54" i="17"/>
  <c r="A81" i="7"/>
  <c r="F81" i="7"/>
  <c r="CF40" i="17"/>
  <c r="CF41" i="17"/>
  <c r="CF42" i="17"/>
  <c r="CF43" i="17"/>
  <c r="CF55" i="17"/>
  <c r="CF56" i="17"/>
  <c r="CF70" i="17"/>
  <c r="CF71" i="17"/>
  <c r="CF73" i="17"/>
  <c r="CF64" i="17"/>
  <c r="CE57" i="17"/>
  <c r="CE58" i="17"/>
  <c r="CE59" i="17"/>
  <c r="CD63" i="17"/>
  <c r="CD68" i="17"/>
  <c r="CC91" i="17"/>
  <c r="X95" i="18"/>
  <c r="AA94" i="18"/>
  <c r="CR6" i="14"/>
  <c r="CF24" i="12"/>
  <c r="CQ1" i="14"/>
  <c r="CE25" i="12"/>
  <c r="CE26" i="12"/>
  <c r="CE27" i="12"/>
  <c r="CE28" i="12"/>
  <c r="CE29" i="12"/>
  <c r="CE30" i="12"/>
  <c r="CE31" i="12"/>
  <c r="CE32" i="12"/>
  <c r="CE33" i="12"/>
  <c r="CE34" i="12"/>
  <c r="CE35" i="12"/>
  <c r="CE36" i="12"/>
  <c r="CE37" i="12"/>
  <c r="CE39" i="12"/>
  <c r="CE55" i="12"/>
  <c r="CQ65" i="16"/>
  <c r="CQ64" i="16" s="1"/>
  <c r="CR6" i="16"/>
  <c r="CQ23" i="16"/>
  <c r="CQ24" i="16"/>
  <c r="CQ25" i="16"/>
  <c r="CQ26" i="16"/>
  <c r="CQ29" i="16"/>
  <c r="CQ30" i="16"/>
  <c r="CQ31" i="16"/>
  <c r="CQ32" i="16"/>
  <c r="CQ217" i="16"/>
  <c r="CQ230" i="16"/>
  <c r="CQ1" i="16"/>
  <c r="CQ2" i="16"/>
  <c r="CQ3" i="16"/>
  <c r="CO22" i="16"/>
  <c r="CP222" i="16"/>
  <c r="CB10" i="22"/>
  <c r="CP13" i="16"/>
  <c r="CW4" i="23"/>
  <c r="CP14" i="16"/>
  <c r="CO224" i="16"/>
  <c r="CO229" i="16"/>
  <c r="CO228" i="16"/>
  <c r="CA11" i="22"/>
  <c r="CV5" i="23"/>
  <c r="CV4" i="23"/>
  <c r="CS125" i="15"/>
  <c r="CS125" i="14" s="1"/>
  <c r="CS87" i="15"/>
  <c r="CS87" i="14" s="1"/>
  <c r="CT54" i="27"/>
  <c r="CT49" i="27"/>
  <c r="CT52" i="27"/>
  <c r="CT47" i="27"/>
  <c r="CT48" i="27"/>
  <c r="CT53" i="27"/>
  <c r="CT38" i="27"/>
  <c r="CT127" i="15" s="1"/>
  <c r="CT127" i="14" s="1"/>
  <c r="CT40" i="27"/>
  <c r="CT132" i="15" s="1"/>
  <c r="CT132" i="14" s="1"/>
  <c r="CT41" i="27"/>
  <c r="CT133" i="15" s="1"/>
  <c r="CT133" i="14" s="1"/>
  <c r="CT36" i="27"/>
  <c r="CT125" i="15" s="1"/>
  <c r="CT125" i="14" s="1"/>
  <c r="CT37" i="27"/>
  <c r="CT126" i="15" s="1"/>
  <c r="CT126" i="14" s="1"/>
  <c r="CT39" i="27"/>
  <c r="CT131" i="15" s="1"/>
  <c r="CT32" i="27"/>
  <c r="CT89" i="15" s="1"/>
  <c r="CT89" i="14" s="1"/>
  <c r="CU21" i="27"/>
  <c r="CT22" i="27"/>
  <c r="CT30" i="27"/>
  <c r="CT31" i="27"/>
  <c r="BX41" i="22"/>
  <c r="CM9" i="16"/>
  <c r="CT6" i="23"/>
  <c r="CS26" i="27"/>
  <c r="CS12" i="15"/>
  <c r="CS12" i="14" s="1"/>
  <c r="CP11" i="16"/>
  <c r="CW5" i="23"/>
  <c r="CN223" i="16"/>
  <c r="CN227" i="16"/>
  <c r="CN226" i="16"/>
  <c r="CT3" i="21"/>
  <c r="CS39" i="21"/>
  <c r="CS40" i="21"/>
  <c r="CS44" i="21"/>
  <c r="CS45" i="21"/>
  <c r="CS60" i="21"/>
  <c r="CS189" i="15" s="1"/>
  <c r="CS91" i="21"/>
  <c r="CS88" i="21"/>
  <c r="CS85" i="21"/>
  <c r="CS68" i="21"/>
  <c r="CS62" i="21"/>
  <c r="CS83" i="21"/>
  <c r="CS189" i="16" s="1"/>
  <c r="CS65" i="21"/>
  <c r="BD80" i="3"/>
  <c r="CS1" i="21"/>
  <c r="CR42" i="21"/>
  <c r="BA124" i="18"/>
  <c r="AG124" i="18"/>
  <c r="AY125" i="18"/>
  <c r="B101" i="18"/>
  <c r="AZ80" i="3"/>
  <c r="A100" i="18"/>
  <c r="CI2" i="17"/>
  <c r="CH21" i="17"/>
  <c r="CH30" i="17"/>
  <c r="CH31" i="17"/>
  <c r="CH32" i="17"/>
  <c r="CH36" i="17"/>
  <c r="CH50" i="17"/>
  <c r="CH51" i="17"/>
  <c r="CH54" i="17"/>
  <c r="A82" i="7"/>
  <c r="F82" i="7"/>
  <c r="CG40" i="17"/>
  <c r="CG41" i="17"/>
  <c r="CG42" i="17"/>
  <c r="CG43" i="17"/>
  <c r="CG55" i="17"/>
  <c r="CG56" i="17"/>
  <c r="CG70" i="17"/>
  <c r="CG71" i="17"/>
  <c r="CG73" i="17"/>
  <c r="CG64" i="17"/>
  <c r="CF57" i="17"/>
  <c r="CF58" i="17"/>
  <c r="CF59" i="17"/>
  <c r="Q98" i="18"/>
  <c r="CF65" i="17"/>
  <c r="CF66" i="17"/>
  <c r="CF67" i="17"/>
  <c r="B80" i="7"/>
  <c r="CE63" i="17"/>
  <c r="CE68" i="17"/>
  <c r="CD88" i="17"/>
  <c r="T96" i="18"/>
  <c r="CD91" i="17"/>
  <c r="X96" i="18"/>
  <c r="CS6" i="14"/>
  <c r="CG24" i="12"/>
  <c r="CR1" i="14"/>
  <c r="CF25" i="12"/>
  <c r="CF26" i="12"/>
  <c r="CF27" i="12"/>
  <c r="CF28" i="12"/>
  <c r="CF29" i="12"/>
  <c r="CF30" i="12"/>
  <c r="CF31" i="12"/>
  <c r="CF32" i="12"/>
  <c r="CF33" i="12"/>
  <c r="CF34" i="12"/>
  <c r="CF35" i="12"/>
  <c r="CF36" i="12"/>
  <c r="CF37" i="12"/>
  <c r="CF39" i="12"/>
  <c r="CF55" i="12"/>
  <c r="CR65" i="16"/>
  <c r="CR64" i="16" s="1"/>
  <c r="CS6" i="16"/>
  <c r="CR23" i="16"/>
  <c r="CR24" i="16"/>
  <c r="CR25" i="16"/>
  <c r="CR26" i="16"/>
  <c r="CR29" i="16"/>
  <c r="CR30" i="16"/>
  <c r="CR31" i="16"/>
  <c r="CR32" i="16"/>
  <c r="CR217" i="16"/>
  <c r="CR230" i="16"/>
  <c r="CR1" i="16"/>
  <c r="CR2" i="16"/>
  <c r="CR3" i="16"/>
  <c r="CP22" i="16"/>
  <c r="CQ222" i="16"/>
  <c r="CC10" i="22"/>
  <c r="CQ11" i="16"/>
  <c r="CQ13" i="16"/>
  <c r="CQ14" i="16"/>
  <c r="CP224" i="16"/>
  <c r="CP229" i="16"/>
  <c r="CP228" i="16"/>
  <c r="CB11" i="22"/>
  <c r="CB12" i="22"/>
  <c r="CA12" i="22"/>
  <c r="CT42" i="27"/>
  <c r="CU52" i="27"/>
  <c r="CU47" i="27"/>
  <c r="CU48" i="27"/>
  <c r="CU53" i="27"/>
  <c r="CU49" i="27"/>
  <c r="CU26" i="27" s="1"/>
  <c r="CU12" i="15" s="1"/>
  <c r="CU12" i="14" s="1"/>
  <c r="CU36" i="27"/>
  <c r="CU125" i="15" s="1"/>
  <c r="CU125" i="14" s="1"/>
  <c r="CU38" i="27"/>
  <c r="CU127" i="15" s="1"/>
  <c r="CU127" i="14" s="1"/>
  <c r="CU39" i="27"/>
  <c r="CU131" i="15" s="1"/>
  <c r="CU131" i="14" s="1"/>
  <c r="CU41" i="27"/>
  <c r="CU133" i="15" s="1"/>
  <c r="CU133" i="14" s="1"/>
  <c r="CU37" i="27"/>
  <c r="CU126" i="15" s="1"/>
  <c r="CU126" i="14" s="1"/>
  <c r="CU40" i="27"/>
  <c r="CU132" i="15" s="1"/>
  <c r="CU54" i="27"/>
  <c r="CU31" i="27"/>
  <c r="CU88" i="15" s="1"/>
  <c r="CU88" i="14" s="1"/>
  <c r="CU32" i="27"/>
  <c r="CU89" i="15" s="1"/>
  <c r="CU89" i="14" s="1"/>
  <c r="CU30" i="27"/>
  <c r="CV21" i="27"/>
  <c r="CU22" i="27"/>
  <c r="CT88" i="15"/>
  <c r="CT88" i="14" s="1"/>
  <c r="CM209" i="16"/>
  <c r="BY41" i="22"/>
  <c r="CN10" i="16"/>
  <c r="CT25" i="27"/>
  <c r="CT17" i="15" s="1"/>
  <c r="CT17" i="14" s="1"/>
  <c r="CO223" i="16"/>
  <c r="CO227" i="16"/>
  <c r="CO226" i="16"/>
  <c r="CO10" i="16"/>
  <c r="CU3" i="21"/>
  <c r="CT39" i="21"/>
  <c r="CT40" i="21"/>
  <c r="CT44" i="21"/>
  <c r="CT45" i="21"/>
  <c r="CT60" i="21"/>
  <c r="CT189" i="15" s="1"/>
  <c r="CT88" i="21"/>
  <c r="CT65" i="21"/>
  <c r="CT83" i="21"/>
  <c r="CT189" i="16" s="1"/>
  <c r="CT62" i="21"/>
  <c r="CT85" i="21"/>
  <c r="CT91" i="21"/>
  <c r="BD81" i="3"/>
  <c r="CT68" i="21"/>
  <c r="CT1" i="21"/>
  <c r="CS42" i="21"/>
  <c r="BA125" i="18"/>
  <c r="AG125" i="18"/>
  <c r="AY126" i="18"/>
  <c r="B102" i="18"/>
  <c r="AZ81" i="3"/>
  <c r="A101" i="18"/>
  <c r="CJ2" i="17"/>
  <c r="CI21" i="17"/>
  <c r="CI30" i="17"/>
  <c r="CI31" i="17"/>
  <c r="CI32" i="17"/>
  <c r="CI36" i="17"/>
  <c r="CI50" i="17"/>
  <c r="CI51" i="17"/>
  <c r="CI54" i="17"/>
  <c r="A83" i="7"/>
  <c r="F83" i="7"/>
  <c r="CH40" i="17"/>
  <c r="CH41" i="17"/>
  <c r="CH42" i="17"/>
  <c r="CH43" i="17"/>
  <c r="CH55" i="17"/>
  <c r="CH56" i="17"/>
  <c r="CH70" i="17"/>
  <c r="CH71" i="17"/>
  <c r="CH73" i="17"/>
  <c r="CH64" i="17"/>
  <c r="CG57" i="17"/>
  <c r="CG58" i="17"/>
  <c r="CG59" i="17"/>
  <c r="Q99" i="18"/>
  <c r="CG65" i="17"/>
  <c r="CG66" i="17"/>
  <c r="CG67" i="17"/>
  <c r="B81" i="7"/>
  <c r="CF63" i="17"/>
  <c r="CF68" i="17"/>
  <c r="I98" i="18"/>
  <c r="BB78" i="3" s="1"/>
  <c r="R98" i="18"/>
  <c r="J98" i="18" s="1"/>
  <c r="AD98" i="18"/>
  <c r="C80" i="7"/>
  <c r="U98" i="18"/>
  <c r="D80" i="7"/>
  <c r="Y98" i="18"/>
  <c r="Z98" i="18" s="1"/>
  <c r="E80" i="7"/>
  <c r="CE88" i="17"/>
  <c r="T97" i="18" s="1"/>
  <c r="CE91" i="17"/>
  <c r="X97" i="18"/>
  <c r="CT6" i="14"/>
  <c r="CH24" i="12"/>
  <c r="CS1" i="14"/>
  <c r="CG25" i="12"/>
  <c r="CG26" i="12"/>
  <c r="CG27" i="12"/>
  <c r="CG28" i="12"/>
  <c r="CG29" i="12"/>
  <c r="CG30" i="12"/>
  <c r="CG31" i="12"/>
  <c r="CG32" i="12"/>
  <c r="CG33" i="12"/>
  <c r="CG34" i="12"/>
  <c r="CG35" i="12"/>
  <c r="CG36" i="12"/>
  <c r="CG37" i="12"/>
  <c r="CG39" i="12"/>
  <c r="CG55" i="12"/>
  <c r="CS65" i="16"/>
  <c r="CS64" i="16" s="1"/>
  <c r="CT6" i="16"/>
  <c r="CS23" i="16"/>
  <c r="CS24" i="16"/>
  <c r="CS25" i="16"/>
  <c r="CS26" i="16"/>
  <c r="CS29" i="16"/>
  <c r="CS30" i="16"/>
  <c r="CS31" i="16"/>
  <c r="CS32" i="16"/>
  <c r="CS217" i="16"/>
  <c r="CS230" i="16"/>
  <c r="CS1" i="16"/>
  <c r="CS2" i="16"/>
  <c r="CS3" i="16"/>
  <c r="CQ22" i="16"/>
  <c r="CR222" i="16"/>
  <c r="CD10" i="22"/>
  <c r="CR13" i="16"/>
  <c r="CY4" i="23"/>
  <c r="CR14" i="16"/>
  <c r="CQ224" i="16"/>
  <c r="CQ229" i="16"/>
  <c r="CQ228" i="16"/>
  <c r="CC11" i="22"/>
  <c r="CX5" i="23"/>
  <c r="CX4" i="23"/>
  <c r="CU87" i="15"/>
  <c r="CU87" i="14" s="1"/>
  <c r="CV54" i="27"/>
  <c r="CV48" i="27"/>
  <c r="CV49" i="27"/>
  <c r="CV53" i="27"/>
  <c r="CV52" i="27"/>
  <c r="CV36" i="27"/>
  <c r="CV125" i="15" s="1"/>
  <c r="CV125" i="14" s="1"/>
  <c r="CV39" i="27"/>
  <c r="CV131" i="15" s="1"/>
  <c r="CV131" i="14" s="1"/>
  <c r="CV40" i="27"/>
  <c r="CV132" i="15" s="1"/>
  <c r="CV132" i="14" s="1"/>
  <c r="CV37" i="27"/>
  <c r="CV126" i="15" s="1"/>
  <c r="CV126" i="14" s="1"/>
  <c r="CV38" i="27"/>
  <c r="CV127" i="15" s="1"/>
  <c r="CV127" i="14" s="1"/>
  <c r="CV41" i="27"/>
  <c r="CV133" i="15" s="1"/>
  <c r="CV47" i="27"/>
  <c r="CW21" i="27"/>
  <c r="CV22" i="27"/>
  <c r="CV30" i="27"/>
  <c r="CV87" i="15" s="1"/>
  <c r="CV87" i="14" s="1"/>
  <c r="CV31" i="27"/>
  <c r="CV88" i="15" s="1"/>
  <c r="CV88" i="14" s="1"/>
  <c r="CV32" i="27"/>
  <c r="CV89" i="15" s="1"/>
  <c r="CV89" i="14" s="1"/>
  <c r="CN9" i="16"/>
  <c r="CU6" i="23"/>
  <c r="CO9" i="16"/>
  <c r="CV6" i="23"/>
  <c r="CR11" i="16"/>
  <c r="CY5" i="23"/>
  <c r="CU25" i="27"/>
  <c r="CU17" i="15" s="1"/>
  <c r="CU17" i="14" s="1"/>
  <c r="CP223" i="16"/>
  <c r="CP227" i="16"/>
  <c r="CP226" i="16"/>
  <c r="CP10" i="16"/>
  <c r="CV3" i="21"/>
  <c r="CU39" i="21"/>
  <c r="CU40" i="21"/>
  <c r="CU38" i="21" s="1"/>
  <c r="CU44" i="21"/>
  <c r="CU45" i="21"/>
  <c r="CU60" i="21"/>
  <c r="CU189" i="15" s="1"/>
  <c r="CU62" i="21"/>
  <c r="CU65" i="21"/>
  <c r="CU88" i="21"/>
  <c r="CU68" i="21"/>
  <c r="CU83" i="21"/>
  <c r="CU189" i="16" s="1"/>
  <c r="CU85" i="21"/>
  <c r="CU91" i="21"/>
  <c r="BD82" i="3"/>
  <c r="CU1" i="21"/>
  <c r="CT42" i="21"/>
  <c r="BA126" i="18"/>
  <c r="AG126" i="18"/>
  <c r="AY127" i="18"/>
  <c r="B103" i="18"/>
  <c r="AZ82" i="3"/>
  <c r="A102" i="18"/>
  <c r="CK2" i="17"/>
  <c r="CJ21" i="17"/>
  <c r="CJ30" i="17"/>
  <c r="CJ31" i="17"/>
  <c r="CJ32" i="17"/>
  <c r="CJ36" i="17"/>
  <c r="CJ50" i="17"/>
  <c r="CJ51" i="17"/>
  <c r="CJ54" i="17"/>
  <c r="A84" i="7"/>
  <c r="F84" i="7"/>
  <c r="CI40" i="17"/>
  <c r="CI41" i="17"/>
  <c r="CI42" i="17"/>
  <c r="CI43" i="17"/>
  <c r="CI55" i="17"/>
  <c r="CI56" i="17"/>
  <c r="CI70" i="17"/>
  <c r="CI71" i="17"/>
  <c r="CI73" i="17"/>
  <c r="CI64" i="17"/>
  <c r="CH57" i="17"/>
  <c r="CH58" i="17"/>
  <c r="CH59" i="17"/>
  <c r="Q100" i="18"/>
  <c r="CH65" i="17"/>
  <c r="CH66" i="17"/>
  <c r="CH67" i="17"/>
  <c r="CH93" i="17" s="1"/>
  <c r="B82" i="7"/>
  <c r="CG63" i="17"/>
  <c r="CG68" i="17"/>
  <c r="I99" i="18"/>
  <c r="BB79" i="3"/>
  <c r="R99" i="18"/>
  <c r="J99" i="18" s="1"/>
  <c r="AD99" i="18"/>
  <c r="C81" i="7"/>
  <c r="U99" i="18"/>
  <c r="D81" i="7"/>
  <c r="Y99" i="18"/>
  <c r="Z99" i="18" s="1"/>
  <c r="E81" i="7"/>
  <c r="CF90" i="17"/>
  <c r="CF89" i="17"/>
  <c r="CF88" i="17"/>
  <c r="T98" i="18"/>
  <c r="CF93" i="17"/>
  <c r="CF92" i="17"/>
  <c r="CF91" i="17"/>
  <c r="X98" i="18"/>
  <c r="AE98" i="18"/>
  <c r="V98" i="18"/>
  <c r="CU6" i="14"/>
  <c r="CI24" i="12"/>
  <c r="CT1" i="14"/>
  <c r="CH25" i="12"/>
  <c r="CH26" i="12"/>
  <c r="CH27" i="12"/>
  <c r="CH28" i="12"/>
  <c r="CH29" i="12"/>
  <c r="CH30" i="12"/>
  <c r="CH31" i="12"/>
  <c r="CH32" i="12"/>
  <c r="CH33" i="12"/>
  <c r="CH34" i="12"/>
  <c r="CH35" i="12"/>
  <c r="CH36" i="12"/>
  <c r="CH37" i="12"/>
  <c r="CH39" i="12"/>
  <c r="CH55" i="12"/>
  <c r="CT65" i="16"/>
  <c r="CT64" i="16" s="1"/>
  <c r="CU6" i="16"/>
  <c r="CT23" i="16"/>
  <c r="CT24" i="16"/>
  <c r="CT25" i="16"/>
  <c r="CT26" i="16"/>
  <c r="CT29" i="16"/>
  <c r="CT30" i="16"/>
  <c r="CT31" i="16"/>
  <c r="CT32" i="16"/>
  <c r="CT217" i="16"/>
  <c r="CT230" i="16"/>
  <c r="CT1" i="16"/>
  <c r="CT2" i="16"/>
  <c r="CT3" i="16"/>
  <c r="CR22" i="16"/>
  <c r="CS222" i="16"/>
  <c r="CE10" i="22"/>
  <c r="CS11" i="16"/>
  <c r="CZ5" i="23"/>
  <c r="CS13" i="16"/>
  <c r="CS14" i="16"/>
  <c r="CR224" i="16"/>
  <c r="CR229" i="16"/>
  <c r="CR228" i="16"/>
  <c r="CD11" i="22"/>
  <c r="CD12" i="22"/>
  <c r="CC12" i="22"/>
  <c r="CW54" i="27"/>
  <c r="CW52" i="27"/>
  <c r="CW47" i="27"/>
  <c r="CW48" i="27"/>
  <c r="CW38" i="27"/>
  <c r="CW127" i="15" s="1"/>
  <c r="CW127" i="14" s="1"/>
  <c r="CW37" i="27"/>
  <c r="CW126" i="15" s="1"/>
  <c r="CW126" i="14" s="1"/>
  <c r="CW39" i="27"/>
  <c r="CW36" i="27"/>
  <c r="CW125" i="15" s="1"/>
  <c r="CW125" i="14" s="1"/>
  <c r="CW40" i="27"/>
  <c r="CW132" i="15" s="1"/>
  <c r="CW132" i="14" s="1"/>
  <c r="CW41" i="27"/>
  <c r="CW133" i="15" s="1"/>
  <c r="CW133" i="14" s="1"/>
  <c r="CW49" i="27"/>
  <c r="CW26" i="27" s="1"/>
  <c r="CW12" i="15" s="1"/>
  <c r="CW12" i="14" s="1"/>
  <c r="CW53" i="27"/>
  <c r="CW22" i="27"/>
  <c r="CW32" i="27"/>
  <c r="CW89" i="15" s="1"/>
  <c r="CW89" i="14" s="1"/>
  <c r="CX21" i="27"/>
  <c r="CW31" i="27"/>
  <c r="CW30" i="27"/>
  <c r="CW87" i="15" s="1"/>
  <c r="CW87" i="14" s="1"/>
  <c r="CO209" i="16"/>
  <c r="CN209" i="16"/>
  <c r="BZ41" i="22"/>
  <c r="CA41" i="22"/>
  <c r="CP9" i="16"/>
  <c r="CW6" i="23"/>
  <c r="CQ223" i="16"/>
  <c r="CQ227" i="16"/>
  <c r="CQ226" i="16"/>
  <c r="CQ10" i="16"/>
  <c r="CW3" i="21"/>
  <c r="CV39" i="21"/>
  <c r="CV40" i="21"/>
  <c r="CV44" i="21"/>
  <c r="CV45" i="21"/>
  <c r="CV60" i="21"/>
  <c r="CV189" i="15" s="1"/>
  <c r="CV83" i="21"/>
  <c r="CV189" i="16" s="1"/>
  <c r="CV68" i="21"/>
  <c r="CV91" i="21"/>
  <c r="CV88" i="21"/>
  <c r="CV65" i="21"/>
  <c r="CV62" i="21"/>
  <c r="CV85" i="21"/>
  <c r="BD83" i="3"/>
  <c r="CV1" i="21"/>
  <c r="CU42" i="21"/>
  <c r="BA127" i="18"/>
  <c r="AG127" i="18"/>
  <c r="AY128" i="18"/>
  <c r="B104" i="18"/>
  <c r="AZ83" i="3"/>
  <c r="A103" i="18"/>
  <c r="CL2" i="17"/>
  <c r="CK21" i="17"/>
  <c r="CK30" i="17"/>
  <c r="CK31" i="17"/>
  <c r="CK32" i="17"/>
  <c r="CK36" i="17"/>
  <c r="CK50" i="17"/>
  <c r="CK51" i="17"/>
  <c r="CK54" i="17"/>
  <c r="A85" i="7"/>
  <c r="F85" i="7"/>
  <c r="CJ40" i="17"/>
  <c r="CJ41" i="17"/>
  <c r="CJ42" i="17"/>
  <c r="CJ43" i="17"/>
  <c r="CJ55" i="17"/>
  <c r="CJ56" i="17"/>
  <c r="CJ70" i="17"/>
  <c r="CJ71" i="17"/>
  <c r="CJ73" i="17"/>
  <c r="CJ64" i="17"/>
  <c r="CI57" i="17"/>
  <c r="CI58" i="17"/>
  <c r="CI59" i="17"/>
  <c r="Q101" i="18"/>
  <c r="CI65" i="17"/>
  <c r="CI66" i="17"/>
  <c r="CI67" i="17"/>
  <c r="B83" i="7"/>
  <c r="CH63" i="17"/>
  <c r="CH68" i="17"/>
  <c r="I100" i="18"/>
  <c r="BB80" i="3" s="1"/>
  <c r="R100" i="18"/>
  <c r="J100" i="18" s="1"/>
  <c r="AD100" i="18"/>
  <c r="AE100" i="18" s="1"/>
  <c r="C82" i="7"/>
  <c r="U100" i="18"/>
  <c r="D82" i="7"/>
  <c r="E82" i="7"/>
  <c r="CG93" i="17"/>
  <c r="CG92" i="17"/>
  <c r="CG91" i="17"/>
  <c r="X99" i="18"/>
  <c r="AE99" i="18"/>
  <c r="V99" i="18"/>
  <c r="W98" i="18"/>
  <c r="CV6" i="14"/>
  <c r="CJ24" i="12"/>
  <c r="CU1" i="14"/>
  <c r="CI25" i="12"/>
  <c r="CI26" i="12"/>
  <c r="CI27" i="12"/>
  <c r="CI28" i="12"/>
  <c r="CI29" i="12"/>
  <c r="CI30" i="12"/>
  <c r="CI31" i="12"/>
  <c r="CI32" i="12"/>
  <c r="CI33" i="12"/>
  <c r="CI34" i="12"/>
  <c r="CI35" i="12"/>
  <c r="CI36" i="12"/>
  <c r="CI37" i="12"/>
  <c r="CI39" i="12"/>
  <c r="CI55" i="12"/>
  <c r="CU65" i="16"/>
  <c r="CU64" i="16" s="1"/>
  <c r="CV6" i="16"/>
  <c r="CU23" i="16"/>
  <c r="CU24" i="16"/>
  <c r="CU25" i="16"/>
  <c r="CU26" i="16"/>
  <c r="CU29" i="16"/>
  <c r="CU30" i="16"/>
  <c r="CU31" i="16"/>
  <c r="CU32" i="16"/>
  <c r="CU217" i="16"/>
  <c r="CU230" i="16"/>
  <c r="CU1" i="16"/>
  <c r="CU2" i="16"/>
  <c r="CU3" i="16"/>
  <c r="CS22" i="16"/>
  <c r="CT222" i="16"/>
  <c r="CF10" i="22"/>
  <c r="CT13" i="16"/>
  <c r="DA4" i="23"/>
  <c r="CT14" i="16"/>
  <c r="CS224" i="16"/>
  <c r="CS229" i="16"/>
  <c r="CS228" i="16"/>
  <c r="CE11" i="22"/>
  <c r="CZ4" i="23"/>
  <c r="CX49" i="27"/>
  <c r="CX52" i="27"/>
  <c r="CX47" i="27"/>
  <c r="CX54" i="27"/>
  <c r="CX26" i="27" s="1"/>
  <c r="CX12" i="15" s="1"/>
  <c r="CX12" i="14" s="1"/>
  <c r="CX48" i="27"/>
  <c r="CX25" i="27" s="1"/>
  <c r="CX17" i="15" s="1"/>
  <c r="CX17" i="14" s="1"/>
  <c r="CX53" i="27"/>
  <c r="CX36" i="27"/>
  <c r="CX41" i="27"/>
  <c r="CX37" i="27"/>
  <c r="CX126" i="15" s="1"/>
  <c r="CX126" i="14" s="1"/>
  <c r="CX40" i="27"/>
  <c r="CX132" i="15" s="1"/>
  <c r="CX38" i="27"/>
  <c r="CX127" i="15" s="1"/>
  <c r="CX127" i="14" s="1"/>
  <c r="CX39" i="27"/>
  <c r="CX131" i="15" s="1"/>
  <c r="CX131" i="14" s="1"/>
  <c r="CX22" i="27"/>
  <c r="CX32" i="27"/>
  <c r="CX89" i="15" s="1"/>
  <c r="CX89" i="14" s="1"/>
  <c r="CX30" i="27"/>
  <c r="CX31" i="27"/>
  <c r="CY21" i="27"/>
  <c r="CB41" i="22"/>
  <c r="CQ9" i="16"/>
  <c r="CX6" i="23"/>
  <c r="CR223" i="16"/>
  <c r="CR227" i="16"/>
  <c r="CR226" i="16"/>
  <c r="CP209" i="16"/>
  <c r="CT11" i="16"/>
  <c r="DA5" i="23"/>
  <c r="CX3" i="21"/>
  <c r="CW39" i="21"/>
  <c r="CW40" i="21"/>
  <c r="CW44" i="21"/>
  <c r="CW45" i="21"/>
  <c r="CW60" i="21"/>
  <c r="CW189" i="15" s="1"/>
  <c r="CW62" i="21"/>
  <c r="CW88" i="21"/>
  <c r="CW68" i="21"/>
  <c r="CW65" i="21"/>
  <c r="CW83" i="21"/>
  <c r="CW189" i="16" s="1"/>
  <c r="CW85" i="21"/>
  <c r="BD84" i="3"/>
  <c r="CW91" i="21"/>
  <c r="CW1" i="21"/>
  <c r="CV42" i="21"/>
  <c r="BA128" i="18"/>
  <c r="AG128" i="18"/>
  <c r="AY129" i="18"/>
  <c r="B105" i="18"/>
  <c r="AZ84" i="3"/>
  <c r="A104" i="18"/>
  <c r="CM2" i="17"/>
  <c r="CL21" i="17"/>
  <c r="CL30" i="17"/>
  <c r="CL31" i="17"/>
  <c r="CL32" i="17"/>
  <c r="CL36" i="17"/>
  <c r="CL50" i="17"/>
  <c r="CL51" i="17"/>
  <c r="CL54" i="17"/>
  <c r="A86" i="7"/>
  <c r="F86" i="7"/>
  <c r="CK40" i="17"/>
  <c r="CK41" i="17"/>
  <c r="CK42" i="17"/>
  <c r="CK43" i="17"/>
  <c r="CK55" i="17"/>
  <c r="CK56" i="17"/>
  <c r="CK70" i="17"/>
  <c r="CK71" i="17"/>
  <c r="CK73" i="17"/>
  <c r="CK64" i="17"/>
  <c r="CJ57" i="17"/>
  <c r="CJ58" i="17"/>
  <c r="CJ59" i="17"/>
  <c r="Q102" i="18"/>
  <c r="CJ65" i="17"/>
  <c r="CJ66" i="17"/>
  <c r="U102" i="18" s="1"/>
  <c r="V102" i="18" s="1"/>
  <c r="CJ67" i="17"/>
  <c r="B84" i="7"/>
  <c r="CI63" i="17"/>
  <c r="CI88" i="17" s="1"/>
  <c r="CI68" i="17"/>
  <c r="I101" i="18"/>
  <c r="BB81" i="3" s="1"/>
  <c r="R101" i="18"/>
  <c r="J101" i="18" s="1"/>
  <c r="AD101" i="18"/>
  <c r="C83" i="7"/>
  <c r="U101" i="18"/>
  <c r="D83" i="7"/>
  <c r="Y101" i="18"/>
  <c r="Z101" i="18" s="1"/>
  <c r="E83" i="7"/>
  <c r="CH91" i="17"/>
  <c r="X100" i="18"/>
  <c r="V100" i="18"/>
  <c r="AA99" i="18"/>
  <c r="CW6" i="14"/>
  <c r="CK24" i="12"/>
  <c r="CV1" i="14"/>
  <c r="CJ25" i="12"/>
  <c r="CJ26" i="12"/>
  <c r="CJ27" i="12"/>
  <c r="CJ28" i="12"/>
  <c r="CJ29" i="12"/>
  <c r="CJ30" i="12"/>
  <c r="CJ31" i="12"/>
  <c r="CJ32" i="12"/>
  <c r="CJ33" i="12"/>
  <c r="CJ34" i="12"/>
  <c r="CJ35" i="12"/>
  <c r="CJ36" i="12"/>
  <c r="CJ37" i="12"/>
  <c r="CJ39" i="12"/>
  <c r="CJ55" i="12"/>
  <c r="CV65" i="16"/>
  <c r="CV64" i="16" s="1"/>
  <c r="CW6" i="16"/>
  <c r="CV23" i="16"/>
  <c r="CV24" i="16"/>
  <c r="CV11" i="16"/>
  <c r="DC5" i="23"/>
  <c r="CV25" i="16"/>
  <c r="CV26" i="16"/>
  <c r="CV29" i="16"/>
  <c r="CV30" i="16"/>
  <c r="CV31" i="16"/>
  <c r="CV32" i="16"/>
  <c r="CV217" i="16"/>
  <c r="CV230" i="16"/>
  <c r="CV1" i="16"/>
  <c r="CV2" i="16"/>
  <c r="CV3" i="16"/>
  <c r="CT22" i="16"/>
  <c r="CU222" i="16"/>
  <c r="CG10" i="22"/>
  <c r="CU11" i="16"/>
  <c r="DB5" i="23"/>
  <c r="CU13" i="16"/>
  <c r="CU14" i="16"/>
  <c r="CT224" i="16"/>
  <c r="CT229" i="16"/>
  <c r="CT228" i="16"/>
  <c r="CF11" i="22"/>
  <c r="CF12" i="22"/>
  <c r="CE12" i="22"/>
  <c r="CX125" i="15"/>
  <c r="CX125" i="14" s="1"/>
  <c r="CX88" i="15"/>
  <c r="CX88" i="14" s="1"/>
  <c r="CY47" i="27"/>
  <c r="CY48" i="27"/>
  <c r="CY40" i="27"/>
  <c r="CY132" i="15" s="1"/>
  <c r="CY132" i="14" s="1"/>
  <c r="CY53" i="27"/>
  <c r="CY37" i="27"/>
  <c r="CY126" i="15" s="1"/>
  <c r="CY126" i="14" s="1"/>
  <c r="CY49" i="27"/>
  <c r="CY38" i="27"/>
  <c r="CY127" i="15" s="1"/>
  <c r="CY127" i="14" s="1"/>
  <c r="CY39" i="27"/>
  <c r="CY131" i="15" s="1"/>
  <c r="CY41" i="27"/>
  <c r="CY133" i="15" s="1"/>
  <c r="CY133" i="14" s="1"/>
  <c r="CY36" i="27"/>
  <c r="CY125" i="15" s="1"/>
  <c r="CY125" i="14" s="1"/>
  <c r="CY52" i="27"/>
  <c r="CY24" i="27" s="1"/>
  <c r="CY16" i="15" s="1"/>
  <c r="CY54" i="27"/>
  <c r="CY31" i="27"/>
  <c r="CY88" i="15" s="1"/>
  <c r="CY88" i="14" s="1"/>
  <c r="CY32" i="27"/>
  <c r="CY30" i="27"/>
  <c r="CY87" i="15" s="1"/>
  <c r="CY87" i="14" s="1"/>
  <c r="CZ21" i="27"/>
  <c r="CY22" i="27"/>
  <c r="CQ209" i="16"/>
  <c r="CC41" i="22"/>
  <c r="CR10" i="16"/>
  <c r="CS223" i="16"/>
  <c r="CS227" i="16"/>
  <c r="CS226" i="16"/>
  <c r="CS10" i="16"/>
  <c r="CY3" i="21"/>
  <c r="CX39" i="21"/>
  <c r="CX40" i="21"/>
  <c r="CX44" i="21"/>
  <c r="CX45" i="21"/>
  <c r="CX60" i="21"/>
  <c r="CX189" i="15" s="1"/>
  <c r="CX65" i="21"/>
  <c r="CX85" i="21"/>
  <c r="CX62" i="21"/>
  <c r="CX91" i="21"/>
  <c r="CX68" i="21"/>
  <c r="CX83" i="21"/>
  <c r="CX189" i="16" s="1"/>
  <c r="CX88" i="21"/>
  <c r="BD85" i="3"/>
  <c r="CX1" i="21"/>
  <c r="CW42" i="21"/>
  <c r="BA129" i="18"/>
  <c r="AG129" i="18"/>
  <c r="AY130" i="18"/>
  <c r="B106" i="18"/>
  <c r="AZ85" i="3"/>
  <c r="A105" i="18"/>
  <c r="CN2" i="17"/>
  <c r="CM21" i="17"/>
  <c r="CM30" i="17"/>
  <c r="CM31" i="17"/>
  <c r="CM32" i="17"/>
  <c r="CM36" i="17"/>
  <c r="CM50" i="17"/>
  <c r="CM51" i="17"/>
  <c r="CM54" i="17"/>
  <c r="A87" i="7"/>
  <c r="F87" i="7"/>
  <c r="CL40" i="17"/>
  <c r="CL41" i="17"/>
  <c r="CL42" i="17"/>
  <c r="CL43" i="17"/>
  <c r="CL55" i="17"/>
  <c r="CL56" i="17"/>
  <c r="CL70" i="17"/>
  <c r="CL71" i="17"/>
  <c r="CL73" i="17"/>
  <c r="CL64" i="17"/>
  <c r="CK57" i="17"/>
  <c r="CK58" i="17"/>
  <c r="CK59" i="17"/>
  <c r="Q103" i="18"/>
  <c r="CK65" i="17"/>
  <c r="CK66" i="17"/>
  <c r="CK67" i="17"/>
  <c r="CK93" i="17" s="1"/>
  <c r="B85" i="7"/>
  <c r="CJ63" i="17"/>
  <c r="CJ68" i="17"/>
  <c r="I102" i="18"/>
  <c r="BB82" i="3" s="1"/>
  <c r="R102" i="18"/>
  <c r="J102" i="18" s="1"/>
  <c r="AD102" i="18"/>
  <c r="C84" i="7"/>
  <c r="Y102" i="18"/>
  <c r="Z102" i="18" s="1"/>
  <c r="E84" i="7"/>
  <c r="CI90" i="17"/>
  <c r="CI89" i="17"/>
  <c r="T101" i="18"/>
  <c r="W101" i="18" s="1"/>
  <c r="CI93" i="17"/>
  <c r="CI92" i="17"/>
  <c r="CI91" i="17"/>
  <c r="X101" i="18"/>
  <c r="AE101" i="18"/>
  <c r="V101" i="18"/>
  <c r="CX6" i="14"/>
  <c r="CL24" i="12"/>
  <c r="CW1" i="14"/>
  <c r="CK25" i="12"/>
  <c r="CK26" i="12"/>
  <c r="CK27" i="12"/>
  <c r="CK28" i="12"/>
  <c r="CK29" i="12"/>
  <c r="CK30" i="12"/>
  <c r="CK31" i="12"/>
  <c r="CK32" i="12"/>
  <c r="CK33" i="12"/>
  <c r="CK34" i="12"/>
  <c r="CK35" i="12"/>
  <c r="CK36" i="12"/>
  <c r="CK37" i="12"/>
  <c r="CK39" i="12"/>
  <c r="CK55" i="12"/>
  <c r="CW65" i="16"/>
  <c r="CW64" i="16" s="1"/>
  <c r="CX6" i="16"/>
  <c r="CW23" i="16"/>
  <c r="CW24" i="16"/>
  <c r="CW25" i="16"/>
  <c r="CW26" i="16"/>
  <c r="CW29" i="16"/>
  <c r="CW30" i="16"/>
  <c r="CW31" i="16"/>
  <c r="CW32" i="16"/>
  <c r="CW217" i="16"/>
  <c r="CW230" i="16"/>
  <c r="CW1" i="16"/>
  <c r="CW2" i="16"/>
  <c r="CW3" i="16"/>
  <c r="CU22" i="16"/>
  <c r="CV222" i="16"/>
  <c r="CH10" i="22"/>
  <c r="CV13" i="16"/>
  <c r="DC4" i="23"/>
  <c r="CV14" i="16"/>
  <c r="CU224" i="16"/>
  <c r="CU229" i="16"/>
  <c r="CU228" i="16"/>
  <c r="CG11" i="22"/>
  <c r="DB4" i="23"/>
  <c r="CZ48" i="27"/>
  <c r="CZ49" i="27"/>
  <c r="CZ54" i="27"/>
  <c r="CZ52" i="27"/>
  <c r="CZ47" i="27"/>
  <c r="CZ53" i="27"/>
  <c r="CZ40" i="27"/>
  <c r="CZ132" i="15" s="1"/>
  <c r="CZ132" i="14" s="1"/>
  <c r="CZ41" i="27"/>
  <c r="CZ133" i="15" s="1"/>
  <c r="CZ133" i="14" s="1"/>
  <c r="CZ36" i="27"/>
  <c r="CZ125" i="15" s="1"/>
  <c r="CZ125" i="14" s="1"/>
  <c r="CZ37" i="27"/>
  <c r="CZ126" i="15" s="1"/>
  <c r="CZ126" i="14" s="1"/>
  <c r="CZ38" i="27"/>
  <c r="CZ127" i="15" s="1"/>
  <c r="CZ127" i="14" s="1"/>
  <c r="CZ39" i="27"/>
  <c r="CZ131" i="15" s="1"/>
  <c r="CZ131" i="14" s="1"/>
  <c r="CZ30" i="27"/>
  <c r="CZ22" i="27"/>
  <c r="DA21" i="27"/>
  <c r="CZ31" i="27"/>
  <c r="CZ32" i="27"/>
  <c r="CZ89" i="15" s="1"/>
  <c r="CZ89" i="14" s="1"/>
  <c r="CR9" i="16"/>
  <c r="CY6" i="23"/>
  <c r="CS9" i="16"/>
  <c r="CZ6" i="23"/>
  <c r="CT223" i="16"/>
  <c r="CT227" i="16"/>
  <c r="CT226" i="16"/>
  <c r="CT10" i="16"/>
  <c r="CZ3" i="21"/>
  <c r="CY39" i="21"/>
  <c r="CY40" i="21"/>
  <c r="CY44" i="21"/>
  <c r="CY45" i="21"/>
  <c r="CY60" i="21"/>
  <c r="CY189" i="15" s="1"/>
  <c r="CY68" i="21"/>
  <c r="CY88" i="21"/>
  <c r="CY62" i="21"/>
  <c r="CY65" i="21"/>
  <c r="BD86" i="3"/>
  <c r="CY83" i="21"/>
  <c r="CY189" i="16" s="1"/>
  <c r="CY85" i="21"/>
  <c r="CY91" i="21"/>
  <c r="CY1" i="21"/>
  <c r="CX42" i="21"/>
  <c r="BA130" i="18"/>
  <c r="AG130" i="18"/>
  <c r="AY131" i="18"/>
  <c r="B107" i="18"/>
  <c r="AZ86" i="3"/>
  <c r="A106" i="18"/>
  <c r="CO2" i="17"/>
  <c r="CN21" i="17"/>
  <c r="CN30" i="17"/>
  <c r="CN31" i="17"/>
  <c r="CN32" i="17"/>
  <c r="CN36" i="17"/>
  <c r="CN50" i="17"/>
  <c r="CN51" i="17"/>
  <c r="CN54" i="17"/>
  <c r="A88" i="7"/>
  <c r="F88" i="7"/>
  <c r="CM40" i="17"/>
  <c r="CM41" i="17"/>
  <c r="CM42" i="17"/>
  <c r="CM43" i="17"/>
  <c r="CM55" i="17"/>
  <c r="CM56" i="17"/>
  <c r="CM70" i="17"/>
  <c r="CM71" i="17"/>
  <c r="CM73" i="17"/>
  <c r="CM64" i="17"/>
  <c r="CL57" i="17"/>
  <c r="CL58" i="17"/>
  <c r="CL59" i="17"/>
  <c r="Q104" i="18"/>
  <c r="CL65" i="17"/>
  <c r="CL66" i="17"/>
  <c r="CL67" i="17"/>
  <c r="B86" i="7"/>
  <c r="CK63" i="17"/>
  <c r="CK68" i="17"/>
  <c r="I103" i="18"/>
  <c r="BB83" i="3" s="1"/>
  <c r="R103" i="18"/>
  <c r="J103" i="18" s="1"/>
  <c r="AD103" i="18"/>
  <c r="C85" i="7"/>
  <c r="U103" i="18"/>
  <c r="D85" i="7"/>
  <c r="Y103" i="18"/>
  <c r="AA103" i="18" s="1"/>
  <c r="CJ88" i="17"/>
  <c r="T102" i="18" s="1"/>
  <c r="CJ93" i="17"/>
  <c r="CJ92" i="17"/>
  <c r="CJ91" i="17"/>
  <c r="X102" i="18"/>
  <c r="AE102" i="18"/>
  <c r="AA101" i="18"/>
  <c r="CY6" i="14"/>
  <c r="CM24" i="12"/>
  <c r="CX1" i="14"/>
  <c r="CL25" i="12"/>
  <c r="CL26" i="12"/>
  <c r="CL27" i="12"/>
  <c r="CL28" i="12"/>
  <c r="CL29" i="12"/>
  <c r="CL30" i="12"/>
  <c r="CL31" i="12"/>
  <c r="CL32" i="12"/>
  <c r="CL33" i="12"/>
  <c r="CL34" i="12"/>
  <c r="CL35" i="12"/>
  <c r="CL36" i="12"/>
  <c r="CL37" i="12"/>
  <c r="CL39" i="12"/>
  <c r="CL55" i="12"/>
  <c r="CX65" i="16"/>
  <c r="CX64" i="16" s="1"/>
  <c r="CY6" i="16"/>
  <c r="CX23" i="16"/>
  <c r="CX24" i="16"/>
  <c r="CX11" i="16"/>
  <c r="DE5" i="23"/>
  <c r="CX25" i="16"/>
  <c r="CX26" i="16"/>
  <c r="CX29" i="16"/>
  <c r="CX30" i="16"/>
  <c r="CX31" i="16"/>
  <c r="CX32" i="16"/>
  <c r="CX217" i="16"/>
  <c r="CX230" i="16"/>
  <c r="CX1" i="16"/>
  <c r="CX2" i="16"/>
  <c r="CX3" i="16"/>
  <c r="CV22" i="16"/>
  <c r="CW222" i="16"/>
  <c r="CI10" i="22"/>
  <c r="CW11" i="16"/>
  <c r="CW13" i="16"/>
  <c r="CW14" i="16"/>
  <c r="CV224" i="16"/>
  <c r="CV229" i="16"/>
  <c r="CV228" i="16"/>
  <c r="CH11" i="22"/>
  <c r="CH12" i="22"/>
  <c r="CG12" i="22"/>
  <c r="CZ87" i="15"/>
  <c r="CZ87" i="14" s="1"/>
  <c r="CZ33" i="27"/>
  <c r="DA53" i="27"/>
  <c r="DA54" i="27"/>
  <c r="DA47" i="27"/>
  <c r="DA49" i="27"/>
  <c r="DA48" i="27"/>
  <c r="DA52" i="27"/>
  <c r="DA36" i="27"/>
  <c r="DA125" i="15" s="1"/>
  <c r="DA125" i="14" s="1"/>
  <c r="DA38" i="27"/>
  <c r="DA127" i="15" s="1"/>
  <c r="DA127" i="14" s="1"/>
  <c r="DA40" i="27"/>
  <c r="DA132" i="15" s="1"/>
  <c r="DA132" i="14" s="1"/>
  <c r="DA41" i="27"/>
  <c r="DA133" i="15" s="1"/>
  <c r="DA133" i="14" s="1"/>
  <c r="DA37" i="27"/>
  <c r="DA126" i="15" s="1"/>
  <c r="DA126" i="14" s="1"/>
  <c r="DA39" i="27"/>
  <c r="DA131" i="15" s="1"/>
  <c r="DA32" i="27"/>
  <c r="DA89" i="15" s="1"/>
  <c r="DA89" i="14" s="1"/>
  <c r="DA22" i="27"/>
  <c r="DB21" i="27"/>
  <c r="DA30" i="27"/>
  <c r="DA31" i="27"/>
  <c r="CR209" i="16"/>
  <c r="CS209" i="16"/>
  <c r="CT209" i="16"/>
  <c r="CD41" i="22"/>
  <c r="CE41" i="22"/>
  <c r="CT9" i="16"/>
  <c r="DA6" i="23"/>
  <c r="CU223" i="16"/>
  <c r="CU227" i="16"/>
  <c r="CU226" i="16"/>
  <c r="CZ26" i="27"/>
  <c r="CZ12" i="15" s="1"/>
  <c r="CZ12" i="14" s="1"/>
  <c r="DA3" i="21"/>
  <c r="CZ39" i="21"/>
  <c r="CZ40" i="21"/>
  <c r="CZ44" i="21"/>
  <c r="CZ45" i="21"/>
  <c r="CZ60" i="21"/>
  <c r="CZ189" i="15" s="1"/>
  <c r="CZ83" i="21"/>
  <c r="CZ189" i="16" s="1"/>
  <c r="CZ85" i="21"/>
  <c r="CZ68" i="21"/>
  <c r="CZ88" i="21"/>
  <c r="CZ91" i="21"/>
  <c r="BD87" i="3"/>
  <c r="CZ62" i="21"/>
  <c r="CZ65" i="21"/>
  <c r="CZ1" i="21"/>
  <c r="CY42" i="21"/>
  <c r="BA131" i="18"/>
  <c r="AG131" i="18"/>
  <c r="AY132" i="18"/>
  <c r="B108" i="18"/>
  <c r="AZ87" i="3"/>
  <c r="A107" i="18"/>
  <c r="CP2" i="17"/>
  <c r="CO21" i="17"/>
  <c r="CO30" i="17"/>
  <c r="CO31" i="17"/>
  <c r="CO32" i="17"/>
  <c r="CO36" i="17"/>
  <c r="CO50" i="17"/>
  <c r="CO51" i="17"/>
  <c r="CO54" i="17"/>
  <c r="A89" i="7"/>
  <c r="F89" i="7"/>
  <c r="CN40" i="17"/>
  <c r="CN41" i="17"/>
  <c r="CN42" i="17"/>
  <c r="CN43" i="17"/>
  <c r="CN55" i="17"/>
  <c r="CN56" i="17"/>
  <c r="CN70" i="17"/>
  <c r="CN71" i="17"/>
  <c r="CN73" i="17"/>
  <c r="CN64" i="17"/>
  <c r="CM57" i="17"/>
  <c r="CM58" i="17"/>
  <c r="CM59" i="17"/>
  <c r="Q105" i="18"/>
  <c r="I105" i="18" s="1"/>
  <c r="BB85" i="3" s="1"/>
  <c r="CM65" i="17"/>
  <c r="CM66" i="17"/>
  <c r="CM67" i="17"/>
  <c r="B87" i="7"/>
  <c r="CL63" i="17"/>
  <c r="CL68" i="17"/>
  <c r="I104" i="18"/>
  <c r="BB84" i="3"/>
  <c r="R104" i="18"/>
  <c r="J104" i="18" s="1"/>
  <c r="AD104" i="18"/>
  <c r="C86" i="7"/>
  <c r="U104" i="18"/>
  <c r="D86" i="7"/>
  <c r="Y104" i="18"/>
  <c r="E86" i="7"/>
  <c r="CK90" i="17"/>
  <c r="CK89" i="17"/>
  <c r="CK88" i="17"/>
  <c r="T103" i="18"/>
  <c r="CK91" i="17"/>
  <c r="X103" i="18"/>
  <c r="AE103" i="18"/>
  <c r="V103" i="18"/>
  <c r="AA102" i="18"/>
  <c r="CZ6" i="14"/>
  <c r="CN24" i="12"/>
  <c r="CY1" i="14"/>
  <c r="CM25" i="12"/>
  <c r="CM26" i="12"/>
  <c r="CM27" i="12"/>
  <c r="CM28" i="12"/>
  <c r="CM29" i="12"/>
  <c r="CM30" i="12"/>
  <c r="CM31" i="12"/>
  <c r="CM32" i="12"/>
  <c r="CM33" i="12"/>
  <c r="CM34" i="12"/>
  <c r="CM35" i="12"/>
  <c r="CM36" i="12"/>
  <c r="CM37" i="12"/>
  <c r="CM39" i="12"/>
  <c r="CM55" i="12"/>
  <c r="CY65" i="16"/>
  <c r="CY64" i="16" s="1"/>
  <c r="CZ6" i="16"/>
  <c r="CY23" i="16"/>
  <c r="CY24" i="16"/>
  <c r="CY25" i="16"/>
  <c r="CY26" i="16"/>
  <c r="CY29" i="16"/>
  <c r="CY30" i="16"/>
  <c r="CY31" i="16"/>
  <c r="CY32" i="16"/>
  <c r="CY217" i="16"/>
  <c r="CY230" i="16"/>
  <c r="CY1" i="16"/>
  <c r="CY2" i="16"/>
  <c r="CY3" i="16"/>
  <c r="CW22" i="16"/>
  <c r="CX222" i="16"/>
  <c r="CJ10" i="22"/>
  <c r="CX13" i="16"/>
  <c r="DE4" i="23"/>
  <c r="CX14" i="16"/>
  <c r="CW224" i="16"/>
  <c r="CW229" i="16"/>
  <c r="CW228" i="16"/>
  <c r="CI11" i="22"/>
  <c r="DD5" i="23"/>
  <c r="DD4" i="23"/>
  <c r="DB38" i="27"/>
  <c r="DB127" i="15" s="1"/>
  <c r="DB127" i="14" s="1"/>
  <c r="DB47" i="27"/>
  <c r="DB52" i="27"/>
  <c r="DB54" i="27"/>
  <c r="DB48" i="27"/>
  <c r="DB53" i="27"/>
  <c r="DB49" i="27"/>
  <c r="DB36" i="27"/>
  <c r="DB125" i="15" s="1"/>
  <c r="DB125" i="14" s="1"/>
  <c r="DB37" i="27"/>
  <c r="DB126" i="15" s="1"/>
  <c r="DB126" i="14" s="1"/>
  <c r="DB39" i="27"/>
  <c r="DB131" i="15" s="1"/>
  <c r="DB40" i="27"/>
  <c r="DB132" i="15" s="1"/>
  <c r="DB132" i="14" s="1"/>
  <c r="DB41" i="27"/>
  <c r="DB22" i="27"/>
  <c r="DB32" i="27"/>
  <c r="DB89" i="15" s="1"/>
  <c r="DB89" i="14" s="1"/>
  <c r="DB30" i="27"/>
  <c r="DB87" i="15" s="1"/>
  <c r="DB87" i="14" s="1"/>
  <c r="DC21" i="27"/>
  <c r="DB31" i="27"/>
  <c r="DA87" i="15"/>
  <c r="DA87" i="14" s="1"/>
  <c r="CF41" i="22"/>
  <c r="CU10" i="16"/>
  <c r="CV223" i="16"/>
  <c r="CV227" i="16"/>
  <c r="CV226" i="16"/>
  <c r="CV10" i="16"/>
  <c r="DB3" i="21"/>
  <c r="DA39" i="21"/>
  <c r="DA40" i="21"/>
  <c r="DA44" i="21"/>
  <c r="DA45" i="21"/>
  <c r="DA60" i="21"/>
  <c r="DA189" i="15" s="1"/>
  <c r="DA62" i="21"/>
  <c r="DA65" i="21"/>
  <c r="DA91" i="21"/>
  <c r="DA83" i="21"/>
  <c r="DA189" i="16" s="1"/>
  <c r="DA88" i="21"/>
  <c r="DA68" i="21"/>
  <c r="BD88" i="3"/>
  <c r="DA85" i="21"/>
  <c r="DA1" i="21"/>
  <c r="CZ42" i="21"/>
  <c r="BA132" i="18"/>
  <c r="AG132" i="18"/>
  <c r="AY133" i="18"/>
  <c r="B109" i="18"/>
  <c r="AZ88" i="3"/>
  <c r="A108" i="18"/>
  <c r="CQ2" i="17"/>
  <c r="CP21" i="17"/>
  <c r="CP30" i="17"/>
  <c r="CP31" i="17"/>
  <c r="CP32" i="17"/>
  <c r="CP36" i="17"/>
  <c r="CP50" i="17"/>
  <c r="CP51" i="17"/>
  <c r="CP54" i="17"/>
  <c r="A90" i="7"/>
  <c r="F90" i="7"/>
  <c r="CO40" i="17"/>
  <c r="CO41" i="17"/>
  <c r="CO42" i="17"/>
  <c r="CO43" i="17"/>
  <c r="CO55" i="17"/>
  <c r="CO56" i="17"/>
  <c r="CO70" i="17"/>
  <c r="CO71" i="17"/>
  <c r="CO73" i="17"/>
  <c r="CO64" i="17"/>
  <c r="CN57" i="17"/>
  <c r="CN58" i="17"/>
  <c r="CN59" i="17"/>
  <c r="Q106" i="18"/>
  <c r="CN65" i="17"/>
  <c r="C88" i="7" s="1"/>
  <c r="CN66" i="17"/>
  <c r="CN67" i="17"/>
  <c r="B88" i="7"/>
  <c r="CM63" i="17"/>
  <c r="CM68" i="17"/>
  <c r="AD105" i="18"/>
  <c r="AE105" i="18" s="1"/>
  <c r="C87" i="7"/>
  <c r="U105" i="18"/>
  <c r="D87" i="7"/>
  <c r="Y105" i="18"/>
  <c r="E87" i="7"/>
  <c r="CL90" i="17"/>
  <c r="CL89" i="17"/>
  <c r="CL88" i="17"/>
  <c r="T104" i="18" s="1"/>
  <c r="CL93" i="17"/>
  <c r="CL92" i="17"/>
  <c r="CL91" i="17"/>
  <c r="X104" i="18"/>
  <c r="AE104" i="18"/>
  <c r="V104" i="18"/>
  <c r="Z104" i="18"/>
  <c r="W103" i="18"/>
  <c r="DA6" i="14"/>
  <c r="CO24" i="12"/>
  <c r="CZ1" i="14"/>
  <c r="CN25" i="12"/>
  <c r="CN26" i="12"/>
  <c r="CN27" i="12"/>
  <c r="CN28" i="12"/>
  <c r="CN29" i="12"/>
  <c r="CN30" i="12"/>
  <c r="CN31" i="12"/>
  <c r="CN32" i="12"/>
  <c r="CN33" i="12"/>
  <c r="CN34" i="12"/>
  <c r="CN35" i="12"/>
  <c r="CN36" i="12"/>
  <c r="CN37" i="12"/>
  <c r="CN39" i="12"/>
  <c r="CN55" i="12"/>
  <c r="CZ65" i="16"/>
  <c r="CZ64" i="16" s="1"/>
  <c r="DA6" i="16"/>
  <c r="CZ23" i="16"/>
  <c r="CZ24" i="16"/>
  <c r="CZ25" i="16"/>
  <c r="CZ26" i="16"/>
  <c r="CZ29" i="16"/>
  <c r="CZ30" i="16"/>
  <c r="CZ31" i="16"/>
  <c r="CZ32" i="16"/>
  <c r="CZ217" i="16"/>
  <c r="CZ230" i="16"/>
  <c r="CZ1" i="16"/>
  <c r="CZ2" i="16"/>
  <c r="CZ3" i="16"/>
  <c r="CX22" i="16"/>
  <c r="CY222" i="16"/>
  <c r="CK10" i="22"/>
  <c r="CY11" i="16"/>
  <c r="CY13" i="16"/>
  <c r="CY14" i="16"/>
  <c r="CX224" i="16"/>
  <c r="CX229" i="16"/>
  <c r="CX228" i="16"/>
  <c r="CJ11" i="22"/>
  <c r="CJ12" i="22"/>
  <c r="CI12" i="22"/>
  <c r="DC49" i="27"/>
  <c r="DC48" i="27"/>
  <c r="DC52" i="27"/>
  <c r="DC53" i="27"/>
  <c r="DC47" i="27"/>
  <c r="DC38" i="27"/>
  <c r="DC127" i="15" s="1"/>
  <c r="DC127" i="14" s="1"/>
  <c r="DC41" i="27"/>
  <c r="DC133" i="15" s="1"/>
  <c r="DC133" i="14" s="1"/>
  <c r="DC36" i="27"/>
  <c r="DC37" i="27"/>
  <c r="DC126" i="15" s="1"/>
  <c r="DC126" i="14" s="1"/>
  <c r="DC39" i="27"/>
  <c r="DC131" i="15" s="1"/>
  <c r="DC40" i="27"/>
  <c r="DC132" i="15" s="1"/>
  <c r="DC132" i="14" s="1"/>
  <c r="DC54" i="27"/>
  <c r="DC26" i="27" s="1"/>
  <c r="DC12" i="15" s="1"/>
  <c r="DC12" i="14" s="1"/>
  <c r="DC22" i="27"/>
  <c r="DC30" i="27"/>
  <c r="DD21" i="27"/>
  <c r="DC31" i="27"/>
  <c r="DC32" i="27"/>
  <c r="DB88" i="15"/>
  <c r="DB88" i="14" s="1"/>
  <c r="CU9" i="16"/>
  <c r="DB6" i="23"/>
  <c r="CV9" i="16"/>
  <c r="DC6" i="23"/>
  <c r="CW223" i="16"/>
  <c r="CW227" i="16"/>
  <c r="CW226" i="16"/>
  <c r="CW10" i="16"/>
  <c r="DC3" i="21"/>
  <c r="DB39" i="21"/>
  <c r="DB40" i="21"/>
  <c r="DB44" i="21"/>
  <c r="DB45" i="21"/>
  <c r="DB60" i="21"/>
  <c r="DB189" i="15" s="1"/>
  <c r="DB85" i="21"/>
  <c r="DB88" i="21"/>
  <c r="DB62" i="21"/>
  <c r="DB83" i="21"/>
  <c r="DB189" i="16" s="1"/>
  <c r="DB68" i="21"/>
  <c r="DB65" i="21"/>
  <c r="DB91" i="21"/>
  <c r="BD89" i="3"/>
  <c r="DB1" i="21"/>
  <c r="DA42" i="21"/>
  <c r="BA133" i="18"/>
  <c r="AG133" i="18"/>
  <c r="AY134" i="18"/>
  <c r="B110" i="18"/>
  <c r="AZ89" i="3"/>
  <c r="A109" i="18"/>
  <c r="CR2" i="17"/>
  <c r="CQ21" i="17"/>
  <c r="CQ30" i="17"/>
  <c r="CQ31" i="17"/>
  <c r="CQ32" i="17"/>
  <c r="CQ36" i="17"/>
  <c r="CQ50" i="17"/>
  <c r="CQ51" i="17"/>
  <c r="CQ54" i="17"/>
  <c r="A91" i="7"/>
  <c r="F91" i="7"/>
  <c r="CP40" i="17"/>
  <c r="CP41" i="17"/>
  <c r="CP42" i="17"/>
  <c r="CP43" i="17"/>
  <c r="CP55" i="17"/>
  <c r="CP56" i="17"/>
  <c r="CP70" i="17"/>
  <c r="CP71" i="17"/>
  <c r="CP73" i="17"/>
  <c r="CP64" i="17"/>
  <c r="CO57" i="17"/>
  <c r="CO58" i="17"/>
  <c r="CO59" i="17"/>
  <c r="Q107" i="18"/>
  <c r="CO65" i="17"/>
  <c r="CO66" i="17"/>
  <c r="CO67" i="17"/>
  <c r="B89" i="7"/>
  <c r="CN63" i="17"/>
  <c r="CN90" i="17" s="1"/>
  <c r="CN68" i="17"/>
  <c r="I106" i="18"/>
  <c r="BB86" i="3" s="1"/>
  <c r="R106" i="18"/>
  <c r="J106" i="18" s="1"/>
  <c r="AD106" i="18"/>
  <c r="AE106" i="18" s="1"/>
  <c r="U106" i="18"/>
  <c r="D88" i="7"/>
  <c r="Y106" i="18"/>
  <c r="E88" i="7"/>
  <c r="CM90" i="17"/>
  <c r="CM89" i="17"/>
  <c r="CM88" i="17"/>
  <c r="T105" i="18"/>
  <c r="W105" i="18" s="1"/>
  <c r="CM93" i="17"/>
  <c r="CM92" i="17"/>
  <c r="CM91" i="17"/>
  <c r="X105" i="18"/>
  <c r="V105" i="18"/>
  <c r="Z105" i="18"/>
  <c r="W104" i="18"/>
  <c r="AA104" i="18"/>
  <c r="DB6" i="14"/>
  <c r="CP24" i="12"/>
  <c r="DA1" i="14"/>
  <c r="CO25" i="12"/>
  <c r="CO26" i="12"/>
  <c r="CO27" i="12"/>
  <c r="CO28" i="12"/>
  <c r="CO29" i="12"/>
  <c r="CO30" i="12"/>
  <c r="CO31" i="12"/>
  <c r="CO32" i="12"/>
  <c r="CO33" i="12"/>
  <c r="CO34" i="12"/>
  <c r="CO35" i="12"/>
  <c r="CO36" i="12"/>
  <c r="CO37" i="12"/>
  <c r="CO39" i="12"/>
  <c r="CO55" i="12"/>
  <c r="DA65" i="16"/>
  <c r="DA64" i="16" s="1"/>
  <c r="DB6" i="16"/>
  <c r="DA23" i="16"/>
  <c r="DA24" i="16"/>
  <c r="DA25" i="16"/>
  <c r="DA26" i="16"/>
  <c r="DA29" i="16"/>
  <c r="DA30" i="16"/>
  <c r="DA31" i="16"/>
  <c r="DA32" i="16"/>
  <c r="DA217" i="16"/>
  <c r="DA230" i="16"/>
  <c r="DA1" i="16"/>
  <c r="DA2" i="16"/>
  <c r="DA3" i="16"/>
  <c r="CY22" i="16"/>
  <c r="CZ222" i="16"/>
  <c r="CL10" i="22"/>
  <c r="CZ13" i="16"/>
  <c r="DG4" i="23"/>
  <c r="CZ14" i="16"/>
  <c r="CY224" i="16"/>
  <c r="CY229" i="16"/>
  <c r="CY228" i="16"/>
  <c r="CK11" i="22"/>
  <c r="DF5" i="23"/>
  <c r="DF4" i="23"/>
  <c r="DC125" i="15"/>
  <c r="DC125" i="14" s="1"/>
  <c r="DC87" i="15"/>
  <c r="DD47" i="27"/>
  <c r="DD48" i="27"/>
  <c r="DD52" i="27"/>
  <c r="DD54" i="27"/>
  <c r="DD53" i="27"/>
  <c r="DD40" i="27"/>
  <c r="DD132" i="15" s="1"/>
  <c r="DD132" i="14" s="1"/>
  <c r="DD37" i="27"/>
  <c r="DD126" i="15" s="1"/>
  <c r="DD126" i="14" s="1"/>
  <c r="DD36" i="27"/>
  <c r="DD39" i="27"/>
  <c r="DD131" i="15" s="1"/>
  <c r="DD131" i="14" s="1"/>
  <c r="DD38" i="27"/>
  <c r="DD127" i="15" s="1"/>
  <c r="DD127" i="14" s="1"/>
  <c r="DD41" i="27"/>
  <c r="DD133" i="15" s="1"/>
  <c r="DD133" i="14" s="1"/>
  <c r="DD49" i="27"/>
  <c r="DD26" i="27" s="1"/>
  <c r="DD12" i="15" s="1"/>
  <c r="DD12" i="14" s="1"/>
  <c r="DD22" i="27"/>
  <c r="DD30" i="27"/>
  <c r="DE21" i="27"/>
  <c r="DD32" i="27"/>
  <c r="DD89" i="15" s="1"/>
  <c r="DD89" i="14" s="1"/>
  <c r="DD31" i="27"/>
  <c r="DC88" i="15"/>
  <c r="DC88" i="14" s="1"/>
  <c r="CU209" i="16"/>
  <c r="CG41" i="22"/>
  <c r="CH41" i="22"/>
  <c r="CW9" i="16"/>
  <c r="DD6" i="23"/>
  <c r="CZ11" i="16"/>
  <c r="DG5" i="23"/>
  <c r="CX223" i="16"/>
  <c r="CX227" i="16"/>
  <c r="CX226" i="16"/>
  <c r="CX10" i="16"/>
  <c r="DC25" i="27"/>
  <c r="DC17" i="15" s="1"/>
  <c r="DC17" i="14" s="1"/>
  <c r="DD3" i="21"/>
  <c r="DC39" i="21"/>
  <c r="DC40" i="21"/>
  <c r="DC44" i="21"/>
  <c r="DC45" i="21"/>
  <c r="DC60" i="21"/>
  <c r="DC189" i="15" s="1"/>
  <c r="DC62" i="21"/>
  <c r="DC83" i="21"/>
  <c r="DC189" i="16" s="1"/>
  <c r="DC88" i="21"/>
  <c r="DC91" i="21"/>
  <c r="DC85" i="21"/>
  <c r="BD90" i="3"/>
  <c r="DC65" i="21"/>
  <c r="DC68" i="21"/>
  <c r="DC1" i="21"/>
  <c r="DB42" i="21"/>
  <c r="BA134" i="18"/>
  <c r="AG134" i="18"/>
  <c r="AY135" i="18"/>
  <c r="B111" i="18"/>
  <c r="AZ90" i="3"/>
  <c r="A110" i="18"/>
  <c r="CS2" i="17"/>
  <c r="CR21" i="17"/>
  <c r="CR30" i="17"/>
  <c r="CR31" i="17"/>
  <c r="CR32" i="17"/>
  <c r="CR36" i="17"/>
  <c r="CR50" i="17"/>
  <c r="CR51" i="17"/>
  <c r="CR54" i="17"/>
  <c r="A92" i="7"/>
  <c r="F92" i="7"/>
  <c r="CQ40" i="17"/>
  <c r="CQ41" i="17"/>
  <c r="CQ42" i="17"/>
  <c r="CQ43" i="17"/>
  <c r="CQ55" i="17"/>
  <c r="CQ56" i="17"/>
  <c r="CQ70" i="17"/>
  <c r="CQ71" i="17"/>
  <c r="CQ73" i="17"/>
  <c r="CQ64" i="17"/>
  <c r="CP57" i="17"/>
  <c r="CP58" i="17"/>
  <c r="CP59" i="17"/>
  <c r="Q108" i="18"/>
  <c r="CP65" i="17"/>
  <c r="CP66" i="17"/>
  <c r="CP90" i="17" s="1"/>
  <c r="CP67" i="17"/>
  <c r="B90" i="7"/>
  <c r="CO63" i="17"/>
  <c r="CO68" i="17"/>
  <c r="I107" i="18"/>
  <c r="BB87" i="3" s="1"/>
  <c r="R107" i="18"/>
  <c r="J107" i="18" s="1"/>
  <c r="AD107" i="18"/>
  <c r="C89" i="7"/>
  <c r="U107" i="18"/>
  <c r="D89" i="7"/>
  <c r="Y107" i="18"/>
  <c r="E89" i="7"/>
  <c r="CN93" i="17"/>
  <c r="CN92" i="17"/>
  <c r="CN91" i="17"/>
  <c r="X106" i="18"/>
  <c r="V106" i="18"/>
  <c r="Z106" i="18"/>
  <c r="AA105" i="18"/>
  <c r="DC6" i="14"/>
  <c r="CQ24" i="12"/>
  <c r="DB1" i="14"/>
  <c r="CP25" i="12"/>
  <c r="CP26" i="12"/>
  <c r="CP27" i="12"/>
  <c r="CP28" i="12"/>
  <c r="CP29" i="12"/>
  <c r="CP30" i="12"/>
  <c r="CP31" i="12"/>
  <c r="CP32" i="12"/>
  <c r="CP33" i="12"/>
  <c r="CP34" i="12"/>
  <c r="CP35" i="12"/>
  <c r="CP36" i="12"/>
  <c r="CP37" i="12"/>
  <c r="CP39" i="12"/>
  <c r="CP55" i="12"/>
  <c r="DB65" i="16"/>
  <c r="DB64" i="16" s="1"/>
  <c r="DC6" i="16"/>
  <c r="DB23" i="16"/>
  <c r="DB24" i="16"/>
  <c r="DB25" i="16"/>
  <c r="DB26" i="16"/>
  <c r="DB29" i="16"/>
  <c r="DB30" i="16"/>
  <c r="DB31" i="16"/>
  <c r="DB32" i="16"/>
  <c r="DB217" i="16"/>
  <c r="DB230" i="16"/>
  <c r="DB1" i="16"/>
  <c r="DB2" i="16"/>
  <c r="DB3" i="16"/>
  <c r="CZ22" i="16"/>
  <c r="DA222" i="16"/>
  <c r="CM10" i="22"/>
  <c r="DA11" i="16"/>
  <c r="DA13" i="16"/>
  <c r="DA14" i="16"/>
  <c r="CZ224" i="16"/>
  <c r="CZ229" i="16"/>
  <c r="CZ228" i="16"/>
  <c r="CL11" i="22"/>
  <c r="CL12" i="22"/>
  <c r="CK12" i="22"/>
  <c r="DC87" i="14"/>
  <c r="DD125" i="15"/>
  <c r="DD125" i="14" s="1"/>
  <c r="DD87" i="15"/>
  <c r="DD87" i="14" s="1"/>
  <c r="DE47" i="27"/>
  <c r="DE49" i="27"/>
  <c r="DE36" i="27"/>
  <c r="DE53" i="27"/>
  <c r="DE54" i="27"/>
  <c r="DE26" i="27" s="1"/>
  <c r="DE12" i="15" s="1"/>
  <c r="DE12" i="14" s="1"/>
  <c r="DE52" i="27"/>
  <c r="DE41" i="27"/>
  <c r="DE133" i="15" s="1"/>
  <c r="DE38" i="27"/>
  <c r="DE127" i="15" s="1"/>
  <c r="DE127" i="14" s="1"/>
  <c r="DE37" i="27"/>
  <c r="DE126" i="15" s="1"/>
  <c r="DE126" i="14" s="1"/>
  <c r="DE40" i="27"/>
  <c r="DE132" i="15" s="1"/>
  <c r="DE132" i="14" s="1"/>
  <c r="DE39" i="27"/>
  <c r="DE131" i="15" s="1"/>
  <c r="DE131" i="14" s="1"/>
  <c r="DE48" i="27"/>
  <c r="DE22" i="27"/>
  <c r="DE30" i="27"/>
  <c r="DE31" i="27"/>
  <c r="DF21" i="27"/>
  <c r="DE32" i="27"/>
  <c r="DE89" i="15" s="1"/>
  <c r="DE89" i="14" s="1"/>
  <c r="DD88" i="15"/>
  <c r="DD88" i="14" s="1"/>
  <c r="CI41" i="22"/>
  <c r="CX9" i="16"/>
  <c r="DE6" i="23"/>
  <c r="CV209" i="16"/>
  <c r="CY223" i="16"/>
  <c r="CY227" i="16"/>
  <c r="CY226" i="16"/>
  <c r="CY10" i="16"/>
  <c r="DD25" i="27"/>
  <c r="DD17" i="15" s="1"/>
  <c r="CW209" i="16"/>
  <c r="DE3" i="21"/>
  <c r="DD39" i="21"/>
  <c r="DD40" i="21"/>
  <c r="DD44" i="21"/>
  <c r="DD45" i="21"/>
  <c r="DD60" i="21"/>
  <c r="DD189" i="15" s="1"/>
  <c r="DD68" i="21"/>
  <c r="DD91" i="21"/>
  <c r="DD62" i="21"/>
  <c r="DD65" i="21"/>
  <c r="DD83" i="21"/>
  <c r="DD189" i="16" s="1"/>
  <c r="DD85" i="21"/>
  <c r="DD88" i="21"/>
  <c r="BD91" i="3"/>
  <c r="DD1" i="21"/>
  <c r="DC42" i="21"/>
  <c r="BA135" i="18"/>
  <c r="AG135" i="18"/>
  <c r="AY136" i="18"/>
  <c r="B112" i="18"/>
  <c r="AZ91" i="3"/>
  <c r="A111" i="18"/>
  <c r="CT2" i="17"/>
  <c r="CS21" i="17"/>
  <c r="CS30" i="17"/>
  <c r="CS31" i="17"/>
  <c r="CS32" i="17"/>
  <c r="CS36" i="17"/>
  <c r="CS50" i="17"/>
  <c r="CS51" i="17"/>
  <c r="CS54" i="17"/>
  <c r="A93" i="7"/>
  <c r="F93" i="7"/>
  <c r="CR40" i="17"/>
  <c r="CR41" i="17"/>
  <c r="CR42" i="17"/>
  <c r="CR43" i="17"/>
  <c r="CR55" i="17"/>
  <c r="CR56" i="17"/>
  <c r="CR70" i="17"/>
  <c r="CR71" i="17"/>
  <c r="CR73" i="17"/>
  <c r="CR64" i="17"/>
  <c r="CQ57" i="17"/>
  <c r="CQ58" i="17"/>
  <c r="CQ59" i="17"/>
  <c r="Q109" i="18"/>
  <c r="CQ65" i="17"/>
  <c r="AD109" i="18" s="1"/>
  <c r="AE109" i="18" s="1"/>
  <c r="CQ66" i="17"/>
  <c r="CQ67" i="17"/>
  <c r="B91" i="7"/>
  <c r="CP63" i="17"/>
  <c r="CP68" i="17"/>
  <c r="I108" i="18"/>
  <c r="BB88" i="3" s="1"/>
  <c r="R108" i="18"/>
  <c r="J108" i="18" s="1"/>
  <c r="AD108" i="18"/>
  <c r="C90" i="7"/>
  <c r="Y108" i="18"/>
  <c r="E90" i="7"/>
  <c r="CO90" i="17"/>
  <c r="CO89" i="17"/>
  <c r="CO88" i="17"/>
  <c r="T107" i="18"/>
  <c r="W107" i="18" s="1"/>
  <c r="CO93" i="17"/>
  <c r="CO92" i="17"/>
  <c r="CO91" i="17"/>
  <c r="X107" i="18"/>
  <c r="AE107" i="18"/>
  <c r="V107" i="18"/>
  <c r="Z107" i="18"/>
  <c r="AA106" i="18"/>
  <c r="DD6" i="14"/>
  <c r="CR24" i="12"/>
  <c r="DC1" i="14"/>
  <c r="CQ25" i="12"/>
  <c r="CQ26" i="12"/>
  <c r="CQ27" i="12"/>
  <c r="CQ28" i="12"/>
  <c r="CQ29" i="12"/>
  <c r="CQ30" i="12"/>
  <c r="CQ31" i="12"/>
  <c r="CQ32" i="12"/>
  <c r="CQ33" i="12"/>
  <c r="CQ34" i="12"/>
  <c r="CQ35" i="12"/>
  <c r="CQ36" i="12"/>
  <c r="CQ37" i="12"/>
  <c r="CQ39" i="12"/>
  <c r="CQ55" i="12"/>
  <c r="DC65" i="16"/>
  <c r="DC64" i="16" s="1"/>
  <c r="DD6" i="16"/>
  <c r="DC23" i="16"/>
  <c r="DC24" i="16"/>
  <c r="DC25" i="16"/>
  <c r="DC26" i="16"/>
  <c r="DC29" i="16"/>
  <c r="DC30" i="16"/>
  <c r="DC31" i="16"/>
  <c r="DC32" i="16"/>
  <c r="DC217" i="16"/>
  <c r="DC230" i="16"/>
  <c r="DC1" i="16"/>
  <c r="DC2" i="16"/>
  <c r="DC3" i="16"/>
  <c r="DA22" i="16"/>
  <c r="DB222" i="16"/>
  <c r="CN10" i="22"/>
  <c r="DB13" i="16"/>
  <c r="DI4" i="23"/>
  <c r="DB14" i="16"/>
  <c r="DA224" i="16"/>
  <c r="DA229" i="16"/>
  <c r="DA228" i="16"/>
  <c r="CM11" i="22"/>
  <c r="DH5" i="23"/>
  <c r="DH4" i="23"/>
  <c r="DE125" i="15"/>
  <c r="DE125" i="14" s="1"/>
  <c r="DE87" i="15"/>
  <c r="DE87" i="14" s="1"/>
  <c r="DE88" i="15"/>
  <c r="DE88" i="14" s="1"/>
  <c r="DF49" i="27"/>
  <c r="DF52" i="27"/>
  <c r="DF47" i="27"/>
  <c r="DF48" i="27"/>
  <c r="DF40" i="27"/>
  <c r="DF132" i="15" s="1"/>
  <c r="DF132" i="14" s="1"/>
  <c r="DF38" i="27"/>
  <c r="DF127" i="15" s="1"/>
  <c r="DF127" i="14" s="1"/>
  <c r="DF36" i="27"/>
  <c r="DF125" i="15" s="1"/>
  <c r="DF125" i="14" s="1"/>
  <c r="DF39" i="27"/>
  <c r="DF131" i="15" s="1"/>
  <c r="DF131" i="14" s="1"/>
  <c r="DF41" i="27"/>
  <c r="DF133" i="15" s="1"/>
  <c r="DF133" i="14" s="1"/>
  <c r="DF37" i="27"/>
  <c r="DF126" i="15" s="1"/>
  <c r="DF126" i="14" s="1"/>
  <c r="DF53" i="27"/>
  <c r="DF54" i="27"/>
  <c r="DF22" i="27"/>
  <c r="DF30" i="27"/>
  <c r="DF31" i="27"/>
  <c r="DF32" i="27"/>
  <c r="DG21" i="27"/>
  <c r="CX209" i="16"/>
  <c r="CJ41" i="22"/>
  <c r="CY9" i="16"/>
  <c r="DF6" i="23"/>
  <c r="DB11" i="16"/>
  <c r="DI5" i="23"/>
  <c r="CZ223" i="16"/>
  <c r="CZ227" i="16"/>
  <c r="CZ226" i="16"/>
  <c r="CZ10" i="16"/>
  <c r="DF3" i="21"/>
  <c r="DE39" i="21"/>
  <c r="DE40" i="21"/>
  <c r="DE44" i="21"/>
  <c r="DE45" i="21"/>
  <c r="DE60" i="21"/>
  <c r="DE189" i="15" s="1"/>
  <c r="DE62" i="21"/>
  <c r="DE88" i="21"/>
  <c r="DE91" i="21"/>
  <c r="DE65" i="21"/>
  <c r="DE68" i="21"/>
  <c r="DE83" i="21"/>
  <c r="DE189" i="16" s="1"/>
  <c r="DE85" i="21"/>
  <c r="BD92" i="3"/>
  <c r="DE1" i="21"/>
  <c r="DD42" i="21"/>
  <c r="BA136" i="18"/>
  <c r="AG136" i="18"/>
  <c r="AY137" i="18"/>
  <c r="BA137" i="18"/>
  <c r="AG137" i="18"/>
  <c r="B113" i="18"/>
  <c r="AZ92" i="3"/>
  <c r="A112" i="18"/>
  <c r="CU2" i="17"/>
  <c r="CT21" i="17"/>
  <c r="CT30" i="17"/>
  <c r="CT31" i="17"/>
  <c r="CT32" i="17"/>
  <c r="CT36" i="17"/>
  <c r="CT50" i="17"/>
  <c r="CT51" i="17"/>
  <c r="CT54" i="17"/>
  <c r="A94" i="7"/>
  <c r="F94" i="7"/>
  <c r="CS40" i="17"/>
  <c r="CS41" i="17"/>
  <c r="CS42" i="17"/>
  <c r="CS43" i="17"/>
  <c r="CS55" i="17"/>
  <c r="CS56" i="17"/>
  <c r="CS70" i="17"/>
  <c r="CS71" i="17"/>
  <c r="CS73" i="17"/>
  <c r="CS64" i="17"/>
  <c r="CR57" i="17"/>
  <c r="CR58" i="17"/>
  <c r="CR59" i="17"/>
  <c r="Q110" i="18"/>
  <c r="CR65" i="17"/>
  <c r="CR66" i="17"/>
  <c r="CR67" i="17"/>
  <c r="B92" i="7"/>
  <c r="CQ63" i="17"/>
  <c r="CQ68" i="17"/>
  <c r="I109" i="18"/>
  <c r="BB89" i="3" s="1"/>
  <c r="R109" i="18"/>
  <c r="J109" i="18" s="1"/>
  <c r="U109" i="18"/>
  <c r="V109" i="18" s="1"/>
  <c r="D91" i="7"/>
  <c r="Y109" i="18"/>
  <c r="E91" i="7"/>
  <c r="CP88" i="17"/>
  <c r="T108" i="18" s="1"/>
  <c r="CP93" i="17"/>
  <c r="CP92" i="17"/>
  <c r="CP91" i="17"/>
  <c r="X108" i="18"/>
  <c r="AE108" i="18"/>
  <c r="Z108" i="18"/>
  <c r="AA107" i="18"/>
  <c r="DE6" i="14"/>
  <c r="CS24" i="12"/>
  <c r="DD1" i="14"/>
  <c r="CR25" i="12"/>
  <c r="CR26" i="12"/>
  <c r="CR27" i="12"/>
  <c r="CR28" i="12"/>
  <c r="CR29" i="12"/>
  <c r="CR30" i="12"/>
  <c r="CR31" i="12"/>
  <c r="CR32" i="12"/>
  <c r="CR33" i="12"/>
  <c r="CR34" i="12"/>
  <c r="CR35" i="12"/>
  <c r="CR36" i="12"/>
  <c r="CR37" i="12"/>
  <c r="CR39" i="12"/>
  <c r="CR55" i="12"/>
  <c r="DD65" i="16"/>
  <c r="DD64" i="16" s="1"/>
  <c r="DE6" i="16"/>
  <c r="DD23" i="16"/>
  <c r="DD24" i="16"/>
  <c r="DD25" i="16"/>
  <c r="DD26" i="16"/>
  <c r="DD29" i="16"/>
  <c r="DD30" i="16"/>
  <c r="DD31" i="16"/>
  <c r="DD32" i="16"/>
  <c r="DD217" i="16"/>
  <c r="DD230" i="16"/>
  <c r="DD1" i="16"/>
  <c r="DD2" i="16"/>
  <c r="DD3" i="16"/>
  <c r="DB22" i="16"/>
  <c r="DC222" i="16"/>
  <c r="CO10" i="22"/>
  <c r="DC11" i="16"/>
  <c r="DC13" i="16"/>
  <c r="DC14" i="16"/>
  <c r="DB224" i="16"/>
  <c r="DB229" i="16"/>
  <c r="DB228" i="16"/>
  <c r="CN11" i="22"/>
  <c r="CN12" i="22"/>
  <c r="CM12" i="22"/>
  <c r="DF87" i="15"/>
  <c r="DF87" i="14" s="1"/>
  <c r="DF88" i="15"/>
  <c r="DF88" i="14" s="1"/>
  <c r="DG48" i="27"/>
  <c r="DG54" i="27"/>
  <c r="DG26" i="27" s="1"/>
  <c r="DG52" i="27"/>
  <c r="DG49" i="27"/>
  <c r="DG53" i="27"/>
  <c r="DG36" i="27"/>
  <c r="DG40" i="27"/>
  <c r="DG132" i="15" s="1"/>
  <c r="DG132" i="14" s="1"/>
  <c r="DG39" i="27"/>
  <c r="DG131" i="15" s="1"/>
  <c r="DG41" i="27"/>
  <c r="DG133" i="15" s="1"/>
  <c r="DG133" i="14" s="1"/>
  <c r="DG37" i="27"/>
  <c r="DG126" i="15" s="1"/>
  <c r="DG126" i="14" s="1"/>
  <c r="DG38" i="27"/>
  <c r="DG127" i="15" s="1"/>
  <c r="DG127" i="14" s="1"/>
  <c r="DG47" i="27"/>
  <c r="DG32" i="27"/>
  <c r="DG30" i="27"/>
  <c r="DH21" i="27"/>
  <c r="DG22" i="27"/>
  <c r="DG31" i="27"/>
  <c r="CK41" i="22"/>
  <c r="CZ9" i="16"/>
  <c r="DG6" i="23"/>
  <c r="DF26" i="27"/>
  <c r="DF12" i="15" s="1"/>
  <c r="DF12" i="14" s="1"/>
  <c r="CY209" i="16"/>
  <c r="DA223" i="16"/>
  <c r="DA227" i="16"/>
  <c r="DA226" i="16"/>
  <c r="DA10" i="16"/>
  <c r="DG3" i="21"/>
  <c r="DF39" i="21"/>
  <c r="DF40" i="21"/>
  <c r="DF44" i="21"/>
  <c r="DF45" i="21"/>
  <c r="DF60" i="21"/>
  <c r="DF189" i="15" s="1"/>
  <c r="DF88" i="21"/>
  <c r="DF91" i="21"/>
  <c r="DF62" i="21"/>
  <c r="DF83" i="21"/>
  <c r="DF189" i="16" s="1"/>
  <c r="BD93" i="3"/>
  <c r="DF65" i="21"/>
  <c r="DF85" i="21"/>
  <c r="DF68" i="21"/>
  <c r="DF1" i="21"/>
  <c r="DE42" i="21"/>
  <c r="B114" i="18"/>
  <c r="AZ93" i="3"/>
  <c r="A113" i="18"/>
  <c r="CV2" i="17"/>
  <c r="CU21" i="17"/>
  <c r="CU30" i="17"/>
  <c r="CU31" i="17"/>
  <c r="CU32" i="17"/>
  <c r="CU36" i="17"/>
  <c r="CU50" i="17"/>
  <c r="CU51" i="17"/>
  <c r="CU54" i="17"/>
  <c r="A95" i="7"/>
  <c r="F95" i="7"/>
  <c r="CT40" i="17"/>
  <c r="CT41" i="17"/>
  <c r="CT42" i="17"/>
  <c r="CT43" i="17"/>
  <c r="CT55" i="17"/>
  <c r="CT56" i="17"/>
  <c r="CT70" i="17"/>
  <c r="CT71" i="17"/>
  <c r="CT73" i="17"/>
  <c r="CT64" i="17"/>
  <c r="CS57" i="17"/>
  <c r="CS58" i="17"/>
  <c r="CS59" i="17"/>
  <c r="Q111" i="18"/>
  <c r="CS65" i="17"/>
  <c r="CS66" i="17"/>
  <c r="CS67" i="17"/>
  <c r="B93" i="7"/>
  <c r="CR63" i="17"/>
  <c r="CR68" i="17"/>
  <c r="I110" i="18"/>
  <c r="BB90" i="3" s="1"/>
  <c r="R110" i="18"/>
  <c r="J110" i="18" s="1"/>
  <c r="AD110" i="18"/>
  <c r="C92" i="7"/>
  <c r="U110" i="18"/>
  <c r="D92" i="7"/>
  <c r="Y110" i="18"/>
  <c r="E92" i="7"/>
  <c r="CQ90" i="17"/>
  <c r="CQ89" i="17"/>
  <c r="CQ88" i="17"/>
  <c r="T109" i="18"/>
  <c r="CQ93" i="17"/>
  <c r="CQ92" i="17"/>
  <c r="CQ91" i="17"/>
  <c r="X109" i="18"/>
  <c r="Z109" i="18"/>
  <c r="AA108" i="18"/>
  <c r="DF6" i="14"/>
  <c r="CT24" i="12"/>
  <c r="DE1" i="14"/>
  <c r="CS25" i="12"/>
  <c r="CS26" i="12"/>
  <c r="CS27" i="12"/>
  <c r="CS28" i="12"/>
  <c r="CS29" i="12"/>
  <c r="CS30" i="12"/>
  <c r="CS31" i="12"/>
  <c r="CS32" i="12"/>
  <c r="CS33" i="12"/>
  <c r="CS34" i="12"/>
  <c r="CS35" i="12"/>
  <c r="CS36" i="12"/>
  <c r="CS37" i="12"/>
  <c r="CS39" i="12"/>
  <c r="CS55" i="12"/>
  <c r="DE65" i="16"/>
  <c r="DE64" i="16" s="1"/>
  <c r="DF6" i="16"/>
  <c r="DE23" i="16"/>
  <c r="DE24" i="16"/>
  <c r="DE25" i="16"/>
  <c r="DE26" i="16"/>
  <c r="DE29" i="16"/>
  <c r="DE30" i="16"/>
  <c r="DE31" i="16"/>
  <c r="DE32" i="16"/>
  <c r="DE217" i="16"/>
  <c r="DE230" i="16"/>
  <c r="DE1" i="16"/>
  <c r="DE2" i="16"/>
  <c r="DE3" i="16"/>
  <c r="DC22" i="16"/>
  <c r="DD222" i="16"/>
  <c r="CP10" i="22"/>
  <c r="DD13" i="16"/>
  <c r="DK4" i="23"/>
  <c r="DD14" i="16"/>
  <c r="DC224" i="16"/>
  <c r="DC229" i="16"/>
  <c r="DC228" i="16"/>
  <c r="CO11" i="22"/>
  <c r="DJ5" i="23"/>
  <c r="DJ4" i="23"/>
  <c r="DG125" i="15"/>
  <c r="DG125" i="14" s="1"/>
  <c r="DG87" i="15"/>
  <c r="DG87" i="14" s="1"/>
  <c r="DH48" i="27"/>
  <c r="DH53" i="27"/>
  <c r="DH54" i="27"/>
  <c r="DH47" i="27"/>
  <c r="DH49" i="27"/>
  <c r="DH52" i="27"/>
  <c r="DH24" i="27" s="1"/>
  <c r="DH16" i="15" s="1"/>
  <c r="DH39" i="27"/>
  <c r="DH131" i="15" s="1"/>
  <c r="DH40" i="27"/>
  <c r="DH132" i="15" s="1"/>
  <c r="DH132" i="14" s="1"/>
  <c r="DH37" i="27"/>
  <c r="DH126" i="15" s="1"/>
  <c r="DH126" i="14" s="1"/>
  <c r="DH41" i="27"/>
  <c r="DH133" i="15" s="1"/>
  <c r="DH133" i="14" s="1"/>
  <c r="DH36" i="27"/>
  <c r="DH38" i="27"/>
  <c r="DH22" i="27"/>
  <c r="DH32" i="27"/>
  <c r="DH89" i="15" s="1"/>
  <c r="DH89" i="14" s="1"/>
  <c r="DI21" i="27"/>
  <c r="DH30" i="27"/>
  <c r="DH87" i="15" s="1"/>
  <c r="DH87" i="14" s="1"/>
  <c r="DH31" i="27"/>
  <c r="DG88" i="15"/>
  <c r="DG88" i="14" s="1"/>
  <c r="CL41" i="22"/>
  <c r="DA9" i="16"/>
  <c r="DH6" i="23"/>
  <c r="DB223" i="16"/>
  <c r="DB227" i="16"/>
  <c r="DB226" i="16"/>
  <c r="DB10" i="16"/>
  <c r="CZ209" i="16"/>
  <c r="DD11" i="16"/>
  <c r="DK5" i="23"/>
  <c r="DG25" i="27"/>
  <c r="DG17" i="15" s="1"/>
  <c r="DG17" i="14" s="1"/>
  <c r="DH3" i="21"/>
  <c r="DG39" i="21"/>
  <c r="DG40" i="21"/>
  <c r="DG44" i="21"/>
  <c r="DG45" i="21"/>
  <c r="DG60" i="21"/>
  <c r="DG189" i="15" s="1"/>
  <c r="DG91" i="21"/>
  <c r="DG88" i="21"/>
  <c r="DG85" i="21"/>
  <c r="DG65" i="21"/>
  <c r="DG62" i="21"/>
  <c r="DG83" i="21"/>
  <c r="DG189" i="16" s="1"/>
  <c r="BD94" i="3"/>
  <c r="DG68" i="21"/>
  <c r="DG1" i="21"/>
  <c r="DF42" i="21"/>
  <c r="B115" i="18"/>
  <c r="AZ94" i="3"/>
  <c r="A114" i="18"/>
  <c r="CW2" i="17"/>
  <c r="CV21" i="17"/>
  <c r="CV30" i="17"/>
  <c r="CV31" i="17"/>
  <c r="CV32" i="17"/>
  <c r="CV36" i="17"/>
  <c r="CV50" i="17"/>
  <c r="CV51" i="17"/>
  <c r="CV54" i="17"/>
  <c r="A96" i="7"/>
  <c r="F96" i="7"/>
  <c r="CU40" i="17"/>
  <c r="CU41" i="17"/>
  <c r="CU42" i="17"/>
  <c r="CU43" i="17"/>
  <c r="CU55" i="17"/>
  <c r="CU56" i="17"/>
  <c r="CU70" i="17"/>
  <c r="CU71" i="17"/>
  <c r="CU73" i="17"/>
  <c r="CU64" i="17"/>
  <c r="CT57" i="17"/>
  <c r="CT58" i="17"/>
  <c r="CT59" i="17"/>
  <c r="Q112" i="18"/>
  <c r="CT65" i="17"/>
  <c r="CT66" i="17"/>
  <c r="CT67" i="17"/>
  <c r="B94" i="7"/>
  <c r="CS63" i="17"/>
  <c r="CS88" i="17" s="1"/>
  <c r="CS68" i="17"/>
  <c r="I111" i="18"/>
  <c r="BB91" i="3" s="1"/>
  <c r="R111" i="18"/>
  <c r="J111" i="18" s="1"/>
  <c r="AD111" i="18"/>
  <c r="C93" i="7"/>
  <c r="U111" i="18"/>
  <c r="D93" i="7"/>
  <c r="Y111" i="18"/>
  <c r="E93" i="7"/>
  <c r="CR90" i="17"/>
  <c r="CR89" i="17"/>
  <c r="CR88" i="17"/>
  <c r="T110" i="18"/>
  <c r="CR93" i="17"/>
  <c r="CR92" i="17"/>
  <c r="CR91" i="17"/>
  <c r="X110" i="18"/>
  <c r="AE110" i="18"/>
  <c r="V110" i="18"/>
  <c r="Z110" i="18"/>
  <c r="W109" i="18"/>
  <c r="AA109" i="18"/>
  <c r="DG6" i="14"/>
  <c r="CU24" i="12"/>
  <c r="DF1" i="14"/>
  <c r="CT25" i="12"/>
  <c r="CT26" i="12"/>
  <c r="CT27" i="12"/>
  <c r="CT28" i="12"/>
  <c r="CT29" i="12"/>
  <c r="CT30" i="12"/>
  <c r="CT31" i="12"/>
  <c r="CT32" i="12"/>
  <c r="CT33" i="12"/>
  <c r="CT34" i="12"/>
  <c r="CT35" i="12"/>
  <c r="CT36" i="12"/>
  <c r="CT37" i="12"/>
  <c r="CT39" i="12"/>
  <c r="CT55" i="12"/>
  <c r="DF65" i="16"/>
  <c r="DF64" i="16" s="1"/>
  <c r="DG6" i="16"/>
  <c r="DF23" i="16"/>
  <c r="DF24" i="16"/>
  <c r="DF25" i="16"/>
  <c r="DF26" i="16"/>
  <c r="DF29" i="16"/>
  <c r="DF30" i="16"/>
  <c r="DF31" i="16"/>
  <c r="DF32" i="16"/>
  <c r="DF217" i="16"/>
  <c r="DF230" i="16"/>
  <c r="DF1" i="16"/>
  <c r="DF2" i="16"/>
  <c r="DF3" i="16"/>
  <c r="DD22" i="16"/>
  <c r="DE222" i="16"/>
  <c r="CQ10" i="22"/>
  <c r="DE11" i="16"/>
  <c r="DE13" i="16"/>
  <c r="DE14" i="16"/>
  <c r="DD224" i="16"/>
  <c r="DD229" i="16"/>
  <c r="DD228" i="16"/>
  <c r="CP11" i="22"/>
  <c r="CP12" i="22"/>
  <c r="CO12" i="22"/>
  <c r="DH125" i="15"/>
  <c r="DH125" i="14" s="1"/>
  <c r="DI48" i="27"/>
  <c r="DI49" i="27"/>
  <c r="DI53" i="27"/>
  <c r="DI47" i="27"/>
  <c r="DI36" i="27"/>
  <c r="DI38" i="27"/>
  <c r="DI127" i="15" s="1"/>
  <c r="DI127" i="14" s="1"/>
  <c r="DI39" i="27"/>
  <c r="DI131" i="15" s="1"/>
  <c r="DI131" i="14" s="1"/>
  <c r="DI37" i="27"/>
  <c r="DI126" i="15" s="1"/>
  <c r="DI126" i="14" s="1"/>
  <c r="DI40" i="27"/>
  <c r="DI132" i="15" s="1"/>
  <c r="DI132" i="14" s="1"/>
  <c r="DI41" i="27"/>
  <c r="DI133" i="15" s="1"/>
  <c r="DI52" i="27"/>
  <c r="DI54" i="27"/>
  <c r="DI22" i="27"/>
  <c r="DI30" i="27"/>
  <c r="DI31" i="27"/>
  <c r="DJ21" i="27"/>
  <c r="DI32" i="27"/>
  <c r="DI89" i="15" s="1"/>
  <c r="DI89" i="14" s="1"/>
  <c r="DH88" i="15"/>
  <c r="DH88" i="14" s="1"/>
  <c r="CM41" i="22"/>
  <c r="DB9" i="16"/>
  <c r="DI6" i="23"/>
  <c r="DA209" i="16"/>
  <c r="DC223" i="16"/>
  <c r="DC227" i="16"/>
  <c r="DC226" i="16"/>
  <c r="DI3" i="21"/>
  <c r="DH39" i="21"/>
  <c r="DH40" i="21"/>
  <c r="DH44" i="21"/>
  <c r="DH45" i="21"/>
  <c r="DH60" i="21"/>
  <c r="DH189" i="15" s="1"/>
  <c r="DH62" i="21"/>
  <c r="DH85" i="21"/>
  <c r="DH91" i="21"/>
  <c r="DH65" i="21"/>
  <c r="DH68" i="21"/>
  <c r="DH83" i="21"/>
  <c r="DH189" i="16" s="1"/>
  <c r="BD95" i="3"/>
  <c r="DH88" i="21"/>
  <c r="DH1" i="21"/>
  <c r="DG42" i="21"/>
  <c r="B116" i="18"/>
  <c r="AZ95" i="3"/>
  <c r="A115" i="18"/>
  <c r="CX2" i="17"/>
  <c r="CW21" i="17"/>
  <c r="CW30" i="17"/>
  <c r="CW31" i="17"/>
  <c r="CW32" i="17"/>
  <c r="CW36" i="17"/>
  <c r="CW50" i="17"/>
  <c r="CW51" i="17"/>
  <c r="CW54" i="17"/>
  <c r="A97" i="7"/>
  <c r="F97" i="7"/>
  <c r="CV40" i="17"/>
  <c r="CV41" i="17"/>
  <c r="CV42" i="17"/>
  <c r="CV43" i="17"/>
  <c r="CV55" i="17"/>
  <c r="CV56" i="17"/>
  <c r="CV70" i="17"/>
  <c r="CV71" i="17"/>
  <c r="CV73" i="17"/>
  <c r="CV64" i="17"/>
  <c r="CU57" i="17"/>
  <c r="CU58" i="17"/>
  <c r="CU59" i="17"/>
  <c r="Q113" i="18"/>
  <c r="CU65" i="17"/>
  <c r="CU66" i="17"/>
  <c r="CU67" i="17"/>
  <c r="B95" i="7"/>
  <c r="CT63" i="17"/>
  <c r="CT68" i="17"/>
  <c r="I112" i="18"/>
  <c r="BB92" i="3" s="1"/>
  <c r="R112" i="18"/>
  <c r="J112" i="18" s="1"/>
  <c r="AD112" i="18"/>
  <c r="C94" i="7"/>
  <c r="U112" i="18"/>
  <c r="D94" i="7"/>
  <c r="Y112" i="18"/>
  <c r="E94" i="7"/>
  <c r="CS90" i="17"/>
  <c r="CS89" i="17"/>
  <c r="T111" i="18"/>
  <c r="W111" i="18" s="1"/>
  <c r="CS93" i="17"/>
  <c r="CS92" i="17"/>
  <c r="CS91" i="17"/>
  <c r="X111" i="18"/>
  <c r="AE111" i="18"/>
  <c r="V111" i="18"/>
  <c r="Z111" i="18"/>
  <c r="W110" i="18"/>
  <c r="AA110" i="18"/>
  <c r="DH6" i="14"/>
  <c r="CV24" i="12"/>
  <c r="DG1" i="14"/>
  <c r="CU25" i="12"/>
  <c r="CU26" i="12"/>
  <c r="CU27" i="12"/>
  <c r="CU28" i="12"/>
  <c r="CU29" i="12"/>
  <c r="CU30" i="12"/>
  <c r="CU31" i="12"/>
  <c r="CU32" i="12"/>
  <c r="CU33" i="12"/>
  <c r="CU34" i="12"/>
  <c r="CU35" i="12"/>
  <c r="CU36" i="12"/>
  <c r="CU37" i="12"/>
  <c r="CU39" i="12"/>
  <c r="CU55" i="12"/>
  <c r="DG65" i="16"/>
  <c r="DG64" i="16" s="1"/>
  <c r="DH6" i="16"/>
  <c r="DG23" i="16"/>
  <c r="DG24" i="16"/>
  <c r="DG25" i="16"/>
  <c r="DG26" i="16"/>
  <c r="DG29" i="16"/>
  <c r="DG30" i="16"/>
  <c r="DG31" i="16"/>
  <c r="DG32" i="16"/>
  <c r="DG217" i="16"/>
  <c r="DG230" i="16"/>
  <c r="DG1" i="16"/>
  <c r="DG2" i="16"/>
  <c r="DG3" i="16"/>
  <c r="DE22" i="16"/>
  <c r="DF222" i="16"/>
  <c r="CR10" i="22"/>
  <c r="DF13" i="16"/>
  <c r="DM4" i="23"/>
  <c r="DF14" i="16"/>
  <c r="DE224" i="16"/>
  <c r="DE229" i="16"/>
  <c r="DE228" i="16"/>
  <c r="CQ11" i="22"/>
  <c r="DL5" i="23"/>
  <c r="DL4" i="23"/>
  <c r="DI125" i="15"/>
  <c r="DI125" i="14" s="1"/>
  <c r="DI87" i="15"/>
  <c r="DI87" i="14" s="1"/>
  <c r="DJ39" i="27"/>
  <c r="DJ131" i="15" s="1"/>
  <c r="DJ131" i="14" s="1"/>
  <c r="DJ47" i="27"/>
  <c r="DJ49" i="27"/>
  <c r="DJ48" i="27"/>
  <c r="DJ25" i="27" s="1"/>
  <c r="DJ17" i="15" s="1"/>
  <c r="DJ17" i="14" s="1"/>
  <c r="DJ52" i="27"/>
  <c r="DJ53" i="27"/>
  <c r="DJ41" i="27"/>
  <c r="DJ133" i="15" s="1"/>
  <c r="DJ133" i="14" s="1"/>
  <c r="DJ36" i="27"/>
  <c r="DJ37" i="27"/>
  <c r="DJ126" i="15" s="1"/>
  <c r="DJ126" i="14" s="1"/>
  <c r="DJ38" i="27"/>
  <c r="DJ127" i="15" s="1"/>
  <c r="DJ127" i="14" s="1"/>
  <c r="DJ40" i="27"/>
  <c r="DJ132" i="15" s="1"/>
  <c r="DJ132" i="14" s="1"/>
  <c r="DJ54" i="27"/>
  <c r="DJ22" i="27"/>
  <c r="DJ30" i="27"/>
  <c r="DJ31" i="27"/>
  <c r="DJ32" i="27"/>
  <c r="DJ89" i="15" s="1"/>
  <c r="DJ89" i="14" s="1"/>
  <c r="DK21" i="27"/>
  <c r="DB209" i="16"/>
  <c r="CN41" i="22"/>
  <c r="DC10" i="16"/>
  <c r="DF11" i="16"/>
  <c r="DM5" i="23"/>
  <c r="DD223" i="16"/>
  <c r="DD227" i="16"/>
  <c r="DD226" i="16"/>
  <c r="DD10" i="16"/>
  <c r="DJ3" i="21"/>
  <c r="DI39" i="21"/>
  <c r="DI40" i="21"/>
  <c r="DI44" i="21"/>
  <c r="DI45" i="21"/>
  <c r="DI62" i="21"/>
  <c r="DI68" i="21"/>
  <c r="DI88" i="21"/>
  <c r="DI60" i="21"/>
  <c r="DI189" i="15" s="1"/>
  <c r="DI83" i="21"/>
  <c r="DI189" i="16" s="1"/>
  <c r="DI85" i="21"/>
  <c r="DI91" i="21"/>
  <c r="BD96" i="3"/>
  <c r="DI65" i="21"/>
  <c r="DI1" i="21"/>
  <c r="DH42" i="21"/>
  <c r="B117" i="18"/>
  <c r="AZ96" i="3"/>
  <c r="A116" i="18"/>
  <c r="CY2" i="17"/>
  <c r="CX21" i="17"/>
  <c r="CX30" i="17"/>
  <c r="CX31" i="17"/>
  <c r="CX32" i="17"/>
  <c r="CX36" i="17"/>
  <c r="CX50" i="17"/>
  <c r="CX51" i="17"/>
  <c r="CX54" i="17"/>
  <c r="A98" i="7"/>
  <c r="F98" i="7"/>
  <c r="CW40" i="17"/>
  <c r="CW41" i="17"/>
  <c r="CW42" i="17"/>
  <c r="CW43" i="17"/>
  <c r="CW55" i="17"/>
  <c r="CW56" i="17"/>
  <c r="CW70" i="17"/>
  <c r="CW71" i="17"/>
  <c r="CW73" i="17"/>
  <c r="CW64" i="17"/>
  <c r="CV57" i="17"/>
  <c r="CV58" i="17"/>
  <c r="CV59" i="17"/>
  <c r="Q114" i="18"/>
  <c r="CV65" i="17"/>
  <c r="CV66" i="17"/>
  <c r="CV67" i="17"/>
  <c r="B96" i="7"/>
  <c r="CU63" i="17"/>
  <c r="CU90" i="17" s="1"/>
  <c r="CU68" i="17"/>
  <c r="I113" i="18"/>
  <c r="BB93" i="3" s="1"/>
  <c r="R113" i="18"/>
  <c r="J113" i="18" s="1"/>
  <c r="AD113" i="18"/>
  <c r="C95" i="7"/>
  <c r="U113" i="18"/>
  <c r="D95" i="7"/>
  <c r="Y113" i="18"/>
  <c r="E95" i="7"/>
  <c r="CT90" i="17"/>
  <c r="CT89" i="17"/>
  <c r="CT88" i="17"/>
  <c r="T112" i="18"/>
  <c r="W112" i="18" s="1"/>
  <c r="CT93" i="17"/>
  <c r="CT92" i="17"/>
  <c r="CT91" i="17"/>
  <c r="X112" i="18"/>
  <c r="AE112" i="18"/>
  <c r="V112" i="18"/>
  <c r="Z112" i="18"/>
  <c r="AA111" i="18"/>
  <c r="DI6" i="14"/>
  <c r="CW24" i="12"/>
  <c r="DH1" i="14"/>
  <c r="CV25" i="12"/>
  <c r="CV26" i="12"/>
  <c r="CV27" i="12"/>
  <c r="CV28" i="12"/>
  <c r="CV29" i="12"/>
  <c r="CV30" i="12"/>
  <c r="CV31" i="12"/>
  <c r="CV32" i="12"/>
  <c r="CV33" i="12"/>
  <c r="CV34" i="12"/>
  <c r="CV35" i="12"/>
  <c r="CV36" i="12"/>
  <c r="CV37" i="12"/>
  <c r="CV39" i="12"/>
  <c r="CV55" i="12"/>
  <c r="DH65" i="16"/>
  <c r="DH64" i="16" s="1"/>
  <c r="DI6" i="16"/>
  <c r="DH23" i="16"/>
  <c r="DH24" i="16"/>
  <c r="DH25" i="16"/>
  <c r="DH26" i="16"/>
  <c r="DH29" i="16"/>
  <c r="DH30" i="16"/>
  <c r="DH31" i="16"/>
  <c r="DH32" i="16"/>
  <c r="DH217" i="16"/>
  <c r="DH230" i="16"/>
  <c r="DH1" i="16"/>
  <c r="DH2" i="16"/>
  <c r="DH3" i="16"/>
  <c r="DF22" i="16"/>
  <c r="DG222" i="16"/>
  <c r="CS10" i="22"/>
  <c r="DG11" i="16"/>
  <c r="DG13" i="16"/>
  <c r="DG14" i="16"/>
  <c r="DF224" i="16"/>
  <c r="DF229" i="16"/>
  <c r="DF228" i="16"/>
  <c r="CR11" i="22"/>
  <c r="CR12" i="22"/>
  <c r="CQ12" i="22"/>
  <c r="DJ125" i="15"/>
  <c r="DJ125" i="14" s="1"/>
  <c r="DK47" i="27"/>
  <c r="DK52" i="27"/>
  <c r="DK53" i="27"/>
  <c r="DK48" i="27"/>
  <c r="DK25" i="27" s="1"/>
  <c r="DK17" i="15" s="1"/>
  <c r="DK17" i="14" s="1"/>
  <c r="DK49" i="27"/>
  <c r="DK36" i="27"/>
  <c r="DK37" i="27"/>
  <c r="DK126" i="15" s="1"/>
  <c r="DK126" i="14" s="1"/>
  <c r="DK39" i="27"/>
  <c r="DK131" i="15" s="1"/>
  <c r="DK41" i="27"/>
  <c r="DK133" i="15" s="1"/>
  <c r="DK133" i="14" s="1"/>
  <c r="DK38" i="27"/>
  <c r="DK127" i="15" s="1"/>
  <c r="DK127" i="14" s="1"/>
  <c r="DK40" i="27"/>
  <c r="DK132" i="15" s="1"/>
  <c r="DK132" i="14" s="1"/>
  <c r="DK54" i="27"/>
  <c r="DK30" i="27"/>
  <c r="DK31" i="27"/>
  <c r="DK32" i="27"/>
  <c r="DL21" i="27"/>
  <c r="DK22" i="27"/>
  <c r="DC9" i="16"/>
  <c r="DJ6" i="23"/>
  <c r="DD9" i="16"/>
  <c r="DK6" i="23"/>
  <c r="DE223" i="16"/>
  <c r="DE227" i="16"/>
  <c r="DE226" i="16"/>
  <c r="DE10" i="16"/>
  <c r="DK3" i="21"/>
  <c r="DJ39" i="21"/>
  <c r="DJ40" i="21"/>
  <c r="DJ44" i="21"/>
  <c r="DJ45" i="21"/>
  <c r="DJ88" i="21"/>
  <c r="DJ62" i="21"/>
  <c r="DJ85" i="21"/>
  <c r="DJ68" i="21"/>
  <c r="DJ60" i="21"/>
  <c r="DJ189" i="15" s="1"/>
  <c r="DJ83" i="21"/>
  <c r="DJ189" i="16" s="1"/>
  <c r="DJ91" i="21"/>
  <c r="BD97" i="3"/>
  <c r="DJ65" i="21"/>
  <c r="DJ1" i="21"/>
  <c r="DI42" i="21"/>
  <c r="B118" i="18"/>
  <c r="A117" i="18"/>
  <c r="CZ2" i="17"/>
  <c r="CY21" i="17"/>
  <c r="CY30" i="17"/>
  <c r="CY31" i="17"/>
  <c r="CY32" i="17"/>
  <c r="CY36" i="17"/>
  <c r="CY50" i="17"/>
  <c r="CY51" i="17"/>
  <c r="CY54" i="17"/>
  <c r="A99" i="7"/>
  <c r="F99" i="7"/>
  <c r="CX40" i="17"/>
  <c r="CX41" i="17"/>
  <c r="CX42" i="17"/>
  <c r="CX43" i="17"/>
  <c r="CX55" i="17"/>
  <c r="CX56" i="17"/>
  <c r="CX70" i="17"/>
  <c r="CX71" i="17"/>
  <c r="CX73" i="17"/>
  <c r="CX64" i="17"/>
  <c r="CW57" i="17"/>
  <c r="CW58" i="17"/>
  <c r="CW59" i="17"/>
  <c r="Q115" i="18"/>
  <c r="CW65" i="17"/>
  <c r="CW66" i="17"/>
  <c r="CW67" i="17"/>
  <c r="B97" i="7"/>
  <c r="CV63" i="17"/>
  <c r="CV68" i="17"/>
  <c r="I114" i="18"/>
  <c r="BB94" i="3"/>
  <c r="R114" i="18"/>
  <c r="J114" i="18" s="1"/>
  <c r="AD114" i="18"/>
  <c r="C96" i="7"/>
  <c r="U114" i="18"/>
  <c r="D96" i="7"/>
  <c r="Y114" i="18"/>
  <c r="E96" i="7"/>
  <c r="CU93" i="17"/>
  <c r="CU92" i="17"/>
  <c r="CU91" i="17"/>
  <c r="X113" i="18"/>
  <c r="AE113" i="18"/>
  <c r="V113" i="18"/>
  <c r="Z113" i="18"/>
  <c r="AA112" i="18"/>
  <c r="DJ6" i="14"/>
  <c r="CX24" i="12"/>
  <c r="DI1" i="14"/>
  <c r="CW25" i="12"/>
  <c r="CW26" i="12"/>
  <c r="CW27" i="12"/>
  <c r="CW28" i="12"/>
  <c r="CW29" i="12"/>
  <c r="CW30" i="12"/>
  <c r="CW31" i="12"/>
  <c r="CW32" i="12"/>
  <c r="CW33" i="12"/>
  <c r="CW34" i="12"/>
  <c r="CW35" i="12"/>
  <c r="CW36" i="12"/>
  <c r="CW37" i="12"/>
  <c r="CW39" i="12"/>
  <c r="CW55" i="12"/>
  <c r="DI65" i="16"/>
  <c r="DI64" i="16" s="1"/>
  <c r="DJ6" i="16"/>
  <c r="DI23" i="16"/>
  <c r="DI24" i="16"/>
  <c r="DI25" i="16"/>
  <c r="DI26" i="16"/>
  <c r="DI29" i="16"/>
  <c r="DI30" i="16"/>
  <c r="DI31" i="16"/>
  <c r="DI32" i="16"/>
  <c r="DI217" i="16"/>
  <c r="DI230" i="16"/>
  <c r="DI1" i="16"/>
  <c r="DI2" i="16"/>
  <c r="DI3" i="16"/>
  <c r="DG22" i="16"/>
  <c r="DH222" i="16"/>
  <c r="CT10" i="22"/>
  <c r="DH13" i="16"/>
  <c r="DO4" i="23"/>
  <c r="DH14" i="16"/>
  <c r="DG224" i="16"/>
  <c r="DG229" i="16"/>
  <c r="DG228" i="16"/>
  <c r="CS11" i="22"/>
  <c r="DN5" i="23"/>
  <c r="DN4" i="23"/>
  <c r="DK125" i="15"/>
  <c r="DK125" i="14" s="1"/>
  <c r="DK87" i="15"/>
  <c r="DK87" i="14" s="1"/>
  <c r="DK88" i="15"/>
  <c r="DK88" i="14" s="1"/>
  <c r="DL48" i="27"/>
  <c r="DL54" i="27"/>
  <c r="DL52" i="27"/>
  <c r="DL24" i="27" s="1"/>
  <c r="DL47" i="27"/>
  <c r="DL53" i="27"/>
  <c r="DL25" i="27" s="1"/>
  <c r="DL17" i="15" s="1"/>
  <c r="DL17" i="14" s="1"/>
  <c r="DL40" i="27"/>
  <c r="DL132" i="15" s="1"/>
  <c r="DL132" i="14" s="1"/>
  <c r="DL36" i="27"/>
  <c r="DL125" i="15" s="1"/>
  <c r="DL125" i="14" s="1"/>
  <c r="DL37" i="27"/>
  <c r="DL126" i="15" s="1"/>
  <c r="DL126" i="14" s="1"/>
  <c r="DL38" i="27"/>
  <c r="DL127" i="15" s="1"/>
  <c r="DL127" i="14" s="1"/>
  <c r="DL39" i="27"/>
  <c r="DL131" i="15" s="1"/>
  <c r="DL131" i="14" s="1"/>
  <c r="DL41" i="27"/>
  <c r="DL133" i="15" s="1"/>
  <c r="DL133" i="14" s="1"/>
  <c r="DL49" i="27"/>
  <c r="DL26" i="27" s="1"/>
  <c r="DL12" i="15" s="1"/>
  <c r="DL12" i="14" s="1"/>
  <c r="DL30" i="27"/>
  <c r="DM21" i="27"/>
  <c r="DL31" i="27"/>
  <c r="DL32" i="27"/>
  <c r="DL89" i="15" s="1"/>
  <c r="DL89" i="14" s="1"/>
  <c r="DL22" i="27"/>
  <c r="DC209" i="16"/>
  <c r="CO41" i="22"/>
  <c r="CP41" i="22"/>
  <c r="DE9" i="16"/>
  <c r="DL6" i="23"/>
  <c r="DF223" i="16"/>
  <c r="DF227" i="16"/>
  <c r="DF226" i="16"/>
  <c r="DF10" i="16"/>
  <c r="DH11" i="16"/>
  <c r="DO5" i="23"/>
  <c r="DK26" i="27"/>
  <c r="DK12" i="15" s="1"/>
  <c r="DK12" i="14" s="1"/>
  <c r="DL3" i="21"/>
  <c r="DK39" i="21"/>
  <c r="DK40" i="21"/>
  <c r="DK44" i="21"/>
  <c r="DK45" i="21"/>
  <c r="DK65" i="21"/>
  <c r="DK88" i="21"/>
  <c r="DK60" i="21"/>
  <c r="DK189" i="15" s="1"/>
  <c r="DK85" i="21"/>
  <c r="DK68" i="21"/>
  <c r="DK83" i="21"/>
  <c r="DK189" i="16" s="1"/>
  <c r="DK91" i="21"/>
  <c r="BD98" i="3"/>
  <c r="DK62" i="21"/>
  <c r="DK1" i="21"/>
  <c r="DJ42" i="21"/>
  <c r="B119" i="18"/>
  <c r="A118" i="18"/>
  <c r="DA2" i="17"/>
  <c r="CZ21" i="17"/>
  <c r="CZ30" i="17"/>
  <c r="CZ31" i="17"/>
  <c r="CZ32" i="17"/>
  <c r="CZ36" i="17"/>
  <c r="CZ50" i="17"/>
  <c r="CZ51" i="17"/>
  <c r="CZ54" i="17"/>
  <c r="A100" i="7"/>
  <c r="F100" i="7"/>
  <c r="CY40" i="17"/>
  <c r="CY41" i="17"/>
  <c r="CY42" i="17"/>
  <c r="CY43" i="17"/>
  <c r="CY55" i="17"/>
  <c r="CY56" i="17"/>
  <c r="CY70" i="17"/>
  <c r="CY71" i="17"/>
  <c r="CY73" i="17"/>
  <c r="CY64" i="17"/>
  <c r="CX57" i="17"/>
  <c r="CX58" i="17"/>
  <c r="CX59" i="17"/>
  <c r="Q116" i="18"/>
  <c r="CX65" i="17"/>
  <c r="CX66" i="17"/>
  <c r="CX67" i="17"/>
  <c r="B98" i="7"/>
  <c r="CW63" i="17"/>
  <c r="CW68" i="17"/>
  <c r="I115" i="18"/>
  <c r="BB95" i="3" s="1"/>
  <c r="R115" i="18"/>
  <c r="J115" i="18" s="1"/>
  <c r="AD115" i="18"/>
  <c r="C97" i="7"/>
  <c r="U115" i="18"/>
  <c r="D97" i="7"/>
  <c r="Y115" i="18"/>
  <c r="E97" i="7"/>
  <c r="CV90" i="17"/>
  <c r="CV89" i="17"/>
  <c r="CV88" i="17"/>
  <c r="T114" i="18" s="1"/>
  <c r="W114" i="18" s="1"/>
  <c r="CV93" i="17"/>
  <c r="CV92" i="17"/>
  <c r="CV91" i="17"/>
  <c r="X114" i="18"/>
  <c r="AE114" i="18"/>
  <c r="V114" i="18"/>
  <c r="Z114" i="18"/>
  <c r="AA113" i="18"/>
  <c r="DK6" i="14"/>
  <c r="CY24" i="12"/>
  <c r="DJ1" i="14"/>
  <c r="CX25" i="12"/>
  <c r="CX26" i="12"/>
  <c r="CX27" i="12"/>
  <c r="CX28" i="12"/>
  <c r="CX29" i="12"/>
  <c r="CX30" i="12"/>
  <c r="CX31" i="12"/>
  <c r="CX32" i="12"/>
  <c r="CX33" i="12"/>
  <c r="CX34" i="12"/>
  <c r="CX35" i="12"/>
  <c r="CX36" i="12"/>
  <c r="CX37" i="12"/>
  <c r="CX39" i="12"/>
  <c r="CX55" i="12"/>
  <c r="DJ65" i="16"/>
  <c r="DJ64" i="16" s="1"/>
  <c r="DK6" i="16"/>
  <c r="DJ23" i="16"/>
  <c r="DJ24" i="16"/>
  <c r="DJ11" i="16"/>
  <c r="DQ5" i="23"/>
  <c r="DJ25" i="16"/>
  <c r="DJ26" i="16"/>
  <c r="DJ29" i="16"/>
  <c r="DJ30" i="16"/>
  <c r="DJ31" i="16"/>
  <c r="DJ32" i="16"/>
  <c r="DJ217" i="16"/>
  <c r="DJ230" i="16"/>
  <c r="DJ1" i="16"/>
  <c r="DJ2" i="16"/>
  <c r="DJ3" i="16"/>
  <c r="DH22" i="16"/>
  <c r="DI222" i="16"/>
  <c r="CU10" i="22"/>
  <c r="DI11" i="16"/>
  <c r="DI13" i="16"/>
  <c r="DI14" i="16"/>
  <c r="DH224" i="16"/>
  <c r="DH229" i="16"/>
  <c r="DH228" i="16"/>
  <c r="CT11" i="22"/>
  <c r="CT12" i="22"/>
  <c r="CS12" i="22"/>
  <c r="DL87" i="15"/>
  <c r="DL87" i="14" s="1"/>
  <c r="DM49" i="27"/>
  <c r="DM52" i="27"/>
  <c r="DM24" i="27" s="1"/>
  <c r="DM16" i="15" s="1"/>
  <c r="DM47" i="27"/>
  <c r="DM37" i="27"/>
  <c r="DM126" i="15" s="1"/>
  <c r="DM126" i="14" s="1"/>
  <c r="DM53" i="27"/>
  <c r="DM38" i="27"/>
  <c r="DM127" i="15" s="1"/>
  <c r="DM127" i="14" s="1"/>
  <c r="DM36" i="27"/>
  <c r="DM40" i="27"/>
  <c r="DM132" i="15" s="1"/>
  <c r="DM41" i="27"/>
  <c r="DM133" i="15" s="1"/>
  <c r="DM133" i="14" s="1"/>
  <c r="DM39" i="27"/>
  <c r="DM131" i="15" s="1"/>
  <c r="DM131" i="14" s="1"/>
  <c r="DM48" i="27"/>
  <c r="DM54" i="27"/>
  <c r="DM31" i="27"/>
  <c r="DM88" i="15" s="1"/>
  <c r="DM88" i="14" s="1"/>
  <c r="DN21" i="27"/>
  <c r="DM22" i="27"/>
  <c r="DM30" i="27"/>
  <c r="DM32" i="27"/>
  <c r="DM89" i="15" s="1"/>
  <c r="DM89" i="14" s="1"/>
  <c r="CQ41" i="22"/>
  <c r="DF9" i="16"/>
  <c r="DM6" i="23"/>
  <c r="DG223" i="16"/>
  <c r="DG227" i="16"/>
  <c r="DG226" i="16"/>
  <c r="DG10" i="16"/>
  <c r="DD209" i="16"/>
  <c r="DM3" i="21"/>
  <c r="DL55" i="21"/>
  <c r="CX36" i="22"/>
  <c r="DL85" i="21"/>
  <c r="DL65" i="21"/>
  <c r="DL60" i="21"/>
  <c r="DL189" i="15" s="1"/>
  <c r="DL62" i="21"/>
  <c r="DL88" i="21"/>
  <c r="DL91" i="21"/>
  <c r="DL78" i="21"/>
  <c r="CX54" i="22" s="1"/>
  <c r="BD99" i="3"/>
  <c r="DL68" i="21"/>
  <c r="DL83" i="21"/>
  <c r="DL189" i="16" s="1"/>
  <c r="DK42" i="21"/>
  <c r="AQ82" i="13"/>
  <c r="AQ81" i="13"/>
  <c r="AQ80" i="13"/>
  <c r="AP82" i="13"/>
  <c r="AP81" i="13"/>
  <c r="AP80" i="13"/>
  <c r="AO82" i="13"/>
  <c r="AO81" i="13"/>
  <c r="AO80" i="13"/>
  <c r="AN81" i="13"/>
  <c r="AN82" i="13"/>
  <c r="AM81" i="13"/>
  <c r="AM82" i="13"/>
  <c r="AM80" i="13"/>
  <c r="AL81" i="13"/>
  <c r="AL82" i="13"/>
  <c r="AK81" i="13"/>
  <c r="AK82" i="13"/>
  <c r="AK80" i="13"/>
  <c r="AJ81" i="13"/>
  <c r="AJ82" i="13"/>
  <c r="AI81" i="13"/>
  <c r="AI82" i="13"/>
  <c r="AH81" i="13"/>
  <c r="AH82" i="13"/>
  <c r="AG82" i="13"/>
  <c r="AG81" i="13"/>
  <c r="AG80" i="13"/>
  <c r="AF82" i="13"/>
  <c r="AF81" i="13"/>
  <c r="AF80" i="13"/>
  <c r="AE82" i="13"/>
  <c r="AE81" i="13"/>
  <c r="AE80" i="13"/>
  <c r="AD81" i="13"/>
  <c r="AD82" i="13"/>
  <c r="AC81" i="13"/>
  <c r="AC82" i="13"/>
  <c r="AC80" i="13"/>
  <c r="AB81" i="13"/>
  <c r="AB82" i="13"/>
  <c r="AB80" i="13"/>
  <c r="AA82" i="13"/>
  <c r="AA81" i="13"/>
  <c r="AA80" i="13"/>
  <c r="Z81" i="13"/>
  <c r="Z82" i="13"/>
  <c r="Y81" i="13"/>
  <c r="Y82" i="13"/>
  <c r="X82" i="13"/>
  <c r="X81" i="13"/>
  <c r="X80" i="13"/>
  <c r="W82" i="13"/>
  <c r="W81" i="13"/>
  <c r="V82" i="13"/>
  <c r="V81" i="13"/>
  <c r="V80" i="13"/>
  <c r="U81" i="13"/>
  <c r="U82" i="13"/>
  <c r="T81" i="13"/>
  <c r="T82" i="13"/>
  <c r="S82" i="13"/>
  <c r="S81" i="13"/>
  <c r="S80" i="13"/>
  <c r="R82" i="13"/>
  <c r="R81" i="13"/>
  <c r="R80" i="13"/>
  <c r="Q81" i="13"/>
  <c r="Q82" i="13"/>
  <c r="P81" i="13"/>
  <c r="P82" i="13"/>
  <c r="O81" i="13"/>
  <c r="O82" i="13"/>
  <c r="O80" i="13"/>
  <c r="N81" i="13"/>
  <c r="N82" i="13"/>
  <c r="M82" i="13"/>
  <c r="M81" i="13"/>
  <c r="M80" i="13"/>
  <c r="L81" i="13"/>
  <c r="L82" i="13"/>
  <c r="I82" i="13"/>
  <c r="B120" i="18"/>
  <c r="A119" i="18"/>
  <c r="DB2" i="17"/>
  <c r="DA21" i="17"/>
  <c r="DA30" i="17"/>
  <c r="DA31" i="17"/>
  <c r="DA32" i="17"/>
  <c r="DA36" i="17"/>
  <c r="DA50" i="17"/>
  <c r="DA51" i="17"/>
  <c r="DA54" i="17"/>
  <c r="A101" i="7"/>
  <c r="F101" i="7"/>
  <c r="CZ40" i="17"/>
  <c r="CZ41" i="17"/>
  <c r="CZ42" i="17"/>
  <c r="CZ43" i="17"/>
  <c r="CZ55" i="17"/>
  <c r="CZ56" i="17"/>
  <c r="CZ70" i="17"/>
  <c r="CZ71" i="17"/>
  <c r="CZ73" i="17"/>
  <c r="CZ64" i="17"/>
  <c r="CY57" i="17"/>
  <c r="CY58" i="17"/>
  <c r="CY59" i="17"/>
  <c r="Q117" i="18"/>
  <c r="CY65" i="17"/>
  <c r="CY66" i="17"/>
  <c r="CY67" i="17"/>
  <c r="B99" i="7"/>
  <c r="CX63" i="17"/>
  <c r="CX68" i="17"/>
  <c r="I116" i="18"/>
  <c r="BB96" i="3" s="1"/>
  <c r="R116" i="18"/>
  <c r="J116" i="18" s="1"/>
  <c r="AD116" i="18"/>
  <c r="C98" i="7"/>
  <c r="U116" i="18"/>
  <c r="D98" i="7"/>
  <c r="Y116" i="18"/>
  <c r="E98" i="7"/>
  <c r="CW90" i="17"/>
  <c r="CW89" i="17"/>
  <c r="CW88" i="17"/>
  <c r="T115" i="18"/>
  <c r="CW93" i="17"/>
  <c r="CW92" i="17"/>
  <c r="CW91" i="17"/>
  <c r="X115" i="18"/>
  <c r="AE115" i="18"/>
  <c r="V115" i="18"/>
  <c r="Z115" i="18"/>
  <c r="AA114" i="18"/>
  <c r="DL6" i="14"/>
  <c r="CZ24" i="12"/>
  <c r="DK1" i="14"/>
  <c r="CY25" i="12"/>
  <c r="CY26" i="12"/>
  <c r="CY27" i="12"/>
  <c r="CY28" i="12"/>
  <c r="CY29" i="12"/>
  <c r="CY30" i="12"/>
  <c r="CY31" i="12"/>
  <c r="CY32" i="12"/>
  <c r="CY33" i="12"/>
  <c r="CY34" i="12"/>
  <c r="CY35" i="12"/>
  <c r="CY36" i="12"/>
  <c r="CY37" i="12"/>
  <c r="CY39" i="12"/>
  <c r="CY55" i="12"/>
  <c r="DK65" i="16"/>
  <c r="DK64" i="16" s="1"/>
  <c r="DL6" i="16"/>
  <c r="DK23" i="16"/>
  <c r="DK24" i="16"/>
  <c r="DK25" i="16"/>
  <c r="DK26" i="16"/>
  <c r="DK29" i="16"/>
  <c r="DK30" i="16"/>
  <c r="DK31" i="16"/>
  <c r="DK32" i="16"/>
  <c r="DK217" i="16"/>
  <c r="DK230" i="16"/>
  <c r="DK1" i="16"/>
  <c r="DK2" i="16"/>
  <c r="DK3" i="16"/>
  <c r="DI22" i="16"/>
  <c r="DJ222" i="16"/>
  <c r="CV10" i="22"/>
  <c r="DJ13" i="16"/>
  <c r="DQ4" i="23"/>
  <c r="D26" i="16"/>
  <c r="DJ14" i="16"/>
  <c r="DI224" i="16"/>
  <c r="DI229" i="16"/>
  <c r="DI228" i="16"/>
  <c r="CU11" i="22"/>
  <c r="DP5" i="23"/>
  <c r="DP4" i="23"/>
  <c r="DM125" i="15"/>
  <c r="DM125" i="14" s="1"/>
  <c r="DN54" i="27"/>
  <c r="DN53" i="27"/>
  <c r="DN39" i="27"/>
  <c r="DN131" i="15" s="1"/>
  <c r="DN48" i="27"/>
  <c r="DN47" i="27"/>
  <c r="DN49" i="27"/>
  <c r="DN52" i="27"/>
  <c r="DN38" i="27"/>
  <c r="DN127" i="15" s="1"/>
  <c r="DN127" i="14" s="1"/>
  <c r="DN40" i="27"/>
  <c r="DN132" i="15" s="1"/>
  <c r="DN132" i="14" s="1"/>
  <c r="DN37" i="27"/>
  <c r="DN41" i="27"/>
  <c r="DN133" i="15" s="1"/>
  <c r="DN133" i="14" s="1"/>
  <c r="DN36" i="27"/>
  <c r="DN31" i="27"/>
  <c r="DN88" i="15" s="1"/>
  <c r="DN88" i="14" s="1"/>
  <c r="DN32" i="27"/>
  <c r="DN89" i="15" s="1"/>
  <c r="DN89" i="14" s="1"/>
  <c r="DN30" i="27"/>
  <c r="DO21" i="27"/>
  <c r="DN22" i="27"/>
  <c r="DM87" i="15"/>
  <c r="DM87" i="14" s="1"/>
  <c r="CR41" i="22"/>
  <c r="DG9" i="16"/>
  <c r="DN6" i="23"/>
  <c r="DE209" i="16"/>
  <c r="DH223" i="16"/>
  <c r="DH227" i="16"/>
  <c r="DH226" i="16"/>
  <c r="DH10" i="16"/>
  <c r="DM26" i="27"/>
  <c r="DM12" i="15" s="1"/>
  <c r="DM12" i="14" s="1"/>
  <c r="DN3" i="21"/>
  <c r="DM55" i="21"/>
  <c r="CY36" i="22"/>
  <c r="DM88" i="21"/>
  <c r="DM62" i="21"/>
  <c r="DM78" i="21"/>
  <c r="CY54" i="22" s="1"/>
  <c r="DM65" i="21"/>
  <c r="DM83" i="21"/>
  <c r="DM189" i="16" s="1"/>
  <c r="DM91" i="21"/>
  <c r="DM68" i="21"/>
  <c r="BD100" i="3"/>
  <c r="DM85" i="21"/>
  <c r="DM60" i="21"/>
  <c r="DM189" i="15" s="1"/>
  <c r="L80" i="13"/>
  <c r="L92" i="13"/>
  <c r="L95" i="13" s="1"/>
  <c r="I81" i="13"/>
  <c r="I80" i="13"/>
  <c r="B121" i="18"/>
  <c r="A120" i="18"/>
  <c r="DC2" i="17"/>
  <c r="DB21" i="17"/>
  <c r="DB30" i="17"/>
  <c r="DB31" i="17"/>
  <c r="DB32" i="17"/>
  <c r="DB36" i="17"/>
  <c r="DB50" i="17"/>
  <c r="DB51" i="17"/>
  <c r="DB54" i="17"/>
  <c r="A102" i="7"/>
  <c r="F102" i="7"/>
  <c r="DA40" i="17"/>
  <c r="DA41" i="17"/>
  <c r="DA42" i="17"/>
  <c r="DA43" i="17"/>
  <c r="DA55" i="17"/>
  <c r="DA56" i="17"/>
  <c r="DA70" i="17"/>
  <c r="DA71" i="17"/>
  <c r="DA73" i="17"/>
  <c r="DA64" i="17"/>
  <c r="CZ57" i="17"/>
  <c r="CZ58" i="17"/>
  <c r="CZ59" i="17"/>
  <c r="Q118" i="18"/>
  <c r="CZ65" i="17"/>
  <c r="CZ66" i="17"/>
  <c r="CZ67" i="17"/>
  <c r="B100" i="7"/>
  <c r="CY63" i="17"/>
  <c r="CY68" i="17"/>
  <c r="I117" i="18"/>
  <c r="R117" i="18"/>
  <c r="J117" i="18" s="1"/>
  <c r="AD117" i="18"/>
  <c r="AE117" i="18" s="1"/>
  <c r="C99" i="7"/>
  <c r="U117" i="18"/>
  <c r="V117" i="18" s="1"/>
  <c r="D99" i="7"/>
  <c r="Y117" i="18"/>
  <c r="Z117" i="18" s="1"/>
  <c r="E99" i="7"/>
  <c r="CX90" i="17"/>
  <c r="CX89" i="17"/>
  <c r="CX88" i="17"/>
  <c r="T116" i="18"/>
  <c r="W116" i="18" s="1"/>
  <c r="CX93" i="17"/>
  <c r="CX92" i="17"/>
  <c r="CX91" i="17"/>
  <c r="X116" i="18"/>
  <c r="AE116" i="18"/>
  <c r="V116" i="18"/>
  <c r="Z116" i="18"/>
  <c r="W115" i="18"/>
  <c r="AA115" i="18"/>
  <c r="DM6" i="14"/>
  <c r="DA24" i="12"/>
  <c r="DL1" i="14"/>
  <c r="CZ25" i="12"/>
  <c r="CZ26" i="12"/>
  <c r="CZ27" i="12"/>
  <c r="CZ28" i="12"/>
  <c r="CZ29" i="12"/>
  <c r="CZ30" i="12"/>
  <c r="CZ31" i="12"/>
  <c r="CZ32" i="12"/>
  <c r="CZ33" i="12"/>
  <c r="CZ34" i="12"/>
  <c r="CZ35" i="12"/>
  <c r="CZ36" i="12"/>
  <c r="CZ37" i="12"/>
  <c r="CZ39" i="12"/>
  <c r="CZ55" i="12"/>
  <c r="J92" i="13"/>
  <c r="K92" i="13"/>
  <c r="DL65" i="16"/>
  <c r="DL64" i="16" s="1"/>
  <c r="DM6" i="16"/>
  <c r="DL23" i="16"/>
  <c r="DL24" i="16"/>
  <c r="DL25" i="16"/>
  <c r="DL26" i="16"/>
  <c r="DL29" i="16"/>
  <c r="DL30" i="16"/>
  <c r="DL31" i="16"/>
  <c r="DL32" i="16"/>
  <c r="DL217" i="16"/>
  <c r="DL230" i="16"/>
  <c r="DL1" i="16"/>
  <c r="DL2" i="16"/>
  <c r="DL3" i="16"/>
  <c r="DJ22" i="16"/>
  <c r="D23" i="16"/>
  <c r="DK222" i="16"/>
  <c r="CW10" i="22"/>
  <c r="D24" i="16"/>
  <c r="DK11" i="16"/>
  <c r="D25" i="16"/>
  <c r="DK13" i="16"/>
  <c r="DK14" i="16"/>
  <c r="DJ224" i="16"/>
  <c r="DJ229" i="16"/>
  <c r="DJ228" i="16"/>
  <c r="CV11" i="22"/>
  <c r="CV12" i="22"/>
  <c r="CU12" i="22"/>
  <c r="DN125" i="15"/>
  <c r="DN125" i="14" s="1"/>
  <c r="DN87" i="15"/>
  <c r="DN87" i="14" s="1"/>
  <c r="DO49" i="27"/>
  <c r="DO52" i="27"/>
  <c r="DO48" i="27"/>
  <c r="DO40" i="27"/>
  <c r="DO132" i="15" s="1"/>
  <c r="DO132" i="14" s="1"/>
  <c r="DO41" i="27"/>
  <c r="DO133" i="15" s="1"/>
  <c r="DO133" i="14" s="1"/>
  <c r="DO36" i="27"/>
  <c r="DO125" i="15" s="1"/>
  <c r="DO125" i="14" s="1"/>
  <c r="DO38" i="27"/>
  <c r="DO127" i="15" s="1"/>
  <c r="DO127" i="14" s="1"/>
  <c r="DO39" i="27"/>
  <c r="DO131" i="15" s="1"/>
  <c r="DO131" i="14" s="1"/>
  <c r="DO37" i="27"/>
  <c r="DO126" i="15" s="1"/>
  <c r="DO126" i="14" s="1"/>
  <c r="DO47" i="27"/>
  <c r="DO53" i="27"/>
  <c r="DO25" i="27" s="1"/>
  <c r="DO17" i="15" s="1"/>
  <c r="DO54" i="27"/>
  <c r="DO32" i="27"/>
  <c r="DO89" i="15" s="1"/>
  <c r="DO89" i="14" s="1"/>
  <c r="DO31" i="27"/>
  <c r="DO22" i="27"/>
  <c r="DP21" i="27"/>
  <c r="DO30" i="27"/>
  <c r="CS41" i="22"/>
  <c r="DH9" i="16"/>
  <c r="DO6" i="23"/>
  <c r="AN80" i="13"/>
  <c r="AJ80" i="13"/>
  <c r="AD80" i="13"/>
  <c r="N80" i="13"/>
  <c r="DF209" i="16"/>
  <c r="AH80" i="13"/>
  <c r="P80" i="13"/>
  <c r="Y80" i="13"/>
  <c r="U80" i="13"/>
  <c r="DI223" i="16"/>
  <c r="DI227" i="16"/>
  <c r="DI226" i="16"/>
  <c r="DI10" i="16"/>
  <c r="AI80" i="13"/>
  <c r="Z80" i="13"/>
  <c r="W80" i="13"/>
  <c r="DG209" i="16"/>
  <c r="AL80" i="13"/>
  <c r="T80" i="13"/>
  <c r="DH209" i="16"/>
  <c r="Q80" i="13"/>
  <c r="DO3" i="21"/>
  <c r="DN55" i="21"/>
  <c r="CZ36" i="22"/>
  <c r="DN91" i="21"/>
  <c r="DN60" i="21"/>
  <c r="DN189" i="15" s="1"/>
  <c r="DN85" i="21"/>
  <c r="DN88" i="21"/>
  <c r="DN65" i="21"/>
  <c r="DN83" i="21"/>
  <c r="DN189" i="16" s="1"/>
  <c r="DN78" i="21"/>
  <c r="CZ54" i="22" s="1"/>
  <c r="BD101" i="3"/>
  <c r="DN62" i="21"/>
  <c r="DN68" i="21"/>
  <c r="B122" i="18"/>
  <c r="A121" i="18"/>
  <c r="F82" i="17"/>
  <c r="F88" i="17"/>
  <c r="F90" i="17"/>
  <c r="F86" i="17"/>
  <c r="F83" i="17"/>
  <c r="F87" i="17"/>
  <c r="F91" i="17"/>
  <c r="F84" i="17"/>
  <c r="F92" i="17"/>
  <c r="F89" i="17"/>
  <c r="M18" i="1"/>
  <c r="F85" i="17"/>
  <c r="F93" i="17"/>
  <c r="DC21" i="17"/>
  <c r="DC30" i="17"/>
  <c r="DC31" i="17"/>
  <c r="DC32" i="17"/>
  <c r="DC36" i="17"/>
  <c r="DC50" i="17"/>
  <c r="DC51" i="17"/>
  <c r="DC54" i="17"/>
  <c r="A103" i="7"/>
  <c r="F103" i="7"/>
  <c r="DB40" i="17"/>
  <c r="DB41" i="17"/>
  <c r="DB42" i="17"/>
  <c r="DB43" i="17"/>
  <c r="DB55" i="17"/>
  <c r="DB56" i="17"/>
  <c r="DB70" i="17"/>
  <c r="DB71" i="17"/>
  <c r="DB73" i="17"/>
  <c r="DB64" i="17"/>
  <c r="DA57" i="17"/>
  <c r="DA58" i="17"/>
  <c r="DA59" i="17"/>
  <c r="Q119" i="18"/>
  <c r="I119" i="18" s="1"/>
  <c r="DA65" i="17"/>
  <c r="DA66" i="17"/>
  <c r="DA67" i="17"/>
  <c r="B101" i="7"/>
  <c r="CZ63" i="17"/>
  <c r="CZ68" i="17"/>
  <c r="I118" i="18"/>
  <c r="R118" i="18"/>
  <c r="J118" i="18" s="1"/>
  <c r="AD118" i="18"/>
  <c r="AE118" i="18" s="1"/>
  <c r="C100" i="7"/>
  <c r="U118" i="18"/>
  <c r="V118" i="18" s="1"/>
  <c r="D100" i="7"/>
  <c r="Y118" i="18"/>
  <c r="Z118" i="18" s="1"/>
  <c r="E100" i="7"/>
  <c r="CY93" i="17"/>
  <c r="CY92" i="17"/>
  <c r="CY91" i="17"/>
  <c r="X117" i="18"/>
  <c r="AA117" i="18"/>
  <c r="AA116" i="18"/>
  <c r="DN6" i="14"/>
  <c r="DB24" i="12"/>
  <c r="DM1" i="14"/>
  <c r="DA25" i="12"/>
  <c r="DA26" i="12"/>
  <c r="DA27" i="12"/>
  <c r="DA28" i="12"/>
  <c r="DA29" i="12"/>
  <c r="DA30" i="12"/>
  <c r="DA31" i="12"/>
  <c r="DA32" i="12"/>
  <c r="DA33" i="12"/>
  <c r="DA34" i="12"/>
  <c r="DA35" i="12"/>
  <c r="DA36" i="12"/>
  <c r="DA37" i="12"/>
  <c r="DA39" i="12"/>
  <c r="DA55" i="12"/>
  <c r="DM65" i="16"/>
  <c r="DM64" i="16" s="1"/>
  <c r="DN6" i="16"/>
  <c r="DM23" i="16"/>
  <c r="DM24" i="16"/>
  <c r="DM25" i="16"/>
  <c r="DM26" i="16"/>
  <c r="DM29" i="16"/>
  <c r="DM30" i="16"/>
  <c r="DM31" i="16"/>
  <c r="DM32" i="16"/>
  <c r="DM217" i="16"/>
  <c r="DM230" i="16"/>
  <c r="DM1" i="16"/>
  <c r="DM2" i="16"/>
  <c r="DM3" i="16"/>
  <c r="DK22" i="16"/>
  <c r="E22" i="16"/>
  <c r="G29" i="16"/>
  <c r="DL222" i="16"/>
  <c r="CX10" i="22"/>
  <c r="DL13" i="16"/>
  <c r="DS4" i="23"/>
  <c r="DL14" i="16"/>
  <c r="DK224" i="16"/>
  <c r="DK229" i="16"/>
  <c r="DK228" i="16"/>
  <c r="CW11" i="22"/>
  <c r="DR5" i="23"/>
  <c r="DR4" i="23"/>
  <c r="DO88" i="15"/>
  <c r="DO88" i="14" s="1"/>
  <c r="DP47" i="27"/>
  <c r="DP48" i="27"/>
  <c r="DP52" i="27"/>
  <c r="DP53" i="27"/>
  <c r="DP49" i="27"/>
  <c r="DP26" i="27" s="1"/>
  <c r="DP12" i="15" s="1"/>
  <c r="DP12" i="14" s="1"/>
  <c r="DP36" i="27"/>
  <c r="DP37" i="27"/>
  <c r="DP126" i="15" s="1"/>
  <c r="DP126" i="14" s="1"/>
  <c r="DP40" i="27"/>
  <c r="DP132" i="15" s="1"/>
  <c r="DP132" i="14" s="1"/>
  <c r="DP41" i="27"/>
  <c r="DP133" i="15" s="1"/>
  <c r="DP133" i="14" s="1"/>
  <c r="DP39" i="27"/>
  <c r="DP131" i="15" s="1"/>
  <c r="DP131" i="14" s="1"/>
  <c r="DP38" i="27"/>
  <c r="DP127" i="15" s="1"/>
  <c r="DP127" i="14" s="1"/>
  <c r="DP54" i="27"/>
  <c r="DP22" i="27"/>
  <c r="DP32" i="27"/>
  <c r="DP89" i="15" s="1"/>
  <c r="DP89" i="14" s="1"/>
  <c r="DQ21" i="27"/>
  <c r="DP30" i="27"/>
  <c r="DP31" i="27"/>
  <c r="DO87" i="15"/>
  <c r="DO87" i="14" s="1"/>
  <c r="CT41" i="22"/>
  <c r="DI9" i="16"/>
  <c r="DP6" i="23"/>
  <c r="DL11" i="16"/>
  <c r="DS5" i="23"/>
  <c r="DJ223" i="16"/>
  <c r="DJ227" i="16"/>
  <c r="DJ226" i="16"/>
  <c r="DO55" i="21"/>
  <c r="DA36" i="22"/>
  <c r="DO85" i="21"/>
  <c r="DO88" i="21"/>
  <c r="DO62" i="21"/>
  <c r="DO68" i="21"/>
  <c r="DO78" i="21"/>
  <c r="DA54" i="22" s="1"/>
  <c r="DO91" i="21"/>
  <c r="DO60" i="21"/>
  <c r="DO189" i="15" s="1"/>
  <c r="DO65" i="21"/>
  <c r="DO83" i="21"/>
  <c r="DO189" i="16" s="1"/>
  <c r="BD102" i="3"/>
  <c r="O122" i="18"/>
  <c r="Q122" i="18"/>
  <c r="S122" i="18" s="1"/>
  <c r="K122" i="18" s="1"/>
  <c r="T122" i="18"/>
  <c r="U122" i="18"/>
  <c r="W122" i="18" s="1"/>
  <c r="X122" i="18"/>
  <c r="Y122" i="18"/>
  <c r="Z122" i="18" s="1"/>
  <c r="AB122" i="18"/>
  <c r="AD122" i="18"/>
  <c r="AE122" i="18" s="1"/>
  <c r="B123" i="18"/>
  <c r="A122" i="18"/>
  <c r="DC40" i="17"/>
  <c r="DC41" i="17"/>
  <c r="DC42" i="17"/>
  <c r="DC43" i="17"/>
  <c r="D29" i="17"/>
  <c r="DC55" i="17"/>
  <c r="DC56" i="17"/>
  <c r="DC70" i="17"/>
  <c r="DC71" i="17"/>
  <c r="DC73" i="17"/>
  <c r="DC64" i="17"/>
  <c r="DB57" i="17"/>
  <c r="DB58" i="17"/>
  <c r="DB59" i="17"/>
  <c r="Q120" i="18"/>
  <c r="DB65" i="17"/>
  <c r="DB66" i="17"/>
  <c r="DB67" i="17"/>
  <c r="B102" i="7"/>
  <c r="DA63" i="17"/>
  <c r="DA89" i="17" s="1"/>
  <c r="DA68" i="17"/>
  <c r="AD119" i="18"/>
  <c r="AE119" i="18" s="1"/>
  <c r="C101" i="7"/>
  <c r="U119" i="18"/>
  <c r="V119" i="18" s="1"/>
  <c r="D101" i="7"/>
  <c r="Y119" i="18"/>
  <c r="Z119" i="18" s="1"/>
  <c r="E101" i="7"/>
  <c r="CZ93" i="17"/>
  <c r="CZ92" i="17"/>
  <c r="CZ91" i="17"/>
  <c r="X118" i="18"/>
  <c r="DO6" i="14"/>
  <c r="DC24" i="12"/>
  <c r="DN1" i="14"/>
  <c r="DB25" i="12"/>
  <c r="DB26" i="12"/>
  <c r="DB27" i="12"/>
  <c r="DB28" i="12"/>
  <c r="DB29" i="12"/>
  <c r="DB30" i="12"/>
  <c r="DB31" i="12"/>
  <c r="DB32" i="12"/>
  <c r="DB33" i="12"/>
  <c r="DB34" i="12"/>
  <c r="DB35" i="12"/>
  <c r="DB36" i="12"/>
  <c r="DB37" i="12"/>
  <c r="DB39" i="12"/>
  <c r="DB55" i="12"/>
  <c r="DN65" i="16"/>
  <c r="DN64" i="16" s="1"/>
  <c r="DO6" i="16"/>
  <c r="DN23" i="16"/>
  <c r="DN24" i="16"/>
  <c r="DN11" i="16"/>
  <c r="DU5" i="23"/>
  <c r="DN25" i="16"/>
  <c r="DN26" i="16"/>
  <c r="DN29" i="16"/>
  <c r="DN30" i="16"/>
  <c r="DN31" i="16"/>
  <c r="DN32" i="16"/>
  <c r="DN217" i="16"/>
  <c r="DN230" i="16"/>
  <c r="DN1" i="16"/>
  <c r="DN2" i="16"/>
  <c r="DN3" i="16"/>
  <c r="DL22" i="16"/>
  <c r="DM222" i="16"/>
  <c r="CY10" i="22"/>
  <c r="DM11" i="16"/>
  <c r="DT5" i="23"/>
  <c r="DM13" i="16"/>
  <c r="DM14" i="16"/>
  <c r="DL224" i="16"/>
  <c r="DL229" i="16"/>
  <c r="DL228" i="16"/>
  <c r="CX11" i="22"/>
  <c r="CX12" i="22"/>
  <c r="CW12" i="22"/>
  <c r="DP125" i="15"/>
  <c r="DP125" i="14" s="1"/>
  <c r="DQ37" i="27"/>
  <c r="DQ126" i="15" s="1"/>
  <c r="DQ126" i="14" s="1"/>
  <c r="DQ48" i="27"/>
  <c r="DQ49" i="27"/>
  <c r="DQ36" i="27"/>
  <c r="DQ47" i="27"/>
  <c r="DQ52" i="27"/>
  <c r="DQ24" i="27" s="1"/>
  <c r="DQ53" i="27"/>
  <c r="DQ38" i="27"/>
  <c r="DQ127" i="15" s="1"/>
  <c r="DQ127" i="14" s="1"/>
  <c r="DQ40" i="27"/>
  <c r="DQ132" i="15" s="1"/>
  <c r="DQ39" i="27"/>
  <c r="DQ131" i="15" s="1"/>
  <c r="DQ131" i="14" s="1"/>
  <c r="DQ41" i="27"/>
  <c r="DQ133" i="15" s="1"/>
  <c r="DQ133" i="14" s="1"/>
  <c r="DQ54" i="27"/>
  <c r="DQ22" i="27"/>
  <c r="DQ31" i="27"/>
  <c r="DQ88" i="15" s="1"/>
  <c r="DQ88" i="14" s="1"/>
  <c r="DQ30" i="27"/>
  <c r="DR21" i="27"/>
  <c r="DQ32" i="27"/>
  <c r="DQ89" i="15" s="1"/>
  <c r="DQ89" i="14" s="1"/>
  <c r="DI209" i="16"/>
  <c r="CU41" i="22"/>
  <c r="DJ10" i="16"/>
  <c r="DK223" i="16"/>
  <c r="DK227" i="16"/>
  <c r="DK226" i="16"/>
  <c r="DK10" i="16"/>
  <c r="G122" i="18"/>
  <c r="N122" i="18"/>
  <c r="F122" i="18" s="1"/>
  <c r="O123" i="18"/>
  <c r="Q123" i="18"/>
  <c r="R123" i="18" s="1"/>
  <c r="J123" i="18" s="1"/>
  <c r="T123" i="18"/>
  <c r="U123" i="18"/>
  <c r="V123" i="18" s="1"/>
  <c r="X123" i="18"/>
  <c r="Y123" i="18"/>
  <c r="Z123" i="18" s="1"/>
  <c r="AB123" i="18"/>
  <c r="AD123" i="18"/>
  <c r="AE123" i="18" s="1"/>
  <c r="B124" i="18"/>
  <c r="A123" i="18"/>
  <c r="BC59" i="17"/>
  <c r="BD59" i="17"/>
  <c r="BB59" i="17"/>
  <c r="AZ59" i="17"/>
  <c r="AY59" i="17"/>
  <c r="AW59" i="17"/>
  <c r="AU59" i="17"/>
  <c r="AV59" i="17"/>
  <c r="AS59" i="17"/>
  <c r="AT59" i="17"/>
  <c r="DC57" i="17"/>
  <c r="DC58" i="17"/>
  <c r="DC59" i="17"/>
  <c r="Q121" i="18"/>
  <c r="R121" i="18" s="1"/>
  <c r="J121" i="18" s="1"/>
  <c r="DC65" i="17"/>
  <c r="DC66" i="17"/>
  <c r="DC67" i="17"/>
  <c r="B103" i="7"/>
  <c r="DB63" i="17"/>
  <c r="DB68" i="17"/>
  <c r="I120" i="18"/>
  <c r="R120" i="18"/>
  <c r="J120" i="18" s="1"/>
  <c r="AD120" i="18"/>
  <c r="AE120" i="18" s="1"/>
  <c r="C102" i="7"/>
  <c r="U120" i="18"/>
  <c r="V120" i="18" s="1"/>
  <c r="D102" i="7"/>
  <c r="Y120" i="18"/>
  <c r="AA120" i="18" s="1"/>
  <c r="E102" i="7"/>
  <c r="DA90" i="17"/>
  <c r="DA93" i="17"/>
  <c r="DA92" i="17"/>
  <c r="DA91" i="17"/>
  <c r="X119" i="18"/>
  <c r="DP6" i="14"/>
  <c r="DD24" i="12"/>
  <c r="DO1" i="14"/>
  <c r="DC25" i="12"/>
  <c r="DC26" i="12"/>
  <c r="DC27" i="12"/>
  <c r="DC28" i="12"/>
  <c r="DC29" i="12"/>
  <c r="DC30" i="12"/>
  <c r="DC31" i="12"/>
  <c r="DC32" i="12"/>
  <c r="DC33" i="12"/>
  <c r="DC34" i="12"/>
  <c r="DC35" i="12"/>
  <c r="DC36" i="12"/>
  <c r="DC37" i="12"/>
  <c r="DC39" i="12"/>
  <c r="DC55" i="12"/>
  <c r="DO65" i="16"/>
  <c r="DO64" i="16" s="1"/>
  <c r="DP6" i="16"/>
  <c r="DO23" i="16"/>
  <c r="DO24" i="16"/>
  <c r="DO25" i="16"/>
  <c r="DO26" i="16"/>
  <c r="DO29" i="16"/>
  <c r="DO30" i="16"/>
  <c r="DO31" i="16"/>
  <c r="DO32" i="16"/>
  <c r="DO217" i="16"/>
  <c r="DO230" i="16"/>
  <c r="DO1" i="16"/>
  <c r="DO2" i="16"/>
  <c r="DO3" i="16"/>
  <c r="DM22" i="16"/>
  <c r="DN222" i="16"/>
  <c r="CZ10" i="22"/>
  <c r="DN13" i="16"/>
  <c r="DU4" i="23"/>
  <c r="DN14" i="16"/>
  <c r="DM224" i="16"/>
  <c r="DM229" i="16"/>
  <c r="DM228" i="16"/>
  <c r="CY11" i="22"/>
  <c r="DT4" i="23"/>
  <c r="DQ125" i="15"/>
  <c r="DQ125" i="14" s="1"/>
  <c r="DR48" i="27"/>
  <c r="DR52" i="27"/>
  <c r="DR47" i="27"/>
  <c r="DR53" i="27"/>
  <c r="DR38" i="27"/>
  <c r="DR127" i="15" s="1"/>
  <c r="DR127" i="14" s="1"/>
  <c r="DR49" i="27"/>
  <c r="DR41" i="27"/>
  <c r="DR133" i="15" s="1"/>
  <c r="DR133" i="14" s="1"/>
  <c r="DR37" i="27"/>
  <c r="DR126" i="15" s="1"/>
  <c r="DR126" i="14" s="1"/>
  <c r="DR40" i="27"/>
  <c r="DR132" i="15" s="1"/>
  <c r="DR132" i="14" s="1"/>
  <c r="DR36" i="27"/>
  <c r="DR39" i="27"/>
  <c r="DR54" i="27"/>
  <c r="DR22" i="27"/>
  <c r="DR30" i="27"/>
  <c r="DS21" i="27"/>
  <c r="DR31" i="27"/>
  <c r="DR32" i="27"/>
  <c r="DR89" i="15" s="1"/>
  <c r="DR89" i="14" s="1"/>
  <c r="DJ9" i="16"/>
  <c r="DQ6" i="23"/>
  <c r="DK9" i="16"/>
  <c r="DR6" i="23"/>
  <c r="DQ26" i="27"/>
  <c r="DQ12" i="15" s="1"/>
  <c r="DQ12" i="14" s="1"/>
  <c r="AA122" i="18"/>
  <c r="DL223" i="16"/>
  <c r="DL227" i="16"/>
  <c r="DL226" i="16"/>
  <c r="DL10" i="16"/>
  <c r="G123" i="18"/>
  <c r="N123" i="18"/>
  <c r="F123" i="18" s="1"/>
  <c r="O124" i="18"/>
  <c r="N124" i="18" s="1"/>
  <c r="F124" i="18" s="1"/>
  <c r="Q124" i="18"/>
  <c r="S124" i="18" s="1"/>
  <c r="T124" i="18"/>
  <c r="U124" i="18"/>
  <c r="V124" i="18" s="1"/>
  <c r="X124" i="18"/>
  <c r="Y124" i="18"/>
  <c r="Z124" i="18" s="1"/>
  <c r="AB124" i="18"/>
  <c r="AD124" i="18"/>
  <c r="AE124" i="18" s="1"/>
  <c r="B125" i="18"/>
  <c r="A124" i="18"/>
  <c r="BC63" i="17"/>
  <c r="BC68" i="17"/>
  <c r="BD63" i="17"/>
  <c r="BD68" i="17"/>
  <c r="BB63" i="17"/>
  <c r="BB68" i="17"/>
  <c r="AZ63" i="17"/>
  <c r="AZ68" i="17"/>
  <c r="AY63" i="17"/>
  <c r="AY68" i="17"/>
  <c r="AW63" i="17"/>
  <c r="AW68" i="17"/>
  <c r="AU63" i="17"/>
  <c r="AU68" i="17"/>
  <c r="AV63" i="17"/>
  <c r="AV88" i="17" s="1"/>
  <c r="T62" i="18" s="1"/>
  <c r="AV68" i="17"/>
  <c r="AS63" i="17"/>
  <c r="AS68" i="17"/>
  <c r="AT63" i="17"/>
  <c r="AT68" i="17"/>
  <c r="AX59" i="17"/>
  <c r="BA59" i="17"/>
  <c r="AR59" i="17"/>
  <c r="AQ59" i="17"/>
  <c r="AP59" i="17"/>
  <c r="AO59" i="17"/>
  <c r="AN59" i="17"/>
  <c r="AL59" i="17"/>
  <c r="AM59" i="17"/>
  <c r="AK59" i="17"/>
  <c r="AJ59" i="17"/>
  <c r="AI59" i="17"/>
  <c r="AH59" i="17"/>
  <c r="AG59" i="17"/>
  <c r="AE59" i="17"/>
  <c r="AF59" i="17"/>
  <c r="AD59" i="17"/>
  <c r="AC59" i="17"/>
  <c r="AB59" i="17"/>
  <c r="AA59" i="17"/>
  <c r="Z59" i="17"/>
  <c r="DC63" i="17"/>
  <c r="DC88" i="17" s="1"/>
  <c r="T121" i="18" s="1"/>
  <c r="DC68" i="17"/>
  <c r="AD121" i="18"/>
  <c r="AE121" i="18" s="1"/>
  <c r="C103" i="7"/>
  <c r="U121" i="18"/>
  <c r="V121" i="18" s="1"/>
  <c r="D103" i="7"/>
  <c r="Y121" i="18"/>
  <c r="AA121" i="18" s="1"/>
  <c r="E103" i="7"/>
  <c r="DB93" i="17"/>
  <c r="DB92" i="17"/>
  <c r="DB91" i="17"/>
  <c r="X120" i="18"/>
  <c r="DQ6" i="14"/>
  <c r="DE24" i="12"/>
  <c r="DP1" i="14"/>
  <c r="DD25" i="12"/>
  <c r="DD26" i="12"/>
  <c r="DD27" i="12"/>
  <c r="DD28" i="12"/>
  <c r="DD29" i="12"/>
  <c r="DD30" i="12"/>
  <c r="DD31" i="12"/>
  <c r="DD32" i="12"/>
  <c r="DD33" i="12"/>
  <c r="DD34" i="12"/>
  <c r="DD35" i="12"/>
  <c r="DD36" i="12"/>
  <c r="DD37" i="12"/>
  <c r="DD39" i="12"/>
  <c r="DD55" i="12"/>
  <c r="DP65" i="16"/>
  <c r="DP64" i="16" s="1"/>
  <c r="DQ6" i="16"/>
  <c r="DP23" i="16"/>
  <c r="DP24" i="16"/>
  <c r="DP25" i="16"/>
  <c r="DP26" i="16"/>
  <c r="DP29" i="16"/>
  <c r="DP30" i="16"/>
  <c r="DP31" i="16"/>
  <c r="DP32" i="16"/>
  <c r="DP217" i="16"/>
  <c r="DP230" i="16"/>
  <c r="DP1" i="16"/>
  <c r="DP2" i="16"/>
  <c r="DP3" i="16"/>
  <c r="DN22" i="16"/>
  <c r="DO222" i="16"/>
  <c r="DA10" i="22"/>
  <c r="DO11" i="16"/>
  <c r="DO13" i="16"/>
  <c r="DO14" i="16"/>
  <c r="DN224" i="16"/>
  <c r="DN229" i="16"/>
  <c r="DN228" i="16"/>
  <c r="CZ11" i="22"/>
  <c r="CZ12" i="22"/>
  <c r="CY12" i="22"/>
  <c r="DR125" i="15"/>
  <c r="DR125" i="14" s="1"/>
  <c r="DR87" i="15"/>
  <c r="DR87" i="14" s="1"/>
  <c r="DS36" i="27"/>
  <c r="DS48" i="27"/>
  <c r="DS49" i="27"/>
  <c r="DS52" i="27"/>
  <c r="DS53" i="27"/>
  <c r="DS47" i="27"/>
  <c r="DS39" i="27"/>
  <c r="DS131" i="15" s="1"/>
  <c r="DS41" i="27"/>
  <c r="DS133" i="15" s="1"/>
  <c r="DS133" i="14" s="1"/>
  <c r="DS37" i="27"/>
  <c r="DS126" i="15" s="1"/>
  <c r="DS126" i="14" s="1"/>
  <c r="DS38" i="27"/>
  <c r="DS127" i="15" s="1"/>
  <c r="DS127" i="14" s="1"/>
  <c r="DS40" i="27"/>
  <c r="DS132" i="15" s="1"/>
  <c r="DS132" i="14" s="1"/>
  <c r="DS54" i="27"/>
  <c r="DS30" i="27"/>
  <c r="DT21" i="27"/>
  <c r="DS22" i="27"/>
  <c r="DS31" i="27"/>
  <c r="DS88" i="15" s="1"/>
  <c r="DS88" i="14" s="1"/>
  <c r="DS32" i="27"/>
  <c r="DS89" i="15" s="1"/>
  <c r="DS89" i="14" s="1"/>
  <c r="DR88" i="15"/>
  <c r="DR88" i="14" s="1"/>
  <c r="DJ209" i="16"/>
  <c r="CV41" i="22"/>
  <c r="CW41" i="22"/>
  <c r="DL9" i="16"/>
  <c r="DS6" i="23"/>
  <c r="AA123" i="18"/>
  <c r="DM223" i="16"/>
  <c r="DM227" i="16"/>
  <c r="DM226" i="16"/>
  <c r="DR25" i="27"/>
  <c r="DR17" i="15" s="1"/>
  <c r="DR17" i="14" s="1"/>
  <c r="G124" i="18"/>
  <c r="AF124" i="18"/>
  <c r="O125" i="18"/>
  <c r="Q125" i="18"/>
  <c r="T125" i="18"/>
  <c r="U125" i="18"/>
  <c r="V125" i="18" s="1"/>
  <c r="X125" i="18"/>
  <c r="Y125" i="18"/>
  <c r="Z125" i="18" s="1"/>
  <c r="AB125" i="18"/>
  <c r="AD125" i="18"/>
  <c r="AE125" i="18" s="1"/>
  <c r="B126" i="18"/>
  <c r="A125" i="18"/>
  <c r="BC88" i="17"/>
  <c r="T69" i="18"/>
  <c r="BC91" i="17"/>
  <c r="X69" i="18"/>
  <c r="BD88" i="17"/>
  <c r="T70" i="18" s="1"/>
  <c r="BD91" i="17"/>
  <c r="X70" i="18"/>
  <c r="BB88" i="17"/>
  <c r="T68" i="18" s="1"/>
  <c r="BB91" i="17"/>
  <c r="X68" i="18"/>
  <c r="AZ88" i="17"/>
  <c r="T66" i="18" s="1"/>
  <c r="AZ91" i="17"/>
  <c r="X66" i="18"/>
  <c r="AY88" i="17"/>
  <c r="T65" i="18"/>
  <c r="AY91" i="17"/>
  <c r="X65" i="18"/>
  <c r="AW88" i="17"/>
  <c r="T63" i="18"/>
  <c r="AW91" i="17"/>
  <c r="X63" i="18"/>
  <c r="AU91" i="17"/>
  <c r="X61" i="18"/>
  <c r="AV91" i="17"/>
  <c r="X62" i="18"/>
  <c r="AS88" i="17"/>
  <c r="T59" i="18" s="1"/>
  <c r="AS93" i="17"/>
  <c r="AS92" i="17"/>
  <c r="AS91" i="17"/>
  <c r="X59" i="18"/>
  <c r="AT88" i="17"/>
  <c r="T60" i="18"/>
  <c r="AT91" i="17"/>
  <c r="X60" i="18"/>
  <c r="AX60" i="17"/>
  <c r="AX63" i="17"/>
  <c r="AX68" i="17"/>
  <c r="BA60" i="17"/>
  <c r="BA63" i="17"/>
  <c r="BA68" i="17"/>
  <c r="AR60" i="17"/>
  <c r="AR63" i="17"/>
  <c r="AR88" i="17" s="1"/>
  <c r="T58" i="18" s="1"/>
  <c r="AR68" i="17"/>
  <c r="AQ60" i="17"/>
  <c r="AQ63" i="17"/>
  <c r="AQ68" i="17"/>
  <c r="AP60" i="17"/>
  <c r="AP63" i="17"/>
  <c r="AP68" i="17"/>
  <c r="AO60" i="17"/>
  <c r="AO63" i="17"/>
  <c r="AO68" i="17"/>
  <c r="AN60" i="17"/>
  <c r="AN63" i="17"/>
  <c r="AN68" i="17"/>
  <c r="AL60" i="17"/>
  <c r="AL63" i="17"/>
  <c r="AL68" i="17"/>
  <c r="AM60" i="17"/>
  <c r="AM63" i="17"/>
  <c r="AM68" i="17"/>
  <c r="AK60" i="17"/>
  <c r="AK63" i="17"/>
  <c r="AK68" i="17"/>
  <c r="AJ60" i="17"/>
  <c r="AJ63" i="17"/>
  <c r="AJ68" i="17"/>
  <c r="AI60" i="17"/>
  <c r="AI63" i="17"/>
  <c r="AI68" i="17"/>
  <c r="AH60" i="17"/>
  <c r="AH63" i="17"/>
  <c r="AH68" i="17"/>
  <c r="AG60" i="17"/>
  <c r="AG63" i="17"/>
  <c r="AG68" i="17"/>
  <c r="AE60" i="17"/>
  <c r="AE63" i="17"/>
  <c r="AE68" i="17"/>
  <c r="AF60" i="17"/>
  <c r="AF63" i="17"/>
  <c r="AF68" i="17"/>
  <c r="AD60" i="17"/>
  <c r="AD63" i="17"/>
  <c r="AD68" i="17"/>
  <c r="AC60" i="17"/>
  <c r="AC63" i="17"/>
  <c r="AC68" i="17"/>
  <c r="AB60" i="17"/>
  <c r="AB63" i="17"/>
  <c r="AB68" i="17"/>
  <c r="AA60" i="17"/>
  <c r="AA63" i="17"/>
  <c r="AA68" i="17"/>
  <c r="DB60" i="17"/>
  <c r="DA60" i="17"/>
  <c r="CZ60" i="17"/>
  <c r="CY60" i="17"/>
  <c r="CX60" i="17"/>
  <c r="CW60" i="17"/>
  <c r="CV60" i="17"/>
  <c r="CU60" i="17"/>
  <c r="CT60" i="17"/>
  <c r="CS60" i="17"/>
  <c r="CR60" i="17"/>
  <c r="CQ60" i="17"/>
  <c r="CP60" i="17"/>
  <c r="CO60" i="17"/>
  <c r="CN60" i="17"/>
  <c r="CM60" i="17"/>
  <c r="CL60" i="17"/>
  <c r="CK60" i="17"/>
  <c r="CJ60" i="17"/>
  <c r="CI60" i="17"/>
  <c r="CH60" i="17"/>
  <c r="CG60" i="17"/>
  <c r="CF60" i="17"/>
  <c r="CE60" i="17"/>
  <c r="CD60" i="17"/>
  <c r="CC60" i="17"/>
  <c r="CB60" i="17"/>
  <c r="CA60" i="17"/>
  <c r="BZ60" i="17"/>
  <c r="BY60" i="17"/>
  <c r="BX60" i="17"/>
  <c r="BW60" i="17"/>
  <c r="BV60" i="17"/>
  <c r="BU60" i="17"/>
  <c r="BT60" i="17"/>
  <c r="BS60" i="17"/>
  <c r="BR60" i="17"/>
  <c r="BQ60" i="17"/>
  <c r="BP60" i="17"/>
  <c r="BO60" i="17"/>
  <c r="BN60" i="17"/>
  <c r="BM60" i="17"/>
  <c r="BL60" i="17"/>
  <c r="BK60" i="17"/>
  <c r="BJ60" i="17"/>
  <c r="BI60" i="17"/>
  <c r="BH60" i="17"/>
  <c r="BG60" i="17"/>
  <c r="BF60" i="17"/>
  <c r="BE60" i="17"/>
  <c r="BC60" i="17"/>
  <c r="Z60" i="17"/>
  <c r="Z63" i="17"/>
  <c r="Z68" i="17"/>
  <c r="DC90" i="17"/>
  <c r="DC89" i="17"/>
  <c r="DC93" i="17"/>
  <c r="DC92" i="17"/>
  <c r="DC91" i="17"/>
  <c r="X121" i="18"/>
  <c r="DR6" i="14"/>
  <c r="DF24" i="12"/>
  <c r="DQ1" i="14"/>
  <c r="DE25" i="12"/>
  <c r="DE26" i="12"/>
  <c r="DE27" i="12"/>
  <c r="DE28" i="12"/>
  <c r="DE29" i="12"/>
  <c r="DE30" i="12"/>
  <c r="DE31" i="12"/>
  <c r="DE32" i="12"/>
  <c r="DE33" i="12"/>
  <c r="DE34" i="12"/>
  <c r="DE35" i="12"/>
  <c r="DE36" i="12"/>
  <c r="DE37" i="12"/>
  <c r="DE39" i="12"/>
  <c r="DE55" i="12"/>
  <c r="DQ65" i="16"/>
  <c r="DQ64" i="16" s="1"/>
  <c r="DR6" i="16"/>
  <c r="DQ23" i="16"/>
  <c r="DQ24" i="16"/>
  <c r="DQ25" i="16"/>
  <c r="DQ26" i="16"/>
  <c r="DQ29" i="16"/>
  <c r="DQ30" i="16"/>
  <c r="DQ31" i="16"/>
  <c r="DQ32" i="16"/>
  <c r="DQ217" i="16"/>
  <c r="DQ230" i="16"/>
  <c r="DQ1" i="16"/>
  <c r="DQ2" i="16"/>
  <c r="DQ3" i="16"/>
  <c r="DO22" i="16"/>
  <c r="DP222" i="16"/>
  <c r="DB10" i="22"/>
  <c r="DP13" i="16"/>
  <c r="DW4" i="23"/>
  <c r="DP14" i="16"/>
  <c r="DO224" i="16"/>
  <c r="DO229" i="16"/>
  <c r="DO228" i="16"/>
  <c r="DA11" i="22"/>
  <c r="DV5" i="23"/>
  <c r="DV4" i="23"/>
  <c r="DS125" i="15"/>
  <c r="DS125" i="14" s="1"/>
  <c r="DS87" i="15"/>
  <c r="DS87" i="14" s="1"/>
  <c r="DT47" i="27"/>
  <c r="DT48" i="27"/>
  <c r="DT39" i="27"/>
  <c r="DT131" i="15" s="1"/>
  <c r="DT37" i="27"/>
  <c r="DT126" i="15" s="1"/>
  <c r="DT126" i="14" s="1"/>
  <c r="DT36" i="27"/>
  <c r="DT38" i="27"/>
  <c r="DT127" i="15" s="1"/>
  <c r="DT127" i="14" s="1"/>
  <c r="DT40" i="27"/>
  <c r="DT132" i="15" s="1"/>
  <c r="DT132" i="14" s="1"/>
  <c r="DT41" i="27"/>
  <c r="DT133" i="15" s="1"/>
  <c r="DT133" i="14" s="1"/>
  <c r="DT49" i="27"/>
  <c r="DT52" i="27"/>
  <c r="DT53" i="27"/>
  <c r="DT54" i="27"/>
  <c r="DT26" i="27" s="1"/>
  <c r="DT12" i="15" s="1"/>
  <c r="DT12" i="14" s="1"/>
  <c r="DU21" i="27"/>
  <c r="DT30" i="27"/>
  <c r="DT22" i="27"/>
  <c r="DT31" i="27"/>
  <c r="DT32" i="27"/>
  <c r="CX41" i="22"/>
  <c r="DM10" i="16"/>
  <c r="AZ60" i="17"/>
  <c r="AA124" i="18"/>
  <c r="AV60" i="17"/>
  <c r="D34" i="17"/>
  <c r="DS26" i="27"/>
  <c r="DS12" i="15" s="1"/>
  <c r="DS12" i="14" s="1"/>
  <c r="DP11" i="16"/>
  <c r="DW5" i="23"/>
  <c r="BD60" i="17"/>
  <c r="AS60" i="17"/>
  <c r="AY60" i="17"/>
  <c r="DC60" i="17"/>
  <c r="DN223" i="16"/>
  <c r="DN227" i="16"/>
  <c r="DN226" i="16"/>
  <c r="DN10" i="16"/>
  <c r="BB60" i="17"/>
  <c r="AW60" i="17"/>
  <c r="AU60" i="17"/>
  <c r="AT60" i="17"/>
  <c r="DK209" i="16"/>
  <c r="S125" i="18"/>
  <c r="G125" i="18"/>
  <c r="N125" i="18"/>
  <c r="F125" i="18" s="1"/>
  <c r="R125" i="18"/>
  <c r="J125" i="18" s="1"/>
  <c r="I125" i="18"/>
  <c r="O126" i="18"/>
  <c r="Q126" i="18"/>
  <c r="T126" i="18"/>
  <c r="U126" i="18"/>
  <c r="V126" i="18" s="1"/>
  <c r="X126" i="18"/>
  <c r="Y126" i="18"/>
  <c r="Z126" i="18" s="1"/>
  <c r="AB126" i="18"/>
  <c r="AD126" i="18"/>
  <c r="AE126" i="18" s="1"/>
  <c r="B127" i="18"/>
  <c r="A126" i="18"/>
  <c r="AX88" i="17"/>
  <c r="T64" i="18"/>
  <c r="AX91" i="17"/>
  <c r="X64" i="18"/>
  <c r="BA88" i="17"/>
  <c r="T67" i="18" s="1"/>
  <c r="BA91" i="17"/>
  <c r="X67" i="18"/>
  <c r="AR91" i="17"/>
  <c r="X58" i="18"/>
  <c r="AQ88" i="17"/>
  <c r="T57" i="18"/>
  <c r="AQ91" i="17"/>
  <c r="X57" i="18"/>
  <c r="AP88" i="17"/>
  <c r="T56" i="18"/>
  <c r="AP91" i="17"/>
  <c r="X56" i="18"/>
  <c r="AO91" i="17"/>
  <c r="X55" i="18"/>
  <c r="AN88" i="17"/>
  <c r="T54" i="18" s="1"/>
  <c r="AN91" i="17"/>
  <c r="X54" i="18"/>
  <c r="AL88" i="17"/>
  <c r="T52" i="18"/>
  <c r="AL91" i="17"/>
  <c r="X52" i="18"/>
  <c r="AM88" i="17"/>
  <c r="T53" i="18"/>
  <c r="AM91" i="17"/>
  <c r="X53" i="18"/>
  <c r="AK88" i="17"/>
  <c r="T51" i="18"/>
  <c r="AK91" i="17"/>
  <c r="X51" i="18"/>
  <c r="AJ88" i="17"/>
  <c r="T50" i="18" s="1"/>
  <c r="AJ91" i="17"/>
  <c r="X50" i="18"/>
  <c r="AI88" i="17"/>
  <c r="T49" i="18"/>
  <c r="AI91" i="17"/>
  <c r="X49" i="18"/>
  <c r="AH88" i="17"/>
  <c r="T48" i="18"/>
  <c r="AH91" i="17"/>
  <c r="X48" i="18"/>
  <c r="AG88" i="17"/>
  <c r="T47" i="18"/>
  <c r="AG91" i="17"/>
  <c r="X47" i="18"/>
  <c r="AE90" i="17"/>
  <c r="AE89" i="17"/>
  <c r="AE88" i="17"/>
  <c r="T45" i="18"/>
  <c r="AE91" i="17"/>
  <c r="X45" i="18"/>
  <c r="AF88" i="17"/>
  <c r="T46" i="18" s="1"/>
  <c r="AF91" i="17"/>
  <c r="X46" i="18"/>
  <c r="AD88" i="17"/>
  <c r="T44" i="18" s="1"/>
  <c r="AD91" i="17"/>
  <c r="X44" i="18"/>
  <c r="AC88" i="17"/>
  <c r="T43" i="18"/>
  <c r="AC91" i="17"/>
  <c r="X43" i="18"/>
  <c r="AB88" i="17"/>
  <c r="T42" i="18" s="1"/>
  <c r="AB91" i="17"/>
  <c r="X42" i="18"/>
  <c r="AA88" i="17"/>
  <c r="T41" i="18"/>
  <c r="AA91" i="17"/>
  <c r="X41" i="18"/>
  <c r="Z88" i="17"/>
  <c r="Z91" i="17"/>
  <c r="DS6" i="14"/>
  <c r="DG24" i="12"/>
  <c r="DR1" i="14"/>
  <c r="DF25" i="12"/>
  <c r="DF26" i="12"/>
  <c r="DF27" i="12"/>
  <c r="DF28" i="12"/>
  <c r="DF29" i="12"/>
  <c r="DF30" i="12"/>
  <c r="DF31" i="12"/>
  <c r="DF32" i="12"/>
  <c r="DF33" i="12"/>
  <c r="DF34" i="12"/>
  <c r="DF35" i="12"/>
  <c r="DF36" i="12"/>
  <c r="DF37" i="12"/>
  <c r="DF39" i="12"/>
  <c r="DF55" i="12"/>
  <c r="DR65" i="16"/>
  <c r="DS6" i="16"/>
  <c r="DR23" i="16"/>
  <c r="DR24" i="16"/>
  <c r="DR11" i="16"/>
  <c r="DY5" i="23"/>
  <c r="DR25" i="16"/>
  <c r="DR26" i="16"/>
  <c r="DR29" i="16"/>
  <c r="DR30" i="16"/>
  <c r="DR31" i="16"/>
  <c r="DR32" i="16"/>
  <c r="DR217" i="16"/>
  <c r="DR230" i="16"/>
  <c r="DR1" i="16"/>
  <c r="DR2" i="16"/>
  <c r="DR3" i="16"/>
  <c r="DP22" i="16"/>
  <c r="DQ222" i="16"/>
  <c r="DC10" i="22"/>
  <c r="DQ11" i="16"/>
  <c r="DQ13" i="16"/>
  <c r="DQ14" i="16"/>
  <c r="DP224" i="16"/>
  <c r="DP229" i="16"/>
  <c r="DP228" i="16"/>
  <c r="DB11" i="22"/>
  <c r="DB12" i="22"/>
  <c r="DA12" i="22"/>
  <c r="DT125" i="15"/>
  <c r="DT125" i="14" s="1"/>
  <c r="DU47" i="27"/>
  <c r="DU39" i="27"/>
  <c r="DU48" i="27"/>
  <c r="DU49" i="27"/>
  <c r="DU52" i="27"/>
  <c r="DU53" i="27"/>
  <c r="DU36" i="27"/>
  <c r="DU38" i="27"/>
  <c r="DU127" i="15" s="1"/>
  <c r="DU127" i="14" s="1"/>
  <c r="DU41" i="27"/>
  <c r="DU133" i="15" s="1"/>
  <c r="DU133" i="14" s="1"/>
  <c r="DU40" i="27"/>
  <c r="DU132" i="15" s="1"/>
  <c r="DU132" i="14" s="1"/>
  <c r="DU37" i="27"/>
  <c r="DU126" i="15" s="1"/>
  <c r="DU126" i="14" s="1"/>
  <c r="DU54" i="27"/>
  <c r="DU30" i="27"/>
  <c r="DU31" i="27"/>
  <c r="DU32" i="27"/>
  <c r="DU89" i="15" s="1"/>
  <c r="DU89" i="14" s="1"/>
  <c r="DV21" i="27"/>
  <c r="DU22" i="27"/>
  <c r="DT87" i="15"/>
  <c r="DT87" i="14" s="1"/>
  <c r="DT88" i="15"/>
  <c r="DT88" i="14" s="1"/>
  <c r="DM9" i="16"/>
  <c r="DT6" i="23"/>
  <c r="DN9" i="16"/>
  <c r="DU6" i="23"/>
  <c r="DL209" i="16"/>
  <c r="AA125" i="18"/>
  <c r="DO223" i="16"/>
  <c r="DO227" i="16"/>
  <c r="DO226" i="16"/>
  <c r="K125" i="18"/>
  <c r="S126" i="18"/>
  <c r="K126" i="18" s="1"/>
  <c r="G126" i="18"/>
  <c r="N126" i="18"/>
  <c r="F126" i="18" s="1"/>
  <c r="R126" i="18"/>
  <c r="J126" i="18" s="1"/>
  <c r="I126" i="18"/>
  <c r="AF126" i="18"/>
  <c r="O127" i="18"/>
  <c r="Q127" i="18"/>
  <c r="T127" i="18"/>
  <c r="U127" i="18"/>
  <c r="V127" i="18" s="1"/>
  <c r="X127" i="18"/>
  <c r="Y127" i="18"/>
  <c r="Z127" i="18" s="1"/>
  <c r="AB127" i="18"/>
  <c r="AD127" i="18"/>
  <c r="AE127" i="18" s="1"/>
  <c r="B128" i="18"/>
  <c r="A127" i="18"/>
  <c r="T40" i="18"/>
  <c r="E91" i="17"/>
  <c r="D91" i="17"/>
  <c r="X40" i="18"/>
  <c r="DT6" i="14"/>
  <c r="DH24" i="12"/>
  <c r="DS1" i="14"/>
  <c r="DG25" i="12"/>
  <c r="DG26" i="12"/>
  <c r="DG27" i="12"/>
  <c r="DG28" i="12"/>
  <c r="DG29" i="12"/>
  <c r="DG30" i="12"/>
  <c r="DG31" i="12"/>
  <c r="DG32" i="12"/>
  <c r="DG33" i="12"/>
  <c r="DG34" i="12"/>
  <c r="DG35" i="12"/>
  <c r="DG36" i="12"/>
  <c r="DG37" i="12"/>
  <c r="DG39" i="12"/>
  <c r="DG55" i="12"/>
  <c r="DS65" i="16"/>
  <c r="DS64" i="16" s="1"/>
  <c r="DT6" i="16"/>
  <c r="DS23" i="16"/>
  <c r="DS24" i="16"/>
  <c r="DS25" i="16"/>
  <c r="DS26" i="16"/>
  <c r="DS29" i="16"/>
  <c r="DS30" i="16"/>
  <c r="DS31" i="16"/>
  <c r="DS32" i="16"/>
  <c r="DS217" i="16"/>
  <c r="DS230" i="16"/>
  <c r="DS1" i="16"/>
  <c r="DS2" i="16"/>
  <c r="DS3" i="16"/>
  <c r="DQ22" i="16"/>
  <c r="DR222" i="16"/>
  <c r="DD10" i="22"/>
  <c r="DR13" i="16"/>
  <c r="DY4" i="23"/>
  <c r="DR14" i="16"/>
  <c r="DQ224" i="16"/>
  <c r="DQ229" i="16"/>
  <c r="DQ228" i="16"/>
  <c r="DC11" i="22"/>
  <c r="DX5" i="23"/>
  <c r="DX4" i="23"/>
  <c r="DU125" i="15"/>
  <c r="DU125" i="14" s="1"/>
  <c r="DU87" i="15"/>
  <c r="DU87" i="14" s="1"/>
  <c r="DU33" i="27"/>
  <c r="DU34" i="27" s="1"/>
  <c r="DU88" i="15"/>
  <c r="DU88" i="14" s="1"/>
  <c r="DV49" i="27"/>
  <c r="DV52" i="27"/>
  <c r="DV53" i="27"/>
  <c r="DV47" i="27"/>
  <c r="DV48" i="27"/>
  <c r="DV39" i="27"/>
  <c r="DV131" i="15" s="1"/>
  <c r="DV131" i="14" s="1"/>
  <c r="DV36" i="27"/>
  <c r="DV37" i="27"/>
  <c r="DV126" i="15" s="1"/>
  <c r="DV126" i="14" s="1"/>
  <c r="DV38" i="27"/>
  <c r="DV127" i="15" s="1"/>
  <c r="DV127" i="14" s="1"/>
  <c r="DV40" i="27"/>
  <c r="DV132" i="15" s="1"/>
  <c r="DV132" i="14" s="1"/>
  <c r="DV41" i="27"/>
  <c r="DV133" i="15" s="1"/>
  <c r="DV133" i="14" s="1"/>
  <c r="DV54" i="27"/>
  <c r="DV31" i="27"/>
  <c r="DV32" i="27"/>
  <c r="DV89" i="15" s="1"/>
  <c r="DV89" i="14" s="1"/>
  <c r="DV30" i="27"/>
  <c r="DW21" i="27"/>
  <c r="DV22" i="27"/>
  <c r="DM209" i="16"/>
  <c r="DN209" i="16"/>
  <c r="CY41" i="22"/>
  <c r="CZ41" i="22"/>
  <c r="DO10" i="16"/>
  <c r="DP223" i="16"/>
  <c r="DP227" i="16"/>
  <c r="DP226" i="16"/>
  <c r="DP10" i="16"/>
  <c r="AA126" i="18"/>
  <c r="S127" i="18"/>
  <c r="G127" i="18"/>
  <c r="N127" i="18"/>
  <c r="F127" i="18" s="1"/>
  <c r="R127" i="18"/>
  <c r="J127" i="18" s="1"/>
  <c r="I127" i="18"/>
  <c r="AF127" i="18"/>
  <c r="O128" i="18"/>
  <c r="Q128" i="18"/>
  <c r="T128" i="18"/>
  <c r="U128" i="18"/>
  <c r="V128" i="18" s="1"/>
  <c r="X128" i="18"/>
  <c r="Y128" i="18"/>
  <c r="Z128" i="18" s="1"/>
  <c r="AB128" i="18"/>
  <c r="AD128" i="18"/>
  <c r="AE128" i="18" s="1"/>
  <c r="B129" i="18"/>
  <c r="A128" i="18"/>
  <c r="X20" i="18"/>
  <c r="DU6" i="14"/>
  <c r="DI24" i="12"/>
  <c r="DT1" i="14"/>
  <c r="DH25" i="12"/>
  <c r="DH26" i="12"/>
  <c r="DH27" i="12"/>
  <c r="DH28" i="12"/>
  <c r="DH29" i="12"/>
  <c r="DH30" i="12"/>
  <c r="DH31" i="12"/>
  <c r="DH32" i="12"/>
  <c r="DH33" i="12"/>
  <c r="DH34" i="12"/>
  <c r="DH35" i="12"/>
  <c r="DH36" i="12"/>
  <c r="DH37" i="12"/>
  <c r="DH39" i="12"/>
  <c r="DH55" i="12"/>
  <c r="DT65" i="16"/>
  <c r="DT64" i="16" s="1"/>
  <c r="DU6" i="16"/>
  <c r="DT23" i="16"/>
  <c r="DT24" i="16"/>
  <c r="DT25" i="16"/>
  <c r="DT26" i="16"/>
  <c r="DT29" i="16"/>
  <c r="DT30" i="16"/>
  <c r="DT31" i="16"/>
  <c r="DT32" i="16"/>
  <c r="DT217" i="16"/>
  <c r="DT230" i="16"/>
  <c r="DT1" i="16"/>
  <c r="DT2" i="16"/>
  <c r="DT3" i="16"/>
  <c r="DR22" i="16"/>
  <c r="DS222" i="16"/>
  <c r="DE10" i="22"/>
  <c r="DS11" i="16"/>
  <c r="DS13" i="16"/>
  <c r="DS14" i="16"/>
  <c r="DR224" i="16"/>
  <c r="DR229" i="16"/>
  <c r="DR228" i="16"/>
  <c r="DD11" i="22"/>
  <c r="DD12" i="22"/>
  <c r="DC12" i="22"/>
  <c r="DV125" i="15"/>
  <c r="DV125" i="14" s="1"/>
  <c r="DV88" i="15"/>
  <c r="DV88" i="14" s="1"/>
  <c r="DW52" i="27"/>
  <c r="DW48" i="27"/>
  <c r="DW49" i="27"/>
  <c r="DW53" i="27"/>
  <c r="DW25" i="27" s="1"/>
  <c r="DW17" i="15" s="1"/>
  <c r="DW17" i="14" s="1"/>
  <c r="DW36" i="27"/>
  <c r="DW125" i="15" s="1"/>
  <c r="DW125" i="14" s="1"/>
  <c r="DW37" i="27"/>
  <c r="DW126" i="15" s="1"/>
  <c r="DW126" i="14" s="1"/>
  <c r="DW38" i="27"/>
  <c r="DW127" i="15" s="1"/>
  <c r="DW127" i="14" s="1"/>
  <c r="DW39" i="27"/>
  <c r="DW131" i="15" s="1"/>
  <c r="DW40" i="27"/>
  <c r="DW132" i="15" s="1"/>
  <c r="DW132" i="14" s="1"/>
  <c r="DW41" i="27"/>
  <c r="DW133" i="15" s="1"/>
  <c r="DW133" i="14" s="1"/>
  <c r="DW47" i="27"/>
  <c r="DW54" i="27"/>
  <c r="DW30" i="27"/>
  <c r="DW32" i="27"/>
  <c r="DW89" i="15" s="1"/>
  <c r="DW89" i="14" s="1"/>
  <c r="DX21" i="27"/>
  <c r="DW22" i="27"/>
  <c r="DW31" i="27"/>
  <c r="DO9" i="16"/>
  <c r="DV6" i="23"/>
  <c r="DP9" i="16"/>
  <c r="DW6" i="23"/>
  <c r="DQ223" i="16"/>
  <c r="DQ227" i="16"/>
  <c r="DQ226" i="16"/>
  <c r="DQ10" i="16"/>
  <c r="DV26" i="27"/>
  <c r="DV12" i="15" s="1"/>
  <c r="DV12" i="14" s="1"/>
  <c r="AA127" i="18"/>
  <c r="K127" i="18"/>
  <c r="S128" i="18"/>
  <c r="G128" i="18"/>
  <c r="N128" i="18"/>
  <c r="F128" i="18" s="1"/>
  <c r="R128" i="18"/>
  <c r="J128" i="18" s="1"/>
  <c r="I128" i="18"/>
  <c r="AF128" i="18"/>
  <c r="O129" i="18"/>
  <c r="Q129" i="18"/>
  <c r="R129" i="18" s="1"/>
  <c r="J129" i="18" s="1"/>
  <c r="T129" i="18"/>
  <c r="U129" i="18"/>
  <c r="V129" i="18" s="1"/>
  <c r="X129" i="18"/>
  <c r="Y129" i="18"/>
  <c r="Z129" i="18" s="1"/>
  <c r="AB129" i="18"/>
  <c r="AD129" i="18"/>
  <c r="AE129" i="18" s="1"/>
  <c r="B130" i="18"/>
  <c r="A129" i="18"/>
  <c r="DV6" i="14"/>
  <c r="DJ24" i="12"/>
  <c r="DU1" i="14"/>
  <c r="DI25" i="12"/>
  <c r="DI26" i="12"/>
  <c r="DI27" i="12"/>
  <c r="DI28" i="12"/>
  <c r="DI29" i="12"/>
  <c r="DI30" i="12"/>
  <c r="DI31" i="12"/>
  <c r="DI32" i="12"/>
  <c r="DI33" i="12"/>
  <c r="DI34" i="12"/>
  <c r="DI35" i="12"/>
  <c r="DI36" i="12"/>
  <c r="DI37" i="12"/>
  <c r="DI39" i="12"/>
  <c r="DI55" i="12"/>
  <c r="DU65" i="16"/>
  <c r="DU64" i="16" s="1"/>
  <c r="DV6" i="16"/>
  <c r="DU23" i="16"/>
  <c r="DU24" i="16"/>
  <c r="DU25" i="16"/>
  <c r="DU26" i="16"/>
  <c r="DU29" i="16"/>
  <c r="DU30" i="16"/>
  <c r="DU31" i="16"/>
  <c r="DU32" i="16"/>
  <c r="DU217" i="16"/>
  <c r="DU230" i="16"/>
  <c r="DU1" i="16"/>
  <c r="DU2" i="16"/>
  <c r="DU3" i="16"/>
  <c r="DS22" i="16"/>
  <c r="DT222" i="16"/>
  <c r="DF10" i="22"/>
  <c r="DT13" i="16"/>
  <c r="EA4" i="23"/>
  <c r="DT14" i="16"/>
  <c r="DS224" i="16"/>
  <c r="DS229" i="16"/>
  <c r="DS228" i="16"/>
  <c r="DE11" i="22"/>
  <c r="DZ5" i="23"/>
  <c r="DZ4" i="23"/>
  <c r="DX47" i="27"/>
  <c r="DX49" i="27"/>
  <c r="DX53" i="27"/>
  <c r="DX36" i="27"/>
  <c r="DX48" i="27"/>
  <c r="DX52" i="27"/>
  <c r="DX24" i="27" s="1"/>
  <c r="DX41" i="27"/>
  <c r="DX133" i="15" s="1"/>
  <c r="DX133" i="14" s="1"/>
  <c r="DX38" i="27"/>
  <c r="DX127" i="15" s="1"/>
  <c r="DX127" i="14" s="1"/>
  <c r="DX40" i="27"/>
  <c r="DX132" i="15" s="1"/>
  <c r="DX132" i="14" s="1"/>
  <c r="DX37" i="27"/>
  <c r="DX126" i="15" s="1"/>
  <c r="DX126" i="14" s="1"/>
  <c r="DX39" i="27"/>
  <c r="DX131" i="15" s="1"/>
  <c r="DX131" i="14" s="1"/>
  <c r="DX54" i="27"/>
  <c r="DX26" i="27" s="1"/>
  <c r="DX12" i="15" s="1"/>
  <c r="DX12" i="14" s="1"/>
  <c r="DY21" i="27"/>
  <c r="DX22" i="27"/>
  <c r="DX31" i="27"/>
  <c r="DX30" i="27"/>
  <c r="DX32" i="27"/>
  <c r="DX89" i="15" s="1"/>
  <c r="DX89" i="14" s="1"/>
  <c r="DW88" i="15"/>
  <c r="DW88" i="14" s="1"/>
  <c r="DO209" i="16"/>
  <c r="DA41" i="22"/>
  <c r="DB41" i="22"/>
  <c r="DQ9" i="16"/>
  <c r="DX6" i="23"/>
  <c r="AA128" i="18"/>
  <c r="DT11" i="16"/>
  <c r="EA5" i="23"/>
  <c r="W128" i="18"/>
  <c r="DR223" i="16"/>
  <c r="DR227" i="16"/>
  <c r="DR226" i="16"/>
  <c r="G129" i="18"/>
  <c r="N129" i="18"/>
  <c r="F129" i="18" s="1"/>
  <c r="O130" i="18"/>
  <c r="Q130" i="18"/>
  <c r="T130" i="18"/>
  <c r="U130" i="18"/>
  <c r="V130" i="18" s="1"/>
  <c r="X130" i="18"/>
  <c r="Y130" i="18"/>
  <c r="AA130" i="18" s="1"/>
  <c r="AB130" i="18"/>
  <c r="AD130" i="18"/>
  <c r="AE130" i="18" s="1"/>
  <c r="B131" i="18"/>
  <c r="A130" i="18"/>
  <c r="DW6" i="14"/>
  <c r="DK24" i="12"/>
  <c r="DV1" i="14"/>
  <c r="DJ25" i="12"/>
  <c r="DJ26" i="12"/>
  <c r="DJ27" i="12"/>
  <c r="DJ28" i="12"/>
  <c r="DJ29" i="12"/>
  <c r="DJ30" i="12"/>
  <c r="DJ31" i="12"/>
  <c r="DJ32" i="12"/>
  <c r="DJ33" i="12"/>
  <c r="DJ34" i="12"/>
  <c r="DJ35" i="12"/>
  <c r="DJ36" i="12"/>
  <c r="DJ37" i="12"/>
  <c r="DJ39" i="12"/>
  <c r="DJ55" i="12"/>
  <c r="DV65" i="16"/>
  <c r="DV64" i="16" s="1"/>
  <c r="DW6" i="16"/>
  <c r="DV23" i="16"/>
  <c r="DV24" i="16"/>
  <c r="DV25" i="16"/>
  <c r="DV26" i="16"/>
  <c r="DV29" i="16"/>
  <c r="DV30" i="16"/>
  <c r="DV31" i="16"/>
  <c r="DV32" i="16"/>
  <c r="DV217" i="16"/>
  <c r="DV230" i="16"/>
  <c r="DV1" i="16"/>
  <c r="DV2" i="16"/>
  <c r="DV3" i="16"/>
  <c r="DT22" i="16"/>
  <c r="DU222" i="16"/>
  <c r="DG10" i="22"/>
  <c r="DU11" i="16"/>
  <c r="DU13" i="16"/>
  <c r="DU14" i="16"/>
  <c r="DT224" i="16"/>
  <c r="DT229" i="16"/>
  <c r="DT228" i="16"/>
  <c r="DF11" i="22"/>
  <c r="DF12" i="22"/>
  <c r="DR19" i="23"/>
  <c r="DU19" i="23"/>
  <c r="DP19" i="23"/>
  <c r="DS19" i="23"/>
  <c r="DQ19" i="23"/>
  <c r="DN19" i="23"/>
  <c r="DL19" i="23"/>
  <c r="DO19" i="23"/>
  <c r="DM19" i="23"/>
  <c r="DJ19" i="23"/>
  <c r="DH19" i="23"/>
  <c r="DK19" i="23"/>
  <c r="DF19" i="23"/>
  <c r="DI19" i="23"/>
  <c r="DD19" i="23"/>
  <c r="DG19" i="23"/>
  <c r="DE19" i="23"/>
  <c r="DB19" i="23"/>
  <c r="CZ19" i="23"/>
  <c r="DC19" i="23"/>
  <c r="CX19" i="23"/>
  <c r="DA19" i="23"/>
  <c r="CV19" i="23"/>
  <c r="CY19" i="23"/>
  <c r="CW19" i="23"/>
  <c r="CT19" i="23"/>
  <c r="CU19" i="23"/>
  <c r="CR19" i="23"/>
  <c r="CP19" i="23"/>
  <c r="CS19" i="23"/>
  <c r="CN19" i="23"/>
  <c r="CQ19" i="23"/>
  <c r="CL19" i="23"/>
  <c r="CO19" i="23"/>
  <c r="CJ19" i="23"/>
  <c r="CM19" i="23"/>
  <c r="CH19" i="23"/>
  <c r="CK19" i="23"/>
  <c r="CF19" i="23"/>
  <c r="CI19" i="23"/>
  <c r="CD19" i="23"/>
  <c r="CG19" i="23"/>
  <c r="CE19" i="23"/>
  <c r="CB19" i="23"/>
  <c r="CC19" i="23"/>
  <c r="BZ19" i="23"/>
  <c r="BX19" i="23"/>
  <c r="CA19" i="23"/>
  <c r="BY19" i="23"/>
  <c r="BV19" i="23"/>
  <c r="BW19" i="23"/>
  <c r="BT19" i="23"/>
  <c r="BU19" i="23"/>
  <c r="BR19" i="23"/>
  <c r="BP19" i="23"/>
  <c r="BS19" i="23"/>
  <c r="BN19" i="23"/>
  <c r="BQ19" i="23"/>
  <c r="BL19" i="23"/>
  <c r="BO19" i="23"/>
  <c r="BM19" i="23"/>
  <c r="BJ19" i="23"/>
  <c r="BK19" i="23"/>
  <c r="BH19" i="23"/>
  <c r="BF19" i="23"/>
  <c r="BI19" i="23"/>
  <c r="BD19" i="23"/>
  <c r="BG19" i="23"/>
  <c r="BB19" i="23"/>
  <c r="BE19" i="23"/>
  <c r="AZ19" i="23"/>
  <c r="BC19" i="23"/>
  <c r="AX19" i="23"/>
  <c r="BA19" i="23"/>
  <c r="AY19" i="23"/>
  <c r="AV19" i="23"/>
  <c r="AW19" i="23"/>
  <c r="AT19" i="23"/>
  <c r="AU19" i="23"/>
  <c r="AR19" i="23"/>
  <c r="AS19" i="23"/>
  <c r="AP19" i="23"/>
  <c r="AQ19" i="23"/>
  <c r="AN19" i="23"/>
  <c r="AO19" i="23"/>
  <c r="AL19" i="23"/>
  <c r="AM19" i="23"/>
  <c r="AJ19" i="23"/>
  <c r="AH19" i="23"/>
  <c r="AK19" i="23"/>
  <c r="AI19" i="23"/>
  <c r="U19" i="23"/>
  <c r="Y19" i="23"/>
  <c r="AE19" i="23"/>
  <c r="AC19" i="23"/>
  <c r="R19" i="23"/>
  <c r="G19" i="23"/>
  <c r="T19" i="23"/>
  <c r="I19" i="23"/>
  <c r="AG19" i="23"/>
  <c r="Z19" i="23"/>
  <c r="AB19" i="23"/>
  <c r="O19" i="23"/>
  <c r="EA19" i="23"/>
  <c r="V19" i="23"/>
  <c r="Q19" i="23"/>
  <c r="N19" i="23"/>
  <c r="L19" i="23"/>
  <c r="H19" i="23"/>
  <c r="AD19" i="23"/>
  <c r="X19" i="23"/>
  <c r="AF19" i="23"/>
  <c r="W19" i="23"/>
  <c r="S19" i="23"/>
  <c r="M19" i="23"/>
  <c r="J19" i="23"/>
  <c r="K19" i="23"/>
  <c r="AA19" i="23"/>
  <c r="P19" i="23"/>
  <c r="DE12" i="22"/>
  <c r="DU20" i="23"/>
  <c r="DX20" i="23"/>
  <c r="DV20" i="23"/>
  <c r="DW20" i="23"/>
  <c r="DY20" i="23"/>
  <c r="F5" i="23"/>
  <c r="F20" i="23"/>
  <c r="DT20" i="23"/>
  <c r="DT82" i="23"/>
  <c r="DR20" i="23"/>
  <c r="DR82" i="23"/>
  <c r="DZ20" i="23"/>
  <c r="DZ82" i="23"/>
  <c r="DV19" i="23"/>
  <c r="DY19" i="23"/>
  <c r="DT19" i="23"/>
  <c r="DW19" i="23"/>
  <c r="DX19" i="23"/>
  <c r="F4" i="23"/>
  <c r="F19" i="23"/>
  <c r="DZ19" i="23"/>
  <c r="DY47" i="27"/>
  <c r="DY48" i="27"/>
  <c r="DY25" i="27" s="1"/>
  <c r="DY17" i="15" s="1"/>
  <c r="DY17" i="14" s="1"/>
  <c r="DY52" i="27"/>
  <c r="DY53" i="27"/>
  <c r="DY40" i="27"/>
  <c r="DY132" i="15" s="1"/>
  <c r="DY132" i="14" s="1"/>
  <c r="DY41" i="27"/>
  <c r="DY133" i="15" s="1"/>
  <c r="DY133" i="14" s="1"/>
  <c r="DY36" i="27"/>
  <c r="DY39" i="27"/>
  <c r="DY131" i="15" s="1"/>
  <c r="DY37" i="27"/>
  <c r="DY126" i="15" s="1"/>
  <c r="DY126" i="14" s="1"/>
  <c r="DY38" i="27"/>
  <c r="DY49" i="27"/>
  <c r="DY54" i="27"/>
  <c r="DY26" i="27" s="1"/>
  <c r="DY12" i="15" s="1"/>
  <c r="DY12" i="14" s="1"/>
  <c r="DZ21" i="27"/>
  <c r="DY32" i="27"/>
  <c r="DY89" i="15" s="1"/>
  <c r="DY89" i="14" s="1"/>
  <c r="DY22" i="27"/>
  <c r="DY30" i="27"/>
  <c r="DY31" i="27"/>
  <c r="DX88" i="15"/>
  <c r="DX88" i="14" s="1"/>
  <c r="DX87" i="15"/>
  <c r="DX87" i="14" s="1"/>
  <c r="DC41" i="22"/>
  <c r="DP20" i="23"/>
  <c r="DP82" i="23"/>
  <c r="DS20" i="23"/>
  <c r="DS82" i="23"/>
  <c r="K20" i="23"/>
  <c r="K82" i="23"/>
  <c r="Q20" i="23"/>
  <c r="Q82" i="23"/>
  <c r="T20" i="23"/>
  <c r="T82" i="23"/>
  <c r="AA20" i="23"/>
  <c r="AA82" i="23"/>
  <c r="G20" i="23"/>
  <c r="N20" i="23"/>
  <c r="N82" i="23"/>
  <c r="Y20" i="23"/>
  <c r="Y82" i="23"/>
  <c r="AC20" i="23"/>
  <c r="AC82" i="23"/>
  <c r="AE20" i="23"/>
  <c r="AE82" i="23"/>
  <c r="M20" i="23"/>
  <c r="M82" i="23"/>
  <c r="V20" i="23"/>
  <c r="V82" i="23"/>
  <c r="AH20" i="23"/>
  <c r="AH82" i="23"/>
  <c r="I20" i="23"/>
  <c r="I82" i="23"/>
  <c r="EA20" i="23"/>
  <c r="EA82" i="23"/>
  <c r="H20" i="23"/>
  <c r="H82" i="23"/>
  <c r="P20" i="23"/>
  <c r="P82" i="23"/>
  <c r="AD20" i="23"/>
  <c r="AD82" i="23"/>
  <c r="W20" i="23"/>
  <c r="W82" i="23"/>
  <c r="X20" i="23"/>
  <c r="X82" i="23"/>
  <c r="U20" i="23"/>
  <c r="U82" i="23"/>
  <c r="S20" i="23"/>
  <c r="S82" i="23"/>
  <c r="J20" i="23"/>
  <c r="J82" i="23"/>
  <c r="AB20" i="23"/>
  <c r="AB82" i="23"/>
  <c r="L20" i="23"/>
  <c r="L82" i="23"/>
  <c r="O20" i="23"/>
  <c r="O82" i="23"/>
  <c r="Z20" i="23"/>
  <c r="Z82" i="23"/>
  <c r="AG20" i="23"/>
  <c r="AG82" i="23"/>
  <c r="R20" i="23"/>
  <c r="R82" i="23"/>
  <c r="AF20" i="23"/>
  <c r="AF82" i="23"/>
  <c r="AJ20" i="23"/>
  <c r="AJ82" i="23"/>
  <c r="AI20" i="23"/>
  <c r="AI82" i="23"/>
  <c r="AL20" i="23"/>
  <c r="AL82" i="23"/>
  <c r="AK20" i="23"/>
  <c r="AK82" i="23"/>
  <c r="AO20" i="23"/>
  <c r="AO82" i="23"/>
  <c r="AM20" i="23"/>
  <c r="AM82" i="23"/>
  <c r="AR20" i="23"/>
  <c r="AR82" i="23"/>
  <c r="AP20" i="23"/>
  <c r="AP82" i="23"/>
  <c r="AN20" i="23"/>
  <c r="AN82" i="23"/>
  <c r="AQ20" i="23"/>
  <c r="AQ82" i="23"/>
  <c r="AS20" i="23"/>
  <c r="AS82" i="23"/>
  <c r="AT20" i="23"/>
  <c r="AT82" i="23"/>
  <c r="AV20" i="23"/>
  <c r="AV82" i="23"/>
  <c r="AU20" i="23"/>
  <c r="AU82" i="23"/>
  <c r="AX20" i="23"/>
  <c r="AX82" i="23"/>
  <c r="AW20" i="23"/>
  <c r="AW82" i="23"/>
  <c r="AZ20" i="23"/>
  <c r="AZ82" i="23"/>
  <c r="BC20" i="23"/>
  <c r="BC82" i="23"/>
  <c r="BA20" i="23"/>
  <c r="BA82" i="23"/>
  <c r="AY20" i="23"/>
  <c r="AY82" i="23"/>
  <c r="BE20" i="23"/>
  <c r="BE82" i="23"/>
  <c r="BB20" i="23"/>
  <c r="BB82" i="23"/>
  <c r="BF20" i="23"/>
  <c r="BF82" i="23"/>
  <c r="BD20" i="23"/>
  <c r="BD82" i="23"/>
  <c r="BH20" i="23"/>
  <c r="BH82" i="23"/>
  <c r="BG20" i="23"/>
  <c r="BG82" i="23"/>
  <c r="BJ20" i="23"/>
  <c r="BJ82" i="23"/>
  <c r="BI20" i="23"/>
  <c r="BI82" i="23"/>
  <c r="BK20" i="23"/>
  <c r="BK82" i="23"/>
  <c r="BL20" i="23"/>
  <c r="BL82" i="23"/>
  <c r="BM20" i="23"/>
  <c r="BM82" i="23"/>
  <c r="BN20" i="23"/>
  <c r="BN82" i="23"/>
  <c r="BO20" i="23"/>
  <c r="BO82" i="23"/>
  <c r="BP20" i="23"/>
  <c r="BP82" i="23"/>
  <c r="BS20" i="23"/>
  <c r="BS82" i="23"/>
  <c r="BQ20" i="23"/>
  <c r="BQ82" i="23"/>
  <c r="BR20" i="23"/>
  <c r="BR82" i="23"/>
  <c r="BU20" i="23"/>
  <c r="BU82" i="23"/>
  <c r="BW20" i="23"/>
  <c r="BW82" i="23"/>
  <c r="BT20" i="23"/>
  <c r="BT82" i="23"/>
  <c r="BY20" i="23"/>
  <c r="BY82" i="23"/>
  <c r="BV20" i="23"/>
  <c r="BV82" i="23"/>
  <c r="BX20" i="23"/>
  <c r="BX82" i="23"/>
  <c r="CA20" i="23"/>
  <c r="CA82" i="23"/>
  <c r="BZ20" i="23"/>
  <c r="BZ82" i="23"/>
  <c r="CC20" i="23"/>
  <c r="CC82" i="23"/>
  <c r="CE20" i="23"/>
  <c r="CE82" i="23"/>
  <c r="CB20" i="23"/>
  <c r="CB82" i="23"/>
  <c r="CD20" i="23"/>
  <c r="CD82" i="23"/>
  <c r="CG20" i="23"/>
  <c r="CG82" i="23"/>
  <c r="CF20" i="23"/>
  <c r="CF82" i="23"/>
  <c r="CI20" i="23"/>
  <c r="CI82" i="23"/>
  <c r="CK20" i="23"/>
  <c r="CK82" i="23"/>
  <c r="CH20" i="23"/>
  <c r="CH82" i="23"/>
  <c r="CJ20" i="23"/>
  <c r="CJ82" i="23"/>
  <c r="CM20" i="23"/>
  <c r="CM82" i="23"/>
  <c r="CL20" i="23"/>
  <c r="CL82" i="23"/>
  <c r="CO20" i="23"/>
  <c r="CO82" i="23"/>
  <c r="CN20" i="23"/>
  <c r="CN82" i="23"/>
  <c r="CQ20" i="23"/>
  <c r="CQ82" i="23"/>
  <c r="CP20" i="23"/>
  <c r="CS20" i="23"/>
  <c r="CU20" i="23"/>
  <c r="CR20" i="23"/>
  <c r="CW20" i="23"/>
  <c r="CT20" i="23"/>
  <c r="CV20" i="23"/>
  <c r="CX20" i="23"/>
  <c r="CY20" i="23"/>
  <c r="CZ20" i="23"/>
  <c r="DB20" i="23"/>
  <c r="DA20" i="23"/>
  <c r="DE20" i="23"/>
  <c r="DC20" i="23"/>
  <c r="DD20" i="23"/>
  <c r="DG20" i="23"/>
  <c r="DI20" i="23"/>
  <c r="DF20" i="23"/>
  <c r="DK20" i="23"/>
  <c r="DH20" i="23"/>
  <c r="DJ20" i="23"/>
  <c r="DM20" i="23"/>
  <c r="DL20" i="23"/>
  <c r="DO20" i="23"/>
  <c r="DQ20" i="23"/>
  <c r="DN20" i="23"/>
  <c r="DR10" i="16"/>
  <c r="DU22" i="16"/>
  <c r="DS223" i="16"/>
  <c r="DS227" i="16"/>
  <c r="DS226" i="16"/>
  <c r="DS10" i="16"/>
  <c r="DP209" i="16"/>
  <c r="AA129" i="18"/>
  <c r="S130" i="18"/>
  <c r="G130" i="18"/>
  <c r="N130" i="18"/>
  <c r="F130" i="18" s="1"/>
  <c r="R130" i="18"/>
  <c r="J130" i="18" s="1"/>
  <c r="I130" i="18"/>
  <c r="AF130" i="18"/>
  <c r="O131" i="18"/>
  <c r="Q131" i="18"/>
  <c r="T131" i="18"/>
  <c r="U131" i="18"/>
  <c r="V131" i="18" s="1"/>
  <c r="X131" i="18"/>
  <c r="Y131" i="18"/>
  <c r="Z131" i="18" s="1"/>
  <c r="AB131" i="18"/>
  <c r="AD131" i="18"/>
  <c r="AE131" i="18" s="1"/>
  <c r="B132" i="18"/>
  <c r="A131" i="18"/>
  <c r="DX6" i="14"/>
  <c r="DL24" i="12"/>
  <c r="DW1" i="14"/>
  <c r="DK25" i="12"/>
  <c r="DK26" i="12"/>
  <c r="DK27" i="12"/>
  <c r="DK28" i="12"/>
  <c r="DK29" i="12"/>
  <c r="DK30" i="12"/>
  <c r="DK31" i="12"/>
  <c r="DK32" i="12"/>
  <c r="DK33" i="12"/>
  <c r="DK34" i="12"/>
  <c r="DK35" i="12"/>
  <c r="DK36" i="12"/>
  <c r="DK37" i="12"/>
  <c r="DK39" i="12"/>
  <c r="DK55" i="12"/>
  <c r="DW65" i="16"/>
  <c r="DW64" i="16" s="1"/>
  <c r="DX6" i="16"/>
  <c r="DW23" i="16"/>
  <c r="DW24" i="16"/>
  <c r="DW25" i="16"/>
  <c r="DW26" i="16"/>
  <c r="DW29" i="16"/>
  <c r="DW30" i="16"/>
  <c r="DW31" i="16"/>
  <c r="DW32" i="16"/>
  <c r="DW217" i="16"/>
  <c r="DW230" i="16"/>
  <c r="DW1" i="16"/>
  <c r="DW2" i="16"/>
  <c r="DW3" i="16"/>
  <c r="DV222" i="16"/>
  <c r="DH10" i="22"/>
  <c r="DV13" i="16"/>
  <c r="DV14" i="16"/>
  <c r="DU224" i="16"/>
  <c r="DU229" i="16"/>
  <c r="DU228" i="16"/>
  <c r="DG11" i="22"/>
  <c r="G77" i="23"/>
  <c r="E19" i="23" a="1"/>
  <c r="E19" i="23"/>
  <c r="C19" i="23"/>
  <c r="C52" i="23" s="1"/>
  <c r="F36" i="23"/>
  <c r="D20" i="23"/>
  <c r="C36" i="23"/>
  <c r="DT81" i="23"/>
  <c r="DT83" i="23"/>
  <c r="DR81" i="23"/>
  <c r="DR83" i="23"/>
  <c r="DZ83" i="23"/>
  <c r="DZ81" i="23"/>
  <c r="D19" i="23"/>
  <c r="D52" i="23" s="1"/>
  <c r="C35" i="23"/>
  <c r="F35" i="23"/>
  <c r="DY125" i="15"/>
  <c r="DY125" i="14" s="1"/>
  <c r="DZ49" i="27"/>
  <c r="DZ52" i="27"/>
  <c r="DZ47" i="27"/>
  <c r="DZ38" i="27"/>
  <c r="DZ127" i="15" s="1"/>
  <c r="DZ127" i="14" s="1"/>
  <c r="DZ37" i="27"/>
  <c r="DZ126" i="15" s="1"/>
  <c r="DZ126" i="14" s="1"/>
  <c r="DZ40" i="27"/>
  <c r="DZ132" i="15" s="1"/>
  <c r="DZ132" i="14" s="1"/>
  <c r="DZ41" i="27"/>
  <c r="DZ133" i="15" s="1"/>
  <c r="DZ133" i="14" s="1"/>
  <c r="DZ36" i="27"/>
  <c r="DZ39" i="27"/>
  <c r="DZ131" i="15" s="1"/>
  <c r="DZ131" i="14" s="1"/>
  <c r="DZ48" i="27"/>
  <c r="DZ53" i="27"/>
  <c r="DZ54" i="27"/>
  <c r="EA21" i="27"/>
  <c r="DZ30" i="27"/>
  <c r="DZ31" i="27"/>
  <c r="DZ22" i="27"/>
  <c r="DZ32" i="27"/>
  <c r="DZ89" i="15" s="1"/>
  <c r="DZ89" i="14" s="1"/>
  <c r="DY87" i="15"/>
  <c r="DY87" i="14" s="1"/>
  <c r="DP81" i="23"/>
  <c r="DP83" i="23"/>
  <c r="DS83" i="23"/>
  <c r="DS81" i="23"/>
  <c r="K83" i="23"/>
  <c r="K81" i="23"/>
  <c r="Q83" i="23"/>
  <c r="Q81" i="23"/>
  <c r="T83" i="23"/>
  <c r="T81" i="23"/>
  <c r="AA81" i="23"/>
  <c r="AA83" i="23"/>
  <c r="E20" i="23" a="1"/>
  <c r="E20" i="23"/>
  <c r="C20" i="23"/>
  <c r="C53" i="23" s="1"/>
  <c r="G82" i="23"/>
  <c r="N81" i="23"/>
  <c r="N83" i="23"/>
  <c r="Y81" i="23"/>
  <c r="Y83" i="23"/>
  <c r="AC83" i="23"/>
  <c r="AC81" i="23"/>
  <c r="AE81" i="23"/>
  <c r="AE83" i="23"/>
  <c r="M81" i="23"/>
  <c r="M83" i="23"/>
  <c r="V83" i="23"/>
  <c r="V81" i="23"/>
  <c r="AH83" i="23"/>
  <c r="AH81" i="23"/>
  <c r="I81" i="23"/>
  <c r="I83" i="23"/>
  <c r="EA81" i="23"/>
  <c r="EA83" i="23"/>
  <c r="H83" i="23"/>
  <c r="H81" i="23"/>
  <c r="P83" i="23"/>
  <c r="P81" i="23"/>
  <c r="AD83" i="23"/>
  <c r="AD81" i="23"/>
  <c r="W81" i="23"/>
  <c r="W83" i="23"/>
  <c r="X81" i="23"/>
  <c r="X83" i="23"/>
  <c r="U83" i="23"/>
  <c r="U81" i="23"/>
  <c r="S83" i="23"/>
  <c r="S81" i="23"/>
  <c r="J83" i="23"/>
  <c r="J81" i="23"/>
  <c r="AB83" i="23"/>
  <c r="AB81" i="23"/>
  <c r="L81" i="23"/>
  <c r="L83" i="23"/>
  <c r="O83" i="23"/>
  <c r="O81" i="23"/>
  <c r="Z81" i="23"/>
  <c r="Z83" i="23"/>
  <c r="AG83" i="23"/>
  <c r="AG81" i="23"/>
  <c r="R83" i="23"/>
  <c r="R81" i="23"/>
  <c r="AF83" i="23"/>
  <c r="AF81" i="23"/>
  <c r="AJ81" i="23"/>
  <c r="AJ83" i="23"/>
  <c r="AI81" i="23"/>
  <c r="AI83" i="23"/>
  <c r="AL81" i="23"/>
  <c r="AL83" i="23"/>
  <c r="AK81" i="23"/>
  <c r="AK83" i="23"/>
  <c r="AO81" i="23"/>
  <c r="AO83" i="23"/>
  <c r="AM83" i="23"/>
  <c r="AM81" i="23"/>
  <c r="AR83" i="23"/>
  <c r="AR81" i="23"/>
  <c r="AP81" i="23"/>
  <c r="AP83" i="23"/>
  <c r="AN81" i="23"/>
  <c r="AN83" i="23"/>
  <c r="AQ83" i="23"/>
  <c r="AQ81" i="23"/>
  <c r="AS83" i="23"/>
  <c r="AS81" i="23"/>
  <c r="AT83" i="23"/>
  <c r="AT81" i="23"/>
  <c r="AV83" i="23"/>
  <c r="AV81" i="23"/>
  <c r="AU83" i="23"/>
  <c r="AU81" i="23"/>
  <c r="AX83" i="23"/>
  <c r="AX81" i="23"/>
  <c r="AW81" i="23"/>
  <c r="AW83" i="23"/>
  <c r="AZ81" i="23"/>
  <c r="AZ83" i="23"/>
  <c r="BC81" i="23"/>
  <c r="BC83" i="23"/>
  <c r="BA83" i="23"/>
  <c r="BA81" i="23"/>
  <c r="AY83" i="23"/>
  <c r="AY81" i="23"/>
  <c r="BE83" i="23"/>
  <c r="BE81" i="23"/>
  <c r="BB83" i="23"/>
  <c r="BB81" i="23"/>
  <c r="BF81" i="23"/>
  <c r="BF83" i="23"/>
  <c r="BD81" i="23"/>
  <c r="BD83" i="23"/>
  <c r="BH81" i="23"/>
  <c r="BH83" i="23"/>
  <c r="BG81" i="23"/>
  <c r="BG83" i="23"/>
  <c r="BJ83" i="23"/>
  <c r="BJ81" i="23"/>
  <c r="BI81" i="23"/>
  <c r="BI83" i="23"/>
  <c r="BK81" i="23"/>
  <c r="BK83" i="23"/>
  <c r="BL83" i="23"/>
  <c r="BL81" i="23"/>
  <c r="BM83" i="23"/>
  <c r="BM81" i="23"/>
  <c r="BN81" i="23"/>
  <c r="BN83" i="23"/>
  <c r="BO81" i="23"/>
  <c r="BO83" i="23"/>
  <c r="BP81" i="23"/>
  <c r="BP83" i="23"/>
  <c r="BS83" i="23"/>
  <c r="BS81" i="23"/>
  <c r="BQ83" i="23"/>
  <c r="BQ81" i="23"/>
  <c r="BR83" i="23"/>
  <c r="BR81" i="23"/>
  <c r="BU81" i="23"/>
  <c r="BU83" i="23"/>
  <c r="BW83" i="23"/>
  <c r="BW81" i="23"/>
  <c r="BT81" i="23"/>
  <c r="BT83" i="23"/>
  <c r="BY81" i="23"/>
  <c r="BY83" i="23"/>
  <c r="BV81" i="23"/>
  <c r="BV83" i="23"/>
  <c r="BX81" i="23"/>
  <c r="BX83" i="23"/>
  <c r="CA83" i="23"/>
  <c r="CA81" i="23"/>
  <c r="BZ81" i="23"/>
  <c r="BZ83" i="23"/>
  <c r="CC81" i="23"/>
  <c r="CC83" i="23"/>
  <c r="CE83" i="23"/>
  <c r="CE81" i="23"/>
  <c r="CB81" i="23"/>
  <c r="CB83" i="23"/>
  <c r="CD83" i="23"/>
  <c r="CD81" i="23"/>
  <c r="CG81" i="23"/>
  <c r="CG83" i="23"/>
  <c r="CF81" i="23"/>
  <c r="CF83" i="23"/>
  <c r="CI81" i="23"/>
  <c r="CI83" i="23"/>
  <c r="CK81" i="23"/>
  <c r="CK83" i="23"/>
  <c r="CH81" i="23"/>
  <c r="CH83" i="23"/>
  <c r="CJ81" i="23"/>
  <c r="CJ83" i="23"/>
  <c r="CM83" i="23"/>
  <c r="CM81" i="23"/>
  <c r="CL81" i="23"/>
  <c r="CL83" i="23"/>
  <c r="CO81" i="23"/>
  <c r="CO83" i="23"/>
  <c r="CN81" i="23"/>
  <c r="CN83" i="23"/>
  <c r="CQ83" i="23"/>
  <c r="CQ81" i="23"/>
  <c r="DR9" i="16"/>
  <c r="DY6" i="23"/>
  <c r="DS9" i="16"/>
  <c r="DZ6" i="23"/>
  <c r="DN77" i="23"/>
  <c r="DE77" i="23"/>
  <c r="CW77" i="23"/>
  <c r="AB77" i="23"/>
  <c r="M77" i="23"/>
  <c r="DV77" i="23"/>
  <c r="CH77" i="23"/>
  <c r="CK77" i="23"/>
  <c r="CF77" i="23"/>
  <c r="CI77" i="23"/>
  <c r="CD77" i="23"/>
  <c r="CG77" i="23"/>
  <c r="CE77" i="23"/>
  <c r="CB77" i="23"/>
  <c r="CC77" i="23"/>
  <c r="BZ77" i="23"/>
  <c r="BX77" i="23"/>
  <c r="CA77" i="23"/>
  <c r="BY77" i="23"/>
  <c r="BV77" i="23"/>
  <c r="BW77" i="23"/>
  <c r="BT77" i="23"/>
  <c r="BU77" i="23"/>
  <c r="BR77" i="23"/>
  <c r="BP77" i="23"/>
  <c r="BS77" i="23"/>
  <c r="BN77" i="23"/>
  <c r="BQ77" i="23"/>
  <c r="BL77" i="23"/>
  <c r="BO77" i="23"/>
  <c r="BM77" i="23"/>
  <c r="BJ77" i="23"/>
  <c r="BK77" i="23"/>
  <c r="BH77" i="23"/>
  <c r="BF77" i="23"/>
  <c r="BI77" i="23"/>
  <c r="BD77" i="23"/>
  <c r="BG77" i="23"/>
  <c r="BB77" i="23"/>
  <c r="BE77" i="23"/>
  <c r="AZ77" i="23"/>
  <c r="BC77" i="23"/>
  <c r="AX77" i="23"/>
  <c r="BA77" i="23"/>
  <c r="AY77" i="23"/>
  <c r="AV77" i="23"/>
  <c r="AW77" i="23"/>
  <c r="AT77" i="23"/>
  <c r="AU77" i="23"/>
  <c r="AR77" i="23"/>
  <c r="AS77" i="23"/>
  <c r="AP77" i="23"/>
  <c r="AQ77" i="23"/>
  <c r="AN77" i="23"/>
  <c r="AO77" i="23"/>
  <c r="AL77" i="23"/>
  <c r="AM77" i="23"/>
  <c r="AJ77" i="23"/>
  <c r="AH77" i="23"/>
  <c r="AK77" i="23"/>
  <c r="AI77" i="23"/>
  <c r="U77" i="23"/>
  <c r="Y77" i="23"/>
  <c r="AE77" i="23"/>
  <c r="AC77" i="23"/>
  <c r="R77" i="23"/>
  <c r="T77" i="23"/>
  <c r="I77" i="23"/>
  <c r="AG77" i="23"/>
  <c r="Q77" i="23"/>
  <c r="W77" i="23"/>
  <c r="P77" i="23"/>
  <c r="DY82" i="23"/>
  <c r="DX77" i="23"/>
  <c r="CP82" i="23"/>
  <c r="CS82" i="23"/>
  <c r="CU82" i="23"/>
  <c r="CR82" i="23"/>
  <c r="CW82" i="23"/>
  <c r="CT82" i="23"/>
  <c r="CV82" i="23"/>
  <c r="CX82" i="23"/>
  <c r="CY82" i="23"/>
  <c r="CZ82" i="23"/>
  <c r="DB82" i="23"/>
  <c r="DA82" i="23"/>
  <c r="DE82" i="23"/>
  <c r="DC82" i="23"/>
  <c r="DD82" i="23"/>
  <c r="DG82" i="23"/>
  <c r="DI82" i="23"/>
  <c r="DF82" i="23"/>
  <c r="DK82" i="23"/>
  <c r="DH82" i="23"/>
  <c r="DJ82" i="23"/>
  <c r="DM82" i="23"/>
  <c r="DL82" i="23"/>
  <c r="DO82" i="23"/>
  <c r="DQ82" i="23"/>
  <c r="DN82" i="23"/>
  <c r="DV11" i="16"/>
  <c r="W130" i="18"/>
  <c r="DT223" i="16"/>
  <c r="DT227" i="16"/>
  <c r="DT226" i="16"/>
  <c r="DT10" i="16"/>
  <c r="DQ77" i="23"/>
  <c r="DM77" i="23"/>
  <c r="DF77" i="23"/>
  <c r="CZ77" i="23"/>
  <c r="CV77" i="23"/>
  <c r="CP77" i="23"/>
  <c r="CL77" i="23"/>
  <c r="Z77" i="23"/>
  <c r="N77" i="23"/>
  <c r="AD77" i="23"/>
  <c r="K77" i="23"/>
  <c r="DX82" i="23"/>
  <c r="DT77" i="23"/>
  <c r="DR77" i="23"/>
  <c r="DL77" i="23"/>
  <c r="DH77" i="23"/>
  <c r="DG77" i="23"/>
  <c r="CX77" i="23"/>
  <c r="CU77" i="23"/>
  <c r="CN77" i="23"/>
  <c r="CJ77" i="23"/>
  <c r="V77" i="23"/>
  <c r="H77" i="23"/>
  <c r="J77" i="23"/>
  <c r="DV82" i="23"/>
  <c r="DY77" i="23"/>
  <c r="DZ77" i="23"/>
  <c r="DU77" i="23"/>
  <c r="DO77" i="23"/>
  <c r="DK77" i="23"/>
  <c r="DB77" i="23"/>
  <c r="DA77" i="23"/>
  <c r="CR77" i="23"/>
  <c r="CQ77" i="23"/>
  <c r="O77" i="23"/>
  <c r="L77" i="23"/>
  <c r="S77" i="23"/>
  <c r="DS77" i="23"/>
  <c r="DJ77" i="23"/>
  <c r="DD77" i="23"/>
  <c r="DC77" i="23"/>
  <c r="CY77" i="23"/>
  <c r="CS77" i="23"/>
  <c r="CO77" i="23"/>
  <c r="EA77" i="23"/>
  <c r="AF77" i="23"/>
  <c r="AA77" i="23"/>
  <c r="DW82" i="23"/>
  <c r="DW77" i="23"/>
  <c r="DP77" i="23"/>
  <c r="DI77" i="23"/>
  <c r="CT77" i="23"/>
  <c r="CM77" i="23"/>
  <c r="X77" i="23"/>
  <c r="DU82" i="23"/>
  <c r="DQ209" i="16"/>
  <c r="K130" i="18"/>
  <c r="R131" i="18"/>
  <c r="J131" i="18" s="1"/>
  <c r="I131" i="18"/>
  <c r="O132" i="18"/>
  <c r="Q132" i="18"/>
  <c r="T132" i="18"/>
  <c r="U132" i="18"/>
  <c r="V132" i="18" s="1"/>
  <c r="X132" i="18"/>
  <c r="Y132" i="18"/>
  <c r="Z132" i="18" s="1"/>
  <c r="AB132" i="18"/>
  <c r="AD132" i="18"/>
  <c r="AE132" i="18" s="1"/>
  <c r="B133" i="18"/>
  <c r="A132" i="18"/>
  <c r="DY6" i="14"/>
  <c r="DM24" i="12"/>
  <c r="DX1" i="14"/>
  <c r="DL25" i="12"/>
  <c r="DL26" i="12"/>
  <c r="DL27" i="12"/>
  <c r="DL28" i="12"/>
  <c r="DL29" i="12"/>
  <c r="DL30" i="12"/>
  <c r="DL31" i="12"/>
  <c r="DL32" i="12"/>
  <c r="DL33" i="12"/>
  <c r="DL34" i="12"/>
  <c r="DL35" i="12"/>
  <c r="DL36" i="12"/>
  <c r="DL37" i="12"/>
  <c r="DL39" i="12"/>
  <c r="DL55" i="12"/>
  <c r="DX65" i="16"/>
  <c r="DX64" i="16" s="1"/>
  <c r="DY6" i="16"/>
  <c r="DX23" i="16"/>
  <c r="DX24" i="16"/>
  <c r="DX25" i="16"/>
  <c r="DX26" i="16"/>
  <c r="DX29" i="16"/>
  <c r="DX30" i="16"/>
  <c r="DX31" i="16"/>
  <c r="DX32" i="16"/>
  <c r="DX217" i="16"/>
  <c r="DX230" i="16"/>
  <c r="DX1" i="16"/>
  <c r="DX2" i="16"/>
  <c r="DX3" i="16"/>
  <c r="DV22" i="16"/>
  <c r="DW222" i="16"/>
  <c r="DI10" i="22"/>
  <c r="DW11" i="16"/>
  <c r="DW13" i="16"/>
  <c r="DW14" i="16"/>
  <c r="DV224" i="16"/>
  <c r="DV229" i="16"/>
  <c r="DV228" i="16"/>
  <c r="DH11" i="22"/>
  <c r="DH12" i="22"/>
  <c r="DG12" i="22"/>
  <c r="G78" i="23"/>
  <c r="G76" i="23"/>
  <c r="D53" i="23"/>
  <c r="DZ125" i="15"/>
  <c r="DZ125" i="14" s="1"/>
  <c r="EA53" i="27"/>
  <c r="EA48" i="27"/>
  <c r="EA47" i="27"/>
  <c r="EA24" i="27" s="1"/>
  <c r="EA16" i="15" s="1"/>
  <c r="EA49" i="27"/>
  <c r="EA26" i="27" s="1"/>
  <c r="EA12" i="15" s="1"/>
  <c r="EA12" i="14" s="1"/>
  <c r="EA39" i="27"/>
  <c r="EA131" i="15" s="1"/>
  <c r="EA131" i="14" s="1"/>
  <c r="EA41" i="27"/>
  <c r="EA133" i="15" s="1"/>
  <c r="EA133" i="14" s="1"/>
  <c r="EA40" i="27"/>
  <c r="EA132" i="15" s="1"/>
  <c r="EA132" i="14" s="1"/>
  <c r="EA36" i="27"/>
  <c r="EA37" i="27"/>
  <c r="EA126" i="15" s="1"/>
  <c r="EA126" i="14" s="1"/>
  <c r="EA38" i="27"/>
  <c r="EA127" i="15" s="1"/>
  <c r="EA127" i="14" s="1"/>
  <c r="EA52" i="27"/>
  <c r="EA54" i="27"/>
  <c r="EB21" i="27"/>
  <c r="EA22" i="27"/>
  <c r="EA30" i="27"/>
  <c r="EA32" i="27"/>
  <c r="EA89" i="15" s="1"/>
  <c r="EA89" i="14" s="1"/>
  <c r="EA31" i="27"/>
  <c r="DZ87" i="15"/>
  <c r="DZ87" i="14" s="1"/>
  <c r="G81" i="23"/>
  <c r="G83" i="23"/>
  <c r="DR209" i="16"/>
  <c r="DS209" i="16"/>
  <c r="DD41" i="22"/>
  <c r="DT21" i="23"/>
  <c r="DV21" i="23"/>
  <c r="DV87" i="23"/>
  <c r="DW21" i="23"/>
  <c r="DW87" i="23"/>
  <c r="DU21" i="23"/>
  <c r="DU87" i="23"/>
  <c r="F6" i="23"/>
  <c r="F21" i="23"/>
  <c r="DX21" i="23"/>
  <c r="DX87" i="23"/>
  <c r="DY21" i="23"/>
  <c r="DY87" i="23"/>
  <c r="DE41" i="22"/>
  <c r="DN76" i="23"/>
  <c r="DN78" i="23"/>
  <c r="DE78" i="23"/>
  <c r="DE76" i="23"/>
  <c r="CW76" i="23"/>
  <c r="CW78" i="23"/>
  <c r="AB78" i="23"/>
  <c r="AB76" i="23"/>
  <c r="M76" i="23"/>
  <c r="M78" i="23"/>
  <c r="DV78" i="23"/>
  <c r="DV76" i="23"/>
  <c r="CH78" i="23"/>
  <c r="CH76" i="23"/>
  <c r="CK76" i="23"/>
  <c r="CK78" i="23"/>
  <c r="CF78" i="23"/>
  <c r="CF76" i="23"/>
  <c r="CI78" i="23"/>
  <c r="CI76" i="23"/>
  <c r="CD76" i="23"/>
  <c r="CD78" i="23"/>
  <c r="CG78" i="23"/>
  <c r="CG76" i="23"/>
  <c r="CE78" i="23"/>
  <c r="CE76" i="23"/>
  <c r="CB76" i="23"/>
  <c r="CB78" i="23"/>
  <c r="CC76" i="23"/>
  <c r="CC78" i="23"/>
  <c r="BZ76" i="23"/>
  <c r="BZ78" i="23"/>
  <c r="BX76" i="23"/>
  <c r="BX78" i="23"/>
  <c r="CA76" i="23"/>
  <c r="CA78" i="23"/>
  <c r="BY78" i="23"/>
  <c r="BY76" i="23"/>
  <c r="BV76" i="23"/>
  <c r="BV78" i="23"/>
  <c r="BW78" i="23"/>
  <c r="BW76" i="23"/>
  <c r="BT78" i="23"/>
  <c r="BT76" i="23"/>
  <c r="BU78" i="23"/>
  <c r="BU76" i="23"/>
  <c r="BR76" i="23"/>
  <c r="BR78" i="23"/>
  <c r="BP76" i="23"/>
  <c r="BP78" i="23"/>
  <c r="BS78" i="23"/>
  <c r="BS76" i="23"/>
  <c r="BN76" i="23"/>
  <c r="BN78" i="23"/>
  <c r="BQ76" i="23"/>
  <c r="BQ78" i="23"/>
  <c r="BL78" i="23"/>
  <c r="BL76" i="23"/>
  <c r="BO78" i="23"/>
  <c r="BO76" i="23"/>
  <c r="BM76" i="23"/>
  <c r="BM78" i="23"/>
  <c r="BJ76" i="23"/>
  <c r="BJ78" i="23"/>
  <c r="BK78" i="23"/>
  <c r="BK76" i="23"/>
  <c r="BH76" i="23"/>
  <c r="BH78" i="23"/>
  <c r="BF76" i="23"/>
  <c r="BF78" i="23"/>
  <c r="BI78" i="23"/>
  <c r="BI76" i="23"/>
  <c r="BD78" i="23"/>
  <c r="BD76" i="23"/>
  <c r="BG76" i="23"/>
  <c r="BG78" i="23"/>
  <c r="BB76" i="23"/>
  <c r="BB78" i="23"/>
  <c r="BE76" i="23"/>
  <c r="BE78" i="23"/>
  <c r="AZ76" i="23"/>
  <c r="AZ78" i="23"/>
  <c r="BC78" i="23"/>
  <c r="BC76" i="23"/>
  <c r="AX76" i="23"/>
  <c r="AX78" i="23"/>
  <c r="BA78" i="23"/>
  <c r="BA76" i="23"/>
  <c r="AY78" i="23"/>
  <c r="AY76" i="23"/>
  <c r="AV78" i="23"/>
  <c r="AV76" i="23"/>
  <c r="AW78" i="23"/>
  <c r="AW76" i="23"/>
  <c r="AT76" i="23"/>
  <c r="AT78" i="23"/>
  <c r="AU78" i="23"/>
  <c r="AU76" i="23"/>
  <c r="AR76" i="23"/>
  <c r="AR78" i="23"/>
  <c r="AS76" i="23"/>
  <c r="AS78" i="23"/>
  <c r="AP76" i="23"/>
  <c r="AP78" i="23"/>
  <c r="AQ76" i="23"/>
  <c r="AQ78" i="23"/>
  <c r="AN78" i="23"/>
  <c r="AN76" i="23"/>
  <c r="AO78" i="23"/>
  <c r="AO76" i="23"/>
  <c r="AL78" i="23"/>
  <c r="AL76" i="23"/>
  <c r="AM78" i="23"/>
  <c r="AM76" i="23"/>
  <c r="AJ78" i="23"/>
  <c r="AJ76" i="23"/>
  <c r="AH78" i="23"/>
  <c r="AH76" i="23"/>
  <c r="AK78" i="23"/>
  <c r="AK76" i="23"/>
  <c r="AI78" i="23"/>
  <c r="AI76" i="23"/>
  <c r="U76" i="23"/>
  <c r="U78" i="23"/>
  <c r="Y76" i="23"/>
  <c r="Y78" i="23"/>
  <c r="AE76" i="23"/>
  <c r="AE78" i="23"/>
  <c r="AC76" i="23"/>
  <c r="AC78" i="23"/>
  <c r="R76" i="23"/>
  <c r="R78" i="23"/>
  <c r="T78" i="23"/>
  <c r="T76" i="23"/>
  <c r="I76" i="23"/>
  <c r="I78" i="23"/>
  <c r="AG78" i="23"/>
  <c r="AG76" i="23"/>
  <c r="Q78" i="23"/>
  <c r="Q76" i="23"/>
  <c r="W76" i="23"/>
  <c r="W78" i="23"/>
  <c r="P76" i="23"/>
  <c r="P78" i="23"/>
  <c r="DY83" i="23"/>
  <c r="DY81" i="23"/>
  <c r="DX78" i="23"/>
  <c r="DX76" i="23"/>
  <c r="CP81" i="23"/>
  <c r="CP83" i="23"/>
  <c r="CS83" i="23"/>
  <c r="CS81" i="23"/>
  <c r="CU81" i="23"/>
  <c r="CU83" i="23"/>
  <c r="CR81" i="23"/>
  <c r="CR83" i="23"/>
  <c r="CW81" i="23"/>
  <c r="CW83" i="23"/>
  <c r="CT83" i="23"/>
  <c r="CT81" i="23"/>
  <c r="CV83" i="23"/>
  <c r="CV81" i="23"/>
  <c r="CX81" i="23"/>
  <c r="CX83" i="23"/>
  <c r="CY81" i="23"/>
  <c r="CY83" i="23"/>
  <c r="CZ83" i="23"/>
  <c r="CZ81" i="23"/>
  <c r="DB81" i="23"/>
  <c r="DB83" i="23"/>
  <c r="DA81" i="23"/>
  <c r="DA83" i="23"/>
  <c r="DE81" i="23"/>
  <c r="DE83" i="23"/>
  <c r="DC83" i="23"/>
  <c r="DC81" i="23"/>
  <c r="DD83" i="23"/>
  <c r="DD81" i="23"/>
  <c r="DG81" i="23"/>
  <c r="DG83" i="23"/>
  <c r="DI83" i="23"/>
  <c r="DI81" i="23"/>
  <c r="DF83" i="23"/>
  <c r="DF81" i="23"/>
  <c r="DK83" i="23"/>
  <c r="DK81" i="23"/>
  <c r="DH81" i="23"/>
  <c r="DH83" i="23"/>
  <c r="DJ83" i="23"/>
  <c r="DJ81" i="23"/>
  <c r="DM83" i="23"/>
  <c r="DM81" i="23"/>
  <c r="DL83" i="23"/>
  <c r="DL81" i="23"/>
  <c r="DO83" i="23"/>
  <c r="DO81" i="23"/>
  <c r="DQ81" i="23"/>
  <c r="DQ83" i="23"/>
  <c r="DN81" i="23"/>
  <c r="DN83" i="23"/>
  <c r="DT9" i="16"/>
  <c r="EA6" i="23"/>
  <c r="DQ76" i="23"/>
  <c r="DQ78" i="23"/>
  <c r="DM76" i="23"/>
  <c r="DM78" i="23"/>
  <c r="DF78" i="23"/>
  <c r="DF76" i="23"/>
  <c r="CZ78" i="23"/>
  <c r="CZ76" i="23"/>
  <c r="CV78" i="23"/>
  <c r="CV76" i="23"/>
  <c r="CP78" i="23"/>
  <c r="CP76" i="23"/>
  <c r="CL76" i="23"/>
  <c r="CL78" i="23"/>
  <c r="Z78" i="23"/>
  <c r="Z76" i="23"/>
  <c r="N78" i="23"/>
  <c r="N76" i="23"/>
  <c r="AD76" i="23"/>
  <c r="AD78" i="23"/>
  <c r="K78" i="23"/>
  <c r="K76" i="23"/>
  <c r="DX81" i="23"/>
  <c r="DX83" i="23"/>
  <c r="DT78" i="23"/>
  <c r="DT76" i="23"/>
  <c r="DR76" i="23"/>
  <c r="DR78" i="23"/>
  <c r="DL78" i="23"/>
  <c r="DL76" i="23"/>
  <c r="DH76" i="23"/>
  <c r="DH78" i="23"/>
  <c r="DG76" i="23"/>
  <c r="DG78" i="23"/>
  <c r="CX78" i="23"/>
  <c r="CX76" i="23"/>
  <c r="CU76" i="23"/>
  <c r="CU78" i="23"/>
  <c r="CN76" i="23"/>
  <c r="CN78" i="23"/>
  <c r="CJ76" i="23"/>
  <c r="CJ78" i="23"/>
  <c r="V78" i="23"/>
  <c r="V76" i="23"/>
  <c r="H78" i="23"/>
  <c r="H76" i="23"/>
  <c r="J76" i="23"/>
  <c r="J78" i="23"/>
  <c r="DV81" i="23"/>
  <c r="DV83" i="23"/>
  <c r="DY76" i="23"/>
  <c r="DY78" i="23"/>
  <c r="DZ78" i="23"/>
  <c r="DZ76" i="23"/>
  <c r="DU78" i="23"/>
  <c r="DU76" i="23"/>
  <c r="DO78" i="23"/>
  <c r="DO76" i="23"/>
  <c r="DK76" i="23"/>
  <c r="DK78" i="23"/>
  <c r="DB76" i="23"/>
  <c r="DB78" i="23"/>
  <c r="DA78" i="23"/>
  <c r="DA76" i="23"/>
  <c r="CR78" i="23"/>
  <c r="CR76" i="23"/>
  <c r="CQ78" i="23"/>
  <c r="CQ76" i="23"/>
  <c r="O76" i="23"/>
  <c r="O78" i="23"/>
  <c r="L78" i="23"/>
  <c r="L76" i="23"/>
  <c r="S78" i="23"/>
  <c r="S76" i="23"/>
  <c r="DS78" i="23"/>
  <c r="DS76" i="23"/>
  <c r="DJ78" i="23"/>
  <c r="DJ76" i="23"/>
  <c r="DD78" i="23"/>
  <c r="DD76" i="23"/>
  <c r="DC76" i="23"/>
  <c r="DC78" i="23"/>
  <c r="CY76" i="23"/>
  <c r="CY78" i="23"/>
  <c r="CS76" i="23"/>
  <c r="CS78" i="23"/>
  <c r="CO78" i="23"/>
  <c r="CO76" i="23"/>
  <c r="EA78" i="23"/>
  <c r="EA76" i="23"/>
  <c r="AF78" i="23"/>
  <c r="AF76" i="23"/>
  <c r="AA76" i="23"/>
  <c r="AA78" i="23"/>
  <c r="DW81" i="23"/>
  <c r="DW83" i="23"/>
  <c r="DW78" i="23"/>
  <c r="DW76" i="23"/>
  <c r="DP76" i="23"/>
  <c r="DP78" i="23"/>
  <c r="DI78" i="23"/>
  <c r="DI76" i="23"/>
  <c r="CT78" i="23"/>
  <c r="CT76" i="23"/>
  <c r="CM78" i="23"/>
  <c r="CM76" i="23"/>
  <c r="X78" i="23"/>
  <c r="X76" i="23"/>
  <c r="DU83" i="23"/>
  <c r="DU81" i="23"/>
  <c r="DU223" i="16"/>
  <c r="DU227" i="16"/>
  <c r="DU226" i="16"/>
  <c r="DU10" i="16"/>
  <c r="DU9" i="16"/>
  <c r="DZ26" i="27"/>
  <c r="DZ12" i="15"/>
  <c r="DZ12" i="14" s="1"/>
  <c r="AA131" i="18"/>
  <c r="S132" i="18"/>
  <c r="G132" i="18"/>
  <c r="N132" i="18"/>
  <c r="F132" i="18" s="1"/>
  <c r="R132" i="18"/>
  <c r="J132" i="18" s="1"/>
  <c r="I132" i="18"/>
  <c r="O133" i="18"/>
  <c r="Q133" i="18"/>
  <c r="T133" i="18"/>
  <c r="U133" i="18"/>
  <c r="V133" i="18" s="1"/>
  <c r="X133" i="18"/>
  <c r="Y133" i="18"/>
  <c r="Z133" i="18" s="1"/>
  <c r="AB133" i="18"/>
  <c r="AD133" i="18"/>
  <c r="AE133" i="18" s="1"/>
  <c r="B134" i="18"/>
  <c r="A133" i="18"/>
  <c r="DZ6" i="14"/>
  <c r="DN24" i="12"/>
  <c r="DY1" i="14"/>
  <c r="DM25" i="12"/>
  <c r="DM26" i="12"/>
  <c r="DM27" i="12"/>
  <c r="DM28" i="12"/>
  <c r="DM29" i="12"/>
  <c r="DM30" i="12"/>
  <c r="DM31" i="12"/>
  <c r="DM32" i="12"/>
  <c r="DM33" i="12"/>
  <c r="DM34" i="12"/>
  <c r="DM35" i="12"/>
  <c r="DM36" i="12"/>
  <c r="DM37" i="12"/>
  <c r="DM39" i="12"/>
  <c r="DM55" i="12"/>
  <c r="DY65" i="16"/>
  <c r="DY64" i="16" s="1"/>
  <c r="DZ6" i="16"/>
  <c r="DY23" i="16"/>
  <c r="DY24" i="16"/>
  <c r="DY25" i="16"/>
  <c r="DY26" i="16"/>
  <c r="DY29" i="16"/>
  <c r="DY30" i="16"/>
  <c r="DY31" i="16"/>
  <c r="DY32" i="16"/>
  <c r="DY217" i="16"/>
  <c r="DY230" i="16"/>
  <c r="DY1" i="16"/>
  <c r="DY2" i="16"/>
  <c r="DY3" i="16"/>
  <c r="DW22" i="16"/>
  <c r="DX222" i="16"/>
  <c r="DJ10" i="22"/>
  <c r="DX13" i="16"/>
  <c r="DX14" i="16"/>
  <c r="DW224" i="16"/>
  <c r="DW229" i="16"/>
  <c r="DW228" i="16"/>
  <c r="DI11" i="22"/>
  <c r="EA125" i="15"/>
  <c r="EA125" i="14" s="1"/>
  <c r="EB48" i="27"/>
  <c r="EB47" i="27"/>
  <c r="EB49" i="27"/>
  <c r="EB52" i="27"/>
  <c r="EB53" i="27"/>
  <c r="EB37" i="27"/>
  <c r="EB126" i="15" s="1"/>
  <c r="EB126" i="14" s="1"/>
  <c r="EB38" i="27"/>
  <c r="EB127" i="15" s="1"/>
  <c r="EB127" i="14" s="1"/>
  <c r="EB39" i="27"/>
  <c r="EB131" i="15" s="1"/>
  <c r="EB40" i="27"/>
  <c r="EB132" i="15" s="1"/>
  <c r="EB132" i="14" s="1"/>
  <c r="EB41" i="27"/>
  <c r="EB133" i="15" s="1"/>
  <c r="EB133" i="14" s="1"/>
  <c r="EB36" i="27"/>
  <c r="EB54" i="27"/>
  <c r="EB26" i="27" s="1"/>
  <c r="EB12" i="15" s="1"/>
  <c r="EB12" i="14" s="1"/>
  <c r="EB30" i="27"/>
  <c r="EC21" i="27"/>
  <c r="EB22" i="27"/>
  <c r="EB31" i="27"/>
  <c r="EB32" i="27"/>
  <c r="EB89" i="15" s="1"/>
  <c r="EB89" i="14" s="1"/>
  <c r="EA87" i="15"/>
  <c r="EA87" i="14" s="1"/>
  <c r="DV88" i="23"/>
  <c r="DV86" i="23"/>
  <c r="DW88" i="23"/>
  <c r="DW86" i="23"/>
  <c r="DU88" i="23"/>
  <c r="DU86" i="23"/>
  <c r="C37" i="23"/>
  <c r="F37" i="23"/>
  <c r="DX88" i="23"/>
  <c r="DX86" i="23"/>
  <c r="DY86" i="23"/>
  <c r="DY88" i="23"/>
  <c r="DF41" i="22"/>
  <c r="DZ21" i="23"/>
  <c r="DZ87" i="23"/>
  <c r="DS21" i="23"/>
  <c r="DS87" i="23"/>
  <c r="DQ21" i="23"/>
  <c r="DQ87" i="23"/>
  <c r="DR21" i="23"/>
  <c r="DR87" i="23"/>
  <c r="DP21" i="23"/>
  <c r="DP87" i="23"/>
  <c r="DO21" i="23"/>
  <c r="DO87" i="23"/>
  <c r="DN21" i="23"/>
  <c r="DN87" i="23"/>
  <c r="DM21" i="23"/>
  <c r="DM87" i="23"/>
  <c r="DL21" i="23"/>
  <c r="DL87" i="23"/>
  <c r="DJ21" i="23"/>
  <c r="DJ87" i="23"/>
  <c r="DK21" i="23"/>
  <c r="DK87" i="23"/>
  <c r="DI21" i="23"/>
  <c r="DI87" i="23"/>
  <c r="DH21" i="23"/>
  <c r="DH87" i="23"/>
  <c r="DG21" i="23"/>
  <c r="DG87" i="23"/>
  <c r="DF21" i="23"/>
  <c r="DF87" i="23"/>
  <c r="DE21" i="23"/>
  <c r="DE87" i="23"/>
  <c r="DD21" i="23"/>
  <c r="DD87" i="23"/>
  <c r="DB21" i="23"/>
  <c r="DB87" i="23"/>
  <c r="DA21" i="23"/>
  <c r="DA87" i="23"/>
  <c r="DC21" i="23"/>
  <c r="DC87" i="23"/>
  <c r="CY21" i="23"/>
  <c r="CY87" i="23"/>
  <c r="CZ21" i="23"/>
  <c r="CZ87" i="23"/>
  <c r="CX21" i="23"/>
  <c r="CX87" i="23"/>
  <c r="CU21" i="23"/>
  <c r="CU87" i="23"/>
  <c r="CW21" i="23"/>
  <c r="CW87" i="23"/>
  <c r="CV21" i="23"/>
  <c r="CV87" i="23"/>
  <c r="CT21" i="23"/>
  <c r="CT87" i="23"/>
  <c r="CS21" i="23"/>
  <c r="CS87" i="23"/>
  <c r="CR21" i="23"/>
  <c r="CR87" i="23"/>
  <c r="CQ21" i="23"/>
  <c r="CQ87" i="23"/>
  <c r="CP21" i="23"/>
  <c r="CP87" i="23"/>
  <c r="CO21" i="23"/>
  <c r="CO87" i="23"/>
  <c r="CL21" i="23"/>
  <c r="CL87" i="23"/>
  <c r="CN21" i="23"/>
  <c r="CN87" i="23"/>
  <c r="CK21" i="23"/>
  <c r="CK87" i="23"/>
  <c r="CM21" i="23"/>
  <c r="CM87" i="23"/>
  <c r="CI21" i="23"/>
  <c r="CI87" i="23"/>
  <c r="CJ21" i="23"/>
  <c r="CJ87" i="23"/>
  <c r="CH21" i="23"/>
  <c r="CH87" i="23"/>
  <c r="CG21" i="23"/>
  <c r="CG87" i="23"/>
  <c r="CF21" i="23"/>
  <c r="CF87" i="23"/>
  <c r="CE21" i="23"/>
  <c r="CE87" i="23"/>
  <c r="CD21" i="23"/>
  <c r="CD87" i="23"/>
  <c r="CC21" i="23"/>
  <c r="CC87" i="23"/>
  <c r="CB21" i="23"/>
  <c r="CB87" i="23"/>
  <c r="CA21" i="23"/>
  <c r="CA87" i="23"/>
  <c r="BZ21" i="23"/>
  <c r="BZ87" i="23"/>
  <c r="BX21" i="23"/>
  <c r="BX87" i="23"/>
  <c r="BY21" i="23"/>
  <c r="BY87" i="23"/>
  <c r="BV21" i="23"/>
  <c r="BV87" i="23"/>
  <c r="BU21" i="23"/>
  <c r="BU87" i="23"/>
  <c r="BW21" i="23"/>
  <c r="BW87" i="23"/>
  <c r="BT21" i="23"/>
  <c r="BT87" i="23"/>
  <c r="BS21" i="23"/>
  <c r="BS87" i="23"/>
  <c r="BR21" i="23"/>
  <c r="BR87" i="23"/>
  <c r="BQ21" i="23"/>
  <c r="BQ87" i="23"/>
  <c r="BP21" i="23"/>
  <c r="BP87" i="23"/>
  <c r="BO21" i="23"/>
  <c r="BO87" i="23"/>
  <c r="BN21" i="23"/>
  <c r="BN87" i="23"/>
  <c r="BM21" i="23"/>
  <c r="BM87" i="23"/>
  <c r="BK21" i="23"/>
  <c r="BK87" i="23"/>
  <c r="BL21" i="23"/>
  <c r="BL87" i="23"/>
  <c r="BI21" i="23"/>
  <c r="BI87" i="23"/>
  <c r="BJ21" i="23"/>
  <c r="BJ87" i="23"/>
  <c r="BH21" i="23"/>
  <c r="BH87" i="23"/>
  <c r="BF21" i="23"/>
  <c r="BF87" i="23"/>
  <c r="BG21" i="23"/>
  <c r="BG87" i="23"/>
  <c r="BD21" i="23"/>
  <c r="BD87" i="23"/>
  <c r="BE21" i="23"/>
  <c r="BE87" i="23"/>
  <c r="BC21" i="23"/>
  <c r="BC87" i="23"/>
  <c r="BA21" i="23"/>
  <c r="BA87" i="23"/>
  <c r="BB21" i="23"/>
  <c r="BB87" i="23"/>
  <c r="AZ21" i="23"/>
  <c r="AZ87" i="23"/>
  <c r="AX21" i="23"/>
  <c r="AX87" i="23"/>
  <c r="AY21" i="23"/>
  <c r="AY87" i="23"/>
  <c r="AW21" i="23"/>
  <c r="AW87" i="23"/>
  <c r="AU21" i="23"/>
  <c r="AU87" i="23"/>
  <c r="AV21" i="23"/>
  <c r="AV87" i="23"/>
  <c r="AT21" i="23"/>
  <c r="AT87" i="23"/>
  <c r="AS21" i="23"/>
  <c r="AS87" i="23"/>
  <c r="AR21" i="23"/>
  <c r="AR87" i="23"/>
  <c r="AQ21" i="23"/>
  <c r="AQ87" i="23"/>
  <c r="AN21" i="23"/>
  <c r="AN87" i="23"/>
  <c r="AO21" i="23"/>
  <c r="AO87" i="23"/>
  <c r="AP21" i="23"/>
  <c r="AP87" i="23"/>
  <c r="AL21" i="23"/>
  <c r="AL87" i="23"/>
  <c r="AM21" i="23"/>
  <c r="AM87" i="23"/>
  <c r="AK21" i="23"/>
  <c r="AK87" i="23"/>
  <c r="AJ21" i="23"/>
  <c r="AJ87" i="23"/>
  <c r="EA21" i="23"/>
  <c r="EA87" i="23"/>
  <c r="J21" i="23"/>
  <c r="J87" i="23"/>
  <c r="L21" i="23"/>
  <c r="L87" i="23"/>
  <c r="AC21" i="23"/>
  <c r="AC87" i="23"/>
  <c r="Z21" i="23"/>
  <c r="Z87" i="23"/>
  <c r="K21" i="23"/>
  <c r="K87" i="23"/>
  <c r="AH21" i="23"/>
  <c r="AH87" i="23"/>
  <c r="AE21" i="23"/>
  <c r="AE87" i="23"/>
  <c r="T21" i="23"/>
  <c r="T87" i="23"/>
  <c r="AG21" i="23"/>
  <c r="AG87" i="23"/>
  <c r="P21" i="23"/>
  <c r="P87" i="23"/>
  <c r="Y21" i="23"/>
  <c r="Y87" i="23"/>
  <c r="AA21" i="23"/>
  <c r="AA87" i="23"/>
  <c r="O21" i="23"/>
  <c r="O87" i="23"/>
  <c r="G21" i="23"/>
  <c r="AI21" i="23"/>
  <c r="AI87" i="23"/>
  <c r="R21" i="23"/>
  <c r="R87" i="23"/>
  <c r="M21" i="23"/>
  <c r="M87" i="23"/>
  <c r="AF21" i="23"/>
  <c r="AF87" i="23"/>
  <c r="AD21" i="23"/>
  <c r="AD87" i="23"/>
  <c r="X21" i="23"/>
  <c r="X87" i="23"/>
  <c r="S21" i="23"/>
  <c r="S87" i="23"/>
  <c r="N21" i="23"/>
  <c r="N87" i="23"/>
  <c r="I21" i="23"/>
  <c r="I87" i="23"/>
  <c r="V21" i="23"/>
  <c r="V87" i="23"/>
  <c r="H21" i="23"/>
  <c r="H87" i="23"/>
  <c r="U21" i="23"/>
  <c r="U87" i="23"/>
  <c r="W21" i="23"/>
  <c r="W87" i="23"/>
  <c r="AB21" i="23"/>
  <c r="AB87" i="23"/>
  <c r="Q21" i="23"/>
  <c r="Q87" i="23"/>
  <c r="DG41" i="22"/>
  <c r="AA132" i="18"/>
  <c r="DT87" i="23"/>
  <c r="DT209" i="16"/>
  <c r="DV223" i="16"/>
  <c r="DV227" i="16"/>
  <c r="DV226" i="16"/>
  <c r="DV10" i="16"/>
  <c r="DV9" i="16"/>
  <c r="DX11" i="16"/>
  <c r="S133" i="18"/>
  <c r="G133" i="18"/>
  <c r="N133" i="18"/>
  <c r="F133" i="18" s="1"/>
  <c r="R133" i="18"/>
  <c r="J133" i="18" s="1"/>
  <c r="I133" i="18"/>
  <c r="AF133" i="18"/>
  <c r="O134" i="18"/>
  <c r="Q134" i="18"/>
  <c r="T134" i="18"/>
  <c r="U134" i="18"/>
  <c r="V134" i="18" s="1"/>
  <c r="X134" i="18"/>
  <c r="Y134" i="18"/>
  <c r="Z134" i="18" s="1"/>
  <c r="AB134" i="18"/>
  <c r="AD134" i="18"/>
  <c r="AE134" i="18" s="1"/>
  <c r="B135" i="18"/>
  <c r="A134" i="18"/>
  <c r="EA6" i="14"/>
  <c r="DO24" i="12"/>
  <c r="DZ1" i="14"/>
  <c r="DN25" i="12"/>
  <c r="DN26" i="12"/>
  <c r="DN27" i="12"/>
  <c r="DN28" i="12"/>
  <c r="DN29" i="12"/>
  <c r="DN30" i="12"/>
  <c r="DN31" i="12"/>
  <c r="DN32" i="12"/>
  <c r="DN33" i="12"/>
  <c r="DN34" i="12"/>
  <c r="DN35" i="12"/>
  <c r="DN36" i="12"/>
  <c r="DN37" i="12"/>
  <c r="DN39" i="12"/>
  <c r="DN55" i="12"/>
  <c r="DZ65" i="16"/>
  <c r="DZ64" i="16" s="1"/>
  <c r="EA6" i="16"/>
  <c r="DZ23" i="16"/>
  <c r="DZ24" i="16"/>
  <c r="DZ25" i="16"/>
  <c r="DZ26" i="16"/>
  <c r="DZ29" i="16"/>
  <c r="DZ30" i="16"/>
  <c r="DZ31" i="16"/>
  <c r="DZ32" i="16"/>
  <c r="DZ217" i="16"/>
  <c r="DZ230" i="16"/>
  <c r="DZ1" i="16"/>
  <c r="DZ2" i="16"/>
  <c r="DZ3" i="16"/>
  <c r="DX22" i="16"/>
  <c r="DY222" i="16"/>
  <c r="DK10" i="22"/>
  <c r="DY11" i="16"/>
  <c r="DY13" i="16"/>
  <c r="DY14" i="16"/>
  <c r="DX224" i="16"/>
  <c r="DX229" i="16"/>
  <c r="DX228" i="16"/>
  <c r="DJ11" i="22"/>
  <c r="DJ12" i="22"/>
  <c r="DI12" i="22"/>
  <c r="EB125" i="15"/>
  <c r="EB125" i="14" s="1"/>
  <c r="EB87" i="15"/>
  <c r="EB87" i="14" s="1"/>
  <c r="EC47" i="27"/>
  <c r="EC48" i="27"/>
  <c r="EC49" i="27"/>
  <c r="EC52" i="27"/>
  <c r="EC53" i="27"/>
  <c r="EC39" i="27"/>
  <c r="EC131" i="15" s="1"/>
  <c r="EC131" i="14" s="1"/>
  <c r="EC38" i="27"/>
  <c r="EC127" i="15" s="1"/>
  <c r="EC127" i="14" s="1"/>
  <c r="EC36" i="27"/>
  <c r="EC37" i="27"/>
  <c r="EC126" i="15" s="1"/>
  <c r="EC126" i="14" s="1"/>
  <c r="EC40" i="27"/>
  <c r="EC132" i="15" s="1"/>
  <c r="EC132" i="14" s="1"/>
  <c r="EC41" i="27"/>
  <c r="EC54" i="27"/>
  <c r="EC32" i="27"/>
  <c r="EC89" i="15" s="1"/>
  <c r="EC89" i="14" s="1"/>
  <c r="EC30" i="27"/>
  <c r="ED21" i="27"/>
  <c r="EC22" i="27"/>
  <c r="EC31" i="27"/>
  <c r="DZ86" i="23"/>
  <c r="DZ88" i="23"/>
  <c r="DS86" i="23"/>
  <c r="DS88" i="23"/>
  <c r="DQ86" i="23"/>
  <c r="DQ88" i="23"/>
  <c r="DR88" i="23"/>
  <c r="DR86" i="23"/>
  <c r="DP88" i="23"/>
  <c r="DP86" i="23"/>
  <c r="DO88" i="23"/>
  <c r="DO86" i="23"/>
  <c r="DN86" i="23"/>
  <c r="DN88" i="23"/>
  <c r="DM86" i="23"/>
  <c r="DM88" i="23"/>
  <c r="DL88" i="23"/>
  <c r="DL86" i="23"/>
  <c r="DJ88" i="23"/>
  <c r="DJ86" i="23"/>
  <c r="DK86" i="23"/>
  <c r="DK88" i="23"/>
  <c r="DI88" i="23"/>
  <c r="DI86" i="23"/>
  <c r="DH86" i="23"/>
  <c r="DH88" i="23"/>
  <c r="DG88" i="23"/>
  <c r="DG86" i="23"/>
  <c r="DF86" i="23"/>
  <c r="DF88" i="23"/>
  <c r="DE86" i="23"/>
  <c r="DE88" i="23"/>
  <c r="DD88" i="23"/>
  <c r="DD86" i="23"/>
  <c r="DB86" i="23"/>
  <c r="DB88" i="23"/>
  <c r="DA88" i="23"/>
  <c r="DA86" i="23"/>
  <c r="DC86" i="23"/>
  <c r="DC88" i="23"/>
  <c r="CY86" i="23"/>
  <c r="CY88" i="23"/>
  <c r="CZ88" i="23"/>
  <c r="CZ86" i="23"/>
  <c r="CX86" i="23"/>
  <c r="CX88" i="23"/>
  <c r="CU86" i="23"/>
  <c r="CU88" i="23"/>
  <c r="CW86" i="23"/>
  <c r="CW88" i="23"/>
  <c r="CV88" i="23"/>
  <c r="CV86" i="23"/>
  <c r="CT86" i="23"/>
  <c r="CT88" i="23"/>
  <c r="CS86" i="23"/>
  <c r="CS88" i="23"/>
  <c r="CR88" i="23"/>
  <c r="CR86" i="23"/>
  <c r="CQ88" i="23"/>
  <c r="CQ86" i="23"/>
  <c r="CP88" i="23"/>
  <c r="CP86" i="23"/>
  <c r="CO88" i="23"/>
  <c r="CO86" i="23"/>
  <c r="CL88" i="23"/>
  <c r="CL86" i="23"/>
  <c r="CN86" i="23"/>
  <c r="CN88" i="23"/>
  <c r="CK88" i="23"/>
  <c r="CK86" i="23"/>
  <c r="CM86" i="23"/>
  <c r="CM88" i="23"/>
  <c r="CI86" i="23"/>
  <c r="CI88" i="23"/>
  <c r="CJ86" i="23"/>
  <c r="CJ88" i="23"/>
  <c r="CH86" i="23"/>
  <c r="CH88" i="23"/>
  <c r="CG86" i="23"/>
  <c r="CG88" i="23"/>
  <c r="CF86" i="23"/>
  <c r="CF88" i="23"/>
  <c r="CE88" i="23"/>
  <c r="CE86" i="23"/>
  <c r="CD88" i="23"/>
  <c r="CD86" i="23"/>
  <c r="CC86" i="23"/>
  <c r="CC88" i="23"/>
  <c r="CB88" i="23"/>
  <c r="CB86" i="23"/>
  <c r="CA88" i="23"/>
  <c r="CA86" i="23"/>
  <c r="BZ88" i="23"/>
  <c r="BZ86" i="23"/>
  <c r="BX88" i="23"/>
  <c r="BX86" i="23"/>
  <c r="BY86" i="23"/>
  <c r="BY88" i="23"/>
  <c r="BV86" i="23"/>
  <c r="BV88" i="23"/>
  <c r="BU88" i="23"/>
  <c r="BU86" i="23"/>
  <c r="BW88" i="23"/>
  <c r="BW86" i="23"/>
  <c r="BT86" i="23"/>
  <c r="BT88" i="23"/>
  <c r="BS88" i="23"/>
  <c r="BS86" i="23"/>
  <c r="BR88" i="23"/>
  <c r="BR86" i="23"/>
  <c r="BQ88" i="23"/>
  <c r="BQ86" i="23"/>
  <c r="BP86" i="23"/>
  <c r="BP88" i="23"/>
  <c r="BO88" i="23"/>
  <c r="BO86" i="23"/>
  <c r="BN88" i="23"/>
  <c r="BN86" i="23"/>
  <c r="BM88" i="23"/>
  <c r="BM86" i="23"/>
  <c r="BK86" i="23"/>
  <c r="BK88" i="23"/>
  <c r="BL86" i="23"/>
  <c r="BL88" i="23"/>
  <c r="BI88" i="23"/>
  <c r="BI86" i="23"/>
  <c r="BJ88" i="23"/>
  <c r="BJ86" i="23"/>
  <c r="BH86" i="23"/>
  <c r="BH88" i="23"/>
  <c r="BF88" i="23"/>
  <c r="BF86" i="23"/>
  <c r="BG86" i="23"/>
  <c r="BG88" i="23"/>
  <c r="BD86" i="23"/>
  <c r="BD88" i="23"/>
  <c r="BE86" i="23"/>
  <c r="BE88" i="23"/>
  <c r="BC86" i="23"/>
  <c r="BC88" i="23"/>
  <c r="BA86" i="23"/>
  <c r="BA88" i="23"/>
  <c r="BB86" i="23"/>
  <c r="BB88" i="23"/>
  <c r="AZ88" i="23"/>
  <c r="AZ86" i="23"/>
  <c r="AX88" i="23"/>
  <c r="AX86" i="23"/>
  <c r="AY86" i="23"/>
  <c r="AY88" i="23"/>
  <c r="AW88" i="23"/>
  <c r="AW86" i="23"/>
  <c r="AU88" i="23"/>
  <c r="AU86" i="23"/>
  <c r="AV86" i="23"/>
  <c r="AV88" i="23"/>
  <c r="AT86" i="23"/>
  <c r="AT88" i="23"/>
  <c r="AS86" i="23"/>
  <c r="AS88" i="23"/>
  <c r="AR88" i="23"/>
  <c r="AR86" i="23"/>
  <c r="AQ86" i="23"/>
  <c r="AQ88" i="23"/>
  <c r="AN88" i="23"/>
  <c r="AN86" i="23"/>
  <c r="AO86" i="23"/>
  <c r="AO88" i="23"/>
  <c r="AP86" i="23"/>
  <c r="AP88" i="23"/>
  <c r="AL86" i="23"/>
  <c r="AL88" i="23"/>
  <c r="AM88" i="23"/>
  <c r="AM86" i="23"/>
  <c r="AK86" i="23"/>
  <c r="AK88" i="23"/>
  <c r="AJ86" i="23"/>
  <c r="AJ88" i="23"/>
  <c r="EA86" i="23"/>
  <c r="EA88" i="23"/>
  <c r="J86" i="23"/>
  <c r="J88" i="23"/>
  <c r="L88" i="23"/>
  <c r="L86" i="23"/>
  <c r="AC86" i="23"/>
  <c r="AC88" i="23"/>
  <c r="Z88" i="23"/>
  <c r="Z86" i="23"/>
  <c r="K88" i="23"/>
  <c r="K86" i="23"/>
  <c r="AH86" i="23"/>
  <c r="AH88" i="23"/>
  <c r="AE88" i="23"/>
  <c r="AE86" i="23"/>
  <c r="T88" i="23"/>
  <c r="T86" i="23"/>
  <c r="AG86" i="23"/>
  <c r="AG88" i="23"/>
  <c r="P86" i="23"/>
  <c r="P88" i="23"/>
  <c r="Y88" i="23"/>
  <c r="Y86" i="23"/>
  <c r="AA88" i="23"/>
  <c r="AA86" i="23"/>
  <c r="O88" i="23"/>
  <c r="O86" i="23"/>
  <c r="G87" i="23"/>
  <c r="E21" i="23" a="1"/>
  <c r="E21" i="23"/>
  <c r="C21" i="23"/>
  <c r="C54" i="23" s="1"/>
  <c r="AI86" i="23"/>
  <c r="AI88" i="23"/>
  <c r="R88" i="23"/>
  <c r="R86" i="23"/>
  <c r="M86" i="23"/>
  <c r="M88" i="23"/>
  <c r="AF86" i="23"/>
  <c r="AF88" i="23"/>
  <c r="AD88" i="23"/>
  <c r="AD86" i="23"/>
  <c r="X88" i="23"/>
  <c r="X86" i="23"/>
  <c r="S86" i="23"/>
  <c r="S88" i="23"/>
  <c r="N88" i="23"/>
  <c r="N86" i="23"/>
  <c r="I86" i="23"/>
  <c r="I88" i="23"/>
  <c r="V88" i="23"/>
  <c r="V86" i="23"/>
  <c r="H88" i="23"/>
  <c r="H86" i="23"/>
  <c r="U86" i="23"/>
  <c r="U88" i="23"/>
  <c r="W88" i="23"/>
  <c r="W86" i="23"/>
  <c r="AB88" i="23"/>
  <c r="AB86" i="23"/>
  <c r="Q88" i="23"/>
  <c r="Q86" i="23"/>
  <c r="DT88" i="23"/>
  <c r="DT86" i="23"/>
  <c r="DU209" i="16"/>
  <c r="DH41" i="22"/>
  <c r="W133" i="18"/>
  <c r="AA133" i="18"/>
  <c r="DW223" i="16"/>
  <c r="DW227" i="16"/>
  <c r="DW226" i="16"/>
  <c r="DW10" i="16"/>
  <c r="DW9" i="16"/>
  <c r="D21" i="23"/>
  <c r="D54" i="23" s="1"/>
  <c r="R134" i="18"/>
  <c r="J134" i="18" s="1"/>
  <c r="I134" i="18"/>
  <c r="AF134" i="18"/>
  <c r="O135" i="18"/>
  <c r="Q135" i="18"/>
  <c r="R135" i="18" s="1"/>
  <c r="J135" i="18" s="1"/>
  <c r="T135" i="18"/>
  <c r="U135" i="18"/>
  <c r="V135" i="18" s="1"/>
  <c r="X135" i="18"/>
  <c r="Y135" i="18"/>
  <c r="AA135" i="18" s="1"/>
  <c r="AB135" i="18"/>
  <c r="AD135" i="18"/>
  <c r="AE135" i="18" s="1"/>
  <c r="B136" i="18"/>
  <c r="A135" i="18"/>
  <c r="EB6" i="14"/>
  <c r="DP24" i="12"/>
  <c r="EA1" i="14"/>
  <c r="DO25" i="12"/>
  <c r="DO26" i="12"/>
  <c r="DO27" i="12"/>
  <c r="DO28" i="12"/>
  <c r="DO29" i="12"/>
  <c r="DO30" i="12"/>
  <c r="DO31" i="12"/>
  <c r="DO32" i="12"/>
  <c r="DO33" i="12"/>
  <c r="DO34" i="12"/>
  <c r="DO35" i="12"/>
  <c r="DO36" i="12"/>
  <c r="DO37" i="12"/>
  <c r="DO39" i="12"/>
  <c r="DO55" i="12"/>
  <c r="EA65" i="16"/>
  <c r="EA64" i="16" s="1"/>
  <c r="EB6" i="16"/>
  <c r="EA23" i="16"/>
  <c r="EA24" i="16"/>
  <c r="EA25" i="16"/>
  <c r="EA26" i="16"/>
  <c r="EA29" i="16"/>
  <c r="EA30" i="16"/>
  <c r="EA31" i="16"/>
  <c r="EA32" i="16"/>
  <c r="EA217" i="16"/>
  <c r="EA230" i="16"/>
  <c r="EA1" i="16"/>
  <c r="EA2" i="16"/>
  <c r="EA3" i="16"/>
  <c r="DY22" i="16"/>
  <c r="DZ222" i="16"/>
  <c r="DL10" i="22"/>
  <c r="DZ13" i="16"/>
  <c r="DZ14" i="16"/>
  <c r="DY224" i="16"/>
  <c r="DY229" i="16"/>
  <c r="DY228" i="16"/>
  <c r="DK11" i="22"/>
  <c r="EC125" i="15"/>
  <c r="EC125" i="14" s="1"/>
  <c r="ED52" i="27"/>
  <c r="ED53" i="27"/>
  <c r="ED48" i="27"/>
  <c r="ED49" i="27"/>
  <c r="ED41" i="27"/>
  <c r="ED133" i="15" s="1"/>
  <c r="ED36" i="27"/>
  <c r="ED125" i="15" s="1"/>
  <c r="ED125" i="14" s="1"/>
  <c r="ED37" i="27"/>
  <c r="ED126" i="15" s="1"/>
  <c r="ED126" i="14" s="1"/>
  <c r="ED39" i="27"/>
  <c r="ED131" i="15" s="1"/>
  <c r="ED131" i="14" s="1"/>
  <c r="ED38" i="27"/>
  <c r="ED127" i="15" s="1"/>
  <c r="ED127" i="14" s="1"/>
  <c r="ED40" i="27"/>
  <c r="ED132" i="15" s="1"/>
  <c r="ED132" i="14" s="1"/>
  <c r="ED47" i="27"/>
  <c r="ED54" i="27"/>
  <c r="ED22" i="27"/>
  <c r="ED31" i="27"/>
  <c r="ED32" i="27"/>
  <c r="ED89" i="15" s="1"/>
  <c r="ED89" i="14" s="1"/>
  <c r="EE21" i="27"/>
  <c r="ED30" i="27"/>
  <c r="ED87" i="15" s="1"/>
  <c r="ED87" i="14" s="1"/>
  <c r="EC88" i="15"/>
  <c r="EC88" i="14" s="1"/>
  <c r="G88" i="23"/>
  <c r="G86" i="23"/>
  <c r="DI41" i="22"/>
  <c r="DV209" i="16"/>
  <c r="DZ11" i="16"/>
  <c r="DZ22" i="16"/>
  <c r="W134" i="18"/>
  <c r="AA134" i="18"/>
  <c r="DX223" i="16"/>
  <c r="DX227" i="16"/>
  <c r="DX226" i="16"/>
  <c r="DX10" i="16"/>
  <c r="DX9" i="16"/>
  <c r="O136" i="18"/>
  <c r="Q136" i="18"/>
  <c r="S136" i="18" s="1"/>
  <c r="K136" i="18" s="1"/>
  <c r="T136" i="18"/>
  <c r="U136" i="18"/>
  <c r="V136" i="18" s="1"/>
  <c r="X136" i="18"/>
  <c r="Y136" i="18"/>
  <c r="Z136" i="18" s="1"/>
  <c r="AB136" i="18"/>
  <c r="AD136" i="18"/>
  <c r="AE136" i="18" s="1"/>
  <c r="B137" i="18"/>
  <c r="A136" i="18"/>
  <c r="EC6" i="14"/>
  <c r="DQ24" i="12"/>
  <c r="EB1" i="14"/>
  <c r="DP25" i="12"/>
  <c r="DP26" i="12"/>
  <c r="DP27" i="12"/>
  <c r="DP28" i="12"/>
  <c r="DP29" i="12"/>
  <c r="DP30" i="12"/>
  <c r="DP31" i="12"/>
  <c r="DP32" i="12"/>
  <c r="DP33" i="12"/>
  <c r="DP34" i="12"/>
  <c r="DP35" i="12"/>
  <c r="DP36" i="12"/>
  <c r="DP37" i="12"/>
  <c r="DP39" i="12"/>
  <c r="DP55" i="12"/>
  <c r="EB65" i="16"/>
  <c r="EB64" i="16" s="1"/>
  <c r="EC6" i="16"/>
  <c r="EB23" i="16"/>
  <c r="EB24" i="16"/>
  <c r="EB25" i="16"/>
  <c r="EB26" i="16"/>
  <c r="EB29" i="16"/>
  <c r="EB30" i="16"/>
  <c r="EB31" i="16"/>
  <c r="EB32" i="16"/>
  <c r="EB217" i="16"/>
  <c r="EB230" i="16"/>
  <c r="EB1" i="16"/>
  <c r="EB2" i="16"/>
  <c r="EB3" i="16"/>
  <c r="EA222" i="16"/>
  <c r="DM10" i="22"/>
  <c r="EA11" i="16"/>
  <c r="EA13" i="16"/>
  <c r="EA14" i="16"/>
  <c r="DZ224" i="16"/>
  <c r="DZ229" i="16"/>
  <c r="DZ228" i="16"/>
  <c r="DL11" i="22"/>
  <c r="DL12" i="22"/>
  <c r="DK12" i="22"/>
  <c r="ED88" i="15"/>
  <c r="ED88" i="14" s="1"/>
  <c r="EE52" i="27"/>
  <c r="EE53" i="27"/>
  <c r="EE25" i="27" s="1"/>
  <c r="EE17" i="15" s="1"/>
  <c r="EE47" i="27"/>
  <c r="EE48" i="27"/>
  <c r="EE40" i="27"/>
  <c r="EE132" i="15" s="1"/>
  <c r="EE41" i="27"/>
  <c r="EE133" i="15" s="1"/>
  <c r="EE133" i="14" s="1"/>
  <c r="EE36" i="27"/>
  <c r="EE125" i="15" s="1"/>
  <c r="EE125" i="14" s="1"/>
  <c r="EE37" i="27"/>
  <c r="EE126" i="15" s="1"/>
  <c r="EE126" i="14" s="1"/>
  <c r="EE38" i="27"/>
  <c r="EE127" i="15" s="1"/>
  <c r="EE127" i="14" s="1"/>
  <c r="EE39" i="27"/>
  <c r="EE49" i="27"/>
  <c r="EE54" i="27"/>
  <c r="EE31" i="27"/>
  <c r="EE32" i="27"/>
  <c r="EE89" i="15" s="1"/>
  <c r="EE89" i="14" s="1"/>
  <c r="EE30" i="27"/>
  <c r="EE87" i="15" s="1"/>
  <c r="EE87" i="14" s="1"/>
  <c r="EF21" i="27"/>
  <c r="EE22" i="27"/>
  <c r="DJ41" i="22"/>
  <c r="DW209" i="16"/>
  <c r="DY223" i="16"/>
  <c r="DY227" i="16"/>
  <c r="DY226" i="16"/>
  <c r="DY10" i="16"/>
  <c r="DY9" i="16"/>
  <c r="G136" i="18"/>
  <c r="N136" i="18"/>
  <c r="F136" i="18" s="1"/>
  <c r="R136" i="18"/>
  <c r="J136" i="18" s="1"/>
  <c r="O137" i="18"/>
  <c r="Q137" i="18"/>
  <c r="I137" i="18" s="1"/>
  <c r="T137" i="18"/>
  <c r="U137" i="18"/>
  <c r="W137" i="18" s="1"/>
  <c r="X137" i="18"/>
  <c r="Y137" i="18"/>
  <c r="AA137" i="18" s="1"/>
  <c r="AB137" i="18"/>
  <c r="AD137" i="18"/>
  <c r="AE137" i="18" s="1"/>
  <c r="A137" i="18"/>
  <c r="ED6" i="14"/>
  <c r="DR24" i="12"/>
  <c r="EC1" i="14"/>
  <c r="DQ25" i="12"/>
  <c r="DQ26" i="12"/>
  <c r="DQ27" i="12"/>
  <c r="DQ28" i="12"/>
  <c r="DQ29" i="12"/>
  <c r="DQ30" i="12"/>
  <c r="DQ31" i="12"/>
  <c r="DQ32" i="12"/>
  <c r="DQ33" i="12"/>
  <c r="DQ34" i="12"/>
  <c r="DQ35" i="12"/>
  <c r="DQ36" i="12"/>
  <c r="DQ37" i="12"/>
  <c r="DQ39" i="12"/>
  <c r="DQ55" i="12"/>
  <c r="EC65" i="16"/>
  <c r="EC64" i="16" s="1"/>
  <c r="ED6" i="16"/>
  <c r="EC23" i="16"/>
  <c r="EC24" i="16"/>
  <c r="EC25" i="16"/>
  <c r="EC26" i="16"/>
  <c r="EC29" i="16"/>
  <c r="EC30" i="16"/>
  <c r="EC31" i="16"/>
  <c r="EC32" i="16"/>
  <c r="EC217" i="16"/>
  <c r="EC230" i="16"/>
  <c r="EC1" i="16"/>
  <c r="EC2" i="16"/>
  <c r="EC3" i="16"/>
  <c r="EA22" i="16"/>
  <c r="EB222" i="16"/>
  <c r="DN10" i="22"/>
  <c r="EB13" i="16"/>
  <c r="EB14" i="16"/>
  <c r="EA224" i="16"/>
  <c r="EA229" i="16"/>
  <c r="EA228" i="16"/>
  <c r="DM11" i="22"/>
  <c r="EE88" i="15"/>
  <c r="EE88" i="14" s="1"/>
  <c r="EF52" i="27"/>
  <c r="EF53" i="27"/>
  <c r="EF49" i="27"/>
  <c r="EF47" i="27"/>
  <c r="EF48" i="27"/>
  <c r="EF38" i="27"/>
  <c r="EF127" i="15" s="1"/>
  <c r="EF127" i="14" s="1"/>
  <c r="EF36" i="27"/>
  <c r="EF125" i="15" s="1"/>
  <c r="EF125" i="14" s="1"/>
  <c r="EF39" i="27"/>
  <c r="EF131" i="15" s="1"/>
  <c r="EF131" i="14" s="1"/>
  <c r="EF40" i="27"/>
  <c r="EF132" i="15" s="1"/>
  <c r="EF41" i="27"/>
  <c r="EF133" i="15" s="1"/>
  <c r="EF133" i="14" s="1"/>
  <c r="EF37" i="27"/>
  <c r="EF126" i="15" s="1"/>
  <c r="EF126" i="14" s="1"/>
  <c r="EF54" i="27"/>
  <c r="EF30" i="27"/>
  <c r="EF87" i="15" s="1"/>
  <c r="EF87" i="14" s="1"/>
  <c r="EF32" i="27"/>
  <c r="EF89" i="15" s="1"/>
  <c r="EF89" i="14" s="1"/>
  <c r="EF22" i="27"/>
  <c r="EG21" i="27"/>
  <c r="EF31" i="27"/>
  <c r="DK41" i="22"/>
  <c r="DX209" i="16"/>
  <c r="DY209" i="16"/>
  <c r="AA136" i="18"/>
  <c r="W136" i="18"/>
  <c r="EB11" i="16"/>
  <c r="DZ223" i="16"/>
  <c r="DZ227" i="16"/>
  <c r="DZ226" i="16"/>
  <c r="DZ10" i="16"/>
  <c r="G137" i="18"/>
  <c r="N137" i="18"/>
  <c r="F137" i="18" s="1"/>
  <c r="R137" i="18"/>
  <c r="J137" i="18" s="1"/>
  <c r="EE6" i="14"/>
  <c r="DS24" i="12"/>
  <c r="ED1" i="14"/>
  <c r="DR25" i="12"/>
  <c r="DR26" i="12"/>
  <c r="DR27" i="12"/>
  <c r="DR28" i="12"/>
  <c r="DR29" i="12"/>
  <c r="DR30" i="12"/>
  <c r="DR31" i="12"/>
  <c r="DR32" i="12"/>
  <c r="DR33" i="12"/>
  <c r="DR34" i="12"/>
  <c r="DR35" i="12"/>
  <c r="DR36" i="12"/>
  <c r="DR37" i="12"/>
  <c r="DR39" i="12"/>
  <c r="DR55" i="12"/>
  <c r="ED65" i="16"/>
  <c r="ED64" i="16" s="1"/>
  <c r="EE6" i="16"/>
  <c r="ED23" i="16"/>
  <c r="ED24" i="16"/>
  <c r="ED11" i="16"/>
  <c r="ED25" i="16"/>
  <c r="ED26" i="16"/>
  <c r="ED29" i="16"/>
  <c r="ED30" i="16"/>
  <c r="ED31" i="16"/>
  <c r="ED32" i="16"/>
  <c r="ED217" i="16"/>
  <c r="ED230" i="16"/>
  <c r="ED1" i="16"/>
  <c r="ED2" i="16"/>
  <c r="ED3" i="16"/>
  <c r="EB22" i="16"/>
  <c r="EC222" i="16"/>
  <c r="DO10" i="22"/>
  <c r="EC11" i="16"/>
  <c r="EC13" i="16"/>
  <c r="EC14" i="16"/>
  <c r="EB224" i="16"/>
  <c r="EB229" i="16"/>
  <c r="EB228" i="16"/>
  <c r="DN11" i="22"/>
  <c r="DN12" i="22"/>
  <c r="DM12" i="22"/>
  <c r="EG37" i="27"/>
  <c r="EG126" i="15" s="1"/>
  <c r="EG126" i="14" s="1"/>
  <c r="EG49" i="27"/>
  <c r="EG47" i="27"/>
  <c r="EG39" i="27"/>
  <c r="EG131" i="15" s="1"/>
  <c r="EG131" i="14" s="1"/>
  <c r="EG38" i="27"/>
  <c r="EG127" i="15" s="1"/>
  <c r="EG127" i="14" s="1"/>
  <c r="EG36" i="27"/>
  <c r="EG125" i="15" s="1"/>
  <c r="EG125" i="14" s="1"/>
  <c r="EG40" i="27"/>
  <c r="EG132" i="15" s="1"/>
  <c r="EG132" i="14" s="1"/>
  <c r="EG41" i="27"/>
  <c r="EG133" i="15" s="1"/>
  <c r="EG48" i="27"/>
  <c r="EG52" i="27"/>
  <c r="EG53" i="27"/>
  <c r="EG54" i="27"/>
  <c r="EG30" i="27"/>
  <c r="EG32" i="27"/>
  <c r="EG89" i="15" s="1"/>
  <c r="EG89" i="14" s="1"/>
  <c r="EG22" i="27"/>
  <c r="EG31" i="27"/>
  <c r="EG88" i="15" s="1"/>
  <c r="EG88" i="14" s="1"/>
  <c r="EH21" i="27"/>
  <c r="EF88" i="15"/>
  <c r="EF88" i="14" s="1"/>
  <c r="DZ9" i="16"/>
  <c r="EA223" i="16"/>
  <c r="EA227" i="16"/>
  <c r="EA226" i="16"/>
  <c r="EA10" i="16"/>
  <c r="EA9" i="16"/>
  <c r="AF137" i="18"/>
  <c r="EF6" i="14"/>
  <c r="DT24" i="12"/>
  <c r="EE1" i="14"/>
  <c r="DS25" i="12"/>
  <c r="DS26" i="12"/>
  <c r="DS27" i="12"/>
  <c r="DS28" i="12"/>
  <c r="DS29" i="12"/>
  <c r="DS30" i="12"/>
  <c r="DS31" i="12"/>
  <c r="DS32" i="12"/>
  <c r="DS33" i="12"/>
  <c r="DS34" i="12"/>
  <c r="DS35" i="12"/>
  <c r="DS36" i="12"/>
  <c r="DS37" i="12"/>
  <c r="DS39" i="12"/>
  <c r="DS55" i="12"/>
  <c r="EE65" i="16"/>
  <c r="EE64" i="16" s="1"/>
  <c r="EF6" i="16"/>
  <c r="EE23" i="16"/>
  <c r="EE24" i="16"/>
  <c r="EE25" i="16"/>
  <c r="EE26" i="16"/>
  <c r="EE29" i="16"/>
  <c r="EE30" i="16"/>
  <c r="EE31" i="16"/>
  <c r="EE32" i="16"/>
  <c r="EE217" i="16"/>
  <c r="EE230" i="16"/>
  <c r="EE1" i="16"/>
  <c r="EE2" i="16"/>
  <c r="EE3" i="16"/>
  <c r="EC22" i="16"/>
  <c r="ED222" i="16"/>
  <c r="DP10" i="22"/>
  <c r="ED13" i="16"/>
  <c r="ED14" i="16"/>
  <c r="EC224" i="16"/>
  <c r="EC229" i="16"/>
  <c r="EC228" i="16"/>
  <c r="DO11" i="22"/>
  <c r="EH47" i="27"/>
  <c r="EH53" i="27"/>
  <c r="EH48" i="27"/>
  <c r="EH49" i="27"/>
  <c r="EH52" i="27"/>
  <c r="EH36" i="27"/>
  <c r="EH125" i="15" s="1"/>
  <c r="EH125" i="14" s="1"/>
  <c r="EH37" i="27"/>
  <c r="EH126" i="15" s="1"/>
  <c r="EH126" i="14" s="1"/>
  <c r="EH38" i="27"/>
  <c r="EH127" i="15" s="1"/>
  <c r="EH127" i="14" s="1"/>
  <c r="EH39" i="27"/>
  <c r="EH40" i="27"/>
  <c r="EH132" i="15" s="1"/>
  <c r="EH132" i="14" s="1"/>
  <c r="EH41" i="27"/>
  <c r="EH133" i="15" s="1"/>
  <c r="EH54" i="27"/>
  <c r="EH31" i="27"/>
  <c r="EH88" i="15" s="1"/>
  <c r="EH88" i="14" s="1"/>
  <c r="EH32" i="27"/>
  <c r="EH89" i="15" s="1"/>
  <c r="EH89" i="14" s="1"/>
  <c r="EI21" i="27"/>
  <c r="EH22" i="27"/>
  <c r="EH30" i="27"/>
  <c r="EH87" i="15" s="1"/>
  <c r="EH87" i="14" s="1"/>
  <c r="DZ209" i="16"/>
  <c r="DL41" i="22"/>
  <c r="DM41" i="22"/>
  <c r="EB223" i="16"/>
  <c r="EB227" i="16"/>
  <c r="EB226" i="16"/>
  <c r="EG6" i="14"/>
  <c r="DU24" i="12"/>
  <c r="EF1" i="14"/>
  <c r="DT25" i="12"/>
  <c r="DT26" i="12"/>
  <c r="DT27" i="12"/>
  <c r="DT28" i="12"/>
  <c r="DT29" i="12"/>
  <c r="DT30" i="12"/>
  <c r="DT31" i="12"/>
  <c r="DT32" i="12"/>
  <c r="DT33" i="12"/>
  <c r="DT34" i="12"/>
  <c r="DT35" i="12"/>
  <c r="DT36" i="12"/>
  <c r="DT37" i="12"/>
  <c r="DT39" i="12"/>
  <c r="DT55" i="12"/>
  <c r="EF65" i="16"/>
  <c r="EF64" i="16" s="1"/>
  <c r="EG6" i="16"/>
  <c r="EF23" i="16"/>
  <c r="EF24" i="16"/>
  <c r="EF11" i="16"/>
  <c r="EF25" i="16"/>
  <c r="EF26" i="16"/>
  <c r="EF29" i="16"/>
  <c r="EF30" i="16"/>
  <c r="EF31" i="16"/>
  <c r="EF32" i="16"/>
  <c r="EF217" i="16"/>
  <c r="EF230" i="16"/>
  <c r="EF1" i="16"/>
  <c r="EF2" i="16"/>
  <c r="EF3" i="16"/>
  <c r="ED22" i="16"/>
  <c r="EE222" i="16"/>
  <c r="DQ10" i="22"/>
  <c r="EE11" i="16"/>
  <c r="EE13" i="16"/>
  <c r="EE14" i="16"/>
  <c r="ED224" i="16"/>
  <c r="ED229" i="16"/>
  <c r="ED228" i="16"/>
  <c r="DP11" i="22"/>
  <c r="DP12" i="22"/>
  <c r="DO12" i="22"/>
  <c r="EI36" i="27"/>
  <c r="EI125" i="15" s="1"/>
  <c r="EI125" i="14" s="1"/>
  <c r="EI48" i="27"/>
  <c r="EI49" i="27"/>
  <c r="EI26" i="27" s="1"/>
  <c r="EI12" i="15" s="1"/>
  <c r="EI12" i="14" s="1"/>
  <c r="EI52" i="27"/>
  <c r="EI47" i="27"/>
  <c r="EI53" i="27"/>
  <c r="EI41" i="27"/>
  <c r="EI133" i="15" s="1"/>
  <c r="EI133" i="14" s="1"/>
  <c r="EI37" i="27"/>
  <c r="EI126" i="15" s="1"/>
  <c r="EI126" i="14" s="1"/>
  <c r="EI38" i="27"/>
  <c r="EI127" i="15" s="1"/>
  <c r="EI127" i="14" s="1"/>
  <c r="EI39" i="27"/>
  <c r="EI131" i="15" s="1"/>
  <c r="EI131" i="14" s="1"/>
  <c r="EI40" i="27"/>
  <c r="EI132" i="15" s="1"/>
  <c r="EI132" i="14" s="1"/>
  <c r="EI54" i="27"/>
  <c r="EI22" i="27"/>
  <c r="EI30" i="27"/>
  <c r="EI31" i="27"/>
  <c r="EI88" i="15" s="1"/>
  <c r="EI88" i="14" s="1"/>
  <c r="EI32" i="27"/>
  <c r="EI89" i="15" s="1"/>
  <c r="EI89" i="14" s="1"/>
  <c r="EB10" i="16"/>
  <c r="EA209" i="16"/>
  <c r="EC223" i="16"/>
  <c r="EC227" i="16"/>
  <c r="EC226" i="16"/>
  <c r="EC10" i="16"/>
  <c r="EC9" i="16"/>
  <c r="EH6" i="14"/>
  <c r="DV24" i="12"/>
  <c r="EG1" i="14"/>
  <c r="DU25" i="12"/>
  <c r="DU26" i="12"/>
  <c r="DU27" i="12"/>
  <c r="DU28" i="12"/>
  <c r="DU29" i="12"/>
  <c r="DU30" i="12"/>
  <c r="DU31" i="12"/>
  <c r="DU32" i="12"/>
  <c r="DU33" i="12"/>
  <c r="DU34" i="12"/>
  <c r="DU35" i="12"/>
  <c r="DU36" i="12"/>
  <c r="DU37" i="12"/>
  <c r="DU39" i="12"/>
  <c r="DU55" i="12"/>
  <c r="EG65" i="16"/>
  <c r="EG64" i="16" s="1"/>
  <c r="EH6" i="16"/>
  <c r="EG23" i="16"/>
  <c r="EG24" i="16"/>
  <c r="EG11" i="16"/>
  <c r="EG25" i="16"/>
  <c r="EG26" i="16"/>
  <c r="EG29" i="16"/>
  <c r="EG30" i="16"/>
  <c r="EG31" i="16"/>
  <c r="EG32" i="16"/>
  <c r="EG217" i="16"/>
  <c r="EG230" i="16"/>
  <c r="EG1" i="16"/>
  <c r="EG2" i="16"/>
  <c r="EG3" i="16"/>
  <c r="EE22" i="16"/>
  <c r="EF222" i="16"/>
  <c r="DR10" i="22"/>
  <c r="EF13" i="16"/>
  <c r="EF14" i="16"/>
  <c r="EE224" i="16"/>
  <c r="EE229" i="16"/>
  <c r="EE228" i="16"/>
  <c r="DQ11" i="22"/>
  <c r="EB9" i="16"/>
  <c r="DO41" i="22"/>
  <c r="EF22" i="16"/>
  <c r="ED223" i="16"/>
  <c r="ED227" i="16"/>
  <c r="ED226" i="16"/>
  <c r="EI6" i="14"/>
  <c r="DW24" i="12"/>
  <c r="EH1" i="14"/>
  <c r="DV25" i="12"/>
  <c r="DV26" i="12"/>
  <c r="DV27" i="12"/>
  <c r="DV28" i="12"/>
  <c r="DV29" i="12"/>
  <c r="DV30" i="12"/>
  <c r="DV31" i="12"/>
  <c r="DV32" i="12"/>
  <c r="DV33" i="12"/>
  <c r="DV34" i="12"/>
  <c r="DV35" i="12"/>
  <c r="DV36" i="12"/>
  <c r="DV37" i="12"/>
  <c r="DV39" i="12"/>
  <c r="DV55" i="12"/>
  <c r="EH65" i="16"/>
  <c r="EH64" i="16" s="1"/>
  <c r="EI6" i="16"/>
  <c r="EH23" i="16"/>
  <c r="EH24" i="16"/>
  <c r="EH25" i="16"/>
  <c r="EH26" i="16"/>
  <c r="EH29" i="16"/>
  <c r="EH30" i="16"/>
  <c r="EH31" i="16"/>
  <c r="EH32" i="16"/>
  <c r="EH217" i="16"/>
  <c r="EH230" i="16"/>
  <c r="EH1" i="16"/>
  <c r="EH2" i="16"/>
  <c r="EH3" i="16"/>
  <c r="EG222" i="16"/>
  <c r="DS10" i="22"/>
  <c r="EG13" i="16"/>
  <c r="EG14" i="16"/>
  <c r="EF224" i="16"/>
  <c r="EF229" i="16"/>
  <c r="EF228" i="16"/>
  <c r="DR11" i="22"/>
  <c r="DR12" i="22"/>
  <c r="DQ12" i="22"/>
  <c r="EB209" i="16"/>
  <c r="EC209" i="16"/>
  <c r="DN41" i="22"/>
  <c r="ED10" i="16"/>
  <c r="EG22" i="16"/>
  <c r="EE223" i="16"/>
  <c r="EE227" i="16"/>
  <c r="EE226" i="16"/>
  <c r="EE10" i="16"/>
  <c r="EE9" i="16"/>
  <c r="DX24" i="12"/>
  <c r="EI1" i="14"/>
  <c r="DW25" i="12"/>
  <c r="DW26" i="12"/>
  <c r="DW27" i="12"/>
  <c r="DW28" i="12"/>
  <c r="DW29" i="12"/>
  <c r="DW30" i="12"/>
  <c r="DW31" i="12"/>
  <c r="DW32" i="12"/>
  <c r="DW33" i="12"/>
  <c r="DW34" i="12"/>
  <c r="DW35" i="12"/>
  <c r="DW36" i="12"/>
  <c r="DW37" i="12"/>
  <c r="DW39" i="12"/>
  <c r="DW55" i="12"/>
  <c r="EI65" i="16"/>
  <c r="EI64" i="16" s="1"/>
  <c r="EI23" i="16"/>
  <c r="EI24" i="16"/>
  <c r="EI11" i="16"/>
  <c r="EI25" i="16"/>
  <c r="EI26" i="16"/>
  <c r="EI29" i="16"/>
  <c r="EI30" i="16"/>
  <c r="EI31" i="16"/>
  <c r="EI32" i="16"/>
  <c r="EI217" i="16"/>
  <c r="EI230" i="16"/>
  <c r="P230" i="16"/>
  <c r="R230" i="16"/>
  <c r="EI1" i="16"/>
  <c r="EI2" i="16"/>
  <c r="EI3" i="16"/>
  <c r="EH222" i="16"/>
  <c r="DT10" i="22"/>
  <c r="EI22" i="16"/>
  <c r="P24" i="16"/>
  <c r="R24" i="16"/>
  <c r="EH11" i="16"/>
  <c r="P11" i="16"/>
  <c r="P25" i="16"/>
  <c r="R25" i="16"/>
  <c r="EH13" i="16"/>
  <c r="P26" i="16"/>
  <c r="R26" i="16"/>
  <c r="EH14" i="16"/>
  <c r="F29" i="16"/>
  <c r="E29" i="16"/>
  <c r="E30" i="16"/>
  <c r="F30" i="16"/>
  <c r="F31" i="16"/>
  <c r="E31" i="16"/>
  <c r="EG224" i="16"/>
  <c r="EG229" i="16"/>
  <c r="EG228" i="16"/>
  <c r="DS11" i="22"/>
  <c r="ED9" i="16"/>
  <c r="DQ41" i="22"/>
  <c r="EF223" i="16"/>
  <c r="EF227" i="16"/>
  <c r="EF226" i="16"/>
  <c r="EF10" i="16"/>
  <c r="EF9" i="16"/>
  <c r="F37" i="12"/>
  <c r="E68" i="12"/>
  <c r="F29" i="12"/>
  <c r="E60" i="12"/>
  <c r="G124" i="15"/>
  <c r="F36" i="12"/>
  <c r="E67" i="12"/>
  <c r="G176" i="15"/>
  <c r="F33" i="12"/>
  <c r="E64" i="12"/>
  <c r="G90" i="15"/>
  <c r="F31" i="12"/>
  <c r="E62" i="12"/>
  <c r="G88" i="15"/>
  <c r="F30" i="12"/>
  <c r="E61" i="12"/>
  <c r="G87" i="15"/>
  <c r="C70" i="12"/>
  <c r="G70" i="12" s="1"/>
  <c r="DX25" i="12"/>
  <c r="DX26" i="12"/>
  <c r="DX27" i="12"/>
  <c r="DX28" i="12"/>
  <c r="DX29" i="12"/>
  <c r="DX30" i="12"/>
  <c r="DX31" i="12"/>
  <c r="DX32" i="12"/>
  <c r="DX33" i="12"/>
  <c r="DX34" i="12"/>
  <c r="DX35" i="12"/>
  <c r="DX36" i="12"/>
  <c r="DX37" i="12"/>
  <c r="DX39" i="12"/>
  <c r="DX55" i="12"/>
  <c r="AP10" i="13"/>
  <c r="AP8" i="13"/>
  <c r="AQ41" i="13"/>
  <c r="AP46" i="13"/>
  <c r="AM46" i="13"/>
  <c r="AJ41" i="13"/>
  <c r="AJ33" i="13"/>
  <c r="AJ8" i="13"/>
  <c r="AI8" i="13"/>
  <c r="AI46" i="13"/>
  <c r="AG33" i="13"/>
  <c r="AG9" i="13"/>
  <c r="AF41" i="13"/>
  <c r="AE46" i="13"/>
  <c r="AD8" i="13"/>
  <c r="AD10" i="13"/>
  <c r="AC9" i="13"/>
  <c r="AB33" i="13"/>
  <c r="Z10" i="13"/>
  <c r="AA41" i="13"/>
  <c r="Z8" i="13"/>
  <c r="Z46" i="13"/>
  <c r="W41" i="13"/>
  <c r="X9" i="13"/>
  <c r="W8" i="13"/>
  <c r="T10" i="13"/>
  <c r="T33" i="13"/>
  <c r="T41" i="13"/>
  <c r="V9" i="13"/>
  <c r="S10" i="13"/>
  <c r="S8" i="13"/>
  <c r="S46" i="13"/>
  <c r="Q9" i="13"/>
  <c r="Q33" i="13"/>
  <c r="R41" i="13"/>
  <c r="P41" i="13"/>
  <c r="O46" i="13"/>
  <c r="N8" i="13"/>
  <c r="N10" i="13"/>
  <c r="L10" i="13"/>
  <c r="L17" i="13"/>
  <c r="L16" i="13"/>
  <c r="L14" i="13"/>
  <c r="L15" i="13"/>
  <c r="L13" i="13"/>
  <c r="L100" i="13"/>
  <c r="L102" i="13"/>
  <c r="G25" i="12"/>
  <c r="F25" i="12"/>
  <c r="DW40" i="12"/>
  <c r="G26" i="12"/>
  <c r="DW41" i="12"/>
  <c r="G27" i="12"/>
  <c r="DW42" i="12"/>
  <c r="F28" i="12"/>
  <c r="E59" i="12"/>
  <c r="G118" i="15"/>
  <c r="G34" i="12"/>
  <c r="F34" i="12"/>
  <c r="E65" i="12"/>
  <c r="G145" i="15"/>
  <c r="DW49" i="12"/>
  <c r="G35" i="12"/>
  <c r="F35" i="12"/>
  <c r="E66" i="12"/>
  <c r="G160" i="15"/>
  <c r="DW50" i="12"/>
  <c r="EH22" i="16"/>
  <c r="EI222" i="16"/>
  <c r="DU10" i="22"/>
  <c r="D10" i="22"/>
  <c r="EI13" i="16"/>
  <c r="P13" i="16"/>
  <c r="EI14" i="16"/>
  <c r="P14" i="16"/>
  <c r="F32" i="16"/>
  <c r="E32" i="16"/>
  <c r="R2" i="16"/>
  <c r="F129" i="16"/>
  <c r="R3" i="16"/>
  <c r="F182" i="16"/>
  <c r="P222" i="16"/>
  <c r="R222" i="16"/>
  <c r="EH224" i="16"/>
  <c r="EH229" i="16"/>
  <c r="EH228" i="16"/>
  <c r="DT11" i="22"/>
  <c r="DT12" i="22"/>
  <c r="R11" i="16"/>
  <c r="R30" i="16"/>
  <c r="P30" i="16"/>
  <c r="D214" i="16"/>
  <c r="E214" i="16"/>
  <c r="P31" i="16"/>
  <c r="R13" i="16"/>
  <c r="R31" i="16"/>
  <c r="DS12" i="22"/>
  <c r="ED209" i="16"/>
  <c r="EE209" i="16"/>
  <c r="DP41" i="22"/>
  <c r="DR41" i="22"/>
  <c r="P32" i="16"/>
  <c r="E24" i="16"/>
  <c r="E26" i="16"/>
  <c r="P23" i="16"/>
  <c r="R14" i="16"/>
  <c r="R32" i="16"/>
  <c r="D215" i="16"/>
  <c r="E215" i="16"/>
  <c r="E25" i="16"/>
  <c r="EG223" i="16"/>
  <c r="EG227" i="16"/>
  <c r="EG226" i="16"/>
  <c r="EG10" i="16"/>
  <c r="EG9" i="16"/>
  <c r="E56" i="12"/>
  <c r="G102" i="15"/>
  <c r="DX40" i="12"/>
  <c r="G28" i="12"/>
  <c r="DX43" i="12"/>
  <c r="G29" i="12"/>
  <c r="DX44" i="12"/>
  <c r="G30" i="12"/>
  <c r="DX45" i="12"/>
  <c r="DX61" i="12"/>
  <c r="G31" i="12"/>
  <c r="DX46" i="12"/>
  <c r="DX62" i="12"/>
  <c r="G32" i="12"/>
  <c r="DX47" i="12"/>
  <c r="G33" i="12"/>
  <c r="DX48" i="12"/>
  <c r="DX64" i="12"/>
  <c r="G36" i="12"/>
  <c r="DX51" i="12"/>
  <c r="G37" i="12"/>
  <c r="DX52" i="12"/>
  <c r="DU40" i="12"/>
  <c r="DV40" i="12"/>
  <c r="DT40" i="12"/>
  <c r="DO40" i="12"/>
  <c r="DN40" i="12"/>
  <c r="DM40" i="12"/>
  <c r="DE40" i="12"/>
  <c r="DF40" i="12"/>
  <c r="DD40" i="12"/>
  <c r="DB40" i="12"/>
  <c r="DA40" i="12"/>
  <c r="CZ40" i="12"/>
  <c r="CY40" i="12"/>
  <c r="CX40" i="12"/>
  <c r="CV40" i="12"/>
  <c r="CR40" i="12"/>
  <c r="CS40" i="12"/>
  <c r="CQ40" i="12"/>
  <c r="CO40" i="12"/>
  <c r="CP40" i="12"/>
  <c r="CL40" i="12"/>
  <c r="CM40" i="12"/>
  <c r="CK40" i="12"/>
  <c r="CF40" i="12"/>
  <c r="CG40" i="12"/>
  <c r="CB40" i="12"/>
  <c r="CC40" i="12"/>
  <c r="CA40" i="12"/>
  <c r="BZ40" i="12"/>
  <c r="BY40" i="12"/>
  <c r="BV40" i="12"/>
  <c r="BU40" i="12"/>
  <c r="BR40" i="12"/>
  <c r="BQ40" i="12"/>
  <c r="BP40" i="12"/>
  <c r="BN40" i="12"/>
  <c r="BM40" i="12"/>
  <c r="BL40" i="12"/>
  <c r="BF40" i="12"/>
  <c r="BE40" i="12"/>
  <c r="BC40" i="12"/>
  <c r="BD40" i="12"/>
  <c r="AY40" i="12"/>
  <c r="AZ40" i="12"/>
  <c r="AT40" i="12"/>
  <c r="AS40" i="12"/>
  <c r="AR40" i="12"/>
  <c r="AP40" i="12"/>
  <c r="AL40" i="12"/>
  <c r="AJ40" i="12"/>
  <c r="AK40" i="12"/>
  <c r="AE40" i="12"/>
  <c r="Y40" i="12"/>
  <c r="X40" i="12"/>
  <c r="W40" i="12"/>
  <c r="V40" i="12"/>
  <c r="T40" i="12"/>
  <c r="U40" i="12"/>
  <c r="S40" i="12"/>
  <c r="O40" i="12"/>
  <c r="N40" i="12"/>
  <c r="L40" i="12"/>
  <c r="K40" i="12"/>
  <c r="I40" i="12"/>
  <c r="H40" i="12"/>
  <c r="J40" i="12"/>
  <c r="M40" i="12"/>
  <c r="P40" i="12"/>
  <c r="Q40" i="12"/>
  <c r="R40" i="12"/>
  <c r="Z40" i="12"/>
  <c r="AA40" i="12"/>
  <c r="AC40" i="12"/>
  <c r="AB40" i="12"/>
  <c r="AD40" i="12"/>
  <c r="AG40" i="12"/>
  <c r="AF40" i="12"/>
  <c r="AH40" i="12"/>
  <c r="AI40" i="12"/>
  <c r="AM40" i="12"/>
  <c r="AN40" i="12"/>
  <c r="AO40" i="12"/>
  <c r="AQ40" i="12"/>
  <c r="AU40" i="12"/>
  <c r="AV40" i="12"/>
  <c r="AW40" i="12"/>
  <c r="AX40" i="12"/>
  <c r="BA40" i="12"/>
  <c r="BB40" i="12"/>
  <c r="BG40" i="12"/>
  <c r="BH40" i="12"/>
  <c r="BJ40" i="12"/>
  <c r="BI40" i="12"/>
  <c r="BK40" i="12"/>
  <c r="BO40" i="12"/>
  <c r="BS40" i="12"/>
  <c r="BT40" i="12"/>
  <c r="BW40" i="12"/>
  <c r="BX40" i="12"/>
  <c r="CD40" i="12"/>
  <c r="CE40" i="12"/>
  <c r="CI40" i="12"/>
  <c r="CH40" i="12"/>
  <c r="CJ40" i="12"/>
  <c r="CN40" i="12"/>
  <c r="CT40" i="12"/>
  <c r="CU40" i="12"/>
  <c r="CW40" i="12"/>
  <c r="DC40" i="12"/>
  <c r="DG40" i="12"/>
  <c r="DH40" i="12"/>
  <c r="DI40" i="12"/>
  <c r="DJ40" i="12"/>
  <c r="DL40" i="12"/>
  <c r="DK40" i="12"/>
  <c r="DP40" i="12"/>
  <c r="DR40" i="12"/>
  <c r="DQ40" i="12"/>
  <c r="DS40" i="12"/>
  <c r="DU41" i="12"/>
  <c r="DV41" i="12"/>
  <c r="DR41" i="12"/>
  <c r="DQ41" i="12"/>
  <c r="DP41" i="12"/>
  <c r="DO41" i="12"/>
  <c r="DM41" i="12"/>
  <c r="DL41" i="12"/>
  <c r="DK41" i="12"/>
  <c r="DF41" i="12"/>
  <c r="DB41" i="12"/>
  <c r="CX41" i="12"/>
  <c r="CW41" i="12"/>
  <c r="CN41" i="12"/>
  <c r="CK41" i="12"/>
  <c r="CH41" i="12"/>
  <c r="CI41" i="12"/>
  <c r="CF41" i="12"/>
  <c r="CD41" i="12"/>
  <c r="CC41" i="12"/>
  <c r="BZ41" i="12"/>
  <c r="BY41" i="12"/>
  <c r="BV41" i="12"/>
  <c r="BU41" i="12"/>
  <c r="BR41" i="12"/>
  <c r="BQ41" i="12"/>
  <c r="BO41" i="12"/>
  <c r="BP41" i="12"/>
  <c r="BN41" i="12"/>
  <c r="BK41" i="12"/>
  <c r="BJ41" i="12"/>
  <c r="BI41" i="12"/>
  <c r="BF41" i="12"/>
  <c r="BE41" i="12"/>
  <c r="BB41" i="12"/>
  <c r="BA41" i="12"/>
  <c r="AY41" i="12"/>
  <c r="AZ41" i="12"/>
  <c r="AX41" i="12"/>
  <c r="AW41" i="12"/>
  <c r="AQ41" i="12"/>
  <c r="AP41" i="12"/>
  <c r="AL41" i="12"/>
  <c r="AH41" i="12"/>
  <c r="AD41" i="12"/>
  <c r="AC41" i="12"/>
  <c r="Z41" i="12"/>
  <c r="Y41" i="12"/>
  <c r="X41" i="12"/>
  <c r="U41" i="12"/>
  <c r="R41" i="12"/>
  <c r="Q41" i="12"/>
  <c r="P41" i="12"/>
  <c r="M41" i="12"/>
  <c r="H41" i="12"/>
  <c r="I41" i="12"/>
  <c r="J41" i="12"/>
  <c r="K41" i="12"/>
  <c r="L41" i="12"/>
  <c r="N41" i="12"/>
  <c r="O41" i="12"/>
  <c r="S41" i="12"/>
  <c r="T41" i="12"/>
  <c r="W41" i="12"/>
  <c r="V41" i="12"/>
  <c r="AA41" i="12"/>
  <c r="AB41" i="12"/>
  <c r="AE41" i="12"/>
  <c r="AG41" i="12"/>
  <c r="AF41" i="12"/>
  <c r="AI41" i="12"/>
  <c r="AK41" i="12"/>
  <c r="AJ41" i="12"/>
  <c r="AN41" i="12"/>
  <c r="AM41" i="12"/>
  <c r="AO41" i="12"/>
  <c r="AR41" i="12"/>
  <c r="AT41" i="12"/>
  <c r="AS41" i="12"/>
  <c r="AU41" i="12"/>
  <c r="AV41" i="12"/>
  <c r="BC41" i="12"/>
  <c r="BD41" i="12"/>
  <c r="BH41" i="12"/>
  <c r="BG41" i="12"/>
  <c r="BL41" i="12"/>
  <c r="BM41" i="12"/>
  <c r="BS41" i="12"/>
  <c r="BT41" i="12"/>
  <c r="BW41" i="12"/>
  <c r="BX41" i="12"/>
  <c r="CA41" i="12"/>
  <c r="CB41" i="12"/>
  <c r="CE41" i="12"/>
  <c r="CG41" i="12"/>
  <c r="CJ41" i="12"/>
  <c r="CM41" i="12"/>
  <c r="CL41" i="12"/>
  <c r="CP41" i="12"/>
  <c r="CO41" i="12"/>
  <c r="CQ41" i="12"/>
  <c r="CS41" i="12"/>
  <c r="CR41" i="12"/>
  <c r="CT41" i="12"/>
  <c r="CV41" i="12"/>
  <c r="CU41" i="12"/>
  <c r="CY41" i="12"/>
  <c r="CZ41" i="12"/>
  <c r="DA41" i="12"/>
  <c r="DC41" i="12"/>
  <c r="DD41" i="12"/>
  <c r="DE41" i="12"/>
  <c r="DH41" i="12"/>
  <c r="DG41" i="12"/>
  <c r="DJ41" i="12"/>
  <c r="DI41" i="12"/>
  <c r="DN41" i="12"/>
  <c r="DS41" i="12"/>
  <c r="DT41" i="12"/>
  <c r="DT42" i="12"/>
  <c r="DS42" i="12"/>
  <c r="DR42" i="12"/>
  <c r="DN42" i="12"/>
  <c r="DM42" i="12"/>
  <c r="DL42" i="12"/>
  <c r="DK42" i="12"/>
  <c r="DG42" i="12"/>
  <c r="DC42" i="12"/>
  <c r="DB42" i="12"/>
  <c r="CY42" i="12"/>
  <c r="CZ42" i="12"/>
  <c r="CV42" i="12"/>
  <c r="CT42" i="12"/>
  <c r="CR42" i="12"/>
  <c r="CP42" i="12"/>
  <c r="CN42" i="12"/>
  <c r="CM42" i="12"/>
  <c r="CH42" i="12"/>
  <c r="CI42" i="12"/>
  <c r="CD42" i="12"/>
  <c r="CA42" i="12"/>
  <c r="BZ42" i="12"/>
  <c r="BW42" i="12"/>
  <c r="BV42" i="12"/>
  <c r="BS42" i="12"/>
  <c r="BR42" i="12"/>
  <c r="BO42" i="12"/>
  <c r="BN42" i="12"/>
  <c r="BK42" i="12"/>
  <c r="BJ42" i="12"/>
  <c r="BI42" i="12"/>
  <c r="BE42" i="12"/>
  <c r="BD42" i="12"/>
  <c r="BC42" i="12"/>
  <c r="AW42" i="12"/>
  <c r="AV42" i="12"/>
  <c r="AU42" i="12"/>
  <c r="AS42" i="12"/>
  <c r="AT42" i="12"/>
  <c r="AR42" i="12"/>
  <c r="AQ42" i="12"/>
  <c r="AN42" i="12"/>
  <c r="AK42" i="12"/>
  <c r="AH42" i="12"/>
  <c r="AF42" i="12"/>
  <c r="AG42" i="12"/>
  <c r="AD42" i="12"/>
  <c r="Z42" i="12"/>
  <c r="W42" i="12"/>
  <c r="U42" i="12"/>
  <c r="T42" i="12"/>
  <c r="R42" i="12"/>
  <c r="Q42" i="12"/>
  <c r="P42" i="12"/>
  <c r="N42" i="12"/>
  <c r="M42" i="12"/>
  <c r="I42" i="12"/>
  <c r="H42" i="12"/>
  <c r="J42" i="12"/>
  <c r="K42" i="12"/>
  <c r="L42" i="12"/>
  <c r="O42" i="12"/>
  <c r="S42" i="12"/>
  <c r="V42" i="12"/>
  <c r="Y42" i="12"/>
  <c r="X42" i="12"/>
  <c r="AA42" i="12"/>
  <c r="AC42" i="12"/>
  <c r="AB42" i="12"/>
  <c r="AE42" i="12"/>
  <c r="AI42" i="12"/>
  <c r="AJ42" i="12"/>
  <c r="AL42" i="12"/>
  <c r="AM42" i="12"/>
  <c r="AP42" i="12"/>
  <c r="AO42" i="12"/>
  <c r="AX42" i="12"/>
  <c r="AY42" i="12"/>
  <c r="AZ42" i="12"/>
  <c r="BB42" i="12"/>
  <c r="BA42" i="12"/>
  <c r="BF42" i="12"/>
  <c r="BH42" i="12"/>
  <c r="BG42" i="12"/>
  <c r="BL42" i="12"/>
  <c r="BM42" i="12"/>
  <c r="BP42" i="12"/>
  <c r="BQ42" i="12"/>
  <c r="BT42" i="12"/>
  <c r="BU42" i="12"/>
  <c r="BX42" i="12"/>
  <c r="BY42" i="12"/>
  <c r="CB42" i="12"/>
  <c r="CC42" i="12"/>
  <c r="CE42" i="12"/>
  <c r="CF42" i="12"/>
  <c r="CG42" i="12"/>
  <c r="CJ42" i="12"/>
  <c r="CK42" i="12"/>
  <c r="CL42" i="12"/>
  <c r="CO42" i="12"/>
  <c r="CQ42" i="12"/>
  <c r="CS42" i="12"/>
  <c r="CU42" i="12"/>
  <c r="CW42" i="12"/>
  <c r="CX42" i="12"/>
  <c r="DA42" i="12"/>
  <c r="DD42" i="12"/>
  <c r="DE42" i="12"/>
  <c r="DF42" i="12"/>
  <c r="DH42" i="12"/>
  <c r="DI42" i="12"/>
  <c r="DJ42" i="12"/>
  <c r="DO42" i="12"/>
  <c r="DP42" i="12"/>
  <c r="DQ42" i="12"/>
  <c r="DV42" i="12"/>
  <c r="DU42" i="12"/>
  <c r="DV49" i="12"/>
  <c r="DU49" i="12"/>
  <c r="DR49" i="12"/>
  <c r="DP49" i="12"/>
  <c r="DN49" i="12"/>
  <c r="DK49" i="12"/>
  <c r="DL49" i="12"/>
  <c r="DJ49" i="12"/>
  <c r="DI49" i="12"/>
  <c r="CZ49" i="12"/>
  <c r="CV49" i="12"/>
  <c r="CU49" i="12"/>
  <c r="CT49" i="12"/>
  <c r="CR49" i="12"/>
  <c r="CQ49" i="12"/>
  <c r="CP49" i="12"/>
  <c r="CL49" i="12"/>
  <c r="CK49" i="12"/>
  <c r="CJ49" i="12"/>
  <c r="CE49" i="12"/>
  <c r="CB49" i="12"/>
  <c r="CA49" i="12"/>
  <c r="BX49" i="12"/>
  <c r="BW49" i="12"/>
  <c r="BT49" i="12"/>
  <c r="BR49" i="12"/>
  <c r="BS49" i="12"/>
  <c r="BP49" i="12"/>
  <c r="BO49" i="12"/>
  <c r="BL49" i="12"/>
  <c r="BK49" i="12"/>
  <c r="BH49" i="12"/>
  <c r="BG49" i="12"/>
  <c r="BF49" i="12"/>
  <c r="BE49" i="12"/>
  <c r="BD49" i="12"/>
  <c r="AY49" i="12"/>
  <c r="AX49" i="12"/>
  <c r="AU49" i="12"/>
  <c r="AS49" i="12"/>
  <c r="AT49" i="12"/>
  <c r="AR49" i="12"/>
  <c r="AP49" i="12"/>
  <c r="AO49" i="12"/>
  <c r="AN49" i="12"/>
  <c r="AM49" i="12"/>
  <c r="AJ49" i="12"/>
  <c r="AG49" i="12"/>
  <c r="AE49" i="12"/>
  <c r="AF49" i="12"/>
  <c r="Y49" i="12"/>
  <c r="W49" i="12"/>
  <c r="X49" i="12"/>
  <c r="Q49" i="12"/>
  <c r="R49" i="12"/>
  <c r="P49" i="12"/>
  <c r="O49" i="12"/>
  <c r="M49" i="12"/>
  <c r="I49" i="12"/>
  <c r="J49" i="12"/>
  <c r="H49" i="12"/>
  <c r="L49" i="12"/>
  <c r="K49" i="12"/>
  <c r="N49" i="12"/>
  <c r="T49" i="12"/>
  <c r="S49" i="12"/>
  <c r="U49" i="12"/>
  <c r="V49" i="12"/>
  <c r="Z49" i="12"/>
  <c r="AB49" i="12"/>
  <c r="AA49" i="12"/>
  <c r="AC49" i="12"/>
  <c r="AD49" i="12"/>
  <c r="AH49" i="12"/>
  <c r="AI49" i="12"/>
  <c r="AK49" i="12"/>
  <c r="AL49" i="12"/>
  <c r="AQ49" i="12"/>
  <c r="AV49" i="12"/>
  <c r="AW49" i="12"/>
  <c r="BA49" i="12"/>
  <c r="AZ49" i="12"/>
  <c r="BB49" i="12"/>
  <c r="BC49" i="12"/>
  <c r="BI49" i="12"/>
  <c r="BJ49" i="12"/>
  <c r="BM49" i="12"/>
  <c r="BN49" i="12"/>
  <c r="BQ49" i="12"/>
  <c r="BU49" i="12"/>
  <c r="BV49" i="12"/>
  <c r="BY49" i="12"/>
  <c r="BZ49" i="12"/>
  <c r="CC49" i="12"/>
  <c r="CD49" i="12"/>
  <c r="CG49" i="12"/>
  <c r="CF49" i="12"/>
  <c r="CI49" i="12"/>
  <c r="CH49" i="12"/>
  <c r="CM49" i="12"/>
  <c r="CN49" i="12"/>
  <c r="CO49" i="12"/>
  <c r="CS49" i="12"/>
  <c r="CX49" i="12"/>
  <c r="CW49" i="12"/>
  <c r="CY49" i="12"/>
  <c r="DB49" i="12"/>
  <c r="DA49" i="12"/>
  <c r="DC49" i="12"/>
  <c r="DD49" i="12"/>
  <c r="DE49" i="12"/>
  <c r="DF49" i="12"/>
  <c r="DG49" i="12"/>
  <c r="DH49" i="12"/>
  <c r="DM49" i="12"/>
  <c r="DO49" i="12"/>
  <c r="DQ49" i="12"/>
  <c r="DS49" i="12"/>
  <c r="DT49" i="12"/>
  <c r="DU50" i="12"/>
  <c r="DV50" i="12"/>
  <c r="DR50" i="12"/>
  <c r="DP50" i="12"/>
  <c r="DM50" i="12"/>
  <c r="DN50" i="12"/>
  <c r="DK50" i="12"/>
  <c r="DJ50" i="12"/>
  <c r="DG50" i="12"/>
  <c r="DE50" i="12"/>
  <c r="DF50" i="12"/>
  <c r="DC50" i="12"/>
  <c r="DD50" i="12"/>
  <c r="DB50" i="12"/>
  <c r="CY50" i="12"/>
  <c r="CV50" i="12"/>
  <c r="CW50" i="12"/>
  <c r="CU50" i="12"/>
  <c r="CR50" i="12"/>
  <c r="CQ50" i="12"/>
  <c r="CP50" i="12"/>
  <c r="CO50" i="12"/>
  <c r="CM50" i="12"/>
  <c r="CN50" i="12"/>
  <c r="CE50" i="12"/>
  <c r="CB50" i="12"/>
  <c r="CA50" i="12"/>
  <c r="BW50" i="12"/>
  <c r="BT50" i="12"/>
  <c r="BR50" i="12"/>
  <c r="BS50" i="12"/>
  <c r="BP50" i="12"/>
  <c r="BO50" i="12"/>
  <c r="BL50" i="12"/>
  <c r="BK50" i="12"/>
  <c r="BF50" i="12"/>
  <c r="BG50" i="12"/>
  <c r="BE50" i="12"/>
  <c r="BB50" i="12"/>
  <c r="BA50" i="12"/>
  <c r="AT50" i="12"/>
  <c r="AQ50" i="12"/>
  <c r="AR50" i="12"/>
  <c r="AO50" i="12"/>
  <c r="AP50" i="12"/>
  <c r="AM50" i="12"/>
  <c r="AL50" i="12"/>
  <c r="AJ50" i="12"/>
  <c r="AI50" i="12"/>
  <c r="AH50" i="12"/>
  <c r="AF50" i="12"/>
  <c r="AE50" i="12"/>
  <c r="AC50" i="12"/>
  <c r="AD50" i="12"/>
  <c r="Y50" i="12"/>
  <c r="Z50" i="12"/>
  <c r="X50" i="12"/>
  <c r="W50" i="12"/>
  <c r="V50" i="12"/>
  <c r="Q50" i="12"/>
  <c r="O50" i="12"/>
  <c r="P50" i="12"/>
  <c r="M50" i="12"/>
  <c r="I50" i="12"/>
  <c r="J50" i="12"/>
  <c r="H50" i="12"/>
  <c r="K50" i="12"/>
  <c r="L50" i="12"/>
  <c r="N50" i="12"/>
  <c r="R50" i="12"/>
  <c r="S50" i="12"/>
  <c r="T50" i="12"/>
  <c r="U50" i="12"/>
  <c r="AB50" i="12"/>
  <c r="AA50" i="12"/>
  <c r="AG50" i="12"/>
  <c r="AK50" i="12"/>
  <c r="AN50" i="12"/>
  <c r="AS50" i="12"/>
  <c r="AU50" i="12"/>
  <c r="AW50" i="12"/>
  <c r="AV50" i="12"/>
  <c r="AX50" i="12"/>
  <c r="AY50" i="12"/>
  <c r="AZ50" i="12"/>
  <c r="BC50" i="12"/>
  <c r="BD50" i="12"/>
  <c r="BH50" i="12"/>
  <c r="BI50" i="12"/>
  <c r="BJ50" i="12"/>
  <c r="BM50" i="12"/>
  <c r="BN50" i="12"/>
  <c r="BQ50" i="12"/>
  <c r="BU50" i="12"/>
  <c r="BV50" i="12"/>
  <c r="BY50" i="12"/>
  <c r="BX50" i="12"/>
  <c r="BZ50" i="12"/>
  <c r="CC50" i="12"/>
  <c r="CD50" i="12"/>
  <c r="CG50" i="12"/>
  <c r="CF50" i="12"/>
  <c r="CI50" i="12"/>
  <c r="CH50" i="12"/>
  <c r="CJ50" i="12"/>
  <c r="CK50" i="12"/>
  <c r="CL50" i="12"/>
  <c r="CS50" i="12"/>
  <c r="CT50" i="12"/>
  <c r="CX50" i="12"/>
  <c r="CZ50" i="12"/>
  <c r="DA50" i="12"/>
  <c r="DH50" i="12"/>
  <c r="DI50" i="12"/>
  <c r="DL50" i="12"/>
  <c r="DO50" i="12"/>
  <c r="DQ50" i="12"/>
  <c r="DS50" i="12"/>
  <c r="DT50" i="12"/>
  <c r="EI224" i="16"/>
  <c r="EI229" i="16"/>
  <c r="EI228" i="16"/>
  <c r="DU11" i="22"/>
  <c r="EH214" i="16"/>
  <c r="EG214" i="16"/>
  <c r="ED214" i="16"/>
  <c r="EC214" i="16"/>
  <c r="DZ214" i="16"/>
  <c r="DY214" i="16"/>
  <c r="DW214" i="16"/>
  <c r="DT214" i="16"/>
  <c r="DS214" i="16"/>
  <c r="DR214" i="16"/>
  <c r="DQ214" i="16"/>
  <c r="DP214" i="16"/>
  <c r="DO214" i="16"/>
  <c r="DN214" i="16"/>
  <c r="DM214" i="16"/>
  <c r="DL214" i="16"/>
  <c r="DK214" i="16"/>
  <c r="DJ214" i="16"/>
  <c r="DI214" i="16"/>
  <c r="DH214" i="16"/>
  <c r="DG214" i="16"/>
  <c r="DF214" i="16"/>
  <c r="DE214" i="16"/>
  <c r="DD214" i="16"/>
  <c r="DC214" i="16"/>
  <c r="DB214" i="16"/>
  <c r="DA214" i="16"/>
  <c r="CZ214" i="16"/>
  <c r="CY214" i="16"/>
  <c r="CX214" i="16"/>
  <c r="CW214" i="16"/>
  <c r="CV214" i="16"/>
  <c r="CU214" i="16"/>
  <c r="CT214" i="16"/>
  <c r="CS214" i="16"/>
  <c r="CR214" i="16"/>
  <c r="CQ214" i="16"/>
  <c r="CP214" i="16"/>
  <c r="CO214" i="16"/>
  <c r="CN214" i="16"/>
  <c r="CM214" i="16"/>
  <c r="CL214" i="16"/>
  <c r="CK214" i="16"/>
  <c r="CJ214" i="16"/>
  <c r="CI214" i="16"/>
  <c r="CH214" i="16"/>
  <c r="CG214" i="16"/>
  <c r="CF214" i="16"/>
  <c r="CE214" i="16"/>
  <c r="CD214" i="16"/>
  <c r="CC214" i="16"/>
  <c r="CB214" i="16"/>
  <c r="CA214" i="16"/>
  <c r="BZ214" i="16"/>
  <c r="BY214" i="16"/>
  <c r="BX214" i="16"/>
  <c r="BW214" i="16"/>
  <c r="BV214" i="16"/>
  <c r="BU214" i="16"/>
  <c r="BT214" i="16"/>
  <c r="BS214" i="16"/>
  <c r="BR214" i="16"/>
  <c r="BQ214" i="16"/>
  <c r="BP214" i="16"/>
  <c r="BO214" i="16"/>
  <c r="BN214" i="16"/>
  <c r="BM214" i="16"/>
  <c r="BL214" i="16"/>
  <c r="BK214" i="16"/>
  <c r="BJ214" i="16"/>
  <c r="BI214" i="16"/>
  <c r="BH214" i="16"/>
  <c r="BG214" i="16"/>
  <c r="BF214" i="16"/>
  <c r="BE214" i="16"/>
  <c r="BD214" i="16"/>
  <c r="BC214" i="16"/>
  <c r="BB214" i="16"/>
  <c r="BA214" i="16"/>
  <c r="AZ214" i="16"/>
  <c r="AY214" i="16"/>
  <c r="AX214" i="16"/>
  <c r="AW214" i="16"/>
  <c r="AV214" i="16"/>
  <c r="AU214" i="16"/>
  <c r="AT214" i="16"/>
  <c r="AS214" i="16"/>
  <c r="AR214" i="16"/>
  <c r="AQ214" i="16"/>
  <c r="AP214" i="16"/>
  <c r="AO214" i="16"/>
  <c r="AN214" i="16"/>
  <c r="AM214" i="16"/>
  <c r="AL214" i="16"/>
  <c r="AK214" i="16"/>
  <c r="AJ214" i="16"/>
  <c r="AI214" i="16"/>
  <c r="AH214" i="16"/>
  <c r="AG214" i="16"/>
  <c r="AF214" i="16"/>
  <c r="AE214" i="16"/>
  <c r="AD214" i="16"/>
  <c r="AC214" i="16"/>
  <c r="AB214" i="16"/>
  <c r="AA214" i="16"/>
  <c r="Z214" i="16"/>
  <c r="Y214" i="16"/>
  <c r="X214" i="16"/>
  <c r="W214" i="16"/>
  <c r="V214" i="16"/>
  <c r="U214" i="16"/>
  <c r="S214" i="16"/>
  <c r="T214" i="16"/>
  <c r="DU214" i="16"/>
  <c r="DV214" i="16"/>
  <c r="DX214" i="16"/>
  <c r="EA214" i="16"/>
  <c r="EB214" i="16"/>
  <c r="EE214" i="16"/>
  <c r="EF214" i="16"/>
  <c r="E23" i="16"/>
  <c r="R23" i="16"/>
  <c r="EH215" i="16"/>
  <c r="EE215" i="16"/>
  <c r="ED215" i="16"/>
  <c r="EC215" i="16"/>
  <c r="EA215" i="16"/>
  <c r="DX215" i="16"/>
  <c r="DW215" i="16"/>
  <c r="DS215" i="16"/>
  <c r="DR215" i="16"/>
  <c r="DQ215" i="16"/>
  <c r="DP215" i="16"/>
  <c r="U215" i="16"/>
  <c r="BA215" i="16"/>
  <c r="BM215" i="16"/>
  <c r="BW215" i="16"/>
  <c r="BX215" i="16"/>
  <c r="CZ215" i="16"/>
  <c r="V215" i="16"/>
  <c r="AQ215" i="16"/>
  <c r="DN215" i="16"/>
  <c r="DK215" i="16"/>
  <c r="DJ215" i="16"/>
  <c r="DC215" i="16"/>
  <c r="DA215" i="16"/>
  <c r="CP215" i="16"/>
  <c r="CM215" i="16"/>
  <c r="CI215" i="16"/>
  <c r="CC215" i="16"/>
  <c r="BL215" i="16"/>
  <c r="Z215" i="16"/>
  <c r="Y215" i="16"/>
  <c r="AC215" i="16"/>
  <c r="X215" i="16"/>
  <c r="BD215" i="16"/>
  <c r="AV215" i="16"/>
  <c r="BI215" i="16"/>
  <c r="BH215" i="16"/>
  <c r="AZ215" i="16"/>
  <c r="AY215" i="16"/>
  <c r="AL215" i="16"/>
  <c r="AG215" i="16"/>
  <c r="BN215" i="16"/>
  <c r="CB215" i="16"/>
  <c r="CR215" i="16"/>
  <c r="CT215" i="16"/>
  <c r="CV215" i="16"/>
  <c r="CX215" i="16"/>
  <c r="DH215" i="16"/>
  <c r="CS215" i="16"/>
  <c r="CF215" i="16"/>
  <c r="W215" i="16"/>
  <c r="AS215" i="16"/>
  <c r="AW215" i="16"/>
  <c r="BF215" i="16"/>
  <c r="AU215" i="16"/>
  <c r="BE215" i="16"/>
  <c r="BO215" i="16"/>
  <c r="AR215" i="16"/>
  <c r="BU215" i="16"/>
  <c r="BV215" i="16"/>
  <c r="DI215" i="16"/>
  <c r="DO215" i="16"/>
  <c r="CH215" i="16"/>
  <c r="CJ215" i="16"/>
  <c r="DM215" i="16"/>
  <c r="CE215" i="16"/>
  <c r="BT215" i="16"/>
  <c r="CG215" i="16"/>
  <c r="DF215" i="16"/>
  <c r="DL215" i="16"/>
  <c r="BC215" i="16"/>
  <c r="AX215" i="16"/>
  <c r="AO215" i="16"/>
  <c r="BR215" i="16"/>
  <c r="BZ215" i="16"/>
  <c r="CN215" i="16"/>
  <c r="CW215" i="16"/>
  <c r="DB215" i="16"/>
  <c r="DG215" i="16"/>
  <c r="CK215" i="16"/>
  <c r="AE215" i="16"/>
  <c r="AI215" i="16"/>
  <c r="AD215" i="16"/>
  <c r="AN215" i="16"/>
  <c r="BG215" i="16"/>
  <c r="AP215" i="16"/>
  <c r="AM215" i="16"/>
  <c r="AK215" i="16"/>
  <c r="T215" i="16"/>
  <c r="AF215" i="16"/>
  <c r="BY215" i="16"/>
  <c r="CO215" i="16"/>
  <c r="DD215" i="16"/>
  <c r="CY215" i="16"/>
  <c r="CQ215" i="16"/>
  <c r="CD215" i="16"/>
  <c r="BS215" i="16"/>
  <c r="BP215" i="16"/>
  <c r="AJ215" i="16"/>
  <c r="AA215" i="16"/>
  <c r="AB215" i="16"/>
  <c r="S215" i="16"/>
  <c r="BB215" i="16"/>
  <c r="BK215" i="16"/>
  <c r="BJ215" i="16"/>
  <c r="AT215" i="16"/>
  <c r="AH215" i="16"/>
  <c r="BQ215" i="16"/>
  <c r="CA215" i="16"/>
  <c r="CL215" i="16"/>
  <c r="CU215" i="16"/>
  <c r="DE215" i="16"/>
  <c r="DT215" i="16"/>
  <c r="DU215" i="16"/>
  <c r="DV215" i="16"/>
  <c r="DY215" i="16"/>
  <c r="DZ215" i="16"/>
  <c r="EB215" i="16"/>
  <c r="EF215" i="16"/>
  <c r="EG215" i="16"/>
  <c r="DS41" i="22"/>
  <c r="F27" i="12"/>
  <c r="E58" i="12"/>
  <c r="G105" i="15"/>
  <c r="EI214" i="16"/>
  <c r="EI215" i="16"/>
  <c r="EH223" i="16"/>
  <c r="EH227" i="16"/>
  <c r="EH226" i="16"/>
  <c r="EH10" i="16"/>
  <c r="EF209" i="16"/>
  <c r="F32" i="12"/>
  <c r="E63" i="12"/>
  <c r="G89" i="15"/>
  <c r="DX50" i="12"/>
  <c r="F26" i="12"/>
  <c r="E57" i="12"/>
  <c r="G104" i="15"/>
  <c r="DX41" i="12"/>
  <c r="DX42" i="12"/>
  <c r="DX49" i="12"/>
  <c r="DW43" i="12"/>
  <c r="DS43" i="12"/>
  <c r="DR43" i="12"/>
  <c r="DP43" i="12"/>
  <c r="DO43" i="12"/>
  <c r="DN43" i="12"/>
  <c r="DK43" i="12"/>
  <c r="DJ43" i="12"/>
  <c r="DH43" i="12"/>
  <c r="DG43" i="12"/>
  <c r="DD43" i="12"/>
  <c r="DC43" i="12"/>
  <c r="DB43" i="12"/>
  <c r="CY43" i="12"/>
  <c r="CX43" i="12"/>
  <c r="CV43" i="12"/>
  <c r="CT43" i="12"/>
  <c r="CR43" i="12"/>
  <c r="CP43" i="12"/>
  <c r="CM43" i="12"/>
  <c r="CL43" i="12"/>
  <c r="CI43" i="12"/>
  <c r="CJ43" i="12"/>
  <c r="CH43" i="12"/>
  <c r="CD43" i="12"/>
  <c r="CA43" i="12"/>
  <c r="BZ43" i="12"/>
  <c r="BW43" i="12"/>
  <c r="BV43" i="12"/>
  <c r="BS43" i="12"/>
  <c r="BR43" i="12"/>
  <c r="BO43" i="12"/>
  <c r="BN43" i="12"/>
  <c r="BK43" i="12"/>
  <c r="BJ43" i="12"/>
  <c r="BI43" i="12"/>
  <c r="BE43" i="12"/>
  <c r="BF43" i="12"/>
  <c r="AY43" i="12"/>
  <c r="AU43" i="12"/>
  <c r="AT43" i="12"/>
  <c r="AR43" i="12"/>
  <c r="AQ43" i="12"/>
  <c r="AP43" i="12"/>
  <c r="AN43" i="12"/>
  <c r="AM43" i="12"/>
  <c r="AL43" i="12"/>
  <c r="AK43" i="12"/>
  <c r="AH43" i="12"/>
  <c r="AG43" i="12"/>
  <c r="AC43" i="12"/>
  <c r="Y43" i="12"/>
  <c r="X43" i="12"/>
  <c r="V43" i="12"/>
  <c r="U43" i="12"/>
  <c r="R43" i="12"/>
  <c r="Q43" i="12"/>
  <c r="M43" i="12"/>
  <c r="L43" i="12"/>
  <c r="J43" i="12"/>
  <c r="H43" i="12"/>
  <c r="I43" i="12"/>
  <c r="K43" i="12"/>
  <c r="N43" i="12"/>
  <c r="O43" i="12"/>
  <c r="P43" i="12"/>
  <c r="S43" i="12"/>
  <c r="T43" i="12"/>
  <c r="W43" i="12"/>
  <c r="Z43" i="12"/>
  <c r="AA43" i="12"/>
  <c r="AB43" i="12"/>
  <c r="AD43" i="12"/>
  <c r="AE43" i="12"/>
  <c r="AF43" i="12"/>
  <c r="AI43" i="12"/>
  <c r="AJ43" i="12"/>
  <c r="AO43" i="12"/>
  <c r="AS43" i="12"/>
  <c r="AV43" i="12"/>
  <c r="AX43" i="12"/>
  <c r="AW43" i="12"/>
  <c r="AZ43" i="12"/>
  <c r="BA43" i="12"/>
  <c r="BB43" i="12"/>
  <c r="BD43" i="12"/>
  <c r="BC43" i="12"/>
  <c r="BH43" i="12"/>
  <c r="BG43" i="12"/>
  <c r="BL43" i="12"/>
  <c r="BM43" i="12"/>
  <c r="BP43" i="12"/>
  <c r="BQ43" i="12"/>
  <c r="BT43" i="12"/>
  <c r="BU43" i="12"/>
  <c r="BX43" i="12"/>
  <c r="BY43" i="12"/>
  <c r="CB43" i="12"/>
  <c r="CC43" i="12"/>
  <c r="CE43" i="12"/>
  <c r="CF43" i="12"/>
  <c r="CG43" i="12"/>
  <c r="CK43" i="12"/>
  <c r="CO43" i="12"/>
  <c r="CN43" i="12"/>
  <c r="CQ43" i="12"/>
  <c r="CS43" i="12"/>
  <c r="CU43" i="12"/>
  <c r="CW43" i="12"/>
  <c r="CZ43" i="12"/>
  <c r="DA43" i="12"/>
  <c r="DE43" i="12"/>
  <c r="DF43" i="12"/>
  <c r="DI43" i="12"/>
  <c r="DL43" i="12"/>
  <c r="DM43" i="12"/>
  <c r="DQ43" i="12"/>
  <c r="DT43" i="12"/>
  <c r="DU43" i="12"/>
  <c r="DV43" i="12"/>
  <c r="DR44" i="12"/>
  <c r="DQ44" i="12"/>
  <c r="DN44" i="12"/>
  <c r="DO44" i="12"/>
  <c r="DM44" i="12"/>
  <c r="DL44" i="12"/>
  <c r="DJ44" i="12"/>
  <c r="DK44" i="12"/>
  <c r="DH44" i="12"/>
  <c r="DI44" i="12"/>
  <c r="DG44" i="12"/>
  <c r="DE44" i="12"/>
  <c r="DC44" i="12"/>
  <c r="DB44" i="12"/>
  <c r="DA44" i="12"/>
  <c r="CZ44" i="12"/>
  <c r="CX44" i="12"/>
  <c r="CT44" i="12"/>
  <c r="CP44" i="12"/>
  <c r="CO44" i="12"/>
  <c r="CM44" i="12"/>
  <c r="CL44" i="12"/>
  <c r="CK44" i="12"/>
  <c r="CJ44" i="12"/>
  <c r="CG44" i="12"/>
  <c r="CC44" i="12"/>
  <c r="CB44" i="12"/>
  <c r="BY44" i="12"/>
  <c r="BX44" i="12"/>
  <c r="BU44" i="12"/>
  <c r="BT44" i="12"/>
  <c r="BQ44" i="12"/>
  <c r="BP44" i="12"/>
  <c r="BM44" i="12"/>
  <c r="BL44" i="12"/>
  <c r="BI44" i="12"/>
  <c r="BG44" i="12"/>
  <c r="BH44" i="12"/>
  <c r="BF44" i="12"/>
  <c r="BC44" i="12"/>
  <c r="BB44" i="12"/>
  <c r="BA44" i="12"/>
  <c r="AY44" i="12"/>
  <c r="AZ44" i="12"/>
  <c r="AV44" i="12"/>
  <c r="AT44" i="12"/>
  <c r="AQ44" i="12"/>
  <c r="AO44" i="12"/>
  <c r="AP44" i="12"/>
  <c r="AN44" i="12"/>
  <c r="AM44" i="12"/>
  <c r="AK44" i="12"/>
  <c r="AJ44" i="12"/>
  <c r="AI44" i="12"/>
  <c r="AH44" i="12"/>
  <c r="AE44" i="12"/>
  <c r="AA44" i="12"/>
  <c r="X44" i="12"/>
  <c r="W44" i="12"/>
  <c r="T44" i="12"/>
  <c r="S44" i="12"/>
  <c r="P44" i="12"/>
  <c r="O44" i="12"/>
  <c r="L44" i="12"/>
  <c r="K44" i="12"/>
  <c r="J44" i="12"/>
  <c r="H44" i="12"/>
  <c r="I44" i="12"/>
  <c r="M44" i="12"/>
  <c r="N44" i="12"/>
  <c r="Q44" i="12"/>
  <c r="R44" i="12"/>
  <c r="U44" i="12"/>
  <c r="V44" i="12"/>
  <c r="Y44" i="12"/>
  <c r="Z44" i="12"/>
  <c r="AB44" i="12"/>
  <c r="AC44" i="12"/>
  <c r="AD44" i="12"/>
  <c r="AF44" i="12"/>
  <c r="AG44" i="12"/>
  <c r="AL44" i="12"/>
  <c r="AR44" i="12"/>
  <c r="AS44" i="12"/>
  <c r="AU44" i="12"/>
  <c r="AW44" i="12"/>
  <c r="AX44" i="12"/>
  <c r="BD44" i="12"/>
  <c r="BE44" i="12"/>
  <c r="BJ44" i="12"/>
  <c r="BK44" i="12"/>
  <c r="BN44" i="12"/>
  <c r="BO44" i="12"/>
  <c r="BR44" i="12"/>
  <c r="BS44" i="12"/>
  <c r="BV44" i="12"/>
  <c r="BW44" i="12"/>
  <c r="BZ44" i="12"/>
  <c r="CA44" i="12"/>
  <c r="CD44" i="12"/>
  <c r="CF44" i="12"/>
  <c r="CE44" i="12"/>
  <c r="CI44" i="12"/>
  <c r="CH44" i="12"/>
  <c r="CN44" i="12"/>
  <c r="CQ44" i="12"/>
  <c r="CR44" i="12"/>
  <c r="CS44" i="12"/>
  <c r="CU44" i="12"/>
  <c r="CV44" i="12"/>
  <c r="CW44" i="12"/>
  <c r="CY44" i="12"/>
  <c r="DD44" i="12"/>
  <c r="DF44" i="12"/>
  <c r="DP44" i="12"/>
  <c r="DS44" i="12"/>
  <c r="DU44" i="12"/>
  <c r="DT44" i="12"/>
  <c r="DW44" i="12"/>
  <c r="DV44" i="12"/>
  <c r="DW45" i="12"/>
  <c r="DW61" i="12"/>
  <c r="DV45" i="12"/>
  <c r="DV61" i="12"/>
  <c r="DT45" i="12"/>
  <c r="DT61" i="12"/>
  <c r="DR45" i="12"/>
  <c r="DR61" i="12"/>
  <c r="DS45" i="12"/>
  <c r="DS61" i="12"/>
  <c r="DI45" i="12"/>
  <c r="DI61" i="12"/>
  <c r="DG45" i="12"/>
  <c r="DG61" i="12"/>
  <c r="DC45" i="12"/>
  <c r="DC61" i="12"/>
  <c r="DB45" i="12"/>
  <c r="DB61" i="12"/>
  <c r="CZ45" i="12"/>
  <c r="CZ61" i="12"/>
  <c r="CX45" i="12"/>
  <c r="CX61" i="12"/>
  <c r="CV45" i="12"/>
  <c r="CV61" i="12"/>
  <c r="CU45" i="12"/>
  <c r="CU61" i="12"/>
  <c r="CR45" i="12"/>
  <c r="CR61" i="12"/>
  <c r="CP45" i="12"/>
  <c r="CP61" i="12"/>
  <c r="CM45" i="12"/>
  <c r="CM61" i="12"/>
  <c r="CK45" i="12"/>
  <c r="CK61" i="12"/>
  <c r="CE45" i="12"/>
  <c r="CE61" i="12"/>
  <c r="CB45" i="12"/>
  <c r="CB61" i="12"/>
  <c r="CA45" i="12"/>
  <c r="CA61" i="12"/>
  <c r="BX45" i="12"/>
  <c r="BX61" i="12"/>
  <c r="BW45" i="12"/>
  <c r="BW61" i="12"/>
  <c r="BT45" i="12"/>
  <c r="BT61" i="12"/>
  <c r="BS45" i="12"/>
  <c r="BS61" i="12"/>
  <c r="BP45" i="12"/>
  <c r="BP61" i="12"/>
  <c r="BO45" i="12"/>
  <c r="BO61" i="12"/>
  <c r="BL45" i="12"/>
  <c r="BL61" i="12"/>
  <c r="BK45" i="12"/>
  <c r="BK61" i="12"/>
  <c r="BH45" i="12"/>
  <c r="BH61" i="12"/>
  <c r="BG45" i="12"/>
  <c r="BG61" i="12"/>
  <c r="BD45" i="12"/>
  <c r="BD61" i="12"/>
  <c r="BE45" i="12"/>
  <c r="BE61" i="12"/>
  <c r="AX45" i="12"/>
  <c r="AX61" i="12"/>
  <c r="AY45" i="12"/>
  <c r="AY61" i="12"/>
  <c r="AW45" i="12"/>
  <c r="AW61" i="12"/>
  <c r="AV45" i="12"/>
  <c r="AV61" i="12"/>
  <c r="AT45" i="12"/>
  <c r="AT61" i="12"/>
  <c r="AO45" i="12"/>
  <c r="AO61" i="12"/>
  <c r="AP45" i="12"/>
  <c r="AP61" i="12"/>
  <c r="AM45" i="12"/>
  <c r="AM61" i="12"/>
  <c r="AN45" i="12"/>
  <c r="AN61" i="12"/>
  <c r="AK45" i="12"/>
  <c r="AK61" i="12"/>
  <c r="AJ45" i="12"/>
  <c r="AJ61" i="12"/>
  <c r="AH45" i="12"/>
  <c r="AH61" i="12"/>
  <c r="AG45" i="12"/>
  <c r="AG61" i="12"/>
  <c r="AF45" i="12"/>
  <c r="AF61" i="12"/>
  <c r="AA45" i="12"/>
  <c r="AA61" i="12"/>
  <c r="AB45" i="12"/>
  <c r="AB61" i="12"/>
  <c r="Y45" i="12"/>
  <c r="Y61" i="12"/>
  <c r="X45" i="12"/>
  <c r="X61" i="12"/>
  <c r="T45" i="12"/>
  <c r="T61" i="12"/>
  <c r="R45" i="12"/>
  <c r="R61" i="12"/>
  <c r="N45" i="12"/>
  <c r="N61" i="12"/>
  <c r="M45" i="12"/>
  <c r="M61" i="12"/>
  <c r="J45" i="12"/>
  <c r="J61" i="12"/>
  <c r="H45" i="12"/>
  <c r="I45" i="12"/>
  <c r="I61" i="12"/>
  <c r="K45" i="12"/>
  <c r="K61" i="12"/>
  <c r="D61" i="12" s="1"/>
  <c r="F87" i="15" s="1"/>
  <c r="L45" i="12"/>
  <c r="L61" i="12"/>
  <c r="O45" i="12"/>
  <c r="O61" i="12"/>
  <c r="P45" i="12"/>
  <c r="P61" i="12"/>
  <c r="Q45" i="12"/>
  <c r="Q61" i="12"/>
  <c r="S45" i="12"/>
  <c r="S61" i="12"/>
  <c r="V45" i="12"/>
  <c r="V61" i="12"/>
  <c r="U45" i="12"/>
  <c r="U61" i="12"/>
  <c r="W45" i="12"/>
  <c r="W61" i="12"/>
  <c r="Z45" i="12"/>
  <c r="Z61" i="12"/>
  <c r="AC45" i="12"/>
  <c r="AC61" i="12"/>
  <c r="AD45" i="12"/>
  <c r="AD61" i="12"/>
  <c r="AE45" i="12"/>
  <c r="AE61" i="12"/>
  <c r="AI45" i="12"/>
  <c r="AI61" i="12"/>
  <c r="AL45" i="12"/>
  <c r="AL61" i="12"/>
  <c r="AR45" i="12"/>
  <c r="AR61" i="12"/>
  <c r="AQ45" i="12"/>
  <c r="AQ61" i="12"/>
  <c r="AS45" i="12"/>
  <c r="AS61" i="12"/>
  <c r="AU45" i="12"/>
  <c r="AU61" i="12"/>
  <c r="AZ45" i="12"/>
  <c r="AZ61" i="12"/>
  <c r="BA45" i="12"/>
  <c r="BA61" i="12"/>
  <c r="BC45" i="12"/>
  <c r="BC61" i="12"/>
  <c r="BB45" i="12"/>
  <c r="BB61" i="12"/>
  <c r="BF45" i="12"/>
  <c r="BF61" i="12"/>
  <c r="BI45" i="12"/>
  <c r="BI61" i="12"/>
  <c r="BJ45" i="12"/>
  <c r="BJ61" i="12"/>
  <c r="BM45" i="12"/>
  <c r="BM61" i="12"/>
  <c r="BN45" i="12"/>
  <c r="BN61" i="12"/>
  <c r="BQ45" i="12"/>
  <c r="BQ61" i="12"/>
  <c r="BR45" i="12"/>
  <c r="BR61" i="12"/>
  <c r="BU45" i="12"/>
  <c r="BU61" i="12"/>
  <c r="BV45" i="12"/>
  <c r="BV61" i="12"/>
  <c r="BY45" i="12"/>
  <c r="BY61" i="12"/>
  <c r="BZ45" i="12"/>
  <c r="BZ61" i="12"/>
  <c r="CC45" i="12"/>
  <c r="CC61" i="12"/>
  <c r="CD45" i="12"/>
  <c r="CD61" i="12"/>
  <c r="CF45" i="12"/>
  <c r="CF61" i="12"/>
  <c r="CG45" i="12"/>
  <c r="CG61" i="12"/>
  <c r="CI45" i="12"/>
  <c r="CI61" i="12"/>
  <c r="CH45" i="12"/>
  <c r="CH61" i="12"/>
  <c r="CJ45" i="12"/>
  <c r="CJ61" i="12"/>
  <c r="CL45" i="12"/>
  <c r="CL61" i="12"/>
  <c r="CO45" i="12"/>
  <c r="CO61" i="12"/>
  <c r="CN45" i="12"/>
  <c r="CN61" i="12"/>
  <c r="CQ45" i="12"/>
  <c r="CQ61" i="12"/>
  <c r="CS45" i="12"/>
  <c r="CS61" i="12"/>
  <c r="CT45" i="12"/>
  <c r="CT61" i="12"/>
  <c r="CW45" i="12"/>
  <c r="CW61" i="12"/>
  <c r="CY45" i="12"/>
  <c r="CY61" i="12"/>
  <c r="DA45" i="12"/>
  <c r="DA61" i="12"/>
  <c r="DD45" i="12"/>
  <c r="DD61" i="12"/>
  <c r="DE45" i="12"/>
  <c r="DE61" i="12"/>
  <c r="DF45" i="12"/>
  <c r="DF61" i="12"/>
  <c r="DH45" i="12"/>
  <c r="DH61" i="12"/>
  <c r="DK45" i="12"/>
  <c r="DK61" i="12"/>
  <c r="DJ45" i="12"/>
  <c r="DJ61" i="12"/>
  <c r="DL45" i="12"/>
  <c r="DL61" i="12"/>
  <c r="DM45" i="12"/>
  <c r="DM61" i="12"/>
  <c r="DN45" i="12"/>
  <c r="DN61" i="12"/>
  <c r="DO45" i="12"/>
  <c r="DO61" i="12"/>
  <c r="DQ45" i="12"/>
  <c r="DQ61" i="12"/>
  <c r="DP45" i="12"/>
  <c r="DP61" i="12"/>
  <c r="DU45" i="12"/>
  <c r="DU61" i="12"/>
  <c r="DW46" i="12"/>
  <c r="DW62" i="12"/>
  <c r="DV46" i="12"/>
  <c r="DV62" i="12"/>
  <c r="DU46" i="12"/>
  <c r="DU62" i="12"/>
  <c r="DT46" i="12"/>
  <c r="DT62" i="12"/>
  <c r="DR46" i="12"/>
  <c r="DR62" i="12"/>
  <c r="DQ46" i="12"/>
  <c r="DQ62" i="12"/>
  <c r="DN46" i="12"/>
  <c r="DN62" i="12"/>
  <c r="DO46" i="12"/>
  <c r="DO62" i="12"/>
  <c r="DL46" i="12"/>
  <c r="DL62" i="12"/>
  <c r="DM46" i="12"/>
  <c r="DM62" i="12"/>
  <c r="DJ46" i="12"/>
  <c r="DJ62" i="12"/>
  <c r="DG46" i="12"/>
  <c r="DG62" i="12"/>
  <c r="DE46" i="12"/>
  <c r="DE62" i="12"/>
  <c r="DD46" i="12"/>
  <c r="DD62" i="12"/>
  <c r="CY46" i="12"/>
  <c r="CY62" i="12"/>
  <c r="CX46" i="12"/>
  <c r="CX62" i="12"/>
  <c r="CV46" i="12"/>
  <c r="CV62" i="12"/>
  <c r="CT46" i="12"/>
  <c r="CT62" i="12"/>
  <c r="CR46" i="12"/>
  <c r="CR62" i="12"/>
  <c r="CQ46" i="12"/>
  <c r="CQ62" i="12"/>
  <c r="CP46" i="12"/>
  <c r="CP62" i="12"/>
  <c r="CJ46" i="12"/>
  <c r="CJ62" i="12"/>
  <c r="CE46" i="12"/>
  <c r="CE62" i="12"/>
  <c r="CB46" i="12"/>
  <c r="CB62" i="12"/>
  <c r="CA46" i="12"/>
  <c r="CA62" i="12"/>
  <c r="BX46" i="12"/>
  <c r="BX62" i="12"/>
  <c r="BW46" i="12"/>
  <c r="BW62" i="12"/>
  <c r="BT46" i="12"/>
  <c r="BT62" i="12"/>
  <c r="BS46" i="12"/>
  <c r="BS62" i="12"/>
  <c r="BP46" i="12"/>
  <c r="BP62" i="12"/>
  <c r="BO46" i="12"/>
  <c r="BO62" i="12"/>
  <c r="BL46" i="12"/>
  <c r="BL62" i="12"/>
  <c r="BK46" i="12"/>
  <c r="BK62" i="12"/>
  <c r="BH46" i="12"/>
  <c r="BH62" i="12"/>
  <c r="BG46" i="12"/>
  <c r="BG62" i="12"/>
  <c r="BF46" i="12"/>
  <c r="BF62" i="12"/>
  <c r="BB46" i="12"/>
  <c r="BB62" i="12"/>
  <c r="BA46" i="12"/>
  <c r="BA62" i="12"/>
  <c r="AZ46" i="12"/>
  <c r="AZ62" i="12"/>
  <c r="AX46" i="12"/>
  <c r="AX62" i="12"/>
  <c r="AN46" i="12"/>
  <c r="AN62" i="12"/>
  <c r="AM46" i="12"/>
  <c r="AM62" i="12"/>
  <c r="AK46" i="12"/>
  <c r="AK62" i="12"/>
  <c r="AJ46" i="12"/>
  <c r="AJ62" i="12"/>
  <c r="AG46" i="12"/>
  <c r="AG62" i="12"/>
  <c r="AF46" i="12"/>
  <c r="AF62" i="12"/>
  <c r="AB46" i="12"/>
  <c r="AB62" i="12"/>
  <c r="AA46" i="12"/>
  <c r="AA62" i="12"/>
  <c r="X46" i="12"/>
  <c r="X62" i="12"/>
  <c r="W46" i="12"/>
  <c r="W62" i="12"/>
  <c r="U46" i="12"/>
  <c r="U62" i="12"/>
  <c r="N46" i="12"/>
  <c r="N62" i="12"/>
  <c r="M46" i="12"/>
  <c r="M62" i="12"/>
  <c r="J46" i="12"/>
  <c r="J62" i="12"/>
  <c r="I46" i="12"/>
  <c r="I62" i="12"/>
  <c r="H46" i="12"/>
  <c r="K46" i="12"/>
  <c r="K62" i="12"/>
  <c r="L46" i="12"/>
  <c r="L62" i="12"/>
  <c r="O46" i="12"/>
  <c r="O62" i="12"/>
  <c r="P46" i="12"/>
  <c r="P62" i="12"/>
  <c r="R46" i="12"/>
  <c r="R62" i="12"/>
  <c r="Q46" i="12"/>
  <c r="Q62" i="12"/>
  <c r="T46" i="12"/>
  <c r="T62" i="12"/>
  <c r="S46" i="12"/>
  <c r="S62" i="12"/>
  <c r="V46" i="12"/>
  <c r="V62" i="12"/>
  <c r="Z46" i="12"/>
  <c r="Z62" i="12"/>
  <c r="Y46" i="12"/>
  <c r="Y62" i="12"/>
  <c r="AC46" i="12"/>
  <c r="AC62" i="12"/>
  <c r="AD46" i="12"/>
  <c r="AD62" i="12"/>
  <c r="AE46" i="12"/>
  <c r="AE62" i="12"/>
  <c r="AH46" i="12"/>
  <c r="AH62" i="12"/>
  <c r="AI46" i="12"/>
  <c r="AI62" i="12"/>
  <c r="AL46" i="12"/>
  <c r="AL62" i="12"/>
  <c r="AO46" i="12"/>
  <c r="AO62" i="12"/>
  <c r="AP46" i="12"/>
  <c r="AP62" i="12"/>
  <c r="AR46" i="12"/>
  <c r="AR62" i="12"/>
  <c r="AQ46" i="12"/>
  <c r="AQ62" i="12"/>
  <c r="AS46" i="12"/>
  <c r="AS62" i="12"/>
  <c r="AT46" i="12"/>
  <c r="AT62" i="12"/>
  <c r="AU46" i="12"/>
  <c r="AU62" i="12"/>
  <c r="AV46" i="12"/>
  <c r="AV62" i="12"/>
  <c r="AW46" i="12"/>
  <c r="AW62" i="12"/>
  <c r="AY46" i="12"/>
  <c r="AY62" i="12"/>
  <c r="BC46" i="12"/>
  <c r="BC62" i="12"/>
  <c r="BD46" i="12"/>
  <c r="BD62" i="12"/>
  <c r="BE46" i="12"/>
  <c r="BE62" i="12"/>
  <c r="BI46" i="12"/>
  <c r="BI62" i="12"/>
  <c r="BJ46" i="12"/>
  <c r="BJ62" i="12"/>
  <c r="BM46" i="12"/>
  <c r="BM62" i="12"/>
  <c r="BN46" i="12"/>
  <c r="BN62" i="12"/>
  <c r="BQ46" i="12"/>
  <c r="BQ62" i="12"/>
  <c r="BR46" i="12"/>
  <c r="BR62" i="12"/>
  <c r="BU46" i="12"/>
  <c r="BU62" i="12"/>
  <c r="BV46" i="12"/>
  <c r="BV62" i="12"/>
  <c r="BY46" i="12"/>
  <c r="BY62" i="12"/>
  <c r="BZ46" i="12"/>
  <c r="BZ62" i="12"/>
  <c r="CC46" i="12"/>
  <c r="CC62" i="12"/>
  <c r="CD46" i="12"/>
  <c r="CD62" i="12"/>
  <c r="CG46" i="12"/>
  <c r="CG62" i="12"/>
  <c r="CF46" i="12"/>
  <c r="CF62" i="12"/>
  <c r="CI46" i="12"/>
  <c r="CI62" i="12"/>
  <c r="CH46" i="12"/>
  <c r="CH62" i="12"/>
  <c r="CK46" i="12"/>
  <c r="CK62" i="12"/>
  <c r="CM46" i="12"/>
  <c r="CM62" i="12"/>
  <c r="CL46" i="12"/>
  <c r="CL62" i="12"/>
  <c r="CO46" i="12"/>
  <c r="CO62" i="12"/>
  <c r="CN46" i="12"/>
  <c r="CN62" i="12"/>
  <c r="CS46" i="12"/>
  <c r="CS62" i="12"/>
  <c r="CU46" i="12"/>
  <c r="CU62" i="12"/>
  <c r="CW46" i="12"/>
  <c r="CW62" i="12"/>
  <c r="CZ46" i="12"/>
  <c r="CZ62" i="12"/>
  <c r="DA46" i="12"/>
  <c r="DA62" i="12"/>
  <c r="DB46" i="12"/>
  <c r="DB62" i="12"/>
  <c r="DC46" i="12"/>
  <c r="DC62" i="12"/>
  <c r="DF46" i="12"/>
  <c r="DF62" i="12"/>
  <c r="DH46" i="12"/>
  <c r="DH62" i="12"/>
  <c r="DI46" i="12"/>
  <c r="DI62" i="12"/>
  <c r="DK46" i="12"/>
  <c r="DK62" i="12"/>
  <c r="DP46" i="12"/>
  <c r="DP62" i="12"/>
  <c r="DS46" i="12"/>
  <c r="DS62" i="12"/>
  <c r="DW47" i="12"/>
  <c r="DV47" i="12"/>
  <c r="DS47" i="12"/>
  <c r="DR47" i="12"/>
  <c r="DP47" i="12"/>
  <c r="DN47" i="12"/>
  <c r="DO47" i="12"/>
  <c r="DM47" i="12"/>
  <c r="DL47" i="12"/>
  <c r="DJ47" i="12"/>
  <c r="DK47" i="12"/>
  <c r="DG47" i="12"/>
  <c r="DE47" i="12"/>
  <c r="DC47" i="12"/>
  <c r="CY47" i="12"/>
  <c r="CX47" i="12"/>
  <c r="CV47" i="12"/>
  <c r="CT47" i="12"/>
  <c r="CR47" i="12"/>
  <c r="CP47" i="12"/>
  <c r="CO47" i="12"/>
  <c r="CL47" i="12"/>
  <c r="CM47" i="12"/>
  <c r="CJ47" i="12"/>
  <c r="CF47" i="12"/>
  <c r="CE47" i="12"/>
  <c r="CB47" i="12"/>
  <c r="CA47" i="12"/>
  <c r="BW47" i="12"/>
  <c r="BT47" i="12"/>
  <c r="BS47" i="12"/>
  <c r="BP47" i="12"/>
  <c r="BO47" i="12"/>
  <c r="BL47" i="12"/>
  <c r="BK47" i="12"/>
  <c r="BG47" i="12"/>
  <c r="BC47" i="12"/>
  <c r="BD47" i="12"/>
  <c r="BA47" i="12"/>
  <c r="BB47" i="12"/>
  <c r="AV47" i="12"/>
  <c r="AU47" i="12"/>
  <c r="AT47" i="12"/>
  <c r="AS47" i="12"/>
  <c r="AQ47" i="12"/>
  <c r="AR47" i="12"/>
  <c r="AP47" i="12"/>
  <c r="AN47" i="12"/>
  <c r="AL47" i="12"/>
  <c r="AJ47" i="12"/>
  <c r="AI47" i="12"/>
  <c r="AG47" i="12"/>
  <c r="AH47" i="12"/>
  <c r="AE47" i="12"/>
  <c r="AD47" i="12"/>
  <c r="AB47" i="12"/>
  <c r="AA47" i="12"/>
  <c r="W47" i="12"/>
  <c r="U47" i="12"/>
  <c r="S47" i="12"/>
  <c r="T47" i="12"/>
  <c r="Q47" i="12"/>
  <c r="R47" i="12"/>
  <c r="P47" i="12"/>
  <c r="O47" i="12"/>
  <c r="N47" i="12"/>
  <c r="L47" i="12"/>
  <c r="K47" i="12"/>
  <c r="J47" i="12"/>
  <c r="I47" i="12"/>
  <c r="H47" i="12"/>
  <c r="M47" i="12"/>
  <c r="V47" i="12"/>
  <c r="X47" i="12"/>
  <c r="Z47" i="12"/>
  <c r="Y47" i="12"/>
  <c r="AC47" i="12"/>
  <c r="AF47" i="12"/>
  <c r="AK47" i="12"/>
  <c r="AM47" i="12"/>
  <c r="AO47" i="12"/>
  <c r="AW47" i="12"/>
  <c r="AX47" i="12"/>
  <c r="AZ47" i="12"/>
  <c r="AY47" i="12"/>
  <c r="BF47" i="12"/>
  <c r="BE47" i="12"/>
  <c r="BH47" i="12"/>
  <c r="BI47" i="12"/>
  <c r="BJ47" i="12"/>
  <c r="BM47" i="12"/>
  <c r="BN47" i="12"/>
  <c r="BQ47" i="12"/>
  <c r="BR47" i="12"/>
  <c r="BU47" i="12"/>
  <c r="BV47" i="12"/>
  <c r="BY47" i="12"/>
  <c r="BX47" i="12"/>
  <c r="BZ47" i="12"/>
  <c r="CC47" i="12"/>
  <c r="CD47" i="12"/>
  <c r="CG47" i="12"/>
  <c r="CI47" i="12"/>
  <c r="CH47" i="12"/>
  <c r="CK47" i="12"/>
  <c r="CN47" i="12"/>
  <c r="CQ47" i="12"/>
  <c r="CS47" i="12"/>
  <c r="CU47" i="12"/>
  <c r="CW47" i="12"/>
  <c r="DA47" i="12"/>
  <c r="CZ47" i="12"/>
  <c r="DB47" i="12"/>
  <c r="DD47" i="12"/>
  <c r="DF47" i="12"/>
  <c r="DH47" i="12"/>
  <c r="DI47" i="12"/>
  <c r="DQ47" i="12"/>
  <c r="DU47" i="12"/>
  <c r="DT47" i="12"/>
  <c r="DV48" i="12"/>
  <c r="DV64" i="12"/>
  <c r="DW48" i="12"/>
  <c r="DW64" i="12"/>
  <c r="DU48" i="12"/>
  <c r="DU64" i="12"/>
  <c r="DR48" i="12"/>
  <c r="DR64" i="12"/>
  <c r="DS48" i="12"/>
  <c r="DS64" i="12"/>
  <c r="DO48" i="12"/>
  <c r="DO64" i="12"/>
  <c r="DN48" i="12"/>
  <c r="DN64" i="12"/>
  <c r="DL48" i="12"/>
  <c r="DL64" i="12"/>
  <c r="DK48" i="12"/>
  <c r="DK64" i="12"/>
  <c r="DJ48" i="12"/>
  <c r="DJ64" i="12"/>
  <c r="DG48" i="12"/>
  <c r="DG64" i="12"/>
  <c r="DE48" i="12"/>
  <c r="DE64" i="12"/>
  <c r="DD48" i="12"/>
  <c r="DD64" i="12"/>
  <c r="DC48" i="12"/>
  <c r="DC64" i="12"/>
  <c r="DB48" i="12"/>
  <c r="DB64" i="12"/>
  <c r="CZ48" i="12"/>
  <c r="CZ64" i="12"/>
  <c r="CY48" i="12"/>
  <c r="CY64" i="12"/>
  <c r="CX48" i="12"/>
  <c r="CX64" i="12"/>
  <c r="CV48" i="12"/>
  <c r="CV64" i="12"/>
  <c r="CT48" i="12"/>
  <c r="CT64" i="12"/>
  <c r="CR48" i="12"/>
  <c r="CR64" i="12"/>
  <c r="CP48" i="12"/>
  <c r="CP64" i="12"/>
  <c r="CJ48" i="12"/>
  <c r="CJ64" i="12"/>
  <c r="CE48" i="12"/>
  <c r="CE64" i="12"/>
  <c r="CB48" i="12"/>
  <c r="CB64" i="12"/>
  <c r="CA48" i="12"/>
  <c r="CA64" i="12"/>
  <c r="BW48" i="12"/>
  <c r="BW64" i="12"/>
  <c r="BT48" i="12"/>
  <c r="BT64" i="12"/>
  <c r="BS48" i="12"/>
  <c r="BS64" i="12"/>
  <c r="BP48" i="12"/>
  <c r="BP64" i="12"/>
  <c r="BO48" i="12"/>
  <c r="BO64" i="12"/>
  <c r="BL48" i="12"/>
  <c r="BL64" i="12"/>
  <c r="BK48" i="12"/>
  <c r="BK64" i="12"/>
  <c r="BH48" i="12"/>
  <c r="BH64" i="12"/>
  <c r="BE48" i="12"/>
  <c r="BE64" i="12"/>
  <c r="BD48" i="12"/>
  <c r="BD64" i="12"/>
  <c r="AX48" i="12"/>
  <c r="AX64" i="12"/>
  <c r="AY48" i="12"/>
  <c r="AY64" i="12"/>
  <c r="AU48" i="12"/>
  <c r="AU64" i="12"/>
  <c r="AS48" i="12"/>
  <c r="AS64" i="12"/>
  <c r="AT48" i="12"/>
  <c r="AT64" i="12"/>
  <c r="AQ48" i="12"/>
  <c r="AQ64" i="12"/>
  <c r="AR48" i="12"/>
  <c r="AR64" i="12"/>
  <c r="AP48" i="12"/>
  <c r="AP64" i="12"/>
  <c r="AO48" i="12"/>
  <c r="AO64" i="12"/>
  <c r="AM48" i="12"/>
  <c r="AM64" i="12"/>
  <c r="AG48" i="12"/>
  <c r="AG64" i="12"/>
  <c r="AF48" i="12"/>
  <c r="AF64" i="12"/>
  <c r="AB48" i="12"/>
  <c r="AB64" i="12"/>
  <c r="AA48" i="12"/>
  <c r="AA64" i="12"/>
  <c r="X48" i="12"/>
  <c r="X64" i="12"/>
  <c r="W48" i="12"/>
  <c r="W64" i="12"/>
  <c r="V48" i="12"/>
  <c r="V64" i="12"/>
  <c r="Q48" i="12"/>
  <c r="Q64" i="12"/>
  <c r="R48" i="12"/>
  <c r="R64" i="12"/>
  <c r="O48" i="12"/>
  <c r="O64" i="12"/>
  <c r="N48" i="12"/>
  <c r="N64" i="12"/>
  <c r="M48" i="12"/>
  <c r="M64" i="12"/>
  <c r="L48" i="12"/>
  <c r="L64" i="12"/>
  <c r="I48" i="12"/>
  <c r="I64" i="12"/>
  <c r="J48" i="12"/>
  <c r="J64" i="12"/>
  <c r="H48" i="12"/>
  <c r="K48" i="12"/>
  <c r="K64" i="12"/>
  <c r="P48" i="12"/>
  <c r="P64" i="12"/>
  <c r="T48" i="12"/>
  <c r="T64" i="12"/>
  <c r="S48" i="12"/>
  <c r="S64" i="12"/>
  <c r="U48" i="12"/>
  <c r="U64" i="12"/>
  <c r="Z48" i="12"/>
  <c r="Z64" i="12"/>
  <c r="Y48" i="12"/>
  <c r="Y64" i="12"/>
  <c r="AD48" i="12"/>
  <c r="AD64" i="12"/>
  <c r="AC48" i="12"/>
  <c r="AC64" i="12"/>
  <c r="AE48" i="12"/>
  <c r="AE64" i="12"/>
  <c r="AH48" i="12"/>
  <c r="AH64" i="12"/>
  <c r="AI48" i="12"/>
  <c r="AI64" i="12"/>
  <c r="AJ48" i="12"/>
  <c r="AJ64" i="12"/>
  <c r="AK48" i="12"/>
  <c r="AK64" i="12"/>
  <c r="AL48" i="12"/>
  <c r="AL64" i="12"/>
  <c r="AN48" i="12"/>
  <c r="AN64" i="12"/>
  <c r="AW48" i="12"/>
  <c r="AW64" i="12"/>
  <c r="AV48" i="12"/>
  <c r="AV64" i="12"/>
  <c r="AZ48" i="12"/>
  <c r="AZ64" i="12"/>
  <c r="BA48" i="12"/>
  <c r="BA64" i="12"/>
  <c r="BB48" i="12"/>
  <c r="BB64" i="12"/>
  <c r="BC48" i="12"/>
  <c r="BC64" i="12"/>
  <c r="BG48" i="12"/>
  <c r="BG64" i="12"/>
  <c r="BF48" i="12"/>
  <c r="BF64" i="12"/>
  <c r="BI48" i="12"/>
  <c r="BI64" i="12"/>
  <c r="BJ48" i="12"/>
  <c r="BJ64" i="12"/>
  <c r="BM48" i="12"/>
  <c r="BM64" i="12"/>
  <c r="BN48" i="12"/>
  <c r="BN64" i="12"/>
  <c r="BQ48" i="12"/>
  <c r="BQ64" i="12"/>
  <c r="BR48" i="12"/>
  <c r="BR64" i="12"/>
  <c r="BU48" i="12"/>
  <c r="BU64" i="12"/>
  <c r="BV48" i="12"/>
  <c r="BV64" i="12"/>
  <c r="BY48" i="12"/>
  <c r="BY64" i="12"/>
  <c r="BX48" i="12"/>
  <c r="BX64" i="12"/>
  <c r="BZ48" i="12"/>
  <c r="BZ64" i="12"/>
  <c r="CC48" i="12"/>
  <c r="CC64" i="12"/>
  <c r="CD48" i="12"/>
  <c r="CD64" i="12"/>
  <c r="CG48" i="12"/>
  <c r="CG64" i="12"/>
  <c r="CF48" i="12"/>
  <c r="CF64" i="12"/>
  <c r="CI48" i="12"/>
  <c r="CI64" i="12"/>
  <c r="CH48" i="12"/>
  <c r="CH64" i="12"/>
  <c r="CK48" i="12"/>
  <c r="CK64" i="12"/>
  <c r="CM48" i="12"/>
  <c r="CM64" i="12"/>
  <c r="CL48" i="12"/>
  <c r="CL64" i="12"/>
  <c r="CO48" i="12"/>
  <c r="CO64" i="12"/>
  <c r="CN48" i="12"/>
  <c r="CN64" i="12"/>
  <c r="CQ48" i="12"/>
  <c r="CQ64" i="12"/>
  <c r="CS48" i="12"/>
  <c r="CS64" i="12"/>
  <c r="CU48" i="12"/>
  <c r="CU64" i="12"/>
  <c r="CW48" i="12"/>
  <c r="CW64" i="12"/>
  <c r="DA48" i="12"/>
  <c r="DA64" i="12"/>
  <c r="DF48" i="12"/>
  <c r="DF64" i="12"/>
  <c r="DI48" i="12"/>
  <c r="DI64" i="12"/>
  <c r="DH48" i="12"/>
  <c r="DH64" i="12"/>
  <c r="DM48" i="12"/>
  <c r="DM64" i="12"/>
  <c r="DP48" i="12"/>
  <c r="DP64" i="12"/>
  <c r="DQ48" i="12"/>
  <c r="DQ64" i="12"/>
  <c r="DT48" i="12"/>
  <c r="DT64" i="12"/>
  <c r="DW51" i="12"/>
  <c r="DV51" i="12"/>
  <c r="DT51" i="12"/>
  <c r="DQ51" i="12"/>
  <c r="DO51" i="12"/>
  <c r="DN51" i="12"/>
  <c r="DL51" i="12"/>
  <c r="DM51" i="12"/>
  <c r="DK51" i="12"/>
  <c r="DJ51" i="12"/>
  <c r="DI51" i="12"/>
  <c r="DH51" i="12"/>
  <c r="DG51" i="12"/>
  <c r="DB51" i="12"/>
  <c r="DA51" i="12"/>
  <c r="CV51" i="12"/>
  <c r="CU51" i="12"/>
  <c r="CR51" i="12"/>
  <c r="CQ51" i="12"/>
  <c r="CE51" i="12"/>
  <c r="CB51" i="12"/>
  <c r="CA51" i="12"/>
  <c r="BX51" i="12"/>
  <c r="BW51" i="12"/>
  <c r="BV51" i="12"/>
  <c r="BT51" i="12"/>
  <c r="BR51" i="12"/>
  <c r="BS51" i="12"/>
  <c r="BP51" i="12"/>
  <c r="BO51" i="12"/>
  <c r="BK51" i="12"/>
  <c r="BG51" i="12"/>
  <c r="BD51" i="12"/>
  <c r="BE51" i="12"/>
  <c r="AY51" i="12"/>
  <c r="AU51" i="12"/>
  <c r="AS51" i="12"/>
  <c r="AT51" i="12"/>
  <c r="AR51" i="12"/>
  <c r="AQ51" i="12"/>
  <c r="AL51" i="12"/>
  <c r="AH51" i="12"/>
  <c r="AG51" i="12"/>
  <c r="AB51" i="12"/>
  <c r="Z51" i="12"/>
  <c r="Y51" i="12"/>
  <c r="W51" i="12"/>
  <c r="U51" i="12"/>
  <c r="R51" i="12"/>
  <c r="P51" i="12"/>
  <c r="O51" i="12"/>
  <c r="J51" i="12"/>
  <c r="H51" i="12"/>
  <c r="I51" i="12"/>
  <c r="K51" i="12"/>
  <c r="L51" i="12"/>
  <c r="N51" i="12"/>
  <c r="M51" i="12"/>
  <c r="Q51" i="12"/>
  <c r="S51" i="12"/>
  <c r="T51" i="12"/>
  <c r="V51" i="12"/>
  <c r="X51" i="12"/>
  <c r="AA51" i="12"/>
  <c r="AD51" i="12"/>
  <c r="AC51" i="12"/>
  <c r="AE51" i="12"/>
  <c r="AF51" i="12"/>
  <c r="AI51" i="12"/>
  <c r="AK51" i="12"/>
  <c r="AJ51" i="12"/>
  <c r="AM51" i="12"/>
  <c r="AN51" i="12"/>
  <c r="AO51" i="12"/>
  <c r="AP51" i="12"/>
  <c r="AW51" i="12"/>
  <c r="AV51" i="12"/>
  <c r="AX51" i="12"/>
  <c r="AZ51" i="12"/>
  <c r="BA51" i="12"/>
  <c r="BB51" i="12"/>
  <c r="BC51" i="12"/>
  <c r="BF51" i="12"/>
  <c r="BH51" i="12"/>
  <c r="BI51" i="12"/>
  <c r="BJ51" i="12"/>
  <c r="BM51" i="12"/>
  <c r="BL51" i="12"/>
  <c r="BN51" i="12"/>
  <c r="BQ51" i="12"/>
  <c r="BU51" i="12"/>
  <c r="BY51" i="12"/>
  <c r="BZ51" i="12"/>
  <c r="CC51" i="12"/>
  <c r="CD51" i="12"/>
  <c r="CG51" i="12"/>
  <c r="CF51" i="12"/>
  <c r="CI51" i="12"/>
  <c r="CH51" i="12"/>
  <c r="CJ51" i="12"/>
  <c r="CL51" i="12"/>
  <c r="CK51" i="12"/>
  <c r="CM51" i="12"/>
  <c r="CN51" i="12"/>
  <c r="CO51" i="12"/>
  <c r="CP51" i="12"/>
  <c r="CS51" i="12"/>
  <c r="CT51" i="12"/>
  <c r="CW51" i="12"/>
  <c r="CX51" i="12"/>
  <c r="CY51" i="12"/>
  <c r="CZ51" i="12"/>
  <c r="DC51" i="12"/>
  <c r="DE51" i="12"/>
  <c r="DD51" i="12"/>
  <c r="DF51" i="12"/>
  <c r="DP51" i="12"/>
  <c r="DR51" i="12"/>
  <c r="DS51" i="12"/>
  <c r="DU51" i="12"/>
  <c r="DV52" i="12"/>
  <c r="DT52" i="12"/>
  <c r="DS52" i="12"/>
  <c r="DQ52" i="12"/>
  <c r="DP52" i="12"/>
  <c r="DM52" i="12"/>
  <c r="DK52" i="12"/>
  <c r="DG52" i="12"/>
  <c r="DD52" i="12"/>
  <c r="DE52" i="12"/>
  <c r="DC52" i="12"/>
  <c r="DA52" i="12"/>
  <c r="CZ52" i="12"/>
  <c r="CY52" i="12"/>
  <c r="CV52" i="12"/>
  <c r="CU52" i="12"/>
  <c r="CR52" i="12"/>
  <c r="CQ52" i="12"/>
  <c r="CJ52" i="12"/>
  <c r="CF52" i="12"/>
  <c r="CE52" i="12"/>
  <c r="CB52" i="12"/>
  <c r="CA52" i="12"/>
  <c r="BX52" i="12"/>
  <c r="BV52" i="12"/>
  <c r="BW52" i="12"/>
  <c r="BT52" i="12"/>
  <c r="BR52" i="12"/>
  <c r="BS52" i="12"/>
  <c r="BP52" i="12"/>
  <c r="BO52" i="12"/>
  <c r="BL52" i="12"/>
  <c r="BK52" i="12"/>
  <c r="BG52" i="12"/>
  <c r="BD52" i="12"/>
  <c r="AZ52" i="12"/>
  <c r="AX52" i="12"/>
  <c r="AV52" i="12"/>
  <c r="AS52" i="12"/>
  <c r="AT52" i="12"/>
  <c r="AQ52" i="12"/>
  <c r="AO52" i="12"/>
  <c r="AP52" i="12"/>
  <c r="AL52" i="12"/>
  <c r="AH52" i="12"/>
  <c r="AF52" i="12"/>
  <c r="AG52" i="12"/>
  <c r="Y52" i="12"/>
  <c r="Z52" i="12"/>
  <c r="X52" i="12"/>
  <c r="U52" i="12"/>
  <c r="V52" i="12"/>
  <c r="P52" i="12"/>
  <c r="O52" i="12"/>
  <c r="L52" i="12"/>
  <c r="K52" i="12"/>
  <c r="J52" i="12"/>
  <c r="H52" i="12"/>
  <c r="I52" i="12"/>
  <c r="N52" i="12"/>
  <c r="M52" i="12"/>
  <c r="Q52" i="12"/>
  <c r="R52" i="12"/>
  <c r="S52" i="12"/>
  <c r="T52" i="12"/>
  <c r="W52" i="12"/>
  <c r="AA52" i="12"/>
  <c r="AB52" i="12"/>
  <c r="AD52" i="12"/>
  <c r="AC52" i="12"/>
  <c r="AE52" i="12"/>
  <c r="AI52" i="12"/>
  <c r="AK52" i="12"/>
  <c r="AJ52" i="12"/>
  <c r="AM52" i="12"/>
  <c r="AN52" i="12"/>
  <c r="AR52" i="12"/>
  <c r="AU52" i="12"/>
  <c r="AW52" i="12"/>
  <c r="AY52" i="12"/>
  <c r="BA52" i="12"/>
  <c r="BB52" i="12"/>
  <c r="BC52" i="12"/>
  <c r="BF52" i="12"/>
  <c r="BE52" i="12"/>
  <c r="BH52" i="12"/>
  <c r="BI52" i="12"/>
  <c r="BJ52" i="12"/>
  <c r="BM52" i="12"/>
  <c r="BN52" i="12"/>
  <c r="BQ52" i="12"/>
  <c r="BU52" i="12"/>
  <c r="BY52" i="12"/>
  <c r="BZ52" i="12"/>
  <c r="CC52" i="12"/>
  <c r="CD52" i="12"/>
  <c r="CG52" i="12"/>
  <c r="CI52" i="12"/>
  <c r="CH52" i="12"/>
  <c r="CL52" i="12"/>
  <c r="CK52" i="12"/>
  <c r="CM52" i="12"/>
  <c r="CN52" i="12"/>
  <c r="CO52" i="12"/>
  <c r="CP52" i="12"/>
  <c r="CS52" i="12"/>
  <c r="CT52" i="12"/>
  <c r="CW52" i="12"/>
  <c r="CX52" i="12"/>
  <c r="DB52" i="12"/>
  <c r="DF52" i="12"/>
  <c r="DH52" i="12"/>
  <c r="DI52" i="12"/>
  <c r="DJ52" i="12"/>
  <c r="DL52" i="12"/>
  <c r="DO52" i="12"/>
  <c r="DN52" i="12"/>
  <c r="DR52" i="12"/>
  <c r="DU52" i="12"/>
  <c r="DW52" i="12"/>
  <c r="G40" i="12"/>
  <c r="G41" i="12"/>
  <c r="G42" i="12"/>
  <c r="G49" i="12"/>
  <c r="G50" i="12"/>
  <c r="D11" i="22"/>
  <c r="D12" i="22"/>
  <c r="DU12" i="22"/>
  <c r="P214" i="16"/>
  <c r="Q214" i="16"/>
  <c r="Q215" i="16"/>
  <c r="P215" i="16"/>
  <c r="EH9" i="16"/>
  <c r="EG209" i="16"/>
  <c r="EI223" i="16"/>
  <c r="EI227" i="16"/>
  <c r="EI226" i="16"/>
  <c r="G43" i="12"/>
  <c r="G44" i="12"/>
  <c r="G45" i="12"/>
  <c r="H61" i="12"/>
  <c r="G61" i="12"/>
  <c r="G46" i="12"/>
  <c r="H62" i="12"/>
  <c r="G62" i="12"/>
  <c r="G47" i="12"/>
  <c r="D64" i="12"/>
  <c r="F90" i="15"/>
  <c r="G48" i="12"/>
  <c r="H64" i="12"/>
  <c r="G64" i="12"/>
  <c r="G51" i="12"/>
  <c r="G52" i="12"/>
  <c r="EH209" i="16"/>
  <c r="DT41" i="22"/>
  <c r="P226" i="16"/>
  <c r="R226" i="16"/>
  <c r="EI10" i="16"/>
  <c r="R214" i="16"/>
  <c r="D62" i="12"/>
  <c r="F88" i="15" s="1"/>
  <c r="R215" i="16"/>
  <c r="P10" i="16"/>
  <c r="EI9" i="16"/>
  <c r="P9" i="16"/>
  <c r="P29" i="16"/>
  <c r="R10" i="16"/>
  <c r="EI209" i="16"/>
  <c r="P209" i="16"/>
  <c r="R209" i="16"/>
  <c r="DU41" i="22"/>
  <c r="D41" i="22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BN28" i="16"/>
  <c r="BO28" i="16"/>
  <c r="BP28" i="16"/>
  <c r="BQ28" i="16"/>
  <c r="BR28" i="16"/>
  <c r="BS28" i="16"/>
  <c r="BT28" i="16"/>
  <c r="BU28" i="16"/>
  <c r="BV28" i="16"/>
  <c r="BW28" i="16"/>
  <c r="BX28" i="16"/>
  <c r="BY28" i="16"/>
  <c r="BZ28" i="16"/>
  <c r="CA28" i="16"/>
  <c r="CB28" i="16"/>
  <c r="CC28" i="16"/>
  <c r="CD28" i="16"/>
  <c r="CE28" i="16"/>
  <c r="CF28" i="16"/>
  <c r="CG28" i="16"/>
  <c r="CH28" i="16"/>
  <c r="CI28" i="16"/>
  <c r="CJ28" i="16"/>
  <c r="CK28" i="16"/>
  <c r="CL28" i="16"/>
  <c r="CM28" i="16"/>
  <c r="CN28" i="16"/>
  <c r="CO28" i="16"/>
  <c r="CP28" i="16"/>
  <c r="CQ28" i="16"/>
  <c r="CR28" i="16"/>
  <c r="CS28" i="16"/>
  <c r="CT28" i="16"/>
  <c r="CU28" i="16"/>
  <c r="CV28" i="16"/>
  <c r="CW28" i="16"/>
  <c r="CX28" i="16"/>
  <c r="CY28" i="16"/>
  <c r="CZ28" i="16"/>
  <c r="DA28" i="16"/>
  <c r="DB28" i="16"/>
  <c r="DC28" i="16"/>
  <c r="DD28" i="16"/>
  <c r="DE28" i="16"/>
  <c r="DF28" i="16"/>
  <c r="DG28" i="16"/>
  <c r="DH28" i="16"/>
  <c r="DI28" i="16"/>
  <c r="DJ28" i="16"/>
  <c r="DK28" i="16"/>
  <c r="DL28" i="16"/>
  <c r="DM28" i="16"/>
  <c r="DN28" i="16"/>
  <c r="DO28" i="16"/>
  <c r="DP28" i="16"/>
  <c r="DQ28" i="16"/>
  <c r="DR28" i="16"/>
  <c r="DS28" i="16"/>
  <c r="DT28" i="16"/>
  <c r="DU28" i="16"/>
  <c r="DV28" i="16"/>
  <c r="DW28" i="16"/>
  <c r="DX28" i="16"/>
  <c r="DY28" i="16"/>
  <c r="DZ28" i="16"/>
  <c r="EA28" i="16"/>
  <c r="EB28" i="16"/>
  <c r="EC28" i="16"/>
  <c r="ED28" i="16"/>
  <c r="EE28" i="16"/>
  <c r="EF28" i="16"/>
  <c r="EG28" i="16"/>
  <c r="EH28" i="16"/>
  <c r="EI28" i="16"/>
  <c r="D53" i="16"/>
  <c r="D59" i="16"/>
  <c r="R29" i="16"/>
  <c r="R9" i="16"/>
  <c r="E28" i="16"/>
  <c r="Q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A4" i="16"/>
  <c r="BB4" i="16"/>
  <c r="BC4" i="16"/>
  <c r="BD4" i="16"/>
  <c r="BE4" i="16"/>
  <c r="BF4" i="16"/>
  <c r="BG4" i="16"/>
  <c r="BH4" i="16"/>
  <c r="BI4" i="16"/>
  <c r="BJ4" i="16"/>
  <c r="BK4" i="16"/>
  <c r="BL4" i="16"/>
  <c r="BM4" i="16"/>
  <c r="BN4" i="16"/>
  <c r="BO4" i="16"/>
  <c r="BP4" i="16"/>
  <c r="BQ4" i="16"/>
  <c r="BR4" i="16"/>
  <c r="BS4" i="16"/>
  <c r="BT4" i="16"/>
  <c r="BU4" i="16"/>
  <c r="BV4" i="16"/>
  <c r="BW4" i="16"/>
  <c r="BX4" i="16"/>
  <c r="BY4" i="16"/>
  <c r="BZ4" i="16"/>
  <c r="CA4" i="16"/>
  <c r="CB4" i="16"/>
  <c r="CC4" i="16"/>
  <c r="CD4" i="16"/>
  <c r="CE4" i="16"/>
  <c r="CF4" i="16"/>
  <c r="CG4" i="16"/>
  <c r="CH4" i="16"/>
  <c r="CI4" i="16"/>
  <c r="CJ4" i="16"/>
  <c r="CK4" i="16"/>
  <c r="CL4" i="16"/>
  <c r="CM4" i="16"/>
  <c r="CN4" i="16"/>
  <c r="CO4" i="16"/>
  <c r="CP4" i="16"/>
  <c r="CQ4" i="16"/>
  <c r="CR4" i="16"/>
  <c r="CS4" i="16"/>
  <c r="CT4" i="16"/>
  <c r="CU4" i="16"/>
  <c r="CV4" i="16"/>
  <c r="CW4" i="16"/>
  <c r="CX4" i="16"/>
  <c r="CY4" i="16"/>
  <c r="CZ4" i="16"/>
  <c r="DA4" i="16"/>
  <c r="DB4" i="16"/>
  <c r="DC4" i="16"/>
  <c r="DD4" i="16"/>
  <c r="DE4" i="16"/>
  <c r="DF4" i="16"/>
  <c r="DG4" i="16"/>
  <c r="DH4" i="16"/>
  <c r="DI4" i="16"/>
  <c r="DJ4" i="16"/>
  <c r="DK4" i="16"/>
  <c r="DL4" i="16"/>
  <c r="DM4" i="16"/>
  <c r="DN4" i="16"/>
  <c r="DO4" i="16"/>
  <c r="DP4" i="16"/>
  <c r="DQ4" i="16"/>
  <c r="DR4" i="16"/>
  <c r="DS4" i="16"/>
  <c r="DT4" i="16"/>
  <c r="DU4" i="16"/>
  <c r="DV4" i="16"/>
  <c r="DW4" i="16"/>
  <c r="DX4" i="16"/>
  <c r="DY4" i="16"/>
  <c r="DZ4" i="16"/>
  <c r="EA4" i="16"/>
  <c r="EB4" i="16"/>
  <c r="EC4" i="16"/>
  <c r="ED4" i="16"/>
  <c r="EE4" i="16"/>
  <c r="EF4" i="16"/>
  <c r="EG4" i="16"/>
  <c r="EH4" i="16"/>
  <c r="EI4" i="16"/>
  <c r="U59" i="16"/>
  <c r="U53" i="16"/>
  <c r="V59" i="16"/>
  <c r="V53" i="16"/>
  <c r="W59" i="16"/>
  <c r="W53" i="16"/>
  <c r="X59" i="16"/>
  <c r="X53" i="16"/>
  <c r="Y59" i="16"/>
  <c r="Y53" i="16"/>
  <c r="Z59" i="16"/>
  <c r="Z53" i="16"/>
  <c r="AA59" i="16"/>
  <c r="AA53" i="16"/>
  <c r="AB59" i="16"/>
  <c r="AB53" i="16"/>
  <c r="AC59" i="16"/>
  <c r="AC53" i="16"/>
  <c r="AD59" i="16"/>
  <c r="AD53" i="16"/>
  <c r="AE59" i="16"/>
  <c r="AE53" i="16"/>
  <c r="AF59" i="16"/>
  <c r="AF53" i="16"/>
  <c r="AG59" i="16"/>
  <c r="AG53" i="16"/>
  <c r="AH59" i="16"/>
  <c r="AH53" i="16"/>
  <c r="AI59" i="16"/>
  <c r="AI53" i="16"/>
  <c r="AJ59" i="16"/>
  <c r="AJ53" i="16"/>
  <c r="AK59" i="16"/>
  <c r="AK53" i="16"/>
  <c r="AL59" i="16"/>
  <c r="AL53" i="16"/>
  <c r="AM59" i="16"/>
  <c r="AM53" i="16"/>
  <c r="AN59" i="16"/>
  <c r="AN53" i="16"/>
  <c r="AO59" i="16"/>
  <c r="AO53" i="16"/>
  <c r="AP59" i="16"/>
  <c r="AP53" i="16"/>
  <c r="AQ59" i="16"/>
  <c r="AQ53" i="16"/>
  <c r="AR59" i="16"/>
  <c r="AR53" i="16"/>
  <c r="AS59" i="16"/>
  <c r="AS53" i="16"/>
  <c r="AT59" i="16"/>
  <c r="AT53" i="16"/>
  <c r="AU59" i="16"/>
  <c r="AU53" i="16"/>
  <c r="AV59" i="16"/>
  <c r="AV53" i="16"/>
  <c r="AW59" i="16"/>
  <c r="AW53" i="16"/>
  <c r="AX59" i="16"/>
  <c r="AX53" i="16"/>
  <c r="AY59" i="16"/>
  <c r="AY53" i="16"/>
  <c r="AZ59" i="16"/>
  <c r="AZ53" i="16"/>
  <c r="AZ51" i="16" s="1"/>
  <c r="BA59" i="16"/>
  <c r="BA53" i="16"/>
  <c r="BB59" i="16"/>
  <c r="BB53" i="16"/>
  <c r="BC59" i="16"/>
  <c r="BC53" i="16"/>
  <c r="BD59" i="16"/>
  <c r="BD53" i="16"/>
  <c r="BE59" i="16"/>
  <c r="BE53" i="16"/>
  <c r="BF59" i="16"/>
  <c r="BF53" i="16"/>
  <c r="BG59" i="16"/>
  <c r="BG53" i="16"/>
  <c r="BH59" i="16"/>
  <c r="BH53" i="16"/>
  <c r="BI59" i="16"/>
  <c r="BI53" i="16"/>
  <c r="BJ59" i="16"/>
  <c r="BJ53" i="16"/>
  <c r="BK59" i="16"/>
  <c r="BK53" i="16"/>
  <c r="BL59" i="16"/>
  <c r="BL53" i="16"/>
  <c r="BM59" i="16"/>
  <c r="BM53" i="16"/>
  <c r="BN59" i="16"/>
  <c r="BN53" i="16"/>
  <c r="BO59" i="16"/>
  <c r="BO53" i="16"/>
  <c r="BP59" i="16"/>
  <c r="BP53" i="16"/>
  <c r="BQ59" i="16"/>
  <c r="BQ53" i="16"/>
  <c r="BR59" i="16"/>
  <c r="BR53" i="16"/>
  <c r="BS59" i="16"/>
  <c r="BS53" i="16"/>
  <c r="BT59" i="16"/>
  <c r="BT53" i="16"/>
  <c r="BU59" i="16"/>
  <c r="BU53" i="16"/>
  <c r="BV59" i="16"/>
  <c r="BV53" i="16"/>
  <c r="BW59" i="16"/>
  <c r="BW53" i="16"/>
  <c r="BX59" i="16"/>
  <c r="BX53" i="16"/>
  <c r="BX51" i="16" s="1"/>
  <c r="BX34" i="16" s="1"/>
  <c r="BY59" i="16"/>
  <c r="BY53" i="16"/>
  <c r="BZ59" i="16"/>
  <c r="BZ53" i="16"/>
  <c r="CA59" i="16"/>
  <c r="CA53" i="16"/>
  <c r="CB59" i="16"/>
  <c r="CB53" i="16"/>
  <c r="CC59" i="16"/>
  <c r="CC53" i="16"/>
  <c r="CD59" i="16"/>
  <c r="CD53" i="16"/>
  <c r="CE59" i="16"/>
  <c r="CE53" i="16"/>
  <c r="CF59" i="16"/>
  <c r="CF53" i="16"/>
  <c r="CG59" i="16"/>
  <c r="CG53" i="16"/>
  <c r="CH59" i="16"/>
  <c r="CH53" i="16"/>
  <c r="CI59" i="16"/>
  <c r="CI53" i="16"/>
  <c r="CJ59" i="16"/>
  <c r="CJ53" i="16"/>
  <c r="CK59" i="16"/>
  <c r="CK53" i="16"/>
  <c r="CL59" i="16"/>
  <c r="CL53" i="16"/>
  <c r="CM59" i="16"/>
  <c r="CM53" i="16"/>
  <c r="CN59" i="16"/>
  <c r="CN53" i="16"/>
  <c r="CO59" i="16"/>
  <c r="CO53" i="16"/>
  <c r="CP59" i="16"/>
  <c r="CP53" i="16"/>
  <c r="CQ59" i="16"/>
  <c r="CQ53" i="16"/>
  <c r="CR59" i="16"/>
  <c r="CR53" i="16"/>
  <c r="CS59" i="16"/>
  <c r="CS53" i="16"/>
  <c r="CT59" i="16"/>
  <c r="CT53" i="16"/>
  <c r="CU59" i="16"/>
  <c r="CU53" i="16"/>
  <c r="CV59" i="16"/>
  <c r="CV53" i="16"/>
  <c r="CW59" i="16"/>
  <c r="CW53" i="16"/>
  <c r="CX59" i="16"/>
  <c r="CX53" i="16"/>
  <c r="CY59" i="16"/>
  <c r="CY53" i="16"/>
  <c r="CZ59" i="16"/>
  <c r="CZ53" i="16"/>
  <c r="DA59" i="16"/>
  <c r="DA53" i="16"/>
  <c r="DB59" i="16"/>
  <c r="DB53" i="16"/>
  <c r="DC59" i="16"/>
  <c r="DC53" i="16"/>
  <c r="DD59" i="16"/>
  <c r="DD53" i="16"/>
  <c r="DE59" i="16"/>
  <c r="DE53" i="16"/>
  <c r="DF59" i="16"/>
  <c r="DF53" i="16"/>
  <c r="DG59" i="16"/>
  <c r="DG53" i="16"/>
  <c r="DH59" i="16"/>
  <c r="DH53" i="16"/>
  <c r="DI59" i="16"/>
  <c r="DI53" i="16"/>
  <c r="DJ59" i="16"/>
  <c r="DJ53" i="16"/>
  <c r="DK59" i="16"/>
  <c r="DK53" i="16"/>
  <c r="DL59" i="16"/>
  <c r="DL53" i="16"/>
  <c r="DM59" i="16"/>
  <c r="DM53" i="16"/>
  <c r="DN59" i="16"/>
  <c r="DN53" i="16"/>
  <c r="DO59" i="16"/>
  <c r="DO53" i="16"/>
  <c r="DP59" i="16"/>
  <c r="DP53" i="16"/>
  <c r="DQ59" i="16"/>
  <c r="DQ53" i="16"/>
  <c r="DR59" i="16"/>
  <c r="DR53" i="16"/>
  <c r="DS59" i="16"/>
  <c r="DS53" i="16"/>
  <c r="DT59" i="16"/>
  <c r="DT53" i="16"/>
  <c r="DU59" i="16"/>
  <c r="DU53" i="16"/>
  <c r="DV59" i="16"/>
  <c r="DV53" i="16"/>
  <c r="DW59" i="16"/>
  <c r="DW53" i="16"/>
  <c r="DX59" i="16"/>
  <c r="DX53" i="16"/>
  <c r="DY59" i="16"/>
  <c r="DY53" i="16"/>
  <c r="DZ59" i="16"/>
  <c r="DZ53" i="16"/>
  <c r="EA59" i="16"/>
  <c r="EA53" i="16"/>
  <c r="EB59" i="16"/>
  <c r="EB53" i="16"/>
  <c r="EC59" i="16"/>
  <c r="EC53" i="16"/>
  <c r="ED59" i="16"/>
  <c r="ED53" i="16"/>
  <c r="EE59" i="16"/>
  <c r="EE53" i="16"/>
  <c r="EF59" i="16"/>
  <c r="EF53" i="16"/>
  <c r="EG59" i="16"/>
  <c r="EG53" i="16"/>
  <c r="EH59" i="16"/>
  <c r="EH53" i="16"/>
  <c r="EI59" i="16"/>
  <c r="EI53" i="16"/>
  <c r="R4" i="16"/>
  <c r="AH41" i="13" l="1"/>
  <c r="Q46" i="13"/>
  <c r="AG46" i="13"/>
  <c r="DT84" i="14"/>
  <c r="AK9" i="13"/>
  <c r="O41" i="13"/>
  <c r="AK41" i="13"/>
  <c r="AP41" i="13"/>
  <c r="T46" i="13"/>
  <c r="V75" i="15"/>
  <c r="R200" i="15"/>
  <c r="AE41" i="13"/>
  <c r="Y46" i="13"/>
  <c r="AF38" i="13"/>
  <c r="P33" i="13"/>
  <c r="V33" i="13"/>
  <c r="AA33" i="13"/>
  <c r="AF33" i="13"/>
  <c r="AL33" i="13"/>
  <c r="AQ33" i="13"/>
  <c r="Q37" i="13"/>
  <c r="DS84" i="14"/>
  <c r="X41" i="13"/>
  <c r="AN41" i="13"/>
  <c r="AJ36" i="13"/>
  <c r="N46" i="13"/>
  <c r="AD46" i="13"/>
  <c r="R20" i="15"/>
  <c r="C23" i="22"/>
  <c r="E61" i="22" s="1"/>
  <c r="F224" i="15"/>
  <c r="F223" i="15"/>
  <c r="CM38" i="21"/>
  <c r="BE2" i="3"/>
  <c r="CY38" i="21"/>
  <c r="T30" i="14"/>
  <c r="AL41" i="13"/>
  <c r="U46" i="13"/>
  <c r="CH38" i="21"/>
  <c r="AL36" i="13"/>
  <c r="AB36" i="13"/>
  <c r="ED84" i="14"/>
  <c r="ED82" i="14" s="1"/>
  <c r="I96" i="18"/>
  <c r="BB76" i="3" s="1"/>
  <c r="R96" i="18"/>
  <c r="J96" i="18" s="1"/>
  <c r="U97" i="18"/>
  <c r="V97" i="18" s="1"/>
  <c r="D79" i="7"/>
  <c r="CE90" i="17"/>
  <c r="CE89" i="17"/>
  <c r="I95" i="18"/>
  <c r="BB75" i="3" s="1"/>
  <c r="R95" i="18"/>
  <c r="J95" i="18" s="1"/>
  <c r="AA32" i="18"/>
  <c r="Z32" i="18"/>
  <c r="CJ89" i="17"/>
  <c r="CE65" i="17"/>
  <c r="Z103" i="18"/>
  <c r="CJ90" i="17"/>
  <c r="D84" i="7"/>
  <c r="Q97" i="18"/>
  <c r="AW66" i="17"/>
  <c r="B23" i="7"/>
  <c r="I121" i="18"/>
  <c r="R119" i="18"/>
  <c r="J119" i="18" s="1"/>
  <c r="E85" i="7"/>
  <c r="AA98" i="18"/>
  <c r="AW65" i="17"/>
  <c r="AD63" i="18" s="1"/>
  <c r="AE63" i="18" s="1"/>
  <c r="C91" i="7"/>
  <c r="R105" i="18"/>
  <c r="J105" i="18" s="1"/>
  <c r="AX65" i="17"/>
  <c r="CK92" i="17"/>
  <c r="AA90" i="18"/>
  <c r="Q64" i="18"/>
  <c r="R71" i="18"/>
  <c r="J71" i="18" s="1"/>
  <c r="D90" i="7"/>
  <c r="U108" i="18"/>
  <c r="V108" i="18" s="1"/>
  <c r="AK66" i="17"/>
  <c r="E14" i="7"/>
  <c r="I136" i="18"/>
  <c r="Y100" i="18"/>
  <c r="CD67" i="17"/>
  <c r="CC67" i="17"/>
  <c r="CH92" i="17"/>
  <c r="B79" i="7"/>
  <c r="CD66" i="17"/>
  <c r="CC66" i="17"/>
  <c r="W71" i="18"/>
  <c r="CE67" i="17"/>
  <c r="CD65" i="17"/>
  <c r="CC65" i="17"/>
  <c r="I135" i="18"/>
  <c r="CP89" i="17"/>
  <c r="W102" i="18"/>
  <c r="AA59" i="18"/>
  <c r="Z59" i="18"/>
  <c r="I31" i="18"/>
  <c r="BB11" i="3" s="1"/>
  <c r="R31" i="18"/>
  <c r="J31" i="18" s="1"/>
  <c r="I63" i="18"/>
  <c r="BB43" i="3" s="1"/>
  <c r="R63" i="18"/>
  <c r="J63" i="18" s="1"/>
  <c r="E41" i="7"/>
  <c r="AN67" i="17"/>
  <c r="Q49" i="18"/>
  <c r="B45" i="7"/>
  <c r="B44" i="7"/>
  <c r="B39" i="7"/>
  <c r="Q54" i="18"/>
  <c r="AX66" i="17"/>
  <c r="AX90" i="17" s="1"/>
  <c r="AW67" i="17"/>
  <c r="AV66" i="17"/>
  <c r="AQ67" i="17"/>
  <c r="AQ65" i="17"/>
  <c r="Q57" i="18"/>
  <c r="B26" i="7"/>
  <c r="Q44" i="18"/>
  <c r="I44" i="18" s="1"/>
  <c r="BB24" i="3" s="1"/>
  <c r="B48" i="7"/>
  <c r="AO67" i="17"/>
  <c r="AJ66" i="17"/>
  <c r="U50" i="18" s="1"/>
  <c r="V50" i="18" s="1"/>
  <c r="R22" i="18"/>
  <c r="J22" i="18" s="1"/>
  <c r="BA66" i="17"/>
  <c r="Q66" i="18"/>
  <c r="I66" i="18" s="1"/>
  <c r="BB46" i="3" s="1"/>
  <c r="BZ52" i="17"/>
  <c r="CA52" i="17" s="1"/>
  <c r="CB52" i="17" s="1"/>
  <c r="CC52" i="17" s="1"/>
  <c r="CD52" i="17" s="1"/>
  <c r="CE52" i="17" s="1"/>
  <c r="CF52" i="17" s="1"/>
  <c r="CG52" i="17" s="1"/>
  <c r="CH52" i="17" s="1"/>
  <c r="CI52" i="17" s="1"/>
  <c r="CJ52" i="17" s="1"/>
  <c r="CK52" i="17" s="1"/>
  <c r="CL52" i="17" s="1"/>
  <c r="CM52" i="17" s="1"/>
  <c r="CN52" i="17" s="1"/>
  <c r="CO52" i="17" s="1"/>
  <c r="CP52" i="17" s="1"/>
  <c r="CQ52" i="17" s="1"/>
  <c r="CR52" i="17" s="1"/>
  <c r="CS52" i="17" s="1"/>
  <c r="CT52" i="17" s="1"/>
  <c r="CU52" i="17" s="1"/>
  <c r="CV52" i="17" s="1"/>
  <c r="CW52" i="17" s="1"/>
  <c r="CX52" i="17" s="1"/>
  <c r="CY52" i="17" s="1"/>
  <c r="CZ52" i="17" s="1"/>
  <c r="DA52" i="17" s="1"/>
  <c r="DB52" i="17" s="1"/>
  <c r="DC52" i="17" s="1"/>
  <c r="B13" i="7"/>
  <c r="Q67" i="18"/>
  <c r="Q67" i="17"/>
  <c r="Q66" i="17"/>
  <c r="Q65" i="17"/>
  <c r="C5" i="7"/>
  <c r="B30" i="7"/>
  <c r="R124" i="18"/>
  <c r="J124" i="18" s="1"/>
  <c r="C45" i="7"/>
  <c r="AC65" i="17"/>
  <c r="AB66" i="17"/>
  <c r="U51" i="18"/>
  <c r="V51" i="18" s="1"/>
  <c r="AL65" i="17"/>
  <c r="AD52" i="18" s="1"/>
  <c r="AE52" i="18" s="1"/>
  <c r="D39" i="7"/>
  <c r="AQ90" i="17"/>
  <c r="AQ89" i="17"/>
  <c r="U57" i="18"/>
  <c r="I53" i="18"/>
  <c r="BB33" i="3" s="1"/>
  <c r="R53" i="18"/>
  <c r="J53" i="18" s="1"/>
  <c r="I41" i="18"/>
  <c r="BB21" i="3" s="1"/>
  <c r="R41" i="18"/>
  <c r="J41" i="18" s="1"/>
  <c r="I50" i="18"/>
  <c r="BB30" i="3" s="1"/>
  <c r="R50" i="18"/>
  <c r="J50" i="18" s="1"/>
  <c r="R47" i="18"/>
  <c r="J47" i="18" s="1"/>
  <c r="I47" i="18"/>
  <c r="BB27" i="3" s="1"/>
  <c r="I61" i="18"/>
  <c r="BB41" i="3" s="1"/>
  <c r="R61" i="18"/>
  <c r="J61" i="18" s="1"/>
  <c r="I55" i="18"/>
  <c r="BB35" i="3" s="1"/>
  <c r="R55" i="18"/>
  <c r="J55" i="18" s="1"/>
  <c r="I42" i="18"/>
  <c r="BB22" i="3" s="1"/>
  <c r="R42" i="18"/>
  <c r="J42" i="18" s="1"/>
  <c r="I48" i="18"/>
  <c r="BB28" i="3" s="1"/>
  <c r="R48" i="18"/>
  <c r="J48" i="18" s="1"/>
  <c r="I58" i="18"/>
  <c r="BB38" i="3" s="1"/>
  <c r="R58" i="18"/>
  <c r="J58" i="18" s="1"/>
  <c r="I40" i="18"/>
  <c r="BB20" i="3" s="1"/>
  <c r="R40" i="18"/>
  <c r="J40" i="18" s="1"/>
  <c r="I65" i="18"/>
  <c r="BB45" i="3" s="1"/>
  <c r="R65" i="18"/>
  <c r="J65" i="18" s="1"/>
  <c r="Y64" i="18"/>
  <c r="E46" i="7"/>
  <c r="AX93" i="17"/>
  <c r="AX92" i="17"/>
  <c r="I45" i="18"/>
  <c r="BB25" i="3" s="1"/>
  <c r="R45" i="18"/>
  <c r="J45" i="18" s="1"/>
  <c r="I56" i="18"/>
  <c r="BB36" i="3" s="1"/>
  <c r="R56" i="18"/>
  <c r="J56" i="18" s="1"/>
  <c r="I51" i="18"/>
  <c r="BB31" i="3" s="1"/>
  <c r="R51" i="18"/>
  <c r="J51" i="18" s="1"/>
  <c r="I70" i="18"/>
  <c r="BB50" i="3" s="1"/>
  <c r="R70" i="18"/>
  <c r="J70" i="18" s="1"/>
  <c r="AD67" i="18"/>
  <c r="AE67" i="18" s="1"/>
  <c r="C49" i="7"/>
  <c r="I46" i="18"/>
  <c r="BB26" i="3" s="1"/>
  <c r="R46" i="18"/>
  <c r="J46" i="18" s="1"/>
  <c r="U54" i="18"/>
  <c r="V54" i="18" s="1"/>
  <c r="D36" i="7"/>
  <c r="AN90" i="17"/>
  <c r="AN89" i="17"/>
  <c r="Y52" i="18"/>
  <c r="E34" i="7"/>
  <c r="AL93" i="17"/>
  <c r="AL92" i="17"/>
  <c r="AD68" i="18"/>
  <c r="AE68" i="18" s="1"/>
  <c r="C50" i="7"/>
  <c r="R62" i="18"/>
  <c r="J62" i="18" s="1"/>
  <c r="I62" i="18"/>
  <c r="BB42" i="3" s="1"/>
  <c r="AD59" i="18"/>
  <c r="AE59" i="18" s="1"/>
  <c r="C41" i="7"/>
  <c r="I60" i="18"/>
  <c r="BB40" i="3" s="1"/>
  <c r="R60" i="18"/>
  <c r="J60" i="18" s="1"/>
  <c r="I69" i="18"/>
  <c r="BB49" i="3" s="1"/>
  <c r="R69" i="18"/>
  <c r="J69" i="18" s="1"/>
  <c r="AD66" i="18"/>
  <c r="AE66" i="18" s="1"/>
  <c r="C48" i="7"/>
  <c r="AD49" i="18"/>
  <c r="AE49" i="18" s="1"/>
  <c r="C31" i="7"/>
  <c r="AD44" i="18"/>
  <c r="AE44" i="18" s="1"/>
  <c r="C26" i="7"/>
  <c r="I43" i="18"/>
  <c r="BB23" i="3" s="1"/>
  <c r="R43" i="18"/>
  <c r="J43" i="18" s="1"/>
  <c r="Z137" i="18"/>
  <c r="W131" i="18"/>
  <c r="Q68" i="18"/>
  <c r="Q59" i="18"/>
  <c r="AN65" i="17"/>
  <c r="AL66" i="17"/>
  <c r="AD67" i="17"/>
  <c r="B22" i="7"/>
  <c r="M67" i="17"/>
  <c r="W22" i="18"/>
  <c r="AF135" i="18"/>
  <c r="L135" i="18" s="1"/>
  <c r="D135" i="18" s="1"/>
  <c r="L128" i="18"/>
  <c r="D128" i="18" s="1"/>
  <c r="AF125" i="18"/>
  <c r="Z121" i="18"/>
  <c r="W124" i="18"/>
  <c r="AA119" i="18"/>
  <c r="W123" i="18"/>
  <c r="V122" i="18"/>
  <c r="AV67" i="17"/>
  <c r="AD66" i="17"/>
  <c r="Z67" i="17"/>
  <c r="M66" i="17"/>
  <c r="S131" i="18"/>
  <c r="S129" i="18"/>
  <c r="K129" i="18" s="1"/>
  <c r="AF129" i="18"/>
  <c r="B37" i="7"/>
  <c r="Q52" i="18"/>
  <c r="AH67" i="17"/>
  <c r="Z66" i="17"/>
  <c r="M65" i="17"/>
  <c r="W127" i="18"/>
  <c r="S123" i="18"/>
  <c r="K123" i="18" s="1"/>
  <c r="AA118" i="18"/>
  <c r="AV65" i="17"/>
  <c r="B42" i="7"/>
  <c r="B31" i="7"/>
  <c r="AH66" i="17"/>
  <c r="D27" i="7"/>
  <c r="B27" i="7"/>
  <c r="Z65" i="17"/>
  <c r="Q27" i="18"/>
  <c r="S137" i="18"/>
  <c r="K137" i="18" s="1"/>
  <c r="V137" i="18"/>
  <c r="Z135" i="18"/>
  <c r="Z130" i="18"/>
  <c r="W126" i="18"/>
  <c r="I123" i="18"/>
  <c r="I122" i="18"/>
  <c r="AT67" i="17"/>
  <c r="AO66" i="17"/>
  <c r="AI67" i="17"/>
  <c r="AH65" i="17"/>
  <c r="AE67" i="17"/>
  <c r="W33" i="18"/>
  <c r="W132" i="18"/>
  <c r="L132" i="18" s="1"/>
  <c r="D132" i="18" s="1"/>
  <c r="AT66" i="17"/>
  <c r="AO65" i="17"/>
  <c r="AI66" i="17"/>
  <c r="R122" i="18"/>
  <c r="J122" i="18" s="1"/>
  <c r="B46" i="7"/>
  <c r="AT65" i="17"/>
  <c r="AE65" i="17"/>
  <c r="W36" i="18"/>
  <c r="W45" i="18"/>
  <c r="W125" i="18"/>
  <c r="B47" i="7"/>
  <c r="B40" i="7"/>
  <c r="B32" i="7"/>
  <c r="AF136" i="18"/>
  <c r="L130" i="18"/>
  <c r="D130" i="18" s="1"/>
  <c r="W129" i="18"/>
  <c r="Z120" i="18"/>
  <c r="R66" i="18"/>
  <c r="J66" i="18" s="1"/>
  <c r="AY67" i="17"/>
  <c r="AR67" i="17"/>
  <c r="B35" i="7"/>
  <c r="AJ67" i="17"/>
  <c r="B25" i="7"/>
  <c r="AY66" i="17"/>
  <c r="AR66" i="17"/>
  <c r="AM67" i="17"/>
  <c r="AC67" i="17"/>
  <c r="B24" i="7"/>
  <c r="W135" i="18"/>
  <c r="AF131" i="18"/>
  <c r="B52" i="7"/>
  <c r="B51" i="7"/>
  <c r="AZ67" i="17"/>
  <c r="AY65" i="17"/>
  <c r="B43" i="7"/>
  <c r="AR65" i="17"/>
  <c r="B38" i="7"/>
  <c r="AM66" i="17"/>
  <c r="AJ65" i="17"/>
  <c r="AC66" i="17"/>
  <c r="AB67" i="17"/>
  <c r="W32" i="18"/>
  <c r="I124" i="18"/>
  <c r="AF123" i="18"/>
  <c r="BD67" i="17"/>
  <c r="BC67" i="17"/>
  <c r="B49" i="7"/>
  <c r="AZ66" i="17"/>
  <c r="AU67" i="17"/>
  <c r="AP67" i="17"/>
  <c r="AM65" i="17"/>
  <c r="B33" i="7"/>
  <c r="B29" i="7"/>
  <c r="B28" i="7"/>
  <c r="S135" i="18"/>
  <c r="BD66" i="17"/>
  <c r="BC66" i="17"/>
  <c r="B50" i="7"/>
  <c r="BA67" i="17"/>
  <c r="AU66" i="17"/>
  <c r="AU90" i="17" s="1"/>
  <c r="B41" i="7"/>
  <c r="AP66" i="17"/>
  <c r="AK67" i="17"/>
  <c r="AG67" i="17"/>
  <c r="AF67" i="17"/>
  <c r="AB65" i="17"/>
  <c r="AA67" i="17"/>
  <c r="I129" i="18"/>
  <c r="W121" i="18"/>
  <c r="AF122" i="18"/>
  <c r="L122" i="18" s="1"/>
  <c r="D122" i="18" s="1"/>
  <c r="BD65" i="17"/>
  <c r="BC65" i="17"/>
  <c r="BB67" i="17"/>
  <c r="AU65" i="17"/>
  <c r="AP65" i="17"/>
  <c r="B36" i="7"/>
  <c r="AG66" i="17"/>
  <c r="AF66" i="17"/>
  <c r="AA66" i="17"/>
  <c r="BB66" i="17"/>
  <c r="AS66" i="17"/>
  <c r="B34" i="7"/>
  <c r="AK65" i="17"/>
  <c r="AG65" i="17"/>
  <c r="AF65" i="17"/>
  <c r="AA65" i="17"/>
  <c r="AF132" i="18"/>
  <c r="BO26" i="27"/>
  <c r="BO12" i="15" s="1"/>
  <c r="BO12" i="14" s="1"/>
  <c r="AZ26" i="27"/>
  <c r="AZ12" i="15" s="1"/>
  <c r="AZ12" i="14" s="1"/>
  <c r="AV26" i="27"/>
  <c r="AV12" i="15" s="1"/>
  <c r="AV12" i="14" s="1"/>
  <c r="AD26" i="27"/>
  <c r="AD12" i="15" s="1"/>
  <c r="AD12" i="14" s="1"/>
  <c r="CG26" i="27"/>
  <c r="CG12" i="15" s="1"/>
  <c r="CG12" i="14" s="1"/>
  <c r="BT26" i="27"/>
  <c r="BT12" i="15" s="1"/>
  <c r="BT12" i="14" s="1"/>
  <c r="CC26" i="27"/>
  <c r="CC12" i="15" s="1"/>
  <c r="CC12" i="14" s="1"/>
  <c r="BL26" i="27"/>
  <c r="BL12" i="15" s="1"/>
  <c r="BL12" i="14" s="1"/>
  <c r="DU26" i="27"/>
  <c r="DU12" i="15" s="1"/>
  <c r="DU12" i="14" s="1"/>
  <c r="Q16" i="16"/>
  <c r="BX26" i="27"/>
  <c r="BX12" i="15" s="1"/>
  <c r="BX12" i="14" s="1"/>
  <c r="DA26" i="27"/>
  <c r="DA12" i="15" s="1"/>
  <c r="DA12" i="14" s="1"/>
  <c r="AH26" i="27"/>
  <c r="AH12" i="15" s="1"/>
  <c r="AH12" i="14" s="1"/>
  <c r="CY26" i="27"/>
  <c r="CY12" i="15" s="1"/>
  <c r="CY12" i="14" s="1"/>
  <c r="CB26" i="27"/>
  <c r="CB12" i="15" s="1"/>
  <c r="CB12" i="14" s="1"/>
  <c r="CA26" i="27"/>
  <c r="CA12" i="15" s="1"/>
  <c r="CA12" i="14" s="1"/>
  <c r="BA26" i="27"/>
  <c r="BA12" i="15" s="1"/>
  <c r="BA12" i="14" s="1"/>
  <c r="AJ26" i="27"/>
  <c r="AJ12" i="15" s="1"/>
  <c r="AJ12" i="14" s="1"/>
  <c r="EC26" i="27"/>
  <c r="EC12" i="15" s="1"/>
  <c r="EC12" i="14" s="1"/>
  <c r="AF26" i="27"/>
  <c r="AF12" i="15" s="1"/>
  <c r="AF12" i="14" s="1"/>
  <c r="AA26" i="27"/>
  <c r="AA12" i="15" s="1"/>
  <c r="AA12" i="14" s="1"/>
  <c r="P173" i="16"/>
  <c r="Q155" i="16"/>
  <c r="P137" i="16"/>
  <c r="P110" i="16"/>
  <c r="P89" i="16"/>
  <c r="P67" i="16"/>
  <c r="BJ26" i="27"/>
  <c r="BJ12" i="15" s="1"/>
  <c r="BJ12" i="14" s="1"/>
  <c r="DX25" i="27"/>
  <c r="DX17" i="15" s="1"/>
  <c r="DX17" i="14" s="1"/>
  <c r="DP25" i="27"/>
  <c r="DP17" i="15" s="1"/>
  <c r="DP17" i="14" s="1"/>
  <c r="BL25" i="27"/>
  <c r="BL17" i="15" s="1"/>
  <c r="AB25" i="27"/>
  <c r="AB17" i="15" s="1"/>
  <c r="Q62" i="16"/>
  <c r="BE25" i="27"/>
  <c r="BE17" i="15" s="1"/>
  <c r="BJ25" i="27"/>
  <c r="BJ17" i="15" s="1"/>
  <c r="BJ17" i="14" s="1"/>
  <c r="Q137" i="16"/>
  <c r="CI25" i="27"/>
  <c r="CI17" i="15" s="1"/>
  <c r="CI17" i="14" s="1"/>
  <c r="BF25" i="27"/>
  <c r="BF17" i="15" s="1"/>
  <c r="BF17" i="14" s="1"/>
  <c r="P177" i="16"/>
  <c r="P140" i="16"/>
  <c r="Q113" i="16"/>
  <c r="Q93" i="16"/>
  <c r="P70" i="16"/>
  <c r="P52" i="16"/>
  <c r="P18" i="16"/>
  <c r="AN25" i="27"/>
  <c r="AN17" i="15" s="1"/>
  <c r="AN17" i="14" s="1"/>
  <c r="EA25" i="27"/>
  <c r="EA17" i="15" s="1"/>
  <c r="EA17" i="14" s="1"/>
  <c r="BK25" i="27"/>
  <c r="BK17" i="15" s="1"/>
  <c r="BK17" i="14" s="1"/>
  <c r="BA25" i="27"/>
  <c r="AM25" i="27"/>
  <c r="AM17" i="15" s="1"/>
  <c r="AM17" i="14" s="1"/>
  <c r="DU25" i="27"/>
  <c r="DU17" i="15" s="1"/>
  <c r="DU17" i="14" s="1"/>
  <c r="AG25" i="27"/>
  <c r="AG17" i="15" s="1"/>
  <c r="AG17" i="14" s="1"/>
  <c r="Q7" i="13" s="1"/>
  <c r="EC25" i="27"/>
  <c r="EC17" i="15" s="1"/>
  <c r="EC17" i="14" s="1"/>
  <c r="G145" i="2"/>
  <c r="Q138" i="16"/>
  <c r="Q111" i="16"/>
  <c r="P90" i="16"/>
  <c r="Q68" i="16"/>
  <c r="R68" i="16" s="1"/>
  <c r="P49" i="16"/>
  <c r="DS25" i="27"/>
  <c r="DS17" i="15" s="1"/>
  <c r="DS17" i="14" s="1"/>
  <c r="DT25" i="27"/>
  <c r="DT17" i="15" s="1"/>
  <c r="DT17" i="14" s="1"/>
  <c r="CD25" i="27"/>
  <c r="CD17" i="15" s="1"/>
  <c r="CD17" i="14" s="1"/>
  <c r="AV25" i="27"/>
  <c r="AV17" i="15" s="1"/>
  <c r="CE42" i="27"/>
  <c r="P138" i="16"/>
  <c r="CV25" i="27"/>
  <c r="CV17" i="15" s="1"/>
  <c r="CV17" i="14" s="1"/>
  <c r="G28" i="5"/>
  <c r="G9" i="5" s="1"/>
  <c r="L9" i="3" s="1"/>
  <c r="BP25" i="27"/>
  <c r="BP17" i="15" s="1"/>
  <c r="BP17" i="14" s="1"/>
  <c r="AY25" i="27"/>
  <c r="AY17" i="15" s="1"/>
  <c r="AY17" i="14" s="1"/>
  <c r="U42" i="27"/>
  <c r="CM25" i="27"/>
  <c r="CM17" i="15" s="1"/>
  <c r="CM17" i="14" s="1"/>
  <c r="BS25" i="27"/>
  <c r="BS17" i="15" s="1"/>
  <c r="BS17" i="14" s="1"/>
  <c r="EG25" i="27"/>
  <c r="EG17" i="15" s="1"/>
  <c r="EG17" i="14" s="1"/>
  <c r="DF25" i="27"/>
  <c r="DF17" i="15" s="1"/>
  <c r="DF17" i="14" s="1"/>
  <c r="BT25" i="27"/>
  <c r="BT17" i="15" s="1"/>
  <c r="BT17" i="14" s="1"/>
  <c r="DQ25" i="27"/>
  <c r="DQ17" i="15" s="1"/>
  <c r="DQ17" i="14" s="1"/>
  <c r="BG25" i="27"/>
  <c r="BG17" i="15" s="1"/>
  <c r="BG17" i="14" s="1"/>
  <c r="AC25" i="27"/>
  <c r="AC17" i="15" s="1"/>
  <c r="AC17" i="14" s="1"/>
  <c r="Z25" i="27"/>
  <c r="Z17" i="15" s="1"/>
  <c r="Z17" i="14" s="1"/>
  <c r="DI25" i="27"/>
  <c r="DI17" i="15" s="1"/>
  <c r="DI17" i="14" s="1"/>
  <c r="BB25" i="27"/>
  <c r="BB17" i="15" s="1"/>
  <c r="BB17" i="14" s="1"/>
  <c r="DQ42" i="27"/>
  <c r="AH101" i="13"/>
  <c r="AQ25" i="27"/>
  <c r="AQ17" i="15" s="1"/>
  <c r="AQ17" i="14" s="1"/>
  <c r="Q109" i="16"/>
  <c r="CS25" i="27"/>
  <c r="CS17" i="15" s="1"/>
  <c r="CS17" i="14" s="1"/>
  <c r="P101" i="13"/>
  <c r="AA25" i="27"/>
  <c r="AA17" i="15" s="1"/>
  <c r="Y25" i="27"/>
  <c r="Y17" i="15" s="1"/>
  <c r="Y17" i="14" s="1"/>
  <c r="CK24" i="27"/>
  <c r="CK16" i="15" s="1"/>
  <c r="CK15" i="15" s="1"/>
  <c r="P111" i="16"/>
  <c r="AP24" i="27"/>
  <c r="Q90" i="16"/>
  <c r="P68" i="16"/>
  <c r="Q49" i="16"/>
  <c r="AB24" i="27"/>
  <c r="AU24" i="27"/>
  <c r="AU16" i="15" s="1"/>
  <c r="AG24" i="27"/>
  <c r="AG16" i="15" s="1"/>
  <c r="DP24" i="27"/>
  <c r="P175" i="16"/>
  <c r="P156" i="16"/>
  <c r="AS24" i="27"/>
  <c r="AS16" i="15" s="1"/>
  <c r="AW24" i="27"/>
  <c r="AD24" i="27"/>
  <c r="AD16" i="15" s="1"/>
  <c r="BX42" i="27"/>
  <c r="BX43" i="27" s="1"/>
  <c r="CN24" i="27"/>
  <c r="CB24" i="27"/>
  <c r="P81" i="16"/>
  <c r="EB42" i="27"/>
  <c r="BW24" i="27"/>
  <c r="BN24" i="27"/>
  <c r="DU24" i="27"/>
  <c r="DU16" i="15" s="1"/>
  <c r="DS24" i="27"/>
  <c r="DS16" i="15" s="1"/>
  <c r="Z24" i="27"/>
  <c r="X24" i="27"/>
  <c r="CE24" i="27"/>
  <c r="CF24" i="27"/>
  <c r="CR24" i="27"/>
  <c r="CB42" i="27"/>
  <c r="BY24" i="27"/>
  <c r="G10" i="27"/>
  <c r="DG24" i="27"/>
  <c r="DG16" i="15" s="1"/>
  <c r="DG15" i="15" s="1"/>
  <c r="Q172" i="16"/>
  <c r="Q154" i="16"/>
  <c r="P109" i="16"/>
  <c r="P66" i="16"/>
  <c r="P46" i="16"/>
  <c r="BA24" i="27"/>
  <c r="BA16" i="15" s="1"/>
  <c r="AL24" i="27"/>
  <c r="AC24" i="27"/>
  <c r="P170" i="16"/>
  <c r="P151" i="16"/>
  <c r="P127" i="16"/>
  <c r="P107" i="16"/>
  <c r="Q85" i="16"/>
  <c r="P63" i="16"/>
  <c r="P44" i="16"/>
  <c r="CP24" i="27"/>
  <c r="EG24" i="27"/>
  <c r="EG16" i="15" s="1"/>
  <c r="Q65" i="16"/>
  <c r="EH24" i="27"/>
  <c r="W24" i="27"/>
  <c r="W16" i="15" s="1"/>
  <c r="BR24" i="27"/>
  <c r="P120" i="16"/>
  <c r="Q101" i="16"/>
  <c r="Q79" i="16"/>
  <c r="Q39" i="16"/>
  <c r="EB24" i="27"/>
  <c r="BV24" i="27"/>
  <c r="AX24" i="27"/>
  <c r="AX16" i="15" s="1"/>
  <c r="Q36" i="16"/>
  <c r="R36" i="16" s="1"/>
  <c r="DO24" i="27"/>
  <c r="BK24" i="27"/>
  <c r="Q95" i="16"/>
  <c r="CX24" i="27"/>
  <c r="P160" i="16"/>
  <c r="R160" i="16" s="1"/>
  <c r="BS24" i="27"/>
  <c r="BI24" i="27"/>
  <c r="BE24" i="27"/>
  <c r="Q142" i="16"/>
  <c r="R142" i="16" s="1"/>
  <c r="T86" i="16"/>
  <c r="DA24" i="27"/>
  <c r="AV24" i="27"/>
  <c r="U24" i="27"/>
  <c r="DR24" i="27"/>
  <c r="CO24" i="27"/>
  <c r="DG27" i="27"/>
  <c r="CA24" i="27"/>
  <c r="BO24" i="27"/>
  <c r="BO16" i="15" s="1"/>
  <c r="BH24" i="27"/>
  <c r="BC24" i="27"/>
  <c r="Q76" i="16"/>
  <c r="BU24" i="27"/>
  <c r="BU16" i="15" s="1"/>
  <c r="BL24" i="27"/>
  <c r="DS42" i="27"/>
  <c r="AA24" i="27"/>
  <c r="AA16" i="15" s="1"/>
  <c r="CL24" i="27"/>
  <c r="Q117" i="16"/>
  <c r="R117" i="16" s="1"/>
  <c r="AU51" i="16"/>
  <c r="AU34" i="16" s="1"/>
  <c r="DI24" i="27"/>
  <c r="DF24" i="27"/>
  <c r="AN24" i="27"/>
  <c r="V24" i="27"/>
  <c r="V16" i="15" s="1"/>
  <c r="DD24" i="27"/>
  <c r="CZ24" i="27"/>
  <c r="CZ16" i="15" s="1"/>
  <c r="AT24" i="27"/>
  <c r="AT16" i="15" s="1"/>
  <c r="AI24" i="27"/>
  <c r="AI16" i="15" s="1"/>
  <c r="BX33" i="27"/>
  <c r="BX34" i="27" s="1"/>
  <c r="CW33" i="27"/>
  <c r="Y63" i="12"/>
  <c r="AZ63" i="12"/>
  <c r="BN63" i="12"/>
  <c r="CC63" i="12"/>
  <c r="CS63" i="12"/>
  <c r="DH63" i="12"/>
  <c r="CP63" i="12"/>
  <c r="BG63" i="12"/>
  <c r="AG63" i="12"/>
  <c r="AC63" i="12"/>
  <c r="AY63" i="12"/>
  <c r="BQ63" i="12"/>
  <c r="CD63" i="12"/>
  <c r="CU63" i="12"/>
  <c r="DI63" i="12"/>
  <c r="H63" i="12"/>
  <c r="G63" i="12" s="1"/>
  <c r="DP63" i="12"/>
  <c r="DE63" i="12"/>
  <c r="CO63" i="12"/>
  <c r="BW63" i="12"/>
  <c r="BC63" i="12"/>
  <c r="AQ63" i="12"/>
  <c r="AH63" i="12"/>
  <c r="T63" i="12"/>
  <c r="J63" i="12"/>
  <c r="AF63" i="12"/>
  <c r="BF63" i="12"/>
  <c r="BR63" i="12"/>
  <c r="CG63" i="12"/>
  <c r="CW63" i="12"/>
  <c r="DQ63" i="12"/>
  <c r="DN63" i="12"/>
  <c r="DC63" i="12"/>
  <c r="CL63" i="12"/>
  <c r="BT63" i="12"/>
  <c r="BD63" i="12"/>
  <c r="AR63" i="12"/>
  <c r="AE63" i="12"/>
  <c r="Q63" i="12"/>
  <c r="I63" i="12"/>
  <c r="DX63" i="12"/>
  <c r="AK63" i="12"/>
  <c r="BE63" i="12"/>
  <c r="BU63" i="12"/>
  <c r="CI63" i="12"/>
  <c r="DA63" i="12"/>
  <c r="DU63" i="12"/>
  <c r="DO63" i="12"/>
  <c r="CY63" i="12"/>
  <c r="CM63" i="12"/>
  <c r="BS63" i="12"/>
  <c r="BA63" i="12"/>
  <c r="AP63" i="12"/>
  <c r="AD63" i="12"/>
  <c r="R63" i="12"/>
  <c r="M63" i="12"/>
  <c r="AM63" i="12"/>
  <c r="BH63" i="12"/>
  <c r="BV63" i="12"/>
  <c r="CH63" i="12"/>
  <c r="CZ63" i="12"/>
  <c r="DT63" i="12"/>
  <c r="DG63" i="12"/>
  <c r="S63" i="12"/>
  <c r="E89" i="15"/>
  <c r="DM63" i="12"/>
  <c r="CX63" i="12"/>
  <c r="CJ63" i="12"/>
  <c r="BP63" i="12"/>
  <c r="BB63" i="12"/>
  <c r="AN63" i="12"/>
  <c r="AB63" i="12"/>
  <c r="P63" i="12"/>
  <c r="V63" i="12"/>
  <c r="AO63" i="12"/>
  <c r="BI63" i="12"/>
  <c r="BY63" i="12"/>
  <c r="CK63" i="12"/>
  <c r="DB63" i="12"/>
  <c r="DW63" i="12"/>
  <c r="DL63" i="12"/>
  <c r="CV63" i="12"/>
  <c r="CF63" i="12"/>
  <c r="BO63" i="12"/>
  <c r="AV63" i="12"/>
  <c r="AL63" i="12"/>
  <c r="AA63" i="12"/>
  <c r="O63" i="12"/>
  <c r="X63" i="12"/>
  <c r="AW63" i="12"/>
  <c r="BJ63" i="12"/>
  <c r="BX63" i="12"/>
  <c r="CN63" i="12"/>
  <c r="DD63" i="12"/>
  <c r="DV63" i="12"/>
  <c r="DJ63" i="12"/>
  <c r="CT63" i="12"/>
  <c r="CE63" i="12"/>
  <c r="BL63" i="12"/>
  <c r="AU63" i="12"/>
  <c r="AJ63" i="12"/>
  <c r="W63" i="12"/>
  <c r="N63" i="12"/>
  <c r="Z63" i="12"/>
  <c r="AX63" i="12"/>
  <c r="BM63" i="12"/>
  <c r="BZ63" i="12"/>
  <c r="CQ63" i="12"/>
  <c r="DF63" i="12"/>
  <c r="DS63" i="12"/>
  <c r="DK63" i="12"/>
  <c r="CR63" i="12"/>
  <c r="CB63" i="12"/>
  <c r="BK63" i="12"/>
  <c r="AT63" i="12"/>
  <c r="AI63" i="12"/>
  <c r="U63" i="12"/>
  <c r="L63" i="12"/>
  <c r="DR63" i="12"/>
  <c r="CA63" i="12"/>
  <c r="AS63" i="12"/>
  <c r="K63" i="12"/>
  <c r="DZ33" i="27"/>
  <c r="DZ34" i="27" s="1"/>
  <c r="V38" i="13"/>
  <c r="U33" i="27"/>
  <c r="U34" i="27" s="1"/>
  <c r="U43" i="27" s="1"/>
  <c r="BX87" i="15"/>
  <c r="BX87" i="14" s="1"/>
  <c r="AA33" i="27"/>
  <c r="CH33" i="27"/>
  <c r="CH34" i="27" s="1"/>
  <c r="BP33" i="27"/>
  <c r="BP34" i="27" s="1"/>
  <c r="CA33" i="27"/>
  <c r="CA34" i="27" s="1"/>
  <c r="CA43" i="27" s="1"/>
  <c r="DW33" i="27"/>
  <c r="DW34" i="27" s="1"/>
  <c r="AW33" i="27"/>
  <c r="CI33" i="27"/>
  <c r="CI34" i="27" s="1"/>
  <c r="EC33" i="27"/>
  <c r="EC34" i="27" s="1"/>
  <c r="CF33" i="27"/>
  <c r="CF34" i="27" s="1"/>
  <c r="BV33" i="27"/>
  <c r="BV34" i="27" s="1"/>
  <c r="BJ88" i="15"/>
  <c r="BJ88" i="14" s="1"/>
  <c r="CC33" i="27"/>
  <c r="CC34" i="27" s="1"/>
  <c r="CD88" i="15"/>
  <c r="CD88" i="14" s="1"/>
  <c r="AK33" i="27"/>
  <c r="AK34" i="27" s="1"/>
  <c r="AA88" i="15"/>
  <c r="AA88" i="14" s="1"/>
  <c r="BQ88" i="15"/>
  <c r="BQ88" i="14" s="1"/>
  <c r="DX33" i="27"/>
  <c r="DX34" i="27" s="1"/>
  <c r="BQ33" i="27"/>
  <c r="BQ34" i="27" s="1"/>
  <c r="U37" i="13"/>
  <c r="DQ33" i="27"/>
  <c r="DQ34" i="27" s="1"/>
  <c r="ED33" i="27"/>
  <c r="ED34" i="27" s="1"/>
  <c r="P36" i="13"/>
  <c r="O36" i="13"/>
  <c r="EC87" i="15"/>
  <c r="EC87" i="14" s="1"/>
  <c r="BT33" i="27"/>
  <c r="BT34" i="27" s="1"/>
  <c r="DO33" i="27"/>
  <c r="DO34" i="27" s="1"/>
  <c r="DA33" i="27"/>
  <c r="DA34" i="27" s="1"/>
  <c r="W33" i="27"/>
  <c r="W34" i="27" s="1"/>
  <c r="EG33" i="27"/>
  <c r="EG34" i="27" s="1"/>
  <c r="AS33" i="27"/>
  <c r="AS34" i="27" s="1"/>
  <c r="AH33" i="27"/>
  <c r="AH34" i="27" s="1"/>
  <c r="CE33" i="27"/>
  <c r="CE34" i="27" s="1"/>
  <c r="DZ88" i="15"/>
  <c r="DZ88" i="14" s="1"/>
  <c r="BS33" i="27"/>
  <c r="BS34" i="27" s="1"/>
  <c r="DW87" i="15"/>
  <c r="DW87" i="14" s="1"/>
  <c r="CN33" i="27"/>
  <c r="AB33" i="27"/>
  <c r="AB34" i="27" s="1"/>
  <c r="Y38" i="13"/>
  <c r="AY33" i="27"/>
  <c r="AY34" i="27" s="1"/>
  <c r="BZ33" i="27"/>
  <c r="V33" i="27"/>
  <c r="BI33" i="27"/>
  <c r="BI34" i="27" s="1"/>
  <c r="DJ33" i="27"/>
  <c r="BC33" i="27"/>
  <c r="BC34" i="27" s="1"/>
  <c r="EG87" i="15"/>
  <c r="EG87" i="14" s="1"/>
  <c r="DC33" i="27"/>
  <c r="DC34" i="27" s="1"/>
  <c r="CM42" i="27"/>
  <c r="DE42" i="27"/>
  <c r="EH33" i="27"/>
  <c r="EH34" i="27" s="1"/>
  <c r="CT33" i="27"/>
  <c r="CT34" i="27" s="1"/>
  <c r="CT43" i="27" s="1"/>
  <c r="DG33" i="27"/>
  <c r="DG34" i="27" s="1"/>
  <c r="CN42" i="27"/>
  <c r="DY33" i="27"/>
  <c r="DY34" i="27" s="1"/>
  <c r="X33" i="27"/>
  <c r="X34" i="27" s="1"/>
  <c r="EE33" i="27"/>
  <c r="EE34" i="27" s="1"/>
  <c r="CS33" i="27"/>
  <c r="CS34" i="27" s="1"/>
  <c r="Y33" i="27"/>
  <c r="CJ42" i="27"/>
  <c r="DG42" i="27"/>
  <c r="BM33" i="27"/>
  <c r="AR33" i="27"/>
  <c r="AR34" i="27" s="1"/>
  <c r="CW34" i="27"/>
  <c r="CB33" i="27"/>
  <c r="AN33" i="27"/>
  <c r="AN34" i="27" s="1"/>
  <c r="DE33" i="27"/>
  <c r="DE34" i="27" s="1"/>
  <c r="AU33" i="27"/>
  <c r="AU34" i="27" s="1"/>
  <c r="BL42" i="27"/>
  <c r="BE33" i="27"/>
  <c r="BE34" i="27" s="1"/>
  <c r="AX33" i="27"/>
  <c r="AX34" i="27" s="1"/>
  <c r="AC33" i="27"/>
  <c r="AC34" i="27" s="1"/>
  <c r="AW34" i="27"/>
  <c r="AP33" i="27"/>
  <c r="AP34" i="27" s="1"/>
  <c r="AA34" i="27"/>
  <c r="EI33" i="27"/>
  <c r="EI34" i="27" s="1"/>
  <c r="AG33" i="27"/>
  <c r="AG34" i="27" s="1"/>
  <c r="DN33" i="27"/>
  <c r="DN34" i="27" s="1"/>
  <c r="CZ34" i="27"/>
  <c r="CS42" i="27"/>
  <c r="CS43" i="27" s="1"/>
  <c r="CL33" i="27"/>
  <c r="CK33" i="27"/>
  <c r="CK34" i="27" s="1"/>
  <c r="AE33" i="27"/>
  <c r="AE34" i="27" s="1"/>
  <c r="DJ42" i="27"/>
  <c r="CM33" i="27"/>
  <c r="CM34" i="27" s="1"/>
  <c r="BA33" i="27"/>
  <c r="BA34" i="27" s="1"/>
  <c r="AJ33" i="27"/>
  <c r="AJ34" i="27" s="1"/>
  <c r="BQ42" i="27"/>
  <c r="AF33" i="27"/>
  <c r="AF34" i="27" s="1"/>
  <c r="AD33" i="27"/>
  <c r="AD34" i="27" s="1"/>
  <c r="BG33" i="27"/>
  <c r="BG34" i="27" s="1"/>
  <c r="DC89" i="15"/>
  <c r="DC89" i="14" s="1"/>
  <c r="AI33" i="27"/>
  <c r="AI34" i="27" s="1"/>
  <c r="DR33" i="27"/>
  <c r="DR34" i="27" s="1"/>
  <c r="CV33" i="27"/>
  <c r="CV34" i="27" s="1"/>
  <c r="BZ61" i="17"/>
  <c r="CR61" i="17"/>
  <c r="AR61" i="17"/>
  <c r="AN61" i="17"/>
  <c r="AJ61" i="17"/>
  <c r="AE61" i="17"/>
  <c r="AB61" i="17"/>
  <c r="BI61" i="17"/>
  <c r="CJ61" i="17"/>
  <c r="AS61" i="17"/>
  <c r="CS61" i="17"/>
  <c r="CE61" i="17"/>
  <c r="CH61" i="17"/>
  <c r="CM61" i="17"/>
  <c r="CP61" i="17"/>
  <c r="CW61" i="17"/>
  <c r="DB61" i="17"/>
  <c r="DB79" i="17" s="1"/>
  <c r="AZ61" i="17"/>
  <c r="S61" i="17"/>
  <c r="BF61" i="17"/>
  <c r="BO61" i="17"/>
  <c r="CC61" i="17"/>
  <c r="H61" i="17"/>
  <c r="T61" i="17"/>
  <c r="O34" i="18" s="1"/>
  <c r="Y61" i="17"/>
  <c r="BG61" i="17"/>
  <c r="BQ61" i="17"/>
  <c r="BR61" i="17"/>
  <c r="AT61" i="17"/>
  <c r="AQ61" i="17"/>
  <c r="AL61" i="17"/>
  <c r="AI61" i="17"/>
  <c r="AF61" i="17"/>
  <c r="O46" i="18" s="1"/>
  <c r="G46" i="18" s="1"/>
  <c r="BA26" i="3" s="1"/>
  <c r="AA61" i="17"/>
  <c r="J61" i="17"/>
  <c r="R61" i="17"/>
  <c r="V61" i="17"/>
  <c r="CG61" i="17"/>
  <c r="CU61" i="17"/>
  <c r="O113" i="18" s="1"/>
  <c r="CZ61" i="17"/>
  <c r="AY61" i="17"/>
  <c r="BK61" i="17"/>
  <c r="BM61" i="17"/>
  <c r="BS61" i="17"/>
  <c r="BT61" i="17"/>
  <c r="BY61" i="17"/>
  <c r="M61" i="17"/>
  <c r="O61" i="17"/>
  <c r="X61" i="17"/>
  <c r="CB61" i="17"/>
  <c r="CI61" i="17"/>
  <c r="CL61" i="17"/>
  <c r="CL84" i="17" s="1"/>
  <c r="CO61" i="17"/>
  <c r="CO82" i="17" s="1"/>
  <c r="DA61" i="17"/>
  <c r="AW61" i="17"/>
  <c r="AX61" i="17"/>
  <c r="AP61" i="17"/>
  <c r="AM61" i="17"/>
  <c r="AH61" i="17"/>
  <c r="AD61" i="17"/>
  <c r="BB61" i="17"/>
  <c r="BN61" i="17"/>
  <c r="BP61" i="17"/>
  <c r="CK61" i="17"/>
  <c r="BC61" i="17"/>
  <c r="U61" i="17"/>
  <c r="BV61" i="17"/>
  <c r="N61" i="17"/>
  <c r="P61" i="17"/>
  <c r="BE61" i="17"/>
  <c r="BH61" i="17"/>
  <c r="CD61" i="17"/>
  <c r="O96" i="18" s="1"/>
  <c r="CN61" i="17"/>
  <c r="CT61" i="17"/>
  <c r="CF61" i="17"/>
  <c r="CV61" i="17"/>
  <c r="CX61" i="17"/>
  <c r="CX83" i="17" s="1"/>
  <c r="CY61" i="17"/>
  <c r="AU61" i="17"/>
  <c r="Z61" i="17"/>
  <c r="L61" i="17"/>
  <c r="W61" i="17"/>
  <c r="BJ61" i="17"/>
  <c r="BW61" i="17"/>
  <c r="CA61" i="17"/>
  <c r="BD61" i="17"/>
  <c r="DC61" i="17"/>
  <c r="BA61" i="17"/>
  <c r="AO61" i="17"/>
  <c r="AK61" i="17"/>
  <c r="AG61" i="17"/>
  <c r="AC61" i="17"/>
  <c r="BL61" i="17"/>
  <c r="BX61" i="17"/>
  <c r="I61" i="17"/>
  <c r="Q61" i="17"/>
  <c r="CQ61" i="17"/>
  <c r="AV61" i="17"/>
  <c r="K61" i="17"/>
  <c r="BU61" i="17"/>
  <c r="K135" i="18"/>
  <c r="D6" i="5"/>
  <c r="I7" i="3"/>
  <c r="I6" i="3" s="1"/>
  <c r="L126" i="18"/>
  <c r="D126" i="18" s="1"/>
  <c r="L125" i="18"/>
  <c r="D125" i="18" s="1"/>
  <c r="L136" i="18"/>
  <c r="D136" i="18" s="1"/>
  <c r="N135" i="18"/>
  <c r="F135" i="18" s="1"/>
  <c r="AF51" i="16"/>
  <c r="AF34" i="16" s="1"/>
  <c r="G135" i="18"/>
  <c r="Q46" i="16"/>
  <c r="R46" i="16" s="1"/>
  <c r="G7" i="5"/>
  <c r="L7" i="3" s="1"/>
  <c r="Q88" i="16"/>
  <c r="M22" i="18"/>
  <c r="E22" i="18" s="1"/>
  <c r="L127" i="18"/>
  <c r="D127" i="18" s="1"/>
  <c r="P88" i="16"/>
  <c r="D3" i="18"/>
  <c r="D5" i="18" s="1"/>
  <c r="L123" i="18"/>
  <c r="D123" i="18" s="1"/>
  <c r="J8" i="3"/>
  <c r="K128" i="18"/>
  <c r="AZ34" i="16"/>
  <c r="Q66" i="16"/>
  <c r="R66" i="16" s="1"/>
  <c r="Q175" i="16"/>
  <c r="CE51" i="16"/>
  <c r="CE34" i="16" s="1"/>
  <c r="P154" i="16"/>
  <c r="AV51" i="16"/>
  <c r="AV34" i="16" s="1"/>
  <c r="CH51" i="16"/>
  <c r="CH34" i="16" s="1"/>
  <c r="BZ51" i="16"/>
  <c r="BZ34" i="16" s="1"/>
  <c r="BJ51" i="16"/>
  <c r="BJ34" i="16" s="1"/>
  <c r="BB51" i="16"/>
  <c r="BB34" i="16" s="1"/>
  <c r="BQ51" i="16"/>
  <c r="BQ34" i="16" s="1"/>
  <c r="BI51" i="16"/>
  <c r="BA51" i="16"/>
  <c r="BA34" i="16" s="1"/>
  <c r="S134" i="18"/>
  <c r="G134" i="18"/>
  <c r="N134" i="18"/>
  <c r="F134" i="18" s="1"/>
  <c r="K132" i="18"/>
  <c r="CT51" i="16"/>
  <c r="O58" i="18"/>
  <c r="AR84" i="17"/>
  <c r="AR83" i="17"/>
  <c r="AR82" i="17"/>
  <c r="AR79" i="17"/>
  <c r="AR78" i="17" s="1"/>
  <c r="EB33" i="27"/>
  <c r="EB34" i="27" s="1"/>
  <c r="EB43" i="27" s="1"/>
  <c r="EB88" i="15"/>
  <c r="EB88" i="14" s="1"/>
  <c r="DY88" i="15"/>
  <c r="DY88" i="14" s="1"/>
  <c r="CY90" i="17"/>
  <c r="CY88" i="17"/>
  <c r="T117" i="18" s="1"/>
  <c r="W117" i="18" s="1"/>
  <c r="CY89" i="17"/>
  <c r="AO90" i="17"/>
  <c r="AO89" i="17"/>
  <c r="AO88" i="17"/>
  <c r="T55" i="18" s="1"/>
  <c r="EF33" i="27"/>
  <c r="EF34" i="27" s="1"/>
  <c r="DV87" i="15"/>
  <c r="DV87" i="14" s="1"/>
  <c r="DV33" i="27"/>
  <c r="DV34" i="27" s="1"/>
  <c r="K133" i="18"/>
  <c r="L133" i="18"/>
  <c r="D133" i="18" s="1"/>
  <c r="DB90" i="17"/>
  <c r="DB89" i="17"/>
  <c r="DB88" i="17"/>
  <c r="T120" i="18" s="1"/>
  <c r="W120" i="18" s="1"/>
  <c r="EA33" i="27"/>
  <c r="EA34" i="27" s="1"/>
  <c r="EA88" i="15"/>
  <c r="EA88" i="14" s="1"/>
  <c r="DY127" i="15"/>
  <c r="DY127" i="14" s="1"/>
  <c r="DY42" i="27"/>
  <c r="EI87" i="15"/>
  <c r="EI87" i="14" s="1"/>
  <c r="S46" i="18"/>
  <c r="N46" i="18"/>
  <c r="F46" i="18" s="1"/>
  <c r="K131" i="18"/>
  <c r="L131" i="18"/>
  <c r="D131" i="18" s="1"/>
  <c r="D61" i="17"/>
  <c r="K124" i="18"/>
  <c r="L124" i="18"/>
  <c r="D124" i="18" s="1"/>
  <c r="DL88" i="15"/>
  <c r="DL88" i="14" s="1"/>
  <c r="DX125" i="15"/>
  <c r="DX125" i="14" s="1"/>
  <c r="DX42" i="27"/>
  <c r="DX43" i="27" s="1"/>
  <c r="DT33" i="27"/>
  <c r="DT34" i="27" s="1"/>
  <c r="DT89" i="15"/>
  <c r="DT89" i="14" s="1"/>
  <c r="AJ90" i="17"/>
  <c r="AJ89" i="17"/>
  <c r="N131" i="18"/>
  <c r="F131" i="18" s="1"/>
  <c r="D30" i="17"/>
  <c r="O48" i="18"/>
  <c r="AX79" i="17"/>
  <c r="AX78" i="17" s="1"/>
  <c r="AV90" i="17"/>
  <c r="AU88" i="17"/>
  <c r="T61" i="18" s="1"/>
  <c r="CZ90" i="17"/>
  <c r="CZ89" i="17"/>
  <c r="CZ88" i="17"/>
  <c r="T118" i="18" s="1"/>
  <c r="W118" i="18" s="1"/>
  <c r="O117" i="18"/>
  <c r="CY84" i="17"/>
  <c r="DJ34" i="27"/>
  <c r="G131" i="18"/>
  <c r="AF78" i="17"/>
  <c r="AU89" i="17"/>
  <c r="DP88" i="15"/>
  <c r="DP88" i="14" s="1"/>
  <c r="DL33" i="27"/>
  <c r="DL34" i="27" s="1"/>
  <c r="AF79" i="17"/>
  <c r="DB83" i="17"/>
  <c r="DP87" i="15"/>
  <c r="DP87" i="14" s="1"/>
  <c r="DP33" i="27"/>
  <c r="DP34" i="27" s="1"/>
  <c r="DH127" i="15"/>
  <c r="DH127" i="14" s="1"/>
  <c r="DH42" i="27"/>
  <c r="DT42" i="27"/>
  <c r="AF82" i="17"/>
  <c r="O116" i="18"/>
  <c r="CX84" i="17"/>
  <c r="CX82" i="17"/>
  <c r="CU82" i="17"/>
  <c r="CU79" i="17"/>
  <c r="CU84" i="17"/>
  <c r="DF89" i="15"/>
  <c r="DF89" i="14" s="1"/>
  <c r="CX33" i="27"/>
  <c r="CX34" i="27" s="1"/>
  <c r="CX87" i="15"/>
  <c r="CX87" i="14" s="1"/>
  <c r="CN34" i="27"/>
  <c r="AF83" i="17"/>
  <c r="AZ89" i="17"/>
  <c r="DJ87" i="15"/>
  <c r="DJ87" i="14" s="1"/>
  <c r="CR88" i="15"/>
  <c r="CR88" i="14" s="1"/>
  <c r="AF84" i="17"/>
  <c r="DK89" i="15"/>
  <c r="DK89" i="14" s="1"/>
  <c r="DK33" i="27"/>
  <c r="DK34" i="27" s="1"/>
  <c r="CY33" i="27"/>
  <c r="CY34" i="27" s="1"/>
  <c r="DN42" i="27"/>
  <c r="DN43" i="27" s="1"/>
  <c r="DN126" i="15"/>
  <c r="DN126" i="14" s="1"/>
  <c r="CY89" i="15"/>
  <c r="CY89" i="14" s="1"/>
  <c r="CR33" i="27"/>
  <c r="CR34" i="27" s="1"/>
  <c r="CH90" i="17"/>
  <c r="CH89" i="17"/>
  <c r="CH88" i="17"/>
  <c r="T100" i="18" s="1"/>
  <c r="W100" i="18" s="1"/>
  <c r="CG90" i="17"/>
  <c r="CG89" i="17"/>
  <c r="CG88" i="17"/>
  <c r="T99" i="18" s="1"/>
  <c r="W99" i="18" s="1"/>
  <c r="CA90" i="17"/>
  <c r="CA89" i="17"/>
  <c r="CA88" i="17"/>
  <c r="T93" i="18" s="1"/>
  <c r="W93" i="18" s="1"/>
  <c r="O107" i="18"/>
  <c r="CO84" i="17"/>
  <c r="CO83" i="17"/>
  <c r="CO79" i="17"/>
  <c r="CJ87" i="15"/>
  <c r="CJ87" i="14" s="1"/>
  <c r="CJ33" i="27"/>
  <c r="CJ34" i="27" s="1"/>
  <c r="BU89" i="15"/>
  <c r="BU89" i="14" s="1"/>
  <c r="BU33" i="27"/>
  <c r="BU34" i="27" s="1"/>
  <c r="D13" i="5"/>
  <c r="I14" i="3"/>
  <c r="I13" i="3" s="1"/>
  <c r="AB89" i="17"/>
  <c r="O120" i="18"/>
  <c r="DB84" i="17"/>
  <c r="DB82" i="17"/>
  <c r="G96" i="18"/>
  <c r="BA76" i="3" s="1"/>
  <c r="S96" i="18"/>
  <c r="N96" i="18"/>
  <c r="F96" i="18" s="1"/>
  <c r="AX89" i="17"/>
  <c r="DS33" i="27"/>
  <c r="DS34" i="27" s="1"/>
  <c r="O66" i="18"/>
  <c r="CU83" i="17"/>
  <c r="CB90" i="17"/>
  <c r="CB89" i="17"/>
  <c r="CB88" i="17"/>
  <c r="T94" i="18" s="1"/>
  <c r="W94" i="18" s="1"/>
  <c r="AH79" i="17"/>
  <c r="AH78" i="17" s="1"/>
  <c r="N113" i="18"/>
  <c r="F113" i="18" s="1"/>
  <c r="G113" i="18"/>
  <c r="BA93" i="3" s="1"/>
  <c r="S113" i="18"/>
  <c r="DF33" i="27"/>
  <c r="DF34" i="27" s="1"/>
  <c r="EC42" i="27"/>
  <c r="EC43" i="27" s="1"/>
  <c r="AH82" i="17"/>
  <c r="DI33" i="27"/>
  <c r="DI34" i="27" s="1"/>
  <c r="DI88" i="15"/>
  <c r="DI88" i="14" s="1"/>
  <c r="O108" i="18"/>
  <c r="CP84" i="17"/>
  <c r="CP83" i="17"/>
  <c r="CP82" i="17"/>
  <c r="CP79" i="17"/>
  <c r="DQ43" i="27"/>
  <c r="CX79" i="17"/>
  <c r="DM33" i="27"/>
  <c r="DM34" i="27" s="1"/>
  <c r="CL83" i="17"/>
  <c r="CL82" i="17"/>
  <c r="CL79" i="17"/>
  <c r="O104" i="18"/>
  <c r="CY42" i="27"/>
  <c r="CN84" i="17"/>
  <c r="CF82" i="17"/>
  <c r="CE79" i="17"/>
  <c r="CC88" i="17"/>
  <c r="T95" i="18" s="1"/>
  <c r="CA82" i="17"/>
  <c r="BX83" i="17"/>
  <c r="CL42" i="27"/>
  <c r="BU84" i="17"/>
  <c r="AM88" i="15"/>
  <c r="AM88" i="14" s="1"/>
  <c r="AM33" i="27"/>
  <c r="AM34" i="27" s="1"/>
  <c r="BN33" i="27"/>
  <c r="BN34" i="27" s="1"/>
  <c r="BN87" i="15"/>
  <c r="BN87" i="14" s="1"/>
  <c r="AQ37" i="13"/>
  <c r="AN38" i="13"/>
  <c r="CE83" i="17"/>
  <c r="CA84" i="17"/>
  <c r="CN87" i="15"/>
  <c r="CN87" i="14" s="1"/>
  <c r="O76" i="18"/>
  <c r="BJ84" i="17"/>
  <c r="BJ83" i="17"/>
  <c r="BJ82" i="17"/>
  <c r="BJ79" i="17"/>
  <c r="BY33" i="27"/>
  <c r="BY34" i="27" s="1"/>
  <c r="BY87" i="15"/>
  <c r="BY87" i="14" s="1"/>
  <c r="C25" i="5"/>
  <c r="C7" i="5"/>
  <c r="DD33" i="27"/>
  <c r="DD34" i="27" s="1"/>
  <c r="CM83" i="17"/>
  <c r="CZ88" i="15"/>
  <c r="CZ88" i="14" s="1"/>
  <c r="CE84" i="17"/>
  <c r="CD79" i="17"/>
  <c r="CO33" i="27"/>
  <c r="CO34" i="27" s="1"/>
  <c r="BW83" i="17"/>
  <c r="CM84" i="17"/>
  <c r="DA42" i="27"/>
  <c r="CT87" i="15"/>
  <c r="CT87" i="14" s="1"/>
  <c r="CD82" i="17"/>
  <c r="CE43" i="27"/>
  <c r="BJ34" i="27"/>
  <c r="CU33" i="27"/>
  <c r="CU34" i="27" s="1"/>
  <c r="CD83" i="17"/>
  <c r="BK87" i="15"/>
  <c r="BK87" i="14" s="1"/>
  <c r="BK33" i="27"/>
  <c r="BK34" i="27" s="1"/>
  <c r="DQ87" i="15"/>
  <c r="DQ87" i="14" s="1"/>
  <c r="CU88" i="17"/>
  <c r="T113" i="18" s="1"/>
  <c r="W113" i="18" s="1"/>
  <c r="DH33" i="27"/>
  <c r="DH34" i="27" s="1"/>
  <c r="CN88" i="17"/>
  <c r="T106" i="18" s="1"/>
  <c r="W106" i="18" s="1"/>
  <c r="DB33" i="27"/>
  <c r="DB34" i="27" s="1"/>
  <c r="DB42" i="27"/>
  <c r="CJ79" i="17"/>
  <c r="CD84" i="17"/>
  <c r="CP42" i="27"/>
  <c r="CP43" i="27" s="1"/>
  <c r="CM88" i="15"/>
  <c r="CM88" i="14" s="1"/>
  <c r="CL34" i="27"/>
  <c r="BU88" i="17"/>
  <c r="T87" i="18" s="1"/>
  <c r="W87" i="18" s="1"/>
  <c r="BW89" i="15"/>
  <c r="BW89" i="14" s="1"/>
  <c r="BW33" i="27"/>
  <c r="BW34" i="27" s="1"/>
  <c r="BD79" i="17"/>
  <c r="BD78" i="17" s="1"/>
  <c r="DA88" i="17"/>
  <c r="T119" i="18" s="1"/>
  <c r="W119" i="18" s="1"/>
  <c r="CU89" i="17"/>
  <c r="CN89" i="17"/>
  <c r="CJ82" i="17"/>
  <c r="CI79" i="17"/>
  <c r="CS88" i="15"/>
  <c r="CS88" i="14" s="1"/>
  <c r="CC79" i="17"/>
  <c r="CL88" i="15"/>
  <c r="CL88" i="14" s="1"/>
  <c r="CK87" i="15"/>
  <c r="CK87" i="14" s="1"/>
  <c r="BU89" i="17"/>
  <c r="BR33" i="27"/>
  <c r="BR34" i="27" s="1"/>
  <c r="BR88" i="15"/>
  <c r="BR88" i="14" s="1"/>
  <c r="AC38" i="13"/>
  <c r="Y34" i="27"/>
  <c r="C13" i="5"/>
  <c r="H14" i="3"/>
  <c r="H13" i="3" s="1"/>
  <c r="DG89" i="15"/>
  <c r="DG89" i="14" s="1"/>
  <c r="CJ83" i="17"/>
  <c r="CC82" i="17"/>
  <c r="BZ88" i="17"/>
  <c r="T92" i="18" s="1"/>
  <c r="W92" i="18" s="1"/>
  <c r="CN125" i="15"/>
  <c r="CN125" i="14" s="1"/>
  <c r="CG89" i="15"/>
  <c r="CG89" i="14" s="1"/>
  <c r="CG33" i="27"/>
  <c r="CG34" i="27" s="1"/>
  <c r="O36" i="18"/>
  <c r="V84" i="17"/>
  <c r="V83" i="17"/>
  <c r="V82" i="17"/>
  <c r="V79" i="17"/>
  <c r="E8" i="5"/>
  <c r="G33" i="5"/>
  <c r="D32" i="5"/>
  <c r="F33" i="5"/>
  <c r="CC83" i="17"/>
  <c r="CB79" i="17"/>
  <c r="BZ89" i="17"/>
  <c r="CX42" i="27"/>
  <c r="CB82" i="17"/>
  <c r="BP90" i="17"/>
  <c r="BP89" i="17"/>
  <c r="BZ34" i="27"/>
  <c r="BZ88" i="15"/>
  <c r="BZ88" i="14" s="1"/>
  <c r="N90" i="17"/>
  <c r="N89" i="17"/>
  <c r="N88" i="17"/>
  <c r="T28" i="18" s="1"/>
  <c r="W28" i="18" s="1"/>
  <c r="BH88" i="15"/>
  <c r="BH88" i="14" s="1"/>
  <c r="AQ88" i="15"/>
  <c r="AQ88" i="14" s="1"/>
  <c r="N34" i="18"/>
  <c r="F34" i="18" s="1"/>
  <c r="G34" i="18"/>
  <c r="BA14" i="3" s="1"/>
  <c r="S34" i="18"/>
  <c r="BB89" i="17"/>
  <c r="DJ88" i="15"/>
  <c r="DJ88" i="14" s="1"/>
  <c r="DF42" i="27"/>
  <c r="DA88" i="15"/>
  <c r="DA88" i="14" s="1"/>
  <c r="CW88" i="15"/>
  <c r="CW88" i="14" s="1"/>
  <c r="CG82" i="17"/>
  <c r="CB84" i="17"/>
  <c r="BX89" i="17"/>
  <c r="I5" i="3"/>
  <c r="CN79" i="17"/>
  <c r="CG83" i="17"/>
  <c r="O84" i="18"/>
  <c r="BR83" i="17"/>
  <c r="BP88" i="17"/>
  <c r="T82" i="18" s="1"/>
  <c r="W82" i="18" s="1"/>
  <c r="Y37" i="13"/>
  <c r="M90" i="17"/>
  <c r="M89" i="17"/>
  <c r="M88" i="17"/>
  <c r="T27" i="18" s="1"/>
  <c r="H16" i="5"/>
  <c r="H4" i="5" s="1"/>
  <c r="M19" i="3"/>
  <c r="M16" i="3" s="1"/>
  <c r="BY88" i="15"/>
  <c r="BY88" i="14" s="1"/>
  <c r="BG90" i="17"/>
  <c r="BG89" i="17"/>
  <c r="BG88" i="17"/>
  <c r="T73" i="18" s="1"/>
  <c r="W73" i="18" s="1"/>
  <c r="BL43" i="27"/>
  <c r="BH33" i="27"/>
  <c r="BH34" i="27" s="1"/>
  <c r="BD33" i="27"/>
  <c r="BD34" i="27" s="1"/>
  <c r="V90" i="17"/>
  <c r="U84" i="17"/>
  <c r="R90" i="17"/>
  <c r="Q90" i="17"/>
  <c r="AD87" i="15"/>
  <c r="AD87" i="14" s="1"/>
  <c r="L82" i="17"/>
  <c r="I84" i="17"/>
  <c r="X88" i="15"/>
  <c r="X88" i="14" s="1"/>
  <c r="O35" i="18"/>
  <c r="AJ88" i="15"/>
  <c r="AJ88" i="14" s="1"/>
  <c r="T79" i="17"/>
  <c r="Q79" i="17"/>
  <c r="L83" i="17"/>
  <c r="Y88" i="15"/>
  <c r="Y88" i="14" s="1"/>
  <c r="V88" i="15"/>
  <c r="V88" i="14" s="1"/>
  <c r="G27" i="5"/>
  <c r="BG87" i="15"/>
  <c r="BG87" i="14" s="1"/>
  <c r="BG89" i="15"/>
  <c r="BG89" i="14" s="1"/>
  <c r="BB33" i="27"/>
  <c r="BB34" i="27" s="1"/>
  <c r="T82" i="17"/>
  <c r="P85" i="16"/>
  <c r="V34" i="27"/>
  <c r="V43" i="27" s="1"/>
  <c r="C32" i="5"/>
  <c r="CB89" i="15"/>
  <c r="CB89" i="14" s="1"/>
  <c r="BM89" i="15"/>
  <c r="BM89" i="14" s="1"/>
  <c r="AT33" i="27"/>
  <c r="AT34" i="27" s="1"/>
  <c r="T83" i="17"/>
  <c r="T84" i="17"/>
  <c r="CB34" i="27"/>
  <c r="Q170" i="16"/>
  <c r="R170" i="16" s="1"/>
  <c r="F7" i="5"/>
  <c r="BO42" i="27"/>
  <c r="BO43" i="27" s="1"/>
  <c r="AS87" i="15"/>
  <c r="AS87" i="14" s="1"/>
  <c r="W88" i="17"/>
  <c r="T37" i="18" s="1"/>
  <c r="W37" i="18" s="1"/>
  <c r="P83" i="17"/>
  <c r="O83" i="17"/>
  <c r="K88" i="17"/>
  <c r="W87" i="15"/>
  <c r="W87" i="14" s="1"/>
  <c r="AQ33" i="27"/>
  <c r="AQ34" i="27" s="1"/>
  <c r="Y88" i="17"/>
  <c r="T39" i="18" s="1"/>
  <c r="W39" i="18" s="1"/>
  <c r="W89" i="17"/>
  <c r="P84" i="17"/>
  <c r="O84" i="17"/>
  <c r="AC87" i="15"/>
  <c r="AC87" i="14" s="1"/>
  <c r="K89" i="17"/>
  <c r="Y87" i="15"/>
  <c r="Y87" i="14" s="1"/>
  <c r="D85" i="2"/>
  <c r="D88" i="2" s="1"/>
  <c r="BM34" i="27"/>
  <c r="X36" i="13"/>
  <c r="Y89" i="17"/>
  <c r="AG87" i="15"/>
  <c r="AG87" i="14" s="1"/>
  <c r="L88" i="17"/>
  <c r="T26" i="18" s="1"/>
  <c r="W26" i="18" s="1"/>
  <c r="Z33" i="27"/>
  <c r="Z34" i="27" s="1"/>
  <c r="E85" i="2"/>
  <c r="AW88" i="15"/>
  <c r="AW88" i="14" s="1"/>
  <c r="AR88" i="15"/>
  <c r="AR88" i="14" s="1"/>
  <c r="AO33" i="27"/>
  <c r="AO34" i="27" s="1"/>
  <c r="L89" i="17"/>
  <c r="K79" i="17"/>
  <c r="K82" i="17"/>
  <c r="O23" i="18"/>
  <c r="R54" i="16"/>
  <c r="BF33" i="27"/>
  <c r="BF34" i="27" s="1"/>
  <c r="AZ33" i="27"/>
  <c r="AZ34" i="27" s="1"/>
  <c r="AV33" i="27"/>
  <c r="AV34" i="27" s="1"/>
  <c r="Y84" i="17"/>
  <c r="U79" i="17"/>
  <c r="I79" i="17"/>
  <c r="Q104" i="16"/>
  <c r="Q81" i="16"/>
  <c r="R81" i="16" s="1"/>
  <c r="Q59" i="16"/>
  <c r="P41" i="16"/>
  <c r="R138" i="16"/>
  <c r="BS26" i="27"/>
  <c r="BS12" i="15" s="1"/>
  <c r="BS12" i="14" s="1"/>
  <c r="R137" i="16"/>
  <c r="Q80" i="16"/>
  <c r="R80" i="16" s="1"/>
  <c r="Q100" i="16"/>
  <c r="P78" i="16"/>
  <c r="Q56" i="16"/>
  <c r="EH26" i="27"/>
  <c r="EH12" i="15" s="1"/>
  <c r="EH12" i="14" s="1"/>
  <c r="CV26" i="27"/>
  <c r="CV12" i="15" s="1"/>
  <c r="CV12" i="14" s="1"/>
  <c r="BW26" i="27"/>
  <c r="BW12" i="15" s="1"/>
  <c r="BW12" i="14" s="1"/>
  <c r="BP26" i="27"/>
  <c r="BP12" i="15" s="1"/>
  <c r="BP12" i="14" s="1"/>
  <c r="Q107" i="16"/>
  <c r="R107" i="16" s="1"/>
  <c r="EA27" i="27"/>
  <c r="DR26" i="27"/>
  <c r="DR12" i="15" s="1"/>
  <c r="DR12" i="14" s="1"/>
  <c r="DJ26" i="27"/>
  <c r="DJ12" i="15" s="1"/>
  <c r="DJ12" i="14" s="1"/>
  <c r="CH26" i="27"/>
  <c r="CH12" i="15" s="1"/>
  <c r="CH12" i="14" s="1"/>
  <c r="BD26" i="27"/>
  <c r="BD12" i="15" s="1"/>
  <c r="BD12" i="14" s="1"/>
  <c r="DB26" i="27"/>
  <c r="DB12" i="15" s="1"/>
  <c r="DB12" i="14" s="1"/>
  <c r="CZ42" i="27"/>
  <c r="CR26" i="27"/>
  <c r="CR12" i="15" s="1"/>
  <c r="CR12" i="14" s="1"/>
  <c r="BP42" i="27"/>
  <c r="BP43" i="27" s="1"/>
  <c r="BF26" i="27"/>
  <c r="BF12" i="15" s="1"/>
  <c r="BF12" i="14" s="1"/>
  <c r="Y15" i="13" s="1"/>
  <c r="Q127" i="16"/>
  <c r="R127" i="16" s="1"/>
  <c r="BK26" i="27"/>
  <c r="BK12" i="15" s="1"/>
  <c r="BK12" i="14" s="1"/>
  <c r="AS26" i="27"/>
  <c r="AS12" i="15" s="1"/>
  <c r="AS12" i="14" s="1"/>
  <c r="U15" i="13" s="1"/>
  <c r="AE26" i="27"/>
  <c r="AE12" i="15" s="1"/>
  <c r="AE12" i="14" s="1"/>
  <c r="Y26" i="27"/>
  <c r="Y12" i="15" s="1"/>
  <c r="Y12" i="14" s="1"/>
  <c r="Q102" i="16"/>
  <c r="R102" i="16" s="1"/>
  <c r="Q151" i="16"/>
  <c r="R151" i="16" s="1"/>
  <c r="DW26" i="27"/>
  <c r="DW12" i="15" s="1"/>
  <c r="DW12" i="14" s="1"/>
  <c r="CJ26" i="27"/>
  <c r="CJ12" i="15" s="1"/>
  <c r="CJ12" i="14" s="1"/>
  <c r="CC42" i="27"/>
  <c r="Q124" i="16"/>
  <c r="Q44" i="16"/>
  <c r="AC26" i="27"/>
  <c r="AC12" i="15" s="1"/>
  <c r="AC12" i="14" s="1"/>
  <c r="X42" i="27"/>
  <c r="X43" i="27" s="1"/>
  <c r="P124" i="16"/>
  <c r="D129" i="16" s="1"/>
  <c r="W129" i="16" s="1"/>
  <c r="W123" i="16" s="1"/>
  <c r="W122" i="16" s="1"/>
  <c r="Q147" i="16"/>
  <c r="R147" i="16" s="1"/>
  <c r="CT34" i="16"/>
  <c r="CQ42" i="27"/>
  <c r="CQ43" i="27" s="1"/>
  <c r="Q121" i="16"/>
  <c r="R121" i="16" s="1"/>
  <c r="Q41" i="16"/>
  <c r="BV51" i="16"/>
  <c r="CO26" i="27"/>
  <c r="CO12" i="15" s="1"/>
  <c r="CO12" i="14" s="1"/>
  <c r="AK15" i="13" s="1"/>
  <c r="AY26" i="27"/>
  <c r="AY12" i="15" s="1"/>
  <c r="AY12" i="14" s="1"/>
  <c r="W15" i="13" s="1"/>
  <c r="AN26" i="27"/>
  <c r="AN12" i="15" s="1"/>
  <c r="AN12" i="14" s="1"/>
  <c r="S15" i="13" s="1"/>
  <c r="BU26" i="27"/>
  <c r="BU12" i="15" s="1"/>
  <c r="BU12" i="14" s="1"/>
  <c r="AB26" i="27"/>
  <c r="AB12" i="15" s="1"/>
  <c r="AB12" i="14" s="1"/>
  <c r="Q63" i="16"/>
  <c r="Q40" i="16"/>
  <c r="R40" i="16" s="1"/>
  <c r="DP51" i="16"/>
  <c r="DH26" i="27"/>
  <c r="DH12" i="15" s="1"/>
  <c r="DH12" i="14" s="1"/>
  <c r="CO42" i="27"/>
  <c r="CO43" i="27" s="1"/>
  <c r="AT26" i="27"/>
  <c r="AT12" i="15" s="1"/>
  <c r="AT12" i="14" s="1"/>
  <c r="X26" i="27"/>
  <c r="X12" i="15" s="1"/>
  <c r="X12" i="14" s="1"/>
  <c r="Q58" i="16"/>
  <c r="R58" i="16" s="1"/>
  <c r="R41" i="21"/>
  <c r="AM51" i="16"/>
  <c r="AM34" i="16" s="1"/>
  <c r="W51" i="16"/>
  <c r="W34" i="16" s="1"/>
  <c r="DO26" i="27"/>
  <c r="DO12" i="15" s="1"/>
  <c r="DO12" i="14" s="1"/>
  <c r="P172" i="16"/>
  <c r="R172" i="16" s="1"/>
  <c r="P167" i="16"/>
  <c r="P148" i="16"/>
  <c r="P104" i="16"/>
  <c r="F30" i="5"/>
  <c r="D11" i="5"/>
  <c r="I11" i="3" s="1"/>
  <c r="I6" i="5"/>
  <c r="I5" i="5" s="1"/>
  <c r="I4" i="5" s="1"/>
  <c r="N11" i="3"/>
  <c r="AP51" i="16"/>
  <c r="AH51" i="16"/>
  <c r="AH34" i="16" s="1"/>
  <c r="Z51" i="16"/>
  <c r="Z34" i="16" s="1"/>
  <c r="EC133" i="15"/>
  <c r="EC133" i="14" s="1"/>
  <c r="DI26" i="27"/>
  <c r="DI12" i="15" s="1"/>
  <c r="DI12" i="14" s="1"/>
  <c r="DG12" i="15"/>
  <c r="DG12" i="14" s="1"/>
  <c r="DB133" i="15"/>
  <c r="DB133" i="14" s="1"/>
  <c r="AO102" i="13" s="1"/>
  <c r="CT26" i="27"/>
  <c r="CT12" i="15" s="1"/>
  <c r="CT12" i="14" s="1"/>
  <c r="CQ26" i="27"/>
  <c r="CQ12" i="15" s="1"/>
  <c r="CQ12" i="14" s="1"/>
  <c r="AL15" i="13" s="1"/>
  <c r="AR26" i="27"/>
  <c r="AR12" i="15" s="1"/>
  <c r="AR12" i="14" s="1"/>
  <c r="AG26" i="27"/>
  <c r="AG12" i="15" s="1"/>
  <c r="AG12" i="14" s="1"/>
  <c r="P113" i="16"/>
  <c r="R113" i="16" s="1"/>
  <c r="P93" i="16"/>
  <c r="R93" i="16" s="1"/>
  <c r="R49" i="16"/>
  <c r="DN26" i="27"/>
  <c r="DN12" i="15" s="1"/>
  <c r="DN12" i="14" s="1"/>
  <c r="DK42" i="27"/>
  <c r="CL26" i="27"/>
  <c r="CL12" i="15" s="1"/>
  <c r="CL12" i="14" s="1"/>
  <c r="AJ15" i="13" s="1"/>
  <c r="AQ26" i="27"/>
  <c r="AQ12" i="15" s="1"/>
  <c r="AQ12" i="14" s="1"/>
  <c r="T15" i="13" s="1"/>
  <c r="EE51" i="16"/>
  <c r="DW51" i="16"/>
  <c r="CI51" i="16"/>
  <c r="CI34" i="16" s="1"/>
  <c r="BV26" i="27"/>
  <c r="BV12" i="15" s="1"/>
  <c r="BV12" i="14" s="1"/>
  <c r="BC26" i="27"/>
  <c r="BC12" i="15" s="1"/>
  <c r="BC12" i="14" s="1"/>
  <c r="CX133" i="15"/>
  <c r="CX133" i="14" s="1"/>
  <c r="AN102" i="13" s="1"/>
  <c r="CL133" i="15"/>
  <c r="CL133" i="14" s="1"/>
  <c r="AJ102" i="13" s="1"/>
  <c r="BQ133" i="15"/>
  <c r="BQ133" i="14" s="1"/>
  <c r="AC102" i="13" s="1"/>
  <c r="EF26" i="27"/>
  <c r="EF12" i="15" s="1"/>
  <c r="EF12" i="14" s="1"/>
  <c r="EE26" i="27"/>
  <c r="EE12" i="15" s="1"/>
  <c r="EE12" i="14" s="1"/>
  <c r="ED26" i="27"/>
  <c r="ED12" i="15" s="1"/>
  <c r="ED12" i="14" s="1"/>
  <c r="CA51" i="16"/>
  <c r="CA34" i="16" s="1"/>
  <c r="DV42" i="27"/>
  <c r="Z26" i="27"/>
  <c r="Z12" i="15" s="1"/>
  <c r="Z12" i="14" s="1"/>
  <c r="P179" i="16"/>
  <c r="R179" i="16" s="1"/>
  <c r="C11" i="5"/>
  <c r="H11" i="3" s="1"/>
  <c r="EG26" i="27"/>
  <c r="EG12" i="15" s="1"/>
  <c r="EG12" i="14" s="1"/>
  <c r="BR26" i="27"/>
  <c r="BR12" i="15" s="1"/>
  <c r="BR12" i="14" s="1"/>
  <c r="Q177" i="16"/>
  <c r="R177" i="16" s="1"/>
  <c r="AD51" i="16"/>
  <c r="AD34" i="16" s="1"/>
  <c r="DT51" i="16"/>
  <c r="DT34" i="16" s="1"/>
  <c r="CN51" i="16"/>
  <c r="CN34" i="16" s="1"/>
  <c r="BM42" i="27"/>
  <c r="AK26" i="27"/>
  <c r="AK12" i="15" s="1"/>
  <c r="AK12" i="14" s="1"/>
  <c r="V26" i="27"/>
  <c r="V12" i="15" s="1"/>
  <c r="V12" i="14" s="1"/>
  <c r="DL42" i="27"/>
  <c r="CE26" i="27"/>
  <c r="CE12" i="15" s="1"/>
  <c r="CE12" i="14" s="1"/>
  <c r="DK51" i="16"/>
  <c r="DK34" i="16" s="1"/>
  <c r="U51" i="16"/>
  <c r="U34" i="16" s="1"/>
  <c r="BQ26" i="27"/>
  <c r="BQ12" i="15" s="1"/>
  <c r="BQ12" i="14" s="1"/>
  <c r="BN26" i="27"/>
  <c r="BN12" i="15" s="1"/>
  <c r="BN12" i="14" s="1"/>
  <c r="U26" i="27"/>
  <c r="CF26" i="27"/>
  <c r="CF12" i="15" s="1"/>
  <c r="CF12" i="14" s="1"/>
  <c r="BW51" i="16"/>
  <c r="BW34" i="16" s="1"/>
  <c r="AR51" i="16"/>
  <c r="AR34" i="16" s="1"/>
  <c r="Q140" i="16"/>
  <c r="Q18" i="16"/>
  <c r="R18" i="16" s="1"/>
  <c r="P164" i="16"/>
  <c r="Q145" i="16"/>
  <c r="P119" i="16"/>
  <c r="P100" i="16"/>
  <c r="Q78" i="16"/>
  <c r="P56" i="16"/>
  <c r="P38" i="16"/>
  <c r="P83" i="16"/>
  <c r="DJ51" i="16"/>
  <c r="DJ34" i="16" s="1"/>
  <c r="CD51" i="16"/>
  <c r="CD34" i="16" s="1"/>
  <c r="Q70" i="16"/>
  <c r="R70" i="16" s="1"/>
  <c r="Q52" i="16"/>
  <c r="R52" i="16" s="1"/>
  <c r="R154" i="16"/>
  <c r="DI51" i="16"/>
  <c r="DI34" i="16" s="1"/>
  <c r="EI25" i="27"/>
  <c r="EI17" i="15" s="1"/>
  <c r="EI17" i="14" s="1"/>
  <c r="EH25" i="27"/>
  <c r="EH17" i="15" s="1"/>
  <c r="EH17" i="14" s="1"/>
  <c r="DB25" i="27"/>
  <c r="DB17" i="15" s="1"/>
  <c r="DB17" i="14" s="1"/>
  <c r="AO7" i="13" s="1"/>
  <c r="CH25" i="27"/>
  <c r="CH17" i="15" s="1"/>
  <c r="CH17" i="14" s="1"/>
  <c r="CF25" i="27"/>
  <c r="CF17" i="15" s="1"/>
  <c r="CF17" i="14" s="1"/>
  <c r="AJ25" i="27"/>
  <c r="AJ17" i="15" s="1"/>
  <c r="AJ17" i="14" s="1"/>
  <c r="Q38" i="16"/>
  <c r="P145" i="16"/>
  <c r="CC25" i="27"/>
  <c r="CC27" i="27" s="1"/>
  <c r="BS51" i="16"/>
  <c r="BS34" i="16" s="1"/>
  <c r="EA42" i="27"/>
  <c r="CK25" i="27"/>
  <c r="S116" i="16"/>
  <c r="S115" i="16" s="1"/>
  <c r="EA51" i="16"/>
  <c r="EA34" i="16" s="1"/>
  <c r="EF25" i="27"/>
  <c r="EF17" i="15" s="1"/>
  <c r="EF17" i="14" s="1"/>
  <c r="BH25" i="27"/>
  <c r="BH17" i="15" s="1"/>
  <c r="BH17" i="14" s="1"/>
  <c r="S82" i="16"/>
  <c r="AE42" i="27"/>
  <c r="DC51" i="16"/>
  <c r="DC34" i="16" s="1"/>
  <c r="EI42" i="27"/>
  <c r="EI43" i="27" s="1"/>
  <c r="DZ25" i="27"/>
  <c r="DZ17" i="15" s="1"/>
  <c r="DZ17" i="14" s="1"/>
  <c r="Q167" i="16"/>
  <c r="DI42" i="27"/>
  <c r="P166" i="16"/>
  <c r="R166" i="16" s="1"/>
  <c r="DQ51" i="16"/>
  <c r="DQ34" i="16" s="1"/>
  <c r="DB51" i="16"/>
  <c r="DB34" i="16" s="1"/>
  <c r="DZ42" i="27"/>
  <c r="DZ43" i="27" s="1"/>
  <c r="BR25" i="27"/>
  <c r="BR17" i="15" s="1"/>
  <c r="BR17" i="14" s="1"/>
  <c r="Y101" i="13"/>
  <c r="Q164" i="16"/>
  <c r="R164" i="16" s="1"/>
  <c r="Q105" i="16"/>
  <c r="Q83" i="16"/>
  <c r="CL51" i="16"/>
  <c r="CL34" i="16" s="1"/>
  <c r="AB51" i="16"/>
  <c r="AB34" i="16" s="1"/>
  <c r="ED25" i="27"/>
  <c r="ED17" i="15" s="1"/>
  <c r="ED17" i="14" s="1"/>
  <c r="DM42" i="27"/>
  <c r="AL42" i="27"/>
  <c r="Q119" i="16"/>
  <c r="R119" i="16" s="1"/>
  <c r="P171" i="16"/>
  <c r="Q153" i="16"/>
  <c r="P128" i="16"/>
  <c r="P108" i="16"/>
  <c r="P87" i="16"/>
  <c r="P45" i="16"/>
  <c r="AQ51" i="16"/>
  <c r="AQ34" i="16" s="1"/>
  <c r="AI51" i="16"/>
  <c r="AI34" i="16" s="1"/>
  <c r="CY25" i="27"/>
  <c r="CY17" i="15" s="1"/>
  <c r="CY17" i="14" s="1"/>
  <c r="BX25" i="27"/>
  <c r="BX17" i="15" s="1"/>
  <c r="BX17" i="14" s="1"/>
  <c r="BV42" i="27"/>
  <c r="CL25" i="27"/>
  <c r="CL17" i="15" s="1"/>
  <c r="CL17" i="14" s="1"/>
  <c r="AI25" i="27"/>
  <c r="AI17" i="15" s="1"/>
  <c r="AI17" i="14" s="1"/>
  <c r="BU25" i="27"/>
  <c r="BU27" i="27" s="1"/>
  <c r="T98" i="16"/>
  <c r="T35" i="16"/>
  <c r="ED51" i="16"/>
  <c r="ED34" i="16" s="1"/>
  <c r="DG51" i="16"/>
  <c r="DG34" i="16" s="1"/>
  <c r="CY51" i="16"/>
  <c r="CY34" i="16" s="1"/>
  <c r="BM25" i="27"/>
  <c r="BM17" i="15" s="1"/>
  <c r="BM17" i="14" s="1"/>
  <c r="AR25" i="27"/>
  <c r="AR17" i="15" s="1"/>
  <c r="AR17" i="14" s="1"/>
  <c r="AO25" i="27"/>
  <c r="AO17" i="15" s="1"/>
  <c r="AO17" i="14" s="1"/>
  <c r="AK25" i="27"/>
  <c r="AK17" i="15" s="1"/>
  <c r="AK17" i="14" s="1"/>
  <c r="R95" i="16"/>
  <c r="CC17" i="15"/>
  <c r="CC17" i="14" s="1"/>
  <c r="CK27" i="27"/>
  <c r="CK17" i="15"/>
  <c r="BA17" i="15"/>
  <c r="BA27" i="27"/>
  <c r="E28" i="5"/>
  <c r="D9" i="5"/>
  <c r="I9" i="3" s="1"/>
  <c r="DM25" i="27"/>
  <c r="DH25" i="27"/>
  <c r="CW25" i="27"/>
  <c r="CW17" i="15" s="1"/>
  <c r="CW17" i="14" s="1"/>
  <c r="AS25" i="27"/>
  <c r="AS17" i="15" s="1"/>
  <c r="AS17" i="14" s="1"/>
  <c r="Q45" i="16"/>
  <c r="V25" i="27"/>
  <c r="DM51" i="16"/>
  <c r="DM34" i="16" s="1"/>
  <c r="DF51" i="16"/>
  <c r="DF34" i="16" s="1"/>
  <c r="CQ51" i="16"/>
  <c r="CQ34" i="16" s="1"/>
  <c r="CC51" i="16"/>
  <c r="CC34" i="16" s="1"/>
  <c r="BF51" i="16"/>
  <c r="BF34" i="16" s="1"/>
  <c r="DV25" i="27"/>
  <c r="DV17" i="15" s="1"/>
  <c r="DV17" i="14" s="1"/>
  <c r="DA25" i="27"/>
  <c r="DA17" i="15" s="1"/>
  <c r="DA17" i="14" s="1"/>
  <c r="CG25" i="27"/>
  <c r="CG17" i="15" s="1"/>
  <c r="CG17" i="14" s="1"/>
  <c r="AH7" i="13" s="1"/>
  <c r="AU25" i="27"/>
  <c r="AP25" i="27"/>
  <c r="AP17" i="15" s="1"/>
  <c r="AP17" i="14" s="1"/>
  <c r="AL25" i="27"/>
  <c r="AL17" i="15" s="1"/>
  <c r="AL17" i="14" s="1"/>
  <c r="AF42" i="27"/>
  <c r="AF43" i="27" s="1"/>
  <c r="T116" i="16"/>
  <c r="T115" i="16" s="1"/>
  <c r="BO25" i="27"/>
  <c r="BO17" i="15" s="1"/>
  <c r="BO17" i="14" s="1"/>
  <c r="BM132" i="15"/>
  <c r="BM132" i="14" s="1"/>
  <c r="W25" i="27"/>
  <c r="U25" i="27"/>
  <c r="C9" i="5"/>
  <c r="H9" i="3" s="1"/>
  <c r="EB25" i="27"/>
  <c r="EB17" i="15" s="1"/>
  <c r="EB17" i="14" s="1"/>
  <c r="DU42" i="27"/>
  <c r="DU43" i="27" s="1"/>
  <c r="CZ25" i="27"/>
  <c r="CZ17" i="15" s="1"/>
  <c r="CZ17" i="14" s="1"/>
  <c r="CP25" i="27"/>
  <c r="CP17" i="15" s="1"/>
  <c r="CP17" i="14" s="1"/>
  <c r="BN25" i="27"/>
  <c r="BN17" i="15" s="1"/>
  <c r="BN17" i="14" s="1"/>
  <c r="BL132" i="15"/>
  <c r="P132" i="15" s="1"/>
  <c r="D218" i="15" s="1"/>
  <c r="AE25" i="27"/>
  <c r="AE17" i="15" s="1"/>
  <c r="AE17" i="14" s="1"/>
  <c r="AD42" i="27"/>
  <c r="AD43" i="27" s="1"/>
  <c r="R111" i="16"/>
  <c r="C24" i="5"/>
  <c r="C23" i="5" s="1"/>
  <c r="CS130" i="15"/>
  <c r="AT25" i="27"/>
  <c r="AT17" i="15" s="1"/>
  <c r="AT17" i="14" s="1"/>
  <c r="AB27" i="27"/>
  <c r="DS51" i="16"/>
  <c r="DS34" i="16" s="1"/>
  <c r="DD51" i="16"/>
  <c r="DD34" i="16" s="1"/>
  <c r="BL51" i="16"/>
  <c r="BL34" i="16" s="1"/>
  <c r="DN25" i="27"/>
  <c r="DN17" i="15" s="1"/>
  <c r="DN17" i="14" s="1"/>
  <c r="DA130" i="15"/>
  <c r="AZ27" i="27"/>
  <c r="AX25" i="27"/>
  <c r="AX17" i="15" s="1"/>
  <c r="AX17" i="14" s="1"/>
  <c r="T136" i="16"/>
  <c r="T47" i="16"/>
  <c r="Q165" i="16"/>
  <c r="S144" i="16"/>
  <c r="Q120" i="16"/>
  <c r="R120" i="16" s="1"/>
  <c r="S98" i="16"/>
  <c r="P79" i="16"/>
  <c r="R79" i="16" s="1"/>
  <c r="P57" i="16"/>
  <c r="P39" i="16"/>
  <c r="R39" i="16" s="1"/>
  <c r="DZ51" i="16"/>
  <c r="DZ34" i="16" s="1"/>
  <c r="DR51" i="16"/>
  <c r="BC51" i="16"/>
  <c r="BC34" i="16" s="1"/>
  <c r="DE25" i="27"/>
  <c r="DE17" i="15" s="1"/>
  <c r="DE17" i="14" s="1"/>
  <c r="CA25" i="27"/>
  <c r="CA17" i="15" s="1"/>
  <c r="CA17" i="14" s="1"/>
  <c r="BU42" i="27"/>
  <c r="P77" i="16"/>
  <c r="R77" i="16" s="1"/>
  <c r="CX51" i="16"/>
  <c r="CX34" i="16" s="1"/>
  <c r="AH42" i="27"/>
  <c r="AA42" i="27"/>
  <c r="AA43" i="27" s="1"/>
  <c r="R90" i="16"/>
  <c r="Q108" i="16"/>
  <c r="Q156" i="16"/>
  <c r="R156" i="16" s="1"/>
  <c r="CF51" i="16"/>
  <c r="CF34" i="16" s="1"/>
  <c r="BV34" i="16"/>
  <c r="BS27" i="27"/>
  <c r="Z42" i="27"/>
  <c r="DO27" i="27"/>
  <c r="CW42" i="27"/>
  <c r="CO25" i="27"/>
  <c r="CO17" i="15" s="1"/>
  <c r="CO17" i="14" s="1"/>
  <c r="BN42" i="27"/>
  <c r="AD25" i="27"/>
  <c r="AD17" i="15" s="1"/>
  <c r="Q87" i="16"/>
  <c r="DP27" i="27"/>
  <c r="K9" i="3"/>
  <c r="DS27" i="27"/>
  <c r="P153" i="16"/>
  <c r="DX51" i="16"/>
  <c r="DX34" i="16" s="1"/>
  <c r="DO51" i="16"/>
  <c r="DO34" i="16" s="1"/>
  <c r="BP51" i="16"/>
  <c r="BP34" i="16" s="1"/>
  <c r="EH42" i="27"/>
  <c r="DV51" i="16"/>
  <c r="DV34" i="16" s="1"/>
  <c r="DN51" i="16"/>
  <c r="DN34" i="16" s="1"/>
  <c r="BO51" i="16"/>
  <c r="BO34" i="16" s="1"/>
  <c r="BG51" i="16"/>
  <c r="BG34" i="16" s="1"/>
  <c r="AY51" i="16"/>
  <c r="AY34" i="16" s="1"/>
  <c r="DR42" i="27"/>
  <c r="DR43" i="27" s="1"/>
  <c r="DR131" i="15"/>
  <c r="DR131" i="14" s="1"/>
  <c r="DI16" i="15"/>
  <c r="DI27" i="27"/>
  <c r="DL16" i="15"/>
  <c r="DL27" i="27"/>
  <c r="P88" i="21"/>
  <c r="R88" i="21" s="1"/>
  <c r="EG51" i="16"/>
  <c r="EG34" i="16" s="1"/>
  <c r="CP51" i="16"/>
  <c r="CP34" i="16" s="1"/>
  <c r="AX51" i="16"/>
  <c r="AX34" i="16" s="1"/>
  <c r="DW24" i="27"/>
  <c r="DW16" i="15" s="1"/>
  <c r="DW15" i="15" s="1"/>
  <c r="BT131" i="15"/>
  <c r="BT131" i="14" s="1"/>
  <c r="BT42" i="27"/>
  <c r="BT43" i="27" s="1"/>
  <c r="BM16" i="15"/>
  <c r="BM15" i="15" s="1"/>
  <c r="T174" i="16"/>
  <c r="P178" i="16"/>
  <c r="Q178" i="16"/>
  <c r="P159" i="16"/>
  <c r="Q159" i="16"/>
  <c r="P141" i="16"/>
  <c r="Q141" i="16"/>
  <c r="P114" i="16"/>
  <c r="Q114" i="16"/>
  <c r="T92" i="16"/>
  <c r="P94" i="16"/>
  <c r="Q94" i="16"/>
  <c r="Q92" i="16" s="1"/>
  <c r="T64" i="16"/>
  <c r="P71" i="16"/>
  <c r="Q71" i="16"/>
  <c r="Q53" i="16"/>
  <c r="T51" i="16"/>
  <c r="P19" i="16"/>
  <c r="Q19" i="16"/>
  <c r="T15" i="16"/>
  <c r="T8" i="16" s="1"/>
  <c r="P169" i="16"/>
  <c r="Q169" i="16"/>
  <c r="S123" i="16"/>
  <c r="S122" i="16" s="1"/>
  <c r="P126" i="16"/>
  <c r="Q126" i="16"/>
  <c r="P106" i="16"/>
  <c r="Q106" i="16"/>
  <c r="P84" i="16"/>
  <c r="P82" i="16" s="1"/>
  <c r="Q84" i="16"/>
  <c r="S60" i="16"/>
  <c r="P62" i="16"/>
  <c r="R62" i="16" s="1"/>
  <c r="P43" i="16"/>
  <c r="Q43" i="16"/>
  <c r="S35" i="16"/>
  <c r="CF16" i="15"/>
  <c r="CE16" i="15"/>
  <c r="CE15" i="15" s="1"/>
  <c r="CE27" i="27"/>
  <c r="BE27" i="27"/>
  <c r="BE16" i="15"/>
  <c r="DY51" i="16"/>
  <c r="DY34" i="16" s="1"/>
  <c r="CV51" i="16"/>
  <c r="CV34" i="16" s="1"/>
  <c r="EH16" i="15"/>
  <c r="CR16" i="15"/>
  <c r="CR15" i="15" s="1"/>
  <c r="CR27" i="27"/>
  <c r="BD51" i="16"/>
  <c r="BD34" i="16" s="1"/>
  <c r="CL16" i="15"/>
  <c r="CF131" i="15"/>
  <c r="CF131" i="14" s="1"/>
  <c r="CF42" i="27"/>
  <c r="R175" i="16"/>
  <c r="R110" i="16"/>
  <c r="Z16" i="15"/>
  <c r="DX16" i="15"/>
  <c r="DX27" i="27"/>
  <c r="CR131" i="15"/>
  <c r="CR131" i="14" s="1"/>
  <c r="CR130" i="14" s="1"/>
  <c r="CR42" i="27"/>
  <c r="AV16" i="15"/>
  <c r="AV27" i="27"/>
  <c r="AL16" i="15"/>
  <c r="BS129" i="16"/>
  <c r="BS123" i="16" s="1"/>
  <c r="BS122" i="16" s="1"/>
  <c r="EI129" i="16"/>
  <c r="EI123" i="16" s="1"/>
  <c r="EI122" i="16" s="1"/>
  <c r="DC129" i="16"/>
  <c r="DC123" i="16" s="1"/>
  <c r="DC122" i="16" s="1"/>
  <c r="CA16" i="15"/>
  <c r="CA27" i="27"/>
  <c r="BL27" i="27"/>
  <c r="BL16" i="15"/>
  <c r="DA16" i="15"/>
  <c r="DA27" i="27"/>
  <c r="BR16" i="15"/>
  <c r="BR27" i="27"/>
  <c r="DO42" i="27"/>
  <c r="BY131" i="15"/>
  <c r="BY131" i="14" s="1"/>
  <c r="BY130" i="14" s="1"/>
  <c r="BY42" i="27"/>
  <c r="AH22" i="23"/>
  <c r="V22" i="23"/>
  <c r="CO22" i="23"/>
  <c r="Y22" i="23"/>
  <c r="L22" i="23"/>
  <c r="BO22" i="23"/>
  <c r="DL22" i="23"/>
  <c r="DS22" i="23"/>
  <c r="BV16" i="15"/>
  <c r="AP16" i="15"/>
  <c r="AS51" i="16"/>
  <c r="AS34" i="16" s="1"/>
  <c r="EE131" i="15"/>
  <c r="EE131" i="14" s="1"/>
  <c r="EE42" i="27"/>
  <c r="CN16" i="15"/>
  <c r="CN15" i="15" s="1"/>
  <c r="CN27" i="27"/>
  <c r="DH51" i="16"/>
  <c r="DH34" i="16" s="1"/>
  <c r="BR51" i="16"/>
  <c r="BR34" i="16" s="1"/>
  <c r="AL51" i="16"/>
  <c r="AL34" i="16" s="1"/>
  <c r="AE51" i="16"/>
  <c r="AE34" i="16" s="1"/>
  <c r="X51" i="16"/>
  <c r="X34" i="16" s="1"/>
  <c r="DK24" i="27"/>
  <c r="DK27" i="27" s="1"/>
  <c r="BZ24" i="27"/>
  <c r="BP24" i="27"/>
  <c r="BP27" i="27" s="1"/>
  <c r="BD24" i="27"/>
  <c r="BD27" i="27" s="1"/>
  <c r="AR24" i="27"/>
  <c r="AR27" i="27" s="1"/>
  <c r="R76" i="16"/>
  <c r="T75" i="16"/>
  <c r="Q148" i="16"/>
  <c r="R148" i="16" s="1"/>
  <c r="S75" i="16"/>
  <c r="CU24" i="27"/>
  <c r="CU27" i="27" s="1"/>
  <c r="BR42" i="27"/>
  <c r="Q99" i="16"/>
  <c r="Q48" i="16"/>
  <c r="Q173" i="16"/>
  <c r="R173" i="16" s="1"/>
  <c r="S163" i="16"/>
  <c r="DC42" i="27"/>
  <c r="CK42" i="27"/>
  <c r="CJ24" i="27"/>
  <c r="CJ27" i="27" s="1"/>
  <c r="CH42" i="27"/>
  <c r="AO24" i="27"/>
  <c r="AO27" i="27" s="1"/>
  <c r="AK42" i="27"/>
  <c r="AB16" i="15"/>
  <c r="R109" i="16"/>
  <c r="P99" i="16"/>
  <c r="P48" i="16"/>
  <c r="Q161" i="16"/>
  <c r="R161" i="16" s="1"/>
  <c r="S51" i="16"/>
  <c r="BI34" i="16"/>
  <c r="ED24" i="27"/>
  <c r="ED27" i="27" s="1"/>
  <c r="DC24" i="27"/>
  <c r="DC16" i="15" s="1"/>
  <c r="DC15" i="15" s="1"/>
  <c r="Q37" i="16"/>
  <c r="CU51" i="16"/>
  <c r="CU34" i="16" s="1"/>
  <c r="AJ51" i="16"/>
  <c r="AJ34" i="16" s="1"/>
  <c r="AC51" i="16"/>
  <c r="AC34" i="16" s="1"/>
  <c r="CV24" i="27"/>
  <c r="CV16" i="15" s="1"/>
  <c r="CV15" i="15" s="1"/>
  <c r="CQ24" i="27"/>
  <c r="CQ27" i="27" s="1"/>
  <c r="BJ24" i="27"/>
  <c r="BJ27" i="27" s="1"/>
  <c r="BG24" i="27"/>
  <c r="AM24" i="27"/>
  <c r="AM27" i="27" s="1"/>
  <c r="AF24" i="27"/>
  <c r="AF27" i="27" s="1"/>
  <c r="Q118" i="16"/>
  <c r="R118" i="16" s="1"/>
  <c r="Q57" i="16"/>
  <c r="P37" i="16"/>
  <c r="Q171" i="16"/>
  <c r="Q146" i="16"/>
  <c r="CD42" i="27"/>
  <c r="CD43" i="27" s="1"/>
  <c r="P146" i="16"/>
  <c r="C10" i="5"/>
  <c r="AP34" i="16"/>
  <c r="EG42" i="27"/>
  <c r="EG43" i="27" s="1"/>
  <c r="DU27" i="27"/>
  <c r="CT24" i="27"/>
  <c r="CT27" i="27" s="1"/>
  <c r="CS24" i="27"/>
  <c r="CS16" i="15" s="1"/>
  <c r="CS15" i="15" s="1"/>
  <c r="AB42" i="27"/>
  <c r="Q128" i="16"/>
  <c r="R128" i="16" s="1"/>
  <c r="CZ51" i="16"/>
  <c r="CZ34" i="16" s="1"/>
  <c r="DN24" i="27"/>
  <c r="DN27" i="27" s="1"/>
  <c r="BB24" i="27"/>
  <c r="BB16" i="15" s="1"/>
  <c r="BB15" i="15" s="1"/>
  <c r="X16" i="15"/>
  <c r="X15" i="15" s="1"/>
  <c r="P116" i="16"/>
  <c r="P115" i="16" s="1"/>
  <c r="Q180" i="16"/>
  <c r="R180" i="16" s="1"/>
  <c r="P150" i="16"/>
  <c r="EC51" i="16"/>
  <c r="EC34" i="16" s="1"/>
  <c r="DE51" i="16"/>
  <c r="DE34" i="16" s="1"/>
  <c r="CS51" i="16"/>
  <c r="CS34" i="16" s="1"/>
  <c r="CM51" i="16"/>
  <c r="CM34" i="16" s="1"/>
  <c r="CG51" i="16"/>
  <c r="CG34" i="16" s="1"/>
  <c r="CB51" i="16"/>
  <c r="CB34" i="16" s="1"/>
  <c r="BU51" i="16"/>
  <c r="BU34" i="16" s="1"/>
  <c r="BN51" i="16"/>
  <c r="BN34" i="16" s="1"/>
  <c r="AA51" i="16"/>
  <c r="AA34" i="16" s="1"/>
  <c r="EI24" i="27"/>
  <c r="EI16" i="15" s="1"/>
  <c r="EI15" i="15" s="1"/>
  <c r="EC24" i="27"/>
  <c r="EC27" i="27" s="1"/>
  <c r="EC44" i="27" s="1"/>
  <c r="DW42" i="27"/>
  <c r="DW43" i="27" s="1"/>
  <c r="DD42" i="27"/>
  <c r="CH24" i="27"/>
  <c r="CH27" i="27" s="1"/>
  <c r="CG24" i="27"/>
  <c r="CG16" i="15" s="1"/>
  <c r="BT24" i="27"/>
  <c r="BT27" i="27" s="1"/>
  <c r="BQ24" i="27"/>
  <c r="BQ16" i="15" s="1"/>
  <c r="AQ24" i="27"/>
  <c r="Q67" i="16"/>
  <c r="R67" i="16" s="1"/>
  <c r="Q55" i="16"/>
  <c r="R55" i="16" s="1"/>
  <c r="P158" i="16"/>
  <c r="S92" i="16"/>
  <c r="DV24" i="27"/>
  <c r="DV16" i="15" s="1"/>
  <c r="BX24" i="27"/>
  <c r="BX16" i="15" s="1"/>
  <c r="W42" i="27"/>
  <c r="W43" i="27" s="1"/>
  <c r="P155" i="16"/>
  <c r="R155" i="16" s="1"/>
  <c r="P143" i="16"/>
  <c r="R143" i="16" s="1"/>
  <c r="S136" i="16"/>
  <c r="S64" i="16"/>
  <c r="EB51" i="16"/>
  <c r="EB34" i="16" s="1"/>
  <c r="CR51" i="16"/>
  <c r="CR34" i="16" s="1"/>
  <c r="BT51" i="16"/>
  <c r="BT34" i="16" s="1"/>
  <c r="AN51" i="16"/>
  <c r="AN34" i="16" s="1"/>
  <c r="EF24" i="27"/>
  <c r="EF27" i="27" s="1"/>
  <c r="EE24" i="27"/>
  <c r="EE16" i="15" s="1"/>
  <c r="EE15" i="15" s="1"/>
  <c r="DZ24" i="27"/>
  <c r="DZ27" i="27" s="1"/>
  <c r="DT24" i="27"/>
  <c r="CI24" i="27"/>
  <c r="CI27" i="27" s="1"/>
  <c r="D29" i="5"/>
  <c r="D10" i="5" s="1"/>
  <c r="I10" i="3" s="1"/>
  <c r="DY24" i="27"/>
  <c r="DY16" i="15" s="1"/>
  <c r="DY15" i="15" s="1"/>
  <c r="CW24" i="27"/>
  <c r="CM24" i="27"/>
  <c r="CM27" i="27" s="1"/>
  <c r="AZ16" i="15"/>
  <c r="Q89" i="16"/>
  <c r="R89" i="16" s="1"/>
  <c r="P165" i="16"/>
  <c r="EH51" i="16"/>
  <c r="EH34" i="16" s="1"/>
  <c r="DU51" i="16"/>
  <c r="DU34" i="16" s="1"/>
  <c r="AT51" i="16"/>
  <c r="AT34" i="16" s="1"/>
  <c r="DB24" i="27"/>
  <c r="DB27" i="27" s="1"/>
  <c r="BS42" i="27"/>
  <c r="AE24" i="27"/>
  <c r="AE27" i="27" s="1"/>
  <c r="CV42" i="27"/>
  <c r="AI42" i="27"/>
  <c r="P101" i="16"/>
  <c r="T152" i="16"/>
  <c r="DA51" i="16"/>
  <c r="DA34" i="16" s="1"/>
  <c r="BK51" i="16"/>
  <c r="BK34" i="16" s="1"/>
  <c r="BE51" i="16"/>
  <c r="BE34" i="16" s="1"/>
  <c r="CO51" i="16"/>
  <c r="CO34" i="16" s="1"/>
  <c r="CJ51" i="16"/>
  <c r="CJ34" i="16" s="1"/>
  <c r="P59" i="16"/>
  <c r="R59" i="16" s="1"/>
  <c r="P53" i="16"/>
  <c r="DL51" i="16"/>
  <c r="DL34" i="16" s="1"/>
  <c r="BY51" i="16"/>
  <c r="BY34" i="16" s="1"/>
  <c r="BH51" i="16"/>
  <c r="BH34" i="16" s="1"/>
  <c r="CW51" i="16"/>
  <c r="CW34" i="16" s="1"/>
  <c r="AO51" i="16"/>
  <c r="AO34" i="16" s="1"/>
  <c r="V51" i="16"/>
  <c r="V34" i="16" s="1"/>
  <c r="EI51" i="16"/>
  <c r="EI34" i="16" s="1"/>
  <c r="AW51" i="16"/>
  <c r="AW34" i="16" s="1"/>
  <c r="Y51" i="16"/>
  <c r="Y34" i="16" s="1"/>
  <c r="EF51" i="16"/>
  <c r="EF34" i="16" s="1"/>
  <c r="CK51" i="16"/>
  <c r="CK34" i="16" s="1"/>
  <c r="AK51" i="16"/>
  <c r="AK34" i="16" s="1"/>
  <c r="EB16" i="15"/>
  <c r="EB27" i="27"/>
  <c r="BM51" i="16"/>
  <c r="BM34" i="16" s="1"/>
  <c r="AG51" i="16"/>
  <c r="AG34" i="16" s="1"/>
  <c r="DT16" i="15"/>
  <c r="DT27" i="27"/>
  <c r="DR16" i="15"/>
  <c r="DR27" i="27"/>
  <c r="DR44" i="27" s="1"/>
  <c r="DD27" i="27"/>
  <c r="DD16" i="15"/>
  <c r="DD15" i="15" s="1"/>
  <c r="CO16" i="15"/>
  <c r="BZ27" i="27"/>
  <c r="BZ16" i="15"/>
  <c r="DQ27" i="27"/>
  <c r="DQ44" i="27" s="1"/>
  <c r="DQ16" i="15"/>
  <c r="DH130" i="15"/>
  <c r="DH131" i="14"/>
  <c r="BY16" i="15"/>
  <c r="BY27" i="27"/>
  <c r="DF27" i="27"/>
  <c r="DF16" i="15"/>
  <c r="CP16" i="15"/>
  <c r="DN16" i="15"/>
  <c r="CB16" i="15"/>
  <c r="CB27" i="27"/>
  <c r="DN130" i="15"/>
  <c r="DN131" i="14"/>
  <c r="CX16" i="15"/>
  <c r="CX15" i="15" s="1"/>
  <c r="CX27" i="27"/>
  <c r="CD27" i="27"/>
  <c r="CD16" i="15"/>
  <c r="BW27" i="27"/>
  <c r="BW16" i="15"/>
  <c r="EG27" i="27"/>
  <c r="DW34" i="16"/>
  <c r="DP16" i="15"/>
  <c r="BI27" i="27"/>
  <c r="BI16" i="15"/>
  <c r="BI15" i="15" s="1"/>
  <c r="DP42" i="27"/>
  <c r="CU42" i="27"/>
  <c r="AR16" i="15"/>
  <c r="EE34" i="16"/>
  <c r="DP34" i="16"/>
  <c r="BZ42" i="27"/>
  <c r="EF42" i="27"/>
  <c r="AO16" i="15"/>
  <c r="ED42" i="27"/>
  <c r="ED43" i="27" s="1"/>
  <c r="CI42" i="27"/>
  <c r="CI43" i="27" s="1"/>
  <c r="BW42" i="27"/>
  <c r="BH16" i="15"/>
  <c r="BG27" i="27"/>
  <c r="BG16" i="15"/>
  <c r="BG15" i="15" s="1"/>
  <c r="BF16" i="15"/>
  <c r="BF15" i="15" s="1"/>
  <c r="EH131" i="15"/>
  <c r="EH131" i="14" s="1"/>
  <c r="BC16" i="15"/>
  <c r="BC27" i="27"/>
  <c r="DU131" i="15"/>
  <c r="DU131" i="14" s="1"/>
  <c r="CG42" i="27"/>
  <c r="BT16" i="15"/>
  <c r="AQ16" i="15"/>
  <c r="AQ27" i="27"/>
  <c r="DO16" i="15"/>
  <c r="BN16" i="15"/>
  <c r="CW131" i="15"/>
  <c r="AW16" i="15"/>
  <c r="AW15" i="15" s="1"/>
  <c r="AW27" i="27"/>
  <c r="AN16" i="15"/>
  <c r="AN15" i="15" s="1"/>
  <c r="AN27" i="27"/>
  <c r="DJ24" i="27"/>
  <c r="DE24" i="27"/>
  <c r="Y24" i="27"/>
  <c r="AI27" i="27"/>
  <c r="AX27" i="27"/>
  <c r="AC16" i="15"/>
  <c r="AA27" i="27"/>
  <c r="BS16" i="15"/>
  <c r="BS15" i="15" s="1"/>
  <c r="AJ42" i="27"/>
  <c r="AG27" i="27"/>
  <c r="AF131" i="15"/>
  <c r="AF130" i="15" s="1"/>
  <c r="AD131" i="15"/>
  <c r="AG42" i="27"/>
  <c r="AC42" i="27"/>
  <c r="P168" i="16"/>
  <c r="Q168" i="16"/>
  <c r="T163" i="16"/>
  <c r="P149" i="16"/>
  <c r="Q149" i="16"/>
  <c r="T144" i="16"/>
  <c r="AL131" i="15"/>
  <c r="BK42" i="27"/>
  <c r="Y42" i="27"/>
  <c r="Y43" i="27" s="1"/>
  <c r="Y131" i="15"/>
  <c r="Y131" i="14" s="1"/>
  <c r="R139" i="16"/>
  <c r="AJ24" i="27"/>
  <c r="AS27" i="27"/>
  <c r="AK24" i="27"/>
  <c r="AY24" i="27"/>
  <c r="AH24" i="27"/>
  <c r="T123" i="16"/>
  <c r="T122" i="16" s="1"/>
  <c r="Q125" i="16"/>
  <c r="Q61" i="16"/>
  <c r="Q60" i="16" s="1"/>
  <c r="T60" i="16"/>
  <c r="P42" i="16"/>
  <c r="Q42" i="16"/>
  <c r="U27" i="27"/>
  <c r="U16" i="15"/>
  <c r="S174" i="16"/>
  <c r="P176" i="16"/>
  <c r="Q176" i="16"/>
  <c r="P157" i="16"/>
  <c r="Q157" i="16"/>
  <c r="S152" i="16"/>
  <c r="S103" i="16"/>
  <c r="Z8" i="23" s="1"/>
  <c r="P112" i="16"/>
  <c r="R112" i="16" s="1"/>
  <c r="S86" i="16"/>
  <c r="Q91" i="16"/>
  <c r="Q50" i="16"/>
  <c r="S47" i="16"/>
  <c r="S72" i="21"/>
  <c r="S15" i="16"/>
  <c r="P17" i="16"/>
  <c r="R17" i="16" s="1"/>
  <c r="T103" i="16"/>
  <c r="AA8" i="23" s="1"/>
  <c r="T82" i="16"/>
  <c r="P50" i="16"/>
  <c r="P61" i="16"/>
  <c r="AB22" i="23"/>
  <c r="CC22" i="23"/>
  <c r="BK22" i="23"/>
  <c r="DF22" i="23"/>
  <c r="BB22" i="23"/>
  <c r="H22" i="23"/>
  <c r="AI22" i="23"/>
  <c r="BE22" i="23"/>
  <c r="CA22" i="23"/>
  <c r="DA22" i="23"/>
  <c r="BI22" i="23"/>
  <c r="CG22" i="23"/>
  <c r="BM22" i="23"/>
  <c r="DM22" i="23"/>
  <c r="BZ22" i="23"/>
  <c r="M22" i="23"/>
  <c r="AM22" i="23"/>
  <c r="BH22" i="23"/>
  <c r="CD22" i="23"/>
  <c r="DD22" i="23"/>
  <c r="AT22" i="23"/>
  <c r="CY22" i="23"/>
  <c r="AR22" i="23"/>
  <c r="R22" i="23"/>
  <c r="BV22" i="23"/>
  <c r="CP22" i="23"/>
  <c r="DU22" i="23"/>
  <c r="BQ22" i="23"/>
  <c r="DO22" i="23"/>
  <c r="CE22" i="23"/>
  <c r="Q22" i="23"/>
  <c r="AO22" i="23"/>
  <c r="BL22" i="23"/>
  <c r="CF22" i="23"/>
  <c r="DI22" i="23"/>
  <c r="BC22" i="23"/>
  <c r="DE22" i="23"/>
  <c r="CK22" i="23"/>
  <c r="AW22" i="23"/>
  <c r="BX22" i="23"/>
  <c r="P22" i="23"/>
  <c r="BJ22" i="23"/>
  <c r="DK22" i="23"/>
  <c r="DN22" i="23"/>
  <c r="BA22" i="23"/>
  <c r="CZ22" i="23"/>
  <c r="Z22" i="23"/>
  <c r="W22" i="23"/>
  <c r="CN22" i="23"/>
  <c r="EA22" i="23"/>
  <c r="DH22" i="23"/>
  <c r="AA22" i="23"/>
  <c r="AV22" i="23"/>
  <c r="BS22" i="23"/>
  <c r="CS22" i="23"/>
  <c r="AP22" i="23"/>
  <c r="AD22" i="23"/>
  <c r="CT22" i="23"/>
  <c r="AE22" i="23"/>
  <c r="DP22" i="23"/>
  <c r="AC22" i="23"/>
  <c r="AX22" i="23"/>
  <c r="BW22" i="23"/>
  <c r="CU22" i="23"/>
  <c r="U22" i="23"/>
  <c r="CL22" i="23"/>
  <c r="DZ22" i="23"/>
  <c r="J22" i="23"/>
  <c r="BF22" i="23"/>
  <c r="DC22" i="23"/>
  <c r="AL22" i="23"/>
  <c r="P105" i="16"/>
  <c r="Q69" i="16"/>
  <c r="G29" i="5"/>
  <c r="P91" i="16"/>
  <c r="P69" i="16"/>
  <c r="P125" i="16"/>
  <c r="K10" i="3"/>
  <c r="CW22" i="23"/>
  <c r="BY22" i="23"/>
  <c r="AZ22" i="23"/>
  <c r="AF22" i="23"/>
  <c r="DX22" i="23"/>
  <c r="AJ22" i="23"/>
  <c r="CV22" i="23"/>
  <c r="AG22" i="23"/>
  <c r="AU22" i="23"/>
  <c r="S164" i="14"/>
  <c r="DB22" i="23"/>
  <c r="BD22" i="23"/>
  <c r="DY22" i="23"/>
  <c r="DT22" i="23"/>
  <c r="BT22" i="23"/>
  <c r="S22" i="23"/>
  <c r="S145" i="14"/>
  <c r="S99" i="14"/>
  <c r="S70" i="14"/>
  <c r="CQ22" i="23"/>
  <c r="BP22" i="23"/>
  <c r="AS22" i="23"/>
  <c r="X22" i="23"/>
  <c r="CX22" i="23"/>
  <c r="DV22" i="23"/>
  <c r="CB22" i="23"/>
  <c r="N22" i="23"/>
  <c r="F7" i="23"/>
  <c r="F22" i="23" s="1"/>
  <c r="Q150" i="16"/>
  <c r="CM22" i="23"/>
  <c r="AY22" i="23"/>
  <c r="DJ22" i="23"/>
  <c r="DG22" i="23"/>
  <c r="BG22" i="23"/>
  <c r="K22" i="23"/>
  <c r="DW22" i="23"/>
  <c r="Q158" i="16"/>
  <c r="G22" i="23"/>
  <c r="CI22" i="23"/>
  <c r="BN22" i="23"/>
  <c r="AQ22" i="23"/>
  <c r="T22" i="23"/>
  <c r="CH22" i="23"/>
  <c r="DR22" i="23"/>
  <c r="BU22" i="23"/>
  <c r="I22" i="23"/>
  <c r="DQ22" i="23"/>
  <c r="CJ22" i="23"/>
  <c r="BR22" i="23"/>
  <c r="O22" i="23"/>
  <c r="AK22" i="23"/>
  <c r="CR22" i="23"/>
  <c r="AN22" i="23"/>
  <c r="AL38" i="21"/>
  <c r="AB8" i="13"/>
  <c r="AM8" i="13"/>
  <c r="Z9" i="13"/>
  <c r="AP9" i="13"/>
  <c r="W10" i="13"/>
  <c r="AM10" i="13"/>
  <c r="CS38" i="21"/>
  <c r="Q38" i="13"/>
  <c r="R10" i="13"/>
  <c r="AH10" i="13"/>
  <c r="U102" i="13"/>
  <c r="CV38" i="21"/>
  <c r="DY130" i="15"/>
  <c r="X38" i="13"/>
  <c r="AI15" i="13"/>
  <c r="AK46" i="13"/>
  <c r="AI36" i="13"/>
  <c r="O9" i="13"/>
  <c r="AE9" i="13"/>
  <c r="AB10" i="13"/>
  <c r="S37" i="13"/>
  <c r="AG59" i="21"/>
  <c r="AH46" i="13"/>
  <c r="AN46" i="13"/>
  <c r="O37" i="13"/>
  <c r="Z36" i="13"/>
  <c r="V8" i="13"/>
  <c r="AL8" i="13"/>
  <c r="Y9" i="13"/>
  <c r="AO9" i="13"/>
  <c r="V10" i="13"/>
  <c r="AL10" i="13"/>
  <c r="AH38" i="13"/>
  <c r="BN38" i="21"/>
  <c r="CQ17" i="14"/>
  <c r="AL7" i="13" s="1"/>
  <c r="O101" i="13"/>
  <c r="AN8" i="13"/>
  <c r="AL9" i="13"/>
  <c r="AI10" i="13"/>
  <c r="AS38" i="21"/>
  <c r="AN38" i="21"/>
  <c r="T8" i="13"/>
  <c r="Y8" i="13"/>
  <c r="AO8" i="13"/>
  <c r="W9" i="13"/>
  <c r="AB9" i="13"/>
  <c r="AM9" i="13"/>
  <c r="Y10" i="13"/>
  <c r="AJ10" i="13"/>
  <c r="BQ38" i="21"/>
  <c r="T37" i="13"/>
  <c r="Y33" i="13"/>
  <c r="AO33" i="13"/>
  <c r="CT189" i="14"/>
  <c r="P8" i="13"/>
  <c r="U8" i="13"/>
  <c r="AF8" i="13"/>
  <c r="AK8" i="13"/>
  <c r="S9" i="13"/>
  <c r="AI9" i="13"/>
  <c r="P10" i="13"/>
  <c r="AF10" i="13"/>
  <c r="Q24" i="14"/>
  <c r="AH102" i="13"/>
  <c r="X102" i="13"/>
  <c r="U33" i="13"/>
  <c r="AK33" i="13"/>
  <c r="V37" i="13"/>
  <c r="B77" i="2"/>
  <c r="E77" i="2" s="1"/>
  <c r="BV38" i="21"/>
  <c r="AI37" i="13"/>
  <c r="AG37" i="13"/>
  <c r="CE130" i="15"/>
  <c r="AM41" i="13"/>
  <c r="V46" i="13"/>
  <c r="AL46" i="13"/>
  <c r="R33" i="13"/>
  <c r="W33" i="13"/>
  <c r="AC33" i="13"/>
  <c r="AH33" i="13"/>
  <c r="AM33" i="13"/>
  <c r="DW130" i="15"/>
  <c r="AO10" i="13"/>
  <c r="N36" i="13"/>
  <c r="AE15" i="13"/>
  <c r="X37" i="13"/>
  <c r="R100" i="13"/>
  <c r="AB130" i="15"/>
  <c r="R192" i="15"/>
  <c r="Q36" i="13"/>
  <c r="EF84" i="14"/>
  <c r="R101" i="13"/>
  <c r="AN9" i="13"/>
  <c r="U10" i="13"/>
  <c r="AK10" i="13"/>
  <c r="AQ10" i="13"/>
  <c r="AJ46" i="13"/>
  <c r="AO46" i="13"/>
  <c r="Z37" i="13"/>
  <c r="AV15" i="15"/>
  <c r="O33" i="13"/>
  <c r="Z33" i="13"/>
  <c r="AE33" i="13"/>
  <c r="AP33" i="13"/>
  <c r="DP82" i="15"/>
  <c r="BC15" i="15"/>
  <c r="S32" i="14"/>
  <c r="R36" i="13"/>
  <c r="X8" i="13"/>
  <c r="AC8" i="13"/>
  <c r="P9" i="13"/>
  <c r="AA9" i="13"/>
  <c r="AF9" i="13"/>
  <c r="AQ9" i="13"/>
  <c r="M10" i="13"/>
  <c r="X10" i="13"/>
  <c r="AC10" i="13"/>
  <c r="AN10" i="13"/>
  <c r="AD101" i="13"/>
  <c r="AC36" i="13"/>
  <c r="Y36" i="13"/>
  <c r="BB38" i="21"/>
  <c r="AG189" i="15"/>
  <c r="AG189" i="14" s="1"/>
  <c r="A71" i="2"/>
  <c r="B71" i="2" s="1"/>
  <c r="E71" i="2" s="1"/>
  <c r="A63" i="2"/>
  <c r="B63" i="2" s="1"/>
  <c r="D63" i="2" s="1"/>
  <c r="DP130" i="15"/>
  <c r="AE38" i="13"/>
  <c r="AD15" i="13"/>
  <c r="BC17" i="14"/>
  <c r="Q8" i="13"/>
  <c r="AA8" i="13"/>
  <c r="AG8" i="13"/>
  <c r="AQ8" i="13"/>
  <c r="N9" i="13"/>
  <c r="T9" i="13"/>
  <c r="AD9" i="13"/>
  <c r="AJ9" i="13"/>
  <c r="Q10" i="13"/>
  <c r="AA10" i="13"/>
  <c r="AG10" i="13"/>
  <c r="DY131" i="14"/>
  <c r="A70" i="2"/>
  <c r="B70" i="2" s="1"/>
  <c r="D70" i="2" s="1"/>
  <c r="A62" i="2"/>
  <c r="B62" i="2" s="1"/>
  <c r="D62" i="2" s="1"/>
  <c r="N15" i="13"/>
  <c r="U7" i="13"/>
  <c r="T38" i="13"/>
  <c r="S102" i="13"/>
  <c r="S36" i="13"/>
  <c r="P102" i="13"/>
  <c r="O38" i="13"/>
  <c r="A69" i="2"/>
  <c r="B69" i="2" s="1"/>
  <c r="F69" i="2" s="1"/>
  <c r="G69" i="2" s="1"/>
  <c r="A61" i="2"/>
  <c r="B61" i="2" s="1"/>
  <c r="E61" i="2" s="1"/>
  <c r="Q198" i="15"/>
  <c r="Q26" i="14"/>
  <c r="W47" i="14"/>
  <c r="BS47" i="14"/>
  <c r="DO15" i="15"/>
  <c r="AQ38" i="21"/>
  <c r="W59" i="21"/>
  <c r="DL15" i="15"/>
  <c r="AQ102" i="13"/>
  <c r="R15" i="13"/>
  <c r="AJ130" i="15"/>
  <c r="P37" i="13"/>
  <c r="A76" i="2"/>
  <c r="B76" i="2" s="1"/>
  <c r="E76" i="2" s="1"/>
  <c r="A68" i="2"/>
  <c r="B68" i="2" s="1"/>
  <c r="D68" i="2" s="1"/>
  <c r="A60" i="2"/>
  <c r="B60" i="2" s="1"/>
  <c r="D60" i="2" s="1"/>
  <c r="DX15" i="15"/>
  <c r="DA131" i="14"/>
  <c r="AP37" i="13"/>
  <c r="AG100" i="13"/>
  <c r="A75" i="2"/>
  <c r="B75" i="2" s="1"/>
  <c r="A67" i="2"/>
  <c r="B67" i="2" s="1"/>
  <c r="H67" i="2" s="1"/>
  <c r="A59" i="2"/>
  <c r="B59" i="2" s="1"/>
  <c r="J59" i="2" s="1"/>
  <c r="U38" i="13"/>
  <c r="AB47" i="14"/>
  <c r="AR47" i="14"/>
  <c r="BH47" i="14"/>
  <c r="CN47" i="14"/>
  <c r="DD47" i="14"/>
  <c r="DT47" i="14"/>
  <c r="CN38" i="21"/>
  <c r="AR38" i="21"/>
  <c r="R38" i="13"/>
  <c r="A74" i="2"/>
  <c r="B74" i="2" s="1"/>
  <c r="D74" i="2" s="1"/>
  <c r="A66" i="2"/>
  <c r="B66" i="2" s="1"/>
  <c r="F66" i="2" s="1"/>
  <c r="G66" i="2" s="1"/>
  <c r="A58" i="2"/>
  <c r="B58" i="2" s="1"/>
  <c r="H58" i="2" s="1"/>
  <c r="AN37" i="13"/>
  <c r="EH15" i="15"/>
  <c r="CK38" i="21"/>
  <c r="CE131" i="14"/>
  <c r="Z15" i="13"/>
  <c r="A73" i="2"/>
  <c r="B73" i="2" s="1"/>
  <c r="J73" i="2" s="1"/>
  <c r="A65" i="2"/>
  <c r="B65" i="2" s="1"/>
  <c r="D65" i="2" s="1"/>
  <c r="N37" i="13"/>
  <c r="S41" i="13"/>
  <c r="AI41" i="13"/>
  <c r="N38" i="13"/>
  <c r="A72" i="2"/>
  <c r="A64" i="2"/>
  <c r="B64" i="2" s="1"/>
  <c r="E64" i="2" s="1"/>
  <c r="S30" i="14"/>
  <c r="N33" i="13"/>
  <c r="AD33" i="13"/>
  <c r="E35" i="23" a="1"/>
  <c r="E35" i="23" s="1"/>
  <c r="D35" i="23" s="1"/>
  <c r="AL38" i="13"/>
  <c r="S143" i="15"/>
  <c r="S143" i="14" s="1"/>
  <c r="S66" i="15"/>
  <c r="S66" i="14" s="1"/>
  <c r="CK130" i="15"/>
  <c r="S7" i="13"/>
  <c r="B23" i="22"/>
  <c r="S140" i="15"/>
  <c r="S140" i="14" s="1"/>
  <c r="S56" i="15"/>
  <c r="AQ47" i="14"/>
  <c r="CM47" i="14"/>
  <c r="DC47" i="14"/>
  <c r="CI38" i="21"/>
  <c r="AA37" i="13"/>
  <c r="S2" i="15"/>
  <c r="S134" i="15"/>
  <c r="S134" i="14" s="1"/>
  <c r="L41" i="13" s="1"/>
  <c r="S55" i="15"/>
  <c r="S55" i="14" s="1"/>
  <c r="S126" i="15"/>
  <c r="S126" i="14" s="1"/>
  <c r="L37" i="13" s="1"/>
  <c r="S52" i="15"/>
  <c r="S52" i="14" s="1"/>
  <c r="DZ84" i="14"/>
  <c r="AO38" i="13"/>
  <c r="S1" i="15"/>
  <c r="S119" i="15"/>
  <c r="S119" i="14" s="1"/>
  <c r="S46" i="15"/>
  <c r="S46" i="14" s="1"/>
  <c r="CA130" i="15"/>
  <c r="N101" i="13"/>
  <c r="S182" i="15"/>
  <c r="S118" i="15"/>
  <c r="S118" i="14" s="1"/>
  <c r="S38" i="15"/>
  <c r="S38" i="14" s="1"/>
  <c r="CA130" i="14"/>
  <c r="S180" i="15"/>
  <c r="S180" i="14" s="1"/>
  <c r="L49" i="13" s="1"/>
  <c r="S113" i="15"/>
  <c r="S113" i="14" s="1"/>
  <c r="L32" i="13" s="1"/>
  <c r="S37" i="15"/>
  <c r="S37" i="14" s="1"/>
  <c r="T36" i="13"/>
  <c r="S177" i="15"/>
  <c r="S177" i="14" s="1"/>
  <c r="S109" i="15"/>
  <c r="S109" i="14" s="1"/>
  <c r="S18" i="15"/>
  <c r="S18" i="14" s="1"/>
  <c r="E36" i="23" a="1"/>
  <c r="E36" i="23" s="1"/>
  <c r="D36" i="23" s="1"/>
  <c r="Q102" i="13"/>
  <c r="S172" i="15"/>
  <c r="S172" i="14" s="1"/>
  <c r="S106" i="15"/>
  <c r="S106" i="14" s="1"/>
  <c r="CP15" i="15"/>
  <c r="AI102" i="13"/>
  <c r="T101" i="13"/>
  <c r="S169" i="15"/>
  <c r="S169" i="14" s="1"/>
  <c r="S100" i="15"/>
  <c r="S100" i="14" s="1"/>
  <c r="R46" i="13"/>
  <c r="W46" i="13"/>
  <c r="AJ101" i="13"/>
  <c r="S161" i="15"/>
  <c r="S161" i="14" s="1"/>
  <c r="L46" i="13" s="1"/>
  <c r="S93" i="15"/>
  <c r="S93" i="14" s="1"/>
  <c r="S158" i="15"/>
  <c r="S158" i="14" s="1"/>
  <c r="S88" i="15"/>
  <c r="S88" i="14" s="1"/>
  <c r="S154" i="15"/>
  <c r="S154" i="14" s="1"/>
  <c r="S78" i="15"/>
  <c r="S78" i="14" s="1"/>
  <c r="BR130" i="15"/>
  <c r="BA38" i="21"/>
  <c r="AM38" i="21"/>
  <c r="S150" i="15"/>
  <c r="S150" i="14" s="1"/>
  <c r="S77" i="15"/>
  <c r="S77" i="14" s="1"/>
  <c r="AU38" i="21"/>
  <c r="AH36" i="13"/>
  <c r="AF36" i="13"/>
  <c r="E53" i="23"/>
  <c r="DI15" i="15"/>
  <c r="CM189" i="14"/>
  <c r="AD36" i="13"/>
  <c r="R37" i="13"/>
  <c r="U59" i="21"/>
  <c r="AJ60" i="14"/>
  <c r="AZ60" i="14"/>
  <c r="BP60" i="14"/>
  <c r="CF60" i="14"/>
  <c r="CV60" i="14"/>
  <c r="DL60" i="14"/>
  <c r="EB60" i="14"/>
  <c r="EE84" i="14"/>
  <c r="M100" i="13"/>
  <c r="W36" i="13"/>
  <c r="V59" i="21"/>
  <c r="DO84" i="14"/>
  <c r="DO82" i="14" s="1"/>
  <c r="DV15" i="23" s="1"/>
  <c r="DF15" i="15"/>
  <c r="Z102" i="13"/>
  <c r="W130" i="15"/>
  <c r="DS130" i="15"/>
  <c r="BW130" i="15"/>
  <c r="AJ133" i="14"/>
  <c r="R102" i="13" s="1"/>
  <c r="X130" i="14"/>
  <c r="X130" i="15"/>
  <c r="AC37" i="13"/>
  <c r="V15" i="13"/>
  <c r="DI130" i="15"/>
  <c r="AK100" i="13"/>
  <c r="AE37" i="13"/>
  <c r="CI130" i="15"/>
  <c r="AG36" i="13"/>
  <c r="BO38" i="21"/>
  <c r="AR15" i="15"/>
  <c r="CW189" i="14"/>
  <c r="AC101" i="13"/>
  <c r="X15" i="13"/>
  <c r="U36" i="13"/>
  <c r="P38" i="13"/>
  <c r="DV130" i="14"/>
  <c r="AV38" i="21"/>
  <c r="AC41" i="13"/>
  <c r="AB46" i="13"/>
  <c r="BR38" i="21"/>
  <c r="BC38" i="21"/>
  <c r="Y102" i="13"/>
  <c r="AI189" i="14"/>
  <c r="X189" i="14"/>
  <c r="S33" i="13"/>
  <c r="X33" i="13"/>
  <c r="AI33" i="13"/>
  <c r="AN33" i="13"/>
  <c r="BE38" i="21"/>
  <c r="O102" i="13"/>
  <c r="AB75" i="14"/>
  <c r="AI16" i="23" s="1"/>
  <c r="AR75" i="14"/>
  <c r="AY16" i="23" s="1"/>
  <c r="BH75" i="14"/>
  <c r="BO16" i="23" s="1"/>
  <c r="BX75" i="14"/>
  <c r="CE16" i="23" s="1"/>
  <c r="CN75" i="14"/>
  <c r="CU16" i="23" s="1"/>
  <c r="DD75" i="14"/>
  <c r="DK16" i="23" s="1"/>
  <c r="DT75" i="14"/>
  <c r="EA16" i="23" s="1"/>
  <c r="BD38" i="21"/>
  <c r="W38" i="13"/>
  <c r="EA82" i="14"/>
  <c r="AB7" i="13"/>
  <c r="X101" i="13"/>
  <c r="ED60" i="14"/>
  <c r="AJ38" i="13"/>
  <c r="BJ189" i="14"/>
  <c r="O15" i="13"/>
  <c r="O8" i="13"/>
  <c r="AE8" i="13"/>
  <c r="R9" i="13"/>
  <c r="AH9" i="13"/>
  <c r="O10" i="13"/>
  <c r="AE10" i="13"/>
  <c r="AW60" i="14"/>
  <c r="BM60" i="14"/>
  <c r="CC60" i="14"/>
  <c r="CS60" i="14"/>
  <c r="DI60" i="14"/>
  <c r="CK189" i="14"/>
  <c r="AO38" i="21"/>
  <c r="U198" i="15"/>
  <c r="DY130" i="14"/>
  <c r="AE101" i="13"/>
  <c r="W101" i="13"/>
  <c r="AZ136" i="14"/>
  <c r="BP136" i="14"/>
  <c r="CV136" i="14"/>
  <c r="CX189" i="14"/>
  <c r="CP38" i="21"/>
  <c r="W37" i="13"/>
  <c r="S38" i="13"/>
  <c r="AB37" i="13"/>
  <c r="EA15" i="15"/>
  <c r="DX130" i="14"/>
  <c r="AP36" i="13"/>
  <c r="CO38" i="21"/>
  <c r="BR131" i="14"/>
  <c r="BR130" i="14" s="1"/>
  <c r="DW131" i="14"/>
  <c r="DW130" i="14" s="1"/>
  <c r="BR189" i="14"/>
  <c r="AV17" i="14"/>
  <c r="DT82" i="14"/>
  <c r="EA15" i="23" s="1"/>
  <c r="E37" i="23" a="1"/>
  <c r="E37" i="23" s="1"/>
  <c r="D37" i="23" s="1"/>
  <c r="DI189" i="14"/>
  <c r="AF101" i="13"/>
  <c r="Q11" i="14"/>
  <c r="J14" i="13" s="1"/>
  <c r="AM47" i="14"/>
  <c r="BC47" i="14"/>
  <c r="CI47" i="14"/>
  <c r="CY47" i="14"/>
  <c r="DO47" i="14"/>
  <c r="EE47" i="14"/>
  <c r="U60" i="14"/>
  <c r="AK60" i="14"/>
  <c r="BA60" i="14"/>
  <c r="BQ60" i="14"/>
  <c r="CG60" i="14"/>
  <c r="CW60" i="14"/>
  <c r="DM60" i="14"/>
  <c r="CF38" i="21"/>
  <c r="BK130" i="15"/>
  <c r="AD59" i="21"/>
  <c r="V189" i="14"/>
  <c r="Y47" i="14"/>
  <c r="AO47" i="14"/>
  <c r="BE47" i="14"/>
  <c r="BU47" i="14"/>
  <c r="CK47" i="14"/>
  <c r="DA47" i="14"/>
  <c r="DQ47" i="14"/>
  <c r="EG47" i="14"/>
  <c r="EG75" i="14"/>
  <c r="Q190" i="15"/>
  <c r="EA130" i="14"/>
  <c r="DE130" i="15"/>
  <c r="AH37" i="13"/>
  <c r="BN15" i="15"/>
  <c r="DR15" i="15"/>
  <c r="DK189" i="14"/>
  <c r="BS38" i="21"/>
  <c r="BP130" i="15"/>
  <c r="Q29" i="15"/>
  <c r="DB38" i="21"/>
  <c r="T9" i="14"/>
  <c r="AI47" i="14"/>
  <c r="AY47" i="14"/>
  <c r="BO47" i="14"/>
  <c r="CE47" i="14"/>
  <c r="CU47" i="14"/>
  <c r="DK47" i="14"/>
  <c r="EA47" i="14"/>
  <c r="AG60" i="14"/>
  <c r="DY60" i="14"/>
  <c r="AH152" i="14"/>
  <c r="AX152" i="14"/>
  <c r="CD152" i="14"/>
  <c r="BY38" i="21"/>
  <c r="BW15" i="15"/>
  <c r="DW82" i="14"/>
  <c r="CD38" i="21"/>
  <c r="EI205" i="14"/>
  <c r="DS82" i="14"/>
  <c r="DZ15" i="23" s="1"/>
  <c r="CF136" i="14"/>
  <c r="DU130" i="15"/>
  <c r="DD38" i="21"/>
  <c r="CO189" i="14"/>
  <c r="BX38" i="21"/>
  <c r="BT189" i="14"/>
  <c r="Z15" i="15"/>
  <c r="DX130" i="15"/>
  <c r="W131" i="14"/>
  <c r="BN152" i="14"/>
  <c r="DT15" i="15"/>
  <c r="AB131" i="14"/>
  <c r="AB130" i="14" s="1"/>
  <c r="V130" i="15"/>
  <c r="S130" i="14"/>
  <c r="L40" i="13" s="1"/>
  <c r="EB130" i="15"/>
  <c r="DG130" i="15"/>
  <c r="AQ101" i="13"/>
  <c r="AM7" i="13"/>
  <c r="AC15" i="13"/>
  <c r="EI84" i="14"/>
  <c r="AQ36" i="13"/>
  <c r="AE189" i="14"/>
  <c r="DX82" i="14"/>
  <c r="S130" i="15"/>
  <c r="DB189" i="14"/>
  <c r="DO189" i="14"/>
  <c r="CK17" i="14"/>
  <c r="AJ7" i="13" s="1"/>
  <c r="E54" i="23"/>
  <c r="DU15" i="15"/>
  <c r="DG131" i="14"/>
  <c r="AQ100" i="13" s="1"/>
  <c r="CY130" i="15"/>
  <c r="CY131" i="14"/>
  <c r="CY130" i="14" s="1"/>
  <c r="CG38" i="21"/>
  <c r="CH131" i="14"/>
  <c r="CH130" i="14" s="1"/>
  <c r="CH130" i="15"/>
  <c r="DM130" i="15"/>
  <c r="AK37" i="13"/>
  <c r="DT130" i="15"/>
  <c r="DF189" i="14"/>
  <c r="DV130" i="15"/>
  <c r="EI130" i="15"/>
  <c r="EB131" i="14"/>
  <c r="EB130" i="14" s="1"/>
  <c r="DI38" i="21"/>
  <c r="DD130" i="15"/>
  <c r="L103" i="13"/>
  <c r="DZ130" i="14"/>
  <c r="AP38" i="13"/>
  <c r="DZ130" i="15"/>
  <c r="DF130" i="15"/>
  <c r="BZ130" i="15"/>
  <c r="BZ131" i="14"/>
  <c r="BA17" i="14"/>
  <c r="BA15" i="15"/>
  <c r="AP133" i="14"/>
  <c r="T102" i="13" s="1"/>
  <c r="EH130" i="15"/>
  <c r="DF38" i="21"/>
  <c r="DF130" i="14"/>
  <c r="DE133" i="14"/>
  <c r="AP102" i="13" s="1"/>
  <c r="AD17" i="14"/>
  <c r="AD15" i="15"/>
  <c r="EB15" i="15"/>
  <c r="DE38" i="21"/>
  <c r="AO36" i="13"/>
  <c r="DG189" i="14"/>
  <c r="DI133" i="14"/>
  <c r="DN189" i="14"/>
  <c r="AP15" i="13"/>
  <c r="CB38" i="21"/>
  <c r="AF15" i="13"/>
  <c r="Q205" i="15"/>
  <c r="Y59" i="21"/>
  <c r="Z75" i="14"/>
  <c r="AG16" i="23" s="1"/>
  <c r="AP75" i="14"/>
  <c r="AW16" i="23" s="1"/>
  <c r="BF75" i="14"/>
  <c r="BM16" i="23" s="1"/>
  <c r="BV75" i="14"/>
  <c r="CC16" i="23" s="1"/>
  <c r="CL75" i="14"/>
  <c r="CS16" i="23" s="1"/>
  <c r="DB75" i="14"/>
  <c r="DI16" i="23" s="1"/>
  <c r="DR75" i="14"/>
  <c r="DY16" i="23" s="1"/>
  <c r="EH75" i="14"/>
  <c r="DL136" i="14"/>
  <c r="Q205" i="14"/>
  <c r="AN36" i="13"/>
  <c r="AL101" i="13"/>
  <c r="CD130" i="14"/>
  <c r="BJ38" i="21"/>
  <c r="Z130" i="15"/>
  <c r="DB130" i="15"/>
  <c r="CT130" i="15"/>
  <c r="CJ130" i="14"/>
  <c r="CD189" i="14"/>
  <c r="BS189" i="14"/>
  <c r="BM189" i="14"/>
  <c r="Y35" i="14"/>
  <c r="AO35" i="14"/>
  <c r="BE35" i="14"/>
  <c r="BU35" i="14"/>
  <c r="CK35" i="14"/>
  <c r="DA35" i="14"/>
  <c r="DQ35" i="14"/>
  <c r="EG35" i="14"/>
  <c r="AA35" i="14"/>
  <c r="AQ35" i="14"/>
  <c r="BG35" i="14"/>
  <c r="DC35" i="14"/>
  <c r="EI35" i="14"/>
  <c r="AC47" i="14"/>
  <c r="AS47" i="14"/>
  <c r="BI47" i="14"/>
  <c r="BY47" i="14"/>
  <c r="CO47" i="14"/>
  <c r="DE47" i="14"/>
  <c r="DU47" i="14"/>
  <c r="V47" i="14"/>
  <c r="AL47" i="14"/>
  <c r="BB47" i="14"/>
  <c r="BR47" i="14"/>
  <c r="CH47" i="14"/>
  <c r="CX47" i="14"/>
  <c r="DN47" i="14"/>
  <c r="ED47" i="14"/>
  <c r="AE47" i="14"/>
  <c r="AU47" i="14"/>
  <c r="BK47" i="14"/>
  <c r="CA47" i="14"/>
  <c r="CQ47" i="14"/>
  <c r="DG47" i="14"/>
  <c r="DW47" i="14"/>
  <c r="AD60" i="14"/>
  <c r="AT60" i="14"/>
  <c r="BJ60" i="14"/>
  <c r="BZ60" i="14"/>
  <c r="CP60" i="14"/>
  <c r="DF60" i="14"/>
  <c r="DV60" i="14"/>
  <c r="Z136" i="14"/>
  <c r="AP136" i="14"/>
  <c r="BF136" i="14"/>
  <c r="BV136" i="14"/>
  <c r="CL136" i="14"/>
  <c r="DB136" i="14"/>
  <c r="DR136" i="14"/>
  <c r="EH136" i="14"/>
  <c r="EA136" i="14"/>
  <c r="AC152" i="14"/>
  <c r="AS152" i="14"/>
  <c r="BI152" i="14"/>
  <c r="BY152" i="14"/>
  <c r="CO152" i="14"/>
  <c r="DE152" i="14"/>
  <c r="DU152" i="14"/>
  <c r="DU82" i="15"/>
  <c r="Q133" i="15"/>
  <c r="CT38" i="21"/>
  <c r="CS189" i="14"/>
  <c r="CM130" i="14"/>
  <c r="AB189" i="14"/>
  <c r="AE60" i="14"/>
  <c r="AU60" i="14"/>
  <c r="BK60" i="14"/>
  <c r="CA60" i="14"/>
  <c r="CQ60" i="14"/>
  <c r="DG60" i="14"/>
  <c r="DW60" i="14"/>
  <c r="AO37" i="13"/>
  <c r="CX38" i="21"/>
  <c r="AK36" i="13"/>
  <c r="CB15" i="15"/>
  <c r="BM38" i="21"/>
  <c r="DS35" i="14"/>
  <c r="CR38" i="21"/>
  <c r="AL102" i="13"/>
  <c r="CJ189" i="14"/>
  <c r="CD130" i="15"/>
  <c r="AF47" i="14"/>
  <c r="AV47" i="14"/>
  <c r="BL47" i="14"/>
  <c r="CB47" i="14"/>
  <c r="CR47" i="14"/>
  <c r="DH47" i="14"/>
  <c r="DX47" i="14"/>
  <c r="AF75" i="14"/>
  <c r="AM16" i="23" s="1"/>
  <c r="BL75" i="14"/>
  <c r="BS16" i="23" s="1"/>
  <c r="CB75" i="14"/>
  <c r="CI16" i="23" s="1"/>
  <c r="DH75" i="14"/>
  <c r="DO16" i="23" s="1"/>
  <c r="DX75" i="14"/>
  <c r="BU75" i="14"/>
  <c r="CB16" i="23" s="1"/>
  <c r="CK75" i="14"/>
  <c r="CR16" i="23" s="1"/>
  <c r="DQ75" i="14"/>
  <c r="DX16" i="23" s="1"/>
  <c r="DM82" i="14"/>
  <c r="DT15" i="23" s="1"/>
  <c r="AC136" i="14"/>
  <c r="AS136" i="14"/>
  <c r="BI136" i="14"/>
  <c r="BY136" i="14"/>
  <c r="CO136" i="14"/>
  <c r="DE136" i="14"/>
  <c r="DU136" i="14"/>
  <c r="V136" i="14"/>
  <c r="CD15" i="15"/>
  <c r="AA189" i="14"/>
  <c r="AC130" i="15"/>
  <c r="Q38" i="21"/>
  <c r="Q23" i="14"/>
  <c r="AG152" i="14"/>
  <c r="AW152" i="14"/>
  <c r="BM152" i="14"/>
  <c r="CC152" i="14"/>
  <c r="CS152" i="14"/>
  <c r="DI152" i="14"/>
  <c r="DY152" i="14"/>
  <c r="AM37" i="13"/>
  <c r="AF37" i="13"/>
  <c r="AD37" i="13"/>
  <c r="AD38" i="13"/>
  <c r="AA102" i="13"/>
  <c r="AH130" i="15"/>
  <c r="V130" i="14"/>
  <c r="AA47" i="14"/>
  <c r="BG47" i="14"/>
  <c r="BW47" i="14"/>
  <c r="DS47" i="14"/>
  <c r="EI47" i="14"/>
  <c r="AE136" i="14"/>
  <c r="AU136" i="14"/>
  <c r="BK136" i="14"/>
  <c r="CA136" i="14"/>
  <c r="CQ136" i="14"/>
  <c r="DG136" i="14"/>
  <c r="DW136" i="14"/>
  <c r="CW130" i="15"/>
  <c r="CU130" i="15"/>
  <c r="BS130" i="15"/>
  <c r="AB38" i="13"/>
  <c r="BX47" i="14"/>
  <c r="AL60" i="14"/>
  <c r="DN60" i="14"/>
  <c r="EF82" i="14"/>
  <c r="AJ136" i="14"/>
  <c r="AN15" i="13"/>
  <c r="AH15" i="13"/>
  <c r="BQ130" i="15"/>
  <c r="BN130" i="15"/>
  <c r="AC59" i="21"/>
  <c r="AD130" i="15"/>
  <c r="AA59" i="21"/>
  <c r="V75" i="14"/>
  <c r="AC16" i="23" s="1"/>
  <c r="EC60" i="14"/>
  <c r="DQ82" i="14"/>
  <c r="DX15" i="23" s="1"/>
  <c r="DU82" i="14"/>
  <c r="AG136" i="14"/>
  <c r="AW136" i="14"/>
  <c r="BM136" i="14"/>
  <c r="CC136" i="14"/>
  <c r="CS136" i="14"/>
  <c r="DI136" i="14"/>
  <c r="DY136" i="14"/>
  <c r="CV189" i="14"/>
  <c r="CQ189" i="14"/>
  <c r="CM130" i="15"/>
  <c r="X59" i="21"/>
  <c r="V60" i="14"/>
  <c r="BB60" i="14"/>
  <c r="BR60" i="14"/>
  <c r="CH60" i="14"/>
  <c r="CX60" i="14"/>
  <c r="AV75" i="14"/>
  <c r="BC16" i="23" s="1"/>
  <c r="CR75" i="14"/>
  <c r="CY16" i="23" s="1"/>
  <c r="Y75" i="14"/>
  <c r="AF16" i="23" s="1"/>
  <c r="EB136" i="14"/>
  <c r="AM38" i="13"/>
  <c r="AJ37" i="13"/>
  <c r="AI101" i="13"/>
  <c r="AA38" i="13"/>
  <c r="EI82" i="14"/>
  <c r="AI136" i="14"/>
  <c r="AY136" i="14"/>
  <c r="BO136" i="14"/>
  <c r="CE136" i="14"/>
  <c r="CU136" i="14"/>
  <c r="DK136" i="14"/>
  <c r="AL37" i="13"/>
  <c r="AB15" i="13"/>
  <c r="Q20" i="14"/>
  <c r="J10" i="13" s="1"/>
  <c r="DZ152" i="14"/>
  <c r="AF102" i="13"/>
  <c r="BP189" i="14"/>
  <c r="Z7" i="13"/>
  <c r="X47" i="14"/>
  <c r="AN47" i="14"/>
  <c r="BD47" i="14"/>
  <c r="BT47" i="14"/>
  <c r="CJ47" i="14"/>
  <c r="CZ47" i="14"/>
  <c r="DP47" i="14"/>
  <c r="EF47" i="14"/>
  <c r="CD60" i="14"/>
  <c r="X152" i="14"/>
  <c r="AN152" i="14"/>
  <c r="BD152" i="14"/>
  <c r="BT152" i="14"/>
  <c r="CJ152" i="14"/>
  <c r="CZ152" i="14"/>
  <c r="DP152" i="14"/>
  <c r="EF152" i="14"/>
  <c r="AG102" i="13"/>
  <c r="BK189" i="14"/>
  <c r="AA36" i="13"/>
  <c r="AE59" i="21"/>
  <c r="Z60" i="14"/>
  <c r="AP60" i="14"/>
  <c r="BF60" i="14"/>
  <c r="BV60" i="14"/>
  <c r="CL60" i="14"/>
  <c r="DB60" i="14"/>
  <c r="DR60" i="14"/>
  <c r="EH60" i="14"/>
  <c r="AI60" i="14"/>
  <c r="AO75" i="14"/>
  <c r="AV16" i="23" s="1"/>
  <c r="BE75" i="14"/>
  <c r="BL16" i="23" s="1"/>
  <c r="DA75" i="14"/>
  <c r="DH16" i="23" s="1"/>
  <c r="CT152" i="14"/>
  <c r="DJ152" i="14"/>
  <c r="AQ15" i="13"/>
  <c r="AQ38" i="13"/>
  <c r="BN189" i="14"/>
  <c r="AI38" i="13"/>
  <c r="CC130" i="14"/>
  <c r="AK38" i="13"/>
  <c r="AA15" i="13"/>
  <c r="AG38" i="13"/>
  <c r="BT130" i="14"/>
  <c r="AD100" i="13"/>
  <c r="EC130" i="14"/>
  <c r="CI189" i="14"/>
  <c r="AG15" i="13"/>
  <c r="AE7" i="13"/>
  <c r="CH189" i="14"/>
  <c r="DE189" i="14"/>
  <c r="AP101" i="13"/>
  <c r="DA130" i="14"/>
  <c r="AO101" i="13"/>
  <c r="AG7" i="13"/>
  <c r="CB189" i="14"/>
  <c r="BW189" i="14"/>
  <c r="AM36" i="13"/>
  <c r="AF7" i="13"/>
  <c r="DU130" i="14"/>
  <c r="DN130" i="14"/>
  <c r="CT131" i="14"/>
  <c r="CO130" i="15"/>
  <c r="BV15" i="15"/>
  <c r="BW131" i="14"/>
  <c r="BJ132" i="14"/>
  <c r="AY38" i="21"/>
  <c r="T130" i="15"/>
  <c r="T132" i="14"/>
  <c r="EC189" i="14"/>
  <c r="DW198" i="14"/>
  <c r="DT205" i="14"/>
  <c r="EG15" i="15"/>
  <c r="DS15" i="15"/>
  <c r="DO130" i="15"/>
  <c r="CW131" i="14"/>
  <c r="CJ130" i="15"/>
  <c r="BO130" i="15"/>
  <c r="BK131" i="14"/>
  <c r="BI132" i="14"/>
  <c r="AZ38" i="21"/>
  <c r="AH130" i="14"/>
  <c r="AA130" i="15"/>
  <c r="AA131" i="14"/>
  <c r="AA130" i="14" s="1"/>
  <c r="DV82" i="15"/>
  <c r="DV84" i="14"/>
  <c r="DV82" i="14" s="1"/>
  <c r="DO17" i="14"/>
  <c r="CF130" i="14"/>
  <c r="BE17" i="14"/>
  <c r="Y7" i="13" s="1"/>
  <c r="BE15" i="15"/>
  <c r="AH60" i="14"/>
  <c r="AX60" i="14"/>
  <c r="BN60" i="14"/>
  <c r="CT60" i="14"/>
  <c r="DJ60" i="14"/>
  <c r="DZ60" i="14"/>
  <c r="CU189" i="14"/>
  <c r="CL38" i="21"/>
  <c r="CF130" i="15"/>
  <c r="BZ38" i="21"/>
  <c r="EI130" i="14"/>
  <c r="DR130" i="14"/>
  <c r="DP130" i="14"/>
  <c r="DB131" i="14"/>
  <c r="AO100" i="13" s="1"/>
  <c r="CC130" i="15"/>
  <c r="BP131" i="14"/>
  <c r="BP130" i="14" s="1"/>
  <c r="DN82" i="14"/>
  <c r="DU15" i="23" s="1"/>
  <c r="DR130" i="15"/>
  <c r="P91" i="21"/>
  <c r="R91" i="21" s="1"/>
  <c r="BN132" i="14"/>
  <c r="AB101" i="13" s="1"/>
  <c r="BG38" i="21"/>
  <c r="DS131" i="14"/>
  <c r="DS130" i="14" s="1"/>
  <c r="CU132" i="14"/>
  <c r="CS131" i="14"/>
  <c r="CS130" i="14" s="1"/>
  <c r="CI131" i="14"/>
  <c r="BU38" i="21"/>
  <c r="EH133" i="14"/>
  <c r="EH130" i="14" s="1"/>
  <c r="DJ189" i="14"/>
  <c r="DI130" i="14"/>
  <c r="CK131" i="14"/>
  <c r="BY130" i="15"/>
  <c r="BQ131" i="14"/>
  <c r="BQ130" i="14" s="1"/>
  <c r="BW35" i="14"/>
  <c r="CM35" i="14"/>
  <c r="EE132" i="14"/>
  <c r="DL130" i="14"/>
  <c r="CE38" i="21"/>
  <c r="BH38" i="21"/>
  <c r="AG132" i="14"/>
  <c r="Q101" i="13" s="1"/>
  <c r="AG130" i="15"/>
  <c r="AA17" i="14"/>
  <c r="AA15" i="15"/>
  <c r="EC130" i="15"/>
  <c r="CG130" i="15"/>
  <c r="DT131" i="14"/>
  <c r="DT130" i="14" s="1"/>
  <c r="CY189" i="14"/>
  <c r="CQ38" i="21"/>
  <c r="CO15" i="15"/>
  <c r="BX130" i="15"/>
  <c r="AW17" i="14"/>
  <c r="BZ15" i="15"/>
  <c r="E52" i="23"/>
  <c r="DJ130" i="14"/>
  <c r="CN130" i="14"/>
  <c r="ED130" i="15"/>
  <c r="BT130" i="15"/>
  <c r="BI189" i="14"/>
  <c r="DM189" i="14"/>
  <c r="BV189" i="14"/>
  <c r="AY60" i="14"/>
  <c r="BO60" i="14"/>
  <c r="CE60" i="14"/>
  <c r="CU60" i="14"/>
  <c r="DK60" i="14"/>
  <c r="EA60" i="14"/>
  <c r="AB60" i="14"/>
  <c r="AR60" i="14"/>
  <c r="BH60" i="14"/>
  <c r="BX60" i="14"/>
  <c r="CN60" i="14"/>
  <c r="DD60" i="14"/>
  <c r="DT60" i="14"/>
  <c r="U75" i="14"/>
  <c r="AB16" i="23" s="1"/>
  <c r="AL75" i="14"/>
  <c r="AS16" i="23" s="1"/>
  <c r="BB75" i="14"/>
  <c r="BI16" i="23" s="1"/>
  <c r="BR75" i="14"/>
  <c r="BY16" i="23" s="1"/>
  <c r="CH75" i="14"/>
  <c r="CO16" i="23" s="1"/>
  <c r="CX75" i="14"/>
  <c r="DE16" i="23" s="1"/>
  <c r="DN75" i="14"/>
  <c r="DU16" i="23" s="1"/>
  <c r="ED75" i="14"/>
  <c r="AE75" i="14"/>
  <c r="AL16" i="23" s="1"/>
  <c r="AU75" i="14"/>
  <c r="BK75" i="14"/>
  <c r="BR16" i="23" s="1"/>
  <c r="CA75" i="14"/>
  <c r="CH16" i="23" s="1"/>
  <c r="CQ75" i="14"/>
  <c r="DG75" i="14"/>
  <c r="DN16" i="23" s="1"/>
  <c r="DW75" i="14"/>
  <c r="AG75" i="14"/>
  <c r="AW75" i="14"/>
  <c r="BD16" i="23" s="1"/>
  <c r="BM75" i="14"/>
  <c r="CC75" i="14"/>
  <c r="CS75" i="14"/>
  <c r="CZ16" i="23" s="1"/>
  <c r="DI75" i="14"/>
  <c r="DP16" i="23" s="1"/>
  <c r="DY75" i="14"/>
  <c r="DL82" i="14"/>
  <c r="DS15" i="23" s="1"/>
  <c r="EB82" i="14"/>
  <c r="AL130" i="15"/>
  <c r="R199" i="15"/>
  <c r="Q14" i="14"/>
  <c r="AA60" i="14"/>
  <c r="AQ60" i="14"/>
  <c r="BG60" i="14"/>
  <c r="BW60" i="14"/>
  <c r="CM60" i="14"/>
  <c r="DC60" i="14"/>
  <c r="DS60" i="14"/>
  <c r="EI60" i="14"/>
  <c r="EC82" i="14"/>
  <c r="AB136" i="14"/>
  <c r="AR136" i="14"/>
  <c r="BH136" i="14"/>
  <c r="BX136" i="14"/>
  <c r="CN136" i="14"/>
  <c r="DD136" i="14"/>
  <c r="DT136" i="14"/>
  <c r="U136" i="14"/>
  <c r="AK136" i="14"/>
  <c r="R42" i="13" s="1"/>
  <c r="BA136" i="14"/>
  <c r="BQ136" i="14"/>
  <c r="CG136" i="14"/>
  <c r="CW136" i="14"/>
  <c r="DM136" i="14"/>
  <c r="EC136" i="14"/>
  <c r="AD136" i="14"/>
  <c r="AT136" i="14"/>
  <c r="BJ136" i="14"/>
  <c r="BZ136" i="14"/>
  <c r="CP136" i="14"/>
  <c r="DF136" i="14"/>
  <c r="DV136" i="14"/>
  <c r="W136" i="14"/>
  <c r="AM136" i="14"/>
  <c r="BC136" i="14"/>
  <c r="BS136" i="14"/>
  <c r="CI136" i="14"/>
  <c r="CY136" i="14"/>
  <c r="DO136" i="14"/>
  <c r="EE136" i="14"/>
  <c r="AO15" i="15"/>
  <c r="AF189" i="14"/>
  <c r="AH47" i="14"/>
  <c r="AX47" i="14"/>
  <c r="BN47" i="14"/>
  <c r="CD47" i="14"/>
  <c r="CT47" i="14"/>
  <c r="DJ47" i="14"/>
  <c r="DZ47" i="14"/>
  <c r="Q133" i="14"/>
  <c r="AL136" i="14"/>
  <c r="BB136" i="14"/>
  <c r="BR136" i="14"/>
  <c r="CH136" i="14"/>
  <c r="CX136" i="14"/>
  <c r="DN136" i="14"/>
  <c r="ED136" i="14"/>
  <c r="X136" i="14"/>
  <c r="AN136" i="14"/>
  <c r="BD136" i="14"/>
  <c r="BT136" i="14"/>
  <c r="CJ136" i="14"/>
  <c r="CZ136" i="14"/>
  <c r="DP136" i="14"/>
  <c r="EF136" i="14"/>
  <c r="Q9" i="15"/>
  <c r="AK130" i="14"/>
  <c r="AG47" i="14"/>
  <c r="AW47" i="14"/>
  <c r="BM47" i="14"/>
  <c r="CC47" i="14"/>
  <c r="CS47" i="14"/>
  <c r="DI47" i="14"/>
  <c r="DY47" i="14"/>
  <c r="Z47" i="14"/>
  <c r="AP47" i="14"/>
  <c r="BF47" i="14"/>
  <c r="BV47" i="14"/>
  <c r="CL47" i="14"/>
  <c r="DB47" i="14"/>
  <c r="DR47" i="14"/>
  <c r="EH47" i="14"/>
  <c r="AC60" i="14"/>
  <c r="AS60" i="14"/>
  <c r="BI60" i="14"/>
  <c r="BY60" i="14"/>
  <c r="CO60" i="14"/>
  <c r="DE60" i="14"/>
  <c r="DU60" i="14"/>
  <c r="EE82" i="14"/>
  <c r="AK130" i="15"/>
  <c r="AD131" i="14"/>
  <c r="AD130" i="14" s="1"/>
  <c r="AD75" i="14"/>
  <c r="AK16" i="23" s="1"/>
  <c r="AT75" i="14"/>
  <c r="BA16" i="23" s="1"/>
  <c r="BJ75" i="14"/>
  <c r="BZ75" i="14"/>
  <c r="CG16" i="23" s="1"/>
  <c r="CP75" i="14"/>
  <c r="CW16" i="23" s="1"/>
  <c r="DF75" i="14"/>
  <c r="DV75" i="14"/>
  <c r="W75" i="14"/>
  <c r="AD16" i="23" s="1"/>
  <c r="AM75" i="14"/>
  <c r="AT16" i="23" s="1"/>
  <c r="BC75" i="14"/>
  <c r="BJ16" i="23" s="1"/>
  <c r="BS75" i="14"/>
  <c r="BZ16" i="23" s="1"/>
  <c r="CI75" i="14"/>
  <c r="CP16" i="23" s="1"/>
  <c r="CY75" i="14"/>
  <c r="DF16" i="23" s="1"/>
  <c r="DO75" i="14"/>
  <c r="DV16" i="23" s="1"/>
  <c r="EE75" i="14"/>
  <c r="DP82" i="14"/>
  <c r="DW15" i="23" s="1"/>
  <c r="Q82" i="21"/>
  <c r="AE130" i="14"/>
  <c r="AC131" i="14"/>
  <c r="AA75" i="14"/>
  <c r="AQ75" i="14"/>
  <c r="BG75" i="14"/>
  <c r="BW75" i="14"/>
  <c r="CM75" i="14"/>
  <c r="DC75" i="14"/>
  <c r="DS75" i="14"/>
  <c r="DZ16" i="23" s="1"/>
  <c r="EI75" i="14"/>
  <c r="AC75" i="14"/>
  <c r="AS75" i="14"/>
  <c r="BI75" i="14"/>
  <c r="BP16" i="23" s="1"/>
  <c r="BY75" i="14"/>
  <c r="CO75" i="14"/>
  <c r="DE75" i="14"/>
  <c r="DL16" i="23" s="1"/>
  <c r="DU75" i="14"/>
  <c r="EG82" i="14"/>
  <c r="AF136" i="14"/>
  <c r="AV136" i="14"/>
  <c r="BL136" i="14"/>
  <c r="CB136" i="14"/>
  <c r="CR136" i="14"/>
  <c r="DH136" i="14"/>
  <c r="DX136" i="14"/>
  <c r="P199" i="15"/>
  <c r="AC189" i="14"/>
  <c r="AJ47" i="14"/>
  <c r="AZ47" i="14"/>
  <c r="BP47" i="14"/>
  <c r="CF47" i="14"/>
  <c r="CV47" i="14"/>
  <c r="DL47" i="14"/>
  <c r="EB47" i="14"/>
  <c r="AS15" i="15"/>
  <c r="AB59" i="21"/>
  <c r="Q10" i="14"/>
  <c r="U47" i="14"/>
  <c r="AK47" i="14"/>
  <c r="BA47" i="14"/>
  <c r="BQ47" i="14"/>
  <c r="CG47" i="14"/>
  <c r="CW47" i="14"/>
  <c r="DM47" i="14"/>
  <c r="EC47" i="14"/>
  <c r="AD47" i="14"/>
  <c r="AT47" i="14"/>
  <c r="BJ47" i="14"/>
  <c r="BZ47" i="14"/>
  <c r="CP47" i="14"/>
  <c r="DF47" i="14"/>
  <c r="DV47" i="14"/>
  <c r="AH136" i="14"/>
  <c r="AX136" i="14"/>
  <c r="BN136" i="14"/>
  <c r="CD136" i="14"/>
  <c r="CT136" i="14"/>
  <c r="DJ136" i="14"/>
  <c r="DZ136" i="14"/>
  <c r="AA136" i="14"/>
  <c r="AQ136" i="14"/>
  <c r="BG136" i="14"/>
  <c r="BW136" i="14"/>
  <c r="CM136" i="14"/>
  <c r="DC136" i="14"/>
  <c r="DS136" i="14"/>
  <c r="EI136" i="14"/>
  <c r="Y152" i="14"/>
  <c r="AO152" i="14"/>
  <c r="BE152" i="14"/>
  <c r="BU152" i="14"/>
  <c r="CK152" i="14"/>
  <c r="DA152" i="14"/>
  <c r="DQ152" i="14"/>
  <c r="EG152" i="14"/>
  <c r="AB15" i="15"/>
  <c r="Z131" i="14"/>
  <c r="AH35" i="14"/>
  <c r="AX35" i="14"/>
  <c r="BN35" i="14"/>
  <c r="CD35" i="14"/>
  <c r="CT35" i="14"/>
  <c r="DJ35" i="14"/>
  <c r="DZ35" i="14"/>
  <c r="Z152" i="14"/>
  <c r="AP152" i="14"/>
  <c r="BF152" i="14"/>
  <c r="BV152" i="14"/>
  <c r="CL152" i="14"/>
  <c r="DB152" i="14"/>
  <c r="DR152" i="14"/>
  <c r="EH152" i="14"/>
  <c r="AI152" i="14"/>
  <c r="AY152" i="14"/>
  <c r="BO152" i="14"/>
  <c r="CE152" i="14"/>
  <c r="CU152" i="14"/>
  <c r="DK152" i="14"/>
  <c r="EA152" i="14"/>
  <c r="AB152" i="14"/>
  <c r="AR152" i="14"/>
  <c r="BH152" i="14"/>
  <c r="BX152" i="14"/>
  <c r="CN152" i="14"/>
  <c r="DD152" i="14"/>
  <c r="DT152" i="14"/>
  <c r="U152" i="14"/>
  <c r="AK152" i="14"/>
  <c r="BA152" i="14"/>
  <c r="BQ152" i="14"/>
  <c r="CG152" i="14"/>
  <c r="CW152" i="14"/>
  <c r="DM152" i="14"/>
  <c r="EC152" i="14"/>
  <c r="Q199" i="15"/>
  <c r="U189" i="14"/>
  <c r="Q129" i="14"/>
  <c r="J39" i="13" s="1"/>
  <c r="AA152" i="14"/>
  <c r="AQ152" i="14"/>
  <c r="BG152" i="14"/>
  <c r="BW152" i="14"/>
  <c r="CM152" i="14"/>
  <c r="DC152" i="14"/>
  <c r="DS152" i="14"/>
  <c r="EI152" i="14"/>
  <c r="AJ152" i="14"/>
  <c r="AZ152" i="14"/>
  <c r="BP152" i="14"/>
  <c r="CF152" i="14"/>
  <c r="CV152" i="14"/>
  <c r="DL152" i="14"/>
  <c r="EB152" i="14"/>
  <c r="V152" i="14"/>
  <c r="AL152" i="14"/>
  <c r="BB152" i="14"/>
  <c r="BR152" i="14"/>
  <c r="CH152" i="14"/>
  <c r="CX152" i="14"/>
  <c r="DN152" i="14"/>
  <c r="ED152" i="14"/>
  <c r="Z59" i="21"/>
  <c r="AJ35" i="14"/>
  <c r="AZ35" i="14"/>
  <c r="BP35" i="14"/>
  <c r="CF35" i="14"/>
  <c r="CV35" i="14"/>
  <c r="DL35" i="14"/>
  <c r="EB35" i="14"/>
  <c r="AC35" i="14"/>
  <c r="AS35" i="14"/>
  <c r="BI35" i="14"/>
  <c r="BY35" i="14"/>
  <c r="CO35" i="14"/>
  <c r="DE35" i="14"/>
  <c r="DU35" i="14"/>
  <c r="AE35" i="14"/>
  <c r="AU35" i="14"/>
  <c r="BK35" i="14"/>
  <c r="CA35" i="14"/>
  <c r="CQ35" i="14"/>
  <c r="DG35" i="14"/>
  <c r="DW35" i="14"/>
  <c r="AB35" i="14"/>
  <c r="AR35" i="14"/>
  <c r="BH35" i="14"/>
  <c r="BX35" i="14"/>
  <c r="CN35" i="14"/>
  <c r="DD35" i="14"/>
  <c r="DT35" i="14"/>
  <c r="AF35" i="14"/>
  <c r="AV35" i="14"/>
  <c r="BL35" i="14"/>
  <c r="CB35" i="14"/>
  <c r="CR35" i="14"/>
  <c r="DH35" i="14"/>
  <c r="DX35" i="14"/>
  <c r="AD189" i="14"/>
  <c r="Q12" i="14"/>
  <c r="J15" i="13" s="1"/>
  <c r="AH75" i="14"/>
  <c r="AO16" i="23" s="1"/>
  <c r="AX75" i="14"/>
  <c r="BN75" i="14"/>
  <c r="BU16" i="23" s="1"/>
  <c r="CD75" i="14"/>
  <c r="CK16" i="23" s="1"/>
  <c r="CT75" i="14"/>
  <c r="DJ75" i="14"/>
  <c r="DQ16" i="23" s="1"/>
  <c r="DZ75" i="14"/>
  <c r="W35" i="14"/>
  <c r="AM35" i="14"/>
  <c r="BC35" i="14"/>
  <c r="BS35" i="14"/>
  <c r="CI35" i="14"/>
  <c r="CY35" i="14"/>
  <c r="DO35" i="14"/>
  <c r="EE35" i="14"/>
  <c r="W60" i="14"/>
  <c r="AM60" i="14"/>
  <c r="BC60" i="14"/>
  <c r="BS60" i="14"/>
  <c r="CI60" i="14"/>
  <c r="CY60" i="14"/>
  <c r="DO60" i="14"/>
  <c r="EE60" i="14"/>
  <c r="AF60" i="14"/>
  <c r="AV60" i="14"/>
  <c r="BL60" i="14"/>
  <c r="CB60" i="14"/>
  <c r="CR60" i="14"/>
  <c r="DH60" i="14"/>
  <c r="DX60" i="14"/>
  <c r="Y60" i="14"/>
  <c r="AO60" i="14"/>
  <c r="BE60" i="14"/>
  <c r="BU60" i="14"/>
  <c r="CK60" i="14"/>
  <c r="DA60" i="14"/>
  <c r="DQ60" i="14"/>
  <c r="EG60" i="14"/>
  <c r="AI75" i="14"/>
  <c r="AY75" i="14"/>
  <c r="BF16" i="23" s="1"/>
  <c r="BO75" i="14"/>
  <c r="BV16" i="23" s="1"/>
  <c r="CE75" i="14"/>
  <c r="CU75" i="14"/>
  <c r="DB16" i="23" s="1"/>
  <c r="DK75" i="14"/>
  <c r="DR16" i="23" s="1"/>
  <c r="EA75" i="14"/>
  <c r="AK75" i="14"/>
  <c r="AR16" i="23" s="1"/>
  <c r="BA75" i="14"/>
  <c r="BQ75" i="14"/>
  <c r="BX16" i="23" s="1"/>
  <c r="CG75" i="14"/>
  <c r="CN16" i="23" s="1"/>
  <c r="CW75" i="14"/>
  <c r="DM75" i="14"/>
  <c r="DT16" i="23" s="1"/>
  <c r="EC75" i="14"/>
  <c r="DY82" i="14"/>
  <c r="AE152" i="14"/>
  <c r="AU152" i="14"/>
  <c r="BK152" i="14"/>
  <c r="CA152" i="14"/>
  <c r="CQ152" i="14"/>
  <c r="DG152" i="14"/>
  <c r="DW152" i="14"/>
  <c r="Q131" i="15"/>
  <c r="W189" i="14"/>
  <c r="Q25" i="14"/>
  <c r="X60" i="14"/>
  <c r="AN60" i="14"/>
  <c r="BD60" i="14"/>
  <c r="BT60" i="14"/>
  <c r="CJ60" i="14"/>
  <c r="CZ60" i="14"/>
  <c r="DP60" i="14"/>
  <c r="EF60" i="14"/>
  <c r="AJ75" i="14"/>
  <c r="AQ16" i="23" s="1"/>
  <c r="AZ75" i="14"/>
  <c r="BG16" i="23" s="1"/>
  <c r="BP75" i="14"/>
  <c r="CF75" i="14"/>
  <c r="CM16" i="23" s="1"/>
  <c r="CV75" i="14"/>
  <c r="DC16" i="23" s="1"/>
  <c r="DL75" i="14"/>
  <c r="DS16" i="23" s="1"/>
  <c r="EB75" i="14"/>
  <c r="DZ82" i="14"/>
  <c r="Q131" i="14"/>
  <c r="AF152" i="14"/>
  <c r="AV152" i="14"/>
  <c r="BL152" i="14"/>
  <c r="CB152" i="14"/>
  <c r="CR152" i="14"/>
  <c r="DH152" i="14"/>
  <c r="DX152" i="14"/>
  <c r="Q132" i="15"/>
  <c r="L12" i="13"/>
  <c r="L11" i="13" s="1"/>
  <c r="EG130" i="15"/>
  <c r="EG133" i="14"/>
  <c r="EG130" i="14" s="1"/>
  <c r="EF130" i="15"/>
  <c r="EE17" i="14"/>
  <c r="EF132" i="14"/>
  <c r="EF130" i="14" s="1"/>
  <c r="ED133" i="14"/>
  <c r="ED130" i="14" s="1"/>
  <c r="EA130" i="15"/>
  <c r="DH189" i="14"/>
  <c r="DQ130" i="15"/>
  <c r="DQ132" i="14"/>
  <c r="DQ130" i="14" s="1"/>
  <c r="DJ38" i="21"/>
  <c r="DK130" i="15"/>
  <c r="DK131" i="14"/>
  <c r="DK130" i="14" s="1"/>
  <c r="DO130" i="14"/>
  <c r="DL189" i="14"/>
  <c r="DC38" i="21"/>
  <c r="DC130" i="15"/>
  <c r="DC131" i="14"/>
  <c r="DH130" i="14"/>
  <c r="CZ38" i="21"/>
  <c r="CZ130" i="14"/>
  <c r="CZ130" i="15"/>
  <c r="CV133" i="14"/>
  <c r="AM102" i="13" s="1"/>
  <c r="CV130" i="15"/>
  <c r="DK38" i="21"/>
  <c r="DM132" i="14"/>
  <c r="DM130" i="14" s="1"/>
  <c r="DJ130" i="15"/>
  <c r="DG38" i="21"/>
  <c r="DD130" i="14"/>
  <c r="DC189" i="14"/>
  <c r="DA189" i="14"/>
  <c r="DL130" i="15"/>
  <c r="DA38" i="21"/>
  <c r="DD189" i="14"/>
  <c r="DD17" i="14"/>
  <c r="AP7" i="13" s="1"/>
  <c r="CR189" i="14"/>
  <c r="CX132" i="14"/>
  <c r="CX130" i="15"/>
  <c r="CP133" i="14"/>
  <c r="AK102" i="13" s="1"/>
  <c r="CP130" i="15"/>
  <c r="CQ130" i="15"/>
  <c r="CQ131" i="14"/>
  <c r="CP189" i="14"/>
  <c r="CN189" i="14"/>
  <c r="CL189" i="14"/>
  <c r="CN17" i="14"/>
  <c r="CO132" i="14"/>
  <c r="CN130" i="15"/>
  <c r="CJ17" i="14"/>
  <c r="CE130" i="14"/>
  <c r="CG189" i="14"/>
  <c r="CC189" i="14"/>
  <c r="CB132" i="14"/>
  <c r="AG101" i="13" s="1"/>
  <c r="CB130" i="15"/>
  <c r="CJ38" i="21"/>
  <c r="CA38" i="21"/>
  <c r="CA189" i="14"/>
  <c r="CG131" i="14"/>
  <c r="BL17" i="14"/>
  <c r="BL15" i="15"/>
  <c r="BS130" i="14"/>
  <c r="BM133" i="14"/>
  <c r="BM130" i="15"/>
  <c r="BV133" i="14"/>
  <c r="AE102" i="13" s="1"/>
  <c r="BV130" i="15"/>
  <c r="BU130" i="15"/>
  <c r="BU133" i="14"/>
  <c r="BL189" i="14"/>
  <c r="BQ189" i="14"/>
  <c r="BT38" i="21"/>
  <c r="BW38" i="21"/>
  <c r="BP38" i="21"/>
  <c r="CF189" i="14"/>
  <c r="BX130" i="14"/>
  <c r="BO131" i="14"/>
  <c r="BH132" i="14"/>
  <c r="BU189" i="14"/>
  <c r="AW38" i="21"/>
  <c r="AT132" i="14"/>
  <c r="U101" i="13" s="1"/>
  <c r="AZ15" i="15"/>
  <c r="AZ17" i="14"/>
  <c r="W7" i="13" s="1"/>
  <c r="AX38" i="21"/>
  <c r="BI38" i="21"/>
  <c r="BK38" i="21"/>
  <c r="AZ133" i="14"/>
  <c r="W102" i="13" s="1"/>
  <c r="AV132" i="14"/>
  <c r="AN132" i="14"/>
  <c r="AL15" i="15"/>
  <c r="AW133" i="14"/>
  <c r="V102" i="13" s="1"/>
  <c r="AM132" i="14"/>
  <c r="AI130" i="14"/>
  <c r="AH189" i="14"/>
  <c r="AI59" i="21"/>
  <c r="AI130" i="15"/>
  <c r="AL131" i="14"/>
  <c r="AE198" i="15"/>
  <c r="AB17" i="14"/>
  <c r="Z189" i="14"/>
  <c r="AE130" i="15"/>
  <c r="Y133" i="14"/>
  <c r="Y189" i="14"/>
  <c r="U52" i="21"/>
  <c r="P190" i="15"/>
  <c r="R194" i="15"/>
  <c r="ED198" i="14"/>
  <c r="AG35" i="14"/>
  <c r="AW35" i="14"/>
  <c r="BM35" i="14"/>
  <c r="CC35" i="14"/>
  <c r="CS35" i="14"/>
  <c r="DI35" i="14"/>
  <c r="DY35" i="14"/>
  <c r="Z35" i="14"/>
  <c r="AP35" i="14"/>
  <c r="BF35" i="14"/>
  <c r="BV35" i="14"/>
  <c r="CL35" i="14"/>
  <c r="DB35" i="14"/>
  <c r="DR35" i="14"/>
  <c r="EH35" i="14"/>
  <c r="AI35" i="14"/>
  <c r="AY35" i="14"/>
  <c r="BO35" i="14"/>
  <c r="CE35" i="14"/>
  <c r="CU35" i="14"/>
  <c r="DK35" i="14"/>
  <c r="EA35" i="14"/>
  <c r="T189" i="14"/>
  <c r="Q189" i="15"/>
  <c r="U130" i="15"/>
  <c r="U133" i="14"/>
  <c r="U130" i="14" s="1"/>
  <c r="J66" i="13"/>
  <c r="J64" i="13" s="1"/>
  <c r="J63" i="13" s="1"/>
  <c r="Q59" i="21"/>
  <c r="E16" i="22"/>
  <c r="E7" i="22"/>
  <c r="U35" i="14"/>
  <c r="AK35" i="14"/>
  <c r="BA35" i="14"/>
  <c r="BQ35" i="14"/>
  <c r="CG35" i="14"/>
  <c r="CW35" i="14"/>
  <c r="DM35" i="14"/>
  <c r="EC35" i="14"/>
  <c r="AD35" i="14"/>
  <c r="AT35" i="14"/>
  <c r="BJ35" i="14"/>
  <c r="BZ35" i="14"/>
  <c r="CP35" i="14"/>
  <c r="DF35" i="14"/>
  <c r="DV35" i="14"/>
  <c r="DR84" i="14"/>
  <c r="DR82" i="14" s="1"/>
  <c r="DR82" i="15"/>
  <c r="EH84" i="14"/>
  <c r="EH82" i="14" s="1"/>
  <c r="EH82" i="15"/>
  <c r="F7" i="22"/>
  <c r="F16" i="22"/>
  <c r="F17" i="22" s="1"/>
  <c r="F18" i="22" s="1"/>
  <c r="S198" i="14"/>
  <c r="T29" i="14"/>
  <c r="V35" i="14"/>
  <c r="AL35" i="14"/>
  <c r="BB35" i="14"/>
  <c r="BR35" i="14"/>
  <c r="CH35" i="14"/>
  <c r="CX35" i="14"/>
  <c r="DN35" i="14"/>
  <c r="ED35" i="14"/>
  <c r="AD152" i="14"/>
  <c r="P44" i="13" s="1"/>
  <c r="AT152" i="14"/>
  <c r="BJ152" i="14"/>
  <c r="BZ152" i="14"/>
  <c r="CP152" i="14"/>
  <c r="DF152" i="14"/>
  <c r="DV152" i="14"/>
  <c r="W152" i="14"/>
  <c r="AM152" i="14"/>
  <c r="BC152" i="14"/>
  <c r="BS152" i="14"/>
  <c r="CI152" i="14"/>
  <c r="CY152" i="14"/>
  <c r="DO152" i="14"/>
  <c r="EE152" i="14"/>
  <c r="Q13" i="14"/>
  <c r="S31" i="14"/>
  <c r="X35" i="14"/>
  <c r="AN35" i="14"/>
  <c r="BD35" i="14"/>
  <c r="BT35" i="14"/>
  <c r="CJ35" i="14"/>
  <c r="CZ35" i="14"/>
  <c r="DP35" i="14"/>
  <c r="EF35" i="14"/>
  <c r="Y136" i="14"/>
  <c r="AO136" i="14"/>
  <c r="BE136" i="14"/>
  <c r="BU136" i="14"/>
  <c r="CK136" i="14"/>
  <c r="DA136" i="14"/>
  <c r="DQ136" i="14"/>
  <c r="EG136" i="14"/>
  <c r="S19" i="14"/>
  <c r="X75" i="14"/>
  <c r="AN75" i="14"/>
  <c r="BD75" i="14"/>
  <c r="BT75" i="14"/>
  <c r="CJ75" i="14"/>
  <c r="CZ75" i="14"/>
  <c r="DP75" i="14"/>
  <c r="EF75" i="14"/>
  <c r="S56" i="14"/>
  <c r="S176" i="15"/>
  <c r="S157" i="15"/>
  <c r="S139" i="15"/>
  <c r="S112" i="15"/>
  <c r="S91" i="15"/>
  <c r="S69" i="15"/>
  <c r="S50" i="15"/>
  <c r="S17" i="15"/>
  <c r="S175" i="15"/>
  <c r="S156" i="15"/>
  <c r="S138" i="15"/>
  <c r="S111" i="15"/>
  <c r="S90" i="15"/>
  <c r="S68" i="15"/>
  <c r="S49" i="15"/>
  <c r="S16" i="15"/>
  <c r="S173" i="15"/>
  <c r="S155" i="15"/>
  <c r="S137" i="15"/>
  <c r="S110" i="15"/>
  <c r="S89" i="15"/>
  <c r="S67" i="15"/>
  <c r="S48" i="15"/>
  <c r="T6" i="15"/>
  <c r="T31" i="14"/>
  <c r="P20" i="14"/>
  <c r="S9" i="14"/>
  <c r="S171" i="15"/>
  <c r="S153" i="15"/>
  <c r="S128" i="15"/>
  <c r="S108" i="15"/>
  <c r="S87" i="15"/>
  <c r="S65" i="15"/>
  <c r="S45" i="15"/>
  <c r="P3" i="15"/>
  <c r="S3" i="15" s="1"/>
  <c r="S170" i="15"/>
  <c r="S151" i="15"/>
  <c r="S127" i="15"/>
  <c r="S107" i="15"/>
  <c r="S85" i="15"/>
  <c r="S63" i="15"/>
  <c r="S44" i="15"/>
  <c r="Q226" i="15"/>
  <c r="S84" i="15"/>
  <c r="S62" i="15"/>
  <c r="S43" i="15"/>
  <c r="J73" i="13"/>
  <c r="J72" i="13" s="1"/>
  <c r="D19" i="24"/>
  <c r="S168" i="15"/>
  <c r="S149" i="15"/>
  <c r="S125" i="15"/>
  <c r="S105" i="15"/>
  <c r="S83" i="15"/>
  <c r="S61" i="15"/>
  <c r="S42" i="15"/>
  <c r="Z2" i="23"/>
  <c r="S167" i="15"/>
  <c r="S148" i="15"/>
  <c r="S124" i="15"/>
  <c r="S104" i="15"/>
  <c r="S81" i="15"/>
  <c r="S59" i="15"/>
  <c r="S41" i="15"/>
  <c r="S166" i="15"/>
  <c r="S147" i="15"/>
  <c r="S121" i="15"/>
  <c r="S102" i="15"/>
  <c r="S80" i="15"/>
  <c r="S58" i="15"/>
  <c r="S40" i="15"/>
  <c r="S221" i="15"/>
  <c r="S228" i="15" s="1"/>
  <c r="S165" i="15"/>
  <c r="S146" i="15"/>
  <c r="S120" i="15"/>
  <c r="S101" i="15"/>
  <c r="S79" i="15"/>
  <c r="S57" i="15"/>
  <c r="S39" i="15"/>
  <c r="S179" i="15"/>
  <c r="S160" i="15"/>
  <c r="S142" i="15"/>
  <c r="S117" i="15"/>
  <c r="S95" i="15"/>
  <c r="S76" i="15"/>
  <c r="S54" i="15"/>
  <c r="S36" i="15"/>
  <c r="S178" i="15"/>
  <c r="S159" i="15"/>
  <c r="S141" i="15"/>
  <c r="S114" i="15"/>
  <c r="S94" i="15"/>
  <c r="S71" i="15"/>
  <c r="S53" i="15"/>
  <c r="CE189" i="14"/>
  <c r="DH38" i="21"/>
  <c r="CZ189" i="14"/>
  <c r="D75" i="2"/>
  <c r="E75" i="2"/>
  <c r="F75" i="2"/>
  <c r="G75" i="2" s="1"/>
  <c r="H75" i="2"/>
  <c r="J75" i="2"/>
  <c r="BX189" i="14"/>
  <c r="BO189" i="14"/>
  <c r="P65" i="16"/>
  <c r="DR64" i="16"/>
  <c r="DR34" i="16" s="1"/>
  <c r="CW38" i="21"/>
  <c r="AT38" i="21"/>
  <c r="AH59" i="21"/>
  <c r="AF59" i="21"/>
  <c r="BZ189" i="14"/>
  <c r="BY189" i="14"/>
  <c r="F58" i="2"/>
  <c r="G58" i="2" s="1"/>
  <c r="J58" i="2"/>
  <c r="E70" i="2"/>
  <c r="F70" i="2"/>
  <c r="G70" i="2" s="1"/>
  <c r="BH15" i="15" l="1"/>
  <c r="BL132" i="14"/>
  <c r="AI15" i="15"/>
  <c r="R132" i="15"/>
  <c r="Q15" i="13"/>
  <c r="AF100" i="13"/>
  <c r="BL130" i="15"/>
  <c r="AC7" i="13"/>
  <c r="P15" i="13"/>
  <c r="AC23" i="13"/>
  <c r="Y130" i="15"/>
  <c r="AJ130" i="14"/>
  <c r="AG15" i="15"/>
  <c r="R190" i="15"/>
  <c r="AA23" i="13"/>
  <c r="AO15" i="13"/>
  <c r="I10" i="13"/>
  <c r="BR15" i="15"/>
  <c r="BX15" i="15"/>
  <c r="DE130" i="14"/>
  <c r="P23" i="13"/>
  <c r="CL130" i="14"/>
  <c r="R103" i="13"/>
  <c r="CF15" i="15"/>
  <c r="Q32" i="14"/>
  <c r="DA15" i="15"/>
  <c r="AT15" i="15"/>
  <c r="AA21" i="13"/>
  <c r="P7" i="13"/>
  <c r="CR130" i="15"/>
  <c r="AI7" i="13"/>
  <c r="CC15" i="15"/>
  <c r="DQ15" i="15"/>
  <c r="P133" i="15"/>
  <c r="D219" i="15" s="1"/>
  <c r="CL130" i="15"/>
  <c r="CG15" i="15"/>
  <c r="C34" i="7"/>
  <c r="CE93" i="17"/>
  <c r="CE92" i="17"/>
  <c r="Y97" i="18"/>
  <c r="E79" i="7"/>
  <c r="W108" i="18"/>
  <c r="AD96" i="18"/>
  <c r="AE96" i="18" s="1"/>
  <c r="C78" i="7"/>
  <c r="R64" i="18"/>
  <c r="J64" i="18" s="1"/>
  <c r="I64" i="18"/>
  <c r="BB44" i="3" s="1"/>
  <c r="I97" i="18"/>
  <c r="BB77" i="3" s="1"/>
  <c r="R97" i="18"/>
  <c r="J97" i="18" s="1"/>
  <c r="U95" i="18"/>
  <c r="V95" i="18" s="1"/>
  <c r="D77" i="7"/>
  <c r="CC89" i="17"/>
  <c r="AD97" i="18"/>
  <c r="AE97" i="18" s="1"/>
  <c r="C79" i="7"/>
  <c r="U96" i="18"/>
  <c r="D78" i="7"/>
  <c r="CD90" i="17"/>
  <c r="CD89" i="17"/>
  <c r="AD64" i="18"/>
  <c r="AE64" i="18" s="1"/>
  <c r="C46" i="7"/>
  <c r="D32" i="7"/>
  <c r="Y95" i="18"/>
  <c r="E77" i="7"/>
  <c r="CC93" i="17"/>
  <c r="CC92" i="17"/>
  <c r="W50" i="18"/>
  <c r="CD93" i="17"/>
  <c r="CD92" i="17"/>
  <c r="Y96" i="18"/>
  <c r="E78" i="7"/>
  <c r="Z100" i="18"/>
  <c r="AA100" i="18"/>
  <c r="W97" i="18"/>
  <c r="CC90" i="17"/>
  <c r="AD95" i="18"/>
  <c r="AE95" i="18" s="1"/>
  <c r="C77" i="7"/>
  <c r="D33" i="7"/>
  <c r="AK90" i="17"/>
  <c r="AK89" i="17"/>
  <c r="AW90" i="17"/>
  <c r="AW89" i="17"/>
  <c r="U63" i="18"/>
  <c r="D45" i="7"/>
  <c r="F65" i="2"/>
  <c r="G65" i="2" s="1"/>
  <c r="AL11" i="21" s="1"/>
  <c r="U67" i="18"/>
  <c r="D49" i="7"/>
  <c r="BA90" i="17"/>
  <c r="BA89" i="17"/>
  <c r="R54" i="18"/>
  <c r="J54" i="18" s="1"/>
  <c r="I54" i="18"/>
  <c r="BB34" i="3" s="1"/>
  <c r="L129" i="18"/>
  <c r="D129" i="18" s="1"/>
  <c r="D24" i="7"/>
  <c r="U42" i="18"/>
  <c r="C25" i="7"/>
  <c r="AD43" i="18"/>
  <c r="AE43" i="18" s="1"/>
  <c r="Y55" i="18"/>
  <c r="E37" i="7"/>
  <c r="AO93" i="17"/>
  <c r="AO92" i="17"/>
  <c r="R44" i="18"/>
  <c r="J44" i="18" s="1"/>
  <c r="AB90" i="17"/>
  <c r="I49" i="18"/>
  <c r="BB29" i="3" s="1"/>
  <c r="R49" i="18"/>
  <c r="J49" i="18" s="1"/>
  <c r="AN93" i="17"/>
  <c r="AN92" i="17"/>
  <c r="Y54" i="18"/>
  <c r="E36" i="7"/>
  <c r="AD31" i="18"/>
  <c r="AE31" i="18" s="1"/>
  <c r="C13" i="7"/>
  <c r="I57" i="18"/>
  <c r="BB37" i="3" s="1"/>
  <c r="R57" i="18"/>
  <c r="J57" i="18" s="1"/>
  <c r="W51" i="18"/>
  <c r="U31" i="18"/>
  <c r="D13" i="7"/>
  <c r="Q89" i="17"/>
  <c r="AD57" i="18"/>
  <c r="AE57" i="18" s="1"/>
  <c r="C39" i="7"/>
  <c r="W54" i="18"/>
  <c r="Y31" i="18"/>
  <c r="E13" i="7"/>
  <c r="Q93" i="17"/>
  <c r="Q92" i="17"/>
  <c r="I67" i="18"/>
  <c r="BB47" i="3" s="1"/>
  <c r="R67" i="18"/>
  <c r="J67" i="18" s="1"/>
  <c r="AQ93" i="17"/>
  <c r="AQ92" i="17"/>
  <c r="Y57" i="18"/>
  <c r="E39" i="7"/>
  <c r="D44" i="7"/>
  <c r="AV89" i="17"/>
  <c r="U62" i="18"/>
  <c r="Y63" i="18"/>
  <c r="AW93" i="17"/>
  <c r="E45" i="7"/>
  <c r="AW92" i="17"/>
  <c r="H65" i="2"/>
  <c r="U64" i="18"/>
  <c r="D46" i="7"/>
  <c r="AD51" i="18"/>
  <c r="AE51" i="18" s="1"/>
  <c r="C33" i="7"/>
  <c r="U55" i="18"/>
  <c r="V55" i="18" s="1"/>
  <c r="D37" i="7"/>
  <c r="AA52" i="18"/>
  <c r="Z52" i="18"/>
  <c r="F67" i="2"/>
  <c r="G67" i="2" s="1"/>
  <c r="AR11" i="21" s="1"/>
  <c r="E23" i="7"/>
  <c r="AA93" i="17"/>
  <c r="AA92" i="17"/>
  <c r="Y41" i="18"/>
  <c r="AD53" i="18"/>
  <c r="AE53" i="18" s="1"/>
  <c r="C35" i="7"/>
  <c r="AD58" i="18"/>
  <c r="AE58" i="18" s="1"/>
  <c r="C40" i="7"/>
  <c r="AJ93" i="17"/>
  <c r="AJ92" i="17"/>
  <c r="Y50" i="18"/>
  <c r="E32" i="7"/>
  <c r="AT93" i="17"/>
  <c r="AT92" i="17"/>
  <c r="Y60" i="18"/>
  <c r="E42" i="7"/>
  <c r="Y44" i="18"/>
  <c r="E26" i="7"/>
  <c r="AD93" i="17"/>
  <c r="AD92" i="17"/>
  <c r="D67" i="2"/>
  <c r="U59" i="18"/>
  <c r="D41" i="7"/>
  <c r="AS90" i="17"/>
  <c r="AS89" i="17"/>
  <c r="AD42" i="18"/>
  <c r="AE42" i="18" s="1"/>
  <c r="C24" i="7"/>
  <c r="AP93" i="17"/>
  <c r="AP92" i="17"/>
  <c r="Y56" i="18"/>
  <c r="E38" i="7"/>
  <c r="U27" i="18"/>
  <c r="V27" i="18" s="1"/>
  <c r="D9" i="7"/>
  <c r="U68" i="18"/>
  <c r="D50" i="7"/>
  <c r="AF93" i="17"/>
  <c r="AF92" i="17"/>
  <c r="Y46" i="18"/>
  <c r="E28" i="7"/>
  <c r="Y61" i="18"/>
  <c r="E43" i="7"/>
  <c r="AU93" i="17"/>
  <c r="AU92" i="17"/>
  <c r="AD65" i="18"/>
  <c r="AE65" i="18" s="1"/>
  <c r="C47" i="7"/>
  <c r="AR93" i="17"/>
  <c r="AR92" i="17"/>
  <c r="Y58" i="18"/>
  <c r="E40" i="7"/>
  <c r="AD62" i="18"/>
  <c r="AE62" i="18" s="1"/>
  <c r="C44" i="7"/>
  <c r="Z93" i="17"/>
  <c r="Z92" i="17"/>
  <c r="Y40" i="18"/>
  <c r="E22" i="7"/>
  <c r="AL90" i="17"/>
  <c r="AL89" i="17"/>
  <c r="U52" i="18"/>
  <c r="D34" i="7"/>
  <c r="AA90" i="17"/>
  <c r="AA89" i="17"/>
  <c r="U41" i="18"/>
  <c r="D23" i="7"/>
  <c r="AG93" i="17"/>
  <c r="AG92" i="17"/>
  <c r="Y47" i="18"/>
  <c r="E29" i="7"/>
  <c r="U66" i="18"/>
  <c r="D48" i="7"/>
  <c r="AZ93" i="17"/>
  <c r="AZ92" i="17"/>
  <c r="Y66" i="18"/>
  <c r="E48" i="7"/>
  <c r="E47" i="7"/>
  <c r="AY93" i="17"/>
  <c r="AY92" i="17"/>
  <c r="Y65" i="18"/>
  <c r="AD45" i="18"/>
  <c r="AE45" i="18" s="1"/>
  <c r="C27" i="7"/>
  <c r="U44" i="18"/>
  <c r="D26" i="7"/>
  <c r="AD90" i="17"/>
  <c r="AD89" i="17"/>
  <c r="AD54" i="18"/>
  <c r="AE54" i="18" s="1"/>
  <c r="C36" i="7"/>
  <c r="Z64" i="18"/>
  <c r="AA64" i="18"/>
  <c r="E9" i="7"/>
  <c r="M93" i="17"/>
  <c r="M92" i="17"/>
  <c r="Y27" i="18"/>
  <c r="U46" i="18"/>
  <c r="D28" i="7"/>
  <c r="AF90" i="17"/>
  <c r="AF89" i="17"/>
  <c r="AK93" i="17"/>
  <c r="AK92" i="17"/>
  <c r="Y51" i="18"/>
  <c r="E33" i="7"/>
  <c r="AD60" i="18"/>
  <c r="AE60" i="18" s="1"/>
  <c r="C42" i="7"/>
  <c r="AV93" i="17"/>
  <c r="AV92" i="17"/>
  <c r="Y62" i="18"/>
  <c r="E44" i="7"/>
  <c r="I59" i="18"/>
  <c r="BB39" i="3" s="1"/>
  <c r="R59" i="18"/>
  <c r="J59" i="18" s="1"/>
  <c r="U48" i="18"/>
  <c r="D30" i="7"/>
  <c r="AH90" i="17"/>
  <c r="AH89" i="17"/>
  <c r="U47" i="18"/>
  <c r="D29" i="7"/>
  <c r="AG90" i="17"/>
  <c r="AG89" i="17"/>
  <c r="U56" i="18"/>
  <c r="D38" i="7"/>
  <c r="AP90" i="17"/>
  <c r="AP89" i="17"/>
  <c r="BC92" i="17"/>
  <c r="BC93" i="17"/>
  <c r="Y69" i="18"/>
  <c r="E51" i="7"/>
  <c r="I68" i="18"/>
  <c r="BB48" i="3" s="1"/>
  <c r="R68" i="18"/>
  <c r="J68" i="18" s="1"/>
  <c r="Y70" i="18"/>
  <c r="E52" i="7"/>
  <c r="BD93" i="17"/>
  <c r="BD92" i="17"/>
  <c r="AD27" i="18"/>
  <c r="AE27" i="18" s="1"/>
  <c r="C9" i="7"/>
  <c r="AZ90" i="17"/>
  <c r="AD56" i="18"/>
  <c r="AE56" i="18" s="1"/>
  <c r="C38" i="7"/>
  <c r="U61" i="18"/>
  <c r="V61" i="18" s="1"/>
  <c r="D43" i="7"/>
  <c r="D31" i="7"/>
  <c r="AI90" i="17"/>
  <c r="AI89" i="17"/>
  <c r="U49" i="18"/>
  <c r="Z90" i="17"/>
  <c r="Z89" i="17"/>
  <c r="U40" i="18"/>
  <c r="D22" i="7"/>
  <c r="Y49" i="18"/>
  <c r="AI93" i="17"/>
  <c r="E31" i="7"/>
  <c r="AI92" i="17"/>
  <c r="AD61" i="18"/>
  <c r="AE61" i="18" s="1"/>
  <c r="C43" i="7"/>
  <c r="BA93" i="17"/>
  <c r="Y67" i="18"/>
  <c r="BA92" i="17"/>
  <c r="E49" i="7"/>
  <c r="AD55" i="18"/>
  <c r="AE55" i="18" s="1"/>
  <c r="C37" i="7"/>
  <c r="Y48" i="18"/>
  <c r="E30" i="7"/>
  <c r="AH93" i="17"/>
  <c r="AH92" i="17"/>
  <c r="BB93" i="17"/>
  <c r="BB92" i="17"/>
  <c r="Y68" i="18"/>
  <c r="E50" i="7"/>
  <c r="U60" i="18"/>
  <c r="AT90" i="17"/>
  <c r="D42" i="7"/>
  <c r="AT89" i="17"/>
  <c r="I52" i="18"/>
  <c r="BB32" i="3" s="1"/>
  <c r="R52" i="18"/>
  <c r="J52" i="18" s="1"/>
  <c r="AD47" i="18"/>
  <c r="AE47" i="18" s="1"/>
  <c r="C29" i="7"/>
  <c r="W55" i="18"/>
  <c r="AD69" i="18"/>
  <c r="AE69" i="18" s="1"/>
  <c r="C51" i="7"/>
  <c r="BC89" i="17"/>
  <c r="BC90" i="17"/>
  <c r="U69" i="18"/>
  <c r="D51" i="7"/>
  <c r="AC92" i="17"/>
  <c r="Y43" i="18"/>
  <c r="E25" i="7"/>
  <c r="AC93" i="17"/>
  <c r="I27" i="18"/>
  <c r="BB7" i="3" s="1"/>
  <c r="R27" i="18"/>
  <c r="J27" i="18" s="1"/>
  <c r="W57" i="18"/>
  <c r="V57" i="18"/>
  <c r="J17" i="13"/>
  <c r="W27" i="18"/>
  <c r="AD70" i="18"/>
  <c r="AE70" i="18" s="1"/>
  <c r="C52" i="7"/>
  <c r="D52" i="7"/>
  <c r="BD90" i="17"/>
  <c r="BD89" i="17"/>
  <c r="U70" i="18"/>
  <c r="Y42" i="18"/>
  <c r="E24" i="7"/>
  <c r="AB93" i="17"/>
  <c r="AB92" i="17"/>
  <c r="Y53" i="18"/>
  <c r="E35" i="7"/>
  <c r="AM93" i="17"/>
  <c r="AM92" i="17"/>
  <c r="L137" i="18"/>
  <c r="D137" i="18" s="1"/>
  <c r="AD40" i="18"/>
  <c r="AE40" i="18" s="1"/>
  <c r="C22" i="7"/>
  <c r="AD41" i="18"/>
  <c r="AE41" i="18" s="1"/>
  <c r="C23" i="7"/>
  <c r="U43" i="18"/>
  <c r="D25" i="7"/>
  <c r="AC90" i="17"/>
  <c r="AC89" i="17"/>
  <c r="AR89" i="17"/>
  <c r="U58" i="18"/>
  <c r="D40" i="7"/>
  <c r="AR90" i="17"/>
  <c r="AE93" i="17"/>
  <c r="AE92" i="17"/>
  <c r="Y45" i="18"/>
  <c r="E27" i="7"/>
  <c r="BB90" i="17"/>
  <c r="AM90" i="17"/>
  <c r="U53" i="18"/>
  <c r="AM89" i="17"/>
  <c r="D35" i="7"/>
  <c r="AD46" i="18"/>
  <c r="AE46" i="18" s="1"/>
  <c r="C28" i="7"/>
  <c r="AD50" i="18"/>
  <c r="AE50" i="18" s="1"/>
  <c r="C32" i="7"/>
  <c r="AY90" i="17"/>
  <c r="U65" i="18"/>
  <c r="AY89" i="17"/>
  <c r="D47" i="7"/>
  <c r="AD48" i="18"/>
  <c r="AE48" i="18" s="1"/>
  <c r="C30" i="7"/>
  <c r="D66" i="2"/>
  <c r="Z27" i="27"/>
  <c r="AM15" i="13"/>
  <c r="F64" i="2"/>
  <c r="G64" i="2" s="1"/>
  <c r="AI11" i="21" s="1"/>
  <c r="AI10" i="21" s="1"/>
  <c r="R85" i="16"/>
  <c r="BT44" i="27"/>
  <c r="AT27" i="27"/>
  <c r="R56" i="16"/>
  <c r="BK27" i="27"/>
  <c r="AC27" i="27"/>
  <c r="R63" i="16"/>
  <c r="BF27" i="27"/>
  <c r="DX129" i="16"/>
  <c r="DX123" i="16" s="1"/>
  <c r="DX122" i="16" s="1"/>
  <c r="R140" i="16"/>
  <c r="BA129" i="16"/>
  <c r="BA123" i="16" s="1"/>
  <c r="BA122" i="16" s="1"/>
  <c r="X27" i="27"/>
  <c r="J66" i="2"/>
  <c r="T162" i="16"/>
  <c r="AP15" i="15"/>
  <c r="E66" i="2"/>
  <c r="CA15" i="15"/>
  <c r="AX15" i="15"/>
  <c r="CB43" i="27"/>
  <c r="CB44" i="27" s="1"/>
  <c r="H61" i="2"/>
  <c r="F61" i="2"/>
  <c r="G61" i="2" s="1"/>
  <c r="AC11" i="21" s="1"/>
  <c r="D61" i="2"/>
  <c r="R171" i="16"/>
  <c r="CW27" i="27"/>
  <c r="EH27" i="27"/>
  <c r="R104" i="16"/>
  <c r="CO27" i="27"/>
  <c r="X7" i="13"/>
  <c r="AP27" i="27"/>
  <c r="R41" i="16"/>
  <c r="EG44" i="27"/>
  <c r="J9" i="3"/>
  <c r="T7" i="13"/>
  <c r="CY27" i="27"/>
  <c r="CJ43" i="27"/>
  <c r="CJ44" i="27" s="1"/>
  <c r="R88" i="16"/>
  <c r="CZ15" i="15"/>
  <c r="BO15" i="15"/>
  <c r="AL27" i="27"/>
  <c r="DV15" i="15"/>
  <c r="BN27" i="27"/>
  <c r="BH27" i="27"/>
  <c r="CF27" i="27"/>
  <c r="AN7" i="13"/>
  <c r="CD129" i="16"/>
  <c r="CD123" i="16" s="1"/>
  <c r="CD122" i="16" s="1"/>
  <c r="BL129" i="16"/>
  <c r="BL123" i="16" s="1"/>
  <c r="BL122" i="16" s="1"/>
  <c r="CS129" i="16"/>
  <c r="CS123" i="16" s="1"/>
  <c r="CS122" i="16" s="1"/>
  <c r="AE129" i="16"/>
  <c r="AE123" i="16" s="1"/>
  <c r="AE122" i="16" s="1"/>
  <c r="DL129" i="16"/>
  <c r="DL123" i="16" s="1"/>
  <c r="DL122" i="16" s="1"/>
  <c r="DS43" i="27"/>
  <c r="DS44" i="27" s="1"/>
  <c r="AF131" i="14"/>
  <c r="Q100" i="13" s="1"/>
  <c r="R124" i="16"/>
  <c r="CZ27" i="27"/>
  <c r="AM129" i="16"/>
  <c r="AM123" i="16" s="1"/>
  <c r="AM122" i="16" s="1"/>
  <c r="DP129" i="16"/>
  <c r="DP123" i="16" s="1"/>
  <c r="DP122" i="16" s="1"/>
  <c r="AN129" i="16"/>
  <c r="AN123" i="16" s="1"/>
  <c r="AN122" i="16" s="1"/>
  <c r="BV129" i="16"/>
  <c r="BV123" i="16" s="1"/>
  <c r="BV122" i="16" s="1"/>
  <c r="AH129" i="16"/>
  <c r="AH123" i="16" s="1"/>
  <c r="AH122" i="16" s="1"/>
  <c r="DX44" i="27"/>
  <c r="CE129" i="16"/>
  <c r="CE123" i="16" s="1"/>
  <c r="CE122" i="16" s="1"/>
  <c r="AZ129" i="16"/>
  <c r="AZ123" i="16" s="1"/>
  <c r="AZ122" i="16" s="1"/>
  <c r="BY129" i="16"/>
  <c r="BY123" i="16" s="1"/>
  <c r="BY122" i="16" s="1"/>
  <c r="EG129" i="16"/>
  <c r="EG123" i="16" s="1"/>
  <c r="EG122" i="16" s="1"/>
  <c r="CL129" i="16"/>
  <c r="CL123" i="16" s="1"/>
  <c r="CL122" i="16" s="1"/>
  <c r="R44" i="16"/>
  <c r="BO129" i="16"/>
  <c r="BO123" i="16" s="1"/>
  <c r="BO122" i="16" s="1"/>
  <c r="CP129" i="16"/>
  <c r="CP123" i="16" s="1"/>
  <c r="CP122" i="16" s="1"/>
  <c r="AD129" i="16"/>
  <c r="AD123" i="16" s="1"/>
  <c r="AD122" i="16" s="1"/>
  <c r="AV129" i="16"/>
  <c r="AV123" i="16" s="1"/>
  <c r="AV122" i="16" s="1"/>
  <c r="ED129" i="16"/>
  <c r="ED123" i="16" s="1"/>
  <c r="ED122" i="16" s="1"/>
  <c r="CZ129" i="16"/>
  <c r="CZ123" i="16" s="1"/>
  <c r="CZ122" i="16" s="1"/>
  <c r="AT129" i="16"/>
  <c r="AT123" i="16" s="1"/>
  <c r="AT122" i="16" s="1"/>
  <c r="BF129" i="16"/>
  <c r="BF123" i="16" s="1"/>
  <c r="BF122" i="16" s="1"/>
  <c r="DE129" i="16"/>
  <c r="DE123" i="16" s="1"/>
  <c r="DE122" i="16" s="1"/>
  <c r="DR129" i="16"/>
  <c r="DR123" i="16" s="1"/>
  <c r="DR122" i="16" s="1"/>
  <c r="EE27" i="27"/>
  <c r="EE44" i="27" s="1"/>
  <c r="AW129" i="16"/>
  <c r="AW123" i="16" s="1"/>
  <c r="AW122" i="16" s="1"/>
  <c r="BP129" i="16"/>
  <c r="BP123" i="16" s="1"/>
  <c r="BP122" i="16" s="1"/>
  <c r="DB129" i="16"/>
  <c r="DB123" i="16" s="1"/>
  <c r="DB122" i="16" s="1"/>
  <c r="AB129" i="16"/>
  <c r="AB123" i="16" s="1"/>
  <c r="AB122" i="16" s="1"/>
  <c r="U129" i="16"/>
  <c r="BK16" i="15"/>
  <c r="BK15" i="15" s="1"/>
  <c r="CA129" i="16"/>
  <c r="CA123" i="16" s="1"/>
  <c r="CA122" i="16" s="1"/>
  <c r="DK129" i="16"/>
  <c r="DK123" i="16" s="1"/>
  <c r="DK122" i="16" s="1"/>
  <c r="AJ129" i="16"/>
  <c r="AJ123" i="16" s="1"/>
  <c r="AJ122" i="16" s="1"/>
  <c r="Y129" i="16"/>
  <c r="Y123" i="16" s="1"/>
  <c r="Y122" i="16" s="1"/>
  <c r="BQ129" i="16"/>
  <c r="BQ123" i="16" s="1"/>
  <c r="BQ122" i="16" s="1"/>
  <c r="CJ129" i="16"/>
  <c r="CJ123" i="16" s="1"/>
  <c r="CJ122" i="16" s="1"/>
  <c r="DS129" i="16"/>
  <c r="DS123" i="16" s="1"/>
  <c r="DS122" i="16" s="1"/>
  <c r="DI129" i="16"/>
  <c r="DI123" i="16" s="1"/>
  <c r="DI122" i="16" s="1"/>
  <c r="AS129" i="16"/>
  <c r="AS123" i="16" s="1"/>
  <c r="AS122" i="16" s="1"/>
  <c r="DY129" i="16"/>
  <c r="DY123" i="16" s="1"/>
  <c r="DY122" i="16" s="1"/>
  <c r="DA129" i="16"/>
  <c r="DA123" i="16" s="1"/>
  <c r="DA122" i="16" s="1"/>
  <c r="EE130" i="14"/>
  <c r="DK16" i="15"/>
  <c r="DK15" i="15" s="1"/>
  <c r="DJ129" i="16"/>
  <c r="DJ123" i="16" s="1"/>
  <c r="DJ122" i="16" s="1"/>
  <c r="AA129" i="16"/>
  <c r="AA123" i="16" s="1"/>
  <c r="AA122" i="16" s="1"/>
  <c r="BJ129" i="16"/>
  <c r="BJ123" i="16" s="1"/>
  <c r="BJ122" i="16" s="1"/>
  <c r="DV129" i="16"/>
  <c r="DV123" i="16" s="1"/>
  <c r="DV122" i="16" s="1"/>
  <c r="Z129" i="16"/>
  <c r="Z123" i="16" s="1"/>
  <c r="Z122" i="16" s="1"/>
  <c r="AX129" i="16"/>
  <c r="AX123" i="16" s="1"/>
  <c r="AX122" i="16" s="1"/>
  <c r="BH129" i="16"/>
  <c r="BH123" i="16" s="1"/>
  <c r="BH122" i="16" s="1"/>
  <c r="BW129" i="16"/>
  <c r="BW123" i="16" s="1"/>
  <c r="BW122" i="16" s="1"/>
  <c r="CY129" i="16"/>
  <c r="CY123" i="16" s="1"/>
  <c r="CY122" i="16" s="1"/>
  <c r="AK129" i="16"/>
  <c r="AK123" i="16" s="1"/>
  <c r="AK122" i="16" s="1"/>
  <c r="BT129" i="16"/>
  <c r="BT123" i="16" s="1"/>
  <c r="BT122" i="16" s="1"/>
  <c r="CK129" i="16"/>
  <c r="CK123" i="16" s="1"/>
  <c r="CK122" i="16" s="1"/>
  <c r="J68" i="2"/>
  <c r="CH129" i="16"/>
  <c r="CH123" i="16" s="1"/>
  <c r="CH122" i="16" s="1"/>
  <c r="EF129" i="16"/>
  <c r="EF123" i="16" s="1"/>
  <c r="EF122" i="16" s="1"/>
  <c r="AP129" i="16"/>
  <c r="AP123" i="16" s="1"/>
  <c r="AP122" i="16" s="1"/>
  <c r="AI129" i="16"/>
  <c r="AI123" i="16" s="1"/>
  <c r="AI122" i="16" s="1"/>
  <c r="DW129" i="16"/>
  <c r="DW123" i="16" s="1"/>
  <c r="DW122" i="16" s="1"/>
  <c r="EB129" i="16"/>
  <c r="EB123" i="16" s="1"/>
  <c r="EB122" i="16" s="1"/>
  <c r="H68" i="2"/>
  <c r="Q98" i="16"/>
  <c r="EE129" i="16"/>
  <c r="EE123" i="16" s="1"/>
  <c r="EE122" i="16" s="1"/>
  <c r="BD129" i="16"/>
  <c r="BD123" i="16" s="1"/>
  <c r="BD122" i="16" s="1"/>
  <c r="CG129" i="16"/>
  <c r="CG123" i="16" s="1"/>
  <c r="CG122" i="16" s="1"/>
  <c r="BX129" i="16"/>
  <c r="BX123" i="16" s="1"/>
  <c r="BX122" i="16" s="1"/>
  <c r="AL129" i="16"/>
  <c r="AL123" i="16" s="1"/>
  <c r="AL122" i="16" s="1"/>
  <c r="F68" i="2"/>
  <c r="G68" i="2" s="1"/>
  <c r="AY129" i="16"/>
  <c r="AY123" i="16" s="1"/>
  <c r="AY122" i="16" s="1"/>
  <c r="CX129" i="16"/>
  <c r="CX123" i="16" s="1"/>
  <c r="CX122" i="16" s="1"/>
  <c r="AQ129" i="16"/>
  <c r="AQ123" i="16" s="1"/>
  <c r="AQ122" i="16" s="1"/>
  <c r="V129" i="16"/>
  <c r="V123" i="16" s="1"/>
  <c r="V122" i="16" s="1"/>
  <c r="EH129" i="16"/>
  <c r="EH123" i="16" s="1"/>
  <c r="EH122" i="16" s="1"/>
  <c r="E68" i="2"/>
  <c r="CV129" i="16"/>
  <c r="CV123" i="16" s="1"/>
  <c r="CV122" i="16" s="1"/>
  <c r="AU129" i="16"/>
  <c r="AU123" i="16" s="1"/>
  <c r="AU122" i="16" s="1"/>
  <c r="BG129" i="16"/>
  <c r="BG123" i="16" s="1"/>
  <c r="BG122" i="16" s="1"/>
  <c r="DQ129" i="16"/>
  <c r="DQ123" i="16" s="1"/>
  <c r="DQ122" i="16" s="1"/>
  <c r="DU129" i="16"/>
  <c r="DU123" i="16" s="1"/>
  <c r="DU122" i="16" s="1"/>
  <c r="EE130" i="15"/>
  <c r="BU129" i="16"/>
  <c r="BU123" i="16" s="1"/>
  <c r="BU122" i="16" s="1"/>
  <c r="BZ129" i="16"/>
  <c r="BZ123" i="16" s="1"/>
  <c r="BZ122" i="16" s="1"/>
  <c r="DF129" i="16"/>
  <c r="DF123" i="16" s="1"/>
  <c r="DF122" i="16" s="1"/>
  <c r="AG129" i="16"/>
  <c r="AG123" i="16" s="1"/>
  <c r="AG122" i="16" s="1"/>
  <c r="X129" i="16"/>
  <c r="X123" i="16" s="1"/>
  <c r="X122" i="16" s="1"/>
  <c r="EI27" i="27"/>
  <c r="EI44" i="27" s="1"/>
  <c r="R57" i="16"/>
  <c r="R38" i="16"/>
  <c r="CQ16" i="15"/>
  <c r="CQ15" i="15" s="1"/>
  <c r="BD16" i="15"/>
  <c r="BD15" i="15" s="1"/>
  <c r="CM16" i="15"/>
  <c r="CM15" i="15" s="1"/>
  <c r="DC27" i="27"/>
  <c r="DC44" i="27" s="1"/>
  <c r="CW16" i="15"/>
  <c r="CW15" i="15" s="1"/>
  <c r="E67" i="2"/>
  <c r="DY27" i="27"/>
  <c r="R167" i="16"/>
  <c r="DZ16" i="15"/>
  <c r="DZ15" i="15" s="1"/>
  <c r="CJ16" i="15"/>
  <c r="CJ15" i="15" s="1"/>
  <c r="AF44" i="27"/>
  <c r="AZ39" i="27"/>
  <c r="AS39" i="27"/>
  <c r="AY39" i="27"/>
  <c r="BF39" i="27"/>
  <c r="BC39" i="27"/>
  <c r="BI39" i="27"/>
  <c r="AX39" i="27"/>
  <c r="BH39" i="27"/>
  <c r="BB39" i="27"/>
  <c r="BE39" i="27"/>
  <c r="AO39" i="27"/>
  <c r="AQ39" i="27"/>
  <c r="AR39" i="27"/>
  <c r="AP39" i="27"/>
  <c r="AU39" i="27"/>
  <c r="AV39" i="27"/>
  <c r="AW39" i="27"/>
  <c r="BA39" i="27"/>
  <c r="BJ39" i="27"/>
  <c r="AM39" i="27"/>
  <c r="BG39" i="27"/>
  <c r="AN39" i="27"/>
  <c r="AT39" i="27"/>
  <c r="BD39" i="27"/>
  <c r="CG27" i="27"/>
  <c r="DB130" i="14"/>
  <c r="CH16" i="15"/>
  <c r="CH15" i="15" s="1"/>
  <c r="BJ16" i="15"/>
  <c r="BJ15" i="15" s="1"/>
  <c r="BP16" i="15"/>
  <c r="BP15" i="15" s="1"/>
  <c r="EC16" i="15"/>
  <c r="EC15" i="15" s="1"/>
  <c r="ED16" i="15"/>
  <c r="ED15" i="15" s="1"/>
  <c r="Q75" i="16"/>
  <c r="E10" i="5"/>
  <c r="DB16" i="15"/>
  <c r="DB15" i="15" s="1"/>
  <c r="X44" i="27"/>
  <c r="CS27" i="27"/>
  <c r="CS44" i="27" s="1"/>
  <c r="BB27" i="27"/>
  <c r="CU16" i="15"/>
  <c r="CU15" i="15" s="1"/>
  <c r="DW27" i="27"/>
  <c r="CI16" i="15"/>
  <c r="CI15" i="15" s="1"/>
  <c r="CV27" i="27"/>
  <c r="BB129" i="16"/>
  <c r="BB123" i="16" s="1"/>
  <c r="BB122" i="16" s="1"/>
  <c r="DO129" i="16"/>
  <c r="DO123" i="16" s="1"/>
  <c r="DO122" i="16" s="1"/>
  <c r="DH129" i="16"/>
  <c r="DH123" i="16" s="1"/>
  <c r="DH122" i="16" s="1"/>
  <c r="BC129" i="16"/>
  <c r="BC123" i="16" s="1"/>
  <c r="BC122" i="16" s="1"/>
  <c r="CM129" i="16"/>
  <c r="CM123" i="16" s="1"/>
  <c r="CM122" i="16" s="1"/>
  <c r="D76" i="2"/>
  <c r="U44" i="27"/>
  <c r="CW43" i="27"/>
  <c r="CF43" i="27"/>
  <c r="CF44" i="27" s="1"/>
  <c r="J76" i="2"/>
  <c r="H76" i="2"/>
  <c r="BZ43" i="27"/>
  <c r="CH43" i="27"/>
  <c r="CH44" i="27" s="1"/>
  <c r="DV43" i="27"/>
  <c r="BV43" i="27"/>
  <c r="D63" i="12"/>
  <c r="F89" i="15" s="1"/>
  <c r="H73" i="2"/>
  <c r="AE43" i="27"/>
  <c r="AE44" i="27" s="1"/>
  <c r="F73" i="2"/>
  <c r="G73" i="2" s="1"/>
  <c r="BF11" i="21" s="1"/>
  <c r="CZ43" i="27"/>
  <c r="CZ44" i="27" s="1"/>
  <c r="D73" i="2"/>
  <c r="BL11" i="21"/>
  <c r="BL10" i="21" s="1"/>
  <c r="CV43" i="27"/>
  <c r="AH43" i="27"/>
  <c r="F76" i="2"/>
  <c r="G76" i="2" s="1"/>
  <c r="BN11" i="21" s="1"/>
  <c r="CC43" i="27"/>
  <c r="CC44" i="27" s="1"/>
  <c r="BQ43" i="27"/>
  <c r="BK43" i="27"/>
  <c r="BN43" i="27"/>
  <c r="BN44" i="27" s="1"/>
  <c r="D71" i="2"/>
  <c r="J71" i="2"/>
  <c r="CO44" i="27"/>
  <c r="EE43" i="27"/>
  <c r="H71" i="2"/>
  <c r="F71" i="2"/>
  <c r="G71" i="2" s="1"/>
  <c r="BB11" i="21" s="1"/>
  <c r="AC43" i="27"/>
  <c r="AC44" i="27" s="1"/>
  <c r="AK43" i="27"/>
  <c r="DM43" i="27"/>
  <c r="BP44" i="27"/>
  <c r="DO43" i="27"/>
  <c r="J61" i="2"/>
  <c r="CK43" i="27"/>
  <c r="CK44" i="27" s="1"/>
  <c r="CN43" i="27"/>
  <c r="CN44" i="27" s="1"/>
  <c r="BS43" i="27"/>
  <c r="BS44" i="27" s="1"/>
  <c r="EH43" i="27"/>
  <c r="EH44" i="27" s="1"/>
  <c r="D69" i="2"/>
  <c r="CQ44" i="27"/>
  <c r="DJ43" i="27"/>
  <c r="J62" i="2"/>
  <c r="DN44" i="27"/>
  <c r="DP43" i="27"/>
  <c r="DP44" i="27" s="1"/>
  <c r="AB43" i="27"/>
  <c r="AB44" i="27" s="1"/>
  <c r="BR43" i="27"/>
  <c r="CT44" i="27"/>
  <c r="DU44" i="27"/>
  <c r="BM43" i="27"/>
  <c r="DI43" i="27"/>
  <c r="DI44" i="27" s="1"/>
  <c r="DA43" i="27"/>
  <c r="DA44" i="27" s="1"/>
  <c r="DC43" i="27"/>
  <c r="DB43" i="27"/>
  <c r="DB44" i="27" s="1"/>
  <c r="H62" i="2"/>
  <c r="BL44" i="27"/>
  <c r="CU43" i="27"/>
  <c r="CU44" i="27" s="1"/>
  <c r="CA44" i="27"/>
  <c r="AJ43" i="27"/>
  <c r="CM43" i="27"/>
  <c r="CM44" i="27" s="1"/>
  <c r="DG43" i="27"/>
  <c r="DG44" i="27" s="1"/>
  <c r="DE43" i="27"/>
  <c r="F62" i="2"/>
  <c r="G62" i="2" s="1"/>
  <c r="AG43" i="27"/>
  <c r="CE44" i="27"/>
  <c r="DF43" i="27"/>
  <c r="DF44" i="27" s="1"/>
  <c r="CX43" i="27"/>
  <c r="CX44" i="27" s="1"/>
  <c r="EF43" i="27"/>
  <c r="BY43" i="27"/>
  <c r="DH43" i="27"/>
  <c r="CY43" i="27"/>
  <c r="CY44" i="27" s="1"/>
  <c r="BW43" i="27"/>
  <c r="BW44" i="27" s="1"/>
  <c r="AI43" i="27"/>
  <c r="E74" i="2"/>
  <c r="F74" i="2"/>
  <c r="G74" i="2" s="1"/>
  <c r="BI11" i="21" s="1"/>
  <c r="H74" i="2"/>
  <c r="J74" i="2"/>
  <c r="Q83" i="17"/>
  <c r="O31" i="18"/>
  <c r="Q84" i="17"/>
  <c r="Q82" i="17"/>
  <c r="O40" i="18"/>
  <c r="Z84" i="17"/>
  <c r="Z83" i="17"/>
  <c r="Z82" i="17"/>
  <c r="Z79" i="17"/>
  <c r="Z78" i="17"/>
  <c r="O103" i="18"/>
  <c r="CK84" i="17"/>
  <c r="CK83" i="17"/>
  <c r="CK82" i="17"/>
  <c r="CK79" i="17"/>
  <c r="O29" i="18"/>
  <c r="O82" i="17"/>
  <c r="O79" i="17"/>
  <c r="O49" i="18"/>
  <c r="AI84" i="17"/>
  <c r="AI83" i="17"/>
  <c r="AI82" i="17"/>
  <c r="AI79" i="17"/>
  <c r="AI78" i="17"/>
  <c r="O115" i="18"/>
  <c r="CW84" i="17"/>
  <c r="CW83" i="17"/>
  <c r="CW82" i="17"/>
  <c r="CW79" i="17"/>
  <c r="I82" i="17"/>
  <c r="I83" i="17"/>
  <c r="O61" i="18"/>
  <c r="AU84" i="17"/>
  <c r="AU83" i="17"/>
  <c r="AU82" i="17"/>
  <c r="AU79" i="17"/>
  <c r="AU78" i="17" s="1"/>
  <c r="O82" i="18"/>
  <c r="BP84" i="17"/>
  <c r="BP83" i="17"/>
  <c r="BP82" i="17"/>
  <c r="BP79" i="17"/>
  <c r="O27" i="18"/>
  <c r="M84" i="17"/>
  <c r="M83" i="17"/>
  <c r="M82" i="17"/>
  <c r="M79" i="17"/>
  <c r="O52" i="18"/>
  <c r="AL84" i="17"/>
  <c r="AL83" i="17"/>
  <c r="AL82" i="17"/>
  <c r="AL79" i="17"/>
  <c r="AL78" i="17"/>
  <c r="R87" i="16"/>
  <c r="BX79" i="17"/>
  <c r="O90" i="18"/>
  <c r="BX84" i="17"/>
  <c r="BX82" i="17"/>
  <c r="CY83" i="17"/>
  <c r="CY82" i="17"/>
  <c r="CY79" i="17"/>
  <c r="O80" i="18"/>
  <c r="BN84" i="17"/>
  <c r="BN83" i="17"/>
  <c r="BN82" i="17"/>
  <c r="BN79" i="17"/>
  <c r="BY82" i="17"/>
  <c r="BY79" i="17"/>
  <c r="BY83" i="17"/>
  <c r="O91" i="18"/>
  <c r="BY84" i="17"/>
  <c r="O57" i="18"/>
  <c r="AQ84" i="17"/>
  <c r="AQ83" i="17"/>
  <c r="AQ82" i="17"/>
  <c r="AQ79" i="17"/>
  <c r="AQ78" i="17" s="1"/>
  <c r="O105" i="18"/>
  <c r="CM82" i="17"/>
  <c r="CM79" i="17"/>
  <c r="O78" i="18"/>
  <c r="BL84" i="17"/>
  <c r="BL83" i="17"/>
  <c r="BL82" i="17"/>
  <c r="BL79" i="17"/>
  <c r="BB78" i="17"/>
  <c r="O68" i="18"/>
  <c r="BB84" i="17"/>
  <c r="BB83" i="17"/>
  <c r="BB82" i="17"/>
  <c r="BB79" i="17"/>
  <c r="BT79" i="17"/>
  <c r="BT82" i="17"/>
  <c r="O86" i="18"/>
  <c r="BT84" i="17"/>
  <c r="BT83" i="17"/>
  <c r="O60" i="18"/>
  <c r="AT84" i="17"/>
  <c r="AT83" i="17"/>
  <c r="AT82" i="17"/>
  <c r="AT79" i="17"/>
  <c r="AT78" i="17"/>
  <c r="O100" i="18"/>
  <c r="CH84" i="17"/>
  <c r="CH83" i="17"/>
  <c r="CH82" i="17"/>
  <c r="CH79" i="17"/>
  <c r="AC79" i="17"/>
  <c r="AC78" i="17" s="1"/>
  <c r="O43" i="18"/>
  <c r="AC84" i="17"/>
  <c r="AC83" i="17"/>
  <c r="AC82" i="17"/>
  <c r="CV84" i="17"/>
  <c r="CV83" i="17"/>
  <c r="CV82" i="17"/>
  <c r="CV79" i="17"/>
  <c r="O114" i="18"/>
  <c r="AD83" i="17"/>
  <c r="AD82" i="17"/>
  <c r="AD79" i="17"/>
  <c r="AD78" i="17" s="1"/>
  <c r="O44" i="18"/>
  <c r="AD84" i="17"/>
  <c r="BS79" i="17"/>
  <c r="BS82" i="17"/>
  <c r="O85" i="18"/>
  <c r="BS84" i="17"/>
  <c r="BS83" i="17"/>
  <c r="BR84" i="17"/>
  <c r="BR82" i="17"/>
  <c r="BR79" i="17"/>
  <c r="O97" i="18"/>
  <c r="CE82" i="17"/>
  <c r="AG79" i="17"/>
  <c r="AG78" i="17"/>
  <c r="AG82" i="17"/>
  <c r="O47" i="18"/>
  <c r="AG84" i="17"/>
  <c r="AG83" i="17"/>
  <c r="O98" i="18"/>
  <c r="CF84" i="17"/>
  <c r="CF83" i="17"/>
  <c r="CF79" i="17"/>
  <c r="AH83" i="17"/>
  <c r="AH84" i="17"/>
  <c r="O79" i="18"/>
  <c r="BM84" i="17"/>
  <c r="BM83" i="17"/>
  <c r="BM82" i="17"/>
  <c r="BM79" i="17"/>
  <c r="O83" i="18"/>
  <c r="BQ84" i="17"/>
  <c r="BQ83" i="17"/>
  <c r="BQ82" i="17"/>
  <c r="BQ79" i="17"/>
  <c r="O111" i="18"/>
  <c r="CS84" i="17"/>
  <c r="CS83" i="17"/>
  <c r="CS82" i="17"/>
  <c r="CS79" i="17"/>
  <c r="AK84" i="17"/>
  <c r="AK83" i="17"/>
  <c r="AK82" i="17"/>
  <c r="AK79" i="17"/>
  <c r="AK78" i="17" s="1"/>
  <c r="O51" i="18"/>
  <c r="O112" i="18"/>
  <c r="CT84" i="17"/>
  <c r="CT83" i="17"/>
  <c r="CT82" i="17"/>
  <c r="CT79" i="17"/>
  <c r="O53" i="18"/>
  <c r="AM84" i="17"/>
  <c r="AM83" i="17"/>
  <c r="AM82" i="17"/>
  <c r="AM79" i="17"/>
  <c r="AM78" i="17" s="1"/>
  <c r="O77" i="18"/>
  <c r="BK84" i="17"/>
  <c r="BK83" i="17"/>
  <c r="BK82" i="17"/>
  <c r="BK79" i="17"/>
  <c r="O73" i="18"/>
  <c r="BG84" i="17"/>
  <c r="BG83" i="17"/>
  <c r="BG82" i="17"/>
  <c r="BG79" i="17"/>
  <c r="AS79" i="17"/>
  <c r="AS78" i="17"/>
  <c r="AS82" i="17"/>
  <c r="O59" i="18"/>
  <c r="AS84" i="17"/>
  <c r="AS83" i="17"/>
  <c r="AO84" i="17"/>
  <c r="O55" i="18"/>
  <c r="AO83" i="17"/>
  <c r="AO82" i="17"/>
  <c r="AO79" i="17"/>
  <c r="AO78" i="17" s="1"/>
  <c r="CN82" i="17"/>
  <c r="O106" i="18"/>
  <c r="CN83" i="17"/>
  <c r="O56" i="18"/>
  <c r="AP84" i="17"/>
  <c r="AP83" i="17"/>
  <c r="AP82" i="17"/>
  <c r="AP79" i="17"/>
  <c r="AP78" i="17"/>
  <c r="AY82" i="17"/>
  <c r="AY79" i="17"/>
  <c r="AY78" i="17" s="1"/>
  <c r="O65" i="18"/>
  <c r="AY84" i="17"/>
  <c r="AY83" i="17"/>
  <c r="O39" i="18"/>
  <c r="Y82" i="17"/>
  <c r="Y79" i="17"/>
  <c r="Y83" i="17"/>
  <c r="O102" i="18"/>
  <c r="CJ84" i="17"/>
  <c r="O67" i="18"/>
  <c r="BA84" i="17"/>
  <c r="BA83" i="17"/>
  <c r="BA82" i="17"/>
  <c r="BA79" i="17"/>
  <c r="BA78" i="17" s="1"/>
  <c r="AX83" i="17"/>
  <c r="O64" i="18"/>
  <c r="AX84" i="17"/>
  <c r="AX82" i="17"/>
  <c r="O118" i="18"/>
  <c r="CZ84" i="17"/>
  <c r="CZ83" i="17"/>
  <c r="CZ82" i="17"/>
  <c r="CZ79" i="17"/>
  <c r="O75" i="18"/>
  <c r="BI84" i="17"/>
  <c r="BI83" i="17"/>
  <c r="BI82" i="17"/>
  <c r="BI79" i="17"/>
  <c r="E73" i="2"/>
  <c r="DC84" i="17"/>
  <c r="DC83" i="17"/>
  <c r="DC82" i="17"/>
  <c r="DC79" i="17"/>
  <c r="O121" i="18"/>
  <c r="BH83" i="17"/>
  <c r="BH82" i="17"/>
  <c r="BH79" i="17"/>
  <c r="O74" i="18"/>
  <c r="BH84" i="17"/>
  <c r="AW78" i="17"/>
  <c r="O63" i="18"/>
  <c r="AW84" i="17"/>
  <c r="AW83" i="17"/>
  <c r="AW82" i="17"/>
  <c r="AW79" i="17"/>
  <c r="H82" i="17"/>
  <c r="H79" i="17"/>
  <c r="H78" i="17"/>
  <c r="I78" i="17" s="1"/>
  <c r="J78" i="17" s="1"/>
  <c r="K78" i="17" s="1"/>
  <c r="L78" i="17" s="1"/>
  <c r="M78" i="17" s="1"/>
  <c r="N78" i="17" s="1"/>
  <c r="O78" i="17" s="1"/>
  <c r="P78" i="17" s="1"/>
  <c r="Q78" i="17" s="1"/>
  <c r="R78" i="17" s="1"/>
  <c r="S78" i="17" s="1"/>
  <c r="T78" i="17" s="1"/>
  <c r="U78" i="17" s="1"/>
  <c r="V78" i="17" s="1"/>
  <c r="W78" i="17" s="1"/>
  <c r="X78" i="17" s="1"/>
  <c r="Y78" i="17" s="1"/>
  <c r="O22" i="18"/>
  <c r="M37" i="18" s="1"/>
  <c r="E37" i="18" s="1"/>
  <c r="H84" i="17"/>
  <c r="M19" i="1"/>
  <c r="H83" i="17"/>
  <c r="O42" i="18"/>
  <c r="AB84" i="17"/>
  <c r="AB83" i="17"/>
  <c r="AB82" i="17"/>
  <c r="AB79" i="17"/>
  <c r="AB78" i="17" s="1"/>
  <c r="BD82" i="17"/>
  <c r="O70" i="18"/>
  <c r="BD84" i="17"/>
  <c r="BD83" i="17"/>
  <c r="O71" i="18"/>
  <c r="BE84" i="17"/>
  <c r="BE83" i="17"/>
  <c r="BE82" i="17"/>
  <c r="BE79" i="17"/>
  <c r="BE78" i="17" s="1"/>
  <c r="BF78" i="17" s="1"/>
  <c r="BG78" i="17" s="1"/>
  <c r="BH78" i="17" s="1"/>
  <c r="BI78" i="17" s="1"/>
  <c r="BJ78" i="17" s="1"/>
  <c r="BK78" i="17" s="1"/>
  <c r="BL78" i="17" s="1"/>
  <c r="BM78" i="17" s="1"/>
  <c r="BN78" i="17" s="1"/>
  <c r="BO78" i="17" s="1"/>
  <c r="BP78" i="17" s="1"/>
  <c r="BQ78" i="17" s="1"/>
  <c r="BR78" i="17" s="1"/>
  <c r="BS78" i="17" s="1"/>
  <c r="BT78" i="17" s="1"/>
  <c r="BU78" i="17" s="1"/>
  <c r="BV78" i="17" s="1"/>
  <c r="BW78" i="17" s="1"/>
  <c r="BX78" i="17" s="1"/>
  <c r="BY78" i="17" s="1"/>
  <c r="BZ78" i="17" s="1"/>
  <c r="CA78" i="17" s="1"/>
  <c r="CB78" i="17" s="1"/>
  <c r="CC78" i="17" s="1"/>
  <c r="CD78" i="17" s="1"/>
  <c r="CE78" i="17" s="1"/>
  <c r="CF78" i="17" s="1"/>
  <c r="CG78" i="17" s="1"/>
  <c r="CH78" i="17" s="1"/>
  <c r="CI78" i="17" s="1"/>
  <c r="CJ78" i="17" s="1"/>
  <c r="CK78" i="17" s="1"/>
  <c r="CL78" i="17" s="1"/>
  <c r="CM78" i="17" s="1"/>
  <c r="CN78" i="17" s="1"/>
  <c r="CO78" i="17" s="1"/>
  <c r="CP78" i="17" s="1"/>
  <c r="CQ78" i="17" s="1"/>
  <c r="CR78" i="17" s="1"/>
  <c r="CS78" i="17" s="1"/>
  <c r="CT78" i="17" s="1"/>
  <c r="CU78" i="17" s="1"/>
  <c r="CV78" i="17" s="1"/>
  <c r="CW78" i="17" s="1"/>
  <c r="CX78" i="17" s="1"/>
  <c r="CY78" i="17" s="1"/>
  <c r="CZ78" i="17" s="1"/>
  <c r="DA78" i="17" s="1"/>
  <c r="DB78" i="17" s="1"/>
  <c r="DC78" i="17" s="1"/>
  <c r="O119" i="18"/>
  <c r="DA84" i="17"/>
  <c r="DA83" i="17"/>
  <c r="DA82" i="17"/>
  <c r="DA79" i="17"/>
  <c r="CG84" i="17"/>
  <c r="CG79" i="17"/>
  <c r="O99" i="18"/>
  <c r="CC84" i="17"/>
  <c r="O95" i="18"/>
  <c r="O45" i="18"/>
  <c r="AE84" i="17"/>
  <c r="AE83" i="17"/>
  <c r="AE82" i="17"/>
  <c r="AE79" i="17"/>
  <c r="AE78" i="17" s="1"/>
  <c r="Q30" i="14"/>
  <c r="Q174" i="16"/>
  <c r="Q82" i="16"/>
  <c r="O93" i="18"/>
  <c r="CA83" i="17"/>
  <c r="CA79" i="17"/>
  <c r="O30" i="18"/>
  <c r="P82" i="17"/>
  <c r="P79" i="17"/>
  <c r="O81" i="18"/>
  <c r="BO84" i="17"/>
  <c r="BO83" i="17"/>
  <c r="BO82" i="17"/>
  <c r="BO79" i="17"/>
  <c r="AJ84" i="17"/>
  <c r="AJ79" i="17"/>
  <c r="AJ78" i="17" s="1"/>
  <c r="O50" i="18"/>
  <c r="AJ83" i="17"/>
  <c r="AJ82" i="17"/>
  <c r="P47" i="16"/>
  <c r="P174" i="16"/>
  <c r="BU82" i="17"/>
  <c r="O87" i="18"/>
  <c r="BU83" i="17"/>
  <c r="BU79" i="17"/>
  <c r="BW84" i="17"/>
  <c r="O89" i="18"/>
  <c r="BW82" i="17"/>
  <c r="BW79" i="17"/>
  <c r="O28" i="18"/>
  <c r="M72" i="18" s="1"/>
  <c r="E72" i="18" s="1"/>
  <c r="N84" i="17"/>
  <c r="N83" i="17"/>
  <c r="N82" i="17"/>
  <c r="N79" i="17"/>
  <c r="O32" i="18"/>
  <c r="R84" i="17"/>
  <c r="R83" i="17"/>
  <c r="R82" i="17"/>
  <c r="E82" i="17" s="1"/>
  <c r="R79" i="17"/>
  <c r="O72" i="18"/>
  <c r="BF84" i="17"/>
  <c r="BF83" i="17"/>
  <c r="BF82" i="17"/>
  <c r="BF79" i="17"/>
  <c r="O54" i="18"/>
  <c r="AN84" i="17"/>
  <c r="AN83" i="17"/>
  <c r="AN82" i="17"/>
  <c r="AN79" i="17"/>
  <c r="AN78" i="17" s="1"/>
  <c r="O25" i="18"/>
  <c r="K84" i="17"/>
  <c r="K83" i="17"/>
  <c r="O88" i="18"/>
  <c r="P118" i="18" s="1"/>
  <c r="H118" i="18" s="1"/>
  <c r="BV84" i="17"/>
  <c r="BV83" i="17"/>
  <c r="BV82" i="17"/>
  <c r="BV79" i="17"/>
  <c r="CI82" i="17"/>
  <c r="CI83" i="17"/>
  <c r="CI84" i="17"/>
  <c r="O101" i="18"/>
  <c r="J83" i="17"/>
  <c r="O24" i="18"/>
  <c r="J84" i="17"/>
  <c r="J82" i="17"/>
  <c r="J79" i="17"/>
  <c r="O33" i="18"/>
  <c r="S84" i="17"/>
  <c r="S83" i="17"/>
  <c r="S82" i="17"/>
  <c r="D82" i="17" s="1"/>
  <c r="S79" i="17"/>
  <c r="O62" i="18"/>
  <c r="AV84" i="17"/>
  <c r="AV83" i="17"/>
  <c r="AV82" i="17"/>
  <c r="AV79" i="17"/>
  <c r="AV78" i="17"/>
  <c r="O37" i="18"/>
  <c r="W84" i="17"/>
  <c r="W83" i="17"/>
  <c r="W82" i="17"/>
  <c r="W79" i="17"/>
  <c r="U82" i="17"/>
  <c r="U83" i="17"/>
  <c r="O94" i="18"/>
  <c r="P94" i="18" s="1"/>
  <c r="H94" i="18" s="1"/>
  <c r="CB83" i="17"/>
  <c r="O41" i="18"/>
  <c r="AA84" i="17"/>
  <c r="AA83" i="17"/>
  <c r="AA82" i="17"/>
  <c r="AA79" i="17"/>
  <c r="AA78" i="17"/>
  <c r="AZ83" i="17"/>
  <c r="AZ84" i="17"/>
  <c r="AZ82" i="17"/>
  <c r="AZ79" i="17"/>
  <c r="AZ78" i="17" s="1"/>
  <c r="CR79" i="17"/>
  <c r="CR82" i="17"/>
  <c r="O110" i="18"/>
  <c r="CR84" i="17"/>
  <c r="CR83" i="17"/>
  <c r="CQ82" i="17"/>
  <c r="CQ79" i="17"/>
  <c r="CQ83" i="17"/>
  <c r="O109" i="18"/>
  <c r="CQ84" i="17"/>
  <c r="O26" i="18"/>
  <c r="L84" i="17"/>
  <c r="L79" i="17"/>
  <c r="BC79" i="17"/>
  <c r="BC78" i="17" s="1"/>
  <c r="BC82" i="17"/>
  <c r="BC83" i="17"/>
  <c r="BC84" i="17"/>
  <c r="O69" i="18"/>
  <c r="O38" i="18"/>
  <c r="X84" i="17"/>
  <c r="X83" i="17"/>
  <c r="X82" i="17"/>
  <c r="X79" i="17"/>
  <c r="BZ82" i="17"/>
  <c r="O92" i="18"/>
  <c r="BZ84" i="17"/>
  <c r="BZ83" i="17"/>
  <c r="BZ79" i="17"/>
  <c r="E58" i="2"/>
  <c r="R165" i="16"/>
  <c r="P24" i="18"/>
  <c r="H24" i="18" s="1"/>
  <c r="P26" i="18"/>
  <c r="H26" i="18" s="1"/>
  <c r="P23" i="18"/>
  <c r="H23" i="18" s="1"/>
  <c r="M26" i="18"/>
  <c r="E26" i="18" s="1"/>
  <c r="N23" i="18"/>
  <c r="F23" i="18" s="1"/>
  <c r="G23" i="18"/>
  <c r="M39" i="18"/>
  <c r="E39" i="18" s="1"/>
  <c r="M29" i="18"/>
  <c r="E29" i="18" s="1"/>
  <c r="S23" i="18"/>
  <c r="P32" i="18"/>
  <c r="H32" i="18" s="1"/>
  <c r="P37" i="18"/>
  <c r="H37" i="18" s="1"/>
  <c r="M25" i="18"/>
  <c r="E25" i="18" s="1"/>
  <c r="P30" i="18"/>
  <c r="H30" i="18" s="1"/>
  <c r="M33" i="18"/>
  <c r="E33" i="18" s="1"/>
  <c r="M28" i="18"/>
  <c r="E28" i="18" s="1"/>
  <c r="M36" i="18"/>
  <c r="E36" i="18" s="1"/>
  <c r="P57" i="18"/>
  <c r="H57" i="18" s="1"/>
  <c r="M124" i="18"/>
  <c r="E124" i="18" s="1"/>
  <c r="M58" i="18"/>
  <c r="E58" i="18" s="1"/>
  <c r="M53" i="18"/>
  <c r="E53" i="18" s="1"/>
  <c r="M86" i="18"/>
  <c r="E86" i="18" s="1"/>
  <c r="M82" i="18"/>
  <c r="E82" i="18" s="1"/>
  <c r="M42" i="18"/>
  <c r="E42" i="18" s="1"/>
  <c r="M120" i="18"/>
  <c r="E120" i="18" s="1"/>
  <c r="M62" i="18"/>
  <c r="E62" i="18" s="1"/>
  <c r="P58" i="18"/>
  <c r="H58" i="18" s="1"/>
  <c r="P53" i="18"/>
  <c r="H53" i="18" s="1"/>
  <c r="M90" i="18"/>
  <c r="E90" i="18" s="1"/>
  <c r="P86" i="18"/>
  <c r="H86" i="18" s="1"/>
  <c r="M78" i="18"/>
  <c r="E78" i="18" s="1"/>
  <c r="P50" i="18"/>
  <c r="H50" i="18" s="1"/>
  <c r="P47" i="18"/>
  <c r="H47" i="18" s="1"/>
  <c r="P42" i="18"/>
  <c r="H42" i="18" s="1"/>
  <c r="M129" i="18"/>
  <c r="E129" i="18" s="1"/>
  <c r="M133" i="18"/>
  <c r="E133" i="18" s="1"/>
  <c r="P122" i="18"/>
  <c r="H122" i="18" s="1"/>
  <c r="M51" i="18"/>
  <c r="E51" i="18" s="1"/>
  <c r="M109" i="18"/>
  <c r="E109" i="18" s="1"/>
  <c r="P105" i="18"/>
  <c r="H105" i="18" s="1"/>
  <c r="M101" i="18"/>
  <c r="E101" i="18" s="1"/>
  <c r="M77" i="18"/>
  <c r="E77" i="18" s="1"/>
  <c r="P73" i="18"/>
  <c r="H73" i="18" s="1"/>
  <c r="M69" i="18"/>
  <c r="E69" i="18" s="1"/>
  <c r="P51" i="18"/>
  <c r="H51" i="18" s="1"/>
  <c r="P109" i="18"/>
  <c r="H109" i="18" s="1"/>
  <c r="M105" i="18"/>
  <c r="E105" i="18" s="1"/>
  <c r="P101" i="18"/>
  <c r="H101" i="18" s="1"/>
  <c r="P77" i="18"/>
  <c r="H77" i="18" s="1"/>
  <c r="M73" i="18"/>
  <c r="E73" i="18" s="1"/>
  <c r="M66" i="18"/>
  <c r="E66" i="18" s="1"/>
  <c r="P128" i="18"/>
  <c r="H128" i="18" s="1"/>
  <c r="O20" i="18"/>
  <c r="P20" i="18" s="1"/>
  <c r="M67" i="18"/>
  <c r="E67" i="18" s="1"/>
  <c r="P60" i="18"/>
  <c r="H60" i="18" s="1"/>
  <c r="M112" i="18"/>
  <c r="E112" i="18" s="1"/>
  <c r="P108" i="18"/>
  <c r="H108" i="18" s="1"/>
  <c r="M104" i="18"/>
  <c r="E104" i="18" s="1"/>
  <c r="M96" i="18"/>
  <c r="E96" i="18" s="1"/>
  <c r="P80" i="18"/>
  <c r="H80" i="18" s="1"/>
  <c r="P76" i="18"/>
  <c r="H76" i="18" s="1"/>
  <c r="P72" i="18"/>
  <c r="H72" i="18" s="1"/>
  <c r="M119" i="18"/>
  <c r="E119" i="18" s="1"/>
  <c r="M116" i="18"/>
  <c r="E116" i="18" s="1"/>
  <c r="M64" i="18"/>
  <c r="E64" i="18" s="1"/>
  <c r="P68" i="18"/>
  <c r="H68" i="18" s="1"/>
  <c r="P116" i="18"/>
  <c r="H116" i="18" s="1"/>
  <c r="P112" i="18"/>
  <c r="H112" i="18" s="1"/>
  <c r="M108" i="18"/>
  <c r="E108" i="18" s="1"/>
  <c r="P84" i="18"/>
  <c r="H84" i="18" s="1"/>
  <c r="M80" i="18"/>
  <c r="E80" i="18" s="1"/>
  <c r="M76" i="18"/>
  <c r="E76" i="18" s="1"/>
  <c r="P63" i="18"/>
  <c r="H63" i="18" s="1"/>
  <c r="M123" i="18"/>
  <c r="E123" i="18" s="1"/>
  <c r="P62" i="18"/>
  <c r="H62" i="18" s="1"/>
  <c r="P135" i="18"/>
  <c r="H135" i="18" s="1"/>
  <c r="M111" i="18"/>
  <c r="E111" i="18" s="1"/>
  <c r="M107" i="18"/>
  <c r="E107" i="18" s="1"/>
  <c r="P103" i="18"/>
  <c r="H103" i="18" s="1"/>
  <c r="P95" i="18"/>
  <c r="H95" i="18" s="1"/>
  <c r="P79" i="18"/>
  <c r="H79" i="18" s="1"/>
  <c r="P75" i="18"/>
  <c r="H75" i="18" s="1"/>
  <c r="P40" i="18"/>
  <c r="H40" i="18" s="1"/>
  <c r="P123" i="18"/>
  <c r="H123" i="18" s="1"/>
  <c r="M60" i="18"/>
  <c r="E60" i="18" s="1"/>
  <c r="M71" i="18"/>
  <c r="E71" i="18" s="1"/>
  <c r="M136" i="18"/>
  <c r="E136" i="18" s="1"/>
  <c r="D15" i="18"/>
  <c r="P65" i="18"/>
  <c r="H65" i="18" s="1"/>
  <c r="P117" i="18"/>
  <c r="H117" i="18" s="1"/>
  <c r="P107" i="18"/>
  <c r="H107" i="18" s="1"/>
  <c r="M75" i="18"/>
  <c r="E75" i="18" s="1"/>
  <c r="P137" i="18"/>
  <c r="H137" i="18" s="1"/>
  <c r="M103" i="18"/>
  <c r="E103" i="18" s="1"/>
  <c r="M131" i="18"/>
  <c r="E131" i="18" s="1"/>
  <c r="P49" i="18"/>
  <c r="H49" i="18" s="1"/>
  <c r="P45" i="18"/>
  <c r="H45" i="18" s="1"/>
  <c r="N108" i="18"/>
  <c r="F108" i="18" s="1"/>
  <c r="G108" i="18"/>
  <c r="BA88" i="3" s="1"/>
  <c r="S108" i="18"/>
  <c r="K134" i="18"/>
  <c r="L134" i="18"/>
  <c r="D134" i="18" s="1"/>
  <c r="D58" i="2"/>
  <c r="J77" i="2"/>
  <c r="R83" i="16"/>
  <c r="R145" i="16"/>
  <c r="N107" i="18"/>
  <c r="F107" i="18" s="1"/>
  <c r="G107" i="18"/>
  <c r="BA87" i="3" s="1"/>
  <c r="S107" i="18"/>
  <c r="F14" i="5"/>
  <c r="F32" i="5"/>
  <c r="F24" i="5" s="1"/>
  <c r="F23" i="5" s="1"/>
  <c r="DD43" i="27"/>
  <c r="DD44" i="27" s="1"/>
  <c r="BU43" i="27"/>
  <c r="BU44" i="27" s="1"/>
  <c r="T25" i="18"/>
  <c r="D88" i="17"/>
  <c r="N117" i="18"/>
  <c r="F117" i="18" s="1"/>
  <c r="G117" i="18"/>
  <c r="S117" i="18"/>
  <c r="Z43" i="27"/>
  <c r="Z44" i="27" s="1"/>
  <c r="R78" i="16"/>
  <c r="G14" i="5"/>
  <c r="G32" i="5"/>
  <c r="N76" i="18"/>
  <c r="F76" i="18" s="1"/>
  <c r="G76" i="18"/>
  <c r="BA56" i="3" s="1"/>
  <c r="S76" i="18"/>
  <c r="J70" i="2"/>
  <c r="T34" i="16"/>
  <c r="DZ44" i="27"/>
  <c r="AO129" i="16"/>
  <c r="AO123" i="16" s="1"/>
  <c r="AO122" i="16" s="1"/>
  <c r="N35" i="18"/>
  <c r="F35" i="18" s="1"/>
  <c r="G35" i="18"/>
  <c r="BA15" i="3" s="1"/>
  <c r="S35" i="18"/>
  <c r="G104" i="18"/>
  <c r="BA84" i="3" s="1"/>
  <c r="S104" i="18"/>
  <c r="N104" i="18"/>
  <c r="F104" i="18" s="1"/>
  <c r="G116" i="18"/>
  <c r="BA96" i="3" s="1"/>
  <c r="S116" i="18"/>
  <c r="N116" i="18"/>
  <c r="F116" i="18" s="1"/>
  <c r="H70" i="2"/>
  <c r="CG43" i="27"/>
  <c r="D77" i="2"/>
  <c r="D89" i="17"/>
  <c r="E89" i="17"/>
  <c r="K34" i="18"/>
  <c r="CL43" i="27"/>
  <c r="DT43" i="27"/>
  <c r="DT44" i="27" s="1"/>
  <c r="CR43" i="27"/>
  <c r="CR44" i="27" s="1"/>
  <c r="EA43" i="27"/>
  <c r="EA44" i="27" s="1"/>
  <c r="K46" i="18"/>
  <c r="N58" i="18"/>
  <c r="F58" i="18" s="1"/>
  <c r="G58" i="18"/>
  <c r="BA38" i="3" s="1"/>
  <c r="S58" i="18"/>
  <c r="E62" i="2"/>
  <c r="J67" i="2"/>
  <c r="D90" i="17"/>
  <c r="E90" i="17"/>
  <c r="K96" i="18"/>
  <c r="R108" i="16"/>
  <c r="E88" i="2"/>
  <c r="G85" i="2"/>
  <c r="E7" i="5"/>
  <c r="K7" i="3"/>
  <c r="F6" i="5"/>
  <c r="C22" i="12" s="1"/>
  <c r="N66" i="18"/>
  <c r="F66" i="18" s="1"/>
  <c r="G66" i="18"/>
  <c r="BA46" i="3" s="1"/>
  <c r="S66" i="18"/>
  <c r="N36" i="18"/>
  <c r="F36" i="18" s="1"/>
  <c r="G36" i="18"/>
  <c r="BA16" i="3" s="1"/>
  <c r="S36" i="18"/>
  <c r="H7" i="3"/>
  <c r="H6" i="3" s="1"/>
  <c r="H5" i="3" s="1"/>
  <c r="C6" i="5"/>
  <c r="C20" i="12" s="1"/>
  <c r="K113" i="18"/>
  <c r="N48" i="18"/>
  <c r="F48" i="18" s="1"/>
  <c r="G48" i="18"/>
  <c r="BA28" i="3" s="1"/>
  <c r="S48" i="18"/>
  <c r="J69" i="2"/>
  <c r="D64" i="2"/>
  <c r="F77" i="2"/>
  <c r="G77" i="2" s="1"/>
  <c r="BR11" i="21" s="1"/>
  <c r="BR10" i="21" s="1"/>
  <c r="DK43" i="27"/>
  <c r="DK44" i="27" s="1"/>
  <c r="G25" i="5"/>
  <c r="D31" i="17"/>
  <c r="D6" i="18"/>
  <c r="G8" i="5"/>
  <c r="N120" i="18"/>
  <c r="F120" i="18" s="1"/>
  <c r="G120" i="18"/>
  <c r="S120" i="18"/>
  <c r="DY43" i="27"/>
  <c r="DY44" i="27" s="1"/>
  <c r="E69" i="2"/>
  <c r="H77" i="2"/>
  <c r="N84" i="18"/>
  <c r="F84" i="18" s="1"/>
  <c r="G84" i="18"/>
  <c r="BA64" i="3" s="1"/>
  <c r="S84" i="18"/>
  <c r="EB44" i="27"/>
  <c r="DL43" i="27"/>
  <c r="DL44" i="27" s="1"/>
  <c r="P136" i="16"/>
  <c r="R158" i="16"/>
  <c r="P163" i="16"/>
  <c r="AA44" i="27"/>
  <c r="CW44" i="27"/>
  <c r="I4" i="3"/>
  <c r="E15" i="3" s="1"/>
  <c r="R100" i="16"/>
  <c r="Q103" i="16"/>
  <c r="Q97" i="16" s="1"/>
  <c r="T74" i="16"/>
  <c r="S162" i="16"/>
  <c r="CB129" i="16"/>
  <c r="CB123" i="16" s="1"/>
  <c r="CB122" i="16" s="1"/>
  <c r="EC129" i="16"/>
  <c r="EC123" i="16" s="1"/>
  <c r="EC122" i="16" s="1"/>
  <c r="BR129" i="16"/>
  <c r="BR123" i="16" s="1"/>
  <c r="BR122" i="16" s="1"/>
  <c r="DZ129" i="16"/>
  <c r="DZ123" i="16" s="1"/>
  <c r="DZ122" i="16" s="1"/>
  <c r="CC129" i="16"/>
  <c r="CC123" i="16" s="1"/>
  <c r="CC122" i="16" s="1"/>
  <c r="AC129" i="16"/>
  <c r="AC123" i="16" s="1"/>
  <c r="AC122" i="16" s="1"/>
  <c r="CR129" i="16"/>
  <c r="CR123" i="16" s="1"/>
  <c r="CR122" i="16" s="1"/>
  <c r="CQ129" i="16"/>
  <c r="CQ123" i="16" s="1"/>
  <c r="CQ122" i="16" s="1"/>
  <c r="CU129" i="16"/>
  <c r="CU123" i="16" s="1"/>
  <c r="CU122" i="16" s="1"/>
  <c r="AF129" i="16"/>
  <c r="AF123" i="16" s="1"/>
  <c r="AF122" i="16" s="1"/>
  <c r="CW129" i="16"/>
  <c r="CW123" i="16" s="1"/>
  <c r="CW122" i="16" s="1"/>
  <c r="CF129" i="16"/>
  <c r="CF123" i="16" s="1"/>
  <c r="CF122" i="16" s="1"/>
  <c r="CI129" i="16"/>
  <c r="CI123" i="16" s="1"/>
  <c r="CI122" i="16" s="1"/>
  <c r="DG129" i="16"/>
  <c r="DG123" i="16" s="1"/>
  <c r="DG122" i="16" s="1"/>
  <c r="CO129" i="16"/>
  <c r="CO123" i="16" s="1"/>
  <c r="CO122" i="16" s="1"/>
  <c r="CT129" i="16"/>
  <c r="CT123" i="16" s="1"/>
  <c r="CT122" i="16" s="1"/>
  <c r="BI129" i="16"/>
  <c r="BI123" i="16" s="1"/>
  <c r="BI122" i="16" s="1"/>
  <c r="DT129" i="16"/>
  <c r="DT123" i="16" s="1"/>
  <c r="DT122" i="16" s="1"/>
  <c r="CN129" i="16"/>
  <c r="CN123" i="16" s="1"/>
  <c r="CN122" i="16" s="1"/>
  <c r="BE129" i="16"/>
  <c r="BE123" i="16" s="1"/>
  <c r="BE122" i="16" s="1"/>
  <c r="DN129" i="16"/>
  <c r="DN123" i="16" s="1"/>
  <c r="DN122" i="16" s="1"/>
  <c r="BM129" i="16"/>
  <c r="BM123" i="16" s="1"/>
  <c r="BM122" i="16" s="1"/>
  <c r="EA129" i="16"/>
  <c r="EA123" i="16" s="1"/>
  <c r="EA122" i="16" s="1"/>
  <c r="BN129" i="16"/>
  <c r="BN123" i="16" s="1"/>
  <c r="BN122" i="16" s="1"/>
  <c r="DD129" i="16"/>
  <c r="DD123" i="16" s="1"/>
  <c r="DD122" i="16" s="1"/>
  <c r="AR129" i="16"/>
  <c r="AR123" i="16" s="1"/>
  <c r="AR122" i="16" s="1"/>
  <c r="BK129" i="16"/>
  <c r="BK123" i="16" s="1"/>
  <c r="BK122" i="16" s="1"/>
  <c r="DM129" i="16"/>
  <c r="DM123" i="16" s="1"/>
  <c r="DM122" i="16" s="1"/>
  <c r="BO92" i="23"/>
  <c r="AI44" i="27"/>
  <c r="CV44" i="27"/>
  <c r="R114" i="16"/>
  <c r="AG103" i="13"/>
  <c r="CD44" i="27"/>
  <c r="Q136" i="16"/>
  <c r="G30" i="5"/>
  <c r="G11" i="5" s="1"/>
  <c r="L11" i="3" s="1"/>
  <c r="F11" i="5"/>
  <c r="DO44" i="27"/>
  <c r="R153" i="16"/>
  <c r="DW92" i="23"/>
  <c r="DW93" i="23" s="1"/>
  <c r="P75" i="16"/>
  <c r="R12" i="27"/>
  <c r="S12" i="27" s="1"/>
  <c r="U12" i="15"/>
  <c r="BV27" i="27"/>
  <c r="R45" i="16"/>
  <c r="CL92" i="23"/>
  <c r="CL93" i="23" s="1"/>
  <c r="EA92" i="23"/>
  <c r="EA93" i="23" s="1"/>
  <c r="CF92" i="23"/>
  <c r="CF93" i="23" s="1"/>
  <c r="BH92" i="23"/>
  <c r="CC92" i="23"/>
  <c r="U123" i="16"/>
  <c r="U122" i="16" s="1"/>
  <c r="BO27" i="27"/>
  <c r="BO44" i="27" s="1"/>
  <c r="CP27" i="27"/>
  <c r="CP44" i="27" s="1"/>
  <c r="CL27" i="27"/>
  <c r="R69" i="16"/>
  <c r="Q35" i="16"/>
  <c r="BK44" i="27"/>
  <c r="DW44" i="27"/>
  <c r="BU17" i="15"/>
  <c r="AD66" i="13"/>
  <c r="S74" i="16"/>
  <c r="AD27" i="27"/>
  <c r="AD44" i="27" s="1"/>
  <c r="CL15" i="15"/>
  <c r="BM27" i="27"/>
  <c r="BM44" i="27" s="1"/>
  <c r="CY15" i="15"/>
  <c r="DH27" i="27"/>
  <c r="DH44" i="27" s="1"/>
  <c r="DH17" i="15"/>
  <c r="DM27" i="27"/>
  <c r="DM44" i="27" s="1"/>
  <c r="DM17" i="15"/>
  <c r="R11" i="27"/>
  <c r="S11" i="27" s="1"/>
  <c r="U17" i="15"/>
  <c r="W17" i="15"/>
  <c r="W27" i="27"/>
  <c r="W44" i="27" s="1"/>
  <c r="Q86" i="16"/>
  <c r="Q74" i="16" s="1"/>
  <c r="Q123" i="16"/>
  <c r="Q122" i="16" s="1"/>
  <c r="T135" i="16"/>
  <c r="DC92" i="23"/>
  <c r="DC93" i="23" s="1"/>
  <c r="BS92" i="23"/>
  <c r="BS93" i="23" s="1"/>
  <c r="CK92" i="23"/>
  <c r="CK91" i="23" s="1"/>
  <c r="DV27" i="27"/>
  <c r="DV44" i="27" s="1"/>
  <c r="R146" i="16"/>
  <c r="R75" i="16"/>
  <c r="S135" i="16"/>
  <c r="Q163" i="16"/>
  <c r="Q162" i="16" s="1"/>
  <c r="V27" i="27"/>
  <c r="V44" i="27" s="1"/>
  <c r="V17" i="15"/>
  <c r="E9" i="5"/>
  <c r="I92" i="23"/>
  <c r="I91" i="23" s="1"/>
  <c r="BU92" i="23"/>
  <c r="BU93" i="23" s="1"/>
  <c r="R150" i="16"/>
  <c r="R43" i="16"/>
  <c r="AU27" i="27"/>
  <c r="AU17" i="15"/>
  <c r="AQ92" i="23"/>
  <c r="AQ91" i="23" s="1"/>
  <c r="AU92" i="23"/>
  <c r="AU93" i="23" s="1"/>
  <c r="R141" i="16"/>
  <c r="R136" i="16" s="1"/>
  <c r="R116" i="16"/>
  <c r="R115" i="16" s="1"/>
  <c r="R169" i="16"/>
  <c r="E29" i="5"/>
  <c r="Q51" i="16"/>
  <c r="R159" i="16"/>
  <c r="DG130" i="14"/>
  <c r="AQ40" i="13" s="1"/>
  <c r="H66" i="2"/>
  <c r="CQ92" i="23"/>
  <c r="CQ91" i="23" s="1"/>
  <c r="AJ92" i="23"/>
  <c r="AJ93" i="23" s="1"/>
  <c r="R48" i="16"/>
  <c r="D24" i="5"/>
  <c r="D23" i="5" s="1"/>
  <c r="F2" i="15" s="1"/>
  <c r="DX92" i="23"/>
  <c r="DX93" i="23" s="1"/>
  <c r="Q64" i="16"/>
  <c r="AF16" i="15"/>
  <c r="AF15" i="15" s="1"/>
  <c r="BX27" i="27"/>
  <c r="BX44" i="27" s="1"/>
  <c r="CT16" i="15"/>
  <c r="CT15" i="15" s="1"/>
  <c r="BY44" i="27"/>
  <c r="R99" i="16"/>
  <c r="R19" i="16"/>
  <c r="R178" i="16"/>
  <c r="DG92" i="23"/>
  <c r="DG91" i="23" s="1"/>
  <c r="D5" i="5"/>
  <c r="D4" i="5" s="1"/>
  <c r="S34" i="16"/>
  <c r="AE16" i="15"/>
  <c r="AE15" i="15" s="1"/>
  <c r="BQ27" i="27"/>
  <c r="BQ44" i="27" s="1"/>
  <c r="AM16" i="15"/>
  <c r="AM15" i="15" s="1"/>
  <c r="Q116" i="16"/>
  <c r="Q115" i="16" s="1"/>
  <c r="DJ92" i="23"/>
  <c r="DJ93" i="23" s="1"/>
  <c r="Q47" i="16"/>
  <c r="R71" i="16"/>
  <c r="R84" i="16"/>
  <c r="BR44" i="27"/>
  <c r="P92" i="16"/>
  <c r="R94" i="16"/>
  <c r="R92" i="16" s="1"/>
  <c r="DZ92" i="23"/>
  <c r="DZ91" i="23" s="1"/>
  <c r="DH92" i="23"/>
  <c r="DH93" i="23" s="1"/>
  <c r="DI92" i="23"/>
  <c r="DI93" i="23" s="1"/>
  <c r="EF16" i="15"/>
  <c r="EF15" i="15" s="1"/>
  <c r="R37" i="16"/>
  <c r="R106" i="16"/>
  <c r="P162" i="16"/>
  <c r="P98" i="16"/>
  <c r="R101" i="16"/>
  <c r="H10" i="3"/>
  <c r="H4" i="3" s="1"/>
  <c r="R126" i="16"/>
  <c r="E65" i="2"/>
  <c r="J65" i="2"/>
  <c r="B72" i="2"/>
  <c r="BO91" i="23"/>
  <c r="BO93" i="23"/>
  <c r="CD92" i="23"/>
  <c r="BK92" i="23"/>
  <c r="BY15" i="15"/>
  <c r="P86" i="16"/>
  <c r="R91" i="16"/>
  <c r="R86" i="16" s="1"/>
  <c r="EA91" i="23"/>
  <c r="BH91" i="23"/>
  <c r="BH93" i="23"/>
  <c r="CC93" i="23"/>
  <c r="CC91" i="23"/>
  <c r="AU23" i="23"/>
  <c r="W23" i="23"/>
  <c r="CE23" i="23"/>
  <c r="BL23" i="23"/>
  <c r="CB23" i="23"/>
  <c r="AK23" i="23"/>
  <c r="BT23" i="23"/>
  <c r="AZ23" i="23"/>
  <c r="BI23" i="23"/>
  <c r="CO23" i="23"/>
  <c r="CF23" i="23"/>
  <c r="CH23" i="23"/>
  <c r="DV23" i="23"/>
  <c r="DL23" i="23"/>
  <c r="AA23" i="23"/>
  <c r="BJ23" i="23"/>
  <c r="CA23" i="23"/>
  <c r="DD23" i="23"/>
  <c r="DC23" i="23"/>
  <c r="I23" i="23"/>
  <c r="CP23" i="23"/>
  <c r="Z23" i="23"/>
  <c r="BP23" i="23"/>
  <c r="AO23" i="23"/>
  <c r="BQ23" i="23"/>
  <c r="CV23" i="23"/>
  <c r="DK23" i="23"/>
  <c r="DN23" i="23"/>
  <c r="N23" i="23"/>
  <c r="CW23" i="23"/>
  <c r="AE23" i="23"/>
  <c r="CU23" i="23"/>
  <c r="BU23" i="23"/>
  <c r="DF23" i="23"/>
  <c r="DZ23" i="23"/>
  <c r="M23" i="23"/>
  <c r="R23" i="23"/>
  <c r="DE23" i="23"/>
  <c r="AS23" i="23"/>
  <c r="H23" i="23"/>
  <c r="DU23" i="23"/>
  <c r="CJ23" i="23"/>
  <c r="BR23" i="23"/>
  <c r="DB23" i="23"/>
  <c r="EA23" i="23"/>
  <c r="AL23" i="23"/>
  <c r="S23" i="23"/>
  <c r="CC23" i="23"/>
  <c r="BB23" i="23"/>
  <c r="K23" i="23"/>
  <c r="CN23" i="23"/>
  <c r="J23" i="23"/>
  <c r="DS23" i="23"/>
  <c r="AP23" i="23"/>
  <c r="AT23" i="23"/>
  <c r="CG23" i="23"/>
  <c r="BY23" i="23"/>
  <c r="U23" i="23"/>
  <c r="CZ23" i="23"/>
  <c r="AC23" i="23"/>
  <c r="BV23" i="23"/>
  <c r="BC23" i="23"/>
  <c r="BW23" i="23"/>
  <c r="CX23" i="23"/>
  <c r="CI23" i="23"/>
  <c r="AD23" i="23"/>
  <c r="DP23" i="23"/>
  <c r="AY23" i="23"/>
  <c r="O23" i="23"/>
  <c r="BN23" i="23"/>
  <c r="DA23" i="23"/>
  <c r="DQ23" i="23"/>
  <c r="AJ23" i="23"/>
  <c r="G23" i="23"/>
  <c r="BD23" i="23"/>
  <c r="V23" i="23"/>
  <c r="BS23" i="23"/>
  <c r="DJ23" i="23"/>
  <c r="AM23" i="23"/>
  <c r="DI23" i="23"/>
  <c r="BE23" i="23"/>
  <c r="DW23" i="23"/>
  <c r="DT23" i="23"/>
  <c r="BZ23" i="23"/>
  <c r="AV23" i="23"/>
  <c r="T23" i="23"/>
  <c r="CD23" i="23"/>
  <c r="CM23" i="23"/>
  <c r="BA23" i="23"/>
  <c r="CT23" i="23"/>
  <c r="AI23" i="23"/>
  <c r="BF23" i="23"/>
  <c r="DH23" i="23"/>
  <c r="CY23" i="23"/>
  <c r="CQ23" i="23"/>
  <c r="L23" i="23"/>
  <c r="DG23" i="23"/>
  <c r="BO23" i="23"/>
  <c r="Y23" i="23"/>
  <c r="AX23" i="23"/>
  <c r="DO23" i="23"/>
  <c r="AF23" i="23"/>
  <c r="DX23" i="23"/>
  <c r="DY23" i="23"/>
  <c r="AW23" i="23"/>
  <c r="Q23" i="23"/>
  <c r="X23" i="23"/>
  <c r="BH23" i="23"/>
  <c r="AR23" i="23"/>
  <c r="AG23" i="23"/>
  <c r="BX23" i="23"/>
  <c r="BM23" i="23"/>
  <c r="CL23" i="23"/>
  <c r="CS23" i="23"/>
  <c r="DM23" i="23"/>
  <c r="CR23" i="23"/>
  <c r="P23" i="23"/>
  <c r="AQ23" i="23"/>
  <c r="DR23" i="23"/>
  <c r="F8" i="23"/>
  <c r="F23" i="23" s="1"/>
  <c r="AB23" i="23"/>
  <c r="BG23" i="23"/>
  <c r="BK23" i="23"/>
  <c r="AN23" i="23"/>
  <c r="AH23" i="23"/>
  <c r="CK23" i="23"/>
  <c r="DL92" i="23"/>
  <c r="DS92" i="23"/>
  <c r="DE16" i="15"/>
  <c r="DE27" i="27"/>
  <c r="DE44" i="27" s="1"/>
  <c r="DR92" i="23"/>
  <c r="AY92" i="23"/>
  <c r="AF92" i="23"/>
  <c r="G24" i="5"/>
  <c r="G23" i="5" s="1"/>
  <c r="G10" i="5"/>
  <c r="U92" i="23"/>
  <c r="CN92" i="23"/>
  <c r="BL92" i="23"/>
  <c r="AM92" i="23"/>
  <c r="AB92" i="23"/>
  <c r="CH92" i="23"/>
  <c r="CM92" i="23"/>
  <c r="S92" i="23"/>
  <c r="AZ92" i="23"/>
  <c r="CU92" i="23"/>
  <c r="W92" i="23"/>
  <c r="AO92" i="23"/>
  <c r="M92" i="23"/>
  <c r="P60" i="16"/>
  <c r="R61" i="16"/>
  <c r="R60" i="16" s="1"/>
  <c r="Q152" i="16"/>
  <c r="AG44" i="27"/>
  <c r="T92" i="23"/>
  <c r="BT92" i="23"/>
  <c r="BY92" i="23"/>
  <c r="BW92" i="23"/>
  <c r="Z92" i="23"/>
  <c r="Q92" i="23"/>
  <c r="BZ92" i="23"/>
  <c r="R50" i="16"/>
  <c r="P152" i="16"/>
  <c r="R157" i="16"/>
  <c r="DJ16" i="15"/>
  <c r="DJ27" i="27"/>
  <c r="DJ44" i="27" s="1"/>
  <c r="AQ93" i="23"/>
  <c r="D22" i="23"/>
  <c r="D55" i="23" s="1"/>
  <c r="F38" i="23"/>
  <c r="C38" i="23"/>
  <c r="DT92" i="23"/>
  <c r="CW92" i="23"/>
  <c r="AX92" i="23"/>
  <c r="CZ92" i="23"/>
  <c r="CE92" i="23"/>
  <c r="DM92" i="23"/>
  <c r="Q144" i="16"/>
  <c r="AQ15" i="15"/>
  <c r="AC15" i="15"/>
  <c r="AN92" i="23"/>
  <c r="BN92" i="23"/>
  <c r="N92" i="23"/>
  <c r="DY92" i="23"/>
  <c r="R105" i="16"/>
  <c r="P103" i="16"/>
  <c r="P97" i="16" s="1"/>
  <c r="AC92" i="23"/>
  <c r="BA92" i="23"/>
  <c r="DO92" i="23"/>
  <c r="BM92" i="23"/>
  <c r="R176" i="16"/>
  <c r="R149" i="16"/>
  <c r="CR92" i="23"/>
  <c r="CI92" i="23"/>
  <c r="CB92" i="23"/>
  <c r="BD92" i="23"/>
  <c r="DP92" i="23"/>
  <c r="DN92" i="23"/>
  <c r="BQ92" i="23"/>
  <c r="CG92" i="23"/>
  <c r="AH27" i="27"/>
  <c r="AH44" i="27" s="1"/>
  <c r="AH16" i="15"/>
  <c r="BQ15" i="15"/>
  <c r="AK92" i="23"/>
  <c r="E22" i="23" a="1"/>
  <c r="E22" i="23" s="1"/>
  <c r="C22" i="23" s="1"/>
  <c r="Z38" i="23" s="1"/>
  <c r="G92" i="23"/>
  <c r="DV92" i="23"/>
  <c r="DB92" i="23"/>
  <c r="J10" i="3"/>
  <c r="S97" i="16"/>
  <c r="S96" i="16" s="1"/>
  <c r="AE92" i="23"/>
  <c r="DK92" i="23"/>
  <c r="DU92" i="23"/>
  <c r="BI92" i="23"/>
  <c r="CO92" i="23"/>
  <c r="DN15" i="15"/>
  <c r="O92" i="23"/>
  <c r="CX92" i="23"/>
  <c r="CT92" i="23"/>
  <c r="BJ92" i="23"/>
  <c r="CP92" i="23"/>
  <c r="DA92" i="23"/>
  <c r="AJ27" i="27"/>
  <c r="AJ44" i="27" s="1"/>
  <c r="AJ16" i="15"/>
  <c r="R168" i="16"/>
  <c r="BT15" i="15"/>
  <c r="CI44" i="27"/>
  <c r="BR92" i="23"/>
  <c r="X92" i="23"/>
  <c r="C11" i="8"/>
  <c r="M1" i="19"/>
  <c r="C6" i="8"/>
  <c r="C7" i="8" s="1"/>
  <c r="AD92" i="23"/>
  <c r="P92" i="23"/>
  <c r="BV92" i="23"/>
  <c r="CA92" i="23"/>
  <c r="S8" i="16"/>
  <c r="Q15" i="16"/>
  <c r="Q8" i="16" s="1"/>
  <c r="L92" i="23"/>
  <c r="V92" i="23"/>
  <c r="BZ44" i="27"/>
  <c r="EF44" i="27"/>
  <c r="CJ92" i="23"/>
  <c r="AS92" i="23"/>
  <c r="E17" i="3"/>
  <c r="AP92" i="23"/>
  <c r="BX92" i="23"/>
  <c r="R92" i="23"/>
  <c r="BE92" i="23"/>
  <c r="S74" i="21"/>
  <c r="Q72" i="21"/>
  <c r="T74" i="21"/>
  <c r="T76" i="21" s="1"/>
  <c r="T80" i="21" s="1"/>
  <c r="Y92" i="23"/>
  <c r="AY16" i="15"/>
  <c r="AY27" i="27"/>
  <c r="T97" i="16"/>
  <c r="AH92" i="23"/>
  <c r="R53" i="16"/>
  <c r="P51" i="16"/>
  <c r="BP92" i="23"/>
  <c r="R125" i="16"/>
  <c r="AL92" i="23"/>
  <c r="CS92" i="23"/>
  <c r="AW92" i="23"/>
  <c r="AR92" i="23"/>
  <c r="AI92" i="23"/>
  <c r="Y16" i="15"/>
  <c r="Y27" i="27"/>
  <c r="Y44" i="27" s="1"/>
  <c r="R10" i="27"/>
  <c r="S10" i="27" s="1"/>
  <c r="AU91" i="23"/>
  <c r="CY92" i="23"/>
  <c r="H92" i="23"/>
  <c r="AK16" i="15"/>
  <c r="AK27" i="27"/>
  <c r="AK44" i="27" s="1"/>
  <c r="DP15" i="15"/>
  <c r="ED44" i="27"/>
  <c r="K92" i="23"/>
  <c r="AG92" i="23"/>
  <c r="BF92" i="23"/>
  <c r="AV92" i="23"/>
  <c r="DE92" i="23"/>
  <c r="AT92" i="23"/>
  <c r="BB92" i="23"/>
  <c r="P35" i="16"/>
  <c r="R42" i="16"/>
  <c r="DQ92" i="23"/>
  <c r="BG92" i="23"/>
  <c r="CV92" i="23"/>
  <c r="J92" i="23"/>
  <c r="AA92" i="23"/>
  <c r="BC92" i="23"/>
  <c r="DD92" i="23"/>
  <c r="DF92" i="23"/>
  <c r="P144" i="16"/>
  <c r="P135" i="16" s="1"/>
  <c r="J60" i="2"/>
  <c r="H60" i="2"/>
  <c r="F60" i="2"/>
  <c r="G60" i="2" s="1"/>
  <c r="Z11" i="21" s="1"/>
  <c r="E60" i="2"/>
  <c r="S11" i="21"/>
  <c r="H69" i="2"/>
  <c r="AO11" i="21"/>
  <c r="AO10" i="21" s="1"/>
  <c r="H59" i="2"/>
  <c r="F59" i="2"/>
  <c r="G59" i="2" s="1"/>
  <c r="X11" i="21" s="1"/>
  <c r="E59" i="2"/>
  <c r="AS11" i="21"/>
  <c r="B42" i="9" s="1"/>
  <c r="O42" i="9" s="1"/>
  <c r="J63" i="2"/>
  <c r="AA66" i="13"/>
  <c r="H63" i="2"/>
  <c r="F63" i="2"/>
  <c r="G63" i="2" s="1"/>
  <c r="AF11" i="21" s="1"/>
  <c r="AF10" i="21" s="1"/>
  <c r="E63" i="2"/>
  <c r="Q29" i="14"/>
  <c r="AH23" i="13"/>
  <c r="AQ23" i="13"/>
  <c r="P42" i="13"/>
  <c r="BZ130" i="14"/>
  <c r="AF40" i="13" s="1"/>
  <c r="V23" i="13"/>
  <c r="AN11" i="21"/>
  <c r="AN10" i="21" s="1"/>
  <c r="V42" i="13"/>
  <c r="O66" i="13"/>
  <c r="BN130" i="14"/>
  <c r="S44" i="13"/>
  <c r="U21" i="13"/>
  <c r="Q66" i="13"/>
  <c r="Q44" i="13"/>
  <c r="AD21" i="13"/>
  <c r="AB44" i="13"/>
  <c r="AF23" i="13"/>
  <c r="AB42" i="13"/>
  <c r="H64" i="2"/>
  <c r="AQ103" i="13"/>
  <c r="AN44" i="13"/>
  <c r="J64" i="2"/>
  <c r="AQ66" i="13"/>
  <c r="U23" i="13"/>
  <c r="AC40" i="13"/>
  <c r="AF42" i="13"/>
  <c r="R23" i="13"/>
  <c r="S92" i="15"/>
  <c r="X44" i="13"/>
  <c r="P21" i="13"/>
  <c r="AQ44" i="13"/>
  <c r="AM21" i="13"/>
  <c r="AN23" i="13"/>
  <c r="AF103" i="13"/>
  <c r="AF44" i="13"/>
  <c r="Y21" i="13"/>
  <c r="AK44" i="13"/>
  <c r="W42" i="13"/>
  <c r="AA42" i="13"/>
  <c r="S182" i="14"/>
  <c r="S181" i="14" s="1"/>
  <c r="L50" i="13" s="1"/>
  <c r="S181" i="15"/>
  <c r="C1" i="22"/>
  <c r="D61" i="22"/>
  <c r="F61" i="22" s="1"/>
  <c r="H61" i="22" s="1"/>
  <c r="AD44" i="13"/>
  <c r="R20" i="14"/>
  <c r="N44" i="13"/>
  <c r="AG21" i="13"/>
  <c r="AL23" i="13"/>
  <c r="P66" i="13"/>
  <c r="U42" i="13"/>
  <c r="Z21" i="13"/>
  <c r="Q23" i="13"/>
  <c r="AG44" i="13"/>
  <c r="AC66" i="13"/>
  <c r="AK21" i="13"/>
  <c r="AJ21" i="13"/>
  <c r="AN66" i="13"/>
  <c r="Z42" i="13"/>
  <c r="AI21" i="13"/>
  <c r="AF21" i="13"/>
  <c r="AE21" i="13"/>
  <c r="AG130" i="14"/>
  <c r="AO103" i="13"/>
  <c r="AJ23" i="13"/>
  <c r="X23" i="13"/>
  <c r="AM42" i="13"/>
  <c r="BK11" i="21"/>
  <c r="B60" i="9" s="1"/>
  <c r="O60" i="9" s="1"/>
  <c r="U44" i="13"/>
  <c r="J13" i="13"/>
  <c r="AG23" i="13"/>
  <c r="AP66" i="13"/>
  <c r="AO44" i="13"/>
  <c r="O23" i="13"/>
  <c r="AQ21" i="13"/>
  <c r="Y44" i="13"/>
  <c r="J86" i="13"/>
  <c r="O100" i="13"/>
  <c r="O103" i="13" s="1"/>
  <c r="W130" i="14"/>
  <c r="N100" i="13"/>
  <c r="AL21" i="13"/>
  <c r="W44" i="13"/>
  <c r="T44" i="13"/>
  <c r="AQ42" i="13"/>
  <c r="AK42" i="13"/>
  <c r="AL44" i="13"/>
  <c r="AA44" i="13"/>
  <c r="AO40" i="13"/>
  <c r="AO23" i="13"/>
  <c r="V44" i="13"/>
  <c r="Z44" i="13"/>
  <c r="AP42" i="13"/>
  <c r="AT11" i="21"/>
  <c r="B43" i="9" s="1"/>
  <c r="O43" i="9" s="1"/>
  <c r="AE42" i="13"/>
  <c r="K10" i="13"/>
  <c r="AI44" i="13"/>
  <c r="O42" i="13"/>
  <c r="AL42" i="13"/>
  <c r="AH42" i="13"/>
  <c r="AB23" i="13"/>
  <c r="AG42" i="13"/>
  <c r="AC42" i="13"/>
  <c r="AE23" i="13"/>
  <c r="N66" i="13"/>
  <c r="T23" i="13"/>
  <c r="N23" i="13"/>
  <c r="Q130" i="15"/>
  <c r="Y23" i="13"/>
  <c r="AI23" i="13"/>
  <c r="AE44" i="13"/>
  <c r="AI42" i="13"/>
  <c r="CU130" i="14"/>
  <c r="AM101" i="13"/>
  <c r="AD23" i="13"/>
  <c r="BK130" i="14"/>
  <c r="BJ11" i="21"/>
  <c r="BJ10" i="21" s="1"/>
  <c r="DD16" i="23"/>
  <c r="AN26" i="13"/>
  <c r="DJ16" i="23"/>
  <c r="AP26" i="13"/>
  <c r="AN42" i="13"/>
  <c r="AP23" i="13"/>
  <c r="CJ16" i="23"/>
  <c r="AG26" i="13"/>
  <c r="AC100" i="13"/>
  <c r="AC103" i="13" s="1"/>
  <c r="S23" i="13"/>
  <c r="DA16" i="23"/>
  <c r="AM26" i="13"/>
  <c r="O44" i="13"/>
  <c r="CT16" i="23"/>
  <c r="AJ26" i="13"/>
  <c r="S42" i="13"/>
  <c r="BT16" i="23"/>
  <c r="AB26" i="13"/>
  <c r="T130" i="14"/>
  <c r="M40" i="13" s="1"/>
  <c r="Q132" i="14"/>
  <c r="Q130" i="14" s="1"/>
  <c r="J40" i="13" s="1"/>
  <c r="M101" i="13"/>
  <c r="CD16" i="23"/>
  <c r="AE26" i="13"/>
  <c r="AM23" i="13"/>
  <c r="BH16" i="23"/>
  <c r="X26" i="13"/>
  <c r="BN16" i="23"/>
  <c r="Z26" i="13"/>
  <c r="X42" i="13"/>
  <c r="Z23" i="13"/>
  <c r="AN16" i="23"/>
  <c r="Q26" i="13"/>
  <c r="AI66" i="13"/>
  <c r="J87" i="13"/>
  <c r="BE16" i="23"/>
  <c r="W26" i="13"/>
  <c r="AC44" i="13"/>
  <c r="AX16" i="23"/>
  <c r="T26" i="13"/>
  <c r="W23" i="13"/>
  <c r="AL66" i="13"/>
  <c r="R40" i="13"/>
  <c r="AM44" i="13"/>
  <c r="AJ44" i="13"/>
  <c r="Q42" i="13"/>
  <c r="AH16" i="23"/>
  <c r="O26" i="13"/>
  <c r="AK23" i="13"/>
  <c r="AO21" i="13"/>
  <c r="BW16" i="23"/>
  <c r="AC26" i="13"/>
  <c r="AH44" i="13"/>
  <c r="DM16" i="23"/>
  <c r="AQ26" i="13"/>
  <c r="CX16" i="23"/>
  <c r="AL26" i="13"/>
  <c r="AC130" i="14"/>
  <c r="P40" i="13" s="1"/>
  <c r="P100" i="13"/>
  <c r="P103" i="13" s="1"/>
  <c r="CW130" i="14"/>
  <c r="AN100" i="13"/>
  <c r="CL16" i="23"/>
  <c r="AH26" i="13"/>
  <c r="Z130" i="14"/>
  <c r="O40" i="13" s="1"/>
  <c r="AP21" i="13"/>
  <c r="AP44" i="13"/>
  <c r="R44" i="13"/>
  <c r="CV16" i="23"/>
  <c r="AK26" i="13"/>
  <c r="BQ16" i="23"/>
  <c r="AA26" i="13"/>
  <c r="BB16" i="23"/>
  <c r="V26" i="13"/>
  <c r="CK130" i="14"/>
  <c r="AJ40" i="13" s="1"/>
  <c r="AJ100" i="13"/>
  <c r="AJ103" i="13" s="1"/>
  <c r="AM66" i="13"/>
  <c r="CF16" i="23"/>
  <c r="AF26" i="13"/>
  <c r="BW130" i="14"/>
  <c r="AE100" i="13"/>
  <c r="AE103" i="13" s="1"/>
  <c r="AP16" i="23"/>
  <c r="R26" i="13"/>
  <c r="CI130" i="14"/>
  <c r="AI40" i="13" s="1"/>
  <c r="AI100" i="13"/>
  <c r="AI103" i="13" s="1"/>
  <c r="AZ16" i="23"/>
  <c r="U26" i="13"/>
  <c r="AJ16" i="23"/>
  <c r="P26" i="13"/>
  <c r="CT130" i="14"/>
  <c r="AM100" i="13"/>
  <c r="AM103" i="13" s="1"/>
  <c r="S51" i="15"/>
  <c r="S53" i="14"/>
  <c r="S57" i="14"/>
  <c r="S81" i="14"/>
  <c r="S62" i="14"/>
  <c r="S128" i="14"/>
  <c r="S68" i="14"/>
  <c r="J16" i="13"/>
  <c r="J12" i="13" s="1"/>
  <c r="J11" i="13" s="1"/>
  <c r="Q31" i="14"/>
  <c r="AF130" i="14"/>
  <c r="S71" i="14"/>
  <c r="S79" i="14"/>
  <c r="S104" i="14"/>
  <c r="S103" i="15"/>
  <c r="Z13" i="23" s="1"/>
  <c r="S84" i="14"/>
  <c r="S153" i="14"/>
  <c r="S152" i="15"/>
  <c r="S90" i="14"/>
  <c r="AO42" i="13"/>
  <c r="AC21" i="13"/>
  <c r="BL130" i="14"/>
  <c r="AA101" i="13"/>
  <c r="E218" i="15"/>
  <c r="D236" i="14"/>
  <c r="E236" i="14" s="1"/>
  <c r="S94" i="14"/>
  <c r="S101" i="14"/>
  <c r="S98" i="15"/>
  <c r="Z12" i="23"/>
  <c r="S124" i="14"/>
  <c r="S123" i="15"/>
  <c r="S122" i="15" s="1"/>
  <c r="S171" i="14"/>
  <c r="S111" i="14"/>
  <c r="AJ42" i="13"/>
  <c r="X21" i="13"/>
  <c r="R7" i="13"/>
  <c r="AG66" i="13"/>
  <c r="CX130" i="14"/>
  <c r="AN101" i="13"/>
  <c r="S114" i="14"/>
  <c r="S120" i="14"/>
  <c r="S148" i="14"/>
  <c r="S44" i="14"/>
  <c r="S138" i="14"/>
  <c r="AD42" i="13"/>
  <c r="T21" i="13"/>
  <c r="Z101" i="13"/>
  <c r="S141" i="14"/>
  <c r="S144" i="15"/>
  <c r="S146" i="14"/>
  <c r="S167" i="14"/>
  <c r="S63" i="14"/>
  <c r="S156" i="14"/>
  <c r="DW16" i="23"/>
  <c r="Y42" i="13"/>
  <c r="L8" i="13"/>
  <c r="Q189" i="14"/>
  <c r="M66" i="13"/>
  <c r="O21" i="13"/>
  <c r="BU130" i="14"/>
  <c r="AD40" i="13" s="1"/>
  <c r="AD102" i="13"/>
  <c r="AD103" i="13" s="1"/>
  <c r="AK66" i="13"/>
  <c r="S159" i="14"/>
  <c r="S163" i="15"/>
  <c r="S165" i="14"/>
  <c r="AA2" i="23"/>
  <c r="Y2" i="23"/>
  <c r="Z48" i="23"/>
  <c r="Z52" i="23"/>
  <c r="Z35" i="23"/>
  <c r="Z36" i="23"/>
  <c r="Z37" i="23"/>
  <c r="Z53" i="23"/>
  <c r="Z54" i="23"/>
  <c r="S85" i="14"/>
  <c r="S174" i="15"/>
  <c r="S175" i="14"/>
  <c r="DG16" i="23"/>
  <c r="AO26" i="13"/>
  <c r="T42" i="13"/>
  <c r="DY15" i="23"/>
  <c r="BO130" i="14"/>
  <c r="AB100" i="13"/>
  <c r="S178" i="14"/>
  <c r="S233" i="15"/>
  <c r="T234" i="15" s="1"/>
  <c r="S227" i="15"/>
  <c r="S42" i="14"/>
  <c r="S107" i="14"/>
  <c r="T43" i="15"/>
  <c r="T43" i="14" s="1"/>
  <c r="T62" i="15"/>
  <c r="T62" i="14" s="1"/>
  <c r="T84" i="15"/>
  <c r="T84" i="14" s="1"/>
  <c r="T106" i="15"/>
  <c r="T126" i="15"/>
  <c r="T147" i="15"/>
  <c r="T147" i="14" s="1"/>
  <c r="T167" i="15"/>
  <c r="T167" i="14" s="1"/>
  <c r="T44" i="15"/>
  <c r="T44" i="14" s="1"/>
  <c r="T63" i="15"/>
  <c r="T63" i="14" s="1"/>
  <c r="T85" i="15"/>
  <c r="T85" i="14" s="1"/>
  <c r="T107" i="15"/>
  <c r="T107" i="14" s="1"/>
  <c r="T127" i="15"/>
  <c r="T127" i="14" s="1"/>
  <c r="M38" i="13" s="1"/>
  <c r="T157" i="15"/>
  <c r="T157" i="14" s="1"/>
  <c r="T177" i="15"/>
  <c r="U6" i="15"/>
  <c r="T48" i="15"/>
  <c r="Q48" i="15" s="1"/>
  <c r="T67" i="15"/>
  <c r="T67" i="14" s="1"/>
  <c r="T89" i="15"/>
  <c r="T89" i="14" s="1"/>
  <c r="T110" i="15"/>
  <c r="T110" i="14" s="1"/>
  <c r="T137" i="15"/>
  <c r="P137" i="15" s="1"/>
  <c r="T149" i="15"/>
  <c r="T149" i="14" s="1"/>
  <c r="T169" i="15"/>
  <c r="T16" i="15"/>
  <c r="Q16" i="15" s="1"/>
  <c r="T49" i="15"/>
  <c r="T49" i="14" s="1"/>
  <c r="T68" i="15"/>
  <c r="T68" i="14" s="1"/>
  <c r="T90" i="15"/>
  <c r="T90" i="14" s="1"/>
  <c r="T111" i="15"/>
  <c r="T111" i="14" s="1"/>
  <c r="T138" i="15"/>
  <c r="T138" i="14" s="1"/>
  <c r="T159" i="15"/>
  <c r="T159" i="14" s="1"/>
  <c r="T179" i="15"/>
  <c r="T179" i="14" s="1"/>
  <c r="T17" i="15"/>
  <c r="T17" i="14" s="1"/>
  <c r="T50" i="15"/>
  <c r="T50" i="14" s="1"/>
  <c r="T69" i="15"/>
  <c r="T69" i="14" s="1"/>
  <c r="T91" i="15"/>
  <c r="T91" i="14" s="1"/>
  <c r="T112" i="15"/>
  <c r="T112" i="14" s="1"/>
  <c r="T139" i="15"/>
  <c r="T139" i="14" s="1"/>
  <c r="T150" i="15"/>
  <c r="T170" i="15"/>
  <c r="T170" i="14" s="1"/>
  <c r="T18" i="15"/>
  <c r="T52" i="15"/>
  <c r="T70" i="15"/>
  <c r="T93" i="15"/>
  <c r="T113" i="15"/>
  <c r="T140" i="15"/>
  <c r="T160" i="15"/>
  <c r="T160" i="14" s="1"/>
  <c r="T180" i="15"/>
  <c r="T36" i="15"/>
  <c r="P36" i="15" s="1"/>
  <c r="T54" i="15"/>
  <c r="T54" i="14" s="1"/>
  <c r="T76" i="15"/>
  <c r="P76" i="15" s="1"/>
  <c r="T95" i="15"/>
  <c r="T95" i="14" s="1"/>
  <c r="T117" i="15"/>
  <c r="P117" i="15" s="1"/>
  <c r="T142" i="15"/>
  <c r="T142" i="14" s="1"/>
  <c r="T161" i="15"/>
  <c r="T182" i="15"/>
  <c r="T37" i="15"/>
  <c r="T55" i="15"/>
  <c r="T77" i="15"/>
  <c r="T99" i="15"/>
  <c r="T118" i="15"/>
  <c r="T153" i="15"/>
  <c r="T172" i="15"/>
  <c r="T221" i="15"/>
  <c r="T228" i="15" s="1"/>
  <c r="Q228" i="15" s="1"/>
  <c r="T39" i="15"/>
  <c r="T39" i="14" s="1"/>
  <c r="T57" i="15"/>
  <c r="T57" i="14" s="1"/>
  <c r="T79" i="15"/>
  <c r="T79" i="14" s="1"/>
  <c r="T101" i="15"/>
  <c r="T101" i="14" s="1"/>
  <c r="T120" i="15"/>
  <c r="T120" i="14" s="1"/>
  <c r="T165" i="15"/>
  <c r="T165" i="14" s="1"/>
  <c r="T173" i="15"/>
  <c r="T173" i="14" s="1"/>
  <c r="E19" i="24"/>
  <c r="T40" i="15"/>
  <c r="T40" i="14" s="1"/>
  <c r="T58" i="15"/>
  <c r="T58" i="14" s="1"/>
  <c r="T80" i="15"/>
  <c r="T80" i="14" s="1"/>
  <c r="T102" i="15"/>
  <c r="T102" i="14" s="1"/>
  <c r="T121" i="15"/>
  <c r="T121" i="14" s="1"/>
  <c r="T145" i="15"/>
  <c r="T155" i="15"/>
  <c r="T155" i="14" s="1"/>
  <c r="T1" i="15"/>
  <c r="T41" i="15"/>
  <c r="T41" i="14" s="1"/>
  <c r="T59" i="15"/>
  <c r="T59" i="14" s="1"/>
  <c r="T81" i="15"/>
  <c r="T81" i="14" s="1"/>
  <c r="T104" i="15"/>
  <c r="T124" i="15"/>
  <c r="T146" i="15"/>
  <c r="T146" i="14" s="1"/>
  <c r="T166" i="15"/>
  <c r="T166" i="14" s="1"/>
  <c r="T175" i="15"/>
  <c r="P175" i="15" s="1"/>
  <c r="T65" i="15"/>
  <c r="Q65" i="15" s="1"/>
  <c r="T134" i="15"/>
  <c r="T171" i="15"/>
  <c r="T171" i="14" s="1"/>
  <c r="T66" i="15"/>
  <c r="T141" i="15"/>
  <c r="T141" i="14" s="1"/>
  <c r="T71" i="15"/>
  <c r="T71" i="14" s="1"/>
  <c r="T143" i="15"/>
  <c r="T176" i="15"/>
  <c r="T176" i="14" s="1"/>
  <c r="T78" i="15"/>
  <c r="T83" i="15"/>
  <c r="P83" i="15" s="1"/>
  <c r="T148" i="15"/>
  <c r="T148" i="14" s="1"/>
  <c r="T178" i="15"/>
  <c r="T178" i="14" s="1"/>
  <c r="T87" i="15"/>
  <c r="Q87" i="15" s="1"/>
  <c r="T88" i="15"/>
  <c r="T151" i="15"/>
  <c r="T151" i="14" s="1"/>
  <c r="T94" i="15"/>
  <c r="T94" i="14" s="1"/>
  <c r="T154" i="15"/>
  <c r="T19" i="15"/>
  <c r="T100" i="15"/>
  <c r="T156" i="15"/>
  <c r="T156" i="14" s="1"/>
  <c r="T38" i="15"/>
  <c r="T105" i="15"/>
  <c r="T105" i="14" s="1"/>
  <c r="T42" i="15"/>
  <c r="T42" i="14" s="1"/>
  <c r="T108" i="15"/>
  <c r="T108" i="14" s="1"/>
  <c r="T158" i="15"/>
  <c r="T45" i="15"/>
  <c r="T45" i="14" s="1"/>
  <c r="T109" i="15"/>
  <c r="T46" i="15"/>
  <c r="T114" i="15"/>
  <c r="T114" i="14" s="1"/>
  <c r="M33" i="13" s="1"/>
  <c r="T164" i="15"/>
  <c r="T53" i="15"/>
  <c r="T53" i="14" s="1"/>
  <c r="T119" i="15"/>
  <c r="T61" i="15"/>
  <c r="P61" i="15" s="1"/>
  <c r="T128" i="15"/>
  <c r="T128" i="14" s="1"/>
  <c r="T125" i="15"/>
  <c r="T125" i="14" s="1"/>
  <c r="M36" i="13" s="1"/>
  <c r="T168" i="15"/>
  <c r="T168" i="14" s="1"/>
  <c r="T2" i="15"/>
  <c r="T209" i="15"/>
  <c r="T208" i="15"/>
  <c r="T3" i="15"/>
  <c r="T56" i="15"/>
  <c r="S17" i="14"/>
  <c r="CQ16" i="23"/>
  <c r="AI26" i="13"/>
  <c r="N42" i="13"/>
  <c r="CP130" i="14"/>
  <c r="S36" i="14"/>
  <c r="S35" i="15"/>
  <c r="S40" i="14"/>
  <c r="S61" i="14"/>
  <c r="S60" i="15"/>
  <c r="S127" i="14"/>
  <c r="S47" i="15"/>
  <c r="S48" i="14"/>
  <c r="S50" i="14"/>
  <c r="CA16" i="23"/>
  <c r="AD26" i="13"/>
  <c r="AL130" i="14"/>
  <c r="CB130" i="14"/>
  <c r="AG40" i="13" s="1"/>
  <c r="S54" i="14"/>
  <c r="S58" i="14"/>
  <c r="S83" i="14"/>
  <c r="S82" i="15"/>
  <c r="S151" i="14"/>
  <c r="S67" i="14"/>
  <c r="S69" i="14"/>
  <c r="BK16" i="23"/>
  <c r="Y26" i="13"/>
  <c r="Y130" i="14"/>
  <c r="N102" i="13"/>
  <c r="N103" i="13" s="1"/>
  <c r="BV130" i="14"/>
  <c r="S76" i="14"/>
  <c r="S75" i="15"/>
  <c r="S80" i="14"/>
  <c r="S105" i="14"/>
  <c r="S170" i="14"/>
  <c r="S89" i="14"/>
  <c r="S91" i="14"/>
  <c r="AU16" i="23"/>
  <c r="S26" i="13"/>
  <c r="AH21" i="13"/>
  <c r="AB21" i="13"/>
  <c r="S95" i="14"/>
  <c r="S102" i="14"/>
  <c r="S125" i="14"/>
  <c r="S110" i="14"/>
  <c r="S112" i="14"/>
  <c r="AE16" i="23"/>
  <c r="N26" i="13"/>
  <c r="S21" i="13"/>
  <c r="V21" i="13"/>
  <c r="BM130" i="14"/>
  <c r="AB102" i="13"/>
  <c r="S117" i="14"/>
  <c r="S116" i="15"/>
  <c r="S115" i="15" s="1"/>
  <c r="S121" i="14"/>
  <c r="S149" i="14"/>
  <c r="S136" i="15"/>
  <c r="S137" i="14"/>
  <c r="S139" i="14"/>
  <c r="E17" i="22"/>
  <c r="E18" i="22" s="1"/>
  <c r="W21" i="13"/>
  <c r="Q21" i="13"/>
  <c r="CO130" i="14"/>
  <c r="AK101" i="13"/>
  <c r="AK103" i="13" s="1"/>
  <c r="CQ130" i="14"/>
  <c r="AL40" i="13" s="1"/>
  <c r="AL100" i="13"/>
  <c r="AL103" i="13" s="1"/>
  <c r="S142" i="14"/>
  <c r="S147" i="14"/>
  <c r="S168" i="14"/>
  <c r="S45" i="14"/>
  <c r="S155" i="14"/>
  <c r="S157" i="14"/>
  <c r="L9" i="13"/>
  <c r="R21" i="13"/>
  <c r="Q9" i="14"/>
  <c r="AK7" i="13"/>
  <c r="DC130" i="14"/>
  <c r="AP40" i="13" s="1"/>
  <c r="AP100" i="13"/>
  <c r="AP103" i="13" s="1"/>
  <c r="S160" i="14"/>
  <c r="S166" i="14"/>
  <c r="D20" i="24"/>
  <c r="D64" i="24"/>
  <c r="D67" i="24" s="1"/>
  <c r="S65" i="14"/>
  <c r="S64" i="15"/>
  <c r="S173" i="14"/>
  <c r="S176" i="14"/>
  <c r="P132" i="14"/>
  <c r="S101" i="13"/>
  <c r="CV130" i="14"/>
  <c r="S179" i="14"/>
  <c r="S41" i="14"/>
  <c r="S87" i="14"/>
  <c r="S86" i="15"/>
  <c r="S15" i="15"/>
  <c r="S49" i="21"/>
  <c r="S16" i="14"/>
  <c r="N21" i="13"/>
  <c r="Q198" i="14"/>
  <c r="L75" i="13"/>
  <c r="U67" i="21"/>
  <c r="H18" i="9"/>
  <c r="G18" i="9" s="1"/>
  <c r="Q18" i="9" s="1"/>
  <c r="V52" i="21"/>
  <c r="O7" i="13"/>
  <c r="AA7" i="13"/>
  <c r="AJ66" i="13"/>
  <c r="S39" i="14"/>
  <c r="S59" i="14"/>
  <c r="S43" i="14"/>
  <c r="S108" i="14"/>
  <c r="S49" i="14"/>
  <c r="AN21" i="13"/>
  <c r="M102" i="13"/>
  <c r="P133" i="14"/>
  <c r="R133" i="14" s="1"/>
  <c r="V101" i="13"/>
  <c r="CG130" i="14"/>
  <c r="AH40" i="13" s="1"/>
  <c r="AH100" i="13"/>
  <c r="AH103" i="13" s="1"/>
  <c r="AE66" i="13"/>
  <c r="R65" i="16"/>
  <c r="R64" i="16" s="1"/>
  <c r="P64" i="16"/>
  <c r="AH66" i="13"/>
  <c r="B61" i="9"/>
  <c r="O61" i="9" s="1"/>
  <c r="AO66" i="13"/>
  <c r="AF66" i="13"/>
  <c r="AB66" i="13"/>
  <c r="B16" i="9"/>
  <c r="S10" i="21"/>
  <c r="AD11" i="21"/>
  <c r="AE11" i="21"/>
  <c r="Y11" i="21"/>
  <c r="AY11" i="21"/>
  <c r="AX11" i="21"/>
  <c r="BK10" i="21"/>
  <c r="U11" i="21"/>
  <c r="T11" i="21"/>
  <c r="AU11" i="21"/>
  <c r="AV11" i="21"/>
  <c r="AW11" i="21"/>
  <c r="AJ11" i="21" l="1"/>
  <c r="AJ10" i="21" s="1"/>
  <c r="R133" i="15"/>
  <c r="R132" i="14"/>
  <c r="B35" i="9"/>
  <c r="O35" i="9" s="1"/>
  <c r="AL10" i="21"/>
  <c r="AM11" i="21"/>
  <c r="AM10" i="21" s="1"/>
  <c r="AK11" i="21"/>
  <c r="AK10" i="21" s="1"/>
  <c r="BA11" i="21"/>
  <c r="AZ11" i="21"/>
  <c r="AB11" i="21"/>
  <c r="AA11" i="21"/>
  <c r="AS10" i="21"/>
  <c r="AP11" i="21"/>
  <c r="AQ11" i="21"/>
  <c r="B40" i="9" s="1"/>
  <c r="O40" i="9" s="1"/>
  <c r="DC11" i="21"/>
  <c r="DC10" i="21" s="1"/>
  <c r="DC15" i="21" s="1"/>
  <c r="B38" i="9"/>
  <c r="O38" i="9" s="1"/>
  <c r="CZ11" i="21"/>
  <c r="CZ10" i="21" s="1"/>
  <c r="CZ13" i="21" s="1"/>
  <c r="CL53" i="22" s="1"/>
  <c r="V63" i="18"/>
  <c r="W63" i="18"/>
  <c r="Z95" i="18"/>
  <c r="AA95" i="18"/>
  <c r="W95" i="18"/>
  <c r="Z97" i="18"/>
  <c r="AA97" i="18"/>
  <c r="W61" i="18"/>
  <c r="V96" i="18"/>
  <c r="W96" i="18"/>
  <c r="Z96" i="18"/>
  <c r="AA96" i="18"/>
  <c r="V62" i="18"/>
  <c r="W62" i="18"/>
  <c r="V31" i="18"/>
  <c r="W31" i="18"/>
  <c r="AA55" i="18"/>
  <c r="Z55" i="18"/>
  <c r="Z57" i="18"/>
  <c r="AA57" i="18"/>
  <c r="V42" i="18"/>
  <c r="W42" i="18"/>
  <c r="Z54" i="18"/>
  <c r="AA54" i="18"/>
  <c r="V64" i="18"/>
  <c r="W64" i="18"/>
  <c r="Z31" i="18"/>
  <c r="AA31" i="18"/>
  <c r="D84" i="17"/>
  <c r="V67" i="18"/>
  <c r="W67" i="18"/>
  <c r="Z63" i="18"/>
  <c r="AA63" i="18"/>
  <c r="AA53" i="18"/>
  <c r="Z53" i="18"/>
  <c r="Z67" i="18"/>
  <c r="AA67" i="18"/>
  <c r="E93" i="17"/>
  <c r="D93" i="17"/>
  <c r="V65" i="18"/>
  <c r="W65" i="18"/>
  <c r="Z62" i="18"/>
  <c r="AA62" i="18"/>
  <c r="Z66" i="18"/>
  <c r="AA66" i="18"/>
  <c r="Z61" i="18"/>
  <c r="AA61" i="18"/>
  <c r="V58" i="18"/>
  <c r="W58" i="18"/>
  <c r="E84" i="17"/>
  <c r="AA43" i="18"/>
  <c r="Z43" i="18"/>
  <c r="V60" i="18"/>
  <c r="W60" i="18"/>
  <c r="Z40" i="18"/>
  <c r="AA40" i="18"/>
  <c r="Z46" i="18"/>
  <c r="AA46" i="18"/>
  <c r="V59" i="18"/>
  <c r="W59" i="18"/>
  <c r="AA42" i="18"/>
  <c r="Z42" i="18"/>
  <c r="V70" i="18"/>
  <c r="W70" i="18"/>
  <c r="Z68" i="18"/>
  <c r="AA68" i="18"/>
  <c r="V56" i="18"/>
  <c r="W56" i="18"/>
  <c r="V66" i="18"/>
  <c r="W66" i="18"/>
  <c r="Z41" i="18"/>
  <c r="AA41" i="18"/>
  <c r="V69" i="18"/>
  <c r="W69" i="18"/>
  <c r="W43" i="18"/>
  <c r="V43" i="18"/>
  <c r="Z51" i="18"/>
  <c r="AA51" i="18"/>
  <c r="Z47" i="18"/>
  <c r="AA47" i="18"/>
  <c r="V68" i="18"/>
  <c r="W68" i="18"/>
  <c r="Z49" i="18"/>
  <c r="AA49" i="18"/>
  <c r="Z44" i="18"/>
  <c r="AA44" i="18"/>
  <c r="D83" i="17"/>
  <c r="W53" i="18"/>
  <c r="V53" i="18"/>
  <c r="V47" i="18"/>
  <c r="W47" i="18"/>
  <c r="V44" i="18"/>
  <c r="W44" i="18"/>
  <c r="Z58" i="18"/>
  <c r="AA58" i="18"/>
  <c r="V40" i="18"/>
  <c r="W40" i="18"/>
  <c r="AA60" i="18"/>
  <c r="Z60" i="18"/>
  <c r="Z48" i="18"/>
  <c r="AA48" i="18"/>
  <c r="AA70" i="18"/>
  <c r="Z70" i="18"/>
  <c r="V41" i="18"/>
  <c r="W41" i="18"/>
  <c r="Z56" i="18"/>
  <c r="AA56" i="18"/>
  <c r="Z65" i="18"/>
  <c r="AA65" i="18"/>
  <c r="Z45" i="18"/>
  <c r="AA45" i="18"/>
  <c r="V49" i="18"/>
  <c r="W49" i="18"/>
  <c r="V48" i="18"/>
  <c r="W48" i="18"/>
  <c r="V46" i="18"/>
  <c r="W46" i="18"/>
  <c r="Z27" i="18"/>
  <c r="AA27" i="18"/>
  <c r="AA50" i="18"/>
  <c r="Z50" i="18"/>
  <c r="Z69" i="18"/>
  <c r="AA69" i="18"/>
  <c r="E92" i="17"/>
  <c r="D92" i="17"/>
  <c r="W52" i="18"/>
  <c r="V52" i="18"/>
  <c r="CF91" i="23"/>
  <c r="CG44" i="27"/>
  <c r="BV44" i="27"/>
  <c r="B29" i="9"/>
  <c r="CL44" i="27"/>
  <c r="R51" i="16"/>
  <c r="S73" i="16"/>
  <c r="E48" i="22" s="1"/>
  <c r="BM11" i="21"/>
  <c r="DI11" i="21"/>
  <c r="DI10" i="21" s="1"/>
  <c r="R152" i="16"/>
  <c r="BO11" i="21"/>
  <c r="CA11" i="21"/>
  <c r="CA10" i="21" s="1"/>
  <c r="R144" i="16"/>
  <c r="BU91" i="23"/>
  <c r="AQ131" i="15"/>
  <c r="AQ42" i="27"/>
  <c r="AQ43" i="27" s="1"/>
  <c r="AQ44" i="27" s="1"/>
  <c r="AO131" i="15"/>
  <c r="AO42" i="27"/>
  <c r="AO43" i="27" s="1"/>
  <c r="AO44" i="27" s="1"/>
  <c r="BE131" i="15"/>
  <c r="BE42" i="27"/>
  <c r="BE43" i="27" s="1"/>
  <c r="BE44" i="27" s="1"/>
  <c r="BB131" i="15"/>
  <c r="BB42" i="27"/>
  <c r="BB43" i="27" s="1"/>
  <c r="BB44" i="27" s="1"/>
  <c r="BD131" i="15"/>
  <c r="BD42" i="27"/>
  <c r="BD43" i="27" s="1"/>
  <c r="BD44" i="27" s="1"/>
  <c r="BH131" i="15"/>
  <c r="BH42" i="27"/>
  <c r="BH43" i="27" s="1"/>
  <c r="BH44" i="27" s="1"/>
  <c r="AT131" i="15"/>
  <c r="AT42" i="27"/>
  <c r="AT43" i="27" s="1"/>
  <c r="AT44" i="27" s="1"/>
  <c r="AX42" i="27"/>
  <c r="AX43" i="27" s="1"/>
  <c r="AX44" i="27" s="1"/>
  <c r="AX131" i="15"/>
  <c r="AN131" i="15"/>
  <c r="AN42" i="27"/>
  <c r="AN43" i="27" s="1"/>
  <c r="AN44" i="27" s="1"/>
  <c r="BI131" i="15"/>
  <c r="BI42" i="27"/>
  <c r="BI43" i="27" s="1"/>
  <c r="BI44" i="27" s="1"/>
  <c r="BG131" i="15"/>
  <c r="BG42" i="27"/>
  <c r="BG43" i="27" s="1"/>
  <c r="BG44" i="27" s="1"/>
  <c r="BC131" i="15"/>
  <c r="BC42" i="27"/>
  <c r="BC43" i="27" s="1"/>
  <c r="BC44" i="27" s="1"/>
  <c r="AM131" i="15"/>
  <c r="AM42" i="27"/>
  <c r="AM43" i="27" s="1"/>
  <c r="AM44" i="27" s="1"/>
  <c r="BF42" i="27"/>
  <c r="BF43" i="27" s="1"/>
  <c r="BF44" i="27" s="1"/>
  <c r="BF131" i="15"/>
  <c r="BJ131" i="15"/>
  <c r="BJ42" i="27"/>
  <c r="BJ43" i="27" s="1"/>
  <c r="BJ44" i="27" s="1"/>
  <c r="AY42" i="27"/>
  <c r="AY43" i="27" s="1"/>
  <c r="AY44" i="27" s="1"/>
  <c r="AY131" i="15"/>
  <c r="BA131" i="15"/>
  <c r="BA42" i="27"/>
  <c r="BA43" i="27" s="1"/>
  <c r="BA44" i="27" s="1"/>
  <c r="AS131" i="15"/>
  <c r="AS42" i="27"/>
  <c r="AS43" i="27" s="1"/>
  <c r="AS44" i="27" s="1"/>
  <c r="AW131" i="15"/>
  <c r="AW42" i="27"/>
  <c r="AW43" i="27" s="1"/>
  <c r="AW44" i="27" s="1"/>
  <c r="AZ131" i="15"/>
  <c r="AZ42" i="27"/>
  <c r="AZ43" i="27" s="1"/>
  <c r="AZ44" i="27" s="1"/>
  <c r="AV131" i="15"/>
  <c r="AV42" i="27"/>
  <c r="AV43" i="27" s="1"/>
  <c r="AV44" i="27" s="1"/>
  <c r="AU131" i="15"/>
  <c r="AU42" i="27"/>
  <c r="AU43" i="27" s="1"/>
  <c r="AU44" i="27" s="1"/>
  <c r="AP42" i="27"/>
  <c r="AP43" i="27" s="1"/>
  <c r="AP44" i="27" s="1"/>
  <c r="AP131" i="15"/>
  <c r="AR42" i="27"/>
  <c r="AR43" i="27" s="1"/>
  <c r="AR44" i="27" s="1"/>
  <c r="AR131" i="15"/>
  <c r="R103" i="16"/>
  <c r="E14" i="3"/>
  <c r="DW91" i="23"/>
  <c r="T96" i="16"/>
  <c r="T73" i="16" s="1"/>
  <c r="F48" i="22" s="1"/>
  <c r="F49" i="22" s="1"/>
  <c r="R163" i="16"/>
  <c r="BG11" i="21"/>
  <c r="BH11" i="21"/>
  <c r="BE11" i="21"/>
  <c r="B34" i="9"/>
  <c r="O34" i="9" s="1"/>
  <c r="B37" i="9"/>
  <c r="O37" i="9" s="1"/>
  <c r="V11" i="21"/>
  <c r="V10" i="21" s="1"/>
  <c r="W11" i="21"/>
  <c r="BR13" i="21"/>
  <c r="BR15" i="21"/>
  <c r="BR14" i="21"/>
  <c r="BR35" i="21" s="1"/>
  <c r="BC61" i="24"/>
  <c r="M59" i="18"/>
  <c r="E59" i="18" s="1"/>
  <c r="M135" i="18"/>
  <c r="E135" i="18" s="1"/>
  <c r="P99" i="18"/>
  <c r="H99" i="18" s="1"/>
  <c r="M132" i="18"/>
  <c r="E132" i="18" s="1"/>
  <c r="P100" i="18"/>
  <c r="H100" i="18" s="1"/>
  <c r="M128" i="18"/>
  <c r="E128" i="18" s="1"/>
  <c r="P55" i="18"/>
  <c r="H55" i="18" s="1"/>
  <c r="M55" i="18"/>
  <c r="E55" i="18" s="1"/>
  <c r="P82" i="18"/>
  <c r="H82" i="18" s="1"/>
  <c r="M41" i="18"/>
  <c r="E41" i="18" s="1"/>
  <c r="M110" i="18"/>
  <c r="E110" i="18" s="1"/>
  <c r="P34" i="18"/>
  <c r="H34" i="18" s="1"/>
  <c r="N24" i="18"/>
  <c r="F24" i="18" s="1"/>
  <c r="G24" i="18"/>
  <c r="BA4" i="3" s="1"/>
  <c r="S24" i="18"/>
  <c r="K24" i="18" s="1"/>
  <c r="G121" i="18"/>
  <c r="N121" i="18"/>
  <c r="F121" i="18" s="1"/>
  <c r="S121" i="18"/>
  <c r="K121" i="18" s="1"/>
  <c r="G55" i="18"/>
  <c r="BA35" i="3" s="1"/>
  <c r="S55" i="18"/>
  <c r="K55" i="18" s="1"/>
  <c r="N55" i="18"/>
  <c r="F55" i="18" s="1"/>
  <c r="N60" i="18"/>
  <c r="F60" i="18" s="1"/>
  <c r="G60" i="18"/>
  <c r="BA40" i="3" s="1"/>
  <c r="S60" i="18"/>
  <c r="K60" i="18" s="1"/>
  <c r="N78" i="18"/>
  <c r="F78" i="18" s="1"/>
  <c r="G78" i="18"/>
  <c r="BA58" i="3" s="1"/>
  <c r="S78" i="18"/>
  <c r="K78" i="18" s="1"/>
  <c r="N52" i="18"/>
  <c r="F52" i="18" s="1"/>
  <c r="G52" i="18"/>
  <c r="BA32" i="3" s="1"/>
  <c r="S52" i="18"/>
  <c r="K52" i="18" s="1"/>
  <c r="M118" i="18"/>
  <c r="E118" i="18" s="1"/>
  <c r="P114" i="18"/>
  <c r="H114" i="18" s="1"/>
  <c r="G37" i="18"/>
  <c r="BA17" i="3" s="1"/>
  <c r="S37" i="18"/>
  <c r="K37" i="18" s="1"/>
  <c r="N37" i="18"/>
  <c r="F37" i="18" s="1"/>
  <c r="S28" i="18"/>
  <c r="K28" i="18" s="1"/>
  <c r="N28" i="18"/>
  <c r="F28" i="18" s="1"/>
  <c r="G28" i="18"/>
  <c r="BA8" i="3" s="1"/>
  <c r="M23" i="18"/>
  <c r="E23" i="18" s="1"/>
  <c r="G22" i="18"/>
  <c r="BA2" i="3" s="1"/>
  <c r="S22" i="18"/>
  <c r="K22" i="18" s="1"/>
  <c r="P22" i="18"/>
  <c r="H22" i="18" s="1"/>
  <c r="P27" i="18"/>
  <c r="H27" i="18" s="1"/>
  <c r="N22" i="18"/>
  <c r="S65" i="18"/>
  <c r="K65" i="18" s="1"/>
  <c r="N65" i="18"/>
  <c r="F65" i="18" s="1"/>
  <c r="G65" i="18"/>
  <c r="BA45" i="3" s="1"/>
  <c r="N77" i="18"/>
  <c r="F77" i="18" s="1"/>
  <c r="G77" i="18"/>
  <c r="BA57" i="3" s="1"/>
  <c r="S77" i="18"/>
  <c r="K77" i="18" s="1"/>
  <c r="N101" i="18"/>
  <c r="F101" i="18" s="1"/>
  <c r="G101" i="18"/>
  <c r="BA81" i="3" s="1"/>
  <c r="S101" i="18"/>
  <c r="K101" i="18" s="1"/>
  <c r="N54" i="18"/>
  <c r="F54" i="18" s="1"/>
  <c r="G54" i="18"/>
  <c r="BA34" i="3" s="1"/>
  <c r="S54" i="18"/>
  <c r="K54" i="18" s="1"/>
  <c r="N71" i="18"/>
  <c r="F71" i="18" s="1"/>
  <c r="G71" i="18"/>
  <c r="BA51" i="3" s="1"/>
  <c r="S71" i="18"/>
  <c r="K71" i="18" s="1"/>
  <c r="N64" i="18"/>
  <c r="F64" i="18" s="1"/>
  <c r="G64" i="18"/>
  <c r="BA44" i="3" s="1"/>
  <c r="S64" i="18"/>
  <c r="K64" i="18" s="1"/>
  <c r="N80" i="18"/>
  <c r="F80" i="18" s="1"/>
  <c r="G80" i="18"/>
  <c r="BA60" i="3" s="1"/>
  <c r="S80" i="18"/>
  <c r="K80" i="18" s="1"/>
  <c r="N45" i="18"/>
  <c r="F45" i="18" s="1"/>
  <c r="G45" i="18"/>
  <c r="BA25" i="3" s="1"/>
  <c r="S45" i="18"/>
  <c r="K45" i="18" s="1"/>
  <c r="S85" i="18"/>
  <c r="K85" i="18" s="1"/>
  <c r="N85" i="18"/>
  <c r="F85" i="18" s="1"/>
  <c r="G85" i="18"/>
  <c r="BA65" i="3" s="1"/>
  <c r="N86" i="18"/>
  <c r="F86" i="18" s="1"/>
  <c r="G86" i="18"/>
  <c r="BA66" i="3" s="1"/>
  <c r="S86" i="18"/>
  <c r="K86" i="18" s="1"/>
  <c r="G105" i="18"/>
  <c r="BA85" i="3" s="1"/>
  <c r="N105" i="18"/>
  <c r="F105" i="18" s="1"/>
  <c r="S105" i="18"/>
  <c r="K105" i="18" s="1"/>
  <c r="DK11" i="21"/>
  <c r="M79" i="18"/>
  <c r="E79" i="18" s="1"/>
  <c r="M121" i="18"/>
  <c r="E121" i="18" s="1"/>
  <c r="P115" i="18"/>
  <c r="H115" i="18" s="1"/>
  <c r="M88" i="18"/>
  <c r="E88" i="18" s="1"/>
  <c r="M125" i="18"/>
  <c r="E125" i="18" s="1"/>
  <c r="M48" i="18"/>
  <c r="E48" i="18" s="1"/>
  <c r="P81" i="18"/>
  <c r="H81" i="18" s="1"/>
  <c r="M81" i="18"/>
  <c r="E81" i="18" s="1"/>
  <c r="P71" i="18"/>
  <c r="H71" i="18" s="1"/>
  <c r="M98" i="18"/>
  <c r="E98" i="18" s="1"/>
  <c r="M47" i="18"/>
  <c r="E47" i="18" s="1"/>
  <c r="P133" i="18"/>
  <c r="H133" i="18" s="1"/>
  <c r="M30" i="18"/>
  <c r="E30" i="18" s="1"/>
  <c r="P33" i="18"/>
  <c r="H33" i="18" s="1"/>
  <c r="G26" i="18"/>
  <c r="BA6" i="3" s="1"/>
  <c r="S26" i="18"/>
  <c r="K26" i="18" s="1"/>
  <c r="N26" i="18"/>
  <c r="F26" i="18" s="1"/>
  <c r="S89" i="18"/>
  <c r="K89" i="18" s="1"/>
  <c r="N89" i="18"/>
  <c r="F89" i="18" s="1"/>
  <c r="G89" i="18"/>
  <c r="BA69" i="3" s="1"/>
  <c r="N95" i="18"/>
  <c r="F95" i="18" s="1"/>
  <c r="S95" i="18"/>
  <c r="K95" i="18" s="1"/>
  <c r="G95" i="18"/>
  <c r="BA75" i="3" s="1"/>
  <c r="N59" i="18"/>
  <c r="F59" i="18" s="1"/>
  <c r="G59" i="18"/>
  <c r="BA39" i="3" s="1"/>
  <c r="S59" i="18"/>
  <c r="K59" i="18" s="1"/>
  <c r="G43" i="18"/>
  <c r="BA23" i="3" s="1"/>
  <c r="S43" i="18"/>
  <c r="K43" i="18" s="1"/>
  <c r="N43" i="18"/>
  <c r="F43" i="18" s="1"/>
  <c r="G103" i="18"/>
  <c r="BA83" i="3" s="1"/>
  <c r="N103" i="18"/>
  <c r="F103" i="18" s="1"/>
  <c r="S103" i="18"/>
  <c r="K103" i="18" s="1"/>
  <c r="Q135" i="16"/>
  <c r="CC11" i="21"/>
  <c r="CC10" i="21" s="1"/>
  <c r="E83" i="17"/>
  <c r="P111" i="18"/>
  <c r="H111" i="18" s="1"/>
  <c r="M57" i="18"/>
  <c r="E57" i="18" s="1"/>
  <c r="M45" i="18"/>
  <c r="E45" i="18" s="1"/>
  <c r="M92" i="18"/>
  <c r="E92" i="18" s="1"/>
  <c r="M44" i="18"/>
  <c r="E44" i="18" s="1"/>
  <c r="M52" i="18"/>
  <c r="E52" i="18" s="1"/>
  <c r="M85" i="18"/>
  <c r="E85" i="18" s="1"/>
  <c r="P85" i="18"/>
  <c r="H85" i="18" s="1"/>
  <c r="M63" i="18"/>
  <c r="E63" i="18" s="1"/>
  <c r="M102" i="18"/>
  <c r="E102" i="18" s="1"/>
  <c r="M50" i="18"/>
  <c r="E50" i="18" s="1"/>
  <c r="P129" i="18"/>
  <c r="H129" i="18" s="1"/>
  <c r="M24" i="18"/>
  <c r="M34" i="18"/>
  <c r="E34" i="18" s="1"/>
  <c r="G92" i="18"/>
  <c r="BA72" i="3" s="1"/>
  <c r="S92" i="18"/>
  <c r="K92" i="18" s="1"/>
  <c r="N92" i="18"/>
  <c r="F92" i="18" s="1"/>
  <c r="S81" i="18"/>
  <c r="K81" i="18" s="1"/>
  <c r="N81" i="18"/>
  <c r="F81" i="18" s="1"/>
  <c r="G81" i="18"/>
  <c r="BA61" i="3" s="1"/>
  <c r="N70" i="18"/>
  <c r="F70" i="18" s="1"/>
  <c r="G70" i="18"/>
  <c r="BA50" i="3" s="1"/>
  <c r="S70" i="18"/>
  <c r="K70" i="18" s="1"/>
  <c r="N111" i="18"/>
  <c r="F111" i="18" s="1"/>
  <c r="G111" i="18"/>
  <c r="BA91" i="3" s="1"/>
  <c r="S111" i="18"/>
  <c r="K111" i="18" s="1"/>
  <c r="N98" i="18"/>
  <c r="F98" i="18" s="1"/>
  <c r="G98" i="18"/>
  <c r="BA78" i="3" s="1"/>
  <c r="S98" i="18"/>
  <c r="K98" i="18" s="1"/>
  <c r="N27" i="18"/>
  <c r="F27" i="18" s="1"/>
  <c r="G27" i="18"/>
  <c r="BA7" i="3" s="1"/>
  <c r="S27" i="18"/>
  <c r="K27" i="18" s="1"/>
  <c r="CU11" i="21"/>
  <c r="CU10" i="21" s="1"/>
  <c r="CU14" i="21" s="1"/>
  <c r="CU35" i="21" s="1"/>
  <c r="P131" i="18"/>
  <c r="H131" i="18" s="1"/>
  <c r="P136" i="18"/>
  <c r="H136" i="18" s="1"/>
  <c r="M49" i="18"/>
  <c r="E49" i="18" s="1"/>
  <c r="P96" i="18"/>
  <c r="H96" i="18" s="1"/>
  <c r="P132" i="18"/>
  <c r="H132" i="18" s="1"/>
  <c r="M56" i="18"/>
  <c r="E56" i="18" s="1"/>
  <c r="P89" i="18"/>
  <c r="H89" i="18" s="1"/>
  <c r="M89" i="18"/>
  <c r="E89" i="18" s="1"/>
  <c r="P41" i="18"/>
  <c r="H41" i="18" s="1"/>
  <c r="P106" i="18"/>
  <c r="H106" i="18" s="1"/>
  <c r="P134" i="18"/>
  <c r="H134" i="18" s="1"/>
  <c r="P67" i="18"/>
  <c r="H67" i="18" s="1"/>
  <c r="M32" i="18"/>
  <c r="E32" i="18" s="1"/>
  <c r="M27" i="18"/>
  <c r="E27" i="18" s="1"/>
  <c r="S109" i="18"/>
  <c r="K109" i="18" s="1"/>
  <c r="N109" i="18"/>
  <c r="F109" i="18" s="1"/>
  <c r="G109" i="18"/>
  <c r="BA89" i="3" s="1"/>
  <c r="N99" i="18"/>
  <c r="F99" i="18" s="1"/>
  <c r="G99" i="18"/>
  <c r="BA79" i="3" s="1"/>
  <c r="S99" i="18"/>
  <c r="K99" i="18" s="1"/>
  <c r="N53" i="18"/>
  <c r="F53" i="18" s="1"/>
  <c r="G53" i="18"/>
  <c r="BA33" i="3" s="1"/>
  <c r="S53" i="18"/>
  <c r="K53" i="18" s="1"/>
  <c r="N115" i="18"/>
  <c r="F115" i="18" s="1"/>
  <c r="G115" i="18"/>
  <c r="BA95" i="3" s="1"/>
  <c r="S115" i="18"/>
  <c r="K115" i="18" s="1"/>
  <c r="M91" i="18"/>
  <c r="E91" i="18" s="1"/>
  <c r="P83" i="18"/>
  <c r="H83" i="18" s="1"/>
  <c r="M134" i="18"/>
  <c r="E134" i="18" s="1"/>
  <c r="M54" i="18"/>
  <c r="E54" i="18" s="1"/>
  <c r="M100" i="18"/>
  <c r="E100" i="18" s="1"/>
  <c r="M130" i="18"/>
  <c r="E130" i="18" s="1"/>
  <c r="M68" i="18"/>
  <c r="E68" i="18" s="1"/>
  <c r="P93" i="18"/>
  <c r="H93" i="18" s="1"/>
  <c r="M93" i="18"/>
  <c r="E93" i="18" s="1"/>
  <c r="M117" i="18"/>
  <c r="E117" i="18" s="1"/>
  <c r="P110" i="18"/>
  <c r="H110" i="18" s="1"/>
  <c r="M74" i="18"/>
  <c r="E74" i="18" s="1"/>
  <c r="P126" i="18"/>
  <c r="H126" i="18" s="1"/>
  <c r="P31" i="18"/>
  <c r="H31" i="18" s="1"/>
  <c r="N62" i="18"/>
  <c r="F62" i="18" s="1"/>
  <c r="G62" i="18"/>
  <c r="BA42" i="3" s="1"/>
  <c r="S62" i="18"/>
  <c r="K62" i="18" s="1"/>
  <c r="N72" i="18"/>
  <c r="F72" i="18" s="1"/>
  <c r="G72" i="18"/>
  <c r="BA52" i="3" s="1"/>
  <c r="S72" i="18"/>
  <c r="K72" i="18" s="1"/>
  <c r="N44" i="18"/>
  <c r="F44" i="18" s="1"/>
  <c r="G44" i="18"/>
  <c r="BA24" i="3" s="1"/>
  <c r="S44" i="18"/>
  <c r="K44" i="18" s="1"/>
  <c r="M95" i="18"/>
  <c r="E95" i="18" s="1"/>
  <c r="M115" i="18"/>
  <c r="E115" i="18" s="1"/>
  <c r="P61" i="18"/>
  <c r="H61" i="18" s="1"/>
  <c r="M65" i="18"/>
  <c r="E65" i="18" s="1"/>
  <c r="P104" i="18"/>
  <c r="H104" i="18" s="1"/>
  <c r="P64" i="18"/>
  <c r="H64" i="18" s="1"/>
  <c r="M137" i="18"/>
  <c r="E137" i="18" s="1"/>
  <c r="P97" i="18"/>
  <c r="H97" i="18" s="1"/>
  <c r="M97" i="18"/>
  <c r="E97" i="18" s="1"/>
  <c r="P124" i="18"/>
  <c r="H124" i="18" s="1"/>
  <c r="M114" i="18"/>
  <c r="E114" i="18" s="1"/>
  <c r="P78" i="18"/>
  <c r="H78" i="18" s="1"/>
  <c r="P66" i="18"/>
  <c r="H66" i="18" s="1"/>
  <c r="P29" i="18"/>
  <c r="H29" i="18" s="1"/>
  <c r="P38" i="18"/>
  <c r="H38" i="18" s="1"/>
  <c r="N41" i="18"/>
  <c r="F41" i="18" s="1"/>
  <c r="G41" i="18"/>
  <c r="BA21" i="3" s="1"/>
  <c r="S41" i="18"/>
  <c r="K41" i="18" s="1"/>
  <c r="N87" i="18"/>
  <c r="F87" i="18" s="1"/>
  <c r="G87" i="18"/>
  <c r="BA67" i="3" s="1"/>
  <c r="S87" i="18"/>
  <c r="K87" i="18" s="1"/>
  <c r="N30" i="18"/>
  <c r="F30" i="18" s="1"/>
  <c r="G30" i="18"/>
  <c r="BA10" i="3" s="1"/>
  <c r="S30" i="18"/>
  <c r="K30" i="18" s="1"/>
  <c r="N67" i="18"/>
  <c r="F67" i="18" s="1"/>
  <c r="G67" i="18"/>
  <c r="BA47" i="3" s="1"/>
  <c r="S67" i="18"/>
  <c r="K67" i="18" s="1"/>
  <c r="N47" i="18"/>
  <c r="F47" i="18" s="1"/>
  <c r="G47" i="18"/>
  <c r="BA27" i="3" s="1"/>
  <c r="S47" i="18"/>
  <c r="K47" i="18" s="1"/>
  <c r="N57" i="18"/>
  <c r="F57" i="18" s="1"/>
  <c r="G57" i="18"/>
  <c r="BA37" i="3" s="1"/>
  <c r="S57" i="18"/>
  <c r="K57" i="18" s="1"/>
  <c r="G90" i="18"/>
  <c r="BA70" i="3" s="1"/>
  <c r="N90" i="18"/>
  <c r="F90" i="18" s="1"/>
  <c r="S90" i="18"/>
  <c r="K90" i="18" s="1"/>
  <c r="N63" i="18"/>
  <c r="F63" i="18" s="1"/>
  <c r="G63" i="18"/>
  <c r="BA43" i="3" s="1"/>
  <c r="S63" i="18"/>
  <c r="K63" i="18" s="1"/>
  <c r="N56" i="18"/>
  <c r="F56" i="18" s="1"/>
  <c r="G56" i="18"/>
  <c r="BA36" i="3" s="1"/>
  <c r="S56" i="18"/>
  <c r="K56" i="18" s="1"/>
  <c r="N94" i="18"/>
  <c r="F94" i="18" s="1"/>
  <c r="G94" i="18"/>
  <c r="BA74" i="3" s="1"/>
  <c r="S94" i="18"/>
  <c r="K94" i="18" s="1"/>
  <c r="G88" i="18"/>
  <c r="BA68" i="3" s="1"/>
  <c r="S88" i="18"/>
  <c r="K88" i="18" s="1"/>
  <c r="N88" i="18"/>
  <c r="F88" i="18" s="1"/>
  <c r="S75" i="18"/>
  <c r="K75" i="18" s="1"/>
  <c r="G75" i="18"/>
  <c r="BA55" i="3" s="1"/>
  <c r="N75" i="18"/>
  <c r="F75" i="18" s="1"/>
  <c r="N102" i="18"/>
  <c r="F102" i="18" s="1"/>
  <c r="G102" i="18"/>
  <c r="BA82" i="3" s="1"/>
  <c r="S102" i="18"/>
  <c r="K102" i="18" s="1"/>
  <c r="N83" i="18"/>
  <c r="F83" i="18" s="1"/>
  <c r="G83" i="18"/>
  <c r="BA63" i="3" s="1"/>
  <c r="S83" i="18"/>
  <c r="K83" i="18" s="1"/>
  <c r="N100" i="18"/>
  <c r="F100" i="18" s="1"/>
  <c r="G100" i="18"/>
  <c r="BA80" i="3" s="1"/>
  <c r="S100" i="18"/>
  <c r="K100" i="18" s="1"/>
  <c r="N68" i="18"/>
  <c r="F68" i="18" s="1"/>
  <c r="G68" i="18"/>
  <c r="BA48" i="3" s="1"/>
  <c r="S68" i="18"/>
  <c r="K68" i="18" s="1"/>
  <c r="G91" i="18"/>
  <c r="BA71" i="3" s="1"/>
  <c r="N91" i="18"/>
  <c r="F91" i="18" s="1"/>
  <c r="S91" i="18"/>
  <c r="K91" i="18" s="1"/>
  <c r="N82" i="18"/>
  <c r="F82" i="18" s="1"/>
  <c r="G82" i="18"/>
  <c r="BA62" i="3" s="1"/>
  <c r="S82" i="18"/>
  <c r="K82" i="18" s="1"/>
  <c r="S40" i="18"/>
  <c r="K40" i="18" s="1"/>
  <c r="G40" i="18"/>
  <c r="BA20" i="3" s="1"/>
  <c r="N40" i="18"/>
  <c r="F40" i="18" s="1"/>
  <c r="M127" i="18"/>
  <c r="E127" i="18" s="1"/>
  <c r="P90" i="18"/>
  <c r="H90" i="18" s="1"/>
  <c r="N38" i="18"/>
  <c r="F38" i="18" s="1"/>
  <c r="G38" i="18"/>
  <c r="BA18" i="3" s="1"/>
  <c r="S38" i="18"/>
  <c r="K38" i="18" s="1"/>
  <c r="N93" i="18"/>
  <c r="F93" i="18" s="1"/>
  <c r="G93" i="18"/>
  <c r="BA73" i="3" s="1"/>
  <c r="S93" i="18"/>
  <c r="K93" i="18" s="1"/>
  <c r="N106" i="18"/>
  <c r="F106" i="18" s="1"/>
  <c r="G106" i="18"/>
  <c r="BA86" i="3" s="1"/>
  <c r="S106" i="18"/>
  <c r="K106" i="18" s="1"/>
  <c r="N112" i="18"/>
  <c r="F112" i="18" s="1"/>
  <c r="G112" i="18"/>
  <c r="BA92" i="3" s="1"/>
  <c r="S112" i="18"/>
  <c r="K112" i="18" s="1"/>
  <c r="M99" i="18"/>
  <c r="E99" i="18" s="1"/>
  <c r="M87" i="18"/>
  <c r="E87" i="18" s="1"/>
  <c r="M83" i="18"/>
  <c r="E83" i="18" s="1"/>
  <c r="P125" i="18"/>
  <c r="H125" i="18" s="1"/>
  <c r="P48" i="18"/>
  <c r="H48" i="18" s="1"/>
  <c r="M84" i="18"/>
  <c r="E84" i="18" s="1"/>
  <c r="P119" i="18"/>
  <c r="H119" i="18" s="1"/>
  <c r="P113" i="18"/>
  <c r="H113" i="18" s="1"/>
  <c r="M113" i="18"/>
  <c r="E113" i="18" s="1"/>
  <c r="P127" i="18"/>
  <c r="H127" i="18" s="1"/>
  <c r="M122" i="18"/>
  <c r="E122" i="18" s="1"/>
  <c r="M94" i="18"/>
  <c r="E94" i="18" s="1"/>
  <c r="M40" i="18"/>
  <c r="E40" i="18" s="1"/>
  <c r="P28" i="18"/>
  <c r="H28" i="18" s="1"/>
  <c r="M38" i="18"/>
  <c r="E38" i="18" s="1"/>
  <c r="N110" i="18"/>
  <c r="F110" i="18" s="1"/>
  <c r="S110" i="18"/>
  <c r="K110" i="18" s="1"/>
  <c r="G110" i="18"/>
  <c r="BA90" i="3" s="1"/>
  <c r="G33" i="18"/>
  <c r="BA13" i="3" s="1"/>
  <c r="S33" i="18"/>
  <c r="K33" i="18" s="1"/>
  <c r="N33" i="18"/>
  <c r="F33" i="18" s="1"/>
  <c r="N32" i="18"/>
  <c r="F32" i="18" s="1"/>
  <c r="S32" i="18"/>
  <c r="K32" i="18" s="1"/>
  <c r="G32" i="18"/>
  <c r="BA12" i="3" s="1"/>
  <c r="N74" i="18"/>
  <c r="F74" i="18" s="1"/>
  <c r="G74" i="18"/>
  <c r="BA54" i="3" s="1"/>
  <c r="S74" i="18"/>
  <c r="K74" i="18" s="1"/>
  <c r="S73" i="18"/>
  <c r="K73" i="18" s="1"/>
  <c r="G73" i="18"/>
  <c r="BA53" i="3" s="1"/>
  <c r="N73" i="18"/>
  <c r="F73" i="18" s="1"/>
  <c r="N51" i="18"/>
  <c r="F51" i="18" s="1"/>
  <c r="G51" i="18"/>
  <c r="BA31" i="3" s="1"/>
  <c r="S51" i="18"/>
  <c r="K51" i="18" s="1"/>
  <c r="N114" i="18"/>
  <c r="F114" i="18" s="1"/>
  <c r="G114" i="18"/>
  <c r="BA94" i="3" s="1"/>
  <c r="S114" i="18"/>
  <c r="K114" i="18" s="1"/>
  <c r="N49" i="18"/>
  <c r="F49" i="18" s="1"/>
  <c r="G49" i="18"/>
  <c r="BA29" i="3" s="1"/>
  <c r="S49" i="18"/>
  <c r="K49" i="18" s="1"/>
  <c r="R82" i="16"/>
  <c r="P69" i="18"/>
  <c r="H69" i="18" s="1"/>
  <c r="P130" i="18"/>
  <c r="H130" i="18" s="1"/>
  <c r="P87" i="18"/>
  <c r="H87" i="18" s="1"/>
  <c r="P44" i="18"/>
  <c r="H44" i="18" s="1"/>
  <c r="P52" i="18"/>
  <c r="H52" i="18" s="1"/>
  <c r="P88" i="18"/>
  <c r="H88" i="18" s="1"/>
  <c r="P121" i="18"/>
  <c r="H121" i="18" s="1"/>
  <c r="P43" i="18"/>
  <c r="H43" i="18" s="1"/>
  <c r="M43" i="18"/>
  <c r="E43" i="18" s="1"/>
  <c r="M70" i="18"/>
  <c r="E70" i="18" s="1"/>
  <c r="M61" i="18"/>
  <c r="E61" i="18" s="1"/>
  <c r="P98" i="18"/>
  <c r="H98" i="18" s="1"/>
  <c r="P36" i="18"/>
  <c r="H36" i="18" s="1"/>
  <c r="P39" i="18"/>
  <c r="H39" i="18" s="1"/>
  <c r="P35" i="18"/>
  <c r="H35" i="18" s="1"/>
  <c r="N69" i="18"/>
  <c r="F69" i="18" s="1"/>
  <c r="G69" i="18"/>
  <c r="BA49" i="3" s="1"/>
  <c r="S69" i="18"/>
  <c r="K69" i="18" s="1"/>
  <c r="N25" i="18"/>
  <c r="F25" i="18" s="1"/>
  <c r="G25" i="18"/>
  <c r="BA5" i="3" s="1"/>
  <c r="S25" i="18"/>
  <c r="K25" i="18" s="1"/>
  <c r="S119" i="18"/>
  <c r="K119" i="18" s="1"/>
  <c r="G119" i="18"/>
  <c r="N119" i="18"/>
  <c r="F119" i="18" s="1"/>
  <c r="N42" i="18"/>
  <c r="F42" i="18" s="1"/>
  <c r="G42" i="18"/>
  <c r="BA22" i="3" s="1"/>
  <c r="S42" i="18"/>
  <c r="K42" i="18" s="1"/>
  <c r="G97" i="18"/>
  <c r="BA77" i="3" s="1"/>
  <c r="N97" i="18"/>
  <c r="F97" i="18" s="1"/>
  <c r="S97" i="18"/>
  <c r="K97" i="18" s="1"/>
  <c r="S31" i="18"/>
  <c r="K31" i="18" s="1"/>
  <c r="N31" i="18"/>
  <c r="F31" i="18" s="1"/>
  <c r="G31" i="18"/>
  <c r="BA11" i="3" s="1"/>
  <c r="P54" i="18"/>
  <c r="H54" i="18" s="1"/>
  <c r="P120" i="18"/>
  <c r="H120" i="18" s="1"/>
  <c r="P91" i="18"/>
  <c r="H91" i="18" s="1"/>
  <c r="M126" i="18"/>
  <c r="E126" i="18" s="1"/>
  <c r="P56" i="18"/>
  <c r="H56" i="18" s="1"/>
  <c r="P92" i="18"/>
  <c r="H92" i="18" s="1"/>
  <c r="P59" i="18"/>
  <c r="H59" i="18" s="1"/>
  <c r="P46" i="18"/>
  <c r="H46" i="18" s="1"/>
  <c r="M46" i="18"/>
  <c r="E46" i="18" s="1"/>
  <c r="P74" i="18"/>
  <c r="H74" i="18" s="1"/>
  <c r="P70" i="18"/>
  <c r="H70" i="18" s="1"/>
  <c r="P102" i="18"/>
  <c r="H102" i="18" s="1"/>
  <c r="M31" i="18"/>
  <c r="E31" i="18" s="1"/>
  <c r="M35" i="18"/>
  <c r="E35" i="18" s="1"/>
  <c r="P25" i="18"/>
  <c r="H25" i="18" s="1"/>
  <c r="N50" i="18"/>
  <c r="F50" i="18" s="1"/>
  <c r="G50" i="18"/>
  <c r="BA30" i="3" s="1"/>
  <c r="S50" i="18"/>
  <c r="K50" i="18" s="1"/>
  <c r="N39" i="18"/>
  <c r="F39" i="18" s="1"/>
  <c r="G39" i="18"/>
  <c r="BA19" i="3" s="1"/>
  <c r="S39" i="18"/>
  <c r="K39" i="18" s="1"/>
  <c r="M106" i="18"/>
  <c r="E106" i="18" s="1"/>
  <c r="N118" i="18"/>
  <c r="F118" i="18" s="1"/>
  <c r="S118" i="18"/>
  <c r="K118" i="18" s="1"/>
  <c r="G118" i="18"/>
  <c r="S79" i="18"/>
  <c r="K79" i="18" s="1"/>
  <c r="N79" i="18"/>
  <c r="F79" i="18" s="1"/>
  <c r="G79" i="18"/>
  <c r="BA59" i="3" s="1"/>
  <c r="G61" i="18"/>
  <c r="BA41" i="3" s="1"/>
  <c r="N61" i="18"/>
  <c r="F61" i="18" s="1"/>
  <c r="S61" i="18"/>
  <c r="K61" i="18" s="1"/>
  <c r="G29" i="18"/>
  <c r="BA9" i="3" s="1"/>
  <c r="S29" i="18"/>
  <c r="K29" i="18" s="1"/>
  <c r="N29" i="18"/>
  <c r="F29" i="18" s="1"/>
  <c r="K84" i="18"/>
  <c r="C5" i="5"/>
  <c r="C4" i="5" s="1"/>
  <c r="K14" i="3"/>
  <c r="K13" i="3" s="1"/>
  <c r="F13" i="5"/>
  <c r="K66" i="18"/>
  <c r="K117" i="18"/>
  <c r="L8" i="3"/>
  <c r="L6" i="3" s="1"/>
  <c r="G6" i="5"/>
  <c r="K58" i="18"/>
  <c r="K116" i="18"/>
  <c r="K23" i="18"/>
  <c r="V62" i="17"/>
  <c r="BJ62" i="17"/>
  <c r="BR62" i="17"/>
  <c r="J62" i="17"/>
  <c r="K62" i="17"/>
  <c r="L62" i="17"/>
  <c r="X62" i="17"/>
  <c r="BP62" i="17"/>
  <c r="I62" i="17"/>
  <c r="T62" i="17"/>
  <c r="P62" i="17"/>
  <c r="BE62" i="17"/>
  <c r="BL62" i="17"/>
  <c r="BN62" i="17"/>
  <c r="S62" i="17"/>
  <c r="W62" i="17"/>
  <c r="Q62" i="17"/>
  <c r="BI62" i="17"/>
  <c r="R62" i="17"/>
  <c r="Y62" i="17"/>
  <c r="BK62" i="17"/>
  <c r="O62" i="17"/>
  <c r="BQ62" i="17"/>
  <c r="U62" i="17"/>
  <c r="BO62" i="17"/>
  <c r="M62" i="17"/>
  <c r="N62" i="17"/>
  <c r="BG62" i="17"/>
  <c r="CO62" i="17"/>
  <c r="CW62" i="17"/>
  <c r="AS62" i="17"/>
  <c r="AY62" i="17"/>
  <c r="CH62" i="17"/>
  <c r="CP62" i="17"/>
  <c r="BC62" i="17"/>
  <c r="CC62" i="17"/>
  <c r="CU62" i="17"/>
  <c r="BS62" i="17"/>
  <c r="BW62" i="17"/>
  <c r="CR62" i="17"/>
  <c r="CT62" i="17"/>
  <c r="CD62" i="17"/>
  <c r="CJ62" i="17"/>
  <c r="BH62" i="17"/>
  <c r="BT62" i="17"/>
  <c r="CK62" i="17"/>
  <c r="CQ62" i="17"/>
  <c r="CS62" i="17"/>
  <c r="DA62" i="17"/>
  <c r="BM62" i="17"/>
  <c r="BB62" i="17"/>
  <c r="AU62" i="17"/>
  <c r="H62" i="17"/>
  <c r="CE62" i="17"/>
  <c r="BX62" i="17"/>
  <c r="BY62" i="17"/>
  <c r="CZ62" i="17"/>
  <c r="BU62" i="17"/>
  <c r="BZ62" i="17"/>
  <c r="CN62" i="17"/>
  <c r="CF62" i="17"/>
  <c r="CM62" i="17"/>
  <c r="BF62" i="17"/>
  <c r="CA62" i="17"/>
  <c r="CB62" i="17"/>
  <c r="CG62" i="17"/>
  <c r="CL62" i="17"/>
  <c r="CX62" i="17"/>
  <c r="CY62" i="17"/>
  <c r="AC62" i="17"/>
  <c r="AT62" i="17"/>
  <c r="BA62" i="17"/>
  <c r="BV62" i="17"/>
  <c r="AI62" i="17"/>
  <c r="AE62" i="17"/>
  <c r="AW62" i="17"/>
  <c r="Z62" i="17"/>
  <c r="CV62" i="17"/>
  <c r="DB62" i="17"/>
  <c r="AM62" i="17"/>
  <c r="BD62" i="17"/>
  <c r="AR62" i="17"/>
  <c r="AO62" i="17"/>
  <c r="AH62" i="17"/>
  <c r="AK62" i="17"/>
  <c r="AV62" i="17"/>
  <c r="DC62" i="17"/>
  <c r="AN62" i="17"/>
  <c r="AA62" i="17"/>
  <c r="AQ62" i="17"/>
  <c r="AZ62" i="17"/>
  <c r="AX62" i="17"/>
  <c r="AD62" i="17"/>
  <c r="CI62" i="17"/>
  <c r="AG62" i="17"/>
  <c r="AJ62" i="17"/>
  <c r="AB62" i="17"/>
  <c r="AL62" i="17"/>
  <c r="AF62" i="17"/>
  <c r="AP62" i="17"/>
  <c r="D41" i="12"/>
  <c r="C57" i="12" s="1"/>
  <c r="D42" i="12"/>
  <c r="C58" i="12" s="1"/>
  <c r="D43" i="12"/>
  <c r="C59" i="12" s="1"/>
  <c r="D49" i="12"/>
  <c r="C65" i="12" s="1"/>
  <c r="D50" i="12"/>
  <c r="C66" i="12" s="1"/>
  <c r="D51" i="12"/>
  <c r="C67" i="12" s="1"/>
  <c r="C21" i="12"/>
  <c r="D44" i="12" s="1"/>
  <c r="C60" i="12" s="1"/>
  <c r="D52" i="12"/>
  <c r="C68" i="12" s="1"/>
  <c r="D40" i="12"/>
  <c r="C56" i="12" s="1"/>
  <c r="K76" i="18"/>
  <c r="K108" i="18"/>
  <c r="K36" i="18"/>
  <c r="K104" i="18"/>
  <c r="K107" i="18"/>
  <c r="O7" i="3"/>
  <c r="J7" i="3"/>
  <c r="K6" i="3"/>
  <c r="W25" i="18"/>
  <c r="T20" i="18"/>
  <c r="BA3" i="3"/>
  <c r="G20" i="18"/>
  <c r="H20" i="18" s="1"/>
  <c r="K120" i="18"/>
  <c r="CT11" i="21"/>
  <c r="CT10" i="21" s="1"/>
  <c r="CF11" i="21"/>
  <c r="CF10" i="21" s="1"/>
  <c r="CH11" i="21"/>
  <c r="CH10" i="21" s="1"/>
  <c r="CW11" i="21"/>
  <c r="CW10" i="21" s="1"/>
  <c r="CJ11" i="21"/>
  <c r="CJ10" i="21" s="1"/>
  <c r="CI11" i="21"/>
  <c r="CI10" i="21" s="1"/>
  <c r="DH11" i="21"/>
  <c r="DH10" i="21" s="1"/>
  <c r="CN11" i="21"/>
  <c r="CN10" i="21" s="1"/>
  <c r="BU11" i="21"/>
  <c r="BU10" i="21" s="1"/>
  <c r="BT11" i="21"/>
  <c r="BT10" i="21" s="1"/>
  <c r="CO11" i="21"/>
  <c r="CO10" i="21" s="1"/>
  <c r="CG11" i="21"/>
  <c r="CG10" i="21" s="1"/>
  <c r="CQ11" i="21"/>
  <c r="CQ10" i="21" s="1"/>
  <c r="CY11" i="21"/>
  <c r="CY10" i="21" s="1"/>
  <c r="CP11" i="21"/>
  <c r="CP10" i="21" s="1"/>
  <c r="DJ11" i="21"/>
  <c r="DJ10" i="21" s="1"/>
  <c r="CR11" i="21"/>
  <c r="CR10" i="21" s="1"/>
  <c r="DN11" i="21"/>
  <c r="BW11" i="21"/>
  <c r="BW10" i="21" s="1"/>
  <c r="CS11" i="21"/>
  <c r="CS10" i="21" s="1"/>
  <c r="BQ11" i="21"/>
  <c r="BQ10" i="21" s="1"/>
  <c r="BV11" i="21"/>
  <c r="BV10" i="21" s="1"/>
  <c r="DA11" i="21"/>
  <c r="DA10" i="21" s="1"/>
  <c r="CD11" i="21"/>
  <c r="CD10" i="21" s="1"/>
  <c r="DO11" i="21"/>
  <c r="CM11" i="21"/>
  <c r="CM10" i="21" s="1"/>
  <c r="DB11" i="21"/>
  <c r="DB10" i="21" s="1"/>
  <c r="BY11" i="21"/>
  <c r="BY10" i="21" s="1"/>
  <c r="CK11" i="21"/>
  <c r="CK10" i="21" s="1"/>
  <c r="BZ11" i="21"/>
  <c r="BZ10" i="21" s="1"/>
  <c r="CL11" i="21"/>
  <c r="CL10" i="21" s="1"/>
  <c r="BS11" i="21"/>
  <c r="BS10" i="21" s="1"/>
  <c r="DE11" i="21"/>
  <c r="DE10" i="21" s="1"/>
  <c r="CB11" i="21"/>
  <c r="CB10" i="21" s="1"/>
  <c r="DF11" i="21"/>
  <c r="DF10" i="21" s="1"/>
  <c r="CX11" i="21"/>
  <c r="CX10" i="21" s="1"/>
  <c r="CV11" i="21"/>
  <c r="CV10" i="21" s="1"/>
  <c r="DG11" i="21"/>
  <c r="DG10" i="21" s="1"/>
  <c r="DD11" i="21"/>
  <c r="DD10" i="21" s="1"/>
  <c r="BP11" i="21"/>
  <c r="BP10" i="21" s="1"/>
  <c r="DL11" i="21"/>
  <c r="BX11" i="21"/>
  <c r="BX10" i="21" s="1"/>
  <c r="CE11" i="21"/>
  <c r="CE10" i="21" s="1"/>
  <c r="DM11" i="21"/>
  <c r="L14" i="3"/>
  <c r="L13" i="3" s="1"/>
  <c r="G13" i="5"/>
  <c r="E24" i="18"/>
  <c r="E20" i="18" s="1"/>
  <c r="M20" i="18"/>
  <c r="K48" i="18"/>
  <c r="G88" i="2"/>
  <c r="F6" i="27"/>
  <c r="K35" i="18"/>
  <c r="B32" i="9"/>
  <c r="C32" i="9" s="1"/>
  <c r="P32" i="9" s="1"/>
  <c r="AM40" i="13"/>
  <c r="CL91" i="23"/>
  <c r="P129" i="16"/>
  <c r="R74" i="16"/>
  <c r="P74" i="16"/>
  <c r="K11" i="3"/>
  <c r="F5" i="5"/>
  <c r="F4" i="5" s="1"/>
  <c r="N40" i="13"/>
  <c r="Q40" i="13"/>
  <c r="R5" i="21"/>
  <c r="R7" i="21" s="1"/>
  <c r="E60" i="21" s="1"/>
  <c r="N1" i="19"/>
  <c r="N2" i="19" s="1"/>
  <c r="Q166" i="15"/>
  <c r="R47" i="16"/>
  <c r="R34" i="16" s="1"/>
  <c r="B33" i="9"/>
  <c r="R174" i="16"/>
  <c r="R162" i="16" s="1"/>
  <c r="DH91" i="23"/>
  <c r="CK93" i="23"/>
  <c r="AJ91" i="23"/>
  <c r="BS91" i="23"/>
  <c r="DG93" i="23"/>
  <c r="U12" i="14"/>
  <c r="P12" i="15"/>
  <c r="R12" i="15" s="1"/>
  <c r="P34" i="16"/>
  <c r="BU17" i="14"/>
  <c r="AD7" i="13" s="1"/>
  <c r="BU15" i="15"/>
  <c r="DZ93" i="23"/>
  <c r="I93" i="23"/>
  <c r="Q34" i="16"/>
  <c r="Q43" i="15"/>
  <c r="R43" i="15" s="1"/>
  <c r="S183" i="16"/>
  <c r="S73" i="21" s="1"/>
  <c r="R35" i="16"/>
  <c r="DI91" i="23"/>
  <c r="DC91" i="23"/>
  <c r="P43" i="15"/>
  <c r="S218" i="15"/>
  <c r="T218" i="15"/>
  <c r="T236" i="14" s="1"/>
  <c r="AB218" i="15"/>
  <c r="AB236" i="14" s="1"/>
  <c r="AR218" i="15"/>
  <c r="AR236" i="14" s="1"/>
  <c r="BH218" i="15"/>
  <c r="BH236" i="14" s="1"/>
  <c r="BX218" i="15"/>
  <c r="BX236" i="14" s="1"/>
  <c r="DU218" i="15"/>
  <c r="DU236" i="14" s="1"/>
  <c r="DQ218" i="15"/>
  <c r="DQ236" i="14" s="1"/>
  <c r="AO218" i="15"/>
  <c r="AO236" i="14" s="1"/>
  <c r="BW218" i="15"/>
  <c r="BW236" i="14" s="1"/>
  <c r="CT218" i="15"/>
  <c r="CT236" i="14" s="1"/>
  <c r="X218" i="15"/>
  <c r="X236" i="14" s="1"/>
  <c r="CJ218" i="15"/>
  <c r="CJ236" i="14" s="1"/>
  <c r="BU218" i="15"/>
  <c r="BU236" i="14" s="1"/>
  <c r="CC218" i="15"/>
  <c r="CC236" i="14" s="1"/>
  <c r="DF218" i="15"/>
  <c r="DF236" i="14" s="1"/>
  <c r="DB218" i="15"/>
  <c r="DB236" i="14" s="1"/>
  <c r="BP218" i="15"/>
  <c r="BP236" i="14" s="1"/>
  <c r="BZ218" i="15"/>
  <c r="BZ236" i="14" s="1"/>
  <c r="DT218" i="15"/>
  <c r="DT236" i="14" s="1"/>
  <c r="BM218" i="15"/>
  <c r="BM236" i="14" s="1"/>
  <c r="CL218" i="15"/>
  <c r="CL236" i="14" s="1"/>
  <c r="CX218" i="15"/>
  <c r="CX236" i="14" s="1"/>
  <c r="EE218" i="15"/>
  <c r="EE236" i="14" s="1"/>
  <c r="BL218" i="15"/>
  <c r="BL236" i="14" s="1"/>
  <c r="BA218" i="15"/>
  <c r="BA236" i="14" s="1"/>
  <c r="DM218" i="15"/>
  <c r="DM236" i="14" s="1"/>
  <c r="AG218" i="15"/>
  <c r="AG236" i="14" s="1"/>
  <c r="CG218" i="15"/>
  <c r="CG236" i="14" s="1"/>
  <c r="CF218" i="15"/>
  <c r="CF236" i="14" s="1"/>
  <c r="CS218" i="15"/>
  <c r="CS236" i="14" s="1"/>
  <c r="BF218" i="15"/>
  <c r="BF236" i="14" s="1"/>
  <c r="AY218" i="15"/>
  <c r="AY236" i="14" s="1"/>
  <c r="DH218" i="15"/>
  <c r="DH236" i="14" s="1"/>
  <c r="DL218" i="15"/>
  <c r="DL236" i="14" s="1"/>
  <c r="CB218" i="15"/>
  <c r="CB236" i="14" s="1"/>
  <c r="AS218" i="15"/>
  <c r="AS236" i="14" s="1"/>
  <c r="BE218" i="15"/>
  <c r="BE236" i="14" s="1"/>
  <c r="Z218" i="15"/>
  <c r="Z236" i="14" s="1"/>
  <c r="DE218" i="15"/>
  <c r="DE236" i="14" s="1"/>
  <c r="CO218" i="15"/>
  <c r="CO236" i="14" s="1"/>
  <c r="CY218" i="15"/>
  <c r="CY236" i="14" s="1"/>
  <c r="AI218" i="15"/>
  <c r="AI236" i="14" s="1"/>
  <c r="DN218" i="15"/>
  <c r="DN236" i="14" s="1"/>
  <c r="AZ218" i="15"/>
  <c r="AZ236" i="14" s="1"/>
  <c r="CR218" i="15"/>
  <c r="CR236" i="14" s="1"/>
  <c r="DA218" i="15"/>
  <c r="DA236" i="14" s="1"/>
  <c r="BY218" i="15"/>
  <c r="BY236" i="14" s="1"/>
  <c r="CI218" i="15"/>
  <c r="CI236" i="14" s="1"/>
  <c r="BT218" i="15"/>
  <c r="BT236" i="14" s="1"/>
  <c r="CA218" i="15"/>
  <c r="CA236" i="14" s="1"/>
  <c r="DS218" i="15"/>
  <c r="DS236" i="14" s="1"/>
  <c r="CE218" i="15"/>
  <c r="CE236" i="14" s="1"/>
  <c r="BV218" i="15"/>
  <c r="BV236" i="14" s="1"/>
  <c r="BK218" i="15"/>
  <c r="BK236" i="14" s="1"/>
  <c r="BS218" i="15"/>
  <c r="BS236" i="14" s="1"/>
  <c r="DV218" i="15"/>
  <c r="DV236" i="14" s="1"/>
  <c r="AU218" i="15"/>
  <c r="AU236" i="14" s="1"/>
  <c r="BJ218" i="15"/>
  <c r="BJ236" i="14" s="1"/>
  <c r="DO218" i="15"/>
  <c r="DO236" i="14" s="1"/>
  <c r="BC218" i="15"/>
  <c r="BC236" i="14" s="1"/>
  <c r="EC218" i="15"/>
  <c r="EC236" i="14" s="1"/>
  <c r="DZ218" i="15"/>
  <c r="DZ236" i="14" s="1"/>
  <c r="DX218" i="15"/>
  <c r="DX236" i="14" s="1"/>
  <c r="DD218" i="15"/>
  <c r="DD236" i="14" s="1"/>
  <c r="AJ218" i="15"/>
  <c r="AJ236" i="14" s="1"/>
  <c r="AW218" i="15"/>
  <c r="AW236" i="14" s="1"/>
  <c r="BQ218" i="15"/>
  <c r="BQ236" i="14" s="1"/>
  <c r="AV218" i="15"/>
  <c r="AV236" i="14" s="1"/>
  <c r="EI218" i="15"/>
  <c r="EI236" i="14" s="1"/>
  <c r="AK218" i="15"/>
  <c r="AK236" i="14" s="1"/>
  <c r="DJ218" i="15"/>
  <c r="DJ236" i="14" s="1"/>
  <c r="CQ218" i="15"/>
  <c r="CQ236" i="14" s="1"/>
  <c r="DC218" i="15"/>
  <c r="DC236" i="14" s="1"/>
  <c r="AP218" i="15"/>
  <c r="AP236" i="14" s="1"/>
  <c r="BN218" i="15"/>
  <c r="BN236" i="14" s="1"/>
  <c r="U218" i="15"/>
  <c r="U236" i="14" s="1"/>
  <c r="EG218" i="15"/>
  <c r="EG236" i="14" s="1"/>
  <c r="AT218" i="15"/>
  <c r="AT236" i="14" s="1"/>
  <c r="AQ218" i="15"/>
  <c r="AQ236" i="14" s="1"/>
  <c r="EH218" i="15"/>
  <c r="EH236" i="14" s="1"/>
  <c r="AH218" i="15"/>
  <c r="AH236" i="14" s="1"/>
  <c r="AN218" i="15"/>
  <c r="AN236" i="14" s="1"/>
  <c r="CM218" i="15"/>
  <c r="CM236" i="14" s="1"/>
  <c r="AL218" i="15"/>
  <c r="AL236" i="14" s="1"/>
  <c r="BG218" i="15"/>
  <c r="BG236" i="14" s="1"/>
  <c r="DG218" i="15"/>
  <c r="DG236" i="14" s="1"/>
  <c r="DK218" i="15"/>
  <c r="DK236" i="14" s="1"/>
  <c r="AF218" i="15"/>
  <c r="AF236" i="14" s="1"/>
  <c r="EA218" i="15"/>
  <c r="EA236" i="14" s="1"/>
  <c r="CW218" i="15"/>
  <c r="CW236" i="14" s="1"/>
  <c r="CP218" i="15"/>
  <c r="CP236" i="14" s="1"/>
  <c r="ED218" i="15"/>
  <c r="ED236" i="14" s="1"/>
  <c r="AE218" i="15"/>
  <c r="AE236" i="14" s="1"/>
  <c r="CN218" i="15"/>
  <c r="CN236" i="14" s="1"/>
  <c r="BO218" i="15"/>
  <c r="BO236" i="14" s="1"/>
  <c r="AD218" i="15"/>
  <c r="AD236" i="14" s="1"/>
  <c r="CH218" i="15"/>
  <c r="CH236" i="14" s="1"/>
  <c r="AA218" i="15"/>
  <c r="AA236" i="14" s="1"/>
  <c r="CD218" i="15"/>
  <c r="CD236" i="14" s="1"/>
  <c r="W218" i="15"/>
  <c r="W236" i="14" s="1"/>
  <c r="BI218" i="15"/>
  <c r="BI236" i="14" s="1"/>
  <c r="AC218" i="15"/>
  <c r="AC236" i="14" s="1"/>
  <c r="EF218" i="15"/>
  <c r="EF236" i="14" s="1"/>
  <c r="BR218" i="15"/>
  <c r="BR236" i="14" s="1"/>
  <c r="EB218" i="15"/>
  <c r="EB236" i="14" s="1"/>
  <c r="BD218" i="15"/>
  <c r="BD236" i="14" s="1"/>
  <c r="DI218" i="15"/>
  <c r="DI236" i="14" s="1"/>
  <c r="DW218" i="15"/>
  <c r="DW236" i="14" s="1"/>
  <c r="AM218" i="15"/>
  <c r="AM236" i="14" s="1"/>
  <c r="V218" i="15"/>
  <c r="V236" i="14" s="1"/>
  <c r="DP218" i="15"/>
  <c r="DP236" i="14" s="1"/>
  <c r="BB218" i="15"/>
  <c r="BB236" i="14" s="1"/>
  <c r="CV218" i="15"/>
  <c r="CV236" i="14" s="1"/>
  <c r="DY218" i="15"/>
  <c r="DY236" i="14" s="1"/>
  <c r="AX218" i="15"/>
  <c r="AX236" i="14" s="1"/>
  <c r="CU218" i="15"/>
  <c r="CU236" i="14" s="1"/>
  <c r="CZ218" i="15"/>
  <c r="CZ236" i="14" s="1"/>
  <c r="Y218" i="15"/>
  <c r="Y236" i="14" s="1"/>
  <c r="DR218" i="15"/>
  <c r="DR236" i="14" s="1"/>
  <c r="CK218" i="15"/>
  <c r="CK236" i="14" s="1"/>
  <c r="Q96" i="16"/>
  <c r="Q73" i="16" s="1"/>
  <c r="V17" i="14"/>
  <c r="V15" i="15"/>
  <c r="W17" i="14"/>
  <c r="N7" i="13" s="1"/>
  <c r="W15" i="15"/>
  <c r="AB97" i="23"/>
  <c r="AB98" i="23" s="1"/>
  <c r="AW97" i="23"/>
  <c r="AW96" i="23" s="1"/>
  <c r="BA97" i="23"/>
  <c r="BA98" i="23" s="1"/>
  <c r="U17" i="14"/>
  <c r="U15" i="15"/>
  <c r="DM17" i="14"/>
  <c r="DM15" i="15"/>
  <c r="AU17" i="14"/>
  <c r="V7" i="13" s="1"/>
  <c r="AU15" i="15"/>
  <c r="DH17" i="14"/>
  <c r="AQ7" i="13" s="1"/>
  <c r="DH15" i="15"/>
  <c r="CQ93" i="23"/>
  <c r="P139" i="15"/>
  <c r="AJ97" i="23"/>
  <c r="AJ96" i="23" s="1"/>
  <c r="BY97" i="23"/>
  <c r="BY96" i="23" s="1"/>
  <c r="DU97" i="23"/>
  <c r="DU98" i="23" s="1"/>
  <c r="BQ97" i="23"/>
  <c r="BQ96" i="23" s="1"/>
  <c r="BI97" i="23"/>
  <c r="BI98" i="23" s="1"/>
  <c r="R135" i="16"/>
  <c r="Q137" i="15"/>
  <c r="R137" i="15" s="1"/>
  <c r="R98" i="16"/>
  <c r="R97" i="16" s="1"/>
  <c r="DX91" i="23"/>
  <c r="DJ91" i="23"/>
  <c r="Y15" i="15"/>
  <c r="CA91" i="23"/>
  <c r="CA93" i="23"/>
  <c r="AK93" i="23"/>
  <c r="AK91" i="23"/>
  <c r="CI91" i="23"/>
  <c r="CI93" i="23"/>
  <c r="DY91" i="23"/>
  <c r="DY93" i="23"/>
  <c r="CE91" i="23"/>
  <c r="CE93" i="23"/>
  <c r="CH91" i="23"/>
  <c r="CH93" i="23"/>
  <c r="AF91" i="23"/>
  <c r="AF93" i="23"/>
  <c r="CV93" i="23"/>
  <c r="CV91" i="23"/>
  <c r="AH91" i="23"/>
  <c r="AH93" i="23"/>
  <c r="BV91" i="23"/>
  <c r="BV93" i="23"/>
  <c r="CR91" i="23"/>
  <c r="CR93" i="23"/>
  <c r="N91" i="23"/>
  <c r="N93" i="23"/>
  <c r="CZ91" i="23"/>
  <c r="CZ93" i="23"/>
  <c r="AY93" i="23"/>
  <c r="AY91" i="23"/>
  <c r="C39" i="23"/>
  <c r="D23" i="23"/>
  <c r="F39" i="23"/>
  <c r="DY97" i="23"/>
  <c r="CM97" i="23"/>
  <c r="DQ97" i="23"/>
  <c r="CG97" i="23"/>
  <c r="H97" i="23"/>
  <c r="AO97" i="23"/>
  <c r="AZ97" i="23"/>
  <c r="AS93" i="23"/>
  <c r="AS91" i="23"/>
  <c r="P93" i="23"/>
  <c r="P91" i="23"/>
  <c r="BN93" i="23"/>
  <c r="BN91" i="23"/>
  <c r="AX93" i="23"/>
  <c r="AX91" i="23"/>
  <c r="DR93" i="23"/>
  <c r="DR91" i="23"/>
  <c r="DR97" i="23"/>
  <c r="DX97" i="23"/>
  <c r="CD97" i="23"/>
  <c r="DA97" i="23"/>
  <c r="AT97" i="23"/>
  <c r="AS97" i="23"/>
  <c r="BP97" i="23"/>
  <c r="BT97" i="23"/>
  <c r="AI91" i="23"/>
  <c r="AI93" i="23"/>
  <c r="CJ93" i="23"/>
  <c r="CJ91" i="23"/>
  <c r="AD91" i="23"/>
  <c r="AD93" i="23"/>
  <c r="AJ15" i="15"/>
  <c r="AN91" i="23"/>
  <c r="AN93" i="23"/>
  <c r="CW93" i="23"/>
  <c r="CW91" i="23"/>
  <c r="DJ15" i="15"/>
  <c r="AQ97" i="23"/>
  <c r="AF97" i="23"/>
  <c r="T97" i="23"/>
  <c r="BN97" i="23"/>
  <c r="AP97" i="23"/>
  <c r="DE97" i="23"/>
  <c r="Z97" i="23"/>
  <c r="AK97" i="23"/>
  <c r="D72" i="2"/>
  <c r="E72" i="2"/>
  <c r="F72" i="2"/>
  <c r="G72" i="2" s="1"/>
  <c r="H72" i="2"/>
  <c r="J72" i="2"/>
  <c r="AR91" i="23"/>
  <c r="AR93" i="23"/>
  <c r="AY15" i="15"/>
  <c r="M21" i="1"/>
  <c r="G11" i="1"/>
  <c r="D41" i="21"/>
  <c r="C8" i="8" s="1"/>
  <c r="CO91" i="23"/>
  <c r="CO93" i="23"/>
  <c r="DT93" i="23"/>
  <c r="DT91" i="23"/>
  <c r="P97" i="23"/>
  <c r="DO97" i="23"/>
  <c r="AV97" i="23"/>
  <c r="O97" i="23"/>
  <c r="DS97" i="23"/>
  <c r="R97" i="23"/>
  <c r="CP97" i="23"/>
  <c r="CB97" i="23"/>
  <c r="BK93" i="23"/>
  <c r="BK91" i="23"/>
  <c r="BG93" i="23"/>
  <c r="BG91" i="23"/>
  <c r="BB91" i="23"/>
  <c r="BB93" i="23"/>
  <c r="AW91" i="23"/>
  <c r="AW93" i="23"/>
  <c r="Y91" i="23"/>
  <c r="Y93" i="23"/>
  <c r="O3" i="19"/>
  <c r="O2" i="19"/>
  <c r="BI93" i="23"/>
  <c r="BI91" i="23"/>
  <c r="CR97" i="23"/>
  <c r="AX97" i="23"/>
  <c r="BZ97" i="23"/>
  <c r="AY97" i="23"/>
  <c r="J97" i="23"/>
  <c r="M97" i="23"/>
  <c r="I97" i="23"/>
  <c r="BL97" i="23"/>
  <c r="CD93" i="23"/>
  <c r="CD91" i="23"/>
  <c r="DQ91" i="23"/>
  <c r="DQ93" i="23"/>
  <c r="AT91" i="23"/>
  <c r="AT93" i="23"/>
  <c r="CS93" i="23"/>
  <c r="CS91" i="23"/>
  <c r="DA91" i="23"/>
  <c r="DA93" i="23"/>
  <c r="DU93" i="23"/>
  <c r="DU91" i="23"/>
  <c r="DM97" i="23"/>
  <c r="Y97" i="23"/>
  <c r="DT97" i="23"/>
  <c r="DP97" i="23"/>
  <c r="CN97" i="23"/>
  <c r="DZ97" i="23"/>
  <c r="DC97" i="23"/>
  <c r="CE97" i="23"/>
  <c r="DE91" i="23"/>
  <c r="DE93" i="23"/>
  <c r="AK15" i="15"/>
  <c r="AL93" i="23"/>
  <c r="AL91" i="23"/>
  <c r="X91" i="23"/>
  <c r="X93" i="23"/>
  <c r="CP93" i="23"/>
  <c r="CP91" i="23"/>
  <c r="DK91" i="23"/>
  <c r="DK93" i="23"/>
  <c r="BZ91" i="23"/>
  <c r="BZ93" i="23"/>
  <c r="CS97" i="23"/>
  <c r="BO97" i="23"/>
  <c r="DW97" i="23"/>
  <c r="AD97" i="23"/>
  <c r="K97" i="23"/>
  <c r="DF97" i="23"/>
  <c r="DD97" i="23"/>
  <c r="W97" i="23"/>
  <c r="AV93" i="23"/>
  <c r="AV91" i="23"/>
  <c r="H93" i="23"/>
  <c r="H91" i="23"/>
  <c r="BR93" i="23"/>
  <c r="BR91" i="23"/>
  <c r="BJ91" i="23"/>
  <c r="BJ93" i="23"/>
  <c r="AE91" i="23"/>
  <c r="AE93" i="23"/>
  <c r="AH15" i="15"/>
  <c r="Q93" i="23"/>
  <c r="Q91" i="23"/>
  <c r="DE15" i="15"/>
  <c r="CL97" i="23"/>
  <c r="DG97" i="23"/>
  <c r="BE97" i="23"/>
  <c r="CI97" i="23"/>
  <c r="BB97" i="23"/>
  <c r="BU97" i="23"/>
  <c r="CA97" i="23"/>
  <c r="AU97" i="23"/>
  <c r="BF93" i="23"/>
  <c r="BF91" i="23"/>
  <c r="CY93" i="23"/>
  <c r="CY91" i="23"/>
  <c r="CT93" i="23"/>
  <c r="CT91" i="23"/>
  <c r="Z93" i="23"/>
  <c r="Z91" i="23"/>
  <c r="M93" i="23"/>
  <c r="M91" i="23"/>
  <c r="AB91" i="23"/>
  <c r="AB93" i="23"/>
  <c r="DS93" i="23"/>
  <c r="DS91" i="23"/>
  <c r="BM97" i="23"/>
  <c r="L97" i="23"/>
  <c r="DI97" i="23"/>
  <c r="CX97" i="23"/>
  <c r="CC97" i="23"/>
  <c r="CU97" i="23"/>
  <c r="BJ97" i="23"/>
  <c r="E49" i="22"/>
  <c r="AG91" i="23"/>
  <c r="AG93" i="23"/>
  <c r="BP91" i="23"/>
  <c r="BP93" i="23"/>
  <c r="S76" i="21"/>
  <c r="S80" i="21" s="1"/>
  <c r="Q80" i="21" s="1"/>
  <c r="Q74" i="21"/>
  <c r="CX93" i="23"/>
  <c r="CX91" i="23"/>
  <c r="CG91" i="23"/>
  <c r="CG93" i="23"/>
  <c r="BM93" i="23"/>
  <c r="BM91" i="23"/>
  <c r="BW91" i="23"/>
  <c r="BW93" i="23"/>
  <c r="AO93" i="23"/>
  <c r="AO91" i="23"/>
  <c r="AM93" i="23"/>
  <c r="AM91" i="23"/>
  <c r="DL91" i="23"/>
  <c r="DL93" i="23"/>
  <c r="BX97" i="23"/>
  <c r="CQ97" i="23"/>
  <c r="AM97" i="23"/>
  <c r="BW97" i="23"/>
  <c r="S97" i="23"/>
  <c r="AE97" i="23"/>
  <c r="AA97" i="23"/>
  <c r="DF93" i="23"/>
  <c r="DF91" i="23"/>
  <c r="K91" i="23"/>
  <c r="K93" i="23"/>
  <c r="BE91" i="23"/>
  <c r="BE93" i="23"/>
  <c r="V93" i="23"/>
  <c r="V91" i="23"/>
  <c r="O91" i="23"/>
  <c r="O93" i="23"/>
  <c r="BQ93" i="23"/>
  <c r="BQ91" i="23"/>
  <c r="DO91" i="23"/>
  <c r="DO93" i="23"/>
  <c r="BY91" i="23"/>
  <c r="BY93" i="23"/>
  <c r="W93" i="23"/>
  <c r="W91" i="23"/>
  <c r="BL93" i="23"/>
  <c r="BL91" i="23"/>
  <c r="CK97" i="23"/>
  <c r="AG97" i="23"/>
  <c r="CY97" i="23"/>
  <c r="DJ97" i="23"/>
  <c r="BC97" i="23"/>
  <c r="AL97" i="23"/>
  <c r="CW97" i="23"/>
  <c r="DL97" i="23"/>
  <c r="DD93" i="23"/>
  <c r="DD91" i="23"/>
  <c r="R93" i="23"/>
  <c r="R91" i="23"/>
  <c r="L93" i="23"/>
  <c r="L91" i="23"/>
  <c r="DB93" i="23"/>
  <c r="DB91" i="23"/>
  <c r="DN93" i="23"/>
  <c r="DN91" i="23"/>
  <c r="BA91" i="23"/>
  <c r="BA93" i="23"/>
  <c r="BT91" i="23"/>
  <c r="BT93" i="23"/>
  <c r="CU93" i="23"/>
  <c r="CU91" i="23"/>
  <c r="CN93" i="23"/>
  <c r="CN91" i="23"/>
  <c r="AH97" i="23"/>
  <c r="AR97" i="23"/>
  <c r="DH97" i="23"/>
  <c r="BS97" i="23"/>
  <c r="BV97" i="23"/>
  <c r="EA97" i="23"/>
  <c r="N97" i="23"/>
  <c r="DV97" i="23"/>
  <c r="BC91" i="23"/>
  <c r="BC93" i="23"/>
  <c r="BX91" i="23"/>
  <c r="BX93" i="23"/>
  <c r="DV91" i="23"/>
  <c r="DV93" i="23"/>
  <c r="DP91" i="23"/>
  <c r="DP93" i="23"/>
  <c r="AC91" i="23"/>
  <c r="AC93" i="23"/>
  <c r="T91" i="23"/>
  <c r="T93" i="23"/>
  <c r="AZ93" i="23"/>
  <c r="AZ91" i="23"/>
  <c r="U93" i="23"/>
  <c r="U91" i="23"/>
  <c r="AN97" i="23"/>
  <c r="BH97" i="23"/>
  <c r="BF97" i="23"/>
  <c r="V97" i="23"/>
  <c r="AC97" i="23"/>
  <c r="DB97" i="23"/>
  <c r="DN97" i="23"/>
  <c r="CH97" i="23"/>
  <c r="AA93" i="23"/>
  <c r="AA91" i="23"/>
  <c r="AP91" i="23"/>
  <c r="AP93" i="23"/>
  <c r="G93" i="23"/>
  <c r="G91" i="23"/>
  <c r="BD93" i="23"/>
  <c r="BD91" i="23"/>
  <c r="S91" i="23"/>
  <c r="S93" i="23"/>
  <c r="G5" i="5"/>
  <c r="G4" i="5" s="1"/>
  <c r="L10" i="3"/>
  <c r="BK97" i="23"/>
  <c r="X97" i="23"/>
  <c r="AI97" i="23"/>
  <c r="BD97" i="23"/>
  <c r="CZ97" i="23"/>
  <c r="BR97" i="23"/>
  <c r="DK97" i="23"/>
  <c r="CF97" i="23"/>
  <c r="J93" i="23"/>
  <c r="J91" i="23"/>
  <c r="C55" i="23"/>
  <c r="E38" i="23" a="1"/>
  <c r="E38" i="23" s="1"/>
  <c r="D38" i="23" s="1"/>
  <c r="CB93" i="23"/>
  <c r="CB91" i="23"/>
  <c r="DM91" i="23"/>
  <c r="DM93" i="23"/>
  <c r="CM93" i="23"/>
  <c r="CM91" i="23"/>
  <c r="BG97" i="23"/>
  <c r="Q97" i="23"/>
  <c r="CT97" i="23"/>
  <c r="E23" i="23" a="1"/>
  <c r="E23" i="23" s="1"/>
  <c r="C23" i="23" s="1"/>
  <c r="AA39" i="23" s="1"/>
  <c r="G97" i="23"/>
  <c r="U97" i="23"/>
  <c r="CJ97" i="23"/>
  <c r="CV97" i="23"/>
  <c r="CO97" i="23"/>
  <c r="AG11" i="21"/>
  <c r="AH11" i="21"/>
  <c r="AH10" i="21" s="1"/>
  <c r="AH13" i="21" s="1"/>
  <c r="Q160" i="15"/>
  <c r="Q157" i="15"/>
  <c r="P112" i="15"/>
  <c r="R112" i="15" s="1"/>
  <c r="P110" i="15"/>
  <c r="R110" i="15" s="1"/>
  <c r="Q173" i="15"/>
  <c r="P39" i="15"/>
  <c r="AE40" i="13"/>
  <c r="P48" i="15"/>
  <c r="P41" i="15"/>
  <c r="Q117" i="15"/>
  <c r="R117" i="15" s="1"/>
  <c r="P80" i="15"/>
  <c r="Q39" i="15"/>
  <c r="R39" i="15" s="1"/>
  <c r="Q17" i="15"/>
  <c r="Q41" i="15"/>
  <c r="P149" i="15"/>
  <c r="R149" i="15" s="1"/>
  <c r="P147" i="15"/>
  <c r="R147" i="15" s="1"/>
  <c r="Q59" i="15"/>
  <c r="Q54" i="15"/>
  <c r="P157" i="15"/>
  <c r="Q155" i="15"/>
  <c r="P142" i="15"/>
  <c r="AN103" i="13"/>
  <c r="P155" i="15"/>
  <c r="Q45" i="15"/>
  <c r="Q142" i="15"/>
  <c r="P121" i="15"/>
  <c r="P108" i="15"/>
  <c r="R108" i="15" s="1"/>
  <c r="Q83" i="15"/>
  <c r="Q50" i="15"/>
  <c r="R50" i="15" s="1"/>
  <c r="Q176" i="15"/>
  <c r="P50" i="15"/>
  <c r="Q179" i="15"/>
  <c r="P179" i="15"/>
  <c r="P45" i="15"/>
  <c r="P54" i="15"/>
  <c r="AK40" i="13"/>
  <c r="B36" i="9"/>
  <c r="O36" i="9" s="1"/>
  <c r="P168" i="15"/>
  <c r="P85" i="15"/>
  <c r="S162" i="15"/>
  <c r="S96" i="15" s="1"/>
  <c r="P16" i="15"/>
  <c r="Q121" i="15"/>
  <c r="R121" i="15" s="1"/>
  <c r="AN40" i="13"/>
  <c r="Q80" i="15"/>
  <c r="AT10" i="21"/>
  <c r="AT13" i="21" s="1"/>
  <c r="S97" i="15"/>
  <c r="S135" i="15"/>
  <c r="AB40" i="13"/>
  <c r="P58" i="15"/>
  <c r="P173" i="15"/>
  <c r="B59" i="9"/>
  <c r="O59" i="9" s="1"/>
  <c r="P49" i="15"/>
  <c r="Q85" i="15"/>
  <c r="Q49" i="15"/>
  <c r="Q170" i="15"/>
  <c r="Q40" i="15"/>
  <c r="P166" i="15"/>
  <c r="R166" i="15" s="1"/>
  <c r="Q168" i="15"/>
  <c r="R168" i="15" s="1"/>
  <c r="Q139" i="15"/>
  <c r="P95" i="15"/>
  <c r="P151" i="15"/>
  <c r="R151" i="15" s="1"/>
  <c r="P40" i="15"/>
  <c r="Q167" i="15"/>
  <c r="P125" i="15"/>
  <c r="R125" i="15" s="1"/>
  <c r="Q91" i="15"/>
  <c r="F101" i="13"/>
  <c r="Q89" i="15"/>
  <c r="Q95" i="15"/>
  <c r="P107" i="15"/>
  <c r="R107" i="15" s="1"/>
  <c r="Q175" i="15"/>
  <c r="R175" i="15" s="1"/>
  <c r="Q42" i="15"/>
  <c r="Q44" i="15"/>
  <c r="P156" i="15"/>
  <c r="S82" i="14"/>
  <c r="BE3" i="3"/>
  <c r="T209" i="14"/>
  <c r="Q209" i="15"/>
  <c r="T145" i="14"/>
  <c r="T144" i="15"/>
  <c r="T153" i="14"/>
  <c r="Q153" i="14" s="1"/>
  <c r="T152" i="15"/>
  <c r="Q140" i="15"/>
  <c r="T140" i="14"/>
  <c r="P140" i="15"/>
  <c r="P120" i="15"/>
  <c r="Q84" i="15"/>
  <c r="P71" i="15"/>
  <c r="Q68" i="15"/>
  <c r="S51" i="14"/>
  <c r="L22" i="13" s="1"/>
  <c r="Q53" i="14"/>
  <c r="P147" i="14"/>
  <c r="Q147" i="14"/>
  <c r="S86" i="14"/>
  <c r="L28" i="13" s="1"/>
  <c r="D36" i="24"/>
  <c r="D54" i="24"/>
  <c r="P142" i="14"/>
  <c r="Q142" i="14"/>
  <c r="E219" i="15"/>
  <c r="D237" i="14"/>
  <c r="P91" i="15"/>
  <c r="Q58" i="15"/>
  <c r="S60" i="14"/>
  <c r="L23" i="13" s="1"/>
  <c r="P38" i="15"/>
  <c r="T38" i="14"/>
  <c r="Q38" i="15"/>
  <c r="T118" i="14"/>
  <c r="T113" i="14"/>
  <c r="P167" i="15"/>
  <c r="P120" i="14"/>
  <c r="Q120" i="14"/>
  <c r="Q84" i="14"/>
  <c r="P71" i="14"/>
  <c r="Q71" i="14"/>
  <c r="Q68" i="14"/>
  <c r="P68" i="14"/>
  <c r="P41" i="14"/>
  <c r="Q41" i="14"/>
  <c r="Q102" i="14"/>
  <c r="Q105" i="14"/>
  <c r="T66" i="14"/>
  <c r="P66" i="15"/>
  <c r="Q66" i="15"/>
  <c r="T99" i="14"/>
  <c r="T98" i="15"/>
  <c r="Q99" i="15"/>
  <c r="P99" i="15"/>
  <c r="Q93" i="15"/>
  <c r="T93" i="14"/>
  <c r="T92" i="15"/>
  <c r="S231" i="15"/>
  <c r="Q167" i="14"/>
  <c r="P167" i="14"/>
  <c r="Q114" i="14"/>
  <c r="J33" i="13" s="1"/>
  <c r="P114" i="14"/>
  <c r="L33" i="13"/>
  <c r="I33" i="13" s="1"/>
  <c r="Q128" i="15"/>
  <c r="Q123" i="15" s="1"/>
  <c r="S116" i="14"/>
  <c r="S115" i="14" s="1"/>
  <c r="L34" i="13" s="1"/>
  <c r="P91" i="14"/>
  <c r="Q91" i="14"/>
  <c r="P58" i="14"/>
  <c r="Q58" i="14"/>
  <c r="P40" i="14"/>
  <c r="Q40" i="14"/>
  <c r="Q100" i="15"/>
  <c r="P100" i="15"/>
  <c r="T100" i="14"/>
  <c r="T77" i="14"/>
  <c r="Q77" i="15"/>
  <c r="P77" i="15"/>
  <c r="T70" i="14"/>
  <c r="P70" i="15"/>
  <c r="Q70" i="15"/>
  <c r="S232" i="15"/>
  <c r="P146" i="15"/>
  <c r="R146" i="15" s="1"/>
  <c r="P114" i="15"/>
  <c r="R114" i="15" s="1"/>
  <c r="P128" i="15"/>
  <c r="P49" i="14"/>
  <c r="Q49" i="14"/>
  <c r="P108" i="14"/>
  <c r="Q108" i="14"/>
  <c r="R41" i="15"/>
  <c r="P166" i="14"/>
  <c r="Q166" i="14"/>
  <c r="P112" i="14"/>
  <c r="Q112" i="14"/>
  <c r="P19" i="15"/>
  <c r="T19" i="14"/>
  <c r="Q19" i="15"/>
  <c r="T134" i="14"/>
  <c r="P134" i="15"/>
  <c r="Q134" i="15"/>
  <c r="Q55" i="15"/>
  <c r="T55" i="14"/>
  <c r="P55" i="15"/>
  <c r="T52" i="14"/>
  <c r="P52" i="15"/>
  <c r="T51" i="15"/>
  <c r="Q52" i="15"/>
  <c r="S144" i="14"/>
  <c r="P146" i="14"/>
  <c r="Q146" i="14"/>
  <c r="P128" i="14"/>
  <c r="Q128" i="14"/>
  <c r="Q157" i="14"/>
  <c r="P157" i="14"/>
  <c r="P95" i="14"/>
  <c r="Q95" i="14"/>
  <c r="P80" i="14"/>
  <c r="Q80" i="14"/>
  <c r="Q69" i="15"/>
  <c r="S34" i="15"/>
  <c r="T61" i="14"/>
  <c r="T60" i="14" s="1"/>
  <c r="M23" i="13" s="1"/>
  <c r="T60" i="15"/>
  <c r="T154" i="14"/>
  <c r="P154" i="15"/>
  <c r="Q154" i="15"/>
  <c r="T64" i="15"/>
  <c r="T65" i="14"/>
  <c r="Q65" i="14" s="1"/>
  <c r="Q37" i="15"/>
  <c r="T37" i="14"/>
  <c r="P37" i="15"/>
  <c r="T18" i="14"/>
  <c r="P18" i="15"/>
  <c r="Q18" i="15"/>
  <c r="T15" i="15"/>
  <c r="T8" i="15" s="1"/>
  <c r="T16" i="14"/>
  <c r="Q16" i="14" s="1"/>
  <c r="J6" i="13" s="1"/>
  <c r="T49" i="21"/>
  <c r="Q49" i="21" s="1"/>
  <c r="Q178" i="15"/>
  <c r="P62" i="14"/>
  <c r="Q62" i="14"/>
  <c r="P155" i="14"/>
  <c r="Q155" i="14"/>
  <c r="P139" i="14"/>
  <c r="Q139" i="14"/>
  <c r="P110" i="14"/>
  <c r="Q110" i="14"/>
  <c r="Q89" i="14"/>
  <c r="Q76" i="15"/>
  <c r="R76" i="15" s="1"/>
  <c r="P69" i="15"/>
  <c r="P54" i="14"/>
  <c r="Q54" i="14"/>
  <c r="Q50" i="14"/>
  <c r="P50" i="14"/>
  <c r="S35" i="14"/>
  <c r="T119" i="14"/>
  <c r="P119" i="15"/>
  <c r="Q119" i="15"/>
  <c r="T175" i="14"/>
  <c r="Q175" i="14" s="1"/>
  <c r="T174" i="15"/>
  <c r="E53" i="24"/>
  <c r="E55" i="24" s="1"/>
  <c r="E64" i="24"/>
  <c r="E67" i="24" s="1"/>
  <c r="E35" i="24"/>
  <c r="E37" i="24" s="1"/>
  <c r="E20" i="24"/>
  <c r="T182" i="14"/>
  <c r="T181" i="15"/>
  <c r="T169" i="14"/>
  <c r="P169" i="15"/>
  <c r="Q169" i="15"/>
  <c r="P178" i="15"/>
  <c r="S174" i="14"/>
  <c r="L48" i="13" s="1"/>
  <c r="X2" i="23"/>
  <c r="Y48" i="23"/>
  <c r="Y55" i="23"/>
  <c r="Y38" i="23"/>
  <c r="Y35" i="23"/>
  <c r="Y36" i="23"/>
  <c r="Y53" i="23"/>
  <c r="Y52" i="23"/>
  <c r="Y37" i="23"/>
  <c r="Y54" i="23"/>
  <c r="Q141" i="15"/>
  <c r="Q138" i="15"/>
  <c r="P62" i="15"/>
  <c r="P179" i="14"/>
  <c r="Q179" i="14"/>
  <c r="S136" i="14"/>
  <c r="P69" i="14"/>
  <c r="Q69" i="14"/>
  <c r="Q36" i="15"/>
  <c r="R36" i="15" s="1"/>
  <c r="T161" i="14"/>
  <c r="Q161" i="15"/>
  <c r="P161" i="15"/>
  <c r="T150" i="14"/>
  <c r="P150" i="15"/>
  <c r="R150" i="15" s="1"/>
  <c r="T126" i="14"/>
  <c r="P126" i="15"/>
  <c r="R126" i="15" s="1"/>
  <c r="Q178" i="14"/>
  <c r="P178" i="14"/>
  <c r="AB2" i="23"/>
  <c r="AA48" i="23"/>
  <c r="AA55" i="23"/>
  <c r="AA38" i="23"/>
  <c r="AA52" i="23"/>
  <c r="AA35" i="23"/>
  <c r="AA36" i="23"/>
  <c r="AA37" i="23"/>
  <c r="AA53" i="23"/>
  <c r="AA54" i="23"/>
  <c r="P141" i="15"/>
  <c r="P138" i="15"/>
  <c r="S123" i="14"/>
  <c r="S122" i="14" s="1"/>
  <c r="L35" i="13"/>
  <c r="Q62" i="15"/>
  <c r="Q43" i="14"/>
  <c r="P43" i="14"/>
  <c r="S74" i="15"/>
  <c r="Q67" i="15"/>
  <c r="S47" i="14"/>
  <c r="P17" i="15"/>
  <c r="R17" i="15" s="1"/>
  <c r="T164" i="14"/>
  <c r="T163" i="15"/>
  <c r="Q164" i="15"/>
  <c r="T88" i="14"/>
  <c r="Q88" i="15"/>
  <c r="T137" i="14"/>
  <c r="P137" i="14" s="1"/>
  <c r="T136" i="15"/>
  <c r="P106" i="15"/>
  <c r="R106" i="15" s="1"/>
  <c r="T106" i="14"/>
  <c r="Q141" i="14"/>
  <c r="P141" i="14"/>
  <c r="P138" i="14"/>
  <c r="Q138" i="14"/>
  <c r="Q81" i="15"/>
  <c r="R16" i="15"/>
  <c r="Q176" i="14"/>
  <c r="Q160" i="14"/>
  <c r="J45" i="13" s="1"/>
  <c r="L45" i="13"/>
  <c r="Q125" i="14"/>
  <c r="J36" i="13" s="1"/>
  <c r="P125" i="14"/>
  <c r="L36" i="13"/>
  <c r="I36" i="13" s="1"/>
  <c r="Q170" i="14"/>
  <c r="S75" i="14"/>
  <c r="P67" i="15"/>
  <c r="T87" i="14"/>
  <c r="T86" i="15"/>
  <c r="AA12" i="23"/>
  <c r="T124" i="14"/>
  <c r="T123" i="15"/>
  <c r="T122" i="15" s="1"/>
  <c r="T117" i="14"/>
  <c r="T116" i="15"/>
  <c r="T115" i="15" s="1"/>
  <c r="Q165" i="15"/>
  <c r="P111" i="15"/>
  <c r="R111" i="15" s="1"/>
  <c r="Q103" i="13"/>
  <c r="P81" i="15"/>
  <c r="S15" i="14"/>
  <c r="L6" i="13"/>
  <c r="Q67" i="14"/>
  <c r="P67" i="14"/>
  <c r="R48" i="15"/>
  <c r="P47" i="15"/>
  <c r="Q17" i="14"/>
  <c r="J7" i="13" s="1"/>
  <c r="L7" i="13"/>
  <c r="T46" i="14"/>
  <c r="Q46" i="15"/>
  <c r="P46" i="15"/>
  <c r="T104" i="14"/>
  <c r="T103" i="15"/>
  <c r="AA13" i="23" s="1"/>
  <c r="S163" i="14"/>
  <c r="Q165" i="14"/>
  <c r="Q156" i="15"/>
  <c r="R156" i="15" s="1"/>
  <c r="Q44" i="14"/>
  <c r="P44" i="14"/>
  <c r="P111" i="14"/>
  <c r="Q111" i="14"/>
  <c r="Q101" i="15"/>
  <c r="U90" i="15"/>
  <c r="P81" i="14"/>
  <c r="Q81" i="14"/>
  <c r="Q59" i="14"/>
  <c r="S51" i="21"/>
  <c r="P45" i="14"/>
  <c r="Q45" i="14"/>
  <c r="P149" i="14"/>
  <c r="Q149" i="14"/>
  <c r="P109" i="15"/>
  <c r="R109" i="15" s="1"/>
  <c r="T109" i="14"/>
  <c r="T76" i="14"/>
  <c r="T75" i="15"/>
  <c r="Q171" i="15"/>
  <c r="P101" i="15"/>
  <c r="Q90" i="14"/>
  <c r="S103" i="14"/>
  <c r="L31" i="13" s="1"/>
  <c r="Q57" i="15"/>
  <c r="F102" i="13"/>
  <c r="M103" i="13"/>
  <c r="P173" i="14"/>
  <c r="Q173" i="14"/>
  <c r="P168" i="14"/>
  <c r="Q168" i="14"/>
  <c r="P151" i="14"/>
  <c r="Q151" i="14"/>
  <c r="P127" i="15"/>
  <c r="R127" i="15" s="1"/>
  <c r="T56" i="14"/>
  <c r="Q56" i="15"/>
  <c r="P56" i="15"/>
  <c r="T82" i="15"/>
  <c r="T83" i="14"/>
  <c r="T82" i="14" s="1"/>
  <c r="T48" i="14"/>
  <c r="T47" i="14" s="1"/>
  <c r="T47" i="15"/>
  <c r="Q85" i="14"/>
  <c r="P85" i="14"/>
  <c r="Q159" i="15"/>
  <c r="P156" i="14"/>
  <c r="Q156" i="14"/>
  <c r="P44" i="15"/>
  <c r="P171" i="15"/>
  <c r="Q101" i="14"/>
  <c r="P101" i="14"/>
  <c r="S98" i="14"/>
  <c r="Q153" i="15"/>
  <c r="Q79" i="15"/>
  <c r="P57" i="14"/>
  <c r="Q57" i="14"/>
  <c r="S8" i="15"/>
  <c r="R83" i="15"/>
  <c r="Q127" i="14"/>
  <c r="J38" i="13" s="1"/>
  <c r="L38" i="13"/>
  <c r="I38" i="13" s="1"/>
  <c r="P127" i="14"/>
  <c r="Q234" i="15"/>
  <c r="T158" i="14"/>
  <c r="P158" i="15"/>
  <c r="Q158" i="15"/>
  <c r="P78" i="15"/>
  <c r="T78" i="14"/>
  <c r="Q78" i="15"/>
  <c r="T36" i="14"/>
  <c r="T35" i="15"/>
  <c r="V6" i="15"/>
  <c r="U65" i="15"/>
  <c r="U164" i="15"/>
  <c r="U165" i="15"/>
  <c r="U165" i="14" s="1"/>
  <c r="U170" i="15"/>
  <c r="U182" i="15"/>
  <c r="F19" i="24"/>
  <c r="U1" i="15"/>
  <c r="U2" i="15"/>
  <c r="U208" i="15"/>
  <c r="U32" i="15"/>
  <c r="U3" i="15"/>
  <c r="U23" i="15"/>
  <c r="U221" i="15"/>
  <c r="U25" i="15"/>
  <c r="U209" i="15"/>
  <c r="U209" i="14" s="1"/>
  <c r="U30" i="15"/>
  <c r="U26" i="15"/>
  <c r="U29" i="15"/>
  <c r="U31" i="15"/>
  <c r="P107" i="14"/>
  <c r="Q107" i="14"/>
  <c r="AB103" i="13"/>
  <c r="P159" i="15"/>
  <c r="Q63" i="15"/>
  <c r="P148" i="15"/>
  <c r="R148" i="15" s="1"/>
  <c r="P171" i="14"/>
  <c r="Q171" i="14"/>
  <c r="Q94" i="15"/>
  <c r="P153" i="15"/>
  <c r="P79" i="15"/>
  <c r="P57" i="15"/>
  <c r="P39" i="14"/>
  <c r="Q39" i="14"/>
  <c r="W52" i="21"/>
  <c r="H19" i="9"/>
  <c r="G19" i="9" s="1"/>
  <c r="Q19" i="9" s="1"/>
  <c r="V67" i="21"/>
  <c r="Q61" i="15"/>
  <c r="R61" i="15" s="1"/>
  <c r="T227" i="15"/>
  <c r="T231" i="15" s="1"/>
  <c r="T233" i="15"/>
  <c r="T232" i="15" s="1"/>
  <c r="T180" i="14"/>
  <c r="Q180" i="15"/>
  <c r="T177" i="14"/>
  <c r="P177" i="15"/>
  <c r="Q177" i="15"/>
  <c r="P42" i="15"/>
  <c r="Q159" i="14"/>
  <c r="P159" i="14"/>
  <c r="P63" i="15"/>
  <c r="P148" i="14"/>
  <c r="Q148" i="14"/>
  <c r="P94" i="15"/>
  <c r="Q79" i="14"/>
  <c r="P79" i="14"/>
  <c r="S64" i="14"/>
  <c r="L24" i="13" s="1"/>
  <c r="P121" i="14"/>
  <c r="Q121" i="14"/>
  <c r="Q208" i="15"/>
  <c r="T143" i="14"/>
  <c r="P143" i="15"/>
  <c r="Q143" i="15"/>
  <c r="T172" i="14"/>
  <c r="P172" i="15"/>
  <c r="Q172" i="15"/>
  <c r="Q42" i="14"/>
  <c r="P42" i="14"/>
  <c r="P63" i="14"/>
  <c r="Q63" i="14"/>
  <c r="Q120" i="15"/>
  <c r="P94" i="14"/>
  <c r="Q94" i="14"/>
  <c r="S92" i="14"/>
  <c r="L29" i="13" s="1"/>
  <c r="S152" i="14"/>
  <c r="L44" i="13" s="1"/>
  <c r="Q71" i="15"/>
  <c r="P68" i="15"/>
  <c r="Q53" i="15"/>
  <c r="D61" i="24"/>
  <c r="S15" i="21"/>
  <c r="S14" i="21"/>
  <c r="S35" i="21" s="1"/>
  <c r="S34" i="21" s="1"/>
  <c r="S13" i="21"/>
  <c r="O16" i="9"/>
  <c r="C16" i="9"/>
  <c r="P16" i="9" s="1"/>
  <c r="AN13" i="21"/>
  <c r="AN14" i="21"/>
  <c r="AN35" i="21" s="1"/>
  <c r="AN15" i="21"/>
  <c r="Y61" i="24"/>
  <c r="AH15" i="21"/>
  <c r="S61" i="24"/>
  <c r="AW61" i="24"/>
  <c r="BL13" i="21"/>
  <c r="BL14" i="21"/>
  <c r="BL35" i="21" s="1"/>
  <c r="BL15" i="21"/>
  <c r="AO13" i="21"/>
  <c r="Z61" i="24"/>
  <c r="AO14" i="21"/>
  <c r="AO35" i="21" s="1"/>
  <c r="AO15" i="21"/>
  <c r="BH10" i="21"/>
  <c r="B57" i="9"/>
  <c r="O57" i="9" s="1"/>
  <c r="BI10" i="21"/>
  <c r="B58" i="9"/>
  <c r="O58" i="9" s="1"/>
  <c r="O29" i="9"/>
  <c r="C29" i="9"/>
  <c r="P29" i="9" s="1"/>
  <c r="Q61" i="24"/>
  <c r="AF13" i="21"/>
  <c r="AF14" i="21"/>
  <c r="AF35" i="21" s="1"/>
  <c r="AF34" i="21" s="1"/>
  <c r="AF15" i="21"/>
  <c r="B46" i="9"/>
  <c r="O46" i="9" s="1"/>
  <c r="AW10" i="21"/>
  <c r="BK13" i="21"/>
  <c r="BK14" i="21"/>
  <c r="BK35" i="21" s="1"/>
  <c r="BK15" i="21"/>
  <c r="AV61" i="24"/>
  <c r="B45" i="9"/>
  <c r="O45" i="9" s="1"/>
  <c r="AV10" i="21"/>
  <c r="BE10" i="21"/>
  <c r="B54" i="9"/>
  <c r="O54" i="9" s="1"/>
  <c r="AU10" i="21"/>
  <c r="B44" i="9"/>
  <c r="O44" i="9" s="1"/>
  <c r="B47" i="9"/>
  <c r="O47" i="9" s="1"/>
  <c r="AX10" i="21"/>
  <c r="AM13" i="21"/>
  <c r="AM14" i="21"/>
  <c r="AM35" i="21" s="1"/>
  <c r="AM15" i="21"/>
  <c r="X61" i="24"/>
  <c r="AY10" i="21"/>
  <c r="B48" i="9"/>
  <c r="O48" i="9" s="1"/>
  <c r="BF10" i="21"/>
  <c r="B55" i="9"/>
  <c r="O55" i="9" s="1"/>
  <c r="O33" i="9"/>
  <c r="C33" i="9"/>
  <c r="P33" i="9" s="1"/>
  <c r="AJ13" i="21"/>
  <c r="AJ14" i="21"/>
  <c r="AJ35" i="21" s="1"/>
  <c r="AJ34" i="21" s="1"/>
  <c r="AJ15" i="21"/>
  <c r="U61" i="24"/>
  <c r="B20" i="9"/>
  <c r="W10" i="21"/>
  <c r="B17" i="9"/>
  <c r="T10" i="21"/>
  <c r="B28" i="9"/>
  <c r="AE10" i="21"/>
  <c r="B39" i="9"/>
  <c r="O39" i="9" s="1"/>
  <c r="AP10" i="21"/>
  <c r="B18" i="9"/>
  <c r="U10" i="21"/>
  <c r="AD10" i="21"/>
  <c r="B27" i="9"/>
  <c r="BA10" i="21"/>
  <c r="B50" i="9"/>
  <c r="O50" i="9" s="1"/>
  <c r="X10" i="21"/>
  <c r="B21" i="9"/>
  <c r="AZ10" i="21"/>
  <c r="B49" i="9"/>
  <c r="O49" i="9" s="1"/>
  <c r="AR10" i="21"/>
  <c r="B41" i="9"/>
  <c r="O41" i="9" s="1"/>
  <c r="BB10" i="21"/>
  <c r="B51" i="9"/>
  <c r="O51" i="9" s="1"/>
  <c r="AL13" i="21"/>
  <c r="AL14" i="21"/>
  <c r="AL35" i="21" s="1"/>
  <c r="AL15" i="21"/>
  <c r="W61" i="24"/>
  <c r="B62" i="9"/>
  <c r="O62" i="9" s="1"/>
  <c r="BM10" i="21"/>
  <c r="Z10" i="21"/>
  <c r="B23" i="9"/>
  <c r="AB10" i="21"/>
  <c r="B25" i="9"/>
  <c r="BN10" i="21"/>
  <c r="B63" i="9"/>
  <c r="O63" i="9" s="1"/>
  <c r="BJ13" i="21"/>
  <c r="BJ14" i="21"/>
  <c r="BJ35" i="21" s="1"/>
  <c r="BJ15" i="21"/>
  <c r="AU61" i="24"/>
  <c r="Y10" i="21"/>
  <c r="B22" i="9"/>
  <c r="B24" i="9"/>
  <c r="AA10" i="21"/>
  <c r="AS13" i="21"/>
  <c r="AS14" i="21"/>
  <c r="AS35" i="21" s="1"/>
  <c r="AS15" i="21"/>
  <c r="AD61" i="24"/>
  <c r="AK14" i="21"/>
  <c r="AK35" i="21" s="1"/>
  <c r="AK15" i="21"/>
  <c r="V61" i="24"/>
  <c r="AK13" i="21"/>
  <c r="T61" i="24"/>
  <c r="AI13" i="21"/>
  <c r="AI14" i="21"/>
  <c r="AI35" i="21" s="1"/>
  <c r="AI34" i="21" s="1"/>
  <c r="AI15" i="21"/>
  <c r="B56" i="9"/>
  <c r="O56" i="9" s="1"/>
  <c r="BG10" i="21"/>
  <c r="AC10" i="21"/>
  <c r="B26" i="9"/>
  <c r="AQ10" i="21" l="1"/>
  <c r="P17" i="14"/>
  <c r="R42" i="15"/>
  <c r="CN61" i="24"/>
  <c r="DC14" i="21"/>
  <c r="DC35" i="21" s="1"/>
  <c r="DC13" i="21"/>
  <c r="R80" i="15"/>
  <c r="R179" i="15"/>
  <c r="R142" i="15"/>
  <c r="R173" i="15"/>
  <c r="CZ78" i="21"/>
  <c r="CL54" i="22" s="1"/>
  <c r="S236" i="14"/>
  <c r="Q218" i="15"/>
  <c r="P218" i="15"/>
  <c r="CL35" i="22"/>
  <c r="CZ55" i="21"/>
  <c r="CZ36" i="21" s="1"/>
  <c r="CZ34" i="21" s="1"/>
  <c r="Q86" i="15"/>
  <c r="CZ14" i="21"/>
  <c r="CZ35" i="21" s="1"/>
  <c r="Y39" i="23"/>
  <c r="Q82" i="15"/>
  <c r="CZ15" i="21"/>
  <c r="R58" i="15"/>
  <c r="CK61" i="24"/>
  <c r="O32" i="9"/>
  <c r="AA20" i="18"/>
  <c r="Y20" i="18" s="1"/>
  <c r="Z20" i="18" s="1"/>
  <c r="AJ98" i="23"/>
  <c r="T183" i="16"/>
  <c r="T73" i="21" s="1"/>
  <c r="M7" i="13"/>
  <c r="R40" i="15"/>
  <c r="BQ98" i="23"/>
  <c r="CA13" i="21"/>
  <c r="CA15" i="21"/>
  <c r="BL61" i="24"/>
  <c r="CA14" i="21"/>
  <c r="CA35" i="21" s="1"/>
  <c r="BA96" i="23"/>
  <c r="BO10" i="21"/>
  <c r="B64" i="9"/>
  <c r="O64" i="9" s="1"/>
  <c r="CT61" i="24"/>
  <c r="DI14" i="21"/>
  <c r="DI35" i="21" s="1"/>
  <c r="DI13" i="21"/>
  <c r="DI15" i="21"/>
  <c r="BJ131" i="14"/>
  <c r="BJ130" i="15"/>
  <c r="AT131" i="14"/>
  <c r="AT130" i="14" s="1"/>
  <c r="AT130" i="15"/>
  <c r="AU131" i="14"/>
  <c r="AU130" i="15"/>
  <c r="BF131" i="14"/>
  <c r="BF130" i="14" s="1"/>
  <c r="BF130" i="15"/>
  <c r="AV131" i="14"/>
  <c r="AV130" i="14" s="1"/>
  <c r="AV130" i="15"/>
  <c r="BH131" i="14"/>
  <c r="BH130" i="14" s="1"/>
  <c r="BH130" i="15"/>
  <c r="AM131" i="14"/>
  <c r="P131" i="15"/>
  <c r="AM130" i="15"/>
  <c r="AZ131" i="14"/>
  <c r="AZ130" i="14" s="1"/>
  <c r="AZ130" i="15"/>
  <c r="BD131" i="14"/>
  <c r="BD130" i="15"/>
  <c r="BC130" i="15"/>
  <c r="BC131" i="14"/>
  <c r="BC130" i="14" s="1"/>
  <c r="AW131" i="14"/>
  <c r="AW130" i="14" s="1"/>
  <c r="AW130" i="15"/>
  <c r="BG131" i="14"/>
  <c r="BG130" i="14" s="1"/>
  <c r="BG130" i="15"/>
  <c r="BB131" i="14"/>
  <c r="BB130" i="14" s="1"/>
  <c r="BB130" i="15"/>
  <c r="AS131" i="14"/>
  <c r="AS130" i="15"/>
  <c r="BI131" i="14"/>
  <c r="BI130" i="15"/>
  <c r="BE130" i="15"/>
  <c r="BE131" i="14"/>
  <c r="BE130" i="14" s="1"/>
  <c r="AR131" i="14"/>
  <c r="AR130" i="14" s="1"/>
  <c r="AR130" i="15"/>
  <c r="BA130" i="15"/>
  <c r="BA131" i="14"/>
  <c r="AN131" i="14"/>
  <c r="AN130" i="14" s="1"/>
  <c r="AN130" i="15"/>
  <c r="AO131" i="14"/>
  <c r="AO130" i="15"/>
  <c r="AY131" i="14"/>
  <c r="AY130" i="14" s="1"/>
  <c r="AY130" i="15"/>
  <c r="AX131" i="14"/>
  <c r="AX130" i="15"/>
  <c r="AP131" i="14"/>
  <c r="AP130" i="14" s="1"/>
  <c r="AP130" i="15"/>
  <c r="AQ131" i="14"/>
  <c r="AQ130" i="14" s="1"/>
  <c r="AQ130" i="15"/>
  <c r="AH14" i="21"/>
  <c r="AH35" i="21" s="1"/>
  <c r="AH34" i="21" s="1"/>
  <c r="B19" i="9"/>
  <c r="CU13" i="21"/>
  <c r="CU55" i="21" s="1"/>
  <c r="CG36" i="22" s="1"/>
  <c r="F22" i="18"/>
  <c r="F20" i="18" s="1"/>
  <c r="N20" i="18"/>
  <c r="CU15" i="21"/>
  <c r="CF61" i="24"/>
  <c r="S20" i="18"/>
  <c r="Q20" i="18" s="1"/>
  <c r="R20" i="18" s="1"/>
  <c r="CC15" i="21"/>
  <c r="BN61" i="24"/>
  <c r="CC14" i="21"/>
  <c r="CC35" i="21" s="1"/>
  <c r="CC13" i="21"/>
  <c r="DK12" i="21"/>
  <c r="DK10" i="21"/>
  <c r="BD35" i="22"/>
  <c r="BD53" i="22"/>
  <c r="BR78" i="21"/>
  <c r="BD54" i="22" s="1"/>
  <c r="BR55" i="21"/>
  <c r="CK15" i="21"/>
  <c r="CK14" i="21"/>
  <c r="CK35" i="21" s="1"/>
  <c r="CK13" i="21"/>
  <c r="BV61" i="24"/>
  <c r="CQ14" i="21"/>
  <c r="CQ35" i="21" s="1"/>
  <c r="CB61" i="24"/>
  <c r="CQ13" i="21"/>
  <c r="CQ15" i="21"/>
  <c r="E102" i="15"/>
  <c r="C69" i="12"/>
  <c r="DW56" i="12"/>
  <c r="AA56" i="12"/>
  <c r="AM56" i="12"/>
  <c r="BA56" i="12"/>
  <c r="BS56" i="12"/>
  <c r="CJ56" i="12"/>
  <c r="DI56" i="12"/>
  <c r="DF56" i="12"/>
  <c r="CR56" i="12"/>
  <c r="CF56" i="12"/>
  <c r="BU56" i="12"/>
  <c r="BE56" i="12"/>
  <c r="AP56" i="12"/>
  <c r="V56" i="12"/>
  <c r="I56" i="12"/>
  <c r="AC56" i="12"/>
  <c r="AN56" i="12"/>
  <c r="BB56" i="12"/>
  <c r="BT56" i="12"/>
  <c r="CN56" i="12"/>
  <c r="DJ56" i="12"/>
  <c r="DU56" i="12"/>
  <c r="DD56" i="12"/>
  <c r="CS56" i="12"/>
  <c r="CG56" i="12"/>
  <c r="BR56" i="12"/>
  <c r="BC56" i="12"/>
  <c r="AL56" i="12"/>
  <c r="T56" i="12"/>
  <c r="J56" i="12"/>
  <c r="AB56" i="12"/>
  <c r="AO56" i="12"/>
  <c r="BG56" i="12"/>
  <c r="BW56" i="12"/>
  <c r="CT56" i="12"/>
  <c r="DL56" i="12"/>
  <c r="DV56" i="12"/>
  <c r="DB56" i="12"/>
  <c r="CQ56" i="12"/>
  <c r="CB56" i="12"/>
  <c r="BQ56" i="12"/>
  <c r="BD56" i="12"/>
  <c r="AJ56" i="12"/>
  <c r="U56" i="12"/>
  <c r="DT56" i="12"/>
  <c r="DA56" i="12"/>
  <c r="CO56" i="12"/>
  <c r="CC56" i="12"/>
  <c r="BP56" i="12"/>
  <c r="AY56" i="12"/>
  <c r="AK56" i="12"/>
  <c r="S56" i="12"/>
  <c r="P56" i="12"/>
  <c r="AG56" i="12"/>
  <c r="AU56" i="12"/>
  <c r="BJ56" i="12"/>
  <c r="CD56" i="12"/>
  <c r="CW56" i="12"/>
  <c r="DP56" i="12"/>
  <c r="DX56" i="12"/>
  <c r="DO56" i="12"/>
  <c r="CZ56" i="12"/>
  <c r="CP56" i="12"/>
  <c r="CA56" i="12"/>
  <c r="BN56" i="12"/>
  <c r="AZ56" i="12"/>
  <c r="AE56" i="12"/>
  <c r="O56" i="12"/>
  <c r="Q56" i="12"/>
  <c r="AF56" i="12"/>
  <c r="AV56" i="12"/>
  <c r="BI56" i="12"/>
  <c r="CE56" i="12"/>
  <c r="DC56" i="12"/>
  <c r="DR56" i="12"/>
  <c r="DN56" i="12"/>
  <c r="CY56" i="12"/>
  <c r="CL56" i="12"/>
  <c r="BZ56" i="12"/>
  <c r="BM56" i="12"/>
  <c r="AT56" i="12"/>
  <c r="Y56" i="12"/>
  <c r="N56" i="12"/>
  <c r="R56" i="12"/>
  <c r="AH56" i="12"/>
  <c r="AW56" i="12"/>
  <c r="BK56" i="12"/>
  <c r="CI56" i="12"/>
  <c r="DG56" i="12"/>
  <c r="DQ56" i="12"/>
  <c r="DM56" i="12"/>
  <c r="CX56" i="12"/>
  <c r="CM56" i="12"/>
  <c r="BY56" i="12"/>
  <c r="BL56" i="12"/>
  <c r="AS56" i="12"/>
  <c r="X56" i="12"/>
  <c r="L56" i="12"/>
  <c r="CK56" i="12"/>
  <c r="BH56" i="12"/>
  <c r="AI56" i="12"/>
  <c r="BF56" i="12"/>
  <c r="M56" i="12"/>
  <c r="DS56" i="12"/>
  <c r="CH56" i="12"/>
  <c r="W56" i="12"/>
  <c r="CU56" i="12"/>
  <c r="BO56" i="12"/>
  <c r="AQ56" i="12"/>
  <c r="CV56" i="12"/>
  <c r="Z56" i="12"/>
  <c r="BV56" i="12"/>
  <c r="DH56" i="12"/>
  <c r="BX56" i="12"/>
  <c r="AR56" i="12"/>
  <c r="AX56" i="12"/>
  <c r="H56" i="12"/>
  <c r="AD56" i="12"/>
  <c r="K56" i="12"/>
  <c r="D56" i="12"/>
  <c r="F102" i="15" s="1"/>
  <c r="DE56" i="12"/>
  <c r="DK56" i="12"/>
  <c r="AD87" i="17"/>
  <c r="AD86" i="17"/>
  <c r="AD85" i="17"/>
  <c r="AB44" i="18" s="1"/>
  <c r="AF44" i="18" s="1"/>
  <c r="L44" i="18" s="1"/>
  <c r="D44" i="18" s="1"/>
  <c r="Z86" i="17"/>
  <c r="Z85" i="17"/>
  <c r="AB40" i="18" s="1"/>
  <c r="AF40" i="18" s="1"/>
  <c r="L40" i="18" s="1"/>
  <c r="D40" i="18" s="1"/>
  <c r="Z87" i="17"/>
  <c r="CF87" i="17"/>
  <c r="CF86" i="17"/>
  <c r="CF85" i="17"/>
  <c r="AB98" i="18" s="1"/>
  <c r="AF98" i="18" s="1"/>
  <c r="L98" i="18" s="1"/>
  <c r="D98" i="18" s="1"/>
  <c r="BT85" i="17"/>
  <c r="AB86" i="18" s="1"/>
  <c r="AF86" i="18" s="1"/>
  <c r="L86" i="18" s="1"/>
  <c r="D86" i="18" s="1"/>
  <c r="BT87" i="17"/>
  <c r="BT86" i="17"/>
  <c r="CO87" i="17"/>
  <c r="CO86" i="17"/>
  <c r="CO85" i="17"/>
  <c r="AB107" i="18" s="1"/>
  <c r="AF107" i="18" s="1"/>
  <c r="L107" i="18" s="1"/>
  <c r="D107" i="18" s="1"/>
  <c r="BL87" i="17"/>
  <c r="BL86" i="17"/>
  <c r="BL85" i="17"/>
  <c r="AB78" i="18" s="1"/>
  <c r="AF78" i="18" s="1"/>
  <c r="L78" i="18" s="1"/>
  <c r="D78" i="18" s="1"/>
  <c r="R157" i="15"/>
  <c r="BY15" i="21"/>
  <c r="BY14" i="21"/>
  <c r="BY35" i="21" s="1"/>
  <c r="BJ61" i="24"/>
  <c r="BY13" i="21"/>
  <c r="CG13" i="21"/>
  <c r="CG14" i="21"/>
  <c r="CG35" i="21" s="1"/>
  <c r="CG15" i="21"/>
  <c r="BR61" i="24"/>
  <c r="W68" i="12"/>
  <c r="AJ68" i="12"/>
  <c r="BB68" i="12"/>
  <c r="BN68" i="12"/>
  <c r="CI68" i="12"/>
  <c r="CS68" i="12"/>
  <c r="DJ68" i="12"/>
  <c r="DX68" i="12"/>
  <c r="I68" i="12"/>
  <c r="AA68" i="12"/>
  <c r="AM68" i="12"/>
  <c r="BC68" i="12"/>
  <c r="BQ68" i="12"/>
  <c r="CH68" i="12"/>
  <c r="CT68" i="12"/>
  <c r="DL68" i="12"/>
  <c r="DS68" i="12"/>
  <c r="DC68" i="12"/>
  <c r="CJ68" i="12"/>
  <c r="BT68" i="12"/>
  <c r="BD68" i="12"/>
  <c r="AP68" i="12"/>
  <c r="U68" i="12"/>
  <c r="N68" i="12"/>
  <c r="AB68" i="12"/>
  <c r="AN68" i="12"/>
  <c r="BF68" i="12"/>
  <c r="BU68" i="12"/>
  <c r="CL68" i="12"/>
  <c r="CW68" i="12"/>
  <c r="DO68" i="12"/>
  <c r="DP68" i="12"/>
  <c r="CZ68" i="12"/>
  <c r="CE68" i="12"/>
  <c r="BS68" i="12"/>
  <c r="AX68" i="12"/>
  <c r="AH68" i="12"/>
  <c r="P68" i="12"/>
  <c r="Q68" i="12"/>
  <c r="AC68" i="12"/>
  <c r="AU68" i="12"/>
  <c r="BH68" i="12"/>
  <c r="BZ68" i="12"/>
  <c r="CM68" i="12"/>
  <c r="DB68" i="12"/>
  <c r="DR68" i="12"/>
  <c r="DM68" i="12"/>
  <c r="CY68" i="12"/>
  <c r="CB68" i="12"/>
  <c r="BP68" i="12"/>
  <c r="AV68" i="12"/>
  <c r="AF68" i="12"/>
  <c r="O68" i="12"/>
  <c r="Z68" i="12"/>
  <c r="AR68" i="12"/>
  <c r="DE68" i="12"/>
  <c r="CF68" i="12"/>
  <c r="AT68" i="12"/>
  <c r="AE68" i="12"/>
  <c r="BA68" i="12"/>
  <c r="CN68" i="12"/>
  <c r="DI68" i="12"/>
  <c r="DV68" i="12"/>
  <c r="BO68" i="12"/>
  <c r="X68" i="12"/>
  <c r="M68" i="12"/>
  <c r="BY68" i="12"/>
  <c r="AQ68" i="12"/>
  <c r="AI68" i="12"/>
  <c r="CO68" i="12"/>
  <c r="H68" i="12"/>
  <c r="DT68" i="12"/>
  <c r="DA68" i="12"/>
  <c r="BL68" i="12"/>
  <c r="CD68" i="12"/>
  <c r="AS68" i="12"/>
  <c r="DH68" i="12"/>
  <c r="CA68" i="12"/>
  <c r="AO68" i="12"/>
  <c r="V68" i="12"/>
  <c r="R68" i="12"/>
  <c r="AK68" i="12"/>
  <c r="CC68" i="12"/>
  <c r="CP68" i="12"/>
  <c r="BK68" i="12"/>
  <c r="BE68" i="12"/>
  <c r="DN68" i="12"/>
  <c r="DQ68" i="12"/>
  <c r="BX68" i="12"/>
  <c r="S68" i="12"/>
  <c r="T68" i="12"/>
  <c r="CV68" i="12"/>
  <c r="BG68" i="12"/>
  <c r="AL68" i="12"/>
  <c r="BV68" i="12"/>
  <c r="L68" i="12"/>
  <c r="BI68" i="12"/>
  <c r="CG68" i="12"/>
  <c r="DU68" i="12"/>
  <c r="CX68" i="12"/>
  <c r="CU68" i="12"/>
  <c r="DK68" i="12"/>
  <c r="BW68" i="12"/>
  <c r="AZ68" i="12"/>
  <c r="K68" i="12"/>
  <c r="BJ68" i="12"/>
  <c r="DW68" i="12"/>
  <c r="DD68" i="12"/>
  <c r="CR68" i="12"/>
  <c r="AG68" i="12"/>
  <c r="AY68" i="12"/>
  <c r="DG68" i="12"/>
  <c r="J68" i="12"/>
  <c r="AW68" i="12"/>
  <c r="BM68" i="12"/>
  <c r="DF68" i="12"/>
  <c r="CQ68" i="12"/>
  <c r="BR68" i="12"/>
  <c r="Y68" i="12"/>
  <c r="AD68" i="12"/>
  <c r="CK68" i="12"/>
  <c r="AX86" i="17"/>
  <c r="AX85" i="17"/>
  <c r="AB64" i="18" s="1"/>
  <c r="AF64" i="18" s="1"/>
  <c r="L64" i="18" s="1"/>
  <c r="D64" i="18" s="1"/>
  <c r="AX87" i="17"/>
  <c r="AW86" i="17"/>
  <c r="AW85" i="17"/>
  <c r="AB63" i="18" s="1"/>
  <c r="AF63" i="18" s="1"/>
  <c r="L63" i="18" s="1"/>
  <c r="D63" i="18" s="1"/>
  <c r="AW87" i="17"/>
  <c r="CN87" i="17"/>
  <c r="CN85" i="17"/>
  <c r="AB106" i="18" s="1"/>
  <c r="AF106" i="18" s="1"/>
  <c r="L106" i="18" s="1"/>
  <c r="D106" i="18" s="1"/>
  <c r="CN86" i="17"/>
  <c r="BH87" i="17"/>
  <c r="BH86" i="17"/>
  <c r="BH85" i="17"/>
  <c r="AB74" i="18" s="1"/>
  <c r="AF74" i="18" s="1"/>
  <c r="L74" i="18" s="1"/>
  <c r="D74" i="18" s="1"/>
  <c r="BG87" i="17"/>
  <c r="BG86" i="17"/>
  <c r="BG85" i="17"/>
  <c r="AB73" i="18" s="1"/>
  <c r="AF73" i="18" s="1"/>
  <c r="L73" i="18" s="1"/>
  <c r="D73" i="18" s="1"/>
  <c r="BE87" i="17"/>
  <c r="BE86" i="17"/>
  <c r="BE85" i="17"/>
  <c r="AB71" i="18" s="1"/>
  <c r="AF71" i="18" s="1"/>
  <c r="L71" i="18" s="1"/>
  <c r="D71" i="18" s="1"/>
  <c r="BP61" i="24"/>
  <c r="CE15" i="21"/>
  <c r="CE14" i="21"/>
  <c r="CE35" i="21" s="1"/>
  <c r="CE13" i="21"/>
  <c r="DB15" i="21"/>
  <c r="DB13" i="21"/>
  <c r="CM61" i="24"/>
  <c r="DB14" i="21"/>
  <c r="DB35" i="21" s="1"/>
  <c r="BZ61" i="24"/>
  <c r="CO13" i="21"/>
  <c r="CO14" i="21"/>
  <c r="CO35" i="21" s="1"/>
  <c r="CO15" i="21"/>
  <c r="W20" i="18"/>
  <c r="U20" i="18" s="1"/>
  <c r="V20" i="18" s="1"/>
  <c r="E124" i="15"/>
  <c r="R60" i="12"/>
  <c r="AF60" i="12"/>
  <c r="BD60" i="12"/>
  <c r="BV60" i="12"/>
  <c r="CH60" i="12"/>
  <c r="CY60" i="12"/>
  <c r="DV60" i="12"/>
  <c r="DK60" i="12"/>
  <c r="CZ60" i="12"/>
  <c r="CJ60" i="12"/>
  <c r="BQ60" i="12"/>
  <c r="BC60" i="12"/>
  <c r="AO60" i="12"/>
  <c r="AE60" i="12"/>
  <c r="L60" i="12"/>
  <c r="U60" i="12"/>
  <c r="AG60" i="12"/>
  <c r="BE60" i="12"/>
  <c r="BW60" i="12"/>
  <c r="CN60" i="12"/>
  <c r="DD60" i="12"/>
  <c r="DR60" i="12"/>
  <c r="DH60" i="12"/>
  <c r="CX60" i="12"/>
  <c r="CG60" i="12"/>
  <c r="BP60" i="12"/>
  <c r="BB60" i="12"/>
  <c r="AP60" i="12"/>
  <c r="AA60" i="12"/>
  <c r="K60" i="12"/>
  <c r="V60" i="12"/>
  <c r="AL60" i="12"/>
  <c r="BJ60" i="12"/>
  <c r="BZ60" i="12"/>
  <c r="CQ60" i="12"/>
  <c r="DF60" i="12"/>
  <c r="DQ60" i="12"/>
  <c r="DI60" i="12"/>
  <c r="CT60" i="12"/>
  <c r="CC60" i="12"/>
  <c r="BM60" i="12"/>
  <c r="BA60" i="12"/>
  <c r="D60" i="12" s="1"/>
  <c r="F124" i="15" s="1"/>
  <c r="AN60" i="12"/>
  <c r="X60" i="12"/>
  <c r="J60" i="12"/>
  <c r="U124" i="15" s="1"/>
  <c r="V124" i="15" s="1"/>
  <c r="DN60" i="12"/>
  <c r="DG60" i="12"/>
  <c r="CP60" i="12"/>
  <c r="CB60" i="12"/>
  <c r="BL60" i="12"/>
  <c r="AY60" i="12"/>
  <c r="AM60" i="12"/>
  <c r="W60" i="12"/>
  <c r="I60" i="12"/>
  <c r="Z60" i="12"/>
  <c r="AS60" i="12"/>
  <c r="BN60" i="12"/>
  <c r="CD60" i="12"/>
  <c r="CS60" i="12"/>
  <c r="DS60" i="12"/>
  <c r="DO60" i="12"/>
  <c r="DE60" i="12"/>
  <c r="CO60" i="12"/>
  <c r="BY60" i="12"/>
  <c r="BI60" i="12"/>
  <c r="AZ60" i="12"/>
  <c r="AK60" i="12"/>
  <c r="T60" i="12"/>
  <c r="M60" i="12"/>
  <c r="AB60" i="12"/>
  <c r="AU60" i="12"/>
  <c r="BO60" i="12"/>
  <c r="CF60" i="12"/>
  <c r="CU60" i="12"/>
  <c r="DU60" i="12"/>
  <c r="DM60" i="12"/>
  <c r="DC60" i="12"/>
  <c r="CM60" i="12"/>
  <c r="BX60" i="12"/>
  <c r="BG60" i="12"/>
  <c r="AV60" i="12"/>
  <c r="AJ60" i="12"/>
  <c r="S60" i="12"/>
  <c r="N60" i="12"/>
  <c r="AC60" i="12"/>
  <c r="AW60" i="12"/>
  <c r="BR60" i="12"/>
  <c r="CE60" i="12"/>
  <c r="CV60" i="12"/>
  <c r="DT60" i="12"/>
  <c r="DL60" i="12"/>
  <c r="DB60" i="12"/>
  <c r="CL60" i="12"/>
  <c r="BU60" i="12"/>
  <c r="BH60" i="12"/>
  <c r="AT60" i="12"/>
  <c r="AI60" i="12"/>
  <c r="P60" i="12"/>
  <c r="AR60" i="12"/>
  <c r="Q60" i="12"/>
  <c r="DA60" i="12"/>
  <c r="CW60" i="12"/>
  <c r="BS60" i="12"/>
  <c r="BT60" i="12"/>
  <c r="CA60" i="12"/>
  <c r="DX60" i="12"/>
  <c r="AX60" i="12"/>
  <c r="AQ60" i="12"/>
  <c r="Y60" i="12"/>
  <c r="O60" i="12"/>
  <c r="DP60" i="12"/>
  <c r="DJ60" i="12"/>
  <c r="CI60" i="12"/>
  <c r="BK60" i="12"/>
  <c r="CK60" i="12"/>
  <c r="AD60" i="12"/>
  <c r="AH60" i="12"/>
  <c r="BF60" i="12"/>
  <c r="DW60" i="12"/>
  <c r="CR60" i="12"/>
  <c r="H60" i="12"/>
  <c r="AZ86" i="17"/>
  <c r="AZ85" i="17"/>
  <c r="AB66" i="18" s="1"/>
  <c r="AF66" i="18" s="1"/>
  <c r="L66" i="18" s="1"/>
  <c r="D66" i="18" s="1"/>
  <c r="AZ87" i="17"/>
  <c r="AE87" i="17"/>
  <c r="AE86" i="17"/>
  <c r="AE85" i="17"/>
  <c r="AB45" i="18" s="1"/>
  <c r="AF45" i="18" s="1"/>
  <c r="L45" i="18" s="1"/>
  <c r="D45" i="18" s="1"/>
  <c r="BZ87" i="17"/>
  <c r="BZ86" i="17"/>
  <c r="BZ85" i="17"/>
  <c r="AB92" i="18" s="1"/>
  <c r="AF92" i="18" s="1"/>
  <c r="L92" i="18" s="1"/>
  <c r="D92" i="18" s="1"/>
  <c r="CJ87" i="17"/>
  <c r="CJ86" i="17"/>
  <c r="CJ85" i="17"/>
  <c r="AB102" i="18" s="1"/>
  <c r="AF102" i="18" s="1"/>
  <c r="L102" i="18" s="1"/>
  <c r="D102" i="18" s="1"/>
  <c r="N85" i="17"/>
  <c r="AB28" i="18" s="1"/>
  <c r="AF28" i="18" s="1"/>
  <c r="L28" i="18" s="1"/>
  <c r="D28" i="18" s="1"/>
  <c r="N87" i="17"/>
  <c r="N86" i="17"/>
  <c r="P87" i="17"/>
  <c r="P86" i="17"/>
  <c r="P85" i="17"/>
  <c r="AB30" i="18" s="1"/>
  <c r="AF30" i="18" s="1"/>
  <c r="L30" i="18" s="1"/>
  <c r="D30" i="18" s="1"/>
  <c r="BX13" i="21"/>
  <c r="BI61" i="24"/>
  <c r="BX15" i="21"/>
  <c r="BX14" i="21"/>
  <c r="BX35" i="21" s="1"/>
  <c r="BX61" i="24"/>
  <c r="CM15" i="21"/>
  <c r="CM13" i="21"/>
  <c r="CM14" i="21"/>
  <c r="CM35" i="21" s="1"/>
  <c r="BE61" i="24"/>
  <c r="BT15" i="21"/>
  <c r="BT14" i="21"/>
  <c r="BT35" i="21" s="1"/>
  <c r="BT13" i="21"/>
  <c r="J6" i="3"/>
  <c r="K5" i="3"/>
  <c r="E176" i="15"/>
  <c r="DW67" i="12"/>
  <c r="DK67" i="12"/>
  <c r="CU67" i="12"/>
  <c r="BV67" i="12"/>
  <c r="BD67" i="12"/>
  <c r="AL67" i="12"/>
  <c r="R67" i="12"/>
  <c r="DV67" i="12"/>
  <c r="DJ67" i="12"/>
  <c r="CR67" i="12"/>
  <c r="BT67" i="12"/>
  <c r="BE67" i="12"/>
  <c r="AH67" i="12"/>
  <c r="P67" i="12"/>
  <c r="Q67" i="12"/>
  <c r="AE67" i="12"/>
  <c r="AP67" i="12"/>
  <c r="BF67" i="12"/>
  <c r="BU67" i="12"/>
  <c r="CH67" i="12"/>
  <c r="CS67" i="12"/>
  <c r="DD67" i="12"/>
  <c r="DT67" i="12"/>
  <c r="DI67" i="12"/>
  <c r="CQ67" i="12"/>
  <c r="BR67" i="12"/>
  <c r="AY67" i="12"/>
  <c r="AG67" i="12"/>
  <c r="O67" i="12"/>
  <c r="S67" i="12"/>
  <c r="AF67" i="12"/>
  <c r="AW67" i="12"/>
  <c r="BH67" i="12"/>
  <c r="BY67" i="12"/>
  <c r="CJ67" i="12"/>
  <c r="CT67" i="12"/>
  <c r="DF67" i="12"/>
  <c r="T67" i="12"/>
  <c r="AI67" i="12"/>
  <c r="AV67" i="12"/>
  <c r="BI67" i="12"/>
  <c r="BZ67" i="12"/>
  <c r="CL67" i="12"/>
  <c r="CW67" i="12"/>
  <c r="DP67" i="12"/>
  <c r="DO67" i="12"/>
  <c r="DG67" i="12"/>
  <c r="CB67" i="12"/>
  <c r="BP67" i="12"/>
  <c r="AS67" i="12"/>
  <c r="Z67" i="12"/>
  <c r="I67" i="12"/>
  <c r="V67" i="12"/>
  <c r="AK67" i="12"/>
  <c r="AX67" i="12"/>
  <c r="BJ67" i="12"/>
  <c r="CC67" i="12"/>
  <c r="CK67" i="12"/>
  <c r="CX67" i="12"/>
  <c r="DR67" i="12"/>
  <c r="DN67" i="12"/>
  <c r="DB67" i="12"/>
  <c r="CA67" i="12"/>
  <c r="BO67" i="12"/>
  <c r="AT67" i="12"/>
  <c r="Y67" i="12"/>
  <c r="L67" i="12"/>
  <c r="AA67" i="12"/>
  <c r="AM67" i="12"/>
  <c r="BA67" i="12"/>
  <c r="BL67" i="12"/>
  <c r="CG67" i="12"/>
  <c r="CN67" i="12"/>
  <c r="CZ67" i="12"/>
  <c r="DQ67" i="12"/>
  <c r="AR67" i="12"/>
  <c r="CF67" i="12"/>
  <c r="DU67" i="12"/>
  <c r="CV67" i="12"/>
  <c r="BS67" i="12"/>
  <c r="X67" i="12"/>
  <c r="AO67" i="12"/>
  <c r="H67" i="12"/>
  <c r="AQ67" i="12"/>
  <c r="J67" i="12"/>
  <c r="BM67" i="12"/>
  <c r="CI67" i="12"/>
  <c r="CY67" i="12"/>
  <c r="DA67" i="12"/>
  <c r="DX67" i="12"/>
  <c r="DL67" i="12"/>
  <c r="AD67" i="12"/>
  <c r="BK67" i="12"/>
  <c r="BN67" i="12"/>
  <c r="DM67" i="12"/>
  <c r="CE67" i="12"/>
  <c r="K67" i="12"/>
  <c r="AC67" i="12"/>
  <c r="DC67" i="12"/>
  <c r="BB67" i="12"/>
  <c r="BG67" i="12"/>
  <c r="AB67" i="12"/>
  <c r="AZ67" i="12"/>
  <c r="BQ67" i="12"/>
  <c r="CM67" i="12"/>
  <c r="DE67" i="12"/>
  <c r="N67" i="12"/>
  <c r="BX67" i="12"/>
  <c r="AN67" i="12"/>
  <c r="DH67" i="12"/>
  <c r="W67" i="12"/>
  <c r="M67" i="12"/>
  <c r="CO67" i="12"/>
  <c r="BW67" i="12"/>
  <c r="AU67" i="12"/>
  <c r="AJ67" i="12"/>
  <c r="BC67" i="12"/>
  <c r="U67" i="12"/>
  <c r="CD67" i="12"/>
  <c r="CP67" i="12"/>
  <c r="DS67" i="12"/>
  <c r="AQ87" i="17"/>
  <c r="AQ86" i="17"/>
  <c r="AQ85" i="17"/>
  <c r="AB57" i="18" s="1"/>
  <c r="AF57" i="18" s="1"/>
  <c r="L57" i="18" s="1"/>
  <c r="D57" i="18" s="1"/>
  <c r="AI87" i="17"/>
  <c r="AI86" i="17"/>
  <c r="AI85" i="17"/>
  <c r="AB49" i="18" s="1"/>
  <c r="AF49" i="18" s="1"/>
  <c r="L49" i="18" s="1"/>
  <c r="D49" i="18" s="1"/>
  <c r="BU87" i="17"/>
  <c r="BU86" i="17"/>
  <c r="BU85" i="17"/>
  <c r="AB87" i="18" s="1"/>
  <c r="AF87" i="18" s="1"/>
  <c r="L87" i="18" s="1"/>
  <c r="D87" i="18" s="1"/>
  <c r="CD87" i="17"/>
  <c r="CD86" i="17"/>
  <c r="CD85" i="17"/>
  <c r="AB96" i="18" s="1"/>
  <c r="AF96" i="18" s="1"/>
  <c r="L96" i="18" s="1"/>
  <c r="D96" i="18" s="1"/>
  <c r="M87" i="17"/>
  <c r="M86" i="17"/>
  <c r="M85" i="17"/>
  <c r="AB27" i="18" s="1"/>
  <c r="AF27" i="18" s="1"/>
  <c r="L27" i="18" s="1"/>
  <c r="D27" i="18" s="1"/>
  <c r="T85" i="17"/>
  <c r="AB34" i="18" s="1"/>
  <c r="AF34" i="18" s="1"/>
  <c r="L34" i="18" s="1"/>
  <c r="D34" i="18" s="1"/>
  <c r="T87" i="17"/>
  <c r="T86" i="17"/>
  <c r="BU15" i="21"/>
  <c r="BU13" i="21"/>
  <c r="BU14" i="21"/>
  <c r="BU35" i="21" s="1"/>
  <c r="BF61" i="24"/>
  <c r="E160" i="15"/>
  <c r="R66" i="12"/>
  <c r="AN66" i="12"/>
  <c r="BC66" i="12"/>
  <c r="BU66" i="12"/>
  <c r="CF66" i="12"/>
  <c r="CX66" i="12"/>
  <c r="DS66" i="12"/>
  <c r="DN66" i="12"/>
  <c r="DB66" i="12"/>
  <c r="CO66" i="12"/>
  <c r="BR66" i="12"/>
  <c r="BE66" i="12"/>
  <c r="AM66" i="12"/>
  <c r="AD66" i="12"/>
  <c r="P66" i="12"/>
  <c r="S66" i="12"/>
  <c r="AS66" i="12"/>
  <c r="BD66" i="12"/>
  <c r="BV66" i="12"/>
  <c r="CI66" i="12"/>
  <c r="CZ66" i="12"/>
  <c r="DT66" i="12"/>
  <c r="DK66" i="12"/>
  <c r="CY66" i="12"/>
  <c r="CM66" i="12"/>
  <c r="BS66" i="12"/>
  <c r="BB66" i="12"/>
  <c r="AL66" i="12"/>
  <c r="Y66" i="12"/>
  <c r="M66" i="12"/>
  <c r="T66" i="12"/>
  <c r="AU66" i="12"/>
  <c r="BH66" i="12"/>
  <c r="BY66" i="12"/>
  <c r="CH66" i="12"/>
  <c r="DA66" i="12"/>
  <c r="DW66" i="12"/>
  <c r="DJ66" i="12"/>
  <c r="CV66" i="12"/>
  <c r="CN66" i="12"/>
  <c r="BP66" i="12"/>
  <c r="BA66" i="12"/>
  <c r="AJ66" i="12"/>
  <c r="Z66" i="12"/>
  <c r="I66" i="12"/>
  <c r="DU66" i="12"/>
  <c r="DG66" i="12"/>
  <c r="CW66" i="12"/>
  <c r="CE66" i="12"/>
  <c r="BO66" i="12"/>
  <c r="AT66" i="12"/>
  <c r="AI66" i="12"/>
  <c r="X66" i="12"/>
  <c r="J66" i="12"/>
  <c r="U160" i="15" s="1"/>
  <c r="U160" i="14" s="1"/>
  <c r="AB66" i="12"/>
  <c r="AV66" i="12"/>
  <c r="BJ66" i="12"/>
  <c r="BZ66" i="12"/>
  <c r="CK66" i="12"/>
  <c r="DI66" i="12"/>
  <c r="DX66" i="12"/>
  <c r="DV66" i="12"/>
  <c r="DE66" i="12"/>
  <c r="CU66" i="12"/>
  <c r="CB66" i="12"/>
  <c r="BL66" i="12"/>
  <c r="AQ66" i="12"/>
  <c r="AH66" i="12"/>
  <c r="W66" i="12"/>
  <c r="K66" i="12"/>
  <c r="V160" i="15" s="1"/>
  <c r="V160" i="14" s="1"/>
  <c r="AA66" i="12"/>
  <c r="AX66" i="12"/>
  <c r="BM66" i="12"/>
  <c r="CC66" i="12"/>
  <c r="CL66" i="12"/>
  <c r="DL66" i="12"/>
  <c r="DR66" i="12"/>
  <c r="DF66" i="12"/>
  <c r="CR66" i="12"/>
  <c r="CA66" i="12"/>
  <c r="BK66" i="12"/>
  <c r="AR66" i="12"/>
  <c r="AF66" i="12"/>
  <c r="V66" i="12"/>
  <c r="L66" i="12"/>
  <c r="AG66" i="12"/>
  <c r="AY66" i="12"/>
  <c r="BN66" i="12"/>
  <c r="CD66" i="12"/>
  <c r="CS66" i="12"/>
  <c r="DO66" i="12"/>
  <c r="DP66" i="12"/>
  <c r="DC66" i="12"/>
  <c r="CQ66" i="12"/>
  <c r="BW66" i="12"/>
  <c r="BF66" i="12"/>
  <c r="AO66" i="12"/>
  <c r="AE66" i="12"/>
  <c r="Q66" i="12"/>
  <c r="DM66" i="12"/>
  <c r="CG66" i="12"/>
  <c r="BI66" i="12"/>
  <c r="CP66" i="12"/>
  <c r="AK66" i="12"/>
  <c r="DH66" i="12"/>
  <c r="BG66" i="12"/>
  <c r="DQ66" i="12"/>
  <c r="O66" i="12"/>
  <c r="CJ66" i="12"/>
  <c r="AC66" i="12"/>
  <c r="BQ66" i="12"/>
  <c r="H66" i="12"/>
  <c r="AW66" i="12"/>
  <c r="N66" i="12"/>
  <c r="DD66" i="12"/>
  <c r="CT66" i="12"/>
  <c r="BT66" i="12"/>
  <c r="BX66" i="12"/>
  <c r="AZ66" i="12"/>
  <c r="AP66" i="12"/>
  <c r="U66" i="12"/>
  <c r="AA87" i="17"/>
  <c r="AA86" i="17"/>
  <c r="AA85" i="17"/>
  <c r="AB41" i="18" s="1"/>
  <c r="AF41" i="18" s="1"/>
  <c r="L41" i="18" s="1"/>
  <c r="D41" i="18" s="1"/>
  <c r="BV87" i="17"/>
  <c r="BV86" i="17"/>
  <c r="BV85" i="17"/>
  <c r="AB88" i="18" s="1"/>
  <c r="AF88" i="18" s="1"/>
  <c r="L88" i="18" s="1"/>
  <c r="D88" i="18" s="1"/>
  <c r="CZ87" i="17"/>
  <c r="CZ86" i="17"/>
  <c r="CZ85" i="17"/>
  <c r="AB118" i="18" s="1"/>
  <c r="AF118" i="18" s="1"/>
  <c r="L118" i="18" s="1"/>
  <c r="D118" i="18" s="1"/>
  <c r="CT87" i="17"/>
  <c r="CT86" i="17"/>
  <c r="CT85" i="17"/>
  <c r="AB112" i="18" s="1"/>
  <c r="AF112" i="18" s="1"/>
  <c r="L112" i="18" s="1"/>
  <c r="D112" i="18" s="1"/>
  <c r="BO87" i="17"/>
  <c r="BO86" i="17"/>
  <c r="BO85" i="17"/>
  <c r="AB81" i="18" s="1"/>
  <c r="AF81" i="18" s="1"/>
  <c r="L81" i="18" s="1"/>
  <c r="D81" i="18" s="1"/>
  <c r="I87" i="17"/>
  <c r="I86" i="17"/>
  <c r="I85" i="17"/>
  <c r="AB23" i="18" s="1"/>
  <c r="AF23" i="18" s="1"/>
  <c r="L23" i="18" s="1"/>
  <c r="D23" i="18" s="1"/>
  <c r="BP13" i="21"/>
  <c r="BP15" i="21"/>
  <c r="BP14" i="21"/>
  <c r="BP35" i="21" s="1"/>
  <c r="BA61" i="24"/>
  <c r="CD13" i="21"/>
  <c r="CD15" i="21"/>
  <c r="CD14" i="21"/>
  <c r="CD35" i="21" s="1"/>
  <c r="BO61" i="24"/>
  <c r="CN13" i="21"/>
  <c r="CN14" i="21"/>
  <c r="CN35" i="21" s="1"/>
  <c r="BY61" i="24"/>
  <c r="CN15" i="21"/>
  <c r="E145" i="15"/>
  <c r="DP65" i="12"/>
  <c r="CU65" i="12"/>
  <c r="CE65" i="12"/>
  <c r="BP65" i="12"/>
  <c r="BD65" i="12"/>
  <c r="AO65" i="12"/>
  <c r="W65" i="12"/>
  <c r="J65" i="12"/>
  <c r="Z65" i="12"/>
  <c r="AL65" i="12"/>
  <c r="BI65" i="12"/>
  <c r="BZ65" i="12"/>
  <c r="CN65" i="12"/>
  <c r="DC65" i="12"/>
  <c r="DQ65" i="12"/>
  <c r="DX65" i="12"/>
  <c r="DN65" i="12"/>
  <c r="CT65" i="12"/>
  <c r="CB65" i="12"/>
  <c r="BO65" i="12"/>
  <c r="AY65" i="12"/>
  <c r="AN65" i="12"/>
  <c r="X65" i="12"/>
  <c r="L65" i="12"/>
  <c r="AB65" i="12"/>
  <c r="AQ65" i="12"/>
  <c r="BJ65" i="12"/>
  <c r="CC65" i="12"/>
  <c r="CO65" i="12"/>
  <c r="DD65" i="12"/>
  <c r="DS65" i="12"/>
  <c r="DK65" i="12"/>
  <c r="CR65" i="12"/>
  <c r="CA65" i="12"/>
  <c r="BL65" i="12"/>
  <c r="AX65" i="12"/>
  <c r="AM65" i="12"/>
  <c r="Q65" i="12"/>
  <c r="K65" i="12"/>
  <c r="AA65" i="12"/>
  <c r="AV65" i="12"/>
  <c r="BM65" i="12"/>
  <c r="CD65" i="12"/>
  <c r="CS65" i="12"/>
  <c r="DE65" i="12"/>
  <c r="DT65" i="12"/>
  <c r="N65" i="12"/>
  <c r="AC65" i="12"/>
  <c r="AW65" i="12"/>
  <c r="BN65" i="12"/>
  <c r="CG65" i="12"/>
  <c r="CX65" i="12"/>
  <c r="DF65" i="12"/>
  <c r="DJ65" i="12"/>
  <c r="CP65" i="12"/>
  <c r="BW65" i="12"/>
  <c r="BH65" i="12"/>
  <c r="AS65" i="12"/>
  <c r="AG65" i="12"/>
  <c r="P65" i="12"/>
  <c r="T65" i="12"/>
  <c r="AD65" i="12"/>
  <c r="BA65" i="12"/>
  <c r="BQ65" i="12"/>
  <c r="CF65" i="12"/>
  <c r="CW65" i="12"/>
  <c r="DG65" i="12"/>
  <c r="DV65" i="12"/>
  <c r="DI65" i="12"/>
  <c r="CL65" i="12"/>
  <c r="BT65" i="12"/>
  <c r="BG65" i="12"/>
  <c r="AT65" i="12"/>
  <c r="AE65" i="12"/>
  <c r="O65" i="12"/>
  <c r="S65" i="12"/>
  <c r="AH65" i="12"/>
  <c r="AZ65" i="12"/>
  <c r="BU65" i="12"/>
  <c r="CI65" i="12"/>
  <c r="CY65" i="12"/>
  <c r="DH65" i="12"/>
  <c r="DU65" i="12"/>
  <c r="CZ65" i="12"/>
  <c r="CK65" i="12"/>
  <c r="BR65" i="12"/>
  <c r="BF65" i="12"/>
  <c r="AR65" i="12"/>
  <c r="AF65" i="12"/>
  <c r="M65" i="12"/>
  <c r="U65" i="12"/>
  <c r="AI65" i="12"/>
  <c r="BB65" i="12"/>
  <c r="BV65" i="12"/>
  <c r="CH65" i="12"/>
  <c r="DB65" i="12"/>
  <c r="DM65" i="12"/>
  <c r="CQ65" i="12"/>
  <c r="DR65" i="12"/>
  <c r="V65" i="12"/>
  <c r="H65" i="12"/>
  <c r="R65" i="12"/>
  <c r="AP65" i="12"/>
  <c r="BC65" i="12"/>
  <c r="BK65" i="12"/>
  <c r="CJ65" i="12"/>
  <c r="CM65" i="12"/>
  <c r="DL65" i="12"/>
  <c r="BS65" i="12"/>
  <c r="I65" i="12"/>
  <c r="DO65" i="12"/>
  <c r="DW65" i="12"/>
  <c r="AJ65" i="12"/>
  <c r="BE65" i="12"/>
  <c r="BX65" i="12"/>
  <c r="AK65" i="12"/>
  <c r="CV65" i="12"/>
  <c r="BY65" i="12"/>
  <c r="Y65" i="12"/>
  <c r="AU65" i="12"/>
  <c r="DA65" i="12"/>
  <c r="AN87" i="17"/>
  <c r="AN86" i="17"/>
  <c r="AN85" i="17"/>
  <c r="AB54" i="18" s="1"/>
  <c r="AF54" i="18" s="1"/>
  <c r="L54" i="18" s="1"/>
  <c r="D54" i="18" s="1"/>
  <c r="BA87" i="17"/>
  <c r="BA86" i="17"/>
  <c r="BA85" i="17"/>
  <c r="AB67" i="18" s="1"/>
  <c r="AF67" i="18" s="1"/>
  <c r="L67" i="18" s="1"/>
  <c r="D67" i="18" s="1"/>
  <c r="BY85" i="17"/>
  <c r="AB91" i="18" s="1"/>
  <c r="AF91" i="18" s="1"/>
  <c r="L91" i="18" s="1"/>
  <c r="D91" i="18" s="1"/>
  <c r="BY87" i="17"/>
  <c r="BY86" i="17"/>
  <c r="CR87" i="17"/>
  <c r="CR86" i="17"/>
  <c r="CR85" i="17"/>
  <c r="AB110" i="18" s="1"/>
  <c r="AF110" i="18" s="1"/>
  <c r="L110" i="18" s="1"/>
  <c r="D110" i="18" s="1"/>
  <c r="U87" i="17"/>
  <c r="U86" i="17"/>
  <c r="U85" i="17"/>
  <c r="AB35" i="18" s="1"/>
  <c r="AF35" i="18" s="1"/>
  <c r="L35" i="18" s="1"/>
  <c r="D35" i="18" s="1"/>
  <c r="BP87" i="17"/>
  <c r="BP86" i="17"/>
  <c r="BP85" i="17"/>
  <c r="AB82" i="18" s="1"/>
  <c r="AF82" i="18" s="1"/>
  <c r="L82" i="18" s="1"/>
  <c r="D82" i="18" s="1"/>
  <c r="L5" i="3"/>
  <c r="L4" i="3" s="1"/>
  <c r="DD13" i="21"/>
  <c r="DD14" i="21"/>
  <c r="DD35" i="21" s="1"/>
  <c r="CO61" i="24"/>
  <c r="DD15" i="21"/>
  <c r="CL61" i="24"/>
  <c r="DA14" i="21"/>
  <c r="DA35" i="21" s="1"/>
  <c r="DA15" i="21"/>
  <c r="DA13" i="21"/>
  <c r="DH14" i="21"/>
  <c r="DH35" i="21" s="1"/>
  <c r="DH15" i="21"/>
  <c r="CS61" i="24"/>
  <c r="DH13" i="21"/>
  <c r="E118" i="15"/>
  <c r="DK59" i="12"/>
  <c r="CX59" i="12"/>
  <c r="CJ59" i="12"/>
  <c r="BR59" i="12"/>
  <c r="AY59" i="12"/>
  <c r="AL59" i="12"/>
  <c r="U59" i="12"/>
  <c r="N59" i="12"/>
  <c r="AB59" i="12"/>
  <c r="AV59" i="12"/>
  <c r="BH59" i="12"/>
  <c r="BX59" i="12"/>
  <c r="CO59" i="12"/>
  <c r="DE59" i="12"/>
  <c r="DV59" i="12"/>
  <c r="DJ59" i="12"/>
  <c r="CV59" i="12"/>
  <c r="CH59" i="12"/>
  <c r="BO59" i="12"/>
  <c r="AU59" i="12"/>
  <c r="AK59" i="12"/>
  <c r="R59" i="12"/>
  <c r="O59" i="12"/>
  <c r="AD59" i="12"/>
  <c r="AX59" i="12"/>
  <c r="BG59" i="12"/>
  <c r="BY59" i="12"/>
  <c r="CN59" i="12"/>
  <c r="DF59" i="12"/>
  <c r="DW59" i="12"/>
  <c r="DH59" i="12"/>
  <c r="CT59" i="12"/>
  <c r="CD59" i="12"/>
  <c r="BN59" i="12"/>
  <c r="AT59" i="12"/>
  <c r="AH59" i="12"/>
  <c r="Q59" i="12"/>
  <c r="P59" i="12"/>
  <c r="AE59" i="12"/>
  <c r="AW59" i="12"/>
  <c r="BL59" i="12"/>
  <c r="CB59" i="12"/>
  <c r="CQ59" i="12"/>
  <c r="DI59" i="12"/>
  <c r="S59" i="12"/>
  <c r="AF59" i="12"/>
  <c r="AZ59" i="12"/>
  <c r="BM59" i="12"/>
  <c r="CC59" i="12"/>
  <c r="CS59" i="12"/>
  <c r="DL59" i="12"/>
  <c r="DR59" i="12"/>
  <c r="DD59" i="12"/>
  <c r="CP59" i="12"/>
  <c r="BZ59" i="12"/>
  <c r="BJ59" i="12"/>
  <c r="AQ59" i="12"/>
  <c r="AC59" i="12"/>
  <c r="L59" i="12"/>
  <c r="T59" i="12"/>
  <c r="AI59" i="12"/>
  <c r="BA59" i="12"/>
  <c r="BP59" i="12"/>
  <c r="CE59" i="12"/>
  <c r="CU59" i="12"/>
  <c r="DM59" i="12"/>
  <c r="DP59" i="12"/>
  <c r="DC59" i="12"/>
  <c r="CM59" i="12"/>
  <c r="BW59" i="12"/>
  <c r="BI59" i="12"/>
  <c r="AP59" i="12"/>
  <c r="Y59" i="12"/>
  <c r="J59" i="12"/>
  <c r="W59" i="12"/>
  <c r="AJ59" i="12"/>
  <c r="BB59" i="12"/>
  <c r="BQ59" i="12"/>
  <c r="CF59" i="12"/>
  <c r="CW59" i="12"/>
  <c r="DQ59" i="12"/>
  <c r="DX59" i="12"/>
  <c r="DO59" i="12"/>
  <c r="DB59" i="12"/>
  <c r="CL59" i="12"/>
  <c r="BV59" i="12"/>
  <c r="BE59" i="12"/>
  <c r="AN59" i="12"/>
  <c r="X59" i="12"/>
  <c r="I59" i="12"/>
  <c r="Z59" i="12"/>
  <c r="AO59" i="12"/>
  <c r="BD59" i="12"/>
  <c r="BT59" i="12"/>
  <c r="CG59" i="12"/>
  <c r="CZ59" i="12"/>
  <c r="DT59" i="12"/>
  <c r="DU59" i="12"/>
  <c r="AG59" i="12"/>
  <c r="K59" i="12"/>
  <c r="BF59" i="12"/>
  <c r="CA59" i="12"/>
  <c r="AS59" i="12"/>
  <c r="CY59" i="12"/>
  <c r="DS59" i="12"/>
  <c r="BU59" i="12"/>
  <c r="V59" i="12"/>
  <c r="D59" i="12"/>
  <c r="F118" i="15" s="1"/>
  <c r="AR59" i="12"/>
  <c r="DA59" i="12"/>
  <c r="BS59" i="12"/>
  <c r="CR59" i="12"/>
  <c r="H59" i="12"/>
  <c r="DN59" i="12"/>
  <c r="DG59" i="12"/>
  <c r="AA59" i="12"/>
  <c r="M59" i="12"/>
  <c r="AM59" i="12"/>
  <c r="BC59" i="12"/>
  <c r="BK59" i="12"/>
  <c r="CI59" i="12"/>
  <c r="CK59" i="12"/>
  <c r="DC87" i="17"/>
  <c r="DC86" i="17"/>
  <c r="DC85" i="17"/>
  <c r="AB121" i="18" s="1"/>
  <c r="AF121" i="18" s="1"/>
  <c r="L121" i="18" s="1"/>
  <c r="D121" i="18" s="1"/>
  <c r="AT85" i="17"/>
  <c r="AB60" i="18" s="1"/>
  <c r="AF60" i="18" s="1"/>
  <c r="L60" i="18" s="1"/>
  <c r="D60" i="18" s="1"/>
  <c r="AT87" i="17"/>
  <c r="AT86" i="17"/>
  <c r="BX87" i="17"/>
  <c r="BX86" i="17"/>
  <c r="BX85" i="17"/>
  <c r="AB90" i="18" s="1"/>
  <c r="AF90" i="18" s="1"/>
  <c r="L90" i="18" s="1"/>
  <c r="D90" i="18" s="1"/>
  <c r="BW85" i="17"/>
  <c r="AB89" i="18" s="1"/>
  <c r="AF89" i="18" s="1"/>
  <c r="L89" i="18" s="1"/>
  <c r="D89" i="18" s="1"/>
  <c r="BW87" i="17"/>
  <c r="BW86" i="17"/>
  <c r="BQ87" i="17"/>
  <c r="BQ85" i="17"/>
  <c r="AB83" i="18" s="1"/>
  <c r="AF83" i="18" s="1"/>
  <c r="L83" i="18" s="1"/>
  <c r="D83" i="18" s="1"/>
  <c r="BQ86" i="17"/>
  <c r="X87" i="17"/>
  <c r="X86" i="17"/>
  <c r="X85" i="17"/>
  <c r="AB38" i="18" s="1"/>
  <c r="AF38" i="18" s="1"/>
  <c r="L38" i="18" s="1"/>
  <c r="D38" i="18" s="1"/>
  <c r="DG15" i="21"/>
  <c r="DG13" i="21"/>
  <c r="CR61" i="24"/>
  <c r="DG14" i="21"/>
  <c r="DG35" i="21" s="1"/>
  <c r="BG61" i="24"/>
  <c r="BV15" i="21"/>
  <c r="BV14" i="21"/>
  <c r="BV35" i="21" s="1"/>
  <c r="BV13" i="21"/>
  <c r="BT61" i="24"/>
  <c r="CI15" i="21"/>
  <c r="CI14" i="21"/>
  <c r="CI35" i="21" s="1"/>
  <c r="CI13" i="21"/>
  <c r="E105" i="15"/>
  <c r="X58" i="12"/>
  <c r="AM58" i="12"/>
  <c r="BF58" i="12"/>
  <c r="BU58" i="12"/>
  <c r="CJ58" i="12"/>
  <c r="CX58" i="12"/>
  <c r="DO58" i="12"/>
  <c r="DR58" i="12"/>
  <c r="CY58" i="12"/>
  <c r="CH58" i="12"/>
  <c r="BR58" i="12"/>
  <c r="BC58" i="12"/>
  <c r="AN58" i="12"/>
  <c r="U58" i="12"/>
  <c r="J58" i="12"/>
  <c r="AA58" i="12"/>
  <c r="AP58" i="12"/>
  <c r="BH58" i="12"/>
  <c r="BX58" i="12"/>
  <c r="CK58" i="12"/>
  <c r="DA58" i="12"/>
  <c r="DP58" i="12"/>
  <c r="DN58" i="12"/>
  <c r="CZ58" i="12"/>
  <c r="CI58" i="12"/>
  <c r="BO58" i="12"/>
  <c r="AW58" i="12"/>
  <c r="AK58" i="12"/>
  <c r="T58" i="12"/>
  <c r="K58" i="12"/>
  <c r="AC58" i="12"/>
  <c r="AO58" i="12"/>
  <c r="BG58" i="12"/>
  <c r="BY58" i="12"/>
  <c r="CL58" i="12"/>
  <c r="DD58" i="12"/>
  <c r="DQ58" i="12"/>
  <c r="DM58" i="12"/>
  <c r="CV58" i="12"/>
  <c r="CD58" i="12"/>
  <c r="BN58" i="12"/>
  <c r="AV58" i="12"/>
  <c r="AH58" i="12"/>
  <c r="R58" i="12"/>
  <c r="DL58" i="12"/>
  <c r="CT58" i="12"/>
  <c r="CA58" i="12"/>
  <c r="BK58" i="12"/>
  <c r="AU58" i="12"/>
  <c r="AF58" i="12"/>
  <c r="Q58" i="12"/>
  <c r="O58" i="12"/>
  <c r="AE58" i="12"/>
  <c r="AY58" i="12"/>
  <c r="BM58" i="12"/>
  <c r="CC58" i="12"/>
  <c r="CQ58" i="12"/>
  <c r="DF58" i="12"/>
  <c r="DU58" i="12"/>
  <c r="DK58" i="12"/>
  <c r="CR58" i="12"/>
  <c r="BZ58" i="12"/>
  <c r="BJ58" i="12"/>
  <c r="AS58" i="12"/>
  <c r="AG58" i="12"/>
  <c r="P58" i="12"/>
  <c r="S58" i="12"/>
  <c r="AI58" i="12"/>
  <c r="AZ58" i="12"/>
  <c r="BP58" i="12"/>
  <c r="CE58" i="12"/>
  <c r="CS58" i="12"/>
  <c r="DH58" i="12"/>
  <c r="DG58" i="12"/>
  <c r="CP58" i="12"/>
  <c r="BW58" i="12"/>
  <c r="BI58" i="12"/>
  <c r="AT58" i="12"/>
  <c r="AD58" i="12"/>
  <c r="N58" i="12"/>
  <c r="V58" i="12"/>
  <c r="AJ58" i="12"/>
  <c r="BB58" i="12"/>
  <c r="BQ58" i="12"/>
  <c r="CF58" i="12"/>
  <c r="CU58" i="12"/>
  <c r="DI58" i="12"/>
  <c r="DT58" i="12"/>
  <c r="DC58" i="12"/>
  <c r="CN58" i="12"/>
  <c r="BV58" i="12"/>
  <c r="BE58" i="12"/>
  <c r="AR58" i="12"/>
  <c r="Z58" i="12"/>
  <c r="M58" i="12"/>
  <c r="AB58" i="12"/>
  <c r="I58" i="12"/>
  <c r="DX58" i="12"/>
  <c r="DS58" i="12"/>
  <c r="DE58" i="12"/>
  <c r="CG58" i="12"/>
  <c r="CM58" i="12"/>
  <c r="BL58" i="12"/>
  <c r="AL58" i="12"/>
  <c r="BD58" i="12"/>
  <c r="L58" i="12"/>
  <c r="DJ58" i="12"/>
  <c r="W58" i="12"/>
  <c r="CO58" i="12"/>
  <c r="BT58" i="12"/>
  <c r="AX58" i="12"/>
  <c r="H58" i="12"/>
  <c r="DB58" i="12"/>
  <c r="Y58" i="12"/>
  <c r="AQ58" i="12"/>
  <c r="DV58" i="12"/>
  <c r="DW58" i="12"/>
  <c r="BA58" i="12"/>
  <c r="BS58" i="12"/>
  <c r="CW58" i="12"/>
  <c r="CB58" i="12"/>
  <c r="AV87" i="17"/>
  <c r="AV86" i="17"/>
  <c r="AV85" i="17"/>
  <c r="AB62" i="18" s="1"/>
  <c r="AF62" i="18" s="1"/>
  <c r="L62" i="18" s="1"/>
  <c r="D62" i="18" s="1"/>
  <c r="AC87" i="17"/>
  <c r="AC86" i="17"/>
  <c r="AC85" i="17"/>
  <c r="AB43" i="18" s="1"/>
  <c r="AF43" i="18" s="1"/>
  <c r="L43" i="18" s="1"/>
  <c r="D43" i="18" s="1"/>
  <c r="CE86" i="17"/>
  <c r="CE85" i="17"/>
  <c r="AB97" i="18" s="1"/>
  <c r="AF97" i="18" s="1"/>
  <c r="L97" i="18" s="1"/>
  <c r="D97" i="18" s="1"/>
  <c r="CE87" i="17"/>
  <c r="BS87" i="17"/>
  <c r="BS86" i="17"/>
  <c r="BS85" i="17"/>
  <c r="AB85" i="18" s="1"/>
  <c r="AF85" i="18" s="1"/>
  <c r="L85" i="18" s="1"/>
  <c r="D85" i="18" s="1"/>
  <c r="O87" i="17"/>
  <c r="O86" i="17"/>
  <c r="O85" i="17"/>
  <c r="AB29" i="18" s="1"/>
  <c r="AF29" i="18" s="1"/>
  <c r="L29" i="18" s="1"/>
  <c r="D29" i="18" s="1"/>
  <c r="L87" i="17"/>
  <c r="L86" i="17"/>
  <c r="L85" i="17"/>
  <c r="AB26" i="18" s="1"/>
  <c r="AF26" i="18" s="1"/>
  <c r="L26" i="18" s="1"/>
  <c r="D26" i="18" s="1"/>
  <c r="CV13" i="21"/>
  <c r="CV15" i="21"/>
  <c r="CV14" i="21"/>
  <c r="CV35" i="21" s="1"/>
  <c r="CG61" i="24"/>
  <c r="BQ15" i="21"/>
  <c r="BQ13" i="21"/>
  <c r="BQ14" i="21"/>
  <c r="BQ35" i="21" s="1"/>
  <c r="BB61" i="24"/>
  <c r="CJ13" i="21"/>
  <c r="CJ15" i="21"/>
  <c r="CJ14" i="21"/>
  <c r="CJ35" i="21" s="1"/>
  <c r="BU61" i="24"/>
  <c r="E104" i="15"/>
  <c r="DU57" i="12"/>
  <c r="DK57" i="12"/>
  <c r="CI57" i="12"/>
  <c r="BR57" i="12"/>
  <c r="BF57" i="12"/>
  <c r="AQ57" i="12"/>
  <c r="X57" i="12"/>
  <c r="K57" i="12"/>
  <c r="AA57" i="12"/>
  <c r="AN57" i="12"/>
  <c r="BC57" i="12"/>
  <c r="BW57" i="12"/>
  <c r="CL57" i="12"/>
  <c r="CU57" i="12"/>
  <c r="DG57" i="12"/>
  <c r="DV57" i="12"/>
  <c r="DF57" i="12"/>
  <c r="CF57" i="12"/>
  <c r="BQ57" i="12"/>
  <c r="BE57" i="12"/>
  <c r="AP57" i="12"/>
  <c r="U57" i="12"/>
  <c r="DW57" i="12"/>
  <c r="L57" i="12"/>
  <c r="AB57" i="12"/>
  <c r="AM57" i="12"/>
  <c r="BD57" i="12"/>
  <c r="BX57" i="12"/>
  <c r="CP57" i="12"/>
  <c r="CY57" i="12"/>
  <c r="DJ57" i="12"/>
  <c r="DR57" i="12"/>
  <c r="DB57" i="12"/>
  <c r="CD57" i="12"/>
  <c r="BO57" i="12"/>
  <c r="BB57" i="12"/>
  <c r="AL57" i="12"/>
  <c r="R57" i="12"/>
  <c r="N57" i="12"/>
  <c r="AE57" i="12"/>
  <c r="AO57" i="12"/>
  <c r="BH57" i="12"/>
  <c r="CA57" i="12"/>
  <c r="CO57" i="12"/>
  <c r="CZ57" i="12"/>
  <c r="DI57" i="12"/>
  <c r="O57" i="12"/>
  <c r="AG57" i="12"/>
  <c r="AR57" i="12"/>
  <c r="BG57" i="12"/>
  <c r="CB57" i="12"/>
  <c r="CQ57" i="12"/>
  <c r="DA57" i="12"/>
  <c r="DN57" i="12"/>
  <c r="DP57" i="12"/>
  <c r="CW57" i="12"/>
  <c r="BZ57" i="12"/>
  <c r="BN57" i="12"/>
  <c r="AY57" i="12"/>
  <c r="AD57" i="12"/>
  <c r="P57" i="12"/>
  <c r="S57" i="12"/>
  <c r="AF57" i="12"/>
  <c r="AT57" i="12"/>
  <c r="BL57" i="12"/>
  <c r="CE57" i="12"/>
  <c r="CS57" i="12"/>
  <c r="DC57" i="12"/>
  <c r="DS57" i="12"/>
  <c r="DO57" i="12"/>
  <c r="CN57" i="12"/>
  <c r="BY57" i="12"/>
  <c r="BK57" i="12"/>
  <c r="AZ57" i="12"/>
  <c r="AC57" i="12"/>
  <c r="M57" i="12"/>
  <c r="T57" i="12"/>
  <c r="AI57" i="12"/>
  <c r="AS57" i="12"/>
  <c r="BM57" i="12"/>
  <c r="CG57" i="12"/>
  <c r="CR57" i="12"/>
  <c r="DD57" i="12"/>
  <c r="DT57" i="12"/>
  <c r="DM57" i="12"/>
  <c r="CK57" i="12"/>
  <c r="BV57" i="12"/>
  <c r="BJ57" i="12"/>
  <c r="AX57" i="12"/>
  <c r="Z57" i="12"/>
  <c r="I57" i="12"/>
  <c r="W57" i="12"/>
  <c r="AK57" i="12"/>
  <c r="AU57" i="12"/>
  <c r="BS57" i="12"/>
  <c r="CJ57" i="12"/>
  <c r="CT57" i="12"/>
  <c r="DE57" i="12"/>
  <c r="DX57" i="12"/>
  <c r="BA57" i="12"/>
  <c r="CV57" i="12"/>
  <c r="BU57" i="12"/>
  <c r="CX57" i="12"/>
  <c r="V57" i="12"/>
  <c r="Q57" i="12"/>
  <c r="AW57" i="12"/>
  <c r="AV57" i="12"/>
  <c r="H57" i="12"/>
  <c r="BP57" i="12"/>
  <c r="CH57" i="12"/>
  <c r="CM57" i="12"/>
  <c r="DQ57" i="12"/>
  <c r="DH57" i="12"/>
  <c r="AH57" i="12"/>
  <c r="J57" i="12"/>
  <c r="BI57" i="12"/>
  <c r="CC57" i="12"/>
  <c r="AJ57" i="12"/>
  <c r="Y57" i="12"/>
  <c r="DL57" i="12"/>
  <c r="BT57" i="12"/>
  <c r="AK86" i="17"/>
  <c r="AK85" i="17"/>
  <c r="AB51" i="18" s="1"/>
  <c r="AF51" i="18" s="1"/>
  <c r="L51" i="18" s="1"/>
  <c r="D51" i="18" s="1"/>
  <c r="AK87" i="17"/>
  <c r="CY87" i="17"/>
  <c r="CY86" i="17"/>
  <c r="CY85" i="17"/>
  <c r="AB117" i="18" s="1"/>
  <c r="AF117" i="18" s="1"/>
  <c r="L117" i="18" s="1"/>
  <c r="D117" i="18" s="1"/>
  <c r="H87" i="17"/>
  <c r="H86" i="17"/>
  <c r="H85" i="17"/>
  <c r="CU87" i="17"/>
  <c r="CU85" i="17"/>
  <c r="AB113" i="18" s="1"/>
  <c r="AF113" i="18" s="1"/>
  <c r="L113" i="18" s="1"/>
  <c r="D113" i="18" s="1"/>
  <c r="CU86" i="17"/>
  <c r="BK87" i="17"/>
  <c r="BK86" i="17"/>
  <c r="BK85" i="17"/>
  <c r="AB77" i="18" s="1"/>
  <c r="AF77" i="18" s="1"/>
  <c r="L77" i="18" s="1"/>
  <c r="D77" i="18" s="1"/>
  <c r="K85" i="17"/>
  <c r="AB25" i="18" s="1"/>
  <c r="AF25" i="18" s="1"/>
  <c r="L25" i="18" s="1"/>
  <c r="D25" i="18" s="1"/>
  <c r="K87" i="17"/>
  <c r="K86" i="17"/>
  <c r="CI61" i="24"/>
  <c r="CX13" i="21"/>
  <c r="CX14" i="21"/>
  <c r="CX35" i="21" s="1"/>
  <c r="CX15" i="21"/>
  <c r="CS13" i="21"/>
  <c r="CS14" i="21"/>
  <c r="CS35" i="21" s="1"/>
  <c r="CD61" i="24"/>
  <c r="CS15" i="21"/>
  <c r="CW13" i="21"/>
  <c r="CW15" i="21"/>
  <c r="CW14" i="21"/>
  <c r="CW35" i="21" s="1"/>
  <c r="CH61" i="24"/>
  <c r="AP87" i="17"/>
  <c r="AP86" i="17"/>
  <c r="AP85" i="17"/>
  <c r="AB56" i="18" s="1"/>
  <c r="AF56" i="18" s="1"/>
  <c r="L56" i="18" s="1"/>
  <c r="D56" i="18" s="1"/>
  <c r="AH87" i="17"/>
  <c r="AH86" i="17"/>
  <c r="AH85" i="17"/>
  <c r="AB48" i="18" s="1"/>
  <c r="AF48" i="18" s="1"/>
  <c r="L48" i="18" s="1"/>
  <c r="D48" i="18" s="1"/>
  <c r="CX86" i="17"/>
  <c r="CX87" i="17"/>
  <c r="CX85" i="17"/>
  <c r="AB116" i="18" s="1"/>
  <c r="AF116" i="18" s="1"/>
  <c r="L116" i="18" s="1"/>
  <c r="D116" i="18" s="1"/>
  <c r="AU87" i="17"/>
  <c r="AU86" i="17"/>
  <c r="AU85" i="17"/>
  <c r="AB61" i="18" s="1"/>
  <c r="AF61" i="18" s="1"/>
  <c r="L61" i="18" s="1"/>
  <c r="D61" i="18" s="1"/>
  <c r="CC87" i="17"/>
  <c r="CC86" i="17"/>
  <c r="CC85" i="17"/>
  <c r="AB95" i="18" s="1"/>
  <c r="AF95" i="18" s="1"/>
  <c r="L95" i="18" s="1"/>
  <c r="D95" i="18" s="1"/>
  <c r="Y87" i="17"/>
  <c r="Y86" i="17"/>
  <c r="Y85" i="17"/>
  <c r="AB39" i="18" s="1"/>
  <c r="AF39" i="18" s="1"/>
  <c r="L39" i="18" s="1"/>
  <c r="D39" i="18" s="1"/>
  <c r="J87" i="17"/>
  <c r="J86" i="17"/>
  <c r="J85" i="17"/>
  <c r="AB24" i="18" s="1"/>
  <c r="G99" i="2"/>
  <c r="AL30" i="27" s="1"/>
  <c r="CQ61" i="24"/>
  <c r="DF15" i="21"/>
  <c r="DF13" i="21"/>
  <c r="DF14" i="21"/>
  <c r="DF35" i="21" s="1"/>
  <c r="BW13" i="21"/>
  <c r="BW15" i="21"/>
  <c r="BW14" i="21"/>
  <c r="BW35" i="21" s="1"/>
  <c r="BH61" i="24"/>
  <c r="CH13" i="21"/>
  <c r="CH14" i="21"/>
  <c r="CH35" i="21" s="1"/>
  <c r="CH15" i="21"/>
  <c r="BS61" i="24"/>
  <c r="AF87" i="17"/>
  <c r="AF86" i="17"/>
  <c r="AF85" i="17"/>
  <c r="AB46" i="18" s="1"/>
  <c r="AF46" i="18" s="1"/>
  <c r="L46" i="18" s="1"/>
  <c r="D46" i="18" s="1"/>
  <c r="AO87" i="17"/>
  <c r="AO86" i="17"/>
  <c r="AO85" i="17"/>
  <c r="AB55" i="18" s="1"/>
  <c r="AF55" i="18" s="1"/>
  <c r="L55" i="18" s="1"/>
  <c r="D55" i="18" s="1"/>
  <c r="CL87" i="17"/>
  <c r="CL86" i="17"/>
  <c r="CL85" i="17"/>
  <c r="AB104" i="18" s="1"/>
  <c r="AF104" i="18" s="1"/>
  <c r="L104" i="18" s="1"/>
  <c r="D104" i="18" s="1"/>
  <c r="BB87" i="17"/>
  <c r="BB86" i="17"/>
  <c r="BB85" i="17"/>
  <c r="AB68" i="18" s="1"/>
  <c r="AF68" i="18" s="1"/>
  <c r="L68" i="18" s="1"/>
  <c r="D68" i="18" s="1"/>
  <c r="BC85" i="17"/>
  <c r="AB69" i="18" s="1"/>
  <c r="AF69" i="18" s="1"/>
  <c r="L69" i="18" s="1"/>
  <c r="D69" i="18" s="1"/>
  <c r="BC86" i="17"/>
  <c r="BC87" i="17"/>
  <c r="R87" i="17"/>
  <c r="R86" i="17"/>
  <c r="R85" i="17"/>
  <c r="AB32" i="18" s="1"/>
  <c r="AF32" i="18" s="1"/>
  <c r="L32" i="18" s="1"/>
  <c r="D32" i="18" s="1"/>
  <c r="BR86" i="17"/>
  <c r="BR85" i="17"/>
  <c r="AB84" i="18" s="1"/>
  <c r="AF84" i="18" s="1"/>
  <c r="L84" i="18" s="1"/>
  <c r="D84" i="18" s="1"/>
  <c r="BR87" i="17"/>
  <c r="CB13" i="21"/>
  <c r="BM61" i="24"/>
  <c r="CB15" i="21"/>
  <c r="CB14" i="21"/>
  <c r="CB35" i="21" s="1"/>
  <c r="CF13" i="21"/>
  <c r="BQ61" i="24"/>
  <c r="CF14" i="21"/>
  <c r="CF35" i="21" s="1"/>
  <c r="CF15" i="21"/>
  <c r="AL87" i="17"/>
  <c r="AL86" i="17"/>
  <c r="AL85" i="17"/>
  <c r="AB52" i="18" s="1"/>
  <c r="AF52" i="18" s="1"/>
  <c r="L52" i="18" s="1"/>
  <c r="D52" i="18" s="1"/>
  <c r="AR87" i="17"/>
  <c r="AR86" i="17"/>
  <c r="AR85" i="17"/>
  <c r="AB58" i="18" s="1"/>
  <c r="AF58" i="18" s="1"/>
  <c r="L58" i="18" s="1"/>
  <c r="D58" i="18" s="1"/>
  <c r="CG87" i="17"/>
  <c r="CG86" i="17"/>
  <c r="CG85" i="17"/>
  <c r="AB99" i="18" s="1"/>
  <c r="AF99" i="18" s="1"/>
  <c r="L99" i="18" s="1"/>
  <c r="D99" i="18" s="1"/>
  <c r="BM87" i="17"/>
  <c r="BM86" i="17"/>
  <c r="BM85" i="17"/>
  <c r="AB79" i="18" s="1"/>
  <c r="AF79" i="18" s="1"/>
  <c r="L79" i="18" s="1"/>
  <c r="D79" i="18" s="1"/>
  <c r="CP87" i="17"/>
  <c r="CP86" i="17"/>
  <c r="CP85" i="17"/>
  <c r="AB108" i="18" s="1"/>
  <c r="AF108" i="18" s="1"/>
  <c r="L108" i="18" s="1"/>
  <c r="D108" i="18" s="1"/>
  <c r="BI87" i="17"/>
  <c r="BI85" i="17"/>
  <c r="AB75" i="18" s="1"/>
  <c r="AF75" i="18" s="1"/>
  <c r="L75" i="18" s="1"/>
  <c r="D75" i="18" s="1"/>
  <c r="BI86" i="17"/>
  <c r="BJ87" i="17"/>
  <c r="BJ86" i="17"/>
  <c r="BJ85" i="17"/>
  <c r="AB76" i="18" s="1"/>
  <c r="AF76" i="18" s="1"/>
  <c r="L76" i="18" s="1"/>
  <c r="D76" i="18" s="1"/>
  <c r="DE13" i="21"/>
  <c r="DE15" i="21"/>
  <c r="DE14" i="21"/>
  <c r="DE35" i="21" s="1"/>
  <c r="CP61" i="24"/>
  <c r="CR13" i="21"/>
  <c r="CR14" i="21"/>
  <c r="CR35" i="21" s="1"/>
  <c r="CR15" i="21"/>
  <c r="CC61" i="24"/>
  <c r="CT14" i="21"/>
  <c r="CT35" i="21" s="1"/>
  <c r="CE61" i="24"/>
  <c r="CT15" i="21"/>
  <c r="CT13" i="21"/>
  <c r="AB87" i="17"/>
  <c r="AB86" i="17"/>
  <c r="AB85" i="17"/>
  <c r="AB42" i="18" s="1"/>
  <c r="AF42" i="18" s="1"/>
  <c r="L42" i="18" s="1"/>
  <c r="D42" i="18" s="1"/>
  <c r="BD87" i="17"/>
  <c r="BD86" i="17"/>
  <c r="BD85" i="17"/>
  <c r="AB70" i="18" s="1"/>
  <c r="AF70" i="18" s="1"/>
  <c r="L70" i="18" s="1"/>
  <c r="D70" i="18" s="1"/>
  <c r="CB87" i="17"/>
  <c r="CB86" i="17"/>
  <c r="CB85" i="17"/>
  <c r="AB94" i="18" s="1"/>
  <c r="AF94" i="18" s="1"/>
  <c r="L94" i="18" s="1"/>
  <c r="D94" i="18" s="1"/>
  <c r="DA87" i="17"/>
  <c r="DA86" i="17"/>
  <c r="DA85" i="17"/>
  <c r="AB119" i="18" s="1"/>
  <c r="AF119" i="18" s="1"/>
  <c r="L119" i="18" s="1"/>
  <c r="D119" i="18" s="1"/>
  <c r="CH87" i="17"/>
  <c r="CH86" i="17"/>
  <c r="CH85" i="17"/>
  <c r="AB100" i="18" s="1"/>
  <c r="AF100" i="18" s="1"/>
  <c r="L100" i="18" s="1"/>
  <c r="D100" i="18" s="1"/>
  <c r="Q87" i="17"/>
  <c r="Q86" i="17"/>
  <c r="Q85" i="17"/>
  <c r="AB31" i="18" s="1"/>
  <c r="AF31" i="18" s="1"/>
  <c r="L31" i="18" s="1"/>
  <c r="D31" i="18" s="1"/>
  <c r="V87" i="17"/>
  <c r="V86" i="17"/>
  <c r="V85" i="17"/>
  <c r="AB36" i="18" s="1"/>
  <c r="AF36" i="18" s="1"/>
  <c r="L36" i="18" s="1"/>
  <c r="D36" i="18" s="1"/>
  <c r="BS13" i="21"/>
  <c r="BS15" i="21"/>
  <c r="BS14" i="21"/>
  <c r="BS35" i="21" s="1"/>
  <c r="BD61" i="24"/>
  <c r="DJ15" i="21"/>
  <c r="DJ13" i="21"/>
  <c r="DJ14" i="21"/>
  <c r="DJ35" i="21" s="1"/>
  <c r="CU61" i="24"/>
  <c r="AJ87" i="17"/>
  <c r="AJ86" i="17"/>
  <c r="AJ85" i="17"/>
  <c r="AB50" i="18" s="1"/>
  <c r="AF50" i="18" s="1"/>
  <c r="L50" i="18" s="1"/>
  <c r="D50" i="18" s="1"/>
  <c r="AM87" i="17"/>
  <c r="AM86" i="17"/>
  <c r="AM85" i="17"/>
  <c r="AB53" i="18" s="1"/>
  <c r="AF53" i="18" s="1"/>
  <c r="L53" i="18" s="1"/>
  <c r="D53" i="18" s="1"/>
  <c r="CA87" i="17"/>
  <c r="CA86" i="17"/>
  <c r="CA85" i="17"/>
  <c r="AB93" i="18" s="1"/>
  <c r="AF93" i="18" s="1"/>
  <c r="L93" i="18" s="1"/>
  <c r="D93" i="18" s="1"/>
  <c r="CS87" i="17"/>
  <c r="CS86" i="17"/>
  <c r="CS85" i="17"/>
  <c r="AB111" i="18" s="1"/>
  <c r="AF111" i="18" s="1"/>
  <c r="L111" i="18" s="1"/>
  <c r="D111" i="18" s="1"/>
  <c r="AY87" i="17"/>
  <c r="AY86" i="17"/>
  <c r="AY85" i="17"/>
  <c r="AB65" i="18" s="1"/>
  <c r="AF65" i="18" s="1"/>
  <c r="L65" i="18" s="1"/>
  <c r="D65" i="18" s="1"/>
  <c r="W85" i="17"/>
  <c r="AB37" i="18" s="1"/>
  <c r="AF37" i="18" s="1"/>
  <c r="L37" i="18" s="1"/>
  <c r="D37" i="18" s="1"/>
  <c r="W87" i="17"/>
  <c r="W86" i="17"/>
  <c r="CL15" i="21"/>
  <c r="CL13" i="21"/>
  <c r="CL14" i="21"/>
  <c r="CL35" i="21" s="1"/>
  <c r="BW61" i="24"/>
  <c r="CP15" i="21"/>
  <c r="CA61" i="24"/>
  <c r="CP14" i="21"/>
  <c r="CP35" i="21" s="1"/>
  <c r="CP13" i="21"/>
  <c r="AG86" i="17"/>
  <c r="AG85" i="17"/>
  <c r="AB47" i="18" s="1"/>
  <c r="AF47" i="18" s="1"/>
  <c r="L47" i="18" s="1"/>
  <c r="D47" i="18" s="1"/>
  <c r="AG87" i="17"/>
  <c r="DB87" i="17"/>
  <c r="DB86" i="17"/>
  <c r="DB85" i="17"/>
  <c r="AB120" i="18" s="1"/>
  <c r="AF120" i="18" s="1"/>
  <c r="L120" i="18" s="1"/>
  <c r="D120" i="18" s="1"/>
  <c r="BF87" i="17"/>
  <c r="BF86" i="17"/>
  <c r="BF85" i="17"/>
  <c r="AB72" i="18" s="1"/>
  <c r="AF72" i="18" s="1"/>
  <c r="L72" i="18" s="1"/>
  <c r="D72" i="18" s="1"/>
  <c r="CQ87" i="17"/>
  <c r="CQ86" i="17"/>
  <c r="CQ85" i="17"/>
  <c r="AB109" i="18" s="1"/>
  <c r="AF109" i="18" s="1"/>
  <c r="L109" i="18" s="1"/>
  <c r="D109" i="18" s="1"/>
  <c r="AS86" i="17"/>
  <c r="AS85" i="17"/>
  <c r="AB59" i="18" s="1"/>
  <c r="AF59" i="18" s="1"/>
  <c r="L59" i="18" s="1"/>
  <c r="D59" i="18" s="1"/>
  <c r="AS87" i="17"/>
  <c r="S87" i="17"/>
  <c r="S86" i="17"/>
  <c r="S85" i="17"/>
  <c r="AB33" i="18" s="1"/>
  <c r="AF33" i="18" s="1"/>
  <c r="L33" i="18" s="1"/>
  <c r="D33" i="18" s="1"/>
  <c r="BZ13" i="21"/>
  <c r="BZ15" i="21"/>
  <c r="BK61" i="24"/>
  <c r="BZ14" i="21"/>
  <c r="BZ35" i="21" s="1"/>
  <c r="CJ61" i="24"/>
  <c r="CY15" i="21"/>
  <c r="CY13" i="21"/>
  <c r="CY14" i="21"/>
  <c r="CY35" i="21" s="1"/>
  <c r="CI87" i="17"/>
  <c r="CI86" i="17"/>
  <c r="CI85" i="17"/>
  <c r="AB101" i="18" s="1"/>
  <c r="AF101" i="18" s="1"/>
  <c r="L101" i="18" s="1"/>
  <c r="D101" i="18" s="1"/>
  <c r="CV85" i="17"/>
  <c r="AB114" i="18" s="1"/>
  <c r="AF114" i="18" s="1"/>
  <c r="L114" i="18" s="1"/>
  <c r="D114" i="18" s="1"/>
  <c r="CV87" i="17"/>
  <c r="CV86" i="17"/>
  <c r="CM85" i="17"/>
  <c r="AB105" i="18" s="1"/>
  <c r="AF105" i="18" s="1"/>
  <c r="L105" i="18" s="1"/>
  <c r="D105" i="18" s="1"/>
  <c r="CM87" i="17"/>
  <c r="CM86" i="17"/>
  <c r="CK87" i="17"/>
  <c r="CK86" i="17"/>
  <c r="CK85" i="17"/>
  <c r="AB103" i="18" s="1"/>
  <c r="AF103" i="18" s="1"/>
  <c r="L103" i="18" s="1"/>
  <c r="D103" i="18" s="1"/>
  <c r="CW87" i="17"/>
  <c r="CW85" i="17"/>
  <c r="AB115" i="18" s="1"/>
  <c r="AF115" i="18" s="1"/>
  <c r="L115" i="18" s="1"/>
  <c r="D115" i="18" s="1"/>
  <c r="CW86" i="17"/>
  <c r="BN85" i="17"/>
  <c r="AB80" i="18" s="1"/>
  <c r="AF80" i="18" s="1"/>
  <c r="L80" i="18" s="1"/>
  <c r="D80" i="18" s="1"/>
  <c r="BN87" i="17"/>
  <c r="BN86" i="17"/>
  <c r="K20" i="18"/>
  <c r="I20" i="18" s="1"/>
  <c r="J20" i="18" s="1"/>
  <c r="CG35" i="22"/>
  <c r="CU36" i="21"/>
  <c r="CU34" i="21" s="1"/>
  <c r="CG53" i="22"/>
  <c r="CU78" i="21"/>
  <c r="CG54" i="22" s="1"/>
  <c r="I7" i="13"/>
  <c r="K7" i="13" s="1"/>
  <c r="Q73" i="21"/>
  <c r="N3" i="19"/>
  <c r="R129" i="16"/>
  <c r="R123" i="16" s="1"/>
  <c r="R122" i="16" s="1"/>
  <c r="P123" i="16"/>
  <c r="P122" i="16" s="1"/>
  <c r="D182" i="16" s="1"/>
  <c r="AX182" i="16" s="1"/>
  <c r="S219" i="15"/>
  <c r="T219" i="15"/>
  <c r="T237" i="14" s="1"/>
  <c r="AE219" i="15"/>
  <c r="AE237" i="14" s="1"/>
  <c r="AU219" i="15"/>
  <c r="AU237" i="14" s="1"/>
  <c r="CA219" i="15"/>
  <c r="CA237" i="14" s="1"/>
  <c r="EF219" i="15"/>
  <c r="EF237" i="14" s="1"/>
  <c r="DF219" i="15"/>
  <c r="DF237" i="14" s="1"/>
  <c r="DU219" i="15"/>
  <c r="DU237" i="14" s="1"/>
  <c r="BM219" i="15"/>
  <c r="BM237" i="14" s="1"/>
  <c r="DZ219" i="15"/>
  <c r="DZ237" i="14" s="1"/>
  <c r="DK219" i="15"/>
  <c r="DK237" i="14" s="1"/>
  <c r="Y219" i="15"/>
  <c r="Y237" i="14" s="1"/>
  <c r="AN219" i="15"/>
  <c r="AN237" i="14" s="1"/>
  <c r="DI219" i="15"/>
  <c r="DI237" i="14" s="1"/>
  <c r="CN219" i="15"/>
  <c r="CN237" i="14" s="1"/>
  <c r="DM219" i="15"/>
  <c r="DM237" i="14" s="1"/>
  <c r="AP219" i="15"/>
  <c r="AP237" i="14" s="1"/>
  <c r="DG219" i="15"/>
  <c r="DG237" i="14" s="1"/>
  <c r="DC219" i="15"/>
  <c r="DC237" i="14" s="1"/>
  <c r="DV219" i="15"/>
  <c r="DV237" i="14" s="1"/>
  <c r="DD219" i="15"/>
  <c r="DD237" i="14" s="1"/>
  <c r="BO219" i="15"/>
  <c r="BO237" i="14" s="1"/>
  <c r="CK219" i="15"/>
  <c r="CK237" i="14" s="1"/>
  <c r="AM219" i="15"/>
  <c r="AM237" i="14" s="1"/>
  <c r="CT219" i="15"/>
  <c r="CT237" i="14" s="1"/>
  <c r="CX219" i="15"/>
  <c r="CX237" i="14" s="1"/>
  <c r="BY219" i="15"/>
  <c r="BY237" i="14" s="1"/>
  <c r="CO219" i="15"/>
  <c r="CO237" i="14" s="1"/>
  <c r="CY219" i="15"/>
  <c r="CY237" i="14" s="1"/>
  <c r="BK219" i="15"/>
  <c r="BK237" i="14" s="1"/>
  <c r="BR219" i="15"/>
  <c r="BR237" i="14" s="1"/>
  <c r="BZ219" i="15"/>
  <c r="BZ237" i="14" s="1"/>
  <c r="CS219" i="15"/>
  <c r="CS237" i="14" s="1"/>
  <c r="BL219" i="15"/>
  <c r="BL237" i="14" s="1"/>
  <c r="DH219" i="15"/>
  <c r="DH237" i="14" s="1"/>
  <c r="BI219" i="15"/>
  <c r="BI237" i="14" s="1"/>
  <c r="CV219" i="15"/>
  <c r="CV237" i="14" s="1"/>
  <c r="X219" i="15"/>
  <c r="X237" i="14" s="1"/>
  <c r="AR219" i="15"/>
  <c r="AR237" i="14" s="1"/>
  <c r="U219" i="15"/>
  <c r="U237" i="14" s="1"/>
  <c r="BX219" i="15"/>
  <c r="BX237" i="14" s="1"/>
  <c r="AW219" i="15"/>
  <c r="AW237" i="14" s="1"/>
  <c r="CR219" i="15"/>
  <c r="CR237" i="14" s="1"/>
  <c r="AS219" i="15"/>
  <c r="AS237" i="14" s="1"/>
  <c r="DR219" i="15"/>
  <c r="DR237" i="14" s="1"/>
  <c r="CD219" i="15"/>
  <c r="CD237" i="14" s="1"/>
  <c r="DX219" i="15"/>
  <c r="DX237" i="14" s="1"/>
  <c r="DS219" i="15"/>
  <c r="DS237" i="14" s="1"/>
  <c r="BQ219" i="15"/>
  <c r="BQ237" i="14" s="1"/>
  <c r="BH219" i="15"/>
  <c r="BH237" i="14" s="1"/>
  <c r="AF219" i="15"/>
  <c r="AF237" i="14" s="1"/>
  <c r="AC219" i="15"/>
  <c r="AC237" i="14" s="1"/>
  <c r="DB219" i="15"/>
  <c r="DB237" i="14" s="1"/>
  <c r="CB219" i="15"/>
  <c r="CB237" i="14" s="1"/>
  <c r="CW219" i="15"/>
  <c r="CW237" i="14" s="1"/>
  <c r="DE219" i="15"/>
  <c r="DE237" i="14" s="1"/>
  <c r="V219" i="15"/>
  <c r="V237" i="14" s="1"/>
  <c r="AG219" i="15"/>
  <c r="AG237" i="14" s="1"/>
  <c r="DW219" i="15"/>
  <c r="DW237" i="14" s="1"/>
  <c r="BF219" i="15"/>
  <c r="BF237" i="14" s="1"/>
  <c r="DO219" i="15"/>
  <c r="DO237" i="14" s="1"/>
  <c r="DL219" i="15"/>
  <c r="DL237" i="14" s="1"/>
  <c r="BA219" i="15"/>
  <c r="BA237" i="14" s="1"/>
  <c r="DN219" i="15"/>
  <c r="DN237" i="14" s="1"/>
  <c r="CL219" i="15"/>
  <c r="CL237" i="14" s="1"/>
  <c r="CC219" i="15"/>
  <c r="CC237" i="14" s="1"/>
  <c r="EB219" i="15"/>
  <c r="EB237" i="14" s="1"/>
  <c r="EE219" i="15"/>
  <c r="EE237" i="14" s="1"/>
  <c r="CI219" i="15"/>
  <c r="CI237" i="14" s="1"/>
  <c r="BT219" i="15"/>
  <c r="BT237" i="14" s="1"/>
  <c r="CG219" i="15"/>
  <c r="CG237" i="14" s="1"/>
  <c r="AD219" i="15"/>
  <c r="AD237" i="14" s="1"/>
  <c r="DY219" i="15"/>
  <c r="DY237" i="14" s="1"/>
  <c r="DJ219" i="15"/>
  <c r="DJ237" i="14" s="1"/>
  <c r="BS219" i="15"/>
  <c r="BS237" i="14" s="1"/>
  <c r="BC219" i="15"/>
  <c r="BC237" i="14" s="1"/>
  <c r="BP219" i="15"/>
  <c r="BP237" i="14" s="1"/>
  <c r="ED219" i="15"/>
  <c r="ED237" i="14" s="1"/>
  <c r="DQ219" i="15"/>
  <c r="DQ237" i="14" s="1"/>
  <c r="DA219" i="15"/>
  <c r="DA237" i="14" s="1"/>
  <c r="AB219" i="15"/>
  <c r="AB237" i="14" s="1"/>
  <c r="W219" i="15"/>
  <c r="W237" i="14" s="1"/>
  <c r="CQ219" i="15"/>
  <c r="CQ237" i="14" s="1"/>
  <c r="AA219" i="15"/>
  <c r="AA237" i="14" s="1"/>
  <c r="AQ219" i="15"/>
  <c r="AQ237" i="14" s="1"/>
  <c r="CM219" i="15"/>
  <c r="CM237" i="14" s="1"/>
  <c r="CP219" i="15"/>
  <c r="CP237" i="14" s="1"/>
  <c r="BV219" i="15"/>
  <c r="BV237" i="14" s="1"/>
  <c r="CZ219" i="15"/>
  <c r="CZ237" i="14" s="1"/>
  <c r="CE219" i="15"/>
  <c r="CE237" i="14" s="1"/>
  <c r="AH219" i="15"/>
  <c r="AH237" i="14" s="1"/>
  <c r="CF219" i="15"/>
  <c r="CF237" i="14" s="1"/>
  <c r="BJ219" i="15"/>
  <c r="BJ237" i="14" s="1"/>
  <c r="BU219" i="15"/>
  <c r="BU237" i="14" s="1"/>
  <c r="AZ219" i="15"/>
  <c r="AZ237" i="14" s="1"/>
  <c r="CU219" i="15"/>
  <c r="CU237" i="14" s="1"/>
  <c r="BB219" i="15"/>
  <c r="BB237" i="14" s="1"/>
  <c r="AT219" i="15"/>
  <c r="AT237" i="14" s="1"/>
  <c r="AV219" i="15"/>
  <c r="AV237" i="14" s="1"/>
  <c r="BN219" i="15"/>
  <c r="BN237" i="14" s="1"/>
  <c r="DT219" i="15"/>
  <c r="DT237" i="14" s="1"/>
  <c r="AX219" i="15"/>
  <c r="AX237" i="14" s="1"/>
  <c r="BG219" i="15"/>
  <c r="BG237" i="14" s="1"/>
  <c r="AK219" i="15"/>
  <c r="AK237" i="14" s="1"/>
  <c r="EI219" i="15"/>
  <c r="EI237" i="14" s="1"/>
  <c r="DP219" i="15"/>
  <c r="DP237" i="14" s="1"/>
  <c r="CH219" i="15"/>
  <c r="CH237" i="14" s="1"/>
  <c r="AO219" i="15"/>
  <c r="AO237" i="14" s="1"/>
  <c r="BE219" i="15"/>
  <c r="BE237" i="14" s="1"/>
  <c r="AJ219" i="15"/>
  <c r="AJ237" i="14" s="1"/>
  <c r="EH219" i="15"/>
  <c r="EH237" i="14" s="1"/>
  <c r="AI219" i="15"/>
  <c r="AI237" i="14" s="1"/>
  <c r="BW219" i="15"/>
  <c r="BW237" i="14" s="1"/>
  <c r="CJ219" i="15"/>
  <c r="CJ237" i="14" s="1"/>
  <c r="AL219" i="15"/>
  <c r="AL237" i="14" s="1"/>
  <c r="EG219" i="15"/>
  <c r="EG237" i="14" s="1"/>
  <c r="AY219" i="15"/>
  <c r="AY237" i="14" s="1"/>
  <c r="EC219" i="15"/>
  <c r="EC237" i="14" s="1"/>
  <c r="EA219" i="15"/>
  <c r="EA237" i="14" s="1"/>
  <c r="Z219" i="15"/>
  <c r="Z237" i="14" s="1"/>
  <c r="BD219" i="15"/>
  <c r="BD237" i="14" s="1"/>
  <c r="BY98" i="23"/>
  <c r="J11" i="3"/>
  <c r="K4" i="3"/>
  <c r="P12" i="14"/>
  <c r="R12" i="14" s="1"/>
  <c r="M15" i="13"/>
  <c r="I15" i="13" s="1"/>
  <c r="R91" i="15"/>
  <c r="AW98" i="23"/>
  <c r="AB96" i="23"/>
  <c r="Q183" i="16"/>
  <c r="R139" i="15"/>
  <c r="DU96" i="23"/>
  <c r="R155" i="15"/>
  <c r="P236" i="14"/>
  <c r="Q236" i="14"/>
  <c r="BI96" i="23"/>
  <c r="Q47" i="15"/>
  <c r="P60" i="15"/>
  <c r="G98" i="23"/>
  <c r="G96" i="23"/>
  <c r="DI182" i="16"/>
  <c r="BM182" i="16"/>
  <c r="CA182" i="16"/>
  <c r="AE182" i="16"/>
  <c r="AS182" i="16"/>
  <c r="DR182" i="16"/>
  <c r="EG182" i="16"/>
  <c r="AO182" i="16"/>
  <c r="EF182" i="16"/>
  <c r="DP182" i="16"/>
  <c r="EE182" i="16"/>
  <c r="AM182" i="16"/>
  <c r="ED182" i="16"/>
  <c r="DN182" i="16"/>
  <c r="EC182" i="16"/>
  <c r="DM182" i="16"/>
  <c r="AK182" i="16"/>
  <c r="EB182" i="16"/>
  <c r="DL182" i="16"/>
  <c r="AZ182" i="16"/>
  <c r="DK182" i="16"/>
  <c r="CU182" i="16"/>
  <c r="DC182" i="16"/>
  <c r="AR182" i="16"/>
  <c r="EI182" i="16"/>
  <c r="DD182" i="16"/>
  <c r="BW182" i="16"/>
  <c r="BG182" i="16"/>
  <c r="BH98" i="23"/>
  <c r="BH96" i="23"/>
  <c r="DJ96" i="23"/>
  <c r="DJ98" i="23"/>
  <c r="BB98" i="23"/>
  <c r="BB96" i="23"/>
  <c r="DC98" i="23"/>
  <c r="DC96" i="23"/>
  <c r="AV96" i="23"/>
  <c r="AV98" i="23"/>
  <c r="DA98" i="23"/>
  <c r="DA96" i="23"/>
  <c r="U64" i="21"/>
  <c r="U69" i="21" s="1"/>
  <c r="U205" i="15" s="1"/>
  <c r="DR188" i="15"/>
  <c r="EH188" i="15"/>
  <c r="DZ197" i="15"/>
  <c r="DR204" i="15"/>
  <c r="EH204" i="15"/>
  <c r="EC206" i="15"/>
  <c r="DS188" i="15"/>
  <c r="EI188" i="15"/>
  <c r="EA197" i="15"/>
  <c r="DS204" i="15"/>
  <c r="EI204" i="15"/>
  <c r="ED206" i="15"/>
  <c r="U204" i="15"/>
  <c r="S197" i="15"/>
  <c r="DT188" i="15"/>
  <c r="DL197" i="15"/>
  <c r="EB197" i="15"/>
  <c r="DT204" i="15"/>
  <c r="V206" i="15"/>
  <c r="EE206" i="15"/>
  <c r="T197" i="15"/>
  <c r="S188" i="15"/>
  <c r="DU188" i="15"/>
  <c r="DM197" i="15"/>
  <c r="EC197" i="15"/>
  <c r="DU204" i="15"/>
  <c r="DP206" i="15"/>
  <c r="EF206" i="15"/>
  <c r="S204" i="15"/>
  <c r="S206" i="15"/>
  <c r="DV188" i="15"/>
  <c r="DN197" i="15"/>
  <c r="ED197" i="15"/>
  <c r="DV204" i="15"/>
  <c r="DQ206" i="15"/>
  <c r="EG206" i="15"/>
  <c r="DM64" i="21"/>
  <c r="DW188" i="15"/>
  <c r="DO197" i="15"/>
  <c r="EE197" i="15"/>
  <c r="DW204" i="15"/>
  <c r="DR206" i="15"/>
  <c r="EH206" i="15"/>
  <c r="DN64" i="21"/>
  <c r="DX188" i="15"/>
  <c r="DP197" i="15"/>
  <c r="EF197" i="15"/>
  <c r="DX204" i="15"/>
  <c r="DS206" i="15"/>
  <c r="EI206" i="15"/>
  <c r="T204" i="15"/>
  <c r="DO64" i="21"/>
  <c r="DY188" i="15"/>
  <c r="DQ197" i="15"/>
  <c r="EG197" i="15"/>
  <c r="DY204" i="15"/>
  <c r="DT206" i="15"/>
  <c r="DL64" i="21"/>
  <c r="DZ188" i="15"/>
  <c r="DR197" i="15"/>
  <c r="EH197" i="15"/>
  <c r="DZ204" i="15"/>
  <c r="DU206" i="15"/>
  <c r="E83" i="21"/>
  <c r="EA188" i="15"/>
  <c r="DS197" i="15"/>
  <c r="EI197" i="15"/>
  <c r="EA204" i="15"/>
  <c r="DV206" i="15"/>
  <c r="DL188" i="15"/>
  <c r="EB188" i="15"/>
  <c r="DT197" i="15"/>
  <c r="DL204" i="15"/>
  <c r="EB204" i="15"/>
  <c r="DW206" i="15"/>
  <c r="DM188" i="15"/>
  <c r="EC188" i="15"/>
  <c r="DU197" i="15"/>
  <c r="DM204" i="15"/>
  <c r="EC204" i="15"/>
  <c r="DX206" i="15"/>
  <c r="DN188" i="15"/>
  <c r="ED188" i="15"/>
  <c r="DV197" i="15"/>
  <c r="DN204" i="15"/>
  <c r="ED204" i="15"/>
  <c r="DY206" i="15"/>
  <c r="U197" i="15"/>
  <c r="DO188" i="15"/>
  <c r="EE188" i="15"/>
  <c r="DW197" i="15"/>
  <c r="DO204" i="15"/>
  <c r="EE204" i="15"/>
  <c r="DZ206" i="15"/>
  <c r="DP188" i="15"/>
  <c r="EF188" i="15"/>
  <c r="DX197" i="15"/>
  <c r="DP204" i="15"/>
  <c r="EF204" i="15"/>
  <c r="EA206" i="15"/>
  <c r="EB206" i="15"/>
  <c r="Z206" i="15"/>
  <c r="W204" i="15"/>
  <c r="Z64" i="21"/>
  <c r="Z69" i="21" s="1"/>
  <c r="Z205" i="15" s="1"/>
  <c r="T188" i="15"/>
  <c r="W64" i="21"/>
  <c r="W69" i="21" s="1"/>
  <c r="W205" i="15" s="1"/>
  <c r="Y204" i="15"/>
  <c r="DQ188" i="15"/>
  <c r="DY197" i="15"/>
  <c r="DQ204" i="15"/>
  <c r="V64" i="21"/>
  <c r="V69" i="21" s="1"/>
  <c r="V205" i="15" s="1"/>
  <c r="X204" i="15"/>
  <c r="V204" i="15"/>
  <c r="AC204" i="15"/>
  <c r="AE64" i="21"/>
  <c r="AE69" i="21" s="1"/>
  <c r="AE205" i="15" s="1"/>
  <c r="AO64" i="21"/>
  <c r="AO69" i="21" s="1"/>
  <c r="AO205" i="15" s="1"/>
  <c r="AX204" i="15"/>
  <c r="BB64" i="21"/>
  <c r="BB69" i="21" s="1"/>
  <c r="BB205" i="15" s="1"/>
  <c r="BE188" i="15"/>
  <c r="BI64" i="21"/>
  <c r="AB206" i="15"/>
  <c r="AF64" i="21"/>
  <c r="AF69" i="21" s="1"/>
  <c r="AF205" i="15" s="1"/>
  <c r="AG64" i="21"/>
  <c r="AG69" i="21" s="1"/>
  <c r="AG205" i="15" s="1"/>
  <c r="AJ64" i="21"/>
  <c r="AJ69" i="21" s="1"/>
  <c r="AJ205" i="15" s="1"/>
  <c r="AQ206" i="15"/>
  <c r="AQ64" i="21"/>
  <c r="AQ69" i="21" s="1"/>
  <c r="AQ205" i="15" s="1"/>
  <c r="AT204" i="15"/>
  <c r="AV204" i="15"/>
  <c r="BD206" i="15"/>
  <c r="BL204" i="15"/>
  <c r="BP206" i="15"/>
  <c r="BQ206" i="15"/>
  <c r="X64" i="21"/>
  <c r="X69" i="21" s="1"/>
  <c r="X205" i="15" s="1"/>
  <c r="AE206" i="15"/>
  <c r="AG204" i="15"/>
  <c r="AR197" i="15"/>
  <c r="AR204" i="15"/>
  <c r="BE64" i="21"/>
  <c r="BE69" i="21" s="1"/>
  <c r="BE205" i="15" s="1"/>
  <c r="BG64" i="21"/>
  <c r="BG69" i="21" s="1"/>
  <c r="BG205" i="15" s="1"/>
  <c r="BI206" i="15"/>
  <c r="BH204" i="15"/>
  <c r="BJ64" i="21"/>
  <c r="AA64" i="21"/>
  <c r="AA69" i="21" s="1"/>
  <c r="AA205" i="15" s="1"/>
  <c r="AC64" i="21"/>
  <c r="AC69" i="21" s="1"/>
  <c r="AC205" i="15" s="1"/>
  <c r="AD204" i="15"/>
  <c r="AG206" i="15"/>
  <c r="AN206" i="15"/>
  <c r="AO206" i="15"/>
  <c r="AN204" i="15"/>
  <c r="AZ64" i="21"/>
  <c r="AZ69" i="21" s="1"/>
  <c r="AZ205" i="15" s="1"/>
  <c r="BA204" i="15"/>
  <c r="BC197" i="15"/>
  <c r="BL188" i="15"/>
  <c r="BO206" i="15"/>
  <c r="BO64" i="21"/>
  <c r="EG188" i="15"/>
  <c r="AF204" i="15"/>
  <c r="AI64" i="21"/>
  <c r="AI69" i="21" s="1"/>
  <c r="AI205" i="15" s="1"/>
  <c r="AP204" i="15"/>
  <c r="AR64" i="21"/>
  <c r="AR69" i="21" s="1"/>
  <c r="AR205" i="15" s="1"/>
  <c r="BE206" i="15"/>
  <c r="BI204" i="15"/>
  <c r="BT206" i="15"/>
  <c r="EG204" i="15"/>
  <c r="T206" i="15"/>
  <c r="AA206" i="15"/>
  <c r="AC206" i="15"/>
  <c r="AE204" i="15"/>
  <c r="AI204" i="15"/>
  <c r="AP197" i="15"/>
  <c r="BC64" i="21"/>
  <c r="BC69" i="21" s="1"/>
  <c r="BC205" i="15" s="1"/>
  <c r="BD204" i="15"/>
  <c r="BF204" i="15"/>
  <c r="BN64" i="21"/>
  <c r="BN204" i="15"/>
  <c r="Z204" i="15"/>
  <c r="AB204" i="15"/>
  <c r="AI206" i="15"/>
  <c r="AM206" i="15"/>
  <c r="AT64" i="21"/>
  <c r="AT69" i="21" s="1"/>
  <c r="AT205" i="15" s="1"/>
  <c r="AV206" i="15"/>
  <c r="AY204" i="15"/>
  <c r="BC206" i="15"/>
  <c r="BL206" i="15"/>
  <c r="BL64" i="21"/>
  <c r="AB64" i="21"/>
  <c r="AB69" i="21" s="1"/>
  <c r="AB205" i="15" s="1"/>
  <c r="AH204" i="15"/>
  <c r="AP64" i="21"/>
  <c r="AP69" i="21" s="1"/>
  <c r="AP205" i="15" s="1"/>
  <c r="AQ204" i="15"/>
  <c r="AT206" i="15"/>
  <c r="AW206" i="15"/>
  <c r="AX64" i="21"/>
  <c r="AX69" i="21" s="1"/>
  <c r="AX205" i="15" s="1"/>
  <c r="AZ206" i="15"/>
  <c r="BF206" i="15"/>
  <c r="BF188" i="15"/>
  <c r="BN206" i="15"/>
  <c r="BR206" i="15"/>
  <c r="AL206" i="15"/>
  <c r="BB206" i="15"/>
  <c r="BB204" i="15"/>
  <c r="BK206" i="15"/>
  <c r="BK204" i="15"/>
  <c r="BR188" i="15"/>
  <c r="Y64" i="21"/>
  <c r="Y69" i="21" s="1"/>
  <c r="Y205" i="15" s="1"/>
  <c r="AN64" i="21"/>
  <c r="AN69" i="21" s="1"/>
  <c r="AN205" i="15" s="1"/>
  <c r="AS204" i="15"/>
  <c r="BD64" i="21"/>
  <c r="BD69" i="21" s="1"/>
  <c r="BD205" i="15" s="1"/>
  <c r="BF64" i="21"/>
  <c r="BF69" i="21" s="1"/>
  <c r="BF205" i="15" s="1"/>
  <c r="BH64" i="21"/>
  <c r="BH69" i="21" s="1"/>
  <c r="BH205" i="15" s="1"/>
  <c r="BJ206" i="15"/>
  <c r="BM204" i="15"/>
  <c r="AO204" i="15"/>
  <c r="AV64" i="21"/>
  <c r="AV69" i="21" s="1"/>
  <c r="AV205" i="15" s="1"/>
  <c r="AW204" i="15"/>
  <c r="BA206" i="15"/>
  <c r="BA64" i="21"/>
  <c r="BA69" i="21" s="1"/>
  <c r="BA205" i="15" s="1"/>
  <c r="BK64" i="21"/>
  <c r="BP64" i="21"/>
  <c r="BR64" i="21"/>
  <c r="U206" i="15"/>
  <c r="X206" i="15"/>
  <c r="AA204" i="15"/>
  <c r="AL64" i="21"/>
  <c r="AL69" i="21" s="1"/>
  <c r="AL205" i="15" s="1"/>
  <c r="BU206" i="15"/>
  <c r="Y206" i="15"/>
  <c r="AD64" i="21"/>
  <c r="AD69" i="21" s="1"/>
  <c r="AD205" i="15" s="1"/>
  <c r="AM64" i="21"/>
  <c r="AM69" i="21" s="1"/>
  <c r="AM205" i="15" s="1"/>
  <c r="AS206" i="15"/>
  <c r="AX206" i="15"/>
  <c r="BC204" i="15"/>
  <c r="BE204" i="15"/>
  <c r="BG204" i="15"/>
  <c r="BO204" i="15"/>
  <c r="BQ204" i="15"/>
  <c r="AD206" i="15"/>
  <c r="AK188" i="15"/>
  <c r="AM204" i="15"/>
  <c r="AU206" i="15"/>
  <c r="AU204" i="15"/>
  <c r="AY64" i="21"/>
  <c r="AY69" i="21" s="1"/>
  <c r="AY205" i="15" s="1"/>
  <c r="AZ204" i="15"/>
  <c r="BJ204" i="15"/>
  <c r="BM206" i="15"/>
  <c r="BQ64" i="21"/>
  <c r="BS64" i="21"/>
  <c r="AF206" i="15"/>
  <c r="AH64" i="21"/>
  <c r="AH69" i="21" s="1"/>
  <c r="AH205" i="15" s="1"/>
  <c r="AJ204" i="15"/>
  <c r="AP206" i="15"/>
  <c r="AU64" i="21"/>
  <c r="AU69" i="21" s="1"/>
  <c r="AU205" i="15" s="1"/>
  <c r="AW64" i="21"/>
  <c r="AW69" i="21" s="1"/>
  <c r="AW205" i="15" s="1"/>
  <c r="BB197" i="15"/>
  <c r="BM188" i="15"/>
  <c r="W206" i="15"/>
  <c r="AH206" i="15"/>
  <c r="AK206" i="15"/>
  <c r="AL204" i="15"/>
  <c r="AR206" i="15"/>
  <c r="AS64" i="21"/>
  <c r="AS69" i="21" s="1"/>
  <c r="AS205" i="15" s="1"/>
  <c r="AY206" i="15"/>
  <c r="BG206" i="15"/>
  <c r="BH206" i="15"/>
  <c r="BM64" i="21"/>
  <c r="BP204" i="15"/>
  <c r="BS206" i="15"/>
  <c r="BR204" i="15"/>
  <c r="BW204" i="15"/>
  <c r="BY64" i="21"/>
  <c r="CI206" i="15"/>
  <c r="CI188" i="15"/>
  <c r="CL64" i="21"/>
  <c r="CO206" i="15"/>
  <c r="CN204" i="15"/>
  <c r="CT206" i="15"/>
  <c r="CS204" i="15"/>
  <c r="CU204" i="15"/>
  <c r="CY206" i="15"/>
  <c r="DA206" i="15"/>
  <c r="DI206" i="15"/>
  <c r="DJ64" i="21"/>
  <c r="DK64" i="21"/>
  <c r="BU204" i="15"/>
  <c r="CD206" i="15"/>
  <c r="CF206" i="15"/>
  <c r="CF204" i="15"/>
  <c r="CI64" i="21"/>
  <c r="CJ64" i="21"/>
  <c r="CJ204" i="15"/>
  <c r="CR188" i="15"/>
  <c r="CZ204" i="15"/>
  <c r="DC204" i="15"/>
  <c r="BX204" i="15"/>
  <c r="CC206" i="15"/>
  <c r="CD64" i="21"/>
  <c r="CK204" i="15"/>
  <c r="CR64" i="21"/>
  <c r="CW206" i="15"/>
  <c r="DI204" i="15"/>
  <c r="BV206" i="15"/>
  <c r="BX206" i="15"/>
  <c r="CH204" i="15"/>
  <c r="CI204" i="15"/>
  <c r="CU206" i="15"/>
  <c r="DG206" i="15"/>
  <c r="CC204" i="15"/>
  <c r="CG206" i="15"/>
  <c r="CQ204" i="15"/>
  <c r="CV206" i="15"/>
  <c r="CW64" i="21"/>
  <c r="CZ206" i="15"/>
  <c r="DD206" i="15"/>
  <c r="DE206" i="15"/>
  <c r="DE188" i="15"/>
  <c r="DJ204" i="15"/>
  <c r="BW206" i="15"/>
  <c r="BW64" i="21"/>
  <c r="CA64" i="21"/>
  <c r="CH188" i="15"/>
  <c r="CM188" i="15"/>
  <c r="CP197" i="15"/>
  <c r="DB206" i="15"/>
  <c r="DE64" i="21"/>
  <c r="DM206" i="15"/>
  <c r="DN206" i="15"/>
  <c r="CC188" i="15"/>
  <c r="CJ206" i="15"/>
  <c r="CP64" i="21"/>
  <c r="CS197" i="15"/>
  <c r="DB64" i="21"/>
  <c r="DG64" i="21"/>
  <c r="BV204" i="15"/>
  <c r="BZ206" i="15"/>
  <c r="BZ64" i="21"/>
  <c r="BZ204" i="15"/>
  <c r="CF64" i="21"/>
  <c r="CH206" i="15"/>
  <c r="CM206" i="15"/>
  <c r="CM64" i="21"/>
  <c r="CR206" i="15"/>
  <c r="CV204" i="15"/>
  <c r="CY188" i="15"/>
  <c r="DD204" i="15"/>
  <c r="CC64" i="21"/>
  <c r="CH197" i="15"/>
  <c r="CO204" i="15"/>
  <c r="CS64" i="21"/>
  <c r="CX64" i="21"/>
  <c r="DA204" i="15"/>
  <c r="DL206" i="15"/>
  <c r="DO206" i="15"/>
  <c r="BT64" i="21"/>
  <c r="BY204" i="15"/>
  <c r="CE204" i="15"/>
  <c r="CL204" i="15"/>
  <c r="CN64" i="21"/>
  <c r="CU197" i="15"/>
  <c r="DF64" i="21"/>
  <c r="DF204" i="15"/>
  <c r="DI64" i="21"/>
  <c r="BY206" i="15"/>
  <c r="CH64" i="21"/>
  <c r="CL206" i="15"/>
  <c r="CR204" i="15"/>
  <c r="CY197" i="15"/>
  <c r="CZ64" i="21"/>
  <c r="BS204" i="15"/>
  <c r="CB206" i="15"/>
  <c r="CB64" i="21"/>
  <c r="CB204" i="15"/>
  <c r="CE64" i="21"/>
  <c r="CQ64" i="21"/>
  <c r="CS206" i="15"/>
  <c r="CU64" i="21"/>
  <c r="CW204" i="15"/>
  <c r="DH64" i="21"/>
  <c r="DH204" i="15"/>
  <c r="CE206" i="15"/>
  <c r="CG204" i="15"/>
  <c r="CM204" i="15"/>
  <c r="CP206" i="15"/>
  <c r="CV197" i="15"/>
  <c r="CX206" i="15"/>
  <c r="CY64" i="21"/>
  <c r="DC206" i="15"/>
  <c r="DC64" i="21"/>
  <c r="DE204" i="15"/>
  <c r="DH206" i="15"/>
  <c r="DK206" i="15"/>
  <c r="BU64" i="21"/>
  <c r="CA204" i="15"/>
  <c r="CD204" i="15"/>
  <c r="CK197" i="15"/>
  <c r="CN206" i="15"/>
  <c r="CP204" i="15"/>
  <c r="CT64" i="21"/>
  <c r="CT204" i="15"/>
  <c r="CY204" i="15"/>
  <c r="DA188" i="15"/>
  <c r="DF206" i="15"/>
  <c r="DG204" i="15"/>
  <c r="BV64" i="21"/>
  <c r="BX64" i="21"/>
  <c r="CA206" i="15"/>
  <c r="CO64" i="21"/>
  <c r="CQ206" i="15"/>
  <c r="CV64" i="21"/>
  <c r="CX204" i="15"/>
  <c r="DB204" i="15"/>
  <c r="DD64" i="21"/>
  <c r="DJ197" i="15"/>
  <c r="BT204" i="15"/>
  <c r="CG64" i="21"/>
  <c r="CK206" i="15"/>
  <c r="CK64" i="21"/>
  <c r="DA64" i="21"/>
  <c r="DJ206" i="15"/>
  <c r="DK204" i="15"/>
  <c r="CQ197" i="15"/>
  <c r="CJ188" i="15"/>
  <c r="BU188" i="15"/>
  <c r="BU187" i="15" s="1"/>
  <c r="BU186" i="15" s="1"/>
  <c r="BQ188" i="15"/>
  <c r="BS188" i="15"/>
  <c r="BN197" i="15"/>
  <c r="BR197" i="15"/>
  <c r="CL188" i="15"/>
  <c r="CL187" i="15" s="1"/>
  <c r="CL186" i="15" s="1"/>
  <c r="CF188" i="15"/>
  <c r="CZ188" i="15"/>
  <c r="BZ197" i="15"/>
  <c r="BT188" i="15"/>
  <c r="BT187" i="15" s="1"/>
  <c r="BT186" i="15" s="1"/>
  <c r="Z197" i="15"/>
  <c r="AP188" i="15"/>
  <c r="BJ188" i="15"/>
  <c r="V197" i="15"/>
  <c r="BV197" i="15"/>
  <c r="CT197" i="15"/>
  <c r="CI197" i="15"/>
  <c r="BP188" i="15"/>
  <c r="DK188" i="15"/>
  <c r="BG188" i="15"/>
  <c r="W197" i="15"/>
  <c r="W196" i="15" s="1"/>
  <c r="W195" i="15" s="1"/>
  <c r="AI197" i="15"/>
  <c r="AI196" i="15" s="1"/>
  <c r="AI195" i="15" s="1"/>
  <c r="BC188" i="15"/>
  <c r="AH197" i="15"/>
  <c r="CA197" i="15"/>
  <c r="BY188" i="15"/>
  <c r="AZ197" i="15"/>
  <c r="DK197" i="15"/>
  <c r="CO188" i="15"/>
  <c r="CD188" i="15"/>
  <c r="CD187" i="15" s="1"/>
  <c r="CD186" i="15" s="1"/>
  <c r="DF197" i="15"/>
  <c r="BU197" i="15"/>
  <c r="BO188" i="15"/>
  <c r="BH188" i="15"/>
  <c r="CC197" i="15"/>
  <c r="CO197" i="15"/>
  <c r="CB197" i="15"/>
  <c r="DF188" i="15"/>
  <c r="DF187" i="15" s="1"/>
  <c r="DF186" i="15" s="1"/>
  <c r="CE197" i="15"/>
  <c r="BL197" i="15"/>
  <c r="AR188" i="15"/>
  <c r="BJ197" i="15"/>
  <c r="AX188" i="15"/>
  <c r="CM197" i="15"/>
  <c r="AU197" i="15"/>
  <c r="DI197" i="15"/>
  <c r="DE197" i="15"/>
  <c r="CX197" i="15"/>
  <c r="CX188" i="15"/>
  <c r="CX187" i="15" s="1"/>
  <c r="CX186" i="15" s="1"/>
  <c r="BZ188" i="15"/>
  <c r="BG197" i="15"/>
  <c r="BG196" i="15" s="1"/>
  <c r="BG195" i="15" s="1"/>
  <c r="AU188" i="15"/>
  <c r="AV188" i="15"/>
  <c r="BX188" i="15"/>
  <c r="AM197" i="15"/>
  <c r="CG188" i="15"/>
  <c r="CR197" i="15"/>
  <c r="AL197" i="15"/>
  <c r="CD197" i="15"/>
  <c r="AW197" i="15"/>
  <c r="AY197" i="15"/>
  <c r="AY196" i="15" s="1"/>
  <c r="AY195" i="15" s="1"/>
  <c r="AV197" i="15"/>
  <c r="AV196" i="15" s="1"/>
  <c r="AV195" i="15" s="1"/>
  <c r="CE188" i="15"/>
  <c r="BI197" i="15"/>
  <c r="BT197" i="15"/>
  <c r="BI188" i="15"/>
  <c r="BV188" i="15"/>
  <c r="BH197" i="15"/>
  <c r="BH196" i="15" s="1"/>
  <c r="BH195" i="15" s="1"/>
  <c r="AF197" i="15"/>
  <c r="AF196" i="15" s="1"/>
  <c r="AF195" i="15" s="1"/>
  <c r="CN197" i="15"/>
  <c r="AQ197" i="15"/>
  <c r="CB188" i="15"/>
  <c r="BY197" i="15"/>
  <c r="CP188" i="15"/>
  <c r="CP187" i="15" s="1"/>
  <c r="CP186" i="15" s="1"/>
  <c r="DI188" i="15"/>
  <c r="CQ188" i="15"/>
  <c r="AO188" i="15"/>
  <c r="BD188" i="15"/>
  <c r="Y197" i="15"/>
  <c r="AY188" i="15"/>
  <c r="CZ197" i="15"/>
  <c r="CL197" i="15"/>
  <c r="DG197" i="15"/>
  <c r="BN188" i="15"/>
  <c r="AJ197" i="15"/>
  <c r="AJ196" i="15" s="1"/>
  <c r="AJ195" i="15" s="1"/>
  <c r="BA188" i="15"/>
  <c r="AS188" i="15"/>
  <c r="AN197" i="15"/>
  <c r="AS197" i="15"/>
  <c r="CF197" i="15"/>
  <c r="DD197" i="15"/>
  <c r="DA197" i="15"/>
  <c r="CG197" i="15"/>
  <c r="CN188" i="15"/>
  <c r="CN187" i="15" s="1"/>
  <c r="CN186" i="15" s="1"/>
  <c r="BB188" i="15"/>
  <c r="BF197" i="15"/>
  <c r="AB197" i="15"/>
  <c r="BS197" i="15"/>
  <c r="DB197" i="15"/>
  <c r="DB188" i="15"/>
  <c r="DH188" i="15"/>
  <c r="DH187" i="15" s="1"/>
  <c r="DH186" i="15" s="1"/>
  <c r="AN188" i="15"/>
  <c r="BO197" i="15"/>
  <c r="DD188" i="15"/>
  <c r="DD187" i="15" s="1"/>
  <c r="DD186" i="15" s="1"/>
  <c r="DC188" i="15"/>
  <c r="DC187" i="15" s="1"/>
  <c r="DC186" i="15" s="1"/>
  <c r="CS188" i="15"/>
  <c r="AZ188" i="15"/>
  <c r="BD197" i="15"/>
  <c r="BD196" i="15" s="1"/>
  <c r="BD195" i="15" s="1"/>
  <c r="BK188" i="15"/>
  <c r="BQ197" i="15"/>
  <c r="CU188" i="15"/>
  <c r="CW188" i="15"/>
  <c r="CW187" i="15" s="1"/>
  <c r="CW186" i="15" s="1"/>
  <c r="AM188" i="15"/>
  <c r="AC197" i="15"/>
  <c r="AQ188" i="15"/>
  <c r="AE197" i="15"/>
  <c r="CT188" i="15"/>
  <c r="CK188" i="15"/>
  <c r="AL188" i="15"/>
  <c r="CV188" i="15"/>
  <c r="AG197" i="15"/>
  <c r="BM197" i="15"/>
  <c r="DH197" i="15"/>
  <c r="X197" i="15"/>
  <c r="BP197" i="15"/>
  <c r="AW188" i="15"/>
  <c r="BA197" i="15"/>
  <c r="BK197" i="15"/>
  <c r="CW197" i="15"/>
  <c r="BE197" i="15"/>
  <c r="DC197" i="15"/>
  <c r="AD197" i="15"/>
  <c r="BX197" i="15"/>
  <c r="AA197" i="15"/>
  <c r="DJ188" i="15"/>
  <c r="DG188" i="15"/>
  <c r="BW188" i="15"/>
  <c r="CJ197" i="15"/>
  <c r="BW197" i="15"/>
  <c r="AT197" i="15"/>
  <c r="CA188" i="15"/>
  <c r="AO197" i="15"/>
  <c r="AT188" i="15"/>
  <c r="AX197" i="15"/>
  <c r="C56" i="23"/>
  <c r="X56" i="23" s="1"/>
  <c r="E39" i="23" a="1"/>
  <c r="E39" i="23" s="1"/>
  <c r="D39" i="23" s="1"/>
  <c r="AN96" i="23"/>
  <c r="AN98" i="23"/>
  <c r="CY98" i="23"/>
  <c r="CY96" i="23"/>
  <c r="CI98" i="23"/>
  <c r="CI96" i="23"/>
  <c r="DZ96" i="23"/>
  <c r="DZ98" i="23"/>
  <c r="DO96" i="23"/>
  <c r="DO98" i="23"/>
  <c r="BD11" i="21"/>
  <c r="BC11" i="21"/>
  <c r="CD98" i="23"/>
  <c r="CD96" i="23"/>
  <c r="CT96" i="23"/>
  <c r="CT98" i="23"/>
  <c r="DV96" i="23"/>
  <c r="DV98" i="23"/>
  <c r="AG96" i="23"/>
  <c r="AG98" i="23"/>
  <c r="BE98" i="23"/>
  <c r="BE96" i="23"/>
  <c r="CN98" i="23"/>
  <c r="CN96" i="23"/>
  <c r="P98" i="23"/>
  <c r="P96" i="23"/>
  <c r="DX96" i="23"/>
  <c r="DX98" i="23"/>
  <c r="AZ98" i="23"/>
  <c r="AZ96" i="23"/>
  <c r="Q96" i="23"/>
  <c r="Q98" i="23"/>
  <c r="CF98" i="23"/>
  <c r="CF96" i="23"/>
  <c r="N98" i="23"/>
  <c r="N96" i="23"/>
  <c r="CK98" i="23"/>
  <c r="CK96" i="23"/>
  <c r="DG96" i="23"/>
  <c r="DG98" i="23"/>
  <c r="DP98" i="23"/>
  <c r="DP96" i="23"/>
  <c r="DR98" i="23"/>
  <c r="DR96" i="23"/>
  <c r="AO96" i="23"/>
  <c r="AO98" i="23"/>
  <c r="BG98" i="23"/>
  <c r="BG96" i="23"/>
  <c r="DK96" i="23"/>
  <c r="DK98" i="23"/>
  <c r="EA96" i="23"/>
  <c r="EA98" i="23"/>
  <c r="CL96" i="23"/>
  <c r="CL98" i="23"/>
  <c r="DT98" i="23"/>
  <c r="DT96" i="23"/>
  <c r="BL98" i="23"/>
  <c r="BL96" i="23"/>
  <c r="AK98" i="23"/>
  <c r="AK96" i="23"/>
  <c r="H96" i="23"/>
  <c r="H98" i="23"/>
  <c r="BR98" i="23"/>
  <c r="BR96" i="23"/>
  <c r="BV98" i="23"/>
  <c r="BV96" i="23"/>
  <c r="Y96" i="23"/>
  <c r="Y98" i="23"/>
  <c r="I98" i="23"/>
  <c r="I96" i="23"/>
  <c r="Z96" i="23"/>
  <c r="Z98" i="23"/>
  <c r="CG96" i="23"/>
  <c r="CG98" i="23"/>
  <c r="CZ96" i="23"/>
  <c r="CZ98" i="23"/>
  <c r="BS96" i="23"/>
  <c r="BS98" i="23"/>
  <c r="BJ96" i="23"/>
  <c r="BJ98" i="23"/>
  <c r="DM96" i="23"/>
  <c r="DM98" i="23"/>
  <c r="M96" i="23"/>
  <c r="M98" i="23"/>
  <c r="DE98" i="23"/>
  <c r="DE96" i="23"/>
  <c r="DQ98" i="23"/>
  <c r="DQ96" i="23"/>
  <c r="B31" i="9"/>
  <c r="BD98" i="23"/>
  <c r="BD96" i="23"/>
  <c r="DH96" i="23"/>
  <c r="DH98" i="23"/>
  <c r="CU98" i="23"/>
  <c r="CU96" i="23"/>
  <c r="W98" i="23"/>
  <c r="W96" i="23"/>
  <c r="J96" i="23"/>
  <c r="J98" i="23"/>
  <c r="AP96" i="23"/>
  <c r="AP98" i="23"/>
  <c r="CM96" i="23"/>
  <c r="CM98" i="23"/>
  <c r="AI98" i="23"/>
  <c r="AI96" i="23"/>
  <c r="AR98" i="23"/>
  <c r="AR96" i="23"/>
  <c r="CC96" i="23"/>
  <c r="CC98" i="23"/>
  <c r="DD96" i="23"/>
  <c r="DD98" i="23"/>
  <c r="AY96" i="23"/>
  <c r="AY98" i="23"/>
  <c r="BN96" i="23"/>
  <c r="BN98" i="23"/>
  <c r="DY98" i="23"/>
  <c r="DY96" i="23"/>
  <c r="Q174" i="15"/>
  <c r="X98" i="23"/>
  <c r="X96" i="23"/>
  <c r="AH96" i="23"/>
  <c r="AH98" i="23"/>
  <c r="AA96" i="23"/>
  <c r="AA98" i="23"/>
  <c r="CX98" i="23"/>
  <c r="CX96" i="23"/>
  <c r="DF98" i="23"/>
  <c r="DF96" i="23"/>
  <c r="BZ98" i="23"/>
  <c r="BZ96" i="23"/>
  <c r="T98" i="23"/>
  <c r="T96" i="23"/>
  <c r="BK98" i="23"/>
  <c r="BK96" i="23"/>
  <c r="CH96" i="23"/>
  <c r="CH98" i="23"/>
  <c r="AE96" i="23"/>
  <c r="AE98" i="23"/>
  <c r="DI98" i="23"/>
  <c r="DI96" i="23"/>
  <c r="K98" i="23"/>
  <c r="K96" i="23"/>
  <c r="AX96" i="23"/>
  <c r="AX98" i="23"/>
  <c r="AF96" i="23"/>
  <c r="AF98" i="23"/>
  <c r="D56" i="23"/>
  <c r="Z39" i="23"/>
  <c r="DN96" i="23"/>
  <c r="DN98" i="23"/>
  <c r="S96" i="23"/>
  <c r="S98" i="23"/>
  <c r="L98" i="23"/>
  <c r="L96" i="23"/>
  <c r="AD98" i="23"/>
  <c r="AD96" i="23"/>
  <c r="CR98" i="23"/>
  <c r="CR96" i="23"/>
  <c r="CB98" i="23"/>
  <c r="CB96" i="23"/>
  <c r="AQ98" i="23"/>
  <c r="AQ96" i="23"/>
  <c r="N8" i="19"/>
  <c r="N9" i="19"/>
  <c r="CO96" i="23"/>
  <c r="CO98" i="23"/>
  <c r="E55" i="23"/>
  <c r="Z55" i="23"/>
  <c r="DB96" i="23"/>
  <c r="DB98" i="23"/>
  <c r="DL96" i="23"/>
  <c r="DL98" i="23"/>
  <c r="BW98" i="23"/>
  <c r="BW96" i="23"/>
  <c r="BM96" i="23"/>
  <c r="BM98" i="23"/>
  <c r="DW96" i="23"/>
  <c r="DW98" i="23"/>
  <c r="CP98" i="23"/>
  <c r="CP96" i="23"/>
  <c r="BT96" i="23"/>
  <c r="BT98" i="23"/>
  <c r="CV96" i="23"/>
  <c r="CV98" i="23"/>
  <c r="AC98" i="23"/>
  <c r="AC96" i="23"/>
  <c r="CW98" i="23"/>
  <c r="CW96" i="23"/>
  <c r="AM98" i="23"/>
  <c r="AM96" i="23"/>
  <c r="AU98" i="23"/>
  <c r="AU96" i="23"/>
  <c r="BO98" i="23"/>
  <c r="BO96" i="23"/>
  <c r="R96" i="23"/>
  <c r="R98" i="23"/>
  <c r="BP96" i="23"/>
  <c r="BP98" i="23"/>
  <c r="CJ98" i="23"/>
  <c r="CJ96" i="23"/>
  <c r="V98" i="23"/>
  <c r="V96" i="23"/>
  <c r="AL96" i="23"/>
  <c r="AL98" i="23"/>
  <c r="CQ98" i="23"/>
  <c r="CQ96" i="23"/>
  <c r="CA98" i="23"/>
  <c r="CA96" i="23"/>
  <c r="CS98" i="23"/>
  <c r="CS96" i="23"/>
  <c r="O9" i="19"/>
  <c r="O8" i="19"/>
  <c r="O7" i="19" s="1"/>
  <c r="DS96" i="23"/>
  <c r="DS98" i="23"/>
  <c r="AS98" i="23"/>
  <c r="AS96" i="23"/>
  <c r="U98" i="23"/>
  <c r="U96" i="23"/>
  <c r="BF98" i="23"/>
  <c r="BF96" i="23"/>
  <c r="BC98" i="23"/>
  <c r="BC96" i="23"/>
  <c r="BX96" i="23"/>
  <c r="BX98" i="23"/>
  <c r="BU96" i="23"/>
  <c r="BU98" i="23"/>
  <c r="CE98" i="23"/>
  <c r="CE96" i="23"/>
  <c r="O96" i="23"/>
  <c r="O98" i="23"/>
  <c r="AT98" i="23"/>
  <c r="AT96" i="23"/>
  <c r="AG10" i="21"/>
  <c r="B30" i="9"/>
  <c r="R54" i="15"/>
  <c r="T51" i="21"/>
  <c r="T53" i="21" s="1"/>
  <c r="T57" i="21" s="1"/>
  <c r="R45" i="15"/>
  <c r="CO35" i="22"/>
  <c r="CO53" i="22"/>
  <c r="DC55" i="21"/>
  <c r="DC78" i="21"/>
  <c r="CO54" i="22" s="1"/>
  <c r="R85" i="15"/>
  <c r="P136" i="15"/>
  <c r="R95" i="15"/>
  <c r="R49" i="15"/>
  <c r="R47" i="15" s="1"/>
  <c r="Q136" i="15"/>
  <c r="R68" i="15"/>
  <c r="R44" i="15"/>
  <c r="R167" i="15"/>
  <c r="AE61" i="24"/>
  <c r="AT15" i="21"/>
  <c r="F43" i="9" s="1"/>
  <c r="AT14" i="21"/>
  <c r="AT35" i="21" s="1"/>
  <c r="R57" i="15"/>
  <c r="R121" i="14"/>
  <c r="R49" i="14"/>
  <c r="Q15" i="15"/>
  <c r="Q8" i="15" s="1"/>
  <c r="R168" i="14"/>
  <c r="R100" i="15"/>
  <c r="R44" i="14"/>
  <c r="T135" i="15"/>
  <c r="Q137" i="14"/>
  <c r="R137" i="14" s="1"/>
  <c r="R159" i="15"/>
  <c r="Q64" i="15"/>
  <c r="Q152" i="15"/>
  <c r="T64" i="14"/>
  <c r="P153" i="14"/>
  <c r="R153" i="14" s="1"/>
  <c r="P175" i="14"/>
  <c r="R175" i="14" s="1"/>
  <c r="T162" i="15"/>
  <c r="R62" i="15"/>
  <c r="R101" i="15"/>
  <c r="R81" i="14"/>
  <c r="R161" i="15"/>
  <c r="K36" i="13"/>
  <c r="P15" i="15"/>
  <c r="R125" i="14"/>
  <c r="R141" i="14"/>
  <c r="R42" i="14"/>
  <c r="P75" i="15"/>
  <c r="R171" i="14"/>
  <c r="R18" i="15"/>
  <c r="R173" i="14"/>
  <c r="T116" i="14"/>
  <c r="T115" i="14" s="1"/>
  <c r="R79" i="14"/>
  <c r="R158" i="15"/>
  <c r="R37" i="15"/>
  <c r="R94" i="15"/>
  <c r="Q116" i="15"/>
  <c r="Q115" i="15" s="1"/>
  <c r="R127" i="14"/>
  <c r="R138" i="15"/>
  <c r="R155" i="14"/>
  <c r="R128" i="14"/>
  <c r="K38" i="13"/>
  <c r="T86" i="14"/>
  <c r="R141" i="15"/>
  <c r="T103" i="14"/>
  <c r="R67" i="15"/>
  <c r="R146" i="14"/>
  <c r="R178" i="15"/>
  <c r="R112" i="14"/>
  <c r="R177" i="15"/>
  <c r="T34" i="15"/>
  <c r="T75" i="14"/>
  <c r="AA16" i="23" s="1"/>
  <c r="R63" i="14"/>
  <c r="T35" i="14"/>
  <c r="M21" i="13" s="1"/>
  <c r="R55" i="15"/>
  <c r="S97" i="14"/>
  <c r="L30" i="13"/>
  <c r="S8" i="14"/>
  <c r="Q163" i="15"/>
  <c r="Q66" i="14"/>
  <c r="P66" i="14"/>
  <c r="P38" i="14"/>
  <c r="Q38" i="14"/>
  <c r="T230" i="15"/>
  <c r="W67" i="21"/>
  <c r="X52" i="21"/>
  <c r="H20" i="9"/>
  <c r="G20" i="9" s="1"/>
  <c r="Q20" i="9" s="1"/>
  <c r="T22" i="15"/>
  <c r="U23" i="14"/>
  <c r="U29" i="14" s="1"/>
  <c r="G5" i="22"/>
  <c r="U226" i="15"/>
  <c r="P78" i="14"/>
  <c r="Q78" i="14"/>
  <c r="R101" i="14"/>
  <c r="R46" i="15"/>
  <c r="R69" i="14"/>
  <c r="R110" i="14"/>
  <c r="R154" i="15"/>
  <c r="R95" i="14"/>
  <c r="Z14" i="23"/>
  <c r="L43" i="13"/>
  <c r="R40" i="14"/>
  <c r="R167" i="14"/>
  <c r="R120" i="14"/>
  <c r="R38" i="15"/>
  <c r="Q87" i="14"/>
  <c r="Q60" i="15"/>
  <c r="U113" i="15"/>
  <c r="R78" i="15"/>
  <c r="T123" i="14"/>
  <c r="T122" i="14" s="1"/>
  <c r="S135" i="14"/>
  <c r="L42" i="13"/>
  <c r="P154" i="14"/>
  <c r="Q154" i="14"/>
  <c r="Q51" i="15"/>
  <c r="R41" i="14"/>
  <c r="R39" i="14"/>
  <c r="AA15" i="23"/>
  <c r="P46" i="14"/>
  <c r="Q46" i="14"/>
  <c r="R81" i="15"/>
  <c r="R138" i="14"/>
  <c r="Q164" i="14"/>
  <c r="T163" i="14"/>
  <c r="AB48" i="23"/>
  <c r="AC2" i="23"/>
  <c r="AB39" i="23"/>
  <c r="AB55" i="23"/>
  <c r="AB38" i="23"/>
  <c r="AB35" i="23"/>
  <c r="AB36" i="23"/>
  <c r="AB53" i="23"/>
  <c r="AB52" i="23"/>
  <c r="AB37" i="23"/>
  <c r="AB54" i="23"/>
  <c r="W2" i="23"/>
  <c r="X48" i="23"/>
  <c r="X39" i="23"/>
  <c r="X38" i="23"/>
  <c r="X55" i="23"/>
  <c r="X35" i="23"/>
  <c r="X36" i="23"/>
  <c r="X53" i="23"/>
  <c r="X54" i="23"/>
  <c r="X37" i="23"/>
  <c r="X52" i="23"/>
  <c r="T174" i="14"/>
  <c r="R139" i="14"/>
  <c r="R157" i="14"/>
  <c r="R108" i="14"/>
  <c r="R58" i="14"/>
  <c r="Q61" i="14"/>
  <c r="Q60" i="14" s="1"/>
  <c r="J23" i="13" s="1"/>
  <c r="C7" i="3"/>
  <c r="V90" i="15"/>
  <c r="W90" i="15" s="1"/>
  <c r="R52" i="15"/>
  <c r="Q122" i="15"/>
  <c r="Q227" i="15"/>
  <c r="P61" i="14"/>
  <c r="R148" i="14"/>
  <c r="R79" i="15"/>
  <c r="R107" i="14"/>
  <c r="P158" i="14"/>
  <c r="Q158" i="14"/>
  <c r="R56" i="15"/>
  <c r="R17" i="14"/>
  <c r="R178" i="14"/>
  <c r="R119" i="15"/>
  <c r="P52" i="14"/>
  <c r="Q52" i="14"/>
  <c r="T51" i="14"/>
  <c r="Q233" i="15"/>
  <c r="S230" i="15"/>
  <c r="Q231" i="15"/>
  <c r="R68" i="14"/>
  <c r="Q113" i="14"/>
  <c r="J32" i="13" s="1"/>
  <c r="I23" i="13"/>
  <c r="T144" i="14"/>
  <c r="Q145" i="14"/>
  <c r="R63" i="15"/>
  <c r="I16" i="9"/>
  <c r="J16" i="9" s="1"/>
  <c r="S53" i="21"/>
  <c r="S57" i="21" s="1"/>
  <c r="U90" i="14"/>
  <c r="U86" i="15"/>
  <c r="P48" i="14"/>
  <c r="P119" i="14"/>
  <c r="Q119" i="14"/>
  <c r="T15" i="14"/>
  <c r="T8" i="14" s="1"/>
  <c r="Q232" i="15"/>
  <c r="R120" i="15"/>
  <c r="P35" i="15"/>
  <c r="R159" i="14"/>
  <c r="F64" i="24"/>
  <c r="F20" i="24"/>
  <c r="F35" i="24"/>
  <c r="F37" i="24" s="1"/>
  <c r="U93" i="15" s="1"/>
  <c r="F66" i="24"/>
  <c r="F65" i="24"/>
  <c r="F53" i="24"/>
  <c r="F55" i="24" s="1"/>
  <c r="P56" i="14"/>
  <c r="Q56" i="14"/>
  <c r="R149" i="14"/>
  <c r="R111" i="14"/>
  <c r="Q48" i="14"/>
  <c r="Q47" i="14" s="1"/>
  <c r="R43" i="14"/>
  <c r="P36" i="14"/>
  <c r="P55" i="14"/>
  <c r="Q55" i="14"/>
  <c r="R147" i="14"/>
  <c r="R140" i="15"/>
  <c r="U181" i="15"/>
  <c r="Z16" i="23"/>
  <c r="S74" i="14"/>
  <c r="L26" i="13"/>
  <c r="Q126" i="14"/>
  <c r="J37" i="13" s="1"/>
  <c r="P126" i="14"/>
  <c r="M37" i="13"/>
  <c r="I37" i="13" s="1"/>
  <c r="Q36" i="14"/>
  <c r="R80" i="14"/>
  <c r="R166" i="14"/>
  <c r="R128" i="15"/>
  <c r="R70" i="15"/>
  <c r="T92" i="14"/>
  <c r="Q93" i="14"/>
  <c r="Q92" i="14" s="1"/>
  <c r="J29" i="13" s="1"/>
  <c r="R71" i="14"/>
  <c r="P140" i="14"/>
  <c r="Q140" i="14"/>
  <c r="Q209" i="14"/>
  <c r="R94" i="14"/>
  <c r="U170" i="14"/>
  <c r="R45" i="14"/>
  <c r="R67" i="14"/>
  <c r="P76" i="14"/>
  <c r="Q106" i="14"/>
  <c r="P106" i="14"/>
  <c r="R169" i="15"/>
  <c r="S34" i="14"/>
  <c r="L21" i="13"/>
  <c r="P70" i="14"/>
  <c r="Q70" i="14"/>
  <c r="Q64" i="14" s="1"/>
  <c r="J24" i="13" s="1"/>
  <c r="Q92" i="15"/>
  <c r="R172" i="15"/>
  <c r="U14" i="15"/>
  <c r="U26" i="14"/>
  <c r="R171" i="15"/>
  <c r="T74" i="15"/>
  <c r="Q76" i="14"/>
  <c r="S73" i="15"/>
  <c r="E30" i="22" s="1"/>
  <c r="E31" i="22" s="1"/>
  <c r="P150" i="14"/>
  <c r="Q150" i="14"/>
  <c r="Q169" i="14"/>
  <c r="P169" i="14"/>
  <c r="R50" i="14"/>
  <c r="M8" i="13"/>
  <c r="I8" i="13" s="1"/>
  <c r="P18" i="14"/>
  <c r="Q18" i="14"/>
  <c r="J8" i="13" s="1"/>
  <c r="R134" i="15"/>
  <c r="R77" i="15"/>
  <c r="R99" i="15"/>
  <c r="P172" i="14"/>
  <c r="Q172" i="14"/>
  <c r="U164" i="14"/>
  <c r="U163" i="15"/>
  <c r="R62" i="14"/>
  <c r="P134" i="14"/>
  <c r="Q134" i="14"/>
  <c r="J41" i="13" s="1"/>
  <c r="M41" i="13"/>
  <c r="I41" i="13" s="1"/>
  <c r="Q98" i="15"/>
  <c r="Q97" i="15" s="1"/>
  <c r="T152" i="14"/>
  <c r="M44" i="13" s="1"/>
  <c r="I44" i="13" s="1"/>
  <c r="Q83" i="14"/>
  <c r="Q82" i="14" s="1"/>
  <c r="J27" i="13" s="1"/>
  <c r="P177" i="14"/>
  <c r="Q177" i="14"/>
  <c r="Q174" i="14" s="1"/>
  <c r="J48" i="13" s="1"/>
  <c r="U65" i="14"/>
  <c r="U64" i="14" s="1"/>
  <c r="U64" i="15"/>
  <c r="R151" i="14"/>
  <c r="P109" i="14"/>
  <c r="Q109" i="14"/>
  <c r="T136" i="14"/>
  <c r="R179" i="14"/>
  <c r="P37" i="14"/>
  <c r="Q37" i="14"/>
  <c r="Q77" i="14"/>
  <c r="P77" i="14"/>
  <c r="R91" i="14"/>
  <c r="T97" i="15"/>
  <c r="E237" i="14"/>
  <c r="P83" i="14"/>
  <c r="R143" i="15"/>
  <c r="R153" i="15"/>
  <c r="P152" i="15"/>
  <c r="U13" i="15"/>
  <c r="U25" i="14"/>
  <c r="V65" i="15"/>
  <c r="V209" i="15"/>
  <c r="V209" i="14" s="1"/>
  <c r="M90" i="13" s="1"/>
  <c r="V164" i="15"/>
  <c r="V29" i="15"/>
  <c r="V32" i="15"/>
  <c r="V165" i="15"/>
  <c r="V165" i="14" s="1"/>
  <c r="V3" i="15"/>
  <c r="V113" i="15" s="1"/>
  <c r="V113" i="14" s="1"/>
  <c r="V170" i="15"/>
  <c r="V170" i="14" s="1"/>
  <c r="V208" i="15"/>
  <c r="V182" i="15"/>
  <c r="V221" i="15"/>
  <c r="G19" i="24"/>
  <c r="V1" i="15"/>
  <c r="V2" i="15"/>
  <c r="V30" i="15"/>
  <c r="W6" i="15"/>
  <c r="V31" i="15"/>
  <c r="V23" i="15"/>
  <c r="V26" i="15"/>
  <c r="V24" i="15"/>
  <c r="V25" i="15"/>
  <c r="R156" i="14"/>
  <c r="S162" i="14"/>
  <c r="L47" i="13"/>
  <c r="M46" i="13"/>
  <c r="I46" i="13" s="1"/>
  <c r="P161" i="14"/>
  <c r="Q161" i="14"/>
  <c r="J46" i="13" s="1"/>
  <c r="T181" i="14"/>
  <c r="Q182" i="14"/>
  <c r="Q181" i="14" s="1"/>
  <c r="J50" i="13" s="1"/>
  <c r="R54" i="14"/>
  <c r="M9" i="13"/>
  <c r="I9" i="13" s="1"/>
  <c r="P19" i="14"/>
  <c r="Q19" i="14"/>
  <c r="J9" i="13" s="1"/>
  <c r="Q100" i="14"/>
  <c r="P100" i="14"/>
  <c r="Q117" i="14"/>
  <c r="P99" i="14"/>
  <c r="T98" i="14"/>
  <c r="Q99" i="14"/>
  <c r="R71" i="15"/>
  <c r="Z15" i="23"/>
  <c r="L27" i="13"/>
  <c r="Q143" i="14"/>
  <c r="P143" i="14"/>
  <c r="Q104" i="14"/>
  <c r="L5" i="13"/>
  <c r="L4" i="13" s="1"/>
  <c r="L18" i="13" s="1"/>
  <c r="Q124" i="14"/>
  <c r="Q35" i="15"/>
  <c r="E36" i="24"/>
  <c r="E54" i="24"/>
  <c r="R69" i="15"/>
  <c r="R19" i="15"/>
  <c r="P117" i="14"/>
  <c r="K33" i="13"/>
  <c r="Q118" i="14"/>
  <c r="Q180" i="14"/>
  <c r="J49" i="13" s="1"/>
  <c r="U234" i="15"/>
  <c r="R57" i="14"/>
  <c r="R85" i="14"/>
  <c r="Q88" i="14"/>
  <c r="Q75" i="15"/>
  <c r="R114" i="14"/>
  <c r="R66" i="15"/>
  <c r="R142" i="14"/>
  <c r="S78" i="21"/>
  <c r="E54" i="22" s="1"/>
  <c r="E35" i="22"/>
  <c r="E53" i="22"/>
  <c r="AO78" i="21"/>
  <c r="AA54" i="22" s="1"/>
  <c r="AA53" i="22"/>
  <c r="AA35" i="22"/>
  <c r="F16" i="9"/>
  <c r="S79" i="21"/>
  <c r="S89" i="21" s="1"/>
  <c r="S86" i="21" s="1"/>
  <c r="F61" i="9"/>
  <c r="F31" i="9"/>
  <c r="BI13" i="21"/>
  <c r="BI14" i="21"/>
  <c r="BI35" i="21" s="1"/>
  <c r="BI15" i="21"/>
  <c r="AT61" i="24"/>
  <c r="BL78" i="21"/>
  <c r="AX54" i="22" s="1"/>
  <c r="BL55" i="21"/>
  <c r="AX53" i="22"/>
  <c r="AX35" i="22"/>
  <c r="AH78" i="21"/>
  <c r="T54" i="22" s="1"/>
  <c r="T35" i="22"/>
  <c r="T53" i="22"/>
  <c r="F29" i="9"/>
  <c r="BH14" i="21"/>
  <c r="BH35" i="21" s="1"/>
  <c r="BH15" i="21"/>
  <c r="AS61" i="24"/>
  <c r="BH13" i="21"/>
  <c r="R53" i="22"/>
  <c r="AF78" i="21"/>
  <c r="R54" i="22" s="1"/>
  <c r="R35" i="22"/>
  <c r="F37" i="9"/>
  <c r="F38" i="9"/>
  <c r="Z35" i="22"/>
  <c r="Z53" i="22"/>
  <c r="AN78" i="21"/>
  <c r="Z54" i="22" s="1"/>
  <c r="AA13" i="21"/>
  <c r="AA14" i="21"/>
  <c r="AA35" i="21" s="1"/>
  <c r="AA34" i="21" s="1"/>
  <c r="AA15" i="21"/>
  <c r="L61" i="24"/>
  <c r="Z13" i="21"/>
  <c r="Z14" i="21"/>
  <c r="Z35" i="21" s="1"/>
  <c r="Z34" i="21" s="1"/>
  <c r="Z15" i="21"/>
  <c r="K61" i="24"/>
  <c r="AQ13" i="21"/>
  <c r="AQ14" i="21"/>
  <c r="AQ35" i="21" s="1"/>
  <c r="AQ15" i="21"/>
  <c r="AB61" i="24"/>
  <c r="BF15" i="21"/>
  <c r="AQ61" i="24"/>
  <c r="BF13" i="21"/>
  <c r="BF14" i="21"/>
  <c r="BF35" i="21" s="1"/>
  <c r="C22" i="9"/>
  <c r="P22" i="9" s="1"/>
  <c r="O22" i="9"/>
  <c r="F59" i="9"/>
  <c r="BA13" i="21"/>
  <c r="BA14" i="21"/>
  <c r="BA35" i="21" s="1"/>
  <c r="BA15" i="21"/>
  <c r="AL61" i="24"/>
  <c r="AK78" i="21"/>
  <c r="W53" i="22"/>
  <c r="W35" i="22"/>
  <c r="Y14" i="21"/>
  <c r="Y35" i="21" s="1"/>
  <c r="Y34" i="21" s="1"/>
  <c r="Y15" i="21"/>
  <c r="J61" i="24"/>
  <c r="Y13" i="21"/>
  <c r="O25" i="9"/>
  <c r="C25" i="9"/>
  <c r="P25" i="9" s="1"/>
  <c r="AZ13" i="21"/>
  <c r="AZ14" i="21"/>
  <c r="AZ35" i="21" s="1"/>
  <c r="AZ15" i="21"/>
  <c r="AK61" i="24"/>
  <c r="F33" i="9"/>
  <c r="BJ78" i="21"/>
  <c r="BJ55" i="21"/>
  <c r="AV35" i="22"/>
  <c r="AV53" i="22"/>
  <c r="AB13" i="21"/>
  <c r="AB14" i="21"/>
  <c r="AB35" i="21" s="1"/>
  <c r="AB34" i="21" s="1"/>
  <c r="AB15" i="21"/>
  <c r="M61" i="24"/>
  <c r="C27" i="9"/>
  <c r="P27" i="9" s="1"/>
  <c r="O27" i="9"/>
  <c r="T14" i="21"/>
  <c r="T13" i="21"/>
  <c r="Q10" i="21"/>
  <c r="E61" i="24"/>
  <c r="T15" i="21"/>
  <c r="O19" i="9"/>
  <c r="C19" i="9"/>
  <c r="P19" i="9" s="1"/>
  <c r="AA61" i="24"/>
  <c r="AP13" i="21"/>
  <c r="AP14" i="21"/>
  <c r="AP35" i="21" s="1"/>
  <c r="AP15" i="21"/>
  <c r="F34" i="9"/>
  <c r="F35" i="9"/>
  <c r="AD15" i="21"/>
  <c r="O61" i="24"/>
  <c r="AD13" i="21"/>
  <c r="AD14" i="21"/>
  <c r="AD35" i="21" s="1"/>
  <c r="AD34" i="21" s="1"/>
  <c r="C17" i="9"/>
  <c r="O17" i="9"/>
  <c r="V13" i="21"/>
  <c r="V14" i="21"/>
  <c r="V35" i="21" s="1"/>
  <c r="V34" i="21" s="1"/>
  <c r="V15" i="21"/>
  <c r="G61" i="24"/>
  <c r="AJ78" i="21"/>
  <c r="V35" i="22"/>
  <c r="V53" i="22"/>
  <c r="AU13" i="21"/>
  <c r="AU14" i="21"/>
  <c r="AU35" i="21" s="1"/>
  <c r="AU15" i="21"/>
  <c r="AF61" i="24"/>
  <c r="BG13" i="21"/>
  <c r="BG14" i="21"/>
  <c r="BG35" i="21" s="1"/>
  <c r="BG15" i="21"/>
  <c r="AR61" i="24"/>
  <c r="AR15" i="21"/>
  <c r="AC61" i="24"/>
  <c r="AR13" i="21"/>
  <c r="AR14" i="21"/>
  <c r="AR35" i="21" s="1"/>
  <c r="C21" i="9"/>
  <c r="P21" i="9" s="1"/>
  <c r="O21" i="9"/>
  <c r="C26" i="9"/>
  <c r="P26" i="9" s="1"/>
  <c r="O26" i="9"/>
  <c r="AL78" i="21"/>
  <c r="X35" i="22"/>
  <c r="X53" i="22"/>
  <c r="BB13" i="21"/>
  <c r="BB14" i="21"/>
  <c r="BB35" i="21" s="1"/>
  <c r="BB15" i="21"/>
  <c r="AM61" i="24"/>
  <c r="X13" i="21"/>
  <c r="X14" i="21"/>
  <c r="X35" i="21" s="1"/>
  <c r="X34" i="21" s="1"/>
  <c r="X15" i="21"/>
  <c r="I61" i="24"/>
  <c r="F36" i="9"/>
  <c r="AC13" i="21"/>
  <c r="AC14" i="21"/>
  <c r="AC35" i="21" s="1"/>
  <c r="AC34" i="21" s="1"/>
  <c r="AC15" i="21"/>
  <c r="N61" i="24"/>
  <c r="F42" i="9"/>
  <c r="BN13" i="21"/>
  <c r="BN14" i="21"/>
  <c r="BN35" i="21" s="1"/>
  <c r="BN15" i="21"/>
  <c r="AY61" i="24"/>
  <c r="AM78" i="21"/>
  <c r="Y35" i="22"/>
  <c r="Y53" i="22"/>
  <c r="F32" i="9"/>
  <c r="AS78" i="21"/>
  <c r="AE35" i="22"/>
  <c r="AE53" i="22"/>
  <c r="AE13" i="21"/>
  <c r="AE14" i="21"/>
  <c r="AE35" i="21" s="1"/>
  <c r="AE34" i="21" s="1"/>
  <c r="AE15" i="21"/>
  <c r="P61" i="24"/>
  <c r="O28" i="9"/>
  <c r="C28" i="9"/>
  <c r="P28" i="9" s="1"/>
  <c r="F60" i="9"/>
  <c r="AI78" i="21"/>
  <c r="U35" i="22"/>
  <c r="U53" i="22"/>
  <c r="W13" i="21"/>
  <c r="W14" i="21"/>
  <c r="W35" i="21" s="1"/>
  <c r="W34" i="21" s="1"/>
  <c r="W15" i="21"/>
  <c r="H61" i="24"/>
  <c r="AY13" i="21"/>
  <c r="AY14" i="21"/>
  <c r="AY35" i="21" s="1"/>
  <c r="AY15" i="21"/>
  <c r="AJ61" i="24"/>
  <c r="O24" i="9"/>
  <c r="C24" i="9"/>
  <c r="P24" i="9" s="1"/>
  <c r="BM13" i="21"/>
  <c r="BM14" i="21"/>
  <c r="BM35" i="21" s="1"/>
  <c r="BM15" i="21"/>
  <c r="AX61" i="24"/>
  <c r="O20" i="9"/>
  <c r="C20" i="9"/>
  <c r="P20" i="9" s="1"/>
  <c r="AX13" i="21"/>
  <c r="AX14" i="21"/>
  <c r="AX35" i="21" s="1"/>
  <c r="AX15" i="21"/>
  <c r="AI61" i="24"/>
  <c r="BK55" i="21"/>
  <c r="AW35" i="22"/>
  <c r="AW53" i="22"/>
  <c r="BK78" i="21"/>
  <c r="F61" i="24"/>
  <c r="U15" i="21"/>
  <c r="U14" i="21"/>
  <c r="U13" i="21"/>
  <c r="BE13" i="21"/>
  <c r="BE14" i="21"/>
  <c r="BE35" i="21" s="1"/>
  <c r="BE15" i="21"/>
  <c r="AP61" i="24"/>
  <c r="AW14" i="21"/>
  <c r="AW35" i="21" s="1"/>
  <c r="AW15" i="21"/>
  <c r="AH61" i="24"/>
  <c r="AW13" i="21"/>
  <c r="C23" i="9"/>
  <c r="P23" i="9" s="1"/>
  <c r="O23" i="9"/>
  <c r="O18" i="9"/>
  <c r="C18" i="9"/>
  <c r="P18" i="9" s="1"/>
  <c r="AT78" i="21"/>
  <c r="AF53" i="22"/>
  <c r="AF35" i="22"/>
  <c r="AV13" i="21"/>
  <c r="AV14" i="21"/>
  <c r="AV35" i="21" s="1"/>
  <c r="AV15" i="21"/>
  <c r="AG61" i="24"/>
  <c r="E101" i="13" l="1"/>
  <c r="CL36" i="22"/>
  <c r="U104" i="15"/>
  <c r="U105" i="15"/>
  <c r="U105" i="14" s="1"/>
  <c r="S237" i="14"/>
  <c r="Q219" i="15"/>
  <c r="P219" i="15"/>
  <c r="I17" i="9"/>
  <c r="J17" i="9" s="1"/>
  <c r="R218" i="15"/>
  <c r="AB12" i="23"/>
  <c r="U124" i="14"/>
  <c r="R236" i="14"/>
  <c r="T96" i="15"/>
  <c r="W160" i="15"/>
  <c r="X160" i="15" s="1"/>
  <c r="CU53" i="22"/>
  <c r="DI55" i="21"/>
  <c r="CU35" i="22"/>
  <c r="DI78" i="21"/>
  <c r="CU54" i="22" s="1"/>
  <c r="AZ61" i="24"/>
  <c r="BO14" i="21"/>
  <c r="BO35" i="21" s="1"/>
  <c r="BO13" i="21"/>
  <c r="BO15" i="21"/>
  <c r="F64" i="9" s="1"/>
  <c r="CA55" i="21"/>
  <c r="CA78" i="21"/>
  <c r="BM54" i="22" s="1"/>
  <c r="BM53" i="22"/>
  <c r="BM35" i="22"/>
  <c r="Z100" i="13"/>
  <c r="Z103" i="13" s="1"/>
  <c r="BI130" i="14"/>
  <c r="Z40" i="13" s="1"/>
  <c r="D217" i="15"/>
  <c r="R131" i="15"/>
  <c r="R130" i="15" s="1"/>
  <c r="P130" i="15"/>
  <c r="P131" i="14"/>
  <c r="AM130" i="14"/>
  <c r="S40" i="13" s="1"/>
  <c r="S100" i="13"/>
  <c r="AX130" i="14"/>
  <c r="W40" i="13" s="1"/>
  <c r="W100" i="13"/>
  <c r="W103" i="13" s="1"/>
  <c r="U100" i="13"/>
  <c r="U103" i="13" s="1"/>
  <c r="AS130" i="14"/>
  <c r="U40" i="13" s="1"/>
  <c r="T100" i="13"/>
  <c r="T103" i="13" s="1"/>
  <c r="AO130" i="14"/>
  <c r="T40" i="13" s="1"/>
  <c r="BA130" i="14"/>
  <c r="X40" i="13" s="1"/>
  <c r="X100" i="13"/>
  <c r="X103" i="13" s="1"/>
  <c r="V100" i="13"/>
  <c r="V103" i="13" s="1"/>
  <c r="AU130" i="14"/>
  <c r="V40" i="13" s="1"/>
  <c r="BD130" i="14"/>
  <c r="Y100" i="13"/>
  <c r="Y103" i="13" s="1"/>
  <c r="Y40" i="13"/>
  <c r="AA100" i="13"/>
  <c r="AA103" i="13" s="1"/>
  <c r="BJ130" i="14"/>
  <c r="AA40" i="13" s="1"/>
  <c r="U103" i="15"/>
  <c r="AB13" i="23" s="1"/>
  <c r="BR36" i="21"/>
  <c r="BR34" i="21" s="1"/>
  <c r="BD36" i="22"/>
  <c r="D57" i="12"/>
  <c r="F104" i="15" s="1"/>
  <c r="CV61" i="24"/>
  <c r="DK14" i="21"/>
  <c r="DK35" i="21" s="1"/>
  <c r="DK13" i="21"/>
  <c r="DK15" i="21"/>
  <c r="D65" i="12"/>
  <c r="F145" i="15" s="1"/>
  <c r="CC55" i="21"/>
  <c r="CC78" i="21"/>
  <c r="BO54" i="22" s="1"/>
  <c r="BO35" i="22"/>
  <c r="BO53" i="22"/>
  <c r="D66" i="12"/>
  <c r="F160" i="15" s="1"/>
  <c r="D58" i="12"/>
  <c r="F105" i="15" s="1"/>
  <c r="D67" i="12"/>
  <c r="F176" i="15" s="1"/>
  <c r="D68" i="12"/>
  <c r="D17" i="3"/>
  <c r="D15" i="3"/>
  <c r="D14" i="3"/>
  <c r="AL87" i="15"/>
  <c r="AQ182" i="16"/>
  <c r="AQ181" i="16" s="1"/>
  <c r="AQ96" i="16" s="1"/>
  <c r="AQ73" i="16" s="1"/>
  <c r="CE182" i="16"/>
  <c r="CE16" i="16" s="1"/>
  <c r="CW182" i="16"/>
  <c r="CW16" i="16" s="1"/>
  <c r="CY182" i="16"/>
  <c r="CY16" i="16" s="1"/>
  <c r="DA182" i="16"/>
  <c r="DA16" i="16" s="1"/>
  <c r="DE182" i="16"/>
  <c r="DE181" i="16" s="1"/>
  <c r="DE96" i="16" s="1"/>
  <c r="DE73" i="16" s="1"/>
  <c r="AF182" i="16"/>
  <c r="BN182" i="16"/>
  <c r="BL35" i="22"/>
  <c r="BL53" i="22"/>
  <c r="BZ55" i="21"/>
  <c r="BZ78" i="21"/>
  <c r="BL54" i="22" s="1"/>
  <c r="AB22" i="18"/>
  <c r="D85" i="17"/>
  <c r="E85" i="17"/>
  <c r="BQ35" i="22"/>
  <c r="CE78" i="21"/>
  <c r="BQ54" i="22" s="1"/>
  <c r="CE55" i="21"/>
  <c r="BQ53" i="22"/>
  <c r="G56" i="12"/>
  <c r="H69" i="12"/>
  <c r="AI69" i="12"/>
  <c r="AH69" i="12"/>
  <c r="Q69" i="12"/>
  <c r="P69" i="12"/>
  <c r="DV69" i="12"/>
  <c r="DJ69" i="12"/>
  <c r="BS69" i="12"/>
  <c r="DO182" i="16"/>
  <c r="DQ182" i="16"/>
  <c r="DQ16" i="16" s="1"/>
  <c r="DU182" i="16"/>
  <c r="AV182" i="16"/>
  <c r="CD182" i="16"/>
  <c r="CD16" i="16" s="1"/>
  <c r="CR78" i="21"/>
  <c r="CD54" i="22" s="1"/>
  <c r="CR55" i="21"/>
  <c r="CD35" i="22"/>
  <c r="CD53" i="22"/>
  <c r="DF55" i="21"/>
  <c r="CR35" i="22"/>
  <c r="DF78" i="21"/>
  <c r="CR54" i="22" s="1"/>
  <c r="CR53" i="22"/>
  <c r="E86" i="17"/>
  <c r="D86" i="17"/>
  <c r="BV78" i="21"/>
  <c r="BH54" i="22" s="1"/>
  <c r="BV55" i="21"/>
  <c r="BH35" i="22"/>
  <c r="BH53" i="22"/>
  <c r="DD78" i="21"/>
  <c r="CP54" i="22" s="1"/>
  <c r="DD55" i="21"/>
  <c r="CP53" i="22"/>
  <c r="CP35" i="22"/>
  <c r="CM55" i="21"/>
  <c r="BY53" i="22"/>
  <c r="CM78" i="21"/>
  <c r="BY54" i="22" s="1"/>
  <c r="BY35" i="22"/>
  <c r="AX69" i="12"/>
  <c r="BH69" i="12"/>
  <c r="R69" i="12"/>
  <c r="O69" i="12"/>
  <c r="S69" i="12"/>
  <c r="DL69" i="12"/>
  <c r="CN69" i="12"/>
  <c r="BA69" i="12"/>
  <c r="AD182" i="16"/>
  <c r="BL182" i="16"/>
  <c r="BL16" i="16" s="1"/>
  <c r="CT182" i="16"/>
  <c r="CT181" i="16" s="1"/>
  <c r="CT96" i="16" s="1"/>
  <c r="CT73" i="16" s="1"/>
  <c r="BN53" i="22"/>
  <c r="CB78" i="21"/>
  <c r="BN54" i="22" s="1"/>
  <c r="BN35" i="22"/>
  <c r="CB55" i="21"/>
  <c r="CS78" i="21"/>
  <c r="CE54" i="22" s="1"/>
  <c r="CS55" i="21"/>
  <c r="CE35" i="22"/>
  <c r="CE53" i="22"/>
  <c r="D87" i="17"/>
  <c r="E87" i="17"/>
  <c r="AR69" i="12"/>
  <c r="CK69" i="12"/>
  <c r="N69" i="12"/>
  <c r="AE69" i="12"/>
  <c r="AK69" i="12"/>
  <c r="CT69" i="12"/>
  <c r="BT69" i="12"/>
  <c r="AM69" i="12"/>
  <c r="BX182" i="16"/>
  <c r="EA182" i="16"/>
  <c r="V182" i="16"/>
  <c r="X182" i="16"/>
  <c r="Z182" i="16"/>
  <c r="AT182" i="16"/>
  <c r="CB182" i="16"/>
  <c r="CB16" i="16" s="1"/>
  <c r="DJ182" i="16"/>
  <c r="CP78" i="21"/>
  <c r="CB54" i="22" s="1"/>
  <c r="CB35" i="22"/>
  <c r="CB53" i="22"/>
  <c r="CP55" i="21"/>
  <c r="CN55" i="21"/>
  <c r="BZ35" i="22"/>
  <c r="CN78" i="21"/>
  <c r="BZ54" i="22" s="1"/>
  <c r="BZ53" i="22"/>
  <c r="BS53" i="22"/>
  <c r="CG55" i="21"/>
  <c r="CG78" i="21"/>
  <c r="BS54" i="22" s="1"/>
  <c r="BS35" i="22"/>
  <c r="BX69" i="12"/>
  <c r="L69" i="12"/>
  <c r="Y69" i="12"/>
  <c r="AZ69" i="12"/>
  <c r="AY69" i="12"/>
  <c r="BW69" i="12"/>
  <c r="BB69" i="12"/>
  <c r="AA69" i="12"/>
  <c r="CM182" i="16"/>
  <c r="CM181" i="16" s="1"/>
  <c r="CM96" i="16" s="1"/>
  <c r="CM73" i="16" s="1"/>
  <c r="AJ182" i="16"/>
  <c r="AJ16" i="16" s="1"/>
  <c r="AL182" i="16"/>
  <c r="AL181" i="16" s="1"/>
  <c r="AL96" i="16" s="1"/>
  <c r="AL73" i="16" s="1"/>
  <c r="AN182" i="16"/>
  <c r="AN16" i="16" s="1"/>
  <c r="AP182" i="16"/>
  <c r="BJ182" i="16"/>
  <c r="CR182" i="16"/>
  <c r="DZ182" i="16"/>
  <c r="BE35" i="22"/>
  <c r="BS78" i="21"/>
  <c r="BE54" i="22" s="1"/>
  <c r="BS55" i="21"/>
  <c r="BE53" i="22"/>
  <c r="G59" i="12"/>
  <c r="U176" i="15"/>
  <c r="BY55" i="21"/>
  <c r="BK53" i="22"/>
  <c r="BK35" i="22"/>
  <c r="BY78" i="21"/>
  <c r="BK54" i="22" s="1"/>
  <c r="DH69" i="12"/>
  <c r="X69" i="12"/>
  <c r="AT69" i="12"/>
  <c r="BN69" i="12"/>
  <c r="BP69" i="12"/>
  <c r="BG69" i="12"/>
  <c r="AN69" i="12"/>
  <c r="DW69" i="12"/>
  <c r="BB182" i="16"/>
  <c r="BB16" i="16" s="1"/>
  <c r="BD182" i="16"/>
  <c r="BF182" i="16"/>
  <c r="BZ182" i="16"/>
  <c r="BZ181" i="16" s="1"/>
  <c r="BZ96" i="16" s="1"/>
  <c r="BZ73" i="16" s="1"/>
  <c r="DH182" i="16"/>
  <c r="DE55" i="21"/>
  <c r="CQ35" i="22"/>
  <c r="CQ53" i="22"/>
  <c r="DE78" i="21"/>
  <c r="CQ54" i="22" s="1"/>
  <c r="G16" i="27"/>
  <c r="G17" i="27" s="1"/>
  <c r="G101" i="2"/>
  <c r="AL31" i="27"/>
  <c r="AL32" i="27"/>
  <c r="AL89" i="15" s="1"/>
  <c r="CX78" i="21"/>
  <c r="CJ54" i="22" s="1"/>
  <c r="CJ53" i="22"/>
  <c r="CJ35" i="22"/>
  <c r="CX55" i="21"/>
  <c r="BV69" i="12"/>
  <c r="AS69" i="12"/>
  <c r="BM69" i="12"/>
  <c r="CA69" i="12"/>
  <c r="CC69" i="12"/>
  <c r="AO69" i="12"/>
  <c r="AC69" i="12"/>
  <c r="DS182" i="16"/>
  <c r="DS16" i="16" s="1"/>
  <c r="BP182" i="16"/>
  <c r="BP181" i="16" s="1"/>
  <c r="BP96" i="16" s="1"/>
  <c r="BP73" i="16" s="1"/>
  <c r="BR182" i="16"/>
  <c r="BT182" i="16"/>
  <c r="BV182" i="16"/>
  <c r="CP182" i="16"/>
  <c r="DX182" i="16"/>
  <c r="AF24" i="18"/>
  <c r="L24" i="18" s="1"/>
  <c r="D24" i="18" s="1"/>
  <c r="U24" i="15"/>
  <c r="G57" i="12"/>
  <c r="CT35" i="22"/>
  <c r="CT53" i="22"/>
  <c r="DH78" i="21"/>
  <c r="CT54" i="22" s="1"/>
  <c r="DH55" i="21"/>
  <c r="G67" i="12"/>
  <c r="Z69" i="12"/>
  <c r="BL69" i="12"/>
  <c r="BZ69" i="12"/>
  <c r="CP69" i="12"/>
  <c r="CO69" i="12"/>
  <c r="AB69" i="12"/>
  <c r="I69" i="12"/>
  <c r="DT182" i="16"/>
  <c r="DT16" i="16" s="1"/>
  <c r="CF182" i="16"/>
  <c r="CF181" i="16" s="1"/>
  <c r="CF96" i="16" s="1"/>
  <c r="CF73" i="16" s="1"/>
  <c r="CH182" i="16"/>
  <c r="CH181" i="16" s="1"/>
  <c r="CH96" i="16" s="1"/>
  <c r="CH73" i="16" s="1"/>
  <c r="CJ182" i="16"/>
  <c r="CJ16" i="16" s="1"/>
  <c r="CL182" i="16"/>
  <c r="DF182" i="16"/>
  <c r="DF16" i="16" s="1"/>
  <c r="AG182" i="16"/>
  <c r="AG181" i="16" s="1"/>
  <c r="AG96" i="16" s="1"/>
  <c r="AG73" i="16" s="1"/>
  <c r="BV53" i="22"/>
  <c r="CJ55" i="21"/>
  <c r="CJ78" i="21"/>
  <c r="BV54" i="22" s="1"/>
  <c r="BV35" i="22"/>
  <c r="DG55" i="21"/>
  <c r="CS35" i="22"/>
  <c r="DG78" i="21"/>
  <c r="CS54" i="22" s="1"/>
  <c r="CS53" i="22"/>
  <c r="U145" i="15"/>
  <c r="CD55" i="21"/>
  <c r="CD78" i="21"/>
  <c r="BP54" i="22" s="1"/>
  <c r="BP53" i="22"/>
  <c r="BP35" i="22"/>
  <c r="G66" i="12"/>
  <c r="BX55" i="21"/>
  <c r="BJ35" i="22"/>
  <c r="BJ53" i="22"/>
  <c r="BX78" i="21"/>
  <c r="BJ54" i="22" s="1"/>
  <c r="CV69" i="12"/>
  <c r="BY69" i="12"/>
  <c r="CL69" i="12"/>
  <c r="CZ69" i="12"/>
  <c r="DA69" i="12"/>
  <c r="J69" i="12"/>
  <c r="U102" i="15"/>
  <c r="V69" i="12"/>
  <c r="BH182" i="16"/>
  <c r="BH16" i="16" s="1"/>
  <c r="CV182" i="16"/>
  <c r="CV16" i="16" s="1"/>
  <c r="CX182" i="16"/>
  <c r="CX181" i="16" s="1"/>
  <c r="CX96" i="16" s="1"/>
  <c r="CX73" i="16" s="1"/>
  <c r="CZ182" i="16"/>
  <c r="CZ16" i="16" s="1"/>
  <c r="DB182" i="16"/>
  <c r="DB16" i="16" s="1"/>
  <c r="DV182" i="16"/>
  <c r="DV16" i="16" s="1"/>
  <c r="AW182" i="16"/>
  <c r="AW16" i="16" s="1"/>
  <c r="AQ69" i="12"/>
  <c r="CM69" i="12"/>
  <c r="CY69" i="12"/>
  <c r="DO69" i="12"/>
  <c r="DT69" i="12"/>
  <c r="T69" i="12"/>
  <c r="AP69" i="12"/>
  <c r="CC35" i="22"/>
  <c r="CQ78" i="21"/>
  <c r="CC54" i="22" s="1"/>
  <c r="CC53" i="22"/>
  <c r="CQ55" i="21"/>
  <c r="BX53" i="22"/>
  <c r="CL78" i="21"/>
  <c r="BX54" i="22" s="1"/>
  <c r="CL55" i="21"/>
  <c r="BX35" i="22"/>
  <c r="G68" i="12"/>
  <c r="BO69" i="12"/>
  <c r="CX69" i="12"/>
  <c r="DN69" i="12"/>
  <c r="DX69" i="12"/>
  <c r="U69" i="12"/>
  <c r="AL69" i="12"/>
  <c r="BE69" i="12"/>
  <c r="EH182" i="16"/>
  <c r="EH16" i="16" s="1"/>
  <c r="AU182" i="16"/>
  <c r="AU16" i="16" s="1"/>
  <c r="CC182" i="16"/>
  <c r="CY78" i="21"/>
  <c r="CK54" i="22" s="1"/>
  <c r="CK35" i="22"/>
  <c r="CK53" i="22"/>
  <c r="CY55" i="21"/>
  <c r="CT78" i="21"/>
  <c r="CF54" i="22" s="1"/>
  <c r="CF53" i="22"/>
  <c r="CF35" i="22"/>
  <c r="CT55" i="21"/>
  <c r="BQ78" i="21"/>
  <c r="BC54" i="22" s="1"/>
  <c r="BQ55" i="21"/>
  <c r="BC53" i="22"/>
  <c r="BC35" i="22"/>
  <c r="CM35" i="22"/>
  <c r="DA78" i="21"/>
  <c r="CM54" i="22" s="1"/>
  <c r="DA55" i="21"/>
  <c r="CM53" i="22"/>
  <c r="G65" i="12"/>
  <c r="CO78" i="21"/>
  <c r="CA54" i="22" s="1"/>
  <c r="CO55" i="21"/>
  <c r="CA35" i="22"/>
  <c r="CA53" i="22"/>
  <c r="CU69" i="12"/>
  <c r="DM69" i="12"/>
  <c r="DR69" i="12"/>
  <c r="DP69" i="12"/>
  <c r="AJ69" i="12"/>
  <c r="BC69" i="12"/>
  <c r="BU69" i="12"/>
  <c r="CN182" i="16"/>
  <c r="U182" i="16"/>
  <c r="U182" i="14" s="1"/>
  <c r="U181" i="14" s="1"/>
  <c r="W182" i="16"/>
  <c r="W181" i="16" s="1"/>
  <c r="W96" i="16" s="1"/>
  <c r="W73" i="16" s="1"/>
  <c r="Y182" i="16"/>
  <c r="Y16" i="16" s="1"/>
  <c r="AC182" i="16"/>
  <c r="AC16" i="16" s="1"/>
  <c r="BK182" i="16"/>
  <c r="BK16" i="16" s="1"/>
  <c r="CS182" i="16"/>
  <c r="CS181" i="16" s="1"/>
  <c r="CS96" i="16" s="1"/>
  <c r="CS73" i="16" s="1"/>
  <c r="CH55" i="21"/>
  <c r="BT35" i="22"/>
  <c r="BT53" i="22"/>
  <c r="CH78" i="21"/>
  <c r="BT54" i="22" s="1"/>
  <c r="U118" i="15"/>
  <c r="BP78" i="21"/>
  <c r="BB54" i="22" s="1"/>
  <c r="BB35" i="22"/>
  <c r="BP55" i="21"/>
  <c r="BB53" i="22"/>
  <c r="BU78" i="21"/>
  <c r="BG54" i="22" s="1"/>
  <c r="BG35" i="22"/>
  <c r="BG53" i="22"/>
  <c r="BU55" i="21"/>
  <c r="G60" i="12"/>
  <c r="DK69" i="12"/>
  <c r="W69" i="12"/>
  <c r="DQ69" i="12"/>
  <c r="DC69" i="12"/>
  <c r="CW69" i="12"/>
  <c r="BD69" i="12"/>
  <c r="BR69" i="12"/>
  <c r="CF69" i="12"/>
  <c r="G58" i="12"/>
  <c r="BF35" i="22"/>
  <c r="BT55" i="21"/>
  <c r="BF53" i="22"/>
  <c r="BT78" i="21"/>
  <c r="BF54" i="22" s="1"/>
  <c r="DE69" i="12"/>
  <c r="CH69" i="12"/>
  <c r="DG69" i="12"/>
  <c r="CE69" i="12"/>
  <c r="CD69" i="12"/>
  <c r="BQ69" i="12"/>
  <c r="CG69" i="12"/>
  <c r="CR69" i="12"/>
  <c r="CK55" i="21"/>
  <c r="CK78" i="21"/>
  <c r="BW54" i="22" s="1"/>
  <c r="BW53" i="22"/>
  <c r="BW35" i="22"/>
  <c r="AI182" i="16"/>
  <c r="AI181" i="16" s="1"/>
  <c r="AI96" i="16" s="1"/>
  <c r="AI73" i="16" s="1"/>
  <c r="BA182" i="16"/>
  <c r="BA181" i="16" s="1"/>
  <c r="BA96" i="16" s="1"/>
  <c r="BA73" i="16" s="1"/>
  <c r="BC182" i="16"/>
  <c r="BE182" i="16"/>
  <c r="BE181" i="16" s="1"/>
  <c r="BE96" i="16" s="1"/>
  <c r="BE73" i="16" s="1"/>
  <c r="BI182" i="16"/>
  <c r="BI16" i="16" s="1"/>
  <c r="CQ182" i="16"/>
  <c r="CQ181" i="16" s="1"/>
  <c r="CQ96" i="16" s="1"/>
  <c r="CQ73" i="16" s="1"/>
  <c r="DY182" i="16"/>
  <c r="DY16" i="16" s="1"/>
  <c r="CI55" i="21"/>
  <c r="CI78" i="21"/>
  <c r="BU54" i="22" s="1"/>
  <c r="BU53" i="22"/>
  <c r="BU35" i="22"/>
  <c r="DS69" i="12"/>
  <c r="CI69" i="12"/>
  <c r="BI69" i="12"/>
  <c r="BJ69" i="12"/>
  <c r="CB69" i="12"/>
  <c r="CS69" i="12"/>
  <c r="DF69" i="12"/>
  <c r="AA182" i="16"/>
  <c r="AY182" i="16"/>
  <c r="AY181" i="16" s="1"/>
  <c r="AY96" i="16" s="1"/>
  <c r="AY73" i="16" s="1"/>
  <c r="BQ182" i="16"/>
  <c r="BQ181" i="16" s="1"/>
  <c r="BQ96" i="16" s="1"/>
  <c r="BQ73" i="16" s="1"/>
  <c r="BS182" i="16"/>
  <c r="BS16" i="16" s="1"/>
  <c r="BU182" i="16"/>
  <c r="BU181" i="16" s="1"/>
  <c r="BU96" i="16" s="1"/>
  <c r="BU73" i="16" s="1"/>
  <c r="BY182" i="16"/>
  <c r="BY16" i="16" s="1"/>
  <c r="DG182" i="16"/>
  <c r="DG16" i="16" s="1"/>
  <c r="AH182" i="16"/>
  <c r="AH16" i="16" s="1"/>
  <c r="CF78" i="21"/>
  <c r="BR54" i="22" s="1"/>
  <c r="CF55" i="21"/>
  <c r="BR35" i="22"/>
  <c r="BR53" i="22"/>
  <c r="CW78" i="21"/>
  <c r="CI54" i="22" s="1"/>
  <c r="CW55" i="21"/>
  <c r="CI35" i="22"/>
  <c r="CI53" i="22"/>
  <c r="V105" i="15"/>
  <c r="DB55" i="21"/>
  <c r="CN53" i="22"/>
  <c r="DB78" i="21"/>
  <c r="CN54" i="22" s="1"/>
  <c r="CN35" i="22"/>
  <c r="K69" i="12"/>
  <c r="M69" i="12"/>
  <c r="BK69" i="12"/>
  <c r="AV69" i="12"/>
  <c r="AU69" i="12"/>
  <c r="CQ69" i="12"/>
  <c r="DD69" i="12"/>
  <c r="DI69" i="12"/>
  <c r="AB182" i="16"/>
  <c r="AB16" i="16" s="1"/>
  <c r="BO182" i="16"/>
  <c r="BO181" i="16" s="1"/>
  <c r="BO96" i="16" s="1"/>
  <c r="BO73" i="16" s="1"/>
  <c r="CG182" i="16"/>
  <c r="CG181" i="16" s="1"/>
  <c r="CG96" i="16" s="1"/>
  <c r="CG73" i="16" s="1"/>
  <c r="CI182" i="16"/>
  <c r="CK182" i="16"/>
  <c r="CK181" i="16" s="1"/>
  <c r="CK96" i="16" s="1"/>
  <c r="CK73" i="16" s="1"/>
  <c r="CO182" i="16"/>
  <c r="CO181" i="16" s="1"/>
  <c r="CO96" i="16" s="1"/>
  <c r="CO73" i="16" s="1"/>
  <c r="DW182" i="16"/>
  <c r="DW16" i="16" s="1"/>
  <c r="DJ78" i="21"/>
  <c r="CV54" i="22" s="1"/>
  <c r="CV53" i="22"/>
  <c r="CV35" i="22"/>
  <c r="DJ55" i="21"/>
  <c r="BI53" i="22"/>
  <c r="BW78" i="21"/>
  <c r="BI54" i="22" s="1"/>
  <c r="BW55" i="21"/>
  <c r="BI35" i="22"/>
  <c r="CV78" i="21"/>
  <c r="CH54" i="22" s="1"/>
  <c r="CH35" i="22"/>
  <c r="CH53" i="22"/>
  <c r="CV55" i="21"/>
  <c r="AD69" i="12"/>
  <c r="BF69" i="12"/>
  <c r="AW69" i="12"/>
  <c r="AF69" i="12"/>
  <c r="AG69" i="12"/>
  <c r="DB69" i="12"/>
  <c r="DU69" i="12"/>
  <c r="CJ69" i="12"/>
  <c r="P237" i="14"/>
  <c r="Q237" i="14"/>
  <c r="R237" i="14" s="1"/>
  <c r="E102" i="13"/>
  <c r="K15" i="13"/>
  <c r="C10" i="3"/>
  <c r="S56" i="21"/>
  <c r="S55" i="21" s="1"/>
  <c r="Q162" i="15"/>
  <c r="AB56" i="23"/>
  <c r="Q152" i="14"/>
  <c r="J44" i="13" s="1"/>
  <c r="Q135" i="15"/>
  <c r="DJ187" i="15"/>
  <c r="DJ186" i="15" s="1"/>
  <c r="AQ196" i="15"/>
  <c r="AQ195" i="15" s="1"/>
  <c r="AM196" i="15"/>
  <c r="AM195" i="15" s="1"/>
  <c r="CF187" i="15"/>
  <c r="CF186" i="15" s="1"/>
  <c r="AP196" i="15"/>
  <c r="AP195" i="15" s="1"/>
  <c r="EE187" i="15"/>
  <c r="EE186" i="15" s="1"/>
  <c r="EB203" i="15"/>
  <c r="EB185" i="15" s="1"/>
  <c r="DU203" i="15"/>
  <c r="DU185" i="15" s="1"/>
  <c r="DS203" i="15"/>
  <c r="DS185" i="15" s="1"/>
  <c r="CL181" i="16"/>
  <c r="CL96" i="16" s="1"/>
  <c r="CL73" i="16" s="1"/>
  <c r="CL16" i="16"/>
  <c r="AG16" i="16"/>
  <c r="AA196" i="15"/>
  <c r="AA195" i="15" s="1"/>
  <c r="CK187" i="15"/>
  <c r="CK186" i="15" s="1"/>
  <c r="BX187" i="15"/>
  <c r="BX186" i="15" s="1"/>
  <c r="DE187" i="15"/>
  <c r="DE186" i="15" s="1"/>
  <c r="AI203" i="15"/>
  <c r="AI185" i="15" s="1"/>
  <c r="BL187" i="15"/>
  <c r="BL186" i="15" s="1"/>
  <c r="AR203" i="15"/>
  <c r="AR185" i="15" s="1"/>
  <c r="T187" i="15"/>
  <c r="T186" i="15" s="1"/>
  <c r="DO187" i="15"/>
  <c r="DO186" i="15" s="1"/>
  <c r="DW203" i="15"/>
  <c r="DW185" i="15" s="1"/>
  <c r="EC196" i="15"/>
  <c r="EC195" i="15" s="1"/>
  <c r="EA196" i="15"/>
  <c r="EA195" i="15" s="1"/>
  <c r="BH181" i="16"/>
  <c r="BH96" i="16" s="1"/>
  <c r="BH73" i="16" s="1"/>
  <c r="CT187" i="15"/>
  <c r="CT186" i="15" s="1"/>
  <c r="BG203" i="15"/>
  <c r="BG185" i="15" s="1"/>
  <c r="BB203" i="15"/>
  <c r="BB185" i="15" s="1"/>
  <c r="AE203" i="15"/>
  <c r="AE185" i="15" s="1"/>
  <c r="BC196" i="15"/>
  <c r="BC195" i="15" s="1"/>
  <c r="AR196" i="15"/>
  <c r="AR195" i="15" s="1"/>
  <c r="U196" i="15"/>
  <c r="U195" i="15" s="1"/>
  <c r="DT196" i="15"/>
  <c r="DT195" i="15" s="1"/>
  <c r="DY203" i="15"/>
  <c r="DY185" i="15" s="1"/>
  <c r="EE196" i="15"/>
  <c r="EE195" i="15" s="1"/>
  <c r="EI187" i="15"/>
  <c r="EI186" i="15" s="1"/>
  <c r="EI16" i="16"/>
  <c r="EI181" i="16"/>
  <c r="EI96" i="16" s="1"/>
  <c r="EI73" i="16" s="1"/>
  <c r="DL16" i="16"/>
  <c r="DL181" i="16"/>
  <c r="DL96" i="16" s="1"/>
  <c r="DL73" i="16" s="1"/>
  <c r="DN181" i="16"/>
  <c r="DN96" i="16" s="1"/>
  <c r="DN73" i="16" s="1"/>
  <c r="DN16" i="16"/>
  <c r="DP16" i="16"/>
  <c r="DP181" i="16"/>
  <c r="DP96" i="16" s="1"/>
  <c r="DP73" i="16" s="1"/>
  <c r="DR181" i="16"/>
  <c r="DR96" i="16" s="1"/>
  <c r="DR73" i="16" s="1"/>
  <c r="DR16" i="16"/>
  <c r="AE16" i="16"/>
  <c r="AE181" i="16"/>
  <c r="AE96" i="16" s="1"/>
  <c r="AE73" i="16" s="1"/>
  <c r="BM181" i="16"/>
  <c r="BM96" i="16" s="1"/>
  <c r="BM73" i="16" s="1"/>
  <c r="BM16" i="16"/>
  <c r="N7" i="19"/>
  <c r="AD196" i="15"/>
  <c r="AD195" i="15" s="1"/>
  <c r="AE196" i="15"/>
  <c r="AE195" i="15" s="1"/>
  <c r="DB187" i="15"/>
  <c r="DB186" i="15" s="1"/>
  <c r="BN187" i="15"/>
  <c r="BN186" i="15" s="1"/>
  <c r="BE203" i="15"/>
  <c r="BE185" i="15" s="1"/>
  <c r="BA203" i="15"/>
  <c r="BA185" i="15" s="1"/>
  <c r="AG203" i="15"/>
  <c r="AG185" i="15" s="1"/>
  <c r="W203" i="15"/>
  <c r="W185" i="15" s="1"/>
  <c r="EB187" i="15"/>
  <c r="EB186" i="15" s="1"/>
  <c r="EG196" i="15"/>
  <c r="EG195" i="15" s="1"/>
  <c r="DU187" i="15"/>
  <c r="DU186" i="15" s="1"/>
  <c r="DS187" i="15"/>
  <c r="DS186" i="15" s="1"/>
  <c r="AR16" i="16"/>
  <c r="AR181" i="16"/>
  <c r="AR96" i="16" s="1"/>
  <c r="AR73" i="16" s="1"/>
  <c r="EB181" i="16"/>
  <c r="EB96" i="16" s="1"/>
  <c r="EB73" i="16" s="1"/>
  <c r="EB16" i="16"/>
  <c r="ED181" i="16"/>
  <c r="ED96" i="16" s="1"/>
  <c r="ED73" i="16" s="1"/>
  <c r="ED16" i="16"/>
  <c r="EF16" i="16"/>
  <c r="EF181" i="16"/>
  <c r="EF96" i="16" s="1"/>
  <c r="EF73" i="16" s="1"/>
  <c r="CC16" i="16"/>
  <c r="CC181" i="16"/>
  <c r="CC96" i="16" s="1"/>
  <c r="CC73" i="16" s="1"/>
  <c r="BV187" i="15"/>
  <c r="BV186" i="15" s="1"/>
  <c r="DK187" i="15"/>
  <c r="DK186" i="15" s="1"/>
  <c r="BS187" i="15"/>
  <c r="BS186" i="15" s="1"/>
  <c r="BC203" i="15"/>
  <c r="BC185" i="15" s="1"/>
  <c r="AW203" i="15"/>
  <c r="AW185" i="15" s="1"/>
  <c r="AY203" i="15"/>
  <c r="AY185" i="15" s="1"/>
  <c r="ED203" i="15"/>
  <c r="ED185" i="15" s="1"/>
  <c r="DL187" i="15"/>
  <c r="DL186" i="15" s="1"/>
  <c r="DQ196" i="15"/>
  <c r="DQ195" i="15" s="1"/>
  <c r="DW187" i="15"/>
  <c r="DW186" i="15" s="1"/>
  <c r="Q188" i="15"/>
  <c r="Q187" i="15" s="1"/>
  <c r="Q186" i="15" s="1"/>
  <c r="S187" i="15"/>
  <c r="S186" i="15" s="1"/>
  <c r="CN181" i="16"/>
  <c r="CN96" i="16" s="1"/>
  <c r="CN73" i="16" s="1"/>
  <c r="CN16" i="16"/>
  <c r="U181" i="16"/>
  <c r="U96" i="16" s="1"/>
  <c r="U73" i="16" s="1"/>
  <c r="U16" i="16"/>
  <c r="BE196" i="15"/>
  <c r="BE195" i="15" s="1"/>
  <c r="AC196" i="15"/>
  <c r="AC195" i="15" s="1"/>
  <c r="BI187" i="15"/>
  <c r="BI186" i="15" s="1"/>
  <c r="BZ187" i="15"/>
  <c r="BZ186" i="15" s="1"/>
  <c r="BP187" i="15"/>
  <c r="BP186" i="15" s="1"/>
  <c r="BQ187" i="15"/>
  <c r="BQ186" i="15" s="1"/>
  <c r="CY187" i="15"/>
  <c r="CY186" i="15" s="1"/>
  <c r="CC187" i="15"/>
  <c r="CC186" i="15" s="1"/>
  <c r="AN203" i="15"/>
  <c r="AN185" i="15" s="1"/>
  <c r="AX203" i="15"/>
  <c r="AX185" i="15" s="1"/>
  <c r="DY187" i="15"/>
  <c r="DY186" i="15" s="1"/>
  <c r="T196" i="15"/>
  <c r="T195" i="15" s="1"/>
  <c r="EH203" i="15"/>
  <c r="EH185" i="15" s="1"/>
  <c r="DC181" i="16"/>
  <c r="DC96" i="16" s="1"/>
  <c r="DC73" i="16" s="1"/>
  <c r="DC16" i="16"/>
  <c r="AK16" i="16"/>
  <c r="AK181" i="16"/>
  <c r="AK96" i="16" s="1"/>
  <c r="AK73" i="16" s="1"/>
  <c r="AM16" i="16"/>
  <c r="AM181" i="16"/>
  <c r="AM96" i="16" s="1"/>
  <c r="AM73" i="16" s="1"/>
  <c r="AO16" i="16"/>
  <c r="AO181" i="16"/>
  <c r="AO96" i="16" s="1"/>
  <c r="AO73" i="16" s="1"/>
  <c r="AS16" i="16"/>
  <c r="AS181" i="16"/>
  <c r="AS96" i="16" s="1"/>
  <c r="AS73" i="16" s="1"/>
  <c r="CA16" i="16"/>
  <c r="CA181" i="16"/>
  <c r="CA96" i="16" s="1"/>
  <c r="CA73" i="16" s="1"/>
  <c r="DI181" i="16"/>
  <c r="DI96" i="16" s="1"/>
  <c r="DI73" i="16" s="1"/>
  <c r="DI16" i="16"/>
  <c r="E56" i="23"/>
  <c r="Z56" i="23"/>
  <c r="AA56" i="23"/>
  <c r="Y56" i="23"/>
  <c r="AB196" i="15"/>
  <c r="AB195" i="15" s="1"/>
  <c r="BO187" i="15"/>
  <c r="BO186" i="15" s="1"/>
  <c r="AO203" i="15"/>
  <c r="AO185" i="15" s="1"/>
  <c r="EG203" i="15"/>
  <c r="EG185" i="15" s="1"/>
  <c r="DV196" i="15"/>
  <c r="DV195" i="15" s="1"/>
  <c r="EA203" i="15"/>
  <c r="EA185" i="15" s="1"/>
  <c r="DR203" i="15"/>
  <c r="DR185" i="15" s="1"/>
  <c r="AI16" i="16"/>
  <c r="BC16" i="16"/>
  <c r="BC181" i="16"/>
  <c r="BC96" i="16" s="1"/>
  <c r="BC73" i="16" s="1"/>
  <c r="BE16" i="16"/>
  <c r="CQ16" i="16"/>
  <c r="AX196" i="15"/>
  <c r="AX195" i="15" s="1"/>
  <c r="BF196" i="15"/>
  <c r="BF195" i="15" s="1"/>
  <c r="CJ187" i="15"/>
  <c r="CJ186" i="15" s="1"/>
  <c r="EF203" i="15"/>
  <c r="EF185" i="15" s="1"/>
  <c r="ED187" i="15"/>
  <c r="ED186" i="15" s="1"/>
  <c r="EI196" i="15"/>
  <c r="EI195" i="15" s="1"/>
  <c r="T203" i="15"/>
  <c r="T185" i="15" s="1"/>
  <c r="DZ196" i="15"/>
  <c r="DZ195" i="15" s="1"/>
  <c r="AA181" i="16"/>
  <c r="AA96" i="16" s="1"/>
  <c r="AA73" i="16" s="1"/>
  <c r="AA16" i="16"/>
  <c r="BY181" i="16"/>
  <c r="BY96" i="16" s="1"/>
  <c r="BY73" i="16" s="1"/>
  <c r="DG181" i="16"/>
  <c r="DG96" i="16" s="1"/>
  <c r="DG73" i="16" s="1"/>
  <c r="BA196" i="15"/>
  <c r="BA195" i="15" s="1"/>
  <c r="CU187" i="15"/>
  <c r="CU186" i="15" s="1"/>
  <c r="Y196" i="15"/>
  <c r="Y195" i="15" s="1"/>
  <c r="CE187" i="15"/>
  <c r="CE186" i="15" s="1"/>
  <c r="AC203" i="15"/>
  <c r="AC185" i="15" s="1"/>
  <c r="DP203" i="15"/>
  <c r="DP185" i="15" s="1"/>
  <c r="DN187" i="15"/>
  <c r="DN186" i="15" s="1"/>
  <c r="DS196" i="15"/>
  <c r="DS195" i="15" s="1"/>
  <c r="DV203" i="15"/>
  <c r="DV185" i="15" s="1"/>
  <c r="DT203" i="15"/>
  <c r="DT185" i="15" s="1"/>
  <c r="EH187" i="15"/>
  <c r="EH186" i="15" s="1"/>
  <c r="CI16" i="16"/>
  <c r="CI181" i="16"/>
  <c r="CI96" i="16" s="1"/>
  <c r="CI73" i="16" s="1"/>
  <c r="CK16" i="16"/>
  <c r="CO16" i="16"/>
  <c r="AX16" i="16"/>
  <c r="AX181" i="16"/>
  <c r="AX96" i="16" s="1"/>
  <c r="AX73" i="16" s="1"/>
  <c r="BC10" i="21"/>
  <c r="B52" i="9"/>
  <c r="O52" i="9" s="1"/>
  <c r="AO196" i="15"/>
  <c r="AO195" i="15" s="1"/>
  <c r="V196" i="15"/>
  <c r="V195" i="15" s="1"/>
  <c r="CR187" i="15"/>
  <c r="CR186" i="15" s="1"/>
  <c r="AL203" i="15"/>
  <c r="AL185" i="15" s="1"/>
  <c r="AZ203" i="15"/>
  <c r="AZ185" i="15" s="1"/>
  <c r="AB203" i="15"/>
  <c r="AB185" i="15" s="1"/>
  <c r="AD203" i="15"/>
  <c r="AD185" i="15" s="1"/>
  <c r="V203" i="15"/>
  <c r="V185" i="15" s="1"/>
  <c r="DX196" i="15"/>
  <c r="DX195" i="15" s="1"/>
  <c r="EA187" i="15"/>
  <c r="EA186" i="15" s="1"/>
  <c r="ED196" i="15"/>
  <c r="ED195" i="15" s="1"/>
  <c r="EB196" i="15"/>
  <c r="EB195" i="15" s="1"/>
  <c r="DR187" i="15"/>
  <c r="DR186" i="15" s="1"/>
  <c r="AQ16" i="16"/>
  <c r="DA181" i="16"/>
  <c r="DA96" i="16" s="1"/>
  <c r="DA73" i="16" s="1"/>
  <c r="AF16" i="16"/>
  <c r="AF181" i="16"/>
  <c r="AF96" i="16" s="1"/>
  <c r="AF73" i="16" s="1"/>
  <c r="BN16" i="16"/>
  <c r="BN181" i="16"/>
  <c r="BN96" i="16" s="1"/>
  <c r="BN73" i="16" s="1"/>
  <c r="BD10" i="21"/>
  <c r="B53" i="9"/>
  <c r="O53" i="9" s="1"/>
  <c r="CA187" i="15"/>
  <c r="CA186" i="15" s="1"/>
  <c r="BK187" i="15"/>
  <c r="BK186" i="15" s="1"/>
  <c r="AU196" i="15"/>
  <c r="AU195" i="15" s="1"/>
  <c r="CO187" i="15"/>
  <c r="CO186" i="15" s="1"/>
  <c r="BJ187" i="15"/>
  <c r="BJ186" i="15" s="1"/>
  <c r="Z203" i="15"/>
  <c r="Z185" i="15" s="1"/>
  <c r="AV203" i="15"/>
  <c r="AV185" i="15" s="1"/>
  <c r="X203" i="15"/>
  <c r="X185" i="15" s="1"/>
  <c r="EF187" i="15"/>
  <c r="EF186" i="15" s="1"/>
  <c r="EC203" i="15"/>
  <c r="EC185" i="15" s="1"/>
  <c r="T204" i="16"/>
  <c r="DV188" i="16"/>
  <c r="DV187" i="16" s="1"/>
  <c r="DV186" i="16" s="1"/>
  <c r="DV197" i="16"/>
  <c r="DV196" i="16" s="1"/>
  <c r="DV195" i="16" s="1"/>
  <c r="DR204" i="16"/>
  <c r="EH204" i="16"/>
  <c r="EC206" i="16"/>
  <c r="EC206" i="14" s="1"/>
  <c r="EC188" i="16"/>
  <c r="EC187" i="16" s="1"/>
  <c r="EC186" i="16" s="1"/>
  <c r="EC197" i="16"/>
  <c r="EC196" i="16" s="1"/>
  <c r="EC195" i="16" s="1"/>
  <c r="DW204" i="16"/>
  <c r="DW204" i="14" s="1"/>
  <c r="DS206" i="16"/>
  <c r="DS206" i="14" s="1"/>
  <c r="EG206" i="16"/>
  <c r="EG206" i="14" s="1"/>
  <c r="U204" i="16"/>
  <c r="U204" i="14" s="1"/>
  <c r="T206" i="16"/>
  <c r="T206" i="14" s="1"/>
  <c r="DN197" i="16"/>
  <c r="DN197" i="14" s="1"/>
  <c r="DX204" i="16"/>
  <c r="DX204" i="14" s="1"/>
  <c r="DV206" i="16"/>
  <c r="DV206" i="14" s="1"/>
  <c r="T188" i="16"/>
  <c r="T187" i="16" s="1"/>
  <c r="T186" i="16" s="1"/>
  <c r="DS188" i="16"/>
  <c r="DS187" i="16" s="1"/>
  <c r="DS186" i="16" s="1"/>
  <c r="DY188" i="16"/>
  <c r="DY187" i="16" s="1"/>
  <c r="DY186" i="16" s="1"/>
  <c r="EE188" i="16"/>
  <c r="EE187" i="16" s="1"/>
  <c r="EE186" i="16" s="1"/>
  <c r="DO197" i="16"/>
  <c r="DO197" i="14" s="1"/>
  <c r="EB197" i="16"/>
  <c r="EB196" i="16" s="1"/>
  <c r="EB195" i="16" s="1"/>
  <c r="EH197" i="16"/>
  <c r="EH196" i="16" s="1"/>
  <c r="EH195" i="16" s="1"/>
  <c r="DY204" i="16"/>
  <c r="DY204" i="14" s="1"/>
  <c r="DW206" i="16"/>
  <c r="V87" i="21"/>
  <c r="AA87" i="21"/>
  <c r="S197" i="16"/>
  <c r="S197" i="14" s="1"/>
  <c r="EI197" i="16"/>
  <c r="EI196" i="16" s="1"/>
  <c r="EI195" i="16" s="1"/>
  <c r="EA204" i="16"/>
  <c r="EA204" i="14" s="1"/>
  <c r="DY206" i="16"/>
  <c r="DY206" i="14" s="1"/>
  <c r="S188" i="16"/>
  <c r="DT188" i="16"/>
  <c r="DT187" i="16" s="1"/>
  <c r="DT186" i="16" s="1"/>
  <c r="DZ188" i="16"/>
  <c r="DZ187" i="16" s="1"/>
  <c r="DZ186" i="16" s="1"/>
  <c r="EF188" i="16"/>
  <c r="EF187" i="16" s="1"/>
  <c r="EF186" i="16" s="1"/>
  <c r="DQ197" i="16"/>
  <c r="DQ196" i="16" s="1"/>
  <c r="DQ195" i="16" s="1"/>
  <c r="DW197" i="16"/>
  <c r="DW196" i="16" s="1"/>
  <c r="DW195" i="16" s="1"/>
  <c r="EB204" i="16"/>
  <c r="DZ206" i="16"/>
  <c r="DZ206" i="14" s="1"/>
  <c r="W204" i="16"/>
  <c r="W204" i="14" s="1"/>
  <c r="S206" i="16"/>
  <c r="EC204" i="16"/>
  <c r="EA206" i="16"/>
  <c r="EA206" i="14" s="1"/>
  <c r="DN188" i="16"/>
  <c r="DN187" i="16" s="1"/>
  <c r="DN186" i="16" s="1"/>
  <c r="DN204" i="16"/>
  <c r="DN204" i="14" s="1"/>
  <c r="EF204" i="16"/>
  <c r="EF204" i="14" s="1"/>
  <c r="ED206" i="16"/>
  <c r="ED206" i="14" s="1"/>
  <c r="U87" i="21"/>
  <c r="DO188" i="16"/>
  <c r="DO187" i="16" s="1"/>
  <c r="DO186" i="16" s="1"/>
  <c r="EB188" i="16"/>
  <c r="EB187" i="16" s="1"/>
  <c r="EB186" i="16" s="1"/>
  <c r="EH188" i="16"/>
  <c r="EH187" i="16" s="1"/>
  <c r="EH186" i="16" s="1"/>
  <c r="DS197" i="16"/>
  <c r="DS196" i="16" s="1"/>
  <c r="DS195" i="16" s="1"/>
  <c r="DY197" i="16"/>
  <c r="DY196" i="16" s="1"/>
  <c r="DY195" i="16" s="1"/>
  <c r="EE197" i="16"/>
  <c r="EE196" i="16" s="1"/>
  <c r="EE195" i="16" s="1"/>
  <c r="DO204" i="16"/>
  <c r="DO204" i="14" s="1"/>
  <c r="EG204" i="16"/>
  <c r="EG204" i="14" s="1"/>
  <c r="EE206" i="16"/>
  <c r="EE206" i="14" s="1"/>
  <c r="EI188" i="16"/>
  <c r="EI187" i="16" s="1"/>
  <c r="EI186" i="16" s="1"/>
  <c r="DQ204" i="16"/>
  <c r="DP206" i="16"/>
  <c r="EF206" i="16"/>
  <c r="EF206" i="14" s="1"/>
  <c r="S204" i="16"/>
  <c r="S204" i="14" s="1"/>
  <c r="DT204" i="16"/>
  <c r="DT204" i="14" s="1"/>
  <c r="DR206" i="16"/>
  <c r="DR206" i="14" s="1"/>
  <c r="EH206" i="16"/>
  <c r="DX188" i="16"/>
  <c r="DX187" i="16" s="1"/>
  <c r="DX186" i="16" s="1"/>
  <c r="ED188" i="16"/>
  <c r="ED187" i="16" s="1"/>
  <c r="ED186" i="16" s="1"/>
  <c r="DL197" i="16"/>
  <c r="EG197" i="16"/>
  <c r="EG196" i="16" s="1"/>
  <c r="EG195" i="16" s="1"/>
  <c r="DU204" i="16"/>
  <c r="DT206" i="16"/>
  <c r="DT206" i="14" s="1"/>
  <c r="EI206" i="16"/>
  <c r="EI206" i="14" s="1"/>
  <c r="V204" i="16"/>
  <c r="V204" i="14" s="1"/>
  <c r="DR188" i="16"/>
  <c r="DR187" i="16" s="1"/>
  <c r="DR186" i="16" s="1"/>
  <c r="ED197" i="16"/>
  <c r="ED196" i="16" s="1"/>
  <c r="ED195" i="16" s="1"/>
  <c r="DU206" i="16"/>
  <c r="AL204" i="16"/>
  <c r="AL204" i="14" s="1"/>
  <c r="BP204" i="16"/>
  <c r="BP204" i="14" s="1"/>
  <c r="BS87" i="21"/>
  <c r="BR204" i="16"/>
  <c r="BR204" i="14" s="1"/>
  <c r="BS204" i="16"/>
  <c r="BS204" i="14" s="1"/>
  <c r="DX206" i="16"/>
  <c r="DX206" i="14" s="1"/>
  <c r="Y204" i="16"/>
  <c r="AC87" i="21"/>
  <c r="AC204" i="16"/>
  <c r="AC204" i="14" s="1"/>
  <c r="AJ87" i="21"/>
  <c r="AX204" i="16"/>
  <c r="AX204" i="14" s="1"/>
  <c r="BE188" i="16"/>
  <c r="BE187" i="16" s="1"/>
  <c r="BE186" i="16" s="1"/>
  <c r="BG87" i="21"/>
  <c r="DM197" i="16"/>
  <c r="DM197" i="14" s="1"/>
  <c r="EB206" i="16"/>
  <c r="EB206" i="14" s="1"/>
  <c r="AM87" i="21"/>
  <c r="AQ87" i="21"/>
  <c r="AT204" i="16"/>
  <c r="AT204" i="14" s="1"/>
  <c r="AW87" i="21"/>
  <c r="AV204" i="16"/>
  <c r="AV204" i="14" s="1"/>
  <c r="BE87" i="21"/>
  <c r="BL204" i="16"/>
  <c r="BL204" i="14" s="1"/>
  <c r="DU188" i="16"/>
  <c r="DU187" i="16" s="1"/>
  <c r="DU186" i="16" s="1"/>
  <c r="DP197" i="16"/>
  <c r="DP196" i="16" s="1"/>
  <c r="DP195" i="16" s="1"/>
  <c r="EF197" i="16"/>
  <c r="EF196" i="16" s="1"/>
  <c r="EF195" i="16" s="1"/>
  <c r="AG204" i="16"/>
  <c r="AG204" i="14" s="1"/>
  <c r="AR204" i="16"/>
  <c r="AR204" i="14" s="1"/>
  <c r="AY87" i="21"/>
  <c r="BH204" i="16"/>
  <c r="AE87" i="21"/>
  <c r="AD204" i="16"/>
  <c r="AD204" i="14" s="1"/>
  <c r="AN204" i="16"/>
  <c r="AN204" i="14" s="1"/>
  <c r="BB87" i="21"/>
  <c r="BA204" i="16"/>
  <c r="BA204" i="14" s="1"/>
  <c r="BC197" i="16"/>
  <c r="BC197" i="14" s="1"/>
  <c r="BI87" i="21"/>
  <c r="BL87" i="21"/>
  <c r="BL188" i="16"/>
  <c r="BL187" i="16" s="1"/>
  <c r="BL186" i="16" s="1"/>
  <c r="DW188" i="16"/>
  <c r="DW187" i="16" s="1"/>
  <c r="DW186" i="16" s="1"/>
  <c r="DR197" i="16"/>
  <c r="DR196" i="16" s="1"/>
  <c r="DR195" i="16" s="1"/>
  <c r="Z87" i="21"/>
  <c r="AF204" i="16"/>
  <c r="AF204" i="14" s="1"/>
  <c r="AP204" i="16"/>
  <c r="AP204" i="14" s="1"/>
  <c r="BI204" i="16"/>
  <c r="BI204" i="14" s="1"/>
  <c r="BT87" i="21"/>
  <c r="DL204" i="16"/>
  <c r="DL204" i="14" s="1"/>
  <c r="X87" i="21"/>
  <c r="AE204" i="16"/>
  <c r="AE204" i="14" s="1"/>
  <c r="AI204" i="16"/>
  <c r="AI204" i="14" s="1"/>
  <c r="AP197" i="16"/>
  <c r="AP197" i="14" s="1"/>
  <c r="BD204" i="16"/>
  <c r="BD204" i="14" s="1"/>
  <c r="BF204" i="16"/>
  <c r="BN204" i="16"/>
  <c r="BN204" i="14" s="1"/>
  <c r="DT197" i="16"/>
  <c r="DT196" i="16" s="1"/>
  <c r="DT195" i="16" s="1"/>
  <c r="DM204" i="16"/>
  <c r="Z204" i="16"/>
  <c r="Z204" i="14" s="1"/>
  <c r="AB204" i="16"/>
  <c r="AB204" i="14" s="1"/>
  <c r="AX87" i="21"/>
  <c r="AY204" i="16"/>
  <c r="AY204" i="14" s="1"/>
  <c r="BC87" i="21"/>
  <c r="T197" i="16"/>
  <c r="T196" i="16" s="1"/>
  <c r="T195" i="16" s="1"/>
  <c r="DU197" i="16"/>
  <c r="DU196" i="16" s="1"/>
  <c r="DU195" i="16" s="1"/>
  <c r="DP204" i="16"/>
  <c r="AI87" i="21"/>
  <c r="AH204" i="16"/>
  <c r="AN87" i="21"/>
  <c r="AQ204" i="16"/>
  <c r="AQ204" i="14" s="1"/>
  <c r="BF188" i="16"/>
  <c r="BF187" i="16" s="1"/>
  <c r="BF186" i="16" s="1"/>
  <c r="BM87" i="21"/>
  <c r="EA188" i="16"/>
  <c r="EA187" i="16" s="1"/>
  <c r="EA186" i="16" s="1"/>
  <c r="DS204" i="16"/>
  <c r="AB87" i="21"/>
  <c r="AH87" i="21"/>
  <c r="AP87" i="21"/>
  <c r="BB204" i="16"/>
  <c r="BB204" i="14" s="1"/>
  <c r="BK204" i="16"/>
  <c r="BK204" i="14" s="1"/>
  <c r="BN87" i="21"/>
  <c r="BR87" i="21"/>
  <c r="BR188" i="16"/>
  <c r="BR187" i="16" s="1"/>
  <c r="BR186" i="16" s="1"/>
  <c r="W87" i="21"/>
  <c r="DX197" i="16"/>
  <c r="DX196" i="16" s="1"/>
  <c r="DX195" i="16" s="1"/>
  <c r="DV204" i="16"/>
  <c r="U197" i="16"/>
  <c r="Y87" i="21"/>
  <c r="AG87" i="21"/>
  <c r="AL87" i="21"/>
  <c r="AL188" i="16"/>
  <c r="AL187" i="16" s="1"/>
  <c r="AL186" i="16" s="1"/>
  <c r="AR87" i="21"/>
  <c r="AS204" i="16"/>
  <c r="AS204" i="14" s="1"/>
  <c r="AV87" i="21"/>
  <c r="AZ87" i="21"/>
  <c r="BM204" i="16"/>
  <c r="BM204" i="14" s="1"/>
  <c r="DZ204" i="16"/>
  <c r="AO204" i="16"/>
  <c r="AO204" i="14" s="1"/>
  <c r="AW204" i="16"/>
  <c r="AW204" i="14" s="1"/>
  <c r="BA87" i="21"/>
  <c r="BH87" i="21"/>
  <c r="BJ87" i="21"/>
  <c r="DL188" i="16"/>
  <c r="DL187" i="16" s="1"/>
  <c r="DL186" i="16" s="1"/>
  <c r="ED204" i="16"/>
  <c r="AA204" i="16"/>
  <c r="AF87" i="21"/>
  <c r="AT87" i="21"/>
  <c r="BF87" i="21"/>
  <c r="BQ188" i="16"/>
  <c r="BQ187" i="16" s="1"/>
  <c r="BQ186" i="16" s="1"/>
  <c r="DM188" i="16"/>
  <c r="DM187" i="16" s="1"/>
  <c r="DM186" i="16" s="1"/>
  <c r="DZ197" i="16"/>
  <c r="DZ196" i="16" s="1"/>
  <c r="DZ195" i="16" s="1"/>
  <c r="EE204" i="16"/>
  <c r="EE204" i="14" s="1"/>
  <c r="X204" i="16"/>
  <c r="X204" i="14" s="1"/>
  <c r="BC204" i="16"/>
  <c r="BC204" i="14" s="1"/>
  <c r="BE204" i="16"/>
  <c r="BE204" i="14" s="1"/>
  <c r="BG204" i="16"/>
  <c r="BG204" i="14" s="1"/>
  <c r="BO204" i="16"/>
  <c r="BO204" i="14" s="1"/>
  <c r="BQ204" i="16"/>
  <c r="BQ204" i="14" s="1"/>
  <c r="DP188" i="16"/>
  <c r="DP187" i="16" s="1"/>
  <c r="DP186" i="16" s="1"/>
  <c r="EG188" i="16"/>
  <c r="EG187" i="16" s="1"/>
  <c r="EG186" i="16" s="1"/>
  <c r="EA197" i="16"/>
  <c r="EA196" i="16" s="1"/>
  <c r="EA195" i="16" s="1"/>
  <c r="EI204" i="16"/>
  <c r="EI204" i="14" s="1"/>
  <c r="AD87" i="21"/>
  <c r="AM204" i="16"/>
  <c r="AU87" i="21"/>
  <c r="AU204" i="16"/>
  <c r="AU204" i="14" s="1"/>
  <c r="AZ204" i="16"/>
  <c r="AZ204" i="14" s="1"/>
  <c r="BD87" i="21"/>
  <c r="BJ204" i="16"/>
  <c r="BJ204" i="14" s="1"/>
  <c r="BO87" i="21"/>
  <c r="DQ188" i="16"/>
  <c r="DQ187" i="16" s="1"/>
  <c r="DQ186" i="16" s="1"/>
  <c r="DQ206" i="16"/>
  <c r="DQ206" i="14" s="1"/>
  <c r="AJ204" i="16"/>
  <c r="AJ204" i="14" s="1"/>
  <c r="AO87" i="21"/>
  <c r="AS87" i="21"/>
  <c r="BB197" i="16"/>
  <c r="BB197" i="14" s="1"/>
  <c r="BK87" i="21"/>
  <c r="BP87" i="21"/>
  <c r="BQ87" i="21"/>
  <c r="BT204" i="16"/>
  <c r="DC87" i="21"/>
  <c r="DH87" i="21"/>
  <c r="DK204" i="16"/>
  <c r="DK204" i="14" s="1"/>
  <c r="BW204" i="16"/>
  <c r="BW204" i="14" s="1"/>
  <c r="CB87" i="21"/>
  <c r="CG87" i="21"/>
  <c r="CN204" i="16"/>
  <c r="CN204" i="14" s="1"/>
  <c r="CS204" i="16"/>
  <c r="CS204" i="14" s="1"/>
  <c r="CU204" i="16"/>
  <c r="CU204" i="14" s="1"/>
  <c r="CY87" i="21"/>
  <c r="BU87" i="21"/>
  <c r="BU204" i="16"/>
  <c r="BU204" i="14" s="1"/>
  <c r="CF204" i="16"/>
  <c r="CF204" i="14" s="1"/>
  <c r="CJ204" i="16"/>
  <c r="CJ204" i="14" s="1"/>
  <c r="CR87" i="21"/>
  <c r="CZ204" i="16"/>
  <c r="CZ204" i="14" s="1"/>
  <c r="DC204" i="16"/>
  <c r="DC204" i="14" s="1"/>
  <c r="AP53" i="13" s="1"/>
  <c r="DJ87" i="21"/>
  <c r="BX204" i="16"/>
  <c r="BX204" i="14" s="1"/>
  <c r="CC87" i="21"/>
  <c r="CK204" i="16"/>
  <c r="CK204" i="14" s="1"/>
  <c r="CN87" i="21"/>
  <c r="CQ87" i="21"/>
  <c r="DI204" i="16"/>
  <c r="DI204" i="14" s="1"/>
  <c r="CA87" i="21"/>
  <c r="CH204" i="16"/>
  <c r="CH204" i="14" s="1"/>
  <c r="CI204" i="16"/>
  <c r="CI204" i="14" s="1"/>
  <c r="CO87" i="21"/>
  <c r="DI87" i="21"/>
  <c r="CC204" i="16"/>
  <c r="CC204" i="14" s="1"/>
  <c r="CH87" i="21"/>
  <c r="CL87" i="21"/>
  <c r="CQ204" i="16"/>
  <c r="CQ204" i="14" s="1"/>
  <c r="CW87" i="21"/>
  <c r="DD87" i="21"/>
  <c r="DJ204" i="16"/>
  <c r="DJ204" i="14" s="1"/>
  <c r="BY87" i="21"/>
  <c r="CF87" i="21"/>
  <c r="CH188" i="16"/>
  <c r="CH187" i="16" s="1"/>
  <c r="CH186" i="16" s="1"/>
  <c r="CM188" i="16"/>
  <c r="CM187" i="16" s="1"/>
  <c r="CM186" i="16" s="1"/>
  <c r="CP87" i="21"/>
  <c r="DA87" i="21"/>
  <c r="DO87" i="21"/>
  <c r="CC188" i="16"/>
  <c r="CC187" i="16" s="1"/>
  <c r="CC186" i="16" s="1"/>
  <c r="CS197" i="16"/>
  <c r="CS197" i="14" s="1"/>
  <c r="DG87" i="21"/>
  <c r="BV87" i="21"/>
  <c r="BW87" i="21"/>
  <c r="BV204" i="16"/>
  <c r="BV204" i="14" s="1"/>
  <c r="BZ204" i="16"/>
  <c r="BZ204" i="14" s="1"/>
  <c r="CV204" i="16"/>
  <c r="CV204" i="14" s="1"/>
  <c r="CY188" i="16"/>
  <c r="CY187" i="16" s="1"/>
  <c r="CY186" i="16" s="1"/>
  <c r="DD204" i="16"/>
  <c r="DD204" i="14" s="1"/>
  <c r="DK87" i="21"/>
  <c r="CH197" i="16"/>
  <c r="CH197" i="14" s="1"/>
  <c r="CO204" i="16"/>
  <c r="CO204" i="14" s="1"/>
  <c r="CU87" i="21"/>
  <c r="DA204" i="16"/>
  <c r="DA204" i="14" s="1"/>
  <c r="DE87" i="21"/>
  <c r="DM87" i="21"/>
  <c r="BY204" i="16"/>
  <c r="BY204" i="14" s="1"/>
  <c r="CE204" i="16"/>
  <c r="CE204" i="14" s="1"/>
  <c r="CJ87" i="21"/>
  <c r="CL204" i="16"/>
  <c r="CL204" i="14" s="1"/>
  <c r="CU197" i="16"/>
  <c r="CU197" i="14" s="1"/>
  <c r="DF87" i="21"/>
  <c r="DF204" i="16"/>
  <c r="DF204" i="14" s="1"/>
  <c r="BZ87" i="21"/>
  <c r="CK87" i="21"/>
  <c r="CR204" i="16"/>
  <c r="CR204" i="14" s="1"/>
  <c r="CY197" i="16"/>
  <c r="DB87" i="21"/>
  <c r="BX87" i="21"/>
  <c r="CB204" i="16"/>
  <c r="CB204" i="14" s="1"/>
  <c r="CM87" i="21"/>
  <c r="CW204" i="16"/>
  <c r="CW204" i="14" s="1"/>
  <c r="DH204" i="16"/>
  <c r="DH204" i="14" s="1"/>
  <c r="DL87" i="21"/>
  <c r="CE87" i="21"/>
  <c r="CG204" i="16"/>
  <c r="CG204" i="14" s="1"/>
  <c r="CM204" i="16"/>
  <c r="CM204" i="14" s="1"/>
  <c r="CS87" i="21"/>
  <c r="CV197" i="16"/>
  <c r="CV197" i="14" s="1"/>
  <c r="CX87" i="21"/>
  <c r="DE204" i="16"/>
  <c r="DE204" i="14" s="1"/>
  <c r="CA204" i="16"/>
  <c r="CA204" i="14" s="1"/>
  <c r="CD87" i="21"/>
  <c r="CD204" i="16"/>
  <c r="CD204" i="14" s="1"/>
  <c r="CI87" i="21"/>
  <c r="CK197" i="16"/>
  <c r="CK197" i="14" s="1"/>
  <c r="CP204" i="16"/>
  <c r="CP204" i="14" s="1"/>
  <c r="CT87" i="21"/>
  <c r="CV87" i="21"/>
  <c r="CT204" i="16"/>
  <c r="CT204" i="14" s="1"/>
  <c r="CZ87" i="21"/>
  <c r="CY204" i="16"/>
  <c r="DA188" i="16"/>
  <c r="DA187" i="16" s="1"/>
  <c r="DA186" i="16" s="1"/>
  <c r="DG204" i="16"/>
  <c r="DG204" i="14" s="1"/>
  <c r="DN87" i="21"/>
  <c r="CX204" i="16"/>
  <c r="CX204" i="14" s="1"/>
  <c r="DB204" i="16"/>
  <c r="DB204" i="14" s="1"/>
  <c r="DJ197" i="16"/>
  <c r="DJ197" i="14" s="1"/>
  <c r="CB206" i="16"/>
  <c r="CB206" i="14" s="1"/>
  <c r="BZ206" i="16"/>
  <c r="BZ206" i="14" s="1"/>
  <c r="DG188" i="16"/>
  <c r="DG187" i="16" s="1"/>
  <c r="DG186" i="16" s="1"/>
  <c r="CE188" i="16"/>
  <c r="CE187" i="16" s="1"/>
  <c r="CE186" i="16" s="1"/>
  <c r="CJ197" i="16"/>
  <c r="CJ197" i="14" s="1"/>
  <c r="AE206" i="16"/>
  <c r="AE206" i="14" s="1"/>
  <c r="AM197" i="16"/>
  <c r="AM197" i="14" s="1"/>
  <c r="BW188" i="16"/>
  <c r="BW187" i="16" s="1"/>
  <c r="BW186" i="16" s="1"/>
  <c r="DD206" i="16"/>
  <c r="DD206" i="14" s="1"/>
  <c r="BR206" i="16"/>
  <c r="BR206" i="14" s="1"/>
  <c r="BV188" i="16"/>
  <c r="BV187" i="16" s="1"/>
  <c r="BV186" i="16" s="1"/>
  <c r="CX197" i="16"/>
  <c r="CX197" i="14" s="1"/>
  <c r="BO188" i="16"/>
  <c r="BO187" i="16" s="1"/>
  <c r="BO186" i="16" s="1"/>
  <c r="BH188" i="16"/>
  <c r="BH187" i="16" s="1"/>
  <c r="BH186" i="16" s="1"/>
  <c r="CI197" i="16"/>
  <c r="CI197" i="14" s="1"/>
  <c r="CJ206" i="16"/>
  <c r="CJ206" i="14" s="1"/>
  <c r="BX206" i="16"/>
  <c r="CC206" i="16"/>
  <c r="CC206" i="14" s="1"/>
  <c r="BS206" i="16"/>
  <c r="BS206" i="14" s="1"/>
  <c r="BM206" i="16"/>
  <c r="BM206" i="14" s="1"/>
  <c r="AA206" i="16"/>
  <c r="AA206" i="14" s="1"/>
  <c r="BI206" i="16"/>
  <c r="BI206" i="14" s="1"/>
  <c r="Y197" i="16"/>
  <c r="Y197" i="14" s="1"/>
  <c r="BN197" i="16"/>
  <c r="BN197" i="14" s="1"/>
  <c r="AI197" i="16"/>
  <c r="AI197" i="14" s="1"/>
  <c r="AU188" i="16"/>
  <c r="AU187" i="16" s="1"/>
  <c r="AU186" i="16" s="1"/>
  <c r="BB188" i="16"/>
  <c r="BB187" i="16" s="1"/>
  <c r="BB186" i="16" s="1"/>
  <c r="CL197" i="16"/>
  <c r="CL197" i="14" s="1"/>
  <c r="CZ188" i="16"/>
  <c r="CZ187" i="16" s="1"/>
  <c r="CZ186" i="16" s="1"/>
  <c r="CI206" i="16"/>
  <c r="CI206" i="14" s="1"/>
  <c r="DA206" i="16"/>
  <c r="DA206" i="14" s="1"/>
  <c r="DK206" i="16"/>
  <c r="DK206" i="14" s="1"/>
  <c r="DO206" i="16"/>
  <c r="BP206" i="16"/>
  <c r="BP206" i="14" s="1"/>
  <c r="Y206" i="16"/>
  <c r="Y206" i="14" s="1"/>
  <c r="BM188" i="16"/>
  <c r="BM187" i="16" s="1"/>
  <c r="BM186" i="16" s="1"/>
  <c r="V206" i="16"/>
  <c r="V206" i="14" s="1"/>
  <c r="V197" i="16"/>
  <c r="CC197" i="16"/>
  <c r="CC197" i="14" s="1"/>
  <c r="DI188" i="16"/>
  <c r="DI187" i="16" s="1"/>
  <c r="DI186" i="16" s="1"/>
  <c r="BN188" i="16"/>
  <c r="BN187" i="16" s="1"/>
  <c r="BN186" i="16" s="1"/>
  <c r="BZ197" i="16"/>
  <c r="BZ197" i="14" s="1"/>
  <c r="BH197" i="16"/>
  <c r="BH197" i="14" s="1"/>
  <c r="CD206" i="16"/>
  <c r="CD206" i="14" s="1"/>
  <c r="CW206" i="16"/>
  <c r="CW206" i="14" s="1"/>
  <c r="DL206" i="16"/>
  <c r="DL206" i="14" s="1"/>
  <c r="CA206" i="16"/>
  <c r="CA206" i="14" s="1"/>
  <c r="BF206" i="16"/>
  <c r="BF206" i="14" s="1"/>
  <c r="U206" i="16"/>
  <c r="BB206" i="16"/>
  <c r="BB206" i="14" s="1"/>
  <c r="AR188" i="16"/>
  <c r="CN197" i="16"/>
  <c r="CN197" i="14" s="1"/>
  <c r="AW197" i="16"/>
  <c r="AW197" i="14" s="1"/>
  <c r="BQ197" i="16"/>
  <c r="BQ197" i="14" s="1"/>
  <c r="AC197" i="16"/>
  <c r="AC197" i="14" s="1"/>
  <c r="CV188" i="16"/>
  <c r="CV187" i="16" s="1"/>
  <c r="CV186" i="16" s="1"/>
  <c r="CK206" i="16"/>
  <c r="CK206" i="14" s="1"/>
  <c r="CY206" i="16"/>
  <c r="CY206" i="14" s="1"/>
  <c r="BJ206" i="16"/>
  <c r="BJ206" i="14" s="1"/>
  <c r="BH206" i="16"/>
  <c r="BH206" i="14" s="1"/>
  <c r="BC206" i="16"/>
  <c r="BC206" i="14" s="1"/>
  <c r="BN206" i="16"/>
  <c r="BN206" i="14" s="1"/>
  <c r="AQ188" i="16"/>
  <c r="AM188" i="16"/>
  <c r="AS197" i="16"/>
  <c r="AS197" i="14" s="1"/>
  <c r="W197" i="16"/>
  <c r="DE188" i="16"/>
  <c r="DE187" i="16" s="1"/>
  <c r="DE186" i="16" s="1"/>
  <c r="AR197" i="16"/>
  <c r="AR197" i="14" s="1"/>
  <c r="BK206" i="16"/>
  <c r="BK206" i="14" s="1"/>
  <c r="BE206" i="16"/>
  <c r="BE206" i="14" s="1"/>
  <c r="BY197" i="16"/>
  <c r="BY197" i="14" s="1"/>
  <c r="CS188" i="16"/>
  <c r="CS187" i="16" s="1"/>
  <c r="CS186" i="16" s="1"/>
  <c r="DE197" i="16"/>
  <c r="DE197" i="14" s="1"/>
  <c r="CU188" i="16"/>
  <c r="CU187" i="16" s="1"/>
  <c r="CU186" i="16" s="1"/>
  <c r="CK188" i="16"/>
  <c r="CK187" i="16" s="1"/>
  <c r="CK186" i="16" s="1"/>
  <c r="BL197" i="16"/>
  <c r="BL197" i="14" s="1"/>
  <c r="AY197" i="16"/>
  <c r="AY197" i="14" s="1"/>
  <c r="X197" i="16"/>
  <c r="X197" i="14" s="1"/>
  <c r="BS197" i="16"/>
  <c r="BS197" i="14" s="1"/>
  <c r="DN206" i="16"/>
  <c r="DN206" i="14" s="1"/>
  <c r="CU206" i="16"/>
  <c r="CU206" i="14" s="1"/>
  <c r="CV206" i="16"/>
  <c r="CV206" i="14" s="1"/>
  <c r="CF206" i="16"/>
  <c r="CF206" i="14" s="1"/>
  <c r="BI197" i="16"/>
  <c r="BI197" i="14" s="1"/>
  <c r="AS206" i="16"/>
  <c r="AS206" i="14" s="1"/>
  <c r="AZ206" i="16"/>
  <c r="AZ206" i="14" s="1"/>
  <c r="AA197" i="16"/>
  <c r="AA197" i="14" s="1"/>
  <c r="BG188" i="16"/>
  <c r="BG187" i="16" s="1"/>
  <c r="BG186" i="16" s="1"/>
  <c r="AS188" i="16"/>
  <c r="AS187" i="16" s="1"/>
  <c r="AS186" i="16" s="1"/>
  <c r="CW188" i="16"/>
  <c r="AO188" i="16"/>
  <c r="AO187" i="16" s="1"/>
  <c r="AO186" i="16" s="1"/>
  <c r="BO197" i="16"/>
  <c r="BO197" i="14" s="1"/>
  <c r="CG188" i="16"/>
  <c r="CG187" i="16" s="1"/>
  <c r="CG186" i="16" s="1"/>
  <c r="DF188" i="16"/>
  <c r="CR197" i="16"/>
  <c r="CG206" i="16"/>
  <c r="CG206" i="14" s="1"/>
  <c r="DM206" i="16"/>
  <c r="DM206" i="14" s="1"/>
  <c r="BW206" i="16"/>
  <c r="CS206" i="16"/>
  <c r="CS206" i="14" s="1"/>
  <c r="BY206" i="16"/>
  <c r="BY206" i="14" s="1"/>
  <c r="AR206" i="16"/>
  <c r="AR206" i="14" s="1"/>
  <c r="AY206" i="16"/>
  <c r="AY206" i="14" s="1"/>
  <c r="W206" i="16"/>
  <c r="W206" i="14" s="1"/>
  <c r="Z206" i="16"/>
  <c r="Z206" i="14" s="1"/>
  <c r="AN188" i="16"/>
  <c r="AN187" i="16" s="1"/>
  <c r="AN186" i="16" s="1"/>
  <c r="BJ197" i="16"/>
  <c r="BJ197" i="14" s="1"/>
  <c r="BA188" i="16"/>
  <c r="BA187" i="16" s="1"/>
  <c r="BA186" i="16" s="1"/>
  <c r="CD197" i="16"/>
  <c r="CD197" i="14" s="1"/>
  <c r="DD188" i="16"/>
  <c r="BZ188" i="16"/>
  <c r="BZ187" i="16" s="1"/>
  <c r="BZ186" i="16" s="1"/>
  <c r="DH206" i="16"/>
  <c r="DH206" i="14" s="1"/>
  <c r="CR206" i="16"/>
  <c r="CR206" i="14" s="1"/>
  <c r="BO206" i="16"/>
  <c r="BO206" i="14" s="1"/>
  <c r="BD206" i="16"/>
  <c r="BD206" i="14" s="1"/>
  <c r="AV206" i="16"/>
  <c r="AV206" i="14" s="1"/>
  <c r="AC206" i="16"/>
  <c r="AC206" i="14" s="1"/>
  <c r="AO206" i="16"/>
  <c r="AO206" i="14" s="1"/>
  <c r="AE197" i="16"/>
  <c r="AE197" i="14" s="1"/>
  <c r="AV197" i="16"/>
  <c r="AV197" i="14" s="1"/>
  <c r="AV188" i="16"/>
  <c r="AV187" i="16" s="1"/>
  <c r="AV186" i="16" s="1"/>
  <c r="DF197" i="16"/>
  <c r="DF197" i="14" s="1"/>
  <c r="DD197" i="16"/>
  <c r="DD197" i="14" s="1"/>
  <c r="DB188" i="16"/>
  <c r="DB187" i="16" s="1"/>
  <c r="DB186" i="16" s="1"/>
  <c r="CB188" i="16"/>
  <c r="CB187" i="16" s="1"/>
  <c r="CB186" i="16" s="1"/>
  <c r="BU197" i="16"/>
  <c r="BU197" i="14" s="1"/>
  <c r="DG197" i="16"/>
  <c r="DG197" i="14" s="1"/>
  <c r="AO197" i="16"/>
  <c r="AO197" i="14" s="1"/>
  <c r="DE206" i="16"/>
  <c r="DE206" i="14" s="1"/>
  <c r="CL206" i="16"/>
  <c r="CL206" i="14" s="1"/>
  <c r="CP206" i="16"/>
  <c r="CP206" i="14" s="1"/>
  <c r="BV206" i="16"/>
  <c r="DF206" i="16"/>
  <c r="DF206" i="14" s="1"/>
  <c r="DJ206" i="16"/>
  <c r="DJ206" i="14" s="1"/>
  <c r="AQ206" i="16"/>
  <c r="AQ206" i="14" s="1"/>
  <c r="AT206" i="16"/>
  <c r="AT206" i="14" s="1"/>
  <c r="AU197" i="16"/>
  <c r="AU197" i="14" s="1"/>
  <c r="AP206" i="16"/>
  <c r="AP206" i="14" s="1"/>
  <c r="X206" i="16"/>
  <c r="X206" i="14" s="1"/>
  <c r="AM206" i="16"/>
  <c r="AM206" i="14" s="1"/>
  <c r="Z197" i="16"/>
  <c r="Z197" i="14" s="1"/>
  <c r="CO188" i="16"/>
  <c r="CO187" i="16" s="1"/>
  <c r="CO186" i="16" s="1"/>
  <c r="BD197" i="16"/>
  <c r="BD197" i="14" s="1"/>
  <c r="BV197" i="16"/>
  <c r="BV197" i="14" s="1"/>
  <c r="CX188" i="16"/>
  <c r="CE206" i="16"/>
  <c r="CE206" i="14" s="1"/>
  <c r="DI197" i="16"/>
  <c r="DI197" i="14" s="1"/>
  <c r="CX206" i="16"/>
  <c r="CX206" i="14" s="1"/>
  <c r="AN197" i="16"/>
  <c r="AN197" i="14" s="1"/>
  <c r="DI206" i="16"/>
  <c r="DI206" i="14" s="1"/>
  <c r="DC206" i="16"/>
  <c r="DC206" i="14" s="1"/>
  <c r="BL206" i="16"/>
  <c r="BL206" i="14" s="1"/>
  <c r="AI206" i="16"/>
  <c r="AI206" i="14" s="1"/>
  <c r="AK188" i="16"/>
  <c r="AK188" i="14" s="1"/>
  <c r="BU206" i="16"/>
  <c r="BU206" i="14" s="1"/>
  <c r="AX206" i="16"/>
  <c r="AX206" i="14" s="1"/>
  <c r="CE197" i="16"/>
  <c r="CE197" i="14" s="1"/>
  <c r="BT188" i="16"/>
  <c r="AX188" i="16"/>
  <c r="BK188" i="16"/>
  <c r="BK187" i="16" s="1"/>
  <c r="BK186" i="16" s="1"/>
  <c r="BP188" i="16"/>
  <c r="BP187" i="16" s="1"/>
  <c r="BP186" i="16" s="1"/>
  <c r="DC188" i="16"/>
  <c r="BY188" i="16"/>
  <c r="BY187" i="16" s="1"/>
  <c r="BY186" i="16" s="1"/>
  <c r="CR188" i="16"/>
  <c r="CR187" i="16" s="1"/>
  <c r="CR186" i="16" s="1"/>
  <c r="CA197" i="16"/>
  <c r="CA197" i="14" s="1"/>
  <c r="CI188" i="16"/>
  <c r="CI187" i="16" s="1"/>
  <c r="CI186" i="16" s="1"/>
  <c r="DB206" i="16"/>
  <c r="DB206" i="14" s="1"/>
  <c r="CT206" i="16"/>
  <c r="CT206" i="14" s="1"/>
  <c r="BA206" i="16"/>
  <c r="BA206" i="14" s="1"/>
  <c r="AW188" i="16"/>
  <c r="AW187" i="16" s="1"/>
  <c r="AW186" i="16" s="1"/>
  <c r="AF206" i="16"/>
  <c r="AF206" i="14" s="1"/>
  <c r="AW206" i="16"/>
  <c r="AW206" i="14" s="1"/>
  <c r="AN206" i="16"/>
  <c r="AN206" i="14" s="1"/>
  <c r="BQ206" i="16"/>
  <c r="BQ206" i="14" s="1"/>
  <c r="BD188" i="16"/>
  <c r="CZ206" i="16"/>
  <c r="CZ206" i="14" s="1"/>
  <c r="CM206" i="16"/>
  <c r="CM206" i="14" s="1"/>
  <c r="DG206" i="16"/>
  <c r="DG206" i="14" s="1"/>
  <c r="AJ206" i="16"/>
  <c r="AD206" i="16"/>
  <c r="AD206" i="14" s="1"/>
  <c r="AG206" i="16"/>
  <c r="AG206" i="14" s="1"/>
  <c r="AH197" i="16"/>
  <c r="AH197" i="14" s="1"/>
  <c r="AP188" i="16"/>
  <c r="AP187" i="16" s="1"/>
  <c r="AP186" i="16" s="1"/>
  <c r="CN188" i="16"/>
  <c r="CM197" i="16"/>
  <c r="CM197" i="14" s="1"/>
  <c r="CP188" i="16"/>
  <c r="CO197" i="16"/>
  <c r="CO197" i="14" s="1"/>
  <c r="BX188" i="16"/>
  <c r="BX187" i="16" s="1"/>
  <c r="BX186" i="16" s="1"/>
  <c r="CN206" i="16"/>
  <c r="CN206" i="14" s="1"/>
  <c r="CO206" i="16"/>
  <c r="CO206" i="14" s="1"/>
  <c r="AU206" i="16"/>
  <c r="AU206" i="14" s="1"/>
  <c r="AH206" i="16"/>
  <c r="AH206" i="14" s="1"/>
  <c r="AQ197" i="16"/>
  <c r="AQ197" i="14" s="1"/>
  <c r="BG206" i="16"/>
  <c r="BG206" i="14" s="1"/>
  <c r="BS188" i="16"/>
  <c r="BS187" i="16" s="1"/>
  <c r="BS186" i="16" s="1"/>
  <c r="CF197" i="16"/>
  <c r="CF197" i="14" s="1"/>
  <c r="CH206" i="16"/>
  <c r="CH206" i="14" s="1"/>
  <c r="CQ206" i="16"/>
  <c r="CQ206" i="14" s="1"/>
  <c r="BT206" i="16"/>
  <c r="BT206" i="14" s="1"/>
  <c r="AB206" i="16"/>
  <c r="AB206" i="14" s="1"/>
  <c r="AL206" i="16"/>
  <c r="AL206" i="14" s="1"/>
  <c r="CF188" i="16"/>
  <c r="CF187" i="16" s="1"/>
  <c r="CF186" i="16" s="1"/>
  <c r="BK197" i="16"/>
  <c r="BK197" i="14" s="1"/>
  <c r="AG197" i="16"/>
  <c r="AG197" i="14" s="1"/>
  <c r="CZ197" i="16"/>
  <c r="CZ197" i="14" s="1"/>
  <c r="CT197" i="16"/>
  <c r="CT197" i="14" s="1"/>
  <c r="CD188" i="16"/>
  <c r="AX197" i="16"/>
  <c r="AX197" i="14" s="1"/>
  <c r="DH197" i="16"/>
  <c r="DH197" i="14" s="1"/>
  <c r="DH188" i="16"/>
  <c r="BP197" i="16"/>
  <c r="BP197" i="14" s="1"/>
  <c r="BG197" i="16"/>
  <c r="BG197" i="14" s="1"/>
  <c r="BJ188" i="16"/>
  <c r="BJ187" i="16" s="1"/>
  <c r="BJ186" i="16" s="1"/>
  <c r="DA197" i="16"/>
  <c r="DA197" i="14" s="1"/>
  <c r="CP197" i="16"/>
  <c r="CP197" i="14" s="1"/>
  <c r="AF197" i="16"/>
  <c r="AF197" i="14" s="1"/>
  <c r="CB197" i="16"/>
  <c r="CB197" i="14" s="1"/>
  <c r="BI188" i="16"/>
  <c r="BI187" i="16" s="1"/>
  <c r="BI186" i="16" s="1"/>
  <c r="BE197" i="16"/>
  <c r="BE197" i="14" s="1"/>
  <c r="BX197" i="16"/>
  <c r="BX197" i="14" s="1"/>
  <c r="AJ197" i="16"/>
  <c r="AJ197" i="14" s="1"/>
  <c r="BF197" i="16"/>
  <c r="BF197" i="14" s="1"/>
  <c r="BC188" i="16"/>
  <c r="AY188" i="16"/>
  <c r="AY187" i="16" s="1"/>
  <c r="AY186" i="16" s="1"/>
  <c r="CW197" i="16"/>
  <c r="CW197" i="14" s="1"/>
  <c r="AB197" i="16"/>
  <c r="AB197" i="14" s="1"/>
  <c r="DK188" i="16"/>
  <c r="DK187" i="16" s="1"/>
  <c r="DK186" i="16" s="1"/>
  <c r="CT188" i="16"/>
  <c r="CT187" i="16" s="1"/>
  <c r="CT186" i="16" s="1"/>
  <c r="DC197" i="16"/>
  <c r="DC197" i="14" s="1"/>
  <c r="AD197" i="16"/>
  <c r="AD197" i="14" s="1"/>
  <c r="BR197" i="16"/>
  <c r="BR197" i="14" s="1"/>
  <c r="BT197" i="16"/>
  <c r="BT197" i="14" s="1"/>
  <c r="CL188" i="16"/>
  <c r="CQ197" i="16"/>
  <c r="CQ197" i="14" s="1"/>
  <c r="CG197" i="16"/>
  <c r="CG197" i="14" s="1"/>
  <c r="CJ188" i="16"/>
  <c r="CJ187" i="16" s="1"/>
  <c r="CJ186" i="16" s="1"/>
  <c r="DJ188" i="16"/>
  <c r="DJ187" i="16" s="1"/>
  <c r="DJ186" i="16" s="1"/>
  <c r="DK197" i="16"/>
  <c r="DK197" i="14" s="1"/>
  <c r="AT197" i="16"/>
  <c r="AT197" i="14" s="1"/>
  <c r="AL197" i="16"/>
  <c r="AZ197" i="16"/>
  <c r="AZ197" i="14" s="1"/>
  <c r="BM197" i="16"/>
  <c r="BM197" i="14" s="1"/>
  <c r="DB197" i="16"/>
  <c r="DB197" i="14" s="1"/>
  <c r="AZ188" i="16"/>
  <c r="AZ187" i="16" s="1"/>
  <c r="AZ186" i="16" s="1"/>
  <c r="BW197" i="16"/>
  <c r="BW197" i="14" s="1"/>
  <c r="AT188" i="16"/>
  <c r="AT187" i="16" s="1"/>
  <c r="AT186" i="16" s="1"/>
  <c r="BU188" i="16"/>
  <c r="CQ188" i="16"/>
  <c r="CQ187" i="16" s="1"/>
  <c r="CQ186" i="16" s="1"/>
  <c r="CA188" i="16"/>
  <c r="CA187" i="16" s="1"/>
  <c r="CA186" i="16" s="1"/>
  <c r="BA197" i="16"/>
  <c r="BA197" i="14" s="1"/>
  <c r="DX203" i="15"/>
  <c r="DX185" i="15" s="1"/>
  <c r="DL197" i="14"/>
  <c r="BG181" i="16"/>
  <c r="BG96" i="16" s="1"/>
  <c r="BG73" i="16" s="1"/>
  <c r="BG16" i="16"/>
  <c r="CU181" i="16"/>
  <c r="CU96" i="16" s="1"/>
  <c r="CU73" i="16" s="1"/>
  <c r="CU16" i="16"/>
  <c r="DM16" i="16"/>
  <c r="DM181" i="16"/>
  <c r="DM96" i="16" s="1"/>
  <c r="DM73" i="16" s="1"/>
  <c r="DO16" i="16"/>
  <c r="DO181" i="16"/>
  <c r="DO96" i="16" s="1"/>
  <c r="DO73" i="16" s="1"/>
  <c r="DU181" i="16"/>
  <c r="DU96" i="16" s="1"/>
  <c r="DU73" i="16" s="1"/>
  <c r="DU16" i="16"/>
  <c r="AV16" i="16"/>
  <c r="AV181" i="16"/>
  <c r="AV96" i="16" s="1"/>
  <c r="AV73" i="16" s="1"/>
  <c r="AT196" i="15"/>
  <c r="AT195" i="15" s="1"/>
  <c r="X196" i="15"/>
  <c r="X195" i="15" s="1"/>
  <c r="CQ187" i="15"/>
  <c r="CQ186" i="15" s="1"/>
  <c r="AW196" i="15"/>
  <c r="AW195" i="15" s="1"/>
  <c r="CM187" i="15"/>
  <c r="CM186" i="15" s="1"/>
  <c r="AU203" i="15"/>
  <c r="AU185" i="15" s="1"/>
  <c r="AP203" i="15"/>
  <c r="AP185" i="15" s="1"/>
  <c r="AT203" i="15"/>
  <c r="AT185" i="15" s="1"/>
  <c r="DP187" i="15"/>
  <c r="DP186" i="15" s="1"/>
  <c r="DM204" i="14"/>
  <c r="DU206" i="14"/>
  <c r="EF196" i="15"/>
  <c r="EF195" i="15" s="1"/>
  <c r="DV187" i="15"/>
  <c r="DV186" i="15" s="1"/>
  <c r="DT187" i="15"/>
  <c r="DT186" i="15" s="1"/>
  <c r="BW181" i="16"/>
  <c r="BW96" i="16" s="1"/>
  <c r="BW73" i="16" s="1"/>
  <c r="BW16" i="16"/>
  <c r="DK16" i="16"/>
  <c r="DK181" i="16"/>
  <c r="DK96" i="16" s="1"/>
  <c r="DK73" i="16" s="1"/>
  <c r="EC16" i="16"/>
  <c r="EC181" i="16"/>
  <c r="EC96" i="16" s="1"/>
  <c r="EC73" i="16" s="1"/>
  <c r="EE16" i="16"/>
  <c r="EE181" i="16"/>
  <c r="EE96" i="16" s="1"/>
  <c r="EE73" i="16" s="1"/>
  <c r="EG16" i="16"/>
  <c r="EG181" i="16"/>
  <c r="EG96" i="16" s="1"/>
  <c r="EG73" i="16" s="1"/>
  <c r="AD16" i="16"/>
  <c r="AD181" i="16"/>
  <c r="AD96" i="16" s="1"/>
  <c r="AD73" i="16" s="1"/>
  <c r="BL181" i="16"/>
  <c r="BL96" i="16" s="1"/>
  <c r="BL73" i="16" s="1"/>
  <c r="O31" i="9"/>
  <c r="C31" i="9"/>
  <c r="P31" i="9" s="1"/>
  <c r="DI187" i="15"/>
  <c r="DI186" i="15" s="1"/>
  <c r="AZ196" i="15"/>
  <c r="AZ195" i="15" s="1"/>
  <c r="Z196" i="15"/>
  <c r="Z195" i="15" s="1"/>
  <c r="DA187" i="15"/>
  <c r="DA186" i="15" s="1"/>
  <c r="DO206" i="14"/>
  <c r="CH188" i="14"/>
  <c r="CH187" i="15"/>
  <c r="CH186" i="15" s="1"/>
  <c r="CI187" i="15"/>
  <c r="CI186" i="15" s="1"/>
  <c r="AA204" i="14"/>
  <c r="AA203" i="15"/>
  <c r="AA185" i="15" s="1"/>
  <c r="AS203" i="15"/>
  <c r="AS185" i="15" s="1"/>
  <c r="DQ204" i="14"/>
  <c r="DQ203" i="15"/>
  <c r="DQ185" i="15" s="1"/>
  <c r="DU196" i="15"/>
  <c r="DU195" i="15" s="1"/>
  <c r="DZ204" i="14"/>
  <c r="DZ203" i="15"/>
  <c r="DZ185" i="15" s="1"/>
  <c r="DP196" i="15"/>
  <c r="DP195" i="15" s="1"/>
  <c r="DP197" i="14"/>
  <c r="DP196" i="14" s="1"/>
  <c r="DP195" i="14" s="1"/>
  <c r="S206" i="14"/>
  <c r="Q206" i="15"/>
  <c r="S196" i="15"/>
  <c r="S195" i="15" s="1"/>
  <c r="Q197" i="15"/>
  <c r="Q196" i="15" s="1"/>
  <c r="Q195" i="15" s="1"/>
  <c r="BX16" i="16"/>
  <c r="BX181" i="16"/>
  <c r="BX96" i="16" s="1"/>
  <c r="BX73" i="16" s="1"/>
  <c r="EA16" i="16"/>
  <c r="EA181" i="16"/>
  <c r="EA96" i="16" s="1"/>
  <c r="EA73" i="16" s="1"/>
  <c r="V181" i="16"/>
  <c r="V96" i="16" s="1"/>
  <c r="V73" i="16" s="1"/>
  <c r="V16" i="16"/>
  <c r="X181" i="16"/>
  <c r="X96" i="16" s="1"/>
  <c r="X73" i="16" s="1"/>
  <c r="X16" i="16"/>
  <c r="Z16" i="16"/>
  <c r="Z181" i="16"/>
  <c r="Z96" i="16" s="1"/>
  <c r="Z73" i="16" s="1"/>
  <c r="AT16" i="16"/>
  <c r="AT181" i="16"/>
  <c r="AT96" i="16" s="1"/>
  <c r="AT73" i="16" s="1"/>
  <c r="CB181" i="16"/>
  <c r="CB96" i="16" s="1"/>
  <c r="CB73" i="16" s="1"/>
  <c r="DJ16" i="16"/>
  <c r="DJ181" i="16"/>
  <c r="DJ96" i="16" s="1"/>
  <c r="DJ73" i="16" s="1"/>
  <c r="CS187" i="15"/>
  <c r="CS186" i="15" s="1"/>
  <c r="AL196" i="15"/>
  <c r="AL195" i="15" s="1"/>
  <c r="AL197" i="14"/>
  <c r="BY187" i="15"/>
  <c r="BY186" i="15" s="1"/>
  <c r="CY204" i="14"/>
  <c r="BM187" i="15"/>
  <c r="BM186" i="15" s="1"/>
  <c r="AM204" i="14"/>
  <c r="AM203" i="15"/>
  <c r="AM185" i="15" s="1"/>
  <c r="AQ203" i="15"/>
  <c r="AQ185" i="15" s="1"/>
  <c r="BF204" i="14"/>
  <c r="BF203" i="15"/>
  <c r="BF185" i="15" s="1"/>
  <c r="AF203" i="15"/>
  <c r="AF185" i="15" s="1"/>
  <c r="BH204" i="14"/>
  <c r="BH203" i="15"/>
  <c r="BH185" i="15" s="1"/>
  <c r="DY196" i="15"/>
  <c r="DY195" i="15" s="1"/>
  <c r="DY197" i="14"/>
  <c r="DY196" i="14" s="1"/>
  <c r="DY195" i="14" s="1"/>
  <c r="EE203" i="15"/>
  <c r="EE185" i="15" s="1"/>
  <c r="EC187" i="15"/>
  <c r="EC186" i="15" s="1"/>
  <c r="EH196" i="15"/>
  <c r="EH195" i="15" s="1"/>
  <c r="DX187" i="15"/>
  <c r="DX186" i="15" s="1"/>
  <c r="Q204" i="15"/>
  <c r="S203" i="15"/>
  <c r="S185" i="15" s="1"/>
  <c r="S7" i="15" s="1"/>
  <c r="U203" i="15"/>
  <c r="U185" i="15" s="1"/>
  <c r="AP16" i="16"/>
  <c r="AP181" i="16"/>
  <c r="AP96" i="16" s="1"/>
  <c r="AP73" i="16" s="1"/>
  <c r="BJ181" i="16"/>
  <c r="BJ96" i="16" s="1"/>
  <c r="BJ73" i="16" s="1"/>
  <c r="BJ16" i="16"/>
  <c r="CR16" i="16"/>
  <c r="CR181" i="16"/>
  <c r="CR96" i="16" s="1"/>
  <c r="CR73" i="16" s="1"/>
  <c r="DZ16" i="16"/>
  <c r="DZ181" i="16"/>
  <c r="DZ96" i="16" s="1"/>
  <c r="DZ73" i="16" s="1"/>
  <c r="BW187" i="15"/>
  <c r="BW186" i="15" s="1"/>
  <c r="AG196" i="15"/>
  <c r="AG195" i="15" s="1"/>
  <c r="AS196" i="15"/>
  <c r="AS195" i="15" s="1"/>
  <c r="CR197" i="14"/>
  <c r="CY197" i="14"/>
  <c r="BX206" i="14"/>
  <c r="BB196" i="15"/>
  <c r="BB195" i="15" s="1"/>
  <c r="U206" i="14"/>
  <c r="BD203" i="15"/>
  <c r="BD185" i="15" s="1"/>
  <c r="EG187" i="15"/>
  <c r="EG186" i="15" s="1"/>
  <c r="EG188" i="14"/>
  <c r="EG187" i="14" s="1"/>
  <c r="EG186" i="14" s="1"/>
  <c r="DQ187" i="15"/>
  <c r="DQ186" i="15" s="1"/>
  <c r="DQ188" i="14"/>
  <c r="DQ187" i="14" s="1"/>
  <c r="DQ186" i="14" s="1"/>
  <c r="DM187" i="15"/>
  <c r="DM186" i="15" s="1"/>
  <c r="DR197" i="14"/>
  <c r="DR196" i="14" s="1"/>
  <c r="DR195" i="14" s="1"/>
  <c r="DR196" i="15"/>
  <c r="DR195" i="15" s="1"/>
  <c r="DD16" i="16"/>
  <c r="DD181" i="16"/>
  <c r="DD96" i="16" s="1"/>
  <c r="DD73" i="16" s="1"/>
  <c r="AZ181" i="16"/>
  <c r="AZ96" i="16" s="1"/>
  <c r="AZ73" i="16" s="1"/>
  <c r="AZ16" i="16"/>
  <c r="BD16" i="16"/>
  <c r="BD181" i="16"/>
  <c r="BD96" i="16" s="1"/>
  <c r="BD73" i="16" s="1"/>
  <c r="BF16" i="16"/>
  <c r="BF181" i="16"/>
  <c r="BF96" i="16" s="1"/>
  <c r="BF73" i="16" s="1"/>
  <c r="DH16" i="16"/>
  <c r="DH181" i="16"/>
  <c r="DH96" i="16" s="1"/>
  <c r="DH73" i="16" s="1"/>
  <c r="DG187" i="15"/>
  <c r="DG186" i="15" s="1"/>
  <c r="CV187" i="15"/>
  <c r="CV186" i="15" s="1"/>
  <c r="AN196" i="15"/>
  <c r="AN195" i="15" s="1"/>
  <c r="CB187" i="15"/>
  <c r="CB186" i="15" s="1"/>
  <c r="CG187" i="15"/>
  <c r="CG186" i="15" s="1"/>
  <c r="AH196" i="15"/>
  <c r="AH195" i="15" s="1"/>
  <c r="CZ187" i="15"/>
  <c r="CZ186" i="15" s="1"/>
  <c r="BT204" i="14"/>
  <c r="BW206" i="14"/>
  <c r="BV206" i="14"/>
  <c r="BR188" i="14"/>
  <c r="BR187" i="14" s="1"/>
  <c r="BR186" i="14" s="1"/>
  <c r="BR187" i="15"/>
  <c r="BR186" i="15" s="1"/>
  <c r="AH204" i="14"/>
  <c r="AH203" i="15"/>
  <c r="AH185" i="15" s="1"/>
  <c r="Y204" i="14"/>
  <c r="Y203" i="15"/>
  <c r="Y185" i="15" s="1"/>
  <c r="DW196" i="15"/>
  <c r="DW195" i="15" s="1"/>
  <c r="DW206" i="14"/>
  <c r="DZ187" i="15"/>
  <c r="DZ186" i="15" s="1"/>
  <c r="EH206" i="14"/>
  <c r="DP206" i="14"/>
  <c r="EI203" i="15"/>
  <c r="EI185" i="15" s="1"/>
  <c r="BR16" i="16"/>
  <c r="BR181" i="16"/>
  <c r="BR96" i="16" s="1"/>
  <c r="BR73" i="16" s="1"/>
  <c r="BT16" i="16"/>
  <c r="BT181" i="16"/>
  <c r="BT96" i="16" s="1"/>
  <c r="BT73" i="16" s="1"/>
  <c r="BV181" i="16"/>
  <c r="BV96" i="16" s="1"/>
  <c r="BV73" i="16" s="1"/>
  <c r="BV16" i="16"/>
  <c r="CP16" i="16"/>
  <c r="CP181" i="16"/>
  <c r="CP96" i="16" s="1"/>
  <c r="CP73" i="16" s="1"/>
  <c r="DX16" i="16"/>
  <c r="DX181" i="16"/>
  <c r="DX96" i="16" s="1"/>
  <c r="DX73" i="16" s="1"/>
  <c r="O30" i="9"/>
  <c r="C30" i="9"/>
  <c r="P30" i="9" s="1"/>
  <c r="AG13" i="21"/>
  <c r="AG14" i="21"/>
  <c r="AG35" i="21" s="1"/>
  <c r="AG34" i="21" s="1"/>
  <c r="AG15" i="21"/>
  <c r="F30" i="9" s="1"/>
  <c r="R61" i="24"/>
  <c r="CO36" i="22"/>
  <c r="DC36" i="21"/>
  <c r="DC34" i="21" s="1"/>
  <c r="T34" i="14"/>
  <c r="R152" i="15"/>
  <c r="J5" i="13"/>
  <c r="J4" i="13" s="1"/>
  <c r="J18" i="13" s="1"/>
  <c r="Q98" i="14"/>
  <c r="J30" i="13" s="1"/>
  <c r="Q74" i="15"/>
  <c r="K44" i="13"/>
  <c r="R60" i="15"/>
  <c r="X160" i="14"/>
  <c r="Y160" i="15"/>
  <c r="Y160" i="14" s="1"/>
  <c r="M26" i="13"/>
  <c r="I26" i="13" s="1"/>
  <c r="R56" i="14"/>
  <c r="Q116" i="14"/>
  <c r="Q115" i="14" s="1"/>
  <c r="J34" i="13" s="1"/>
  <c r="R109" i="14"/>
  <c r="T74" i="14"/>
  <c r="R35" i="15"/>
  <c r="R15" i="15"/>
  <c r="U163" i="14"/>
  <c r="P152" i="14"/>
  <c r="R75" i="15"/>
  <c r="R161" i="14"/>
  <c r="Q96" i="15"/>
  <c r="X90" i="15"/>
  <c r="Y90" i="15" s="1"/>
  <c r="R134" i="14"/>
  <c r="K37" i="13"/>
  <c r="R126" i="14"/>
  <c r="Q34" i="15"/>
  <c r="R169" i="14"/>
  <c r="Q136" i="14"/>
  <c r="J42" i="13" s="1"/>
  <c r="Q103" i="14"/>
  <c r="J31" i="13" s="1"/>
  <c r="P136" i="14"/>
  <c r="Q75" i="14"/>
  <c r="J26" i="13" s="1"/>
  <c r="R136" i="15"/>
  <c r="R177" i="14"/>
  <c r="V13" i="15"/>
  <c r="V25" i="14"/>
  <c r="L25" i="13"/>
  <c r="D7" i="3"/>
  <c r="E7" i="3"/>
  <c r="V11" i="15"/>
  <c r="V24" i="14"/>
  <c r="I21" i="13"/>
  <c r="L20" i="13"/>
  <c r="R158" i="14"/>
  <c r="R154" i="14"/>
  <c r="R78" i="14"/>
  <c r="R66" i="14"/>
  <c r="V14" i="15"/>
  <c r="V14" i="14" s="1"/>
  <c r="V26" i="14"/>
  <c r="DZ31" i="23"/>
  <c r="CK31" i="23"/>
  <c r="DA31" i="23"/>
  <c r="BB31" i="23"/>
  <c r="BH31" i="23"/>
  <c r="Z31" i="23"/>
  <c r="AC31" i="23"/>
  <c r="DP31" i="23"/>
  <c r="AR31" i="23"/>
  <c r="BJ31" i="23"/>
  <c r="BN31" i="23"/>
  <c r="AM31" i="23"/>
  <c r="CQ31" i="23"/>
  <c r="AW31" i="23"/>
  <c r="BY31" i="23"/>
  <c r="AS31" i="23"/>
  <c r="O31" i="23"/>
  <c r="BG31" i="23"/>
  <c r="DB31" i="23"/>
  <c r="BR31" i="23"/>
  <c r="AL31" i="23"/>
  <c r="T31" i="23"/>
  <c r="BS31" i="23"/>
  <c r="BW31" i="23"/>
  <c r="BC31" i="23"/>
  <c r="CS31" i="23"/>
  <c r="DG31" i="23"/>
  <c r="CF31" i="23"/>
  <c r="X31" i="23"/>
  <c r="BM31" i="23"/>
  <c r="CT31" i="23"/>
  <c r="AT31" i="23"/>
  <c r="CZ31" i="23"/>
  <c r="BO31" i="23"/>
  <c r="DC31" i="23"/>
  <c r="M31" i="23"/>
  <c r="CI31" i="23"/>
  <c r="CE31" i="23"/>
  <c r="CC31" i="23"/>
  <c r="CY31" i="23"/>
  <c r="BT31" i="23"/>
  <c r="DM31" i="23"/>
  <c r="AJ31" i="23"/>
  <c r="DQ31" i="23"/>
  <c r="AX31" i="23"/>
  <c r="DY31" i="23"/>
  <c r="BU31" i="23"/>
  <c r="DL31" i="23"/>
  <c r="BA31" i="23"/>
  <c r="Y31" i="23"/>
  <c r="AY31" i="23"/>
  <c r="DV31" i="23"/>
  <c r="DJ31" i="23"/>
  <c r="DI31" i="23"/>
  <c r="AP31" i="23"/>
  <c r="BQ31" i="23"/>
  <c r="DE31" i="23"/>
  <c r="CD31" i="23"/>
  <c r="DU31" i="23"/>
  <c r="BV31" i="23"/>
  <c r="S31" i="23"/>
  <c r="BK31" i="23"/>
  <c r="AA31" i="23"/>
  <c r="DF31" i="23"/>
  <c r="H31" i="23"/>
  <c r="CM31" i="23"/>
  <c r="G31" i="23"/>
  <c r="CA31" i="23"/>
  <c r="AH31" i="23"/>
  <c r="DS31" i="23"/>
  <c r="J31" i="23"/>
  <c r="AE31" i="23"/>
  <c r="AB31" i="23"/>
  <c r="AN31" i="23"/>
  <c r="BF31" i="23"/>
  <c r="AG31" i="23"/>
  <c r="BP31" i="23"/>
  <c r="AO31" i="23"/>
  <c r="CV31" i="23"/>
  <c r="DD31" i="23"/>
  <c r="EA31" i="23"/>
  <c r="AF31" i="23"/>
  <c r="CH31" i="23"/>
  <c r="BI31" i="23"/>
  <c r="P31" i="23"/>
  <c r="CR31" i="23"/>
  <c r="DW31" i="23"/>
  <c r="W31" i="23"/>
  <c r="CU31" i="23"/>
  <c r="AK31" i="23"/>
  <c r="F16" i="23"/>
  <c r="F31" i="23" s="1"/>
  <c r="DR31" i="23"/>
  <c r="BD31" i="23"/>
  <c r="DN31" i="23"/>
  <c r="CG31" i="23"/>
  <c r="DH31" i="23"/>
  <c r="I31" i="23"/>
  <c r="DK31" i="23"/>
  <c r="L31" i="23"/>
  <c r="R31" i="23"/>
  <c r="AQ31" i="23"/>
  <c r="V31" i="23"/>
  <c r="K31" i="23"/>
  <c r="DO31" i="23"/>
  <c r="Q31" i="23"/>
  <c r="BL31" i="23"/>
  <c r="N31" i="23"/>
  <c r="N137" i="23" s="1"/>
  <c r="CP31" i="23"/>
  <c r="BX31" i="23"/>
  <c r="AV31" i="23"/>
  <c r="CX31" i="23"/>
  <c r="AZ31" i="23"/>
  <c r="DT31" i="23"/>
  <c r="U31" i="23"/>
  <c r="CW31" i="23"/>
  <c r="CJ31" i="23"/>
  <c r="CO31" i="23"/>
  <c r="AU31" i="23"/>
  <c r="CN31" i="23"/>
  <c r="DX31" i="23"/>
  <c r="CB31" i="23"/>
  <c r="BZ31" i="23"/>
  <c r="CL31" i="23"/>
  <c r="CL137" i="23" s="1"/>
  <c r="BE31" i="23"/>
  <c r="AI31" i="23"/>
  <c r="AD31" i="23"/>
  <c r="R48" i="14"/>
  <c r="R47" i="14" s="1"/>
  <c r="P47" i="14"/>
  <c r="Q86" i="14"/>
  <c r="J28" i="13" s="1"/>
  <c r="R55" i="14"/>
  <c r="C44" i="3"/>
  <c r="K46" i="13"/>
  <c r="V164" i="14"/>
  <c r="V163" i="14" s="1"/>
  <c r="V163" i="15"/>
  <c r="R37" i="14"/>
  <c r="R150" i="14"/>
  <c r="R70" i="14"/>
  <c r="W86" i="15"/>
  <c r="W90" i="14"/>
  <c r="W86" i="14" s="1"/>
  <c r="Q51" i="14"/>
  <c r="J22" i="13" s="1"/>
  <c r="P60" i="14"/>
  <c r="R61" i="14"/>
  <c r="R60" i="14" s="1"/>
  <c r="V23" i="14"/>
  <c r="H5" i="22"/>
  <c r="H15" i="22" s="1"/>
  <c r="V226" i="15"/>
  <c r="R117" i="14"/>
  <c r="Q123" i="14"/>
  <c r="Q122" i="14" s="1"/>
  <c r="J35" i="13"/>
  <c r="R19" i="14"/>
  <c r="R83" i="14"/>
  <c r="AC12" i="23"/>
  <c r="V124" i="14"/>
  <c r="M35" i="13" s="1"/>
  <c r="W124" i="15"/>
  <c r="C48" i="3"/>
  <c r="K23" i="13"/>
  <c r="R52" i="14"/>
  <c r="U228" i="15"/>
  <c r="U227" i="15" s="1"/>
  <c r="G6" i="22"/>
  <c r="K9" i="13"/>
  <c r="X6" i="15"/>
  <c r="W65" i="15"/>
  <c r="W164" i="15"/>
  <c r="W165" i="15"/>
  <c r="W165" i="14" s="1"/>
  <c r="W170" i="15"/>
  <c r="W29" i="15"/>
  <c r="W182" i="15"/>
  <c r="W221" i="15"/>
  <c r="H19" i="24"/>
  <c r="W1" i="15"/>
  <c r="W2" i="15"/>
  <c r="W3" i="15"/>
  <c r="W113" i="15" s="1"/>
  <c r="W113" i="14" s="1"/>
  <c r="W208" i="15"/>
  <c r="W209" i="15"/>
  <c r="W209" i="14" s="1"/>
  <c r="W31" i="15"/>
  <c r="W23" i="15"/>
  <c r="V22" i="15" s="1"/>
  <c r="W32" i="15"/>
  <c r="W24" i="15"/>
  <c r="W26" i="15"/>
  <c r="W30" i="15"/>
  <c r="W25" i="15"/>
  <c r="V65" i="14"/>
  <c r="V64" i="14" s="1"/>
  <c r="M24" i="13" s="1"/>
  <c r="V64" i="15"/>
  <c r="K41" i="13"/>
  <c r="U14" i="14"/>
  <c r="R106" i="14"/>
  <c r="U86" i="14"/>
  <c r="G15" i="22"/>
  <c r="Q35" i="14"/>
  <c r="Q57" i="21"/>
  <c r="S183" i="15"/>
  <c r="AC38" i="23"/>
  <c r="AD2" i="23"/>
  <c r="AC48" i="23"/>
  <c r="AC39" i="23"/>
  <c r="AC56" i="23"/>
  <c r="AC55" i="23"/>
  <c r="AC36" i="23"/>
  <c r="AC35" i="23"/>
  <c r="AC53" i="23"/>
  <c r="AC52" i="23"/>
  <c r="AC54" i="23"/>
  <c r="AC37" i="23"/>
  <c r="R140" i="14"/>
  <c r="W160" i="14"/>
  <c r="U22" i="15"/>
  <c r="R38" i="14"/>
  <c r="G66" i="24"/>
  <c r="G65" i="24"/>
  <c r="G20" i="24"/>
  <c r="G35" i="24"/>
  <c r="G37" i="24" s="1"/>
  <c r="V93" i="15" s="1"/>
  <c r="G53" i="24"/>
  <c r="G55" i="24" s="1"/>
  <c r="G64" i="24"/>
  <c r="T97" i="14"/>
  <c r="R77" i="14"/>
  <c r="R18" i="14"/>
  <c r="P75" i="14"/>
  <c r="R76" i="14"/>
  <c r="M45" i="13"/>
  <c r="U92" i="15"/>
  <c r="U93" i="14"/>
  <c r="Q144" i="14"/>
  <c r="J43" i="13" s="1"/>
  <c r="V86" i="15"/>
  <c r="V90" i="14"/>
  <c r="V86" i="14" s="1"/>
  <c r="W55" i="23"/>
  <c r="W38" i="23"/>
  <c r="V2" i="23"/>
  <c r="W48" i="23"/>
  <c r="W39" i="23"/>
  <c r="W56" i="23"/>
  <c r="W36" i="23"/>
  <c r="W52" i="23"/>
  <c r="W35" i="23"/>
  <c r="W53" i="23"/>
  <c r="W37" i="23"/>
  <c r="W54" i="23"/>
  <c r="R46" i="14"/>
  <c r="U113" i="14"/>
  <c r="R99" i="14"/>
  <c r="AB9" i="23"/>
  <c r="U13" i="14"/>
  <c r="C12" i="3"/>
  <c r="K8" i="13"/>
  <c r="T73" i="15"/>
  <c r="R36" i="14"/>
  <c r="P35" i="14"/>
  <c r="F36" i="24"/>
  <c r="F54" i="24"/>
  <c r="AA14" i="23"/>
  <c r="Q15" i="14"/>
  <c r="Q8" i="14" s="1"/>
  <c r="R143" i="14"/>
  <c r="V181" i="15"/>
  <c r="V182" i="14"/>
  <c r="T135" i="14"/>
  <c r="M42" i="13"/>
  <c r="I42" i="13" s="1"/>
  <c r="F67" i="24"/>
  <c r="U84" i="15" s="1"/>
  <c r="Q230" i="15"/>
  <c r="T162" i="14"/>
  <c r="M47" i="13"/>
  <c r="Y52" i="21"/>
  <c r="X67" i="21"/>
  <c r="H21" i="9"/>
  <c r="G21" i="9" s="1"/>
  <c r="Q21" i="9" s="1"/>
  <c r="Q163" i="14"/>
  <c r="R100" i="14"/>
  <c r="R172" i="14"/>
  <c r="R119" i="14"/>
  <c r="G101" i="13"/>
  <c r="H101" i="13" s="1"/>
  <c r="K101" i="13"/>
  <c r="S96" i="14"/>
  <c r="S73" i="14" s="1"/>
  <c r="AT53" i="22"/>
  <c r="AT35" i="22"/>
  <c r="BH78" i="21"/>
  <c r="AT54" i="22" s="1"/>
  <c r="F57" i="9"/>
  <c r="F58" i="9"/>
  <c r="AU35" i="22"/>
  <c r="AU53" i="22"/>
  <c r="BI78" i="21"/>
  <c r="AU54" i="22" s="1"/>
  <c r="BI55" i="21"/>
  <c r="BL36" i="21"/>
  <c r="BL34" i="21" s="1"/>
  <c r="AX36" i="22"/>
  <c r="F46" i="9"/>
  <c r="BM55" i="21"/>
  <c r="BM78" i="21"/>
  <c r="AY53" i="22"/>
  <c r="AY35" i="22"/>
  <c r="W78" i="21"/>
  <c r="I35" i="22"/>
  <c r="I53" i="22"/>
  <c r="F19" i="9"/>
  <c r="AZ78" i="21"/>
  <c r="AL53" i="22"/>
  <c r="AL35" i="22"/>
  <c r="AX78" i="21"/>
  <c r="AJ53" i="22"/>
  <c r="AJ35" i="22"/>
  <c r="F39" i="9"/>
  <c r="Q13" i="21"/>
  <c r="T78" i="21"/>
  <c r="F53" i="22"/>
  <c r="F35" i="22"/>
  <c r="BJ36" i="21"/>
  <c r="BJ34" i="21" s="1"/>
  <c r="AV36" i="22"/>
  <c r="F40" i="9"/>
  <c r="X54" i="22"/>
  <c r="V78" i="21"/>
  <c r="H53" i="22"/>
  <c r="H35" i="22"/>
  <c r="Q14" i="21"/>
  <c r="T35" i="21"/>
  <c r="AV54" i="22"/>
  <c r="F54" i="9"/>
  <c r="Y54" i="22"/>
  <c r="AP78" i="21"/>
  <c r="AB35" i="22"/>
  <c r="AB53" i="22"/>
  <c r="Y78" i="21"/>
  <c r="K53" i="22"/>
  <c r="K35" i="22"/>
  <c r="AQ78" i="21"/>
  <c r="AC53" i="22"/>
  <c r="AC35" i="22"/>
  <c r="F28" i="9"/>
  <c r="AR78" i="21"/>
  <c r="AD35" i="22"/>
  <c r="AD53" i="22"/>
  <c r="BE78" i="21"/>
  <c r="AQ53" i="22"/>
  <c r="AQ35" i="22"/>
  <c r="F63" i="9"/>
  <c r="F44" i="9"/>
  <c r="F22" i="9"/>
  <c r="AF54" i="22"/>
  <c r="F48" i="9"/>
  <c r="AE78" i="21"/>
  <c r="Q35" i="22"/>
  <c r="Q53" i="22"/>
  <c r="F41" i="9"/>
  <c r="P17" i="9"/>
  <c r="BN78" i="21"/>
  <c r="AZ53" i="22"/>
  <c r="AZ35" i="22"/>
  <c r="BN55" i="21"/>
  <c r="AU78" i="21"/>
  <c r="AG53" i="22"/>
  <c r="AG35" i="22"/>
  <c r="F23" i="9"/>
  <c r="AY78" i="21"/>
  <c r="AK53" i="22"/>
  <c r="AK35" i="22"/>
  <c r="F21" i="9"/>
  <c r="AD78" i="21"/>
  <c r="P53" i="22"/>
  <c r="P35" i="22"/>
  <c r="Z78" i="21"/>
  <c r="L35" i="22"/>
  <c r="L53" i="22"/>
  <c r="AW54" i="22"/>
  <c r="X78" i="21"/>
  <c r="J35" i="22"/>
  <c r="J53" i="22"/>
  <c r="F27" i="9"/>
  <c r="W54" i="22"/>
  <c r="U78" i="21"/>
  <c r="U43" i="21"/>
  <c r="G35" i="22"/>
  <c r="G53" i="22"/>
  <c r="F25" i="9"/>
  <c r="BF78" i="21"/>
  <c r="AR53" i="22"/>
  <c r="AR35" i="22"/>
  <c r="F45" i="9"/>
  <c r="U35" i="21"/>
  <c r="U54" i="22"/>
  <c r="AE54" i="22"/>
  <c r="F26" i="9"/>
  <c r="F51" i="9"/>
  <c r="F50" i="9"/>
  <c r="F18" i="9"/>
  <c r="BK36" i="21"/>
  <c r="BK34" i="21" s="1"/>
  <c r="AW36" i="22"/>
  <c r="F56" i="9"/>
  <c r="AB78" i="21"/>
  <c r="N35" i="22"/>
  <c r="N53" i="22"/>
  <c r="F55" i="9"/>
  <c r="F24" i="9"/>
  <c r="AH35" i="22"/>
  <c r="AH53" i="22"/>
  <c r="AV78" i="21"/>
  <c r="AW78" i="21"/>
  <c r="AI35" i="22"/>
  <c r="AI53" i="22"/>
  <c r="F62" i="9"/>
  <c r="F20" i="9"/>
  <c r="AC78" i="21"/>
  <c r="O53" i="22"/>
  <c r="O35" i="22"/>
  <c r="BB78" i="21"/>
  <c r="AN35" i="22"/>
  <c r="AN53" i="22"/>
  <c r="V54" i="22"/>
  <c r="F17" i="9"/>
  <c r="T56" i="21"/>
  <c r="T79" i="21"/>
  <c r="Q15" i="21"/>
  <c r="F49" i="9"/>
  <c r="BA78" i="21"/>
  <c r="AM35" i="22"/>
  <c r="AM53" i="22"/>
  <c r="F47" i="9"/>
  <c r="BG78" i="21"/>
  <c r="AS53" i="22"/>
  <c r="AS35" i="22"/>
  <c r="AA78" i="21"/>
  <c r="M53" i="22"/>
  <c r="M35" i="22"/>
  <c r="V104" i="15" l="1"/>
  <c r="U104" i="14"/>
  <c r="U103" i="14" s="1"/>
  <c r="U97" i="14" s="1"/>
  <c r="R219" i="15"/>
  <c r="BZ16" i="16"/>
  <c r="DP203" i="16"/>
  <c r="DP185" i="16" s="1"/>
  <c r="CM188" i="14"/>
  <c r="CM187" i="14" s="1"/>
  <c r="CM186" i="14" s="1"/>
  <c r="AC55" i="13"/>
  <c r="DU203" i="16"/>
  <c r="DU185" i="16" s="1"/>
  <c r="CS16" i="16"/>
  <c r="DU197" i="14"/>
  <c r="DU196" i="14" s="1"/>
  <c r="DU195" i="14" s="1"/>
  <c r="DB181" i="16"/>
  <c r="DB96" i="16" s="1"/>
  <c r="DB73" i="16" s="1"/>
  <c r="DF181" i="16"/>
  <c r="DF96" i="16" s="1"/>
  <c r="DF73" i="16" s="1"/>
  <c r="BY188" i="14"/>
  <c r="BY187" i="14" s="1"/>
  <c r="BY186" i="14" s="1"/>
  <c r="AU181" i="16"/>
  <c r="AU96" i="16" s="1"/>
  <c r="AU73" i="16" s="1"/>
  <c r="DG188" i="14"/>
  <c r="DG187" i="14" s="1"/>
  <c r="DG186" i="14" s="1"/>
  <c r="DQ181" i="16"/>
  <c r="DQ96" i="16" s="1"/>
  <c r="DQ73" i="16" s="1"/>
  <c r="AL55" i="13"/>
  <c r="AH181" i="16"/>
  <c r="AH96" i="16" s="1"/>
  <c r="AH73" i="16" s="1"/>
  <c r="T48" i="22" s="1"/>
  <c r="T49" i="22" s="1"/>
  <c r="BI181" i="16"/>
  <c r="BI96" i="16" s="1"/>
  <c r="BI73" i="16" s="1"/>
  <c r="CT16" i="16"/>
  <c r="CE181" i="16"/>
  <c r="CE96" i="16" s="1"/>
  <c r="CE73" i="16" s="1"/>
  <c r="AW181" i="16"/>
  <c r="AW96" i="16" s="1"/>
  <c r="AW73" i="16" s="1"/>
  <c r="CZ181" i="16"/>
  <c r="CZ96" i="16" s="1"/>
  <c r="CZ73" i="16" s="1"/>
  <c r="AP188" i="14"/>
  <c r="BA16" i="16"/>
  <c r="DS181" i="16"/>
  <c r="DS96" i="16" s="1"/>
  <c r="DS73" i="16" s="1"/>
  <c r="BO16" i="16"/>
  <c r="BW188" i="14"/>
  <c r="BW187" i="14" s="1"/>
  <c r="BW186" i="14" s="1"/>
  <c r="DS203" i="16"/>
  <c r="DS185" i="16" s="1"/>
  <c r="EF197" i="14"/>
  <c r="EF196" i="14" s="1"/>
  <c r="EF195" i="14" s="1"/>
  <c r="AN181" i="16"/>
  <c r="AN96" i="16" s="1"/>
  <c r="AN73" i="16" s="1"/>
  <c r="S66" i="21"/>
  <c r="S63" i="21" s="1"/>
  <c r="K16" i="9" s="1"/>
  <c r="DW197" i="14"/>
  <c r="DW196" i="14" s="1"/>
  <c r="DW195" i="14" s="1"/>
  <c r="CG16" i="16"/>
  <c r="CG72" i="21" s="1"/>
  <c r="CA36" i="21"/>
  <c r="CA34" i="21" s="1"/>
  <c r="BM36" i="22"/>
  <c r="AL16" i="16"/>
  <c r="DE16" i="16"/>
  <c r="DY181" i="16"/>
  <c r="DY96" i="16" s="1"/>
  <c r="DY73" i="16" s="1"/>
  <c r="BO55" i="21"/>
  <c r="BA35" i="22"/>
  <c r="BO78" i="21"/>
  <c r="BA54" i="22" s="1"/>
  <c r="BA53" i="22"/>
  <c r="AB181" i="16"/>
  <c r="AB96" i="16" s="1"/>
  <c r="AB73" i="16" s="1"/>
  <c r="CY181" i="16"/>
  <c r="CY96" i="16" s="1"/>
  <c r="CY73" i="16" s="1"/>
  <c r="BP16" i="16"/>
  <c r="CW181" i="16"/>
  <c r="CW96" i="16" s="1"/>
  <c r="CW73" i="16" s="1"/>
  <c r="BS181" i="16"/>
  <c r="BS96" i="16" s="1"/>
  <c r="BS73" i="16" s="1"/>
  <c r="DI36" i="21"/>
  <c r="DI34" i="21" s="1"/>
  <c r="CU36" i="22"/>
  <c r="AN55" i="13"/>
  <c r="CD181" i="16"/>
  <c r="CD96" i="16" s="1"/>
  <c r="CD73" i="16" s="1"/>
  <c r="P53" i="13"/>
  <c r="CZ188" i="14"/>
  <c r="AA74" i="13"/>
  <c r="DW181" i="16"/>
  <c r="DW96" i="16" s="1"/>
  <c r="DW73" i="16" s="1"/>
  <c r="BQ16" i="16"/>
  <c r="BQ15" i="16" s="1"/>
  <c r="BQ8" i="16" s="1"/>
  <c r="BK181" i="16"/>
  <c r="BK96" i="16" s="1"/>
  <c r="BK73" i="16" s="1"/>
  <c r="EH197" i="14"/>
  <c r="EH196" i="14" s="1"/>
  <c r="EH195" i="14" s="1"/>
  <c r="Y181" i="16"/>
  <c r="Y96" i="16" s="1"/>
  <c r="Y73" i="16" s="1"/>
  <c r="CB188" i="14"/>
  <c r="W16" i="16"/>
  <c r="EC188" i="14"/>
  <c r="EC187" i="14" s="1"/>
  <c r="EC186" i="14" s="1"/>
  <c r="AI55" i="13"/>
  <c r="DM188" i="14"/>
  <c r="DM187" i="14" s="1"/>
  <c r="DM186" i="14" s="1"/>
  <c r="AJ181" i="16"/>
  <c r="AJ96" i="16" s="1"/>
  <c r="AJ73" i="16" s="1"/>
  <c r="AJ183" i="16" s="1"/>
  <c r="AJ73" i="21" s="1"/>
  <c r="CM16" i="16"/>
  <c r="AY16" i="16"/>
  <c r="CX16" i="16"/>
  <c r="F100" i="13"/>
  <c r="F103" i="13" s="1"/>
  <c r="S103" i="13"/>
  <c r="AQ53" i="13"/>
  <c r="I40" i="13"/>
  <c r="P130" i="14"/>
  <c r="R131" i="14"/>
  <c r="R130" i="14" s="1"/>
  <c r="EH181" i="16"/>
  <c r="EH96" i="16" s="1"/>
  <c r="EH73" i="16" s="1"/>
  <c r="DV181" i="16"/>
  <c r="DV96" i="16" s="1"/>
  <c r="DV73" i="16" s="1"/>
  <c r="E217" i="15"/>
  <c r="D235" i="14"/>
  <c r="D216" i="15"/>
  <c r="BB181" i="16"/>
  <c r="BB96" i="16" s="1"/>
  <c r="BB73" i="16" s="1"/>
  <c r="DX188" i="14"/>
  <c r="DX187" i="14" s="1"/>
  <c r="DX186" i="14" s="1"/>
  <c r="DV203" i="16"/>
  <c r="DV185" i="16" s="1"/>
  <c r="AC181" i="16"/>
  <c r="AC96" i="16" s="1"/>
  <c r="AC73" i="16" s="1"/>
  <c r="CV181" i="16"/>
  <c r="CV96" i="16" s="1"/>
  <c r="CV73" i="16" s="1"/>
  <c r="CH16" i="16"/>
  <c r="BU16" i="16"/>
  <c r="AP74" i="13"/>
  <c r="AQ74" i="13"/>
  <c r="P74" i="13"/>
  <c r="T55" i="13"/>
  <c r="W55" i="13"/>
  <c r="P182" i="16"/>
  <c r="CJ181" i="16"/>
  <c r="CJ96" i="16" s="1"/>
  <c r="CJ73" i="16" s="1"/>
  <c r="BO36" i="22"/>
  <c r="CC36" i="21"/>
  <c r="CC34" i="21" s="1"/>
  <c r="CF16" i="16"/>
  <c r="CW35" i="22"/>
  <c r="DK55" i="21"/>
  <c r="DK78" i="21"/>
  <c r="CW54" i="22" s="1"/>
  <c r="CW53" i="22"/>
  <c r="DT181" i="16"/>
  <c r="DT96" i="16" s="1"/>
  <c r="DT73" i="16" s="1"/>
  <c r="BU36" i="21"/>
  <c r="BU34" i="21" s="1"/>
  <c r="BG36" i="22"/>
  <c r="CX36" i="21"/>
  <c r="CX34" i="21" s="1"/>
  <c r="CJ36" i="22"/>
  <c r="BE36" i="22"/>
  <c r="BS36" i="21"/>
  <c r="BS34" i="21" s="1"/>
  <c r="BL36" i="22"/>
  <c r="BZ36" i="21"/>
  <c r="BZ34" i="21" s="1"/>
  <c r="CM36" i="22"/>
  <c r="DA36" i="21"/>
  <c r="DA34" i="21" s="1"/>
  <c r="CD36" i="21"/>
  <c r="CD34" i="21" s="1"/>
  <c r="BP36" i="22"/>
  <c r="DB36" i="21"/>
  <c r="DB34" i="21" s="1"/>
  <c r="CN36" i="22"/>
  <c r="V102" i="15"/>
  <c r="U102" i="14"/>
  <c r="U98" i="14" s="1"/>
  <c r="U98" i="15"/>
  <c r="U97" i="15" s="1"/>
  <c r="U145" i="14"/>
  <c r="U144" i="14" s="1"/>
  <c r="U144" i="15"/>
  <c r="U135" i="15" s="1"/>
  <c r="V145" i="15"/>
  <c r="V105" i="14"/>
  <c r="W105" i="15"/>
  <c r="CE36" i="22"/>
  <c r="CS36" i="21"/>
  <c r="CS34" i="21" s="1"/>
  <c r="CV36" i="21"/>
  <c r="CV34" i="21" s="1"/>
  <c r="CH36" i="22"/>
  <c r="BF36" i="22"/>
  <c r="BT36" i="21"/>
  <c r="BT34" i="21" s="1"/>
  <c r="AL89" i="14"/>
  <c r="P89" i="14" s="1"/>
  <c r="R89" i="14" s="1"/>
  <c r="P89" i="15"/>
  <c r="R89" i="15" s="1"/>
  <c r="BB36" i="22"/>
  <c r="BP36" i="21"/>
  <c r="BP34" i="21" s="1"/>
  <c r="AL88" i="15"/>
  <c r="CG36" i="21"/>
  <c r="CG34" i="21" s="1"/>
  <c r="BS36" i="22"/>
  <c r="CB36" i="21"/>
  <c r="CB34" i="21" s="1"/>
  <c r="BN36" i="22"/>
  <c r="CR36" i="22"/>
  <c r="DF36" i="21"/>
  <c r="DF34" i="21" s="1"/>
  <c r="CI36" i="22"/>
  <c r="CW36" i="21"/>
  <c r="CW34" i="21" s="1"/>
  <c r="BC36" i="22"/>
  <c r="BQ36" i="21"/>
  <c r="BQ34" i="21" s="1"/>
  <c r="DG36" i="21"/>
  <c r="DG34" i="21" s="1"/>
  <c r="CS36" i="22"/>
  <c r="G69" i="12"/>
  <c r="D69" i="12" s="1"/>
  <c r="CM36" i="21"/>
  <c r="CM34" i="21" s="1"/>
  <c r="BY36" i="22"/>
  <c r="V118" i="15"/>
  <c r="U118" i="14"/>
  <c r="U116" i="14" s="1"/>
  <c r="U115" i="14" s="1"/>
  <c r="U116" i="15"/>
  <c r="U115" i="15" s="1"/>
  <c r="CF36" i="22"/>
  <c r="CT36" i="21"/>
  <c r="CT34" i="21" s="1"/>
  <c r="CD36" i="22"/>
  <c r="CR36" i="21"/>
  <c r="CR34" i="21" s="1"/>
  <c r="BW36" i="21"/>
  <c r="BW34" i="21" s="1"/>
  <c r="BI36" i="22"/>
  <c r="BW36" i="22"/>
  <c r="CK36" i="21"/>
  <c r="CK34" i="21" s="1"/>
  <c r="CJ36" i="21"/>
  <c r="CJ34" i="21" s="1"/>
  <c r="BV36" i="22"/>
  <c r="CE36" i="21"/>
  <c r="CE34" i="21" s="1"/>
  <c r="BQ36" i="22"/>
  <c r="BR36" i="22"/>
  <c r="CF36" i="21"/>
  <c r="CF34" i="21" s="1"/>
  <c r="CT36" i="22"/>
  <c r="DH36" i="21"/>
  <c r="DH34" i="21" s="1"/>
  <c r="CN36" i="21"/>
  <c r="CN34" i="21" s="1"/>
  <c r="BZ36" i="22"/>
  <c r="CP36" i="22"/>
  <c r="DD36" i="21"/>
  <c r="DD34" i="21" s="1"/>
  <c r="CQ36" i="22"/>
  <c r="DE36" i="21"/>
  <c r="DE34" i="21" s="1"/>
  <c r="CP36" i="21"/>
  <c r="CP34" i="21" s="1"/>
  <c r="CB36" i="22"/>
  <c r="AL87" i="14"/>
  <c r="P87" i="14" s="1"/>
  <c r="R87" i="14" s="1"/>
  <c r="P87" i="15"/>
  <c r="R87" i="15" s="1"/>
  <c r="CV36" i="22"/>
  <c r="DJ36" i="21"/>
  <c r="DJ34" i="21" s="1"/>
  <c r="BT36" i="22"/>
  <c r="CH36" i="21"/>
  <c r="CH34" i="21" s="1"/>
  <c r="CY36" i="21"/>
  <c r="CY34" i="21" s="1"/>
  <c r="CK36" i="22"/>
  <c r="BX36" i="22"/>
  <c r="CL36" i="21"/>
  <c r="CL34" i="21" s="1"/>
  <c r="BJ36" i="22"/>
  <c r="BX36" i="21"/>
  <c r="BX34" i="21" s="1"/>
  <c r="BY36" i="21"/>
  <c r="BY34" i="21" s="1"/>
  <c r="BK36" i="22"/>
  <c r="AL33" i="27"/>
  <c r="AL34" i="27" s="1"/>
  <c r="AL43" i="27" s="1"/>
  <c r="AL44" i="27" s="1"/>
  <c r="CA36" i="22"/>
  <c r="CO36" i="21"/>
  <c r="CO34" i="21" s="1"/>
  <c r="U176" i="14"/>
  <c r="U174" i="14" s="1"/>
  <c r="U162" i="14" s="1"/>
  <c r="V176" i="15"/>
  <c r="W176" i="15" s="1"/>
  <c r="U174" i="15"/>
  <c r="U162" i="15" s="1"/>
  <c r="CI36" i="21"/>
  <c r="CI34" i="21" s="1"/>
  <c r="BU36" i="22"/>
  <c r="BH36" i="22"/>
  <c r="BV36" i="21"/>
  <c r="BV34" i="21" s="1"/>
  <c r="AC32" i="18"/>
  <c r="AC31" i="18"/>
  <c r="AC27" i="18"/>
  <c r="AC28" i="18"/>
  <c r="AC25" i="18"/>
  <c r="AC26" i="18"/>
  <c r="AC30" i="18"/>
  <c r="AC29" i="18"/>
  <c r="AC24" i="18"/>
  <c r="AC23" i="18"/>
  <c r="AF22" i="18"/>
  <c r="AC33" i="18"/>
  <c r="AC37" i="18"/>
  <c r="AC22" i="18"/>
  <c r="AC34" i="18"/>
  <c r="AC35" i="18"/>
  <c r="AC38" i="18"/>
  <c r="AC39" i="18"/>
  <c r="AC36" i="18"/>
  <c r="AC64" i="18"/>
  <c r="AC113" i="18"/>
  <c r="AC97" i="18"/>
  <c r="AC81" i="18"/>
  <c r="AC68" i="18"/>
  <c r="AC49" i="18"/>
  <c r="AC128" i="18"/>
  <c r="AC70" i="18"/>
  <c r="AC112" i="18"/>
  <c r="AC96" i="18"/>
  <c r="AC80" i="18"/>
  <c r="AC51" i="18"/>
  <c r="AC67" i="18"/>
  <c r="AC111" i="18"/>
  <c r="AC95" i="18"/>
  <c r="AC79" i="18"/>
  <c r="AC65" i="18"/>
  <c r="AC133" i="18"/>
  <c r="AC121" i="18"/>
  <c r="AC110" i="18"/>
  <c r="AC94" i="18"/>
  <c r="AC78" i="18"/>
  <c r="AC58" i="18"/>
  <c r="AC134" i="18"/>
  <c r="AC125" i="18"/>
  <c r="AC109" i="18"/>
  <c r="AC93" i="18"/>
  <c r="AC77" i="18"/>
  <c r="AC57" i="18"/>
  <c r="AC135" i="18"/>
  <c r="AC120" i="18"/>
  <c r="AC108" i="18"/>
  <c r="AC92" i="18"/>
  <c r="AC76" i="18"/>
  <c r="AC42" i="18"/>
  <c r="AC130" i="18"/>
  <c r="AC61" i="18"/>
  <c r="AC119" i="18"/>
  <c r="AC106" i="18"/>
  <c r="AC90" i="18"/>
  <c r="AC74" i="18"/>
  <c r="AC48" i="18"/>
  <c r="AC56" i="18"/>
  <c r="AC60" i="18"/>
  <c r="AC123" i="18"/>
  <c r="AC105" i="18"/>
  <c r="AC89" i="18"/>
  <c r="AC73" i="18"/>
  <c r="AC47" i="18"/>
  <c r="AC53" i="18"/>
  <c r="AC131" i="18"/>
  <c r="AC66" i="18"/>
  <c r="AC118" i="18"/>
  <c r="AC104" i="18"/>
  <c r="AC88" i="18"/>
  <c r="AC72" i="18"/>
  <c r="AC43" i="18"/>
  <c r="AC127" i="18"/>
  <c r="AC69" i="18"/>
  <c r="AC117" i="18"/>
  <c r="AC103" i="18"/>
  <c r="AC87" i="18"/>
  <c r="AC40" i="18"/>
  <c r="AC71" i="18"/>
  <c r="AB20" i="18"/>
  <c r="AC20" i="18" s="1"/>
  <c r="AC102" i="18"/>
  <c r="AC86" i="18"/>
  <c r="AC52" i="18"/>
  <c r="AC132" i="18"/>
  <c r="AC126" i="18"/>
  <c r="AC101" i="18"/>
  <c r="AC85" i="18"/>
  <c r="AC46" i="18"/>
  <c r="AC122" i="18"/>
  <c r="AC116" i="18"/>
  <c r="AC100" i="18"/>
  <c r="AC84" i="18"/>
  <c r="AC45" i="18"/>
  <c r="AC63" i="18"/>
  <c r="AC115" i="18"/>
  <c r="AC99" i="18"/>
  <c r="AC83" i="18"/>
  <c r="AC44" i="18"/>
  <c r="AC129" i="18"/>
  <c r="AC82" i="18"/>
  <c r="AC75" i="18"/>
  <c r="AC41" i="18"/>
  <c r="AC50" i="18"/>
  <c r="AC59" i="18"/>
  <c r="AC54" i="18"/>
  <c r="AC62" i="18"/>
  <c r="AC137" i="18"/>
  <c r="AC124" i="18"/>
  <c r="AC114" i="18"/>
  <c r="AC136" i="18"/>
  <c r="AC107" i="18"/>
  <c r="AC98" i="18"/>
  <c r="AC91" i="18"/>
  <c r="AC55" i="18"/>
  <c r="CQ36" i="21"/>
  <c r="CQ34" i="21" s="1"/>
  <c r="CC36" i="22"/>
  <c r="U11" i="15"/>
  <c r="U24" i="14"/>
  <c r="O74" i="13"/>
  <c r="EG203" i="14"/>
  <c r="EG185" i="14" s="1"/>
  <c r="E10" i="3"/>
  <c r="D10" i="3"/>
  <c r="K102" i="13"/>
  <c r="G102" i="13"/>
  <c r="H102" i="13" s="1"/>
  <c r="DZ188" i="14"/>
  <c r="DZ187" i="14" s="1"/>
  <c r="DZ186" i="14" s="1"/>
  <c r="DI188" i="14"/>
  <c r="DI187" i="14" s="1"/>
  <c r="DI186" i="14" s="1"/>
  <c r="AC74" i="13"/>
  <c r="DV188" i="14"/>
  <c r="DV187" i="14" s="1"/>
  <c r="DV186" i="14" s="1"/>
  <c r="CS188" i="14"/>
  <c r="CS187" i="14" s="1"/>
  <c r="CS186" i="14" s="1"/>
  <c r="CI188" i="14"/>
  <c r="CI187" i="14" s="1"/>
  <c r="CI186" i="14" s="1"/>
  <c r="CV188" i="14"/>
  <c r="CV187" i="14" s="1"/>
  <c r="CV186" i="14" s="1"/>
  <c r="Q73" i="15"/>
  <c r="Q183" i="15" s="1"/>
  <c r="AP55" i="13"/>
  <c r="BM188" i="14"/>
  <c r="BM187" i="14" s="1"/>
  <c r="BM186" i="14" s="1"/>
  <c r="AG53" i="13"/>
  <c r="AB55" i="13"/>
  <c r="AK53" i="13"/>
  <c r="EC203" i="16"/>
  <c r="EC185" i="16" s="1"/>
  <c r="DP188" i="14"/>
  <c r="DP187" i="14" s="1"/>
  <c r="DP186" i="14" s="1"/>
  <c r="T74" i="13"/>
  <c r="B5" i="9"/>
  <c r="AA55" i="13"/>
  <c r="Q97" i="14"/>
  <c r="ED203" i="16"/>
  <c r="ED185" i="16" s="1"/>
  <c r="Z55" i="13"/>
  <c r="AI74" i="13"/>
  <c r="AN74" i="13"/>
  <c r="T53" i="13"/>
  <c r="W74" i="13"/>
  <c r="AO55" i="13"/>
  <c r="AJ53" i="13"/>
  <c r="DZ203" i="16"/>
  <c r="DZ185" i="16" s="1"/>
  <c r="DW203" i="14"/>
  <c r="DW185" i="14" s="1"/>
  <c r="CU188" i="14"/>
  <c r="CU187" i="14" s="1"/>
  <c r="CU186" i="14" s="1"/>
  <c r="N53" i="13"/>
  <c r="DY203" i="14"/>
  <c r="DY185" i="14" s="1"/>
  <c r="U53" i="13"/>
  <c r="AO74" i="13"/>
  <c r="AH74" i="13"/>
  <c r="AL53" i="13"/>
  <c r="CG188" i="14"/>
  <c r="CG187" i="14" s="1"/>
  <c r="CG186" i="14" s="1"/>
  <c r="X74" i="13"/>
  <c r="V74" i="13"/>
  <c r="EI203" i="16"/>
  <c r="EI185" i="16" s="1"/>
  <c r="AM55" i="13"/>
  <c r="AF53" i="13"/>
  <c r="AD53" i="13"/>
  <c r="T203" i="16"/>
  <c r="T185" i="16" s="1"/>
  <c r="T7" i="16" s="1"/>
  <c r="DZ203" i="14"/>
  <c r="DZ185" i="14" s="1"/>
  <c r="U55" i="13"/>
  <c r="DT203" i="14"/>
  <c r="DT185" i="14" s="1"/>
  <c r="Q55" i="13"/>
  <c r="P55" i="13"/>
  <c r="AF55" i="13"/>
  <c r="U74" i="13"/>
  <c r="AK74" i="13"/>
  <c r="EF188" i="14"/>
  <c r="EF187" i="14" s="1"/>
  <c r="EF186" i="14" s="1"/>
  <c r="EF203" i="14"/>
  <c r="EF185" i="14" s="1"/>
  <c r="DA188" i="14"/>
  <c r="DA187" i="14" s="1"/>
  <c r="DA186" i="14" s="1"/>
  <c r="Z74" i="13"/>
  <c r="AD55" i="13"/>
  <c r="S53" i="13"/>
  <c r="M55" i="13"/>
  <c r="Q203" i="15"/>
  <c r="Q185" i="15" s="1"/>
  <c r="Z53" i="13"/>
  <c r="AE74" i="13"/>
  <c r="AD74" i="13"/>
  <c r="AA53" i="13"/>
  <c r="V55" i="13"/>
  <c r="AB53" i="13"/>
  <c r="W53" i="13"/>
  <c r="AK55" i="13"/>
  <c r="AO53" i="13"/>
  <c r="O53" i="13"/>
  <c r="S55" i="13"/>
  <c r="X55" i="13"/>
  <c r="O55" i="13"/>
  <c r="AH53" i="13"/>
  <c r="N55" i="13"/>
  <c r="AN53" i="13"/>
  <c r="X53" i="13"/>
  <c r="AC53" i="13"/>
  <c r="EA203" i="14"/>
  <c r="EA185" i="14" s="1"/>
  <c r="CB137" i="23"/>
  <c r="CB138" i="23" s="1"/>
  <c r="Q137" i="23"/>
  <c r="EI203" i="14"/>
  <c r="EI185" i="14" s="1"/>
  <c r="DD72" i="21"/>
  <c r="DD15" i="16"/>
  <c r="DD8" i="16" s="1"/>
  <c r="DD16" i="14"/>
  <c r="DD15" i="14" s="1"/>
  <c r="DL48" i="22"/>
  <c r="DL49" i="22" s="1"/>
  <c r="DZ183" i="16"/>
  <c r="X72" i="21"/>
  <c r="X16" i="14"/>
  <c r="X15" i="14" s="1"/>
  <c r="X15" i="16"/>
  <c r="X8" i="16" s="1"/>
  <c r="CF48" i="22"/>
  <c r="CF49" i="22" s="1"/>
  <c r="CT183" i="16"/>
  <c r="CT73" i="21" s="1"/>
  <c r="BP48" i="22"/>
  <c r="BP49" i="22" s="1"/>
  <c r="CD183" i="16"/>
  <c r="CD73" i="21" s="1"/>
  <c r="AM74" i="13"/>
  <c r="BT188" i="14"/>
  <c r="BT187" i="14" s="1"/>
  <c r="BT186" i="14" s="1"/>
  <c r="BT187" i="16"/>
  <c r="BT186" i="16" s="1"/>
  <c r="DD188" i="14"/>
  <c r="DD187" i="14" s="1"/>
  <c r="DD186" i="14" s="1"/>
  <c r="DD187" i="16"/>
  <c r="DD186" i="16" s="1"/>
  <c r="AO188" i="14"/>
  <c r="CK48" i="22"/>
  <c r="CK49" i="22" s="1"/>
  <c r="CY183" i="16"/>
  <c r="CY73" i="21" s="1"/>
  <c r="EA188" i="14"/>
  <c r="EA187" i="14" s="1"/>
  <c r="EA186" i="14" s="1"/>
  <c r="BO15" i="16"/>
  <c r="BO8" i="16" s="1"/>
  <c r="BO16" i="14"/>
  <c r="BO15" i="14" s="1"/>
  <c r="BO72" i="21"/>
  <c r="DP204" i="14"/>
  <c r="DP203" i="14" s="1"/>
  <c r="DP185" i="14" s="1"/>
  <c r="BK48" i="22"/>
  <c r="BK49" i="22" s="1"/>
  <c r="BY183" i="16"/>
  <c r="BY73" i="21" s="1"/>
  <c r="T204" i="14"/>
  <c r="CC48" i="22"/>
  <c r="CC49" i="22" s="1"/>
  <c r="CQ183" i="16"/>
  <c r="CQ73" i="21" s="1"/>
  <c r="DI15" i="16"/>
  <c r="DI8" i="16" s="1"/>
  <c r="DI16" i="14"/>
  <c r="DI15" i="14" s="1"/>
  <c r="DI72" i="21"/>
  <c r="T197" i="14"/>
  <c r="Q197" i="14" s="1"/>
  <c r="Q196" i="14" s="1"/>
  <c r="Q195" i="14" s="1"/>
  <c r="U72" i="21"/>
  <c r="U15" i="16"/>
  <c r="U16" i="14"/>
  <c r="DT48" i="22"/>
  <c r="DT49" i="22" s="1"/>
  <c r="EH183" i="16"/>
  <c r="EG197" i="14"/>
  <c r="EG196" i="14" s="1"/>
  <c r="EG195" i="14" s="1"/>
  <c r="EI15" i="16"/>
  <c r="EI8" i="16" s="1"/>
  <c r="EI7" i="16" s="1"/>
  <c r="EI16" i="14"/>
  <c r="EI15" i="14" s="1"/>
  <c r="AV188" i="14"/>
  <c r="EA197" i="14"/>
  <c r="EA196" i="14" s="1"/>
  <c r="EA195" i="14" s="1"/>
  <c r="BL188" i="14"/>
  <c r="BL187" i="14" s="1"/>
  <c r="BL186" i="14" s="1"/>
  <c r="AN188" i="14"/>
  <c r="DT15" i="16"/>
  <c r="DT8" i="16" s="1"/>
  <c r="DT16" i="14"/>
  <c r="DT15" i="14" s="1"/>
  <c r="DX137" i="23"/>
  <c r="DO137" i="23"/>
  <c r="DJ48" i="22"/>
  <c r="DJ49" i="22" s="1"/>
  <c r="DX183" i="16"/>
  <c r="AE55" i="13"/>
  <c r="DZ15" i="16"/>
  <c r="DZ8" i="16" s="1"/>
  <c r="DZ7" i="16" s="1"/>
  <c r="DZ16" i="14"/>
  <c r="DZ15" i="14" s="1"/>
  <c r="J48" i="22"/>
  <c r="J49" i="22" s="1"/>
  <c r="X183" i="16"/>
  <c r="X73" i="21" s="1"/>
  <c r="CH187" i="14"/>
  <c r="CH186" i="14" s="1"/>
  <c r="CT15" i="16"/>
  <c r="CT8" i="16" s="1"/>
  <c r="CT72" i="21"/>
  <c r="CT16" i="14"/>
  <c r="DT188" i="14"/>
  <c r="DT187" i="14" s="1"/>
  <c r="DT186" i="14" s="1"/>
  <c r="V53" i="13"/>
  <c r="CD15" i="16"/>
  <c r="CD8" i="16" s="1"/>
  <c r="CD72" i="21"/>
  <c r="CD16" i="14"/>
  <c r="CD15" i="14" s="1"/>
  <c r="EB203" i="16"/>
  <c r="EB185" i="16" s="1"/>
  <c r="BK188" i="14"/>
  <c r="BK187" i="14" s="1"/>
  <c r="BK186" i="14" s="1"/>
  <c r="CY15" i="16"/>
  <c r="CY8" i="16" s="1"/>
  <c r="CY16" i="14"/>
  <c r="CY15" i="14" s="1"/>
  <c r="CY72" i="21"/>
  <c r="BA48" i="22"/>
  <c r="BA49" i="22" s="1"/>
  <c r="BO183" i="16"/>
  <c r="BO73" i="21" s="1"/>
  <c r="BU15" i="16"/>
  <c r="BU8" i="16" s="1"/>
  <c r="BU72" i="21"/>
  <c r="BU16" i="14"/>
  <c r="BU15" i="14" s="1"/>
  <c r="AU48" i="22"/>
  <c r="AU49" i="22" s="1"/>
  <c r="BI183" i="16"/>
  <c r="BI73" i="21" s="1"/>
  <c r="CU48" i="22"/>
  <c r="CU49" i="22" s="1"/>
  <c r="DI183" i="16"/>
  <c r="DI73" i="21" s="1"/>
  <c r="CC188" i="14"/>
  <c r="CC187" i="14" s="1"/>
  <c r="CC186" i="14" s="1"/>
  <c r="G48" i="22"/>
  <c r="U183" i="16"/>
  <c r="U73" i="21" s="1"/>
  <c r="EH15" i="16"/>
  <c r="EH8" i="16" s="1"/>
  <c r="EH16" i="14"/>
  <c r="EH15" i="14" s="1"/>
  <c r="CT188" i="14"/>
  <c r="DJ188" i="14"/>
  <c r="DJ187" i="14" s="1"/>
  <c r="DJ186" i="14" s="1"/>
  <c r="DX15" i="16"/>
  <c r="DX8" i="16" s="1"/>
  <c r="DX16" i="14"/>
  <c r="DX15" i="14" s="1"/>
  <c r="CD48" i="22"/>
  <c r="CD49" i="22" s="1"/>
  <c r="CR183" i="16"/>
  <c r="CR73" i="21" s="1"/>
  <c r="Q53" i="13"/>
  <c r="AJ55" i="13"/>
  <c r="V16" i="14"/>
  <c r="V15" i="14" s="1"/>
  <c r="V15" i="16"/>
  <c r="V8" i="16" s="1"/>
  <c r="V72" i="21"/>
  <c r="AX48" i="22"/>
  <c r="AX49" i="22" s="1"/>
  <c r="BL183" i="16"/>
  <c r="BL73" i="21" s="1"/>
  <c r="AH48" i="22"/>
  <c r="AH49" i="22" s="1"/>
  <c r="AV183" i="16"/>
  <c r="AV73" i="21" s="1"/>
  <c r="EH203" i="16"/>
  <c r="EH185" i="16" s="1"/>
  <c r="CI48" i="22"/>
  <c r="CI49" i="22" s="1"/>
  <c r="CW183" i="16"/>
  <c r="CW73" i="21" s="1"/>
  <c r="N48" i="22"/>
  <c r="N49" i="22" s="1"/>
  <c r="AB183" i="16"/>
  <c r="AB73" i="21" s="1"/>
  <c r="CE188" i="14"/>
  <c r="BG48" i="22"/>
  <c r="BG49" i="22" s="1"/>
  <c r="BU183" i="16"/>
  <c r="BU73" i="21" s="1"/>
  <c r="EI197" i="14"/>
  <c r="EI196" i="14" s="1"/>
  <c r="EI195" i="14" s="1"/>
  <c r="BI72" i="21"/>
  <c r="BI15" i="16"/>
  <c r="BI8" i="16" s="1"/>
  <c r="BI16" i="14"/>
  <c r="BI15" i="14" s="1"/>
  <c r="DV197" i="14"/>
  <c r="DV196" i="14" s="1"/>
  <c r="DV195" i="14" s="1"/>
  <c r="BM48" i="22"/>
  <c r="BM49" i="22" s="1"/>
  <c r="CA183" i="16"/>
  <c r="CA73" i="21" s="1"/>
  <c r="CN15" i="16"/>
  <c r="CN8" i="16" s="1"/>
  <c r="CN16" i="14"/>
  <c r="CN72" i="21"/>
  <c r="DR48" i="22"/>
  <c r="DR49" i="22" s="1"/>
  <c r="EF183" i="16"/>
  <c r="EB188" i="14"/>
  <c r="EB187" i="14" s="1"/>
  <c r="EB186" i="14" s="1"/>
  <c r="EI188" i="14"/>
  <c r="EI187" i="14" s="1"/>
  <c r="EI186" i="14" s="1"/>
  <c r="AI48" i="22"/>
  <c r="AI49" i="22" s="1"/>
  <c r="AW183" i="16"/>
  <c r="AW73" i="21" s="1"/>
  <c r="CK188" i="14"/>
  <c r="DS204" i="14"/>
  <c r="DS203" i="14" s="1"/>
  <c r="DS185" i="14" s="1"/>
  <c r="AU137" i="23"/>
  <c r="CB48" i="22"/>
  <c r="CB49" i="22" s="1"/>
  <c r="CP183" i="16"/>
  <c r="CP73" i="21" s="1"/>
  <c r="AE53" i="13"/>
  <c r="CT48" i="22"/>
  <c r="CT49" i="22" s="1"/>
  <c r="DH183" i="16"/>
  <c r="DH73" i="21" s="1"/>
  <c r="CR16" i="14"/>
  <c r="CR15" i="14" s="1"/>
  <c r="CR72" i="21"/>
  <c r="CR15" i="16"/>
  <c r="CR8" i="16" s="1"/>
  <c r="H48" i="22"/>
  <c r="H49" i="22" s="1"/>
  <c r="V183" i="16"/>
  <c r="V73" i="21" s="1"/>
  <c r="BL15" i="16"/>
  <c r="BL8" i="16" s="1"/>
  <c r="BL16" i="14"/>
  <c r="BL15" i="14" s="1"/>
  <c r="BL72" i="21"/>
  <c r="AV15" i="16"/>
  <c r="AV8" i="16" s="1"/>
  <c r="AV16" i="14"/>
  <c r="AV15" i="14" s="1"/>
  <c r="AV72" i="21"/>
  <c r="DX203" i="14"/>
  <c r="DX185" i="14" s="1"/>
  <c r="CW188" i="14"/>
  <c r="CW187" i="16"/>
  <c r="CW186" i="16" s="1"/>
  <c r="DR203" i="16"/>
  <c r="DR185" i="16" s="1"/>
  <c r="CW15" i="16"/>
  <c r="CW8" i="16" s="1"/>
  <c r="CW72" i="21"/>
  <c r="CW16" i="14"/>
  <c r="DX197" i="14"/>
  <c r="DX196" i="14" s="1"/>
  <c r="DX195" i="14" s="1"/>
  <c r="BC13" i="21"/>
  <c r="BC14" i="21"/>
  <c r="AN61" i="24"/>
  <c r="BC15" i="21"/>
  <c r="P10" i="21"/>
  <c r="R10" i="21"/>
  <c r="AB72" i="21"/>
  <c r="AB15" i="16"/>
  <c r="AB8" i="16" s="1"/>
  <c r="AB16" i="14"/>
  <c r="AB15" i="14" s="1"/>
  <c r="BS15" i="16"/>
  <c r="BS8" i="16" s="1"/>
  <c r="BS72" i="21"/>
  <c r="BS16" i="14"/>
  <c r="CJ188" i="14"/>
  <c r="CJ187" i="14" s="1"/>
  <c r="CJ186" i="14" s="1"/>
  <c r="AQ48" i="22"/>
  <c r="AQ49" i="22" s="1"/>
  <c r="BE183" i="16"/>
  <c r="BE73" i="21" s="1"/>
  <c r="CA15" i="16"/>
  <c r="CA8" i="16" s="1"/>
  <c r="CA72" i="21"/>
  <c r="CA16" i="14"/>
  <c r="CA15" i="14" s="1"/>
  <c r="DY188" i="14"/>
  <c r="DY187" i="14" s="1"/>
  <c r="DY186" i="14" s="1"/>
  <c r="BZ48" i="22"/>
  <c r="BZ49" i="22" s="1"/>
  <c r="CN183" i="16"/>
  <c r="CN73" i="21" s="1"/>
  <c r="EF15" i="16"/>
  <c r="EF8" i="16" s="1"/>
  <c r="EF16" i="14"/>
  <c r="EF15" i="14" s="1"/>
  <c r="BM72" i="21"/>
  <c r="BM15" i="16"/>
  <c r="BM8" i="16" s="1"/>
  <c r="BM16" i="14"/>
  <c r="AW72" i="21"/>
  <c r="AW15" i="16"/>
  <c r="AW8" i="16" s="1"/>
  <c r="AW16" i="14"/>
  <c r="AW15" i="14" s="1"/>
  <c r="EC197" i="14"/>
  <c r="EC196" i="14" s="1"/>
  <c r="EC195" i="14" s="1"/>
  <c r="S48" i="22"/>
  <c r="S49" i="22" s="1"/>
  <c r="AG183" i="16"/>
  <c r="AG73" i="21" s="1"/>
  <c r="CP15" i="16"/>
  <c r="CP8" i="16" s="1"/>
  <c r="CP72" i="21"/>
  <c r="CP16" i="14"/>
  <c r="CP15" i="14" s="1"/>
  <c r="DH15" i="16"/>
  <c r="DH8" i="16" s="1"/>
  <c r="DH72" i="21"/>
  <c r="DH16" i="14"/>
  <c r="DH15" i="14" s="1"/>
  <c r="BJ72" i="21"/>
  <c r="BJ15" i="16"/>
  <c r="BJ8" i="16" s="1"/>
  <c r="BJ16" i="14"/>
  <c r="L53" i="13"/>
  <c r="Q204" i="14"/>
  <c r="S203" i="14"/>
  <c r="S185" i="14" s="1"/>
  <c r="S7" i="14" s="1"/>
  <c r="DM48" i="22"/>
  <c r="DM49" i="22" s="1"/>
  <c r="EA183" i="16"/>
  <c r="P48" i="22"/>
  <c r="P49" i="22" s="1"/>
  <c r="AD183" i="16"/>
  <c r="AD73" i="21" s="1"/>
  <c r="DU15" i="16"/>
  <c r="DU8" i="16" s="1"/>
  <c r="DU7" i="16" s="1"/>
  <c r="DU16" i="14"/>
  <c r="DU15" i="14" s="1"/>
  <c r="CP188" i="14"/>
  <c r="CP187" i="16"/>
  <c r="CP186" i="16" s="1"/>
  <c r="CA188" i="14"/>
  <c r="CA187" i="14" s="1"/>
  <c r="CA186" i="14" s="1"/>
  <c r="CE72" i="21"/>
  <c r="CE15" i="16"/>
  <c r="CE8" i="16" s="1"/>
  <c r="CE16" i="14"/>
  <c r="CR188" i="14"/>
  <c r="CR187" i="14" s="1"/>
  <c r="CR186" i="14" s="1"/>
  <c r="AJ48" i="22"/>
  <c r="AJ49" i="22" s="1"/>
  <c r="AX183" i="16"/>
  <c r="AX73" i="21" s="1"/>
  <c r="EH188" i="14"/>
  <c r="EH187" i="14" s="1"/>
  <c r="EH186" i="14" s="1"/>
  <c r="BE48" i="22"/>
  <c r="BE49" i="22" s="1"/>
  <c r="BS183" i="16"/>
  <c r="BS73" i="21" s="1"/>
  <c r="ED188" i="14"/>
  <c r="ED187" i="14" s="1"/>
  <c r="ED186" i="14" s="1"/>
  <c r="BE15" i="16"/>
  <c r="BE8" i="16" s="1"/>
  <c r="BE72" i="21"/>
  <c r="BE16" i="14"/>
  <c r="BE15" i="14" s="1"/>
  <c r="AE48" i="22"/>
  <c r="AE49" i="22" s="1"/>
  <c r="AS183" i="16"/>
  <c r="AS73" i="21" s="1"/>
  <c r="CY188" i="14"/>
  <c r="CY187" i="14" s="1"/>
  <c r="CY186" i="14" s="1"/>
  <c r="BS188" i="14"/>
  <c r="ED15" i="16"/>
  <c r="ED8" i="16" s="1"/>
  <c r="ED7" i="16" s="1"/>
  <c r="ED16" i="14"/>
  <c r="ED15" i="14" s="1"/>
  <c r="AY48" i="22"/>
  <c r="AY49" i="22" s="1"/>
  <c r="BM183" i="16"/>
  <c r="BM73" i="21" s="1"/>
  <c r="DH48" i="22"/>
  <c r="DH49" i="22" s="1"/>
  <c r="DV183" i="16"/>
  <c r="AG15" i="16"/>
  <c r="AG8" i="16" s="1"/>
  <c r="AG16" i="14"/>
  <c r="AG15" i="14" s="1"/>
  <c r="AG72" i="21"/>
  <c r="DU204" i="14"/>
  <c r="DU203" i="14" s="1"/>
  <c r="DU185" i="14" s="1"/>
  <c r="BV72" i="21"/>
  <c r="BV16" i="14"/>
  <c r="BV15" i="16"/>
  <c r="BV8" i="16" s="1"/>
  <c r="BL48" i="22"/>
  <c r="BL49" i="22" s="1"/>
  <c r="BZ183" i="16"/>
  <c r="BZ73" i="21" s="1"/>
  <c r="AV48" i="22"/>
  <c r="AV49" i="22" s="1"/>
  <c r="BJ183" i="16"/>
  <c r="BJ73" i="21" s="1"/>
  <c r="S74" i="13"/>
  <c r="EA16" i="14"/>
  <c r="EA15" i="14" s="1"/>
  <c r="EA15" i="16"/>
  <c r="EA8" i="16" s="1"/>
  <c r="DQ203" i="14"/>
  <c r="DQ185" i="14" s="1"/>
  <c r="AD72" i="21"/>
  <c r="AD15" i="16"/>
  <c r="AD8" i="16" s="1"/>
  <c r="AD16" i="14"/>
  <c r="AD15" i="14" s="1"/>
  <c r="DG48" i="22"/>
  <c r="DG49" i="22" s="1"/>
  <c r="DU183" i="16"/>
  <c r="CL188" i="14"/>
  <c r="CL187" i="14" s="1"/>
  <c r="CL186" i="14" s="1"/>
  <c r="CL187" i="16"/>
  <c r="CL186" i="16" s="1"/>
  <c r="AG74" i="13"/>
  <c r="BQ48" i="22"/>
  <c r="BQ49" i="22" s="1"/>
  <c r="CE183" i="16"/>
  <c r="CE73" i="21" s="1"/>
  <c r="AX15" i="16"/>
  <c r="AX8" i="16" s="1"/>
  <c r="AX16" i="14"/>
  <c r="AX72" i="21"/>
  <c r="BB188" i="14"/>
  <c r="AO48" i="22"/>
  <c r="AO49" i="22" s="1"/>
  <c r="BC183" i="16"/>
  <c r="BC73" i="21" s="1"/>
  <c r="AS16" i="14"/>
  <c r="AS15" i="14" s="1"/>
  <c r="AS15" i="16"/>
  <c r="AS8" i="16" s="1"/>
  <c r="AS72" i="21"/>
  <c r="CE48" i="22"/>
  <c r="CE49" i="22" s="1"/>
  <c r="CS183" i="16"/>
  <c r="CS73" i="21" s="1"/>
  <c r="DK188" i="14"/>
  <c r="DK187" i="14" s="1"/>
  <c r="DK186" i="14" s="1"/>
  <c r="DP48" i="22"/>
  <c r="DP49" i="22" s="1"/>
  <c r="ED183" i="16"/>
  <c r="Q48" i="22"/>
  <c r="Q49" i="22" s="1"/>
  <c r="AE183" i="16"/>
  <c r="AE73" i="21" s="1"/>
  <c r="EE197" i="14"/>
  <c r="EE196" i="14" s="1"/>
  <c r="EE195" i="14" s="1"/>
  <c r="DV15" i="16"/>
  <c r="DV8" i="16" s="1"/>
  <c r="DV16" i="14"/>
  <c r="DV15" i="14" s="1"/>
  <c r="CR48" i="22"/>
  <c r="CR49" i="22" s="1"/>
  <c r="DF183" i="16"/>
  <c r="DF73" i="21" s="1"/>
  <c r="BH48" i="22"/>
  <c r="BH49" i="22" s="1"/>
  <c r="BV183" i="16"/>
  <c r="BV73" i="21" s="1"/>
  <c r="BZ72" i="21"/>
  <c r="BZ15" i="16"/>
  <c r="BZ8" i="16" s="1"/>
  <c r="BZ16" i="14"/>
  <c r="BZ15" i="14" s="1"/>
  <c r="AB48" i="22"/>
  <c r="AB49" i="22" s="1"/>
  <c r="AP183" i="16"/>
  <c r="AP73" i="21" s="1"/>
  <c r="BJ48" i="22"/>
  <c r="BJ49" i="22" s="1"/>
  <c r="BX183" i="16"/>
  <c r="BX73" i="21" s="1"/>
  <c r="DS48" i="22"/>
  <c r="DS49" i="22" s="1"/>
  <c r="EG183" i="16"/>
  <c r="AG55" i="13"/>
  <c r="DC48" i="22"/>
  <c r="DC49" i="22" s="1"/>
  <c r="DQ183" i="16"/>
  <c r="CN188" i="14"/>
  <c r="CN187" i="14" s="1"/>
  <c r="CN186" i="14" s="1"/>
  <c r="CN187" i="16"/>
  <c r="CN186" i="16" s="1"/>
  <c r="AF74" i="13"/>
  <c r="AQ15" i="16"/>
  <c r="AQ8" i="16" s="1"/>
  <c r="AQ72" i="21"/>
  <c r="AQ16" i="14"/>
  <c r="AQ15" i="14" s="1"/>
  <c r="Y55" i="13"/>
  <c r="DI48" i="22"/>
  <c r="DI49" i="22" s="1"/>
  <c r="DW183" i="16"/>
  <c r="BC48" i="22"/>
  <c r="BC49" i="22" s="1"/>
  <c r="BQ183" i="16"/>
  <c r="BQ73" i="21" s="1"/>
  <c r="BC15" i="16"/>
  <c r="BC8" i="16" s="1"/>
  <c r="BC72" i="21"/>
  <c r="BC16" i="14"/>
  <c r="BC15" i="14" s="1"/>
  <c r="BO188" i="14"/>
  <c r="BO187" i="14" s="1"/>
  <c r="BO186" i="14" s="1"/>
  <c r="AA48" i="22"/>
  <c r="AA49" i="22" s="1"/>
  <c r="AO183" i="16"/>
  <c r="AO73" i="21" s="1"/>
  <c r="CS72" i="21"/>
  <c r="CS15" i="16"/>
  <c r="CS8" i="16" s="1"/>
  <c r="CS16" i="14"/>
  <c r="CS15" i="14" s="1"/>
  <c r="EB15" i="16"/>
  <c r="EB8" i="16" s="1"/>
  <c r="EB16" i="14"/>
  <c r="EB15" i="14" s="1"/>
  <c r="BE188" i="14"/>
  <c r="AE15" i="16"/>
  <c r="AE8" i="16" s="1"/>
  <c r="AE72" i="21"/>
  <c r="AE16" i="14"/>
  <c r="AE15" i="14" s="1"/>
  <c r="CN48" i="22"/>
  <c r="CN49" i="22" s="1"/>
  <c r="DB183" i="16"/>
  <c r="DB73" i="21" s="1"/>
  <c r="DF15" i="16"/>
  <c r="DF8" i="16" s="1"/>
  <c r="DF72" i="21"/>
  <c r="DF16" i="14"/>
  <c r="BF48" i="22"/>
  <c r="BF49" i="22" s="1"/>
  <c r="BT183" i="16"/>
  <c r="BT73" i="21" s="1"/>
  <c r="AR48" i="22"/>
  <c r="AR49" i="22" s="1"/>
  <c r="BF183" i="16"/>
  <c r="BF73" i="21" s="1"/>
  <c r="AP72" i="21"/>
  <c r="AP15" i="16"/>
  <c r="AP8" i="16" s="1"/>
  <c r="AP16" i="14"/>
  <c r="AP15" i="14" s="1"/>
  <c r="BX72" i="21"/>
  <c r="BX15" i="16"/>
  <c r="BX8" i="16" s="1"/>
  <c r="BX16" i="14"/>
  <c r="BX15" i="14" s="1"/>
  <c r="EG15" i="16"/>
  <c r="EG8" i="16" s="1"/>
  <c r="EG16" i="14"/>
  <c r="EG15" i="14" s="1"/>
  <c r="AQ55" i="13"/>
  <c r="DQ15" i="16"/>
  <c r="DQ8" i="16" s="1"/>
  <c r="DQ16" i="14"/>
  <c r="DQ15" i="14" s="1"/>
  <c r="BU188" i="14"/>
  <c r="BU187" i="14" s="1"/>
  <c r="BU186" i="14" s="1"/>
  <c r="BU187" i="16"/>
  <c r="BU186" i="16" s="1"/>
  <c r="Q188" i="16"/>
  <c r="Q187" i="16" s="1"/>
  <c r="Q186" i="16" s="1"/>
  <c r="S187" i="16"/>
  <c r="S186" i="16" s="1"/>
  <c r="BD13" i="21"/>
  <c r="BD14" i="21"/>
  <c r="BD35" i="21" s="1"/>
  <c r="BD15" i="21"/>
  <c r="F53" i="9" s="1"/>
  <c r="AO61" i="24"/>
  <c r="AC48" i="22"/>
  <c r="AC49" i="22" s="1"/>
  <c r="AQ183" i="16"/>
  <c r="AQ73" i="21" s="1"/>
  <c r="DW15" i="16"/>
  <c r="DW8" i="16" s="1"/>
  <c r="DW16" i="14"/>
  <c r="DW15" i="14" s="1"/>
  <c r="AY15" i="16"/>
  <c r="AY8" i="16" s="1"/>
  <c r="AY72" i="21"/>
  <c r="AY16" i="14"/>
  <c r="AY15" i="14" s="1"/>
  <c r="AY188" i="14"/>
  <c r="AM48" i="22"/>
  <c r="AM49" i="22" s="1"/>
  <c r="BA183" i="16"/>
  <c r="BA73" i="21" s="1"/>
  <c r="AO15" i="16"/>
  <c r="AO8" i="16" s="1"/>
  <c r="AO72" i="21"/>
  <c r="AO16" i="14"/>
  <c r="BQ188" i="14"/>
  <c r="BQ187" i="14" s="1"/>
  <c r="BQ186" i="14" s="1"/>
  <c r="BK15" i="16"/>
  <c r="BK8" i="16" s="1"/>
  <c r="BK16" i="14"/>
  <c r="BK15" i="14" s="1"/>
  <c r="BK72" i="21"/>
  <c r="S188" i="14"/>
  <c r="DN48" i="22"/>
  <c r="DN49" i="22" s="1"/>
  <c r="EB183" i="16"/>
  <c r="BG188" i="14"/>
  <c r="DR15" i="16"/>
  <c r="DR8" i="16" s="1"/>
  <c r="DR16" i="14"/>
  <c r="DR15" i="14" s="1"/>
  <c r="DB15" i="16"/>
  <c r="DB8" i="16" s="1"/>
  <c r="DB72" i="21"/>
  <c r="DB16" i="14"/>
  <c r="DB15" i="14" s="1"/>
  <c r="CL15" i="16"/>
  <c r="CL8" i="16" s="1"/>
  <c r="CL16" i="14"/>
  <c r="CL15" i="14" s="1"/>
  <c r="CL72" i="21"/>
  <c r="EB204" i="14"/>
  <c r="EB203" i="14" s="1"/>
  <c r="EB185" i="14" s="1"/>
  <c r="CF188" i="14"/>
  <c r="CF187" i="14" s="1"/>
  <c r="CF186" i="14" s="1"/>
  <c r="BT15" i="16"/>
  <c r="BT8" i="16" s="1"/>
  <c r="BT72" i="21"/>
  <c r="BT16" i="14"/>
  <c r="BT15" i="14" s="1"/>
  <c r="CZ187" i="14"/>
  <c r="CZ186" i="14" s="1"/>
  <c r="BF15" i="16"/>
  <c r="BF8" i="16" s="1"/>
  <c r="BF72" i="21"/>
  <c r="BF16" i="14"/>
  <c r="BF15" i="14" s="1"/>
  <c r="Z48" i="22"/>
  <c r="Z49" i="22" s="1"/>
  <c r="AN183" i="16"/>
  <c r="AN73" i="21" s="1"/>
  <c r="CV48" i="22"/>
  <c r="CV49" i="22" s="1"/>
  <c r="DJ183" i="16"/>
  <c r="DJ73" i="21" s="1"/>
  <c r="DQ48" i="22"/>
  <c r="DQ49" i="22" s="1"/>
  <c r="EE183" i="16"/>
  <c r="DA48" i="22"/>
  <c r="DA49" i="22" s="1"/>
  <c r="DO183" i="16"/>
  <c r="DO73" i="21" s="1"/>
  <c r="DT203" i="16"/>
  <c r="DT185" i="16" s="1"/>
  <c r="DX203" i="16"/>
  <c r="DX185" i="16" s="1"/>
  <c r="EC204" i="14"/>
  <c r="EC203" i="14" s="1"/>
  <c r="EC185" i="14" s="1"/>
  <c r="AZ48" i="22"/>
  <c r="AZ49" i="22" s="1"/>
  <c r="BN183" i="16"/>
  <c r="BN73" i="21" s="1"/>
  <c r="DR188" i="14"/>
  <c r="DR187" i="14" s="1"/>
  <c r="DR186" i="14" s="1"/>
  <c r="CA48" i="22"/>
  <c r="CA49" i="22" s="1"/>
  <c r="CO183" i="16"/>
  <c r="CO73" i="21" s="1"/>
  <c r="AK48" i="22"/>
  <c r="AK49" i="22" s="1"/>
  <c r="AY183" i="16"/>
  <c r="AY73" i="21" s="1"/>
  <c r="BA16" i="14"/>
  <c r="BA15" i="16"/>
  <c r="BA8" i="16" s="1"/>
  <c r="BA72" i="21"/>
  <c r="Y48" i="22"/>
  <c r="Y49" i="22" s="1"/>
  <c r="AM183" i="16"/>
  <c r="AM73" i="21" s="1"/>
  <c r="BP188" i="14"/>
  <c r="AW48" i="22"/>
  <c r="AW49" i="22" s="1"/>
  <c r="BK183" i="16"/>
  <c r="BK73" i="21" s="1"/>
  <c r="AD48" i="22"/>
  <c r="AD49" i="22" s="1"/>
  <c r="AR183" i="16"/>
  <c r="AR73" i="21" s="1"/>
  <c r="DD48" i="22"/>
  <c r="DD49" i="22" s="1"/>
  <c r="DR183" i="16"/>
  <c r="CL48" i="22"/>
  <c r="CL49" i="22" s="1"/>
  <c r="CZ183" i="16"/>
  <c r="CZ73" i="21" s="1"/>
  <c r="BX48" i="22"/>
  <c r="BX49" i="22" s="1"/>
  <c r="CL183" i="16"/>
  <c r="CL73" i="21" s="1"/>
  <c r="BD48" i="22"/>
  <c r="BD49" i="22" s="1"/>
  <c r="BR183" i="16"/>
  <c r="BR73" i="21" s="1"/>
  <c r="AP48" i="22"/>
  <c r="AP49" i="22" s="1"/>
  <c r="BD183" i="16"/>
  <c r="BD73" i="21" s="1"/>
  <c r="AM53" i="13"/>
  <c r="AN72" i="21"/>
  <c r="AN15" i="16"/>
  <c r="AN8" i="16" s="1"/>
  <c r="AN16" i="14"/>
  <c r="AN15" i="14" s="1"/>
  <c r="DJ72" i="21"/>
  <c r="DJ15" i="16"/>
  <c r="DJ8" i="16" s="1"/>
  <c r="DJ16" i="14"/>
  <c r="DJ15" i="14" s="1"/>
  <c r="L74" i="13"/>
  <c r="L73" i="13" s="1"/>
  <c r="L72" i="13" s="1"/>
  <c r="S196" i="14"/>
  <c r="S195" i="14" s="1"/>
  <c r="EE15" i="16"/>
  <c r="EE8" i="16" s="1"/>
  <c r="EE16" i="14"/>
  <c r="EE15" i="14" s="1"/>
  <c r="AJ74" i="13"/>
  <c r="DO72" i="21"/>
  <c r="DO15" i="16"/>
  <c r="DO8" i="16" s="1"/>
  <c r="DO16" i="14"/>
  <c r="DO15" i="14" s="1"/>
  <c r="S203" i="16"/>
  <c r="S185" i="16" s="1"/>
  <c r="S7" i="16" s="1"/>
  <c r="T208" i="16" s="1"/>
  <c r="Q204" i="16"/>
  <c r="EF203" i="16"/>
  <c r="EF185" i="16" s="1"/>
  <c r="EA203" i="16"/>
  <c r="EA185" i="16" s="1"/>
  <c r="BN72" i="21"/>
  <c r="BN15" i="16"/>
  <c r="BN8" i="16" s="1"/>
  <c r="BN16" i="14"/>
  <c r="BN15" i="14" s="1"/>
  <c r="CO72" i="21"/>
  <c r="CO15" i="16"/>
  <c r="CO8" i="16" s="1"/>
  <c r="CO16" i="14"/>
  <c r="CO15" i="14" s="1"/>
  <c r="DV204" i="14"/>
  <c r="DV203" i="14" s="1"/>
  <c r="DV185" i="14" s="1"/>
  <c r="AA16" i="14"/>
  <c r="AA15" i="14" s="1"/>
  <c r="AA15" i="16"/>
  <c r="AA8" i="16" s="1"/>
  <c r="AA72" i="21"/>
  <c r="BF188" i="14"/>
  <c r="AI15" i="16"/>
  <c r="AI8" i="16" s="1"/>
  <c r="AI72" i="21"/>
  <c r="AI16" i="14"/>
  <c r="AM72" i="21"/>
  <c r="AM15" i="16"/>
  <c r="AM8" i="16" s="1"/>
  <c r="AM16" i="14"/>
  <c r="AM15" i="14" s="1"/>
  <c r="O48" i="22"/>
  <c r="O49" i="22" s="1"/>
  <c r="AC183" i="16"/>
  <c r="AC73" i="21" s="1"/>
  <c r="DW188" i="14"/>
  <c r="DW187" i="14" s="1"/>
  <c r="DW186" i="14" s="1"/>
  <c r="BV188" i="14"/>
  <c r="AR15" i="16"/>
  <c r="AR8" i="16" s="1"/>
  <c r="AR72" i="21"/>
  <c r="AR16" i="14"/>
  <c r="AU188" i="14"/>
  <c r="DB48" i="22"/>
  <c r="DB49" i="22" s="1"/>
  <c r="DP183" i="16"/>
  <c r="DT197" i="14"/>
  <c r="DT196" i="14" s="1"/>
  <c r="DT195" i="14" s="1"/>
  <c r="CZ15" i="16"/>
  <c r="CZ8" i="16" s="1"/>
  <c r="CZ72" i="21"/>
  <c r="CZ16" i="14"/>
  <c r="DO188" i="14"/>
  <c r="DO187" i="14" s="1"/>
  <c r="DO186" i="14" s="1"/>
  <c r="DE188" i="14"/>
  <c r="DE187" i="14" s="1"/>
  <c r="DE186" i="14" s="1"/>
  <c r="BV48" i="22"/>
  <c r="BV49" i="22" s="1"/>
  <c r="CJ183" i="16"/>
  <c r="CJ73" i="21" s="1"/>
  <c r="EE188" i="14"/>
  <c r="EE187" i="14" s="1"/>
  <c r="EE186" i="14" s="1"/>
  <c r="BR72" i="21"/>
  <c r="BR15" i="16"/>
  <c r="BR8" i="16" s="1"/>
  <c r="BR16" i="14"/>
  <c r="BR15" i="14" s="1"/>
  <c r="BD72" i="21"/>
  <c r="BD15" i="16"/>
  <c r="BD8" i="16" s="1"/>
  <c r="BD16" i="14"/>
  <c r="AL16" i="14"/>
  <c r="AL15" i="16"/>
  <c r="AL8" i="16" s="1"/>
  <c r="AL72" i="21"/>
  <c r="AB74" i="13"/>
  <c r="BN48" i="22"/>
  <c r="BN49" i="22" s="1"/>
  <c r="CB183" i="16"/>
  <c r="CB73" i="21" s="1"/>
  <c r="DO48" i="22"/>
  <c r="DO49" i="22" s="1"/>
  <c r="EC183" i="16"/>
  <c r="CY48" i="22"/>
  <c r="CY49" i="22" s="1"/>
  <c r="DM183" i="16"/>
  <c r="DM73" i="21" s="1"/>
  <c r="AR188" i="14"/>
  <c r="AR187" i="16"/>
  <c r="AR186" i="16" s="1"/>
  <c r="BJ188" i="14"/>
  <c r="AF183" i="16"/>
  <c r="AF73" i="21" s="1"/>
  <c r="R48" i="22"/>
  <c r="R49" i="22" s="1"/>
  <c r="BW48" i="22"/>
  <c r="BW49" i="22" s="1"/>
  <c r="CK183" i="16"/>
  <c r="CK73" i="21" s="1"/>
  <c r="AT188" i="14"/>
  <c r="M48" i="22"/>
  <c r="M49" i="22" s="1"/>
  <c r="AA183" i="16"/>
  <c r="AA73" i="21" s="1"/>
  <c r="U48" i="22"/>
  <c r="U49" i="22" s="1"/>
  <c r="AI183" i="16"/>
  <c r="AI73" i="21" s="1"/>
  <c r="W48" i="22"/>
  <c r="W49" i="22" s="1"/>
  <c r="AK183" i="16"/>
  <c r="AK73" i="21" s="1"/>
  <c r="BH188" i="14"/>
  <c r="AC72" i="21"/>
  <c r="AC15" i="16"/>
  <c r="AC8" i="16" s="1"/>
  <c r="AC16" i="14"/>
  <c r="DS188" i="14"/>
  <c r="DS187" i="14" s="1"/>
  <c r="DS186" i="14" s="1"/>
  <c r="BN188" i="14"/>
  <c r="BN187" i="14" s="1"/>
  <c r="BN186" i="14" s="1"/>
  <c r="DP15" i="16"/>
  <c r="DP8" i="16" s="1"/>
  <c r="DP7" i="16" s="1"/>
  <c r="DP16" i="14"/>
  <c r="DP15" i="14" s="1"/>
  <c r="CJ48" i="22"/>
  <c r="CJ49" i="22" s="1"/>
  <c r="CX183" i="16"/>
  <c r="CX73" i="21" s="1"/>
  <c r="CJ15" i="16"/>
  <c r="CJ8" i="16" s="1"/>
  <c r="CJ72" i="21"/>
  <c r="CJ16" i="14"/>
  <c r="CJ15" i="14" s="1"/>
  <c r="AD137" i="23"/>
  <c r="AD136" i="23" s="1"/>
  <c r="BP15" i="16"/>
  <c r="BP8" i="16" s="1"/>
  <c r="BP72" i="21"/>
  <c r="BP16" i="14"/>
  <c r="AN48" i="22"/>
  <c r="AN49" i="22" s="1"/>
  <c r="BB183" i="16"/>
  <c r="BB73" i="21" s="1"/>
  <c r="AL74" i="13"/>
  <c r="X48" i="22"/>
  <c r="X49" i="22" s="1"/>
  <c r="AL183" i="16"/>
  <c r="AL73" i="21" s="1"/>
  <c r="CB15" i="16"/>
  <c r="CB8" i="16" s="1"/>
  <c r="CB72" i="21"/>
  <c r="CB16" i="14"/>
  <c r="EC15" i="16"/>
  <c r="EC8" i="16" s="1"/>
  <c r="EC7" i="16" s="1"/>
  <c r="EC16" i="14"/>
  <c r="EC15" i="14" s="1"/>
  <c r="DM16" i="14"/>
  <c r="DM15" i="14" s="1"/>
  <c r="DM72" i="21"/>
  <c r="DM15" i="16"/>
  <c r="DM8" i="16" s="1"/>
  <c r="W197" i="14"/>
  <c r="N74" i="13" s="1"/>
  <c r="Q197" i="16"/>
  <c r="Q196" i="16" s="1"/>
  <c r="Q195" i="16" s="1"/>
  <c r="S196" i="16"/>
  <c r="S195" i="16" s="1"/>
  <c r="AF15" i="16"/>
  <c r="AF8" i="16" s="1"/>
  <c r="AF72" i="21"/>
  <c r="AF16" i="14"/>
  <c r="EB197" i="14"/>
  <c r="EB196" i="14" s="1"/>
  <c r="EB195" i="14" s="1"/>
  <c r="CK16" i="14"/>
  <c r="CK15" i="16"/>
  <c r="CK8" i="16" s="1"/>
  <c r="CK72" i="21"/>
  <c r="AK15" i="16"/>
  <c r="AK8" i="16" s="1"/>
  <c r="AK72" i="21"/>
  <c r="AK16" i="14"/>
  <c r="AK15" i="14" s="1"/>
  <c r="BZ188" i="14"/>
  <c r="K48" i="22"/>
  <c r="K49" i="22" s="1"/>
  <c r="Y183" i="16"/>
  <c r="Y73" i="21" s="1"/>
  <c r="DQ197" i="14"/>
  <c r="DQ196" i="14" s="1"/>
  <c r="DQ195" i="14" s="1"/>
  <c r="DN72" i="21"/>
  <c r="DN15" i="16"/>
  <c r="DN8" i="16" s="1"/>
  <c r="DN16" i="14"/>
  <c r="DN15" i="14" s="1"/>
  <c r="U197" i="14"/>
  <c r="CX15" i="16"/>
  <c r="CX8" i="16" s="1"/>
  <c r="CX72" i="21"/>
  <c r="CX16" i="14"/>
  <c r="CX15" i="14" s="1"/>
  <c r="T188" i="14"/>
  <c r="T187" i="14" s="1"/>
  <c r="T186" i="14" s="1"/>
  <c r="BT48" i="22"/>
  <c r="BT49" i="22" s="1"/>
  <c r="CH183" i="16"/>
  <c r="CH73" i="21" s="1"/>
  <c r="BB48" i="22"/>
  <c r="BB49" i="22" s="1"/>
  <c r="BP183" i="16"/>
  <c r="BP73" i="21" s="1"/>
  <c r="BB72" i="21"/>
  <c r="BB15" i="16"/>
  <c r="BB8" i="16" s="1"/>
  <c r="BB16" i="14"/>
  <c r="BB15" i="14" s="1"/>
  <c r="V48" i="22"/>
  <c r="V49" i="22" s="1"/>
  <c r="EE203" i="14"/>
  <c r="EE185" i="14" s="1"/>
  <c r="AF48" i="22"/>
  <c r="AF49" i="22" s="1"/>
  <c r="AT183" i="16"/>
  <c r="AT73" i="21" s="1"/>
  <c r="L55" i="13"/>
  <c r="Q206" i="14"/>
  <c r="CW48" i="22"/>
  <c r="CW49" i="22" s="1"/>
  <c r="DK183" i="16"/>
  <c r="DK73" i="21" s="1"/>
  <c r="CQ188" i="14"/>
  <c r="CU72" i="21"/>
  <c r="CU15" i="16"/>
  <c r="CU8" i="16" s="1"/>
  <c r="CU16" i="14"/>
  <c r="CU15" i="14" s="1"/>
  <c r="DH188" i="14"/>
  <c r="DH187" i="14" s="1"/>
  <c r="DH186" i="14" s="1"/>
  <c r="DH187" i="16"/>
  <c r="DH186" i="16" s="1"/>
  <c r="DC188" i="14"/>
  <c r="DC187" i="16"/>
  <c r="DC186" i="16" s="1"/>
  <c r="AH55" i="13"/>
  <c r="DQ203" i="16"/>
  <c r="DQ185" i="16" s="1"/>
  <c r="DE72" i="21"/>
  <c r="DE15" i="16"/>
  <c r="DE8" i="16" s="1"/>
  <c r="DE16" i="14"/>
  <c r="DE15" i="14" s="1"/>
  <c r="V197" i="14"/>
  <c r="BU48" i="22"/>
  <c r="BU49" i="22" s="1"/>
  <c r="CI183" i="16"/>
  <c r="CI73" i="21" s="1"/>
  <c r="DS197" i="14"/>
  <c r="DS196" i="14" s="1"/>
  <c r="DS195" i="14" s="1"/>
  <c r="AH15" i="16"/>
  <c r="AH8" i="16" s="1"/>
  <c r="AH72" i="21"/>
  <c r="AH16" i="14"/>
  <c r="AH15" i="14" s="1"/>
  <c r="DZ197" i="14"/>
  <c r="DZ196" i="14" s="1"/>
  <c r="DZ195" i="14" s="1"/>
  <c r="DR204" i="14"/>
  <c r="DR203" i="14" s="1"/>
  <c r="DR185" i="14" s="1"/>
  <c r="DC72" i="21"/>
  <c r="DC15" i="16"/>
  <c r="DC8" i="16" s="1"/>
  <c r="DC16" i="14"/>
  <c r="Y15" i="16"/>
  <c r="Y8" i="16" s="1"/>
  <c r="Y72" i="21"/>
  <c r="Y16" i="14"/>
  <c r="Y15" i="14" s="1"/>
  <c r="BO48" i="22"/>
  <c r="BO49" i="22" s="1"/>
  <c r="CC183" i="16"/>
  <c r="CC73" i="21" s="1"/>
  <c r="DU188" i="14"/>
  <c r="DU187" i="14" s="1"/>
  <c r="DU186" i="14" s="1"/>
  <c r="DB188" i="14"/>
  <c r="DB187" i="14" s="1"/>
  <c r="DB186" i="14" s="1"/>
  <c r="CZ48" i="22"/>
  <c r="CZ49" i="22" s="1"/>
  <c r="DN183" i="16"/>
  <c r="DN73" i="21" s="1"/>
  <c r="CH48" i="22"/>
  <c r="CH49" i="22" s="1"/>
  <c r="CV183" i="16"/>
  <c r="CV73" i="21" s="1"/>
  <c r="CH15" i="16"/>
  <c r="CH8" i="16" s="1"/>
  <c r="CH72" i="21"/>
  <c r="CH16" i="14"/>
  <c r="DS15" i="16"/>
  <c r="DS8" i="16" s="1"/>
  <c r="DS7" i="16" s="1"/>
  <c r="DS16" i="14"/>
  <c r="DS15" i="14" s="1"/>
  <c r="CB187" i="14"/>
  <c r="CB186" i="14" s="1"/>
  <c r="AZ72" i="21"/>
  <c r="AZ15" i="16"/>
  <c r="AZ8" i="16" s="1"/>
  <c r="AZ16" i="14"/>
  <c r="AZ15" i="14" s="1"/>
  <c r="AJ15" i="16"/>
  <c r="AJ8" i="16" s="1"/>
  <c r="AJ72" i="21"/>
  <c r="AJ16" i="14"/>
  <c r="AJ15" i="14" s="1"/>
  <c r="AT16" i="14"/>
  <c r="AT15" i="14" s="1"/>
  <c r="AT15" i="16"/>
  <c r="AT8" i="16" s="1"/>
  <c r="AT72" i="21"/>
  <c r="AZ188" i="14"/>
  <c r="DK15" i="16"/>
  <c r="DK8" i="16" s="1"/>
  <c r="DK72" i="21"/>
  <c r="DK16" i="14"/>
  <c r="DK15" i="14" s="1"/>
  <c r="CG48" i="22"/>
  <c r="CG49" i="22" s="1"/>
  <c r="CU183" i="16"/>
  <c r="CU73" i="21" s="1"/>
  <c r="CX188" i="14"/>
  <c r="CX187" i="14" s="1"/>
  <c r="CX186" i="14" s="1"/>
  <c r="CX187" i="16"/>
  <c r="CX186" i="16" s="1"/>
  <c r="AM188" i="14"/>
  <c r="AM187" i="16"/>
  <c r="AM186" i="16" s="1"/>
  <c r="CO188" i="14"/>
  <c r="CO187" i="14" s="1"/>
  <c r="CO186" i="14" s="1"/>
  <c r="CQ48" i="22"/>
  <c r="CQ49" i="22" s="1"/>
  <c r="DE183" i="16"/>
  <c r="DE73" i="21" s="1"/>
  <c r="ED197" i="14"/>
  <c r="ED196" i="14" s="1"/>
  <c r="ED195" i="14" s="1"/>
  <c r="CI72" i="21"/>
  <c r="CI15" i="16"/>
  <c r="CI8" i="16" s="1"/>
  <c r="CI16" i="14"/>
  <c r="CI15" i="14" s="1"/>
  <c r="CS48" i="22"/>
  <c r="CS49" i="22" s="1"/>
  <c r="DG183" i="16"/>
  <c r="DG73" i="21" s="1"/>
  <c r="DK48" i="22"/>
  <c r="DK49" i="22" s="1"/>
  <c r="DY183" i="16"/>
  <c r="CO48" i="22"/>
  <c r="CO49" i="22" s="1"/>
  <c r="DC183" i="16"/>
  <c r="DC73" i="21" s="1"/>
  <c r="I48" i="22"/>
  <c r="I49" i="22" s="1"/>
  <c r="W183" i="16"/>
  <c r="W73" i="21" s="1"/>
  <c r="DL188" i="14"/>
  <c r="DL187" i="14" s="1"/>
  <c r="DL186" i="14" s="1"/>
  <c r="CC72" i="21"/>
  <c r="CC15" i="16"/>
  <c r="CC8" i="16" s="1"/>
  <c r="CC16" i="14"/>
  <c r="CC15" i="14" s="1"/>
  <c r="CX48" i="22"/>
  <c r="CX49" i="22" s="1"/>
  <c r="DL183" i="16"/>
  <c r="DL73" i="21" s="1"/>
  <c r="CV15" i="16"/>
  <c r="CV8" i="16" s="1"/>
  <c r="CV72" i="21"/>
  <c r="CV16" i="14"/>
  <c r="CV15" i="14" s="1"/>
  <c r="BX188" i="14"/>
  <c r="BX187" i="14" s="1"/>
  <c r="BX186" i="14" s="1"/>
  <c r="CF16" i="14"/>
  <c r="CF15" i="14" s="1"/>
  <c r="CF72" i="21"/>
  <c r="CF15" i="16"/>
  <c r="CF8" i="16" s="1"/>
  <c r="DE48" i="22"/>
  <c r="DE49" i="22" s="1"/>
  <c r="DS183" i="16"/>
  <c r="AL48" i="22"/>
  <c r="AL49" i="22" s="1"/>
  <c r="AZ183" i="16"/>
  <c r="AZ73" i="21" s="1"/>
  <c r="Y53" i="13"/>
  <c r="Q74" i="13"/>
  <c r="AI53" i="13"/>
  <c r="L48" i="22"/>
  <c r="L49" i="22" s="1"/>
  <c r="Z183" i="16"/>
  <c r="Z73" i="21" s="1"/>
  <c r="BW15" i="16"/>
  <c r="BW8" i="16" s="1"/>
  <c r="BW72" i="21"/>
  <c r="BW16" i="14"/>
  <c r="BW15" i="14" s="1"/>
  <c r="BG72" i="21"/>
  <c r="BG15" i="16"/>
  <c r="BG8" i="16" s="1"/>
  <c r="BG16" i="14"/>
  <c r="AQ188" i="14"/>
  <c r="AQ187" i="16"/>
  <c r="AQ186" i="16" s="1"/>
  <c r="Q206" i="16"/>
  <c r="DW203" i="16"/>
  <c r="DW185" i="16" s="1"/>
  <c r="CM48" i="22"/>
  <c r="CM49" i="22" s="1"/>
  <c r="DA183" i="16"/>
  <c r="DA73" i="21" s="1"/>
  <c r="DN188" i="14"/>
  <c r="DN187" i="14" s="1"/>
  <c r="DN186" i="14" s="1"/>
  <c r="DG15" i="16"/>
  <c r="DG8" i="16" s="1"/>
  <c r="DG72" i="21"/>
  <c r="DG16" i="14"/>
  <c r="DG15" i="14" s="1"/>
  <c r="DY15" i="16"/>
  <c r="DY8" i="16" s="1"/>
  <c r="DY16" i="14"/>
  <c r="DY15" i="14" s="1"/>
  <c r="EH204" i="14"/>
  <c r="EH203" i="14" s="1"/>
  <c r="EH185" i="14" s="1"/>
  <c r="BI188" i="14"/>
  <c r="BI187" i="14" s="1"/>
  <c r="BI186" i="14" s="1"/>
  <c r="W15" i="16"/>
  <c r="W8" i="16" s="1"/>
  <c r="W72" i="21"/>
  <c r="W16" i="14"/>
  <c r="AG48" i="22"/>
  <c r="AG49" i="22" s="1"/>
  <c r="AU183" i="16"/>
  <c r="AU73" i="21" s="1"/>
  <c r="DL15" i="16"/>
  <c r="DL8" i="16" s="1"/>
  <c r="DL72" i="21"/>
  <c r="DL16" i="14"/>
  <c r="DL15" i="14" s="1"/>
  <c r="AT48" i="22"/>
  <c r="AT49" i="22" s="1"/>
  <c r="BH183" i="16"/>
  <c r="BH73" i="21" s="1"/>
  <c r="BR48" i="22"/>
  <c r="BR49" i="22" s="1"/>
  <c r="CF183" i="16"/>
  <c r="CF73" i="21" s="1"/>
  <c r="AS188" i="14"/>
  <c r="CP48" i="22"/>
  <c r="CP49" i="22" s="1"/>
  <c r="DD183" i="16"/>
  <c r="DD73" i="21" s="1"/>
  <c r="BY48" i="22"/>
  <c r="BY49" i="22" s="1"/>
  <c r="CM183" i="16"/>
  <c r="CM73" i="21" s="1"/>
  <c r="Z72" i="21"/>
  <c r="Z15" i="16"/>
  <c r="Z8" i="16" s="1"/>
  <c r="Z16" i="14"/>
  <c r="BI48" i="22"/>
  <c r="BI49" i="22" s="1"/>
  <c r="BW183" i="16"/>
  <c r="BW73" i="21" s="1"/>
  <c r="AS48" i="22"/>
  <c r="AS49" i="22" s="1"/>
  <c r="BG183" i="16"/>
  <c r="BG73" i="21" s="1"/>
  <c r="BC188" i="14"/>
  <c r="BC187" i="16"/>
  <c r="BC186" i="16" s="1"/>
  <c r="CD188" i="14"/>
  <c r="CD187" i="14" s="1"/>
  <c r="CD186" i="14" s="1"/>
  <c r="CD187" i="16"/>
  <c r="CD186" i="16" s="1"/>
  <c r="BD188" i="14"/>
  <c r="BD187" i="16"/>
  <c r="BD186" i="16" s="1"/>
  <c r="AX188" i="14"/>
  <c r="AX187" i="16"/>
  <c r="AX186" i="16" s="1"/>
  <c r="Y74" i="13"/>
  <c r="DF188" i="14"/>
  <c r="DF187" i="16"/>
  <c r="DF186" i="16" s="1"/>
  <c r="EE203" i="16"/>
  <c r="EE185" i="16" s="1"/>
  <c r="EG203" i="16"/>
  <c r="EG185" i="16" s="1"/>
  <c r="DY203" i="16"/>
  <c r="DY185" i="16" s="1"/>
  <c r="DA72" i="21"/>
  <c r="DA16" i="14"/>
  <c r="DA15" i="14" s="1"/>
  <c r="DA15" i="16"/>
  <c r="DA8" i="16" s="1"/>
  <c r="AW188" i="14"/>
  <c r="BS48" i="22"/>
  <c r="BS49" i="22" s="1"/>
  <c r="CG183" i="16"/>
  <c r="CG73" i="21" s="1"/>
  <c r="BY15" i="16"/>
  <c r="BY8" i="16" s="1"/>
  <c r="BY72" i="21"/>
  <c r="BY16" i="14"/>
  <c r="CQ15" i="16"/>
  <c r="CQ8" i="16" s="1"/>
  <c r="CQ72" i="21"/>
  <c r="CQ16" i="14"/>
  <c r="P181" i="16"/>
  <c r="P96" i="16" s="1"/>
  <c r="P73" i="16" s="1"/>
  <c r="R182" i="16"/>
  <c r="R181" i="16" s="1"/>
  <c r="R96" i="16" s="1"/>
  <c r="R73" i="16" s="1"/>
  <c r="R183" i="16" s="1"/>
  <c r="ED204" i="14"/>
  <c r="ED203" i="14" s="1"/>
  <c r="ED185" i="14" s="1"/>
  <c r="AU15" i="16"/>
  <c r="AU8" i="16" s="1"/>
  <c r="AU16" i="14"/>
  <c r="AU72" i="21"/>
  <c r="DU48" i="22"/>
  <c r="DU49" i="22" s="1"/>
  <c r="EI183" i="16"/>
  <c r="BH15" i="16"/>
  <c r="BH8" i="16" s="1"/>
  <c r="BH72" i="21"/>
  <c r="BH16" i="14"/>
  <c r="BH15" i="14" s="1"/>
  <c r="BA188" i="14"/>
  <c r="DF48" i="22"/>
  <c r="DF49" i="22" s="1"/>
  <c r="DT183" i="16"/>
  <c r="AL188" i="14"/>
  <c r="S53" i="22"/>
  <c r="AG78" i="21"/>
  <c r="S54" i="22" s="1"/>
  <c r="S35" i="22"/>
  <c r="AV137" i="23"/>
  <c r="AV138" i="23" s="1"/>
  <c r="N45" i="13"/>
  <c r="Q74" i="14"/>
  <c r="V137" i="23"/>
  <c r="V138" i="23" s="1"/>
  <c r="Z160" i="15"/>
  <c r="AA160" i="15" s="1"/>
  <c r="AA160" i="14" s="1"/>
  <c r="X86" i="15"/>
  <c r="X90" i="14"/>
  <c r="X86" i="14" s="1"/>
  <c r="W137" i="23"/>
  <c r="W138" i="23" s="1"/>
  <c r="CR137" i="23"/>
  <c r="CR138" i="23" s="1"/>
  <c r="DN137" i="23"/>
  <c r="DN136" i="23" s="1"/>
  <c r="AO137" i="23"/>
  <c r="AO138" i="23" s="1"/>
  <c r="Z90" i="15"/>
  <c r="Z86" i="15" s="1"/>
  <c r="Y90" i="14"/>
  <c r="Y86" i="14" s="1"/>
  <c r="Y86" i="15"/>
  <c r="V32" i="14"/>
  <c r="BK137" i="23"/>
  <c r="BK136" i="23" s="1"/>
  <c r="DY137" i="23"/>
  <c r="DY138" i="23" s="1"/>
  <c r="R152" i="14"/>
  <c r="T96" i="14"/>
  <c r="T73" i="14" s="1"/>
  <c r="T183" i="14" s="1"/>
  <c r="R136" i="14"/>
  <c r="CU137" i="23"/>
  <c r="CU138" i="23" s="1"/>
  <c r="S183" i="14"/>
  <c r="C40" i="3"/>
  <c r="K42" i="13"/>
  <c r="W170" i="14"/>
  <c r="CL136" i="23"/>
  <c r="CL138" i="23"/>
  <c r="N138" i="23"/>
  <c r="N136" i="23"/>
  <c r="D31" i="23"/>
  <c r="F47" i="23"/>
  <c r="C47" i="23"/>
  <c r="BF137" i="23"/>
  <c r="DU137" i="23"/>
  <c r="AJ137" i="23"/>
  <c r="DG137" i="23"/>
  <c r="BN137" i="23"/>
  <c r="AC10" i="23"/>
  <c r="V11" i="14"/>
  <c r="V30" i="14" s="1"/>
  <c r="W14" i="15"/>
  <c r="W26" i="14"/>
  <c r="BZ137" i="23"/>
  <c r="BL137" i="23"/>
  <c r="AK137" i="23"/>
  <c r="AN137" i="23"/>
  <c r="CD137" i="23"/>
  <c r="DM137" i="23"/>
  <c r="CS137" i="23"/>
  <c r="BJ137" i="23"/>
  <c r="W24" i="14"/>
  <c r="W11" i="15"/>
  <c r="W164" i="14"/>
  <c r="W163" i="15"/>
  <c r="U231" i="15"/>
  <c r="Q136" i="23"/>
  <c r="Q138" i="23"/>
  <c r="AB137" i="23"/>
  <c r="DE137" i="23"/>
  <c r="BT137" i="23"/>
  <c r="BC137" i="23"/>
  <c r="AR137" i="23"/>
  <c r="AC9" i="23"/>
  <c r="V13" i="14"/>
  <c r="V31" i="14" s="1"/>
  <c r="V56" i="23"/>
  <c r="V38" i="23"/>
  <c r="V39" i="23"/>
  <c r="V55" i="23"/>
  <c r="V48" i="23"/>
  <c r="U2" i="23"/>
  <c r="V52" i="23"/>
  <c r="V35" i="23"/>
  <c r="V36" i="23"/>
  <c r="V53" i="23"/>
  <c r="V54" i="23"/>
  <c r="V37" i="23"/>
  <c r="U92" i="14"/>
  <c r="V93" i="14"/>
  <c r="V92" i="14" s="1"/>
  <c r="V92" i="15"/>
  <c r="S50" i="21"/>
  <c r="BF2" i="3"/>
  <c r="W65" i="14"/>
  <c r="W64" i="14" s="1"/>
  <c r="W64" i="15"/>
  <c r="G16" i="22"/>
  <c r="G7" i="22"/>
  <c r="DX138" i="23"/>
  <c r="DX136" i="23"/>
  <c r="DO136" i="23"/>
  <c r="DO138" i="23"/>
  <c r="AE137" i="23"/>
  <c r="BQ137" i="23"/>
  <c r="CY137" i="23"/>
  <c r="BW137" i="23"/>
  <c r="DP137" i="23"/>
  <c r="V181" i="14"/>
  <c r="M50" i="13" s="1"/>
  <c r="AE2" i="23"/>
  <c r="AD38" i="23"/>
  <c r="AD39" i="23"/>
  <c r="AD48" i="23"/>
  <c r="AD55" i="23"/>
  <c r="AD56" i="23"/>
  <c r="AD35" i="23"/>
  <c r="AD37" i="23"/>
  <c r="AD36" i="23"/>
  <c r="AD53" i="23"/>
  <c r="AD52" i="23"/>
  <c r="AD54" i="23"/>
  <c r="W23" i="14"/>
  <c r="U22" i="14" s="1"/>
  <c r="I5" i="22"/>
  <c r="W226" i="15"/>
  <c r="X3" i="15"/>
  <c r="Y6" i="15"/>
  <c r="Y65" i="15" s="1"/>
  <c r="X65" i="15"/>
  <c r="X164" i="15"/>
  <c r="X165" i="15"/>
  <c r="X165" i="14" s="1"/>
  <c r="X170" i="15"/>
  <c r="X170" i="14" s="1"/>
  <c r="X182" i="15"/>
  <c r="X208" i="15"/>
  <c r="X221" i="15"/>
  <c r="I19" i="24"/>
  <c r="X2" i="15"/>
  <c r="X23" i="15"/>
  <c r="X1" i="15"/>
  <c r="X29" i="15"/>
  <c r="X25" i="15"/>
  <c r="X24" i="15"/>
  <c r="X26" i="15"/>
  <c r="X30" i="15"/>
  <c r="X31" i="15"/>
  <c r="X209" i="15"/>
  <c r="X32" i="15"/>
  <c r="U233" i="15"/>
  <c r="V234" i="15" s="1"/>
  <c r="W124" i="14"/>
  <c r="AD12" i="23"/>
  <c r="V29" i="14"/>
  <c r="CN137" i="23"/>
  <c r="K137" i="23"/>
  <c r="DW137" i="23"/>
  <c r="J137" i="23"/>
  <c r="AP137" i="23"/>
  <c r="CC137" i="23"/>
  <c r="BS137" i="23"/>
  <c r="AC137" i="23"/>
  <c r="R35" i="14"/>
  <c r="D48" i="3"/>
  <c r="E48" i="3"/>
  <c r="AU138" i="23"/>
  <c r="AU136" i="23"/>
  <c r="DS137" i="23"/>
  <c r="DI137" i="23"/>
  <c r="CE137" i="23"/>
  <c r="T137" i="23"/>
  <c r="Z137" i="23"/>
  <c r="CO137" i="23"/>
  <c r="AQ137" i="23"/>
  <c r="P137" i="23"/>
  <c r="AH137" i="23"/>
  <c r="DJ137" i="23"/>
  <c r="CI137" i="23"/>
  <c r="AL137" i="23"/>
  <c r="BH137" i="23"/>
  <c r="C47" i="3"/>
  <c r="H22" i="9"/>
  <c r="G22" i="9" s="1"/>
  <c r="Q22" i="9" s="1"/>
  <c r="Z52" i="21"/>
  <c r="Y67" i="21"/>
  <c r="M32" i="13"/>
  <c r="G67" i="24"/>
  <c r="V84" i="15" s="1"/>
  <c r="CJ137" i="23"/>
  <c r="R137" i="23"/>
  <c r="BI137" i="23"/>
  <c r="CA137" i="23"/>
  <c r="DV137" i="23"/>
  <c r="M137" i="23"/>
  <c r="BR137" i="23"/>
  <c r="BB137" i="23"/>
  <c r="X124" i="15"/>
  <c r="CW137" i="23"/>
  <c r="L137" i="23"/>
  <c r="CH137" i="23"/>
  <c r="E31" i="23" a="1"/>
  <c r="E31" i="23" s="1"/>
  <c r="C31" i="23" s="1"/>
  <c r="G137" i="23"/>
  <c r="AY137" i="23"/>
  <c r="DC137" i="23"/>
  <c r="DB137" i="23"/>
  <c r="DA137" i="23"/>
  <c r="U137" i="23"/>
  <c r="DK137" i="23"/>
  <c r="AF137" i="23"/>
  <c r="CM137" i="23"/>
  <c r="Y137" i="23"/>
  <c r="BO137" i="23"/>
  <c r="BG137" i="23"/>
  <c r="CK137" i="23"/>
  <c r="U84" i="14"/>
  <c r="U82" i="14" s="1"/>
  <c r="U82" i="15"/>
  <c r="U74" i="15" s="1"/>
  <c r="F30" i="22"/>
  <c r="F31" i="22" s="1"/>
  <c r="T183" i="15"/>
  <c r="T50" i="21" s="1"/>
  <c r="T7" i="15"/>
  <c r="G36" i="24"/>
  <c r="G54" i="24"/>
  <c r="DT137" i="23"/>
  <c r="I137" i="23"/>
  <c r="EA137" i="23"/>
  <c r="H137" i="23"/>
  <c r="BA137" i="23"/>
  <c r="CZ137" i="23"/>
  <c r="O137" i="23"/>
  <c r="DZ137" i="23"/>
  <c r="H6" i="22"/>
  <c r="V228" i="15"/>
  <c r="V227" i="15" s="1"/>
  <c r="V231" i="15" s="1"/>
  <c r="AZ137" i="23"/>
  <c r="DH137" i="23"/>
  <c r="DD137" i="23"/>
  <c r="DF137" i="23"/>
  <c r="DL137" i="23"/>
  <c r="AT137" i="23"/>
  <c r="AS137" i="23"/>
  <c r="K26" i="13"/>
  <c r="Q135" i="14"/>
  <c r="D12" i="3"/>
  <c r="E12" i="3"/>
  <c r="H20" i="24"/>
  <c r="H66" i="24"/>
  <c r="H53" i="24"/>
  <c r="H55" i="24" s="1"/>
  <c r="H35" i="24"/>
  <c r="H37" i="24" s="1"/>
  <c r="W93" i="15" s="1"/>
  <c r="H65" i="24"/>
  <c r="H64" i="24"/>
  <c r="CX137" i="23"/>
  <c r="CG137" i="23"/>
  <c r="CV137" i="23"/>
  <c r="AA137" i="23"/>
  <c r="BU137" i="23"/>
  <c r="CT137" i="23"/>
  <c r="BY137" i="23"/>
  <c r="J21" i="13"/>
  <c r="J20" i="13" s="1"/>
  <c r="Q34" i="14"/>
  <c r="M28" i="13"/>
  <c r="BM137" i="23"/>
  <c r="AW137" i="23"/>
  <c r="J47" i="13"/>
  <c r="J25" i="13" s="1"/>
  <c r="Q162" i="14"/>
  <c r="R75" i="14"/>
  <c r="U32" i="14"/>
  <c r="M17" i="13"/>
  <c r="W13" i="15"/>
  <c r="W25" i="14"/>
  <c r="W181" i="15"/>
  <c r="W182" i="14"/>
  <c r="W181" i="14" s="1"/>
  <c r="D44" i="3"/>
  <c r="E44" i="3"/>
  <c r="AI137" i="23"/>
  <c r="BX137" i="23"/>
  <c r="BD137" i="23"/>
  <c r="BP137" i="23"/>
  <c r="S137" i="23"/>
  <c r="AX137" i="23"/>
  <c r="X137" i="23"/>
  <c r="CQ137" i="23"/>
  <c r="U31" i="14"/>
  <c r="BE137" i="23"/>
  <c r="CP137" i="23"/>
  <c r="DR137" i="23"/>
  <c r="AG137" i="23"/>
  <c r="BV137" i="23"/>
  <c r="DQ137" i="23"/>
  <c r="CF137" i="23"/>
  <c r="AM137" i="23"/>
  <c r="BI36" i="21"/>
  <c r="BI34" i="21" s="1"/>
  <c r="AU36" i="22"/>
  <c r="E36" i="22"/>
  <c r="S36" i="21"/>
  <c r="AZ36" i="22"/>
  <c r="BN36" i="21"/>
  <c r="BN34" i="21" s="1"/>
  <c r="AB54" i="22"/>
  <c r="M54" i="22"/>
  <c r="AN54" i="22"/>
  <c r="U34" i="21"/>
  <c r="L54" i="22"/>
  <c r="P54" i="22"/>
  <c r="AZ54" i="22"/>
  <c r="T34" i="21"/>
  <c r="Q35" i="21"/>
  <c r="AM54" i="22"/>
  <c r="AJ54" i="22"/>
  <c r="AS54" i="22"/>
  <c r="AI54" i="22"/>
  <c r="N54" i="22"/>
  <c r="Q78" i="21"/>
  <c r="F54" i="22"/>
  <c r="I54" i="22"/>
  <c r="E48" i="1"/>
  <c r="C25" i="8"/>
  <c r="O54" i="22"/>
  <c r="AH54" i="22"/>
  <c r="AD54" i="22"/>
  <c r="AC54" i="22"/>
  <c r="H54" i="22"/>
  <c r="AY54" i="22"/>
  <c r="J54" i="22"/>
  <c r="AL54" i="22"/>
  <c r="AY36" i="22"/>
  <c r="BM36" i="21"/>
  <c r="BM34" i="21" s="1"/>
  <c r="Q79" i="21"/>
  <c r="T89" i="21"/>
  <c r="AG54" i="22"/>
  <c r="AQ54" i="22"/>
  <c r="Q56" i="21"/>
  <c r="T55" i="21"/>
  <c r="T66" i="21"/>
  <c r="AR54" i="22"/>
  <c r="G54" i="22"/>
  <c r="K54" i="22"/>
  <c r="AK54" i="22"/>
  <c r="Q54" i="22"/>
  <c r="W104" i="15" l="1"/>
  <c r="V103" i="15"/>
  <c r="AC13" i="23" s="1"/>
  <c r="V104" i="14"/>
  <c r="V103" i="14" s="1"/>
  <c r="M29" i="13"/>
  <c r="Q7" i="15"/>
  <c r="CG16" i="14"/>
  <c r="CG15" i="14" s="1"/>
  <c r="AH183" i="16"/>
  <c r="AH73" i="21" s="1"/>
  <c r="CG15" i="16"/>
  <c r="CG8" i="16" s="1"/>
  <c r="DN138" i="23"/>
  <c r="P16" i="16"/>
  <c r="R16" i="16" s="1"/>
  <c r="BQ16" i="14"/>
  <c r="BQ15" i="14" s="1"/>
  <c r="BQ72" i="21"/>
  <c r="BO36" i="21"/>
  <c r="BO34" i="21" s="1"/>
  <c r="BA36" i="22"/>
  <c r="CM16" i="14"/>
  <c r="CM15" i="14" s="1"/>
  <c r="CM72" i="21"/>
  <c r="CM15" i="16"/>
  <c r="CM8" i="16" s="1"/>
  <c r="DV7" i="16"/>
  <c r="EF7" i="16"/>
  <c r="AV136" i="23"/>
  <c r="S65" i="13"/>
  <c r="E235" i="14"/>
  <c r="D216" i="14"/>
  <c r="X217" i="15"/>
  <c r="CJ217" i="15"/>
  <c r="V217" i="15"/>
  <c r="CF217" i="15"/>
  <c r="EB217" i="15"/>
  <c r="AA217" i="15"/>
  <c r="DI217" i="15"/>
  <c r="CL217" i="15"/>
  <c r="DV217" i="15"/>
  <c r="BQ217" i="15"/>
  <c r="CM217" i="15"/>
  <c r="BI217" i="15"/>
  <c r="AZ217" i="15"/>
  <c r="DH217" i="15"/>
  <c r="AO217" i="15"/>
  <c r="DU217" i="15"/>
  <c r="CP217" i="15"/>
  <c r="AB217" i="15"/>
  <c r="CN217" i="15"/>
  <c r="BC217" i="15"/>
  <c r="BG217" i="15"/>
  <c r="DL217" i="15"/>
  <c r="BO217" i="15"/>
  <c r="BX217" i="15"/>
  <c r="CI217" i="15"/>
  <c r="DA217" i="15"/>
  <c r="BP217" i="15"/>
  <c r="U217" i="15"/>
  <c r="AW217" i="15"/>
  <c r="DR217" i="15"/>
  <c r="AC217" i="15"/>
  <c r="CH217" i="15"/>
  <c r="DM217" i="15"/>
  <c r="DD217" i="15"/>
  <c r="BL217" i="15"/>
  <c r="DE217" i="15"/>
  <c r="AQ217" i="15"/>
  <c r="AV217" i="15"/>
  <c r="CT217" i="15"/>
  <c r="AH217" i="15"/>
  <c r="DC217" i="15"/>
  <c r="DY217" i="15"/>
  <c r="BD217" i="15"/>
  <c r="CA217" i="15"/>
  <c r="Z217" i="15"/>
  <c r="BE217" i="15"/>
  <c r="DX217" i="15"/>
  <c r="BA217" i="15"/>
  <c r="T217" i="15"/>
  <c r="DQ217" i="15"/>
  <c r="DB217" i="15"/>
  <c r="W217" i="15"/>
  <c r="ED217" i="15"/>
  <c r="EH217" i="15"/>
  <c r="AF217" i="15"/>
  <c r="BV217" i="15"/>
  <c r="BT217" i="15"/>
  <c r="EA217" i="15"/>
  <c r="Y217" i="15"/>
  <c r="DJ217" i="15"/>
  <c r="BH217" i="15"/>
  <c r="DZ217" i="15"/>
  <c r="DK217" i="15"/>
  <c r="CG217" i="15"/>
  <c r="AK217" i="15"/>
  <c r="BU217" i="15"/>
  <c r="DG217" i="15"/>
  <c r="BB217" i="15"/>
  <c r="BY217" i="15"/>
  <c r="AP217" i="15"/>
  <c r="AJ217" i="15"/>
  <c r="AD217" i="15"/>
  <c r="BJ217" i="15"/>
  <c r="CE217" i="15"/>
  <c r="BK217" i="15"/>
  <c r="DS217" i="15"/>
  <c r="AL217" i="15"/>
  <c r="AG217" i="15"/>
  <c r="DW217" i="15"/>
  <c r="CU217" i="15"/>
  <c r="CO217" i="15"/>
  <c r="AI217" i="15"/>
  <c r="DO217" i="15"/>
  <c r="AR217" i="15"/>
  <c r="AU217" i="15"/>
  <c r="BW217" i="15"/>
  <c r="CQ217" i="15"/>
  <c r="CB217" i="15"/>
  <c r="AN217" i="15"/>
  <c r="DT217" i="15"/>
  <c r="BS217" i="15"/>
  <c r="DP217" i="15"/>
  <c r="DF217" i="15"/>
  <c r="CZ217" i="15"/>
  <c r="BN217" i="15"/>
  <c r="CR217" i="15"/>
  <c r="AX217" i="15"/>
  <c r="AM217" i="15"/>
  <c r="CX217" i="15"/>
  <c r="CK217" i="15"/>
  <c r="CD217" i="15"/>
  <c r="AY217" i="15"/>
  <c r="DN217" i="15"/>
  <c r="AT217" i="15"/>
  <c r="CY217" i="15"/>
  <c r="EG217" i="15"/>
  <c r="EC217" i="15"/>
  <c r="BM217" i="15"/>
  <c r="CC217" i="15"/>
  <c r="CV217" i="15"/>
  <c r="BF217" i="15"/>
  <c r="EI217" i="15"/>
  <c r="AE217" i="15"/>
  <c r="S217" i="15"/>
  <c r="BZ217" i="15"/>
  <c r="BR217" i="15"/>
  <c r="CW217" i="15"/>
  <c r="EE217" i="15"/>
  <c r="AS217" i="15"/>
  <c r="EF217" i="15"/>
  <c r="CS217" i="15"/>
  <c r="K40" i="13"/>
  <c r="C38" i="3"/>
  <c r="S211" i="14"/>
  <c r="Z3" i="23" s="1"/>
  <c r="DR7" i="16"/>
  <c r="CW36" i="22"/>
  <c r="DK36" i="21"/>
  <c r="DK34" i="21" s="1"/>
  <c r="Y65" i="13"/>
  <c r="W29" i="14"/>
  <c r="V98" i="15"/>
  <c r="V97" i="15" s="1"/>
  <c r="V102" i="14"/>
  <c r="V98" i="14" s="1"/>
  <c r="M30" i="13" s="1"/>
  <c r="W105" i="14"/>
  <c r="X105" i="15"/>
  <c r="W174" i="15"/>
  <c r="W162" i="15" s="1"/>
  <c r="W176" i="14"/>
  <c r="W174" i="14" s="1"/>
  <c r="W118" i="15"/>
  <c r="V116" i="15"/>
  <c r="V115" i="15" s="1"/>
  <c r="V118" i="14"/>
  <c r="V116" i="14" s="1"/>
  <c r="V115" i="14" s="1"/>
  <c r="M34" i="13" s="1"/>
  <c r="V144" i="15"/>
  <c r="V135" i="15" s="1"/>
  <c r="V145" i="14"/>
  <c r="V144" i="14" s="1"/>
  <c r="AC14" i="23" s="1"/>
  <c r="W145" i="15"/>
  <c r="AF20" i="18"/>
  <c r="AD20" i="18" s="1"/>
  <c r="AE20" i="18" s="1"/>
  <c r="L22" i="18"/>
  <c r="AL88" i="14"/>
  <c r="P88" i="14" s="1"/>
  <c r="R88" i="14" s="1"/>
  <c r="P88" i="15"/>
  <c r="R88" i="15" s="1"/>
  <c r="V176" i="14"/>
  <c r="V174" i="14" s="1"/>
  <c r="V174" i="15"/>
  <c r="V162" i="15" s="1"/>
  <c r="X176" i="15"/>
  <c r="AB14" i="23"/>
  <c r="U135" i="14"/>
  <c r="U11" i="14"/>
  <c r="AB10" i="23"/>
  <c r="W102" i="15"/>
  <c r="AA90" i="15"/>
  <c r="AB90" i="15" s="1"/>
  <c r="AB90" i="14" s="1"/>
  <c r="AB86" i="14" s="1"/>
  <c r="AD138" i="23"/>
  <c r="CB136" i="23"/>
  <c r="X65" i="13"/>
  <c r="EH7" i="16"/>
  <c r="V136" i="23"/>
  <c r="Z90" i="14"/>
  <c r="Z86" i="14" s="1"/>
  <c r="DW7" i="16"/>
  <c r="AI65" i="13"/>
  <c r="AI64" i="13" s="1"/>
  <c r="AI63" i="13" s="1"/>
  <c r="U65" i="13"/>
  <c r="EB7" i="16"/>
  <c r="DY7" i="16"/>
  <c r="V6" i="13"/>
  <c r="V5" i="13" s="1"/>
  <c r="V4" i="13" s="1"/>
  <c r="AU15" i="14"/>
  <c r="AK6" i="13"/>
  <c r="AK5" i="13" s="1"/>
  <c r="AK4" i="13" s="1"/>
  <c r="CN15" i="14"/>
  <c r="W65" i="13"/>
  <c r="AF65" i="13"/>
  <c r="AF64" i="13" s="1"/>
  <c r="AF63" i="13" s="1"/>
  <c r="BZ187" i="14"/>
  <c r="BZ186" i="14" s="1"/>
  <c r="BP15" i="14"/>
  <c r="AC6" i="13"/>
  <c r="AC5" i="13" s="1"/>
  <c r="AC4" i="13" s="1"/>
  <c r="BS15" i="14"/>
  <c r="AD6" i="13"/>
  <c r="AD5" i="13" s="1"/>
  <c r="AD4" i="13" s="1"/>
  <c r="P73" i="21"/>
  <c r="R73" i="21" s="1"/>
  <c r="AQ6" i="13"/>
  <c r="AQ5" i="13" s="1"/>
  <c r="AQ4" i="13" s="1"/>
  <c r="DF15" i="14"/>
  <c r="Q203" i="14"/>
  <c r="Q185" i="14" s="1"/>
  <c r="G49" i="22"/>
  <c r="D48" i="22"/>
  <c r="U15" i="14"/>
  <c r="P16" i="14"/>
  <c r="R16" i="14" s="1"/>
  <c r="M6" i="13"/>
  <c r="N28" i="13"/>
  <c r="D213" i="16"/>
  <c r="E213" i="16" s="1"/>
  <c r="P183" i="16"/>
  <c r="Z15" i="14"/>
  <c r="O6" i="13"/>
  <c r="O5" i="13" s="1"/>
  <c r="O4" i="13" s="1"/>
  <c r="EA7" i="16"/>
  <c r="L52" i="13"/>
  <c r="L51" i="13" s="1"/>
  <c r="L58" i="13" s="1"/>
  <c r="BM15" i="14"/>
  <c r="AB6" i="13"/>
  <c r="AB5" i="13" s="1"/>
  <c r="AB4" i="13" s="1"/>
  <c r="AN65" i="13"/>
  <c r="AN64" i="13" s="1"/>
  <c r="AN63" i="13" s="1"/>
  <c r="CW187" i="14"/>
  <c r="CW186" i="14" s="1"/>
  <c r="U8" i="16"/>
  <c r="P15" i="16"/>
  <c r="CQ15" i="14"/>
  <c r="AL6" i="13"/>
  <c r="AL5" i="13" s="1"/>
  <c r="AL4" i="13" s="1"/>
  <c r="W15" i="14"/>
  <c r="N6" i="13"/>
  <c r="N5" i="13" s="1"/>
  <c r="N4" i="13" s="1"/>
  <c r="AL65" i="13"/>
  <c r="AL64" i="13" s="1"/>
  <c r="AL63" i="13" s="1"/>
  <c r="CQ187" i="14"/>
  <c r="CQ186" i="14" s="1"/>
  <c r="AO6" i="13"/>
  <c r="AO5" i="13" s="1"/>
  <c r="AO4" i="13" s="1"/>
  <c r="CZ15" i="14"/>
  <c r="DQ7" i="16"/>
  <c r="AA6" i="13"/>
  <c r="AA5" i="13" s="1"/>
  <c r="AA4" i="13" s="1"/>
  <c r="BJ15" i="14"/>
  <c r="P72" i="21"/>
  <c r="R72" i="21" s="1"/>
  <c r="U84" i="21"/>
  <c r="U74" i="21" s="1"/>
  <c r="DF187" i="14"/>
  <c r="DF186" i="14" s="1"/>
  <c r="AQ65" i="13"/>
  <c r="AQ64" i="13" s="1"/>
  <c r="AQ63" i="13" s="1"/>
  <c r="R6" i="13"/>
  <c r="R5" i="13" s="1"/>
  <c r="R4" i="13" s="1"/>
  <c r="AI15" i="14"/>
  <c r="Z65" i="13"/>
  <c r="AH6" i="13"/>
  <c r="AH5" i="13" s="1"/>
  <c r="AH4" i="13" s="1"/>
  <c r="CE15" i="14"/>
  <c r="AG6" i="13"/>
  <c r="AG5" i="13" s="1"/>
  <c r="AG4" i="13" s="1"/>
  <c r="CB15" i="14"/>
  <c r="AX15" i="14"/>
  <c r="W6" i="13"/>
  <c r="W5" i="13" s="1"/>
  <c r="W4" i="13" s="1"/>
  <c r="T196" i="14"/>
  <c r="T195" i="14" s="1"/>
  <c r="M74" i="13"/>
  <c r="T65" i="13"/>
  <c r="AF6" i="13"/>
  <c r="AF5" i="13" s="1"/>
  <c r="AF4" i="13" s="1"/>
  <c r="BY15" i="14"/>
  <c r="Q203" i="16"/>
  <c r="Q185" i="16" s="1"/>
  <c r="Q7" i="16" s="1"/>
  <c r="AC65" i="13"/>
  <c r="AC64" i="13" s="1"/>
  <c r="AC63" i="13" s="1"/>
  <c r="BP187" i="14"/>
  <c r="BP186" i="14" s="1"/>
  <c r="AO65" i="13"/>
  <c r="AO64" i="13" s="1"/>
  <c r="AO63" i="13" s="1"/>
  <c r="EG7" i="16"/>
  <c r="BS187" i="14"/>
  <c r="BS186" i="14" s="1"/>
  <c r="AD65" i="13"/>
  <c r="AD64" i="13" s="1"/>
  <c r="AD63" i="13" s="1"/>
  <c r="AJ65" i="13"/>
  <c r="AJ64" i="13" s="1"/>
  <c r="AJ63" i="13" s="1"/>
  <c r="CK187" i="14"/>
  <c r="CK186" i="14" s="1"/>
  <c r="BG15" i="14"/>
  <c r="Z6" i="13"/>
  <c r="Z5" i="13" s="1"/>
  <c r="Z4" i="13" s="1"/>
  <c r="CK15" i="14"/>
  <c r="AL15" i="14"/>
  <c r="S6" i="13"/>
  <c r="S5" i="13" s="1"/>
  <c r="S4" i="13" s="1"/>
  <c r="Q208" i="16"/>
  <c r="T208" i="14"/>
  <c r="Q208" i="14" s="1"/>
  <c r="L65" i="13"/>
  <c r="L64" i="13" s="1"/>
  <c r="L63" i="13" s="1"/>
  <c r="L86" i="13" s="1"/>
  <c r="L87" i="13" s="1"/>
  <c r="Q188" i="14"/>
  <c r="Q187" i="14" s="1"/>
  <c r="Q186" i="14" s="1"/>
  <c r="S187" i="14"/>
  <c r="S186" i="14" s="1"/>
  <c r="CT15" i="14"/>
  <c r="AM6" i="13"/>
  <c r="AM5" i="13" s="1"/>
  <c r="AM4" i="13" s="1"/>
  <c r="DT7" i="16"/>
  <c r="AB65" i="13"/>
  <c r="AB64" i="13" s="1"/>
  <c r="AB63" i="13" s="1"/>
  <c r="Y6" i="13"/>
  <c r="Y5" i="13" s="1"/>
  <c r="Y4" i="13" s="1"/>
  <c r="BD15" i="14"/>
  <c r="P15" i="21"/>
  <c r="F52" i="9"/>
  <c r="R15" i="21"/>
  <c r="AG65" i="13"/>
  <c r="AG64" i="13" s="1"/>
  <c r="AG63" i="13" s="1"/>
  <c r="AF15" i="14"/>
  <c r="Q6" i="13"/>
  <c r="Q5" i="13" s="1"/>
  <c r="Q4" i="13" s="1"/>
  <c r="V65" i="13"/>
  <c r="AK65" i="13"/>
  <c r="AK64" i="13" s="1"/>
  <c r="AK63" i="13" s="1"/>
  <c r="CP187" i="14"/>
  <c r="CP186" i="14" s="1"/>
  <c r="CE187" i="14"/>
  <c r="CE186" i="14" s="1"/>
  <c r="AH65" i="13"/>
  <c r="AH64" i="13" s="1"/>
  <c r="AH63" i="13" s="1"/>
  <c r="AR15" i="14"/>
  <c r="U6" i="13"/>
  <c r="U5" i="13" s="1"/>
  <c r="U4" i="13" s="1"/>
  <c r="BV15" i="14"/>
  <c r="AE6" i="13"/>
  <c r="AE5" i="13" s="1"/>
  <c r="AE4" i="13" s="1"/>
  <c r="BC35" i="21"/>
  <c r="R14" i="21"/>
  <c r="P14" i="21"/>
  <c r="DC15" i="14"/>
  <c r="AP6" i="13"/>
  <c r="AP5" i="13" s="1"/>
  <c r="AP4" i="13" s="1"/>
  <c r="BJ187" i="14"/>
  <c r="BJ186" i="14" s="1"/>
  <c r="AA65" i="13"/>
  <c r="AA64" i="13" s="1"/>
  <c r="AA63" i="13" s="1"/>
  <c r="X6" i="13"/>
  <c r="X5" i="13" s="1"/>
  <c r="X4" i="13" s="1"/>
  <c r="BA15" i="14"/>
  <c r="R13" i="21"/>
  <c r="BC78" i="21"/>
  <c r="AO53" i="22"/>
  <c r="P13" i="21"/>
  <c r="AO35" i="22"/>
  <c r="DX7" i="16"/>
  <c r="T203" i="14"/>
  <c r="T185" i="14" s="1"/>
  <c r="T211" i="14" s="1"/>
  <c r="AA3" i="23" s="1"/>
  <c r="M53" i="13"/>
  <c r="P6" i="13"/>
  <c r="P5" i="13" s="1"/>
  <c r="P4" i="13" s="1"/>
  <c r="AC15" i="14"/>
  <c r="T6" i="13"/>
  <c r="T5" i="13" s="1"/>
  <c r="T4" i="13" s="1"/>
  <c r="AO15" i="14"/>
  <c r="BD78" i="21"/>
  <c r="AP54" i="22" s="1"/>
  <c r="AP35" i="22"/>
  <c r="AP53" i="22"/>
  <c r="CH15" i="14"/>
  <c r="AI6" i="13"/>
  <c r="AI5" i="13" s="1"/>
  <c r="AI4" i="13" s="1"/>
  <c r="AP65" i="13"/>
  <c r="AP64" i="13" s="1"/>
  <c r="AP63" i="13" s="1"/>
  <c r="DC187" i="14"/>
  <c r="DC186" i="14" s="1"/>
  <c r="BV187" i="14"/>
  <c r="BV186" i="14" s="1"/>
  <c r="AE65" i="13"/>
  <c r="AE64" i="13" s="1"/>
  <c r="AE63" i="13" s="1"/>
  <c r="EE7" i="16"/>
  <c r="AN6" i="13"/>
  <c r="AN5" i="13" s="1"/>
  <c r="AN4" i="13" s="1"/>
  <c r="CW15" i="14"/>
  <c r="CT187" i="14"/>
  <c r="CT186" i="14" s="1"/>
  <c r="AM65" i="13"/>
  <c r="AM64" i="13" s="1"/>
  <c r="AM63" i="13" s="1"/>
  <c r="CR136" i="23"/>
  <c r="CU136" i="23"/>
  <c r="DY136" i="23"/>
  <c r="W136" i="23"/>
  <c r="AO136" i="23"/>
  <c r="L59" i="13"/>
  <c r="L61" i="13"/>
  <c r="Z160" i="14"/>
  <c r="AB160" i="15"/>
  <c r="Q96" i="14"/>
  <c r="Q73" i="14" s="1"/>
  <c r="Q7" i="14" s="1"/>
  <c r="M16" i="13"/>
  <c r="BK138" i="23"/>
  <c r="T7" i="14"/>
  <c r="BA136" i="23"/>
  <c r="BA138" i="23"/>
  <c r="AY138" i="23"/>
  <c r="AY136" i="23"/>
  <c r="AE12" i="23"/>
  <c r="X124" i="14"/>
  <c r="Y124" i="15"/>
  <c r="Z124" i="15" s="1"/>
  <c r="T138" i="23"/>
  <c r="T136" i="23"/>
  <c r="AC138" i="23"/>
  <c r="AC136" i="23" s="1"/>
  <c r="X164" i="14"/>
  <c r="X163" i="14" s="1"/>
  <c r="X163" i="15"/>
  <c r="AR138" i="23"/>
  <c r="AR136" i="23"/>
  <c r="D40" i="3"/>
  <c r="E40" i="3"/>
  <c r="H136" i="23"/>
  <c r="H138" i="23"/>
  <c r="CK136" i="23"/>
  <c r="CK138" i="23"/>
  <c r="G136" i="23"/>
  <c r="G138" i="23"/>
  <c r="BH136" i="23"/>
  <c r="BH138" i="23"/>
  <c r="CE136" i="23"/>
  <c r="CE138" i="23"/>
  <c r="BS138" i="23"/>
  <c r="BS136" i="23"/>
  <c r="X65" i="14"/>
  <c r="X64" i="14" s="1"/>
  <c r="X64" i="15"/>
  <c r="DP136" i="23"/>
  <c r="DP138" i="23"/>
  <c r="Q50" i="21"/>
  <c r="BC136" i="23"/>
  <c r="BC138" i="23"/>
  <c r="BY136" i="23"/>
  <c r="BY138" i="23"/>
  <c r="EA138" i="23"/>
  <c r="EA136" i="23"/>
  <c r="BG136" i="23"/>
  <c r="BG138" i="23"/>
  <c r="C64" i="23"/>
  <c r="U64" i="23" s="1"/>
  <c r="BB136" i="23"/>
  <c r="BB138" i="23"/>
  <c r="AL138" i="23"/>
  <c r="AL136" i="23"/>
  <c r="DI136" i="23"/>
  <c r="DI138" i="23"/>
  <c r="CC138" i="23"/>
  <c r="CC136" i="23"/>
  <c r="X14" i="15"/>
  <c r="X14" i="14" s="1"/>
  <c r="X26" i="14"/>
  <c r="Y221" i="15"/>
  <c r="J19" i="24"/>
  <c r="Y1" i="15"/>
  <c r="Y2" i="15"/>
  <c r="Y3" i="15"/>
  <c r="Y113" i="15" s="1"/>
  <c r="Y113" i="14" s="1"/>
  <c r="Z6" i="15"/>
  <c r="Y165" i="15"/>
  <c r="Y165" i="14" s="1"/>
  <c r="Y182" i="15"/>
  <c r="Y25" i="15"/>
  <c r="Y26" i="15"/>
  <c r="Y209" i="15"/>
  <c r="Y209" i="14" s="1"/>
  <c r="Y164" i="15"/>
  <c r="Y170" i="15"/>
  <c r="Y170" i="14" s="1"/>
  <c r="Y208" i="15"/>
  <c r="Y30" i="15"/>
  <c r="Y32" i="15"/>
  <c r="Y29" i="15"/>
  <c r="Y23" i="15"/>
  <c r="X22" i="15" s="1"/>
  <c r="Y24" i="15"/>
  <c r="Y31" i="15"/>
  <c r="BW136" i="23"/>
  <c r="BW138" i="23"/>
  <c r="BT136" i="23"/>
  <c r="BT138" i="23"/>
  <c r="BN136" i="23"/>
  <c r="BN138" i="23"/>
  <c r="CT138" i="23"/>
  <c r="CT136" i="23"/>
  <c r="I136" i="23"/>
  <c r="I138" i="23"/>
  <c r="BO136" i="23"/>
  <c r="BO138" i="23"/>
  <c r="CH138" i="23"/>
  <c r="CH136" i="23"/>
  <c r="BR136" i="23"/>
  <c r="BR138" i="23"/>
  <c r="CI136" i="23"/>
  <c r="CI138" i="23"/>
  <c r="DS138" i="23"/>
  <c r="DS136" i="23"/>
  <c r="AP138" i="23"/>
  <c r="AP136" i="23"/>
  <c r="X11" i="15"/>
  <c r="X24" i="14"/>
  <c r="X113" i="15"/>
  <c r="AD47" i="23"/>
  <c r="CY136" i="23"/>
  <c r="CY138" i="23"/>
  <c r="DE138" i="23"/>
  <c r="DE136" i="23"/>
  <c r="DG136" i="23"/>
  <c r="DG138" i="23"/>
  <c r="AM138" i="23"/>
  <c r="AM136" i="23"/>
  <c r="BU136" i="23"/>
  <c r="BU138" i="23"/>
  <c r="DT138" i="23"/>
  <c r="DT136" i="23"/>
  <c r="Y138" i="23"/>
  <c r="Y136" i="23"/>
  <c r="L138" i="23"/>
  <c r="L136" i="23"/>
  <c r="M138" i="23"/>
  <c r="M136" i="23"/>
  <c r="DJ136" i="23"/>
  <c r="DJ138" i="23"/>
  <c r="J136" i="23"/>
  <c r="J138" i="23"/>
  <c r="X13" i="15"/>
  <c r="X25" i="14"/>
  <c r="W228" i="15"/>
  <c r="W233" i="15" s="1"/>
  <c r="I6" i="22"/>
  <c r="BQ136" i="23"/>
  <c r="BQ138" i="23"/>
  <c r="AB138" i="23"/>
  <c r="AB136" i="23"/>
  <c r="W163" i="14"/>
  <c r="AJ136" i="23"/>
  <c r="AJ138" i="23"/>
  <c r="CF136" i="23"/>
  <c r="CF138" i="23"/>
  <c r="AA136" i="23"/>
  <c r="AA138" i="23"/>
  <c r="CM138" i="23"/>
  <c r="CM136" i="23"/>
  <c r="M31" i="13"/>
  <c r="V97" i="14"/>
  <c r="CW136" i="23"/>
  <c r="CW138" i="23"/>
  <c r="DV136" i="23"/>
  <c r="DV138" i="23"/>
  <c r="H23" i="9"/>
  <c r="G23" i="9" s="1"/>
  <c r="Q23" i="9" s="1"/>
  <c r="AA52" i="21"/>
  <c r="Z67" i="21"/>
  <c r="AH136" i="23"/>
  <c r="AH138" i="23"/>
  <c r="DW136" i="23"/>
  <c r="DW138" i="23"/>
  <c r="I15" i="22"/>
  <c r="AE138" i="23"/>
  <c r="AE136" i="23"/>
  <c r="AD10" i="23"/>
  <c r="W11" i="14"/>
  <c r="DU136" i="23"/>
  <c r="DU138" i="23"/>
  <c r="DQ136" i="23"/>
  <c r="DQ138" i="23"/>
  <c r="CV136" i="23"/>
  <c r="CV138" i="23"/>
  <c r="AF136" i="23"/>
  <c r="AF138" i="23"/>
  <c r="CA136" i="23"/>
  <c r="CA138" i="23"/>
  <c r="V84" i="14"/>
  <c r="V82" i="15"/>
  <c r="V74" i="15" s="1"/>
  <c r="P136" i="23"/>
  <c r="P138" i="23"/>
  <c r="K138" i="23"/>
  <c r="K136" i="23"/>
  <c r="BF138" i="23"/>
  <c r="BF136" i="23"/>
  <c r="BV136" i="23"/>
  <c r="BV138" i="23"/>
  <c r="CQ136" i="23"/>
  <c r="CQ138" i="23"/>
  <c r="CG136" i="23"/>
  <c r="CG138" i="23"/>
  <c r="H67" i="24"/>
  <c r="W84" i="15" s="1"/>
  <c r="V233" i="15"/>
  <c r="V232" i="15" s="1"/>
  <c r="V230" i="15" s="1"/>
  <c r="V10" i="15" s="1"/>
  <c r="DK136" i="23"/>
  <c r="DK138" i="23"/>
  <c r="BI136" i="23"/>
  <c r="BI138" i="23"/>
  <c r="AQ136" i="23"/>
  <c r="AQ138" i="23"/>
  <c r="CN138" i="23"/>
  <c r="CN136" i="23"/>
  <c r="AG138" i="23"/>
  <c r="AG136" i="23"/>
  <c r="X138" i="23"/>
  <c r="X136" i="23"/>
  <c r="AW136" i="23"/>
  <c r="AW138" i="23"/>
  <c r="CX136" i="23"/>
  <c r="CX138" i="23"/>
  <c r="AS138" i="23"/>
  <c r="AS136" i="23"/>
  <c r="H7" i="22"/>
  <c r="H16" i="22"/>
  <c r="H17" i="22" s="1"/>
  <c r="H18" i="22" s="1"/>
  <c r="U136" i="23"/>
  <c r="U138" i="23"/>
  <c r="R136" i="23"/>
  <c r="R138" i="23"/>
  <c r="CO138" i="23"/>
  <c r="CO136" i="23"/>
  <c r="J5" i="22"/>
  <c r="J15" i="22" s="1"/>
  <c r="X226" i="15"/>
  <c r="X23" i="14"/>
  <c r="W22" i="15"/>
  <c r="AE38" i="23"/>
  <c r="AE39" i="23"/>
  <c r="AF2" i="23"/>
  <c r="AE55" i="23"/>
  <c r="AE48" i="23"/>
  <c r="AE47" i="23"/>
  <c r="AE56" i="23"/>
  <c r="AE53" i="23"/>
  <c r="AE52" i="23"/>
  <c r="AE36" i="23"/>
  <c r="AE37" i="23"/>
  <c r="AE35" i="23"/>
  <c r="AE54" i="23"/>
  <c r="G17" i="22"/>
  <c r="G18" i="22" s="1"/>
  <c r="BJ136" i="23"/>
  <c r="BJ138" i="23"/>
  <c r="DR138" i="23"/>
  <c r="DR136" i="23"/>
  <c r="AX138" i="23"/>
  <c r="AX136" i="23"/>
  <c r="BM136" i="23"/>
  <c r="BM138" i="23"/>
  <c r="W92" i="15"/>
  <c r="W93" i="14"/>
  <c r="AT136" i="23"/>
  <c r="AT138" i="23"/>
  <c r="CJ136" i="23"/>
  <c r="CJ138" i="23"/>
  <c r="CS138" i="23"/>
  <c r="CS136" i="23"/>
  <c r="D64" i="23"/>
  <c r="Z47" i="23"/>
  <c r="Y47" i="23"/>
  <c r="AA47" i="23"/>
  <c r="X47" i="23"/>
  <c r="AB47" i="23"/>
  <c r="AC47" i="23"/>
  <c r="W47" i="23"/>
  <c r="CP138" i="23"/>
  <c r="CP136" i="23"/>
  <c r="S138" i="23"/>
  <c r="S136" i="23"/>
  <c r="DL138" i="23"/>
  <c r="DL136" i="23"/>
  <c r="I20" i="24"/>
  <c r="I53" i="24"/>
  <c r="I55" i="24" s="1"/>
  <c r="I66" i="24"/>
  <c r="I64" i="24"/>
  <c r="I65" i="24"/>
  <c r="I35" i="24"/>
  <c r="I37" i="24" s="1"/>
  <c r="X93" i="15" s="1"/>
  <c r="V47" i="23"/>
  <c r="DM136" i="23"/>
  <c r="DM138" i="23"/>
  <c r="BE136" i="23"/>
  <c r="BE138" i="23"/>
  <c r="BP138" i="23"/>
  <c r="BP136" i="23"/>
  <c r="DF136" i="23"/>
  <c r="DF138" i="23"/>
  <c r="U232" i="15"/>
  <c r="U230" i="15" s="1"/>
  <c r="T2" i="23"/>
  <c r="U38" i="23"/>
  <c r="U39" i="23"/>
  <c r="U55" i="23"/>
  <c r="U56" i="23"/>
  <c r="U47" i="23"/>
  <c r="U48" i="23"/>
  <c r="U53" i="23"/>
  <c r="U52" i="23"/>
  <c r="U35" i="23"/>
  <c r="U36" i="23"/>
  <c r="U54" i="23"/>
  <c r="U37" i="23"/>
  <c r="CD138" i="23"/>
  <c r="CD136" i="23"/>
  <c r="BD138" i="23"/>
  <c r="BD136" i="23"/>
  <c r="H54" i="24"/>
  <c r="H36" i="24"/>
  <c r="DD138" i="23"/>
  <c r="DD136" i="23"/>
  <c r="AB15" i="23"/>
  <c r="U74" i="14"/>
  <c r="AA90" i="14"/>
  <c r="AN136" i="23"/>
  <c r="AN138" i="23"/>
  <c r="BX138" i="23"/>
  <c r="BX136" i="23"/>
  <c r="DH136" i="23"/>
  <c r="DH138" i="23"/>
  <c r="DZ138" i="23"/>
  <c r="DZ136" i="23"/>
  <c r="DA138" i="23"/>
  <c r="DA136" i="23"/>
  <c r="X181" i="15"/>
  <c r="X182" i="14"/>
  <c r="X181" i="14" s="1"/>
  <c r="AK138" i="23"/>
  <c r="AK136" i="23"/>
  <c r="W14" i="14"/>
  <c r="AI136" i="23"/>
  <c r="AI138" i="23"/>
  <c r="AZ138" i="23"/>
  <c r="AZ136" i="23"/>
  <c r="O138" i="23"/>
  <c r="O136" i="23"/>
  <c r="DB138" i="23"/>
  <c r="DB136" i="23"/>
  <c r="K21" i="13"/>
  <c r="X209" i="14"/>
  <c r="BL138" i="23"/>
  <c r="BL136" i="23"/>
  <c r="AD9" i="23"/>
  <c r="W13" i="14"/>
  <c r="CZ138" i="23"/>
  <c r="CZ136" i="23"/>
  <c r="DC136" i="23"/>
  <c r="DC138" i="23"/>
  <c r="D47" i="3"/>
  <c r="E47" i="3"/>
  <c r="Z138" i="23"/>
  <c r="Z136" i="23"/>
  <c r="BF3" i="3"/>
  <c r="BZ138" i="23"/>
  <c r="BZ136" i="23"/>
  <c r="Q66" i="21"/>
  <c r="T63" i="21"/>
  <c r="F36" i="22"/>
  <c r="T36" i="21"/>
  <c r="Q55" i="21"/>
  <c r="U44" i="21"/>
  <c r="Q34" i="21"/>
  <c r="T86" i="21"/>
  <c r="Q89" i="21"/>
  <c r="AJ6" i="13" l="1"/>
  <c r="AJ5" i="13" s="1"/>
  <c r="AJ4" i="13" s="1"/>
  <c r="W103" i="15"/>
  <c r="AD13" i="23" s="1"/>
  <c r="W104" i="14"/>
  <c r="W103" i="14" s="1"/>
  <c r="X104" i="15"/>
  <c r="M43" i="13"/>
  <c r="V135" i="14"/>
  <c r="AC90" i="15"/>
  <c r="AA86" i="15"/>
  <c r="Q217" i="15"/>
  <c r="P217" i="15"/>
  <c r="AB86" i="15"/>
  <c r="AL216" i="15"/>
  <c r="AL216" i="14" s="1"/>
  <c r="AL235" i="14"/>
  <c r="BH235" i="14"/>
  <c r="BH216" i="15"/>
  <c r="BH216" i="14" s="1"/>
  <c r="Z216" i="15"/>
  <c r="Z216" i="14" s="1"/>
  <c r="Z235" i="14"/>
  <c r="AW216" i="15"/>
  <c r="AW216" i="14" s="1"/>
  <c r="AW235" i="14"/>
  <c r="AZ235" i="14"/>
  <c r="AZ216" i="15"/>
  <c r="AZ216" i="14" s="1"/>
  <c r="CS216" i="15"/>
  <c r="CS216" i="14" s="1"/>
  <c r="CS235" i="14"/>
  <c r="EG216" i="15"/>
  <c r="EG216" i="14" s="1"/>
  <c r="EG235" i="14"/>
  <c r="DP216" i="15"/>
  <c r="DP216" i="14" s="1"/>
  <c r="DP235" i="14"/>
  <c r="DS235" i="14"/>
  <c r="DS216" i="15"/>
  <c r="DS216" i="14" s="1"/>
  <c r="DJ235" i="14"/>
  <c r="DJ216" i="15"/>
  <c r="DJ216" i="14" s="1"/>
  <c r="CA235" i="14"/>
  <c r="CA216" i="15"/>
  <c r="CA216" i="14" s="1"/>
  <c r="U235" i="14"/>
  <c r="U216" i="15"/>
  <c r="U216" i="14" s="1"/>
  <c r="BI235" i="14"/>
  <c r="BI216" i="15"/>
  <c r="BI216" i="14" s="1"/>
  <c r="EF216" i="15"/>
  <c r="EF216" i="14" s="1"/>
  <c r="EF235" i="14"/>
  <c r="CY235" i="14"/>
  <c r="CY216" i="15"/>
  <c r="CY216" i="14" s="1"/>
  <c r="BS235" i="14"/>
  <c r="BS216" i="15"/>
  <c r="BS216" i="14" s="1"/>
  <c r="BK216" i="15"/>
  <c r="BK216" i="14" s="1"/>
  <c r="BK235" i="14"/>
  <c r="Y235" i="14"/>
  <c r="Y216" i="15"/>
  <c r="Y216" i="14" s="1"/>
  <c r="BD216" i="15"/>
  <c r="BD216" i="14" s="1"/>
  <c r="BD235" i="14"/>
  <c r="BP235" i="14"/>
  <c r="BP216" i="15"/>
  <c r="BP216" i="14" s="1"/>
  <c r="CM235" i="14"/>
  <c r="CM216" i="15"/>
  <c r="CM216" i="14" s="1"/>
  <c r="AS235" i="14"/>
  <c r="AS216" i="15"/>
  <c r="AS216" i="14" s="1"/>
  <c r="AT235" i="14"/>
  <c r="AT216" i="15"/>
  <c r="AT216" i="14" s="1"/>
  <c r="DT235" i="14"/>
  <c r="DT216" i="15"/>
  <c r="DT216" i="14" s="1"/>
  <c r="CE216" i="15"/>
  <c r="CE216" i="14" s="1"/>
  <c r="CE235" i="14"/>
  <c r="EA216" i="15"/>
  <c r="EA216" i="14" s="1"/>
  <c r="EA235" i="14"/>
  <c r="DY216" i="15"/>
  <c r="DY216" i="14" s="1"/>
  <c r="DY235" i="14"/>
  <c r="DA235" i="14"/>
  <c r="DA216" i="15"/>
  <c r="DA216" i="14" s="1"/>
  <c r="BQ235" i="14"/>
  <c r="BQ216" i="15"/>
  <c r="BQ216" i="14" s="1"/>
  <c r="EE216" i="15"/>
  <c r="EE216" i="14" s="1"/>
  <c r="EE235" i="14"/>
  <c r="DN235" i="14"/>
  <c r="DN216" i="15"/>
  <c r="DN216" i="14" s="1"/>
  <c r="AN216" i="15"/>
  <c r="AN216" i="14" s="1"/>
  <c r="AN235" i="14"/>
  <c r="BJ216" i="15"/>
  <c r="BJ216" i="14" s="1"/>
  <c r="BJ235" i="14"/>
  <c r="BT216" i="15"/>
  <c r="BT216" i="14" s="1"/>
  <c r="BT235" i="14"/>
  <c r="DC235" i="14"/>
  <c r="DC216" i="15"/>
  <c r="DC216" i="14" s="1"/>
  <c r="CI216" i="15"/>
  <c r="CI216" i="14" s="1"/>
  <c r="CI235" i="14"/>
  <c r="DV235" i="14"/>
  <c r="DV216" i="15"/>
  <c r="DV216" i="14" s="1"/>
  <c r="CW235" i="14"/>
  <c r="CW216" i="15"/>
  <c r="CW216" i="14" s="1"/>
  <c r="AY216" i="15"/>
  <c r="AY216" i="14" s="1"/>
  <c r="AY235" i="14"/>
  <c r="CB216" i="15"/>
  <c r="CB216" i="14" s="1"/>
  <c r="CB235" i="14"/>
  <c r="AD235" i="14"/>
  <c r="AD216" i="15"/>
  <c r="AD216" i="14" s="1"/>
  <c r="BV216" i="15"/>
  <c r="BV216" i="14" s="1"/>
  <c r="BV235" i="14"/>
  <c r="AH216" i="15"/>
  <c r="AH216" i="14" s="1"/>
  <c r="AH235" i="14"/>
  <c r="BX235" i="14"/>
  <c r="BX216" i="15"/>
  <c r="BX216" i="14" s="1"/>
  <c r="CL235" i="14"/>
  <c r="CL216" i="15"/>
  <c r="CL216" i="14" s="1"/>
  <c r="BR235" i="14"/>
  <c r="BR216" i="15"/>
  <c r="BR216" i="14" s="1"/>
  <c r="CD216" i="15"/>
  <c r="CD216" i="14" s="1"/>
  <c r="CD235" i="14"/>
  <c r="CQ216" i="15"/>
  <c r="CQ216" i="14" s="1"/>
  <c r="CQ235" i="14"/>
  <c r="AJ235" i="14"/>
  <c r="AJ216" i="15"/>
  <c r="AJ216" i="14" s="1"/>
  <c r="AF235" i="14"/>
  <c r="AF216" i="15"/>
  <c r="AF216" i="14" s="1"/>
  <c r="CT216" i="15"/>
  <c r="CT216" i="14" s="1"/>
  <c r="CT235" i="14"/>
  <c r="BO216" i="15"/>
  <c r="BO216" i="14" s="1"/>
  <c r="BO235" i="14"/>
  <c r="DI216" i="15"/>
  <c r="DI216" i="14" s="1"/>
  <c r="DI235" i="14"/>
  <c r="BZ235" i="14"/>
  <c r="BZ216" i="15"/>
  <c r="BZ216" i="14" s="1"/>
  <c r="CK235" i="14"/>
  <c r="CK216" i="15"/>
  <c r="CK216" i="14" s="1"/>
  <c r="BW235" i="14"/>
  <c r="BW216" i="15"/>
  <c r="BW216" i="14" s="1"/>
  <c r="AP235" i="14"/>
  <c r="AP216" i="15"/>
  <c r="AP216" i="14" s="1"/>
  <c r="EH216" i="15"/>
  <c r="EH216" i="14" s="1"/>
  <c r="EH235" i="14"/>
  <c r="AV216" i="15"/>
  <c r="AV216" i="14" s="1"/>
  <c r="AV235" i="14"/>
  <c r="DL235" i="14"/>
  <c r="DL216" i="15"/>
  <c r="DL216" i="14" s="1"/>
  <c r="AA235" i="14"/>
  <c r="AA216" i="15"/>
  <c r="AA216" i="14" s="1"/>
  <c r="S235" i="14"/>
  <c r="S216" i="15"/>
  <c r="AU235" i="14"/>
  <c r="AU216" i="15"/>
  <c r="AU216" i="14" s="1"/>
  <c r="BY235" i="14"/>
  <c r="BY216" i="15"/>
  <c r="BY216" i="14" s="1"/>
  <c r="ED235" i="14"/>
  <c r="ED216" i="15"/>
  <c r="ED216" i="14" s="1"/>
  <c r="AQ235" i="14"/>
  <c r="AQ216" i="15"/>
  <c r="AQ216" i="14" s="1"/>
  <c r="BG235" i="14"/>
  <c r="BG216" i="15"/>
  <c r="BG216" i="14" s="1"/>
  <c r="EB235" i="14"/>
  <c r="EB216" i="15"/>
  <c r="EB216" i="14" s="1"/>
  <c r="AE235" i="14"/>
  <c r="AE216" i="15"/>
  <c r="AE216" i="14" s="1"/>
  <c r="CX216" i="15"/>
  <c r="CX216" i="14" s="1"/>
  <c r="CX235" i="14"/>
  <c r="AR235" i="14"/>
  <c r="AR216" i="15"/>
  <c r="AR216" i="14" s="1"/>
  <c r="BB235" i="14"/>
  <c r="BB216" i="15"/>
  <c r="BB216" i="14" s="1"/>
  <c r="W216" i="15"/>
  <c r="W216" i="14" s="1"/>
  <c r="W235" i="14"/>
  <c r="DE235" i="14"/>
  <c r="DE216" i="15"/>
  <c r="DE216" i="14" s="1"/>
  <c r="BC216" i="15"/>
  <c r="BC216" i="14" s="1"/>
  <c r="BC235" i="14"/>
  <c r="CF235" i="14"/>
  <c r="CF216" i="15"/>
  <c r="CF216" i="14" s="1"/>
  <c r="EI235" i="14"/>
  <c r="EI216" i="15"/>
  <c r="EI216" i="14" s="1"/>
  <c r="AM216" i="15"/>
  <c r="AM216" i="14" s="1"/>
  <c r="AM235" i="14"/>
  <c r="DO216" i="15"/>
  <c r="DO216" i="14" s="1"/>
  <c r="DO235" i="14"/>
  <c r="DG235" i="14"/>
  <c r="DG216" i="15"/>
  <c r="DG216" i="14" s="1"/>
  <c r="DB235" i="14"/>
  <c r="DB216" i="15"/>
  <c r="DB216" i="14" s="1"/>
  <c r="BL235" i="14"/>
  <c r="BL216" i="15"/>
  <c r="BL216" i="14" s="1"/>
  <c r="CN235" i="14"/>
  <c r="CN216" i="15"/>
  <c r="CN216" i="14" s="1"/>
  <c r="V235" i="14"/>
  <c r="V216" i="15"/>
  <c r="V216" i="14" s="1"/>
  <c r="BF216" i="15"/>
  <c r="BF216" i="14" s="1"/>
  <c r="BF235" i="14"/>
  <c r="AX216" i="15"/>
  <c r="AX216" i="14" s="1"/>
  <c r="AX235" i="14"/>
  <c r="AI235" i="14"/>
  <c r="AI216" i="15"/>
  <c r="AI216" i="14" s="1"/>
  <c r="BU235" i="14"/>
  <c r="BU216" i="15"/>
  <c r="BU216" i="14" s="1"/>
  <c r="DQ216" i="15"/>
  <c r="DQ216" i="14" s="1"/>
  <c r="DQ235" i="14"/>
  <c r="DD235" i="14"/>
  <c r="DD216" i="15"/>
  <c r="DD216" i="14" s="1"/>
  <c r="AB235" i="14"/>
  <c r="AB216" i="15"/>
  <c r="AB216" i="14" s="1"/>
  <c r="CJ216" i="15"/>
  <c r="CJ216" i="14" s="1"/>
  <c r="CJ235" i="14"/>
  <c r="CV235" i="14"/>
  <c r="CV216" i="15"/>
  <c r="CV216" i="14" s="1"/>
  <c r="CR216" i="15"/>
  <c r="CR216" i="14" s="1"/>
  <c r="CR235" i="14"/>
  <c r="CO235" i="14"/>
  <c r="CO216" i="15"/>
  <c r="CO216" i="14" s="1"/>
  <c r="AK216" i="15"/>
  <c r="AK216" i="14" s="1"/>
  <c r="AK235" i="14"/>
  <c r="T216" i="15"/>
  <c r="T216" i="14" s="1"/>
  <c r="T235" i="14"/>
  <c r="DM216" i="15"/>
  <c r="DM216" i="14" s="1"/>
  <c r="DM235" i="14"/>
  <c r="CP216" i="15"/>
  <c r="CP216" i="14" s="1"/>
  <c r="CP235" i="14"/>
  <c r="X216" i="15"/>
  <c r="X216" i="14" s="1"/>
  <c r="X235" i="14"/>
  <c r="CC216" i="15"/>
  <c r="CC216" i="14" s="1"/>
  <c r="CC235" i="14"/>
  <c r="BN216" i="15"/>
  <c r="BN216" i="14" s="1"/>
  <c r="BN235" i="14"/>
  <c r="CU216" i="15"/>
  <c r="CU216" i="14" s="1"/>
  <c r="CU235" i="14"/>
  <c r="CG235" i="14"/>
  <c r="CG216" i="15"/>
  <c r="CG216" i="14" s="1"/>
  <c r="BA235" i="14"/>
  <c r="BA216" i="15"/>
  <c r="BA216" i="14" s="1"/>
  <c r="CH216" i="15"/>
  <c r="CH216" i="14" s="1"/>
  <c r="CH235" i="14"/>
  <c r="DU235" i="14"/>
  <c r="DU216" i="15"/>
  <c r="DU216" i="14" s="1"/>
  <c r="BM235" i="14"/>
  <c r="BM216" i="15"/>
  <c r="BM216" i="14" s="1"/>
  <c r="CZ235" i="14"/>
  <c r="CZ216" i="15"/>
  <c r="CZ216" i="14" s="1"/>
  <c r="DW235" i="14"/>
  <c r="DW216" i="15"/>
  <c r="DW216" i="14" s="1"/>
  <c r="DK216" i="15"/>
  <c r="DK216" i="14" s="1"/>
  <c r="DK235" i="14"/>
  <c r="DX235" i="14"/>
  <c r="DX216" i="15"/>
  <c r="DX216" i="14" s="1"/>
  <c r="AC235" i="14"/>
  <c r="AC216" i="15"/>
  <c r="AC216" i="14" s="1"/>
  <c r="AO235" i="14"/>
  <c r="AO216" i="15"/>
  <c r="AO216" i="14" s="1"/>
  <c r="D38" i="3"/>
  <c r="E38" i="3"/>
  <c r="EC235" i="14"/>
  <c r="EC216" i="15"/>
  <c r="EC216" i="14" s="1"/>
  <c r="DF235" i="14"/>
  <c r="DF216" i="15"/>
  <c r="DF216" i="14" s="1"/>
  <c r="AG216" i="15"/>
  <c r="AG216" i="14" s="1"/>
  <c r="AG235" i="14"/>
  <c r="DZ216" i="15"/>
  <c r="DZ216" i="14" s="1"/>
  <c r="DZ235" i="14"/>
  <c r="BE216" i="15"/>
  <c r="BE216" i="14" s="1"/>
  <c r="BE235" i="14"/>
  <c r="DR216" i="15"/>
  <c r="DR216" i="14" s="1"/>
  <c r="DR235" i="14"/>
  <c r="DH216" i="15"/>
  <c r="DH216" i="14" s="1"/>
  <c r="DH235" i="14"/>
  <c r="W98" i="15"/>
  <c r="W97" i="15" s="1"/>
  <c r="W102" i="14"/>
  <c r="W98" i="14" s="1"/>
  <c r="M14" i="13"/>
  <c r="U30" i="14"/>
  <c r="W118" i="14"/>
  <c r="W116" i="14" s="1"/>
  <c r="W115" i="14" s="1"/>
  <c r="W116" i="15"/>
  <c r="W115" i="15" s="1"/>
  <c r="X118" i="15"/>
  <c r="Y176" i="15"/>
  <c r="X176" i="14"/>
  <c r="X174" i="14" s="1"/>
  <c r="X174" i="15"/>
  <c r="X162" i="15" s="1"/>
  <c r="Y105" i="15"/>
  <c r="Z105" i="15" s="1"/>
  <c r="X105" i="14"/>
  <c r="M48" i="13"/>
  <c r="V162" i="14"/>
  <c r="X102" i="15"/>
  <c r="D22" i="18"/>
  <c r="D20" i="18" s="1"/>
  <c r="L20" i="18"/>
  <c r="X145" i="15"/>
  <c r="W145" i="14"/>
  <c r="W144" i="14" s="1"/>
  <c r="W144" i="15"/>
  <c r="W135" i="15" s="1"/>
  <c r="L89" i="13"/>
  <c r="R35" i="21"/>
  <c r="P35" i="21"/>
  <c r="EI213" i="16"/>
  <c r="DS213" i="16"/>
  <c r="DC213" i="16"/>
  <c r="CM213" i="16"/>
  <c r="BW213" i="16"/>
  <c r="BG213" i="16"/>
  <c r="AQ213" i="16"/>
  <c r="AA213" i="16"/>
  <c r="EC213" i="16"/>
  <c r="DM213" i="16"/>
  <c r="CW213" i="16"/>
  <c r="CG213" i="16"/>
  <c r="BQ213" i="16"/>
  <c r="BA213" i="16"/>
  <c r="AK213" i="16"/>
  <c r="T213" i="16"/>
  <c r="EA213" i="16"/>
  <c r="DK213" i="16"/>
  <c r="CU213" i="16"/>
  <c r="CE213" i="16"/>
  <c r="BO213" i="16"/>
  <c r="AY213" i="16"/>
  <c r="AI213" i="16"/>
  <c r="U213" i="16"/>
  <c r="DV213" i="16"/>
  <c r="DF213" i="16"/>
  <c r="CP213" i="16"/>
  <c r="BZ213" i="16"/>
  <c r="BJ213" i="16"/>
  <c r="AT213" i="16"/>
  <c r="AD213" i="16"/>
  <c r="EE213" i="16"/>
  <c r="DI213" i="16"/>
  <c r="CN213" i="16"/>
  <c r="BS213" i="16"/>
  <c r="AW213" i="16"/>
  <c r="AB213" i="16"/>
  <c r="AJ213" i="16"/>
  <c r="ED213" i="16"/>
  <c r="DH213" i="16"/>
  <c r="CL213" i="16"/>
  <c r="BR213" i="16"/>
  <c r="AV213" i="16"/>
  <c r="Z213" i="16"/>
  <c r="DG213" i="16"/>
  <c r="BP213" i="16"/>
  <c r="AU213" i="16"/>
  <c r="DZ213" i="16"/>
  <c r="CJ213" i="16"/>
  <c r="X213" i="16"/>
  <c r="DB213" i="16"/>
  <c r="BK213" i="16"/>
  <c r="BU213" i="16"/>
  <c r="EB213" i="16"/>
  <c r="CK213" i="16"/>
  <c r="Y213" i="16"/>
  <c r="DE213" i="16"/>
  <c r="AS213" i="16"/>
  <c r="V213" i="16"/>
  <c r="BB213" i="16"/>
  <c r="BN213" i="16"/>
  <c r="AP213" i="16"/>
  <c r="BV213" i="16"/>
  <c r="DY213" i="16"/>
  <c r="DD213" i="16"/>
  <c r="CI213" i="16"/>
  <c r="BM213" i="16"/>
  <c r="AR213" i="16"/>
  <c r="W213" i="16"/>
  <c r="DX213" i="16"/>
  <c r="BL213" i="16"/>
  <c r="AO213" i="16"/>
  <c r="DL213" i="16"/>
  <c r="CH213" i="16"/>
  <c r="AZ213" i="16"/>
  <c r="DW213" i="16"/>
  <c r="DA213" i="16"/>
  <c r="S213" i="16"/>
  <c r="DU213" i="16"/>
  <c r="CZ213" i="16"/>
  <c r="CD213" i="16"/>
  <c r="BI213" i="16"/>
  <c r="AN213" i="16"/>
  <c r="BE213" i="16"/>
  <c r="DT213" i="16"/>
  <c r="CY213" i="16"/>
  <c r="CC213" i="16"/>
  <c r="BH213" i="16"/>
  <c r="AM213" i="16"/>
  <c r="DR213" i="16"/>
  <c r="BF213" i="16"/>
  <c r="CA213" i="16"/>
  <c r="CQ213" i="16"/>
  <c r="CX213" i="16"/>
  <c r="CB213" i="16"/>
  <c r="AL213" i="16"/>
  <c r="CV213" i="16"/>
  <c r="DQ213" i="16"/>
  <c r="DP213" i="16"/>
  <c r="CT213" i="16"/>
  <c r="BY213" i="16"/>
  <c r="BD213" i="16"/>
  <c r="AH213" i="16"/>
  <c r="CS213" i="16"/>
  <c r="BC213" i="16"/>
  <c r="EH213" i="16"/>
  <c r="DO213" i="16"/>
  <c r="BX213" i="16"/>
  <c r="AG213" i="16"/>
  <c r="CR213" i="16"/>
  <c r="DN213" i="16"/>
  <c r="EG213" i="16"/>
  <c r="AE213" i="16"/>
  <c r="EF213" i="16"/>
  <c r="DJ213" i="16"/>
  <c r="CO213" i="16"/>
  <c r="BT213" i="16"/>
  <c r="AX213" i="16"/>
  <c r="AC213" i="16"/>
  <c r="CF213" i="16"/>
  <c r="AF213" i="16"/>
  <c r="U198" i="16"/>
  <c r="U75" i="21"/>
  <c r="U82" i="21"/>
  <c r="I6" i="13"/>
  <c r="M5" i="13"/>
  <c r="M4" i="13" s="1"/>
  <c r="P15" i="14"/>
  <c r="R15" i="14" s="1"/>
  <c r="AO54" i="22"/>
  <c r="R78" i="21"/>
  <c r="P78" i="21"/>
  <c r="R15" i="16"/>
  <c r="R8" i="16" s="1"/>
  <c r="P8" i="16"/>
  <c r="V84" i="21"/>
  <c r="Q183" i="14"/>
  <c r="Q211" i="14" s="1"/>
  <c r="AE64" i="23"/>
  <c r="AB160" i="14"/>
  <c r="O45" i="13" s="1"/>
  <c r="AC160" i="15"/>
  <c r="U10" i="15"/>
  <c r="X92" i="15"/>
  <c r="X93" i="14"/>
  <c r="X92" i="14" s="1"/>
  <c r="N90" i="13"/>
  <c r="W92" i="14"/>
  <c r="W32" i="14"/>
  <c r="Y14" i="15"/>
  <c r="Y26" i="14"/>
  <c r="W31" i="14"/>
  <c r="AC90" i="14"/>
  <c r="AC86" i="14" s="1"/>
  <c r="AC86" i="15"/>
  <c r="AD90" i="15"/>
  <c r="Y25" i="14"/>
  <c r="Y13" i="15"/>
  <c r="AF39" i="23"/>
  <c r="AF48" i="23"/>
  <c r="AF38" i="23"/>
  <c r="AF55" i="23"/>
  <c r="AF56" i="23"/>
  <c r="AF64" i="23"/>
  <c r="AF47" i="23"/>
  <c r="AG2" i="23"/>
  <c r="AF53" i="23"/>
  <c r="AF35" i="23"/>
  <c r="AF36" i="23"/>
  <c r="AF52" i="23"/>
  <c r="AF54" i="23"/>
  <c r="AF37" i="23"/>
  <c r="AB52" i="21"/>
  <c r="H24" i="9"/>
  <c r="G24" i="9" s="1"/>
  <c r="Q24" i="9" s="1"/>
  <c r="AA67" i="21"/>
  <c r="I7" i="22"/>
  <c r="I16" i="22"/>
  <c r="X113" i="14"/>
  <c r="Y181" i="15"/>
  <c r="Y182" i="14"/>
  <c r="Y181" i="14" s="1"/>
  <c r="N50" i="13" s="1"/>
  <c r="I67" i="24"/>
  <c r="X84" i="15" s="1"/>
  <c r="W227" i="15"/>
  <c r="Z170" i="15"/>
  <c r="Z31" i="15"/>
  <c r="Z23" i="15"/>
  <c r="Z182" i="15"/>
  <c r="Z32" i="15"/>
  <c r="Z24" i="15"/>
  <c r="Z221" i="15"/>
  <c r="Z208" i="15"/>
  <c r="K19" i="24"/>
  <c r="Z1" i="15"/>
  <c r="Z2" i="15"/>
  <c r="Z3" i="15"/>
  <c r="Z113" i="15" s="1"/>
  <c r="Z113" i="14" s="1"/>
  <c r="Z25" i="15"/>
  <c r="Z26" i="15"/>
  <c r="AA6" i="15"/>
  <c r="Z65" i="15"/>
  <c r="Z29" i="15"/>
  <c r="Z164" i="15"/>
  <c r="Z209" i="15"/>
  <c r="Z30" i="15"/>
  <c r="Z165" i="15"/>
  <c r="Z165" i="14" s="1"/>
  <c r="Y24" i="14"/>
  <c r="Y11" i="15"/>
  <c r="T38" i="23"/>
  <c r="T39" i="23"/>
  <c r="T48" i="23"/>
  <c r="T55" i="23"/>
  <c r="S2" i="23"/>
  <c r="T56" i="23"/>
  <c r="T64" i="23"/>
  <c r="T47" i="23"/>
  <c r="T35" i="23"/>
  <c r="T36" i="23"/>
  <c r="T37" i="23"/>
  <c r="T53" i="23"/>
  <c r="T54" i="23"/>
  <c r="T52" i="23"/>
  <c r="AE10" i="23"/>
  <c r="X11" i="14"/>
  <c r="X30" i="14" s="1"/>
  <c r="Y23" i="14"/>
  <c r="Y29" i="14" s="1"/>
  <c r="K5" i="22"/>
  <c r="K15" i="22" s="1"/>
  <c r="Y226" i="15"/>
  <c r="AF12" i="23"/>
  <c r="Y124" i="14"/>
  <c r="AA124" i="15"/>
  <c r="AA86" i="14"/>
  <c r="O28" i="13" s="1"/>
  <c r="I54" i="24"/>
  <c r="I36" i="24"/>
  <c r="V22" i="14"/>
  <c r="W162" i="14"/>
  <c r="J20" i="24"/>
  <c r="J64" i="24"/>
  <c r="J53" i="24"/>
  <c r="J55" i="24" s="1"/>
  <c r="J35" i="24"/>
  <c r="J37" i="24" s="1"/>
  <c r="Y93" i="15" s="1"/>
  <c r="J65" i="24"/>
  <c r="J66" i="24"/>
  <c r="X162" i="14"/>
  <c r="X228" i="15"/>
  <c r="X227" i="15" s="1"/>
  <c r="X231" i="15" s="1"/>
  <c r="J6" i="22"/>
  <c r="AE9" i="23"/>
  <c r="X13" i="14"/>
  <c r="X31" i="14" s="1"/>
  <c r="E64" i="23"/>
  <c r="Z64" i="23"/>
  <c r="Y64" i="23"/>
  <c r="AA64" i="23"/>
  <c r="X64" i="23"/>
  <c r="AB64" i="23"/>
  <c r="AC64" i="23"/>
  <c r="W64" i="23"/>
  <c r="V64" i="23"/>
  <c r="AD64" i="23"/>
  <c r="X29" i="14"/>
  <c r="Y65" i="14"/>
  <c r="Y64" i="14" s="1"/>
  <c r="N24" i="13" s="1"/>
  <c r="Y64" i="15"/>
  <c r="AC11" i="23"/>
  <c r="V10" i="14"/>
  <c r="V9" i="14" s="1"/>
  <c r="V8" i="14" s="1"/>
  <c r="V9" i="15"/>
  <c r="W82" i="15"/>
  <c r="W74" i="15" s="1"/>
  <c r="W84" i="14"/>
  <c r="W82" i="14" s="1"/>
  <c r="AG12" i="23"/>
  <c r="Z124" i="14"/>
  <c r="W234" i="15"/>
  <c r="W232" i="15" s="1"/>
  <c r="V82" i="14"/>
  <c r="W30" i="14"/>
  <c r="X234" i="15"/>
  <c r="Y164" i="14"/>
  <c r="Y163" i="15"/>
  <c r="X32" i="14"/>
  <c r="Q63" i="21"/>
  <c r="J55" i="13" s="1"/>
  <c r="J52" i="13" s="1"/>
  <c r="J51" i="13" s="1"/>
  <c r="J58" i="13" s="1"/>
  <c r="K17" i="9"/>
  <c r="Q86" i="21"/>
  <c r="V44" i="21"/>
  <c r="Q36" i="21"/>
  <c r="X104" i="14" l="1"/>
  <c r="X103" i="14" s="1"/>
  <c r="X97" i="14" s="1"/>
  <c r="Y104" i="15"/>
  <c r="X103" i="15"/>
  <c r="AE13" i="23" s="1"/>
  <c r="R217" i="15"/>
  <c r="Y103" i="15"/>
  <c r="P216" i="15"/>
  <c r="Q216" i="15"/>
  <c r="S216" i="14"/>
  <c r="P235" i="14"/>
  <c r="Q235" i="14"/>
  <c r="R235" i="14" s="1"/>
  <c r="Z105" i="14"/>
  <c r="Y105" i="14"/>
  <c r="AA105" i="15"/>
  <c r="Y174" i="15"/>
  <c r="Y162" i="15" s="1"/>
  <c r="Y176" i="14"/>
  <c r="Y174" i="14" s="1"/>
  <c r="N48" i="13" s="1"/>
  <c r="Z176" i="15"/>
  <c r="X116" i="15"/>
  <c r="X115" i="15" s="1"/>
  <c r="X118" i="14"/>
  <c r="X116" i="14" s="1"/>
  <c r="X115" i="14" s="1"/>
  <c r="Y118" i="15"/>
  <c r="AD14" i="23"/>
  <c r="W135" i="14"/>
  <c r="Y145" i="15"/>
  <c r="X144" i="15"/>
  <c r="X135" i="15" s="1"/>
  <c r="X145" i="14"/>
  <c r="X144" i="14" s="1"/>
  <c r="Y102" i="15"/>
  <c r="X102" i="14"/>
  <c r="X98" i="14" s="1"/>
  <c r="X98" i="15"/>
  <c r="X97" i="15" s="1"/>
  <c r="W97" i="14"/>
  <c r="U90" i="21"/>
  <c r="BG4" i="3"/>
  <c r="U89" i="21"/>
  <c r="U198" i="14"/>
  <c r="U196" i="16"/>
  <c r="U195" i="16" s="1"/>
  <c r="W84" i="21"/>
  <c r="W74" i="21" s="1"/>
  <c r="V82" i="21"/>
  <c r="V75" i="21"/>
  <c r="V198" i="16"/>
  <c r="U76" i="21"/>
  <c r="V74" i="21"/>
  <c r="P213" i="16"/>
  <c r="Q213" i="16"/>
  <c r="K6" i="13"/>
  <c r="K5" i="13" s="1"/>
  <c r="K4" i="13" s="1"/>
  <c r="I5" i="13"/>
  <c r="I4" i="13" s="1"/>
  <c r="E100" i="13"/>
  <c r="C8" i="3"/>
  <c r="AC160" i="14"/>
  <c r="AD160" i="15"/>
  <c r="V49" i="21"/>
  <c r="H23" i="22"/>
  <c r="V8" i="15"/>
  <c r="S56" i="23"/>
  <c r="S38" i="23"/>
  <c r="S39" i="23"/>
  <c r="R2" i="23"/>
  <c r="S48" i="23"/>
  <c r="S55" i="23"/>
  <c r="S47" i="23"/>
  <c r="S64" i="23"/>
  <c r="S35" i="23"/>
  <c r="S36" i="23"/>
  <c r="S53" i="23"/>
  <c r="S52" i="23"/>
  <c r="S54" i="23"/>
  <c r="S37" i="23"/>
  <c r="W231" i="15"/>
  <c r="AD15" i="23"/>
  <c r="W74" i="14"/>
  <c r="Y93" i="14"/>
  <c r="Y92" i="15"/>
  <c r="AF10" i="23"/>
  <c r="Y11" i="14"/>
  <c r="K35" i="24"/>
  <c r="K37" i="24" s="1"/>
  <c r="Z93" i="15" s="1"/>
  <c r="K53" i="24"/>
  <c r="K55" i="24" s="1"/>
  <c r="K66" i="24"/>
  <c r="K20" i="24"/>
  <c r="K64" i="24"/>
  <c r="K65" i="24"/>
  <c r="X84" i="14"/>
  <c r="X82" i="14" s="1"/>
  <c r="X82" i="15"/>
  <c r="X74" i="15" s="1"/>
  <c r="N32" i="13"/>
  <c r="Y14" i="14"/>
  <c r="AF13" i="23"/>
  <c r="AC15" i="23"/>
  <c r="V74" i="14"/>
  <c r="M27" i="13"/>
  <c r="J16" i="22"/>
  <c r="J17" i="22" s="1"/>
  <c r="J18" i="22" s="1"/>
  <c r="J7" i="22"/>
  <c r="Y163" i="14"/>
  <c r="Z11" i="15"/>
  <c r="Z24" i="14"/>
  <c r="I17" i="22"/>
  <c r="I18" i="22" s="1"/>
  <c r="X233" i="15"/>
  <c r="Y234" i="15" s="1"/>
  <c r="J67" i="24"/>
  <c r="Y84" i="15" s="1"/>
  <c r="Z209" i="14"/>
  <c r="J36" i="24"/>
  <c r="J54" i="24"/>
  <c r="N35" i="13"/>
  <c r="Z163" i="15"/>
  <c r="Z164" i="14"/>
  <c r="Z181" i="15"/>
  <c r="Z182" i="14"/>
  <c r="AF9" i="23"/>
  <c r="Y13" i="14"/>
  <c r="Y31" i="14" s="1"/>
  <c r="Z23" i="14"/>
  <c r="Z29" i="14" s="1"/>
  <c r="L5" i="22"/>
  <c r="Z226" i="15"/>
  <c r="Y22" i="15"/>
  <c r="U10" i="14"/>
  <c r="U9" i="15"/>
  <c r="AB11" i="23"/>
  <c r="Z65" i="14"/>
  <c r="Z64" i="14" s="1"/>
  <c r="Z64" i="15"/>
  <c r="Y228" i="15"/>
  <c r="Y233" i="15" s="1"/>
  <c r="K6" i="22"/>
  <c r="AA165" i="15"/>
  <c r="AA165" i="14" s="1"/>
  <c r="AA170" i="15"/>
  <c r="AA170" i="14" s="1"/>
  <c r="AA182" i="15"/>
  <c r="AA209" i="15"/>
  <c r="AA209" i="14" s="1"/>
  <c r="AA29" i="15"/>
  <c r="AA208" i="15"/>
  <c r="AA23" i="15"/>
  <c r="AA221" i="15"/>
  <c r="L19" i="24"/>
  <c r="AA30" i="15"/>
  <c r="AA1" i="15"/>
  <c r="AA3" i="15"/>
  <c r="AA113" i="15" s="1"/>
  <c r="AA32" i="15"/>
  <c r="AA24" i="15"/>
  <c r="AB6" i="15"/>
  <c r="AA25" i="15"/>
  <c r="AA164" i="15"/>
  <c r="AA31" i="15"/>
  <c r="AA26" i="15"/>
  <c r="AA65" i="15"/>
  <c r="AA2" i="15"/>
  <c r="Z170" i="14"/>
  <c r="Z14" i="15"/>
  <c r="Z14" i="14" s="1"/>
  <c r="Z26" i="14"/>
  <c r="H25" i="9"/>
  <c r="G25" i="9" s="1"/>
  <c r="Q25" i="9" s="1"/>
  <c r="AC52" i="21"/>
  <c r="AB67" i="21"/>
  <c r="AG38" i="23"/>
  <c r="AG39" i="23"/>
  <c r="AG55" i="23"/>
  <c r="AG64" i="23"/>
  <c r="AG47" i="23"/>
  <c r="AG56" i="23"/>
  <c r="AH2" i="23"/>
  <c r="AG48" i="23"/>
  <c r="AG52" i="23"/>
  <c r="AG35" i="23"/>
  <c r="AG36" i="23"/>
  <c r="AG53" i="23"/>
  <c r="AG54" i="23"/>
  <c r="AG37" i="23"/>
  <c r="AH12" i="23"/>
  <c r="AA124" i="14"/>
  <c r="AB124" i="15"/>
  <c r="W22" i="14"/>
  <c r="Z13" i="15"/>
  <c r="Z25" i="14"/>
  <c r="AD90" i="14"/>
  <c r="AD86" i="15"/>
  <c r="AE90" i="15"/>
  <c r="J61" i="13"/>
  <c r="J59" i="13"/>
  <c r="Z104" i="15" l="1"/>
  <c r="AA104" i="15" s="1"/>
  <c r="Y104" i="14"/>
  <c r="Y103" i="14" s="1"/>
  <c r="N31" i="13" s="1"/>
  <c r="Q216" i="14"/>
  <c r="P216" i="14"/>
  <c r="R216" i="15"/>
  <c r="V76" i="21"/>
  <c r="V79" i="21" s="1"/>
  <c r="Y118" i="14"/>
  <c r="Y116" i="14" s="1"/>
  <c r="Y115" i="14" s="1"/>
  <c r="N34" i="13" s="1"/>
  <c r="Y116" i="15"/>
  <c r="Y115" i="15" s="1"/>
  <c r="Z118" i="15"/>
  <c r="Z102" i="15"/>
  <c r="Z174" i="15"/>
  <c r="Z162" i="15" s="1"/>
  <c r="Z176" i="14"/>
  <c r="Z174" i="14" s="1"/>
  <c r="AA176" i="15"/>
  <c r="Y102" i="14"/>
  <c r="Y98" i="14" s="1"/>
  <c r="N30" i="13" s="1"/>
  <c r="Y98" i="15"/>
  <c r="Y97" i="15" s="1"/>
  <c r="AE14" i="23"/>
  <c r="X135" i="14"/>
  <c r="AB105" i="15"/>
  <c r="AC105" i="15" s="1"/>
  <c r="AA105" i="14"/>
  <c r="Y144" i="15"/>
  <c r="Y135" i="15" s="1"/>
  <c r="Y145" i="14"/>
  <c r="Y144" i="14" s="1"/>
  <c r="Z145" i="15"/>
  <c r="D8" i="3"/>
  <c r="E8" i="3"/>
  <c r="G100" i="13"/>
  <c r="K100" i="13"/>
  <c r="E103" i="13"/>
  <c r="V198" i="14"/>
  <c r="V196" i="14" s="1"/>
  <c r="V195" i="14" s="1"/>
  <c r="V196" i="16"/>
  <c r="V195" i="16" s="1"/>
  <c r="R213" i="16"/>
  <c r="V90" i="21"/>
  <c r="BG5" i="3"/>
  <c r="V89" i="21"/>
  <c r="U80" i="21"/>
  <c r="U79" i="21"/>
  <c r="X84" i="21"/>
  <c r="W198" i="16"/>
  <c r="W82" i="21"/>
  <c r="W75" i="21"/>
  <c r="W76" i="21" s="1"/>
  <c r="U196" i="14"/>
  <c r="U195" i="14" s="1"/>
  <c r="U86" i="21"/>
  <c r="U92" i="21"/>
  <c r="U205" i="16" s="1"/>
  <c r="AD160" i="14"/>
  <c r="AE160" i="15"/>
  <c r="Y232" i="15"/>
  <c r="Y227" i="15"/>
  <c r="Y231" i="15" s="1"/>
  <c r="Z163" i="14"/>
  <c r="L35" i="24"/>
  <c r="L37" i="24" s="1"/>
  <c r="AA93" i="15" s="1"/>
  <c r="L64" i="24"/>
  <c r="L65" i="24"/>
  <c r="L66" i="24"/>
  <c r="L53" i="24"/>
  <c r="L55" i="24" s="1"/>
  <c r="L20" i="24"/>
  <c r="K16" i="22"/>
  <c r="K7" i="22"/>
  <c r="Y92" i="14"/>
  <c r="N29" i="13" s="1"/>
  <c r="AE90" i="14"/>
  <c r="AE86" i="14" s="1"/>
  <c r="AE86" i="15"/>
  <c r="AF90" i="15"/>
  <c r="Z228" i="15"/>
  <c r="Z227" i="15" s="1"/>
  <c r="Z231" i="15" s="1"/>
  <c r="L6" i="22"/>
  <c r="Z234" i="15"/>
  <c r="AA23" i="14"/>
  <c r="AA29" i="14" s="1"/>
  <c r="AA226" i="15"/>
  <c r="M5" i="22"/>
  <c r="M15" i="22" s="1"/>
  <c r="Z22" i="15"/>
  <c r="Y32" i="14"/>
  <c r="N17" i="13"/>
  <c r="AD86" i="14"/>
  <c r="P28" i="13" s="1"/>
  <c r="AC67" i="21"/>
  <c r="AD52" i="21"/>
  <c r="H26" i="9"/>
  <c r="G26" i="9" s="1"/>
  <c r="Q26" i="9" s="1"/>
  <c r="U8" i="15"/>
  <c r="U49" i="21"/>
  <c r="G23" i="22"/>
  <c r="BE4" i="3"/>
  <c r="BE5" i="3"/>
  <c r="L15" i="22"/>
  <c r="AA65" i="14"/>
  <c r="AA64" i="14" s="1"/>
  <c r="AA64" i="15"/>
  <c r="U9" i="14"/>
  <c r="U8" i="14" s="1"/>
  <c r="M13" i="13"/>
  <c r="X22" i="14"/>
  <c r="Y22" i="14"/>
  <c r="Z181" i="14"/>
  <c r="AB124" i="14"/>
  <c r="O35" i="13" s="1"/>
  <c r="AI12" i="23"/>
  <c r="AC124" i="15"/>
  <c r="AA26" i="14"/>
  <c r="AA14" i="15"/>
  <c r="AA14" i="14" s="1"/>
  <c r="AG10" i="23"/>
  <c r="Z11" i="14"/>
  <c r="AA181" i="15"/>
  <c r="AA182" i="14"/>
  <c r="AA181" i="14" s="1"/>
  <c r="Y84" i="14"/>
  <c r="Y82" i="14" s="1"/>
  <c r="Y82" i="15"/>
  <c r="Y74" i="15" s="1"/>
  <c r="AE15" i="23"/>
  <c r="X74" i="14"/>
  <c r="AA164" i="14"/>
  <c r="AA163" i="14" s="1"/>
  <c r="AA163" i="15"/>
  <c r="AA13" i="15"/>
  <c r="AA25" i="14"/>
  <c r="X232" i="15"/>
  <c r="X230" i="15" s="1"/>
  <c r="X10" i="15" s="1"/>
  <c r="K67" i="24"/>
  <c r="Z84" i="15" s="1"/>
  <c r="AB182" i="15"/>
  <c r="AB221" i="15"/>
  <c r="AB25" i="15"/>
  <c r="M19" i="24"/>
  <c r="AB1" i="15"/>
  <c r="AB26" i="15"/>
  <c r="AB24" i="15"/>
  <c r="AB2" i="15"/>
  <c r="AB3" i="15"/>
  <c r="AB113" i="15" s="1"/>
  <c r="AB113" i="14" s="1"/>
  <c r="AC6" i="15"/>
  <c r="AB30" i="15"/>
  <c r="AB23" i="15"/>
  <c r="AA22" i="15" s="1"/>
  <c r="AB65" i="15"/>
  <c r="AB164" i="15"/>
  <c r="AB29" i="15"/>
  <c r="AB31" i="15"/>
  <c r="AB165" i="15"/>
  <c r="AB165" i="14" s="1"/>
  <c r="AB170" i="15"/>
  <c r="AB170" i="14" s="1"/>
  <c r="AB209" i="15"/>
  <c r="AB209" i="14" s="1"/>
  <c r="O90" i="13" s="1"/>
  <c r="AB32" i="15"/>
  <c r="AB208" i="15"/>
  <c r="K54" i="24"/>
  <c r="K36" i="24"/>
  <c r="AH48" i="23"/>
  <c r="AH38" i="23"/>
  <c r="AH56" i="23"/>
  <c r="AH55" i="23"/>
  <c r="AI2" i="23"/>
  <c r="AH39" i="23"/>
  <c r="AH64" i="23"/>
  <c r="AH47" i="23"/>
  <c r="AH52" i="23"/>
  <c r="AH35" i="23"/>
  <c r="AH36" i="23"/>
  <c r="AH53" i="23"/>
  <c r="AH54" i="23"/>
  <c r="AH37" i="23"/>
  <c r="AA11" i="15"/>
  <c r="AA24" i="14"/>
  <c r="R38" i="23"/>
  <c r="R39" i="23"/>
  <c r="R56" i="23"/>
  <c r="R55" i="23"/>
  <c r="Q2" i="23"/>
  <c r="R48" i="23"/>
  <c r="R47" i="23"/>
  <c r="R64" i="23"/>
  <c r="R52" i="23"/>
  <c r="R35" i="23"/>
  <c r="R36" i="23"/>
  <c r="R53" i="23"/>
  <c r="R37" i="23"/>
  <c r="R54" i="23"/>
  <c r="N16" i="13"/>
  <c r="Z32" i="14"/>
  <c r="Z92" i="15"/>
  <c r="Z93" i="14"/>
  <c r="Z92" i="14" s="1"/>
  <c r="AG9" i="23"/>
  <c r="Z13" i="14"/>
  <c r="AA113" i="14"/>
  <c r="Y162" i="14"/>
  <c r="N47" i="13"/>
  <c r="Y30" i="14"/>
  <c r="N14" i="13"/>
  <c r="W230" i="15"/>
  <c r="AA104" i="14" l="1"/>
  <c r="AA103" i="15"/>
  <c r="AH13" i="23" s="1"/>
  <c r="M75" i="13"/>
  <c r="M73" i="13" s="1"/>
  <c r="M72" i="13" s="1"/>
  <c r="AA103" i="14"/>
  <c r="Z162" i="14"/>
  <c r="Z104" i="14"/>
  <c r="Z103" i="14" s="1"/>
  <c r="AB104" i="15"/>
  <c r="AB104" i="14" s="1"/>
  <c r="Z103" i="15"/>
  <c r="AG13" i="23" s="1"/>
  <c r="V80" i="21"/>
  <c r="R216" i="14"/>
  <c r="AD105" i="15"/>
  <c r="AD105" i="14" s="1"/>
  <c r="AC105" i="14"/>
  <c r="AA174" i="15"/>
  <c r="AA176" i="14"/>
  <c r="AA174" i="14" s="1"/>
  <c r="AA162" i="14" s="1"/>
  <c r="AB176" i="15"/>
  <c r="Y97" i="14"/>
  <c r="Z98" i="15"/>
  <c r="Z102" i="14"/>
  <c r="Z98" i="14" s="1"/>
  <c r="Z97" i="14" s="1"/>
  <c r="AA145" i="15"/>
  <c r="Z145" i="14"/>
  <c r="Z144" i="14" s="1"/>
  <c r="Z144" i="15"/>
  <c r="Z135" i="15" s="1"/>
  <c r="AB145" i="15"/>
  <c r="AF14" i="23"/>
  <c r="Y135" i="14"/>
  <c r="N43" i="13"/>
  <c r="Y230" i="15"/>
  <c r="Y10" i="15" s="1"/>
  <c r="Y10" i="14" s="1"/>
  <c r="Y9" i="14" s="1"/>
  <c r="Y8" i="14" s="1"/>
  <c r="AA118" i="15"/>
  <c r="Z118" i="14"/>
  <c r="Z116" i="14" s="1"/>
  <c r="Z115" i="14" s="1"/>
  <c r="Z116" i="15"/>
  <c r="Z115" i="15" s="1"/>
  <c r="AA162" i="15"/>
  <c r="AB105" i="14"/>
  <c r="AA102" i="15"/>
  <c r="W80" i="21"/>
  <c r="W79" i="21"/>
  <c r="U205" i="14"/>
  <c r="U203" i="16"/>
  <c r="U185" i="16" s="1"/>
  <c r="U7" i="16" s="1"/>
  <c r="U208" i="16" s="1"/>
  <c r="U208" i="14" s="1"/>
  <c r="V86" i="21"/>
  <c r="V92" i="21"/>
  <c r="V205" i="16" s="1"/>
  <c r="W90" i="21"/>
  <c r="BG6" i="3"/>
  <c r="W89" i="21"/>
  <c r="H100" i="13"/>
  <c r="G103" i="13"/>
  <c r="H103" i="13" s="1"/>
  <c r="W198" i="14"/>
  <c r="W196" i="16"/>
  <c r="W195" i="16" s="1"/>
  <c r="X198" i="16"/>
  <c r="X82" i="21"/>
  <c r="X75" i="21"/>
  <c r="X74" i="21"/>
  <c r="Y84" i="21"/>
  <c r="AF160" i="15"/>
  <c r="AG160" i="15" s="1"/>
  <c r="AG160" i="14" s="1"/>
  <c r="AE160" i="14"/>
  <c r="P45" i="13" s="1"/>
  <c r="AB164" i="14"/>
  <c r="AB163" i="14" s="1"/>
  <c r="AB163" i="15"/>
  <c r="AA92" i="15"/>
  <c r="AA93" i="14"/>
  <c r="AA92" i="14" s="1"/>
  <c r="M12" i="13"/>
  <c r="M11" i="13" s="1"/>
  <c r="M18" i="13" s="1"/>
  <c r="L36" i="24"/>
  <c r="L54" i="24"/>
  <c r="AH10" i="23"/>
  <c r="AA11" i="14"/>
  <c r="AB65" i="14"/>
  <c r="AB64" i="14" s="1"/>
  <c r="AB64" i="15"/>
  <c r="Q55" i="23"/>
  <c r="P2" i="23"/>
  <c r="Q38" i="23"/>
  <c r="Q56" i="23"/>
  <c r="Q39" i="23"/>
  <c r="Q47" i="23"/>
  <c r="Q48" i="23"/>
  <c r="Q64" i="23"/>
  <c r="Q35" i="23"/>
  <c r="Q36" i="23"/>
  <c r="Q53" i="23"/>
  <c r="Q52" i="23"/>
  <c r="Q37" i="23"/>
  <c r="Q54" i="23"/>
  <c r="AB23" i="14"/>
  <c r="AB226" i="15"/>
  <c r="N5" i="22"/>
  <c r="Z82" i="15"/>
  <c r="Z74" i="15" s="1"/>
  <c r="Z84" i="14"/>
  <c r="AH9" i="23"/>
  <c r="AA13" i="14"/>
  <c r="AA31" i="14" s="1"/>
  <c r="AF15" i="23"/>
  <c r="Y74" i="14"/>
  <c r="AC30" i="15"/>
  <c r="AD6" i="15"/>
  <c r="AC31" i="15"/>
  <c r="AC65" i="15"/>
  <c r="AC164" i="15"/>
  <c r="AC32" i="15"/>
  <c r="AC165" i="15"/>
  <c r="AC165" i="14" s="1"/>
  <c r="AC23" i="15"/>
  <c r="AB22" i="15" s="1"/>
  <c r="AC170" i="15"/>
  <c r="AC170" i="14" s="1"/>
  <c r="AC209" i="15"/>
  <c r="AC209" i="14" s="1"/>
  <c r="AC221" i="15"/>
  <c r="N19" i="24"/>
  <c r="AC26" i="15"/>
  <c r="AC1" i="15"/>
  <c r="AC2" i="15"/>
  <c r="AC3" i="15"/>
  <c r="AC113" i="15" s="1"/>
  <c r="AC113" i="14" s="1"/>
  <c r="AC29" i="15"/>
  <c r="AC24" i="15"/>
  <c r="AC182" i="15"/>
  <c r="AC25" i="15"/>
  <c r="AC208" i="15"/>
  <c r="AA228" i="15"/>
  <c r="AA227" i="15" s="1"/>
  <c r="AA231" i="15" s="1"/>
  <c r="M6" i="22"/>
  <c r="L67" i="24"/>
  <c r="AA84" i="15" s="1"/>
  <c r="AI56" i="23"/>
  <c r="AI64" i="23"/>
  <c r="AI47" i="23"/>
  <c r="AI38" i="23"/>
  <c r="AI39" i="23"/>
  <c r="AI48" i="23"/>
  <c r="AI55" i="23"/>
  <c r="AJ2" i="23"/>
  <c r="AI52" i="23"/>
  <c r="AI35" i="23"/>
  <c r="AI36" i="23"/>
  <c r="AI53" i="23"/>
  <c r="AI37" i="23"/>
  <c r="AI54" i="23"/>
  <c r="AB11" i="15"/>
  <c r="AB24" i="14"/>
  <c r="AE11" i="23"/>
  <c r="X10" i="14"/>
  <c r="X9" i="14" s="1"/>
  <c r="X8" i="14" s="1"/>
  <c r="X9" i="15"/>
  <c r="U51" i="21"/>
  <c r="V51" i="21"/>
  <c r="L7" i="22"/>
  <c r="L16" i="22"/>
  <c r="L17" i="22" s="1"/>
  <c r="L18" i="22" s="1"/>
  <c r="AB14" i="15"/>
  <c r="AB14" i="14" s="1"/>
  <c r="AB26" i="14"/>
  <c r="Z233" i="15"/>
  <c r="AA234" i="15" s="1"/>
  <c r="AF86" i="15"/>
  <c r="AF90" i="14"/>
  <c r="AF86" i="14" s="1"/>
  <c r="AG90" i="15"/>
  <c r="AA32" i="14"/>
  <c r="O32" i="13"/>
  <c r="M53" i="24"/>
  <c r="M55" i="24" s="1"/>
  <c r="M20" i="24"/>
  <c r="M65" i="24"/>
  <c r="M35" i="24"/>
  <c r="M37" i="24" s="1"/>
  <c r="AB93" i="15" s="1"/>
  <c r="M66" i="24"/>
  <c r="M64" i="24"/>
  <c r="AC124" i="14"/>
  <c r="AJ12" i="23"/>
  <c r="AD124" i="15"/>
  <c r="Z31" i="14"/>
  <c r="AB13" i="15"/>
  <c r="AB25" i="14"/>
  <c r="AD67" i="21"/>
  <c r="AE52" i="21"/>
  <c r="H27" i="9"/>
  <c r="G27" i="9" s="1"/>
  <c r="Q27" i="9" s="1"/>
  <c r="N27" i="13"/>
  <c r="W10" i="15"/>
  <c r="AB29" i="14"/>
  <c r="AB181" i="15"/>
  <c r="AB182" i="14"/>
  <c r="AB181" i="14" s="1"/>
  <c r="O50" i="13" s="1"/>
  <c r="Z30" i="14"/>
  <c r="K17" i="22"/>
  <c r="K18" i="22" s="1"/>
  <c r="AB103" i="15" l="1"/>
  <c r="AI13" i="23" s="1"/>
  <c r="AE105" i="15"/>
  <c r="AE105" i="14" s="1"/>
  <c r="Z97" i="15"/>
  <c r="AC104" i="15"/>
  <c r="AB103" i="14"/>
  <c r="O31" i="13" s="1"/>
  <c r="AB144" i="15"/>
  <c r="AB135" i="15" s="1"/>
  <c r="AB145" i="14"/>
  <c r="AB144" i="14" s="1"/>
  <c r="Z135" i="14"/>
  <c r="AG14" i="23"/>
  <c r="O43" i="13"/>
  <c r="AA145" i="14"/>
  <c r="AA144" i="14" s="1"/>
  <c r="AA144" i="15"/>
  <c r="AA135" i="15" s="1"/>
  <c r="AB176" i="14"/>
  <c r="AB174" i="14" s="1"/>
  <c r="O48" i="13" s="1"/>
  <c r="AB174" i="15"/>
  <c r="AB162" i="15" s="1"/>
  <c r="AC176" i="15"/>
  <c r="AA116" i="15"/>
  <c r="AA115" i="15" s="1"/>
  <c r="AA118" i="14"/>
  <c r="AA116" i="14" s="1"/>
  <c r="AA115" i="14" s="1"/>
  <c r="AF11" i="23"/>
  <c r="Y9" i="15"/>
  <c r="AC145" i="15"/>
  <c r="AD145" i="15" s="1"/>
  <c r="AB118" i="15"/>
  <c r="AF105" i="15"/>
  <c r="AB102" i="15"/>
  <c r="AC102" i="15" s="1"/>
  <c r="AA98" i="15"/>
  <c r="AA97" i="15" s="1"/>
  <c r="AA102" i="14"/>
  <c r="AA98" i="14" s="1"/>
  <c r="AA97" i="14" s="1"/>
  <c r="X90" i="21"/>
  <c r="BG7" i="3"/>
  <c r="X89" i="21"/>
  <c r="X198" i="14"/>
  <c r="X196" i="14" s="1"/>
  <c r="X195" i="14" s="1"/>
  <c r="X196" i="16"/>
  <c r="X195" i="16" s="1"/>
  <c r="W196" i="14"/>
  <c r="W195" i="14" s="1"/>
  <c r="W86" i="21"/>
  <c r="W92" i="21"/>
  <c r="W205" i="16" s="1"/>
  <c r="Y82" i="21"/>
  <c r="Y198" i="16"/>
  <c r="Y75" i="21"/>
  <c r="Z84" i="21"/>
  <c r="AA84" i="21" s="1"/>
  <c r="X76" i="21"/>
  <c r="V203" i="16"/>
  <c r="V185" i="16" s="1"/>
  <c r="V7" i="16" s="1"/>
  <c r="V208" i="16" s="1"/>
  <c r="V208" i="14" s="1"/>
  <c r="M92" i="13" s="1"/>
  <c r="V205" i="14"/>
  <c r="V203" i="14" s="1"/>
  <c r="V185" i="14" s="1"/>
  <c r="U203" i="14"/>
  <c r="U185" i="14" s="1"/>
  <c r="Y74" i="21"/>
  <c r="AF160" i="14"/>
  <c r="AH160" i="15"/>
  <c r="AC11" i="15"/>
  <c r="AC24" i="14"/>
  <c r="AD31" i="15"/>
  <c r="AD182" i="15"/>
  <c r="AD221" i="15"/>
  <c r="AD32" i="15"/>
  <c r="O19" i="24"/>
  <c r="AD1" i="15"/>
  <c r="AD2" i="15"/>
  <c r="AD23" i="15"/>
  <c r="AC22" i="15" s="1"/>
  <c r="AD3" i="15"/>
  <c r="AD113" i="15" s="1"/>
  <c r="AD113" i="14" s="1"/>
  <c r="AD209" i="15"/>
  <c r="AD209" i="14" s="1"/>
  <c r="AD29" i="15"/>
  <c r="AE6" i="15"/>
  <c r="AD65" i="15"/>
  <c r="AD164" i="15"/>
  <c r="AD165" i="15"/>
  <c r="AD165" i="14" s="1"/>
  <c r="AD25" i="15"/>
  <c r="AD170" i="15"/>
  <c r="AD170" i="14" s="1"/>
  <c r="AD26" i="15"/>
  <c r="AD30" i="15"/>
  <c r="AD24" i="15"/>
  <c r="AD208" i="15"/>
  <c r="M67" i="24"/>
  <c r="AB84" i="15" s="1"/>
  <c r="AA84" i="14"/>
  <c r="AA82" i="14" s="1"/>
  <c r="AA82" i="15"/>
  <c r="AA74" i="15" s="1"/>
  <c r="AB92" i="15"/>
  <c r="AB93" i="14"/>
  <c r="AB92" i="14" s="1"/>
  <c r="O29" i="13" s="1"/>
  <c r="Z232" i="15"/>
  <c r="Z230" i="15" s="1"/>
  <c r="AB32" i="14"/>
  <c r="O17" i="13"/>
  <c r="I18" i="9"/>
  <c r="J18" i="9" s="1"/>
  <c r="U53" i="21"/>
  <c r="AI10" i="23"/>
  <c r="AB11" i="14"/>
  <c r="Z82" i="14"/>
  <c r="AC14" i="15"/>
  <c r="AC14" i="14" s="1"/>
  <c r="AC26" i="14"/>
  <c r="W9" i="15"/>
  <c r="W10" i="14"/>
  <c r="AD11" i="23"/>
  <c r="AD124" i="14"/>
  <c r="AK12" i="23"/>
  <c r="AE124" i="15"/>
  <c r="M54" i="24"/>
  <c r="M36" i="24"/>
  <c r="M7" i="22"/>
  <c r="M16" i="22"/>
  <c r="M17" i="22" s="1"/>
  <c r="M18" i="22" s="1"/>
  <c r="N53" i="24"/>
  <c r="N55" i="24" s="1"/>
  <c r="N65" i="24"/>
  <c r="N66" i="24"/>
  <c r="N20" i="24"/>
  <c r="N64" i="24"/>
  <c r="N35" i="24"/>
  <c r="N37" i="24" s="1"/>
  <c r="AC93" i="15" s="1"/>
  <c r="AJ47" i="23"/>
  <c r="AJ56" i="23"/>
  <c r="AK2" i="23"/>
  <c r="AJ38" i="23"/>
  <c r="AJ64" i="23"/>
  <c r="AJ55" i="23"/>
  <c r="AJ39" i="23"/>
  <c r="AJ48" i="23"/>
  <c r="AJ35" i="23"/>
  <c r="AJ36" i="23"/>
  <c r="AJ53" i="23"/>
  <c r="AJ54" i="23"/>
  <c r="AJ52" i="23"/>
  <c r="AJ37" i="23"/>
  <c r="AA233" i="15"/>
  <c r="AA232" i="15" s="1"/>
  <c r="AA230" i="15" s="1"/>
  <c r="AA10" i="15" s="1"/>
  <c r="O24" i="13"/>
  <c r="AB162" i="14"/>
  <c r="O47" i="13"/>
  <c r="P55" i="23"/>
  <c r="P47" i="23"/>
  <c r="O2" i="23"/>
  <c r="P39" i="23"/>
  <c r="P38" i="23"/>
  <c r="P56" i="23"/>
  <c r="P64" i="23"/>
  <c r="P48" i="23"/>
  <c r="P35" i="23"/>
  <c r="P36" i="23"/>
  <c r="P53" i="23"/>
  <c r="P52" i="23"/>
  <c r="P37" i="23"/>
  <c r="P54" i="23"/>
  <c r="AA30" i="14"/>
  <c r="AC23" i="14"/>
  <c r="AA22" i="14" s="1"/>
  <c r="O5" i="22"/>
  <c r="O15" i="22" s="1"/>
  <c r="AC226" i="15"/>
  <c r="AI9" i="23"/>
  <c r="AB13" i="14"/>
  <c r="N15" i="22"/>
  <c r="I19" i="9"/>
  <c r="J19" i="9" s="1"/>
  <c r="V53" i="21"/>
  <c r="AC13" i="15"/>
  <c r="AC25" i="14"/>
  <c r="AE67" i="21"/>
  <c r="H28" i="9"/>
  <c r="G28" i="9" s="1"/>
  <c r="Q28" i="9" s="1"/>
  <c r="AF52" i="21"/>
  <c r="AC164" i="14"/>
  <c r="AC163" i="14" s="1"/>
  <c r="AC163" i="15"/>
  <c r="AB228" i="15"/>
  <c r="AB233" i="15" s="1"/>
  <c r="N6" i="22"/>
  <c r="AG86" i="15"/>
  <c r="AG90" i="14"/>
  <c r="AG86" i="14" s="1"/>
  <c r="AH90" i="15"/>
  <c r="X49" i="21"/>
  <c r="J23" i="22"/>
  <c r="X8" i="15"/>
  <c r="AC181" i="15"/>
  <c r="AC182" i="14"/>
  <c r="AC181" i="14" s="1"/>
  <c r="AC65" i="14"/>
  <c r="AC64" i="14" s="1"/>
  <c r="AC64" i="15"/>
  <c r="Z22" i="14"/>
  <c r="AC104" i="14" l="1"/>
  <c r="AC103" i="14" s="1"/>
  <c r="AC103" i="15"/>
  <c r="AJ13" i="23" s="1"/>
  <c r="AD104" i="15"/>
  <c r="AD144" i="15"/>
  <c r="AD135" i="15" s="1"/>
  <c r="AD145" i="14"/>
  <c r="AD144" i="14" s="1"/>
  <c r="AC174" i="15"/>
  <c r="AC162" i="15" s="1"/>
  <c r="AC176" i="14"/>
  <c r="AC174" i="14" s="1"/>
  <c r="AD176" i="15"/>
  <c r="AC98" i="15"/>
  <c r="AC97" i="15" s="1"/>
  <c r="AC102" i="14"/>
  <c r="AC98" i="14" s="1"/>
  <c r="AE145" i="15"/>
  <c r="AF145" i="15" s="1"/>
  <c r="AB98" i="15"/>
  <c r="AB97" i="15" s="1"/>
  <c r="AB102" i="14"/>
  <c r="AB98" i="14" s="1"/>
  <c r="AA135" i="14"/>
  <c r="AH14" i="23"/>
  <c r="AF105" i="14"/>
  <c r="AG105" i="15"/>
  <c r="AG105" i="14" s="1"/>
  <c r="AB116" i="15"/>
  <c r="AB115" i="15" s="1"/>
  <c r="AB118" i="14"/>
  <c r="AB116" i="14" s="1"/>
  <c r="AB115" i="14" s="1"/>
  <c r="O34" i="13" s="1"/>
  <c r="AC118" i="15"/>
  <c r="AC144" i="15"/>
  <c r="AC135" i="15" s="1"/>
  <c r="AC145" i="14"/>
  <c r="AC144" i="14" s="1"/>
  <c r="Y49" i="21"/>
  <c r="K23" i="22"/>
  <c r="Y8" i="15"/>
  <c r="AB135" i="14"/>
  <c r="AI14" i="23"/>
  <c r="AD102" i="15"/>
  <c r="M54" i="13"/>
  <c r="M52" i="13" s="1"/>
  <c r="M51" i="13" s="1"/>
  <c r="AA82" i="21"/>
  <c r="AA198" i="16"/>
  <c r="AB84" i="21"/>
  <c r="AA74" i="21"/>
  <c r="Y90" i="21"/>
  <c r="Y89" i="21"/>
  <c r="BG8" i="3"/>
  <c r="Y198" i="14"/>
  <c r="Y196" i="16"/>
  <c r="Y195" i="16" s="1"/>
  <c r="W205" i="14"/>
  <c r="W203" i="16"/>
  <c r="W185" i="16" s="1"/>
  <c r="W7" i="16" s="1"/>
  <c r="W208" i="16" s="1"/>
  <c r="W208" i="14" s="1"/>
  <c r="X80" i="21"/>
  <c r="X79" i="21"/>
  <c r="Z74" i="21"/>
  <c r="Z198" i="16"/>
  <c r="Z82" i="21"/>
  <c r="Z75" i="21"/>
  <c r="AA75" i="21" s="1"/>
  <c r="X86" i="21"/>
  <c r="X92" i="21"/>
  <c r="X205" i="16" s="1"/>
  <c r="Y76" i="21"/>
  <c r="AH160" i="14"/>
  <c r="Q45" i="13" s="1"/>
  <c r="AI160" i="15"/>
  <c r="AB227" i="15"/>
  <c r="AB231" i="15" s="1"/>
  <c r="AB234" i="15"/>
  <c r="AB232" i="15" s="1"/>
  <c r="AC234" i="15"/>
  <c r="AA9" i="15"/>
  <c r="AA10" i="14"/>
  <c r="AA9" i="14" s="1"/>
  <c r="AA8" i="14" s="1"/>
  <c r="AH11" i="23"/>
  <c r="AD65" i="14"/>
  <c r="AD64" i="14" s="1"/>
  <c r="AD64" i="15"/>
  <c r="AL12" i="23"/>
  <c r="AE124" i="14"/>
  <c r="AF124" i="15"/>
  <c r="AE164" i="15"/>
  <c r="AE32" i="15"/>
  <c r="AE165" i="15"/>
  <c r="AE165" i="14" s="1"/>
  <c r="AE170" i="15"/>
  <c r="AE170" i="14" s="1"/>
  <c r="AE182" i="15"/>
  <c r="AE29" i="15"/>
  <c r="AE209" i="15"/>
  <c r="AE209" i="14" s="1"/>
  <c r="P90" i="13" s="1"/>
  <c r="AE221" i="15"/>
  <c r="P19" i="24"/>
  <c r="AE1" i="15"/>
  <c r="AE3" i="15"/>
  <c r="AE113" i="15" s="1"/>
  <c r="AE113" i="14" s="1"/>
  <c r="P32" i="13" s="1"/>
  <c r="AE30" i="15"/>
  <c r="AE25" i="15"/>
  <c r="AE26" i="15"/>
  <c r="AE31" i="15"/>
  <c r="AF6" i="15"/>
  <c r="AE65" i="15"/>
  <c r="AE2" i="15"/>
  <c r="AE24" i="15"/>
  <c r="AE23" i="15"/>
  <c r="AE208" i="15"/>
  <c r="AJ10" i="23"/>
  <c r="AC11" i="14"/>
  <c r="N7" i="22"/>
  <c r="N16" i="22"/>
  <c r="N17" i="22" s="1"/>
  <c r="N18" i="22" s="1"/>
  <c r="AB31" i="14"/>
  <c r="O16" i="13"/>
  <c r="AJ9" i="23"/>
  <c r="AC13" i="14"/>
  <c r="AC92" i="15"/>
  <c r="AC93" i="14"/>
  <c r="AC92" i="14" s="1"/>
  <c r="AG15" i="23"/>
  <c r="Z74" i="14"/>
  <c r="V57" i="21"/>
  <c r="V56" i="21"/>
  <c r="V55" i="21" s="1"/>
  <c r="AK38" i="23"/>
  <c r="AK48" i="23"/>
  <c r="AK64" i="23"/>
  <c r="AK39" i="23"/>
  <c r="AK55" i="23"/>
  <c r="AK56" i="23"/>
  <c r="AL2" i="23"/>
  <c r="AK47" i="23"/>
  <c r="AK36" i="23"/>
  <c r="AK35" i="23"/>
  <c r="AK52" i="23"/>
  <c r="AK37" i="23"/>
  <c r="AK53" i="23"/>
  <c r="AK54" i="23"/>
  <c r="N67" i="24"/>
  <c r="AC84" i="15" s="1"/>
  <c r="AB30" i="14"/>
  <c r="O14" i="13"/>
  <c r="AD23" i="14"/>
  <c r="AD29" i="14" s="1"/>
  <c r="P5" i="22"/>
  <c r="P15" i="22" s="1"/>
  <c r="AD226" i="15"/>
  <c r="N36" i="24"/>
  <c r="N54" i="24"/>
  <c r="W9" i="14"/>
  <c r="W8" i="14" s="1"/>
  <c r="N13" i="13"/>
  <c r="U57" i="21"/>
  <c r="U56" i="21"/>
  <c r="U55" i="21" s="1"/>
  <c r="AC162" i="14"/>
  <c r="W8" i="15"/>
  <c r="I23" i="22"/>
  <c r="W49" i="21"/>
  <c r="BE6" i="3"/>
  <c r="BE7" i="3"/>
  <c r="BE8" i="3"/>
  <c r="AD11" i="15"/>
  <c r="AD24" i="14"/>
  <c r="AH15" i="23"/>
  <c r="AA74" i="14"/>
  <c r="O66" i="24"/>
  <c r="O35" i="24"/>
  <c r="O37" i="24" s="1"/>
  <c r="AD93" i="15" s="1"/>
  <c r="O64" i="24"/>
  <c r="O20" i="24"/>
  <c r="O53" i="24"/>
  <c r="O55" i="24" s="1"/>
  <c r="O65" i="24"/>
  <c r="AF67" i="21"/>
  <c r="AG52" i="21"/>
  <c r="H29" i="9"/>
  <c r="G29" i="9" s="1"/>
  <c r="Q29" i="9" s="1"/>
  <c r="AC228" i="15"/>
  <c r="AC233" i="15" s="1"/>
  <c r="O6" i="22"/>
  <c r="O55" i="23"/>
  <c r="O56" i="23"/>
  <c r="O47" i="23"/>
  <c r="O64" i="23"/>
  <c r="O38" i="23"/>
  <c r="N2" i="23"/>
  <c r="O48" i="23"/>
  <c r="O39" i="23"/>
  <c r="O36" i="23"/>
  <c r="O52" i="23"/>
  <c r="O53" i="23"/>
  <c r="O35" i="23"/>
  <c r="O37" i="23"/>
  <c r="O54" i="23"/>
  <c r="AD14" i="15"/>
  <c r="AD14" i="14" s="1"/>
  <c r="AD26" i="14"/>
  <c r="Z10" i="15"/>
  <c r="AD181" i="15"/>
  <c r="AD182" i="14"/>
  <c r="AD181" i="14" s="1"/>
  <c r="AH90" i="14"/>
  <c r="AH86" i="14" s="1"/>
  <c r="Q28" i="13" s="1"/>
  <c r="AH86" i="15"/>
  <c r="AI90" i="15"/>
  <c r="AB82" i="15"/>
  <c r="AB74" i="15" s="1"/>
  <c r="AB84" i="14"/>
  <c r="AD13" i="15"/>
  <c r="AD25" i="14"/>
  <c r="AD163" i="15"/>
  <c r="AD164" i="14"/>
  <c r="AD163" i="14" s="1"/>
  <c r="AC32" i="14"/>
  <c r="AC29" i="14"/>
  <c r="M95" i="13"/>
  <c r="AE104" i="15" l="1"/>
  <c r="AD104" i="14"/>
  <c r="AD103" i="14" s="1"/>
  <c r="AD103" i="15"/>
  <c r="AK13" i="23" s="1"/>
  <c r="AB230" i="15"/>
  <c r="AB10" i="15" s="1"/>
  <c r="AC232" i="15"/>
  <c r="AH105" i="15"/>
  <c r="O30" i="13"/>
  <c r="AB97" i="14"/>
  <c r="AE145" i="14"/>
  <c r="AE144" i="14" s="1"/>
  <c r="AE144" i="15"/>
  <c r="AE135" i="15" s="1"/>
  <c r="AG145" i="15"/>
  <c r="AF144" i="15"/>
  <c r="AF135" i="15" s="1"/>
  <c r="AF145" i="14"/>
  <c r="AF144" i="14" s="1"/>
  <c r="AC97" i="14"/>
  <c r="AC135" i="14"/>
  <c r="AJ14" i="23"/>
  <c r="AD174" i="15"/>
  <c r="AD162" i="15" s="1"/>
  <c r="AD176" i="14"/>
  <c r="AD174" i="14" s="1"/>
  <c r="AD162" i="14" s="1"/>
  <c r="AE176" i="15"/>
  <c r="AD118" i="15"/>
  <c r="AC118" i="14"/>
  <c r="AC116" i="14" s="1"/>
  <c r="AC115" i="14" s="1"/>
  <c r="AC116" i="15"/>
  <c r="AC115" i="15" s="1"/>
  <c r="AK14" i="23"/>
  <c r="AD135" i="14"/>
  <c r="AD102" i="14"/>
  <c r="AD98" i="14" s="1"/>
  <c r="AD97" i="14" s="1"/>
  <c r="AD98" i="15"/>
  <c r="AD97" i="15" s="1"/>
  <c r="AE102" i="15"/>
  <c r="X203" i="16"/>
  <c r="X185" i="16" s="1"/>
  <c r="X7" i="16" s="1"/>
  <c r="X205" i="14"/>
  <c r="X203" i="14" s="1"/>
  <c r="X185" i="14" s="1"/>
  <c r="Y196" i="14"/>
  <c r="Y195" i="14" s="1"/>
  <c r="N75" i="13"/>
  <c r="N73" i="13" s="1"/>
  <c r="N72" i="13" s="1"/>
  <c r="W203" i="14"/>
  <c r="W185" i="14" s="1"/>
  <c r="Y86" i="21"/>
  <c r="Y92" i="21"/>
  <c r="Y205" i="16" s="1"/>
  <c r="Z90" i="21"/>
  <c r="Z89" i="21"/>
  <c r="BG9" i="3"/>
  <c r="Z198" i="14"/>
  <c r="Z196" i="16"/>
  <c r="Z195" i="16" s="1"/>
  <c r="Z76" i="21"/>
  <c r="AA76" i="21"/>
  <c r="AB82" i="21"/>
  <c r="AB198" i="16"/>
  <c r="AB75" i="21"/>
  <c r="AC84" i="21"/>
  <c r="AB74" i="21"/>
  <c r="AA89" i="21"/>
  <c r="AA90" i="21"/>
  <c r="BG10" i="3"/>
  <c r="AA198" i="14"/>
  <c r="AA196" i="14" s="1"/>
  <c r="AA195" i="14" s="1"/>
  <c r="AA196" i="16"/>
  <c r="AA195" i="16" s="1"/>
  <c r="Y80" i="21"/>
  <c r="Y79" i="21"/>
  <c r="O67" i="24"/>
  <c r="AD84" i="15" s="1"/>
  <c r="AD84" i="14" s="1"/>
  <c r="AD82" i="14" s="1"/>
  <c r="AI160" i="14"/>
  <c r="AJ160" i="15"/>
  <c r="AI11" i="23"/>
  <c r="AB10" i="14"/>
  <c r="AB9" i="14" s="1"/>
  <c r="AB8" i="14" s="1"/>
  <c r="AB9" i="15"/>
  <c r="AB8" i="15" s="1"/>
  <c r="AD93" i="14"/>
  <c r="AD92" i="14" s="1"/>
  <c r="AD92" i="15"/>
  <c r="U36" i="21"/>
  <c r="G36" i="22"/>
  <c r="U66" i="21"/>
  <c r="U65" i="21"/>
  <c r="U68" i="21"/>
  <c r="AD32" i="14"/>
  <c r="O36" i="24"/>
  <c r="O54" i="24"/>
  <c r="AE24" i="14"/>
  <c r="AE11" i="15"/>
  <c r="AE181" i="15"/>
  <c r="AE182" i="14"/>
  <c r="AE181" i="14" s="1"/>
  <c r="P50" i="13" s="1"/>
  <c r="AK10" i="23"/>
  <c r="AD11" i="14"/>
  <c r="AD30" i="14" s="1"/>
  <c r="AL47" i="23"/>
  <c r="AM2" i="23"/>
  <c r="AL38" i="23"/>
  <c r="AL39" i="23"/>
  <c r="AL48" i="23"/>
  <c r="AL55" i="23"/>
  <c r="AL56" i="23"/>
  <c r="AL64" i="23"/>
  <c r="AL53" i="23"/>
  <c r="AL52" i="23"/>
  <c r="AL35" i="23"/>
  <c r="AL36" i="23"/>
  <c r="AL37" i="23"/>
  <c r="AL54" i="23"/>
  <c r="AE65" i="14"/>
  <c r="AE64" i="14" s="1"/>
  <c r="P24" i="13" s="1"/>
  <c r="AE64" i="15"/>
  <c r="AC31" i="14"/>
  <c r="AF1" i="15"/>
  <c r="AF2" i="15"/>
  <c r="AF3" i="15"/>
  <c r="AF113" i="15" s="1"/>
  <c r="AF113" i="14" s="1"/>
  <c r="AF29" i="15"/>
  <c r="AG6" i="15"/>
  <c r="AF65" i="15"/>
  <c r="AF164" i="15"/>
  <c r="AF170" i="15"/>
  <c r="AF170" i="14" s="1"/>
  <c r="AF182" i="15"/>
  <c r="AF209" i="15"/>
  <c r="AF209" i="14" s="1"/>
  <c r="Q19" i="24"/>
  <c r="AF24" i="15"/>
  <c r="AF25" i="15"/>
  <c r="AF26" i="15"/>
  <c r="AF30" i="15"/>
  <c r="AF23" i="15"/>
  <c r="AE22" i="15" s="1"/>
  <c r="AF31" i="15"/>
  <c r="AF32" i="15"/>
  <c r="AF221" i="15"/>
  <c r="AF165" i="15"/>
  <c r="AF165" i="14" s="1"/>
  <c r="AF208" i="15"/>
  <c r="AE23" i="14"/>
  <c r="Q5" i="22"/>
  <c r="Q15" i="22" s="1"/>
  <c r="AE226" i="15"/>
  <c r="AD22" i="15"/>
  <c r="AK9" i="23"/>
  <c r="AD13" i="14"/>
  <c r="AD31" i="14" s="1"/>
  <c r="AB82" i="14"/>
  <c r="AD234" i="15"/>
  <c r="AE164" i="14"/>
  <c r="AE163" i="14" s="1"/>
  <c r="AE163" i="15"/>
  <c r="AC227" i="15"/>
  <c r="AC231" i="15" s="1"/>
  <c r="AC230" i="15" s="1"/>
  <c r="AE14" i="15"/>
  <c r="AE14" i="14" s="1"/>
  <c r="AE26" i="14"/>
  <c r="AI90" i="14"/>
  <c r="AI86" i="14" s="1"/>
  <c r="AI86" i="15"/>
  <c r="AJ90" i="15"/>
  <c r="O7" i="22"/>
  <c r="O16" i="22"/>
  <c r="O17" i="22" s="1"/>
  <c r="O18" i="22" s="1"/>
  <c r="AD228" i="15"/>
  <c r="AD233" i="15" s="1"/>
  <c r="P6" i="22"/>
  <c r="AE13" i="15"/>
  <c r="AE25" i="14"/>
  <c r="AM12" i="23"/>
  <c r="AF124" i="14"/>
  <c r="AG124" i="15"/>
  <c r="N38" i="23"/>
  <c r="N64" i="23"/>
  <c r="N56" i="23"/>
  <c r="N39" i="23"/>
  <c r="N47" i="23"/>
  <c r="N48" i="23"/>
  <c r="N55" i="23"/>
  <c r="M2" i="23"/>
  <c r="N35" i="23"/>
  <c r="N37" i="23"/>
  <c r="N36" i="23"/>
  <c r="N52" i="23"/>
  <c r="N53" i="23"/>
  <c r="N54" i="23"/>
  <c r="AB22" i="14"/>
  <c r="H36" i="22"/>
  <c r="V66" i="21"/>
  <c r="V36" i="21"/>
  <c r="P35" i="13"/>
  <c r="N12" i="13"/>
  <c r="N11" i="13" s="1"/>
  <c r="N18" i="13" s="1"/>
  <c r="H30" i="9"/>
  <c r="G30" i="9" s="1"/>
  <c r="Q30" i="9" s="1"/>
  <c r="AG67" i="21"/>
  <c r="AH52" i="21"/>
  <c r="AC30" i="14"/>
  <c r="Z9" i="15"/>
  <c r="Z10" i="14"/>
  <c r="AG11" i="23"/>
  <c r="AC84" i="14"/>
  <c r="AC82" i="14" s="1"/>
  <c r="AC82" i="15"/>
  <c r="AC74" i="15" s="1"/>
  <c r="P65" i="24"/>
  <c r="P64" i="24"/>
  <c r="P35" i="24"/>
  <c r="P37" i="24" s="1"/>
  <c r="AE93" i="15" s="1"/>
  <c r="P66" i="24"/>
  <c r="P20" i="24"/>
  <c r="P53" i="24"/>
  <c r="P55" i="24" s="1"/>
  <c r="Y51" i="21"/>
  <c r="W51" i="21"/>
  <c r="X51" i="21"/>
  <c r="AA8" i="15"/>
  <c r="AA49" i="21"/>
  <c r="M23" i="22"/>
  <c r="AE104" i="14" l="1"/>
  <c r="AE103" i="14" s="1"/>
  <c r="P31" i="13" s="1"/>
  <c r="AE103" i="15"/>
  <c r="AL13" i="23" s="1"/>
  <c r="AF104" i="15"/>
  <c r="AD82" i="15"/>
  <c r="AD74" i="15" s="1"/>
  <c r="AA92" i="21"/>
  <c r="AA205" i="16" s="1"/>
  <c r="AA205" i="14" s="1"/>
  <c r="AA203" i="14" s="1"/>
  <c r="AA185" i="14" s="1"/>
  <c r="AB76" i="21"/>
  <c r="AI105" i="15"/>
  <c r="AH105" i="14"/>
  <c r="AE174" i="15"/>
  <c r="AE162" i="15" s="1"/>
  <c r="AE176" i="14"/>
  <c r="AE174" i="14" s="1"/>
  <c r="P48" i="13" s="1"/>
  <c r="AF176" i="15"/>
  <c r="AE102" i="14"/>
  <c r="AE98" i="14" s="1"/>
  <c r="AE97" i="14" s="1"/>
  <c r="AE98" i="15"/>
  <c r="AE97" i="15" s="1"/>
  <c r="AF102" i="15"/>
  <c r="P30" i="13"/>
  <c r="AM14" i="23"/>
  <c r="AF135" i="14"/>
  <c r="AG145" i="14"/>
  <c r="AG144" i="14" s="1"/>
  <c r="AG144" i="15"/>
  <c r="AG135" i="15" s="1"/>
  <c r="AH145" i="15"/>
  <c r="P43" i="13"/>
  <c r="AL14" i="23"/>
  <c r="AE135" i="14"/>
  <c r="AD118" i="14"/>
  <c r="AD116" i="14" s="1"/>
  <c r="AD115" i="14" s="1"/>
  <c r="AD116" i="15"/>
  <c r="AD115" i="15" s="1"/>
  <c r="AE118" i="15"/>
  <c r="AB49" i="21"/>
  <c r="N23" i="22"/>
  <c r="Z196" i="14"/>
  <c r="Z195" i="14" s="1"/>
  <c r="Z92" i="21"/>
  <c r="Z205" i="16" s="1"/>
  <c r="Z86" i="21"/>
  <c r="Y205" i="14"/>
  <c r="Y203" i="16"/>
  <c r="Y185" i="16" s="1"/>
  <c r="Y7" i="16" s="1"/>
  <c r="AA86" i="21"/>
  <c r="Z80" i="21"/>
  <c r="Z79" i="21"/>
  <c r="AB79" i="21"/>
  <c r="AB80" i="21"/>
  <c r="AD84" i="21"/>
  <c r="AD74" i="21" s="1"/>
  <c r="AC82" i="21"/>
  <c r="AC198" i="16"/>
  <c r="AC75" i="21"/>
  <c r="AC74" i="21"/>
  <c r="AB89" i="21"/>
  <c r="AB90" i="21"/>
  <c r="BG11" i="3"/>
  <c r="AB196" i="16"/>
  <c r="AB195" i="16" s="1"/>
  <c r="AB198" i="14"/>
  <c r="AB196" i="14" s="1"/>
  <c r="AB195" i="14" s="1"/>
  <c r="X208" i="16"/>
  <c r="X208" i="14" s="1"/>
  <c r="AA80" i="21"/>
  <c r="AA79" i="21"/>
  <c r="AJ160" i="14"/>
  <c r="AK160" i="15"/>
  <c r="AD232" i="15"/>
  <c r="AG124" i="14"/>
  <c r="AN12" i="23"/>
  <c r="AH124" i="15"/>
  <c r="AC22" i="14"/>
  <c r="AF14" i="15"/>
  <c r="AF14" i="14" s="1"/>
  <c r="AF26" i="14"/>
  <c r="AD227" i="15"/>
  <c r="AD231" i="15" s="1"/>
  <c r="AC10" i="15"/>
  <c r="AF13" i="15"/>
  <c r="AF25" i="14"/>
  <c r="AF11" i="15"/>
  <c r="AF24" i="14"/>
  <c r="AJ86" i="15"/>
  <c r="AJ90" i="14"/>
  <c r="AJ86" i="14" s="1"/>
  <c r="AK90" i="15"/>
  <c r="Q20" i="24"/>
  <c r="Q53" i="24"/>
  <c r="Q55" i="24" s="1"/>
  <c r="Q64" i="24"/>
  <c r="Q65" i="24"/>
  <c r="Q35" i="24"/>
  <c r="Q37" i="24" s="1"/>
  <c r="AF93" i="15" s="1"/>
  <c r="Q66" i="24"/>
  <c r="Y53" i="21"/>
  <c r="I22" i="9"/>
  <c r="J22" i="9" s="1"/>
  <c r="V65" i="21"/>
  <c r="U63" i="21"/>
  <c r="K18" i="9" s="1"/>
  <c r="AJ15" i="23"/>
  <c r="AC74" i="14"/>
  <c r="AL9" i="23"/>
  <c r="AE13" i="14"/>
  <c r="P47" i="13"/>
  <c r="AF181" i="15"/>
  <c r="AF182" i="14"/>
  <c r="AF181" i="14" s="1"/>
  <c r="AK15" i="23"/>
  <c r="AD74" i="14"/>
  <c r="V68" i="21"/>
  <c r="H31" i="9"/>
  <c r="G31" i="9" s="1"/>
  <c r="Q31" i="9" s="1"/>
  <c r="AH67" i="21"/>
  <c r="AI52" i="21"/>
  <c r="L2" i="23"/>
  <c r="M47" i="23"/>
  <c r="M55" i="23"/>
  <c r="M64" i="23"/>
  <c r="M38" i="23"/>
  <c r="M39" i="23"/>
  <c r="M56" i="23"/>
  <c r="M48" i="23"/>
  <c r="M53" i="23"/>
  <c r="M52" i="23"/>
  <c r="M36" i="23"/>
  <c r="M35" i="23"/>
  <c r="M37" i="23"/>
  <c r="M54" i="23"/>
  <c r="Z9" i="14"/>
  <c r="Z8" i="14" s="1"/>
  <c r="O13" i="13"/>
  <c r="AE29" i="14"/>
  <c r="AI15" i="23"/>
  <c r="AB74" i="14"/>
  <c r="O27" i="13"/>
  <c r="AF164" i="14"/>
  <c r="AF163" i="14" s="1"/>
  <c r="AF163" i="15"/>
  <c r="Z8" i="15"/>
  <c r="L23" i="22"/>
  <c r="Z49" i="21"/>
  <c r="BE11" i="3"/>
  <c r="BE10" i="3"/>
  <c r="BE9" i="3"/>
  <c r="AF65" i="14"/>
  <c r="AF64" i="14" s="1"/>
  <c r="AF64" i="15"/>
  <c r="W53" i="21"/>
  <c r="I20" i="9"/>
  <c r="J20" i="9" s="1"/>
  <c r="AE234" i="15"/>
  <c r="AH6" i="15"/>
  <c r="AG65" i="15"/>
  <c r="AG164" i="15"/>
  <c r="AG165" i="15"/>
  <c r="AG165" i="14" s="1"/>
  <c r="AG170" i="15"/>
  <c r="AG170" i="14" s="1"/>
  <c r="AG182" i="15"/>
  <c r="AG221" i="15"/>
  <c r="R19" i="24"/>
  <c r="AG1" i="15"/>
  <c r="AG2" i="15"/>
  <c r="AG3" i="15"/>
  <c r="AG113" i="15" s="1"/>
  <c r="AG113" i="14" s="1"/>
  <c r="AG26" i="15"/>
  <c r="AG30" i="15"/>
  <c r="AG31" i="15"/>
  <c r="AG24" i="15"/>
  <c r="AG209" i="15"/>
  <c r="AG209" i="14" s="1"/>
  <c r="AG32" i="15"/>
  <c r="AG23" i="15"/>
  <c r="AG25" i="15"/>
  <c r="AG29" i="15"/>
  <c r="AG208" i="15"/>
  <c r="P36" i="24"/>
  <c r="P54" i="24"/>
  <c r="AM39" i="23"/>
  <c r="AN2" i="23"/>
  <c r="AM48" i="23"/>
  <c r="AM55" i="23"/>
  <c r="AM64" i="23"/>
  <c r="AM38" i="23"/>
  <c r="AM56" i="23"/>
  <c r="AM47" i="23"/>
  <c r="AM53" i="23"/>
  <c r="AM52" i="23"/>
  <c r="AM35" i="23"/>
  <c r="AM36" i="23"/>
  <c r="AM37" i="23"/>
  <c r="AM54" i="23"/>
  <c r="AE11" i="14"/>
  <c r="AL10" i="23"/>
  <c r="I21" i="9"/>
  <c r="J21" i="9" s="1"/>
  <c r="X53" i="21"/>
  <c r="AE92" i="15"/>
  <c r="AE93" i="14"/>
  <c r="AE92" i="14" s="1"/>
  <c r="P29" i="13" s="1"/>
  <c r="AE32" i="14"/>
  <c r="P17" i="13"/>
  <c r="AE228" i="15"/>
  <c r="AE233" i="15" s="1"/>
  <c r="Q6" i="22"/>
  <c r="AF23" i="14"/>
  <c r="R5" i="22"/>
  <c r="R15" i="22" s="1"/>
  <c r="AF226" i="15"/>
  <c r="P67" i="24"/>
  <c r="AE84" i="15" s="1"/>
  <c r="P16" i="22"/>
  <c r="P17" i="22" s="1"/>
  <c r="P18" i="22" s="1"/>
  <c r="P7" i="22"/>
  <c r="AA203" i="16" l="1"/>
  <c r="AA185" i="16" s="1"/>
  <c r="AA7" i="16" s="1"/>
  <c r="AG104" i="15"/>
  <c r="AF103" i="15"/>
  <c r="AM13" i="23" s="1"/>
  <c r="AF104" i="14"/>
  <c r="AF103" i="14" s="1"/>
  <c r="AE162" i="14"/>
  <c r="AI105" i="14"/>
  <c r="AJ105" i="15"/>
  <c r="AG135" i="14"/>
  <c r="AN14" i="23"/>
  <c r="AF98" i="15"/>
  <c r="AF97" i="15" s="1"/>
  <c r="AF102" i="14"/>
  <c r="AF98" i="14" s="1"/>
  <c r="AG102" i="15"/>
  <c r="AH102" i="15" s="1"/>
  <c r="AF118" i="15"/>
  <c r="AE118" i="14"/>
  <c r="AE116" i="14" s="1"/>
  <c r="AE115" i="14" s="1"/>
  <c r="P34" i="13" s="1"/>
  <c r="AE116" i="15"/>
  <c r="AE115" i="15" s="1"/>
  <c r="AF176" i="14"/>
  <c r="AF174" i="14" s="1"/>
  <c r="AF162" i="14" s="1"/>
  <c r="AF174" i="15"/>
  <c r="AF162" i="15" s="1"/>
  <c r="AG176" i="15"/>
  <c r="AH144" i="15"/>
  <c r="AH135" i="15" s="1"/>
  <c r="AI145" i="15"/>
  <c r="AH145" i="14"/>
  <c r="AH144" i="14" s="1"/>
  <c r="AC76" i="21"/>
  <c r="AC79" i="21" s="1"/>
  <c r="AB86" i="21"/>
  <c r="AB92" i="21"/>
  <c r="AB205" i="16" s="1"/>
  <c r="AE84" i="21"/>
  <c r="AC80" i="21"/>
  <c r="AD82" i="21"/>
  <c r="AD198" i="16"/>
  <c r="AD75" i="21"/>
  <c r="Y203" i="14"/>
  <c r="Y185" i="14" s="1"/>
  <c r="N54" i="13"/>
  <c r="N52" i="13" s="1"/>
  <c r="N51" i="13" s="1"/>
  <c r="Z203" i="16"/>
  <c r="Z185" i="16" s="1"/>
  <c r="Z7" i="16" s="1"/>
  <c r="Z208" i="16" s="1"/>
  <c r="Z208" i="14" s="1"/>
  <c r="Z205" i="14"/>
  <c r="O75" i="13"/>
  <c r="O73" i="13" s="1"/>
  <c r="O72" i="13" s="1"/>
  <c r="N92" i="13"/>
  <c r="N95" i="13" s="1"/>
  <c r="AC90" i="21"/>
  <c r="AC89" i="21"/>
  <c r="BG12" i="3"/>
  <c r="Y208" i="16"/>
  <c r="Y208" i="14" s="1"/>
  <c r="AC198" i="14"/>
  <c r="AC196" i="16"/>
  <c r="AC195" i="16" s="1"/>
  <c r="AK160" i="14"/>
  <c r="R45" i="13" s="1"/>
  <c r="AL160" i="15"/>
  <c r="AD230" i="15"/>
  <c r="AD10" i="15" s="1"/>
  <c r="AD9" i="15" s="1"/>
  <c r="AE227" i="15"/>
  <c r="AE231" i="15" s="1"/>
  <c r="AD22" i="14"/>
  <c r="AE84" i="14"/>
  <c r="AE82" i="14" s="1"/>
  <c r="AE82" i="15"/>
  <c r="AE74" i="15" s="1"/>
  <c r="Y57" i="21"/>
  <c r="Y56" i="21"/>
  <c r="Y55" i="21" s="1"/>
  <c r="AE30" i="14"/>
  <c r="P14" i="13"/>
  <c r="AM10" i="23"/>
  <c r="AF11" i="14"/>
  <c r="AO12" i="23"/>
  <c r="AH124" i="14"/>
  <c r="AI124" i="15"/>
  <c r="W57" i="21"/>
  <c r="W56" i="21"/>
  <c r="W55" i="21" s="1"/>
  <c r="R65" i="24"/>
  <c r="R64" i="24"/>
  <c r="R20" i="24"/>
  <c r="R53" i="24"/>
  <c r="R55" i="24" s="1"/>
  <c r="R66" i="24"/>
  <c r="R35" i="24"/>
  <c r="R37" i="24" s="1"/>
  <c r="AG93" i="15" s="1"/>
  <c r="AF92" i="15"/>
  <c r="AF93" i="14"/>
  <c r="AF92" i="14" s="1"/>
  <c r="AG181" i="15"/>
  <c r="AG182" i="14"/>
  <c r="AG181" i="14" s="1"/>
  <c r="Q67" i="24"/>
  <c r="AF84" i="15" s="1"/>
  <c r="AF234" i="15"/>
  <c r="AG13" i="15"/>
  <c r="AG25" i="14"/>
  <c r="AG23" i="14"/>
  <c r="AG29" i="14" s="1"/>
  <c r="S5" i="22"/>
  <c r="S15" i="22" s="1"/>
  <c r="AG226" i="15"/>
  <c r="AF22" i="15"/>
  <c r="L47" i="23"/>
  <c r="L64" i="23"/>
  <c r="K2" i="23"/>
  <c r="L55" i="23"/>
  <c r="L39" i="23"/>
  <c r="L48" i="23"/>
  <c r="L56" i="23"/>
  <c r="L38" i="23"/>
  <c r="L35" i="23"/>
  <c r="L36" i="23"/>
  <c r="L52" i="23"/>
  <c r="L54" i="23"/>
  <c r="L53" i="23"/>
  <c r="L37" i="23"/>
  <c r="Q54" i="24"/>
  <c r="Q36" i="24"/>
  <c r="AC9" i="15"/>
  <c r="AC10" i="14"/>
  <c r="AJ11" i="23"/>
  <c r="AG164" i="14"/>
  <c r="AG163" i="14" s="1"/>
  <c r="AG163" i="15"/>
  <c r="O12" i="13"/>
  <c r="O11" i="13" s="1"/>
  <c r="O18" i="13" s="1"/>
  <c r="V63" i="21"/>
  <c r="AG65" i="14"/>
  <c r="AG64" i="14" s="1"/>
  <c r="AG64" i="15"/>
  <c r="AF228" i="15"/>
  <c r="AF233" i="15" s="1"/>
  <c r="AF232" i="15" s="1"/>
  <c r="R6" i="22"/>
  <c r="AH1" i="15"/>
  <c r="AH2" i="15"/>
  <c r="AH3" i="15"/>
  <c r="AH113" i="15" s="1"/>
  <c r="AH113" i="14" s="1"/>
  <c r="Q32" i="13" s="1"/>
  <c r="AI6" i="15"/>
  <c r="AH65" i="15"/>
  <c r="AH165" i="15"/>
  <c r="AH165" i="14" s="1"/>
  <c r="AH170" i="15"/>
  <c r="AH170" i="14" s="1"/>
  <c r="AH182" i="15"/>
  <c r="AH164" i="15"/>
  <c r="AH25" i="15"/>
  <c r="AH209" i="15"/>
  <c r="AH209" i="14" s="1"/>
  <c r="Q90" i="13" s="1"/>
  <c r="AH24" i="15"/>
  <c r="AH221" i="15"/>
  <c r="AH30" i="15"/>
  <c r="AH26" i="15"/>
  <c r="S19" i="24"/>
  <c r="AH31" i="15"/>
  <c r="AH29" i="15"/>
  <c r="AH32" i="15"/>
  <c r="AH23" i="15"/>
  <c r="AH208" i="15"/>
  <c r="H32" i="9"/>
  <c r="G32" i="9" s="1"/>
  <c r="Q32" i="9" s="1"/>
  <c r="AI67" i="21"/>
  <c r="AG11" i="15"/>
  <c r="AG24" i="14"/>
  <c r="AE31" i="14"/>
  <c r="P16" i="13"/>
  <c r="AM9" i="23"/>
  <c r="AF13" i="14"/>
  <c r="AN56" i="23"/>
  <c r="AN64" i="23"/>
  <c r="AN47" i="23"/>
  <c r="AN39" i="23"/>
  <c r="AN55" i="23"/>
  <c r="AN48" i="23"/>
  <c r="AN38" i="23"/>
  <c r="AO2" i="23"/>
  <c r="AN53" i="23"/>
  <c r="AN35" i="23"/>
  <c r="AN36" i="23"/>
  <c r="AN37" i="23"/>
  <c r="AN52" i="23"/>
  <c r="AN54" i="23"/>
  <c r="AK86" i="15"/>
  <c r="AK90" i="14"/>
  <c r="AK86" i="14" s="1"/>
  <c r="R28" i="13" s="1"/>
  <c r="AL90" i="15"/>
  <c r="Q7" i="22"/>
  <c r="Q16" i="22"/>
  <c r="Q17" i="22" s="1"/>
  <c r="Q18" i="22" s="1"/>
  <c r="Z51" i="21"/>
  <c r="AA51" i="21"/>
  <c r="AB51" i="21"/>
  <c r="AE232" i="15"/>
  <c r="X57" i="21"/>
  <c r="X56" i="21"/>
  <c r="X55" i="21" s="1"/>
  <c r="AF29" i="14"/>
  <c r="AG26" i="14"/>
  <c r="AG14" i="15"/>
  <c r="AG14" i="14" s="1"/>
  <c r="AF32" i="14"/>
  <c r="AG104" i="14" l="1"/>
  <c r="AG103" i="14" s="1"/>
  <c r="AG103" i="15"/>
  <c r="AN13" i="23" s="1"/>
  <c r="AH104" i="15"/>
  <c r="AK11" i="23"/>
  <c r="AD10" i="14"/>
  <c r="AD9" i="14" s="1"/>
  <c r="AD8" i="14" s="1"/>
  <c r="AJ105" i="14"/>
  <c r="AK105" i="15"/>
  <c r="AH98" i="15"/>
  <c r="AH102" i="14"/>
  <c r="AH98" i="14" s="1"/>
  <c r="AH176" i="15"/>
  <c r="AG176" i="14"/>
  <c r="AG174" i="14" s="1"/>
  <c r="AG162" i="14" s="1"/>
  <c r="AG174" i="15"/>
  <c r="AG162" i="15" s="1"/>
  <c r="AG118" i="15"/>
  <c r="AF116" i="15"/>
  <c r="AF115" i="15" s="1"/>
  <c r="AF118" i="14"/>
  <c r="AF116" i="14" s="1"/>
  <c r="AF115" i="14" s="1"/>
  <c r="AG98" i="15"/>
  <c r="AG97" i="15" s="1"/>
  <c r="AG102" i="14"/>
  <c r="AG98" i="14" s="1"/>
  <c r="AG97" i="14" s="1"/>
  <c r="AI102" i="15"/>
  <c r="AF97" i="14"/>
  <c r="Q43" i="13"/>
  <c r="AO14" i="23"/>
  <c r="AH135" i="14"/>
  <c r="AI144" i="15"/>
  <c r="AI135" i="15" s="1"/>
  <c r="AJ145" i="15"/>
  <c r="AI145" i="14"/>
  <c r="AI144" i="14" s="1"/>
  <c r="AC196" i="14"/>
  <c r="AC195" i="14" s="1"/>
  <c r="AD90" i="21"/>
  <c r="AD89" i="21"/>
  <c r="BG13" i="3"/>
  <c r="AD196" i="16"/>
  <c r="AD195" i="16" s="1"/>
  <c r="AD198" i="14"/>
  <c r="AD196" i="14" s="1"/>
  <c r="AD195" i="14" s="1"/>
  <c r="AC86" i="21"/>
  <c r="AC92" i="21"/>
  <c r="AC205" i="16" s="1"/>
  <c r="AE198" i="16"/>
  <c r="AE82" i="21"/>
  <c r="AE75" i="21"/>
  <c r="AE74" i="21"/>
  <c r="AF84" i="21"/>
  <c r="Z203" i="14"/>
  <c r="Z185" i="14" s="1"/>
  <c r="O54" i="13"/>
  <c r="O52" i="13" s="1"/>
  <c r="O51" i="13" s="1"/>
  <c r="AB205" i="14"/>
  <c r="AB203" i="14" s="1"/>
  <c r="AB185" i="14" s="1"/>
  <c r="AB203" i="16"/>
  <c r="AB185" i="16" s="1"/>
  <c r="AB7" i="16" s="1"/>
  <c r="AA208" i="16"/>
  <c r="AA208" i="14" s="1"/>
  <c r="AD76" i="21"/>
  <c r="AL160" i="14"/>
  <c r="AM160" i="15"/>
  <c r="AG93" i="14"/>
  <c r="AG92" i="14" s="1"/>
  <c r="AG92" i="15"/>
  <c r="AH181" i="15"/>
  <c r="AH182" i="14"/>
  <c r="AH181" i="14" s="1"/>
  <c r="Q50" i="13" s="1"/>
  <c r="AO48" i="23"/>
  <c r="AO64" i="23"/>
  <c r="AO56" i="23"/>
  <c r="AO38" i="23"/>
  <c r="AO47" i="23"/>
  <c r="AO55" i="23"/>
  <c r="AP2" i="23"/>
  <c r="AO39" i="23"/>
  <c r="AO35" i="23"/>
  <c r="AO36" i="23"/>
  <c r="AO52" i="23"/>
  <c r="AO53" i="23"/>
  <c r="AO54" i="23"/>
  <c r="AO37" i="23"/>
  <c r="AN9" i="23"/>
  <c r="AG13" i="14"/>
  <c r="AG31" i="14" s="1"/>
  <c r="AE22" i="14"/>
  <c r="I23" i="9"/>
  <c r="J23" i="9" s="1"/>
  <c r="Z53" i="21"/>
  <c r="AN10" i="23"/>
  <c r="AG11" i="14"/>
  <c r="AG30" i="14" s="1"/>
  <c r="AH23" i="14"/>
  <c r="AH29" i="14" s="1"/>
  <c r="T5" i="22"/>
  <c r="T15" i="22" s="1"/>
  <c r="AH226" i="15"/>
  <c r="AG22" i="15"/>
  <c r="I36" i="22"/>
  <c r="W36" i="21"/>
  <c r="W66" i="21"/>
  <c r="W65" i="21"/>
  <c r="W68" i="21"/>
  <c r="K36" i="22"/>
  <c r="Y36" i="21"/>
  <c r="Y66" i="21"/>
  <c r="AH65" i="14"/>
  <c r="AH64" i="14" s="1"/>
  <c r="Q24" i="13" s="1"/>
  <c r="AH64" i="15"/>
  <c r="AI165" i="15"/>
  <c r="AI165" i="14" s="1"/>
  <c r="AI170" i="15"/>
  <c r="AI170" i="14" s="1"/>
  <c r="AI182" i="15"/>
  <c r="AI30" i="15"/>
  <c r="AI209" i="15"/>
  <c r="AI209" i="14" s="1"/>
  <c r="AI221" i="15"/>
  <c r="AI31" i="15"/>
  <c r="T19" i="24"/>
  <c r="AI23" i="15"/>
  <c r="AH22" i="15" s="1"/>
  <c r="AI25" i="15"/>
  <c r="AI1" i="15"/>
  <c r="AI32" i="15"/>
  <c r="AI2" i="15"/>
  <c r="AI26" i="15"/>
  <c r="AI3" i="15"/>
  <c r="AI113" i="15" s="1"/>
  <c r="AI113" i="14" s="1"/>
  <c r="AI29" i="15"/>
  <c r="AI164" i="15"/>
  <c r="AI24" i="15"/>
  <c r="AJ6" i="15"/>
  <c r="AI65" i="15"/>
  <c r="AI208" i="15"/>
  <c r="AC9" i="14"/>
  <c r="AC8" i="14" s="1"/>
  <c r="K56" i="23"/>
  <c r="J2" i="23"/>
  <c r="K55" i="23"/>
  <c r="K64" i="23"/>
  <c r="K38" i="23"/>
  <c r="K47" i="23"/>
  <c r="K48" i="23"/>
  <c r="K39" i="23"/>
  <c r="K52" i="23"/>
  <c r="K35" i="23"/>
  <c r="K36" i="23"/>
  <c r="K53" i="23"/>
  <c r="K54" i="23"/>
  <c r="K37" i="23"/>
  <c r="AP12" i="23"/>
  <c r="AI124" i="14"/>
  <c r="AJ124" i="15"/>
  <c r="AC49" i="21"/>
  <c r="O23" i="22"/>
  <c r="AC8" i="15"/>
  <c r="BE12" i="3"/>
  <c r="BE13" i="3"/>
  <c r="I25" i="9"/>
  <c r="J25" i="9" s="1"/>
  <c r="AB53" i="21"/>
  <c r="S53" i="24"/>
  <c r="S55" i="24" s="1"/>
  <c r="S64" i="24"/>
  <c r="S66" i="24"/>
  <c r="S20" i="24"/>
  <c r="S35" i="24"/>
  <c r="S37" i="24" s="1"/>
  <c r="AH93" i="15" s="1"/>
  <c r="S65" i="24"/>
  <c r="Q35" i="13"/>
  <c r="AL15" i="23"/>
  <c r="AE74" i="14"/>
  <c r="P27" i="13"/>
  <c r="AL90" i="14"/>
  <c r="AL86" i="14" s="1"/>
  <c r="AL86" i="15"/>
  <c r="AM90" i="15"/>
  <c r="AH14" i="15"/>
  <c r="AH14" i="14" s="1"/>
  <c r="AH26" i="14"/>
  <c r="AG234" i="15"/>
  <c r="AF30" i="14"/>
  <c r="AG32" i="14"/>
  <c r="AF227" i="15"/>
  <c r="AF231" i="15" s="1"/>
  <c r="AF230" i="15" s="1"/>
  <c r="AF10" i="15" s="1"/>
  <c r="AD49" i="21"/>
  <c r="P23" i="22"/>
  <c r="AD8" i="15"/>
  <c r="AE230" i="15"/>
  <c r="AE10" i="15" s="1"/>
  <c r="AF31" i="14"/>
  <c r="AH11" i="15"/>
  <c r="AH24" i="14"/>
  <c r="R16" i="22"/>
  <c r="R17" i="22" s="1"/>
  <c r="R18" i="22" s="1"/>
  <c r="R7" i="22"/>
  <c r="AG228" i="15"/>
  <c r="S6" i="22"/>
  <c r="AF84" i="14"/>
  <c r="AF82" i="14" s="1"/>
  <c r="AF82" i="15"/>
  <c r="AF74" i="15" s="1"/>
  <c r="I24" i="9"/>
  <c r="J24" i="9" s="1"/>
  <c r="AA53" i="21"/>
  <c r="X36" i="21"/>
  <c r="X66" i="21"/>
  <c r="J36" i="22"/>
  <c r="R36" i="24"/>
  <c r="R54" i="24"/>
  <c r="AH25" i="14"/>
  <c r="AH13" i="15"/>
  <c r="R67" i="24"/>
  <c r="AG84" i="15" s="1"/>
  <c r="AH163" i="15"/>
  <c r="AH164" i="14"/>
  <c r="AH163" i="14" s="1"/>
  <c r="Q47" i="13" s="1"/>
  <c r="AH104" i="14" l="1"/>
  <c r="AH103" i="14" s="1"/>
  <c r="Q31" i="13" s="1"/>
  <c r="AH103" i="15"/>
  <c r="AI104" i="15"/>
  <c r="AK105" i="14"/>
  <c r="AL105" i="15"/>
  <c r="AE76" i="21"/>
  <c r="AE79" i="21" s="1"/>
  <c r="AP14" i="23"/>
  <c r="AI135" i="14"/>
  <c r="AJ145" i="14"/>
  <c r="AJ144" i="14" s="1"/>
  <c r="AJ144" i="15"/>
  <c r="AJ135" i="15" s="1"/>
  <c r="AK145" i="15"/>
  <c r="AG118" i="14"/>
  <c r="AG116" i="14" s="1"/>
  <c r="AG115" i="14" s="1"/>
  <c r="AG116" i="15"/>
  <c r="AG115" i="15" s="1"/>
  <c r="AH118" i="15"/>
  <c r="AH174" i="15"/>
  <c r="AH162" i="15" s="1"/>
  <c r="AH176" i="14"/>
  <c r="AH174" i="14" s="1"/>
  <c r="Q48" i="13" s="1"/>
  <c r="AI176" i="15"/>
  <c r="Q30" i="13"/>
  <c r="AI102" i="14"/>
  <c r="AI98" i="14" s="1"/>
  <c r="AI98" i="15"/>
  <c r="AJ102" i="15"/>
  <c r="AB208" i="16"/>
  <c r="AB208" i="14" s="1"/>
  <c r="O92" i="13" s="1"/>
  <c r="O95" i="13" s="1"/>
  <c r="AG84" i="21"/>
  <c r="AF82" i="21"/>
  <c r="AF198" i="16"/>
  <c r="AF75" i="21"/>
  <c r="AF74" i="21"/>
  <c r="AE90" i="21"/>
  <c r="AE89" i="21"/>
  <c r="BG14" i="3"/>
  <c r="AE196" i="16"/>
  <c r="AE195" i="16" s="1"/>
  <c r="AE198" i="14"/>
  <c r="AC205" i="14"/>
  <c r="AC203" i="16"/>
  <c r="AC185" i="16" s="1"/>
  <c r="AC7" i="16" s="1"/>
  <c r="AD80" i="21"/>
  <c r="AD79" i="21"/>
  <c r="AD86" i="21"/>
  <c r="AD92" i="21"/>
  <c r="AD205" i="16" s="1"/>
  <c r="AM160" i="14"/>
  <c r="AN160" i="15"/>
  <c r="S67" i="24"/>
  <c r="AH84" i="15" s="1"/>
  <c r="AC51" i="21"/>
  <c r="AD51" i="21"/>
  <c r="AH32" i="14"/>
  <c r="Q17" i="13"/>
  <c r="AB57" i="21"/>
  <c r="AB56" i="21"/>
  <c r="AB55" i="21" s="1"/>
  <c r="AJ124" i="14"/>
  <c r="AQ12" i="23"/>
  <c r="AK124" i="15"/>
  <c r="AO10" i="23"/>
  <c r="AH11" i="14"/>
  <c r="AM90" i="14"/>
  <c r="AM86" i="14" s="1"/>
  <c r="AM86" i="15"/>
  <c r="AN90" i="15"/>
  <c r="AI26" i="14"/>
  <c r="AI14" i="15"/>
  <c r="AI14" i="14" s="1"/>
  <c r="AH228" i="15"/>
  <c r="AH233" i="15" s="1"/>
  <c r="T6" i="22"/>
  <c r="J55" i="23"/>
  <c r="J38" i="23"/>
  <c r="J39" i="23"/>
  <c r="J48" i="23"/>
  <c r="J56" i="23"/>
  <c r="J47" i="23"/>
  <c r="J64" i="23"/>
  <c r="I2" i="23"/>
  <c r="J52" i="23"/>
  <c r="J35" i="23"/>
  <c r="J36" i="23"/>
  <c r="J37" i="23"/>
  <c r="J53" i="23"/>
  <c r="J54" i="23"/>
  <c r="AP38" i="23"/>
  <c r="AP39" i="23"/>
  <c r="AP56" i="23"/>
  <c r="AP55" i="23"/>
  <c r="AP64" i="23"/>
  <c r="AP48" i="23"/>
  <c r="AP47" i="23"/>
  <c r="AQ2" i="23"/>
  <c r="AP52" i="23"/>
  <c r="AP35" i="23"/>
  <c r="AP36" i="23"/>
  <c r="AP53" i="23"/>
  <c r="AP54" i="23"/>
  <c r="AP37" i="23"/>
  <c r="AE9" i="15"/>
  <c r="AE10" i="14"/>
  <c r="AL11" i="23"/>
  <c r="AI13" i="15"/>
  <c r="AI25" i="14"/>
  <c r="U5" i="22"/>
  <c r="U15" i="22" s="1"/>
  <c r="AI226" i="15"/>
  <c r="AI23" i="14"/>
  <c r="AI29" i="14" s="1"/>
  <c r="W63" i="21"/>
  <c r="X65" i="21"/>
  <c r="X68" i="21"/>
  <c r="Y68" i="21" s="1"/>
  <c r="AA57" i="21"/>
  <c r="AA56" i="21"/>
  <c r="AA55" i="21" s="1"/>
  <c r="T35" i="24"/>
  <c r="T37" i="24" s="1"/>
  <c r="AI93" i="15" s="1"/>
  <c r="T64" i="24"/>
  <c r="T66" i="24"/>
  <c r="T20" i="24"/>
  <c r="T65" i="24"/>
  <c r="T53" i="24"/>
  <c r="T55" i="24" s="1"/>
  <c r="Z57" i="21"/>
  <c r="Z56" i="21"/>
  <c r="Z55" i="21" s="1"/>
  <c r="AH13" i="14"/>
  <c r="AO9" i="23"/>
  <c r="AG82" i="15"/>
  <c r="AG74" i="15" s="1"/>
  <c r="AG84" i="14"/>
  <c r="AG82" i="14" s="1"/>
  <c r="AM15" i="23"/>
  <c r="AF74" i="14"/>
  <c r="S7" i="22"/>
  <c r="S16" i="22"/>
  <c r="S17" i="22" s="1"/>
  <c r="S18" i="22" s="1"/>
  <c r="AM11" i="23"/>
  <c r="AF10" i="14"/>
  <c r="AF9" i="15"/>
  <c r="AH93" i="14"/>
  <c r="AH92" i="14" s="1"/>
  <c r="Q29" i="13" s="1"/>
  <c r="AH92" i="15"/>
  <c r="AI64" i="15"/>
  <c r="AI65" i="14"/>
  <c r="AI64" i="14" s="1"/>
  <c r="S36" i="24"/>
  <c r="S54" i="24"/>
  <c r="AK6" i="15"/>
  <c r="AJ65" i="15"/>
  <c r="AJ31" i="15"/>
  <c r="AJ164" i="15"/>
  <c r="AJ23" i="15"/>
  <c r="AJ165" i="15"/>
  <c r="AJ165" i="14" s="1"/>
  <c r="AJ32" i="15"/>
  <c r="AJ24" i="15"/>
  <c r="AJ170" i="15"/>
  <c r="AJ170" i="14" s="1"/>
  <c r="AJ182" i="15"/>
  <c r="AJ209" i="15"/>
  <c r="AJ209" i="14" s="1"/>
  <c r="AJ29" i="15"/>
  <c r="AJ221" i="15"/>
  <c r="U19" i="24"/>
  <c r="AJ25" i="15"/>
  <c r="AJ1" i="15"/>
  <c r="AJ2" i="15"/>
  <c r="AJ26" i="15"/>
  <c r="AJ30" i="15"/>
  <c r="AJ3" i="15"/>
  <c r="AJ113" i="15" s="1"/>
  <c r="AJ113" i="14" s="1"/>
  <c r="AJ208" i="15"/>
  <c r="AF22" i="14"/>
  <c r="AG233" i="15"/>
  <c r="AG232" i="15" s="1"/>
  <c r="AG227" i="15"/>
  <c r="AG231" i="15" s="1"/>
  <c r="AI11" i="15"/>
  <c r="AI24" i="14"/>
  <c r="AH82" i="15"/>
  <c r="AH84" i="14"/>
  <c r="AH82" i="14" s="1"/>
  <c r="AI164" i="14"/>
  <c r="AI163" i="14" s="1"/>
  <c r="AI163" i="15"/>
  <c r="AI181" i="15"/>
  <c r="AI182" i="14"/>
  <c r="AI181" i="14" s="1"/>
  <c r="AE80" i="21" l="1"/>
  <c r="AC208" i="16"/>
  <c r="AC208" i="14" s="1"/>
  <c r="AJ104" i="15"/>
  <c r="AI104" i="14"/>
  <c r="AI103" i="14" s="1"/>
  <c r="AI97" i="14" s="1"/>
  <c r="AI103" i="15"/>
  <c r="AO13" i="23"/>
  <c r="AH97" i="15"/>
  <c r="AH97" i="14"/>
  <c r="AH74" i="15"/>
  <c r="AF76" i="21"/>
  <c r="AF80" i="21" s="1"/>
  <c r="AL105" i="14"/>
  <c r="AM105" i="15"/>
  <c r="AI176" i="14"/>
  <c r="AI174" i="14" s="1"/>
  <c r="AI162" i="14" s="1"/>
  <c r="AJ176" i="15"/>
  <c r="AI174" i="15"/>
  <c r="AI162" i="15" s="1"/>
  <c r="AH162" i="14"/>
  <c r="AH116" i="15"/>
  <c r="AH115" i="15" s="1"/>
  <c r="AH118" i="14"/>
  <c r="AH116" i="14" s="1"/>
  <c r="AH115" i="14" s="1"/>
  <c r="Q34" i="13" s="1"/>
  <c r="AI118" i="15"/>
  <c r="AJ118" i="15" s="1"/>
  <c r="AK145" i="14"/>
  <c r="AK144" i="14" s="1"/>
  <c r="AK144" i="15"/>
  <c r="AK135" i="15" s="1"/>
  <c r="AL145" i="15"/>
  <c r="AJ102" i="14"/>
  <c r="AJ98" i="14" s="1"/>
  <c r="AJ98" i="15"/>
  <c r="AQ14" i="23"/>
  <c r="AJ135" i="14"/>
  <c r="AK102" i="15"/>
  <c r="AC203" i="14"/>
  <c r="AC185" i="14" s="1"/>
  <c r="AE196" i="14"/>
  <c r="AE195" i="14" s="1"/>
  <c r="P75" i="13"/>
  <c r="P73" i="13" s="1"/>
  <c r="P72" i="13" s="1"/>
  <c r="AE86" i="21"/>
  <c r="AE92" i="21"/>
  <c r="AE205" i="16" s="1"/>
  <c r="AD203" i="16"/>
  <c r="AD185" i="16" s="1"/>
  <c r="AD7" i="16" s="1"/>
  <c r="AD205" i="14"/>
  <c r="AD203" i="14" s="1"/>
  <c r="AD185" i="14" s="1"/>
  <c r="AF90" i="21"/>
  <c r="AF89" i="21"/>
  <c r="BG15" i="3"/>
  <c r="AF196" i="16"/>
  <c r="AF195" i="16" s="1"/>
  <c r="AF198" i="14"/>
  <c r="AG198" i="16"/>
  <c r="AG82" i="21"/>
  <c r="AG75" i="21"/>
  <c r="AH84" i="21"/>
  <c r="AG74" i="21"/>
  <c r="AN160" i="14"/>
  <c r="S45" i="13" s="1"/>
  <c r="AO160" i="15"/>
  <c r="AO160" i="14" s="1"/>
  <c r="Z68" i="21"/>
  <c r="I27" i="9"/>
  <c r="J27" i="9" s="1"/>
  <c r="AD53" i="21"/>
  <c r="AR2" i="23"/>
  <c r="AQ55" i="23"/>
  <c r="AQ56" i="23"/>
  <c r="AQ64" i="23"/>
  <c r="AQ48" i="23"/>
  <c r="AQ38" i="23"/>
  <c r="AQ47" i="23"/>
  <c r="AQ39" i="23"/>
  <c r="AQ52" i="23"/>
  <c r="AQ35" i="23"/>
  <c r="AQ36" i="23"/>
  <c r="AQ53" i="23"/>
  <c r="AQ37" i="23"/>
  <c r="AQ54" i="23"/>
  <c r="AO15" i="23"/>
  <c r="AH74" i="14"/>
  <c r="AP9" i="23"/>
  <c r="AI13" i="14"/>
  <c r="AH30" i="14"/>
  <c r="Q14" i="13"/>
  <c r="AJ181" i="15"/>
  <c r="AJ182" i="14"/>
  <c r="AJ181" i="14" s="1"/>
  <c r="AH31" i="14"/>
  <c r="Q16" i="13"/>
  <c r="AH227" i="15"/>
  <c r="AH231" i="15" s="1"/>
  <c r="L36" i="22"/>
  <c r="Z36" i="21"/>
  <c r="Z66" i="21"/>
  <c r="Y65" i="21"/>
  <c r="Y63" i="21" s="1"/>
  <c r="T16" i="22"/>
  <c r="T17" i="22" s="1"/>
  <c r="T18" i="22" s="1"/>
  <c r="T7" i="22"/>
  <c r="AF49" i="21"/>
  <c r="R23" i="22"/>
  <c r="AF8" i="15"/>
  <c r="AF9" i="14"/>
  <c r="AF8" i="14" s="1"/>
  <c r="AE9" i="14"/>
  <c r="AE8" i="14" s="1"/>
  <c r="P13" i="13"/>
  <c r="AJ23" i="14"/>
  <c r="AJ29" i="14" s="1"/>
  <c r="V5" i="22"/>
  <c r="V15" i="22" s="1"/>
  <c r="AJ226" i="15"/>
  <c r="T36" i="24"/>
  <c r="T54" i="24"/>
  <c r="AE49" i="21"/>
  <c r="Q23" i="22"/>
  <c r="AE8" i="15"/>
  <c r="BE14" i="3"/>
  <c r="BE15" i="3"/>
  <c r="AJ164" i="14"/>
  <c r="AJ163" i="14" s="1"/>
  <c r="AJ163" i="15"/>
  <c r="T67" i="24"/>
  <c r="AI84" i="15" s="1"/>
  <c r="AG22" i="14"/>
  <c r="AR12" i="23"/>
  <c r="AK124" i="14"/>
  <c r="AL124" i="15"/>
  <c r="X63" i="21"/>
  <c r="AP10" i="23"/>
  <c r="AI11" i="14"/>
  <c r="AJ14" i="15"/>
  <c r="AJ14" i="14" s="1"/>
  <c r="AJ26" i="14"/>
  <c r="AI93" i="14"/>
  <c r="AI92" i="14" s="1"/>
  <c r="AI92" i="15"/>
  <c r="AI228" i="15"/>
  <c r="U6" i="22"/>
  <c r="I26" i="9"/>
  <c r="J26" i="9" s="1"/>
  <c r="AC53" i="21"/>
  <c r="AG230" i="15"/>
  <c r="AG10" i="15" s="1"/>
  <c r="AJ65" i="14"/>
  <c r="AJ64" i="14" s="1"/>
  <c r="AJ64" i="15"/>
  <c r="Q27" i="13"/>
  <c r="AI32" i="14"/>
  <c r="AI234" i="15"/>
  <c r="AL6" i="15"/>
  <c r="AK65" i="15"/>
  <c r="AK29" i="15"/>
  <c r="AK164" i="15"/>
  <c r="AK165" i="15"/>
  <c r="AK165" i="14" s="1"/>
  <c r="AK170" i="15"/>
  <c r="AK170" i="14" s="1"/>
  <c r="AK182" i="15"/>
  <c r="AK209" i="15"/>
  <c r="AK209" i="14" s="1"/>
  <c r="AK221" i="15"/>
  <c r="V19" i="24"/>
  <c r="AK30" i="15"/>
  <c r="AK1" i="15"/>
  <c r="AK32" i="15"/>
  <c r="AK2" i="15"/>
  <c r="AK3" i="15"/>
  <c r="AK113" i="15" s="1"/>
  <c r="AK113" i="14" s="1"/>
  <c r="R32" i="13" s="1"/>
  <c r="AK31" i="15"/>
  <c r="AK23" i="15"/>
  <c r="AK26" i="15"/>
  <c r="AK24" i="15"/>
  <c r="AK25" i="15"/>
  <c r="AK208" i="15"/>
  <c r="AJ11" i="15"/>
  <c r="AJ24" i="14"/>
  <c r="AJ25" i="14"/>
  <c r="AJ13" i="15"/>
  <c r="AN15" i="23"/>
  <c r="AG74" i="14"/>
  <c r="M36" i="22"/>
  <c r="AA36" i="21"/>
  <c r="AA66" i="21"/>
  <c r="AN86" i="15"/>
  <c r="AN90" i="14"/>
  <c r="AN86" i="14" s="1"/>
  <c r="S28" i="13" s="1"/>
  <c r="AO90" i="15"/>
  <c r="N36" i="22"/>
  <c r="AB36" i="21"/>
  <c r="AB66" i="21"/>
  <c r="AI22" i="15"/>
  <c r="AH234" i="15"/>
  <c r="AH232" i="15" s="1"/>
  <c r="U66" i="24"/>
  <c r="U65" i="24"/>
  <c r="U20" i="24"/>
  <c r="U35" i="24"/>
  <c r="U37" i="24" s="1"/>
  <c r="AJ93" i="15" s="1"/>
  <c r="U53" i="24"/>
  <c r="U55" i="24" s="1"/>
  <c r="U64" i="24"/>
  <c r="I56" i="23"/>
  <c r="I64" i="23"/>
  <c r="I55" i="23"/>
  <c r="H2" i="23"/>
  <c r="I38" i="23"/>
  <c r="I47" i="23"/>
  <c r="I48" i="23"/>
  <c r="I39" i="23"/>
  <c r="I35" i="23"/>
  <c r="I36" i="23"/>
  <c r="I52" i="23"/>
  <c r="I53" i="23"/>
  <c r="I37" i="23"/>
  <c r="I54" i="23"/>
  <c r="AF79" i="21" l="1"/>
  <c r="AP13" i="23"/>
  <c r="AI97" i="15"/>
  <c r="AJ103" i="15"/>
  <c r="AQ13" i="23" s="1"/>
  <c r="AJ104" i="14"/>
  <c r="AJ103" i="14" s="1"/>
  <c r="AJ97" i="14" s="1"/>
  <c r="AK104" i="15"/>
  <c r="AG76" i="21"/>
  <c r="AG79" i="21" s="1"/>
  <c r="AM105" i="14"/>
  <c r="AN105" i="15"/>
  <c r="AL145" i="14"/>
  <c r="AL144" i="14" s="1"/>
  <c r="AL144" i="15"/>
  <c r="AL135" i="15" s="1"/>
  <c r="AM145" i="15"/>
  <c r="AR14" i="23"/>
  <c r="AK135" i="14"/>
  <c r="R43" i="13"/>
  <c r="AJ116" i="15"/>
  <c r="AJ115" i="15" s="1"/>
  <c r="AJ118" i="14"/>
  <c r="AJ116" i="14" s="1"/>
  <c r="AJ115" i="14" s="1"/>
  <c r="AK118" i="15"/>
  <c r="AI116" i="15"/>
  <c r="AI115" i="15" s="1"/>
  <c r="AI118" i="14"/>
  <c r="AI116" i="14" s="1"/>
  <c r="AI115" i="14" s="1"/>
  <c r="AK102" i="14"/>
  <c r="AK98" i="14" s="1"/>
  <c r="R30" i="13" s="1"/>
  <c r="AK98" i="15"/>
  <c r="AJ176" i="14"/>
  <c r="AJ174" i="14" s="1"/>
  <c r="AJ162" i="14" s="1"/>
  <c r="AK176" i="15"/>
  <c r="AJ174" i="15"/>
  <c r="AJ162" i="15" s="1"/>
  <c r="AL102" i="15"/>
  <c r="AF86" i="21"/>
  <c r="AF92" i="21"/>
  <c r="AF205" i="16" s="1"/>
  <c r="AE205" i="14"/>
  <c r="AE203" i="16"/>
  <c r="AE185" i="16" s="1"/>
  <c r="AE7" i="16" s="1"/>
  <c r="AG80" i="21"/>
  <c r="AG90" i="21"/>
  <c r="AG89" i="21"/>
  <c r="BG16" i="3"/>
  <c r="AG196" i="16"/>
  <c r="AG195" i="16" s="1"/>
  <c r="AG198" i="14"/>
  <c r="AG196" i="14" s="1"/>
  <c r="AG195" i="14" s="1"/>
  <c r="AH198" i="16"/>
  <c r="AH82" i="21"/>
  <c r="AH75" i="21"/>
  <c r="AI84" i="21"/>
  <c r="AH74" i="21"/>
  <c r="AF196" i="14"/>
  <c r="AF195" i="14" s="1"/>
  <c r="AD208" i="16"/>
  <c r="AD208" i="14" s="1"/>
  <c r="U67" i="24"/>
  <c r="AJ84" i="15" s="1"/>
  <c r="AP160" i="15"/>
  <c r="AL208" i="15"/>
  <c r="AJ32" i="14"/>
  <c r="AJ93" i="14"/>
  <c r="AJ92" i="14" s="1"/>
  <c r="AJ92" i="15"/>
  <c r="AR38" i="23"/>
  <c r="AR39" i="23"/>
  <c r="AR48" i="23"/>
  <c r="AR47" i="23"/>
  <c r="AR55" i="23"/>
  <c r="AR64" i="23"/>
  <c r="AS2" i="23"/>
  <c r="AR56" i="23"/>
  <c r="AR35" i="23"/>
  <c r="AR36" i="23"/>
  <c r="AR53" i="23"/>
  <c r="AR54" i="23"/>
  <c r="AR37" i="23"/>
  <c r="AR52" i="23"/>
  <c r="AQ9" i="23"/>
  <c r="AJ13" i="14"/>
  <c r="AJ31" i="14" s="1"/>
  <c r="V64" i="24"/>
  <c r="V53" i="24"/>
  <c r="V55" i="24" s="1"/>
  <c r="V20" i="24"/>
  <c r="V35" i="24"/>
  <c r="V37" i="24" s="1"/>
  <c r="AK93" i="15" s="1"/>
  <c r="V65" i="24"/>
  <c r="V66" i="24"/>
  <c r="H48" i="23"/>
  <c r="H56" i="23"/>
  <c r="H39" i="23"/>
  <c r="H47" i="23"/>
  <c r="G2" i="23"/>
  <c r="H64" i="23"/>
  <c r="H38" i="23"/>
  <c r="H55" i="23"/>
  <c r="H35" i="23"/>
  <c r="H36" i="23"/>
  <c r="H53" i="23"/>
  <c r="H52" i="23"/>
  <c r="H37" i="23"/>
  <c r="H54" i="23"/>
  <c r="AD57" i="21"/>
  <c r="AD56" i="21"/>
  <c r="AD55" i="21" s="1"/>
  <c r="AQ10" i="23"/>
  <c r="AJ11" i="14"/>
  <c r="AJ30" i="14" s="1"/>
  <c r="AO90" i="14"/>
  <c r="AO86" i="14" s="1"/>
  <c r="AO86" i="15"/>
  <c r="AP90" i="15"/>
  <c r="AK181" i="15"/>
  <c r="AK182" i="14"/>
  <c r="AK181" i="14" s="1"/>
  <c r="R50" i="13" s="1"/>
  <c r="AI82" i="15"/>
  <c r="AI74" i="15" s="1"/>
  <c r="AI84" i="14"/>
  <c r="AI82" i="14" s="1"/>
  <c r="P12" i="13"/>
  <c r="P11" i="13" s="1"/>
  <c r="P18" i="13" s="1"/>
  <c r="AN11" i="23"/>
  <c r="AG9" i="15"/>
  <c r="AG10" i="14"/>
  <c r="AE51" i="21"/>
  <c r="AA68" i="21"/>
  <c r="AB68" i="21" s="1"/>
  <c r="AK13" i="15"/>
  <c r="AK25" i="14"/>
  <c r="AC57" i="21"/>
  <c r="AC56" i="21"/>
  <c r="AC55" i="21" s="1"/>
  <c r="AI30" i="14"/>
  <c r="AK11" i="15"/>
  <c r="AK24" i="14"/>
  <c r="AK163" i="15"/>
  <c r="AK164" i="14"/>
  <c r="AK163" i="14" s="1"/>
  <c r="AK14" i="15"/>
  <c r="AK14" i="14" s="1"/>
  <c r="AK26" i="14"/>
  <c r="W5" i="22"/>
  <c r="W15" i="22" s="1"/>
  <c r="AK226" i="15"/>
  <c r="AK23" i="14"/>
  <c r="AJ22" i="15"/>
  <c r="Z65" i="21"/>
  <c r="AA65" i="21" s="1"/>
  <c r="AB65" i="21" s="1"/>
  <c r="AK65" i="14"/>
  <c r="AK64" i="14" s="1"/>
  <c r="R24" i="13" s="1"/>
  <c r="AK64" i="15"/>
  <c r="U7" i="22"/>
  <c r="U16" i="22"/>
  <c r="U17" i="22" s="1"/>
  <c r="U18" i="22" s="1"/>
  <c r="AL124" i="14"/>
  <c r="AS12" i="23"/>
  <c r="AM124" i="15"/>
  <c r="AJ228" i="15"/>
  <c r="AJ227" i="15" s="1"/>
  <c r="AJ231" i="15" s="1"/>
  <c r="V6" i="22"/>
  <c r="AI31" i="14"/>
  <c r="U54" i="24"/>
  <c r="U36" i="24"/>
  <c r="AM6" i="15"/>
  <c r="AL29" i="15"/>
  <c r="AL65" i="15"/>
  <c r="AL32" i="15"/>
  <c r="AL164" i="15"/>
  <c r="AL165" i="15"/>
  <c r="AL165" i="14" s="1"/>
  <c r="AL170" i="15"/>
  <c r="AL170" i="14" s="1"/>
  <c r="AL209" i="15"/>
  <c r="AL209" i="14" s="1"/>
  <c r="AL221" i="15"/>
  <c r="W19" i="24"/>
  <c r="AL1" i="15"/>
  <c r="AL2" i="15"/>
  <c r="AL3" i="15"/>
  <c r="AL113" i="15" s="1"/>
  <c r="AL113" i="14" s="1"/>
  <c r="AL31" i="15"/>
  <c r="AL30" i="15"/>
  <c r="AL25" i="15"/>
  <c r="AL24" i="15"/>
  <c r="AL26" i="15"/>
  <c r="AL23" i="15"/>
  <c r="AK22" i="15" s="1"/>
  <c r="AI233" i="15"/>
  <c r="AI232" i="15" s="1"/>
  <c r="AJ234" i="15"/>
  <c r="AJ82" i="15"/>
  <c r="AJ74" i="15" s="1"/>
  <c r="AJ84" i="14"/>
  <c r="AJ82" i="14" s="1"/>
  <c r="AI227" i="15"/>
  <c r="AI231" i="15" s="1"/>
  <c r="R35" i="13"/>
  <c r="AH22" i="14"/>
  <c r="AF51" i="21"/>
  <c r="AH230" i="15"/>
  <c r="AH10" i="15" s="1"/>
  <c r="AK103" i="15" l="1"/>
  <c r="AR13" i="23" s="1"/>
  <c r="AL104" i="15"/>
  <c r="AK104" i="14"/>
  <c r="AK103" i="14" s="1"/>
  <c r="R31" i="13" s="1"/>
  <c r="AJ97" i="15"/>
  <c r="AO105" i="15"/>
  <c r="AN105" i="14"/>
  <c r="AK116" i="15"/>
  <c r="AK115" i="15" s="1"/>
  <c r="AK118" i="14"/>
  <c r="AK116" i="14" s="1"/>
  <c r="AK115" i="14" s="1"/>
  <c r="R34" i="13" s="1"/>
  <c r="AL118" i="15"/>
  <c r="AM118" i="15" s="1"/>
  <c r="AL102" i="14"/>
  <c r="AL98" i="14" s="1"/>
  <c r="AL98" i="15"/>
  <c r="AK176" i="14"/>
  <c r="AK174" i="14" s="1"/>
  <c r="R48" i="13" s="1"/>
  <c r="AL176" i="15"/>
  <c r="AK174" i="15"/>
  <c r="AK162" i="15" s="1"/>
  <c r="AM102" i="15"/>
  <c r="AN145" i="15"/>
  <c r="AM145" i="14"/>
  <c r="AM144" i="14" s="1"/>
  <c r="AM144" i="15"/>
  <c r="AM135" i="15" s="1"/>
  <c r="AS14" i="23"/>
  <c r="AL135" i="14"/>
  <c r="AH198" i="14"/>
  <c r="AH196" i="16"/>
  <c r="AH195" i="16" s="1"/>
  <c r="AI82" i="21"/>
  <c r="AI198" i="16"/>
  <c r="AI75" i="21"/>
  <c r="AJ84" i="21"/>
  <c r="AG86" i="21"/>
  <c r="AG92" i="21"/>
  <c r="AG205" i="16" s="1"/>
  <c r="AC68" i="21"/>
  <c r="AH90" i="21"/>
  <c r="AH89" i="21"/>
  <c r="BG17" i="3"/>
  <c r="AE203" i="14"/>
  <c r="AE185" i="14" s="1"/>
  <c r="P54" i="13"/>
  <c r="P52" i="13" s="1"/>
  <c r="P51" i="13" s="1"/>
  <c r="AF203" i="16"/>
  <c r="AF185" i="16" s="1"/>
  <c r="AF7" i="16" s="1"/>
  <c r="AF205" i="14"/>
  <c r="AI74" i="21"/>
  <c r="AH76" i="21"/>
  <c r="AE208" i="16"/>
  <c r="AE208" i="14" s="1"/>
  <c r="P92" i="13" s="1"/>
  <c r="P95" i="13" s="1"/>
  <c r="AK32" i="14"/>
  <c r="AP160" i="14"/>
  <c r="AQ160" i="15"/>
  <c r="AI230" i="15"/>
  <c r="AI10" i="15" s="1"/>
  <c r="AP11" i="23" s="1"/>
  <c r="AS56" i="23"/>
  <c r="AT2" i="23"/>
  <c r="AS48" i="23"/>
  <c r="AS64" i="23"/>
  <c r="AS47" i="23"/>
  <c r="AS39" i="23"/>
  <c r="AS55" i="23"/>
  <c r="AS38" i="23"/>
  <c r="AS36" i="23"/>
  <c r="AS35" i="23"/>
  <c r="AS53" i="23"/>
  <c r="AS52" i="23"/>
  <c r="AS37" i="23"/>
  <c r="AS54" i="23"/>
  <c r="AL24" i="14"/>
  <c r="AL11" i="15"/>
  <c r="AK228" i="15"/>
  <c r="AK227" i="15" s="1"/>
  <c r="AK231" i="15" s="1"/>
  <c r="W6" i="22"/>
  <c r="AR9" i="23"/>
  <c r="AK13" i="14"/>
  <c r="R47" i="13"/>
  <c r="G38" i="23"/>
  <c r="G47" i="23"/>
  <c r="C71" i="23" a="1"/>
  <c r="C71" i="23" s="1"/>
  <c r="D71" i="23" s="1"/>
  <c r="G48" i="23"/>
  <c r="G39" i="23"/>
  <c r="C66" i="23" a="1"/>
  <c r="C66" i="23" s="1"/>
  <c r="D66" i="23" s="1"/>
  <c r="C82" i="23" a="1"/>
  <c r="C82" i="23" s="1"/>
  <c r="D82" i="23" s="1"/>
  <c r="G36" i="23"/>
  <c r="G35" i="23"/>
  <c r="G37" i="23"/>
  <c r="E47" i="23" a="1"/>
  <c r="E47" i="23" s="1"/>
  <c r="D47" i="23" s="1"/>
  <c r="AL25" i="14"/>
  <c r="AL13" i="15"/>
  <c r="AM209" i="15"/>
  <c r="AM209" i="14" s="1"/>
  <c r="AM221" i="15"/>
  <c r="X19" i="24"/>
  <c r="AM29" i="15"/>
  <c r="AM30" i="15"/>
  <c r="AM1" i="15"/>
  <c r="AM2" i="15"/>
  <c r="AM31" i="15"/>
  <c r="AM3" i="15"/>
  <c r="AM113" i="15" s="1"/>
  <c r="AM113" i="14" s="1"/>
  <c r="AM32" i="15"/>
  <c r="AN6" i="15"/>
  <c r="AM65" i="15"/>
  <c r="AM170" i="15"/>
  <c r="AM170" i="14" s="1"/>
  <c r="AM165" i="15"/>
  <c r="AM165" i="14" s="1"/>
  <c r="AM164" i="15"/>
  <c r="AM24" i="15"/>
  <c r="AM25" i="15"/>
  <c r="AM23" i="15"/>
  <c r="AM26" i="15"/>
  <c r="AQ15" i="23"/>
  <c r="AJ74" i="14"/>
  <c r="AL14" i="15"/>
  <c r="AL14" i="14" s="1"/>
  <c r="AL26" i="14"/>
  <c r="Z63" i="21"/>
  <c r="AA63" i="21"/>
  <c r="AM208" i="15"/>
  <c r="AD36" i="21"/>
  <c r="P36" i="22"/>
  <c r="AD66" i="21"/>
  <c r="AC65" i="21"/>
  <c r="AD65" i="21" s="1"/>
  <c r="AR10" i="23"/>
  <c r="AK11" i="14"/>
  <c r="AK30" i="14" s="1"/>
  <c r="AG49" i="21"/>
  <c r="S23" i="22"/>
  <c r="AG8" i="15"/>
  <c r="BE16" i="3"/>
  <c r="AB63" i="21"/>
  <c r="AO11" i="23"/>
  <c r="AH10" i="14"/>
  <c r="AH9" i="14" s="1"/>
  <c r="AH8" i="14" s="1"/>
  <c r="AH9" i="15"/>
  <c r="I29" i="9"/>
  <c r="J29" i="9" s="1"/>
  <c r="AF53" i="21"/>
  <c r="AP15" i="23"/>
  <c r="AI74" i="14"/>
  <c r="W53" i="24"/>
  <c r="W55" i="24" s="1"/>
  <c r="W64" i="24"/>
  <c r="W20" i="24"/>
  <c r="W65" i="24"/>
  <c r="W35" i="24"/>
  <c r="W37" i="24" s="1"/>
  <c r="AL93" i="15" s="1"/>
  <c r="W66" i="24"/>
  <c r="AK29" i="14"/>
  <c r="AL65" i="14"/>
  <c r="AL64" i="14" s="1"/>
  <c r="AL64" i="15"/>
  <c r="AJ233" i="15"/>
  <c r="AJ232" i="15" s="1"/>
  <c r="AJ230" i="15" s="1"/>
  <c r="AJ10" i="15" s="1"/>
  <c r="I28" i="9"/>
  <c r="J28" i="9" s="1"/>
  <c r="AE53" i="21"/>
  <c r="R17" i="13"/>
  <c r="AL23" i="14"/>
  <c r="AJ22" i="14" s="1"/>
  <c r="AL226" i="15"/>
  <c r="X5" i="22"/>
  <c r="X15" i="22" s="1"/>
  <c r="AM124" i="14"/>
  <c r="AT12" i="23"/>
  <c r="AN124" i="15"/>
  <c r="AK92" i="15"/>
  <c r="AK93" i="14"/>
  <c r="AK92" i="14" s="1"/>
  <c r="R29" i="13" s="1"/>
  <c r="AP86" i="15"/>
  <c r="AP90" i="14"/>
  <c r="AP86" i="14" s="1"/>
  <c r="AQ90" i="15"/>
  <c r="V67" i="24"/>
  <c r="AK84" i="15" s="1"/>
  <c r="V54" i="24"/>
  <c r="V36" i="24"/>
  <c r="V7" i="22"/>
  <c r="V16" i="22"/>
  <c r="V17" i="22" s="1"/>
  <c r="V18" i="22" s="1"/>
  <c r="AC36" i="21"/>
  <c r="O36" i="22"/>
  <c r="AC66" i="21"/>
  <c r="AI22" i="14"/>
  <c r="AL164" i="14"/>
  <c r="AL163" i="14" s="1"/>
  <c r="AL163" i="15"/>
  <c r="AG9" i="14"/>
  <c r="AG8" i="14" s="1"/>
  <c r="Q13" i="13"/>
  <c r="AN208" i="15" l="1"/>
  <c r="AK97" i="14"/>
  <c r="AL103" i="15"/>
  <c r="AM104" i="15"/>
  <c r="AL104" i="14"/>
  <c r="AL103" i="14" s="1"/>
  <c r="AL97" i="14" s="1"/>
  <c r="AK97" i="15"/>
  <c r="AI10" i="14"/>
  <c r="AI9" i="15"/>
  <c r="AK162" i="14"/>
  <c r="AP105" i="15"/>
  <c r="AO105" i="14"/>
  <c r="S43" i="13"/>
  <c r="AT14" i="23"/>
  <c r="AM135" i="14"/>
  <c r="AO145" i="15"/>
  <c r="AN144" i="15"/>
  <c r="AN135" i="15" s="1"/>
  <c r="AN145" i="14"/>
  <c r="AN144" i="14" s="1"/>
  <c r="AM102" i="14"/>
  <c r="AM98" i="14" s="1"/>
  <c r="AM98" i="15"/>
  <c r="R14" i="13"/>
  <c r="AL176" i="14"/>
  <c r="AL174" i="14" s="1"/>
  <c r="AL162" i="14" s="1"/>
  <c r="AM176" i="15"/>
  <c r="AL174" i="15"/>
  <c r="AL162" i="15" s="1"/>
  <c r="AN102" i="15"/>
  <c r="AL116" i="15"/>
  <c r="AL115" i="15" s="1"/>
  <c r="AL118" i="14"/>
  <c r="AL116" i="14" s="1"/>
  <c r="AL115" i="14" s="1"/>
  <c r="AN118" i="15"/>
  <c r="AO118" i="15" s="1"/>
  <c r="AM118" i="14"/>
  <c r="AM116" i="14" s="1"/>
  <c r="AM115" i="14" s="1"/>
  <c r="AM116" i="15"/>
  <c r="AM115" i="15" s="1"/>
  <c r="AI76" i="21"/>
  <c r="AI80" i="21" s="1"/>
  <c r="AF208" i="16"/>
  <c r="AF208" i="14" s="1"/>
  <c r="AH86" i="21"/>
  <c r="AH92" i="21"/>
  <c r="AH205" i="16" s="1"/>
  <c r="AG205" i="14"/>
  <c r="AG203" i="14" s="1"/>
  <c r="AG185" i="14" s="1"/>
  <c r="AG203" i="16"/>
  <c r="AG185" i="16" s="1"/>
  <c r="AG7" i="16" s="1"/>
  <c r="AJ74" i="21"/>
  <c r="AJ82" i="21"/>
  <c r="AJ198" i="16"/>
  <c r="AJ75" i="21"/>
  <c r="AI89" i="21"/>
  <c r="AI90" i="21"/>
  <c r="BG18" i="3"/>
  <c r="AI198" i="14"/>
  <c r="AI196" i="14" s="1"/>
  <c r="AI195" i="14" s="1"/>
  <c r="AI196" i="16"/>
  <c r="AI195" i="16" s="1"/>
  <c r="AH80" i="21"/>
  <c r="AH79" i="21"/>
  <c r="AI79" i="21"/>
  <c r="AF203" i="14"/>
  <c r="AF185" i="14" s="1"/>
  <c r="AH196" i="14"/>
  <c r="AH195" i="14" s="1"/>
  <c r="Q75" i="13"/>
  <c r="Q73" i="13" s="1"/>
  <c r="Q72" i="13" s="1"/>
  <c r="AK234" i="15"/>
  <c r="AQ160" i="14"/>
  <c r="T45" i="13" s="1"/>
  <c r="AR160" i="15"/>
  <c r="AJ10" i="14"/>
  <c r="AJ9" i="14" s="1"/>
  <c r="AJ8" i="14" s="1"/>
  <c r="AQ11" i="23"/>
  <c r="AJ9" i="15"/>
  <c r="AL92" i="15"/>
  <c r="AL93" i="14"/>
  <c r="AL92" i="14" s="1"/>
  <c r="AM164" i="14"/>
  <c r="AM163" i="14" s="1"/>
  <c r="AM163" i="15"/>
  <c r="AM11" i="15"/>
  <c r="AM24" i="14"/>
  <c r="AH49" i="21"/>
  <c r="T23" i="22"/>
  <c r="AH8" i="15"/>
  <c r="BE17" i="3"/>
  <c r="AL32" i="14"/>
  <c r="AS9" i="23"/>
  <c r="AL13" i="14"/>
  <c r="AT56" i="23"/>
  <c r="AU2" i="23"/>
  <c r="AT39" i="23"/>
  <c r="AT48" i="23"/>
  <c r="AT55" i="23"/>
  <c r="AT47" i="23"/>
  <c r="AT64" i="23"/>
  <c r="AT38" i="23"/>
  <c r="AT52" i="23"/>
  <c r="AT35" i="23"/>
  <c r="AT53" i="23"/>
  <c r="AT36" i="23"/>
  <c r="AT37" i="23"/>
  <c r="AT54" i="23"/>
  <c r="AK31" i="14"/>
  <c r="R16" i="13"/>
  <c r="AD68" i="21"/>
  <c r="AM65" i="14"/>
  <c r="AM64" i="14" s="1"/>
  <c r="AM64" i="15"/>
  <c r="AI9" i="14"/>
  <c r="AI8" i="14" s="1"/>
  <c r="W16" i="22"/>
  <c r="W17" i="22" s="1"/>
  <c r="W18" i="22" s="1"/>
  <c r="W7" i="22"/>
  <c r="AN124" i="14"/>
  <c r="AU12" i="23"/>
  <c r="AO124" i="15"/>
  <c r="AN3" i="15"/>
  <c r="AN113" i="15" s="1"/>
  <c r="AN113" i="14" s="1"/>
  <c r="S32" i="13" s="1"/>
  <c r="AN31" i="15"/>
  <c r="AN32" i="15"/>
  <c r="AO6" i="15"/>
  <c r="AO208" i="15" s="1"/>
  <c r="AN65" i="15"/>
  <c r="AN164" i="15"/>
  <c r="AN165" i="15"/>
  <c r="AN165" i="14" s="1"/>
  <c r="AN29" i="15"/>
  <c r="AN170" i="15"/>
  <c r="AN170" i="14" s="1"/>
  <c r="AN209" i="15"/>
  <c r="AN209" i="14" s="1"/>
  <c r="AN221" i="15"/>
  <c r="AN2" i="15"/>
  <c r="Y19" i="24"/>
  <c r="AN1" i="15"/>
  <c r="AN30" i="15"/>
  <c r="AN25" i="15"/>
  <c r="AN24" i="15"/>
  <c r="AN26" i="15"/>
  <c r="AN23" i="15"/>
  <c r="AM22" i="15" s="1"/>
  <c r="AI49" i="21"/>
  <c r="U23" i="22"/>
  <c r="AI8" i="15"/>
  <c r="BE18" i="3"/>
  <c r="AK233" i="15"/>
  <c r="AL29" i="14"/>
  <c r="Q12" i="13"/>
  <c r="Q11" i="13" s="1"/>
  <c r="Q18" i="13" s="1"/>
  <c r="AL22" i="15"/>
  <c r="AS10" i="23"/>
  <c r="AL11" i="14"/>
  <c r="AQ86" i="15"/>
  <c r="AQ90" i="14"/>
  <c r="AQ86" i="14" s="1"/>
  <c r="T28" i="13" s="1"/>
  <c r="AR90" i="15"/>
  <c r="AG51" i="21"/>
  <c r="W67" i="24"/>
  <c r="AL84" i="15" s="1"/>
  <c r="AK82" i="15"/>
  <c r="AK74" i="15" s="1"/>
  <c r="AK84" i="14"/>
  <c r="AK82" i="14" s="1"/>
  <c r="AL228" i="15"/>
  <c r="AL227" i="15" s="1"/>
  <c r="AL231" i="15" s="1"/>
  <c r="X6" i="22"/>
  <c r="S35" i="13"/>
  <c r="AC63" i="21"/>
  <c r="W54" i="24"/>
  <c r="W36" i="24"/>
  <c r="AF57" i="21"/>
  <c r="AF56" i="21"/>
  <c r="AF55" i="21" s="1"/>
  <c r="AM14" i="15"/>
  <c r="AM14" i="14" s="1"/>
  <c r="AM26" i="14"/>
  <c r="AE57" i="21"/>
  <c r="AE56" i="21"/>
  <c r="AE55" i="21" s="1"/>
  <c r="AE65" i="21" s="1"/>
  <c r="Y5" i="22"/>
  <c r="Y15" i="22" s="1"/>
  <c r="AM23" i="14"/>
  <c r="AM226" i="15"/>
  <c r="X20" i="24"/>
  <c r="X64" i="24"/>
  <c r="X35" i="24"/>
  <c r="X37" i="24" s="1"/>
  <c r="AM93" i="15" s="1"/>
  <c r="X65" i="24"/>
  <c r="X53" i="24"/>
  <c r="X55" i="24" s="1"/>
  <c r="X66" i="24"/>
  <c r="AM25" i="14"/>
  <c r="AM13" i="15"/>
  <c r="AM104" i="14" l="1"/>
  <c r="AM103" i="14" s="1"/>
  <c r="AN104" i="15"/>
  <c r="AM103" i="15"/>
  <c r="AS13" i="23"/>
  <c r="AL97" i="15"/>
  <c r="AP118" i="15"/>
  <c r="AQ118" i="15" s="1"/>
  <c r="AP105" i="14"/>
  <c r="AQ105" i="15"/>
  <c r="AG208" i="16"/>
  <c r="AG208" i="14" s="1"/>
  <c r="AN98" i="15"/>
  <c r="AN102" i="14"/>
  <c r="AN98" i="14" s="1"/>
  <c r="S30" i="13" s="1"/>
  <c r="AN176" i="15"/>
  <c r="AM176" i="14"/>
  <c r="AM174" i="14" s="1"/>
  <c r="AM162" i="14" s="1"/>
  <c r="AM174" i="15"/>
  <c r="AM162" i="15" s="1"/>
  <c r="AO102" i="15"/>
  <c r="AP116" i="15"/>
  <c r="AP115" i="15" s="1"/>
  <c r="AU14" i="23"/>
  <c r="AN135" i="14"/>
  <c r="AO118" i="14"/>
  <c r="AO116" i="14" s="1"/>
  <c r="AO115" i="14" s="1"/>
  <c r="AO116" i="15"/>
  <c r="AO115" i="15" s="1"/>
  <c r="AO144" i="15"/>
  <c r="AO135" i="15" s="1"/>
  <c r="AO145" i="14"/>
  <c r="AO144" i="14" s="1"/>
  <c r="AP145" i="15"/>
  <c r="AN116" i="15"/>
  <c r="AN115" i="15" s="1"/>
  <c r="AN118" i="14"/>
  <c r="AN116" i="14" s="1"/>
  <c r="AN115" i="14" s="1"/>
  <c r="S34" i="13" s="1"/>
  <c r="AI86" i="21"/>
  <c r="AI92" i="21"/>
  <c r="AI205" i="16" s="1"/>
  <c r="AJ90" i="21"/>
  <c r="AJ89" i="21"/>
  <c r="AJ196" i="16"/>
  <c r="AJ195" i="16" s="1"/>
  <c r="AJ198" i="14"/>
  <c r="AJ196" i="14" s="1"/>
  <c r="AJ195" i="14" s="1"/>
  <c r="AJ76" i="21"/>
  <c r="AH205" i="14"/>
  <c r="AH203" i="16"/>
  <c r="AH185" i="16" s="1"/>
  <c r="AH7" i="16" s="1"/>
  <c r="AK232" i="15"/>
  <c r="AK230" i="15" s="1"/>
  <c r="AK10" i="15" s="1"/>
  <c r="AK9" i="15" s="1"/>
  <c r="X67" i="24"/>
  <c r="AM84" i="15" s="1"/>
  <c r="AM84" i="14" s="1"/>
  <c r="AM82" i="14" s="1"/>
  <c r="AI51" i="21"/>
  <c r="AI53" i="21" s="1"/>
  <c r="AR160" i="14"/>
  <c r="AS160" i="15"/>
  <c r="AM32" i="14"/>
  <c r="AE68" i="21"/>
  <c r="AF65" i="21"/>
  <c r="AN25" i="14"/>
  <c r="AN13" i="15"/>
  <c r="AD63" i="21"/>
  <c r="AF36" i="21"/>
  <c r="R36" i="22"/>
  <c r="AF66" i="21"/>
  <c r="Y65" i="24"/>
  <c r="Y64" i="24"/>
  <c r="Y20" i="24"/>
  <c r="Y35" i="24"/>
  <c r="Y37" i="24" s="1"/>
  <c r="Y53" i="24"/>
  <c r="Y55" i="24" s="1"/>
  <c r="Y66" i="24"/>
  <c r="AM92" i="15"/>
  <c r="AM93" i="14"/>
  <c r="AM92" i="14" s="1"/>
  <c r="AM228" i="15"/>
  <c r="AM233" i="15" s="1"/>
  <c r="Y6" i="22"/>
  <c r="X16" i="22"/>
  <c r="X17" i="22" s="1"/>
  <c r="X18" i="22" s="1"/>
  <c r="X7" i="22"/>
  <c r="AL234" i="15"/>
  <c r="AH51" i="21"/>
  <c r="X54" i="24"/>
  <c r="X36" i="24"/>
  <c r="AL233" i="15"/>
  <c r="AM234" i="15" s="1"/>
  <c r="I30" i="9"/>
  <c r="J30" i="9" s="1"/>
  <c r="AG53" i="21"/>
  <c r="AO124" i="14"/>
  <c r="AV12" i="23"/>
  <c r="AP124" i="15"/>
  <c r="AR15" i="23"/>
  <c r="AK74" i="14"/>
  <c r="R27" i="13"/>
  <c r="AV2" i="23"/>
  <c r="AU48" i="23"/>
  <c r="AU38" i="23"/>
  <c r="AU55" i="23"/>
  <c r="AU56" i="23"/>
  <c r="AU47" i="23"/>
  <c r="AU64" i="23"/>
  <c r="AU39" i="23"/>
  <c r="AU35" i="23"/>
  <c r="AU36" i="23"/>
  <c r="AU37" i="23"/>
  <c r="AU53" i="23"/>
  <c r="AU52" i="23"/>
  <c r="AU54" i="23"/>
  <c r="AR90" i="14"/>
  <c r="AR86" i="14" s="1"/>
  <c r="AR86" i="15"/>
  <c r="AS90" i="15"/>
  <c r="AK22" i="14"/>
  <c r="AM13" i="14"/>
  <c r="AM31" i="14" s="1"/>
  <c r="AT9" i="23"/>
  <c r="AL84" i="14"/>
  <c r="AL82" i="14" s="1"/>
  <c r="AL82" i="15"/>
  <c r="AL74" i="15" s="1"/>
  <c r="AN164" i="14"/>
  <c r="AN163" i="14" s="1"/>
  <c r="AN163" i="15"/>
  <c r="AM11" i="14"/>
  <c r="AM30" i="14" s="1"/>
  <c r="AT10" i="23"/>
  <c r="AL30" i="14"/>
  <c r="AN93" i="15"/>
  <c r="AE36" i="21"/>
  <c r="Q36" i="22"/>
  <c r="AE66" i="21"/>
  <c r="AN65" i="14"/>
  <c r="AN64" i="14" s="1"/>
  <c r="AN64" i="15"/>
  <c r="AJ49" i="21"/>
  <c r="V23" i="22"/>
  <c r="AJ8" i="15"/>
  <c r="BE19" i="3"/>
  <c r="AM29" i="14"/>
  <c r="AN23" i="14"/>
  <c r="AN29" i="14" s="1"/>
  <c r="AN226" i="15"/>
  <c r="Z5" i="22"/>
  <c r="Z15" i="22" s="1"/>
  <c r="AO170" i="15"/>
  <c r="AO170" i="14" s="1"/>
  <c r="AO209" i="15"/>
  <c r="AO209" i="14" s="1"/>
  <c r="AO221" i="15"/>
  <c r="Z19" i="24"/>
  <c r="AO29" i="15"/>
  <c r="AO1" i="15"/>
  <c r="AO2" i="15"/>
  <c r="AO3" i="15"/>
  <c r="AO113" i="15" s="1"/>
  <c r="AO113" i="14" s="1"/>
  <c r="AP6" i="15"/>
  <c r="AO165" i="15"/>
  <c r="AO165" i="14" s="1"/>
  <c r="AO164" i="15"/>
  <c r="AO32" i="15"/>
  <c r="AO65" i="15"/>
  <c r="AO31" i="15"/>
  <c r="AO30" i="15"/>
  <c r="AO24" i="15"/>
  <c r="AO25" i="15"/>
  <c r="AO23" i="15"/>
  <c r="AO26" i="15"/>
  <c r="AL31" i="14"/>
  <c r="AN14" i="15"/>
  <c r="AN14" i="14" s="1"/>
  <c r="S17" i="13" s="1"/>
  <c r="AN26" i="14"/>
  <c r="AN24" i="14"/>
  <c r="AN11" i="15"/>
  <c r="AT13" i="23" l="1"/>
  <c r="AM97" i="15"/>
  <c r="AN103" i="15"/>
  <c r="AN104" i="14"/>
  <c r="AN103" i="14" s="1"/>
  <c r="AN97" i="14" s="1"/>
  <c r="AO104" i="15"/>
  <c r="AM97" i="14"/>
  <c r="S31" i="13"/>
  <c r="AM82" i="15"/>
  <c r="AM74" i="15" s="1"/>
  <c r="Y67" i="24"/>
  <c r="AN84" i="15" s="1"/>
  <c r="AN82" i="15" s="1"/>
  <c r="AK10" i="14"/>
  <c r="AR11" i="23"/>
  <c r="AQ118" i="14"/>
  <c r="AQ116" i="14" s="1"/>
  <c r="AQ115" i="14" s="1"/>
  <c r="T34" i="13" s="1"/>
  <c r="AQ116" i="15"/>
  <c r="AQ115" i="15" s="1"/>
  <c r="AR118" i="15"/>
  <c r="AR116" i="15" s="1"/>
  <c r="AR115" i="15" s="1"/>
  <c r="AR105" i="15"/>
  <c r="AQ105" i="14"/>
  <c r="AP118" i="14"/>
  <c r="AP116" i="14" s="1"/>
  <c r="AP115" i="14" s="1"/>
  <c r="AO102" i="14"/>
  <c r="AO98" i="14" s="1"/>
  <c r="AO98" i="15"/>
  <c r="AN174" i="15"/>
  <c r="AN176" i="14"/>
  <c r="AN174" i="14" s="1"/>
  <c r="S48" i="13" s="1"/>
  <c r="AO176" i="15"/>
  <c r="AN162" i="15"/>
  <c r="AP144" i="15"/>
  <c r="AP135" i="15" s="1"/>
  <c r="AP145" i="14"/>
  <c r="AP144" i="14" s="1"/>
  <c r="AQ145" i="15"/>
  <c r="AP102" i="15"/>
  <c r="AO135" i="14"/>
  <c r="AV14" i="23"/>
  <c r="AN234" i="15"/>
  <c r="I32" i="9"/>
  <c r="J32" i="9" s="1"/>
  <c r="AH208" i="16"/>
  <c r="AH208" i="14" s="1"/>
  <c r="Q92" i="13" s="1"/>
  <c r="Q95" i="13" s="1"/>
  <c r="AH203" i="14"/>
  <c r="AH185" i="14" s="1"/>
  <c r="Q54" i="13"/>
  <c r="Q52" i="13" s="1"/>
  <c r="Q51" i="13" s="1"/>
  <c r="AJ79" i="21"/>
  <c r="AJ80" i="21"/>
  <c r="AJ92" i="21"/>
  <c r="AJ205" i="16" s="1"/>
  <c r="AJ86" i="21"/>
  <c r="AI203" i="16"/>
  <c r="AI185" i="16" s="1"/>
  <c r="AI7" i="16" s="1"/>
  <c r="AI205" i="14"/>
  <c r="AI203" i="14" s="1"/>
  <c r="AI185" i="14" s="1"/>
  <c r="AS160" i="14"/>
  <c r="AT160" i="15"/>
  <c r="S47" i="13"/>
  <c r="AU10" i="23"/>
  <c r="AN11" i="14"/>
  <c r="AO65" i="14"/>
  <c r="AO64" i="14" s="1"/>
  <c r="AO64" i="15"/>
  <c r="AN228" i="15"/>
  <c r="Z6" i="22"/>
  <c r="AT15" i="23"/>
  <c r="AM74" i="14"/>
  <c r="AL22" i="14"/>
  <c r="AF68" i="21"/>
  <c r="AF63" i="21" s="1"/>
  <c r="AV55" i="23"/>
  <c r="AV48" i="23"/>
  <c r="AW2" i="23"/>
  <c r="AV38" i="23"/>
  <c r="AV56" i="23"/>
  <c r="AV39" i="23"/>
  <c r="AV47" i="23"/>
  <c r="AV64" i="23"/>
  <c r="AV53" i="23"/>
  <c r="AV52" i="23"/>
  <c r="AV35" i="23"/>
  <c r="AV36" i="23"/>
  <c r="AV54" i="23"/>
  <c r="AV37" i="23"/>
  <c r="AG57" i="21"/>
  <c r="AG56" i="21"/>
  <c r="AG55" i="21" s="1"/>
  <c r="AO164" i="14"/>
  <c r="AO163" i="14" s="1"/>
  <c r="AO163" i="15"/>
  <c r="AS90" i="14"/>
  <c r="AS86" i="14" s="1"/>
  <c r="AS86" i="15"/>
  <c r="AT90" i="15"/>
  <c r="AM227" i="15"/>
  <c r="AM231" i="15" s="1"/>
  <c r="Y16" i="22"/>
  <c r="Y17" i="22" s="1"/>
  <c r="Y18" i="22" s="1"/>
  <c r="Y7" i="22"/>
  <c r="AP1" i="15"/>
  <c r="AP2" i="15"/>
  <c r="AP3" i="15"/>
  <c r="AP113" i="15" s="1"/>
  <c r="AP113" i="14" s="1"/>
  <c r="AQ6" i="15"/>
  <c r="AP65" i="15"/>
  <c r="AP164" i="15"/>
  <c r="AP165" i="15"/>
  <c r="AP165" i="14" s="1"/>
  <c r="AP170" i="15"/>
  <c r="AP170" i="14" s="1"/>
  <c r="AA19" i="24"/>
  <c r="AP29" i="15"/>
  <c r="AP30" i="15"/>
  <c r="AP31" i="15"/>
  <c r="AP209" i="15"/>
  <c r="AP209" i="14" s="1"/>
  <c r="AP221" i="15"/>
  <c r="AP32" i="15"/>
  <c r="AP24" i="15"/>
  <c r="AP25" i="15"/>
  <c r="AP23" i="15"/>
  <c r="AP26" i="15"/>
  <c r="AL232" i="15"/>
  <c r="AL230" i="15" s="1"/>
  <c r="AL10" i="15" s="1"/>
  <c r="AM232" i="15"/>
  <c r="AE63" i="21"/>
  <c r="AJ51" i="21"/>
  <c r="AN92" i="15"/>
  <c r="AN93" i="14"/>
  <c r="AN92" i="14" s="1"/>
  <c r="S29" i="13" s="1"/>
  <c r="AI57" i="21"/>
  <c r="AI56" i="21"/>
  <c r="AI55" i="21" s="1"/>
  <c r="AK9" i="14"/>
  <c r="AK8" i="14" s="1"/>
  <c r="R13" i="13"/>
  <c r="R12" i="13" s="1"/>
  <c r="R11" i="13" s="1"/>
  <c r="R18" i="13" s="1"/>
  <c r="AO14" i="15"/>
  <c r="AO14" i="14" s="1"/>
  <c r="AO26" i="14"/>
  <c r="Z64" i="24"/>
  <c r="Z35" i="24"/>
  <c r="Z37" i="24" s="1"/>
  <c r="AO93" i="15" s="1"/>
  <c r="Z53" i="24"/>
  <c r="Z55" i="24" s="1"/>
  <c r="Z20" i="24"/>
  <c r="Z65" i="24"/>
  <c r="Z66" i="24"/>
  <c r="AO23" i="14"/>
  <c r="AM22" i="14" s="1"/>
  <c r="AA5" i="22"/>
  <c r="AA15" i="22" s="1"/>
  <c r="AO226" i="15"/>
  <c r="AN22" i="15"/>
  <c r="Y54" i="24"/>
  <c r="Y36" i="24"/>
  <c r="AN13" i="14"/>
  <c r="AU9" i="23"/>
  <c r="AK8" i="15"/>
  <c r="AK49" i="21"/>
  <c r="W23" i="22"/>
  <c r="BE20" i="3"/>
  <c r="AN32" i="14"/>
  <c r="AO25" i="14"/>
  <c r="AO13" i="15"/>
  <c r="S24" i="13"/>
  <c r="AP124" i="14"/>
  <c r="AW12" i="23"/>
  <c r="AQ124" i="15"/>
  <c r="AP208" i="15"/>
  <c r="AO11" i="15"/>
  <c r="AO24" i="14"/>
  <c r="AS15" i="23"/>
  <c r="AL74" i="14"/>
  <c r="I31" i="9"/>
  <c r="J31" i="9" s="1"/>
  <c r="AH53" i="21"/>
  <c r="AN84" i="14" l="1"/>
  <c r="AN82" i="14" s="1"/>
  <c r="S27" i="13" s="1"/>
  <c r="AO104" i="14"/>
  <c r="AO103" i="14" s="1"/>
  <c r="AO97" i="14" s="1"/>
  <c r="AO103" i="15"/>
  <c r="AP104" i="15"/>
  <c r="AS118" i="15"/>
  <c r="AT118" i="15" s="1"/>
  <c r="AT118" i="14" s="1"/>
  <c r="AT116" i="14" s="1"/>
  <c r="AT115" i="14" s="1"/>
  <c r="AN97" i="15"/>
  <c r="AU13" i="23"/>
  <c r="AR118" i="14"/>
  <c r="AR116" i="14" s="1"/>
  <c r="AR115" i="14" s="1"/>
  <c r="AN162" i="14"/>
  <c r="AR105" i="14"/>
  <c r="AS105" i="15"/>
  <c r="AP102" i="14"/>
  <c r="AP98" i="14" s="1"/>
  <c r="AP98" i="15"/>
  <c r="AQ145" i="14"/>
  <c r="AQ144" i="14" s="1"/>
  <c r="AQ144" i="15"/>
  <c r="AQ135" i="15" s="1"/>
  <c r="AR145" i="15"/>
  <c r="AP135" i="14"/>
  <c r="AW14" i="23"/>
  <c r="AO174" i="15"/>
  <c r="AO162" i="15" s="1"/>
  <c r="AO176" i="14"/>
  <c r="AO174" i="14" s="1"/>
  <c r="AO162" i="14" s="1"/>
  <c r="AP176" i="15"/>
  <c r="AS118" i="14"/>
  <c r="AS116" i="14" s="1"/>
  <c r="AS115" i="14" s="1"/>
  <c r="AS116" i="15"/>
  <c r="AS115" i="15" s="1"/>
  <c r="AQ102" i="15"/>
  <c r="AR102" i="15" s="1"/>
  <c r="AU118" i="15"/>
  <c r="AV118" i="15" s="1"/>
  <c r="AJ203" i="16"/>
  <c r="AJ185" i="16" s="1"/>
  <c r="AJ7" i="16" s="1"/>
  <c r="AJ205" i="14"/>
  <c r="AI208" i="16"/>
  <c r="AI208" i="14" s="1"/>
  <c r="AQ208" i="15"/>
  <c r="AU160" i="15"/>
  <c r="AT160" i="14"/>
  <c r="U45" i="13" s="1"/>
  <c r="AO92" i="15"/>
  <c r="AO93" i="14"/>
  <c r="AO92" i="14" s="1"/>
  <c r="AH57" i="21"/>
  <c r="AH56" i="21"/>
  <c r="AH55" i="21" s="1"/>
  <c r="Z36" i="24"/>
  <c r="Z54" i="24"/>
  <c r="AO29" i="14"/>
  <c r="AP13" i="15"/>
  <c r="AP25" i="14"/>
  <c r="AN30" i="14"/>
  <c r="S14" i="13"/>
  <c r="AP11" i="15"/>
  <c r="AP24" i="14"/>
  <c r="AW39" i="23"/>
  <c r="AW48" i="23"/>
  <c r="AW56" i="23"/>
  <c r="AX2" i="23"/>
  <c r="AW47" i="23"/>
  <c r="AW55" i="23"/>
  <c r="AW64" i="23"/>
  <c r="AW38" i="23"/>
  <c r="AW53" i="23"/>
  <c r="AW52" i="23"/>
  <c r="AW36" i="23"/>
  <c r="AW37" i="23"/>
  <c r="AW54" i="23"/>
  <c r="AW35" i="23"/>
  <c r="AP23" i="14"/>
  <c r="AN22" i="14" s="1"/>
  <c r="AB5" i="22"/>
  <c r="AB15" i="22" s="1"/>
  <c r="AP226" i="15"/>
  <c r="AO22" i="15"/>
  <c r="AV9" i="23"/>
  <c r="AO13" i="14"/>
  <c r="AU15" i="23"/>
  <c r="AN74" i="14"/>
  <c r="AA6" i="22"/>
  <c r="AO228" i="15"/>
  <c r="AN74" i="15"/>
  <c r="AO32" i="14"/>
  <c r="AS11" i="23"/>
  <c r="AL10" i="14"/>
  <c r="AL9" i="15"/>
  <c r="AG36" i="21"/>
  <c r="S36" i="22"/>
  <c r="AG66" i="21"/>
  <c r="AG65" i="21"/>
  <c r="AV10" i="23"/>
  <c r="AO11" i="14"/>
  <c r="I33" i="9"/>
  <c r="Z16" i="22"/>
  <c r="Z17" i="22" s="1"/>
  <c r="Z18" i="22" s="1"/>
  <c r="Z7" i="22"/>
  <c r="AK51" i="21"/>
  <c r="AA20" i="24"/>
  <c r="AA35" i="24"/>
  <c r="AA37" i="24" s="1"/>
  <c r="AP93" i="15" s="1"/>
  <c r="AA53" i="24"/>
  <c r="AA55" i="24" s="1"/>
  <c r="AA65" i="24"/>
  <c r="AA64" i="24"/>
  <c r="AA66" i="24"/>
  <c r="AG68" i="21"/>
  <c r="AN233" i="15"/>
  <c r="AN232" i="15" s="1"/>
  <c r="AN227" i="15"/>
  <c r="AN231" i="15" s="1"/>
  <c r="AX12" i="23"/>
  <c r="AQ124" i="14"/>
  <c r="AR124" i="15"/>
  <c r="AM230" i="15"/>
  <c r="AM10" i="15" s="1"/>
  <c r="AN31" i="14"/>
  <c r="S16" i="13"/>
  <c r="AP164" i="14"/>
  <c r="AP163" i="14" s="1"/>
  <c r="AP163" i="15"/>
  <c r="U36" i="22"/>
  <c r="AI36" i="21"/>
  <c r="AI66" i="21"/>
  <c r="AP64" i="15"/>
  <c r="AP65" i="14"/>
  <c r="AP64" i="14" s="1"/>
  <c r="AT90" i="14"/>
  <c r="AT86" i="14" s="1"/>
  <c r="U28" i="13" s="1"/>
  <c r="AT86" i="15"/>
  <c r="AU90" i="15"/>
  <c r="Z67" i="24"/>
  <c r="AO84" i="15" s="1"/>
  <c r="AP14" i="15"/>
  <c r="AP14" i="14" s="1"/>
  <c r="AP26" i="14"/>
  <c r="AR6" i="15"/>
  <c r="AQ65" i="15"/>
  <c r="AQ164" i="15"/>
  <c r="AQ165" i="15"/>
  <c r="AQ165" i="14" s="1"/>
  <c r="AQ170" i="15"/>
  <c r="AQ170" i="14" s="1"/>
  <c r="AQ209" i="15"/>
  <c r="AQ209" i="14" s="1"/>
  <c r="AQ221" i="15"/>
  <c r="AB19" i="24"/>
  <c r="AQ1" i="15"/>
  <c r="AQ2" i="15"/>
  <c r="AQ3" i="15"/>
  <c r="AQ113" i="15" s="1"/>
  <c r="AQ113" i="14" s="1"/>
  <c r="T32" i="13" s="1"/>
  <c r="AQ30" i="15"/>
  <c r="AQ31" i="15"/>
  <c r="AQ29" i="15"/>
  <c r="AQ32" i="15"/>
  <c r="AQ25" i="15"/>
  <c r="AQ24" i="15"/>
  <c r="AQ26" i="15"/>
  <c r="AQ23" i="15"/>
  <c r="AP22" i="15" s="1"/>
  <c r="AT116" i="15" l="1"/>
  <c r="AT115" i="15" s="1"/>
  <c r="AP103" i="15"/>
  <c r="AP104" i="14"/>
  <c r="AP103" i="14" s="1"/>
  <c r="AP97" i="14" s="1"/>
  <c r="AQ104" i="15"/>
  <c r="AV13" i="23"/>
  <c r="AO97" i="15"/>
  <c r="AR208" i="15"/>
  <c r="U34" i="13"/>
  <c r="AS105" i="14"/>
  <c r="AT105" i="15"/>
  <c r="AR98" i="15"/>
  <c r="AR102" i="14"/>
  <c r="AR98" i="14" s="1"/>
  <c r="AV116" i="15"/>
  <c r="AV115" i="15" s="1"/>
  <c r="AV118" i="14"/>
  <c r="AV116" i="14" s="1"/>
  <c r="AV115" i="14" s="1"/>
  <c r="AQ176" i="15"/>
  <c r="AP176" i="14"/>
  <c r="AP174" i="14" s="1"/>
  <c r="AP162" i="14" s="1"/>
  <c r="AP174" i="15"/>
  <c r="AR144" i="15"/>
  <c r="AR135" i="15" s="1"/>
  <c r="AR145" i="14"/>
  <c r="AR144" i="14" s="1"/>
  <c r="AS145" i="15"/>
  <c r="AP162" i="15"/>
  <c r="T43" i="13"/>
  <c r="AX14" i="23"/>
  <c r="AQ135" i="14"/>
  <c r="AU116" i="15"/>
  <c r="AU115" i="15" s="1"/>
  <c r="AU118" i="14"/>
  <c r="AU116" i="14" s="1"/>
  <c r="AU115" i="14" s="1"/>
  <c r="AW118" i="15"/>
  <c r="AX118" i="15" s="1"/>
  <c r="AQ102" i="14"/>
  <c r="AQ98" i="14" s="1"/>
  <c r="T30" i="13" s="1"/>
  <c r="AQ98" i="15"/>
  <c r="AS102" i="15"/>
  <c r="AJ208" i="16"/>
  <c r="AJ208" i="14" s="1"/>
  <c r="AP29" i="14"/>
  <c r="AU160" i="14"/>
  <c r="AV160" i="15"/>
  <c r="AN230" i="15"/>
  <c r="AN10" i="15" s="1"/>
  <c r="AU11" i="23" s="1"/>
  <c r="AO234" i="15"/>
  <c r="AP93" i="14"/>
  <c r="AP92" i="14" s="1"/>
  <c r="AP92" i="15"/>
  <c r="AM10" i="14"/>
  <c r="AM9" i="14" s="1"/>
  <c r="AM8" i="14" s="1"/>
  <c r="AM9" i="15"/>
  <c r="AT11" i="23"/>
  <c r="AO233" i="15"/>
  <c r="AP234" i="15"/>
  <c r="AW9" i="23"/>
  <c r="AP13" i="14"/>
  <c r="AP31" i="14" s="1"/>
  <c r="AG63" i="21"/>
  <c r="AH65" i="21"/>
  <c r="AA16" i="22"/>
  <c r="AA17" i="22" s="1"/>
  <c r="AA18" i="22" s="1"/>
  <c r="AA7" i="22"/>
  <c r="AH68" i="21"/>
  <c r="AQ14" i="15"/>
  <c r="AQ14" i="14" s="1"/>
  <c r="AQ26" i="14"/>
  <c r="AQ164" i="14"/>
  <c r="AQ163" i="14" s="1"/>
  <c r="AQ163" i="15"/>
  <c r="AA67" i="24"/>
  <c r="AP84" i="15" s="1"/>
  <c r="AQ11" i="15"/>
  <c r="AQ24" i="14"/>
  <c r="AQ64" i="15"/>
  <c r="AQ65" i="14"/>
  <c r="AQ64" i="14" s="1"/>
  <c r="T24" i="13" s="1"/>
  <c r="X23" i="22"/>
  <c r="AL49" i="21"/>
  <c r="AL8" i="15"/>
  <c r="BE21" i="3"/>
  <c r="AW10" i="23"/>
  <c r="AP11" i="14"/>
  <c r="AP30" i="14" s="1"/>
  <c r="AH36" i="21"/>
  <c r="T36" i="22"/>
  <c r="AH66" i="21"/>
  <c r="AQ25" i="14"/>
  <c r="AQ13" i="15"/>
  <c r="AS6" i="15"/>
  <c r="AS208" i="15" s="1"/>
  <c r="AR65" i="15"/>
  <c r="AR30" i="15"/>
  <c r="AR164" i="15"/>
  <c r="AR165" i="15"/>
  <c r="AR165" i="14" s="1"/>
  <c r="AR31" i="15"/>
  <c r="AR170" i="15"/>
  <c r="AR170" i="14" s="1"/>
  <c r="AR32" i="15"/>
  <c r="AR209" i="15"/>
  <c r="AR209" i="14" s="1"/>
  <c r="AR221" i="15"/>
  <c r="AC19" i="24"/>
  <c r="AR1" i="15"/>
  <c r="AR29" i="15"/>
  <c r="AR2" i="15"/>
  <c r="AR3" i="15"/>
  <c r="AR113" i="15" s="1"/>
  <c r="AR113" i="14" s="1"/>
  <c r="AR24" i="15"/>
  <c r="AR25" i="15"/>
  <c r="AR23" i="15"/>
  <c r="AQ22" i="15" s="1"/>
  <c r="AR26" i="15"/>
  <c r="AR124" i="14"/>
  <c r="AY12" i="23"/>
  <c r="AS124" i="15"/>
  <c r="AL9" i="14"/>
  <c r="AL8" i="14" s="1"/>
  <c r="T47" i="13"/>
  <c r="AY2" i="23"/>
  <c r="AX38" i="23"/>
  <c r="AX48" i="23"/>
  <c r="AX55" i="23"/>
  <c r="AX56" i="23"/>
  <c r="AX64" i="23"/>
  <c r="AX47" i="23"/>
  <c r="AX39" i="23"/>
  <c r="AX53" i="23"/>
  <c r="AX52" i="23"/>
  <c r="AX35" i="23"/>
  <c r="AX36" i="23"/>
  <c r="AX37" i="23"/>
  <c r="AX54" i="23"/>
  <c r="AQ23" i="14"/>
  <c r="AQ226" i="15"/>
  <c r="AC5" i="22"/>
  <c r="AC15" i="22" s="1"/>
  <c r="AP32" i="14"/>
  <c r="AA36" i="24"/>
  <c r="AA54" i="24"/>
  <c r="AN9" i="15"/>
  <c r="AP228" i="15"/>
  <c r="AP227" i="15" s="1"/>
  <c r="AP231" i="15" s="1"/>
  <c r="AB6" i="22"/>
  <c r="AO82" i="15"/>
  <c r="AO74" i="15" s="1"/>
  <c r="AO84" i="14"/>
  <c r="AO82" i="14" s="1"/>
  <c r="AO30" i="14"/>
  <c r="AU90" i="14"/>
  <c r="AU86" i="14" s="1"/>
  <c r="AU86" i="15"/>
  <c r="AV90" i="15"/>
  <c r="AO31" i="14"/>
  <c r="I34" i="9"/>
  <c r="T35" i="13"/>
  <c r="AB20" i="24"/>
  <c r="AB35" i="24"/>
  <c r="AB37" i="24" s="1"/>
  <c r="AQ93" i="15" s="1"/>
  <c r="AB53" i="24"/>
  <c r="AB55" i="24" s="1"/>
  <c r="AB64" i="24"/>
  <c r="AB65" i="24"/>
  <c r="AB66" i="24"/>
  <c r="AO227" i="15"/>
  <c r="AO231" i="15" s="1"/>
  <c r="AR104" i="15" l="1"/>
  <c r="AQ104" i="14"/>
  <c r="AQ103" i="14" s="1"/>
  <c r="AQ103" i="15"/>
  <c r="AW13" i="23"/>
  <c r="AP97" i="15"/>
  <c r="AX116" i="15"/>
  <c r="AX115" i="15" s="1"/>
  <c r="AX118" i="14"/>
  <c r="AX116" i="14" s="1"/>
  <c r="AX115" i="14" s="1"/>
  <c r="AN10" i="14"/>
  <c r="AN9" i="14" s="1"/>
  <c r="AN8" i="14" s="1"/>
  <c r="AT105" i="14"/>
  <c r="AU105" i="15"/>
  <c r="AS145" i="14"/>
  <c r="AS144" i="14" s="1"/>
  <c r="AS144" i="15"/>
  <c r="AS135" i="15" s="1"/>
  <c r="AT145" i="15"/>
  <c r="AY14" i="23"/>
  <c r="AR135" i="14"/>
  <c r="AO232" i="15"/>
  <c r="AO230" i="15" s="1"/>
  <c r="AO10" i="15" s="1"/>
  <c r="AQ176" i="14"/>
  <c r="AQ174" i="14" s="1"/>
  <c r="T48" i="13" s="1"/>
  <c r="AQ174" i="15"/>
  <c r="AR176" i="15"/>
  <c r="AQ162" i="15"/>
  <c r="AY118" i="15"/>
  <c r="AY116" i="15" s="1"/>
  <c r="AY115" i="15" s="1"/>
  <c r="AS102" i="14"/>
  <c r="AS98" i="14" s="1"/>
  <c r="AS98" i="15"/>
  <c r="AT102" i="15"/>
  <c r="AW116" i="15"/>
  <c r="AW115" i="15" s="1"/>
  <c r="AW118" i="14"/>
  <c r="AW116" i="14" s="1"/>
  <c r="AW115" i="14" s="1"/>
  <c r="V34" i="13" s="1"/>
  <c r="AV160" i="14"/>
  <c r="AW160" i="15"/>
  <c r="AQ32" i="14"/>
  <c r="AQ228" i="15"/>
  <c r="AQ233" i="15" s="1"/>
  <c r="AC6" i="22"/>
  <c r="Z23" i="22"/>
  <c r="AN8" i="15"/>
  <c r="AN49" i="21"/>
  <c r="BE23" i="3"/>
  <c r="AO22" i="14"/>
  <c r="AZ12" i="23"/>
  <c r="AS124" i="14"/>
  <c r="AT124" i="15"/>
  <c r="AC64" i="24"/>
  <c r="AC65" i="24"/>
  <c r="AC53" i="24"/>
  <c r="AC55" i="24" s="1"/>
  <c r="AC20" i="24"/>
  <c r="AC35" i="24"/>
  <c r="AC37" i="24" s="1"/>
  <c r="AR93" i="15" s="1"/>
  <c r="AC66" i="24"/>
  <c r="AP84" i="14"/>
  <c r="AP82" i="14" s="1"/>
  <c r="AP82" i="15"/>
  <c r="AP74" i="15" s="1"/>
  <c r="AB36" i="24"/>
  <c r="AB54" i="24"/>
  <c r="AY64" i="23"/>
  <c r="AY56" i="23"/>
  <c r="AY39" i="23"/>
  <c r="AY55" i="23"/>
  <c r="AY47" i="23"/>
  <c r="AY38" i="23"/>
  <c r="AY48" i="23"/>
  <c r="AZ2" i="23"/>
  <c r="AY53" i="23"/>
  <c r="AY35" i="23"/>
  <c r="AY52" i="23"/>
  <c r="AY36" i="23"/>
  <c r="AY54" i="23"/>
  <c r="AY37" i="23"/>
  <c r="AV86" i="15"/>
  <c r="AV90" i="14"/>
  <c r="AV86" i="14" s="1"/>
  <c r="AW90" i="15"/>
  <c r="AV15" i="23"/>
  <c r="AO74" i="14"/>
  <c r="AQ29" i="14"/>
  <c r="V34" i="9"/>
  <c r="AR26" i="14"/>
  <c r="AR14" i="15"/>
  <c r="AR14" i="14" s="1"/>
  <c r="AM49" i="21"/>
  <c r="Y23" i="22"/>
  <c r="AM8" i="15"/>
  <c r="BE22" i="3"/>
  <c r="AB16" i="22"/>
  <c r="AB17" i="22" s="1"/>
  <c r="AB18" i="22" s="1"/>
  <c r="AB7" i="22"/>
  <c r="AR164" i="14"/>
  <c r="AR163" i="14" s="1"/>
  <c r="AR163" i="15"/>
  <c r="AL51" i="21"/>
  <c r="AP233" i="15"/>
  <c r="AP232" i="15" s="1"/>
  <c r="AP230" i="15" s="1"/>
  <c r="AP10" i="15" s="1"/>
  <c r="AR23" i="14"/>
  <c r="AR226" i="15"/>
  <c r="AD5" i="22"/>
  <c r="AD15" i="22" s="1"/>
  <c r="AH63" i="21"/>
  <c r="AI65" i="21"/>
  <c r="AR13" i="15"/>
  <c r="AR25" i="14"/>
  <c r="AR65" i="14"/>
  <c r="AR64" i="14" s="1"/>
  <c r="AR64" i="15"/>
  <c r="AR24" i="14"/>
  <c r="AR11" i="15"/>
  <c r="AT6" i="15"/>
  <c r="AS65" i="15"/>
  <c r="AS164" i="15"/>
  <c r="AS29" i="15"/>
  <c r="AS165" i="15"/>
  <c r="AS165" i="14" s="1"/>
  <c r="AS170" i="15"/>
  <c r="AS170" i="14" s="1"/>
  <c r="AS209" i="15"/>
  <c r="AS209" i="14" s="1"/>
  <c r="AS30" i="15"/>
  <c r="AS221" i="15"/>
  <c r="AS3" i="15"/>
  <c r="AS113" i="15" s="1"/>
  <c r="AS113" i="14" s="1"/>
  <c r="AS31" i="15"/>
  <c r="AS32" i="15"/>
  <c r="AD19" i="24"/>
  <c r="AS1" i="15"/>
  <c r="AS2" i="15"/>
  <c r="AS24" i="15"/>
  <c r="AS25" i="15"/>
  <c r="AS23" i="15"/>
  <c r="AS26" i="15"/>
  <c r="AI68" i="21"/>
  <c r="T17" i="13"/>
  <c r="AQ93" i="14"/>
  <c r="AQ92" i="14" s="1"/>
  <c r="T29" i="13" s="1"/>
  <c r="AQ92" i="15"/>
  <c r="AB67" i="24"/>
  <c r="AQ84" i="15" s="1"/>
  <c r="AX9" i="23"/>
  <c r="AQ13" i="14"/>
  <c r="AX10" i="23"/>
  <c r="AQ11" i="14"/>
  <c r="S13" i="13"/>
  <c r="S12" i="13" s="1"/>
  <c r="S11" i="13" s="1"/>
  <c r="S18" i="13" s="1"/>
  <c r="AX13" i="23" l="1"/>
  <c r="AQ97" i="15"/>
  <c r="T31" i="13"/>
  <c r="AQ97" i="14"/>
  <c r="AS104" i="15"/>
  <c r="AR104" i="14"/>
  <c r="AR103" i="14" s="1"/>
  <c r="AR97" i="14" s="1"/>
  <c r="AR103" i="15"/>
  <c r="AZ118" i="15"/>
  <c r="AZ116" i="15" s="1"/>
  <c r="AZ115" i="15" s="1"/>
  <c r="AY118" i="14"/>
  <c r="AY116" i="14" s="1"/>
  <c r="AY115" i="14" s="1"/>
  <c r="AV105" i="15"/>
  <c r="AU105" i="14"/>
  <c r="AQ162" i="14"/>
  <c r="AV11" i="23"/>
  <c r="AO9" i="15"/>
  <c r="AO10" i="14"/>
  <c r="AO9" i="14" s="1"/>
  <c r="AO8" i="14" s="1"/>
  <c r="AT102" i="14"/>
  <c r="AT98" i="14" s="1"/>
  <c r="U30" i="13" s="1"/>
  <c r="AU102" i="15"/>
  <c r="AV102" i="15" s="1"/>
  <c r="AT98" i="15"/>
  <c r="AS176" i="15"/>
  <c r="AR176" i="14"/>
  <c r="AR174" i="14" s="1"/>
  <c r="AR162" i="14" s="1"/>
  <c r="AR174" i="15"/>
  <c r="AR162" i="15" s="1"/>
  <c r="AT145" i="14"/>
  <c r="AT144" i="14" s="1"/>
  <c r="AT144" i="15"/>
  <c r="AT135" i="15" s="1"/>
  <c r="AU145" i="15"/>
  <c r="AS135" i="14"/>
  <c r="AZ14" i="23"/>
  <c r="AQ227" i="15"/>
  <c r="AQ231" i="15" s="1"/>
  <c r="AW160" i="14"/>
  <c r="V45" i="13" s="1"/>
  <c r="AX160" i="15"/>
  <c r="AW11" i="23"/>
  <c r="AP10" i="14"/>
  <c r="AP9" i="14" s="1"/>
  <c r="AP8" i="14" s="1"/>
  <c r="AP9" i="15"/>
  <c r="I35" i="9"/>
  <c r="AS26" i="14"/>
  <c r="AS14" i="15"/>
  <c r="AS14" i="14" s="1"/>
  <c r="AS164" i="14"/>
  <c r="AS163" i="14" s="1"/>
  <c r="AS163" i="15"/>
  <c r="AC16" i="22"/>
  <c r="AC17" i="22" s="1"/>
  <c r="AC18" i="22" s="1"/>
  <c r="AC7" i="22"/>
  <c r="AS226" i="15"/>
  <c r="AS23" i="14"/>
  <c r="AS29" i="14" s="1"/>
  <c r="AE5" i="22"/>
  <c r="AE15" i="22" s="1"/>
  <c r="AR22" i="15"/>
  <c r="AS65" i="14"/>
  <c r="AS64" i="14" s="1"/>
  <c r="AS64" i="15"/>
  <c r="AS13" i="15"/>
  <c r="AS25" i="14"/>
  <c r="AS11" i="15"/>
  <c r="AS24" i="14"/>
  <c r="AT1" i="15"/>
  <c r="AT2" i="15"/>
  <c r="AT3" i="15"/>
  <c r="AT113" i="15" s="1"/>
  <c r="AT113" i="14" s="1"/>
  <c r="U32" i="13" s="1"/>
  <c r="AT30" i="15"/>
  <c r="AU6" i="15"/>
  <c r="AT65" i="15"/>
  <c r="AT31" i="15"/>
  <c r="AT164" i="15"/>
  <c r="AT165" i="15"/>
  <c r="AT165" i="14" s="1"/>
  <c r="AT32" i="15"/>
  <c r="AT170" i="15"/>
  <c r="AT170" i="14" s="1"/>
  <c r="AE19" i="24"/>
  <c r="AT29" i="15"/>
  <c r="AT209" i="15"/>
  <c r="AT209" i="14" s="1"/>
  <c r="AT221" i="15"/>
  <c r="AT25" i="15"/>
  <c r="AT24" i="15"/>
  <c r="AT26" i="15"/>
  <c r="AT23" i="15"/>
  <c r="AR228" i="15"/>
  <c r="AR227" i="15" s="1"/>
  <c r="AR231" i="15" s="1"/>
  <c r="AD6" i="22"/>
  <c r="AQ30" i="14"/>
  <c r="T14" i="13"/>
  <c r="AR11" i="14"/>
  <c r="AY10" i="23"/>
  <c r="AN51" i="21"/>
  <c r="AQ31" i="14"/>
  <c r="T16" i="13"/>
  <c r="AZ39" i="23"/>
  <c r="BA2" i="23"/>
  <c r="AZ48" i="23"/>
  <c r="AZ55" i="23"/>
  <c r="AZ47" i="23"/>
  <c r="AZ56" i="23"/>
  <c r="AZ64" i="23"/>
  <c r="AZ38" i="23"/>
  <c r="AZ35" i="23"/>
  <c r="AZ36" i="23"/>
  <c r="AZ53" i="23"/>
  <c r="AZ52" i="23"/>
  <c r="AZ54" i="23"/>
  <c r="AZ37" i="23"/>
  <c r="AW15" i="23"/>
  <c r="AP74" i="14"/>
  <c r="AD64" i="24"/>
  <c r="AD65" i="24"/>
  <c r="AD53" i="24"/>
  <c r="AD55" i="24" s="1"/>
  <c r="AD35" i="24"/>
  <c r="AD37" i="24" s="1"/>
  <c r="AS93" i="15" s="1"/>
  <c r="AD20" i="24"/>
  <c r="AD66" i="24"/>
  <c r="AC67" i="24"/>
  <c r="AR84" i="15" s="1"/>
  <c r="AR29" i="14"/>
  <c r="AQ234" i="15"/>
  <c r="AQ232" i="15" s="1"/>
  <c r="AQ230" i="15" s="1"/>
  <c r="AQ10" i="15" s="1"/>
  <c r="AT208" i="15"/>
  <c r="AC54" i="24"/>
  <c r="AC36" i="24"/>
  <c r="AR234" i="15"/>
  <c r="AM51" i="21"/>
  <c r="AW90" i="14"/>
  <c r="AW86" i="14" s="1"/>
  <c r="V28" i="13" s="1"/>
  <c r="AW86" i="15"/>
  <c r="AX90" i="15"/>
  <c r="AR92" i="15"/>
  <c r="AR93" i="14"/>
  <c r="AR92" i="14" s="1"/>
  <c r="AQ82" i="15"/>
  <c r="AQ74" i="15" s="1"/>
  <c r="AQ84" i="14"/>
  <c r="AQ82" i="14" s="1"/>
  <c r="BA12" i="23"/>
  <c r="AT124" i="14"/>
  <c r="AU124" i="15"/>
  <c r="AY9" i="23"/>
  <c r="AR13" i="14"/>
  <c r="AR32" i="14"/>
  <c r="AO49" i="21"/>
  <c r="AA23" i="22"/>
  <c r="AO8" i="15"/>
  <c r="BE24" i="3"/>
  <c r="AI63" i="21"/>
  <c r="AP22" i="14"/>
  <c r="AR97" i="15" l="1"/>
  <c r="AY13" i="23"/>
  <c r="AS103" i="15"/>
  <c r="AS104" i="14"/>
  <c r="AS103" i="14" s="1"/>
  <c r="AS97" i="14" s="1"/>
  <c r="AT104" i="15"/>
  <c r="BA118" i="15"/>
  <c r="AZ118" i="14"/>
  <c r="AZ116" i="14" s="1"/>
  <c r="AZ115" i="14" s="1"/>
  <c r="W34" i="13" s="1"/>
  <c r="AV98" i="15"/>
  <c r="AV102" i="14"/>
  <c r="AV98" i="14" s="1"/>
  <c r="AW102" i="15"/>
  <c r="AW102" i="14" s="1"/>
  <c r="AW98" i="14" s="1"/>
  <c r="AV105" i="14"/>
  <c r="AW105" i="15"/>
  <c r="AU144" i="15"/>
  <c r="AU135" i="15" s="1"/>
  <c r="AU145" i="14"/>
  <c r="AU144" i="14" s="1"/>
  <c r="AV145" i="15"/>
  <c r="AQ22" i="14"/>
  <c r="BA14" i="23"/>
  <c r="AT135" i="14"/>
  <c r="U43" i="13"/>
  <c r="AS174" i="15"/>
  <c r="AS162" i="15" s="1"/>
  <c r="AT176" i="15"/>
  <c r="AS176" i="14"/>
  <c r="AS174" i="14" s="1"/>
  <c r="AS162" i="14" s="1"/>
  <c r="AU98" i="15"/>
  <c r="AU102" i="14"/>
  <c r="AU98" i="14" s="1"/>
  <c r="AS32" i="14"/>
  <c r="AX160" i="14"/>
  <c r="AY160" i="15"/>
  <c r="AD67" i="24"/>
  <c r="AS84" i="15" s="1"/>
  <c r="AS82" i="15" s="1"/>
  <c r="AS74" i="15" s="1"/>
  <c r="AS92" i="15"/>
  <c r="AS93" i="14"/>
  <c r="AS92" i="14" s="1"/>
  <c r="AQ10" i="14"/>
  <c r="AQ9" i="15"/>
  <c r="AX11" i="23"/>
  <c r="AD36" i="24"/>
  <c r="AD54" i="24"/>
  <c r="AT14" i="15"/>
  <c r="AT14" i="14" s="1"/>
  <c r="AT26" i="14"/>
  <c r="U35" i="13"/>
  <c r="AT11" i="15"/>
  <c r="AT24" i="14"/>
  <c r="V35" i="9"/>
  <c r="AT13" i="15"/>
  <c r="AT25" i="14"/>
  <c r="BB12" i="23"/>
  <c r="AU124" i="14"/>
  <c r="AV124" i="15"/>
  <c r="AR30" i="14"/>
  <c r="AZ10" i="23"/>
  <c r="AS11" i="14"/>
  <c r="AS30" i="14" s="1"/>
  <c r="AX15" i="23"/>
  <c r="AQ74" i="14"/>
  <c r="T27" i="13"/>
  <c r="BB2" i="23"/>
  <c r="BA55" i="23"/>
  <c r="BA47" i="23"/>
  <c r="BA38" i="23"/>
  <c r="BA64" i="23"/>
  <c r="BA39" i="23"/>
  <c r="BA48" i="23"/>
  <c r="BA56" i="23"/>
  <c r="BA35" i="23"/>
  <c r="BA36" i="23"/>
  <c r="BA53" i="23"/>
  <c r="BA52" i="23"/>
  <c r="BA54" i="23"/>
  <c r="BA37" i="23"/>
  <c r="AE35" i="24"/>
  <c r="AE37" i="24" s="1"/>
  <c r="AT93" i="15" s="1"/>
  <c r="AE53" i="24"/>
  <c r="AE55" i="24" s="1"/>
  <c r="AE64" i="24"/>
  <c r="AE20" i="24"/>
  <c r="AE65" i="24"/>
  <c r="AE66" i="24"/>
  <c r="AO51" i="21"/>
  <c r="AS22" i="15"/>
  <c r="AP49" i="21"/>
  <c r="AB23" i="22"/>
  <c r="AP8" i="15"/>
  <c r="BE25" i="3"/>
  <c r="AX86" i="15"/>
  <c r="AX90" i="14"/>
  <c r="AX86" i="14" s="1"/>
  <c r="AY90" i="15"/>
  <c r="I36" i="9"/>
  <c r="AD7" i="22"/>
  <c r="AD16" i="22"/>
  <c r="AD17" i="22" s="1"/>
  <c r="AD18" i="22" s="1"/>
  <c r="AT163" i="15"/>
  <c r="AT164" i="14"/>
  <c r="AT163" i="14" s="1"/>
  <c r="AS228" i="15"/>
  <c r="AS227" i="15" s="1"/>
  <c r="AS231" i="15" s="1"/>
  <c r="AE6" i="22"/>
  <c r="AU208" i="15"/>
  <c r="AR233" i="15"/>
  <c r="AR232" i="15" s="1"/>
  <c r="AR230" i="15" s="1"/>
  <c r="AR10" i="15" s="1"/>
  <c r="AZ9" i="23"/>
  <c r="AS13" i="14"/>
  <c r="AS31" i="14" s="1"/>
  <c r="AT65" i="14"/>
  <c r="AT64" i="14" s="1"/>
  <c r="AT64" i="15"/>
  <c r="AR31" i="14"/>
  <c r="AR82" i="15"/>
  <c r="AR74" i="15" s="1"/>
  <c r="AR84" i="14"/>
  <c r="AR82" i="14" s="1"/>
  <c r="AV6" i="15"/>
  <c r="AU65" i="15"/>
  <c r="AU164" i="15"/>
  <c r="AU165" i="15"/>
  <c r="AU165" i="14" s="1"/>
  <c r="AU30" i="15"/>
  <c r="AU170" i="15"/>
  <c r="AU170" i="14" s="1"/>
  <c r="AU209" i="15"/>
  <c r="AU209" i="14" s="1"/>
  <c r="AU31" i="15"/>
  <c r="AU221" i="15"/>
  <c r="AF19" i="24"/>
  <c r="AU32" i="15"/>
  <c r="AU1" i="15"/>
  <c r="AU2" i="15"/>
  <c r="AU3" i="15"/>
  <c r="AU113" i="15" s="1"/>
  <c r="AU113" i="14" s="1"/>
  <c r="AU29" i="15"/>
  <c r="AU24" i="15"/>
  <c r="AU25" i="15"/>
  <c r="AU23" i="15"/>
  <c r="AU26" i="15"/>
  <c r="I37" i="9"/>
  <c r="AT23" i="14"/>
  <c r="AF5" i="22"/>
  <c r="AF15" i="22" s="1"/>
  <c r="AT226" i="15"/>
  <c r="BA116" i="15"/>
  <c r="BA115" i="15" s="1"/>
  <c r="BA118" i="14"/>
  <c r="BA116" i="14" s="1"/>
  <c r="BA115" i="14" s="1"/>
  <c r="BB118" i="15"/>
  <c r="AT104" i="14" l="1"/>
  <c r="AT103" i="14" s="1"/>
  <c r="AT103" i="15"/>
  <c r="AU104" i="15"/>
  <c r="AZ13" i="23"/>
  <c r="AS97" i="15"/>
  <c r="AS84" i="14"/>
  <c r="AS82" i="14" s="1"/>
  <c r="AX102" i="15"/>
  <c r="AW105" i="14"/>
  <c r="AX105" i="15"/>
  <c r="AW98" i="15"/>
  <c r="AT174" i="15"/>
  <c r="AT162" i="15" s="1"/>
  <c r="AT176" i="14"/>
  <c r="AT174" i="14" s="1"/>
  <c r="U48" i="13" s="1"/>
  <c r="AU176" i="15"/>
  <c r="AS234" i="15"/>
  <c r="AV144" i="15"/>
  <c r="AV135" i="15" s="1"/>
  <c r="AV145" i="14"/>
  <c r="AV144" i="14" s="1"/>
  <c r="AW145" i="15"/>
  <c r="AU135" i="14"/>
  <c r="BB14" i="23"/>
  <c r="AY160" i="14"/>
  <c r="AZ160" i="15"/>
  <c r="AE67" i="24"/>
  <c r="AT84" i="15" s="1"/>
  <c r="AT82" i="15" s="1"/>
  <c r="AV208" i="15"/>
  <c r="AY11" i="23"/>
  <c r="AR10" i="14"/>
  <c r="AR9" i="15"/>
  <c r="AU14" i="15"/>
  <c r="AU14" i="14" s="1"/>
  <c r="AU26" i="14"/>
  <c r="BC12" i="23"/>
  <c r="AV124" i="14"/>
  <c r="AW124" i="15"/>
  <c r="BB118" i="14"/>
  <c r="BB116" i="14" s="1"/>
  <c r="BB115" i="14" s="1"/>
  <c r="BB116" i="15"/>
  <c r="BB115" i="15" s="1"/>
  <c r="BC118" i="15"/>
  <c r="AG5" i="22"/>
  <c r="AG15" i="22" s="1"/>
  <c r="AU226" i="15"/>
  <c r="AU23" i="14"/>
  <c r="AS22" i="14" s="1"/>
  <c r="AU164" i="14"/>
  <c r="AU163" i="14" s="1"/>
  <c r="AU163" i="15"/>
  <c r="V36" i="9"/>
  <c r="AZ15" i="23"/>
  <c r="AS74" i="14"/>
  <c r="AU25" i="14"/>
  <c r="AU13" i="15"/>
  <c r="AU65" i="14"/>
  <c r="AU64" i="14" s="1"/>
  <c r="AU64" i="15"/>
  <c r="AY90" i="14"/>
  <c r="AY86" i="14" s="1"/>
  <c r="AY86" i="15"/>
  <c r="AZ90" i="15"/>
  <c r="BA10" i="23"/>
  <c r="AT11" i="14"/>
  <c r="AU11" i="15"/>
  <c r="AU24" i="14"/>
  <c r="AV209" i="15"/>
  <c r="AV209" i="14" s="1"/>
  <c r="AV221" i="15"/>
  <c r="AG19" i="24"/>
  <c r="AV1" i="15"/>
  <c r="AV30" i="15"/>
  <c r="AV2" i="15"/>
  <c r="AV3" i="15"/>
  <c r="AV113" i="15" s="1"/>
  <c r="AV113" i="14" s="1"/>
  <c r="AV31" i="15"/>
  <c r="AV32" i="15"/>
  <c r="AV29" i="15"/>
  <c r="AW6" i="15"/>
  <c r="AV65" i="15"/>
  <c r="AV164" i="15"/>
  <c r="AV170" i="15"/>
  <c r="AV170" i="14" s="1"/>
  <c r="AV165" i="15"/>
  <c r="AV165" i="14" s="1"/>
  <c r="AV24" i="15"/>
  <c r="AV25" i="15"/>
  <c r="AV23" i="15"/>
  <c r="AV26" i="15"/>
  <c r="AE54" i="24"/>
  <c r="AE36" i="24"/>
  <c r="AX98" i="15"/>
  <c r="AX102" i="14"/>
  <c r="AX98" i="14" s="1"/>
  <c r="AY102" i="15"/>
  <c r="AT228" i="15"/>
  <c r="AT233" i="15" s="1"/>
  <c r="AF6" i="22"/>
  <c r="V30" i="13"/>
  <c r="AT92" i="15"/>
  <c r="AT93" i="14"/>
  <c r="AT92" i="14" s="1"/>
  <c r="U29" i="13" s="1"/>
  <c r="BA9" i="23"/>
  <c r="AT13" i="14"/>
  <c r="AE7" i="22"/>
  <c r="AE16" i="22"/>
  <c r="AE17" i="22" s="1"/>
  <c r="AE18" i="22" s="1"/>
  <c r="AQ8" i="15"/>
  <c r="AQ49" i="21"/>
  <c r="AC23" i="22"/>
  <c r="BE26" i="3"/>
  <c r="AY15" i="23"/>
  <c r="AR74" i="14"/>
  <c r="AF64" i="24"/>
  <c r="AF20" i="24"/>
  <c r="AF65" i="24"/>
  <c r="AF35" i="24"/>
  <c r="AF37" i="24" s="1"/>
  <c r="AU93" i="15" s="1"/>
  <c r="AF53" i="24"/>
  <c r="AF55" i="24" s="1"/>
  <c r="AF66" i="24"/>
  <c r="AP51" i="21"/>
  <c r="AQ9" i="14"/>
  <c r="AQ8" i="14" s="1"/>
  <c r="T13" i="13"/>
  <c r="T12" i="13" s="1"/>
  <c r="T11" i="13" s="1"/>
  <c r="T18" i="13" s="1"/>
  <c r="AS233" i="15"/>
  <c r="AS232" i="15" s="1"/>
  <c r="AS230" i="15" s="1"/>
  <c r="AS10" i="15" s="1"/>
  <c r="V37" i="9"/>
  <c r="U47" i="13"/>
  <c r="AR22" i="14"/>
  <c r="BB56" i="23"/>
  <c r="BB47" i="23"/>
  <c r="BB55" i="23"/>
  <c r="BB38" i="23"/>
  <c r="BC2" i="23"/>
  <c r="BB64" i="23"/>
  <c r="BB39" i="23"/>
  <c r="BB48" i="23"/>
  <c r="BB52" i="23"/>
  <c r="BB35" i="23"/>
  <c r="BB36" i="23"/>
  <c r="BB53" i="23"/>
  <c r="BB54" i="23"/>
  <c r="BB37" i="23"/>
  <c r="I38" i="9"/>
  <c r="AT22" i="15"/>
  <c r="U24" i="13"/>
  <c r="AT32" i="14"/>
  <c r="U17" i="13"/>
  <c r="AT29" i="14"/>
  <c r="AU103" i="15" l="1"/>
  <c r="AU104" i="14"/>
  <c r="AU103" i="14" s="1"/>
  <c r="AU97" i="14" s="1"/>
  <c r="AV104" i="15"/>
  <c r="BA13" i="23"/>
  <c r="AT97" i="15"/>
  <c r="AT97" i="14"/>
  <c r="U31" i="13"/>
  <c r="AT227" i="15"/>
  <c r="AT231" i="15" s="1"/>
  <c r="AT162" i="14"/>
  <c r="AU29" i="14"/>
  <c r="AX105" i="14"/>
  <c r="AY105" i="15"/>
  <c r="AW145" i="14"/>
  <c r="AW144" i="14" s="1"/>
  <c r="AW144" i="15"/>
  <c r="AW135" i="15" s="1"/>
  <c r="AX145" i="15"/>
  <c r="BC14" i="23"/>
  <c r="AV135" i="14"/>
  <c r="AU174" i="15"/>
  <c r="AU162" i="15" s="1"/>
  <c r="AU176" i="14"/>
  <c r="AU174" i="14" s="1"/>
  <c r="AU162" i="14" s="1"/>
  <c r="AV176" i="15"/>
  <c r="AT234" i="15"/>
  <c r="AT232" i="15" s="1"/>
  <c r="AT230" i="15" s="1"/>
  <c r="AT10" i="15" s="1"/>
  <c r="AT84" i="14"/>
  <c r="AT82" i="14" s="1"/>
  <c r="U27" i="13" s="1"/>
  <c r="BA160" i="15"/>
  <c r="AZ160" i="14"/>
  <c r="W45" i="13" s="1"/>
  <c r="AU93" i="14"/>
  <c r="AU92" i="14" s="1"/>
  <c r="AU92" i="15"/>
  <c r="AS9" i="15"/>
  <c r="AZ11" i="23"/>
  <c r="AS10" i="14"/>
  <c r="AS9" i="14" s="1"/>
  <c r="AS8" i="14" s="1"/>
  <c r="I39" i="9"/>
  <c r="AF16" i="22"/>
  <c r="AF17" i="22" s="1"/>
  <c r="AF18" i="22" s="1"/>
  <c r="AF7" i="22"/>
  <c r="AZ90" i="14"/>
  <c r="AZ86" i="14" s="1"/>
  <c r="W28" i="13" s="1"/>
  <c r="AZ86" i="15"/>
  <c r="BA90" i="15"/>
  <c r="AT74" i="15"/>
  <c r="BD12" i="23"/>
  <c r="AW124" i="14"/>
  <c r="AX124" i="15"/>
  <c r="AU32" i="14"/>
  <c r="AF67" i="24"/>
  <c r="AU84" i="15" s="1"/>
  <c r="AV14" i="15"/>
  <c r="AV14" i="14" s="1"/>
  <c r="AV26" i="14"/>
  <c r="AT31" i="14"/>
  <c r="U16" i="13"/>
  <c r="AH5" i="22"/>
  <c r="AH15" i="22" s="1"/>
  <c r="AV226" i="15"/>
  <c r="AV23" i="14"/>
  <c r="AV29" i="14" s="1"/>
  <c r="AU22" i="15"/>
  <c r="AG65" i="24"/>
  <c r="AG35" i="24"/>
  <c r="AG37" i="24" s="1"/>
  <c r="AV93" i="15" s="1"/>
  <c r="AG53" i="24"/>
  <c r="AG55" i="24" s="1"/>
  <c r="AG64" i="24"/>
  <c r="AG20" i="24"/>
  <c r="AG66" i="24"/>
  <c r="AV13" i="15"/>
  <c r="AV25" i="14"/>
  <c r="AV11" i="15"/>
  <c r="AV24" i="14"/>
  <c r="AF36" i="24"/>
  <c r="AF54" i="24"/>
  <c r="BD2" i="23"/>
  <c r="BC39" i="23"/>
  <c r="BC38" i="23"/>
  <c r="BC48" i="23"/>
  <c r="BC55" i="23"/>
  <c r="BC56" i="23"/>
  <c r="BC64" i="23"/>
  <c r="BC47" i="23"/>
  <c r="BC52" i="23"/>
  <c r="BC35" i="23"/>
  <c r="BC36" i="23"/>
  <c r="BC53" i="23"/>
  <c r="BC37" i="23"/>
  <c r="BC54" i="23"/>
  <c r="AU13" i="14"/>
  <c r="BB9" i="23"/>
  <c r="AR49" i="21"/>
  <c r="AD23" i="22"/>
  <c r="AR8" i="15"/>
  <c r="BE27" i="3"/>
  <c r="BB10" i="23"/>
  <c r="AU11" i="14"/>
  <c r="AR9" i="14"/>
  <c r="AR8" i="14" s="1"/>
  <c r="AY98" i="15"/>
  <c r="AY102" i="14"/>
  <c r="AY98" i="14" s="1"/>
  <c r="AZ102" i="15"/>
  <c r="AV164" i="14"/>
  <c r="AV163" i="14" s="1"/>
  <c r="AV163" i="15"/>
  <c r="AU228" i="15"/>
  <c r="AU227" i="15" s="1"/>
  <c r="AU231" i="15" s="1"/>
  <c r="AG6" i="22"/>
  <c r="AV64" i="15"/>
  <c r="AV65" i="14"/>
  <c r="AV64" i="14" s="1"/>
  <c r="AT30" i="14"/>
  <c r="U14" i="13"/>
  <c r="AX6" i="15"/>
  <c r="AW30" i="15"/>
  <c r="AW65" i="15"/>
  <c r="AW164" i="15"/>
  <c r="AW31" i="15"/>
  <c r="AW165" i="15"/>
  <c r="AW165" i="14" s="1"/>
  <c r="AW170" i="15"/>
  <c r="AW170" i="14" s="1"/>
  <c r="AW32" i="15"/>
  <c r="AW209" i="15"/>
  <c r="AW209" i="14" s="1"/>
  <c r="AW221" i="15"/>
  <c r="AH19" i="24"/>
  <c r="AW29" i="15"/>
  <c r="AW1" i="15"/>
  <c r="AW3" i="15"/>
  <c r="AW113" i="15" s="1"/>
  <c r="AW113" i="14" s="1"/>
  <c r="V32" i="13" s="1"/>
  <c r="AW2" i="15"/>
  <c r="AW24" i="15"/>
  <c r="AW25" i="15"/>
  <c r="AW23" i="15"/>
  <c r="AW26" i="15"/>
  <c r="BC116" i="15"/>
  <c r="BC115" i="15" s="1"/>
  <c r="BC118" i="14"/>
  <c r="BC116" i="14" s="1"/>
  <c r="BC115" i="14" s="1"/>
  <c r="X34" i="13" s="1"/>
  <c r="BD118" i="15"/>
  <c r="AU234" i="15"/>
  <c r="V38" i="9"/>
  <c r="AQ51" i="21"/>
  <c r="AW208" i="15"/>
  <c r="AV103" i="15" l="1"/>
  <c r="AV104" i="14"/>
  <c r="AV103" i="14" s="1"/>
  <c r="AW104" i="15"/>
  <c r="BB13" i="23"/>
  <c r="AU97" i="15"/>
  <c r="AY105" i="14"/>
  <c r="AZ105" i="15"/>
  <c r="AV176" i="14"/>
  <c r="AV174" i="14" s="1"/>
  <c r="AV162" i="14" s="1"/>
  <c r="AV174" i="15"/>
  <c r="AV162" i="15" s="1"/>
  <c r="AW176" i="15"/>
  <c r="AX145" i="14"/>
  <c r="AX144" i="14" s="1"/>
  <c r="AX144" i="15"/>
  <c r="AX135" i="15" s="1"/>
  <c r="AY145" i="15"/>
  <c r="BD14" i="23"/>
  <c r="AW135" i="14"/>
  <c r="V43" i="13"/>
  <c r="AG67" i="24"/>
  <c r="AV84" i="15" s="1"/>
  <c r="AV84" i="14" s="1"/>
  <c r="AV82" i="14" s="1"/>
  <c r="AT74" i="14"/>
  <c r="BA15" i="23"/>
  <c r="BB160" i="15"/>
  <c r="BA160" i="14"/>
  <c r="BA11" i="23"/>
  <c r="AT10" i="14"/>
  <c r="AT9" i="15"/>
  <c r="AW23" i="14"/>
  <c r="AW226" i="15"/>
  <c r="AI5" i="22"/>
  <c r="AI15" i="22" s="1"/>
  <c r="AW65" i="14"/>
  <c r="AW64" i="14" s="1"/>
  <c r="V24" i="13" s="1"/>
  <c r="AW64" i="15"/>
  <c r="AU84" i="14"/>
  <c r="AU82" i="14" s="1"/>
  <c r="AU82" i="15"/>
  <c r="AU74" i="15" s="1"/>
  <c r="AW24" i="14"/>
  <c r="AW11" i="15"/>
  <c r="AW13" i="15"/>
  <c r="AW25" i="14"/>
  <c r="AX65" i="15"/>
  <c r="AX30" i="15"/>
  <c r="AX164" i="15"/>
  <c r="AX165" i="15"/>
  <c r="AX165" i="14" s="1"/>
  <c r="AX31" i="15"/>
  <c r="AX170" i="15"/>
  <c r="AX170" i="14" s="1"/>
  <c r="AX32" i="15"/>
  <c r="AX209" i="15"/>
  <c r="AX209" i="14" s="1"/>
  <c r="AX29" i="15"/>
  <c r="AX221" i="15"/>
  <c r="AI19" i="24"/>
  <c r="AX1" i="15"/>
  <c r="AX3" i="15"/>
  <c r="AX113" i="15" s="1"/>
  <c r="AX113" i="14" s="1"/>
  <c r="AY6" i="15"/>
  <c r="AX2" i="15"/>
  <c r="AX24" i="15"/>
  <c r="AX25" i="15"/>
  <c r="AX23" i="15"/>
  <c r="AX26" i="15"/>
  <c r="AU31" i="14"/>
  <c r="AV22" i="15"/>
  <c r="AG36" i="24"/>
  <c r="AG54" i="24"/>
  <c r="V39" i="9"/>
  <c r="AU30" i="14"/>
  <c r="BC10" i="23"/>
  <c r="AV11" i="14"/>
  <c r="AV30" i="14" s="1"/>
  <c r="AX208" i="15"/>
  <c r="BD116" i="15"/>
  <c r="BD115" i="15" s="1"/>
  <c r="BD118" i="14"/>
  <c r="BD116" i="14" s="1"/>
  <c r="BD115" i="14" s="1"/>
  <c r="BE118" i="15"/>
  <c r="AW29" i="14"/>
  <c r="AV93" i="14"/>
  <c r="AV92" i="14" s="1"/>
  <c r="AV92" i="15"/>
  <c r="AX124" i="14"/>
  <c r="BE12" i="23"/>
  <c r="AY124" i="15"/>
  <c r="AH20" i="24"/>
  <c r="AH53" i="24"/>
  <c r="AH55" i="24" s="1"/>
  <c r="AH64" i="24"/>
  <c r="AH35" i="24"/>
  <c r="AH37" i="24" s="1"/>
  <c r="AW93" i="15" s="1"/>
  <c r="AH65" i="24"/>
  <c r="AH66" i="24"/>
  <c r="AG7" i="22"/>
  <c r="AG16" i="22"/>
  <c r="AG17" i="22" s="1"/>
  <c r="AG18" i="22" s="1"/>
  <c r="V35" i="13"/>
  <c r="AU233" i="15"/>
  <c r="AU232" i="15" s="1"/>
  <c r="AU230" i="15" s="1"/>
  <c r="AU10" i="15" s="1"/>
  <c r="AU22" i="14"/>
  <c r="AT22" i="14"/>
  <c r="AV32" i="14"/>
  <c r="AV228" i="15"/>
  <c r="AV233" i="15" s="1"/>
  <c r="AH6" i="22"/>
  <c r="BA90" i="14"/>
  <c r="BA86" i="14" s="1"/>
  <c r="BA86" i="15"/>
  <c r="BB90" i="15"/>
  <c r="AS49" i="21"/>
  <c r="AE23" i="22"/>
  <c r="AS8" i="15"/>
  <c r="BE28" i="3"/>
  <c r="I40" i="9"/>
  <c r="AZ102" i="14"/>
  <c r="AZ98" i="14" s="1"/>
  <c r="AZ98" i="15"/>
  <c r="BA102" i="15"/>
  <c r="AR51" i="21"/>
  <c r="BC9" i="23"/>
  <c r="AV13" i="14"/>
  <c r="AV31" i="14" s="1"/>
  <c r="AW26" i="14"/>
  <c r="AW14" i="15"/>
  <c r="AW14" i="14" s="1"/>
  <c r="AW163" i="15"/>
  <c r="AW164" i="14"/>
  <c r="AW163" i="14" s="1"/>
  <c r="BD38" i="23"/>
  <c r="BD48" i="23"/>
  <c r="BE2" i="23"/>
  <c r="BD64" i="23"/>
  <c r="BD55" i="23"/>
  <c r="BD56" i="23"/>
  <c r="BD39" i="23"/>
  <c r="BD47" i="23"/>
  <c r="BD52" i="23"/>
  <c r="BD35" i="23"/>
  <c r="BD36" i="23"/>
  <c r="BD53" i="23"/>
  <c r="BD37" i="23"/>
  <c r="BD54" i="23"/>
  <c r="AW103" i="15" l="1"/>
  <c r="AX104" i="15"/>
  <c r="AW104" i="14"/>
  <c r="AW103" i="14" s="1"/>
  <c r="AW97" i="14" s="1"/>
  <c r="V31" i="13"/>
  <c r="AV97" i="14"/>
  <c r="BC13" i="23"/>
  <c r="AV97" i="15"/>
  <c r="AY208" i="15"/>
  <c r="AV82" i="15"/>
  <c r="AZ105" i="14"/>
  <c r="BA105" i="15"/>
  <c r="AY144" i="15"/>
  <c r="AY135" i="15" s="1"/>
  <c r="AY145" i="14"/>
  <c r="AY144" i="14" s="1"/>
  <c r="AZ145" i="15"/>
  <c r="BE14" i="23"/>
  <c r="AX135" i="14"/>
  <c r="AH67" i="24"/>
  <c r="AW84" i="15" s="1"/>
  <c r="AW82" i="15" s="1"/>
  <c r="AW176" i="14"/>
  <c r="AW174" i="14" s="1"/>
  <c r="V48" i="13" s="1"/>
  <c r="AX176" i="15"/>
  <c r="AW174" i="15"/>
  <c r="AW162" i="15" s="1"/>
  <c r="AW234" i="15"/>
  <c r="AV234" i="15"/>
  <c r="AV232" i="15" s="1"/>
  <c r="BB160" i="14"/>
  <c r="BC160" i="15"/>
  <c r="BB11" i="23"/>
  <c r="AU10" i="14"/>
  <c r="AU9" i="15"/>
  <c r="V40" i="9"/>
  <c r="AI53" i="24"/>
  <c r="AI55" i="24" s="1"/>
  <c r="AI64" i="24"/>
  <c r="AI65" i="24"/>
  <c r="AI35" i="24"/>
  <c r="AI37" i="24" s="1"/>
  <c r="AI20" i="24"/>
  <c r="AI66" i="24"/>
  <c r="BD9" i="23"/>
  <c r="AW13" i="14"/>
  <c r="AW31" i="14" s="1"/>
  <c r="AW228" i="15"/>
  <c r="AW227" i="15" s="1"/>
  <c r="AW231" i="15" s="1"/>
  <c r="AI6" i="22"/>
  <c r="AW32" i="14"/>
  <c r="V17" i="13"/>
  <c r="AV74" i="14"/>
  <c r="BC15" i="23"/>
  <c r="AV74" i="15"/>
  <c r="I41" i="9"/>
  <c r="AS51" i="21"/>
  <c r="AW11" i="14"/>
  <c r="BD10" i="23"/>
  <c r="BB86" i="15"/>
  <c r="BB90" i="14"/>
  <c r="BB86" i="14" s="1"/>
  <c r="BC90" i="15"/>
  <c r="AX26" i="14"/>
  <c r="AX14" i="15"/>
  <c r="AX14" i="14" s="1"/>
  <c r="AT49" i="21"/>
  <c r="AF23" i="22"/>
  <c r="AT8" i="15"/>
  <c r="BE29" i="3"/>
  <c r="AV227" i="15"/>
  <c r="AV231" i="15" s="1"/>
  <c r="V47" i="13"/>
  <c r="AX23" i="14"/>
  <c r="AX226" i="15"/>
  <c r="AJ5" i="22"/>
  <c r="AJ15" i="22" s="1"/>
  <c r="AW22" i="15"/>
  <c r="AX163" i="15"/>
  <c r="AX164" i="14"/>
  <c r="AX163" i="14" s="1"/>
  <c r="AT9" i="14"/>
  <c r="AT8" i="14" s="1"/>
  <c r="U13" i="13"/>
  <c r="U12" i="13" s="1"/>
  <c r="U11" i="13" s="1"/>
  <c r="U18" i="13" s="1"/>
  <c r="AH7" i="22"/>
  <c r="AH16" i="22"/>
  <c r="AH17" i="22" s="1"/>
  <c r="AH18" i="22" s="1"/>
  <c r="AW92" i="15"/>
  <c r="AW93" i="14"/>
  <c r="AW92" i="14" s="1"/>
  <c r="V29" i="13" s="1"/>
  <c r="AX13" i="15"/>
  <c r="AX25" i="14"/>
  <c r="BE118" i="14"/>
  <c r="BE116" i="14" s="1"/>
  <c r="BE115" i="14" s="1"/>
  <c r="BE116" i="15"/>
  <c r="BE115" i="15" s="1"/>
  <c r="BF118" i="15"/>
  <c r="AX24" i="14"/>
  <c r="AX11" i="15"/>
  <c r="AX65" i="14"/>
  <c r="AX64" i="14" s="1"/>
  <c r="AX64" i="15"/>
  <c r="W30" i="13"/>
  <c r="BE47" i="23"/>
  <c r="BF2" i="23"/>
  <c r="BE48" i="23"/>
  <c r="BE55" i="23"/>
  <c r="BE56" i="23"/>
  <c r="BE38" i="23"/>
  <c r="BE39" i="23"/>
  <c r="BE64" i="23"/>
  <c r="BE52" i="23"/>
  <c r="BE35" i="23"/>
  <c r="BE36" i="23"/>
  <c r="BE37" i="23"/>
  <c r="BE54" i="23"/>
  <c r="BE53" i="23"/>
  <c r="BB15" i="23"/>
  <c r="AU74" i="14"/>
  <c r="BA102" i="14"/>
  <c r="BA98" i="14" s="1"/>
  <c r="BA98" i="15"/>
  <c r="BB102" i="15"/>
  <c r="AH54" i="24"/>
  <c r="AH36" i="24"/>
  <c r="AX93" i="15"/>
  <c r="AY124" i="14"/>
  <c r="BF12" i="23"/>
  <c r="AZ124" i="15"/>
  <c r="AY65" i="15"/>
  <c r="AY164" i="15"/>
  <c r="AY165" i="15"/>
  <c r="AY165" i="14" s="1"/>
  <c r="AY170" i="15"/>
  <c r="AY170" i="14" s="1"/>
  <c r="AY209" i="15"/>
  <c r="AY209" i="14" s="1"/>
  <c r="AY221" i="15"/>
  <c r="AY29" i="15"/>
  <c r="AJ19" i="24"/>
  <c r="AY1" i="15"/>
  <c r="AY2" i="15"/>
  <c r="AY3" i="15"/>
  <c r="AY113" i="15" s="1"/>
  <c r="AY113" i="14" s="1"/>
  <c r="AY30" i="15"/>
  <c r="AY31" i="15"/>
  <c r="AZ6" i="15"/>
  <c r="AY32" i="15"/>
  <c r="AY24" i="15"/>
  <c r="AY25" i="15"/>
  <c r="AY23" i="15"/>
  <c r="AY26" i="15"/>
  <c r="AY104" i="15" l="1"/>
  <c r="AX103" i="15"/>
  <c r="AX104" i="14"/>
  <c r="AX103" i="14" s="1"/>
  <c r="AX97" i="14" s="1"/>
  <c r="BD13" i="23"/>
  <c r="AW97" i="15"/>
  <c r="AZ208" i="15"/>
  <c r="V16" i="13"/>
  <c r="BA105" i="14"/>
  <c r="BB105" i="15"/>
  <c r="AX176" i="14"/>
  <c r="AX174" i="14" s="1"/>
  <c r="AX174" i="15"/>
  <c r="AX162" i="15" s="1"/>
  <c r="AY176" i="15"/>
  <c r="AZ176" i="15" s="1"/>
  <c r="AW162" i="14"/>
  <c r="BA145" i="15"/>
  <c r="AZ144" i="15"/>
  <c r="AZ135" i="15" s="1"/>
  <c r="AZ145" i="14"/>
  <c r="AZ144" i="14" s="1"/>
  <c r="AW84" i="14"/>
  <c r="AW82" i="14" s="1"/>
  <c r="V27" i="13" s="1"/>
  <c r="AY135" i="14"/>
  <c r="BF14" i="23"/>
  <c r="BC160" i="14"/>
  <c r="X45" i="13" s="1"/>
  <c r="BD160" i="15"/>
  <c r="W35" i="13"/>
  <c r="BF118" i="14"/>
  <c r="BF116" i="14" s="1"/>
  <c r="BF115" i="14" s="1"/>
  <c r="Y34" i="13" s="1"/>
  <c r="BF116" i="15"/>
  <c r="BF115" i="15" s="1"/>
  <c r="BG118" i="15"/>
  <c r="AY26" i="14"/>
  <c r="AY14" i="15"/>
  <c r="AY14" i="14" s="1"/>
  <c r="AV230" i="15"/>
  <c r="AV10" i="15" s="1"/>
  <c r="AY23" i="14"/>
  <c r="AW22" i="14" s="1"/>
  <c r="AY226" i="15"/>
  <c r="AK5" i="22"/>
  <c r="AK15" i="22" s="1"/>
  <c r="AY164" i="14"/>
  <c r="AY163" i="14" s="1"/>
  <c r="AY163" i="15"/>
  <c r="BC86" i="15"/>
  <c r="BC90" i="14"/>
  <c r="BC86" i="14" s="1"/>
  <c r="X28" i="13" s="1"/>
  <c r="BD90" i="15"/>
  <c r="I42" i="9"/>
  <c r="AY24" i="14"/>
  <c r="AY11" i="15"/>
  <c r="AY64" i="15"/>
  <c r="AY65" i="14"/>
  <c r="AY64" i="14" s="1"/>
  <c r="AY13" i="15"/>
  <c r="AY25" i="14"/>
  <c r="BG12" i="23"/>
  <c r="AZ124" i="14"/>
  <c r="BA124" i="15"/>
  <c r="BF64" i="23"/>
  <c r="BG2" i="23"/>
  <c r="BF48" i="23"/>
  <c r="BF56" i="23"/>
  <c r="BF47" i="23"/>
  <c r="BF38" i="23"/>
  <c r="BF39" i="23"/>
  <c r="BF55" i="23"/>
  <c r="BF35" i="23"/>
  <c r="BF36" i="23"/>
  <c r="BF53" i="23"/>
  <c r="BF52" i="23"/>
  <c r="BF37" i="23"/>
  <c r="BF54" i="23"/>
  <c r="V41" i="9"/>
  <c r="AX162" i="14"/>
  <c r="AT51" i="21"/>
  <c r="AX32" i="14"/>
  <c r="BE9" i="23"/>
  <c r="AX13" i="14"/>
  <c r="AX22" i="15"/>
  <c r="AI16" i="22"/>
  <c r="AI17" i="22" s="1"/>
  <c r="AI18" i="22" s="1"/>
  <c r="AI7" i="22"/>
  <c r="BE10" i="23"/>
  <c r="AX11" i="14"/>
  <c r="AX228" i="15"/>
  <c r="AX227" i="15" s="1"/>
  <c r="AX231" i="15" s="1"/>
  <c r="AJ6" i="22"/>
  <c r="AW30" i="14"/>
  <c r="V14" i="13"/>
  <c r="AW233" i="15"/>
  <c r="AW232" i="15" s="1"/>
  <c r="AW230" i="15" s="1"/>
  <c r="AW10" i="15" s="1"/>
  <c r="AZ165" i="15"/>
  <c r="AZ165" i="14" s="1"/>
  <c r="AZ170" i="15"/>
  <c r="AZ170" i="14" s="1"/>
  <c r="AZ30" i="15"/>
  <c r="AZ209" i="15"/>
  <c r="AZ209" i="14" s="1"/>
  <c r="AZ31" i="15"/>
  <c r="AZ221" i="15"/>
  <c r="AK19" i="24"/>
  <c r="AZ32" i="15"/>
  <c r="AZ1" i="15"/>
  <c r="AZ2" i="15"/>
  <c r="AZ3" i="15"/>
  <c r="AZ113" i="15" s="1"/>
  <c r="AZ113" i="14" s="1"/>
  <c r="W32" i="13" s="1"/>
  <c r="AZ164" i="15"/>
  <c r="BA6" i="15"/>
  <c r="AZ65" i="15"/>
  <c r="AZ29" i="15"/>
  <c r="AZ24" i="15"/>
  <c r="AZ25" i="15"/>
  <c r="AZ23" i="15"/>
  <c r="AY22" i="15" s="1"/>
  <c r="AZ26" i="15"/>
  <c r="AX92" i="15"/>
  <c r="AX93" i="14"/>
  <c r="AX92" i="14" s="1"/>
  <c r="AJ20" i="24"/>
  <c r="AJ53" i="24"/>
  <c r="AJ55" i="24" s="1"/>
  <c r="AJ35" i="24"/>
  <c r="AJ37" i="24" s="1"/>
  <c r="AY93" i="15" s="1"/>
  <c r="AJ64" i="24"/>
  <c r="AJ65" i="24"/>
  <c r="AJ66" i="24"/>
  <c r="AV22" i="14"/>
  <c r="AW74" i="15"/>
  <c r="AG23" i="22"/>
  <c r="AU8" i="15"/>
  <c r="AU49" i="21"/>
  <c r="BE30" i="3"/>
  <c r="AY29" i="14"/>
  <c r="AU9" i="14"/>
  <c r="AU8" i="14" s="1"/>
  <c r="BB102" i="14"/>
  <c r="BB98" i="14" s="1"/>
  <c r="BB98" i="15"/>
  <c r="BC102" i="15"/>
  <c r="AX29" i="14"/>
  <c r="AI67" i="24"/>
  <c r="AX84" i="15" s="1"/>
  <c r="AI36" i="24"/>
  <c r="AI54" i="24"/>
  <c r="BE13" i="23" l="1"/>
  <c r="AX97" i="15"/>
  <c r="AY104" i="14"/>
  <c r="AY103" i="14" s="1"/>
  <c r="AY97" i="14" s="1"/>
  <c r="AY103" i="15"/>
  <c r="AZ104" i="15"/>
  <c r="AX234" i="15"/>
  <c r="AW74" i="14"/>
  <c r="BB105" i="14"/>
  <c r="BC105" i="15"/>
  <c r="AZ176" i="14"/>
  <c r="AZ174" i="14" s="1"/>
  <c r="BA176" i="15"/>
  <c r="AZ174" i="15"/>
  <c r="BG14" i="23"/>
  <c r="AZ135" i="14"/>
  <c r="W43" i="13"/>
  <c r="BA144" i="15"/>
  <c r="BA135" i="15" s="1"/>
  <c r="BA145" i="14"/>
  <c r="BA144" i="14" s="1"/>
  <c r="BB145" i="15"/>
  <c r="BD15" i="23"/>
  <c r="AY176" i="14"/>
  <c r="AY174" i="14" s="1"/>
  <c r="AY162" i="14" s="1"/>
  <c r="AY174" i="15"/>
  <c r="AY162" i="15" s="1"/>
  <c r="AY32" i="14"/>
  <c r="BD160" i="14"/>
  <c r="BE160" i="15"/>
  <c r="BD11" i="23"/>
  <c r="AW10" i="14"/>
  <c r="AW9" i="14" s="1"/>
  <c r="AW8" i="14" s="1"/>
  <c r="AW9" i="15"/>
  <c r="BA170" i="15"/>
  <c r="BA170" i="14" s="1"/>
  <c r="BA209" i="15"/>
  <c r="BA209" i="14" s="1"/>
  <c r="BA221" i="15"/>
  <c r="AL19" i="24"/>
  <c r="BA1" i="15"/>
  <c r="BA2" i="15"/>
  <c r="BA3" i="15"/>
  <c r="BA113" i="15" s="1"/>
  <c r="BA113" i="14" s="1"/>
  <c r="BA29" i="15"/>
  <c r="BA30" i="15"/>
  <c r="BA165" i="15"/>
  <c r="BA165" i="14" s="1"/>
  <c r="BA65" i="15"/>
  <c r="BA164" i="15"/>
  <c r="BA31" i="15"/>
  <c r="BA32" i="15"/>
  <c r="BB6" i="15"/>
  <c r="BA25" i="15"/>
  <c r="BA24" i="15"/>
  <c r="BA26" i="15"/>
  <c r="BA23" i="15"/>
  <c r="AY93" i="14"/>
  <c r="AY92" i="14" s="1"/>
  <c r="AY92" i="15"/>
  <c r="BG116" i="15"/>
  <c r="BG115" i="15" s="1"/>
  <c r="BG118" i="14"/>
  <c r="BG116" i="14" s="1"/>
  <c r="BG115" i="14" s="1"/>
  <c r="BH118" i="15"/>
  <c r="AZ164" i="14"/>
  <c r="AZ163" i="14" s="1"/>
  <c r="AZ163" i="15"/>
  <c r="AZ162" i="15" s="1"/>
  <c r="AX82" i="15"/>
  <c r="AX74" i="15" s="1"/>
  <c r="AX84" i="14"/>
  <c r="AX82" i="14" s="1"/>
  <c r="BA124" i="14"/>
  <c r="BH12" i="23"/>
  <c r="BB124" i="15"/>
  <c r="BF10" i="23"/>
  <c r="AY11" i="14"/>
  <c r="AY30" i="14" s="1"/>
  <c r="AJ7" i="22"/>
  <c r="AJ16" i="22"/>
  <c r="AJ17" i="22" s="1"/>
  <c r="AJ18" i="22" s="1"/>
  <c r="BC98" i="15"/>
  <c r="BC102" i="14"/>
  <c r="BC98" i="14" s="1"/>
  <c r="BD102" i="15"/>
  <c r="AX31" i="14"/>
  <c r="AK6" i="22"/>
  <c r="AY228" i="15"/>
  <c r="AY227" i="15" s="1"/>
  <c r="AY231" i="15" s="1"/>
  <c r="BA208" i="15"/>
  <c r="BB208" i="15" s="1"/>
  <c r="AK20" i="24"/>
  <c r="AK65" i="24"/>
  <c r="AK64" i="24"/>
  <c r="AK35" i="24"/>
  <c r="AK37" i="24" s="1"/>
  <c r="AZ93" i="15" s="1"/>
  <c r="AK53" i="24"/>
  <c r="AK55" i="24" s="1"/>
  <c r="AK66" i="24"/>
  <c r="AX233" i="15"/>
  <c r="AX232" i="15" s="1"/>
  <c r="AX230" i="15" s="1"/>
  <c r="AX10" i="15" s="1"/>
  <c r="V42" i="9"/>
  <c r="AJ54" i="24"/>
  <c r="AJ36" i="24"/>
  <c r="BG47" i="23"/>
  <c r="BG56" i="23"/>
  <c r="BG64" i="23"/>
  <c r="BG55" i="23"/>
  <c r="BH2" i="23"/>
  <c r="BG38" i="23"/>
  <c r="BG39" i="23"/>
  <c r="BG48" i="23"/>
  <c r="BG35" i="23"/>
  <c r="BG36" i="23"/>
  <c r="BG53" i="23"/>
  <c r="BG52" i="23"/>
  <c r="BG37" i="23"/>
  <c r="BG54" i="23"/>
  <c r="AY13" i="14"/>
  <c r="AY31" i="14" s="1"/>
  <c r="BF9" i="23"/>
  <c r="I43" i="9"/>
  <c r="AZ26" i="14"/>
  <c r="AZ14" i="15"/>
  <c r="AZ14" i="14" s="1"/>
  <c r="AX30" i="14"/>
  <c r="AU51" i="21"/>
  <c r="AZ23" i="14"/>
  <c r="AZ29" i="14" s="1"/>
  <c r="AL5" i="22"/>
  <c r="AL15" i="22" s="1"/>
  <c r="AZ226" i="15"/>
  <c r="BD86" i="15"/>
  <c r="BD90" i="14"/>
  <c r="BD86" i="14" s="1"/>
  <c r="BE90" i="15"/>
  <c r="AZ13" i="15"/>
  <c r="AZ25" i="14"/>
  <c r="BA174" i="15"/>
  <c r="BA176" i="14"/>
  <c r="BA174" i="14" s="1"/>
  <c r="BB176" i="15"/>
  <c r="AV9" i="15"/>
  <c r="BC11" i="23"/>
  <c r="AV10" i="14"/>
  <c r="X30" i="13"/>
  <c r="AZ11" i="15"/>
  <c r="AZ24" i="14"/>
  <c r="AJ67" i="24"/>
  <c r="AY84" i="15" s="1"/>
  <c r="AZ65" i="14"/>
  <c r="AZ64" i="14" s="1"/>
  <c r="AZ64" i="15"/>
  <c r="AZ104" i="14" l="1"/>
  <c r="AZ103" i="14" s="1"/>
  <c r="BA104" i="15"/>
  <c r="AZ103" i="15"/>
  <c r="AY97" i="15"/>
  <c r="BF13" i="23"/>
  <c r="BB104" i="15"/>
  <c r="W48" i="13"/>
  <c r="BC105" i="14"/>
  <c r="BD105" i="15"/>
  <c r="BB145" i="14"/>
  <c r="BB144" i="14" s="1"/>
  <c r="BB144" i="15"/>
  <c r="BB135" i="15" s="1"/>
  <c r="BC145" i="15"/>
  <c r="BH14" i="23"/>
  <c r="BA135" i="14"/>
  <c r="AY234" i="15"/>
  <c r="BE160" i="14"/>
  <c r="BF160" i="15"/>
  <c r="AX9" i="15"/>
  <c r="BE11" i="23"/>
  <c r="AX10" i="14"/>
  <c r="BE90" i="14"/>
  <c r="BE86" i="14" s="1"/>
  <c r="BE86" i="15"/>
  <c r="BF90" i="15"/>
  <c r="I44" i="9"/>
  <c r="BH118" i="14"/>
  <c r="BH116" i="14" s="1"/>
  <c r="BH115" i="14" s="1"/>
  <c r="BH116" i="15"/>
  <c r="BH115" i="15" s="1"/>
  <c r="BI118" i="15"/>
  <c r="BI12" i="23"/>
  <c r="BB124" i="14"/>
  <c r="BC124" i="15"/>
  <c r="BD98" i="15"/>
  <c r="BD102" i="14"/>
  <c r="BD98" i="14" s="1"/>
  <c r="BE102" i="15"/>
  <c r="BA23" i="14"/>
  <c r="BA226" i="15"/>
  <c r="AM5" i="22"/>
  <c r="AM15" i="22" s="1"/>
  <c r="AL64" i="24"/>
  <c r="AL65" i="24"/>
  <c r="AL35" i="24"/>
  <c r="AL37" i="24" s="1"/>
  <c r="BA93" i="15" s="1"/>
  <c r="AL20" i="24"/>
  <c r="AL53" i="24"/>
  <c r="AL55" i="24" s="1"/>
  <c r="AL66" i="24"/>
  <c r="AV9" i="14"/>
  <c r="AV8" i="14" s="1"/>
  <c r="V13" i="13"/>
  <c r="V12" i="13" s="1"/>
  <c r="V11" i="13" s="1"/>
  <c r="V18" i="13" s="1"/>
  <c r="AK67" i="24"/>
  <c r="AZ84" i="15" s="1"/>
  <c r="BA26" i="14"/>
  <c r="BA14" i="15"/>
  <c r="BA14" i="14" s="1"/>
  <c r="BA11" i="15"/>
  <c r="BA24" i="14"/>
  <c r="AZ93" i="14"/>
  <c r="AZ92" i="14" s="1"/>
  <c r="W29" i="13" s="1"/>
  <c r="AZ92" i="15"/>
  <c r="BA13" i="15"/>
  <c r="BA25" i="14"/>
  <c r="AH23" i="22"/>
  <c r="AV8" i="15"/>
  <c r="AV49" i="21"/>
  <c r="BE31" i="3"/>
  <c r="W24" i="13"/>
  <c r="BB176" i="14"/>
  <c r="BB174" i="14" s="1"/>
  <c r="BB174" i="15"/>
  <c r="BC176" i="15"/>
  <c r="BH47" i="23"/>
  <c r="BH55" i="23"/>
  <c r="BH48" i="23"/>
  <c r="BH39" i="23"/>
  <c r="BH56" i="23"/>
  <c r="BH64" i="23"/>
  <c r="BI2" i="23"/>
  <c r="BH38" i="23"/>
  <c r="BH36" i="23"/>
  <c r="BH53" i="23"/>
  <c r="BH54" i="23"/>
  <c r="BH52" i="23"/>
  <c r="BH35" i="23"/>
  <c r="BH37" i="23"/>
  <c r="BB2" i="15"/>
  <c r="BB30" i="15"/>
  <c r="BB3" i="15"/>
  <c r="BB113" i="15" s="1"/>
  <c r="BB113" i="14" s="1"/>
  <c r="BB31" i="15"/>
  <c r="BB32" i="15"/>
  <c r="BC6" i="15"/>
  <c r="BC208" i="15" s="1"/>
  <c r="BB65" i="15"/>
  <c r="BB164" i="15"/>
  <c r="BB165" i="15"/>
  <c r="BB165" i="14" s="1"/>
  <c r="BB1" i="15"/>
  <c r="BB170" i="15"/>
  <c r="BB170" i="14" s="1"/>
  <c r="BB209" i="15"/>
  <c r="BB209" i="14" s="1"/>
  <c r="BB221" i="15"/>
  <c r="AM19" i="24"/>
  <c r="BB29" i="15"/>
  <c r="BB24" i="15"/>
  <c r="BB25" i="15"/>
  <c r="BB23" i="15"/>
  <c r="BB26" i="15"/>
  <c r="AY82" i="15"/>
  <c r="AY74" i="15" s="1"/>
  <c r="AY84" i="14"/>
  <c r="AY82" i="14" s="1"/>
  <c r="AZ32" i="14"/>
  <c r="W17" i="13"/>
  <c r="AK54" i="24"/>
  <c r="AK36" i="24"/>
  <c r="AZ228" i="15"/>
  <c r="AZ227" i="15" s="1"/>
  <c r="AZ231" i="15" s="1"/>
  <c r="AL6" i="22"/>
  <c r="AW49" i="21"/>
  <c r="AI23" i="22"/>
  <c r="AW8" i="15"/>
  <c r="BE32" i="3"/>
  <c r="BE15" i="23"/>
  <c r="AX74" i="14"/>
  <c r="BB104" i="14"/>
  <c r="BB103" i="14" s="1"/>
  <c r="BB103" i="15"/>
  <c r="BC104" i="15"/>
  <c r="BA164" i="14"/>
  <c r="BA163" i="14" s="1"/>
  <c r="BA163" i="15"/>
  <c r="BA162" i="15" s="1"/>
  <c r="BG9" i="23"/>
  <c r="AZ13" i="14"/>
  <c r="AZ31" i="14" s="1"/>
  <c r="AX22" i="14"/>
  <c r="AY233" i="15"/>
  <c r="BA65" i="14"/>
  <c r="BA64" i="14" s="1"/>
  <c r="BA64" i="15"/>
  <c r="V43" i="9"/>
  <c r="BG10" i="23"/>
  <c r="AZ11" i="14"/>
  <c r="AZ30" i="14" s="1"/>
  <c r="AK16" i="22"/>
  <c r="AK17" i="22" s="1"/>
  <c r="AK18" i="22" s="1"/>
  <c r="AK7" i="22"/>
  <c r="AZ162" i="14"/>
  <c r="W47" i="13"/>
  <c r="AZ22" i="15"/>
  <c r="AY232" i="15" l="1"/>
  <c r="AY230" i="15" s="1"/>
  <c r="AY10" i="15" s="1"/>
  <c r="BG13" i="23"/>
  <c r="AZ97" i="15"/>
  <c r="BA104" i="14"/>
  <c r="BA103" i="14" s="1"/>
  <c r="BA97" i="14" s="1"/>
  <c r="BA103" i="15"/>
  <c r="W31" i="13"/>
  <c r="AZ97" i="14"/>
  <c r="BD105" i="14"/>
  <c r="BE105" i="15"/>
  <c r="BE105" i="14" s="1"/>
  <c r="AZ234" i="15"/>
  <c r="BC144" i="15"/>
  <c r="BC135" i="15" s="1"/>
  <c r="BC145" i="14"/>
  <c r="BC144" i="14" s="1"/>
  <c r="BD145" i="15"/>
  <c r="BI14" i="23"/>
  <c r="BB135" i="14"/>
  <c r="AW51" i="21"/>
  <c r="I46" i="9" s="1"/>
  <c r="BG160" i="15"/>
  <c r="BF160" i="14"/>
  <c r="Y45" i="13" s="1"/>
  <c r="BB23" i="14"/>
  <c r="AN5" i="22"/>
  <c r="AN15" i="22" s="1"/>
  <c r="BB226" i="15"/>
  <c r="BA22" i="15"/>
  <c r="BA29" i="14"/>
  <c r="BF11" i="23"/>
  <c r="AY10" i="14"/>
  <c r="AY9" i="14" s="1"/>
  <c r="AY8" i="14" s="1"/>
  <c r="AY9" i="15"/>
  <c r="AL7" i="22"/>
  <c r="AL16" i="22"/>
  <c r="AL17" i="22" s="1"/>
  <c r="AL18" i="22" s="1"/>
  <c r="AZ233" i="15"/>
  <c r="AZ232" i="15" s="1"/>
  <c r="AZ230" i="15" s="1"/>
  <c r="AZ10" i="15" s="1"/>
  <c r="BB25" i="14"/>
  <c r="BB13" i="15"/>
  <c r="BA32" i="14"/>
  <c r="BI116" i="15"/>
  <c r="BI115" i="15" s="1"/>
  <c r="BI118" i="14"/>
  <c r="BI116" i="14" s="1"/>
  <c r="BI115" i="14" s="1"/>
  <c r="Z34" i="13" s="1"/>
  <c r="BJ118" i="15"/>
  <c r="AL67" i="24"/>
  <c r="BA84" i="15" s="1"/>
  <c r="BJ12" i="23"/>
  <c r="BC124" i="14"/>
  <c r="BD124" i="15"/>
  <c r="BB11" i="15"/>
  <c r="BB24" i="14"/>
  <c r="BA162" i="14"/>
  <c r="BC104" i="14"/>
  <c r="BC103" i="14" s="1"/>
  <c r="BC103" i="15"/>
  <c r="BD104" i="15"/>
  <c r="W14" i="13"/>
  <c r="AL36" i="24"/>
  <c r="AL54" i="24"/>
  <c r="BI13" i="23"/>
  <c r="BB97" i="15"/>
  <c r="AM64" i="24"/>
  <c r="AM53" i="24"/>
  <c r="AM55" i="24" s="1"/>
  <c r="AM65" i="24"/>
  <c r="AM20" i="24"/>
  <c r="AM35" i="24"/>
  <c r="AM37" i="24" s="1"/>
  <c r="BB93" i="15" s="1"/>
  <c r="AM66" i="24"/>
  <c r="AV51" i="21"/>
  <c r="BA93" i="14"/>
  <c r="BA92" i="14" s="1"/>
  <c r="BA92" i="15"/>
  <c r="V44" i="9"/>
  <c r="BB97" i="14"/>
  <c r="BF90" i="14"/>
  <c r="BF86" i="14" s="1"/>
  <c r="Y28" i="13" s="1"/>
  <c r="BF86" i="15"/>
  <c r="BG90" i="15"/>
  <c r="BC174" i="15"/>
  <c r="BC176" i="14"/>
  <c r="BC174" i="14" s="1"/>
  <c r="X48" i="13" s="1"/>
  <c r="BD176" i="15"/>
  <c r="BB26" i="14"/>
  <c r="BB14" i="15"/>
  <c r="BB14" i="14" s="1"/>
  <c r="BJ2" i="23"/>
  <c r="BI38" i="23"/>
  <c r="BI39" i="23"/>
  <c r="BI48" i="23"/>
  <c r="BI56" i="23"/>
  <c r="BI55" i="23"/>
  <c r="BI47" i="23"/>
  <c r="BI64" i="23"/>
  <c r="BI36" i="23"/>
  <c r="BI35" i="23"/>
  <c r="BI52" i="23"/>
  <c r="BI53" i="23"/>
  <c r="BI37" i="23"/>
  <c r="BI54" i="23"/>
  <c r="BH10" i="23"/>
  <c r="BA11" i="14"/>
  <c r="BF15" i="23"/>
  <c r="AY74" i="14"/>
  <c r="BA13" i="14"/>
  <c r="BH9" i="23"/>
  <c r="BA228" i="15"/>
  <c r="BA227" i="15" s="1"/>
  <c r="BA231" i="15" s="1"/>
  <c r="AM6" i="22"/>
  <c r="BB163" i="15"/>
  <c r="BB162" i="15" s="1"/>
  <c r="BB164" i="14"/>
  <c r="BB163" i="14" s="1"/>
  <c r="BB162" i="14" s="1"/>
  <c r="AZ84" i="14"/>
  <c r="AZ82" i="14" s="1"/>
  <c r="AZ82" i="15"/>
  <c r="AZ74" i="15" s="1"/>
  <c r="AY22" i="14"/>
  <c r="AX9" i="14"/>
  <c r="AX8" i="14" s="1"/>
  <c r="BB65" i="14"/>
  <c r="BB64" i="14" s="1"/>
  <c r="BB64" i="15"/>
  <c r="BC164" i="15"/>
  <c r="BC165" i="15"/>
  <c r="BC165" i="14" s="1"/>
  <c r="BC170" i="15"/>
  <c r="BC170" i="14" s="1"/>
  <c r="BC209" i="15"/>
  <c r="BC209" i="14" s="1"/>
  <c r="BC30" i="15"/>
  <c r="BC221" i="15"/>
  <c r="AN19" i="24"/>
  <c r="BC29" i="15"/>
  <c r="BC31" i="15"/>
  <c r="BC1" i="15"/>
  <c r="BC2" i="15"/>
  <c r="BC32" i="15"/>
  <c r="BC3" i="15"/>
  <c r="BC113" i="15" s="1"/>
  <c r="BC113" i="14" s="1"/>
  <c r="X32" i="13" s="1"/>
  <c r="BC65" i="15"/>
  <c r="BD6" i="15"/>
  <c r="BC25" i="15"/>
  <c r="BC24" i="15"/>
  <c r="BC23" i="15"/>
  <c r="BB22" i="15" s="1"/>
  <c r="BC26" i="15"/>
  <c r="BE102" i="14"/>
  <c r="BE98" i="14" s="1"/>
  <c r="BE98" i="15"/>
  <c r="BF102" i="15"/>
  <c r="AJ23" i="22"/>
  <c r="AX8" i="15"/>
  <c r="AX49" i="21"/>
  <c r="AX51" i="21" s="1"/>
  <c r="BE33" i="3"/>
  <c r="W16" i="13"/>
  <c r="BA97" i="15" l="1"/>
  <c r="BH13" i="23"/>
  <c r="BA234" i="15"/>
  <c r="BF105" i="15"/>
  <c r="BD145" i="14"/>
  <c r="BD144" i="14" s="1"/>
  <c r="BD144" i="15"/>
  <c r="BD135" i="15" s="1"/>
  <c r="BE145" i="15"/>
  <c r="BJ14" i="23"/>
  <c r="BC135" i="14"/>
  <c r="X43" i="13"/>
  <c r="BH160" i="15"/>
  <c r="BG160" i="14"/>
  <c r="BB32" i="14"/>
  <c r="BB92" i="15"/>
  <c r="BB93" i="14"/>
  <c r="BB92" i="14" s="1"/>
  <c r="BG11" i="23"/>
  <c r="AZ10" i="14"/>
  <c r="AZ9" i="15"/>
  <c r="BA233" i="15"/>
  <c r="BA232" i="15" s="1"/>
  <c r="BA230" i="15" s="1"/>
  <c r="BA10" i="15" s="1"/>
  <c r="BA30" i="14"/>
  <c r="BI10" i="23"/>
  <c r="BB11" i="14"/>
  <c r="BB30" i="14" s="1"/>
  <c r="AN65" i="24"/>
  <c r="AN35" i="24"/>
  <c r="AN37" i="24" s="1"/>
  <c r="BC93" i="15" s="1"/>
  <c r="AN20" i="24"/>
  <c r="AN64" i="24"/>
  <c r="AN53" i="24"/>
  <c r="AN55" i="24" s="1"/>
  <c r="AN66" i="24"/>
  <c r="BD124" i="14"/>
  <c r="BK12" i="23"/>
  <c r="BE124" i="15"/>
  <c r="BI9" i="23"/>
  <c r="BB13" i="14"/>
  <c r="BB31" i="14" s="1"/>
  <c r="BA31" i="14"/>
  <c r="BB228" i="15"/>
  <c r="BB227" i="15" s="1"/>
  <c r="BB231" i="15" s="1"/>
  <c r="AN6" i="22"/>
  <c r="X35" i="13"/>
  <c r="AZ22" i="14"/>
  <c r="BC23" i="14"/>
  <c r="BC29" i="14" s="1"/>
  <c r="AO5" i="22"/>
  <c r="AO15" i="22" s="1"/>
  <c r="BC226" i="15"/>
  <c r="BA82" i="15"/>
  <c r="BA74" i="15" s="1"/>
  <c r="BA84" i="14"/>
  <c r="BA82" i="14" s="1"/>
  <c r="V46" i="9"/>
  <c r="BC11" i="15"/>
  <c r="BC24" i="14"/>
  <c r="BC13" i="15"/>
  <c r="BC25" i="14"/>
  <c r="BC164" i="14"/>
  <c r="BC163" i="14" s="1"/>
  <c r="BC163" i="15"/>
  <c r="BC162" i="15" s="1"/>
  <c r="I47" i="9"/>
  <c r="BD3" i="15"/>
  <c r="BD113" i="15" s="1"/>
  <c r="BD113" i="14" s="1"/>
  <c r="BE6" i="15"/>
  <c r="BD65" i="15"/>
  <c r="BD30" i="15"/>
  <c r="BD164" i="15"/>
  <c r="BD165" i="15"/>
  <c r="BD165" i="14" s="1"/>
  <c r="BD31" i="15"/>
  <c r="BD29" i="15"/>
  <c r="BD170" i="15"/>
  <c r="BD170" i="14" s="1"/>
  <c r="BD32" i="15"/>
  <c r="BD209" i="15"/>
  <c r="BD209" i="14" s="1"/>
  <c r="BD2" i="15"/>
  <c r="AO19" i="24"/>
  <c r="BD1" i="15"/>
  <c r="BD221" i="15"/>
  <c r="BD26" i="15"/>
  <c r="BD24" i="15"/>
  <c r="BD23" i="15"/>
  <c r="BC22" i="15" s="1"/>
  <c r="BD25" i="15"/>
  <c r="BG15" i="23"/>
  <c r="AZ74" i="14"/>
  <c r="W27" i="13"/>
  <c r="BB29" i="14"/>
  <c r="BC65" i="14"/>
  <c r="BC64" i="14" s="1"/>
  <c r="X24" i="13" s="1"/>
  <c r="BC64" i="15"/>
  <c r="BD104" i="14"/>
  <c r="BD103" i="14" s="1"/>
  <c r="BD103" i="15"/>
  <c r="BE104" i="15"/>
  <c r="AY49" i="21"/>
  <c r="AK23" i="22"/>
  <c r="AY8" i="15"/>
  <c r="BE34" i="3"/>
  <c r="BC14" i="15"/>
  <c r="BC14" i="14" s="1"/>
  <c r="BC26" i="14"/>
  <c r="BD174" i="15"/>
  <c r="BD176" i="14"/>
  <c r="BD174" i="14" s="1"/>
  <c r="BE176" i="15"/>
  <c r="I45" i="9"/>
  <c r="BJ13" i="23"/>
  <c r="BC97" i="15"/>
  <c r="BJ116" i="15"/>
  <c r="BJ115" i="15" s="1"/>
  <c r="BJ118" i="14"/>
  <c r="BJ116" i="14" s="1"/>
  <c r="BJ115" i="14" s="1"/>
  <c r="BK118" i="15"/>
  <c r="AM67" i="24"/>
  <c r="BB84" i="15" s="1"/>
  <c r="BC97" i="14"/>
  <c r="X31" i="13"/>
  <c r="BD208" i="15"/>
  <c r="BF98" i="15"/>
  <c r="BF102" i="14"/>
  <c r="BF98" i="14" s="1"/>
  <c r="BG102" i="15"/>
  <c r="BG90" i="14"/>
  <c r="BG86" i="14" s="1"/>
  <c r="BG86" i="15"/>
  <c r="BH90" i="15"/>
  <c r="AM54" i="24"/>
  <c r="AM36" i="24"/>
  <c r="BJ38" i="23"/>
  <c r="BJ39" i="23"/>
  <c r="BJ48" i="23"/>
  <c r="BK2" i="23"/>
  <c r="BJ56" i="23"/>
  <c r="BJ47" i="23"/>
  <c r="BJ55" i="23"/>
  <c r="BJ64" i="23"/>
  <c r="BJ52" i="23"/>
  <c r="BJ35" i="23"/>
  <c r="BJ36" i="23"/>
  <c r="BJ53" i="23"/>
  <c r="BJ37" i="23"/>
  <c r="BJ54" i="23"/>
  <c r="X17" i="13"/>
  <c r="AM7" i="22"/>
  <c r="AM16" i="22"/>
  <c r="AM17" i="22" s="1"/>
  <c r="AM18" i="22" s="1"/>
  <c r="BF105" i="14" l="1"/>
  <c r="BG105" i="15"/>
  <c r="BE144" i="15"/>
  <c r="BE135" i="15" s="1"/>
  <c r="BE145" i="14"/>
  <c r="BE144" i="14" s="1"/>
  <c r="BF145" i="15"/>
  <c r="BK14" i="23"/>
  <c r="BD135" i="14"/>
  <c r="BE208" i="15"/>
  <c r="AN67" i="24"/>
  <c r="BC84" i="15" s="1"/>
  <c r="BC82" i="15" s="1"/>
  <c r="BH160" i="14"/>
  <c r="BI160" i="15"/>
  <c r="BC32" i="14"/>
  <c r="AY51" i="21"/>
  <c r="BE124" i="14"/>
  <c r="BL12" i="23"/>
  <c r="BF124" i="15"/>
  <c r="BK47" i="23"/>
  <c r="BK38" i="23"/>
  <c r="BK48" i="23"/>
  <c r="BK56" i="23"/>
  <c r="BK39" i="23"/>
  <c r="BK55" i="23"/>
  <c r="BK64" i="23"/>
  <c r="BL2" i="23"/>
  <c r="BK35" i="23"/>
  <c r="BK36" i="23"/>
  <c r="BK37" i="23"/>
  <c r="BK52" i="23"/>
  <c r="BK53" i="23"/>
  <c r="BK54" i="23"/>
  <c r="BE174" i="15"/>
  <c r="BE176" i="14"/>
  <c r="BE174" i="14" s="1"/>
  <c r="BF176" i="15"/>
  <c r="BE104" i="14"/>
  <c r="BE103" i="14" s="1"/>
  <c r="BE103" i="15"/>
  <c r="BF104" i="15"/>
  <c r="BK13" i="23"/>
  <c r="BD97" i="15"/>
  <c r="BC162" i="14"/>
  <c r="X47" i="13"/>
  <c r="BH15" i="23"/>
  <c r="BA74" i="14"/>
  <c r="BB234" i="15"/>
  <c r="BD97" i="14"/>
  <c r="BD164" i="14"/>
  <c r="BD163" i="14" s="1"/>
  <c r="BD163" i="15"/>
  <c r="BD162" i="15" s="1"/>
  <c r="BH86" i="15"/>
  <c r="BH90" i="14"/>
  <c r="BH86" i="14" s="1"/>
  <c r="BI90" i="15"/>
  <c r="BG102" i="14"/>
  <c r="BG98" i="14" s="1"/>
  <c r="BG98" i="15"/>
  <c r="BH102" i="15"/>
  <c r="Y30" i="13"/>
  <c r="BB84" i="14"/>
  <c r="BB82" i="14" s="1"/>
  <c r="BB82" i="15"/>
  <c r="BB74" i="15" s="1"/>
  <c r="BC92" i="15"/>
  <c r="BC93" i="14"/>
  <c r="BC92" i="14" s="1"/>
  <c r="X29" i="13" s="1"/>
  <c r="BD13" i="15"/>
  <c r="BD25" i="14"/>
  <c r="BJ9" i="23"/>
  <c r="BC13" i="14"/>
  <c r="BA10" i="14"/>
  <c r="BA9" i="15"/>
  <c r="BH11" i="23"/>
  <c r="BD23" i="14"/>
  <c r="BD29" i="14" s="1"/>
  <c r="AP5" i="22"/>
  <c r="AP15" i="22" s="1"/>
  <c r="BD226" i="15"/>
  <c r="BD65" i="14"/>
  <c r="BD64" i="14" s="1"/>
  <c r="BD64" i="15"/>
  <c r="AZ49" i="21"/>
  <c r="AL23" i="22"/>
  <c r="AZ8" i="15"/>
  <c r="BE35" i="3"/>
  <c r="BD11" i="15"/>
  <c r="BD24" i="14"/>
  <c r="BE170" i="15"/>
  <c r="BE170" i="14" s="1"/>
  <c r="BE209" i="15"/>
  <c r="BE209" i="14" s="1"/>
  <c r="BE221" i="15"/>
  <c r="AP19" i="24"/>
  <c r="BE1" i="15"/>
  <c r="BE2" i="15"/>
  <c r="BE30" i="15"/>
  <c r="BE3" i="15"/>
  <c r="BE113" i="15" s="1"/>
  <c r="BE113" i="14" s="1"/>
  <c r="BE31" i="15"/>
  <c r="BE32" i="15"/>
  <c r="BE165" i="15"/>
  <c r="BE165" i="14" s="1"/>
  <c r="BE29" i="15"/>
  <c r="BF6" i="15"/>
  <c r="BF208" i="15" s="1"/>
  <c r="BE65" i="15"/>
  <c r="BE164" i="15"/>
  <c r="BE23" i="15"/>
  <c r="BE24" i="15"/>
  <c r="BE25" i="15"/>
  <c r="BE26" i="15"/>
  <c r="BC228" i="15"/>
  <c r="BC227" i="15" s="1"/>
  <c r="BC231" i="15" s="1"/>
  <c r="AO6" i="22"/>
  <c r="AZ9" i="14"/>
  <c r="AZ8" i="14" s="1"/>
  <c r="W13" i="13"/>
  <c r="W12" i="13" s="1"/>
  <c r="W11" i="13" s="1"/>
  <c r="W18" i="13" s="1"/>
  <c r="BD14" i="15"/>
  <c r="BD14" i="14" s="1"/>
  <c r="BD26" i="14"/>
  <c r="AN16" i="22"/>
  <c r="AN17" i="22" s="1"/>
  <c r="AN18" i="22" s="1"/>
  <c r="AN7" i="22"/>
  <c r="V45" i="9"/>
  <c r="BK118" i="14"/>
  <c r="BK116" i="14" s="1"/>
  <c r="BK115" i="14" s="1"/>
  <c r="BK116" i="15"/>
  <c r="BK115" i="15" s="1"/>
  <c r="BL118" i="15"/>
  <c r="BA22" i="14"/>
  <c r="BB233" i="15"/>
  <c r="BC234" i="15" s="1"/>
  <c r="AN36" i="24"/>
  <c r="AN54" i="24"/>
  <c r="AO20" i="24"/>
  <c r="AO64" i="24"/>
  <c r="AO65" i="24"/>
  <c r="AO53" i="24"/>
  <c r="AO55" i="24" s="1"/>
  <c r="AO35" i="24"/>
  <c r="AO37" i="24" s="1"/>
  <c r="BD93" i="15" s="1"/>
  <c r="AO66" i="24"/>
  <c r="V47" i="9"/>
  <c r="BC11" i="14"/>
  <c r="BJ10" i="23"/>
  <c r="BG105" i="14" l="1"/>
  <c r="BH105" i="15"/>
  <c r="BF144" i="15"/>
  <c r="BF135" i="15" s="1"/>
  <c r="BF145" i="14"/>
  <c r="BF144" i="14" s="1"/>
  <c r="BG145" i="15"/>
  <c r="BE135" i="14"/>
  <c r="BL14" i="23"/>
  <c r="BC84" i="14"/>
  <c r="BC82" i="14" s="1"/>
  <c r="BC74" i="14" s="1"/>
  <c r="BI160" i="14"/>
  <c r="Z45" i="13" s="1"/>
  <c r="BJ160" i="15"/>
  <c r="BC74" i="15"/>
  <c r="X27" i="13"/>
  <c r="BE97" i="14"/>
  <c r="AO67" i="24"/>
  <c r="BD84" i="15" s="1"/>
  <c r="BD82" i="15" s="1"/>
  <c r="BH102" i="14"/>
  <c r="BH98" i="14" s="1"/>
  <c r="BH98" i="15"/>
  <c r="BI102" i="15"/>
  <c r="BB232" i="15"/>
  <c r="BB230" i="15" s="1"/>
  <c r="BB10" i="15" s="1"/>
  <c r="AZ51" i="21"/>
  <c r="BF174" i="15"/>
  <c r="BF176" i="14"/>
  <c r="BF174" i="14" s="1"/>
  <c r="Y48" i="13" s="1"/>
  <c r="BG176" i="15"/>
  <c r="BF124" i="14"/>
  <c r="BM12" i="23"/>
  <c r="BG124" i="15"/>
  <c r="AP53" i="24"/>
  <c r="AP55" i="24" s="1"/>
  <c r="AP64" i="24"/>
  <c r="AP20" i="24"/>
  <c r="AP35" i="24"/>
  <c r="AP37" i="24" s="1"/>
  <c r="BE93" i="15" s="1"/>
  <c r="AP65" i="24"/>
  <c r="AP66" i="24"/>
  <c r="BD32" i="14"/>
  <c r="BE14" i="15"/>
  <c r="BE14" i="14" s="1"/>
  <c r="BE26" i="14"/>
  <c r="BI90" i="14"/>
  <c r="BI86" i="14" s="1"/>
  <c r="Z28" i="13" s="1"/>
  <c r="BI86" i="15"/>
  <c r="BJ90" i="15"/>
  <c r="BD92" i="15"/>
  <c r="BD93" i="14"/>
  <c r="BD92" i="14" s="1"/>
  <c r="BE13" i="15"/>
  <c r="BE25" i="14"/>
  <c r="BC31" i="14"/>
  <c r="X16" i="13"/>
  <c r="BC30" i="14"/>
  <c r="X14" i="13"/>
  <c r="BE11" i="15"/>
  <c r="BE24" i="14"/>
  <c r="AP6" i="22"/>
  <c r="BD228" i="15"/>
  <c r="BD233" i="15" s="1"/>
  <c r="BL116" i="15"/>
  <c r="BL115" i="15" s="1"/>
  <c r="BL118" i="14"/>
  <c r="BL116" i="14" s="1"/>
  <c r="BL115" i="14" s="1"/>
  <c r="AA34" i="13" s="1"/>
  <c r="BM118" i="15"/>
  <c r="BE226" i="15"/>
  <c r="BE23" i="14"/>
  <c r="BC22" i="14" s="1"/>
  <c r="AQ5" i="22"/>
  <c r="AQ15" i="22" s="1"/>
  <c r="BD22" i="15"/>
  <c r="BE163" i="15"/>
  <c r="BE162" i="15" s="1"/>
  <c r="BE164" i="14"/>
  <c r="BE163" i="14" s="1"/>
  <c r="BE162" i="14" s="1"/>
  <c r="BB22" i="14"/>
  <c r="AO36" i="24"/>
  <c r="AO54" i="24"/>
  <c r="BE65" i="14"/>
  <c r="BE64" i="14" s="1"/>
  <c r="BE64" i="15"/>
  <c r="BK10" i="23"/>
  <c r="BD11" i="14"/>
  <c r="BK9" i="23"/>
  <c r="BD13" i="14"/>
  <c r="BD162" i="14"/>
  <c r="BM2" i="23"/>
  <c r="BL38" i="23"/>
  <c r="BL48" i="23"/>
  <c r="BL56" i="23"/>
  <c r="BL64" i="23"/>
  <c r="BL55" i="23"/>
  <c r="BL47" i="23"/>
  <c r="BL39" i="23"/>
  <c r="BL53" i="23"/>
  <c r="BL52" i="23"/>
  <c r="BL35" i="23"/>
  <c r="BL36" i="23"/>
  <c r="BL37" i="23"/>
  <c r="BL54" i="23"/>
  <c r="I48" i="9"/>
  <c r="BL13" i="23"/>
  <c r="BE97" i="15"/>
  <c r="BF65" i="15"/>
  <c r="BF164" i="15"/>
  <c r="BF165" i="15"/>
  <c r="BF165" i="14" s="1"/>
  <c r="BF30" i="15"/>
  <c r="BF170" i="15"/>
  <c r="BF170" i="14" s="1"/>
  <c r="BF209" i="15"/>
  <c r="BF209" i="14" s="1"/>
  <c r="BF221" i="15"/>
  <c r="BF32" i="15"/>
  <c r="AQ19" i="24"/>
  <c r="BF1" i="15"/>
  <c r="BF3" i="15"/>
  <c r="BF113" i="15" s="1"/>
  <c r="BF113" i="14" s="1"/>
  <c r="Y32" i="13" s="1"/>
  <c r="BG6" i="15"/>
  <c r="BF29" i="15"/>
  <c r="BF31" i="15"/>
  <c r="BF2" i="15"/>
  <c r="BF24" i="15"/>
  <c r="BF25" i="15"/>
  <c r="BF26" i="15"/>
  <c r="BF23" i="15"/>
  <c r="BE22" i="15" s="1"/>
  <c r="BA49" i="21"/>
  <c r="AM23" i="22"/>
  <c r="BA8" i="15"/>
  <c r="BE36" i="3"/>
  <c r="BB74" i="14"/>
  <c r="BI15" i="23"/>
  <c r="AO16" i="22"/>
  <c r="AO17" i="22" s="1"/>
  <c r="AO18" i="22" s="1"/>
  <c r="AO7" i="22"/>
  <c r="BA9" i="14"/>
  <c r="BA8" i="14" s="1"/>
  <c r="BC233" i="15"/>
  <c r="BC232" i="15" s="1"/>
  <c r="BC230" i="15" s="1"/>
  <c r="BC10" i="15" s="1"/>
  <c r="BF103" i="15"/>
  <c r="BF104" i="14"/>
  <c r="BF103" i="14" s="1"/>
  <c r="BG104" i="15"/>
  <c r="BE29" i="14" l="1"/>
  <c r="BJ15" i="23"/>
  <c r="BH105" i="14"/>
  <c r="BI105" i="15"/>
  <c r="BG145" i="14"/>
  <c r="BG144" i="14" s="1"/>
  <c r="BG144" i="15"/>
  <c r="BG135" i="15" s="1"/>
  <c r="BH145" i="15"/>
  <c r="BM14" i="23"/>
  <c r="BF135" i="14"/>
  <c r="Y43" i="13"/>
  <c r="BD84" i="14"/>
  <c r="BD82" i="14" s="1"/>
  <c r="BK15" i="23" s="1"/>
  <c r="BJ160" i="14"/>
  <c r="BK160" i="15"/>
  <c r="AP67" i="24"/>
  <c r="BE84" i="15" s="1"/>
  <c r="BE82" i="15" s="1"/>
  <c r="BJ11" i="23"/>
  <c r="BC10" i="14"/>
  <c r="BC9" i="14" s="1"/>
  <c r="BC8" i="14" s="1"/>
  <c r="BC9" i="15"/>
  <c r="V48" i="9"/>
  <c r="BD234" i="15"/>
  <c r="BD232" i="15" s="1"/>
  <c r="AQ35" i="24"/>
  <c r="AQ37" i="24" s="1"/>
  <c r="BF93" i="15" s="1"/>
  <c r="AQ53" i="24"/>
  <c r="AQ55" i="24" s="1"/>
  <c r="AQ64" i="24"/>
  <c r="AQ20" i="24"/>
  <c r="AQ65" i="24"/>
  <c r="AQ66" i="24"/>
  <c r="BF97" i="14"/>
  <c r="Y31" i="13"/>
  <c r="I49" i="9"/>
  <c r="BA51" i="21"/>
  <c r="BD31" i="14"/>
  <c r="BI11" i="23"/>
  <c r="BB9" i="15"/>
  <c r="BB10" i="14"/>
  <c r="BM13" i="23"/>
  <c r="BF97" i="15"/>
  <c r="BJ86" i="15"/>
  <c r="BJ90" i="14"/>
  <c r="BJ86" i="14" s="1"/>
  <c r="BK90" i="15"/>
  <c r="BE93" i="14"/>
  <c r="BE92" i="14" s="1"/>
  <c r="BE92" i="15"/>
  <c r="BI98" i="15"/>
  <c r="BI102" i="14"/>
  <c r="BI98" i="14" s="1"/>
  <c r="BJ102" i="15"/>
  <c r="BF23" i="14"/>
  <c r="BF29" i="14" s="1"/>
  <c r="BF226" i="15"/>
  <c r="AR5" i="22"/>
  <c r="AR15" i="22" s="1"/>
  <c r="BD30" i="14"/>
  <c r="AP36" i="24"/>
  <c r="AP54" i="24"/>
  <c r="BF14" i="15"/>
  <c r="BF14" i="14" s="1"/>
  <c r="BF26" i="14"/>
  <c r="BD227" i="15"/>
  <c r="BD231" i="15" s="1"/>
  <c r="BE13" i="14"/>
  <c r="BE31" i="14" s="1"/>
  <c r="BL9" i="23"/>
  <c r="BF13" i="15"/>
  <c r="BF25" i="14"/>
  <c r="BF164" i="14"/>
  <c r="BF163" i="14" s="1"/>
  <c r="BF163" i="15"/>
  <c r="BF162" i="15" s="1"/>
  <c r="AP7" i="22"/>
  <c r="AP16" i="22"/>
  <c r="AP17" i="22" s="1"/>
  <c r="AP18" i="22" s="1"/>
  <c r="BF11" i="15"/>
  <c r="BF24" i="14"/>
  <c r="BF64" i="15"/>
  <c r="BF65" i="14"/>
  <c r="BF64" i="14" s="1"/>
  <c r="Y24" i="13" s="1"/>
  <c r="BN12" i="23"/>
  <c r="BG124" i="14"/>
  <c r="BH124" i="15"/>
  <c r="BL10" i="23"/>
  <c r="BE11" i="14"/>
  <c r="BE30" i="14" s="1"/>
  <c r="BE32" i="14"/>
  <c r="BE234" i="15"/>
  <c r="BG104" i="14"/>
  <c r="BG103" i="14" s="1"/>
  <c r="BG103" i="15"/>
  <c r="BH104" i="15"/>
  <c r="BM55" i="23"/>
  <c r="BM38" i="23"/>
  <c r="BN2" i="23"/>
  <c r="BM56" i="23"/>
  <c r="BM64" i="23"/>
  <c r="BM39" i="23"/>
  <c r="BM47" i="23"/>
  <c r="BM48" i="23"/>
  <c r="BM53" i="23"/>
  <c r="BM52" i="23"/>
  <c r="BM36" i="23"/>
  <c r="BM37" i="23"/>
  <c r="BM35" i="23"/>
  <c r="BM54" i="23"/>
  <c r="Y35" i="13"/>
  <c r="BG174" i="15"/>
  <c r="BG176" i="14"/>
  <c r="BG174" i="14" s="1"/>
  <c r="BH176" i="15"/>
  <c r="BH6" i="15"/>
  <c r="BG65" i="15"/>
  <c r="BG164" i="15"/>
  <c r="BG165" i="15"/>
  <c r="BG165" i="14" s="1"/>
  <c r="BG170" i="15"/>
  <c r="BG170" i="14" s="1"/>
  <c r="BG209" i="15"/>
  <c r="BG209" i="14" s="1"/>
  <c r="BG221" i="15"/>
  <c r="AR19" i="24"/>
  <c r="BG29" i="15"/>
  <c r="BG1" i="15"/>
  <c r="BG3" i="15"/>
  <c r="BG113" i="15" s="1"/>
  <c r="BG113" i="14" s="1"/>
  <c r="BG30" i="15"/>
  <c r="BG31" i="15"/>
  <c r="BG32" i="15"/>
  <c r="BG2" i="15"/>
  <c r="BG24" i="15"/>
  <c r="BG25" i="15"/>
  <c r="BG26" i="15"/>
  <c r="BG23" i="15"/>
  <c r="AQ6" i="22"/>
  <c r="BE228" i="15"/>
  <c r="BE227" i="15" s="1"/>
  <c r="BE231" i="15" s="1"/>
  <c r="BG208" i="15"/>
  <c r="BM116" i="15"/>
  <c r="BM115" i="15" s="1"/>
  <c r="BM118" i="14"/>
  <c r="BM116" i="14" s="1"/>
  <c r="BM115" i="14" s="1"/>
  <c r="BN118" i="15"/>
  <c r="BD74" i="15"/>
  <c r="BE84" i="14" l="1"/>
  <c r="BE82" i="14" s="1"/>
  <c r="BD74" i="14"/>
  <c r="BI105" i="14"/>
  <c r="BJ105" i="15"/>
  <c r="BH145" i="14"/>
  <c r="BH144" i="14" s="1"/>
  <c r="BH144" i="15"/>
  <c r="BH135" i="15" s="1"/>
  <c r="BI145" i="15"/>
  <c r="BN14" i="23"/>
  <c r="BG135" i="14"/>
  <c r="BD230" i="15"/>
  <c r="BD10" i="15" s="1"/>
  <c r="BD9" i="15" s="1"/>
  <c r="BH208" i="15"/>
  <c r="BL160" i="15"/>
  <c r="BK160" i="14"/>
  <c r="BH174" i="15"/>
  <c r="BH176" i="14"/>
  <c r="BH174" i="14" s="1"/>
  <c r="BI176" i="15"/>
  <c r="BD22" i="14"/>
  <c r="BM10" i="23"/>
  <c r="BF11" i="14"/>
  <c r="BJ98" i="15"/>
  <c r="BJ102" i="14"/>
  <c r="BJ98" i="14" s="1"/>
  <c r="BK102" i="15"/>
  <c r="Z30" i="13"/>
  <c r="BB9" i="14"/>
  <c r="BB8" i="14" s="1"/>
  <c r="X13" i="13"/>
  <c r="X12" i="13" s="1"/>
  <c r="X11" i="13" s="1"/>
  <c r="X18" i="13" s="1"/>
  <c r="I50" i="9"/>
  <c r="BB49" i="21"/>
  <c r="AN23" i="22"/>
  <c r="BB8" i="15"/>
  <c r="BE37" i="3"/>
  <c r="BE233" i="15"/>
  <c r="BE232" i="15" s="1"/>
  <c r="BE230" i="15" s="1"/>
  <c r="BE10" i="15" s="1"/>
  <c r="BN55" i="23"/>
  <c r="BN39" i="23"/>
  <c r="BO2" i="23"/>
  <c r="BN56" i="23"/>
  <c r="BN47" i="23"/>
  <c r="BN64" i="23"/>
  <c r="BN48" i="23"/>
  <c r="BN38" i="23"/>
  <c r="BN53" i="23"/>
  <c r="BN52" i="23"/>
  <c r="BN35" i="23"/>
  <c r="BN36" i="23"/>
  <c r="BN37" i="23"/>
  <c r="BN54" i="23"/>
  <c r="BF32" i="14"/>
  <c r="Y17" i="13"/>
  <c r="V49" i="9"/>
  <c r="BE74" i="14"/>
  <c r="BL15" i="23"/>
  <c r="BN118" i="14"/>
  <c r="BN116" i="14" s="1"/>
  <c r="BN115" i="14" s="1"/>
  <c r="BN116" i="15"/>
  <c r="BN115" i="15" s="1"/>
  <c r="BO118" i="15"/>
  <c r="AQ16" i="22"/>
  <c r="AQ17" i="22" s="1"/>
  <c r="AQ18" i="22" s="1"/>
  <c r="AQ7" i="22"/>
  <c r="AR20" i="24"/>
  <c r="AR35" i="24"/>
  <c r="AR37" i="24" s="1"/>
  <c r="BG93" i="15" s="1"/>
  <c r="AR65" i="24"/>
  <c r="AR64" i="24"/>
  <c r="AR53" i="24"/>
  <c r="AR55" i="24" s="1"/>
  <c r="AR66" i="24"/>
  <c r="BK90" i="14"/>
  <c r="BK86" i="14" s="1"/>
  <c r="BK86" i="15"/>
  <c r="BL90" i="15"/>
  <c r="BE74" i="15"/>
  <c r="BH104" i="14"/>
  <c r="BH103" i="14" s="1"/>
  <c r="BH103" i="15"/>
  <c r="BI104" i="15"/>
  <c r="AO23" i="22"/>
  <c r="BC8" i="15"/>
  <c r="BC49" i="21"/>
  <c r="BE38" i="3"/>
  <c r="BN13" i="23"/>
  <c r="BG97" i="15"/>
  <c r="BF162" i="14"/>
  <c r="Y47" i="13"/>
  <c r="BG97" i="14"/>
  <c r="BO12" i="23"/>
  <c r="BH124" i="14"/>
  <c r="BI124" i="15"/>
  <c r="AQ67" i="24"/>
  <c r="BF84" i="15" s="1"/>
  <c r="AS5" i="22"/>
  <c r="AS15" i="22" s="1"/>
  <c r="BG226" i="15"/>
  <c r="BG23" i="14"/>
  <c r="BF22" i="15"/>
  <c r="BG14" i="15"/>
  <c r="BG14" i="14" s="1"/>
  <c r="BG26" i="14"/>
  <c r="BG164" i="14"/>
  <c r="BG163" i="14" s="1"/>
  <c r="BG163" i="15"/>
  <c r="BG162" i="15" s="1"/>
  <c r="BM9" i="23"/>
  <c r="BF13" i="14"/>
  <c r="BF31" i="14" s="1"/>
  <c r="AQ54" i="24"/>
  <c r="AQ36" i="24"/>
  <c r="BG13" i="15"/>
  <c r="BG25" i="14"/>
  <c r="BG64" i="15"/>
  <c r="BG65" i="14"/>
  <c r="BG64" i="14" s="1"/>
  <c r="BG11" i="15"/>
  <c r="BG24" i="14"/>
  <c r="BH65" i="15"/>
  <c r="BH164" i="15"/>
  <c r="BH165" i="15"/>
  <c r="BH165" i="14" s="1"/>
  <c r="BH170" i="15"/>
  <c r="BH170" i="14" s="1"/>
  <c r="BH209" i="15"/>
  <c r="BH209" i="14" s="1"/>
  <c r="BH221" i="15"/>
  <c r="BH1" i="15"/>
  <c r="BH32" i="15"/>
  <c r="BI6" i="15"/>
  <c r="BH29" i="15"/>
  <c r="AS19" i="24"/>
  <c r="BH2" i="15"/>
  <c r="BH3" i="15"/>
  <c r="BH113" i="15" s="1"/>
  <c r="BH113" i="14" s="1"/>
  <c r="BH30" i="15"/>
  <c r="BH31" i="15"/>
  <c r="BH23" i="15"/>
  <c r="BH24" i="15"/>
  <c r="BH25" i="15"/>
  <c r="BH26" i="15"/>
  <c r="BF228" i="15"/>
  <c r="BF227" i="15" s="1"/>
  <c r="BF231" i="15" s="1"/>
  <c r="AR6" i="22"/>
  <c r="BF92" i="15"/>
  <c r="BF93" i="14"/>
  <c r="BF92" i="14" s="1"/>
  <c r="Y29" i="13" s="1"/>
  <c r="BC51" i="21" l="1"/>
  <c r="BK11" i="23"/>
  <c r="BD10" i="14"/>
  <c r="BJ105" i="14"/>
  <c r="BK105" i="15"/>
  <c r="BI144" i="15"/>
  <c r="BI135" i="15" s="1"/>
  <c r="BI145" i="14"/>
  <c r="BI144" i="14" s="1"/>
  <c r="BJ145" i="15"/>
  <c r="Y16" i="13"/>
  <c r="BH135" i="14"/>
  <c r="BO14" i="23"/>
  <c r="BF234" i="15"/>
  <c r="BL160" i="14"/>
  <c r="AA45" i="13" s="1"/>
  <c r="BM160" i="15"/>
  <c r="AT5" i="22"/>
  <c r="AT15" i="22" s="1"/>
  <c r="BH23" i="14"/>
  <c r="BF22" i="14" s="1"/>
  <c r="BH226" i="15"/>
  <c r="BH65" i="14"/>
  <c r="BH64" i="14" s="1"/>
  <c r="BH64" i="15"/>
  <c r="AR67" i="24"/>
  <c r="BG84" i="15" s="1"/>
  <c r="BB51" i="21"/>
  <c r="BN9" i="23"/>
  <c r="BG13" i="14"/>
  <c r="BI103" i="15"/>
  <c r="BI104" i="14"/>
  <c r="BI103" i="14" s="1"/>
  <c r="BJ104" i="15"/>
  <c r="BN10" i="23"/>
  <c r="BG11" i="14"/>
  <c r="BE22" i="14"/>
  <c r="AR7" i="22"/>
  <c r="AR16" i="22"/>
  <c r="AR17" i="22" s="1"/>
  <c r="AR18" i="22" s="1"/>
  <c r="BH97" i="14"/>
  <c r="BO13" i="23"/>
  <c r="BH97" i="15"/>
  <c r="BF233" i="15"/>
  <c r="BG234" i="15"/>
  <c r="BG228" i="15"/>
  <c r="AS6" i="22"/>
  <c r="BG92" i="15"/>
  <c r="BG93" i="14"/>
  <c r="BG92" i="14" s="1"/>
  <c r="V50" i="9"/>
  <c r="AR54" i="24"/>
  <c r="AR36" i="24"/>
  <c r="BD9" i="14"/>
  <c r="BD8" i="14" s="1"/>
  <c r="BF82" i="15"/>
  <c r="BF74" i="15" s="1"/>
  <c r="BF84" i="14"/>
  <c r="BF82" i="14" s="1"/>
  <c r="BO56" i="23"/>
  <c r="BO47" i="23"/>
  <c r="BP2" i="23"/>
  <c r="BO48" i="23"/>
  <c r="BO38" i="23"/>
  <c r="BO39" i="23"/>
  <c r="BO64" i="23"/>
  <c r="BO55" i="23"/>
  <c r="BO53" i="23"/>
  <c r="BO35" i="23"/>
  <c r="BO52" i="23"/>
  <c r="BO36" i="23"/>
  <c r="BO37" i="23"/>
  <c r="BO54" i="23"/>
  <c r="AP23" i="22"/>
  <c r="BD49" i="21"/>
  <c r="BD8" i="15"/>
  <c r="BE39" i="3"/>
  <c r="BG22" i="15"/>
  <c r="BG29" i="14"/>
  <c r="BI174" i="15"/>
  <c r="BI176" i="14"/>
  <c r="BI174" i="14" s="1"/>
  <c r="Z48" i="13" s="1"/>
  <c r="BJ176" i="15"/>
  <c r="AS53" i="24"/>
  <c r="AS55" i="24" s="1"/>
  <c r="AS35" i="24"/>
  <c r="AS37" i="24" s="1"/>
  <c r="BH93" i="15" s="1"/>
  <c r="AS64" i="24"/>
  <c r="AS20" i="24"/>
  <c r="AS65" i="24"/>
  <c r="AS66" i="24"/>
  <c r="BI124" i="14"/>
  <c r="BP12" i="23"/>
  <c r="BJ124" i="15"/>
  <c r="BL90" i="14"/>
  <c r="BL86" i="14" s="1"/>
  <c r="AA28" i="13" s="1"/>
  <c r="BL86" i="15"/>
  <c r="BM90" i="15"/>
  <c r="BL11" i="23"/>
  <c r="BE10" i="14"/>
  <c r="BE9" i="14" s="1"/>
  <c r="BE8" i="14" s="1"/>
  <c r="BE9" i="15"/>
  <c r="BI164" i="15"/>
  <c r="BI170" i="15"/>
  <c r="BI170" i="14" s="1"/>
  <c r="BI221" i="15"/>
  <c r="AT19" i="24"/>
  <c r="BI2" i="15"/>
  <c r="BI3" i="15"/>
  <c r="BI113" i="15" s="1"/>
  <c r="BI113" i="14" s="1"/>
  <c r="Z32" i="13" s="1"/>
  <c r="BJ6" i="15"/>
  <c r="BI29" i="15"/>
  <c r="BI165" i="15"/>
  <c r="BI165" i="14" s="1"/>
  <c r="BI30" i="15"/>
  <c r="BI1" i="15"/>
  <c r="BI31" i="15"/>
  <c r="BI32" i="15"/>
  <c r="BI24" i="15"/>
  <c r="BI25" i="15"/>
  <c r="BI23" i="15"/>
  <c r="BI26" i="15"/>
  <c r="BO118" i="14"/>
  <c r="BO116" i="14" s="1"/>
  <c r="BO115" i="14" s="1"/>
  <c r="AB34" i="13" s="1"/>
  <c r="BO116" i="15"/>
  <c r="BO115" i="15" s="1"/>
  <c r="BP118" i="15"/>
  <c r="BG162" i="14"/>
  <c r="BK102" i="14"/>
  <c r="BK98" i="14" s="1"/>
  <c r="BK98" i="15"/>
  <c r="BL102" i="15"/>
  <c r="BH26" i="14"/>
  <c r="BH14" i="15"/>
  <c r="BH14" i="14" s="1"/>
  <c r="BH13" i="15"/>
  <c r="BH25" i="14"/>
  <c r="I52" i="9"/>
  <c r="BH11" i="15"/>
  <c r="BH24" i="14"/>
  <c r="BH164" i="14"/>
  <c r="BH163" i="14" s="1"/>
  <c r="BH162" i="14" s="1"/>
  <c r="BH163" i="15"/>
  <c r="BH162" i="15" s="1"/>
  <c r="BG32" i="14"/>
  <c r="BF30" i="14"/>
  <c r="Y14" i="13"/>
  <c r="BK105" i="14" l="1"/>
  <c r="BL105" i="15"/>
  <c r="BF232" i="15"/>
  <c r="BF230" i="15" s="1"/>
  <c r="BF10" i="15" s="1"/>
  <c r="BH29" i="14"/>
  <c r="BJ144" i="15"/>
  <c r="BJ135" i="15" s="1"/>
  <c r="BK145" i="15"/>
  <c r="BJ145" i="14"/>
  <c r="BJ144" i="14" s="1"/>
  <c r="BP14" i="23"/>
  <c r="BI135" i="14"/>
  <c r="Z43" i="13"/>
  <c r="BN160" i="15"/>
  <c r="BM160" i="14"/>
  <c r="BH92" i="15"/>
  <c r="BH93" i="14"/>
  <c r="BH92" i="14" s="1"/>
  <c r="BG84" i="14"/>
  <c r="BG82" i="14" s="1"/>
  <c r="BG82" i="15"/>
  <c r="BG74" i="15" s="1"/>
  <c r="BO10" i="23"/>
  <c r="BH11" i="14"/>
  <c r="BH30" i="14" s="1"/>
  <c r="BJ29" i="15"/>
  <c r="BJ170" i="15"/>
  <c r="BJ170" i="14" s="1"/>
  <c r="BJ182" i="15"/>
  <c r="BJ221" i="15"/>
  <c r="BJ234" i="15"/>
  <c r="AU19" i="24"/>
  <c r="BJ1" i="15"/>
  <c r="BJ2" i="15"/>
  <c r="BJ30" i="15"/>
  <c r="BJ3" i="15"/>
  <c r="BJ113" i="15" s="1"/>
  <c r="BJ113" i="14" s="1"/>
  <c r="BJ31" i="15"/>
  <c r="BJ32" i="15"/>
  <c r="BK6" i="15"/>
  <c r="BJ164" i="15"/>
  <c r="BJ165" i="15"/>
  <c r="BJ165" i="14" s="1"/>
  <c r="BJ26" i="15"/>
  <c r="BJ23" i="15"/>
  <c r="BI22" i="15" s="1"/>
  <c r="BJ24" i="15"/>
  <c r="BJ25" i="15"/>
  <c r="BJ124" i="14"/>
  <c r="BQ12" i="23"/>
  <c r="BK124" i="15"/>
  <c r="AS16" i="22"/>
  <c r="AS17" i="22" s="1"/>
  <c r="AS18" i="22" s="1"/>
  <c r="AS7" i="22"/>
  <c r="BD51" i="21"/>
  <c r="BM15" i="23"/>
  <c r="BF74" i="14"/>
  <c r="Y27" i="13"/>
  <c r="BG233" i="15"/>
  <c r="BG232" i="15" s="1"/>
  <c r="BL102" i="14"/>
  <c r="BL98" i="14" s="1"/>
  <c r="BL98" i="15"/>
  <c r="BM102" i="15"/>
  <c r="BG227" i="15"/>
  <c r="BG231" i="15" s="1"/>
  <c r="AT20" i="24"/>
  <c r="AT64" i="24"/>
  <c r="AT65" i="24"/>
  <c r="AT53" i="24"/>
  <c r="AT55" i="24" s="1"/>
  <c r="AT35" i="24"/>
  <c r="AT37" i="24" s="1"/>
  <c r="BI93" i="15" s="1"/>
  <c r="AT66" i="24"/>
  <c r="Y13" i="13"/>
  <c r="Y12" i="13" s="1"/>
  <c r="Y11" i="13" s="1"/>
  <c r="Y18" i="13" s="1"/>
  <c r="AS67" i="24"/>
  <c r="BH84" i="15" s="1"/>
  <c r="AT6" i="22"/>
  <c r="BH228" i="15"/>
  <c r="BH227" i="15" s="1"/>
  <c r="BH231" i="15" s="1"/>
  <c r="BI14" i="15"/>
  <c r="BI14" i="14" s="1"/>
  <c r="BI26" i="14"/>
  <c r="BG30" i="14"/>
  <c r="AU5" i="22"/>
  <c r="AU15" i="22" s="1"/>
  <c r="BI226" i="15"/>
  <c r="BI23" i="14"/>
  <c r="BI164" i="14"/>
  <c r="BI163" i="14" s="1"/>
  <c r="BI162" i="14" s="1"/>
  <c r="BI163" i="15"/>
  <c r="BI162" i="15" s="1"/>
  <c r="AS54" i="24"/>
  <c r="AS36" i="24"/>
  <c r="V52" i="9"/>
  <c r="BI13" i="15"/>
  <c r="BI25" i="14"/>
  <c r="BE49" i="21"/>
  <c r="BE8" i="15"/>
  <c r="AQ23" i="22"/>
  <c r="BE40" i="3"/>
  <c r="BJ104" i="14"/>
  <c r="BJ103" i="14" s="1"/>
  <c r="BJ103" i="15"/>
  <c r="BK104" i="15"/>
  <c r="BI11" i="15"/>
  <c r="BI24" i="14"/>
  <c r="BH22" i="15"/>
  <c r="Z31" i="13"/>
  <c r="BI97" i="14"/>
  <c r="BP13" i="23"/>
  <c r="BI97" i="15"/>
  <c r="BM90" i="14"/>
  <c r="BM86" i="14" s="1"/>
  <c r="BM86" i="15"/>
  <c r="BN90" i="15"/>
  <c r="BM11" i="23"/>
  <c r="BF10" i="14"/>
  <c r="BF9" i="14" s="1"/>
  <c r="BF8" i="14" s="1"/>
  <c r="BF9" i="15"/>
  <c r="BG31" i="14"/>
  <c r="BH13" i="14"/>
  <c r="BH31" i="14" s="1"/>
  <c r="BO9" i="23"/>
  <c r="BJ176" i="14"/>
  <c r="BJ174" i="14" s="1"/>
  <c r="BJ174" i="15"/>
  <c r="BK176" i="15"/>
  <c r="BP47" i="23"/>
  <c r="BP64" i="23"/>
  <c r="BP56" i="23"/>
  <c r="BP38" i="23"/>
  <c r="BP39" i="23"/>
  <c r="BP48" i="23"/>
  <c r="BP55" i="23"/>
  <c r="BQ2" i="23"/>
  <c r="BP35" i="23"/>
  <c r="BP36" i="23"/>
  <c r="BP52" i="23"/>
  <c r="BP53" i="23"/>
  <c r="BP54" i="23"/>
  <c r="BP37" i="23"/>
  <c r="BH32" i="14"/>
  <c r="BP116" i="15"/>
  <c r="BP115" i="15" s="1"/>
  <c r="BP118" i="14"/>
  <c r="BP116" i="14" s="1"/>
  <c r="BP115" i="14" s="1"/>
  <c r="BQ118" i="15"/>
  <c r="I51" i="9"/>
  <c r="Z35" i="13"/>
  <c r="BM105" i="15" l="1"/>
  <c r="BL105" i="14"/>
  <c r="BQ14" i="23"/>
  <c r="BJ135" i="14"/>
  <c r="BG230" i="15"/>
  <c r="BG10" i="15" s="1"/>
  <c r="BG9" i="15" s="1"/>
  <c r="BL145" i="15"/>
  <c r="BK144" i="15"/>
  <c r="BK135" i="15" s="1"/>
  <c r="BK145" i="14"/>
  <c r="BK144" i="14" s="1"/>
  <c r="Z47" i="13"/>
  <c r="BN160" i="14"/>
  <c r="BO160" i="15"/>
  <c r="BH234" i="15"/>
  <c r="AT67" i="24"/>
  <c r="BI84" i="15" s="1"/>
  <c r="BI82" i="15" s="1"/>
  <c r="BG22" i="14"/>
  <c r="AT7" i="22"/>
  <c r="AT16" i="22"/>
  <c r="AT17" i="22" s="1"/>
  <c r="AT18" i="22" s="1"/>
  <c r="BN15" i="23"/>
  <c r="BG74" i="14"/>
  <c r="BK176" i="14"/>
  <c r="BK174" i="14" s="1"/>
  <c r="BK174" i="15"/>
  <c r="BL176" i="15"/>
  <c r="BI228" i="15"/>
  <c r="BI233" i="15" s="1"/>
  <c r="AU6" i="22"/>
  <c r="BP10" i="23"/>
  <c r="BI11" i="14"/>
  <c r="BH82" i="15"/>
  <c r="BH74" i="15" s="1"/>
  <c r="BH84" i="14"/>
  <c r="BH82" i="14" s="1"/>
  <c r="BM98" i="15"/>
  <c r="BM102" i="14"/>
  <c r="BM98" i="14" s="1"/>
  <c r="BN102" i="15"/>
  <c r="BR12" i="23"/>
  <c r="BK124" i="14"/>
  <c r="BL124" i="15"/>
  <c r="BK104" i="14"/>
  <c r="BK103" i="14" s="1"/>
  <c r="BK103" i="15"/>
  <c r="BL104" i="15"/>
  <c r="AA30" i="13"/>
  <c r="BQ13" i="23"/>
  <c r="BJ97" i="15"/>
  <c r="BI29" i="14"/>
  <c r="BJ97" i="14"/>
  <c r="AU35" i="24"/>
  <c r="AU37" i="24" s="1"/>
  <c r="BJ93" i="15" s="1"/>
  <c r="AU20" i="24"/>
  <c r="AU64" i="24"/>
  <c r="AU65" i="24"/>
  <c r="AU53" i="24"/>
  <c r="AU55" i="24" s="1"/>
  <c r="AU66" i="24"/>
  <c r="BI13" i="14"/>
  <c r="BI31" i="14" s="1"/>
  <c r="BP9" i="23"/>
  <c r="BJ13" i="15"/>
  <c r="BJ25" i="14"/>
  <c r="BK1" i="15"/>
  <c r="BK2" i="15"/>
  <c r="BK32" i="15"/>
  <c r="BK3" i="15"/>
  <c r="BK113" i="15" s="1"/>
  <c r="BK113" i="14" s="1"/>
  <c r="BL6" i="15"/>
  <c r="BK164" i="15"/>
  <c r="BK165" i="15"/>
  <c r="BK165" i="14" s="1"/>
  <c r="BK170" i="15"/>
  <c r="BK170" i="14" s="1"/>
  <c r="BK182" i="15"/>
  <c r="BK221" i="15"/>
  <c r="BK29" i="15"/>
  <c r="BK30" i="15"/>
  <c r="BK234" i="15"/>
  <c r="BK31" i="15"/>
  <c r="AV19" i="24"/>
  <c r="BK24" i="15"/>
  <c r="BK25" i="15"/>
  <c r="BK26" i="15"/>
  <c r="BK23" i="15"/>
  <c r="BI92" i="15"/>
  <c r="BI93" i="14"/>
  <c r="BI92" i="14" s="1"/>
  <c r="Z29" i="13" s="1"/>
  <c r="V51" i="9"/>
  <c r="BF49" i="21"/>
  <c r="AR23" i="22"/>
  <c r="BF8" i="15"/>
  <c r="BE41" i="3"/>
  <c r="BJ11" i="15"/>
  <c r="BJ24" i="14"/>
  <c r="BJ181" i="15"/>
  <c r="BJ182" i="14"/>
  <c r="BJ181" i="14" s="1"/>
  <c r="BJ23" i="14"/>
  <c r="BJ29" i="14" s="1"/>
  <c r="AV5" i="22"/>
  <c r="AV15" i="22" s="1"/>
  <c r="BJ226" i="15"/>
  <c r="BQ116" i="15"/>
  <c r="BQ115" i="15" s="1"/>
  <c r="BQ118" i="14"/>
  <c r="BQ116" i="14" s="1"/>
  <c r="BQ115" i="14" s="1"/>
  <c r="BR118" i="15"/>
  <c r="BE51" i="21"/>
  <c r="BJ26" i="14"/>
  <c r="BJ14" i="15"/>
  <c r="BJ14" i="14" s="1"/>
  <c r="BN90" i="14"/>
  <c r="BN86" i="14" s="1"/>
  <c r="BN86" i="15"/>
  <c r="BO90" i="15"/>
  <c r="BI32" i="14"/>
  <c r="Z17" i="13"/>
  <c r="AT36" i="24"/>
  <c r="AT54" i="24"/>
  <c r="BQ39" i="23"/>
  <c r="BR2" i="23"/>
  <c r="BQ38" i="23"/>
  <c r="BQ55" i="23"/>
  <c r="BQ48" i="23"/>
  <c r="BQ56" i="23"/>
  <c r="BQ64" i="23"/>
  <c r="BQ47" i="23"/>
  <c r="BQ35" i="23"/>
  <c r="BQ36" i="23"/>
  <c r="BQ52" i="23"/>
  <c r="BQ53" i="23"/>
  <c r="BQ37" i="23"/>
  <c r="BQ54" i="23"/>
  <c r="BH233" i="15"/>
  <c r="I53" i="9"/>
  <c r="BJ164" i="14"/>
  <c r="BJ163" i="14" s="1"/>
  <c r="BJ163" i="15"/>
  <c r="BJ162" i="15" s="1"/>
  <c r="BG10" i="14" l="1"/>
  <c r="BG9" i="14" s="1"/>
  <c r="BG8" i="14" s="1"/>
  <c r="BN11" i="23"/>
  <c r="BH232" i="15"/>
  <c r="BH230" i="15" s="1"/>
  <c r="BH10" i="15" s="1"/>
  <c r="BO11" i="23" s="1"/>
  <c r="BM105" i="14"/>
  <c r="BN105" i="15"/>
  <c r="AA43" i="13"/>
  <c r="BR14" i="23"/>
  <c r="BK135" i="14"/>
  <c r="BI84" i="14"/>
  <c r="BI82" i="14" s="1"/>
  <c r="Z27" i="13" s="1"/>
  <c r="BL144" i="15"/>
  <c r="BL135" i="15" s="1"/>
  <c r="BL145" i="14"/>
  <c r="BL144" i="14" s="1"/>
  <c r="BM145" i="15"/>
  <c r="Z16" i="13"/>
  <c r="BO160" i="14"/>
  <c r="AB45" i="13" s="1"/>
  <c r="BP160" i="15"/>
  <c r="BI227" i="15"/>
  <c r="BI231" i="15" s="1"/>
  <c r="BI74" i="15"/>
  <c r="V53" i="9"/>
  <c r="BK23" i="14"/>
  <c r="BI22" i="14" s="1"/>
  <c r="AW5" i="22"/>
  <c r="AW15" i="22" s="1"/>
  <c r="BK226" i="15"/>
  <c r="BJ22" i="15"/>
  <c r="BI30" i="14"/>
  <c r="Z14" i="13"/>
  <c r="BI234" i="15"/>
  <c r="BI232" i="15" s="1"/>
  <c r="BS2" i="23"/>
  <c r="BR55" i="23"/>
  <c r="BR39" i="23"/>
  <c r="BR38" i="23"/>
  <c r="BR47" i="23"/>
  <c r="BR48" i="23"/>
  <c r="BR64" i="23"/>
  <c r="BR56" i="23"/>
  <c r="BR52" i="23"/>
  <c r="BR35" i="23"/>
  <c r="BR36" i="23"/>
  <c r="BR53" i="23"/>
  <c r="BR54" i="23"/>
  <c r="BR37" i="23"/>
  <c r="BK14" i="15"/>
  <c r="BK14" i="14" s="1"/>
  <c r="BK26" i="14"/>
  <c r="BQ10" i="23"/>
  <c r="BJ11" i="14"/>
  <c r="BK13" i="15"/>
  <c r="BK25" i="14"/>
  <c r="AU36" i="24"/>
  <c r="AU54" i="24"/>
  <c r="BG49" i="21"/>
  <c r="BG8" i="15"/>
  <c r="AS23" i="22"/>
  <c r="BE42" i="3"/>
  <c r="AV6" i="22"/>
  <c r="BJ228" i="15"/>
  <c r="BJ233" i="15" s="1"/>
  <c r="BJ232" i="15" s="1"/>
  <c r="BK11" i="15"/>
  <c r="BK24" i="14"/>
  <c r="BJ92" i="15"/>
  <c r="BJ93" i="14"/>
  <c r="BJ92" i="14" s="1"/>
  <c r="BJ32" i="14"/>
  <c r="AV64" i="24"/>
  <c r="AV65" i="24"/>
  <c r="AV20" i="24"/>
  <c r="AV53" i="24"/>
  <c r="AV55" i="24" s="1"/>
  <c r="AV35" i="24"/>
  <c r="AV37" i="24" s="1"/>
  <c r="BK93" i="15" s="1"/>
  <c r="AV66" i="24"/>
  <c r="BS12" i="23"/>
  <c r="BL124" i="14"/>
  <c r="BM124" i="15"/>
  <c r="AU7" i="22"/>
  <c r="AU16" i="22"/>
  <c r="AU17" i="22" s="1"/>
  <c r="AU18" i="22" s="1"/>
  <c r="BQ9" i="23"/>
  <c r="BJ13" i="14"/>
  <c r="BO90" i="14"/>
  <c r="BO86" i="14" s="1"/>
  <c r="AB28" i="13" s="1"/>
  <c r="BO86" i="15"/>
  <c r="BP90" i="15"/>
  <c r="BF51" i="21"/>
  <c r="BL104" i="14"/>
  <c r="BL103" i="14" s="1"/>
  <c r="BL103" i="15"/>
  <c r="BM104" i="15"/>
  <c r="BK181" i="15"/>
  <c r="BK182" i="14"/>
  <c r="BK181" i="14" s="1"/>
  <c r="BR13" i="23"/>
  <c r="BK97" i="15"/>
  <c r="BH22" i="14"/>
  <c r="I54" i="9"/>
  <c r="BK97" i="14"/>
  <c r="BN98" i="15"/>
  <c r="BN102" i="14"/>
  <c r="BN98" i="14" s="1"/>
  <c r="BO102" i="15"/>
  <c r="BL176" i="14"/>
  <c r="BL174" i="14" s="1"/>
  <c r="AA48" i="13" s="1"/>
  <c r="BL174" i="15"/>
  <c r="BM176" i="15"/>
  <c r="BK164" i="14"/>
  <c r="BK163" i="14" s="1"/>
  <c r="BK162" i="14" s="1"/>
  <c r="BK163" i="15"/>
  <c r="BK162" i="15" s="1"/>
  <c r="BJ162" i="14"/>
  <c r="BR118" i="14"/>
  <c r="BR116" i="14" s="1"/>
  <c r="BR115" i="14" s="1"/>
  <c r="AC34" i="13" s="1"/>
  <c r="BR116" i="15"/>
  <c r="BR115" i="15" s="1"/>
  <c r="BS118" i="15"/>
  <c r="AW19" i="24"/>
  <c r="BL32" i="15"/>
  <c r="BL1" i="15"/>
  <c r="BL2" i="15"/>
  <c r="BL29" i="15"/>
  <c r="BL3" i="15"/>
  <c r="BL113" i="15" s="1"/>
  <c r="BL113" i="14" s="1"/>
  <c r="AA32" i="13" s="1"/>
  <c r="BM6" i="15"/>
  <c r="BL164" i="15"/>
  <c r="BL165" i="15"/>
  <c r="BL165" i="14" s="1"/>
  <c r="BL170" i="15"/>
  <c r="BL170" i="14" s="1"/>
  <c r="BL30" i="15"/>
  <c r="BL182" i="15"/>
  <c r="BL221" i="15"/>
  <c r="BL31" i="15"/>
  <c r="BL234" i="15"/>
  <c r="BL24" i="15"/>
  <c r="BL25" i="15"/>
  <c r="BL23" i="15"/>
  <c r="BL26" i="15"/>
  <c r="AU67" i="24"/>
  <c r="BJ84" i="15" s="1"/>
  <c r="BO15" i="23"/>
  <c r="BH74" i="14"/>
  <c r="BH10" i="14" l="1"/>
  <c r="BH9" i="14" s="1"/>
  <c r="BH8" i="14" s="1"/>
  <c r="BH9" i="15"/>
  <c r="BK29" i="14"/>
  <c r="BI230" i="15"/>
  <c r="BI10" i="15" s="1"/>
  <c r="BP11" i="23" s="1"/>
  <c r="BP15" i="23"/>
  <c r="BI74" i="14"/>
  <c r="BN105" i="14"/>
  <c r="BO105" i="15"/>
  <c r="BN145" i="15"/>
  <c r="BM145" i="14"/>
  <c r="BM144" i="14" s="1"/>
  <c r="BM144" i="15"/>
  <c r="BM135" i="15" s="1"/>
  <c r="BL135" i="14"/>
  <c r="BS14" i="23"/>
  <c r="BJ227" i="15"/>
  <c r="BJ231" i="15" s="1"/>
  <c r="BJ230" i="15" s="1"/>
  <c r="BJ10" i="15" s="1"/>
  <c r="BQ11" i="23" s="1"/>
  <c r="AV67" i="24"/>
  <c r="BK84" i="15" s="1"/>
  <c r="BK84" i="14" s="1"/>
  <c r="BK82" i="14" s="1"/>
  <c r="BP160" i="14"/>
  <c r="BQ160" i="15"/>
  <c r="BK93" i="14"/>
  <c r="BK92" i="14" s="1"/>
  <c r="BK92" i="15"/>
  <c r="AV7" i="22"/>
  <c r="AV16" i="22"/>
  <c r="AV17" i="22" s="1"/>
  <c r="AV18" i="22" s="1"/>
  <c r="AW6" i="22"/>
  <c r="BK228" i="15"/>
  <c r="BK233" i="15" s="1"/>
  <c r="BK232" i="15" s="1"/>
  <c r="BM124" i="14"/>
  <c r="BT12" i="23"/>
  <c r="BN124" i="15"/>
  <c r="BL164" i="14"/>
  <c r="BL163" i="14" s="1"/>
  <c r="BL163" i="15"/>
  <c r="BL162" i="15" s="1"/>
  <c r="AA35" i="13"/>
  <c r="BM31" i="15"/>
  <c r="BM29" i="15"/>
  <c r="BM32" i="15"/>
  <c r="BN6" i="15"/>
  <c r="BM164" i="15"/>
  <c r="BM165" i="15"/>
  <c r="BM165" i="14" s="1"/>
  <c r="BM170" i="15"/>
  <c r="BM170" i="14" s="1"/>
  <c r="BM182" i="15"/>
  <c r="BM221" i="15"/>
  <c r="BM234" i="15"/>
  <c r="AX19" i="24"/>
  <c r="BM1" i="15"/>
  <c r="BM2" i="15"/>
  <c r="BM3" i="15"/>
  <c r="BM113" i="15" s="1"/>
  <c r="BM113" i="14" s="1"/>
  <c r="BM30" i="15"/>
  <c r="BM24" i="15"/>
  <c r="BM25" i="15"/>
  <c r="BM26" i="15"/>
  <c r="BM23" i="15"/>
  <c r="AV36" i="24"/>
  <c r="AV54" i="24"/>
  <c r="BJ82" i="15"/>
  <c r="BJ74" i="15" s="1"/>
  <c r="BJ84" i="14"/>
  <c r="BJ82" i="14" s="1"/>
  <c r="I55" i="9"/>
  <c r="BO98" i="15"/>
  <c r="BO102" i="14"/>
  <c r="BO98" i="14" s="1"/>
  <c r="AB30" i="13" s="1"/>
  <c r="BP102" i="15"/>
  <c r="BP86" i="15"/>
  <c r="BP90" i="14"/>
  <c r="BP86" i="14" s="1"/>
  <c r="BQ90" i="15"/>
  <c r="BG51" i="21"/>
  <c r="BL14" i="15"/>
  <c r="BL14" i="14" s="1"/>
  <c r="BL26" i="14"/>
  <c r="BL23" i="14"/>
  <c r="BL29" i="14" s="1"/>
  <c r="BL226" i="15"/>
  <c r="AX5" i="22"/>
  <c r="AX15" i="22" s="1"/>
  <c r="BJ31" i="14"/>
  <c r="BS47" i="23"/>
  <c r="BS38" i="23"/>
  <c r="BS48" i="23"/>
  <c r="BS55" i="23"/>
  <c r="BS56" i="23"/>
  <c r="BS64" i="23"/>
  <c r="BT2" i="23"/>
  <c r="BS39" i="23"/>
  <c r="BS52" i="23"/>
  <c r="BS35" i="23"/>
  <c r="BS36" i="23"/>
  <c r="BS53" i="23"/>
  <c r="BS37" i="23"/>
  <c r="BS54" i="23"/>
  <c r="BH8" i="15"/>
  <c r="AT23" i="22"/>
  <c r="BH49" i="21"/>
  <c r="BE43" i="3"/>
  <c r="BL13" i="15"/>
  <c r="BL25" i="14"/>
  <c r="BL181" i="15"/>
  <c r="BL182" i="14"/>
  <c r="BL181" i="14" s="1"/>
  <c r="AA50" i="13" s="1"/>
  <c r="BL24" i="14"/>
  <c r="BL11" i="15"/>
  <c r="AW64" i="24"/>
  <c r="AW20" i="24"/>
  <c r="AW65" i="24"/>
  <c r="AW35" i="24"/>
  <c r="AW37" i="24" s="1"/>
  <c r="BL93" i="15" s="1"/>
  <c r="AW53" i="24"/>
  <c r="AW55" i="24" s="1"/>
  <c r="AW66" i="24"/>
  <c r="BM104" i="14"/>
  <c r="BM103" i="14" s="1"/>
  <c r="BM103" i="15"/>
  <c r="BN104" i="15"/>
  <c r="BR9" i="23"/>
  <c r="BK13" i="14"/>
  <c r="BK31" i="14" s="1"/>
  <c r="V54" i="9"/>
  <c r="BS13" i="23"/>
  <c r="BL97" i="15"/>
  <c r="BJ30" i="14"/>
  <c r="BS116" i="15"/>
  <c r="BS115" i="15" s="1"/>
  <c r="BS118" i="14"/>
  <c r="BS116" i="14" s="1"/>
  <c r="BS115" i="14" s="1"/>
  <c r="BT118" i="15"/>
  <c r="BL97" i="14"/>
  <c r="AA31" i="13"/>
  <c r="BK11" i="14"/>
  <c r="BK30" i="14" s="1"/>
  <c r="BR10" i="23"/>
  <c r="BK32" i="14"/>
  <c r="BM176" i="14"/>
  <c r="BM174" i="14" s="1"/>
  <c r="BM174" i="15"/>
  <c r="BN176" i="15"/>
  <c r="BK22" i="15"/>
  <c r="BJ9" i="15" l="1"/>
  <c r="BJ10" i="14"/>
  <c r="BI10" i="14"/>
  <c r="BI9" i="15"/>
  <c r="BI209" i="15" s="1"/>
  <c r="BI209" i="14" s="1"/>
  <c r="BK82" i="15"/>
  <c r="BO105" i="14"/>
  <c r="BP105" i="15"/>
  <c r="BM135" i="14"/>
  <c r="BT14" i="23"/>
  <c r="BN145" i="14"/>
  <c r="BN144" i="14" s="1"/>
  <c r="BN144" i="15"/>
  <c r="BN135" i="15" s="1"/>
  <c r="BO145" i="15"/>
  <c r="BQ160" i="14"/>
  <c r="BR160" i="15"/>
  <c r="BK74" i="15"/>
  <c r="AW67" i="24"/>
  <c r="BL84" i="15" s="1"/>
  <c r="BL82" i="15" s="1"/>
  <c r="BL93" i="14"/>
  <c r="BL92" i="14" s="1"/>
  <c r="AA29" i="13" s="1"/>
  <c r="BL92" i="15"/>
  <c r="BN104" i="14"/>
  <c r="BN103" i="14" s="1"/>
  <c r="BN103" i="15"/>
  <c r="BO104" i="15"/>
  <c r="BT13" i="23"/>
  <c r="BM97" i="15"/>
  <c r="BS9" i="23"/>
  <c r="BL13" i="14"/>
  <c r="BN221" i="15"/>
  <c r="BN234" i="15"/>
  <c r="AY19" i="24"/>
  <c r="BN1" i="15"/>
  <c r="BN29" i="15"/>
  <c r="BN2" i="15"/>
  <c r="BN3" i="15"/>
  <c r="BN113" i="15" s="1"/>
  <c r="BN113" i="14" s="1"/>
  <c r="BN30" i="15"/>
  <c r="BO6" i="15"/>
  <c r="BN164" i="15"/>
  <c r="BN31" i="15"/>
  <c r="BN165" i="15"/>
  <c r="BN165" i="14" s="1"/>
  <c r="BN32" i="15"/>
  <c r="BN170" i="15"/>
  <c r="BN170" i="14" s="1"/>
  <c r="BN182" i="15"/>
  <c r="BN26" i="15"/>
  <c r="BN23" i="15"/>
  <c r="BM22" i="15" s="1"/>
  <c r="BN25" i="15"/>
  <c r="BN24" i="15"/>
  <c r="BT118" i="14"/>
  <c r="BT116" i="14" s="1"/>
  <c r="BT115" i="14" s="1"/>
  <c r="BT116" i="15"/>
  <c r="BT115" i="15" s="1"/>
  <c r="BU118" i="15"/>
  <c r="BQ15" i="23"/>
  <c r="BJ74" i="14"/>
  <c r="BM164" i="14"/>
  <c r="BM163" i="14" s="1"/>
  <c r="BM163" i="15"/>
  <c r="BM162" i="15" s="1"/>
  <c r="AW16" i="22"/>
  <c r="AW17" i="22" s="1"/>
  <c r="AW18" i="22" s="1"/>
  <c r="AW7" i="22"/>
  <c r="BM97" i="14"/>
  <c r="BM23" i="14"/>
  <c r="BM29" i="14" s="1"/>
  <c r="AY5" i="22"/>
  <c r="AY15" i="22" s="1"/>
  <c r="BM226" i="15"/>
  <c r="BL22" i="15"/>
  <c r="BL32" i="14"/>
  <c r="AA17" i="13"/>
  <c r="BM26" i="14"/>
  <c r="BM14" i="15"/>
  <c r="BM14" i="14" s="1"/>
  <c r="I56" i="9"/>
  <c r="BM25" i="14"/>
  <c r="BM13" i="15"/>
  <c r="BR15" i="23"/>
  <c r="BK74" i="14"/>
  <c r="BN176" i="14"/>
  <c r="BN174" i="14" s="1"/>
  <c r="BN174" i="15"/>
  <c r="BO176" i="15"/>
  <c r="BH51" i="21"/>
  <c r="BQ90" i="14"/>
  <c r="BQ86" i="14" s="1"/>
  <c r="BQ86" i="15"/>
  <c r="BR90" i="15"/>
  <c r="BM11" i="15"/>
  <c r="BM24" i="14"/>
  <c r="BJ9" i="14"/>
  <c r="BJ8" i="14" s="1"/>
  <c r="BN124" i="14"/>
  <c r="BU12" i="23"/>
  <c r="BO124" i="15"/>
  <c r="BP102" i="14"/>
  <c r="BP98" i="14" s="1"/>
  <c r="BP98" i="15"/>
  <c r="BQ102" i="15"/>
  <c r="BL11" i="14"/>
  <c r="BS10" i="23"/>
  <c r="AW36" i="24"/>
  <c r="AW54" i="24"/>
  <c r="AV23" i="22"/>
  <c r="BJ8" i="15"/>
  <c r="BJ49" i="21"/>
  <c r="AX64" i="24"/>
  <c r="AX65" i="24"/>
  <c r="AX20" i="24"/>
  <c r="AX35" i="24"/>
  <c r="AX37" i="24" s="1"/>
  <c r="BM93" i="15" s="1"/>
  <c r="AX53" i="24"/>
  <c r="AX55" i="24" s="1"/>
  <c r="AX66" i="24"/>
  <c r="BL228" i="15"/>
  <c r="BL233" i="15" s="1"/>
  <c r="BL232" i="15" s="1"/>
  <c r="AX6" i="22"/>
  <c r="BL162" i="14"/>
  <c r="AA47" i="13"/>
  <c r="BI9" i="14"/>
  <c r="BI8" i="14" s="1"/>
  <c r="Z13" i="13"/>
  <c r="Z12" i="13" s="1"/>
  <c r="Z11" i="13" s="1"/>
  <c r="Z18" i="13" s="1"/>
  <c r="BJ22" i="14"/>
  <c r="BK22" i="14"/>
  <c r="BI49" i="21"/>
  <c r="AU23" i="22"/>
  <c r="BI8" i="15"/>
  <c r="BE44" i="3"/>
  <c r="BJ209" i="15"/>
  <c r="BJ209" i="14" s="1"/>
  <c r="BT55" i="23"/>
  <c r="BT47" i="23"/>
  <c r="BT39" i="23"/>
  <c r="BT38" i="23"/>
  <c r="BT64" i="23"/>
  <c r="BU2" i="23"/>
  <c r="BT48" i="23"/>
  <c r="BT56" i="23"/>
  <c r="BT52" i="23"/>
  <c r="BT35" i="23"/>
  <c r="BT36" i="23"/>
  <c r="BT53" i="23"/>
  <c r="BT37" i="23"/>
  <c r="BT54" i="23"/>
  <c r="BM181" i="15"/>
  <c r="BM182" i="14"/>
  <c r="BM181" i="14" s="1"/>
  <c r="V55" i="9"/>
  <c r="BK227" i="15"/>
  <c r="BK231" i="15" s="1"/>
  <c r="BK230" i="15" s="1"/>
  <c r="BK10" i="15" s="1"/>
  <c r="BP105" i="14" l="1"/>
  <c r="BQ105" i="15"/>
  <c r="BO145" i="14"/>
  <c r="BO144" i="14" s="1"/>
  <c r="BO144" i="15"/>
  <c r="BO135" i="15" s="1"/>
  <c r="BP145" i="15"/>
  <c r="BU14" i="23"/>
  <c r="BN135" i="14"/>
  <c r="BL84" i="14"/>
  <c r="BL82" i="14" s="1"/>
  <c r="AA27" i="13" s="1"/>
  <c r="BL74" i="15"/>
  <c r="BL227" i="15"/>
  <c r="BL231" i="15" s="1"/>
  <c r="BL230" i="15" s="1"/>
  <c r="BL10" i="15" s="1"/>
  <c r="BS11" i="23" s="1"/>
  <c r="BR160" i="14"/>
  <c r="AC45" i="13" s="1"/>
  <c r="BS160" i="15"/>
  <c r="AX67" i="24"/>
  <c r="BM84" i="15" s="1"/>
  <c r="BV12" i="23"/>
  <c r="BO124" i="14"/>
  <c r="BP124" i="15"/>
  <c r="BN164" i="14"/>
  <c r="BN163" i="14" s="1"/>
  <c r="BN162" i="14" s="1"/>
  <c r="BN163" i="15"/>
  <c r="BN162" i="15" s="1"/>
  <c r="BU47" i="23"/>
  <c r="BV2" i="23"/>
  <c r="BU38" i="23"/>
  <c r="BU48" i="23"/>
  <c r="BU55" i="23"/>
  <c r="BU56" i="23"/>
  <c r="BU39" i="23"/>
  <c r="BU64" i="23"/>
  <c r="BU52" i="23"/>
  <c r="BU35" i="23"/>
  <c r="BU36" i="23"/>
  <c r="BU53" i="23"/>
  <c r="BU37" i="23"/>
  <c r="BU54" i="23"/>
  <c r="BM92" i="15"/>
  <c r="BM93" i="14"/>
  <c r="BM92" i="14" s="1"/>
  <c r="BT9" i="23"/>
  <c r="BM13" i="14"/>
  <c r="BO221" i="15"/>
  <c r="BO234" i="15"/>
  <c r="AZ19" i="24"/>
  <c r="BO1" i="15"/>
  <c r="BO2" i="15"/>
  <c r="BO3" i="15"/>
  <c r="BO113" i="15" s="1"/>
  <c r="BO113" i="14" s="1"/>
  <c r="AB32" i="13" s="1"/>
  <c r="BP6" i="15"/>
  <c r="BO30" i="15"/>
  <c r="BO164" i="15"/>
  <c r="BO165" i="15"/>
  <c r="BO165" i="14" s="1"/>
  <c r="BO29" i="15"/>
  <c r="BO31" i="15"/>
  <c r="BO170" i="15"/>
  <c r="BO170" i="14" s="1"/>
  <c r="BO32" i="15"/>
  <c r="BO182" i="15"/>
  <c r="BO23" i="15"/>
  <c r="BO24" i="15"/>
  <c r="BO25" i="15"/>
  <c r="BO26" i="15"/>
  <c r="BU116" i="15"/>
  <c r="BU115" i="15" s="1"/>
  <c r="BU118" i="14"/>
  <c r="BU116" i="14" s="1"/>
  <c r="BU115" i="14" s="1"/>
  <c r="AD34" i="13" s="1"/>
  <c r="BV118" i="15"/>
  <c r="BO104" i="14"/>
  <c r="BO103" i="14" s="1"/>
  <c r="BO103" i="15"/>
  <c r="BP104" i="15"/>
  <c r="AX54" i="24"/>
  <c r="AX36" i="24"/>
  <c r="BR11" i="23"/>
  <c r="BK9" i="15"/>
  <c r="BK10" i="14"/>
  <c r="BU13" i="23"/>
  <c r="BN97" i="15"/>
  <c r="V56" i="9"/>
  <c r="BN97" i="14"/>
  <c r="BL30" i="14"/>
  <c r="AA14" i="13"/>
  <c r="I57" i="9"/>
  <c r="BM228" i="15"/>
  <c r="BM233" i="15" s="1"/>
  <c r="BM232" i="15" s="1"/>
  <c r="AY6" i="22"/>
  <c r="BN11" i="15"/>
  <c r="BN24" i="14"/>
  <c r="BM32" i="14"/>
  <c r="BN13" i="15"/>
  <c r="BN25" i="14"/>
  <c r="AY64" i="24"/>
  <c r="AY53" i="24"/>
  <c r="AY55" i="24" s="1"/>
  <c r="AY65" i="24"/>
  <c r="AY35" i="24"/>
  <c r="AY37" i="24" s="1"/>
  <c r="BN93" i="15" s="1"/>
  <c r="AY20" i="24"/>
  <c r="AY66" i="24"/>
  <c r="AZ5" i="22"/>
  <c r="AZ15" i="22" s="1"/>
  <c r="BN226" i="15"/>
  <c r="BN23" i="14"/>
  <c r="BN29" i="14" s="1"/>
  <c r="AX7" i="22"/>
  <c r="AX16" i="22"/>
  <c r="AX17" i="22" s="1"/>
  <c r="AX18" i="22" s="1"/>
  <c r="BQ98" i="15"/>
  <c r="BQ102" i="14"/>
  <c r="BQ98" i="14" s="1"/>
  <c r="BR102" i="15"/>
  <c r="BM11" i="14"/>
  <c r="BT10" i="23"/>
  <c r="BN14" i="15"/>
  <c r="BN14" i="14" s="1"/>
  <c r="BN26" i="14"/>
  <c r="BR90" i="14"/>
  <c r="BR86" i="14" s="1"/>
  <c r="AC28" i="13" s="1"/>
  <c r="BR86" i="15"/>
  <c r="BS90" i="15"/>
  <c r="BN181" i="15"/>
  <c r="BN182" i="14"/>
  <c r="BN181" i="14" s="1"/>
  <c r="BO174" i="15"/>
  <c r="BO176" i="14"/>
  <c r="BO174" i="14" s="1"/>
  <c r="AB48" i="13" s="1"/>
  <c r="BP176" i="15"/>
  <c r="BS15" i="23"/>
  <c r="BL74" i="14"/>
  <c r="BE45" i="3"/>
  <c r="BL31" i="14"/>
  <c r="AA16" i="13"/>
  <c r="BL9" i="15"/>
  <c r="BM162" i="14"/>
  <c r="BL10" i="14" l="1"/>
  <c r="BL9" i="14" s="1"/>
  <c r="BL8" i="14" s="1"/>
  <c r="BQ105" i="14"/>
  <c r="BR105" i="15"/>
  <c r="BP145" i="14"/>
  <c r="BP144" i="14" s="1"/>
  <c r="BP144" i="15"/>
  <c r="BP135" i="15" s="1"/>
  <c r="BQ145" i="15"/>
  <c r="BV14" i="23"/>
  <c r="BO135" i="14"/>
  <c r="AB43" i="13"/>
  <c r="BT160" i="15"/>
  <c r="BS160" i="14"/>
  <c r="AB50" i="13"/>
  <c r="BO11" i="15"/>
  <c r="BO24" i="14"/>
  <c r="AY67" i="24"/>
  <c r="BN84" i="15" s="1"/>
  <c r="BO23" i="14"/>
  <c r="BM22" i="14" s="1"/>
  <c r="BA5" i="22"/>
  <c r="BA15" i="22" s="1"/>
  <c r="BO226" i="15"/>
  <c r="AY54" i="24"/>
  <c r="AY36" i="24"/>
  <c r="BU10" i="23"/>
  <c r="BN11" i="14"/>
  <c r="BN30" i="14" s="1"/>
  <c r="BO181" i="15"/>
  <c r="BO182" i="14"/>
  <c r="BO181" i="14" s="1"/>
  <c r="AX23" i="22"/>
  <c r="BL8" i="15"/>
  <c r="BL49" i="21"/>
  <c r="BN32" i="14"/>
  <c r="BN92" i="15"/>
  <c r="BN93" i="14"/>
  <c r="BN92" i="14" s="1"/>
  <c r="BP124" i="14"/>
  <c r="BW12" i="23"/>
  <c r="BQ124" i="15"/>
  <c r="BP176" i="14"/>
  <c r="BP174" i="14" s="1"/>
  <c r="BP174" i="15"/>
  <c r="BQ176" i="15"/>
  <c r="BM30" i="14"/>
  <c r="BP104" i="14"/>
  <c r="BP103" i="14" s="1"/>
  <c r="BP103" i="15"/>
  <c r="BQ104" i="15"/>
  <c r="AB35" i="13"/>
  <c r="BR98" i="15"/>
  <c r="BR102" i="14"/>
  <c r="BR98" i="14" s="1"/>
  <c r="BS102" i="15"/>
  <c r="BV13" i="23"/>
  <c r="BO97" i="15"/>
  <c r="AY7" i="22"/>
  <c r="AY16" i="22"/>
  <c r="AY17" i="22" s="1"/>
  <c r="AY18" i="22" s="1"/>
  <c r="AB31" i="13"/>
  <c r="BO97" i="14"/>
  <c r="BM227" i="15"/>
  <c r="BM231" i="15" s="1"/>
  <c r="BM230" i="15" s="1"/>
  <c r="BM10" i="15" s="1"/>
  <c r="BV118" i="14"/>
  <c r="BV116" i="14" s="1"/>
  <c r="BV115" i="14" s="1"/>
  <c r="BV116" i="15"/>
  <c r="BV115" i="15" s="1"/>
  <c r="BW118" i="15"/>
  <c r="BU9" i="23"/>
  <c r="BN13" i="14"/>
  <c r="BN31" i="14" s="1"/>
  <c r="BO164" i="14"/>
  <c r="BO163" i="14" s="1"/>
  <c r="BO163" i="15"/>
  <c r="BO162" i="15" s="1"/>
  <c r="BV48" i="23"/>
  <c r="BV38" i="23"/>
  <c r="BV47" i="23"/>
  <c r="BW2" i="23"/>
  <c r="BV39" i="23"/>
  <c r="BV64" i="23"/>
  <c r="BV55" i="23"/>
  <c r="BV56" i="23"/>
  <c r="BV35" i="23"/>
  <c r="BV36" i="23"/>
  <c r="BV53" i="23"/>
  <c r="BV52" i="23"/>
  <c r="BV37" i="23"/>
  <c r="BV54" i="23"/>
  <c r="BM82" i="15"/>
  <c r="BM74" i="15" s="1"/>
  <c r="BM84" i="14"/>
  <c r="BM82" i="14" s="1"/>
  <c r="BS90" i="14"/>
  <c r="BS86" i="14" s="1"/>
  <c r="BS86" i="15"/>
  <c r="BT90" i="15"/>
  <c r="BK9" i="14"/>
  <c r="BK8" i="14" s="1"/>
  <c r="AA13" i="13"/>
  <c r="AA12" i="13" s="1"/>
  <c r="AA11" i="13" s="1"/>
  <c r="AA18" i="13" s="1"/>
  <c r="BP29" i="15"/>
  <c r="BP170" i="15"/>
  <c r="BP170" i="14" s="1"/>
  <c r="BP30" i="15"/>
  <c r="BP182" i="15"/>
  <c r="BP221" i="15"/>
  <c r="BP31" i="15"/>
  <c r="BP24" i="15"/>
  <c r="BP234" i="15"/>
  <c r="BA19" i="24"/>
  <c r="BP32" i="15"/>
  <c r="BP25" i="15"/>
  <c r="BP1" i="15"/>
  <c r="BP2" i="15"/>
  <c r="BP26" i="15"/>
  <c r="BP3" i="15"/>
  <c r="BP113" i="15" s="1"/>
  <c r="BP113" i="14" s="1"/>
  <c r="BQ6" i="15"/>
  <c r="BP164" i="15"/>
  <c r="BP23" i="15"/>
  <c r="BP165" i="15"/>
  <c r="BP165" i="14" s="1"/>
  <c r="BM31" i="14"/>
  <c r="BL22" i="14"/>
  <c r="BK49" i="21"/>
  <c r="AW23" i="22"/>
  <c r="BK8" i="15"/>
  <c r="BK209" i="15"/>
  <c r="BK209" i="14" s="1"/>
  <c r="BL209" i="15"/>
  <c r="BL209" i="14" s="1"/>
  <c r="V57" i="9"/>
  <c r="AZ6" i="22"/>
  <c r="BN228" i="15"/>
  <c r="BN233" i="15" s="1"/>
  <c r="BN232" i="15" s="1"/>
  <c r="BO14" i="15"/>
  <c r="BO14" i="14" s="1"/>
  <c r="BO26" i="14"/>
  <c r="BN22" i="15"/>
  <c r="BO13" i="15"/>
  <c r="BO25" i="14"/>
  <c r="AZ64" i="24"/>
  <c r="AZ35" i="24"/>
  <c r="AZ37" i="24" s="1"/>
  <c r="BO93" i="15" s="1"/>
  <c r="AZ53" i="24"/>
  <c r="AZ55" i="24" s="1"/>
  <c r="AZ65" i="24"/>
  <c r="AZ20" i="24"/>
  <c r="AZ66" i="24"/>
  <c r="BN227" i="15" l="1"/>
  <c r="BN231" i="15" s="1"/>
  <c r="BN230" i="15" s="1"/>
  <c r="BN10" i="15" s="1"/>
  <c r="BR105" i="14"/>
  <c r="BS105" i="15"/>
  <c r="BQ144" i="15"/>
  <c r="BQ135" i="15" s="1"/>
  <c r="BQ145" i="14"/>
  <c r="BQ144" i="14" s="1"/>
  <c r="BR145" i="15"/>
  <c r="BP135" i="14"/>
  <c r="BW14" i="23"/>
  <c r="BT160" i="14"/>
  <c r="BU160" i="15"/>
  <c r="AZ67" i="24"/>
  <c r="BO84" i="15" s="1"/>
  <c r="BO82" i="15" s="1"/>
  <c r="BO92" i="15"/>
  <c r="BO93" i="14"/>
  <c r="BO92" i="14" s="1"/>
  <c r="AB29" i="13" s="1"/>
  <c r="BN9" i="15"/>
  <c r="BN10" i="14"/>
  <c r="BN9" i="14" s="1"/>
  <c r="BN8" i="14" s="1"/>
  <c r="BU11" i="23"/>
  <c r="BP13" i="15"/>
  <c r="BP25" i="14"/>
  <c r="BT15" i="23"/>
  <c r="BM74" i="14"/>
  <c r="BS98" i="15"/>
  <c r="BS102" i="14"/>
  <c r="BS98" i="14" s="1"/>
  <c r="BT102" i="15"/>
  <c r="BO228" i="15"/>
  <c r="BO233" i="15" s="1"/>
  <c r="BO232" i="15" s="1"/>
  <c r="BA6" i="22"/>
  <c r="AZ7" i="22"/>
  <c r="AZ16" i="22"/>
  <c r="AZ17" i="22" s="1"/>
  <c r="AZ18" i="22" s="1"/>
  <c r="AC30" i="13"/>
  <c r="BO162" i="14"/>
  <c r="AB47" i="13"/>
  <c r="BN82" i="15"/>
  <c r="BN74" i="15" s="1"/>
  <c r="BN84" i="14"/>
  <c r="BN82" i="14" s="1"/>
  <c r="AZ36" i="24"/>
  <c r="AZ54" i="24"/>
  <c r="BP11" i="15"/>
  <c r="BP24" i="14"/>
  <c r="BA64" i="24"/>
  <c r="BA35" i="24"/>
  <c r="BA37" i="24" s="1"/>
  <c r="BP93" i="15" s="1"/>
  <c r="BA65" i="24"/>
  <c r="BA20" i="24"/>
  <c r="BA53" i="24"/>
  <c r="BA55" i="24" s="1"/>
  <c r="BA66" i="24"/>
  <c r="BQ104" i="14"/>
  <c r="BQ103" i="14" s="1"/>
  <c r="BQ103" i="15"/>
  <c r="BR104" i="15"/>
  <c r="BX12" i="23"/>
  <c r="BQ124" i="14"/>
  <c r="BR124" i="15"/>
  <c r="BO11" i="14"/>
  <c r="BV10" i="23"/>
  <c r="BP181" i="15"/>
  <c r="BP182" i="14"/>
  <c r="BP181" i="14" s="1"/>
  <c r="BW118" i="14"/>
  <c r="BW116" i="14" s="1"/>
  <c r="BW115" i="14" s="1"/>
  <c r="BW116" i="15"/>
  <c r="BW115" i="15" s="1"/>
  <c r="BX118" i="15"/>
  <c r="BW13" i="23"/>
  <c r="BP97" i="15"/>
  <c r="BP23" i="14"/>
  <c r="BB5" i="22"/>
  <c r="BB15" i="22" s="1"/>
  <c r="BP226" i="15"/>
  <c r="BO22" i="15"/>
  <c r="BP97" i="14"/>
  <c r="BV9" i="23"/>
  <c r="BO13" i="14"/>
  <c r="BP164" i="14"/>
  <c r="BP163" i="14" s="1"/>
  <c r="BP163" i="15"/>
  <c r="BP162" i="15" s="1"/>
  <c r="BQ2" i="15"/>
  <c r="BQ3" i="15"/>
  <c r="BQ113" i="15" s="1"/>
  <c r="BQ113" i="14" s="1"/>
  <c r="BQ24" i="15"/>
  <c r="BQ29" i="15"/>
  <c r="BQ25" i="15"/>
  <c r="BR6" i="15"/>
  <c r="BQ164" i="15"/>
  <c r="BQ30" i="15"/>
  <c r="BQ26" i="15"/>
  <c r="BQ165" i="15"/>
  <c r="BQ165" i="14" s="1"/>
  <c r="BQ170" i="15"/>
  <c r="BQ170" i="14" s="1"/>
  <c r="BQ31" i="15"/>
  <c r="BQ182" i="15"/>
  <c r="BQ221" i="15"/>
  <c r="BQ32" i="15"/>
  <c r="BQ234" i="15"/>
  <c r="BB19" i="24"/>
  <c r="BQ23" i="15"/>
  <c r="BQ1" i="15"/>
  <c r="BE46" i="3"/>
  <c r="BW48" i="23"/>
  <c r="BW55" i="23"/>
  <c r="BW56" i="23"/>
  <c r="BX2" i="23"/>
  <c r="BW39" i="23"/>
  <c r="BW64" i="23"/>
  <c r="BW38" i="23"/>
  <c r="BW47" i="23"/>
  <c r="BW35" i="23"/>
  <c r="BW36" i="23"/>
  <c r="BW53" i="23"/>
  <c r="BW52" i="23"/>
  <c r="BW54" i="23"/>
  <c r="BW37" i="23"/>
  <c r="BO29" i="14"/>
  <c r="BQ174" i="15"/>
  <c r="BQ176" i="14"/>
  <c r="BQ174" i="14" s="1"/>
  <c r="BR176" i="15"/>
  <c r="BP14" i="15"/>
  <c r="BP14" i="14" s="1"/>
  <c r="BP26" i="14"/>
  <c r="BT90" i="14"/>
  <c r="BT86" i="14" s="1"/>
  <c r="BT86" i="15"/>
  <c r="BU90" i="15"/>
  <c r="BO32" i="14"/>
  <c r="AB17" i="13"/>
  <c r="BM9" i="15"/>
  <c r="BM10" i="14"/>
  <c r="BT11" i="23"/>
  <c r="BE47" i="3"/>
  <c r="BO74" i="15" l="1"/>
  <c r="BS105" i="14"/>
  <c r="BT105" i="15"/>
  <c r="BR144" i="15"/>
  <c r="BR135" i="15" s="1"/>
  <c r="BR145" i="14"/>
  <c r="BR144" i="14" s="1"/>
  <c r="BS145" i="15"/>
  <c r="BX14" i="23"/>
  <c r="BQ135" i="14"/>
  <c r="BO84" i="14"/>
  <c r="BO82" i="14" s="1"/>
  <c r="BV15" i="23" s="1"/>
  <c r="BU160" i="14"/>
  <c r="AD45" i="13" s="1"/>
  <c r="BV160" i="15"/>
  <c r="BA67" i="24"/>
  <c r="BP84" i="15" s="1"/>
  <c r="BP82" i="15" s="1"/>
  <c r="BO227" i="15"/>
  <c r="BO231" i="15" s="1"/>
  <c r="BO230" i="15" s="1"/>
  <c r="BO10" i="15" s="1"/>
  <c r="BO9" i="15" s="1"/>
  <c r="AD28" i="13"/>
  <c r="BN22" i="14"/>
  <c r="BQ23" i="14"/>
  <c r="BQ29" i="14" s="1"/>
  <c r="BC5" i="22"/>
  <c r="BC15" i="22" s="1"/>
  <c r="BQ226" i="15"/>
  <c r="BQ11" i="15"/>
  <c r="BQ24" i="14"/>
  <c r="BX13" i="23"/>
  <c r="BQ97" i="15"/>
  <c r="BQ26" i="14"/>
  <c r="BQ14" i="15"/>
  <c r="BQ14" i="14" s="1"/>
  <c r="BU86" i="15"/>
  <c r="BU90" i="14"/>
  <c r="BU86" i="14" s="1"/>
  <c r="BV90" i="15"/>
  <c r="BB35" i="24"/>
  <c r="BB37" i="24" s="1"/>
  <c r="BQ93" i="15" s="1"/>
  <c r="BB65" i="24"/>
  <c r="BB20" i="24"/>
  <c r="BB53" i="24"/>
  <c r="BB55" i="24" s="1"/>
  <c r="BB64" i="24"/>
  <c r="BB66" i="24"/>
  <c r="BQ97" i="14"/>
  <c r="BU15" i="23"/>
  <c r="BN74" i="14"/>
  <c r="BX116" i="15"/>
  <c r="BX115" i="15" s="1"/>
  <c r="BX118" i="14"/>
  <c r="BX116" i="14" s="1"/>
  <c r="BX115" i="14" s="1"/>
  <c r="AE34" i="13" s="1"/>
  <c r="BY118" i="15"/>
  <c r="BA7" i="22"/>
  <c r="BA16" i="22"/>
  <c r="BA17" i="22" s="1"/>
  <c r="BA18" i="22" s="1"/>
  <c r="BX64" i="23"/>
  <c r="BX47" i="23"/>
  <c r="BY2" i="23"/>
  <c r="BX48" i="23"/>
  <c r="BX38" i="23"/>
  <c r="BX39" i="23"/>
  <c r="BX55" i="23"/>
  <c r="BX56" i="23"/>
  <c r="BX36" i="23"/>
  <c r="BX53" i="23"/>
  <c r="BX54" i="23"/>
  <c r="BX35" i="23"/>
  <c r="BX52" i="23"/>
  <c r="BX37" i="23"/>
  <c r="BQ181" i="15"/>
  <c r="BQ182" i="14"/>
  <c r="BQ181" i="14" s="1"/>
  <c r="BA36" i="24"/>
  <c r="BA54" i="24"/>
  <c r="BT102" i="14"/>
  <c r="BT98" i="14" s="1"/>
  <c r="BT98" i="15"/>
  <c r="BU102" i="15"/>
  <c r="BP32" i="14"/>
  <c r="BP92" i="15"/>
  <c r="BP93" i="14"/>
  <c r="BP92" i="14" s="1"/>
  <c r="BR174" i="15"/>
  <c r="BR176" i="14"/>
  <c r="BR174" i="14" s="1"/>
  <c r="AC48" i="13" s="1"/>
  <c r="BS176" i="15"/>
  <c r="BP228" i="15"/>
  <c r="BP233" i="15" s="1"/>
  <c r="BP232" i="15" s="1"/>
  <c r="BB6" i="22"/>
  <c r="BN49" i="21"/>
  <c r="AZ23" i="22"/>
  <c r="BN8" i="15"/>
  <c r="BO31" i="14"/>
  <c r="AB16" i="13"/>
  <c r="BY12" i="23"/>
  <c r="BR124" i="14"/>
  <c r="BS124" i="15"/>
  <c r="AB27" i="13"/>
  <c r="BP162" i="14"/>
  <c r="BM49" i="21"/>
  <c r="AY23" i="22"/>
  <c r="BM8" i="15"/>
  <c r="BM209" i="15"/>
  <c r="BM209" i="14" s="1"/>
  <c r="BP29" i="14"/>
  <c r="BQ164" i="14"/>
  <c r="BQ163" i="14" s="1"/>
  <c r="BQ162" i="14" s="1"/>
  <c r="BQ163" i="15"/>
  <c r="BQ162" i="15" s="1"/>
  <c r="BR182" i="15"/>
  <c r="BR26" i="15"/>
  <c r="BR221" i="15"/>
  <c r="BR234" i="15"/>
  <c r="BC19" i="24"/>
  <c r="BR1" i="15"/>
  <c r="BR2" i="15"/>
  <c r="BR3" i="15"/>
  <c r="BR113" i="15" s="1"/>
  <c r="BR113" i="14" s="1"/>
  <c r="AC32" i="13" s="1"/>
  <c r="BR23" i="15"/>
  <c r="BR30" i="15"/>
  <c r="BS6" i="15"/>
  <c r="BR31" i="15"/>
  <c r="BR164" i="15"/>
  <c r="BR165" i="15"/>
  <c r="BR165" i="14" s="1"/>
  <c r="BR29" i="15"/>
  <c r="BR32" i="15"/>
  <c r="BR24" i="15"/>
  <c r="BR170" i="15"/>
  <c r="BR170" i="14" s="1"/>
  <c r="BR25" i="15"/>
  <c r="BW10" i="23"/>
  <c r="BP11" i="14"/>
  <c r="BO30" i="14"/>
  <c r="AB14" i="13"/>
  <c r="BM9" i="14"/>
  <c r="BM8" i="14" s="1"/>
  <c r="BQ13" i="15"/>
  <c r="BQ25" i="14"/>
  <c r="BP22" i="15"/>
  <c r="BR103" i="15"/>
  <c r="BR104" i="14"/>
  <c r="BR103" i="14" s="1"/>
  <c r="BS104" i="15"/>
  <c r="BW9" i="23"/>
  <c r="BP13" i="14"/>
  <c r="BB67" i="24" l="1"/>
  <c r="BQ84" i="15" s="1"/>
  <c r="BP84" i="14"/>
  <c r="BP82" i="14" s="1"/>
  <c r="BT105" i="14"/>
  <c r="BU105" i="15"/>
  <c r="BV11" i="23"/>
  <c r="BO10" i="14"/>
  <c r="BO9" i="14" s="1"/>
  <c r="BO8" i="14" s="1"/>
  <c r="BO74" i="14"/>
  <c r="BS144" i="15"/>
  <c r="BS135" i="15" s="1"/>
  <c r="BS145" i="14"/>
  <c r="BS144" i="14" s="1"/>
  <c r="BT145" i="15"/>
  <c r="AC43" i="13"/>
  <c r="BY14" i="23"/>
  <c r="BR135" i="14"/>
  <c r="BN209" i="15"/>
  <c r="BN209" i="14" s="1"/>
  <c r="BE48" i="3"/>
  <c r="AB13" i="13"/>
  <c r="AB12" i="13" s="1"/>
  <c r="AB11" i="13" s="1"/>
  <c r="AB18" i="13" s="1"/>
  <c r="BV160" i="14"/>
  <c r="BW160" i="15"/>
  <c r="BQ32" i="14"/>
  <c r="BR181" i="15"/>
  <c r="BR182" i="14"/>
  <c r="BR181" i="14" s="1"/>
  <c r="AC50" i="13" s="1"/>
  <c r="BW15" i="23"/>
  <c r="BP74" i="14"/>
  <c r="BQ84" i="14"/>
  <c r="BQ82" i="14" s="1"/>
  <c r="BQ82" i="15"/>
  <c r="BP74" i="15"/>
  <c r="BX10" i="23"/>
  <c r="BQ11" i="14"/>
  <c r="BQ30" i="14" s="1"/>
  <c r="BY116" i="15"/>
  <c r="BY115" i="15" s="1"/>
  <c r="BY118" i="14"/>
  <c r="BY116" i="14" s="1"/>
  <c r="BY115" i="14" s="1"/>
  <c r="BZ118" i="15"/>
  <c r="BS104" i="14"/>
  <c r="BS103" i="14" s="1"/>
  <c r="BS103" i="15"/>
  <c r="BT104" i="15"/>
  <c r="BR163" i="15"/>
  <c r="BR162" i="15" s="1"/>
  <c r="BR164" i="14"/>
  <c r="BR163" i="14" s="1"/>
  <c r="BR162" i="14" s="1"/>
  <c r="BB36" i="24"/>
  <c r="BB54" i="24"/>
  <c r="BR97" i="14"/>
  <c r="AC31" i="13"/>
  <c r="BP30" i="14"/>
  <c r="BQ228" i="15"/>
  <c r="BQ233" i="15" s="1"/>
  <c r="BQ232" i="15" s="1"/>
  <c r="BC6" i="22"/>
  <c r="BY13" i="23"/>
  <c r="BR97" i="15"/>
  <c r="BS30" i="15"/>
  <c r="BT6" i="15"/>
  <c r="BS164" i="15"/>
  <c r="BS31" i="15"/>
  <c r="BS165" i="15"/>
  <c r="BS165" i="14" s="1"/>
  <c r="BS24" i="15"/>
  <c r="BS170" i="15"/>
  <c r="BS170" i="14" s="1"/>
  <c r="BS32" i="15"/>
  <c r="BS182" i="15"/>
  <c r="BS25" i="15"/>
  <c r="BS221" i="15"/>
  <c r="BS234" i="15"/>
  <c r="BS26" i="15"/>
  <c r="BD19" i="24"/>
  <c r="BS1" i="15"/>
  <c r="BS2" i="15"/>
  <c r="BS3" i="15"/>
  <c r="BS113" i="15" s="1"/>
  <c r="BS113" i="14" s="1"/>
  <c r="BS29" i="15"/>
  <c r="BS23" i="15"/>
  <c r="BQ93" i="14"/>
  <c r="BQ92" i="14" s="1"/>
  <c r="BQ92" i="15"/>
  <c r="BV90" i="14"/>
  <c r="BV86" i="14" s="1"/>
  <c r="BV86" i="15"/>
  <c r="BW90" i="15"/>
  <c r="BR23" i="14"/>
  <c r="BP22" i="14" s="1"/>
  <c r="BD5" i="22"/>
  <c r="BD15" i="22" s="1"/>
  <c r="BR226" i="15"/>
  <c r="BQ22" i="15"/>
  <c r="BO8" i="15"/>
  <c r="BO49" i="21"/>
  <c r="BA23" i="22"/>
  <c r="BB16" i="22"/>
  <c r="BB17" i="22" s="1"/>
  <c r="BB18" i="22" s="1"/>
  <c r="BB7" i="22"/>
  <c r="BU98" i="15"/>
  <c r="BU102" i="14"/>
  <c r="BU98" i="14" s="1"/>
  <c r="BV102" i="15"/>
  <c r="BY38" i="23"/>
  <c r="BY64" i="23"/>
  <c r="BY47" i="23"/>
  <c r="BY48" i="23"/>
  <c r="BZ2" i="23"/>
  <c r="BY39" i="23"/>
  <c r="BY55" i="23"/>
  <c r="BY56" i="23"/>
  <c r="BY36" i="23"/>
  <c r="BY35" i="23"/>
  <c r="BY53" i="23"/>
  <c r="BY52" i="23"/>
  <c r="BY37" i="23"/>
  <c r="BY54" i="23"/>
  <c r="BO22" i="14"/>
  <c r="BC53" i="24"/>
  <c r="BC55" i="24" s="1"/>
  <c r="BC64" i="24"/>
  <c r="BC65" i="24"/>
  <c r="BC20" i="24"/>
  <c r="BC35" i="24"/>
  <c r="BC37" i="24" s="1"/>
  <c r="BR93" i="15" s="1"/>
  <c r="BC66" i="24"/>
  <c r="BE49" i="3"/>
  <c r="BP227" i="15"/>
  <c r="BP231" i="15" s="1"/>
  <c r="BP230" i="15" s="1"/>
  <c r="BP10" i="15" s="1"/>
  <c r="BR13" i="15"/>
  <c r="BR25" i="14"/>
  <c r="BS124" i="14"/>
  <c r="BZ12" i="23"/>
  <c r="BT124" i="15"/>
  <c r="BS174" i="15"/>
  <c r="BS176" i="14"/>
  <c r="BS174" i="14" s="1"/>
  <c r="BT176" i="15"/>
  <c r="BX9" i="23"/>
  <c r="BQ13" i="14"/>
  <c r="BQ31" i="14" s="1"/>
  <c r="BP31" i="14"/>
  <c r="BR11" i="15"/>
  <c r="BR24" i="14"/>
  <c r="BR14" i="15"/>
  <c r="BR14" i="14" s="1"/>
  <c r="BR26" i="14"/>
  <c r="AC35" i="13"/>
  <c r="BO209" i="15" l="1"/>
  <c r="BO209" i="14" s="1"/>
  <c r="BU105" i="14"/>
  <c r="BV105" i="15"/>
  <c r="BT144" i="15"/>
  <c r="BT135" i="15" s="1"/>
  <c r="BT145" i="14"/>
  <c r="BT144" i="14" s="1"/>
  <c r="BU145" i="15"/>
  <c r="BS135" i="14"/>
  <c r="BZ14" i="23"/>
  <c r="BE50" i="3"/>
  <c r="AC47" i="13"/>
  <c r="BW160" i="14"/>
  <c r="BX160" i="15"/>
  <c r="BQ227" i="15"/>
  <c r="BQ231" i="15" s="1"/>
  <c r="BQ230" i="15" s="1"/>
  <c r="BQ10" i="15" s="1"/>
  <c r="BX11" i="23" s="1"/>
  <c r="BR93" i="14"/>
  <c r="BR92" i="14" s="1"/>
  <c r="BR92" i="15"/>
  <c r="AC29" i="13"/>
  <c r="BC67" i="24"/>
  <c r="BR84" i="15" s="1"/>
  <c r="BS11" i="15"/>
  <c r="BS24" i="14"/>
  <c r="BT124" i="14"/>
  <c r="CA12" i="23"/>
  <c r="BU124" i="15"/>
  <c r="BC54" i="24"/>
  <c r="BC36" i="24"/>
  <c r="BR32" i="14"/>
  <c r="AC17" i="13"/>
  <c r="BZ47" i="23"/>
  <c r="BZ38" i="23"/>
  <c r="BZ39" i="23"/>
  <c r="BZ48" i="23"/>
  <c r="BZ56" i="23"/>
  <c r="BZ55" i="23"/>
  <c r="BZ64" i="23"/>
  <c r="CA2" i="23"/>
  <c r="BZ52" i="23"/>
  <c r="BZ35" i="23"/>
  <c r="BZ53" i="23"/>
  <c r="BZ36" i="23"/>
  <c r="BZ37" i="23"/>
  <c r="BZ54" i="23"/>
  <c r="BS23" i="14"/>
  <c r="BS29" i="14" s="1"/>
  <c r="BE5" i="22"/>
  <c r="BE15" i="22" s="1"/>
  <c r="BS226" i="15"/>
  <c r="BS164" i="14"/>
  <c r="BS163" i="14" s="1"/>
  <c r="BS163" i="15"/>
  <c r="BS162" i="15" s="1"/>
  <c r="BR228" i="15"/>
  <c r="BR233" i="15" s="1"/>
  <c r="BR232" i="15" s="1"/>
  <c r="BD6" i="22"/>
  <c r="BT24" i="15"/>
  <c r="BT25" i="15"/>
  <c r="BU6" i="15"/>
  <c r="BT164" i="15"/>
  <c r="BT29" i="15"/>
  <c r="BT26" i="15"/>
  <c r="BT165" i="15"/>
  <c r="BT165" i="14" s="1"/>
  <c r="BT170" i="15"/>
  <c r="BT170" i="14" s="1"/>
  <c r="BT30" i="15"/>
  <c r="BT182" i="15"/>
  <c r="BT31" i="15"/>
  <c r="BT221" i="15"/>
  <c r="BT23" i="15"/>
  <c r="BT234" i="15"/>
  <c r="BT32" i="15"/>
  <c r="BE19" i="24"/>
  <c r="BT1" i="15"/>
  <c r="BT2" i="15"/>
  <c r="BT3" i="15"/>
  <c r="BT113" i="15" s="1"/>
  <c r="BT113" i="14" s="1"/>
  <c r="BQ74" i="15"/>
  <c r="BY10" i="23"/>
  <c r="BR11" i="14"/>
  <c r="BT103" i="15"/>
  <c r="BT104" i="14"/>
  <c r="BT103" i="14" s="1"/>
  <c r="BU104" i="15"/>
  <c r="BX15" i="23"/>
  <c r="BQ74" i="14"/>
  <c r="AC16" i="13"/>
  <c r="BZ13" i="23"/>
  <c r="BS97" i="15"/>
  <c r="BS97" i="14"/>
  <c r="BY9" i="23"/>
  <c r="BR13" i="14"/>
  <c r="BR31" i="14" s="1"/>
  <c r="BV102" i="14"/>
  <c r="BV98" i="14" s="1"/>
  <c r="BV98" i="15"/>
  <c r="BW102" i="15"/>
  <c r="BD20" i="24"/>
  <c r="BD65" i="24"/>
  <c r="BD35" i="24"/>
  <c r="BD37" i="24" s="1"/>
  <c r="BS93" i="15" s="1"/>
  <c r="BD53" i="24"/>
  <c r="BD55" i="24" s="1"/>
  <c r="BD64" i="24"/>
  <c r="BD66" i="24"/>
  <c r="BZ118" i="14"/>
  <c r="BZ116" i="14" s="1"/>
  <c r="BZ115" i="14" s="1"/>
  <c r="BZ116" i="15"/>
  <c r="BZ115" i="15" s="1"/>
  <c r="CA118" i="15"/>
  <c r="AD30" i="13"/>
  <c r="BW86" i="15"/>
  <c r="BW90" i="14"/>
  <c r="BW86" i="14" s="1"/>
  <c r="BX90" i="15"/>
  <c r="BS14" i="15"/>
  <c r="BS14" i="14" s="1"/>
  <c r="BS26" i="14"/>
  <c r="BC7" i="22"/>
  <c r="BC16" i="22"/>
  <c r="BC17" i="22" s="1"/>
  <c r="BC18" i="22" s="1"/>
  <c r="BR29" i="14"/>
  <c r="BR22" i="15"/>
  <c r="BP9" i="15"/>
  <c r="BP10" i="14"/>
  <c r="BW11" i="23"/>
  <c r="BS13" i="15"/>
  <c r="BS25" i="14"/>
  <c r="BS181" i="15"/>
  <c r="BS182" i="14"/>
  <c r="BS181" i="14" s="1"/>
  <c r="BT174" i="15"/>
  <c r="BT176" i="14"/>
  <c r="BT174" i="14" s="1"/>
  <c r="BU176" i="15"/>
  <c r="BQ10" i="14" l="1"/>
  <c r="BQ9" i="14" s="1"/>
  <c r="BQ8" i="14" s="1"/>
  <c r="BQ9" i="15"/>
  <c r="BV105" i="14"/>
  <c r="BW105" i="15"/>
  <c r="BU144" i="15"/>
  <c r="BU135" i="15" s="1"/>
  <c r="BU145" i="14"/>
  <c r="BU144" i="14" s="1"/>
  <c r="BV145" i="15"/>
  <c r="BT135" i="14"/>
  <c r="CA14" i="23"/>
  <c r="BX160" i="14"/>
  <c r="AE45" i="13" s="1"/>
  <c r="BY160" i="15"/>
  <c r="BS93" i="14"/>
  <c r="BS92" i="14" s="1"/>
  <c r="BS92" i="15"/>
  <c r="BU174" i="15"/>
  <c r="BU176" i="14"/>
  <c r="BU174" i="14" s="1"/>
  <c r="AD48" i="13" s="1"/>
  <c r="BV176" i="15"/>
  <c r="BP9" i="14"/>
  <c r="BP8" i="14" s="1"/>
  <c r="BT163" i="15"/>
  <c r="BT162" i="15" s="1"/>
  <c r="BT164" i="14"/>
  <c r="BT163" i="14" s="1"/>
  <c r="BT162" i="14" s="1"/>
  <c r="CA116" i="15"/>
  <c r="CA115" i="15" s="1"/>
  <c r="CA118" i="14"/>
  <c r="CA116" i="14" s="1"/>
  <c r="CA115" i="14" s="1"/>
  <c r="AF34" i="13" s="1"/>
  <c r="CB118" i="15"/>
  <c r="BT13" i="15"/>
  <c r="BT25" i="14"/>
  <c r="BE64" i="24"/>
  <c r="BE20" i="24"/>
  <c r="BE35" i="24"/>
  <c r="BE37" i="24" s="1"/>
  <c r="BT93" i="15" s="1"/>
  <c r="BE65" i="24"/>
  <c r="BE53" i="24"/>
  <c r="BE55" i="24" s="1"/>
  <c r="BE66" i="24"/>
  <c r="BT11" i="15"/>
  <c r="BT24" i="14"/>
  <c r="BV6" i="15"/>
  <c r="BU23" i="15"/>
  <c r="BT22" i="15" s="1"/>
  <c r="BU164" i="15"/>
  <c r="BU165" i="15"/>
  <c r="BU165" i="14" s="1"/>
  <c r="BU170" i="15"/>
  <c r="BU170" i="14" s="1"/>
  <c r="BU30" i="15"/>
  <c r="BU182" i="15"/>
  <c r="BU221" i="15"/>
  <c r="BU31" i="15"/>
  <c r="BU234" i="15"/>
  <c r="BU24" i="15"/>
  <c r="BF19" i="24"/>
  <c r="BU32" i="15"/>
  <c r="BU1" i="15"/>
  <c r="BU25" i="15"/>
  <c r="BU2" i="15"/>
  <c r="BU3" i="15"/>
  <c r="BU113" i="15" s="1"/>
  <c r="BU113" i="14" s="1"/>
  <c r="AD32" i="13" s="1"/>
  <c r="BU29" i="15"/>
  <c r="BU26" i="15"/>
  <c r="BS32" i="14"/>
  <c r="BU103" i="15"/>
  <c r="BU104" i="14"/>
  <c r="BU103" i="14" s="1"/>
  <c r="BV104" i="15"/>
  <c r="BR227" i="15"/>
  <c r="BR231" i="15" s="1"/>
  <c r="BR230" i="15" s="1"/>
  <c r="BR10" i="15" s="1"/>
  <c r="BW98" i="15"/>
  <c r="BW102" i="14"/>
  <c r="BW98" i="14" s="1"/>
  <c r="BX102" i="15"/>
  <c r="BX90" i="14"/>
  <c r="BX86" i="14" s="1"/>
  <c r="AE28" i="13" s="1"/>
  <c r="BX86" i="15"/>
  <c r="BY90" i="15"/>
  <c r="BD67" i="24"/>
  <c r="BS84" i="15" s="1"/>
  <c r="BT97" i="14"/>
  <c r="BD7" i="22"/>
  <c r="BD16" i="22"/>
  <c r="BD17" i="22" s="1"/>
  <c r="BD18" i="22" s="1"/>
  <c r="BR82" i="15"/>
  <c r="BR74" i="15" s="1"/>
  <c r="BR84" i="14"/>
  <c r="BR82" i="14" s="1"/>
  <c r="CA13" i="23"/>
  <c r="BT97" i="15"/>
  <c r="BT226" i="15"/>
  <c r="BT23" i="14"/>
  <c r="BT29" i="14" s="1"/>
  <c r="BF5" i="22"/>
  <c r="BF15" i="22" s="1"/>
  <c r="BS22" i="15"/>
  <c r="CA55" i="23"/>
  <c r="CA39" i="23"/>
  <c r="CA38" i="23"/>
  <c r="CA47" i="23"/>
  <c r="CA56" i="23"/>
  <c r="CA64" i="23"/>
  <c r="CB2" i="23"/>
  <c r="CA48" i="23"/>
  <c r="CA35" i="23"/>
  <c r="CA36" i="23"/>
  <c r="CA37" i="23"/>
  <c r="CA53" i="23"/>
  <c r="CA52" i="23"/>
  <c r="CA54" i="23"/>
  <c r="BR30" i="14"/>
  <c r="AC14" i="13"/>
  <c r="BT181" i="15"/>
  <c r="BT182" i="14"/>
  <c r="BT181" i="14" s="1"/>
  <c r="BU124" i="14"/>
  <c r="CB12" i="23"/>
  <c r="BV124" i="15"/>
  <c r="BQ49" i="21"/>
  <c r="BC23" i="22"/>
  <c r="BQ8" i="15"/>
  <c r="BD36" i="24"/>
  <c r="BD54" i="24"/>
  <c r="BP49" i="21"/>
  <c r="BB23" i="22"/>
  <c r="BP8" i="15"/>
  <c r="BP209" i="15"/>
  <c r="BP209" i="14" s="1"/>
  <c r="BS162" i="14"/>
  <c r="BZ10" i="23"/>
  <c r="BS11" i="14"/>
  <c r="BS13" i="14"/>
  <c r="BZ9" i="23"/>
  <c r="BQ22" i="14"/>
  <c r="BT14" i="15"/>
  <c r="BT14" i="14" s="1"/>
  <c r="BT26" i="14"/>
  <c r="BS228" i="15"/>
  <c r="BS233" i="15" s="1"/>
  <c r="BS232" i="15" s="1"/>
  <c r="BE6" i="22"/>
  <c r="BR22" i="14" l="1"/>
  <c r="BW105" i="14"/>
  <c r="BX105" i="15"/>
  <c r="BV144" i="15"/>
  <c r="BV135" i="15" s="1"/>
  <c r="BV145" i="14"/>
  <c r="BV144" i="14" s="1"/>
  <c r="BW145" i="15"/>
  <c r="BU135" i="14"/>
  <c r="AD43" i="13"/>
  <c r="CB14" i="23"/>
  <c r="BY160" i="14"/>
  <c r="BZ160" i="15"/>
  <c r="BE67" i="24"/>
  <c r="BT84" i="15" s="1"/>
  <c r="BT82" i="15" s="1"/>
  <c r="BT32" i="14"/>
  <c r="BS84" i="14"/>
  <c r="BS82" i="14" s="1"/>
  <c r="BS82" i="15"/>
  <c r="BS74" i="15" s="1"/>
  <c r="AD17" i="13"/>
  <c r="BU26" i="14"/>
  <c r="BU14" i="15"/>
  <c r="BU14" i="14" s="1"/>
  <c r="BU32" i="14" s="1"/>
  <c r="BU164" i="14"/>
  <c r="BU163" i="14" s="1"/>
  <c r="BU163" i="15"/>
  <c r="BU162" i="15" s="1"/>
  <c r="CA9" i="23"/>
  <c r="BT13" i="14"/>
  <c r="BT31" i="14" s="1"/>
  <c r="CB13" i="23"/>
  <c r="BU97" i="15"/>
  <c r="BY86" i="15"/>
  <c r="BY90" i="14"/>
  <c r="BY86" i="14" s="1"/>
  <c r="BZ90" i="15"/>
  <c r="BU23" i="14"/>
  <c r="BG5" i="22"/>
  <c r="BG15" i="22" s="1"/>
  <c r="BU226" i="15"/>
  <c r="CB118" i="14"/>
  <c r="CB116" i="14" s="1"/>
  <c r="CB115" i="14" s="1"/>
  <c r="CB116" i="15"/>
  <c r="CB115" i="15" s="1"/>
  <c r="CC118" i="15"/>
  <c r="BV3" i="15"/>
  <c r="BV113" i="15" s="1"/>
  <c r="BV113" i="14" s="1"/>
  <c r="BW6" i="15"/>
  <c r="BV164" i="15"/>
  <c r="BV165" i="15"/>
  <c r="BV165" i="14" s="1"/>
  <c r="BV170" i="15"/>
  <c r="BV170" i="14" s="1"/>
  <c r="BV29" i="15"/>
  <c r="BV182" i="15"/>
  <c r="BV221" i="15"/>
  <c r="BV30" i="15"/>
  <c r="BV234" i="15"/>
  <c r="BG19" i="24"/>
  <c r="BV31" i="15"/>
  <c r="BV1" i="15"/>
  <c r="BV25" i="15"/>
  <c r="BV26" i="15"/>
  <c r="BV32" i="15"/>
  <c r="BV23" i="15"/>
  <c r="BV2" i="15"/>
  <c r="BV24" i="15"/>
  <c r="CC12" i="23"/>
  <c r="BV124" i="14"/>
  <c r="BW124" i="15"/>
  <c r="BQ209" i="15"/>
  <c r="BU13" i="15"/>
  <c r="BU25" i="14"/>
  <c r="BE51" i="3"/>
  <c r="CA10" i="23"/>
  <c r="BT11" i="14"/>
  <c r="BT30" i="14" s="1"/>
  <c r="AD35" i="13"/>
  <c r="BT228" i="15"/>
  <c r="BT233" i="15" s="1"/>
  <c r="BT232" i="15" s="1"/>
  <c r="BF6" i="22"/>
  <c r="BS31" i="14"/>
  <c r="BF35" i="24"/>
  <c r="BF37" i="24" s="1"/>
  <c r="BU93" i="15" s="1"/>
  <c r="BF64" i="24"/>
  <c r="BF65" i="24"/>
  <c r="BF20" i="24"/>
  <c r="BF53" i="24"/>
  <c r="BF55" i="24" s="1"/>
  <c r="BF66" i="24"/>
  <c r="BS30" i="14"/>
  <c r="BX102" i="14"/>
  <c r="BX98" i="14" s="1"/>
  <c r="BX98" i="15"/>
  <c r="BY102" i="15"/>
  <c r="BU11" i="15"/>
  <c r="BU24" i="14"/>
  <c r="BV176" i="14"/>
  <c r="BV174" i="14" s="1"/>
  <c r="BV174" i="15"/>
  <c r="BW176" i="15"/>
  <c r="CB48" i="23"/>
  <c r="CB56" i="23"/>
  <c r="CB64" i="23"/>
  <c r="CB55" i="23"/>
  <c r="CB47" i="23"/>
  <c r="CB39" i="23"/>
  <c r="CC2" i="23"/>
  <c r="CB38" i="23"/>
  <c r="CB53" i="23"/>
  <c r="CB52" i="23"/>
  <c r="CB35" i="23"/>
  <c r="CB36" i="23"/>
  <c r="CB37" i="23"/>
  <c r="CB54" i="23"/>
  <c r="BY15" i="23"/>
  <c r="BR74" i="14"/>
  <c r="AC27" i="13"/>
  <c r="BE36" i="24"/>
  <c r="BE54" i="24"/>
  <c r="BR9" i="15"/>
  <c r="BR10" i="14"/>
  <c r="BY11" i="23"/>
  <c r="BT93" i="14"/>
  <c r="BT92" i="14" s="1"/>
  <c r="BT92" i="15"/>
  <c r="BU181" i="15"/>
  <c r="BU182" i="14"/>
  <c r="BU181" i="14" s="1"/>
  <c r="AD50" i="13" s="1"/>
  <c r="BS227" i="15"/>
  <c r="BS231" i="15" s="1"/>
  <c r="BS230" i="15" s="1"/>
  <c r="BS10" i="15" s="1"/>
  <c r="BV103" i="15"/>
  <c r="BV104" i="14"/>
  <c r="BV103" i="14" s="1"/>
  <c r="BW104" i="15"/>
  <c r="BE7" i="22"/>
  <c r="BE16" i="22"/>
  <c r="BE17" i="22" s="1"/>
  <c r="BE18" i="22" s="1"/>
  <c r="BU97" i="14"/>
  <c r="AD31" i="13"/>
  <c r="BT84" i="14" l="1"/>
  <c r="BT82" i="14" s="1"/>
  <c r="BX105" i="14"/>
  <c r="BY105" i="15"/>
  <c r="BW145" i="14"/>
  <c r="BW144" i="14" s="1"/>
  <c r="BW144" i="15"/>
  <c r="BW135" i="15" s="1"/>
  <c r="BX145" i="15"/>
  <c r="CC14" i="23"/>
  <c r="BV135" i="14"/>
  <c r="BZ160" i="14"/>
  <c r="CA160" i="15"/>
  <c r="BF67" i="24"/>
  <c r="BU84" i="15" s="1"/>
  <c r="BU84" i="14" s="1"/>
  <c r="BU82" i="14" s="1"/>
  <c r="AD27" i="13" s="1"/>
  <c r="BT74" i="15"/>
  <c r="BG64" i="24"/>
  <c r="BG20" i="24"/>
  <c r="BG53" i="24"/>
  <c r="BG55" i="24" s="1"/>
  <c r="BG65" i="24"/>
  <c r="BG35" i="24"/>
  <c r="BG37" i="24" s="1"/>
  <c r="BG66" i="24"/>
  <c r="BS9" i="15"/>
  <c r="BS10" i="14"/>
  <c r="BZ11" i="23"/>
  <c r="BW174" i="15"/>
  <c r="BW176" i="14"/>
  <c r="BW174" i="14" s="1"/>
  <c r="BX176" i="15"/>
  <c r="BW124" i="14"/>
  <c r="CD12" i="23"/>
  <c r="BX124" i="15"/>
  <c r="CC118" i="14"/>
  <c r="CC116" i="14" s="1"/>
  <c r="CC115" i="14" s="1"/>
  <c r="CC116" i="15"/>
  <c r="CC115" i="15" s="1"/>
  <c r="CD118" i="15"/>
  <c r="BT227" i="15"/>
  <c r="BT231" i="15" s="1"/>
  <c r="BT230" i="15" s="1"/>
  <c r="BT10" i="15" s="1"/>
  <c r="BU162" i="14"/>
  <c r="AD47" i="13"/>
  <c r="CC38" i="23"/>
  <c r="CC39" i="23"/>
  <c r="CC55" i="23"/>
  <c r="CC64" i="23"/>
  <c r="CC48" i="23"/>
  <c r="CC47" i="23"/>
  <c r="CC56" i="23"/>
  <c r="CD2" i="23"/>
  <c r="CC53" i="23"/>
  <c r="CC52" i="23"/>
  <c r="CC36" i="23"/>
  <c r="CC37" i="23"/>
  <c r="CC35" i="23"/>
  <c r="CC54" i="23"/>
  <c r="BF7" i="22"/>
  <c r="BF16" i="22"/>
  <c r="BF17" i="22" s="1"/>
  <c r="BF18" i="22" s="1"/>
  <c r="BV181" i="15"/>
  <c r="BV182" i="14"/>
  <c r="BV181" i="14" s="1"/>
  <c r="CB10" i="23"/>
  <c r="BU11" i="14"/>
  <c r="BY102" i="14"/>
  <c r="BY98" i="14" s="1"/>
  <c r="BY98" i="15"/>
  <c r="BZ102" i="15"/>
  <c r="BU228" i="15"/>
  <c r="BU233" i="15" s="1"/>
  <c r="BU232" i="15" s="1"/>
  <c r="BG6" i="22"/>
  <c r="BW103" i="15"/>
  <c r="BW104" i="14"/>
  <c r="BW103" i="14" s="1"/>
  <c r="BX104" i="15"/>
  <c r="BR49" i="21"/>
  <c r="BD23" i="22"/>
  <c r="BR8" i="15"/>
  <c r="BE53" i="3"/>
  <c r="BR209" i="15"/>
  <c r="BR209" i="14" s="1"/>
  <c r="BF54" i="24"/>
  <c r="BF36" i="24"/>
  <c r="BQ209" i="14"/>
  <c r="BE52" i="3"/>
  <c r="BV97" i="14"/>
  <c r="AE30" i="13"/>
  <c r="BV11" i="15"/>
  <c r="BV24" i="14"/>
  <c r="BV93" i="15"/>
  <c r="BS22" i="14"/>
  <c r="CA15" i="23"/>
  <c r="BT74" i="14"/>
  <c r="BR9" i="14"/>
  <c r="BR8" i="14" s="1"/>
  <c r="AC13" i="13"/>
  <c r="AC12" i="13" s="1"/>
  <c r="AC11" i="13" s="1"/>
  <c r="AC18" i="13" s="1"/>
  <c r="CC13" i="23"/>
  <c r="BV97" i="15"/>
  <c r="BU13" i="14"/>
  <c r="CB9" i="23"/>
  <c r="BV163" i="15"/>
  <c r="BV162" i="15" s="1"/>
  <c r="BV164" i="14"/>
  <c r="BV163" i="14" s="1"/>
  <c r="BZ15" i="23"/>
  <c r="BS74" i="14"/>
  <c r="BU93" i="14"/>
  <c r="BU92" i="14" s="1"/>
  <c r="AD29" i="13" s="1"/>
  <c r="BU92" i="15"/>
  <c r="BV23" i="14"/>
  <c r="BH5" i="22"/>
  <c r="BH15" i="22" s="1"/>
  <c r="BV226" i="15"/>
  <c r="BU22" i="15"/>
  <c r="BX6" i="15"/>
  <c r="BW164" i="15"/>
  <c r="BW165" i="15"/>
  <c r="BW165" i="14" s="1"/>
  <c r="BW170" i="15"/>
  <c r="BW170" i="14" s="1"/>
  <c r="BW182" i="15"/>
  <c r="BW221" i="15"/>
  <c r="BW234" i="15"/>
  <c r="BH19" i="24"/>
  <c r="BW1" i="15"/>
  <c r="BW2" i="15"/>
  <c r="BW3" i="15"/>
  <c r="BW113" i="15" s="1"/>
  <c r="BW113" i="14" s="1"/>
  <c r="BW24" i="15"/>
  <c r="BW30" i="15"/>
  <c r="BW25" i="15"/>
  <c r="BW31" i="15"/>
  <c r="BW26" i="15"/>
  <c r="BW32" i="15"/>
  <c r="BW29" i="15"/>
  <c r="BW23" i="15"/>
  <c r="BU29" i="14"/>
  <c r="BZ90" i="14"/>
  <c r="BZ86" i="14" s="1"/>
  <c r="BZ86" i="15"/>
  <c r="CA90" i="15"/>
  <c r="BV14" i="15"/>
  <c r="BV14" i="14" s="1"/>
  <c r="BV26" i="14"/>
  <c r="BV13" i="15"/>
  <c r="BV25" i="14"/>
  <c r="BG67" i="24" l="1"/>
  <c r="BV84" i="15" s="1"/>
  <c r="BY105" i="14"/>
  <c r="BZ105" i="15"/>
  <c r="BY145" i="15"/>
  <c r="BX144" i="15"/>
  <c r="BX135" i="15" s="1"/>
  <c r="BX145" i="14"/>
  <c r="BX144" i="14" s="1"/>
  <c r="CD14" i="23"/>
  <c r="BW135" i="14"/>
  <c r="BS209" i="15"/>
  <c r="BS209" i="14" s="1"/>
  <c r="BU82" i="15"/>
  <c r="BU74" i="15" s="1"/>
  <c r="CB160" i="15"/>
  <c r="CA160" i="14"/>
  <c r="AF45" i="13" s="1"/>
  <c r="BU227" i="15"/>
  <c r="BU231" i="15" s="1"/>
  <c r="BU230" i="15" s="1"/>
  <c r="BU10" i="15" s="1"/>
  <c r="CB11" i="23" s="1"/>
  <c r="BW181" i="15"/>
  <c r="BW182" i="14"/>
  <c r="BW181" i="14" s="1"/>
  <c r="BS49" i="21"/>
  <c r="BE23" i="22"/>
  <c r="BS8" i="15"/>
  <c r="BE54" i="3"/>
  <c r="BI5" i="22"/>
  <c r="BI15" i="22" s="1"/>
  <c r="BW23" i="14"/>
  <c r="BU22" i="14" s="1"/>
  <c r="BW226" i="15"/>
  <c r="BV82" i="15"/>
  <c r="BV84" i="14"/>
  <c r="BV82" i="14" s="1"/>
  <c r="BZ98" i="15"/>
  <c r="BZ102" i="14"/>
  <c r="BZ98" i="14" s="1"/>
  <c r="CA102" i="15"/>
  <c r="BS9" i="14"/>
  <c r="BS8" i="14" s="1"/>
  <c r="BV32" i="14"/>
  <c r="BW164" i="14"/>
  <c r="BW163" i="14" s="1"/>
  <c r="BW162" i="14" s="1"/>
  <c r="BW163" i="15"/>
  <c r="BW162" i="15" s="1"/>
  <c r="CE12" i="23"/>
  <c r="BX124" i="14"/>
  <c r="BY124" i="15"/>
  <c r="CD55" i="23"/>
  <c r="CD38" i="23"/>
  <c r="CD39" i="23"/>
  <c r="CD56" i="23"/>
  <c r="CD64" i="23"/>
  <c r="CD48" i="23"/>
  <c r="CE2" i="23"/>
  <c r="CD47" i="23"/>
  <c r="CD53" i="23"/>
  <c r="CD52" i="23"/>
  <c r="CD35" i="23"/>
  <c r="CD36" i="23"/>
  <c r="CD37" i="23"/>
  <c r="CD54" i="23"/>
  <c r="BW26" i="14"/>
  <c r="BW14" i="15"/>
  <c r="BW14" i="14" s="1"/>
  <c r="BX170" i="15"/>
  <c r="BX170" i="14" s="1"/>
  <c r="BX182" i="15"/>
  <c r="BX221" i="15"/>
  <c r="BX234" i="15"/>
  <c r="BI19" i="24"/>
  <c r="BX1" i="15"/>
  <c r="BX2" i="15"/>
  <c r="BX3" i="15"/>
  <c r="BX113" i="15" s="1"/>
  <c r="BX113" i="14" s="1"/>
  <c r="AE32" i="13" s="1"/>
  <c r="BY6" i="15"/>
  <c r="BX164" i="15"/>
  <c r="BX165" i="15"/>
  <c r="BX165" i="14" s="1"/>
  <c r="BX26" i="15"/>
  <c r="BX30" i="15"/>
  <c r="BX29" i="15"/>
  <c r="BX31" i="15"/>
  <c r="BX23" i="15"/>
  <c r="BX32" i="15"/>
  <c r="BX24" i="15"/>
  <c r="BX25" i="15"/>
  <c r="BV162" i="14"/>
  <c r="BT22" i="14"/>
  <c r="BV29" i="14"/>
  <c r="BG36" i="24"/>
  <c r="BG54" i="24"/>
  <c r="BG7" i="22"/>
  <c r="BG16" i="22"/>
  <c r="BG17" i="22" s="1"/>
  <c r="BG18" i="22" s="1"/>
  <c r="CA86" i="15"/>
  <c r="CA90" i="14"/>
  <c r="CA86" i="14" s="1"/>
  <c r="AF28" i="13" s="1"/>
  <c r="CB90" i="15"/>
  <c r="BW13" i="15"/>
  <c r="BW25" i="14"/>
  <c r="BU31" i="14"/>
  <c r="AD16" i="13"/>
  <c r="BV93" i="14"/>
  <c r="BV92" i="14" s="1"/>
  <c r="BV92" i="15"/>
  <c r="BW11" i="15"/>
  <c r="BW24" i="14"/>
  <c r="BV228" i="15"/>
  <c r="BV233" i="15" s="1"/>
  <c r="BV232" i="15" s="1"/>
  <c r="BH6" i="22"/>
  <c r="BU74" i="14"/>
  <c r="CB15" i="23"/>
  <c r="CC10" i="23"/>
  <c r="BV11" i="14"/>
  <c r="BU30" i="14"/>
  <c r="AD14" i="13"/>
  <c r="BX174" i="15"/>
  <c r="BX176" i="14"/>
  <c r="BX174" i="14" s="1"/>
  <c r="AE48" i="13" s="1"/>
  <c r="BY176" i="15"/>
  <c r="CC9" i="23"/>
  <c r="BV13" i="14"/>
  <c r="BT9" i="15"/>
  <c r="BT10" i="14"/>
  <c r="BT9" i="14" s="1"/>
  <c r="BT8" i="14" s="1"/>
  <c r="CA11" i="23"/>
  <c r="BX104" i="14"/>
  <c r="BX103" i="14" s="1"/>
  <c r="BX103" i="15"/>
  <c r="BY104" i="15"/>
  <c r="BV22" i="15"/>
  <c r="BH53" i="24"/>
  <c r="BH55" i="24" s="1"/>
  <c r="BH20" i="24"/>
  <c r="BH35" i="24"/>
  <c r="BH37" i="24" s="1"/>
  <c r="BW93" i="15" s="1"/>
  <c r="BH65" i="24"/>
  <c r="BH64" i="24"/>
  <c r="BH66" i="24"/>
  <c r="BW97" i="14"/>
  <c r="CD13" i="23"/>
  <c r="BW97" i="15"/>
  <c r="CD118" i="14"/>
  <c r="CD116" i="14" s="1"/>
  <c r="CD115" i="14" s="1"/>
  <c r="AG34" i="13" s="1"/>
  <c r="CD116" i="15"/>
  <c r="CD115" i="15" s="1"/>
  <c r="CE118" i="15"/>
  <c r="BZ105" i="14" l="1"/>
  <c r="CA105" i="15"/>
  <c r="BU10" i="14"/>
  <c r="BU9" i="14" s="1"/>
  <c r="BU8" i="14" s="1"/>
  <c r="AE43" i="13"/>
  <c r="CE14" i="23"/>
  <c r="BX135" i="14"/>
  <c r="BY145" i="14"/>
  <c r="BY144" i="14" s="1"/>
  <c r="BZ145" i="15"/>
  <c r="BY144" i="15"/>
  <c r="BY135" i="15" s="1"/>
  <c r="BU9" i="15"/>
  <c r="BU8" i="15" s="1"/>
  <c r="BW32" i="14"/>
  <c r="BH67" i="24"/>
  <c r="BW84" i="15" s="1"/>
  <c r="BW82" i="15" s="1"/>
  <c r="AD13" i="13"/>
  <c r="AD12" i="13" s="1"/>
  <c r="AD11" i="13" s="1"/>
  <c r="AD18" i="13" s="1"/>
  <c r="CB160" i="14"/>
  <c r="CC160" i="15"/>
  <c r="CE13" i="23"/>
  <c r="BX97" i="15"/>
  <c r="AE31" i="13"/>
  <c r="BX97" i="14"/>
  <c r="BI65" i="24"/>
  <c r="BI64" i="24"/>
  <c r="BI53" i="24"/>
  <c r="BI55" i="24" s="1"/>
  <c r="BI20" i="24"/>
  <c r="BI35" i="24"/>
  <c r="BI37" i="24" s="1"/>
  <c r="BX93" i="15" s="1"/>
  <c r="BI66" i="24"/>
  <c r="BX13" i="15"/>
  <c r="BX25" i="14"/>
  <c r="CA102" i="14"/>
  <c r="CA98" i="14" s="1"/>
  <c r="CA98" i="15"/>
  <c r="CB102" i="15"/>
  <c r="BX11" i="15"/>
  <c r="BX24" i="14"/>
  <c r="BX181" i="15"/>
  <c r="BX182" i="14"/>
  <c r="BX181" i="14" s="1"/>
  <c r="AE50" i="13" s="1"/>
  <c r="BJ5" i="22"/>
  <c r="BJ15" i="22" s="1"/>
  <c r="BX226" i="15"/>
  <c r="BX23" i="14"/>
  <c r="BX29" i="14" s="1"/>
  <c r="BW22" i="15"/>
  <c r="BW29" i="14"/>
  <c r="BY174" i="15"/>
  <c r="BY176" i="14"/>
  <c r="BY174" i="14" s="1"/>
  <c r="BZ176" i="15"/>
  <c r="BY124" i="14"/>
  <c r="CF12" i="23"/>
  <c r="BZ124" i="15"/>
  <c r="CC15" i="23"/>
  <c r="BV74" i="14"/>
  <c r="CE116" i="15"/>
  <c r="CE115" i="15" s="1"/>
  <c r="CE118" i="14"/>
  <c r="CE116" i="14" s="1"/>
  <c r="CE115" i="14" s="1"/>
  <c r="CF118" i="15"/>
  <c r="BT49" i="21"/>
  <c r="BF23" i="22"/>
  <c r="BT8" i="15"/>
  <c r="BT209" i="15"/>
  <c r="BT209" i="14" s="1"/>
  <c r="BV74" i="15"/>
  <c r="BV227" i="15"/>
  <c r="BV231" i="15" s="1"/>
  <c r="BV230" i="15" s="1"/>
  <c r="BV10" i="15" s="1"/>
  <c r="AE35" i="13"/>
  <c r="BU49" i="21"/>
  <c r="BG23" i="22"/>
  <c r="BH16" i="22"/>
  <c r="BH17" i="22" s="1"/>
  <c r="BH18" i="22" s="1"/>
  <c r="BH7" i="22"/>
  <c r="BW93" i="14"/>
  <c r="BW92" i="14" s="1"/>
  <c r="BW92" i="15"/>
  <c r="BX14" i="15"/>
  <c r="BX14" i="14" s="1"/>
  <c r="BX26" i="14"/>
  <c r="BH36" i="24"/>
  <c r="BH54" i="24"/>
  <c r="BV31" i="14"/>
  <c r="BV30" i="14"/>
  <c r="CD10" i="23"/>
  <c r="BW11" i="14"/>
  <c r="BW30" i="14" s="1"/>
  <c r="CD9" i="23"/>
  <c r="BW13" i="14"/>
  <c r="BW31" i="14" s="1"/>
  <c r="BX164" i="14"/>
  <c r="BX163" i="14" s="1"/>
  <c r="BX163" i="15"/>
  <c r="BX162" i="15" s="1"/>
  <c r="CB86" i="15"/>
  <c r="CB90" i="14"/>
  <c r="CB86" i="14" s="1"/>
  <c r="CC90" i="15"/>
  <c r="BY3" i="15"/>
  <c r="BY113" i="15" s="1"/>
  <c r="BY113" i="14" s="1"/>
  <c r="BY30" i="15"/>
  <c r="BY23" i="15"/>
  <c r="BX22" i="15" s="1"/>
  <c r="BY31" i="15"/>
  <c r="BY32" i="15"/>
  <c r="BZ6" i="15"/>
  <c r="BY164" i="15"/>
  <c r="BY165" i="15"/>
  <c r="BY165" i="14" s="1"/>
  <c r="BY29" i="15"/>
  <c r="BY24" i="15"/>
  <c r="BY170" i="15"/>
  <c r="BY170" i="14" s="1"/>
  <c r="BY182" i="15"/>
  <c r="BY25" i="15"/>
  <c r="BY221" i="15"/>
  <c r="BY234" i="15"/>
  <c r="BY26" i="15"/>
  <c r="BJ19" i="24"/>
  <c r="BY1" i="15"/>
  <c r="BY2" i="15"/>
  <c r="CE47" i="23"/>
  <c r="CE39" i="23"/>
  <c r="CE64" i="23"/>
  <c r="CE48" i="23"/>
  <c r="CE55" i="23"/>
  <c r="CF2" i="23"/>
  <c r="CE38" i="23"/>
  <c r="CE56" i="23"/>
  <c r="CE53" i="23"/>
  <c r="CE35" i="23"/>
  <c r="CE36" i="23"/>
  <c r="CE52" i="23"/>
  <c r="CE54" i="23"/>
  <c r="CE37" i="23"/>
  <c r="BY104" i="14"/>
  <c r="BY103" i="14" s="1"/>
  <c r="BY103" i="15"/>
  <c r="BZ104" i="15"/>
  <c r="BW228" i="15"/>
  <c r="BW233" i="15" s="1"/>
  <c r="BW232" i="15" s="1"/>
  <c r="BI6" i="22"/>
  <c r="BW84" i="14" l="1"/>
  <c r="BW82" i="14" s="1"/>
  <c r="BW74" i="14" s="1"/>
  <c r="CA105" i="14"/>
  <c r="CB105" i="15"/>
  <c r="BZ145" i="14"/>
  <c r="BZ144" i="14" s="1"/>
  <c r="BZ144" i="15"/>
  <c r="BZ135" i="15" s="1"/>
  <c r="CA145" i="15"/>
  <c r="CF14" i="23"/>
  <c r="BY135" i="14"/>
  <c r="CC160" i="14"/>
  <c r="CD160" i="15"/>
  <c r="CG2" i="23"/>
  <c r="CF64" i="23"/>
  <c r="CF47" i="23"/>
  <c r="CF55" i="23"/>
  <c r="CF38" i="23"/>
  <c r="CF39" i="23"/>
  <c r="CF48" i="23"/>
  <c r="CF56" i="23"/>
  <c r="CF35" i="23"/>
  <c r="CF36" i="23"/>
  <c r="CF53" i="23"/>
  <c r="CF52" i="23"/>
  <c r="CF54" i="23"/>
  <c r="CF37" i="23"/>
  <c r="BY13" i="15"/>
  <c r="BY25" i="14"/>
  <c r="BZ103" i="15"/>
  <c r="BZ104" i="14"/>
  <c r="BZ103" i="14" s="1"/>
  <c r="CA104" i="15"/>
  <c r="BY181" i="15"/>
  <c r="BY182" i="14"/>
  <c r="BY181" i="14" s="1"/>
  <c r="CF13" i="23"/>
  <c r="BY97" i="15"/>
  <c r="CG12" i="23"/>
  <c r="BZ124" i="14"/>
  <c r="CA124" i="15"/>
  <c r="BV22" i="14"/>
  <c r="BY97" i="14"/>
  <c r="BY11" i="15"/>
  <c r="BY24" i="14"/>
  <c r="BX228" i="15"/>
  <c r="BX233" i="15" s="1"/>
  <c r="BX232" i="15" s="1"/>
  <c r="BJ6" i="22"/>
  <c r="BX162" i="14"/>
  <c r="AE47" i="13"/>
  <c r="BU209" i="15"/>
  <c r="BU209" i="14" s="1"/>
  <c r="BY164" i="14"/>
  <c r="BY163" i="14" s="1"/>
  <c r="BY163" i="15"/>
  <c r="BY162" i="15" s="1"/>
  <c r="BE55" i="3"/>
  <c r="CB98" i="15"/>
  <c r="CB102" i="14"/>
  <c r="CB98" i="14" s="1"/>
  <c r="CC102" i="15"/>
  <c r="BZ221" i="15"/>
  <c r="BZ32" i="15"/>
  <c r="BZ234" i="15"/>
  <c r="BK19" i="24"/>
  <c r="BZ1" i="15"/>
  <c r="BZ23" i="15"/>
  <c r="BY22" i="15" s="1"/>
  <c r="BZ2" i="15"/>
  <c r="BZ3" i="15"/>
  <c r="BZ113" i="15" s="1"/>
  <c r="BZ113" i="14" s="1"/>
  <c r="BZ29" i="15"/>
  <c r="CA6" i="15"/>
  <c r="BZ24" i="15"/>
  <c r="BZ164" i="15"/>
  <c r="BZ165" i="15"/>
  <c r="BZ165" i="14" s="1"/>
  <c r="BZ25" i="15"/>
  <c r="BZ30" i="15"/>
  <c r="BZ170" i="15"/>
  <c r="BZ170" i="14" s="1"/>
  <c r="BZ26" i="15"/>
  <c r="BZ31" i="15"/>
  <c r="BZ182" i="15"/>
  <c r="BZ176" i="14"/>
  <c r="BZ174" i="14" s="1"/>
  <c r="BZ174" i="15"/>
  <c r="CA176" i="15"/>
  <c r="BX32" i="14"/>
  <c r="AE17" i="13"/>
  <c r="AF30" i="13"/>
  <c r="BY23" i="14"/>
  <c r="BY29" i="14" s="1"/>
  <c r="BK5" i="22"/>
  <c r="BK15" i="22" s="1"/>
  <c r="BY226" i="15"/>
  <c r="AE14" i="13"/>
  <c r="CD15" i="23"/>
  <c r="BW74" i="15"/>
  <c r="CE9" i="23"/>
  <c r="BX13" i="14"/>
  <c r="BW227" i="15"/>
  <c r="BW231" i="15" s="1"/>
  <c r="BW230" i="15" s="1"/>
  <c r="BW10" i="15" s="1"/>
  <c r="BJ65" i="24"/>
  <c r="BJ64" i="24"/>
  <c r="BJ53" i="24"/>
  <c r="BJ55" i="24" s="1"/>
  <c r="BJ20" i="24"/>
  <c r="BJ35" i="24"/>
  <c r="BJ37" i="24" s="1"/>
  <c r="BY93" i="15" s="1"/>
  <c r="BJ66" i="24"/>
  <c r="CF118" i="14"/>
  <c r="CF116" i="14" s="1"/>
  <c r="CF115" i="14" s="1"/>
  <c r="CF116" i="15"/>
  <c r="CF115" i="15" s="1"/>
  <c r="CG118" i="15"/>
  <c r="BI67" i="24"/>
  <c r="BX84" i="15" s="1"/>
  <c r="BI7" i="22"/>
  <c r="BI16" i="22"/>
  <c r="BI17" i="22" s="1"/>
  <c r="BI18" i="22" s="1"/>
  <c r="BY14" i="15"/>
  <c r="BY14" i="14" s="1"/>
  <c r="BY26" i="14"/>
  <c r="CC86" i="15"/>
  <c r="CC90" i="14"/>
  <c r="CC86" i="14" s="1"/>
  <c r="CD90" i="15"/>
  <c r="CE10" i="23"/>
  <c r="BX11" i="14"/>
  <c r="BX30" i="14" s="1"/>
  <c r="BX93" i="14"/>
  <c r="BX92" i="14" s="1"/>
  <c r="AE29" i="13" s="1"/>
  <c r="BX92" i="15"/>
  <c r="BV9" i="15"/>
  <c r="BV10" i="14"/>
  <c r="CC11" i="23"/>
  <c r="BI54" i="24"/>
  <c r="BI36" i="24"/>
  <c r="CB105" i="14" l="1"/>
  <c r="CC105" i="15"/>
  <c r="CA144" i="15"/>
  <c r="CA135" i="15" s="1"/>
  <c r="CA145" i="14"/>
  <c r="CA144" i="14" s="1"/>
  <c r="CB145" i="15"/>
  <c r="CG14" i="23"/>
  <c r="BZ135" i="14"/>
  <c r="CD160" i="14"/>
  <c r="AG45" i="13" s="1"/>
  <c r="CE160" i="15"/>
  <c r="BE56" i="3"/>
  <c r="CG118" i="14"/>
  <c r="CG116" i="14" s="1"/>
  <c r="CG115" i="14" s="1"/>
  <c r="AH34" i="13" s="1"/>
  <c r="CG116" i="15"/>
  <c r="CG115" i="15" s="1"/>
  <c r="CH118" i="15"/>
  <c r="BZ181" i="15"/>
  <c r="BZ182" i="14"/>
  <c r="BZ181" i="14" s="1"/>
  <c r="BK20" i="24"/>
  <c r="BK53" i="24"/>
  <c r="BK55" i="24" s="1"/>
  <c r="BK65" i="24"/>
  <c r="BK64" i="24"/>
  <c r="BK35" i="24"/>
  <c r="BK37" i="24" s="1"/>
  <c r="BK66" i="24"/>
  <c r="CA103" i="15"/>
  <c r="CA104" i="14"/>
  <c r="CA103" i="14" s="1"/>
  <c r="CB104" i="15"/>
  <c r="BZ14" i="15"/>
  <c r="BZ14" i="14" s="1"/>
  <c r="BZ26" i="14"/>
  <c r="BW22" i="14"/>
  <c r="BZ97" i="14"/>
  <c r="CD86" i="15"/>
  <c r="CD90" i="14"/>
  <c r="CD86" i="14" s="1"/>
  <c r="AG28" i="13" s="1"/>
  <c r="CE90" i="15"/>
  <c r="BX227" i="15"/>
  <c r="BX231" i="15" s="1"/>
  <c r="BX230" i="15" s="1"/>
  <c r="BX10" i="15" s="1"/>
  <c r="CG13" i="23"/>
  <c r="BZ97" i="15"/>
  <c r="BJ16" i="22"/>
  <c r="BJ17" i="22" s="1"/>
  <c r="BJ18" i="22" s="1"/>
  <c r="BJ7" i="22"/>
  <c r="CH12" i="23"/>
  <c r="CA124" i="14"/>
  <c r="AF35" i="13" s="1"/>
  <c r="CB124" i="15"/>
  <c r="BJ67" i="24"/>
  <c r="BY84" i="15" s="1"/>
  <c r="BZ93" i="15"/>
  <c r="CC102" i="14"/>
  <c r="CC98" i="14" s="1"/>
  <c r="CC98" i="15"/>
  <c r="CD102" i="15"/>
  <c r="CA174" i="15"/>
  <c r="CA176" i="14"/>
  <c r="CA174" i="14" s="1"/>
  <c r="AF48" i="13" s="1"/>
  <c r="CB176" i="15"/>
  <c r="BZ13" i="15"/>
  <c r="BZ25" i="14"/>
  <c r="BY93" i="14"/>
  <c r="BY92" i="14" s="1"/>
  <c r="BY92" i="15"/>
  <c r="BJ54" i="24"/>
  <c r="BJ36" i="24"/>
  <c r="BY32" i="14"/>
  <c r="BZ164" i="14"/>
  <c r="BZ163" i="14" s="1"/>
  <c r="BZ162" i="14" s="1"/>
  <c r="BZ163" i="15"/>
  <c r="BZ162" i="15" s="1"/>
  <c r="BZ11" i="15"/>
  <c r="BZ24" i="14"/>
  <c r="CF9" i="23"/>
  <c r="BY13" i="14"/>
  <c r="CA164" i="15"/>
  <c r="CA29" i="15"/>
  <c r="CA23" i="15"/>
  <c r="CA165" i="15"/>
  <c r="CA165" i="14" s="1"/>
  <c r="CA32" i="15"/>
  <c r="CA170" i="15"/>
  <c r="CA170" i="14" s="1"/>
  <c r="CA182" i="15"/>
  <c r="CA221" i="15"/>
  <c r="CA234" i="15"/>
  <c r="BL19" i="24"/>
  <c r="CA24" i="15"/>
  <c r="CA1" i="15"/>
  <c r="CA2" i="15"/>
  <c r="CA25" i="15"/>
  <c r="CA3" i="15"/>
  <c r="CA113" i="15" s="1"/>
  <c r="CA113" i="14" s="1"/>
  <c r="AF32" i="13" s="1"/>
  <c r="CA26" i="15"/>
  <c r="CA30" i="15"/>
  <c r="CB6" i="15"/>
  <c r="CA31" i="15"/>
  <c r="BY162" i="14"/>
  <c r="CG39" i="23"/>
  <c r="CG48" i="23"/>
  <c r="CG64" i="23"/>
  <c r="CG56" i="23"/>
  <c r="CG47" i="23"/>
  <c r="CG55" i="23"/>
  <c r="CH2" i="23"/>
  <c r="CG38" i="23"/>
  <c r="CG35" i="23"/>
  <c r="CG36" i="23"/>
  <c r="CG53" i="23"/>
  <c r="CG52" i="23"/>
  <c r="CG54" i="23"/>
  <c r="CG37" i="23"/>
  <c r="BV9" i="14"/>
  <c r="BV8" i="14" s="1"/>
  <c r="BW9" i="15"/>
  <c r="BW10" i="14"/>
  <c r="BW9" i="14" s="1"/>
  <c r="BW8" i="14" s="1"/>
  <c r="CD11" i="23"/>
  <c r="BK6" i="22"/>
  <c r="BY228" i="15"/>
  <c r="BY233" i="15" s="1"/>
  <c r="BY232" i="15" s="1"/>
  <c r="BV8" i="15"/>
  <c r="BV49" i="21"/>
  <c r="BH23" i="22"/>
  <c r="BV209" i="15"/>
  <c r="BV209" i="14" s="1"/>
  <c r="BX82" i="15"/>
  <c r="BX74" i="15" s="1"/>
  <c r="BX84" i="14"/>
  <c r="BX82" i="14" s="1"/>
  <c r="BX31" i="14"/>
  <c r="AE16" i="13"/>
  <c r="BZ226" i="15"/>
  <c r="BZ23" i="14"/>
  <c r="BL5" i="22"/>
  <c r="BL15" i="22" s="1"/>
  <c r="CF10" i="23"/>
  <c r="BY11" i="14"/>
  <c r="CC105" i="14" l="1"/>
  <c r="CD105" i="15"/>
  <c r="BK67" i="24"/>
  <c r="BZ84" i="15" s="1"/>
  <c r="BZ82" i="15" s="1"/>
  <c r="CB145" i="14"/>
  <c r="CB144" i="14" s="1"/>
  <c r="CC145" i="15"/>
  <c r="CB144" i="15"/>
  <c r="CB135" i="15" s="1"/>
  <c r="CH14" i="23"/>
  <c r="CA135" i="14"/>
  <c r="AF43" i="13"/>
  <c r="CE160" i="14"/>
  <c r="CF160" i="15"/>
  <c r="BE57" i="3"/>
  <c r="BY227" i="15"/>
  <c r="BY231" i="15" s="1"/>
  <c r="BY230" i="15" s="1"/>
  <c r="BY10" i="15" s="1"/>
  <c r="BY9" i="15" s="1"/>
  <c r="CA14" i="15"/>
  <c r="CA14" i="14" s="1"/>
  <c r="CA26" i="14"/>
  <c r="CA164" i="14"/>
  <c r="CA163" i="14" s="1"/>
  <c r="CA163" i="15"/>
  <c r="CA162" i="15" s="1"/>
  <c r="BZ93" i="14"/>
  <c r="BZ92" i="14" s="1"/>
  <c r="BZ92" i="15"/>
  <c r="BY31" i="14"/>
  <c r="BX22" i="14"/>
  <c r="CE15" i="23"/>
  <c r="BX74" i="14"/>
  <c r="AE27" i="13"/>
  <c r="CA13" i="15"/>
  <c r="CA25" i="14"/>
  <c r="BZ228" i="15"/>
  <c r="BZ233" i="15" s="1"/>
  <c r="BZ232" i="15" s="1"/>
  <c r="BL6" i="22"/>
  <c r="BK36" i="24"/>
  <c r="BK54" i="24"/>
  <c r="BZ29" i="14"/>
  <c r="BZ32" i="14"/>
  <c r="CA11" i="15"/>
  <c r="CA24" i="14"/>
  <c r="CG10" i="23"/>
  <c r="BZ11" i="14"/>
  <c r="BZ30" i="14" s="1"/>
  <c r="BL35" i="24"/>
  <c r="BL37" i="24" s="1"/>
  <c r="CA93" i="15" s="1"/>
  <c r="BL64" i="24"/>
  <c r="BL53" i="24"/>
  <c r="BL55" i="24" s="1"/>
  <c r="BL20" i="24"/>
  <c r="BL65" i="24"/>
  <c r="BL66" i="24"/>
  <c r="CG9" i="23"/>
  <c r="BZ13" i="14"/>
  <c r="BZ31" i="14" s="1"/>
  <c r="CE11" i="23"/>
  <c r="BX10" i="14"/>
  <c r="BX9" i="15"/>
  <c r="CB104" i="14"/>
  <c r="CB103" i="14" s="1"/>
  <c r="CB103" i="15"/>
  <c r="CC104" i="15"/>
  <c r="CH116" i="15"/>
  <c r="CH115" i="15" s="1"/>
  <c r="CH118" i="14"/>
  <c r="CH116" i="14" s="1"/>
  <c r="CH115" i="14" s="1"/>
  <c r="CI118" i="15"/>
  <c r="BK7" i="22"/>
  <c r="BK16" i="22"/>
  <c r="BK17" i="22" s="1"/>
  <c r="BK18" i="22" s="1"/>
  <c r="CB176" i="14"/>
  <c r="CB174" i="14" s="1"/>
  <c r="CB174" i="15"/>
  <c r="CC176" i="15"/>
  <c r="AF31" i="13"/>
  <c r="CA97" i="14"/>
  <c r="BY30" i="14"/>
  <c r="CH13" i="23"/>
  <c r="CA97" i="15"/>
  <c r="CA181" i="15"/>
  <c r="CA182" i="14"/>
  <c r="CA181" i="14" s="1"/>
  <c r="AF50" i="13" s="1"/>
  <c r="BY82" i="15"/>
  <c r="BY74" i="15" s="1"/>
  <c r="BY84" i="14"/>
  <c r="BY82" i="14" s="1"/>
  <c r="BW49" i="21"/>
  <c r="BI23" i="22"/>
  <c r="BW8" i="15"/>
  <c r="CB124" i="14"/>
  <c r="CI12" i="23"/>
  <c r="CC124" i="15"/>
  <c r="BW209" i="15"/>
  <c r="BW209" i="14" s="1"/>
  <c r="CH64" i="23"/>
  <c r="CH38" i="23"/>
  <c r="CH55" i="23"/>
  <c r="CH56" i="23"/>
  <c r="CI2" i="23"/>
  <c r="CH48" i="23"/>
  <c r="CH39" i="23"/>
  <c r="CH47" i="23"/>
  <c r="CH52" i="23"/>
  <c r="CH35" i="23"/>
  <c r="CH36" i="23"/>
  <c r="CH53" i="23"/>
  <c r="CH54" i="23"/>
  <c r="CH37" i="23"/>
  <c r="CD98" i="15"/>
  <c r="CD102" i="14"/>
  <c r="CD98" i="14" s="1"/>
  <c r="CE102" i="15"/>
  <c r="CE90" i="14"/>
  <c r="CE86" i="14" s="1"/>
  <c r="CE86" i="15"/>
  <c r="CF90" i="15"/>
  <c r="CB182" i="15"/>
  <c r="CB23" i="15"/>
  <c r="CB221" i="15"/>
  <c r="CB29" i="15"/>
  <c r="CB234" i="15"/>
  <c r="BM19" i="24"/>
  <c r="CB1" i="15"/>
  <c r="CB2" i="15"/>
  <c r="CB3" i="15"/>
  <c r="CB113" i="15" s="1"/>
  <c r="CB113" i="14" s="1"/>
  <c r="CB24" i="15"/>
  <c r="CB25" i="15"/>
  <c r="CC6" i="15"/>
  <c r="CB30" i="15"/>
  <c r="CB26" i="15"/>
  <c r="CB164" i="15"/>
  <c r="CB165" i="15"/>
  <c r="CB165" i="14" s="1"/>
  <c r="CB31" i="15"/>
  <c r="CB170" i="15"/>
  <c r="CB170" i="14" s="1"/>
  <c r="CB32" i="15"/>
  <c r="CA226" i="15"/>
  <c r="CA23" i="14"/>
  <c r="BM5" i="22"/>
  <c r="BM15" i="22" s="1"/>
  <c r="BZ22" i="15"/>
  <c r="BZ74" i="15" l="1"/>
  <c r="BZ84" i="14"/>
  <c r="BZ82" i="14" s="1"/>
  <c r="CG15" i="23" s="1"/>
  <c r="CF11" i="23"/>
  <c r="CD105" i="14"/>
  <c r="CE105" i="15"/>
  <c r="BY10" i="14"/>
  <c r="CC145" i="14"/>
  <c r="CC144" i="14" s="1"/>
  <c r="CD145" i="15"/>
  <c r="CC144" i="15"/>
  <c r="CC135" i="15" s="1"/>
  <c r="CI14" i="23"/>
  <c r="CB135" i="14"/>
  <c r="CF160" i="14"/>
  <c r="CG160" i="15"/>
  <c r="CB23" i="14"/>
  <c r="BN5" i="22"/>
  <c r="BN15" i="22" s="1"/>
  <c r="CB226" i="15"/>
  <c r="CA22" i="15"/>
  <c r="CB181" i="15"/>
  <c r="CB182" i="14"/>
  <c r="CB181" i="14" s="1"/>
  <c r="CI116" i="15"/>
  <c r="CI115" i="15" s="1"/>
  <c r="CI118" i="14"/>
  <c r="CI116" i="14" s="1"/>
  <c r="CI115" i="14" s="1"/>
  <c r="CJ118" i="15"/>
  <c r="CA92" i="15"/>
  <c r="CA93" i="14"/>
  <c r="CA92" i="14" s="1"/>
  <c r="AF29" i="13" s="1"/>
  <c r="CB164" i="14"/>
  <c r="CB163" i="14" s="1"/>
  <c r="CB163" i="15"/>
  <c r="CB162" i="15" s="1"/>
  <c r="CB26" i="14"/>
  <c r="CB14" i="15"/>
  <c r="CB14" i="14" s="1"/>
  <c r="BE58" i="3"/>
  <c r="BY9" i="14"/>
  <c r="BY8" i="14" s="1"/>
  <c r="CC104" i="14"/>
  <c r="CC103" i="14" s="1"/>
  <c r="CC103" i="15"/>
  <c r="CD104" i="15"/>
  <c r="BK23" i="22"/>
  <c r="BY8" i="15"/>
  <c r="BY49" i="21"/>
  <c r="CC2" i="15"/>
  <c r="CC3" i="15"/>
  <c r="CC113" i="15" s="1"/>
  <c r="CC113" i="14" s="1"/>
  <c r="CC26" i="15"/>
  <c r="CD6" i="15"/>
  <c r="CC23" i="15"/>
  <c r="CC164" i="15"/>
  <c r="CC165" i="15"/>
  <c r="CC165" i="14" s="1"/>
  <c r="CC170" i="15"/>
  <c r="CC170" i="14" s="1"/>
  <c r="CC30" i="15"/>
  <c r="CC182" i="15"/>
  <c r="CC221" i="15"/>
  <c r="CC31" i="15"/>
  <c r="CC234" i="15"/>
  <c r="CC24" i="15"/>
  <c r="BN19" i="24"/>
  <c r="CC29" i="15"/>
  <c r="CC32" i="15"/>
  <c r="CC1" i="15"/>
  <c r="CC25" i="15"/>
  <c r="CI13" i="23"/>
  <c r="CB97" i="15"/>
  <c r="CB13" i="15"/>
  <c r="CB25" i="14"/>
  <c r="CF90" i="14"/>
  <c r="CF86" i="14" s="1"/>
  <c r="CF86" i="15"/>
  <c r="CG90" i="15"/>
  <c r="CJ2" i="23"/>
  <c r="CI56" i="23"/>
  <c r="CI38" i="23"/>
  <c r="CI47" i="23"/>
  <c r="CI39" i="23"/>
  <c r="CI48" i="23"/>
  <c r="CI55" i="23"/>
  <c r="CI64" i="23"/>
  <c r="CI52" i="23"/>
  <c r="CI35" i="23"/>
  <c r="CI36" i="23"/>
  <c r="CI53" i="23"/>
  <c r="CI37" i="23"/>
  <c r="CI54" i="23"/>
  <c r="CB97" i="14"/>
  <c r="CA162" i="14"/>
  <c r="AF47" i="13"/>
  <c r="BX49" i="21"/>
  <c r="BJ23" i="22"/>
  <c r="BX8" i="15"/>
  <c r="BX209" i="15"/>
  <c r="BE59" i="3" s="1"/>
  <c r="BL16" i="22"/>
  <c r="BL17" i="22" s="1"/>
  <c r="BL18" i="22" s="1"/>
  <c r="BL7" i="22"/>
  <c r="BX9" i="14"/>
  <c r="BX8" i="14" s="1"/>
  <c r="AE13" i="13"/>
  <c r="AE12" i="13" s="1"/>
  <c r="AE11" i="13" s="1"/>
  <c r="AE18" i="13" s="1"/>
  <c r="BZ227" i="15"/>
  <c r="BZ231" i="15" s="1"/>
  <c r="BZ230" i="15" s="1"/>
  <c r="BZ10" i="15" s="1"/>
  <c r="CA32" i="14"/>
  <c r="AF17" i="13"/>
  <c r="CB11" i="15"/>
  <c r="CB24" i="14"/>
  <c r="CA228" i="15"/>
  <c r="CA233" i="15" s="1"/>
  <c r="CA232" i="15" s="1"/>
  <c r="BM6" i="22"/>
  <c r="CE102" i="14"/>
  <c r="CE98" i="14" s="1"/>
  <c r="CE98" i="15"/>
  <c r="CF102" i="15"/>
  <c r="CF15" i="23"/>
  <c r="BY74" i="14"/>
  <c r="CH10" i="23"/>
  <c r="CA11" i="14"/>
  <c r="CA29" i="14"/>
  <c r="AG30" i="13"/>
  <c r="BM20" i="24"/>
  <c r="BM64" i="24"/>
  <c r="BM53" i="24"/>
  <c r="BM55" i="24" s="1"/>
  <c r="BM65" i="24"/>
  <c r="BM35" i="24"/>
  <c r="BM37" i="24" s="1"/>
  <c r="CB93" i="15" s="1"/>
  <c r="BM66" i="24"/>
  <c r="CC176" i="14"/>
  <c r="CC174" i="14" s="1"/>
  <c r="CC174" i="15"/>
  <c r="CD176" i="15"/>
  <c r="BL67" i="24"/>
  <c r="CA84" i="15" s="1"/>
  <c r="CH9" i="23"/>
  <c r="CA13" i="14"/>
  <c r="CC124" i="14"/>
  <c r="CJ12" i="23"/>
  <c r="CD124" i="15"/>
  <c r="CB29" i="14"/>
  <c r="BL36" i="24"/>
  <c r="BL54" i="24"/>
  <c r="BY22" i="14"/>
  <c r="BZ74" i="14" l="1"/>
  <c r="CE105" i="14"/>
  <c r="CF105" i="15"/>
  <c r="CD144" i="15"/>
  <c r="CD135" i="15" s="1"/>
  <c r="CD145" i="14"/>
  <c r="CD144" i="14" s="1"/>
  <c r="CE145" i="15"/>
  <c r="CC135" i="14"/>
  <c r="CJ14" i="23"/>
  <c r="AG43" i="13"/>
  <c r="CG160" i="14"/>
  <c r="AH45" i="13" s="1"/>
  <c r="CH160" i="15"/>
  <c r="BM67" i="24"/>
  <c r="CB84" i="15" s="1"/>
  <c r="CB84" i="14" s="1"/>
  <c r="CB82" i="14" s="1"/>
  <c r="CC97" i="14"/>
  <c r="CB93" i="14"/>
  <c r="CB92" i="14" s="1"/>
  <c r="CB92" i="15"/>
  <c r="CB162" i="14"/>
  <c r="BN6" i="22"/>
  <c r="CB228" i="15"/>
  <c r="CB233" i="15" s="1"/>
  <c r="CB232" i="15" s="1"/>
  <c r="CJ39" i="23"/>
  <c r="CJ47" i="23"/>
  <c r="CK2" i="23"/>
  <c r="CJ38" i="23"/>
  <c r="CJ55" i="23"/>
  <c r="CJ48" i="23"/>
  <c r="CJ64" i="23"/>
  <c r="CJ56" i="23"/>
  <c r="CJ52" i="23"/>
  <c r="CJ35" i="23"/>
  <c r="CJ36" i="23"/>
  <c r="CJ53" i="23"/>
  <c r="CJ37" i="23"/>
  <c r="CJ54" i="23"/>
  <c r="CB32" i="14"/>
  <c r="CD124" i="14"/>
  <c r="CK12" i="23"/>
  <c r="CE124" i="15"/>
  <c r="BM54" i="24"/>
  <c r="BM36" i="24"/>
  <c r="CG90" i="14"/>
  <c r="CG86" i="14" s="1"/>
  <c r="AH28" i="13" s="1"/>
  <c r="CG86" i="15"/>
  <c r="CH90" i="15"/>
  <c r="BN65" i="24"/>
  <c r="BN35" i="24"/>
  <c r="BN37" i="24" s="1"/>
  <c r="CC93" i="15" s="1"/>
  <c r="BN53" i="24"/>
  <c r="BN55" i="24" s="1"/>
  <c r="BN20" i="24"/>
  <c r="BN64" i="24"/>
  <c r="BN66" i="24"/>
  <c r="CF102" i="14"/>
  <c r="CF98" i="14" s="1"/>
  <c r="CF98" i="15"/>
  <c r="CG102" i="15"/>
  <c r="CC11" i="15"/>
  <c r="CC24" i="14"/>
  <c r="CA31" i="14"/>
  <c r="AF16" i="13"/>
  <c r="BM16" i="22"/>
  <c r="BM17" i="22" s="1"/>
  <c r="BM18" i="22" s="1"/>
  <c r="BM7" i="22"/>
  <c r="BX209" i="14"/>
  <c r="BY209" i="15"/>
  <c r="BY209" i="14" s="1"/>
  <c r="CD104" i="14"/>
  <c r="CD103" i="14" s="1"/>
  <c r="CD103" i="15"/>
  <c r="CE104" i="15"/>
  <c r="CA84" i="14"/>
  <c r="CA82" i="14" s="1"/>
  <c r="CA82" i="15"/>
  <c r="CA74" i="15" s="1"/>
  <c r="CA227" i="15"/>
  <c r="CA231" i="15" s="1"/>
  <c r="CA230" i="15" s="1"/>
  <c r="CA10" i="15" s="1"/>
  <c r="CI9" i="23"/>
  <c r="CB13" i="14"/>
  <c r="CC181" i="15"/>
  <c r="CC182" i="14"/>
  <c r="CC181" i="14" s="1"/>
  <c r="CJ13" i="23"/>
  <c r="CC97" i="15"/>
  <c r="CA30" i="14"/>
  <c r="AF14" i="13"/>
  <c r="CD176" i="14"/>
  <c r="CD174" i="14" s="1"/>
  <c r="AG48" i="13" s="1"/>
  <c r="CD174" i="15"/>
  <c r="CE176" i="15"/>
  <c r="BZ9" i="15"/>
  <c r="BZ10" i="14"/>
  <c r="CG11" i="23"/>
  <c r="CI10" i="23"/>
  <c r="CB11" i="14"/>
  <c r="CC164" i="14"/>
  <c r="CC163" i="14" s="1"/>
  <c r="CC162" i="14" s="1"/>
  <c r="CC163" i="15"/>
  <c r="CC162" i="15" s="1"/>
  <c r="CJ116" i="15"/>
  <c r="CJ115" i="15" s="1"/>
  <c r="CJ118" i="14"/>
  <c r="CJ116" i="14" s="1"/>
  <c r="CJ115" i="14" s="1"/>
  <c r="AI34" i="13" s="1"/>
  <c r="CK118" i="15"/>
  <c r="BZ22" i="14"/>
  <c r="CC226" i="15"/>
  <c r="CC23" i="14"/>
  <c r="CC29" i="14" s="1"/>
  <c r="BO5" i="22"/>
  <c r="BO15" i="22" s="1"/>
  <c r="CB22" i="15"/>
  <c r="CD182" i="15"/>
  <c r="CD221" i="15"/>
  <c r="CD30" i="15"/>
  <c r="CD23" i="15"/>
  <c r="CD234" i="15"/>
  <c r="BO19" i="24"/>
  <c r="CD31" i="15"/>
  <c r="CD1" i="15"/>
  <c r="CD2" i="15"/>
  <c r="CD32" i="15"/>
  <c r="CD3" i="15"/>
  <c r="CD113" i="15" s="1"/>
  <c r="CD113" i="14" s="1"/>
  <c r="AG32" i="13" s="1"/>
  <c r="CD24" i="15"/>
  <c r="CD25" i="15"/>
  <c r="CE6" i="15"/>
  <c r="CD164" i="15"/>
  <c r="CD26" i="15"/>
  <c r="CD165" i="15"/>
  <c r="CD165" i="14" s="1"/>
  <c r="CD170" i="15"/>
  <c r="CD170" i="14" s="1"/>
  <c r="CD29" i="15"/>
  <c r="AG35" i="13"/>
  <c r="CC13" i="15"/>
  <c r="CC25" i="14"/>
  <c r="CC14" i="15"/>
  <c r="CC14" i="14" s="1"/>
  <c r="CC26" i="14"/>
  <c r="CF105" i="14" l="1"/>
  <c r="CG105" i="15"/>
  <c r="CE145" i="14"/>
  <c r="CE144" i="14" s="1"/>
  <c r="CF145" i="15"/>
  <c r="CE144" i="15"/>
  <c r="CE135" i="15" s="1"/>
  <c r="CK14" i="23"/>
  <c r="CD135" i="14"/>
  <c r="CB82" i="15"/>
  <c r="CB74" i="15" s="1"/>
  <c r="BN67" i="24"/>
  <c r="CC84" i="15" s="1"/>
  <c r="CC82" i="15" s="1"/>
  <c r="CH160" i="14"/>
  <c r="CI160" i="15"/>
  <c r="CC32" i="14"/>
  <c r="CC93" i="14"/>
  <c r="CC92" i="14" s="1"/>
  <c r="CC92" i="15"/>
  <c r="CD164" i="14"/>
  <c r="CD163" i="14" s="1"/>
  <c r="CD163" i="15"/>
  <c r="CD162" i="15" s="1"/>
  <c r="CE104" i="14"/>
  <c r="CE103" i="14" s="1"/>
  <c r="CE103" i="15"/>
  <c r="CF104" i="15"/>
  <c r="CK118" i="14"/>
  <c r="CK116" i="14" s="1"/>
  <c r="CK115" i="14" s="1"/>
  <c r="CK116" i="15"/>
  <c r="CK115" i="15" s="1"/>
  <c r="CL118" i="15"/>
  <c r="CD26" i="14"/>
  <c r="CD14" i="15"/>
  <c r="CD14" i="14" s="1"/>
  <c r="CD181" i="15"/>
  <c r="CD182" i="14"/>
  <c r="CD181" i="14" s="1"/>
  <c r="AG50" i="13" s="1"/>
  <c r="BP19" i="24"/>
  <c r="CE1" i="15"/>
  <c r="CE2" i="15"/>
  <c r="CE3" i="15"/>
  <c r="CE113" i="15" s="1"/>
  <c r="CE113" i="14" s="1"/>
  <c r="CE29" i="15"/>
  <c r="CE23" i="15"/>
  <c r="CD22" i="15" s="1"/>
  <c r="CF6" i="15"/>
  <c r="CE164" i="15"/>
  <c r="CE165" i="15"/>
  <c r="CE165" i="14" s="1"/>
  <c r="CE30" i="15"/>
  <c r="CE24" i="15"/>
  <c r="CE170" i="15"/>
  <c r="CE170" i="14" s="1"/>
  <c r="CE182" i="15"/>
  <c r="CE31" i="15"/>
  <c r="CE25" i="15"/>
  <c r="CE221" i="15"/>
  <c r="CE26" i="15"/>
  <c r="CE32" i="15"/>
  <c r="CE234" i="15"/>
  <c r="CK13" i="23"/>
  <c r="CD97" i="15"/>
  <c r="CL12" i="23"/>
  <c r="CE124" i="14"/>
  <c r="CF124" i="15"/>
  <c r="CD13" i="15"/>
  <c r="CD25" i="14"/>
  <c r="CD97" i="14"/>
  <c r="AG31" i="13"/>
  <c r="CD11" i="15"/>
  <c r="CD24" i="14"/>
  <c r="BZ9" i="14"/>
  <c r="BZ8" i="14" s="1"/>
  <c r="AF13" i="13"/>
  <c r="AF12" i="13" s="1"/>
  <c r="AF11" i="13" s="1"/>
  <c r="AF18" i="13" s="1"/>
  <c r="CL2" i="23"/>
  <c r="CK47" i="23"/>
  <c r="CK38" i="23"/>
  <c r="CK55" i="23"/>
  <c r="CK56" i="23"/>
  <c r="CK39" i="23"/>
  <c r="CK48" i="23"/>
  <c r="CK64" i="23"/>
  <c r="CK52" i="23"/>
  <c r="CK35" i="23"/>
  <c r="CK36" i="23"/>
  <c r="CK37" i="23"/>
  <c r="CK53" i="23"/>
  <c r="CK54" i="23"/>
  <c r="CJ9" i="23"/>
  <c r="CC13" i="14"/>
  <c r="CC31" i="14" s="1"/>
  <c r="BZ49" i="21"/>
  <c r="BL23" i="22"/>
  <c r="BZ8" i="15"/>
  <c r="BZ209" i="15"/>
  <c r="BZ209" i="14" s="1"/>
  <c r="BN54" i="24"/>
  <c r="BN36" i="24"/>
  <c r="CB30" i="14"/>
  <c r="CB31" i="14"/>
  <c r="CJ10" i="23"/>
  <c r="CC11" i="14"/>
  <c r="CC30" i="14" s="1"/>
  <c r="CB227" i="15"/>
  <c r="CB231" i="15" s="1"/>
  <c r="CB230" i="15" s="1"/>
  <c r="CB10" i="15" s="1"/>
  <c r="CH90" i="14"/>
  <c r="CH86" i="14" s="1"/>
  <c r="CH86" i="15"/>
  <c r="CI90" i="15"/>
  <c r="BN7" i="22"/>
  <c r="BN16" i="22"/>
  <c r="BN17" i="22" s="1"/>
  <c r="BN18" i="22" s="1"/>
  <c r="BE60" i="3"/>
  <c r="BO65" i="24"/>
  <c r="BO64" i="24"/>
  <c r="BO53" i="24"/>
  <c r="BO55" i="24" s="1"/>
  <c r="BO20" i="24"/>
  <c r="BO35" i="24"/>
  <c r="BO37" i="24" s="1"/>
  <c r="CD93" i="15" s="1"/>
  <c r="BO66" i="24"/>
  <c r="CA9" i="15"/>
  <c r="CA10" i="14"/>
  <c r="CA9" i="14" s="1"/>
  <c r="CA8" i="14" s="1"/>
  <c r="CH11" i="23"/>
  <c r="CA22" i="14"/>
  <c r="CE174" i="15"/>
  <c r="CE176" i="14"/>
  <c r="CE174" i="14" s="1"/>
  <c r="CF176" i="15"/>
  <c r="CG98" i="15"/>
  <c r="CG102" i="14"/>
  <c r="CG98" i="14" s="1"/>
  <c r="CH102" i="15"/>
  <c r="CD23" i="14"/>
  <c r="CD29" i="14" s="1"/>
  <c r="BP5" i="22"/>
  <c r="BP15" i="22" s="1"/>
  <c r="CD226" i="15"/>
  <c r="CC228" i="15"/>
  <c r="CC233" i="15" s="1"/>
  <c r="CC232" i="15" s="1"/>
  <c r="BO6" i="22"/>
  <c r="CH15" i="23"/>
  <c r="CA74" i="14"/>
  <c r="AF27" i="13"/>
  <c r="CI15" i="23"/>
  <c r="CB74" i="14"/>
  <c r="CC22" i="15"/>
  <c r="CC84" i="14" l="1"/>
  <c r="CC82" i="14" s="1"/>
  <c r="CJ15" i="23" s="1"/>
  <c r="CG105" i="14"/>
  <c r="CH105" i="15"/>
  <c r="CF144" i="15"/>
  <c r="CF135" i="15" s="1"/>
  <c r="CF145" i="14"/>
  <c r="CF144" i="14" s="1"/>
  <c r="CG145" i="15"/>
  <c r="CL14" i="23"/>
  <c r="CE135" i="14"/>
  <c r="BE61" i="3"/>
  <c r="CC74" i="15"/>
  <c r="CI160" i="14"/>
  <c r="CJ160" i="15"/>
  <c r="BO67" i="24"/>
  <c r="CD84" i="15" s="1"/>
  <c r="CD82" i="15" s="1"/>
  <c r="CE14" i="15"/>
  <c r="CE14" i="14" s="1"/>
  <c r="CE26" i="14"/>
  <c r="CA49" i="21"/>
  <c r="BM23" i="22"/>
  <c r="CA8" i="15"/>
  <c r="CK9" i="23"/>
  <c r="CD13" i="14"/>
  <c r="BP64" i="24"/>
  <c r="BP35" i="24"/>
  <c r="BP37" i="24" s="1"/>
  <c r="CE93" i="15" s="1"/>
  <c r="BP53" i="24"/>
  <c r="BP55" i="24" s="1"/>
  <c r="BP20" i="24"/>
  <c r="BP65" i="24"/>
  <c r="BP66" i="24"/>
  <c r="BO7" i="22"/>
  <c r="BO16" i="22"/>
  <c r="BO17" i="22" s="1"/>
  <c r="BO18" i="22" s="1"/>
  <c r="CF176" i="14"/>
  <c r="CF174" i="14" s="1"/>
  <c r="CF174" i="15"/>
  <c r="CG176" i="15"/>
  <c r="BO54" i="24"/>
  <c r="BO36" i="24"/>
  <c r="CB9" i="15"/>
  <c r="CB10" i="14"/>
  <c r="CI11" i="23"/>
  <c r="CE13" i="15"/>
  <c r="CE25" i="14"/>
  <c r="CK10" i="23"/>
  <c r="CD11" i="14"/>
  <c r="CF124" i="14"/>
  <c r="CM12" i="23"/>
  <c r="CG124" i="15"/>
  <c r="CH102" i="14"/>
  <c r="CH98" i="14" s="1"/>
  <c r="CH98" i="15"/>
  <c r="CI102" i="15"/>
  <c r="CD93" i="14"/>
  <c r="CD92" i="14" s="1"/>
  <c r="AG29" i="13" s="1"/>
  <c r="CD92" i="15"/>
  <c r="CC227" i="15"/>
  <c r="CC231" i="15" s="1"/>
  <c r="CC230" i="15" s="1"/>
  <c r="CC10" i="15" s="1"/>
  <c r="CE181" i="15"/>
  <c r="CE182" i="14"/>
  <c r="CE181" i="14" s="1"/>
  <c r="CB22" i="14"/>
  <c r="CA209" i="15"/>
  <c r="CA209" i="14" s="1"/>
  <c r="CD32" i="14"/>
  <c r="AG17" i="13"/>
  <c r="BP6" i="22"/>
  <c r="CD228" i="15"/>
  <c r="CD233" i="15" s="1"/>
  <c r="CD232" i="15" s="1"/>
  <c r="CE11" i="15"/>
  <c r="CE24" i="14"/>
  <c r="CL116" i="15"/>
  <c r="CL115" i="15" s="1"/>
  <c r="CL118" i="14"/>
  <c r="CL116" i="14" s="1"/>
  <c r="CL115" i="14" s="1"/>
  <c r="CM118" i="15"/>
  <c r="CE164" i="14"/>
  <c r="CE163" i="14" s="1"/>
  <c r="CE163" i="15"/>
  <c r="CE162" i="15" s="1"/>
  <c r="CF104" i="14"/>
  <c r="CF103" i="14" s="1"/>
  <c r="CF103" i="15"/>
  <c r="CG104" i="15"/>
  <c r="AH30" i="13"/>
  <c r="CF1" i="15"/>
  <c r="CF2" i="15"/>
  <c r="CF31" i="15"/>
  <c r="CF3" i="15"/>
  <c r="CF113" i="15" s="1"/>
  <c r="CF113" i="14" s="1"/>
  <c r="CF32" i="15"/>
  <c r="CF23" i="15"/>
  <c r="CG6" i="15"/>
  <c r="CF164" i="15"/>
  <c r="CF165" i="15"/>
  <c r="CF165" i="14" s="1"/>
  <c r="CF24" i="15"/>
  <c r="CF170" i="15"/>
  <c r="CF170" i="14" s="1"/>
  <c r="CF25" i="15"/>
  <c r="CF182" i="15"/>
  <c r="CF221" i="15"/>
  <c r="CF26" i="15"/>
  <c r="CF234" i="15"/>
  <c r="CF30" i="15"/>
  <c r="CF29" i="15"/>
  <c r="BQ19" i="24"/>
  <c r="CL13" i="23"/>
  <c r="CE97" i="15"/>
  <c r="CM2" i="23"/>
  <c r="CL39" i="23"/>
  <c r="CL48" i="23"/>
  <c r="CL55" i="23"/>
  <c r="CL64" i="23"/>
  <c r="CL38" i="23"/>
  <c r="CL47" i="23"/>
  <c r="CL56" i="23"/>
  <c r="CL35" i="23"/>
  <c r="CL36" i="23"/>
  <c r="CL53" i="23"/>
  <c r="CL52" i="23"/>
  <c r="CL37" i="23"/>
  <c r="CL54" i="23"/>
  <c r="CE23" i="14"/>
  <c r="CC22" i="14" s="1"/>
  <c r="BQ5" i="22"/>
  <c r="BQ15" i="22" s="1"/>
  <c r="CE226" i="15"/>
  <c r="CE97" i="14"/>
  <c r="CD162" i="14"/>
  <c r="AG47" i="13"/>
  <c r="CI90" i="14"/>
  <c r="CI86" i="14" s="1"/>
  <c r="CI86" i="15"/>
  <c r="CJ90" i="15"/>
  <c r="CF97" i="14" l="1"/>
  <c r="CC74" i="14"/>
  <c r="CE29" i="14"/>
  <c r="CH105" i="14"/>
  <c r="CI105" i="15"/>
  <c r="CD227" i="15"/>
  <c r="CD231" i="15" s="1"/>
  <c r="CD230" i="15" s="1"/>
  <c r="CD10" i="15" s="1"/>
  <c r="CK11" i="23" s="1"/>
  <c r="CD84" i="14"/>
  <c r="CD82" i="14" s="1"/>
  <c r="CK15" i="23" s="1"/>
  <c r="CG145" i="14"/>
  <c r="CG144" i="14" s="1"/>
  <c r="CG144" i="15"/>
  <c r="CG135" i="15" s="1"/>
  <c r="CH145" i="15"/>
  <c r="CM14" i="23"/>
  <c r="CF135" i="14"/>
  <c r="BP67" i="24"/>
  <c r="CE84" i="15" s="1"/>
  <c r="CE84" i="14" s="1"/>
  <c r="CE82" i="14" s="1"/>
  <c r="CJ160" i="14"/>
  <c r="AI45" i="13" s="1"/>
  <c r="CK160" i="15"/>
  <c r="AI28" i="13"/>
  <c r="BR5" i="22"/>
  <c r="BR15" i="22" s="1"/>
  <c r="CF23" i="14"/>
  <c r="CF29" i="14" s="1"/>
  <c r="CF226" i="15"/>
  <c r="CE22" i="15"/>
  <c r="CN12" i="23"/>
  <c r="CG124" i="14"/>
  <c r="CH124" i="15"/>
  <c r="CG174" i="15"/>
  <c r="CG176" i="14"/>
  <c r="CG174" i="14" s="1"/>
  <c r="AH48" i="13" s="1"/>
  <c r="CH176" i="15"/>
  <c r="CE162" i="14"/>
  <c r="CL10" i="23"/>
  <c r="CE11" i="14"/>
  <c r="CE93" i="14"/>
  <c r="CE92" i="14" s="1"/>
  <c r="CE92" i="15"/>
  <c r="BQ53" i="24"/>
  <c r="BQ55" i="24" s="1"/>
  <c r="BQ65" i="24"/>
  <c r="BQ64" i="24"/>
  <c r="BQ20" i="24"/>
  <c r="BQ35" i="24"/>
  <c r="BQ37" i="24" s="1"/>
  <c r="CF93" i="15" s="1"/>
  <c r="BQ66" i="24"/>
  <c r="CD30" i="14"/>
  <c r="AG14" i="13"/>
  <c r="CE32" i="14"/>
  <c r="CE228" i="15"/>
  <c r="CE233" i="15" s="1"/>
  <c r="CE232" i="15" s="1"/>
  <c r="BQ6" i="22"/>
  <c r="CF14" i="15"/>
  <c r="CF14" i="14" s="1"/>
  <c r="CF26" i="14"/>
  <c r="CD10" i="14"/>
  <c r="CD9" i="14" s="1"/>
  <c r="CD8" i="14" s="1"/>
  <c r="CD9" i="15"/>
  <c r="CC9" i="15"/>
  <c r="CC10" i="14"/>
  <c r="CC9" i="14" s="1"/>
  <c r="CC8" i="14" s="1"/>
  <c r="CJ11" i="23"/>
  <c r="BP36" i="24"/>
  <c r="BP54" i="24"/>
  <c r="CM64" i="23"/>
  <c r="CN2" i="23"/>
  <c r="CM38" i="23"/>
  <c r="CM47" i="23"/>
  <c r="CM55" i="23"/>
  <c r="CM39" i="23"/>
  <c r="CM48" i="23"/>
  <c r="CM56" i="23"/>
  <c r="CM35" i="23"/>
  <c r="CM36" i="23"/>
  <c r="CM53" i="23"/>
  <c r="CM52" i="23"/>
  <c r="CM37" i="23"/>
  <c r="CM54" i="23"/>
  <c r="BP7" i="22"/>
  <c r="BP16" i="22"/>
  <c r="BP17" i="22" s="1"/>
  <c r="BP18" i="22" s="1"/>
  <c r="CF181" i="15"/>
  <c r="CF182" i="14"/>
  <c r="CF181" i="14" s="1"/>
  <c r="CF13" i="15"/>
  <c r="CF25" i="14"/>
  <c r="CL9" i="23"/>
  <c r="CE13" i="14"/>
  <c r="CJ86" i="15"/>
  <c r="CJ90" i="14"/>
  <c r="CJ86" i="14" s="1"/>
  <c r="CK90" i="15"/>
  <c r="CI98" i="15"/>
  <c r="CI102" i="14"/>
  <c r="CI98" i="14" s="1"/>
  <c r="CJ102" i="15"/>
  <c r="CD31" i="14"/>
  <c r="AG16" i="13"/>
  <c r="CF24" i="14"/>
  <c r="CF11" i="15"/>
  <c r="CB9" i="14"/>
  <c r="CB8" i="14" s="1"/>
  <c r="CG104" i="14"/>
  <c r="CG103" i="14" s="1"/>
  <c r="CG103" i="15"/>
  <c r="CH104" i="15"/>
  <c r="AG27" i="13"/>
  <c r="CB8" i="15"/>
  <c r="CB49" i="21"/>
  <c r="BN23" i="22"/>
  <c r="CF164" i="14"/>
  <c r="CF163" i="14" s="1"/>
  <c r="CF162" i="14" s="1"/>
  <c r="CF163" i="15"/>
  <c r="CF162" i="15" s="1"/>
  <c r="CM13" i="23"/>
  <c r="CF97" i="15"/>
  <c r="CM118" i="14"/>
  <c r="CM116" i="14" s="1"/>
  <c r="CM115" i="14" s="1"/>
  <c r="AJ34" i="13" s="1"/>
  <c r="CM116" i="15"/>
  <c r="CM115" i="15" s="1"/>
  <c r="CN118" i="15"/>
  <c r="CD74" i="15"/>
  <c r="CG182" i="15"/>
  <c r="CG221" i="15"/>
  <c r="CG32" i="15"/>
  <c r="CG234" i="15"/>
  <c r="BR19" i="24"/>
  <c r="CG29" i="15"/>
  <c r="CG25" i="15"/>
  <c r="CG1" i="15"/>
  <c r="CG2" i="15"/>
  <c r="CG26" i="15"/>
  <c r="CG3" i="15"/>
  <c r="CG113" i="15" s="1"/>
  <c r="CG113" i="14" s="1"/>
  <c r="AH32" i="13" s="1"/>
  <c r="CG24" i="15"/>
  <c r="CH6" i="15"/>
  <c r="CG164" i="15"/>
  <c r="CG30" i="15"/>
  <c r="CG23" i="15"/>
  <c r="CF22" i="15" s="1"/>
  <c r="CG165" i="15"/>
  <c r="CG165" i="14" s="1"/>
  <c r="CG31" i="15"/>
  <c r="CG170" i="15"/>
  <c r="CG170" i="14" s="1"/>
  <c r="CB209" i="15"/>
  <c r="CB209" i="14" s="1"/>
  <c r="BE62" i="3"/>
  <c r="CD74" i="14" l="1"/>
  <c r="CE227" i="15"/>
  <c r="CE231" i="15" s="1"/>
  <c r="CE230" i="15" s="1"/>
  <c r="CE10" i="15" s="1"/>
  <c r="CE82" i="15"/>
  <c r="CI105" i="14"/>
  <c r="CJ105" i="15"/>
  <c r="CD22" i="14"/>
  <c r="CH145" i="14"/>
  <c r="CH144" i="14" s="1"/>
  <c r="CH144" i="15"/>
  <c r="CH135" i="15" s="1"/>
  <c r="CI145" i="15"/>
  <c r="AH43" i="13"/>
  <c r="CG135" i="14"/>
  <c r="CN14" i="23"/>
  <c r="CF32" i="14"/>
  <c r="CK160" i="14"/>
  <c r="CL160" i="15"/>
  <c r="CL160" i="14" s="1"/>
  <c r="CE74" i="15"/>
  <c r="AG13" i="13"/>
  <c r="AG12" i="13" s="1"/>
  <c r="AG11" i="13" s="1"/>
  <c r="AG18" i="13" s="1"/>
  <c r="CF92" i="15"/>
  <c r="CF93" i="14"/>
  <c r="CF92" i="14" s="1"/>
  <c r="CM9" i="23"/>
  <c r="CF13" i="14"/>
  <c r="CF31" i="14" s="1"/>
  <c r="CG14" i="15"/>
  <c r="CG14" i="14" s="1"/>
  <c r="CG26" i="14"/>
  <c r="CN47" i="23"/>
  <c r="CN64" i="23"/>
  <c r="CN38" i="23"/>
  <c r="CN39" i="23"/>
  <c r="CN48" i="23"/>
  <c r="CN55" i="23"/>
  <c r="CN56" i="23"/>
  <c r="CO2" i="23"/>
  <c r="CN36" i="23"/>
  <c r="CN53" i="23"/>
  <c r="CN54" i="23"/>
  <c r="CN52" i="23"/>
  <c r="CN35" i="23"/>
  <c r="CN37" i="23"/>
  <c r="AH35" i="13"/>
  <c r="CE9" i="15"/>
  <c r="CE10" i="14"/>
  <c r="CL11" i="23"/>
  <c r="CG13" i="15"/>
  <c r="CG25" i="14"/>
  <c r="BQ16" i="22"/>
  <c r="BQ17" i="22" s="1"/>
  <c r="BQ18" i="22" s="1"/>
  <c r="BQ7" i="22"/>
  <c r="CN116" i="15"/>
  <c r="CN115" i="15" s="1"/>
  <c r="CN118" i="14"/>
  <c r="CN116" i="14" s="1"/>
  <c r="CN115" i="14" s="1"/>
  <c r="CO118" i="15"/>
  <c r="CF11" i="14"/>
  <c r="CF30" i="14" s="1"/>
  <c r="CM10" i="23"/>
  <c r="CK90" i="14"/>
  <c r="CK86" i="14" s="1"/>
  <c r="CK86" i="15"/>
  <c r="CL90" i="15"/>
  <c r="BR20" i="24"/>
  <c r="BR35" i="24"/>
  <c r="BR37" i="24" s="1"/>
  <c r="CG93" i="15" s="1"/>
  <c r="BR64" i="24"/>
  <c r="BR53" i="24"/>
  <c r="BR55" i="24" s="1"/>
  <c r="BR65" i="24"/>
  <c r="BR66" i="24"/>
  <c r="CE30" i="14"/>
  <c r="CH104" i="14"/>
  <c r="CH103" i="14" s="1"/>
  <c r="CH103" i="15"/>
  <c r="CI104" i="15"/>
  <c r="BQ67" i="24"/>
  <c r="CF84" i="15" s="1"/>
  <c r="CF228" i="15"/>
  <c r="CF233" i="15" s="1"/>
  <c r="CF232" i="15" s="1"/>
  <c r="BR6" i="22"/>
  <c r="CN13" i="23"/>
  <c r="CG97" i="15"/>
  <c r="CG97" i="14"/>
  <c r="AH31" i="13"/>
  <c r="BQ36" i="24"/>
  <c r="BQ54" i="24"/>
  <c r="CG23" i="14"/>
  <c r="BS5" i="22"/>
  <c r="BS15" i="22" s="1"/>
  <c r="CG226" i="15"/>
  <c r="CC49" i="21"/>
  <c r="BO23" i="22"/>
  <c r="CC8" i="15"/>
  <c r="CE31" i="14"/>
  <c r="CD49" i="21"/>
  <c r="BP23" i="22"/>
  <c r="CD8" i="15"/>
  <c r="CC209" i="15"/>
  <c r="CC209" i="14" s="1"/>
  <c r="CG181" i="15"/>
  <c r="CG182" i="14"/>
  <c r="CG181" i="14" s="1"/>
  <c r="AH50" i="13" s="1"/>
  <c r="CG164" i="14"/>
  <c r="CG163" i="14" s="1"/>
  <c r="CG163" i="15"/>
  <c r="CG162" i="15" s="1"/>
  <c r="CH174" i="15"/>
  <c r="CH176" i="14"/>
  <c r="CH174" i="14" s="1"/>
  <c r="CI176" i="15"/>
  <c r="CJ102" i="14"/>
  <c r="CJ98" i="14" s="1"/>
  <c r="CJ98" i="15"/>
  <c r="CK102" i="15"/>
  <c r="CL15" i="23"/>
  <c r="CE74" i="14"/>
  <c r="CH3" i="15"/>
  <c r="CH113" i="15" s="1"/>
  <c r="CH113" i="14" s="1"/>
  <c r="CH29" i="15"/>
  <c r="CI6" i="15"/>
  <c r="CH164" i="15"/>
  <c r="CH30" i="15"/>
  <c r="CH165" i="15"/>
  <c r="CH165" i="14" s="1"/>
  <c r="CH31" i="15"/>
  <c r="CH170" i="15"/>
  <c r="CH170" i="14" s="1"/>
  <c r="CH32" i="15"/>
  <c r="CH182" i="15"/>
  <c r="CH221" i="15"/>
  <c r="CH234" i="15"/>
  <c r="BS19" i="24"/>
  <c r="CH1" i="15"/>
  <c r="CH24" i="15"/>
  <c r="CH25" i="15"/>
  <c r="CH26" i="15"/>
  <c r="CH23" i="15"/>
  <c r="CH2" i="15"/>
  <c r="BE63" i="3"/>
  <c r="CG11" i="15"/>
  <c r="CG24" i="14"/>
  <c r="CO12" i="23"/>
  <c r="CH124" i="14"/>
  <c r="CI124" i="15"/>
  <c r="CJ105" i="14" l="1"/>
  <c r="CK105" i="15"/>
  <c r="CI145" i="14"/>
  <c r="CI144" i="14" s="1"/>
  <c r="CI144" i="15"/>
  <c r="CI135" i="15" s="1"/>
  <c r="CJ145" i="15"/>
  <c r="CO14" i="23"/>
  <c r="CH135" i="14"/>
  <c r="CM160" i="15"/>
  <c r="BR67" i="24"/>
  <c r="CG84" i="15" s="1"/>
  <c r="CG82" i="15" s="1"/>
  <c r="BE64" i="3"/>
  <c r="CF227" i="15"/>
  <c r="CF231" i="15" s="1"/>
  <c r="CF230" i="15" s="1"/>
  <c r="CF10" i="15" s="1"/>
  <c r="CF9" i="15" s="1"/>
  <c r="CD209" i="15"/>
  <c r="CE209" i="15" s="1"/>
  <c r="CE209" i="14" s="1"/>
  <c r="BS64" i="24"/>
  <c r="BS20" i="24"/>
  <c r="BS53" i="24"/>
  <c r="BS55" i="24" s="1"/>
  <c r="BS65" i="24"/>
  <c r="BS35" i="24"/>
  <c r="BS37" i="24" s="1"/>
  <c r="CH93" i="15" s="1"/>
  <c r="BS66" i="24"/>
  <c r="CI103" i="15"/>
  <c r="CI104" i="14"/>
  <c r="CI103" i="14" s="1"/>
  <c r="CJ104" i="15"/>
  <c r="CO13" i="23"/>
  <c r="CH97" i="15"/>
  <c r="CG93" i="14"/>
  <c r="CG92" i="14" s="1"/>
  <c r="AH29" i="13" s="1"/>
  <c r="CG92" i="15"/>
  <c r="CK98" i="15"/>
  <c r="CK102" i="14"/>
  <c r="CK98" i="14" s="1"/>
  <c r="CL102" i="15"/>
  <c r="CH97" i="14"/>
  <c r="BR36" i="24"/>
  <c r="BR54" i="24"/>
  <c r="CG32" i="14"/>
  <c r="AH17" i="13"/>
  <c r="CG22" i="15"/>
  <c r="CL86" i="15"/>
  <c r="CL90" i="14"/>
  <c r="CL86" i="14" s="1"/>
  <c r="CM90" i="15"/>
  <c r="CH181" i="15"/>
  <c r="CH182" i="14"/>
  <c r="CH181" i="14" s="1"/>
  <c r="AI30" i="13"/>
  <c r="CI174" i="15"/>
  <c r="CI176" i="14"/>
  <c r="CI174" i="14" s="1"/>
  <c r="CJ176" i="15"/>
  <c r="CG228" i="15"/>
  <c r="CG233" i="15" s="1"/>
  <c r="CG232" i="15" s="1"/>
  <c r="BS6" i="22"/>
  <c r="CN9" i="23"/>
  <c r="CG13" i="14"/>
  <c r="CE22" i="14"/>
  <c r="CG29" i="14"/>
  <c r="CO39" i="23"/>
  <c r="CO48" i="23"/>
  <c r="CO56" i="23"/>
  <c r="CO64" i="23"/>
  <c r="CP2" i="23"/>
  <c r="CO38" i="23"/>
  <c r="CO55" i="23"/>
  <c r="CO47" i="23"/>
  <c r="CO36" i="23"/>
  <c r="CO35" i="23"/>
  <c r="CO52" i="23"/>
  <c r="CO53" i="23"/>
  <c r="CO37" i="23"/>
  <c r="CO54" i="23"/>
  <c r="CE9" i="14"/>
  <c r="CE8" i="14" s="1"/>
  <c r="BR7" i="22"/>
  <c r="BR16" i="22"/>
  <c r="BR17" i="22" s="1"/>
  <c r="BR18" i="22" s="1"/>
  <c r="CE49" i="21"/>
  <c r="BQ23" i="22"/>
  <c r="CE8" i="15"/>
  <c r="CP12" i="23"/>
  <c r="CI124" i="14"/>
  <c r="CJ124" i="15"/>
  <c r="CH164" i="14"/>
  <c r="CH163" i="14" s="1"/>
  <c r="CH163" i="15"/>
  <c r="CH162" i="15" s="1"/>
  <c r="CH23" i="14"/>
  <c r="CH29" i="14" s="1"/>
  <c r="BT5" i="22"/>
  <c r="BT15" i="22" s="1"/>
  <c r="CH226" i="15"/>
  <c r="CM11" i="23"/>
  <c r="CF10" i="14"/>
  <c r="CF9" i="14" s="1"/>
  <c r="CF8" i="14" s="1"/>
  <c r="CI221" i="15"/>
  <c r="CI234" i="15"/>
  <c r="BT19" i="24"/>
  <c r="CI1" i="15"/>
  <c r="CI2" i="15"/>
  <c r="CI3" i="15"/>
  <c r="CI113" i="15" s="1"/>
  <c r="CI113" i="14" s="1"/>
  <c r="CI29" i="15"/>
  <c r="CJ6" i="15"/>
  <c r="CI164" i="15"/>
  <c r="CI165" i="15"/>
  <c r="CI165" i="14" s="1"/>
  <c r="CI170" i="15"/>
  <c r="CI170" i="14" s="1"/>
  <c r="CI182" i="15"/>
  <c r="CI26" i="15"/>
  <c r="CI30" i="15"/>
  <c r="CI24" i="15"/>
  <c r="CI31" i="15"/>
  <c r="CI23" i="15"/>
  <c r="CI32" i="15"/>
  <c r="CI25" i="15"/>
  <c r="CH26" i="14"/>
  <c r="CH14" i="15"/>
  <c r="CH14" i="14" s="1"/>
  <c r="CO116" i="15"/>
  <c r="CO115" i="15" s="1"/>
  <c r="CO118" i="14"/>
  <c r="CO116" i="14" s="1"/>
  <c r="CO115" i="14" s="1"/>
  <c r="CP118" i="15"/>
  <c r="CH13" i="15"/>
  <c r="CH25" i="14"/>
  <c r="CN10" i="23"/>
  <c r="CG11" i="14"/>
  <c r="CH11" i="15"/>
  <c r="CH24" i="14"/>
  <c r="CG162" i="14"/>
  <c r="AH47" i="13"/>
  <c r="CF84" i="14"/>
  <c r="CF82" i="14" s="1"/>
  <c r="CF82" i="15"/>
  <c r="CF74" i="15" s="1"/>
  <c r="CG74" i="15" l="1"/>
  <c r="CG84" i="14"/>
  <c r="CG82" i="14" s="1"/>
  <c r="CK105" i="14"/>
  <c r="CL105" i="15"/>
  <c r="CG227" i="15"/>
  <c r="CG231" i="15" s="1"/>
  <c r="CG230" i="15" s="1"/>
  <c r="CG10" i="15" s="1"/>
  <c r="CK145" i="15"/>
  <c r="CJ144" i="15"/>
  <c r="CJ135" i="15" s="1"/>
  <c r="CJ145" i="14"/>
  <c r="CJ144" i="14" s="1"/>
  <c r="BS67" i="24"/>
  <c r="CH84" i="15" s="1"/>
  <c r="CH82" i="15" s="1"/>
  <c r="CP14" i="23"/>
  <c r="CI135" i="14"/>
  <c r="CN160" i="15"/>
  <c r="CM160" i="14"/>
  <c r="AJ45" i="13" s="1"/>
  <c r="CI97" i="14"/>
  <c r="CD209" i="14"/>
  <c r="BE65" i="3"/>
  <c r="CP47" i="23"/>
  <c r="CP56" i="23"/>
  <c r="CP64" i="23"/>
  <c r="CQ2" i="23"/>
  <c r="CP38" i="23"/>
  <c r="CP39" i="23"/>
  <c r="CP48" i="23"/>
  <c r="CP55" i="23"/>
  <c r="CP52" i="23"/>
  <c r="CP35" i="23"/>
  <c r="CP36" i="23"/>
  <c r="CP53" i="23"/>
  <c r="CP54" i="23"/>
  <c r="CP37" i="23"/>
  <c r="CG30" i="14"/>
  <c r="AH14" i="13"/>
  <c r="CI14" i="15"/>
  <c r="CI14" i="14" s="1"/>
  <c r="CI32" i="14" s="1"/>
  <c r="CI26" i="14"/>
  <c r="CH93" i="14"/>
  <c r="CH92" i="14" s="1"/>
  <c r="CH92" i="15"/>
  <c r="CP13" i="23"/>
  <c r="CI97" i="15"/>
  <c r="CL102" i="14"/>
  <c r="CL98" i="14" s="1"/>
  <c r="CL98" i="15"/>
  <c r="CM102" i="15"/>
  <c r="CI181" i="15"/>
  <c r="CI182" i="14"/>
  <c r="CI181" i="14" s="1"/>
  <c r="CO10" i="23"/>
  <c r="CH11" i="14"/>
  <c r="CH162" i="14"/>
  <c r="CO9" i="23"/>
  <c r="CH13" i="14"/>
  <c r="CI164" i="14"/>
  <c r="CI163" i="14" s="1"/>
  <c r="CI162" i="14" s="1"/>
  <c r="CI163" i="15"/>
  <c r="CI162" i="15" s="1"/>
  <c r="CH32" i="14"/>
  <c r="CQ12" i="23"/>
  <c r="CJ124" i="14"/>
  <c r="AI35" i="13" s="1"/>
  <c r="CK124" i="15"/>
  <c r="CG31" i="14"/>
  <c r="AH16" i="13"/>
  <c r="CM15" i="23"/>
  <c r="CF74" i="14"/>
  <c r="AH27" i="13"/>
  <c r="CJ2" i="15"/>
  <c r="CJ3" i="15"/>
  <c r="CJ113" i="15" s="1"/>
  <c r="CJ113" i="14" s="1"/>
  <c r="AI32" i="13" s="1"/>
  <c r="CK6" i="15"/>
  <c r="CJ164" i="15"/>
  <c r="CJ165" i="15"/>
  <c r="CJ165" i="14" s="1"/>
  <c r="CJ170" i="15"/>
  <c r="CJ170" i="14" s="1"/>
  <c r="CJ182" i="15"/>
  <c r="CJ221" i="15"/>
  <c r="CJ234" i="15"/>
  <c r="BU19" i="24"/>
  <c r="CJ30" i="15"/>
  <c r="CJ23" i="15"/>
  <c r="CJ31" i="15"/>
  <c r="CJ32" i="15"/>
  <c r="CJ24" i="15"/>
  <c r="CJ25" i="15"/>
  <c r="CJ29" i="15"/>
  <c r="CJ1" i="15"/>
  <c r="CJ26" i="15"/>
  <c r="CF49" i="21"/>
  <c r="BR23" i="22"/>
  <c r="CF8" i="15"/>
  <c r="CF209" i="15"/>
  <c r="CF209" i="14" s="1"/>
  <c r="CG74" i="14"/>
  <c r="CN15" i="23"/>
  <c r="CH228" i="15"/>
  <c r="CH233" i="15" s="1"/>
  <c r="CH232" i="15" s="1"/>
  <c r="BT6" i="22"/>
  <c r="BS54" i="24"/>
  <c r="BS36" i="24"/>
  <c r="BE66" i="3"/>
  <c r="CN11" i="23"/>
  <c r="CG9" i="15"/>
  <c r="CG10" i="14"/>
  <c r="CI13" i="15"/>
  <c r="CI25" i="14"/>
  <c r="BT65" i="24"/>
  <c r="BT64" i="24"/>
  <c r="BT35" i="24"/>
  <c r="BT37" i="24" s="1"/>
  <c r="CI93" i="15" s="1"/>
  <c r="BT20" i="24"/>
  <c r="BT53" i="24"/>
  <c r="BT55" i="24" s="1"/>
  <c r="BT66" i="24"/>
  <c r="CF22" i="14"/>
  <c r="BS16" i="22"/>
  <c r="BS17" i="22" s="1"/>
  <c r="BS18" i="22" s="1"/>
  <c r="BS7" i="22"/>
  <c r="CM90" i="14"/>
  <c r="CM86" i="14" s="1"/>
  <c r="AJ28" i="13" s="1"/>
  <c r="CM86" i="15"/>
  <c r="CN90" i="15"/>
  <c r="CI23" i="14"/>
  <c r="CI226" i="15"/>
  <c r="BU5" i="22"/>
  <c r="BU15" i="22" s="1"/>
  <c r="CP116" i="15"/>
  <c r="CP115" i="15" s="1"/>
  <c r="CP118" i="14"/>
  <c r="CP116" i="14" s="1"/>
  <c r="CP115" i="14" s="1"/>
  <c r="AK34" i="13" s="1"/>
  <c r="CQ118" i="15"/>
  <c r="CJ176" i="14"/>
  <c r="CJ174" i="14" s="1"/>
  <c r="AI48" i="13" s="1"/>
  <c r="CJ174" i="15"/>
  <c r="CK176" i="15"/>
  <c r="CH22" i="15"/>
  <c r="CI11" i="15"/>
  <c r="CI24" i="14"/>
  <c r="CJ104" i="14"/>
  <c r="CJ103" i="14" s="1"/>
  <c r="CJ103" i="15"/>
  <c r="CK104" i="15"/>
  <c r="CJ97" i="14" l="1"/>
  <c r="CH84" i="14"/>
  <c r="CH82" i="14" s="1"/>
  <c r="CH74" i="14" s="1"/>
  <c r="CL105" i="14"/>
  <c r="CM105" i="15"/>
  <c r="AI43" i="13"/>
  <c r="CJ135" i="14"/>
  <c r="CQ14" i="23"/>
  <c r="CL145" i="15"/>
  <c r="CK144" i="15"/>
  <c r="CK135" i="15" s="1"/>
  <c r="CK145" i="14"/>
  <c r="CK144" i="14" s="1"/>
  <c r="CN160" i="14"/>
  <c r="CO160" i="15"/>
  <c r="BE67" i="3"/>
  <c r="CH227" i="15"/>
  <c r="CH231" i="15" s="1"/>
  <c r="CH230" i="15" s="1"/>
  <c r="CH10" i="15" s="1"/>
  <c r="CH9" i="15" s="1"/>
  <c r="BT67" i="24"/>
  <c r="CI84" i="15" s="1"/>
  <c r="CI84" i="14" s="1"/>
  <c r="CI82" i="14" s="1"/>
  <c r="CK104" i="14"/>
  <c r="CK103" i="14" s="1"/>
  <c r="CK103" i="15"/>
  <c r="CL104" i="15"/>
  <c r="CJ14" i="15"/>
  <c r="CJ14" i="14" s="1"/>
  <c r="CJ26" i="14"/>
  <c r="CL6" i="15"/>
  <c r="CK164" i="15"/>
  <c r="CK165" i="15"/>
  <c r="CK165" i="14" s="1"/>
  <c r="CK170" i="15"/>
  <c r="CK170" i="14" s="1"/>
  <c r="CK182" i="15"/>
  <c r="CK221" i="15"/>
  <c r="CK234" i="15"/>
  <c r="BV19" i="24"/>
  <c r="CK1" i="15"/>
  <c r="CK2" i="15"/>
  <c r="CK3" i="15"/>
  <c r="CK113" i="15" s="1"/>
  <c r="CK113" i="14" s="1"/>
  <c r="CK23" i="15"/>
  <c r="CK29" i="15"/>
  <c r="CK24" i="15"/>
  <c r="CK30" i="15"/>
  <c r="CK25" i="15"/>
  <c r="CK31" i="15"/>
  <c r="CK26" i="15"/>
  <c r="CK32" i="15"/>
  <c r="CH30" i="14"/>
  <c r="CQ13" i="23"/>
  <c r="CJ97" i="15"/>
  <c r="CN90" i="14"/>
  <c r="CN86" i="14" s="1"/>
  <c r="CN86" i="15"/>
  <c r="CO90" i="15"/>
  <c r="CQ116" i="15"/>
  <c r="CQ115" i="15" s="1"/>
  <c r="CQ118" i="14"/>
  <c r="CQ116" i="14" s="1"/>
  <c r="CQ115" i="14" s="1"/>
  <c r="CR118" i="15"/>
  <c r="CP9" i="23"/>
  <c r="CI13" i="14"/>
  <c r="CI31" i="14" s="1"/>
  <c r="CJ13" i="15"/>
  <c r="CJ25" i="14"/>
  <c r="CG9" i="14"/>
  <c r="CG8" i="14" s="1"/>
  <c r="AH13" i="13"/>
  <c r="AH12" i="13" s="1"/>
  <c r="AH11" i="13" s="1"/>
  <c r="AH18" i="13" s="1"/>
  <c r="CJ11" i="15"/>
  <c r="CJ24" i="14"/>
  <c r="CG49" i="21"/>
  <c r="BS23" i="22"/>
  <c r="CG8" i="15"/>
  <c r="CQ47" i="23"/>
  <c r="CR2" i="23"/>
  <c r="CQ38" i="23"/>
  <c r="CQ48" i="23"/>
  <c r="CQ55" i="23"/>
  <c r="CQ64" i="23"/>
  <c r="CQ39" i="23"/>
  <c r="CQ56" i="23"/>
  <c r="CQ35" i="23"/>
  <c r="CQ36" i="23"/>
  <c r="CQ37" i="23"/>
  <c r="CQ52" i="23"/>
  <c r="CQ53" i="23"/>
  <c r="CQ54" i="23"/>
  <c r="CI11" i="14"/>
  <c r="CI30" i="14" s="1"/>
  <c r="CP10" i="23"/>
  <c r="CI29" i="14"/>
  <c r="CH74" i="15"/>
  <c r="CJ23" i="14"/>
  <c r="BV5" i="22"/>
  <c r="BV15" i="22" s="1"/>
  <c r="CJ226" i="15"/>
  <c r="CO15" i="23"/>
  <c r="BU53" i="24"/>
  <c r="BU55" i="24" s="1"/>
  <c r="BU65" i="24"/>
  <c r="BU64" i="24"/>
  <c r="BU35" i="24"/>
  <c r="BU37" i="24" s="1"/>
  <c r="CJ93" i="15" s="1"/>
  <c r="BU20" i="24"/>
  <c r="BU66" i="24"/>
  <c r="CI22" i="15"/>
  <c r="CH31" i="14"/>
  <c r="BT54" i="24"/>
  <c r="BT36" i="24"/>
  <c r="CK176" i="14"/>
  <c r="CK174" i="14" s="1"/>
  <c r="CK174" i="15"/>
  <c r="CL176" i="15"/>
  <c r="CI92" i="15"/>
  <c r="CI93" i="14"/>
  <c r="CI92" i="14" s="1"/>
  <c r="CJ181" i="15"/>
  <c r="CJ182" i="14"/>
  <c r="CJ181" i="14" s="1"/>
  <c r="AI50" i="13" s="1"/>
  <c r="CM102" i="14"/>
  <c r="CM98" i="14" s="1"/>
  <c r="CM98" i="15"/>
  <c r="CN102" i="15"/>
  <c r="CK124" i="14"/>
  <c r="CR12" i="23"/>
  <c r="CL124" i="15"/>
  <c r="CG22" i="14"/>
  <c r="AI31" i="13"/>
  <c r="BT7" i="22"/>
  <c r="BT16" i="22"/>
  <c r="BT17" i="22" s="1"/>
  <c r="BT18" i="22" s="1"/>
  <c r="CI228" i="15"/>
  <c r="CI233" i="15" s="1"/>
  <c r="CI232" i="15" s="1"/>
  <c r="BU6" i="22"/>
  <c r="CG209" i="15"/>
  <c r="CG209" i="14" s="1"/>
  <c r="CJ163" i="15"/>
  <c r="CJ162" i="15" s="1"/>
  <c r="CJ164" i="14"/>
  <c r="CJ163" i="14" s="1"/>
  <c r="CJ162" i="14" s="1"/>
  <c r="AI47" i="13"/>
  <c r="CO11" i="23" l="1"/>
  <c r="CI82" i="15"/>
  <c r="CH10" i="14"/>
  <c r="CM105" i="14"/>
  <c r="CN105" i="15"/>
  <c r="CR14" i="23"/>
  <c r="CK135" i="14"/>
  <c r="CL145" i="14"/>
  <c r="CL144" i="14" s="1"/>
  <c r="CL144" i="15"/>
  <c r="CL135" i="15" s="1"/>
  <c r="CM145" i="15"/>
  <c r="CP160" i="15"/>
  <c r="CO160" i="14"/>
  <c r="AJ30" i="13"/>
  <c r="CK13" i="15"/>
  <c r="CK25" i="14"/>
  <c r="CL170" i="15"/>
  <c r="CL170" i="14" s="1"/>
  <c r="CL32" i="15"/>
  <c r="CL182" i="15"/>
  <c r="CL221" i="15"/>
  <c r="CL234" i="15"/>
  <c r="BW19" i="24"/>
  <c r="CL24" i="15"/>
  <c r="CL1" i="15"/>
  <c r="CL2" i="15"/>
  <c r="CL25" i="15"/>
  <c r="CL3" i="15"/>
  <c r="CL113" i="15" s="1"/>
  <c r="CL113" i="14" s="1"/>
  <c r="CL26" i="15"/>
  <c r="CM6" i="15"/>
  <c r="CL30" i="15"/>
  <c r="CL164" i="15"/>
  <c r="CL165" i="15"/>
  <c r="CL165" i="14" s="1"/>
  <c r="CL29" i="15"/>
  <c r="CL31" i="15"/>
  <c r="CL23" i="15"/>
  <c r="CO86" i="15"/>
  <c r="CO90" i="14"/>
  <c r="CO86" i="14" s="1"/>
  <c r="CP90" i="15"/>
  <c r="CK11" i="15"/>
  <c r="CK24" i="14"/>
  <c r="CJ32" i="14"/>
  <c r="AI17" i="13"/>
  <c r="CJ228" i="15"/>
  <c r="CJ233" i="15" s="1"/>
  <c r="CJ232" i="15" s="1"/>
  <c r="BV6" i="22"/>
  <c r="CQ9" i="23"/>
  <c r="CJ13" i="14"/>
  <c r="BU67" i="24"/>
  <c r="CJ84" i="15" s="1"/>
  <c r="CK23" i="14"/>
  <c r="CK29" i="14" s="1"/>
  <c r="BW5" i="22"/>
  <c r="BW15" i="22" s="1"/>
  <c r="CK226" i="15"/>
  <c r="CJ22" i="15"/>
  <c r="CH9" i="14"/>
  <c r="CH8" i="14" s="1"/>
  <c r="BU54" i="24"/>
  <c r="BU36" i="24"/>
  <c r="CH49" i="21"/>
  <c r="BT23" i="22"/>
  <c r="CH8" i="15"/>
  <c r="CJ93" i="14"/>
  <c r="CJ92" i="14" s="1"/>
  <c r="AI29" i="13" s="1"/>
  <c r="CJ92" i="15"/>
  <c r="BE68" i="3"/>
  <c r="CL174" i="15"/>
  <c r="CL176" i="14"/>
  <c r="CL174" i="14" s="1"/>
  <c r="CM176" i="15"/>
  <c r="CL103" i="15"/>
  <c r="CL104" i="14"/>
  <c r="CL103" i="14" s="1"/>
  <c r="CM104" i="15"/>
  <c r="CI227" i="15"/>
  <c r="CI231" i="15" s="1"/>
  <c r="CI230" i="15" s="1"/>
  <c r="CI10" i="15" s="1"/>
  <c r="CJ29" i="14"/>
  <c r="BV53" i="24"/>
  <c r="BV55" i="24" s="1"/>
  <c r="BV20" i="24"/>
  <c r="BV64" i="24"/>
  <c r="BV65" i="24"/>
  <c r="BV35" i="24"/>
  <c r="BV37" i="24" s="1"/>
  <c r="CK93" i="15" s="1"/>
  <c r="BV66" i="24"/>
  <c r="CR13" i="23"/>
  <c r="CK97" i="15"/>
  <c r="CK97" i="14"/>
  <c r="BU16" i="22"/>
  <c r="BU17" i="22" s="1"/>
  <c r="BU18" i="22" s="1"/>
  <c r="BU7" i="22"/>
  <c r="CS12" i="23"/>
  <c r="CL124" i="14"/>
  <c r="CM124" i="15"/>
  <c r="CR118" i="14"/>
  <c r="CR116" i="14" s="1"/>
  <c r="CR115" i="14" s="1"/>
  <c r="CR116" i="15"/>
  <c r="CR115" i="15" s="1"/>
  <c r="CS118" i="15"/>
  <c r="CH209" i="15"/>
  <c r="CH209" i="14" s="1"/>
  <c r="CK181" i="15"/>
  <c r="CK182" i="14"/>
  <c r="CK181" i="14" s="1"/>
  <c r="CP15" i="23"/>
  <c r="CI74" i="14"/>
  <c r="CN98" i="15"/>
  <c r="CN102" i="14"/>
  <c r="CN98" i="14" s="1"/>
  <c r="CO102" i="15"/>
  <c r="CI74" i="15"/>
  <c r="CR56" i="23"/>
  <c r="CR64" i="23"/>
  <c r="CR38" i="23"/>
  <c r="CR55" i="23"/>
  <c r="CR39" i="23"/>
  <c r="CR48" i="23"/>
  <c r="CR47" i="23"/>
  <c r="CS2" i="23"/>
  <c r="CR53" i="23"/>
  <c r="CR52" i="23"/>
  <c r="CR35" i="23"/>
  <c r="CR36" i="23"/>
  <c r="CR37" i="23"/>
  <c r="CR54" i="23"/>
  <c r="CQ10" i="23"/>
  <c r="CJ11" i="14"/>
  <c r="CK14" i="15"/>
  <c r="CK14" i="14" s="1"/>
  <c r="CK26" i="14"/>
  <c r="CK164" i="14"/>
  <c r="CK163" i="14" s="1"/>
  <c r="CK163" i="15"/>
  <c r="CK162" i="15" s="1"/>
  <c r="CH22" i="14"/>
  <c r="CO105" i="15" l="1"/>
  <c r="CN105" i="14"/>
  <c r="CI22" i="14"/>
  <c r="CM144" i="15"/>
  <c r="CM135" i="15" s="1"/>
  <c r="CM145" i="14"/>
  <c r="CM144" i="14" s="1"/>
  <c r="CN145" i="15"/>
  <c r="AJ43" i="13"/>
  <c r="CS14" i="23"/>
  <c r="CL135" i="14"/>
  <c r="CL97" i="14"/>
  <c r="CP160" i="14"/>
  <c r="AK45" i="13" s="1"/>
  <c r="CQ160" i="15"/>
  <c r="CJ227" i="15"/>
  <c r="CJ231" i="15" s="1"/>
  <c r="CJ230" i="15" s="1"/>
  <c r="CJ10" i="15" s="1"/>
  <c r="CQ11" i="23" s="1"/>
  <c r="CI9" i="15"/>
  <c r="CI10" i="14"/>
  <c r="CP11" i="23"/>
  <c r="CK11" i="14"/>
  <c r="CR10" i="23"/>
  <c r="CL14" i="15"/>
  <c r="CL14" i="14" s="1"/>
  <c r="CL26" i="14"/>
  <c r="CS38" i="23"/>
  <c r="CS39" i="23"/>
  <c r="CS48" i="23"/>
  <c r="CS55" i="23"/>
  <c r="CT2" i="23"/>
  <c r="CS64" i="23"/>
  <c r="CS47" i="23"/>
  <c r="CS56" i="23"/>
  <c r="CS53" i="23"/>
  <c r="CS52" i="23"/>
  <c r="CS36" i="23"/>
  <c r="CS37" i="23"/>
  <c r="CS35" i="23"/>
  <c r="CS54" i="23"/>
  <c r="CT12" i="23"/>
  <c r="CM124" i="14"/>
  <c r="AJ35" i="13" s="1"/>
  <c r="CN124" i="15"/>
  <c r="CK228" i="15"/>
  <c r="CK233" i="15" s="1"/>
  <c r="CK232" i="15" s="1"/>
  <c r="BW6" i="22"/>
  <c r="CP90" i="14"/>
  <c r="CP86" i="14" s="1"/>
  <c r="AK28" i="13" s="1"/>
  <c r="CP86" i="15"/>
  <c r="CQ90" i="15"/>
  <c r="CL13" i="15"/>
  <c r="CL25" i="14"/>
  <c r="CK162" i="14"/>
  <c r="CM104" i="14"/>
  <c r="CM103" i="14" s="1"/>
  <c r="CM103" i="15"/>
  <c r="CN104" i="15"/>
  <c r="CJ30" i="14"/>
  <c r="AI14" i="13"/>
  <c r="CJ31" i="14"/>
  <c r="AI16" i="13"/>
  <c r="CS13" i="23"/>
  <c r="CL97" i="15"/>
  <c r="BE69" i="3"/>
  <c r="CL11" i="15"/>
  <c r="CL24" i="14"/>
  <c r="BV16" i="22"/>
  <c r="BV17" i="22" s="1"/>
  <c r="BV18" i="22" s="1"/>
  <c r="BV7" i="22"/>
  <c r="BW20" i="24"/>
  <c r="BW35" i="24"/>
  <c r="BW37" i="24" s="1"/>
  <c r="CL93" i="15" s="1"/>
  <c r="BW53" i="24"/>
  <c r="BW55" i="24" s="1"/>
  <c r="BW65" i="24"/>
  <c r="BW64" i="24"/>
  <c r="BW66" i="24"/>
  <c r="BV67" i="24"/>
  <c r="CK84" i="15" s="1"/>
  <c r="CK32" i="14"/>
  <c r="CK92" i="15"/>
  <c r="CK93" i="14"/>
  <c r="CK92" i="14" s="1"/>
  <c r="BX5" i="22"/>
  <c r="BX15" i="22" s="1"/>
  <c r="CL23" i="14"/>
  <c r="CL29" i="14" s="1"/>
  <c r="CL226" i="15"/>
  <c r="CK22" i="15"/>
  <c r="CL181" i="15"/>
  <c r="CL182" i="14"/>
  <c r="CL181" i="14" s="1"/>
  <c r="CO98" i="15"/>
  <c r="CO102" i="14"/>
  <c r="CO98" i="14" s="1"/>
  <c r="CP102" i="15"/>
  <c r="BV54" i="24"/>
  <c r="BV36" i="24"/>
  <c r="CM176" i="14"/>
  <c r="CM174" i="14" s="1"/>
  <c r="AJ48" i="13" s="1"/>
  <c r="CM174" i="15"/>
  <c r="CN176" i="15"/>
  <c r="CJ82" i="15"/>
  <c r="CJ74" i="15" s="1"/>
  <c r="CJ84" i="14"/>
  <c r="CJ82" i="14" s="1"/>
  <c r="CL164" i="14"/>
  <c r="CL163" i="14" s="1"/>
  <c r="CL162" i="14" s="1"/>
  <c r="CL163" i="15"/>
  <c r="CL162" i="15" s="1"/>
  <c r="CS116" i="15"/>
  <c r="CS115" i="15" s="1"/>
  <c r="CS118" i="14"/>
  <c r="CS116" i="14" s="1"/>
  <c r="CS115" i="14" s="1"/>
  <c r="AL34" i="13" s="1"/>
  <c r="CT118" i="15"/>
  <c r="CM2" i="15"/>
  <c r="CM29" i="15"/>
  <c r="CM3" i="15"/>
  <c r="CM113" i="15" s="1"/>
  <c r="CM113" i="14" s="1"/>
  <c r="AJ32" i="13" s="1"/>
  <c r="CM24" i="15"/>
  <c r="CM25" i="15"/>
  <c r="CN6" i="15"/>
  <c r="CM164" i="15"/>
  <c r="CM26" i="15"/>
  <c r="CM165" i="15"/>
  <c r="CM165" i="14" s="1"/>
  <c r="CM30" i="15"/>
  <c r="CM170" i="15"/>
  <c r="CM170" i="14" s="1"/>
  <c r="CM182" i="15"/>
  <c r="CM31" i="15"/>
  <c r="CM221" i="15"/>
  <c r="CM234" i="15"/>
  <c r="CM32" i="15"/>
  <c r="BX19" i="24"/>
  <c r="CM23" i="15"/>
  <c r="CM1" i="15"/>
  <c r="CR9" i="23"/>
  <c r="CK13" i="14"/>
  <c r="CJ10" i="14" l="1"/>
  <c r="CJ9" i="14" s="1"/>
  <c r="CJ8" i="14" s="1"/>
  <c r="CJ9" i="15"/>
  <c r="BW67" i="24"/>
  <c r="CL84" i="15" s="1"/>
  <c r="CL84" i="14" s="1"/>
  <c r="CL82" i="14" s="1"/>
  <c r="CO105" i="14"/>
  <c r="CP105" i="15"/>
  <c r="CO145" i="15"/>
  <c r="CN145" i="14"/>
  <c r="CN144" i="14" s="1"/>
  <c r="CN144" i="15"/>
  <c r="CN135" i="15" s="1"/>
  <c r="CT14" i="23"/>
  <c r="CM135" i="14"/>
  <c r="CQ160" i="14"/>
  <c r="CR160" i="15"/>
  <c r="CL32" i="14"/>
  <c r="CL93" i="14"/>
  <c r="CL92" i="14" s="1"/>
  <c r="CL92" i="15"/>
  <c r="CK227" i="15"/>
  <c r="CK231" i="15" s="1"/>
  <c r="CK230" i="15" s="1"/>
  <c r="CK10" i="15" s="1"/>
  <c r="BX20" i="24"/>
  <c r="BX35" i="24"/>
  <c r="BX37" i="24" s="1"/>
  <c r="BX53" i="24"/>
  <c r="BX55" i="24" s="1"/>
  <c r="BX64" i="24"/>
  <c r="BX65" i="24"/>
  <c r="BX66" i="24"/>
  <c r="CT116" i="15"/>
  <c r="CT115" i="15" s="1"/>
  <c r="CT118" i="14"/>
  <c r="CT116" i="14" s="1"/>
  <c r="CT115" i="14" s="1"/>
  <c r="CU118" i="15"/>
  <c r="CK82" i="15"/>
  <c r="CK74" i="15" s="1"/>
  <c r="CK84" i="14"/>
  <c r="CK82" i="14" s="1"/>
  <c r="CQ15" i="23"/>
  <c r="CJ74" i="14"/>
  <c r="AI27" i="13"/>
  <c r="CN104" i="14"/>
  <c r="CN103" i="14" s="1"/>
  <c r="CN103" i="15"/>
  <c r="CO104" i="15"/>
  <c r="CM23" i="14"/>
  <c r="CK22" i="14" s="1"/>
  <c r="BY5" i="22"/>
  <c r="BY15" i="22" s="1"/>
  <c r="CM226" i="15"/>
  <c r="CL22" i="15"/>
  <c r="CM181" i="15"/>
  <c r="CM182" i="14"/>
  <c r="CM181" i="14" s="1"/>
  <c r="AJ50" i="13" s="1"/>
  <c r="CT13" i="23"/>
  <c r="CM97" i="15"/>
  <c r="CN174" i="15"/>
  <c r="CN176" i="14"/>
  <c r="CN174" i="14" s="1"/>
  <c r="CO176" i="15"/>
  <c r="AJ31" i="13"/>
  <c r="CM97" i="14"/>
  <c r="CU12" i="23"/>
  <c r="CN124" i="14"/>
  <c r="CO124" i="15"/>
  <c r="CL228" i="15"/>
  <c r="CL233" i="15" s="1"/>
  <c r="CL232" i="15" s="1"/>
  <c r="BX6" i="22"/>
  <c r="BW36" i="24"/>
  <c r="BW54" i="24"/>
  <c r="CK30" i="14"/>
  <c r="CK31" i="14"/>
  <c r="CM14" i="15"/>
  <c r="CM14" i="14" s="1"/>
  <c r="CM26" i="14"/>
  <c r="CJ22" i="14"/>
  <c r="CM164" i="14"/>
  <c r="CM163" i="14" s="1"/>
  <c r="CM163" i="15"/>
  <c r="CM162" i="15" s="1"/>
  <c r="CT39" i="23"/>
  <c r="CT47" i="23"/>
  <c r="CT64" i="23"/>
  <c r="CT38" i="23"/>
  <c r="CT48" i="23"/>
  <c r="CT56" i="23"/>
  <c r="CT55" i="23"/>
  <c r="CU2" i="23"/>
  <c r="CT53" i="23"/>
  <c r="CT52" i="23"/>
  <c r="CT35" i="23"/>
  <c r="CT36" i="23"/>
  <c r="CT37" i="23"/>
  <c r="CT54" i="23"/>
  <c r="CI9" i="14"/>
  <c r="CI8" i="14" s="1"/>
  <c r="AI13" i="13"/>
  <c r="AI12" i="13" s="1"/>
  <c r="AI11" i="13" s="1"/>
  <c r="AI18" i="13" s="1"/>
  <c r="CN164" i="15"/>
  <c r="CN165" i="15"/>
  <c r="CN165" i="14" s="1"/>
  <c r="CN24" i="15"/>
  <c r="CN170" i="15"/>
  <c r="CN170" i="14" s="1"/>
  <c r="CN25" i="15"/>
  <c r="CN182" i="15"/>
  <c r="CN26" i="15"/>
  <c r="CN221" i="15"/>
  <c r="CN234" i="15"/>
  <c r="BY19" i="24"/>
  <c r="CN30" i="15"/>
  <c r="CN1" i="15"/>
  <c r="CN2" i="15"/>
  <c r="CN31" i="15"/>
  <c r="CN3" i="15"/>
  <c r="CN113" i="15" s="1"/>
  <c r="CN113" i="14" s="1"/>
  <c r="CN23" i="15"/>
  <c r="CM22" i="15" s="1"/>
  <c r="CN32" i="15"/>
  <c r="CN29" i="15"/>
  <c r="CO6" i="15"/>
  <c r="CP98" i="15"/>
  <c r="CP102" i="14"/>
  <c r="CP98" i="14" s="1"/>
  <c r="CQ102" i="15"/>
  <c r="CI49" i="21"/>
  <c r="BU23" i="22"/>
  <c r="CI8" i="15"/>
  <c r="CI209" i="15"/>
  <c r="CI209" i="14" s="1"/>
  <c r="CM13" i="15"/>
  <c r="CM25" i="14"/>
  <c r="CS9" i="23"/>
  <c r="CL13" i="14"/>
  <c r="CL31" i="14" s="1"/>
  <c r="CM24" i="14"/>
  <c r="CM11" i="15"/>
  <c r="CM93" i="15"/>
  <c r="CJ49" i="21"/>
  <c r="BV23" i="22"/>
  <c r="CJ8" i="15"/>
  <c r="CQ86" i="15"/>
  <c r="CQ90" i="14"/>
  <c r="CQ86" i="14" s="1"/>
  <c r="CR90" i="15"/>
  <c r="CS10" i="23"/>
  <c r="CL11" i="14"/>
  <c r="CL30" i="14" s="1"/>
  <c r="BW7" i="22"/>
  <c r="BW16" i="22"/>
  <c r="BW17" i="22" s="1"/>
  <c r="BW18" i="22" s="1"/>
  <c r="CL82" i="15" l="1"/>
  <c r="CL74" i="15" s="1"/>
  <c r="CP105" i="14"/>
  <c r="CQ105" i="15"/>
  <c r="CU14" i="23"/>
  <c r="CN135" i="14"/>
  <c r="CO144" i="15"/>
  <c r="CO135" i="15" s="1"/>
  <c r="CP145" i="15"/>
  <c r="CO145" i="14"/>
  <c r="CO144" i="14" s="1"/>
  <c r="BX67" i="24"/>
  <c r="CM84" i="15" s="1"/>
  <c r="CM82" i="15" s="1"/>
  <c r="CJ209" i="15"/>
  <c r="CJ209" i="14" s="1"/>
  <c r="BE70" i="3"/>
  <c r="CR160" i="14"/>
  <c r="CS160" i="15"/>
  <c r="CL227" i="15"/>
  <c r="CL231" i="15" s="1"/>
  <c r="CL230" i="15" s="1"/>
  <c r="CL10" i="15" s="1"/>
  <c r="CL10" i="14" s="1"/>
  <c r="CL9" i="14" s="1"/>
  <c r="CL8" i="14" s="1"/>
  <c r="CV12" i="23"/>
  <c r="CO124" i="14"/>
  <c r="CP124" i="15"/>
  <c r="CM162" i="14"/>
  <c r="AJ47" i="13"/>
  <c r="CO104" i="14"/>
  <c r="CO103" i="14" s="1"/>
  <c r="CO103" i="15"/>
  <c r="CP104" i="15"/>
  <c r="CU13" i="23"/>
  <c r="CN97" i="15"/>
  <c r="CQ98" i="15"/>
  <c r="CQ102" i="14"/>
  <c r="CQ98" i="14" s="1"/>
  <c r="CR102" i="15"/>
  <c r="BY20" i="24"/>
  <c r="BY65" i="24"/>
  <c r="BY53" i="24"/>
  <c r="BY55" i="24" s="1"/>
  <c r="BY64" i="24"/>
  <c r="BY35" i="24"/>
  <c r="BY37" i="24" s="1"/>
  <c r="CN93" i="15" s="1"/>
  <c r="BY66" i="24"/>
  <c r="CM32" i="14"/>
  <c r="AJ17" i="13"/>
  <c r="CN97" i="14"/>
  <c r="BX54" i="24"/>
  <c r="BX36" i="24"/>
  <c r="BZ5" i="22"/>
  <c r="BZ15" i="22" s="1"/>
  <c r="CN23" i="14"/>
  <c r="CN226" i="15"/>
  <c r="CR86" i="15"/>
  <c r="CR90" i="14"/>
  <c r="CR86" i="14" s="1"/>
  <c r="CS90" i="15"/>
  <c r="AK30" i="13"/>
  <c r="CK9" i="15"/>
  <c r="CK10" i="14"/>
  <c r="CR11" i="23"/>
  <c r="CU64" i="23"/>
  <c r="CV2" i="23"/>
  <c r="CU47" i="23"/>
  <c r="CU38" i="23"/>
  <c r="CU56" i="23"/>
  <c r="CU39" i="23"/>
  <c r="CU55" i="23"/>
  <c r="CU48" i="23"/>
  <c r="CU53" i="23"/>
  <c r="CU35" i="23"/>
  <c r="CU52" i="23"/>
  <c r="CU36" i="23"/>
  <c r="CU37" i="23"/>
  <c r="CU54" i="23"/>
  <c r="CS15" i="23"/>
  <c r="CL74" i="14"/>
  <c r="BE71" i="3"/>
  <c r="CN181" i="15"/>
  <c r="CN182" i="14"/>
  <c r="CN181" i="14" s="1"/>
  <c r="CM29" i="14"/>
  <c r="CN14" i="15"/>
  <c r="CN14" i="14" s="1"/>
  <c r="CN26" i="14"/>
  <c r="CT9" i="23"/>
  <c r="CM13" i="14"/>
  <c r="CM31" i="14" s="1"/>
  <c r="CN13" i="15"/>
  <c r="CN25" i="14"/>
  <c r="CP6" i="15"/>
  <c r="CO164" i="15"/>
  <c r="CO24" i="15"/>
  <c r="CO165" i="15"/>
  <c r="CO165" i="14" s="1"/>
  <c r="CO170" i="15"/>
  <c r="CO170" i="14" s="1"/>
  <c r="CO25" i="15"/>
  <c r="CO182" i="15"/>
  <c r="CO30" i="15"/>
  <c r="CO221" i="15"/>
  <c r="CO26" i="15"/>
  <c r="CO234" i="15"/>
  <c r="CO31" i="15"/>
  <c r="BZ19" i="24"/>
  <c r="CO1" i="15"/>
  <c r="CO32" i="15"/>
  <c r="CO2" i="15"/>
  <c r="CO3" i="15"/>
  <c r="CO113" i="15" s="1"/>
  <c r="CO113" i="14" s="1"/>
  <c r="CO29" i="15"/>
  <c r="CO23" i="15"/>
  <c r="CN22" i="15" s="1"/>
  <c r="CK74" i="14"/>
  <c r="CR15" i="23"/>
  <c r="CN29" i="14"/>
  <c r="CN11" i="15"/>
  <c r="CN24" i="14"/>
  <c r="CL9" i="15"/>
  <c r="CM92" i="15"/>
  <c r="CM93" i="14"/>
  <c r="CM92" i="14" s="1"/>
  <c r="AJ29" i="13" s="1"/>
  <c r="BX7" i="22"/>
  <c r="BX16" i="22"/>
  <c r="BX17" i="22" s="1"/>
  <c r="BX18" i="22" s="1"/>
  <c r="CM228" i="15"/>
  <c r="CM233" i="15" s="1"/>
  <c r="CM232" i="15" s="1"/>
  <c r="BY6" i="22"/>
  <c r="CU118" i="14"/>
  <c r="CU116" i="14" s="1"/>
  <c r="CU115" i="14" s="1"/>
  <c r="CU116" i="15"/>
  <c r="CU115" i="15" s="1"/>
  <c r="CV118" i="15"/>
  <c r="CT10" i="23"/>
  <c r="CM11" i="14"/>
  <c r="CN163" i="15"/>
  <c r="CN162" i="15" s="1"/>
  <c r="CN164" i="14"/>
  <c r="CN163" i="14" s="1"/>
  <c r="CO174" i="15"/>
  <c r="CO176" i="14"/>
  <c r="CO174" i="14" s="1"/>
  <c r="CP176" i="15"/>
  <c r="CS11" i="23" l="1"/>
  <c r="CM84" i="14"/>
  <c r="CM82" i="14" s="1"/>
  <c r="AJ27" i="13" s="1"/>
  <c r="CQ105" i="14"/>
  <c r="CR105" i="15"/>
  <c r="CV14" i="23"/>
  <c r="CO135" i="14"/>
  <c r="CP144" i="15"/>
  <c r="CP135" i="15" s="1"/>
  <c r="CP145" i="14"/>
  <c r="CP144" i="14" s="1"/>
  <c r="CQ145" i="15"/>
  <c r="CS160" i="14"/>
  <c r="AL45" i="13" s="1"/>
  <c r="CT160" i="15"/>
  <c r="CM227" i="15"/>
  <c r="CM231" i="15" s="1"/>
  <c r="CM230" i="15" s="1"/>
  <c r="CM10" i="15" s="1"/>
  <c r="CT11" i="23" s="1"/>
  <c r="CU10" i="23"/>
  <c r="CN11" i="14"/>
  <c r="AJ16" i="13"/>
  <c r="BY7" i="22"/>
  <c r="BY16" i="22"/>
  <c r="BY17" i="22" s="1"/>
  <c r="BY18" i="22" s="1"/>
  <c r="CO14" i="15"/>
  <c r="CO14" i="14" s="1"/>
  <c r="CO26" i="14"/>
  <c r="CV116" i="15"/>
  <c r="CV115" i="15" s="1"/>
  <c r="CV118" i="14"/>
  <c r="CV116" i="14" s="1"/>
  <c r="CV115" i="14" s="1"/>
  <c r="AM34" i="13" s="1"/>
  <c r="CW118" i="15"/>
  <c r="BZ53" i="24"/>
  <c r="BZ55" i="24" s="1"/>
  <c r="BZ65" i="24"/>
  <c r="BZ20" i="24"/>
  <c r="BZ64" i="24"/>
  <c r="BZ35" i="24"/>
  <c r="BZ37" i="24" s="1"/>
  <c r="CO93" i="15" s="1"/>
  <c r="BZ66" i="24"/>
  <c r="CT15" i="23"/>
  <c r="CM74" i="14"/>
  <c r="CM9" i="15"/>
  <c r="CM10" i="14"/>
  <c r="CM9" i="14" s="1"/>
  <c r="CM8" i="14" s="1"/>
  <c r="CS90" i="14"/>
  <c r="CS86" i="14" s="1"/>
  <c r="AL28" i="13" s="1"/>
  <c r="CS86" i="15"/>
  <c r="CT90" i="15"/>
  <c r="CM74" i="15"/>
  <c r="CO181" i="15"/>
  <c r="CO182" i="14"/>
  <c r="CO181" i="14" s="1"/>
  <c r="CO13" i="15"/>
  <c r="CO25" i="14"/>
  <c r="CN13" i="14"/>
  <c r="CU9" i="23"/>
  <c r="CP104" i="14"/>
  <c r="CP103" i="14" s="1"/>
  <c r="CP103" i="15"/>
  <c r="CQ104" i="15"/>
  <c r="CP174" i="15"/>
  <c r="CP176" i="14"/>
  <c r="CP174" i="14" s="1"/>
  <c r="AK48" i="13" s="1"/>
  <c r="CQ176" i="15"/>
  <c r="CV39" i="23"/>
  <c r="CV47" i="23"/>
  <c r="CV56" i="23"/>
  <c r="CW2" i="23"/>
  <c r="CV64" i="23"/>
  <c r="CV38" i="23"/>
  <c r="CV48" i="23"/>
  <c r="CV55" i="23"/>
  <c r="CV35" i="23"/>
  <c r="CV36" i="23"/>
  <c r="CV52" i="23"/>
  <c r="CV53" i="23"/>
  <c r="CV54" i="23"/>
  <c r="CV37" i="23"/>
  <c r="CV13" i="23"/>
  <c r="CO97" i="15"/>
  <c r="CP124" i="14"/>
  <c r="CW12" i="23"/>
  <c r="CQ124" i="15"/>
  <c r="CN228" i="15"/>
  <c r="CN233" i="15" s="1"/>
  <c r="CN232" i="15" s="1"/>
  <c r="BZ6" i="22"/>
  <c r="BY67" i="24"/>
  <c r="CN84" i="15" s="1"/>
  <c r="CO97" i="14"/>
  <c r="CO23" i="14"/>
  <c r="CA5" i="22"/>
  <c r="CA15" i="22" s="1"/>
  <c r="CO226" i="15"/>
  <c r="CO11" i="15"/>
  <c r="CO24" i="14"/>
  <c r="CL22" i="14"/>
  <c r="CN93" i="14"/>
  <c r="CN92" i="14" s="1"/>
  <c r="CN92" i="15"/>
  <c r="CN162" i="14"/>
  <c r="CO164" i="14"/>
  <c r="CO163" i="14" s="1"/>
  <c r="CO162" i="14" s="1"/>
  <c r="CO163" i="15"/>
  <c r="CO162" i="15" s="1"/>
  <c r="CK9" i="14"/>
  <c r="CK8" i="14" s="1"/>
  <c r="AJ13" i="13"/>
  <c r="CN32" i="14"/>
  <c r="CK49" i="21"/>
  <c r="BW23" i="22"/>
  <c r="CK8" i="15"/>
  <c r="CK209" i="15"/>
  <c r="CK209" i="14" s="1"/>
  <c r="CP182" i="15"/>
  <c r="CP221" i="15"/>
  <c r="CP234" i="15"/>
  <c r="CA19" i="24"/>
  <c r="CP24" i="15"/>
  <c r="CP1" i="15"/>
  <c r="CP2" i="15"/>
  <c r="CP25" i="15"/>
  <c r="CP3" i="15"/>
  <c r="CP113" i="15" s="1"/>
  <c r="CP113" i="14" s="1"/>
  <c r="AK32" i="13" s="1"/>
  <c r="CP30" i="15"/>
  <c r="CP26" i="15"/>
  <c r="CP31" i="15"/>
  <c r="CP29" i="15"/>
  <c r="CQ6" i="15"/>
  <c r="CP32" i="15"/>
  <c r="CP164" i="15"/>
  <c r="CP165" i="15"/>
  <c r="CP165" i="14" s="1"/>
  <c r="CP23" i="15"/>
  <c r="CP170" i="15"/>
  <c r="CP170" i="14" s="1"/>
  <c r="CM30" i="14"/>
  <c r="AJ14" i="13"/>
  <c r="CL49" i="21"/>
  <c r="BX23" i="22"/>
  <c r="CL8" i="15"/>
  <c r="BY54" i="24"/>
  <c r="BY36" i="24"/>
  <c r="CR98" i="15"/>
  <c r="CR102" i="14"/>
  <c r="CR98" i="14" s="1"/>
  <c r="CS102" i="15"/>
  <c r="BE72" i="3" l="1"/>
  <c r="CS105" i="15"/>
  <c r="CR105" i="14"/>
  <c r="CQ145" i="14"/>
  <c r="CQ144" i="14" s="1"/>
  <c r="CQ144" i="15"/>
  <c r="CQ135" i="15" s="1"/>
  <c r="CR145" i="15"/>
  <c r="CW14" i="23"/>
  <c r="CP135" i="14"/>
  <c r="AK43" i="13"/>
  <c r="CT160" i="14"/>
  <c r="CU160" i="15"/>
  <c r="CL209" i="15"/>
  <c r="CM209" i="15" s="1"/>
  <c r="CM209" i="14" s="1"/>
  <c r="AJ12" i="13"/>
  <c r="AJ11" i="13" s="1"/>
  <c r="AJ18" i="13" s="1"/>
  <c r="CN227" i="15"/>
  <c r="CN231" i="15" s="1"/>
  <c r="CN230" i="15" s="1"/>
  <c r="CN10" i="15" s="1"/>
  <c r="CN10" i="14" s="1"/>
  <c r="CO32" i="14"/>
  <c r="BZ67" i="24"/>
  <c r="CO84" i="15" s="1"/>
  <c r="CO82" i="15" s="1"/>
  <c r="AK50" i="13"/>
  <c r="CO93" i="14"/>
  <c r="CO92" i="14" s="1"/>
  <c r="CO92" i="15"/>
  <c r="CP181" i="15"/>
  <c r="CP182" i="14"/>
  <c r="CP181" i="14" s="1"/>
  <c r="BZ7" i="22"/>
  <c r="BZ16" i="22"/>
  <c r="BZ17" i="22" s="1"/>
  <c r="BZ18" i="22" s="1"/>
  <c r="CO22" i="15"/>
  <c r="CS98" i="15"/>
  <c r="CS102" i="14"/>
  <c r="CS98" i="14" s="1"/>
  <c r="CT102" i="15"/>
  <c r="CQ221" i="15"/>
  <c r="CQ234" i="15"/>
  <c r="CB19" i="24"/>
  <c r="CQ1" i="15"/>
  <c r="CQ2" i="15"/>
  <c r="CQ23" i="15"/>
  <c r="CP22" i="15" s="1"/>
  <c r="CQ3" i="15"/>
  <c r="CQ113" i="15" s="1"/>
  <c r="CQ113" i="14" s="1"/>
  <c r="CQ30" i="15"/>
  <c r="CQ31" i="15"/>
  <c r="CQ29" i="15"/>
  <c r="CQ24" i="15"/>
  <c r="CR6" i="15"/>
  <c r="CQ32" i="15"/>
  <c r="CQ164" i="15"/>
  <c r="CQ25" i="15"/>
  <c r="CQ165" i="15"/>
  <c r="CQ165" i="14" s="1"/>
  <c r="CQ170" i="15"/>
  <c r="CQ170" i="14" s="1"/>
  <c r="CQ26" i="15"/>
  <c r="CQ182" i="15"/>
  <c r="CN31" i="14"/>
  <c r="CQ124" i="14"/>
  <c r="CX12" i="23"/>
  <c r="CR124" i="15"/>
  <c r="CW38" i="23"/>
  <c r="CW47" i="23"/>
  <c r="CW39" i="23"/>
  <c r="CW56" i="23"/>
  <c r="CW64" i="23"/>
  <c r="CW55" i="23"/>
  <c r="CX2" i="23"/>
  <c r="CW48" i="23"/>
  <c r="CW35" i="23"/>
  <c r="CW36" i="23"/>
  <c r="CW52" i="23"/>
  <c r="CW53" i="23"/>
  <c r="CW37" i="23"/>
  <c r="CW54" i="23"/>
  <c r="CM49" i="21"/>
  <c r="BY23" i="22"/>
  <c r="CM8" i="15"/>
  <c r="CP14" i="15"/>
  <c r="CP14" i="14" s="1"/>
  <c r="CP26" i="14"/>
  <c r="CV9" i="23"/>
  <c r="CO13" i="14"/>
  <c r="CO31" i="14" s="1"/>
  <c r="CO29" i="14"/>
  <c r="AK35" i="13"/>
  <c r="CM22" i="14"/>
  <c r="CN30" i="14"/>
  <c r="CV10" i="23"/>
  <c r="CO11" i="14"/>
  <c r="CO30" i="14" s="1"/>
  <c r="CQ176" i="14"/>
  <c r="CQ174" i="14" s="1"/>
  <c r="CQ174" i="15"/>
  <c r="CR176" i="15"/>
  <c r="CP13" i="15"/>
  <c r="CP25" i="14"/>
  <c r="CP164" i="14"/>
  <c r="CP163" i="14" s="1"/>
  <c r="CP163" i="15"/>
  <c r="CP162" i="15" s="1"/>
  <c r="CO228" i="15"/>
  <c r="CO233" i="15" s="1"/>
  <c r="CO232" i="15" s="1"/>
  <c r="CA6" i="22"/>
  <c r="CN84" i="14"/>
  <c r="CN82" i="14" s="1"/>
  <c r="CN82" i="15"/>
  <c r="CN74" i="15" s="1"/>
  <c r="CQ104" i="14"/>
  <c r="CQ103" i="14" s="1"/>
  <c r="CQ103" i="15"/>
  <c r="CR104" i="15"/>
  <c r="BZ54" i="24"/>
  <c r="BZ36" i="24"/>
  <c r="CP11" i="15"/>
  <c r="CP24" i="14"/>
  <c r="CA65" i="24"/>
  <c r="CA64" i="24"/>
  <c r="CA20" i="24"/>
  <c r="CA35" i="24"/>
  <c r="CA37" i="24" s="1"/>
  <c r="CP93" i="15" s="1"/>
  <c r="CA53" i="24"/>
  <c r="CA55" i="24" s="1"/>
  <c r="CA66" i="24"/>
  <c r="CW13" i="23"/>
  <c r="CP97" i="15"/>
  <c r="CP23" i="14"/>
  <c r="CB5" i="22"/>
  <c r="CB15" i="22" s="1"/>
  <c r="CP226" i="15"/>
  <c r="CP97" i="14"/>
  <c r="AK31" i="13"/>
  <c r="CT86" i="15"/>
  <c r="CT90" i="14"/>
  <c r="CT86" i="14" s="1"/>
  <c r="CU90" i="15"/>
  <c r="CW118" i="14"/>
  <c r="CW116" i="14" s="1"/>
  <c r="CW115" i="14" s="1"/>
  <c r="CW116" i="15"/>
  <c r="CW115" i="15" s="1"/>
  <c r="CX118" i="15"/>
  <c r="CN9" i="15" l="1"/>
  <c r="CO227" i="15"/>
  <c r="CO231" i="15" s="1"/>
  <c r="CO230" i="15" s="1"/>
  <c r="CO10" i="15" s="1"/>
  <c r="CS105" i="14"/>
  <c r="CT105" i="15"/>
  <c r="CR145" i="14"/>
  <c r="CR144" i="14" s="1"/>
  <c r="CS145" i="15"/>
  <c r="CR144" i="15"/>
  <c r="CR135" i="15" s="1"/>
  <c r="CX14" i="23"/>
  <c r="CQ135" i="14"/>
  <c r="CO84" i="14"/>
  <c r="CO82" i="14" s="1"/>
  <c r="CV15" i="23" s="1"/>
  <c r="CO74" i="15"/>
  <c r="CU11" i="23"/>
  <c r="CU160" i="14"/>
  <c r="CV160" i="15"/>
  <c r="CL209" i="14"/>
  <c r="BE73" i="3"/>
  <c r="BE74" i="3"/>
  <c r="CQ14" i="15"/>
  <c r="CQ14" i="14" s="1"/>
  <c r="CQ26" i="14"/>
  <c r="CB65" i="24"/>
  <c r="CB35" i="24"/>
  <c r="CB37" i="24" s="1"/>
  <c r="CQ93" i="15" s="1"/>
  <c r="CB20" i="24"/>
  <c r="CB53" i="24"/>
  <c r="CB55" i="24" s="1"/>
  <c r="CB64" i="24"/>
  <c r="CB66" i="24"/>
  <c r="AK14" i="13"/>
  <c r="CY12" i="23"/>
  <c r="CR124" i="14"/>
  <c r="CS124" i="15"/>
  <c r="CN22" i="14"/>
  <c r="CT98" i="15"/>
  <c r="CT102" i="14"/>
  <c r="CT98" i="14" s="1"/>
  <c r="CU102" i="15"/>
  <c r="CA67" i="24"/>
  <c r="CP84" i="15" s="1"/>
  <c r="CU86" i="15"/>
  <c r="CU90" i="14"/>
  <c r="CU86" i="14" s="1"/>
  <c r="CV90" i="15"/>
  <c r="CP93" i="14"/>
  <c r="CP92" i="14" s="1"/>
  <c r="AK29" i="13" s="1"/>
  <c r="CP92" i="15"/>
  <c r="CQ13" i="15"/>
  <c r="CQ25" i="14"/>
  <c r="AL30" i="13"/>
  <c r="CQ181" i="15"/>
  <c r="CQ182" i="14"/>
  <c r="CQ181" i="14" s="1"/>
  <c r="CQ164" i="14"/>
  <c r="CQ163" i="14" s="1"/>
  <c r="CQ163" i="15"/>
  <c r="CQ162" i="15" s="1"/>
  <c r="CX118" i="14"/>
  <c r="CX116" i="14" s="1"/>
  <c r="CX115" i="14" s="1"/>
  <c r="CX116" i="15"/>
  <c r="CX115" i="15" s="1"/>
  <c r="CY118" i="15"/>
  <c r="CA36" i="24"/>
  <c r="CA54" i="24"/>
  <c r="CP29" i="14"/>
  <c r="CR1" i="15"/>
  <c r="CR31" i="15"/>
  <c r="CR24" i="15"/>
  <c r="CR2" i="15"/>
  <c r="CR3" i="15"/>
  <c r="CR113" i="15" s="1"/>
  <c r="CR113" i="14" s="1"/>
  <c r="CR32" i="15"/>
  <c r="CR25" i="15"/>
  <c r="CR26" i="15"/>
  <c r="CS6" i="15"/>
  <c r="CR164" i="15"/>
  <c r="CR165" i="15"/>
  <c r="CR165" i="14" s="1"/>
  <c r="CR170" i="15"/>
  <c r="CR170" i="14" s="1"/>
  <c r="CR23" i="15"/>
  <c r="CR29" i="15"/>
  <c r="CR182" i="15"/>
  <c r="CR221" i="15"/>
  <c r="CR234" i="15"/>
  <c r="CR30" i="15"/>
  <c r="CC19" i="24"/>
  <c r="CN74" i="14"/>
  <c r="CU15" i="23"/>
  <c r="CW9" i="23"/>
  <c r="CP13" i="14"/>
  <c r="CQ11" i="15"/>
  <c r="CQ24" i="14"/>
  <c r="CW10" i="23"/>
  <c r="CP11" i="14"/>
  <c r="CP30" i="14" s="1"/>
  <c r="CO9" i="15"/>
  <c r="CO10" i="14"/>
  <c r="CO9" i="14" s="1"/>
  <c r="CO8" i="14" s="1"/>
  <c r="CV11" i="23"/>
  <c r="CA7" i="22"/>
  <c r="CA16" i="22"/>
  <c r="CA17" i="22" s="1"/>
  <c r="CA18" i="22" s="1"/>
  <c r="CR176" i="14"/>
  <c r="CR174" i="14" s="1"/>
  <c r="CR174" i="15"/>
  <c r="CS176" i="15"/>
  <c r="CP228" i="15"/>
  <c r="CP233" i="15" s="1"/>
  <c r="CP232" i="15" s="1"/>
  <c r="CB6" i="22"/>
  <c r="CP162" i="14"/>
  <c r="AK47" i="13"/>
  <c r="CX64" i="23"/>
  <c r="CX55" i="23"/>
  <c r="CX38" i="23"/>
  <c r="CX39" i="23"/>
  <c r="CX48" i="23"/>
  <c r="CY2" i="23"/>
  <c r="CX47" i="23"/>
  <c r="CX56" i="23"/>
  <c r="CX52" i="23"/>
  <c r="CX35" i="23"/>
  <c r="CX36" i="23"/>
  <c r="CX53" i="23"/>
  <c r="CX37" i="23"/>
  <c r="CX54" i="23"/>
  <c r="CX13" i="23"/>
  <c r="CQ97" i="15"/>
  <c r="CP32" i="14"/>
  <c r="AK17" i="13"/>
  <c r="CQ23" i="14"/>
  <c r="CC5" i="22"/>
  <c r="CC15" i="22" s="1"/>
  <c r="CQ226" i="15"/>
  <c r="CN9" i="14"/>
  <c r="CN8" i="14" s="1"/>
  <c r="CR103" i="15"/>
  <c r="CR104" i="14"/>
  <c r="CR103" i="14" s="1"/>
  <c r="CS104" i="15"/>
  <c r="CQ97" i="14"/>
  <c r="CN49" i="21"/>
  <c r="BZ23" i="22"/>
  <c r="CN8" i="15"/>
  <c r="CN209" i="15"/>
  <c r="CN209" i="14" s="1"/>
  <c r="CO74" i="14" l="1"/>
  <c r="CU105" i="15"/>
  <c r="CT105" i="14"/>
  <c r="CS145" i="14"/>
  <c r="CS144" i="14" s="1"/>
  <c r="CS144" i="15"/>
  <c r="CS135" i="15" s="1"/>
  <c r="CT145" i="15"/>
  <c r="CY14" i="23"/>
  <c r="CR135" i="14"/>
  <c r="CV160" i="14"/>
  <c r="AM45" i="13" s="1"/>
  <c r="CW160" i="15"/>
  <c r="CS104" i="14"/>
  <c r="CS103" i="14" s="1"/>
  <c r="CS103" i="15"/>
  <c r="CT104" i="15"/>
  <c r="CO49" i="21"/>
  <c r="CA23" i="22"/>
  <c r="CO8" i="15"/>
  <c r="BE76" i="3"/>
  <c r="CO209" i="15"/>
  <c r="CO209" i="14" s="1"/>
  <c r="CQ92" i="15"/>
  <c r="CQ93" i="14"/>
  <c r="CQ92" i="14" s="1"/>
  <c r="CX9" i="23"/>
  <c r="CQ13" i="14"/>
  <c r="CB36" i="24"/>
  <c r="CB54" i="24"/>
  <c r="CR97" i="14"/>
  <c r="CP227" i="15"/>
  <c r="CP231" i="15" s="1"/>
  <c r="CP230" i="15" s="1"/>
  <c r="CP10" i="15" s="1"/>
  <c r="CC20" i="24"/>
  <c r="CC64" i="24"/>
  <c r="CC65" i="24"/>
  <c r="CC35" i="24"/>
  <c r="CC37" i="24" s="1"/>
  <c r="CR93" i="15" s="1"/>
  <c r="CC53" i="24"/>
  <c r="CC55" i="24" s="1"/>
  <c r="CC66" i="24"/>
  <c r="CZ12" i="23"/>
  <c r="CS124" i="14"/>
  <c r="CT124" i="15"/>
  <c r="CY13" i="23"/>
  <c r="CR97" i="15"/>
  <c r="CB7" i="22"/>
  <c r="CB16" i="22"/>
  <c r="CB17" i="22" s="1"/>
  <c r="CB18" i="22" s="1"/>
  <c r="CR11" i="15"/>
  <c r="CR24" i="14"/>
  <c r="CR14" i="15"/>
  <c r="CR14" i="14" s="1"/>
  <c r="CR26" i="14"/>
  <c r="CQ162" i="14"/>
  <c r="CQ32" i="14"/>
  <c r="CS176" i="14"/>
  <c r="CS174" i="14" s="1"/>
  <c r="AL48" i="13" s="1"/>
  <c r="CS174" i="15"/>
  <c r="CT176" i="15"/>
  <c r="CX10" i="23"/>
  <c r="CQ11" i="14"/>
  <c r="CR181" i="15"/>
  <c r="CR182" i="14"/>
  <c r="CR181" i="14" s="1"/>
  <c r="BE75" i="3"/>
  <c r="CC6" i="22"/>
  <c r="CQ228" i="15"/>
  <c r="CQ233" i="15" s="1"/>
  <c r="CQ232" i="15" s="1"/>
  <c r="CY47" i="23"/>
  <c r="CY48" i="23"/>
  <c r="CY39" i="23"/>
  <c r="CY56" i="23"/>
  <c r="CZ2" i="23"/>
  <c r="CY38" i="23"/>
  <c r="CY55" i="23"/>
  <c r="CY64" i="23"/>
  <c r="CY52" i="23"/>
  <c r="CY35" i="23"/>
  <c r="CY36" i="23"/>
  <c r="CY53" i="23"/>
  <c r="CY37" i="23"/>
  <c r="CY54" i="23"/>
  <c r="CV90" i="14"/>
  <c r="CV86" i="14" s="1"/>
  <c r="AM28" i="13" s="1"/>
  <c r="CV86" i="15"/>
  <c r="CW90" i="15"/>
  <c r="CP31" i="14"/>
  <c r="AK16" i="13"/>
  <c r="CR226" i="15"/>
  <c r="CR23" i="14"/>
  <c r="CR29" i="14" s="1"/>
  <c r="CD5" i="22"/>
  <c r="CD15" i="22" s="1"/>
  <c r="CQ22" i="15"/>
  <c r="CQ29" i="14"/>
  <c r="CP84" i="14"/>
  <c r="CP82" i="14" s="1"/>
  <c r="CP82" i="15"/>
  <c r="CP74" i="15" s="1"/>
  <c r="CR164" i="14"/>
  <c r="CR163" i="14" s="1"/>
  <c r="CR162" i="14" s="1"/>
  <c r="CR163" i="15"/>
  <c r="CR162" i="15" s="1"/>
  <c r="CU102" i="14"/>
  <c r="CU98" i="14" s="1"/>
  <c r="CU98" i="15"/>
  <c r="CV102" i="15"/>
  <c r="CS234" i="15"/>
  <c r="CD19" i="24"/>
  <c r="CS23" i="15"/>
  <c r="CS1" i="15"/>
  <c r="CS29" i="15"/>
  <c r="CS2" i="15"/>
  <c r="CS3" i="15"/>
  <c r="CS113" i="15" s="1"/>
  <c r="CS113" i="14" s="1"/>
  <c r="AL32" i="13" s="1"/>
  <c r="CS30" i="15"/>
  <c r="CS31" i="15"/>
  <c r="CS24" i="15"/>
  <c r="CS32" i="15"/>
  <c r="CS25" i="15"/>
  <c r="CT6" i="15"/>
  <c r="CS164" i="15"/>
  <c r="CS26" i="15"/>
  <c r="CS165" i="15"/>
  <c r="CS165" i="14" s="1"/>
  <c r="CS170" i="15"/>
  <c r="CS170" i="14" s="1"/>
  <c r="CS182" i="15"/>
  <c r="CS221" i="15"/>
  <c r="CB67" i="24"/>
  <c r="CQ84" i="15" s="1"/>
  <c r="CO22" i="14"/>
  <c r="CR13" i="15"/>
  <c r="CR25" i="14"/>
  <c r="CY118" i="14"/>
  <c r="CY116" i="14" s="1"/>
  <c r="CY115" i="14" s="1"/>
  <c r="AN34" i="13" s="1"/>
  <c r="CY116" i="15"/>
  <c r="CY115" i="15" s="1"/>
  <c r="CZ118" i="15"/>
  <c r="CU105" i="14" l="1"/>
  <c r="CV105" i="15"/>
  <c r="CT145" i="14"/>
  <c r="CT144" i="14" s="1"/>
  <c r="CT144" i="15"/>
  <c r="CT135" i="15" s="1"/>
  <c r="CU145" i="15"/>
  <c r="AL43" i="13"/>
  <c r="CZ14" i="23"/>
  <c r="CS135" i="14"/>
  <c r="CX160" i="15"/>
  <c r="CW160" i="14"/>
  <c r="CQ227" i="15"/>
  <c r="CQ231" i="15" s="1"/>
  <c r="CQ230" i="15" s="1"/>
  <c r="CQ10" i="15" s="1"/>
  <c r="CQ10" i="14" s="1"/>
  <c r="CR32" i="14"/>
  <c r="CZ118" i="14"/>
  <c r="CZ116" i="14" s="1"/>
  <c r="CZ115" i="14" s="1"/>
  <c r="CZ116" i="15"/>
  <c r="CZ115" i="15" s="1"/>
  <c r="DA118" i="15"/>
  <c r="CR92" i="15"/>
  <c r="CR93" i="14"/>
  <c r="CR92" i="14" s="1"/>
  <c r="CS13" i="15"/>
  <c r="CS25" i="14"/>
  <c r="CD6" i="22"/>
  <c r="CR228" i="15"/>
  <c r="CR233" i="15" s="1"/>
  <c r="CR232" i="15" s="1"/>
  <c r="CC54" i="24"/>
  <c r="CC36" i="24"/>
  <c r="CP9" i="15"/>
  <c r="CP10" i="14"/>
  <c r="CW11" i="23"/>
  <c r="CS181" i="15"/>
  <c r="CS182" i="14"/>
  <c r="CS181" i="14" s="1"/>
  <c r="AL50" i="13" s="1"/>
  <c r="CY9" i="23"/>
  <c r="CR13" i="14"/>
  <c r="CR31" i="14" s="1"/>
  <c r="CD65" i="24"/>
  <c r="CD20" i="24"/>
  <c r="CD53" i="24"/>
  <c r="CD55" i="24" s="1"/>
  <c r="CD35" i="24"/>
  <c r="CD37" i="24" s="1"/>
  <c r="CS93" i="15" s="1"/>
  <c r="CD64" i="24"/>
  <c r="CD66" i="24"/>
  <c r="DA2" i="23"/>
  <c r="CZ38" i="23"/>
  <c r="CZ48" i="23"/>
  <c r="CZ55" i="23"/>
  <c r="CZ56" i="23"/>
  <c r="CZ39" i="23"/>
  <c r="CZ47" i="23"/>
  <c r="CZ64" i="23"/>
  <c r="CZ52" i="23"/>
  <c r="CZ35" i="23"/>
  <c r="CZ36" i="23"/>
  <c r="CZ53" i="23"/>
  <c r="CZ37" i="23"/>
  <c r="CZ54" i="23"/>
  <c r="CQ30" i="14"/>
  <c r="CS23" i="14"/>
  <c r="CS29" i="14" s="1"/>
  <c r="CE5" i="22"/>
  <c r="CE15" i="22" s="1"/>
  <c r="CS226" i="15"/>
  <c r="CR22" i="15"/>
  <c r="CP22" i="14"/>
  <c r="CS14" i="15"/>
  <c r="CS14" i="14" s="1"/>
  <c r="CS26" i="14"/>
  <c r="CW15" i="23"/>
  <c r="CP74" i="14"/>
  <c r="AK27" i="13"/>
  <c r="CT174" i="15"/>
  <c r="CT176" i="14"/>
  <c r="CT174" i="14" s="1"/>
  <c r="CU176" i="15"/>
  <c r="CT104" i="14"/>
  <c r="CT103" i="14" s="1"/>
  <c r="CT103" i="15"/>
  <c r="CU104" i="15"/>
  <c r="CS164" i="14"/>
  <c r="CS163" i="14" s="1"/>
  <c r="CS162" i="14" s="1"/>
  <c r="CS163" i="15"/>
  <c r="CS162" i="15" s="1"/>
  <c r="CW90" i="14"/>
  <c r="CW86" i="14" s="1"/>
  <c r="CW86" i="15"/>
  <c r="CX90" i="15"/>
  <c r="CQ31" i="14"/>
  <c r="CZ13" i="23"/>
  <c r="CS97" i="15"/>
  <c r="CT234" i="15"/>
  <c r="CE19" i="24"/>
  <c r="CT1" i="15"/>
  <c r="CT2" i="15"/>
  <c r="CT3" i="15"/>
  <c r="CT113" i="15" s="1"/>
  <c r="CT113" i="14" s="1"/>
  <c r="CU6" i="15"/>
  <c r="CT29" i="15"/>
  <c r="CT164" i="15"/>
  <c r="CT165" i="15"/>
  <c r="CT165" i="14" s="1"/>
  <c r="CT30" i="15"/>
  <c r="CT170" i="15"/>
  <c r="CT170" i="14" s="1"/>
  <c r="CT31" i="15"/>
  <c r="CT182" i="15"/>
  <c r="CT221" i="15"/>
  <c r="CT24" i="15"/>
  <c r="CT25" i="15"/>
  <c r="CT32" i="15"/>
  <c r="CT26" i="15"/>
  <c r="CT23" i="15"/>
  <c r="CV102" i="14"/>
  <c r="CV98" i="14" s="1"/>
  <c r="CV98" i="15"/>
  <c r="CW102" i="15"/>
  <c r="AL47" i="13"/>
  <c r="AL31" i="13"/>
  <c r="CS97" i="14"/>
  <c r="CQ9" i="15"/>
  <c r="CT124" i="14"/>
  <c r="DA12" i="23"/>
  <c r="CU124" i="15"/>
  <c r="CS11" i="15"/>
  <c r="CS24" i="14"/>
  <c r="CC7" i="22"/>
  <c r="CC16" i="22"/>
  <c r="CC17" i="22" s="1"/>
  <c r="CC18" i="22" s="1"/>
  <c r="AL35" i="13"/>
  <c r="CQ84" i="14"/>
  <c r="CQ82" i="14" s="1"/>
  <c r="CQ82" i="15"/>
  <c r="CQ74" i="15" s="1"/>
  <c r="CC67" i="24"/>
  <c r="CR84" i="15" s="1"/>
  <c r="CY10" i="23"/>
  <c r="CR11" i="14"/>
  <c r="CR30" i="14" s="1"/>
  <c r="CX11" i="23" l="1"/>
  <c r="CD67" i="24"/>
  <c r="CS84" i="15" s="1"/>
  <c r="CV105" i="14"/>
  <c r="CW105" i="15"/>
  <c r="CU144" i="15"/>
  <c r="CU135" i="15" s="1"/>
  <c r="CU145" i="14"/>
  <c r="CU144" i="14" s="1"/>
  <c r="CV145" i="15"/>
  <c r="CT135" i="14"/>
  <c r="DA14" i="23"/>
  <c r="CX160" i="14"/>
  <c r="CY160" i="15"/>
  <c r="CR227" i="15"/>
  <c r="CR231" i="15" s="1"/>
  <c r="CR230" i="15" s="1"/>
  <c r="CR10" i="15" s="1"/>
  <c r="CR10" i="14" s="1"/>
  <c r="CR9" i="14" s="1"/>
  <c r="CR8" i="14" s="1"/>
  <c r="CT11" i="15"/>
  <c r="CT24" i="14"/>
  <c r="CD16" i="22"/>
  <c r="CD17" i="22" s="1"/>
  <c r="CD18" i="22" s="1"/>
  <c r="CD7" i="22"/>
  <c r="CU176" i="14"/>
  <c r="CU174" i="14" s="1"/>
  <c r="CU174" i="15"/>
  <c r="CV176" i="15"/>
  <c r="CS228" i="15"/>
  <c r="CS233" i="15" s="1"/>
  <c r="CS232" i="15" s="1"/>
  <c r="CE6" i="22"/>
  <c r="CQ22" i="14"/>
  <c r="CP9" i="14"/>
  <c r="CP8" i="14" s="1"/>
  <c r="AK13" i="13"/>
  <c r="AK12" i="13" s="1"/>
  <c r="AK11" i="13" s="1"/>
  <c r="AK18" i="13" s="1"/>
  <c r="CZ10" i="23"/>
  <c r="CS11" i="14"/>
  <c r="CS30" i="14" s="1"/>
  <c r="CR84" i="14"/>
  <c r="CR82" i="14" s="1"/>
  <c r="CR82" i="15"/>
  <c r="CR74" i="15" s="1"/>
  <c r="CW102" i="14"/>
  <c r="CW98" i="14" s="1"/>
  <c r="CW98" i="15"/>
  <c r="CX102" i="15"/>
  <c r="CX86" i="15"/>
  <c r="CX90" i="14"/>
  <c r="CX86" i="14" s="1"/>
  <c r="CY90" i="15"/>
  <c r="CP49" i="21"/>
  <c r="CB23" i="22"/>
  <c r="CP8" i="15"/>
  <c r="BE77" i="3"/>
  <c r="CP209" i="15"/>
  <c r="CP209" i="14" s="1"/>
  <c r="CT181" i="15"/>
  <c r="CT182" i="14"/>
  <c r="CT181" i="14" s="1"/>
  <c r="CT163" i="15"/>
  <c r="CT162" i="15" s="1"/>
  <c r="CT164" i="14"/>
  <c r="CT163" i="14" s="1"/>
  <c r="AM30" i="13"/>
  <c r="CZ9" i="23"/>
  <c r="CS13" i="14"/>
  <c r="CU124" i="14"/>
  <c r="DB12" i="23"/>
  <c r="CV124" i="15"/>
  <c r="CV6" i="15"/>
  <c r="CU164" i="15"/>
  <c r="CU165" i="15"/>
  <c r="CU165" i="14" s="1"/>
  <c r="CU170" i="15"/>
  <c r="CU170" i="14" s="1"/>
  <c r="CU182" i="15"/>
  <c r="CU221" i="15"/>
  <c r="CU234" i="15"/>
  <c r="CF19" i="24"/>
  <c r="CU1" i="15"/>
  <c r="CU2" i="15"/>
  <c r="CU3" i="15"/>
  <c r="CU113" i="15" s="1"/>
  <c r="CU113" i="14" s="1"/>
  <c r="CU23" i="15"/>
  <c r="CU30" i="15"/>
  <c r="CU29" i="15"/>
  <c r="CU31" i="15"/>
  <c r="CU32" i="15"/>
  <c r="CU25" i="15"/>
  <c r="CU26" i="15"/>
  <c r="CU24" i="15"/>
  <c r="DA48" i="23"/>
  <c r="DA47" i="23"/>
  <c r="DA55" i="23"/>
  <c r="DA64" i="23"/>
  <c r="DA38" i="23"/>
  <c r="DA56" i="23"/>
  <c r="DA39" i="23"/>
  <c r="DB2" i="23"/>
  <c r="DA52" i="23"/>
  <c r="DA35" i="23"/>
  <c r="DA36" i="23"/>
  <c r="DA53" i="23"/>
  <c r="DA37" i="23"/>
  <c r="DA54" i="23"/>
  <c r="CS32" i="14"/>
  <c r="AL17" i="13"/>
  <c r="AL14" i="13"/>
  <c r="CS84" i="14"/>
  <c r="CS82" i="14" s="1"/>
  <c r="CS82" i="15"/>
  <c r="DA118" i="14"/>
  <c r="DA116" i="14" s="1"/>
  <c r="DA115" i="14" s="1"/>
  <c r="DA116" i="15"/>
  <c r="DA115" i="15" s="1"/>
  <c r="DB118" i="15"/>
  <c r="CT23" i="14"/>
  <c r="CT29" i="14" s="1"/>
  <c r="CF5" i="22"/>
  <c r="CF15" i="22" s="1"/>
  <c r="CT226" i="15"/>
  <c r="CU104" i="14"/>
  <c r="CU103" i="14" s="1"/>
  <c r="CU103" i="15"/>
  <c r="CV104" i="15"/>
  <c r="CS92" i="15"/>
  <c r="CS93" i="14"/>
  <c r="CS92" i="14" s="1"/>
  <c r="AL29" i="13" s="1"/>
  <c r="CX15" i="23"/>
  <c r="CQ74" i="14"/>
  <c r="CT14" i="15"/>
  <c r="CT14" i="14" s="1"/>
  <c r="CT26" i="14"/>
  <c r="CE35" i="24"/>
  <c r="CE37" i="24" s="1"/>
  <c r="CT93" i="15" s="1"/>
  <c r="CE53" i="24"/>
  <c r="CE55" i="24" s="1"/>
  <c r="CE65" i="24"/>
  <c r="CE20" i="24"/>
  <c r="CE64" i="24"/>
  <c r="CE66" i="24"/>
  <c r="DA13" i="23"/>
  <c r="CT97" i="15"/>
  <c r="CD54" i="24"/>
  <c r="CD36" i="24"/>
  <c r="CQ9" i="14"/>
  <c r="CQ8" i="14" s="1"/>
  <c r="CT97" i="14"/>
  <c r="CQ49" i="21"/>
  <c r="CC23" i="22"/>
  <c r="CQ8" i="15"/>
  <c r="CT25" i="14"/>
  <c r="CT13" i="15"/>
  <c r="CS22" i="15"/>
  <c r="CR9" i="15" l="1"/>
  <c r="CW105" i="14"/>
  <c r="CX105" i="15"/>
  <c r="CV144" i="15"/>
  <c r="CV135" i="15" s="1"/>
  <c r="CV145" i="14"/>
  <c r="CV144" i="14" s="1"/>
  <c r="CW145" i="15"/>
  <c r="CY11" i="23"/>
  <c r="CU135" i="14"/>
  <c r="DB14" i="23"/>
  <c r="CQ209" i="15"/>
  <c r="CQ209" i="14" s="1"/>
  <c r="CY160" i="14"/>
  <c r="AN45" i="13" s="1"/>
  <c r="CZ160" i="15"/>
  <c r="CU97" i="14"/>
  <c r="CE67" i="24"/>
  <c r="CT84" i="15" s="1"/>
  <c r="CT84" i="14" s="1"/>
  <c r="CT82" i="14" s="1"/>
  <c r="BE78" i="3"/>
  <c r="CR209" i="15"/>
  <c r="CR209" i="14" s="1"/>
  <c r="CV104" i="14"/>
  <c r="CV103" i="14" s="1"/>
  <c r="CV103" i="15"/>
  <c r="CW104" i="15"/>
  <c r="CG5" i="22"/>
  <c r="CG15" i="22" s="1"/>
  <c r="CU226" i="15"/>
  <c r="CU23" i="14"/>
  <c r="CT22" i="15"/>
  <c r="CT92" i="15"/>
  <c r="CT93" i="14"/>
  <c r="CT92" i="14" s="1"/>
  <c r="CE54" i="24"/>
  <c r="CE36" i="24"/>
  <c r="CS31" i="14"/>
  <c r="AL16" i="13"/>
  <c r="CX102" i="14"/>
  <c r="CX98" i="14" s="1"/>
  <c r="CX98" i="15"/>
  <c r="CY102" i="15"/>
  <c r="CS227" i="15"/>
  <c r="CS231" i="15" s="1"/>
  <c r="CS230" i="15" s="1"/>
  <c r="CS10" i="15" s="1"/>
  <c r="CF6" i="22"/>
  <c r="CT228" i="15"/>
  <c r="CT233" i="15" s="1"/>
  <c r="CT232" i="15" s="1"/>
  <c r="DB13" i="23"/>
  <c r="CU97" i="15"/>
  <c r="CS74" i="15"/>
  <c r="CE16" i="22"/>
  <c r="CE17" i="22" s="1"/>
  <c r="CE18" i="22" s="1"/>
  <c r="CE7" i="22"/>
  <c r="CZ15" i="23"/>
  <c r="CS74" i="14"/>
  <c r="CF35" i="24"/>
  <c r="CF37" i="24" s="1"/>
  <c r="CU93" i="15" s="1"/>
  <c r="CF53" i="24"/>
  <c r="CF55" i="24" s="1"/>
  <c r="CF65" i="24"/>
  <c r="CF20" i="24"/>
  <c r="CF64" i="24"/>
  <c r="CF66" i="24"/>
  <c r="CY15" i="23"/>
  <c r="CR74" i="14"/>
  <c r="CV174" i="15"/>
  <c r="CV176" i="14"/>
  <c r="CV174" i="14" s="1"/>
  <c r="AM48" i="13" s="1"/>
  <c r="CW176" i="15"/>
  <c r="CR22" i="14"/>
  <c r="CT32" i="14"/>
  <c r="CU181" i="15"/>
  <c r="CU182" i="14"/>
  <c r="CU181" i="14" s="1"/>
  <c r="CU11" i="15"/>
  <c r="CU24" i="14"/>
  <c r="AL27" i="13"/>
  <c r="CU26" i="14"/>
  <c r="CU14" i="15"/>
  <c r="CU14" i="14" s="1"/>
  <c r="CR49" i="21"/>
  <c r="CD23" i="22"/>
  <c r="CR8" i="15"/>
  <c r="DA10" i="23"/>
  <c r="CT11" i="14"/>
  <c r="CU13" i="15"/>
  <c r="CU25" i="14"/>
  <c r="CU164" i="14"/>
  <c r="CU163" i="14" s="1"/>
  <c r="CU162" i="14" s="1"/>
  <c r="CU163" i="15"/>
  <c r="CU162" i="15" s="1"/>
  <c r="CV1" i="15"/>
  <c r="CV2" i="15"/>
  <c r="CV3" i="15"/>
  <c r="CV113" i="15" s="1"/>
  <c r="CV113" i="14" s="1"/>
  <c r="AM32" i="13" s="1"/>
  <c r="CW6" i="15"/>
  <c r="CV164" i="15"/>
  <c r="CV165" i="15"/>
  <c r="CV165" i="14" s="1"/>
  <c r="CV170" i="15"/>
  <c r="CV170" i="14" s="1"/>
  <c r="CV182" i="15"/>
  <c r="CV221" i="15"/>
  <c r="CV234" i="15"/>
  <c r="CV31" i="15"/>
  <c r="CV32" i="15"/>
  <c r="CV23" i="15"/>
  <c r="CV24" i="15"/>
  <c r="CG19" i="24"/>
  <c r="CV29" i="15"/>
  <c r="CV26" i="15"/>
  <c r="CV30" i="15"/>
  <c r="CV25" i="15"/>
  <c r="CV124" i="14"/>
  <c r="DC12" i="23"/>
  <c r="CW124" i="15"/>
  <c r="DA9" i="23"/>
  <c r="CT13" i="14"/>
  <c r="DB116" i="15"/>
  <c r="DB115" i="15" s="1"/>
  <c r="DB118" i="14"/>
  <c r="DB116" i="14" s="1"/>
  <c r="DB115" i="14" s="1"/>
  <c r="AO34" i="13" s="1"/>
  <c r="DC118" i="15"/>
  <c r="DB38" i="23"/>
  <c r="DB47" i="23"/>
  <c r="DB55" i="23"/>
  <c r="DC2" i="23"/>
  <c r="DB48" i="23"/>
  <c r="DB39" i="23"/>
  <c r="DB56" i="23"/>
  <c r="DB64" i="23"/>
  <c r="DB35" i="23"/>
  <c r="DB36" i="23"/>
  <c r="DB53" i="23"/>
  <c r="DB52" i="23"/>
  <c r="DB37" i="23"/>
  <c r="DB54" i="23"/>
  <c r="CT162" i="14"/>
  <c r="CY90" i="14"/>
  <c r="CY86" i="14" s="1"/>
  <c r="AN28" i="13" s="1"/>
  <c r="CY86" i="15"/>
  <c r="CZ90" i="15"/>
  <c r="BE79" i="3" l="1"/>
  <c r="CT82" i="15"/>
  <c r="CT74" i="15" s="1"/>
  <c r="CX105" i="14"/>
  <c r="CY105" i="15"/>
  <c r="CW144" i="15"/>
  <c r="CW135" i="15" s="1"/>
  <c r="CW145" i="14"/>
  <c r="CW144" i="14" s="1"/>
  <c r="CX145" i="15"/>
  <c r="DC14" i="23"/>
  <c r="CV135" i="14"/>
  <c r="AM43" i="13"/>
  <c r="DA160" i="15"/>
  <c r="DA160" i="14" s="1"/>
  <c r="CZ160" i="14"/>
  <c r="CT227" i="15"/>
  <c r="CT231" i="15" s="1"/>
  <c r="CT230" i="15" s="1"/>
  <c r="CT10" i="15" s="1"/>
  <c r="DA11" i="23" s="1"/>
  <c r="CU32" i="14"/>
  <c r="CZ86" i="15"/>
  <c r="CZ90" i="14"/>
  <c r="CZ86" i="14" s="1"/>
  <c r="DA90" i="15"/>
  <c r="DC64" i="23"/>
  <c r="DC38" i="23"/>
  <c r="DC39" i="23"/>
  <c r="DD2" i="23"/>
  <c r="DC48" i="23"/>
  <c r="DC55" i="23"/>
  <c r="DC47" i="23"/>
  <c r="DC56" i="23"/>
  <c r="DC35" i="23"/>
  <c r="DC36" i="23"/>
  <c r="DC53" i="23"/>
  <c r="DC52" i="23"/>
  <c r="DC54" i="23"/>
  <c r="DC37" i="23"/>
  <c r="DB9" i="23"/>
  <c r="CU13" i="14"/>
  <c r="CU31" i="14" s="1"/>
  <c r="CF16" i="22"/>
  <c r="CF17" i="22" s="1"/>
  <c r="CF18" i="22" s="1"/>
  <c r="CF7" i="22"/>
  <c r="CU228" i="15"/>
  <c r="CU233" i="15" s="1"/>
  <c r="CU232" i="15" s="1"/>
  <c r="CG6" i="22"/>
  <c r="CS9" i="15"/>
  <c r="CS10" i="14"/>
  <c r="CZ11" i="23"/>
  <c r="AM35" i="13"/>
  <c r="CV164" i="14"/>
  <c r="CV163" i="14" s="1"/>
  <c r="CV163" i="15"/>
  <c r="CV162" i="15" s="1"/>
  <c r="CY102" i="14"/>
  <c r="CY98" i="14" s="1"/>
  <c r="CY98" i="15"/>
  <c r="CZ102" i="15"/>
  <c r="CT9" i="15"/>
  <c r="CV25" i="14"/>
  <c r="CV13" i="15"/>
  <c r="CW164" i="15"/>
  <c r="CW165" i="15"/>
  <c r="CW165" i="14" s="1"/>
  <c r="CW170" i="15"/>
  <c r="CW170" i="14" s="1"/>
  <c r="CW182" i="15"/>
  <c r="CW221" i="15"/>
  <c r="CW234" i="15"/>
  <c r="CW1" i="15"/>
  <c r="CW2" i="15"/>
  <c r="CW3" i="15"/>
  <c r="CW113" i="15" s="1"/>
  <c r="CW113" i="14" s="1"/>
  <c r="CW32" i="15"/>
  <c r="CW29" i="15"/>
  <c r="CW24" i="15"/>
  <c r="CW23" i="15"/>
  <c r="CX6" i="15"/>
  <c r="CH19" i="24"/>
  <c r="CW30" i="15"/>
  <c r="CW25" i="15"/>
  <c r="CW31" i="15"/>
  <c r="CW26" i="15"/>
  <c r="CW104" i="14"/>
  <c r="CW103" i="14" s="1"/>
  <c r="CW103" i="15"/>
  <c r="CX104" i="15"/>
  <c r="DC118" i="14"/>
  <c r="DC116" i="14" s="1"/>
  <c r="DC115" i="14" s="1"/>
  <c r="DC116" i="15"/>
  <c r="DC115" i="15" s="1"/>
  <c r="DD118" i="15"/>
  <c r="CF67" i="24"/>
  <c r="CU84" i="15" s="1"/>
  <c r="DC13" i="23"/>
  <c r="CV97" i="15"/>
  <c r="CV14" i="15"/>
  <c r="CV14" i="14" s="1"/>
  <c r="CV26" i="14"/>
  <c r="CU92" i="15"/>
  <c r="CU93" i="14"/>
  <c r="CU92" i="14" s="1"/>
  <c r="AM31" i="13"/>
  <c r="CV97" i="14"/>
  <c r="CF54" i="24"/>
  <c r="CF36" i="24"/>
  <c r="CU29" i="14"/>
  <c r="CG65" i="24"/>
  <c r="CG53" i="24"/>
  <c r="CG55" i="24" s="1"/>
  <c r="CG64" i="24"/>
  <c r="CG20" i="24"/>
  <c r="CG35" i="24"/>
  <c r="CG37" i="24" s="1"/>
  <c r="CV93" i="15" s="1"/>
  <c r="CG66" i="24"/>
  <c r="CV11" i="15"/>
  <c r="CV24" i="14"/>
  <c r="CV23" i="14"/>
  <c r="CV29" i="14" s="1"/>
  <c r="CH5" i="22"/>
  <c r="CH15" i="22" s="1"/>
  <c r="CV226" i="15"/>
  <c r="CU22" i="15"/>
  <c r="DA15" i="23"/>
  <c r="CT74" i="14"/>
  <c r="CS22" i="14"/>
  <c r="CT31" i="14"/>
  <c r="CT30" i="14"/>
  <c r="DB10" i="23"/>
  <c r="CU11" i="14"/>
  <c r="CU30" i="14" s="1"/>
  <c r="CW124" i="14"/>
  <c r="DD12" i="23"/>
  <c r="CX124" i="15"/>
  <c r="CV181" i="15"/>
  <c r="CV182" i="14"/>
  <c r="CV181" i="14" s="1"/>
  <c r="AM50" i="13" s="1"/>
  <c r="CW176" i="14"/>
  <c r="CW174" i="14" s="1"/>
  <c r="CW174" i="15"/>
  <c r="CX176" i="15"/>
  <c r="CT10" i="14" l="1"/>
  <c r="CY105" i="14"/>
  <c r="CZ105" i="15"/>
  <c r="CY145" i="15"/>
  <c r="CX145" i="14"/>
  <c r="CX144" i="14" s="1"/>
  <c r="CX144" i="15"/>
  <c r="CX135" i="15" s="1"/>
  <c r="DD14" i="23"/>
  <c r="CW135" i="14"/>
  <c r="DB160" i="15"/>
  <c r="CT22" i="14"/>
  <c r="CV32" i="14"/>
  <c r="CU84" i="14"/>
  <c r="CU82" i="14" s="1"/>
  <c r="CU82" i="15"/>
  <c r="CU74" i="15" s="1"/>
  <c r="CW14" i="15"/>
  <c r="CW14" i="14" s="1"/>
  <c r="CW26" i="14"/>
  <c r="CW181" i="15"/>
  <c r="CW182" i="14"/>
  <c r="CW181" i="14" s="1"/>
  <c r="CX174" i="15"/>
  <c r="CX176" i="14"/>
  <c r="CX174" i="14" s="1"/>
  <c r="CY176" i="15"/>
  <c r="CH6" i="22"/>
  <c r="CV228" i="15"/>
  <c r="CV233" i="15" s="1"/>
  <c r="CV232" i="15" s="1"/>
  <c r="CW13" i="15"/>
  <c r="CW25" i="14"/>
  <c r="CV162" i="14"/>
  <c r="AM47" i="13"/>
  <c r="DD116" i="15"/>
  <c r="DD115" i="15" s="1"/>
  <c r="DD118" i="14"/>
  <c r="DD116" i="14" s="1"/>
  <c r="DD115" i="14" s="1"/>
  <c r="DE118" i="15"/>
  <c r="CW164" i="14"/>
  <c r="CW163" i="14" s="1"/>
  <c r="CW163" i="15"/>
  <c r="CW162" i="15" s="1"/>
  <c r="DA90" i="14"/>
  <c r="DA86" i="14" s="1"/>
  <c r="DA86" i="15"/>
  <c r="DB90" i="15"/>
  <c r="CX124" i="14"/>
  <c r="DE12" i="23"/>
  <c r="CY124" i="15"/>
  <c r="CH35" i="24"/>
  <c r="CH37" i="24" s="1"/>
  <c r="CW93" i="15" s="1"/>
  <c r="CH65" i="24"/>
  <c r="CH53" i="24"/>
  <c r="CH55" i="24" s="1"/>
  <c r="CH64" i="24"/>
  <c r="CH20" i="24"/>
  <c r="CH66" i="24"/>
  <c r="CX182" i="15"/>
  <c r="CX29" i="15"/>
  <c r="CX31" i="15"/>
  <c r="CX221" i="15"/>
  <c r="CX234" i="15"/>
  <c r="CX32" i="15"/>
  <c r="CI19" i="24"/>
  <c r="CX23" i="15"/>
  <c r="CX1" i="15"/>
  <c r="CX2" i="15"/>
  <c r="CX3" i="15"/>
  <c r="CX113" i="15" s="1"/>
  <c r="CX113" i="14" s="1"/>
  <c r="CX24" i="15"/>
  <c r="CX164" i="15"/>
  <c r="CX25" i="15"/>
  <c r="CX165" i="15"/>
  <c r="CX165" i="14" s="1"/>
  <c r="CX26" i="15"/>
  <c r="CX170" i="15"/>
  <c r="CX170" i="14" s="1"/>
  <c r="CX30" i="15"/>
  <c r="CY6" i="15"/>
  <c r="DC9" i="23"/>
  <c r="CV13" i="14"/>
  <c r="DC10" i="23"/>
  <c r="CV11" i="14"/>
  <c r="CV30" i="14" s="1"/>
  <c r="CX104" i="14"/>
  <c r="CX103" i="14" s="1"/>
  <c r="CX103" i="15"/>
  <c r="CY104" i="15"/>
  <c r="CW23" i="14"/>
  <c r="CI5" i="22"/>
  <c r="CI15" i="22" s="1"/>
  <c r="CW226" i="15"/>
  <c r="CG67" i="24"/>
  <c r="CV84" i="15" s="1"/>
  <c r="DD13" i="23"/>
  <c r="CW97" i="15"/>
  <c r="CW24" i="14"/>
  <c r="CW11" i="15"/>
  <c r="CV22" i="15"/>
  <c r="DD38" i="23"/>
  <c r="DD39" i="23"/>
  <c r="DD55" i="23"/>
  <c r="DD56" i="23"/>
  <c r="DE2" i="23"/>
  <c r="DD48" i="23"/>
  <c r="DD47" i="23"/>
  <c r="DD64" i="23"/>
  <c r="DD36" i="23"/>
  <c r="DD53" i="23"/>
  <c r="DD54" i="23"/>
  <c r="DD35" i="23"/>
  <c r="DD52" i="23"/>
  <c r="DD37" i="23"/>
  <c r="CW97" i="14"/>
  <c r="CS9" i="14"/>
  <c r="CS8" i="14" s="1"/>
  <c r="AL13" i="13"/>
  <c r="AL12" i="13" s="1"/>
  <c r="AL11" i="13" s="1"/>
  <c r="AL18" i="13" s="1"/>
  <c r="CV92" i="15"/>
  <c r="CV93" i="14"/>
  <c r="CV92" i="14" s="1"/>
  <c r="AM29" i="13" s="1"/>
  <c r="CG7" i="22"/>
  <c r="CG16" i="22"/>
  <c r="CG17" i="22" s="1"/>
  <c r="CG18" i="22" s="1"/>
  <c r="CG36" i="24"/>
  <c r="CG54" i="24"/>
  <c r="CW29" i="14"/>
  <c r="CT9" i="14"/>
  <c r="CT8" i="14" s="1"/>
  <c r="CE23" i="22"/>
  <c r="CS8" i="15"/>
  <c r="CS49" i="21"/>
  <c r="BE80" i="3"/>
  <c r="CS209" i="15"/>
  <c r="CS209" i="14" s="1"/>
  <c r="CT49" i="21"/>
  <c r="CF23" i="22"/>
  <c r="CT8" i="15"/>
  <c r="CZ98" i="15"/>
  <c r="CZ102" i="14"/>
  <c r="CZ98" i="14" s="1"/>
  <c r="DA102" i="15"/>
  <c r="AM17" i="13"/>
  <c r="AM14" i="13"/>
  <c r="AN30" i="13"/>
  <c r="CU227" i="15"/>
  <c r="CU231" i="15" s="1"/>
  <c r="CU230" i="15" s="1"/>
  <c r="CU10" i="15" s="1"/>
  <c r="CZ105" i="14" l="1"/>
  <c r="DA105" i="15"/>
  <c r="DE14" i="23"/>
  <c r="CX135" i="14"/>
  <c r="CY144" i="15"/>
  <c r="CY135" i="15" s="1"/>
  <c r="CY145" i="14"/>
  <c r="CY144" i="14" s="1"/>
  <c r="CZ145" i="15"/>
  <c r="CT209" i="15"/>
  <c r="CT209" i="14" s="1"/>
  <c r="DB160" i="14"/>
  <c r="AO45" i="13" s="1"/>
  <c r="DC160" i="15"/>
  <c r="CH67" i="24"/>
  <c r="CW84" i="15" s="1"/>
  <c r="CW84" i="14" s="1"/>
  <c r="CW82" i="14" s="1"/>
  <c r="DE13" i="23"/>
  <c r="CX97" i="15"/>
  <c r="CX13" i="15"/>
  <c r="CX25" i="14"/>
  <c r="CH7" i="22"/>
  <c r="CH16" i="22"/>
  <c r="CH17" i="22" s="1"/>
  <c r="CH18" i="22" s="1"/>
  <c r="DF2" i="23"/>
  <c r="DE48" i="23"/>
  <c r="DE56" i="23"/>
  <c r="DE64" i="23"/>
  <c r="DE38" i="23"/>
  <c r="DE39" i="23"/>
  <c r="DE47" i="23"/>
  <c r="DE55" i="23"/>
  <c r="DE36" i="23"/>
  <c r="DE35" i="23"/>
  <c r="DE53" i="23"/>
  <c r="DE52" i="23"/>
  <c r="DE37" i="23"/>
  <c r="DE54" i="23"/>
  <c r="DD10" i="23"/>
  <c r="CW11" i="14"/>
  <c r="CX97" i="14"/>
  <c r="CX163" i="15"/>
  <c r="CX162" i="15" s="1"/>
  <c r="CX164" i="14"/>
  <c r="CX163" i="14" s="1"/>
  <c r="CX162" i="14" s="1"/>
  <c r="DB90" i="14"/>
  <c r="DB86" i="14" s="1"/>
  <c r="AO28" i="13" s="1"/>
  <c r="DB86" i="15"/>
  <c r="DC90" i="15"/>
  <c r="CY176" i="14"/>
  <c r="CY174" i="14" s="1"/>
  <c r="AN48" i="13" s="1"/>
  <c r="CY174" i="15"/>
  <c r="CZ176" i="15"/>
  <c r="DA102" i="14"/>
  <c r="DA98" i="14" s="1"/>
  <c r="DA98" i="15"/>
  <c r="DB102" i="15"/>
  <c r="CX11" i="15"/>
  <c r="CX24" i="14"/>
  <c r="CH36" i="24"/>
  <c r="CH54" i="24"/>
  <c r="CV84" i="14"/>
  <c r="CV82" i="14" s="1"/>
  <c r="CV82" i="15"/>
  <c r="CV74" i="15" s="1"/>
  <c r="CW162" i="14"/>
  <c r="CV31" i="14"/>
  <c r="AM16" i="13"/>
  <c r="CX23" i="14"/>
  <c r="CX29" i="14" s="1"/>
  <c r="CJ5" i="22"/>
  <c r="CJ15" i="22" s="1"/>
  <c r="CX226" i="15"/>
  <c r="CW22" i="15"/>
  <c r="DE116" i="15"/>
  <c r="DE115" i="15" s="1"/>
  <c r="DE118" i="14"/>
  <c r="DE116" i="14" s="1"/>
  <c r="DE115" i="14" s="1"/>
  <c r="AP34" i="13" s="1"/>
  <c r="DF118" i="15"/>
  <c r="CI64" i="24"/>
  <c r="CI65" i="24"/>
  <c r="CI35" i="24"/>
  <c r="CI37" i="24" s="1"/>
  <c r="CX93" i="15" s="1"/>
  <c r="CI20" i="24"/>
  <c r="CI53" i="24"/>
  <c r="CI55" i="24" s="1"/>
  <c r="CI66" i="24"/>
  <c r="CW93" i="14"/>
  <c r="CW92" i="14" s="1"/>
  <c r="CW92" i="15"/>
  <c r="DB11" i="23"/>
  <c r="CU9" i="15"/>
  <c r="CU10" i="14"/>
  <c r="BE81" i="3"/>
  <c r="CW32" i="14"/>
  <c r="CY24" i="15"/>
  <c r="CY32" i="15"/>
  <c r="CZ6" i="15"/>
  <c r="CY29" i="15"/>
  <c r="CY25" i="15"/>
  <c r="CY164" i="15"/>
  <c r="CY165" i="15"/>
  <c r="CY165" i="14" s="1"/>
  <c r="CY26" i="15"/>
  <c r="CY170" i="15"/>
  <c r="CY170" i="14" s="1"/>
  <c r="CY182" i="15"/>
  <c r="CY221" i="15"/>
  <c r="CY234" i="15"/>
  <c r="CJ19" i="24"/>
  <c r="CY2" i="15"/>
  <c r="CY3" i="15"/>
  <c r="CY113" i="15" s="1"/>
  <c r="CY113" i="14" s="1"/>
  <c r="AN32" i="13" s="1"/>
  <c r="CY30" i="15"/>
  <c r="CY31" i="15"/>
  <c r="CY1" i="15"/>
  <c r="CY23" i="15"/>
  <c r="CW228" i="15"/>
  <c r="CW233" i="15" s="1"/>
  <c r="CW232" i="15" s="1"/>
  <c r="CI6" i="22"/>
  <c r="CY124" i="14"/>
  <c r="DF12" i="23"/>
  <c r="CZ124" i="15"/>
  <c r="CU74" i="14"/>
  <c r="DB15" i="23"/>
  <c r="AM27" i="13"/>
  <c r="CW13" i="14"/>
  <c r="DD9" i="23"/>
  <c r="CU22" i="14"/>
  <c r="CX14" i="15"/>
  <c r="CX14" i="14" s="1"/>
  <c r="CX26" i="14"/>
  <c r="CX181" i="15"/>
  <c r="CX182" i="14"/>
  <c r="CX181" i="14" s="1"/>
  <c r="CY103" i="15"/>
  <c r="CY104" i="14"/>
  <c r="CY103" i="14" s="1"/>
  <c r="CZ104" i="15"/>
  <c r="CV227" i="15"/>
  <c r="CV231" i="15" s="1"/>
  <c r="CV230" i="15" s="1"/>
  <c r="CV10" i="15" s="1"/>
  <c r="CW82" i="15" l="1"/>
  <c r="CW74" i="15" s="1"/>
  <c r="DA105" i="14"/>
  <c r="DB105" i="15"/>
  <c r="DA145" i="15"/>
  <c r="CZ144" i="15"/>
  <c r="CZ135" i="15" s="1"/>
  <c r="CZ145" i="14"/>
  <c r="CZ144" i="14" s="1"/>
  <c r="AN43" i="13"/>
  <c r="DF14" i="23"/>
  <c r="CY135" i="14"/>
  <c r="DC160" i="14"/>
  <c r="DD160" i="15"/>
  <c r="CI67" i="24"/>
  <c r="CX84" i="15" s="1"/>
  <c r="CX82" i="15" s="1"/>
  <c r="DE10" i="23"/>
  <c r="CX11" i="14"/>
  <c r="CX30" i="14" s="1"/>
  <c r="CY11" i="15"/>
  <c r="CY24" i="14"/>
  <c r="CX32" i="14"/>
  <c r="CI36" i="24"/>
  <c r="CI54" i="24"/>
  <c r="CX22" i="15"/>
  <c r="CX93" i="14"/>
  <c r="CX92" i="14" s="1"/>
  <c r="CX92" i="15"/>
  <c r="CX228" i="15"/>
  <c r="CX233" i="15" s="1"/>
  <c r="CX232" i="15" s="1"/>
  <c r="CJ6" i="22"/>
  <c r="DG12" i="23"/>
  <c r="CZ124" i="14"/>
  <c r="DA124" i="15"/>
  <c r="DB98" i="15"/>
  <c r="DB102" i="14"/>
  <c r="DB98" i="14" s="1"/>
  <c r="DC102" i="15"/>
  <c r="CJ20" i="24"/>
  <c r="CJ64" i="24"/>
  <c r="CJ35" i="24"/>
  <c r="CJ37" i="24" s="1"/>
  <c r="CY93" i="15" s="1"/>
  <c r="CJ53" i="24"/>
  <c r="CJ55" i="24" s="1"/>
  <c r="CJ65" i="24"/>
  <c r="CJ66" i="24"/>
  <c r="CV9" i="15"/>
  <c r="CV10" i="14"/>
  <c r="CV9" i="14" s="1"/>
  <c r="CV8" i="14" s="1"/>
  <c r="DC11" i="23"/>
  <c r="CV22" i="14"/>
  <c r="AN35" i="13"/>
  <c r="CU9" i="14"/>
  <c r="CU8" i="14" s="1"/>
  <c r="CZ176" i="14"/>
  <c r="CZ174" i="14" s="1"/>
  <c r="CZ174" i="15"/>
  <c r="DA176" i="15"/>
  <c r="DE9" i="23"/>
  <c r="CX13" i="14"/>
  <c r="CX31" i="14" s="1"/>
  <c r="CZ104" i="14"/>
  <c r="CZ103" i="14" s="1"/>
  <c r="CZ103" i="15"/>
  <c r="DA104" i="15"/>
  <c r="CI16" i="22"/>
  <c r="CI17" i="22" s="1"/>
  <c r="CI18" i="22" s="1"/>
  <c r="CI7" i="22"/>
  <c r="CY181" i="15"/>
  <c r="CY182" i="14"/>
  <c r="CY181" i="14" s="1"/>
  <c r="AN50" i="13" s="1"/>
  <c r="CG23" i="22"/>
  <c r="CU8" i="15"/>
  <c r="CU49" i="21"/>
  <c r="CU209" i="15"/>
  <c r="CU209" i="14" s="1"/>
  <c r="CY97" i="14"/>
  <c r="AN31" i="13"/>
  <c r="DF13" i="23"/>
  <c r="CY97" i="15"/>
  <c r="CW227" i="15"/>
  <c r="CW231" i="15" s="1"/>
  <c r="CW230" i="15" s="1"/>
  <c r="CW10" i="15" s="1"/>
  <c r="CY14" i="15"/>
  <c r="CY14" i="14" s="1"/>
  <c r="CY26" i="14"/>
  <c r="DC90" i="14"/>
  <c r="DC86" i="14" s="1"/>
  <c r="DC86" i="15"/>
  <c r="DD90" i="15"/>
  <c r="CW31" i="14"/>
  <c r="CY164" i="14"/>
  <c r="CY163" i="14" s="1"/>
  <c r="CY163" i="15"/>
  <c r="CY162" i="15" s="1"/>
  <c r="CY13" i="15"/>
  <c r="CY25" i="14"/>
  <c r="DF116" i="15"/>
  <c r="DF115" i="15" s="1"/>
  <c r="DF118" i="14"/>
  <c r="DF116" i="14" s="1"/>
  <c r="DF115" i="14" s="1"/>
  <c r="DG118" i="15"/>
  <c r="DC15" i="23"/>
  <c r="CV74" i="14"/>
  <c r="CY23" i="14"/>
  <c r="CY29" i="14" s="1"/>
  <c r="CK5" i="22"/>
  <c r="CK15" i="22" s="1"/>
  <c r="CY226" i="15"/>
  <c r="DF64" i="23"/>
  <c r="DG2" i="23"/>
  <c r="DF47" i="23"/>
  <c r="DF55" i="23"/>
  <c r="DF39" i="23"/>
  <c r="DF48" i="23"/>
  <c r="DF38" i="23"/>
  <c r="DF56" i="23"/>
  <c r="DF52" i="23"/>
  <c r="DF35" i="23"/>
  <c r="DF53" i="23"/>
  <c r="DF36" i="23"/>
  <c r="DF54" i="23"/>
  <c r="DF37" i="23"/>
  <c r="CZ165" i="15"/>
  <c r="CZ165" i="14" s="1"/>
  <c r="CZ29" i="15"/>
  <c r="CZ170" i="15"/>
  <c r="CZ170" i="14" s="1"/>
  <c r="CZ23" i="15"/>
  <c r="CZ182" i="15"/>
  <c r="CZ30" i="15"/>
  <c r="CZ221" i="15"/>
  <c r="CZ234" i="15"/>
  <c r="CZ31" i="15"/>
  <c r="CK19" i="24"/>
  <c r="CZ1" i="15"/>
  <c r="CZ32" i="15"/>
  <c r="CZ2" i="15"/>
  <c r="CZ24" i="15"/>
  <c r="CZ25" i="15"/>
  <c r="CZ26" i="15"/>
  <c r="DA6" i="15"/>
  <c r="CZ164" i="15"/>
  <c r="CZ3" i="15"/>
  <c r="CZ113" i="15" s="1"/>
  <c r="CZ113" i="14" s="1"/>
  <c r="DD15" i="23"/>
  <c r="CW74" i="14"/>
  <c r="CW30" i="14"/>
  <c r="CX84" i="14" l="1"/>
  <c r="CX82" i="14" s="1"/>
  <c r="CJ67" i="24"/>
  <c r="CY84" i="15" s="1"/>
  <c r="CY82" i="15" s="1"/>
  <c r="DB105" i="14"/>
  <c r="DC105" i="15"/>
  <c r="CX227" i="15"/>
  <c r="CX231" i="15" s="1"/>
  <c r="CX230" i="15" s="1"/>
  <c r="CX10" i="15" s="1"/>
  <c r="CX10" i="14" s="1"/>
  <c r="CX9" i="14" s="1"/>
  <c r="CX8" i="14" s="1"/>
  <c r="DG14" i="23"/>
  <c r="CZ135" i="14"/>
  <c r="DB145" i="15"/>
  <c r="DA145" i="14"/>
  <c r="DA144" i="14" s="1"/>
  <c r="DA144" i="15"/>
  <c r="DA135" i="15" s="1"/>
  <c r="DE160" i="15"/>
  <c r="DD160" i="14"/>
  <c r="CX74" i="15"/>
  <c r="AM13" i="13"/>
  <c r="AM12" i="13" s="1"/>
  <c r="AM11" i="13" s="1"/>
  <c r="AM18" i="13" s="1"/>
  <c r="CY93" i="14"/>
  <c r="CY92" i="14" s="1"/>
  <c r="AN29" i="13" s="1"/>
  <c r="CY92" i="15"/>
  <c r="CZ181" i="15"/>
  <c r="CZ182" i="14"/>
  <c r="CZ181" i="14" s="1"/>
  <c r="CZ23" i="14"/>
  <c r="CZ29" i="14" s="1"/>
  <c r="CZ226" i="15"/>
  <c r="CL5" i="22"/>
  <c r="CL15" i="22" s="1"/>
  <c r="DG38" i="23"/>
  <c r="DG48" i="23"/>
  <c r="DG55" i="23"/>
  <c r="DH2" i="23"/>
  <c r="DG56" i="23"/>
  <c r="DG39" i="23"/>
  <c r="DG47" i="23"/>
  <c r="DG64" i="23"/>
  <c r="DG35" i="23"/>
  <c r="DG36" i="23"/>
  <c r="DG37" i="23"/>
  <c r="DG53" i="23"/>
  <c r="DG52" i="23"/>
  <c r="DG54" i="23"/>
  <c r="CV209" i="15"/>
  <c r="CV209" i="14" s="1"/>
  <c r="CZ163" i="15"/>
  <c r="CZ162" i="15" s="1"/>
  <c r="CZ164" i="14"/>
  <c r="CZ163" i="14" s="1"/>
  <c r="BE82" i="3"/>
  <c r="CH23" i="22"/>
  <c r="CV8" i="15"/>
  <c r="CV49" i="21"/>
  <c r="DB6" i="15"/>
  <c r="DA32" i="15"/>
  <c r="DA164" i="15"/>
  <c r="DA165" i="15"/>
  <c r="DA165" i="14" s="1"/>
  <c r="DA170" i="15"/>
  <c r="DA170" i="14" s="1"/>
  <c r="DA25" i="15"/>
  <c r="DA182" i="15"/>
  <c r="DA221" i="15"/>
  <c r="DA234" i="15"/>
  <c r="CL19" i="24"/>
  <c r="DA29" i="15"/>
  <c r="DA1" i="15"/>
  <c r="DA3" i="15"/>
  <c r="DA113" i="15" s="1"/>
  <c r="DA113" i="14" s="1"/>
  <c r="DA24" i="15"/>
  <c r="DA30" i="15"/>
  <c r="DA23" i="15"/>
  <c r="DA26" i="15"/>
  <c r="DA2" i="15"/>
  <c r="DA31" i="15"/>
  <c r="DF9" i="23"/>
  <c r="CY13" i="14"/>
  <c r="CZ14" i="15"/>
  <c r="CZ14" i="14" s="1"/>
  <c r="CZ26" i="14"/>
  <c r="CZ13" i="15"/>
  <c r="CZ25" i="14"/>
  <c r="CY228" i="15"/>
  <c r="CY233" i="15" s="1"/>
  <c r="CY232" i="15" s="1"/>
  <c r="CK6" i="22"/>
  <c r="CY32" i="14"/>
  <c r="AN17" i="13"/>
  <c r="CJ7" i="22"/>
  <c r="CJ16" i="22"/>
  <c r="CJ17" i="22" s="1"/>
  <c r="CJ18" i="22" s="1"/>
  <c r="DF10" i="23"/>
  <c r="CY11" i="14"/>
  <c r="CY162" i="14"/>
  <c r="AN47" i="13"/>
  <c r="DD11" i="23"/>
  <c r="CW9" i="15"/>
  <c r="CW10" i="14"/>
  <c r="CZ11" i="15"/>
  <c r="CZ24" i="14"/>
  <c r="DE15" i="23"/>
  <c r="CX74" i="14"/>
  <c r="CW22" i="14"/>
  <c r="CK65" i="24"/>
  <c r="CK20" i="24"/>
  <c r="CK64" i="24"/>
  <c r="CK53" i="24"/>
  <c r="CK55" i="24" s="1"/>
  <c r="CK35" i="24"/>
  <c r="CK37" i="24" s="1"/>
  <c r="CZ93" i="15" s="1"/>
  <c r="CK66" i="24"/>
  <c r="DA104" i="14"/>
  <c r="DA103" i="14" s="1"/>
  <c r="DA103" i="15"/>
  <c r="DB104" i="15"/>
  <c r="CJ36" i="24"/>
  <c r="CJ54" i="24"/>
  <c r="DG118" i="14"/>
  <c r="DG116" i="14" s="1"/>
  <c r="DG115" i="14" s="1"/>
  <c r="DG116" i="15"/>
  <c r="DG115" i="15" s="1"/>
  <c r="DH118" i="15"/>
  <c r="DG13" i="23"/>
  <c r="CZ97" i="15"/>
  <c r="DC102" i="14"/>
  <c r="DC98" i="14" s="1"/>
  <c r="DC98" i="15"/>
  <c r="DD102" i="15"/>
  <c r="CZ97" i="14"/>
  <c r="AO30" i="13"/>
  <c r="DD86" i="15"/>
  <c r="DD90" i="14"/>
  <c r="DD86" i="14" s="1"/>
  <c r="DE90" i="15"/>
  <c r="DA124" i="14"/>
  <c r="DH12" i="23"/>
  <c r="DB124" i="15"/>
  <c r="DA176" i="14"/>
  <c r="DA174" i="14" s="1"/>
  <c r="DA174" i="15"/>
  <c r="DB176" i="15"/>
  <c r="CY22" i="15"/>
  <c r="CY74" i="15" l="1"/>
  <c r="CY84" i="14"/>
  <c r="CY82" i="14" s="1"/>
  <c r="DE11" i="23"/>
  <c r="CX9" i="15"/>
  <c r="DC105" i="14"/>
  <c r="DD105" i="15"/>
  <c r="DH14" i="23"/>
  <c r="DA135" i="14"/>
  <c r="DC145" i="15"/>
  <c r="DB144" i="15"/>
  <c r="DB135" i="15" s="1"/>
  <c r="DB145" i="14"/>
  <c r="DB144" i="14" s="1"/>
  <c r="DE160" i="14"/>
  <c r="AP45" i="13" s="1"/>
  <c r="DF160" i="15"/>
  <c r="CY227" i="15"/>
  <c r="CY231" i="15" s="1"/>
  <c r="CY230" i="15" s="1"/>
  <c r="CY10" i="15" s="1"/>
  <c r="DF11" i="23" s="1"/>
  <c r="DA97" i="14"/>
  <c r="BE83" i="3"/>
  <c r="CZ92" i="15"/>
  <c r="CZ93" i="14"/>
  <c r="CZ92" i="14" s="1"/>
  <c r="DG10" i="23"/>
  <c r="CZ11" i="14"/>
  <c r="DA181" i="15"/>
  <c r="DA182" i="14"/>
  <c r="DA181" i="14" s="1"/>
  <c r="DB104" i="14"/>
  <c r="DB103" i="14" s="1"/>
  <c r="DB103" i="15"/>
  <c r="DC104" i="15"/>
  <c r="CW9" i="14"/>
  <c r="CW8" i="14" s="1"/>
  <c r="DA13" i="15"/>
  <c r="DA25" i="14"/>
  <c r="CZ162" i="14"/>
  <c r="DH13" i="23"/>
  <c r="DA97" i="15"/>
  <c r="CW8" i="15"/>
  <c r="CI23" i="22"/>
  <c r="CW49" i="21"/>
  <c r="CW209" i="15"/>
  <c r="BE84" i="3" s="1"/>
  <c r="DG9" i="23"/>
  <c r="CZ13" i="14"/>
  <c r="CL6" i="22"/>
  <c r="CZ228" i="15"/>
  <c r="CZ233" i="15" s="1"/>
  <c r="CZ232" i="15" s="1"/>
  <c r="DB176" i="14"/>
  <c r="DB174" i="14" s="1"/>
  <c r="AO48" i="13" s="1"/>
  <c r="DB174" i="15"/>
  <c r="DC176" i="15"/>
  <c r="DE86" i="15"/>
  <c r="DE90" i="14"/>
  <c r="DE86" i="14" s="1"/>
  <c r="AP28" i="13" s="1"/>
  <c r="DF90" i="15"/>
  <c r="DA164" i="14"/>
  <c r="DA163" i="14" s="1"/>
  <c r="DA162" i="14" s="1"/>
  <c r="DA163" i="15"/>
  <c r="DA162" i="15" s="1"/>
  <c r="CX22" i="14"/>
  <c r="CY30" i="14"/>
  <c r="AN14" i="13"/>
  <c r="CX49" i="21"/>
  <c r="CJ23" i="22"/>
  <c r="CX8" i="15"/>
  <c r="DA26" i="14"/>
  <c r="DA14" i="15"/>
  <c r="DA14" i="14" s="1"/>
  <c r="CM5" i="22"/>
  <c r="CM15" i="22" s="1"/>
  <c r="DA226" i="15"/>
  <c r="DA23" i="14"/>
  <c r="DA29" i="14" s="1"/>
  <c r="CZ22" i="15"/>
  <c r="DB164" i="15"/>
  <c r="DB165" i="15"/>
  <c r="DB165" i="14" s="1"/>
  <c r="DB29" i="15"/>
  <c r="DB170" i="15"/>
  <c r="DB170" i="14" s="1"/>
  <c r="DB182" i="15"/>
  <c r="DB23" i="15"/>
  <c r="DB221" i="15"/>
  <c r="DB234" i="15"/>
  <c r="CM19" i="24"/>
  <c r="DB31" i="15"/>
  <c r="DB1" i="15"/>
  <c r="DB3" i="15"/>
  <c r="DB113" i="15" s="1"/>
  <c r="DB113" i="14" s="1"/>
  <c r="AO32" i="13" s="1"/>
  <c r="DB24" i="15"/>
  <c r="DB26" i="15"/>
  <c r="DB30" i="15"/>
  <c r="DB32" i="15"/>
  <c r="DC6" i="15"/>
  <c r="DB25" i="15"/>
  <c r="DB2" i="15"/>
  <c r="DH118" i="14"/>
  <c r="DH116" i="14" s="1"/>
  <c r="DH115" i="14" s="1"/>
  <c r="AQ34" i="13" s="1"/>
  <c r="I34" i="13" s="1"/>
  <c r="DH116" i="15"/>
  <c r="DH115" i="15" s="1"/>
  <c r="DI118" i="15"/>
  <c r="CK67" i="24"/>
  <c r="CZ84" i="15" s="1"/>
  <c r="DA11" i="15"/>
  <c r="DA24" i="14"/>
  <c r="DF15" i="23"/>
  <c r="CY74" i="14"/>
  <c r="AN27" i="13"/>
  <c r="CK54" i="24"/>
  <c r="CK36" i="24"/>
  <c r="CZ32" i="14"/>
  <c r="CL35" i="24"/>
  <c r="CL37" i="24" s="1"/>
  <c r="DA93" i="15" s="1"/>
  <c r="CL53" i="24"/>
  <c r="CL55" i="24" s="1"/>
  <c r="CL64" i="24"/>
  <c r="CL65" i="24"/>
  <c r="CL20" i="24"/>
  <c r="CL66" i="24"/>
  <c r="DD98" i="15"/>
  <c r="DD102" i="14"/>
  <c r="DD98" i="14" s="1"/>
  <c r="DE102" i="15"/>
  <c r="DH56" i="23"/>
  <c r="DH47" i="23"/>
  <c r="DI2" i="23"/>
  <c r="DH38" i="23"/>
  <c r="DH39" i="23"/>
  <c r="DH48" i="23"/>
  <c r="DH55" i="23"/>
  <c r="DH64" i="23"/>
  <c r="DH53" i="23"/>
  <c r="DH52" i="23"/>
  <c r="DH35" i="23"/>
  <c r="DH36" i="23"/>
  <c r="DH54" i="23"/>
  <c r="DH37" i="23"/>
  <c r="DB124" i="14"/>
  <c r="DI12" i="23"/>
  <c r="DC124" i="15"/>
  <c r="CK16" i="22"/>
  <c r="CK17" i="22" s="1"/>
  <c r="CK18" i="22" s="1"/>
  <c r="CK7" i="22"/>
  <c r="CY31" i="14"/>
  <c r="AN16" i="13"/>
  <c r="DA32" i="14" l="1"/>
  <c r="CY10" i="14"/>
  <c r="CY9" i="14" s="1"/>
  <c r="CY8" i="14" s="1"/>
  <c r="CY9" i="15"/>
  <c r="DD105" i="14"/>
  <c r="DE105" i="15"/>
  <c r="DI14" i="23"/>
  <c r="DB135" i="14"/>
  <c r="AO43" i="13"/>
  <c r="DC144" i="15"/>
  <c r="DC135" i="15" s="1"/>
  <c r="DD145" i="15"/>
  <c r="DC145" i="14"/>
  <c r="DC144" i="14" s="1"/>
  <c r="DF160" i="14"/>
  <c r="DG160" i="15"/>
  <c r="DA93" i="14"/>
  <c r="DA92" i="14" s="1"/>
  <c r="DA92" i="15"/>
  <c r="DB23" i="14"/>
  <c r="CZ22" i="14" s="1"/>
  <c r="CN5" i="22"/>
  <c r="CN15" i="22" s="1"/>
  <c r="DB226" i="15"/>
  <c r="DC176" i="14"/>
  <c r="DC174" i="14" s="1"/>
  <c r="DC174" i="15"/>
  <c r="DD176" i="15"/>
  <c r="AO35" i="13"/>
  <c r="CY49" i="21"/>
  <c r="CK23" i="22"/>
  <c r="CY8" i="15"/>
  <c r="DA11" i="14"/>
  <c r="DA30" i="14" s="1"/>
  <c r="DH10" i="23"/>
  <c r="DB181" i="15"/>
  <c r="DB182" i="14"/>
  <c r="DB181" i="14" s="1"/>
  <c r="AO50" i="13" s="1"/>
  <c r="DE102" i="14"/>
  <c r="DE98" i="14" s="1"/>
  <c r="DE98" i="15"/>
  <c r="DF102" i="15"/>
  <c r="DB13" i="15"/>
  <c r="DB25" i="14"/>
  <c r="CZ30" i="14"/>
  <c r="DC1" i="15"/>
  <c r="DC2" i="15"/>
  <c r="DC31" i="15"/>
  <c r="DC26" i="15"/>
  <c r="DC3" i="15"/>
  <c r="DC113" i="15" s="1"/>
  <c r="DC113" i="14" s="1"/>
  <c r="DC32" i="15"/>
  <c r="DD6" i="15"/>
  <c r="DC164" i="15"/>
  <c r="DC170" i="15"/>
  <c r="DC170" i="14" s="1"/>
  <c r="DC182" i="15"/>
  <c r="DC221" i="15"/>
  <c r="DC234" i="15"/>
  <c r="DC165" i="15"/>
  <c r="DC165" i="14" s="1"/>
  <c r="DC25" i="15"/>
  <c r="CN19" i="24"/>
  <c r="DC30" i="15"/>
  <c r="DC24" i="15"/>
  <c r="DC23" i="15"/>
  <c r="DC29" i="15"/>
  <c r="CL16" i="22"/>
  <c r="CL17" i="22" s="1"/>
  <c r="CL18" i="22" s="1"/>
  <c r="CL7" i="22"/>
  <c r="DB164" i="14"/>
  <c r="DB163" i="14" s="1"/>
  <c r="DB163" i="15"/>
  <c r="DB162" i="15" s="1"/>
  <c r="CZ227" i="15"/>
  <c r="CZ231" i="15" s="1"/>
  <c r="CZ230" i="15" s="1"/>
  <c r="CZ10" i="15" s="1"/>
  <c r="CL67" i="24"/>
  <c r="DA84" i="15" s="1"/>
  <c r="AP30" i="13"/>
  <c r="CL54" i="24"/>
  <c r="CL36" i="24"/>
  <c r="DB26" i="14"/>
  <c r="DB14" i="15"/>
  <c r="DB14" i="14" s="1"/>
  <c r="CW209" i="14"/>
  <c r="CX209" i="15"/>
  <c r="CZ84" i="14"/>
  <c r="CZ82" i="14" s="1"/>
  <c r="CZ82" i="15"/>
  <c r="CZ74" i="15" s="1"/>
  <c r="DB24" i="14"/>
  <c r="DB11" i="15"/>
  <c r="CY22" i="14"/>
  <c r="DA13" i="14"/>
  <c r="DA31" i="14" s="1"/>
  <c r="DH9" i="23"/>
  <c r="DA228" i="15"/>
  <c r="DA233" i="15" s="1"/>
  <c r="DA232" i="15" s="1"/>
  <c r="CM6" i="22"/>
  <c r="CZ31" i="14"/>
  <c r="AN13" i="13"/>
  <c r="AN12" i="13" s="1"/>
  <c r="AN11" i="13" s="1"/>
  <c r="AN18" i="13" s="1"/>
  <c r="DA22" i="15"/>
  <c r="DI118" i="14"/>
  <c r="DI116" i="14" s="1"/>
  <c r="DI115" i="14" s="1"/>
  <c r="DI116" i="15"/>
  <c r="DI115" i="15" s="1"/>
  <c r="DJ118" i="15"/>
  <c r="DI47" i="23"/>
  <c r="DJ2" i="23"/>
  <c r="DI64" i="23"/>
  <c r="DI39" i="23"/>
  <c r="DI55" i="23"/>
  <c r="DI56" i="23"/>
  <c r="DI38" i="23"/>
  <c r="DI48" i="23"/>
  <c r="DI53" i="23"/>
  <c r="DI52" i="23"/>
  <c r="DI36" i="23"/>
  <c r="DI37" i="23"/>
  <c r="DI35" i="23"/>
  <c r="DI54" i="23"/>
  <c r="CM53" i="24"/>
  <c r="CM55" i="24" s="1"/>
  <c r="CM64" i="24"/>
  <c r="CM20" i="24"/>
  <c r="CM35" i="24"/>
  <c r="CM37" i="24" s="1"/>
  <c r="DB93" i="15" s="1"/>
  <c r="CM65" i="24"/>
  <c r="CM66" i="24"/>
  <c r="DF86" i="15"/>
  <c r="DF90" i="14"/>
  <c r="DF86" i="14" s="1"/>
  <c r="DG90" i="15"/>
  <c r="DC104" i="14"/>
  <c r="DC103" i="14" s="1"/>
  <c r="DC103" i="15"/>
  <c r="DD104" i="15"/>
  <c r="K34" i="13"/>
  <c r="C36" i="3"/>
  <c r="DI13" i="23"/>
  <c r="DB97" i="15"/>
  <c r="DJ12" i="23"/>
  <c r="DC124" i="14"/>
  <c r="DD124" i="15"/>
  <c r="AO31" i="13"/>
  <c r="DB97" i="14"/>
  <c r="DB29" i="14" l="1"/>
  <c r="DF105" i="15"/>
  <c r="DE105" i="14"/>
  <c r="DJ14" i="23"/>
  <c r="DC135" i="14"/>
  <c r="DD144" i="15"/>
  <c r="DD135" i="15" s="1"/>
  <c r="DD145" i="14"/>
  <c r="DD144" i="14" s="1"/>
  <c r="DE145" i="15"/>
  <c r="DH160" i="15"/>
  <c r="DG160" i="14"/>
  <c r="DB93" i="14"/>
  <c r="DB92" i="14" s="1"/>
  <c r="AO29" i="13" s="1"/>
  <c r="DB92" i="15"/>
  <c r="DB32" i="14"/>
  <c r="AO17" i="13"/>
  <c r="DE6" i="15"/>
  <c r="DD30" i="15"/>
  <c r="DD164" i="15"/>
  <c r="DD165" i="15"/>
  <c r="DD165" i="14" s="1"/>
  <c r="DD29" i="15"/>
  <c r="DD31" i="15"/>
  <c r="DD170" i="15"/>
  <c r="DD170" i="14" s="1"/>
  <c r="DD182" i="15"/>
  <c r="DD221" i="15"/>
  <c r="DD234" i="15"/>
  <c r="DD1" i="15"/>
  <c r="DD2" i="15"/>
  <c r="DD3" i="15"/>
  <c r="DD113" i="15" s="1"/>
  <c r="DD113" i="14" s="1"/>
  <c r="CO19" i="24"/>
  <c r="DD25" i="15"/>
  <c r="DD26" i="15"/>
  <c r="DD32" i="15"/>
  <c r="DD23" i="15"/>
  <c r="DC22" i="15" s="1"/>
  <c r="DD24" i="15"/>
  <c r="DI9" i="23"/>
  <c r="DB13" i="14"/>
  <c r="CM54" i="24"/>
  <c r="CM36" i="24"/>
  <c r="DC14" i="15"/>
  <c r="DC14" i="14" s="1"/>
  <c r="DC26" i="14"/>
  <c r="DC23" i="14"/>
  <c r="DC29" i="14" s="1"/>
  <c r="CO5" i="22"/>
  <c r="CO15" i="22" s="1"/>
  <c r="DC226" i="15"/>
  <c r="DB22" i="15"/>
  <c r="DA82" i="15"/>
  <c r="DA74" i="15" s="1"/>
  <c r="DA84" i="14"/>
  <c r="DA82" i="14" s="1"/>
  <c r="DC11" i="15"/>
  <c r="DC24" i="14"/>
  <c r="DJ39" i="23"/>
  <c r="DJ47" i="23"/>
  <c r="DJ64" i="23"/>
  <c r="DJ48" i="23"/>
  <c r="DJ56" i="23"/>
  <c r="DJ38" i="23"/>
  <c r="DJ55" i="23"/>
  <c r="DK2" i="23"/>
  <c r="DJ53" i="23"/>
  <c r="DJ52" i="23"/>
  <c r="DJ35" i="23"/>
  <c r="DJ36" i="23"/>
  <c r="DJ37" i="23"/>
  <c r="DJ54" i="23"/>
  <c r="DA227" i="15"/>
  <c r="DA231" i="15" s="1"/>
  <c r="DA230" i="15" s="1"/>
  <c r="DA10" i="15" s="1"/>
  <c r="CZ9" i="15"/>
  <c r="DG11" i="23"/>
  <c r="CZ10" i="14"/>
  <c r="DD104" i="14"/>
  <c r="DD103" i="14" s="1"/>
  <c r="DD103" i="15"/>
  <c r="DE104" i="15"/>
  <c r="CM7" i="22"/>
  <c r="CM16" i="22"/>
  <c r="CM17" i="22" s="1"/>
  <c r="CM18" i="22" s="1"/>
  <c r="CN35" i="24"/>
  <c r="CN37" i="24" s="1"/>
  <c r="CN65" i="24"/>
  <c r="CN64" i="24"/>
  <c r="CN20" i="24"/>
  <c r="CN53" i="24"/>
  <c r="CN55" i="24" s="1"/>
  <c r="CN66" i="24"/>
  <c r="DJ13" i="23"/>
  <c r="DC97" i="15"/>
  <c r="DB162" i="14"/>
  <c r="AO47" i="13"/>
  <c r="DC13" i="15"/>
  <c r="DC25" i="14"/>
  <c r="DD174" i="15"/>
  <c r="DD176" i="14"/>
  <c r="DD174" i="14" s="1"/>
  <c r="DE176" i="15"/>
  <c r="DC97" i="14"/>
  <c r="DI10" i="23"/>
  <c r="DB11" i="14"/>
  <c r="DF98" i="15"/>
  <c r="DF102" i="14"/>
  <c r="DF98" i="14" s="1"/>
  <c r="DG102" i="15"/>
  <c r="DC93" i="15"/>
  <c r="DK12" i="23"/>
  <c r="DD124" i="14"/>
  <c r="DE124" i="15"/>
  <c r="DG90" i="14"/>
  <c r="DG86" i="14" s="1"/>
  <c r="DG86" i="15"/>
  <c r="DH90" i="15"/>
  <c r="DJ118" i="14"/>
  <c r="DJ116" i="14" s="1"/>
  <c r="DJ115" i="14" s="1"/>
  <c r="DJ116" i="15"/>
  <c r="DJ115" i="15" s="1"/>
  <c r="DK118" i="15"/>
  <c r="DG15" i="23"/>
  <c r="CZ74" i="14"/>
  <c r="CX209" i="14"/>
  <c r="CY209" i="15"/>
  <c r="CY209" i="14" s="1"/>
  <c r="BE85" i="3"/>
  <c r="DC181" i="15"/>
  <c r="DC182" i="14"/>
  <c r="DC181" i="14" s="1"/>
  <c r="DB228" i="15"/>
  <c r="DB233" i="15" s="1"/>
  <c r="DB232" i="15" s="1"/>
  <c r="CN6" i="22"/>
  <c r="DB227" i="15"/>
  <c r="DB231" i="15" s="1"/>
  <c r="DB230" i="15" s="1"/>
  <c r="DB10" i="15" s="1"/>
  <c r="E36" i="3"/>
  <c r="D36" i="3"/>
  <c r="CM67" i="24"/>
  <c r="DB84" i="15" s="1"/>
  <c r="DC164" i="14"/>
  <c r="DC163" i="14" s="1"/>
  <c r="DC163" i="15"/>
  <c r="DC162" i="15" s="1"/>
  <c r="DF105" i="14" l="1"/>
  <c r="DG105" i="15"/>
  <c r="DE144" i="15"/>
  <c r="DE135" i="15" s="1"/>
  <c r="DE145" i="14"/>
  <c r="DE144" i="14" s="1"/>
  <c r="DF145" i="15"/>
  <c r="DD135" i="14"/>
  <c r="DK14" i="23"/>
  <c r="AQ45" i="13"/>
  <c r="I45" i="13" s="1"/>
  <c r="DH160" i="14"/>
  <c r="DI160" i="15"/>
  <c r="DD97" i="14"/>
  <c r="CN67" i="24"/>
  <c r="DC84" i="15" s="1"/>
  <c r="DC84" i="14" s="1"/>
  <c r="DC82" i="14" s="1"/>
  <c r="DC93" i="14"/>
  <c r="DC92" i="14" s="1"/>
  <c r="DC92" i="15"/>
  <c r="DJ10" i="23"/>
  <c r="DC11" i="14"/>
  <c r="DD11" i="15"/>
  <c r="DD24" i="14"/>
  <c r="DD163" i="15"/>
  <c r="DD162" i="15" s="1"/>
  <c r="DD164" i="14"/>
  <c r="DD163" i="14" s="1"/>
  <c r="DD162" i="14" s="1"/>
  <c r="DE174" i="15"/>
  <c r="DE176" i="14"/>
  <c r="DE174" i="14" s="1"/>
  <c r="AP48" i="13" s="1"/>
  <c r="DF176" i="15"/>
  <c r="CN36" i="24"/>
  <c r="CN54" i="24"/>
  <c r="DH15" i="23"/>
  <c r="DA74" i="14"/>
  <c r="DD23" i="14"/>
  <c r="DD226" i="15"/>
  <c r="CP5" i="22"/>
  <c r="CP15" i="22" s="1"/>
  <c r="CP19" i="24"/>
  <c r="DE1" i="15"/>
  <c r="DE2" i="15"/>
  <c r="DE3" i="15"/>
  <c r="DE113" i="15" s="1"/>
  <c r="DE113" i="14" s="1"/>
  <c r="AP32" i="13" s="1"/>
  <c r="DF6" i="15"/>
  <c r="DE165" i="15"/>
  <c r="DE165" i="14" s="1"/>
  <c r="DE170" i="15"/>
  <c r="DE170" i="14" s="1"/>
  <c r="DE182" i="15"/>
  <c r="DE221" i="15"/>
  <c r="DE164" i="15"/>
  <c r="DE24" i="15"/>
  <c r="DE234" i="15"/>
  <c r="DE30" i="15"/>
  <c r="DE23" i="15"/>
  <c r="DD22" i="15" s="1"/>
  <c r="DE31" i="15"/>
  <c r="DE32" i="15"/>
  <c r="DE29" i="15"/>
  <c r="DE25" i="15"/>
  <c r="DE26" i="15"/>
  <c r="DD14" i="15"/>
  <c r="DD14" i="14" s="1"/>
  <c r="DD26" i="14"/>
  <c r="DB9" i="15"/>
  <c r="DB10" i="14"/>
  <c r="DB9" i="14" s="1"/>
  <c r="DB8" i="14" s="1"/>
  <c r="DI11" i="23"/>
  <c r="CN7" i="22"/>
  <c r="CN16" i="22"/>
  <c r="CN17" i="22" s="1"/>
  <c r="CN18" i="22" s="1"/>
  <c r="DD13" i="15"/>
  <c r="DD25" i="14"/>
  <c r="DK116" i="15"/>
  <c r="DK115" i="15" s="1"/>
  <c r="DK118" i="14"/>
  <c r="DK116" i="14" s="1"/>
  <c r="DK115" i="14" s="1"/>
  <c r="DL118" i="15"/>
  <c r="DK56" i="23"/>
  <c r="DK47" i="23"/>
  <c r="DL2" i="23"/>
  <c r="DK39" i="23"/>
  <c r="DK55" i="23"/>
  <c r="DK64" i="23"/>
  <c r="DK38" i="23"/>
  <c r="DK48" i="23"/>
  <c r="DK53" i="23"/>
  <c r="DK35" i="23"/>
  <c r="DK36" i="23"/>
  <c r="DK52" i="23"/>
  <c r="DK37" i="23"/>
  <c r="DK54" i="23"/>
  <c r="DC32" i="14"/>
  <c r="CO64" i="24"/>
  <c r="CO65" i="24"/>
  <c r="CO20" i="24"/>
  <c r="CO35" i="24"/>
  <c r="CO37" i="24" s="1"/>
  <c r="DD93" i="15" s="1"/>
  <c r="CO53" i="24"/>
  <c r="CO55" i="24" s="1"/>
  <c r="CO66" i="24"/>
  <c r="DJ9" i="23"/>
  <c r="DC13" i="14"/>
  <c r="DE104" i="14"/>
  <c r="DE103" i="14" s="1"/>
  <c r="DE103" i="15"/>
  <c r="DF104" i="15"/>
  <c r="DC162" i="14"/>
  <c r="DH86" i="15"/>
  <c r="DH90" i="14"/>
  <c r="DH86" i="14" s="1"/>
  <c r="AQ28" i="13" s="1"/>
  <c r="I28" i="13" s="1"/>
  <c r="K28" i="13" s="1"/>
  <c r="DI90" i="15"/>
  <c r="DK13" i="23"/>
  <c r="DD97" i="15"/>
  <c r="BE86" i="3"/>
  <c r="DB82" i="15"/>
  <c r="DB74" i="15" s="1"/>
  <c r="DB84" i="14"/>
  <c r="DB82" i="14" s="1"/>
  <c r="DG102" i="14"/>
  <c r="DG98" i="14" s="1"/>
  <c r="DG98" i="15"/>
  <c r="DH102" i="15"/>
  <c r="DE124" i="14"/>
  <c r="DL12" i="23"/>
  <c r="DF124" i="15"/>
  <c r="CZ9" i="14"/>
  <c r="CZ8" i="14" s="1"/>
  <c r="DC228" i="15"/>
  <c r="DC233" i="15" s="1"/>
  <c r="DC232" i="15" s="1"/>
  <c r="CO6" i="22"/>
  <c r="DB31" i="14"/>
  <c r="AO16" i="13"/>
  <c r="DD181" i="15"/>
  <c r="DD182" i="14"/>
  <c r="DD181" i="14" s="1"/>
  <c r="DB30" i="14"/>
  <c r="AO14" i="13"/>
  <c r="CZ49" i="21"/>
  <c r="CL23" i="22"/>
  <c r="CZ8" i="15"/>
  <c r="CZ209" i="15"/>
  <c r="CZ209" i="14" s="1"/>
  <c r="DA9" i="15"/>
  <c r="DA10" i="14"/>
  <c r="DA9" i="14" s="1"/>
  <c r="DA8" i="14" s="1"/>
  <c r="DH11" i="23"/>
  <c r="DA22" i="14"/>
  <c r="DD29" i="14"/>
  <c r="DC82" i="15" l="1"/>
  <c r="DC74" i="15" s="1"/>
  <c r="DG105" i="14"/>
  <c r="DH105" i="15"/>
  <c r="DC227" i="15"/>
  <c r="DC231" i="15" s="1"/>
  <c r="DC230" i="15" s="1"/>
  <c r="DC10" i="15" s="1"/>
  <c r="DC9" i="15" s="1"/>
  <c r="DF144" i="15"/>
  <c r="DF135" i="15" s="1"/>
  <c r="DF145" i="14"/>
  <c r="DF144" i="14" s="1"/>
  <c r="DG145" i="15"/>
  <c r="DL14" i="23"/>
  <c r="DE135" i="14"/>
  <c r="AP43" i="13"/>
  <c r="DH145" i="15"/>
  <c r="DH144" i="15" s="1"/>
  <c r="DH135" i="15" s="1"/>
  <c r="DA209" i="15"/>
  <c r="DA209" i="14" s="1"/>
  <c r="DI160" i="14"/>
  <c r="DJ160" i="15"/>
  <c r="C42" i="3"/>
  <c r="K45" i="13"/>
  <c r="DD93" i="14"/>
  <c r="DD92" i="14" s="1"/>
  <c r="DD92" i="15"/>
  <c r="CO16" i="22"/>
  <c r="CO17" i="22" s="1"/>
  <c r="CO18" i="22" s="1"/>
  <c r="CO7" i="22"/>
  <c r="DJ11" i="23"/>
  <c r="DB49" i="21"/>
  <c r="CN23" i="22"/>
  <c r="DB8" i="15"/>
  <c r="DE11" i="15"/>
  <c r="DE24" i="14"/>
  <c r="DK10" i="23"/>
  <c r="DD11" i="14"/>
  <c r="DD30" i="14" s="1"/>
  <c r="AO13" i="13"/>
  <c r="AO12" i="13" s="1"/>
  <c r="AO11" i="13" s="1"/>
  <c r="AO18" i="13" s="1"/>
  <c r="DF104" i="14"/>
  <c r="DF103" i="14" s="1"/>
  <c r="DF103" i="15"/>
  <c r="DG104" i="15"/>
  <c r="DE164" i="14"/>
  <c r="DE163" i="14" s="1"/>
  <c r="DE163" i="15"/>
  <c r="DE162" i="15" s="1"/>
  <c r="DD228" i="15"/>
  <c r="DD233" i="15" s="1"/>
  <c r="DD232" i="15" s="1"/>
  <c r="CP6" i="22"/>
  <c r="BE87" i="3"/>
  <c r="DI15" i="23"/>
  <c r="DB74" i="14"/>
  <c r="AO27" i="13"/>
  <c r="DL13" i="23"/>
  <c r="DE97" i="15"/>
  <c r="DB22" i="14"/>
  <c r="DE97" i="14"/>
  <c r="AP31" i="13"/>
  <c r="DK9" i="23"/>
  <c r="DD13" i="14"/>
  <c r="DD31" i="14" s="1"/>
  <c r="DD32" i="14"/>
  <c r="DE181" i="15"/>
  <c r="DE182" i="14"/>
  <c r="DE181" i="14" s="1"/>
  <c r="AP50" i="13" s="1"/>
  <c r="DL118" i="14"/>
  <c r="DL116" i="14" s="1"/>
  <c r="DL115" i="14" s="1"/>
  <c r="DL116" i="15"/>
  <c r="DL115" i="15" s="1"/>
  <c r="DM118" i="15"/>
  <c r="DC31" i="14"/>
  <c r="DC30" i="14"/>
  <c r="CM23" i="22"/>
  <c r="DA8" i="15"/>
  <c r="DA49" i="21"/>
  <c r="DM12" i="23"/>
  <c r="DF124" i="14"/>
  <c r="DG124" i="15"/>
  <c r="DF2" i="15"/>
  <c r="DF3" i="15"/>
  <c r="DF113" i="15" s="1"/>
  <c r="DF113" i="14" s="1"/>
  <c r="DF165" i="15"/>
  <c r="DF165" i="14" s="1"/>
  <c r="DF170" i="15"/>
  <c r="DF170" i="14" s="1"/>
  <c r="DF182" i="15"/>
  <c r="DF221" i="15"/>
  <c r="CQ19" i="24"/>
  <c r="DF32" i="15"/>
  <c r="DF24" i="15"/>
  <c r="DG6" i="15"/>
  <c r="DF164" i="15"/>
  <c r="DF25" i="15"/>
  <c r="DF234" i="15"/>
  <c r="DF26" i="15"/>
  <c r="DF1" i="15"/>
  <c r="DF29" i="15"/>
  <c r="DF23" i="15"/>
  <c r="DE22" i="15" s="1"/>
  <c r="DF30" i="15"/>
  <c r="DF31" i="15"/>
  <c r="AP35" i="13"/>
  <c r="CO67" i="24"/>
  <c r="DD84" i="15" s="1"/>
  <c r="DE13" i="15"/>
  <c r="DE25" i="14"/>
  <c r="DE14" i="15"/>
  <c r="DE14" i="14" s="1"/>
  <c r="DE26" i="14"/>
  <c r="CP20" i="24"/>
  <c r="CP65" i="24"/>
  <c r="CP35" i="24"/>
  <c r="CP37" i="24" s="1"/>
  <c r="DE93" i="15" s="1"/>
  <c r="CP64" i="24"/>
  <c r="CP53" i="24"/>
  <c r="CP55" i="24" s="1"/>
  <c r="CP66" i="24"/>
  <c r="DF176" i="14"/>
  <c r="DF174" i="14" s="1"/>
  <c r="DF174" i="15"/>
  <c r="DG176" i="15"/>
  <c r="CO36" i="24"/>
  <c r="CO54" i="24"/>
  <c r="DL38" i="23"/>
  <c r="DL47" i="23"/>
  <c r="DL48" i="23"/>
  <c r="DM2" i="23"/>
  <c r="DL64" i="23"/>
  <c r="DL55" i="23"/>
  <c r="DL56" i="23"/>
  <c r="DL39" i="23"/>
  <c r="DL35" i="23"/>
  <c r="DL36" i="23"/>
  <c r="DL53" i="23"/>
  <c r="DL52" i="23"/>
  <c r="DL54" i="23"/>
  <c r="DL37" i="23"/>
  <c r="DH98" i="15"/>
  <c r="DH102" i="14"/>
  <c r="DH98" i="14" s="1"/>
  <c r="DI102" i="15"/>
  <c r="DI86" i="15"/>
  <c r="DI90" i="14"/>
  <c r="DI86" i="14" s="1"/>
  <c r="DJ90" i="15"/>
  <c r="DJ15" i="23"/>
  <c r="DC74" i="14"/>
  <c r="DE23" i="14"/>
  <c r="DE29" i="14" s="1"/>
  <c r="CQ5" i="22"/>
  <c r="CQ15" i="22" s="1"/>
  <c r="DE226" i="15"/>
  <c r="BE88" i="3" l="1"/>
  <c r="DC10" i="14"/>
  <c r="DI145" i="15"/>
  <c r="DB209" i="15"/>
  <c r="DH145" i="14"/>
  <c r="DH144" i="14" s="1"/>
  <c r="DI105" i="15"/>
  <c r="DH105" i="14"/>
  <c r="DG144" i="15"/>
  <c r="DG135" i="15" s="1"/>
  <c r="DG145" i="14"/>
  <c r="DG144" i="14" s="1"/>
  <c r="DM14" i="23"/>
  <c r="DF135" i="14"/>
  <c r="D42" i="3"/>
  <c r="E42" i="3"/>
  <c r="DJ160" i="14"/>
  <c r="DK160" i="15"/>
  <c r="DD227" i="15"/>
  <c r="DD231" i="15" s="1"/>
  <c r="DD230" i="15" s="1"/>
  <c r="DD10" i="15" s="1"/>
  <c r="DD9" i="15" s="1"/>
  <c r="DE92" i="15"/>
  <c r="DE93" i="14"/>
  <c r="DE92" i="14" s="1"/>
  <c r="AP29" i="13" s="1"/>
  <c r="DD82" i="15"/>
  <c r="DD74" i="15" s="1"/>
  <c r="DD84" i="14"/>
  <c r="DD82" i="14" s="1"/>
  <c r="DF13" i="15"/>
  <c r="DF25" i="14"/>
  <c r="DM13" i="23"/>
  <c r="DF97" i="15"/>
  <c r="DI102" i="14"/>
  <c r="DI98" i="14" s="1"/>
  <c r="DI98" i="15"/>
  <c r="DJ102" i="15"/>
  <c r="DG104" i="14"/>
  <c r="DG103" i="14" s="1"/>
  <c r="DG103" i="15"/>
  <c r="DH104" i="15"/>
  <c r="CP54" i="24"/>
  <c r="CP36" i="24"/>
  <c r="DF164" i="14"/>
  <c r="DF163" i="14" s="1"/>
  <c r="DF163" i="15"/>
  <c r="DF162" i="15" s="1"/>
  <c r="DF97" i="14"/>
  <c r="DG1" i="15"/>
  <c r="DG2" i="15"/>
  <c r="DH6" i="15"/>
  <c r="DG182" i="15"/>
  <c r="DG165" i="15"/>
  <c r="DG165" i="14" s="1"/>
  <c r="DG29" i="15"/>
  <c r="DG23" i="15"/>
  <c r="DG170" i="15"/>
  <c r="DG170" i="14" s="1"/>
  <c r="DG221" i="15"/>
  <c r="DG234" i="15"/>
  <c r="CR19" i="24"/>
  <c r="DG30" i="15"/>
  <c r="DG3" i="15"/>
  <c r="DG113" i="15" s="1"/>
  <c r="DG113" i="14" s="1"/>
  <c r="DG31" i="15"/>
  <c r="DG25" i="15"/>
  <c r="DG32" i="15"/>
  <c r="DG26" i="15"/>
  <c r="DG24" i="15"/>
  <c r="DG164" i="15"/>
  <c r="DC22" i="14"/>
  <c r="DN2" i="23"/>
  <c r="DM38" i="23"/>
  <c r="DM48" i="23"/>
  <c r="DM64" i="23"/>
  <c r="DM55" i="23"/>
  <c r="DM39" i="23"/>
  <c r="DM47" i="23"/>
  <c r="DM56" i="23"/>
  <c r="DM35" i="23"/>
  <c r="DM36" i="23"/>
  <c r="DM53" i="23"/>
  <c r="DM52" i="23"/>
  <c r="DM54" i="23"/>
  <c r="DM37" i="23"/>
  <c r="DF11" i="15"/>
  <c r="DF24" i="14"/>
  <c r="CQ53" i="24"/>
  <c r="CQ55" i="24" s="1"/>
  <c r="CQ20" i="24"/>
  <c r="CQ35" i="24"/>
  <c r="CQ37" i="24" s="1"/>
  <c r="DF93" i="15" s="1"/>
  <c r="CQ65" i="24"/>
  <c r="CQ64" i="24"/>
  <c r="CQ66" i="24"/>
  <c r="DL10" i="23"/>
  <c r="DE11" i="14"/>
  <c r="CQ6" i="22"/>
  <c r="DE228" i="15"/>
  <c r="DE233" i="15" s="1"/>
  <c r="DE232" i="15" s="1"/>
  <c r="DF181" i="15"/>
  <c r="DF182" i="14"/>
  <c r="DF181" i="14" s="1"/>
  <c r="DI144" i="15"/>
  <c r="DI135" i="15" s="1"/>
  <c r="DI145" i="14"/>
  <c r="DI144" i="14" s="1"/>
  <c r="DJ145" i="15"/>
  <c r="DE32" i="14"/>
  <c r="AP17" i="13"/>
  <c r="DO14" i="23"/>
  <c r="DH135" i="14"/>
  <c r="AQ43" i="13"/>
  <c r="I43" i="13" s="1"/>
  <c r="DG176" i="14"/>
  <c r="DG174" i="14" s="1"/>
  <c r="DG174" i="15"/>
  <c r="DH176" i="15"/>
  <c r="AQ30" i="13"/>
  <c r="I30" i="13" s="1"/>
  <c r="CP16" i="22"/>
  <c r="CP17" i="22" s="1"/>
  <c r="CP18" i="22" s="1"/>
  <c r="CP7" i="22"/>
  <c r="DL9" i="23"/>
  <c r="DE13" i="14"/>
  <c r="DF23" i="14"/>
  <c r="DF29" i="14" s="1"/>
  <c r="CR5" i="22"/>
  <c r="CR15" i="22" s="1"/>
  <c r="DF226" i="15"/>
  <c r="DJ90" i="14"/>
  <c r="DJ86" i="14" s="1"/>
  <c r="DJ86" i="15"/>
  <c r="DK90" i="15"/>
  <c r="CP67" i="24"/>
  <c r="DE84" i="15" s="1"/>
  <c r="DG124" i="14"/>
  <c r="DN12" i="23"/>
  <c r="DH124" i="15"/>
  <c r="DC9" i="14"/>
  <c r="DC8" i="14" s="1"/>
  <c r="DC49" i="21"/>
  <c r="CO23" i="22"/>
  <c r="DC8" i="15"/>
  <c r="DC209" i="15"/>
  <c r="DC209" i="14" s="1"/>
  <c r="DF14" i="15"/>
  <c r="DF14" i="14" s="1"/>
  <c r="DF26" i="14"/>
  <c r="DM118" i="14"/>
  <c r="DM116" i="14" s="1"/>
  <c r="DM115" i="14" s="1"/>
  <c r="DM116" i="15"/>
  <c r="DM115" i="15" s="1"/>
  <c r="DN118" i="15"/>
  <c r="DE162" i="14"/>
  <c r="AP47" i="13"/>
  <c r="BE90" i="3" l="1"/>
  <c r="DE227" i="15"/>
  <c r="DE231" i="15" s="1"/>
  <c r="DE230" i="15" s="1"/>
  <c r="DE10" i="15" s="1"/>
  <c r="DK11" i="23"/>
  <c r="DB209" i="14"/>
  <c r="BE89" i="3"/>
  <c r="DD10" i="14"/>
  <c r="DD9" i="14" s="1"/>
  <c r="DD8" i="14" s="1"/>
  <c r="DI105" i="14"/>
  <c r="DJ105" i="15"/>
  <c r="DN14" i="23"/>
  <c r="DG135" i="14"/>
  <c r="DL160" i="15"/>
  <c r="DK160" i="14"/>
  <c r="DP14" i="23"/>
  <c r="DI135" i="14"/>
  <c r="DM10" i="23"/>
  <c r="DF11" i="14"/>
  <c r="DG11" i="15"/>
  <c r="DG24" i="14"/>
  <c r="CS19" i="24"/>
  <c r="DH1" i="15"/>
  <c r="DH23" i="15"/>
  <c r="DH2" i="15"/>
  <c r="DH3" i="15"/>
  <c r="DH113" i="15" s="1"/>
  <c r="DH113" i="14" s="1"/>
  <c r="AQ32" i="13" s="1"/>
  <c r="I32" i="13" s="1"/>
  <c r="K32" i="13" s="1"/>
  <c r="DI6" i="15"/>
  <c r="DH25" i="15"/>
  <c r="DH164" i="15"/>
  <c r="DH29" i="15"/>
  <c r="DH30" i="15"/>
  <c r="DH165" i="15"/>
  <c r="DH165" i="14" s="1"/>
  <c r="DH26" i="15"/>
  <c r="DH31" i="15"/>
  <c r="DH170" i="15"/>
  <c r="DH170" i="14" s="1"/>
  <c r="DH32" i="15"/>
  <c r="DH182" i="15"/>
  <c r="DH221" i="15"/>
  <c r="DH234" i="15"/>
  <c r="DH24" i="15"/>
  <c r="DJ98" i="15"/>
  <c r="DJ102" i="14"/>
  <c r="DJ98" i="14" s="1"/>
  <c r="DK102" i="15"/>
  <c r="DG14" i="15"/>
  <c r="DG14" i="14" s="1"/>
  <c r="DG26" i="14"/>
  <c r="DN116" i="15"/>
  <c r="DN115" i="15" s="1"/>
  <c r="DN118" i="14"/>
  <c r="DN116" i="14" s="1"/>
  <c r="DN115" i="14" s="1"/>
  <c r="DO118" i="15"/>
  <c r="DG25" i="14"/>
  <c r="DG13" i="15"/>
  <c r="K30" i="13"/>
  <c r="DH176" i="14"/>
  <c r="DH174" i="14" s="1"/>
  <c r="AQ48" i="13" s="1"/>
  <c r="I48" i="13" s="1"/>
  <c r="K48" i="13" s="1"/>
  <c r="DH174" i="15"/>
  <c r="DI176" i="15"/>
  <c r="CP23" i="22"/>
  <c r="DD8" i="15"/>
  <c r="DD49" i="21"/>
  <c r="BE91" i="3"/>
  <c r="DD209" i="15"/>
  <c r="DD209" i="14" s="1"/>
  <c r="DE9" i="15"/>
  <c r="DE10" i="14"/>
  <c r="DL11" i="23"/>
  <c r="DH124" i="14"/>
  <c r="DO12" i="23"/>
  <c r="DI124" i="15"/>
  <c r="CR20" i="24"/>
  <c r="CR64" i="24"/>
  <c r="CR53" i="24"/>
  <c r="CR55" i="24" s="1"/>
  <c r="CR35" i="24"/>
  <c r="CR37" i="24" s="1"/>
  <c r="DG93" i="15" s="1"/>
  <c r="CR65" i="24"/>
  <c r="CR66" i="24"/>
  <c r="DM9" i="23"/>
  <c r="DF13" i="14"/>
  <c r="DF227" i="15"/>
  <c r="DF231" i="15" s="1"/>
  <c r="DF230" i="15" s="1"/>
  <c r="DF10" i="15" s="1"/>
  <c r="DF228" i="15"/>
  <c r="DF233" i="15" s="1"/>
  <c r="DF232" i="15" s="1"/>
  <c r="CR6" i="22"/>
  <c r="CQ16" i="22"/>
  <c r="CQ17" i="22" s="1"/>
  <c r="CQ18" i="22" s="1"/>
  <c r="CQ7" i="22"/>
  <c r="CQ67" i="24"/>
  <c r="DF84" i="15" s="1"/>
  <c r="DF162" i="14"/>
  <c r="C41" i="3"/>
  <c r="K43" i="13"/>
  <c r="DK15" i="23"/>
  <c r="DD74" i="14"/>
  <c r="DF32" i="14"/>
  <c r="DD22" i="14"/>
  <c r="DE30" i="14"/>
  <c r="AP14" i="13"/>
  <c r="DF93" i="14"/>
  <c r="DF92" i="14" s="1"/>
  <c r="DF92" i="15"/>
  <c r="DE31" i="14"/>
  <c r="AP16" i="13"/>
  <c r="CQ36" i="24"/>
  <c r="CQ54" i="24"/>
  <c r="DG226" i="15"/>
  <c r="DG23" i="14"/>
  <c r="CS5" i="22"/>
  <c r="CS15" i="22" s="1"/>
  <c r="DF22" i="15"/>
  <c r="DG29" i="14"/>
  <c r="DH103" i="15"/>
  <c r="DH104" i="14"/>
  <c r="DH103" i="14" s="1"/>
  <c r="DI104" i="15"/>
  <c r="DE84" i="14"/>
  <c r="DE82" i="14" s="1"/>
  <c r="AP27" i="13" s="1"/>
  <c r="DE82" i="15"/>
  <c r="DE74" i="15" s="1"/>
  <c r="DN64" i="23"/>
  <c r="DN56" i="23"/>
  <c r="DN38" i="23"/>
  <c r="DN39" i="23"/>
  <c r="DN47" i="23"/>
  <c r="DO2" i="23"/>
  <c r="DN48" i="23"/>
  <c r="DN55" i="23"/>
  <c r="DN52" i="23"/>
  <c r="DN35" i="23"/>
  <c r="DN36" i="23"/>
  <c r="DN53" i="23"/>
  <c r="DN54" i="23"/>
  <c r="DN37" i="23"/>
  <c r="DN13" i="23"/>
  <c r="DG97" i="15"/>
  <c r="DK86" i="15"/>
  <c r="DK90" i="14"/>
  <c r="DK86" i="14" s="1"/>
  <c r="DL90" i="15"/>
  <c r="DJ145" i="14"/>
  <c r="DJ144" i="14" s="1"/>
  <c r="DJ144" i="15"/>
  <c r="DJ135" i="15" s="1"/>
  <c r="DK145" i="15"/>
  <c r="DG164" i="14"/>
  <c r="DG163" i="14" s="1"/>
  <c r="DG162" i="14" s="1"/>
  <c r="DG163" i="15"/>
  <c r="DG162" i="15" s="1"/>
  <c r="DG181" i="15"/>
  <c r="DG182" i="14"/>
  <c r="DG181" i="14" s="1"/>
  <c r="DG97" i="14"/>
  <c r="CR67" i="24" l="1"/>
  <c r="DG84" i="15" s="1"/>
  <c r="DJ105" i="14"/>
  <c r="DK105" i="15"/>
  <c r="DL160" i="14"/>
  <c r="DM160" i="15"/>
  <c r="DH181" i="15"/>
  <c r="DH182" i="14"/>
  <c r="DH181" i="14" s="1"/>
  <c r="AQ50" i="13" s="1"/>
  <c r="CS20" i="24"/>
  <c r="CS53" i="24"/>
  <c r="CS55" i="24" s="1"/>
  <c r="CS35" i="24"/>
  <c r="CS37" i="24" s="1"/>
  <c r="DH93" i="15" s="1"/>
  <c r="CS64" i="24"/>
  <c r="CS65" i="24"/>
  <c r="CS66" i="24"/>
  <c r="CS67" i="24" s="1"/>
  <c r="DH84" i="15" s="1"/>
  <c r="DO13" i="23"/>
  <c r="DH97" i="15"/>
  <c r="DG82" i="15"/>
  <c r="DG84" i="14"/>
  <c r="DG82" i="14" s="1"/>
  <c r="DE9" i="14"/>
  <c r="DE8" i="14" s="1"/>
  <c r="AP13" i="13"/>
  <c r="AP12" i="13" s="1"/>
  <c r="AP11" i="13" s="1"/>
  <c r="AP18" i="13" s="1"/>
  <c r="DE49" i="21"/>
  <c r="CQ23" i="22"/>
  <c r="DE8" i="15"/>
  <c r="DN10" i="23"/>
  <c r="DG11" i="14"/>
  <c r="DG30" i="14" s="1"/>
  <c r="DG93" i="14"/>
  <c r="DG92" i="14" s="1"/>
  <c r="DG92" i="15"/>
  <c r="C34" i="3"/>
  <c r="DE209" i="15"/>
  <c r="DE209" i="14" s="1"/>
  <c r="DH14" i="15"/>
  <c r="DH14" i="14" s="1"/>
  <c r="DH26" i="14"/>
  <c r="DF30" i="14"/>
  <c r="DE74" i="14"/>
  <c r="DL15" i="23"/>
  <c r="DG228" i="15"/>
  <c r="DG233" i="15" s="1"/>
  <c r="DG232" i="15" s="1"/>
  <c r="CS6" i="22"/>
  <c r="D41" i="3"/>
  <c r="E41" i="3"/>
  <c r="DG32" i="14"/>
  <c r="DI103" i="15"/>
  <c r="DI104" i="14"/>
  <c r="DI103" i="14" s="1"/>
  <c r="DJ104" i="15"/>
  <c r="CR36" i="24"/>
  <c r="CR54" i="24"/>
  <c r="DL90" i="14"/>
  <c r="DL86" i="14" s="1"/>
  <c r="DL86" i="15"/>
  <c r="DM90" i="15"/>
  <c r="DH97" i="14"/>
  <c r="AQ31" i="13"/>
  <c r="I31" i="13" s="1"/>
  <c r="DP12" i="23"/>
  <c r="DI124" i="14"/>
  <c r="DJ124" i="15"/>
  <c r="DK98" i="15"/>
  <c r="DK102" i="14"/>
  <c r="DK98" i="14" s="1"/>
  <c r="DL102" i="15"/>
  <c r="AQ47" i="13"/>
  <c r="I47" i="13" s="1"/>
  <c r="DF84" i="14"/>
  <c r="DF82" i="14" s="1"/>
  <c r="DF82" i="15"/>
  <c r="DF74" i="15" s="1"/>
  <c r="DN9" i="23"/>
  <c r="DG13" i="14"/>
  <c r="DG31" i="14" s="1"/>
  <c r="DH164" i="14"/>
  <c r="DH163" i="14" s="1"/>
  <c r="DH162" i="14" s="1"/>
  <c r="DH163" i="15"/>
  <c r="DH162" i="15" s="1"/>
  <c r="DK145" i="14"/>
  <c r="DK144" i="14" s="1"/>
  <c r="DK144" i="15"/>
  <c r="DK135" i="15" s="1"/>
  <c r="DL145" i="15"/>
  <c r="AQ35" i="13"/>
  <c r="I35" i="13" s="1"/>
  <c r="DE22" i="14"/>
  <c r="DH13" i="15"/>
  <c r="DH25" i="14"/>
  <c r="DJ135" i="14"/>
  <c r="DQ14" i="23"/>
  <c r="DO55" i="23"/>
  <c r="DO56" i="23"/>
  <c r="DO64" i="23"/>
  <c r="DO38" i="23"/>
  <c r="DO47" i="23"/>
  <c r="DP2" i="23"/>
  <c r="DO39" i="23"/>
  <c r="DO48" i="23"/>
  <c r="DO52" i="23"/>
  <c r="DO35" i="23"/>
  <c r="DO36" i="23"/>
  <c r="DO53" i="23"/>
  <c r="DO37" i="23"/>
  <c r="DO54" i="23"/>
  <c r="DI164" i="15"/>
  <c r="DI165" i="15"/>
  <c r="DI165" i="14" s="1"/>
  <c r="DI170" i="15"/>
  <c r="DI170" i="14" s="1"/>
  <c r="DI25" i="15"/>
  <c r="DI182" i="15"/>
  <c r="DI221" i="15"/>
  <c r="DI234" i="15"/>
  <c r="CT19" i="24"/>
  <c r="DI1" i="15"/>
  <c r="DI2" i="15"/>
  <c r="DI3" i="15"/>
  <c r="DI113" i="15" s="1"/>
  <c r="DI113" i="14" s="1"/>
  <c r="DI30" i="15"/>
  <c r="DI31" i="15"/>
  <c r="DI29" i="15"/>
  <c r="DI24" i="15"/>
  <c r="DI32" i="15"/>
  <c r="DI23" i="15"/>
  <c r="DI26" i="15"/>
  <c r="DJ6" i="15"/>
  <c r="CR16" i="22"/>
  <c r="CR17" i="22" s="1"/>
  <c r="CR18" i="22" s="1"/>
  <c r="CR7" i="22"/>
  <c r="DI176" i="14"/>
  <c r="DI174" i="14" s="1"/>
  <c r="DI174" i="15"/>
  <c r="DJ176" i="15"/>
  <c r="DH11" i="15"/>
  <c r="DH24" i="14"/>
  <c r="DF9" i="15"/>
  <c r="DF10" i="14"/>
  <c r="DM11" i="23"/>
  <c r="DH23" i="14"/>
  <c r="DH226" i="15"/>
  <c r="CT5" i="22"/>
  <c r="CT15" i="22" s="1"/>
  <c r="DG22" i="15"/>
  <c r="DF31" i="14"/>
  <c r="DO118" i="14"/>
  <c r="DO116" i="14" s="1"/>
  <c r="DO115" i="14" s="1"/>
  <c r="DO116" i="15"/>
  <c r="DO115" i="15" s="1"/>
  <c r="DP118" i="15"/>
  <c r="DG74" i="15" l="1"/>
  <c r="DK105" i="14"/>
  <c r="DL105" i="15"/>
  <c r="DM160" i="14"/>
  <c r="DN160" i="15"/>
  <c r="DI97" i="14"/>
  <c r="DF22" i="14"/>
  <c r="D34" i="3"/>
  <c r="E34" i="3"/>
  <c r="DH13" i="14"/>
  <c r="DO9" i="23"/>
  <c r="DH82" i="15"/>
  <c r="DH84" i="14"/>
  <c r="DH82" i="14" s="1"/>
  <c r="CT35" i="24"/>
  <c r="CT37" i="24" s="1"/>
  <c r="DI93" i="15" s="1"/>
  <c r="CT20" i="24"/>
  <c r="CT64" i="24"/>
  <c r="CT65" i="24"/>
  <c r="CT53" i="24"/>
  <c r="CT55" i="24" s="1"/>
  <c r="CT66" i="24"/>
  <c r="DM15" i="23"/>
  <c r="DF74" i="14"/>
  <c r="K31" i="13"/>
  <c r="C35" i="3"/>
  <c r="CS7" i="22"/>
  <c r="CS16" i="22"/>
  <c r="CS17" i="22" s="1"/>
  <c r="CS18" i="22" s="1"/>
  <c r="K35" i="13"/>
  <c r="C37" i="3"/>
  <c r="DG227" i="15"/>
  <c r="DG231" i="15" s="1"/>
  <c r="DG230" i="15" s="1"/>
  <c r="DG10" i="15" s="1"/>
  <c r="DM86" i="15"/>
  <c r="DM90" i="14"/>
  <c r="DM86" i="14" s="1"/>
  <c r="DN90" i="15"/>
  <c r="DH92" i="15"/>
  <c r="DH93" i="14"/>
  <c r="DH92" i="14" s="1"/>
  <c r="AQ29" i="13" s="1"/>
  <c r="I29" i="13" s="1"/>
  <c r="K29" i="13" s="1"/>
  <c r="K47" i="13"/>
  <c r="C43" i="3"/>
  <c r="DI181" i="15"/>
  <c r="DI182" i="14"/>
  <c r="DI181" i="14" s="1"/>
  <c r="CT6" i="22"/>
  <c r="DH228" i="15"/>
  <c r="DH233" i="15" s="1"/>
  <c r="DH232" i="15" s="1"/>
  <c r="DI13" i="15"/>
  <c r="DI25" i="14"/>
  <c r="DL145" i="14"/>
  <c r="DL144" i="14" s="1"/>
  <c r="DL144" i="15"/>
  <c r="DL135" i="15" s="1"/>
  <c r="DM145" i="15"/>
  <c r="CS36" i="24"/>
  <c r="CS54" i="24"/>
  <c r="DJ165" i="15"/>
  <c r="DJ165" i="14" s="1"/>
  <c r="DJ170" i="15"/>
  <c r="DJ170" i="14" s="1"/>
  <c r="DJ182" i="15"/>
  <c r="DJ221" i="15"/>
  <c r="DK6" i="15"/>
  <c r="DJ234" i="15"/>
  <c r="DJ23" i="15"/>
  <c r="CU19" i="24"/>
  <c r="DJ24" i="15"/>
  <c r="DJ1" i="15"/>
  <c r="DJ25" i="15"/>
  <c r="DJ2" i="15"/>
  <c r="DJ26" i="15"/>
  <c r="DJ3" i="15"/>
  <c r="DJ113" i="15" s="1"/>
  <c r="DJ113" i="14" s="1"/>
  <c r="DJ29" i="15"/>
  <c r="DJ30" i="15"/>
  <c r="DJ31" i="15"/>
  <c r="DJ32" i="15"/>
  <c r="DJ164" i="15"/>
  <c r="DP56" i="23"/>
  <c r="DP64" i="23"/>
  <c r="DP48" i="23"/>
  <c r="DP55" i="23"/>
  <c r="DQ2" i="23"/>
  <c r="DP38" i="23"/>
  <c r="DP47" i="23"/>
  <c r="DP39" i="23"/>
  <c r="DP52" i="23"/>
  <c r="DP35" i="23"/>
  <c r="DP36" i="23"/>
  <c r="DP53" i="23"/>
  <c r="DP37" i="23"/>
  <c r="DP54" i="23"/>
  <c r="DI14" i="15"/>
  <c r="DI14" i="14" s="1"/>
  <c r="DI26" i="14"/>
  <c r="DR14" i="23"/>
  <c r="DK135" i="14"/>
  <c r="DH29" i="14"/>
  <c r="DI23" i="14"/>
  <c r="DG22" i="14" s="1"/>
  <c r="CU5" i="22"/>
  <c r="CU15" i="22" s="1"/>
  <c r="DI226" i="15"/>
  <c r="DH22" i="15"/>
  <c r="DL102" i="14"/>
  <c r="DL98" i="14" s="1"/>
  <c r="DL98" i="15"/>
  <c r="DM102" i="15"/>
  <c r="DI164" i="14"/>
  <c r="DI163" i="14" s="1"/>
  <c r="DI162" i="14" s="1"/>
  <c r="DI163" i="15"/>
  <c r="DI162" i="15" s="1"/>
  <c r="DF9" i="14"/>
  <c r="DF8" i="14" s="1"/>
  <c r="CR23" i="22"/>
  <c r="DF8" i="15"/>
  <c r="DF49" i="21"/>
  <c r="DF209" i="15"/>
  <c r="DF209" i="14" s="1"/>
  <c r="DI11" i="15"/>
  <c r="DI24" i="14"/>
  <c r="DJ104" i="14"/>
  <c r="DJ103" i="14" s="1"/>
  <c r="DJ103" i="15"/>
  <c r="DK104" i="15"/>
  <c r="DH32" i="14"/>
  <c r="AQ17" i="13"/>
  <c r="I17" i="13" s="1"/>
  <c r="DP116" i="15"/>
  <c r="DP115" i="15" s="1"/>
  <c r="DP118" i="14"/>
  <c r="DP116" i="14" s="1"/>
  <c r="DP115" i="14" s="1"/>
  <c r="DQ118" i="15"/>
  <c r="AQ27" i="13"/>
  <c r="DN15" i="23"/>
  <c r="DG74" i="14"/>
  <c r="DO10" i="23"/>
  <c r="DH11" i="14"/>
  <c r="DP13" i="23"/>
  <c r="DI97" i="15"/>
  <c r="BE92" i="3"/>
  <c r="DJ176" i="14"/>
  <c r="DJ174" i="14" s="1"/>
  <c r="DJ174" i="15"/>
  <c r="DK176" i="15"/>
  <c r="DJ124" i="14"/>
  <c r="DQ12" i="23"/>
  <c r="DK124" i="15"/>
  <c r="DL105" i="14" l="1"/>
  <c r="DM105" i="15"/>
  <c r="DI29" i="14"/>
  <c r="BE93" i="3"/>
  <c r="DN160" i="14"/>
  <c r="DO160" i="15"/>
  <c r="DJ97" i="14"/>
  <c r="DH227" i="15"/>
  <c r="DH231" i="15" s="1"/>
  <c r="DH230" i="15" s="1"/>
  <c r="DH10" i="15" s="1"/>
  <c r="DO11" i="23" s="1"/>
  <c r="DI92" i="15"/>
  <c r="DI93" i="14"/>
  <c r="DI92" i="14" s="1"/>
  <c r="DJ226" i="15"/>
  <c r="CV5" i="22"/>
  <c r="CV15" i="22" s="1"/>
  <c r="DJ23" i="14"/>
  <c r="DQ13" i="23"/>
  <c r="DJ97" i="15"/>
  <c r="DI32" i="14"/>
  <c r="DH30" i="14"/>
  <c r="AQ14" i="13"/>
  <c r="I14" i="13" s="1"/>
  <c r="DK29" i="15"/>
  <c r="DK30" i="15"/>
  <c r="DK31" i="15"/>
  <c r="DK32" i="15"/>
  <c r="DK164" i="15"/>
  <c r="DK165" i="15"/>
  <c r="DK165" i="14" s="1"/>
  <c r="DK170" i="15"/>
  <c r="DK170" i="14" s="1"/>
  <c r="DK182" i="15"/>
  <c r="DK221" i="15"/>
  <c r="DK234" i="15"/>
  <c r="CV19" i="24"/>
  <c r="DL6" i="15"/>
  <c r="DK1" i="15"/>
  <c r="DK23" i="15"/>
  <c r="DK2" i="15"/>
  <c r="DK24" i="15"/>
  <c r="DK3" i="15"/>
  <c r="DK113" i="15" s="1"/>
  <c r="DK113" i="14" s="1"/>
  <c r="DK25" i="15"/>
  <c r="DK26" i="15"/>
  <c r="DP9" i="23"/>
  <c r="DI13" i="14"/>
  <c r="DI31" i="14" s="1"/>
  <c r="DI228" i="15"/>
  <c r="DI233" i="15" s="1"/>
  <c r="DI232" i="15" s="1"/>
  <c r="CU6" i="22"/>
  <c r="DJ164" i="14"/>
  <c r="DJ163" i="14" s="1"/>
  <c r="DJ162" i="14" s="1"/>
  <c r="DJ163" i="15"/>
  <c r="DJ162" i="15" s="1"/>
  <c r="DN11" i="23"/>
  <c r="DG9" i="15"/>
  <c r="DG10" i="14"/>
  <c r="CT36" i="24"/>
  <c r="CT54" i="24"/>
  <c r="DJ181" i="15"/>
  <c r="DJ182" i="14"/>
  <c r="DJ181" i="14" s="1"/>
  <c r="CT7" i="22"/>
  <c r="CT16" i="22"/>
  <c r="CT17" i="22" s="1"/>
  <c r="CT18" i="22" s="1"/>
  <c r="DK103" i="15"/>
  <c r="DK104" i="14"/>
  <c r="DK103" i="14" s="1"/>
  <c r="DL104" i="15"/>
  <c r="DH9" i="15"/>
  <c r="DH10" i="14"/>
  <c r="DH9" i="14" s="1"/>
  <c r="DH8" i="14" s="1"/>
  <c r="E37" i="3"/>
  <c r="D37" i="3"/>
  <c r="DO15" i="23"/>
  <c r="DH74" i="14"/>
  <c r="I27" i="13"/>
  <c r="DI11" i="14"/>
  <c r="DI30" i="14" s="1"/>
  <c r="DP10" i="23"/>
  <c r="DH74" i="15"/>
  <c r="DK124" i="14"/>
  <c r="DR12" i="23"/>
  <c r="DL124" i="15"/>
  <c r="DK174" i="15"/>
  <c r="DK176" i="14"/>
  <c r="DK174" i="14" s="1"/>
  <c r="DL176" i="15"/>
  <c r="DJ29" i="14"/>
  <c r="DH22" i="14"/>
  <c r="DQ116" i="15"/>
  <c r="DQ115" i="15" s="1"/>
  <c r="DQ118" i="14"/>
  <c r="DQ116" i="14" s="1"/>
  <c r="DQ115" i="14" s="1"/>
  <c r="DR118" i="15"/>
  <c r="DJ26" i="14"/>
  <c r="DJ14" i="15"/>
  <c r="DJ14" i="14" s="1"/>
  <c r="DQ48" i="23"/>
  <c r="DQ55" i="23"/>
  <c r="DR2" i="23"/>
  <c r="DQ38" i="23"/>
  <c r="DQ64" i="23"/>
  <c r="DQ56" i="23"/>
  <c r="DQ39" i="23"/>
  <c r="DQ47" i="23"/>
  <c r="DQ52" i="23"/>
  <c r="DQ35" i="23"/>
  <c r="DQ36" i="23"/>
  <c r="DQ37" i="23"/>
  <c r="DQ53" i="23"/>
  <c r="DQ54" i="23"/>
  <c r="D43" i="3"/>
  <c r="E43" i="3"/>
  <c r="D22" i="9"/>
  <c r="D19" i="9"/>
  <c r="D32" i="9"/>
  <c r="D16" i="9"/>
  <c r="D31" i="9"/>
  <c r="B7" i="9"/>
  <c r="D27" i="9"/>
  <c r="F19" i="1"/>
  <c r="D35" i="3"/>
  <c r="D33" i="9"/>
  <c r="D30" i="9"/>
  <c r="D29" i="9"/>
  <c r="D28" i="9"/>
  <c r="D26" i="9"/>
  <c r="D25" i="9"/>
  <c r="D24" i="9"/>
  <c r="D23" i="9"/>
  <c r="E35" i="3"/>
  <c r="D21" i="9"/>
  <c r="D20" i="9"/>
  <c r="D18" i="9"/>
  <c r="D17" i="9"/>
  <c r="DJ25" i="14"/>
  <c r="DJ13" i="15"/>
  <c r="DI22" i="15"/>
  <c r="DM102" i="14"/>
  <c r="DM98" i="14" s="1"/>
  <c r="DM98" i="15"/>
  <c r="DN102" i="15"/>
  <c r="DM144" i="15"/>
  <c r="DM135" i="15" s="1"/>
  <c r="DM145" i="14"/>
  <c r="DM144" i="14" s="1"/>
  <c r="DN145" i="15"/>
  <c r="DH31" i="14"/>
  <c r="AQ16" i="13"/>
  <c r="I16" i="13" s="1"/>
  <c r="K17" i="13"/>
  <c r="C11" i="3"/>
  <c r="DJ24" i="14"/>
  <c r="DJ11" i="15"/>
  <c r="CU65" i="24"/>
  <c r="CU20" i="24"/>
  <c r="CU53" i="24"/>
  <c r="CU55" i="24" s="1"/>
  <c r="CU64" i="24"/>
  <c r="CU35" i="24"/>
  <c r="CU37" i="24" s="1"/>
  <c r="DJ93" i="15" s="1"/>
  <c r="CU66" i="24"/>
  <c r="DS14" i="23"/>
  <c r="DL135" i="14"/>
  <c r="DN90" i="14"/>
  <c r="DN86" i="14" s="1"/>
  <c r="DN86" i="15"/>
  <c r="DO90" i="15"/>
  <c r="CT67" i="24"/>
  <c r="DI84" i="15" s="1"/>
  <c r="CU67" i="24" l="1"/>
  <c r="DJ84" i="15" s="1"/>
  <c r="DM105" i="14"/>
  <c r="DN105" i="15"/>
  <c r="DO160" i="14"/>
  <c r="DP160" i="15"/>
  <c r="DM135" i="14"/>
  <c r="DT14" i="23"/>
  <c r="DJ82" i="15"/>
  <c r="DJ84" i="14"/>
  <c r="DJ82" i="14" s="1"/>
  <c r="DK97" i="14"/>
  <c r="CV64" i="24"/>
  <c r="CV35" i="24"/>
  <c r="CV37" i="24" s="1"/>
  <c r="DK93" i="15" s="1"/>
  <c r="CV20" i="24"/>
  <c r="CV53" i="24"/>
  <c r="CV55" i="24" s="1"/>
  <c r="CV65" i="24"/>
  <c r="CV66" i="24"/>
  <c r="DJ92" i="15"/>
  <c r="DJ93" i="14"/>
  <c r="DJ92" i="14" s="1"/>
  <c r="DQ10" i="23"/>
  <c r="DJ11" i="14"/>
  <c r="DJ30" i="14" s="1"/>
  <c r="DJ22" i="15"/>
  <c r="DR13" i="23"/>
  <c r="DK97" i="15"/>
  <c r="DN145" i="14"/>
  <c r="DN144" i="14" s="1"/>
  <c r="DN144" i="15"/>
  <c r="DN135" i="15" s="1"/>
  <c r="DO145" i="15"/>
  <c r="DK181" i="15"/>
  <c r="DK182" i="14"/>
  <c r="DK181" i="14" s="1"/>
  <c r="CU54" i="24"/>
  <c r="CU36" i="24"/>
  <c r="C16" i="3"/>
  <c r="K27" i="13"/>
  <c r="DQ9" i="23"/>
  <c r="DJ13" i="14"/>
  <c r="DJ31" i="14" s="1"/>
  <c r="DK164" i="14"/>
  <c r="DK163" i="14" s="1"/>
  <c r="DK162" i="14" s="1"/>
  <c r="DK163" i="15"/>
  <c r="DK162" i="15" s="1"/>
  <c r="E11" i="3"/>
  <c r="D11" i="3"/>
  <c r="DK26" i="14"/>
  <c r="D26" i="14" s="1"/>
  <c r="DK14" i="15"/>
  <c r="DK14" i="14" s="1"/>
  <c r="DJ228" i="15"/>
  <c r="DJ233" i="15" s="1"/>
  <c r="DJ232" i="15" s="1"/>
  <c r="CV6" i="22"/>
  <c r="DJ32" i="14"/>
  <c r="C9" i="3"/>
  <c r="K16" i="13"/>
  <c r="DL176" i="14"/>
  <c r="DL174" i="14" s="1"/>
  <c r="DL174" i="15"/>
  <c r="DM176" i="15"/>
  <c r="DG9" i="14"/>
  <c r="DG8" i="14" s="1"/>
  <c r="AQ13" i="13"/>
  <c r="DK25" i="14"/>
  <c r="D25" i="14" s="1"/>
  <c r="I30" i="3" s="1"/>
  <c r="DK13" i="15"/>
  <c r="DR118" i="14"/>
  <c r="DR116" i="14" s="1"/>
  <c r="DR115" i="14" s="1"/>
  <c r="DR116" i="15"/>
  <c r="DR115" i="15" s="1"/>
  <c r="DS118" i="15"/>
  <c r="DG49" i="21"/>
  <c r="DG8" i="15"/>
  <c r="CS23" i="22"/>
  <c r="DG209" i="15"/>
  <c r="DG209" i="14" s="1"/>
  <c r="DO86" i="15"/>
  <c r="DO90" i="14"/>
  <c r="DO86" i="14" s="1"/>
  <c r="DP90" i="15"/>
  <c r="DK11" i="15"/>
  <c r="DK24" i="14"/>
  <c r="D24" i="14" s="1"/>
  <c r="H26" i="3" s="1"/>
  <c r="DL124" i="14"/>
  <c r="DS12" i="23"/>
  <c r="DM124" i="15"/>
  <c r="CT23" i="22"/>
  <c r="DH8" i="15"/>
  <c r="DH49" i="21"/>
  <c r="C6" i="3"/>
  <c r="K14" i="13"/>
  <c r="DK226" i="15"/>
  <c r="CW5" i="22"/>
  <c r="CW15" i="22" s="1"/>
  <c r="DK23" i="14"/>
  <c r="CU7" i="22"/>
  <c r="CU16" i="22"/>
  <c r="CU17" i="22" s="1"/>
  <c r="CU18" i="22" s="1"/>
  <c r="DI82" i="15"/>
  <c r="DI74" i="15" s="1"/>
  <c r="DI84" i="14"/>
  <c r="DI82" i="14" s="1"/>
  <c r="E50" i="1"/>
  <c r="C28" i="8"/>
  <c r="DN98" i="15"/>
  <c r="DN102" i="14"/>
  <c r="DN98" i="14" s="1"/>
  <c r="DO102" i="15"/>
  <c r="DS2" i="23"/>
  <c r="DR48" i="23"/>
  <c r="DR56" i="23"/>
  <c r="DR38" i="23"/>
  <c r="DR39" i="23"/>
  <c r="DR55" i="23"/>
  <c r="DR64" i="23"/>
  <c r="DR47" i="23"/>
  <c r="DR35" i="23"/>
  <c r="DR36" i="23"/>
  <c r="DR53" i="23"/>
  <c r="DR52" i="23"/>
  <c r="DR37" i="23"/>
  <c r="DR54" i="23"/>
  <c r="DL104" i="14"/>
  <c r="DL103" i="14" s="1"/>
  <c r="DL103" i="15"/>
  <c r="DM104" i="15"/>
  <c r="DI227" i="15"/>
  <c r="DI231" i="15" s="1"/>
  <c r="DI230" i="15" s="1"/>
  <c r="DI10" i="15" s="1"/>
  <c r="DL26" i="15"/>
  <c r="DL3" i="15"/>
  <c r="DL113" i="15" s="1"/>
  <c r="DL113" i="14" s="1"/>
  <c r="DL29" i="15"/>
  <c r="DL30" i="15"/>
  <c r="DL31" i="15"/>
  <c r="DL93" i="15"/>
  <c r="DL164" i="15"/>
  <c r="DL165" i="15"/>
  <c r="DL165" i="14" s="1"/>
  <c r="DL170" i="15"/>
  <c r="DL170" i="14" s="1"/>
  <c r="DM6" i="15"/>
  <c r="DL221" i="15"/>
  <c r="DL23" i="15"/>
  <c r="DL234" i="15"/>
  <c r="DL24" i="15"/>
  <c r="DL1" i="15"/>
  <c r="DL25" i="15"/>
  <c r="DL32" i="15"/>
  <c r="DL182" i="15"/>
  <c r="DL2" i="15"/>
  <c r="DO105" i="15" l="1"/>
  <c r="DN105" i="14"/>
  <c r="DP160" i="14"/>
  <c r="DQ160" i="15"/>
  <c r="DJ74" i="15"/>
  <c r="DL97" i="14"/>
  <c r="DO102" i="14"/>
  <c r="DO98" i="14" s="1"/>
  <c r="DO98" i="15"/>
  <c r="DP102" i="15"/>
  <c r="DM174" i="15"/>
  <c r="DM176" i="14"/>
  <c r="DM174" i="14" s="1"/>
  <c r="DN176" i="15"/>
  <c r="CV54" i="24"/>
  <c r="CV36" i="24"/>
  <c r="DK92" i="15"/>
  <c r="DK93" i="14"/>
  <c r="DK92" i="14" s="1"/>
  <c r="DK11" i="14"/>
  <c r="DK30" i="14" s="1"/>
  <c r="DR10" i="23"/>
  <c r="BE94" i="3"/>
  <c r="D23" i="14"/>
  <c r="H25" i="3" s="1"/>
  <c r="I25" i="3" s="1"/>
  <c r="DI22" i="14"/>
  <c r="B4" i="26"/>
  <c r="O30" i="3"/>
  <c r="E9" i="3"/>
  <c r="D9" i="3"/>
  <c r="DM31" i="15"/>
  <c r="DM32" i="15"/>
  <c r="DM93" i="15"/>
  <c r="DM164" i="15"/>
  <c r="DM170" i="15"/>
  <c r="DM170" i="14" s="1"/>
  <c r="DM182" i="15"/>
  <c r="DM221" i="15"/>
  <c r="DM234" i="15"/>
  <c r="DN6" i="15"/>
  <c r="DM1" i="15"/>
  <c r="DM25" i="15"/>
  <c r="DM26" i="15"/>
  <c r="DM29" i="15"/>
  <c r="DM24" i="15"/>
  <c r="DM30" i="15"/>
  <c r="DM165" i="15"/>
  <c r="DM165" i="14" s="1"/>
  <c r="DM2" i="15"/>
  <c r="DM3" i="15"/>
  <c r="DM113" i="15" s="1"/>
  <c r="DM113" i="14" s="1"/>
  <c r="DM23" i="15"/>
  <c r="DL163" i="15"/>
  <c r="DL162" i="15" s="1"/>
  <c r="DL164" i="14"/>
  <c r="DL163" i="14" s="1"/>
  <c r="DL162" i="14" s="1"/>
  <c r="DK228" i="15"/>
  <c r="DK233" i="15" s="1"/>
  <c r="DK232" i="15" s="1"/>
  <c r="CW6" i="22"/>
  <c r="DJ227" i="15"/>
  <c r="DJ231" i="15" s="1"/>
  <c r="DJ230" i="15" s="1"/>
  <c r="DJ10" i="15" s="1"/>
  <c r="DJ74" i="14"/>
  <c r="DQ15" i="23"/>
  <c r="DS116" i="15"/>
  <c r="DS115" i="15" s="1"/>
  <c r="DS118" i="14"/>
  <c r="DS116" i="14" s="1"/>
  <c r="DS115" i="14" s="1"/>
  <c r="DT118" i="15"/>
  <c r="CV7" i="22"/>
  <c r="CV16" i="22"/>
  <c r="CV17" i="22" s="1"/>
  <c r="CV18" i="22" s="1"/>
  <c r="CX5" i="22"/>
  <c r="CX15" i="22" s="1"/>
  <c r="DL23" i="14"/>
  <c r="DL29" i="14" s="1"/>
  <c r="DL226" i="15"/>
  <c r="E6" i="3"/>
  <c r="O26" i="3"/>
  <c r="B3" i="26"/>
  <c r="D6" i="3"/>
  <c r="DO144" i="15"/>
  <c r="DO135" i="15" s="1"/>
  <c r="DO145" i="14"/>
  <c r="DO144" i="14" s="1"/>
  <c r="DP145" i="15"/>
  <c r="DP15" i="23"/>
  <c r="DI74" i="14"/>
  <c r="DL93" i="14"/>
  <c r="DL92" i="14" s="1"/>
  <c r="DL74" i="14" s="1"/>
  <c r="DL92" i="15"/>
  <c r="DL74" i="15" s="1"/>
  <c r="DK29" i="14"/>
  <c r="DK32" i="14"/>
  <c r="D16" i="3"/>
  <c r="E16" i="3"/>
  <c r="E4" i="26"/>
  <c r="DN135" i="14"/>
  <c r="DU14" i="23"/>
  <c r="DL181" i="15"/>
  <c r="DL182" i="14"/>
  <c r="DL181" i="14" s="1"/>
  <c r="DP86" i="15"/>
  <c r="DP90" i="14"/>
  <c r="DP86" i="14" s="1"/>
  <c r="DQ90" i="15"/>
  <c r="DK22" i="15"/>
  <c r="DL26" i="14"/>
  <c r="DL14" i="15"/>
  <c r="DL14" i="14" s="1"/>
  <c r="DR9" i="23"/>
  <c r="DK13" i="14"/>
  <c r="DK31" i="14" s="1"/>
  <c r="DL13" i="15"/>
  <c r="DL25" i="14"/>
  <c r="DI9" i="15"/>
  <c r="DI10" i="14"/>
  <c r="DI9" i="14" s="1"/>
  <c r="DI8" i="14" s="1"/>
  <c r="DP11" i="23"/>
  <c r="DT12" i="23"/>
  <c r="DM124" i="14"/>
  <c r="DN124" i="15"/>
  <c r="CV67" i="24"/>
  <c r="DK84" i="15" s="1"/>
  <c r="AQ12" i="13"/>
  <c r="AQ11" i="13" s="1"/>
  <c r="AQ18" i="13" s="1"/>
  <c r="I13" i="13"/>
  <c r="DM104" i="14"/>
  <c r="DM103" i="14" s="1"/>
  <c r="DM97" i="14" s="1"/>
  <c r="DM103" i="15"/>
  <c r="DN104" i="15"/>
  <c r="DL24" i="14"/>
  <c r="DL11" i="15"/>
  <c r="DS13" i="23"/>
  <c r="DL97" i="15"/>
  <c r="DS56" i="23"/>
  <c r="DS64" i="23"/>
  <c r="DS47" i="23"/>
  <c r="DT2" i="23"/>
  <c r="DS38" i="23"/>
  <c r="DS55" i="23"/>
  <c r="DS48" i="23"/>
  <c r="DS39" i="23"/>
  <c r="DS35" i="23"/>
  <c r="DS36" i="23"/>
  <c r="DS53" i="23"/>
  <c r="DS52" i="23"/>
  <c r="DS37" i="23"/>
  <c r="DS54" i="23"/>
  <c r="DH209" i="15"/>
  <c r="DH209" i="14" s="1"/>
  <c r="BE95" i="3" l="1"/>
  <c r="DO105" i="14"/>
  <c r="DP105" i="15"/>
  <c r="DQ160" i="14"/>
  <c r="DR160" i="15"/>
  <c r="DL32" i="14"/>
  <c r="DN32" i="15"/>
  <c r="DN93" i="15"/>
  <c r="DN164" i="15"/>
  <c r="DN165" i="15"/>
  <c r="DN165" i="14" s="1"/>
  <c r="DN170" i="15"/>
  <c r="DN170" i="14" s="1"/>
  <c r="DN182" i="15"/>
  <c r="DO6" i="15"/>
  <c r="DN221" i="15"/>
  <c r="DN23" i="15"/>
  <c r="DM22" i="15" s="1"/>
  <c r="DN234" i="15"/>
  <c r="DN26" i="15"/>
  <c r="DN3" i="15"/>
  <c r="DN113" i="15" s="1"/>
  <c r="DN113" i="14" s="1"/>
  <c r="DN29" i="15"/>
  <c r="DN30" i="15"/>
  <c r="DN24" i="15"/>
  <c r="DN25" i="15"/>
  <c r="DN31" i="15"/>
  <c r="DN1" i="15"/>
  <c r="DN2" i="15"/>
  <c r="DT55" i="23"/>
  <c r="DU2" i="23"/>
  <c r="DT56" i="23"/>
  <c r="DT48" i="23"/>
  <c r="DT38" i="23"/>
  <c r="DT47" i="23"/>
  <c r="DT39" i="23"/>
  <c r="DT64" i="23"/>
  <c r="DT36" i="23"/>
  <c r="DT53" i="23"/>
  <c r="DT54" i="23"/>
  <c r="DT35" i="23"/>
  <c r="DT52" i="23"/>
  <c r="DT37" i="23"/>
  <c r="I12" i="13"/>
  <c r="I11" i="13" s="1"/>
  <c r="I18" i="13" s="1"/>
  <c r="C9" i="10" s="1"/>
  <c r="C5" i="3"/>
  <c r="K13" i="13"/>
  <c r="K12" i="13" s="1"/>
  <c r="K11" i="13" s="1"/>
  <c r="K18" i="13" s="1"/>
  <c r="DS9" i="23"/>
  <c r="DL13" i="14"/>
  <c r="DL31" i="14" s="1"/>
  <c r="DT118" i="14"/>
  <c r="DT116" i="14" s="1"/>
  <c r="DT115" i="14" s="1"/>
  <c r="DT116" i="15"/>
  <c r="DT115" i="15" s="1"/>
  <c r="DU118" i="15"/>
  <c r="DP144" i="15"/>
  <c r="DP135" i="15" s="1"/>
  <c r="DP145" i="14"/>
  <c r="DP144" i="14" s="1"/>
  <c r="DQ145" i="15"/>
  <c r="DV14" i="23"/>
  <c r="DO135" i="14"/>
  <c r="DM181" i="15"/>
  <c r="DM182" i="14"/>
  <c r="DM181" i="14" s="1"/>
  <c r="DK82" i="15"/>
  <c r="DK74" i="15" s="1"/>
  <c r="DK84" i="14"/>
  <c r="P84" i="15"/>
  <c r="DJ22" i="14"/>
  <c r="DN174" i="15"/>
  <c r="DN176" i="14"/>
  <c r="DN174" i="14" s="1"/>
  <c r="DO176" i="15"/>
  <c r="DM164" i="14"/>
  <c r="DM163" i="14" s="1"/>
  <c r="DM162" i="14" s="1"/>
  <c r="DM163" i="15"/>
  <c r="DM162" i="15" s="1"/>
  <c r="DM23" i="14"/>
  <c r="DM226" i="15"/>
  <c r="CY5" i="22"/>
  <c r="CY15" i="22" s="1"/>
  <c r="DM93" i="14"/>
  <c r="DM92" i="14" s="1"/>
  <c r="DM74" i="14" s="1"/>
  <c r="DM92" i="15"/>
  <c r="DM74" i="15" s="1"/>
  <c r="DS10" i="23"/>
  <c r="DL11" i="14"/>
  <c r="DL30" i="14" s="1"/>
  <c r="DQ11" i="23"/>
  <c r="DJ9" i="15"/>
  <c r="DJ10" i="14"/>
  <c r="DJ9" i="14" s="1"/>
  <c r="DJ8" i="14" s="1"/>
  <c r="DU12" i="23"/>
  <c r="DN124" i="14"/>
  <c r="DO124" i="15"/>
  <c r="DK227" i="15"/>
  <c r="DK231" i="15" s="1"/>
  <c r="DK230" i="15" s="1"/>
  <c r="DK10" i="15" s="1"/>
  <c r="DP98" i="15"/>
  <c r="DP102" i="14"/>
  <c r="DP98" i="14" s="1"/>
  <c r="DQ102" i="15"/>
  <c r="DQ90" i="14"/>
  <c r="DQ86" i="14" s="1"/>
  <c r="DQ86" i="15"/>
  <c r="DR90" i="15"/>
  <c r="CW7" i="22"/>
  <c r="CW16" i="22"/>
  <c r="CW17" i="22" s="1"/>
  <c r="CW18" i="22" s="1"/>
  <c r="CX6" i="22"/>
  <c r="DL228" i="15"/>
  <c r="DL233" i="15" s="1"/>
  <c r="DL232" i="15" s="1"/>
  <c r="DM24" i="14"/>
  <c r="DM11" i="15"/>
  <c r="DL22" i="15"/>
  <c r="DM26" i="14"/>
  <c r="DM14" i="15"/>
  <c r="DM14" i="14" s="1"/>
  <c r="DN104" i="14"/>
  <c r="DN103" i="14" s="1"/>
  <c r="DN97" i="14" s="1"/>
  <c r="DN103" i="15"/>
  <c r="DO104" i="15"/>
  <c r="DI49" i="21"/>
  <c r="CU23" i="22"/>
  <c r="DI8" i="15"/>
  <c r="DI209" i="15"/>
  <c r="DI209" i="14" s="1"/>
  <c r="DM25" i="14"/>
  <c r="DM13" i="15"/>
  <c r="DT13" i="23"/>
  <c r="DM97" i="15"/>
  <c r="DP105" i="14" l="1"/>
  <c r="DQ105" i="15"/>
  <c r="DR160" i="14"/>
  <c r="DS160" i="15"/>
  <c r="BE96" i="3"/>
  <c r="DM32" i="14"/>
  <c r="DJ209" i="15"/>
  <c r="DJ209" i="14" s="1"/>
  <c r="DL227" i="15"/>
  <c r="DL231" i="15" s="1"/>
  <c r="DL230" i="15" s="1"/>
  <c r="DL10" i="15" s="1"/>
  <c r="DL9" i="15" s="1"/>
  <c r="DK82" i="14"/>
  <c r="P84" i="14"/>
  <c r="CZ5" i="22"/>
  <c r="CZ15" i="22" s="1"/>
  <c r="DN23" i="14"/>
  <c r="DN226" i="15"/>
  <c r="DK22" i="14"/>
  <c r="DU55" i="23"/>
  <c r="DU48" i="23"/>
  <c r="DU56" i="23"/>
  <c r="DU64" i="23"/>
  <c r="DV2" i="23"/>
  <c r="DU38" i="23"/>
  <c r="DU39" i="23"/>
  <c r="DU47" i="23"/>
  <c r="DU36" i="23"/>
  <c r="DU35" i="23"/>
  <c r="DU52" i="23"/>
  <c r="DU53" i="23"/>
  <c r="DU37" i="23"/>
  <c r="DU54" i="23"/>
  <c r="DM29" i="14"/>
  <c r="DO165" i="15"/>
  <c r="DO165" i="14" s="1"/>
  <c r="DO170" i="15"/>
  <c r="DO170" i="14" s="1"/>
  <c r="DO182" i="15"/>
  <c r="DO221" i="15"/>
  <c r="DP6" i="15"/>
  <c r="DO1" i="15"/>
  <c r="DO23" i="15"/>
  <c r="DN22" i="15" s="1"/>
  <c r="DO2" i="15"/>
  <c r="DO24" i="15"/>
  <c r="DO3" i="15"/>
  <c r="DO113" i="15" s="1"/>
  <c r="DO113" i="14" s="1"/>
  <c r="DO25" i="15"/>
  <c r="DO26" i="15"/>
  <c r="DO31" i="15"/>
  <c r="DO32" i="15"/>
  <c r="DO93" i="15"/>
  <c r="DO29" i="15"/>
  <c r="DO30" i="15"/>
  <c r="DO164" i="15"/>
  <c r="DO234" i="15"/>
  <c r="R84" i="15"/>
  <c r="R82" i="15" s="1"/>
  <c r="P82" i="15"/>
  <c r="D5" i="3"/>
  <c r="O25" i="3"/>
  <c r="F21" i="1"/>
  <c r="M20" i="1" s="1"/>
  <c r="C4" i="3"/>
  <c r="E5" i="3"/>
  <c r="B2" i="26"/>
  <c r="DN181" i="15"/>
  <c r="DN182" i="14"/>
  <c r="DN181" i="14" s="1"/>
  <c r="DM13" i="14"/>
  <c r="DM31" i="14" s="1"/>
  <c r="DT9" i="23"/>
  <c r="DJ49" i="21"/>
  <c r="CV23" i="22"/>
  <c r="DJ8" i="15"/>
  <c r="BE97" i="3"/>
  <c r="DT10" i="23"/>
  <c r="DM11" i="14"/>
  <c r="DM30" i="14" s="1"/>
  <c r="DR86" i="15"/>
  <c r="DR90" i="14"/>
  <c r="DR86" i="14" s="1"/>
  <c r="DS90" i="15"/>
  <c r="DN164" i="14"/>
  <c r="DN163" i="14" s="1"/>
  <c r="DN162" i="14" s="1"/>
  <c r="DN163" i="15"/>
  <c r="DN162" i="15" s="1"/>
  <c r="DN93" i="14"/>
  <c r="DN92" i="14" s="1"/>
  <c r="DN74" i="14" s="1"/>
  <c r="DN92" i="15"/>
  <c r="DN74" i="15" s="1"/>
  <c r="CX7" i="22"/>
  <c r="CX16" i="22"/>
  <c r="CX17" i="22" s="1"/>
  <c r="CX18" i="22" s="1"/>
  <c r="DO176" i="14"/>
  <c r="DO174" i="14" s="1"/>
  <c r="DO174" i="15"/>
  <c r="DP176" i="15"/>
  <c r="DN25" i="14"/>
  <c r="DN13" i="15"/>
  <c r="DQ102" i="14"/>
  <c r="DQ98" i="14" s="1"/>
  <c r="DQ98" i="15"/>
  <c r="DR102" i="15"/>
  <c r="DQ144" i="15"/>
  <c r="DQ135" i="15" s="1"/>
  <c r="DQ145" i="14"/>
  <c r="DQ144" i="14" s="1"/>
  <c r="DR145" i="15"/>
  <c r="DN24" i="14"/>
  <c r="DN11" i="15"/>
  <c r="DO103" i="15"/>
  <c r="DO104" i="14"/>
  <c r="DO103" i="14" s="1"/>
  <c r="DP104" i="15"/>
  <c r="DP135" i="14"/>
  <c r="DW14" i="23"/>
  <c r="DU13" i="23"/>
  <c r="DN97" i="15"/>
  <c r="DM228" i="15"/>
  <c r="DM233" i="15" s="1"/>
  <c r="DM232" i="15" s="1"/>
  <c r="CY6" i="22"/>
  <c r="DN29" i="14"/>
  <c r="DR11" i="23"/>
  <c r="DK9" i="15"/>
  <c r="DK10" i="14"/>
  <c r="DK9" i="14" s="1"/>
  <c r="DK8" i="14" s="1"/>
  <c r="DU116" i="15"/>
  <c r="DU115" i="15" s="1"/>
  <c r="DU118" i="14"/>
  <c r="DU116" i="14" s="1"/>
  <c r="DU115" i="14" s="1"/>
  <c r="DV118" i="15"/>
  <c r="DO124" i="14"/>
  <c r="DV12" i="23"/>
  <c r="DP124" i="15"/>
  <c r="DL22" i="14"/>
  <c r="DN26" i="14"/>
  <c r="DN14" i="15"/>
  <c r="DN14" i="14" s="1"/>
  <c r="DO97" i="14" l="1"/>
  <c r="DQ105" i="14"/>
  <c r="DR105" i="15"/>
  <c r="DS160" i="14"/>
  <c r="DT160" i="15"/>
  <c r="DS11" i="23"/>
  <c r="DL10" i="14"/>
  <c r="DL9" i="14" s="1"/>
  <c r="DL8" i="14" s="1"/>
  <c r="DN32" i="14"/>
  <c r="DU10" i="23"/>
  <c r="DN11" i="14"/>
  <c r="DN30" i="14" s="1"/>
  <c r="DO181" i="15"/>
  <c r="DO182" i="14"/>
  <c r="DO181" i="14" s="1"/>
  <c r="DV55" i="23"/>
  <c r="DV56" i="23"/>
  <c r="DW2" i="23"/>
  <c r="DV38" i="23"/>
  <c r="DV39" i="23"/>
  <c r="DV64" i="23"/>
  <c r="DV48" i="23"/>
  <c r="DV47" i="23"/>
  <c r="DV52" i="23"/>
  <c r="DV35" i="23"/>
  <c r="DV36" i="23"/>
  <c r="DV53" i="23"/>
  <c r="DV37" i="23"/>
  <c r="DV54" i="23"/>
  <c r="DR144" i="15"/>
  <c r="DR135" i="15" s="1"/>
  <c r="DR145" i="14"/>
  <c r="DR144" i="14" s="1"/>
  <c r="DS145" i="15"/>
  <c r="DO164" i="14"/>
  <c r="DO163" i="14" s="1"/>
  <c r="DO162" i="14" s="1"/>
  <c r="DO163" i="15"/>
  <c r="DO162" i="15" s="1"/>
  <c r="DX14" i="23"/>
  <c r="DQ135" i="14"/>
  <c r="CZ6" i="22"/>
  <c r="DN228" i="15"/>
  <c r="DN233" i="15" s="1"/>
  <c r="DN232" i="15" s="1"/>
  <c r="DW12" i="23"/>
  <c r="DP124" i="14"/>
  <c r="DQ124" i="15"/>
  <c r="CY16" i="22"/>
  <c r="CY17" i="22" s="1"/>
  <c r="CY18" i="22" s="1"/>
  <c r="CY7" i="22"/>
  <c r="DR98" i="15"/>
  <c r="DR102" i="14"/>
  <c r="DR98" i="14" s="1"/>
  <c r="DS102" i="15"/>
  <c r="DO93" i="14"/>
  <c r="DO92" i="14" s="1"/>
  <c r="DO74" i="14" s="1"/>
  <c r="DO92" i="15"/>
  <c r="DO74" i="15" s="1"/>
  <c r="DM227" i="15"/>
  <c r="DM231" i="15" s="1"/>
  <c r="DM230" i="15" s="1"/>
  <c r="DM10" i="15" s="1"/>
  <c r="DL49" i="21"/>
  <c r="CX23" i="22"/>
  <c r="DL8" i="15"/>
  <c r="DS90" i="14"/>
  <c r="DS86" i="14" s="1"/>
  <c r="DS86" i="15"/>
  <c r="DT90" i="15"/>
  <c r="D4" i="3"/>
  <c r="E4" i="3"/>
  <c r="A6" i="1"/>
  <c r="P82" i="14"/>
  <c r="R84" i="14"/>
  <c r="R82" i="14" s="1"/>
  <c r="DV116" i="15"/>
  <c r="DV115" i="15" s="1"/>
  <c r="DV118" i="14"/>
  <c r="DV116" i="14" s="1"/>
  <c r="DV115" i="14" s="1"/>
  <c r="DW118" i="15"/>
  <c r="DO26" i="14"/>
  <c r="DO14" i="15"/>
  <c r="DO14" i="14" s="1"/>
  <c r="DR15" i="23"/>
  <c r="DK74" i="14"/>
  <c r="DO25" i="14"/>
  <c r="DO13" i="15"/>
  <c r="DU9" i="23"/>
  <c r="DN13" i="14"/>
  <c r="DN31" i="14" s="1"/>
  <c r="DO24" i="14"/>
  <c r="DO11" i="15"/>
  <c r="DK49" i="21"/>
  <c r="CW23" i="22"/>
  <c r="DK8" i="15"/>
  <c r="DK209" i="15"/>
  <c r="DK209" i="14" s="1"/>
  <c r="DP103" i="15"/>
  <c r="DP104" i="14"/>
  <c r="DP103" i="14" s="1"/>
  <c r="DQ104" i="15"/>
  <c r="DP174" i="15"/>
  <c r="DP176" i="14"/>
  <c r="DP174" i="14" s="1"/>
  <c r="DQ176" i="15"/>
  <c r="DO226" i="15"/>
  <c r="DA5" i="22"/>
  <c r="DA15" i="22" s="1"/>
  <c r="DO23" i="14"/>
  <c r="DV13" i="23"/>
  <c r="DO97" i="15"/>
  <c r="DP170" i="15"/>
  <c r="DP170" i="14" s="1"/>
  <c r="DP182" i="15"/>
  <c r="DQ6" i="15"/>
  <c r="DP221" i="15"/>
  <c r="DP24" i="15"/>
  <c r="DP1" i="15"/>
  <c r="DP25" i="15"/>
  <c r="DP2" i="15"/>
  <c r="DP26" i="15"/>
  <c r="DP3" i="15"/>
  <c r="DP113" i="15" s="1"/>
  <c r="DP113" i="14" s="1"/>
  <c r="DP29" i="15"/>
  <c r="DP30" i="15"/>
  <c r="DP93" i="15"/>
  <c r="DP164" i="15"/>
  <c r="DP165" i="15"/>
  <c r="DP165" i="14" s="1"/>
  <c r="DP23" i="15"/>
  <c r="DP31" i="15"/>
  <c r="DP32" i="15"/>
  <c r="DP234" i="15"/>
  <c r="DL209" i="15" l="1"/>
  <c r="DL209" i="14" s="1"/>
  <c r="DR105" i="14"/>
  <c r="DS105" i="15"/>
  <c r="DT160" i="14"/>
  <c r="DU160" i="15"/>
  <c r="DO32" i="14"/>
  <c r="DP24" i="14"/>
  <c r="DP11" i="15"/>
  <c r="BE98" i="3"/>
  <c r="DN227" i="15"/>
  <c r="DN231" i="15" s="1"/>
  <c r="DN230" i="15" s="1"/>
  <c r="DN10" i="15" s="1"/>
  <c r="DQ31" i="15"/>
  <c r="DQ93" i="15"/>
  <c r="DQ164" i="15"/>
  <c r="DQ170" i="15"/>
  <c r="DQ170" i="14" s="1"/>
  <c r="DQ221" i="15"/>
  <c r="DQ234" i="15"/>
  <c r="DR6" i="15"/>
  <c r="DQ1" i="15"/>
  <c r="DQ25" i="15"/>
  <c r="DQ26" i="15"/>
  <c r="DQ29" i="15"/>
  <c r="DQ32" i="15"/>
  <c r="DQ165" i="15"/>
  <c r="DQ165" i="14" s="1"/>
  <c r="DQ182" i="15"/>
  <c r="DQ2" i="15"/>
  <c r="DQ3" i="15"/>
  <c r="DQ113" i="15" s="1"/>
  <c r="DQ113" i="14" s="1"/>
  <c r="DQ23" i="15"/>
  <c r="DP22" i="15" s="1"/>
  <c r="DQ24" i="15"/>
  <c r="DQ30" i="15"/>
  <c r="DP181" i="15"/>
  <c r="DP182" i="14"/>
  <c r="DP181" i="14" s="1"/>
  <c r="CZ7" i="22"/>
  <c r="CZ16" i="22"/>
  <c r="CZ17" i="22" s="1"/>
  <c r="CZ18" i="22" s="1"/>
  <c r="DM22" i="14"/>
  <c r="DS98" i="15"/>
  <c r="DS102" i="14"/>
  <c r="DS98" i="14" s="1"/>
  <c r="DT102" i="15"/>
  <c r="DB5" i="22"/>
  <c r="DB15" i="22" s="1"/>
  <c r="DP226" i="15"/>
  <c r="DP23" i="14"/>
  <c r="DP29" i="14" s="1"/>
  <c r="DV9" i="23"/>
  <c r="DO13" i="14"/>
  <c r="DO31" i="14" s="1"/>
  <c r="DW116" i="15"/>
  <c r="DW115" i="15" s="1"/>
  <c r="DW118" i="14"/>
  <c r="DW116" i="14" s="1"/>
  <c r="DW115" i="14" s="1"/>
  <c r="DX118" i="15"/>
  <c r="DP163" i="15"/>
  <c r="DP162" i="15" s="1"/>
  <c r="DP164" i="14"/>
  <c r="DP163" i="14" s="1"/>
  <c r="DP162" i="14" s="1"/>
  <c r="DO228" i="15"/>
  <c r="DO233" i="15" s="1"/>
  <c r="DO232" i="15" s="1"/>
  <c r="DA6" i="22"/>
  <c r="DO11" i="14"/>
  <c r="DO30" i="14" s="1"/>
  <c r="DV10" i="23"/>
  <c r="BE99" i="3"/>
  <c r="DO29" i="14"/>
  <c r="DW47" i="23"/>
  <c r="DW38" i="23"/>
  <c r="DX2" i="23"/>
  <c r="DW39" i="23"/>
  <c r="DW64" i="23"/>
  <c r="DW48" i="23"/>
  <c r="DW55" i="23"/>
  <c r="DW56" i="23"/>
  <c r="DW35" i="23"/>
  <c r="DW36" i="23"/>
  <c r="DW37" i="23"/>
  <c r="DW52" i="23"/>
  <c r="DW53" i="23"/>
  <c r="DW54" i="23"/>
  <c r="DP93" i="14"/>
  <c r="DP92" i="14" s="1"/>
  <c r="DP74" i="14" s="1"/>
  <c r="DP92" i="15"/>
  <c r="DP74" i="15" s="1"/>
  <c r="DS144" i="15"/>
  <c r="DS135" i="15" s="1"/>
  <c r="DS145" i="14"/>
  <c r="DS144" i="14" s="1"/>
  <c r="DT145" i="15"/>
  <c r="DQ174" i="15"/>
  <c r="DQ176" i="14"/>
  <c r="DQ174" i="14" s="1"/>
  <c r="DR176" i="15"/>
  <c r="DR135" i="14"/>
  <c r="DY14" i="23"/>
  <c r="DT86" i="15"/>
  <c r="DT90" i="14"/>
  <c r="DT86" i="14" s="1"/>
  <c r="DU90" i="15"/>
  <c r="DP14" i="15"/>
  <c r="DP14" i="14" s="1"/>
  <c r="DP26" i="14"/>
  <c r="DQ104" i="14"/>
  <c r="DQ103" i="14" s="1"/>
  <c r="DQ97" i="14" s="1"/>
  <c r="DQ103" i="15"/>
  <c r="DR104" i="15"/>
  <c r="AF30" i="23"/>
  <c r="Z30" i="23"/>
  <c r="AI30" i="23"/>
  <c r="H30" i="23"/>
  <c r="AC30" i="23"/>
  <c r="R30" i="23"/>
  <c r="J30" i="23"/>
  <c r="W30" i="23"/>
  <c r="X30" i="23"/>
  <c r="AE30" i="23"/>
  <c r="N30" i="23"/>
  <c r="AA30" i="23"/>
  <c r="M30" i="23"/>
  <c r="Y30" i="23"/>
  <c r="AK30" i="23"/>
  <c r="DT30" i="23"/>
  <c r="DX30" i="23"/>
  <c r="AD30" i="23"/>
  <c r="DW30" i="23"/>
  <c r="O30" i="23"/>
  <c r="DU30" i="23"/>
  <c r="P30" i="23"/>
  <c r="K30" i="23"/>
  <c r="V30" i="23"/>
  <c r="AG30" i="23"/>
  <c r="AJ30" i="23"/>
  <c r="I30" i="23"/>
  <c r="Q30" i="23"/>
  <c r="DS30" i="23"/>
  <c r="AH30" i="23"/>
  <c r="AL30" i="23"/>
  <c r="L30" i="23"/>
  <c r="F15" i="23"/>
  <c r="F30" i="23" s="1"/>
  <c r="AM30" i="23"/>
  <c r="U30" i="23"/>
  <c r="DV30" i="23"/>
  <c r="G30" i="23"/>
  <c r="T30" i="23"/>
  <c r="DY30" i="23"/>
  <c r="S30" i="23"/>
  <c r="AB30" i="23"/>
  <c r="DZ30" i="23"/>
  <c r="DR30" i="23"/>
  <c r="EA30" i="23"/>
  <c r="AN30" i="23"/>
  <c r="AO30" i="23"/>
  <c r="AQ30" i="23"/>
  <c r="AP30" i="23"/>
  <c r="AT30" i="23"/>
  <c r="AS30" i="23"/>
  <c r="AR30" i="23"/>
  <c r="AU30" i="23"/>
  <c r="AX30" i="23"/>
  <c r="AW30" i="23"/>
  <c r="AV30" i="23"/>
  <c r="BA30" i="23"/>
  <c r="AY30" i="23"/>
  <c r="BB30" i="23"/>
  <c r="AZ30" i="23"/>
  <c r="BC30" i="23"/>
  <c r="BD30" i="23"/>
  <c r="BG30" i="23"/>
  <c r="BE30" i="23"/>
  <c r="BF30" i="23"/>
  <c r="BK30" i="23"/>
  <c r="BH30" i="23"/>
  <c r="BJ30" i="23"/>
  <c r="BI30" i="23"/>
  <c r="BN30" i="23"/>
  <c r="BL30" i="23"/>
  <c r="BR30" i="23"/>
  <c r="BP30" i="23"/>
  <c r="BM30" i="23"/>
  <c r="BO30" i="23"/>
  <c r="BS30" i="23"/>
  <c r="BQ30" i="23"/>
  <c r="BU30" i="23"/>
  <c r="BV30" i="23"/>
  <c r="BT30" i="23"/>
  <c r="BX30" i="23"/>
  <c r="BZ30" i="23"/>
  <c r="CA30" i="23"/>
  <c r="BW30" i="23"/>
  <c r="BY30" i="23"/>
  <c r="CC30" i="23"/>
  <c r="CB30" i="23"/>
  <c r="CD30" i="23"/>
  <c r="CG30" i="23"/>
  <c r="CE30" i="23"/>
  <c r="CE132" i="23" s="1"/>
  <c r="CF30" i="23"/>
  <c r="CI30" i="23"/>
  <c r="CJ30" i="23"/>
  <c r="CH30" i="23"/>
  <c r="CK30" i="23"/>
  <c r="CN30" i="23"/>
  <c r="CM30" i="23"/>
  <c r="CL30" i="23"/>
  <c r="CO30" i="23"/>
  <c r="CP30" i="23"/>
  <c r="CS30" i="23"/>
  <c r="CQ30" i="23"/>
  <c r="CR30" i="23"/>
  <c r="CU30" i="23"/>
  <c r="CT30" i="23"/>
  <c r="CX30" i="23"/>
  <c r="CV30" i="23"/>
  <c r="CZ30" i="23"/>
  <c r="CW30" i="23"/>
  <c r="DB30" i="23"/>
  <c r="DA30" i="23"/>
  <c r="CY30" i="23"/>
  <c r="DC30" i="23"/>
  <c r="DE30" i="23"/>
  <c r="DD30" i="23"/>
  <c r="DH30" i="23"/>
  <c r="DF30" i="23"/>
  <c r="DL30" i="23"/>
  <c r="DQ30" i="23"/>
  <c r="DP30" i="23"/>
  <c r="DK30" i="23"/>
  <c r="DI30" i="23"/>
  <c r="DG30" i="23"/>
  <c r="DJ30" i="23"/>
  <c r="DM30" i="23"/>
  <c r="DM132" i="23" s="1"/>
  <c r="DN30" i="23"/>
  <c r="DO30" i="23"/>
  <c r="DM9" i="15"/>
  <c r="DT11" i="23"/>
  <c r="DM10" i="14"/>
  <c r="DM9" i="14" s="1"/>
  <c r="DM8" i="14" s="1"/>
  <c r="DP97" i="14"/>
  <c r="DX12" i="23"/>
  <c r="DQ124" i="14"/>
  <c r="DR124" i="15"/>
  <c r="DO22" i="15"/>
  <c r="DP13" i="15"/>
  <c r="DP25" i="14"/>
  <c r="DW13" i="23"/>
  <c r="DP97" i="15"/>
  <c r="DS105" i="14" l="1"/>
  <c r="DT105" i="15"/>
  <c r="DJ132" i="23"/>
  <c r="BM132" i="23"/>
  <c r="DK132" i="23"/>
  <c r="CT132" i="23"/>
  <c r="CG132" i="23"/>
  <c r="DI132" i="23"/>
  <c r="DI133" i="23" s="1"/>
  <c r="DP132" i="23"/>
  <c r="CU132" i="23"/>
  <c r="CD132" i="23"/>
  <c r="DQ132" i="23"/>
  <c r="CX132" i="23"/>
  <c r="CX133" i="23" s="1"/>
  <c r="DG132" i="23"/>
  <c r="DG131" i="23" s="1"/>
  <c r="DF132" i="23"/>
  <c r="DF131" i="23" s="1"/>
  <c r="CP132" i="23"/>
  <c r="CP133" i="23" s="1"/>
  <c r="CV132" i="23"/>
  <c r="CV131" i="23" s="1"/>
  <c r="DH132" i="23"/>
  <c r="DH131" i="23" s="1"/>
  <c r="DD132" i="23"/>
  <c r="CO132" i="23"/>
  <c r="CZ132" i="23"/>
  <c r="CL132" i="23"/>
  <c r="BK132" i="23"/>
  <c r="AT132" i="23"/>
  <c r="DC132" i="23"/>
  <c r="CM132" i="23"/>
  <c r="BX132" i="23"/>
  <c r="DE132" i="23"/>
  <c r="DO132" i="23"/>
  <c r="DO131" i="23" s="1"/>
  <c r="BZ132" i="23"/>
  <c r="BZ133" i="23" s="1"/>
  <c r="DN132" i="23"/>
  <c r="DN133" i="23" s="1"/>
  <c r="DB132" i="23"/>
  <c r="DB133" i="23" s="1"/>
  <c r="CH132" i="23"/>
  <c r="CH133" i="23" s="1"/>
  <c r="DU160" i="14"/>
  <c r="DV160" i="15"/>
  <c r="CF132" i="23"/>
  <c r="BO132" i="23"/>
  <c r="AY132" i="23"/>
  <c r="BP132" i="23"/>
  <c r="BA132" i="23"/>
  <c r="BA133" i="23" s="1"/>
  <c r="BR132" i="23"/>
  <c r="AV132" i="23"/>
  <c r="DL132" i="23"/>
  <c r="CA132" i="23"/>
  <c r="BF132" i="23"/>
  <c r="BF133" i="23" s="1"/>
  <c r="CY132" i="23"/>
  <c r="CY131" i="23" s="1"/>
  <c r="CN132" i="23"/>
  <c r="CN133" i="23" s="1"/>
  <c r="S132" i="23"/>
  <c r="S133" i="23" s="1"/>
  <c r="V132" i="23"/>
  <c r="DY132" i="23"/>
  <c r="DY133" i="23" s="1"/>
  <c r="CR132" i="23"/>
  <c r="CR131" i="23" s="1"/>
  <c r="CB132" i="23"/>
  <c r="BL132" i="23"/>
  <c r="AW132" i="23"/>
  <c r="CQ132" i="23"/>
  <c r="BH132" i="23"/>
  <c r="AS132" i="23"/>
  <c r="AP132" i="23"/>
  <c r="AP131" i="23" s="1"/>
  <c r="L132" i="23"/>
  <c r="L131" i="23" s="1"/>
  <c r="DA132" i="23"/>
  <c r="DA133" i="23" s="1"/>
  <c r="CK132" i="23"/>
  <c r="CK133" i="23" s="1"/>
  <c r="BV132" i="23"/>
  <c r="BV133" i="23" s="1"/>
  <c r="BG132" i="23"/>
  <c r="BG131" i="23" s="1"/>
  <c r="BU132" i="23"/>
  <c r="BU133" i="23" s="1"/>
  <c r="CW132" i="23"/>
  <c r="CW133" i="23" s="1"/>
  <c r="T132" i="23"/>
  <c r="T131" i="23" s="1"/>
  <c r="AO132" i="23"/>
  <c r="AO133" i="23" s="1"/>
  <c r="DN22" i="14"/>
  <c r="CS132" i="23"/>
  <c r="CJ132" i="23"/>
  <c r="W132" i="23"/>
  <c r="K132" i="23"/>
  <c r="K131" i="23" s="1"/>
  <c r="J132" i="23"/>
  <c r="P132" i="23"/>
  <c r="R132" i="23"/>
  <c r="CC132" i="23"/>
  <c r="BN132" i="23"/>
  <c r="BN131" i="23" s="1"/>
  <c r="AX132" i="23"/>
  <c r="AX131" i="23" s="1"/>
  <c r="DU132" i="23"/>
  <c r="DU131" i="23" s="1"/>
  <c r="AC132" i="23"/>
  <c r="AC133" i="23" s="1"/>
  <c r="BY132" i="23"/>
  <c r="BY131" i="23" s="1"/>
  <c r="BI132" i="23"/>
  <c r="BI133" i="23" s="1"/>
  <c r="AU132" i="23"/>
  <c r="AU131" i="23" s="1"/>
  <c r="DV132" i="23"/>
  <c r="O132" i="23"/>
  <c r="BW132" i="23"/>
  <c r="BJ132" i="23"/>
  <c r="AR132" i="23"/>
  <c r="AR133" i="23" s="1"/>
  <c r="AR131" i="23" s="1"/>
  <c r="AM132" i="23"/>
  <c r="DT132" i="23"/>
  <c r="DT131" i="23" s="1"/>
  <c r="BT132" i="23"/>
  <c r="BT131" i="23" s="1"/>
  <c r="BE132" i="23"/>
  <c r="BE133" i="23" s="1"/>
  <c r="AQ132" i="23"/>
  <c r="AQ131" i="23" s="1"/>
  <c r="AL132" i="23"/>
  <c r="AL133" i="23" s="1"/>
  <c r="AK132" i="23"/>
  <c r="AK131" i="23" s="1"/>
  <c r="AH132" i="23"/>
  <c r="AH131" i="23" s="1"/>
  <c r="Y132" i="23"/>
  <c r="Y133" i="23" s="1"/>
  <c r="BD132" i="23"/>
  <c r="BD131" i="23" s="1"/>
  <c r="BQ132" i="23"/>
  <c r="BQ131" i="23" s="1"/>
  <c r="BC132" i="23"/>
  <c r="BC131" i="23" s="1"/>
  <c r="EA132" i="23"/>
  <c r="Q132" i="23"/>
  <c r="Q133" i="23" s="1"/>
  <c r="AA132" i="23"/>
  <c r="AA131" i="23" s="1"/>
  <c r="CI132" i="23"/>
  <c r="CI133" i="23" s="1"/>
  <c r="BS132" i="23"/>
  <c r="BS131" i="23" s="1"/>
  <c r="H132" i="23"/>
  <c r="U132" i="23"/>
  <c r="DW132" i="23"/>
  <c r="AI132" i="23"/>
  <c r="AI131" i="23" s="1"/>
  <c r="AD132" i="23"/>
  <c r="AD131" i="23" s="1"/>
  <c r="Z132" i="23"/>
  <c r="Z133" i="23" s="1"/>
  <c r="AN132" i="23"/>
  <c r="AN131" i="23" s="1"/>
  <c r="DS132" i="23"/>
  <c r="DS133" i="23" s="1"/>
  <c r="M132" i="23"/>
  <c r="M131" i="23" s="1"/>
  <c r="AZ132" i="23"/>
  <c r="AZ133" i="23" s="1"/>
  <c r="DR132" i="23"/>
  <c r="DR131" i="23" s="1"/>
  <c r="I132" i="23"/>
  <c r="N132" i="23"/>
  <c r="N131" i="23" s="1"/>
  <c r="BB132" i="23"/>
  <c r="BB131" i="23" s="1"/>
  <c r="DZ132" i="23"/>
  <c r="DZ133" i="23" s="1"/>
  <c r="AJ132" i="23"/>
  <c r="AJ133" i="23" s="1"/>
  <c r="AE132" i="23"/>
  <c r="AB132" i="23"/>
  <c r="AG132" i="23"/>
  <c r="X132" i="23"/>
  <c r="X131" i="23" s="1"/>
  <c r="DO227" i="15"/>
  <c r="DO231" i="15" s="1"/>
  <c r="DO230" i="15" s="1"/>
  <c r="DO10" i="15" s="1"/>
  <c r="DV11" i="23" s="1"/>
  <c r="DC131" i="23"/>
  <c r="DC133" i="23"/>
  <c r="CM133" i="23"/>
  <c r="CM131" i="23"/>
  <c r="BX131" i="23"/>
  <c r="BX133" i="23"/>
  <c r="DR104" i="14"/>
  <c r="DR103" i="14" s="1"/>
  <c r="DR103" i="15"/>
  <c r="DS104" i="15"/>
  <c r="DM49" i="21"/>
  <c r="CY23" i="22"/>
  <c r="DM8" i="15"/>
  <c r="DM209" i="15"/>
  <c r="DM209" i="14" s="1"/>
  <c r="DX13" i="23"/>
  <c r="DQ97" i="15"/>
  <c r="DQ164" i="14"/>
  <c r="DQ163" i="14" s="1"/>
  <c r="DQ162" i="14" s="1"/>
  <c r="DQ163" i="15"/>
  <c r="DQ162" i="15" s="1"/>
  <c r="DA131" i="23"/>
  <c r="DA16" i="22"/>
  <c r="DA17" i="22" s="1"/>
  <c r="DA18" i="22" s="1"/>
  <c r="DA7" i="22"/>
  <c r="DX116" i="15"/>
  <c r="DX115" i="15" s="1"/>
  <c r="DX118" i="14"/>
  <c r="DX116" i="14" s="1"/>
  <c r="DX115" i="14" s="1"/>
  <c r="DY118" i="15"/>
  <c r="DQ24" i="14"/>
  <c r="DQ11" i="15"/>
  <c r="DQ93" i="14"/>
  <c r="DQ92" i="14" s="1"/>
  <c r="DQ74" i="14" s="1"/>
  <c r="DQ92" i="15"/>
  <c r="DQ74" i="15" s="1"/>
  <c r="DR176" i="14"/>
  <c r="DR174" i="14" s="1"/>
  <c r="DR174" i="15"/>
  <c r="DS176" i="15"/>
  <c r="DQ226" i="15"/>
  <c r="DC5" i="22"/>
  <c r="DC15" i="22" s="1"/>
  <c r="DQ23" i="14"/>
  <c r="DQ29" i="14" s="1"/>
  <c r="DM133" i="23"/>
  <c r="DM131" i="23"/>
  <c r="CJ133" i="23"/>
  <c r="CJ131" i="23"/>
  <c r="EA131" i="23"/>
  <c r="EA133" i="23"/>
  <c r="AA133" i="23"/>
  <c r="DN9" i="15"/>
  <c r="DN10" i="14"/>
  <c r="DN9" i="14" s="1"/>
  <c r="DN8" i="14" s="1"/>
  <c r="DU11" i="23"/>
  <c r="DJ131" i="23"/>
  <c r="DJ133" i="23"/>
  <c r="CZ131" i="23"/>
  <c r="CZ133" i="23"/>
  <c r="I131" i="23"/>
  <c r="I133" i="23"/>
  <c r="DP32" i="14"/>
  <c r="DW9" i="23"/>
  <c r="DP13" i="14"/>
  <c r="DP31" i="14" s="1"/>
  <c r="CF133" i="23"/>
  <c r="CF131" i="23"/>
  <c r="BO131" i="23"/>
  <c r="BO133" i="23"/>
  <c r="BB133" i="23"/>
  <c r="DZ131" i="23"/>
  <c r="AE131" i="23"/>
  <c r="AE133" i="23"/>
  <c r="DT144" i="15"/>
  <c r="DT135" i="15" s="1"/>
  <c r="DT145" i="14"/>
  <c r="DT144" i="14" s="1"/>
  <c r="DU145" i="15"/>
  <c r="DQ181" i="15"/>
  <c r="DQ182" i="14"/>
  <c r="DQ181" i="14" s="1"/>
  <c r="DI131" i="23"/>
  <c r="CE131" i="23"/>
  <c r="CE133" i="23"/>
  <c r="BM131" i="23"/>
  <c r="BM133" i="23"/>
  <c r="AY133" i="23"/>
  <c r="AY131" i="23"/>
  <c r="AB131" i="23"/>
  <c r="AB133" i="23"/>
  <c r="AG133" i="23"/>
  <c r="AG131" i="23"/>
  <c r="DZ14" i="23"/>
  <c r="DS135" i="14"/>
  <c r="DR124" i="14"/>
  <c r="DY12" i="23"/>
  <c r="DS124" i="15"/>
  <c r="DK133" i="23"/>
  <c r="DK131" i="23"/>
  <c r="CT133" i="23"/>
  <c r="CT131" i="23"/>
  <c r="CG133" i="23"/>
  <c r="CG131" i="23"/>
  <c r="BP133" i="23"/>
  <c r="BP131" i="23"/>
  <c r="BA131" i="23"/>
  <c r="V131" i="23"/>
  <c r="V133" i="23"/>
  <c r="W133" i="23"/>
  <c r="W131" i="23"/>
  <c r="DP133" i="23"/>
  <c r="DP131" i="23"/>
  <c r="CU133" i="23"/>
  <c r="CU131" i="23"/>
  <c r="CD133" i="23"/>
  <c r="CD131" i="23"/>
  <c r="BR133" i="23"/>
  <c r="BR131" i="23"/>
  <c r="AV133" i="23"/>
  <c r="AV131" i="23"/>
  <c r="K133" i="23"/>
  <c r="J133" i="23"/>
  <c r="J131" i="23"/>
  <c r="DP228" i="15"/>
  <c r="DP233" i="15" s="1"/>
  <c r="DP232" i="15" s="1"/>
  <c r="DB6" i="22"/>
  <c r="DW10" i="23"/>
  <c r="DP11" i="14"/>
  <c r="DP30" i="14" s="1"/>
  <c r="DQ133" i="23"/>
  <c r="DQ131" i="23"/>
  <c r="CB131" i="23"/>
  <c r="CB133" i="23"/>
  <c r="BL133" i="23"/>
  <c r="BL131" i="23"/>
  <c r="AW133" i="23"/>
  <c r="AW131" i="23"/>
  <c r="P133" i="23"/>
  <c r="P131" i="23"/>
  <c r="R133" i="23"/>
  <c r="R131" i="23"/>
  <c r="DX55" i="23"/>
  <c r="DX39" i="23"/>
  <c r="DX64" i="23"/>
  <c r="DX47" i="23"/>
  <c r="DY2" i="23"/>
  <c r="DX48" i="23"/>
  <c r="DX56" i="23"/>
  <c r="DX38" i="23"/>
  <c r="DX53" i="23"/>
  <c r="DX52" i="23"/>
  <c r="DX35" i="23"/>
  <c r="DX36" i="23"/>
  <c r="DX54" i="23"/>
  <c r="DX37" i="23"/>
  <c r="DQ26" i="14"/>
  <c r="DQ14" i="15"/>
  <c r="DQ14" i="14" s="1"/>
  <c r="DL133" i="23"/>
  <c r="DL131" i="23"/>
  <c r="CQ133" i="23"/>
  <c r="CQ131" i="23"/>
  <c r="CC131" i="23"/>
  <c r="CC133" i="23"/>
  <c r="E30" i="23" a="1"/>
  <c r="E30" i="23" s="1"/>
  <c r="C30" i="23" s="1"/>
  <c r="G132" i="23"/>
  <c r="DQ25" i="14"/>
  <c r="DQ13" i="15"/>
  <c r="CS131" i="23"/>
  <c r="CS133" i="23"/>
  <c r="DV131" i="23"/>
  <c r="DV133" i="23"/>
  <c r="O133" i="23"/>
  <c r="O131" i="23"/>
  <c r="H131" i="23"/>
  <c r="H133" i="23"/>
  <c r="DU86" i="15"/>
  <c r="DU90" i="14"/>
  <c r="DU86" i="14" s="1"/>
  <c r="DV90" i="15"/>
  <c r="DT98" i="15"/>
  <c r="DT102" i="14"/>
  <c r="DT98" i="14" s="1"/>
  <c r="DU102" i="15"/>
  <c r="BW133" i="23"/>
  <c r="BW131" i="23"/>
  <c r="BJ131" i="23"/>
  <c r="BJ133" i="23"/>
  <c r="U133" i="23"/>
  <c r="U131" i="23"/>
  <c r="DW131" i="23"/>
  <c r="DW133" i="23"/>
  <c r="DR182" i="15"/>
  <c r="DS6" i="15"/>
  <c r="DR221" i="15"/>
  <c r="DR23" i="15"/>
  <c r="DR234" i="15"/>
  <c r="DR24" i="15"/>
  <c r="DR1" i="15"/>
  <c r="DR25" i="15"/>
  <c r="DR2" i="15"/>
  <c r="DR26" i="15"/>
  <c r="DR3" i="15"/>
  <c r="DR113" i="15" s="1"/>
  <c r="DR113" i="14" s="1"/>
  <c r="DR29" i="15"/>
  <c r="DR30" i="15"/>
  <c r="DR31" i="15"/>
  <c r="DR32" i="15"/>
  <c r="DR93" i="15"/>
  <c r="DR164" i="15"/>
  <c r="DR165" i="15"/>
  <c r="DR165" i="14" s="1"/>
  <c r="DR170" i="15"/>
  <c r="DR170" i="14" s="1"/>
  <c r="DD131" i="23"/>
  <c r="DD133" i="23"/>
  <c r="CO133" i="23"/>
  <c r="CO131" i="23"/>
  <c r="CA131" i="23"/>
  <c r="CA133" i="23"/>
  <c r="BH133" i="23"/>
  <c r="BH131" i="23"/>
  <c r="AS131" i="23"/>
  <c r="AS133" i="23"/>
  <c r="AM131" i="23"/>
  <c r="AM133" i="23"/>
  <c r="DE133" i="23"/>
  <c r="DE131" i="23"/>
  <c r="CL133" i="23"/>
  <c r="CL131" i="23"/>
  <c r="BK131" i="23"/>
  <c r="BK133" i="23"/>
  <c r="AT133" i="23"/>
  <c r="AT131" i="23"/>
  <c r="C46" i="23"/>
  <c r="F46" i="23"/>
  <c r="D30" i="23"/>
  <c r="DX132" i="23"/>
  <c r="AF132" i="23"/>
  <c r="DT133" i="23" l="1"/>
  <c r="AP133" i="23"/>
  <c r="BS133" i="23"/>
  <c r="X133" i="23"/>
  <c r="CX131" i="23"/>
  <c r="CK131" i="23"/>
  <c r="BN133" i="23"/>
  <c r="AJ131" i="23"/>
  <c r="DO133" i="23"/>
  <c r="AI133" i="23"/>
  <c r="BZ131" i="23"/>
  <c r="DF133" i="23"/>
  <c r="CY133" i="23"/>
  <c r="AD133" i="23"/>
  <c r="DN131" i="23"/>
  <c r="DG133" i="23"/>
  <c r="CP131" i="23"/>
  <c r="BU131" i="23"/>
  <c r="S131" i="23"/>
  <c r="DB131" i="23"/>
  <c r="AC131" i="23"/>
  <c r="BV131" i="23"/>
  <c r="DT105" i="14"/>
  <c r="DU105" i="15"/>
  <c r="CV133" i="23"/>
  <c r="CH131" i="23"/>
  <c r="BC133" i="23"/>
  <c r="DR133" i="23"/>
  <c r="BY133" i="23"/>
  <c r="DH133" i="23"/>
  <c r="CW131" i="23"/>
  <c r="CN131" i="23"/>
  <c r="BF131" i="23"/>
  <c r="DV160" i="14"/>
  <c r="DW160" i="15"/>
  <c r="Y131" i="23"/>
  <c r="T133" i="23"/>
  <c r="DY131" i="23"/>
  <c r="BI131" i="23"/>
  <c r="BT133" i="23"/>
  <c r="AN133" i="23"/>
  <c r="BD133" i="23"/>
  <c r="DS131" i="23"/>
  <c r="AQ133" i="23"/>
  <c r="AO131" i="23"/>
  <c r="CR133" i="23"/>
  <c r="CI131" i="23"/>
  <c r="BQ133" i="23"/>
  <c r="AH133" i="23"/>
  <c r="BE131" i="23"/>
  <c r="AU133" i="23"/>
  <c r="AZ131" i="23"/>
  <c r="M133" i="23"/>
  <c r="BG133" i="23"/>
  <c r="L133" i="23"/>
  <c r="DU133" i="23"/>
  <c r="AX133" i="23"/>
  <c r="AK133" i="23"/>
  <c r="Z131" i="23"/>
  <c r="AL131" i="23"/>
  <c r="N133" i="23"/>
  <c r="Q131" i="23"/>
  <c r="BE100" i="3"/>
  <c r="DP227" i="15"/>
  <c r="DP231" i="15" s="1"/>
  <c r="DP230" i="15" s="1"/>
  <c r="DP10" i="15" s="1"/>
  <c r="DP9" i="15" s="1"/>
  <c r="DO10" i="14"/>
  <c r="DO9" i="14" s="1"/>
  <c r="DO8" i="14" s="1"/>
  <c r="DO9" i="15"/>
  <c r="DO49" i="21" s="1"/>
  <c r="DX46" i="23"/>
  <c r="DS176" i="14"/>
  <c r="DS174" i="14" s="1"/>
  <c r="DS174" i="15"/>
  <c r="DT176" i="15"/>
  <c r="DR26" i="14"/>
  <c r="DR14" i="15"/>
  <c r="DR14" i="14" s="1"/>
  <c r="DR32" i="14" s="1"/>
  <c r="DU145" i="14"/>
  <c r="DU144" i="14" s="1"/>
  <c r="DU135" i="14" s="1"/>
  <c r="DU144" i="15"/>
  <c r="DU135" i="15" s="1"/>
  <c r="DV145" i="15"/>
  <c r="DB7" i="22"/>
  <c r="DB16" i="22"/>
  <c r="DB17" i="22" s="1"/>
  <c r="DB18" i="22" s="1"/>
  <c r="AF133" i="23"/>
  <c r="AF131" i="23"/>
  <c r="DV86" i="15"/>
  <c r="DV90" i="14"/>
  <c r="DV86" i="14" s="1"/>
  <c r="DW90" i="15"/>
  <c r="DT135" i="14"/>
  <c r="EA14" i="23"/>
  <c r="DZ29" i="23" s="1"/>
  <c r="DS104" i="14"/>
  <c r="DS103" i="14" s="1"/>
  <c r="DS103" i="15"/>
  <c r="DT104" i="15"/>
  <c r="DX131" i="23"/>
  <c r="DX133" i="23"/>
  <c r="DR25" i="14"/>
  <c r="DR13" i="15"/>
  <c r="DY13" i="23"/>
  <c r="DR97" i="15"/>
  <c r="S46" i="23"/>
  <c r="AA46" i="23"/>
  <c r="Z46" i="23"/>
  <c r="U46" i="23"/>
  <c r="AD46" i="23"/>
  <c r="AC46" i="23"/>
  <c r="T46" i="23"/>
  <c r="AB46" i="23"/>
  <c r="AG46" i="23"/>
  <c r="D63" i="23"/>
  <c r="V46" i="23"/>
  <c r="W46" i="23"/>
  <c r="AE46" i="23"/>
  <c r="X46" i="23"/>
  <c r="AF46" i="23"/>
  <c r="Y46" i="23"/>
  <c r="R46" i="23"/>
  <c r="AH46" i="23"/>
  <c r="AI46" i="23"/>
  <c r="Q46" i="23"/>
  <c r="AJ46" i="23"/>
  <c r="P46" i="23"/>
  <c r="AK46" i="23"/>
  <c r="O46" i="23"/>
  <c r="N46" i="23"/>
  <c r="AL46" i="23"/>
  <c r="M46" i="23"/>
  <c r="AM46" i="23"/>
  <c r="AN46" i="23"/>
  <c r="L46" i="23"/>
  <c r="K46" i="23"/>
  <c r="AO46" i="23"/>
  <c r="AP46" i="23"/>
  <c r="J46" i="23"/>
  <c r="I46" i="23"/>
  <c r="AQ46" i="23"/>
  <c r="AR46" i="23"/>
  <c r="H46" i="23"/>
  <c r="AS46" i="23"/>
  <c r="G46" i="23"/>
  <c r="AT46" i="23"/>
  <c r="AU46" i="23"/>
  <c r="AV46" i="23"/>
  <c r="AW46" i="23"/>
  <c r="AX46" i="23"/>
  <c r="AY46" i="23"/>
  <c r="AZ46" i="23"/>
  <c r="BA46" i="23"/>
  <c r="BB46" i="23"/>
  <c r="BC46" i="23"/>
  <c r="BD46" i="23"/>
  <c r="BE46" i="23"/>
  <c r="BF46" i="23"/>
  <c r="BG46" i="23"/>
  <c r="BH46" i="23"/>
  <c r="BI46" i="23"/>
  <c r="BJ46" i="23"/>
  <c r="BK46" i="23"/>
  <c r="BL46" i="23"/>
  <c r="BM46" i="23"/>
  <c r="BN46" i="23"/>
  <c r="BO46" i="23"/>
  <c r="BP46" i="23"/>
  <c r="BQ46" i="23"/>
  <c r="BR46" i="23"/>
  <c r="BS46" i="23"/>
  <c r="BT46" i="23"/>
  <c r="BU46" i="23"/>
  <c r="BV46" i="23"/>
  <c r="BW46" i="23"/>
  <c r="BX46" i="23"/>
  <c r="BY46" i="23"/>
  <c r="BZ46" i="23"/>
  <c r="CA46" i="23"/>
  <c r="CB46" i="23"/>
  <c r="CC46" i="23"/>
  <c r="CD46" i="23"/>
  <c r="CE46" i="23"/>
  <c r="CF46" i="23"/>
  <c r="CG46" i="23"/>
  <c r="CH46" i="23"/>
  <c r="CI46" i="23"/>
  <c r="CJ46" i="23"/>
  <c r="CK46" i="23"/>
  <c r="CL46" i="23"/>
  <c r="CM46" i="23"/>
  <c r="CN46" i="23"/>
  <c r="CO46" i="23"/>
  <c r="CP46" i="23"/>
  <c r="CQ46" i="23"/>
  <c r="CR46" i="23"/>
  <c r="CS46" i="23"/>
  <c r="CT46" i="23"/>
  <c r="CU46" i="23"/>
  <c r="CV46" i="23"/>
  <c r="CW46" i="23"/>
  <c r="CX46" i="23"/>
  <c r="CY46" i="23"/>
  <c r="CZ46" i="23"/>
  <c r="DA46" i="23"/>
  <c r="DB46" i="23"/>
  <c r="DC46" i="23"/>
  <c r="DD46" i="23"/>
  <c r="DE46" i="23"/>
  <c r="DF46" i="23"/>
  <c r="DG46" i="23"/>
  <c r="DH46" i="23"/>
  <c r="DI46" i="23"/>
  <c r="DJ46" i="23"/>
  <c r="DK46" i="23"/>
  <c r="DL46" i="23"/>
  <c r="DM46" i="23"/>
  <c r="DN46" i="23"/>
  <c r="DO46" i="23"/>
  <c r="DP46" i="23"/>
  <c r="DQ46" i="23"/>
  <c r="DR46" i="23"/>
  <c r="DS46" i="23"/>
  <c r="DT46" i="23"/>
  <c r="DU46" i="23"/>
  <c r="DV46" i="23"/>
  <c r="DW46" i="23"/>
  <c r="DR97" i="14"/>
  <c r="DR24" i="14"/>
  <c r="DR11" i="15"/>
  <c r="DZ2" i="23"/>
  <c r="DY38" i="23"/>
  <c r="DY64" i="23"/>
  <c r="DY55" i="23"/>
  <c r="DY56" i="23"/>
  <c r="DY47" i="23"/>
  <c r="DY39" i="23"/>
  <c r="DY48" i="23"/>
  <c r="DY53" i="23"/>
  <c r="DY52" i="23"/>
  <c r="DY36" i="23"/>
  <c r="DY37" i="23"/>
  <c r="DY35" i="23"/>
  <c r="DY54" i="23"/>
  <c r="DY46" i="23"/>
  <c r="DS124" i="14"/>
  <c r="DZ12" i="23"/>
  <c r="DT124" i="15"/>
  <c r="DQ228" i="15"/>
  <c r="DQ233" i="15" s="1"/>
  <c r="DQ232" i="15" s="1"/>
  <c r="DC6" i="22"/>
  <c r="DQ13" i="14"/>
  <c r="DQ31" i="14" s="1"/>
  <c r="DX9" i="23"/>
  <c r="DR226" i="15"/>
  <c r="DD5" i="22"/>
  <c r="DD15" i="22" s="1"/>
  <c r="DR23" i="14"/>
  <c r="DQ22" i="15"/>
  <c r="DX10" i="23"/>
  <c r="DQ11" i="14"/>
  <c r="DQ30" i="14" s="1"/>
  <c r="DS29" i="15"/>
  <c r="DS30" i="15"/>
  <c r="DS31" i="15"/>
  <c r="DS32" i="15"/>
  <c r="DS93" i="15"/>
  <c r="DS164" i="15"/>
  <c r="DS165" i="15"/>
  <c r="DS165" i="14" s="1"/>
  <c r="DS170" i="15"/>
  <c r="DS170" i="14" s="1"/>
  <c r="DS182" i="15"/>
  <c r="DS221" i="15"/>
  <c r="DS234" i="15"/>
  <c r="DS23" i="15"/>
  <c r="DR22" i="15" s="1"/>
  <c r="DS2" i="15"/>
  <c r="DS24" i="15"/>
  <c r="DS3" i="15"/>
  <c r="DS113" i="15" s="1"/>
  <c r="DS113" i="14" s="1"/>
  <c r="DS25" i="15"/>
  <c r="DS26" i="15"/>
  <c r="DS1" i="15"/>
  <c r="DT6" i="15"/>
  <c r="DN49" i="21"/>
  <c r="DN8" i="15"/>
  <c r="CZ23" i="22"/>
  <c r="DN209" i="15"/>
  <c r="DN209" i="14" s="1"/>
  <c r="DR164" i="14"/>
  <c r="DR163" i="14" s="1"/>
  <c r="DR162" i="14" s="1"/>
  <c r="DR163" i="15"/>
  <c r="DR162" i="15" s="1"/>
  <c r="DR181" i="15"/>
  <c r="DR182" i="14"/>
  <c r="DR181" i="14" s="1"/>
  <c r="DY116" i="15"/>
  <c r="DY115" i="15" s="1"/>
  <c r="DY118" i="14"/>
  <c r="DY116" i="14" s="1"/>
  <c r="DY115" i="14" s="1"/>
  <c r="DZ118" i="15"/>
  <c r="DR92" i="15"/>
  <c r="DR74" i="15" s="1"/>
  <c r="DR93" i="14"/>
  <c r="DR92" i="14" s="1"/>
  <c r="DR74" i="14" s="1"/>
  <c r="DQ32" i="14"/>
  <c r="DU98" i="15"/>
  <c r="DU102" i="14"/>
  <c r="DU98" i="14" s="1"/>
  <c r="DV102" i="15"/>
  <c r="G131" i="23"/>
  <c r="G133" i="23"/>
  <c r="E46" i="23" a="1"/>
  <c r="E46" i="23" s="1"/>
  <c r="D46" i="23" s="1"/>
  <c r="C63" i="23"/>
  <c r="DO22" i="14"/>
  <c r="DO8" i="15" l="1"/>
  <c r="DA23" i="22"/>
  <c r="DU105" i="14"/>
  <c r="DV105" i="15"/>
  <c r="DW160" i="14"/>
  <c r="DX160" i="15"/>
  <c r="DY63" i="23"/>
  <c r="BE101" i="3"/>
  <c r="DP10" i="14"/>
  <c r="DP9" i="14" s="1"/>
  <c r="DP8" i="14" s="1"/>
  <c r="DW11" i="23"/>
  <c r="DT30" i="15"/>
  <c r="DT31" i="15"/>
  <c r="DT32" i="15"/>
  <c r="DT93" i="15"/>
  <c r="DT170" i="15"/>
  <c r="DT170" i="14" s="1"/>
  <c r="DT182" i="15"/>
  <c r="DT23" i="15"/>
  <c r="DT234" i="15"/>
  <c r="DT24" i="15"/>
  <c r="DT1" i="15"/>
  <c r="DT2" i="15"/>
  <c r="DT3" i="15"/>
  <c r="DT113" i="15" s="1"/>
  <c r="DT113" i="14" s="1"/>
  <c r="DU6" i="15"/>
  <c r="DT25" i="15"/>
  <c r="DT26" i="15"/>
  <c r="DT29" i="15"/>
  <c r="DT164" i="15"/>
  <c r="DT165" i="15"/>
  <c r="DT165" i="14" s="1"/>
  <c r="DT221" i="15"/>
  <c r="DS97" i="14"/>
  <c r="DS25" i="14"/>
  <c r="DS13" i="15"/>
  <c r="DR228" i="15"/>
  <c r="DR233" i="15" s="1"/>
  <c r="DR232" i="15" s="1"/>
  <c r="DD6" i="22"/>
  <c r="DY10" i="23"/>
  <c r="DR11" i="14"/>
  <c r="DR30" i="14" s="1"/>
  <c r="DV29" i="23"/>
  <c r="DS24" i="14"/>
  <c r="DS11" i="15"/>
  <c r="DW90" i="14"/>
  <c r="DW86" i="14" s="1"/>
  <c r="DW86" i="15"/>
  <c r="DX90" i="15"/>
  <c r="DV102" i="14"/>
  <c r="DV98" i="14" s="1"/>
  <c r="DV98" i="15"/>
  <c r="DW102" i="15"/>
  <c r="DX29" i="23"/>
  <c r="DQ227" i="15"/>
  <c r="DQ231" i="15" s="1"/>
  <c r="DQ230" i="15" s="1"/>
  <c r="DQ10" i="15" s="1"/>
  <c r="DT176" i="14"/>
  <c r="DT174" i="14" s="1"/>
  <c r="DT174" i="15"/>
  <c r="DU176" i="15"/>
  <c r="P49" i="21"/>
  <c r="R49" i="21" s="1"/>
  <c r="DB23" i="22"/>
  <c r="DP8" i="15"/>
  <c r="DS226" i="15"/>
  <c r="DE5" i="22"/>
  <c r="DE15" i="22" s="1"/>
  <c r="DS23" i="14"/>
  <c r="DC7" i="22"/>
  <c r="DC16" i="22"/>
  <c r="DC17" i="22" s="1"/>
  <c r="DC18" i="22" s="1"/>
  <c r="DS26" i="14"/>
  <c r="DS14" i="15"/>
  <c r="DS14" i="14" s="1"/>
  <c r="DS181" i="15"/>
  <c r="DS182" i="14"/>
  <c r="DS181" i="14" s="1"/>
  <c r="DY9" i="23"/>
  <c r="DR13" i="14"/>
  <c r="DR31" i="14" s="1"/>
  <c r="AD29" i="23"/>
  <c r="AJ29" i="23"/>
  <c r="AG29" i="23"/>
  <c r="F14" i="23"/>
  <c r="F29" i="23" s="1"/>
  <c r="DZ127" i="23" s="1"/>
  <c r="H29" i="23"/>
  <c r="Y29" i="23"/>
  <c r="S29" i="23"/>
  <c r="AE29" i="23"/>
  <c r="V29" i="23"/>
  <c r="J29" i="23"/>
  <c r="AB29" i="23"/>
  <c r="O29" i="23"/>
  <c r="X29" i="23"/>
  <c r="AK29" i="23"/>
  <c r="EA29" i="23"/>
  <c r="U29" i="23"/>
  <c r="P29" i="23"/>
  <c r="AF29" i="23"/>
  <c r="AH29" i="23"/>
  <c r="M29" i="23"/>
  <c r="M127" i="23" s="1"/>
  <c r="K29" i="23"/>
  <c r="G29" i="23"/>
  <c r="R29" i="23"/>
  <c r="T29" i="23"/>
  <c r="AC29" i="23"/>
  <c r="AL29" i="23"/>
  <c r="W29" i="23"/>
  <c r="N29" i="23"/>
  <c r="L29" i="23"/>
  <c r="AA29" i="23"/>
  <c r="I29" i="23"/>
  <c r="Q29" i="23"/>
  <c r="Z29" i="23"/>
  <c r="AI29" i="23"/>
  <c r="AM29" i="23"/>
  <c r="AN29" i="23"/>
  <c r="AN127" i="23" s="1"/>
  <c r="AO29" i="23"/>
  <c r="AT29" i="23"/>
  <c r="AQ29" i="23"/>
  <c r="AP29" i="23"/>
  <c r="AR29" i="23"/>
  <c r="AR127" i="23" s="1"/>
  <c r="AU29" i="23"/>
  <c r="AU127" i="23" s="1"/>
  <c r="AS29" i="23"/>
  <c r="AW29" i="23"/>
  <c r="AV29" i="23"/>
  <c r="AX29" i="23"/>
  <c r="AX127" i="23" s="1"/>
  <c r="AY29" i="23"/>
  <c r="AZ29" i="23"/>
  <c r="BA29" i="23"/>
  <c r="BA127" i="23" s="1"/>
  <c r="BB29" i="23"/>
  <c r="BB127" i="23" s="1"/>
  <c r="BC29" i="23"/>
  <c r="BC127" i="23" s="1"/>
  <c r="BD29" i="23"/>
  <c r="BD127" i="23" s="1"/>
  <c r="BF29" i="23"/>
  <c r="BF127" i="23" s="1"/>
  <c r="BE29" i="23"/>
  <c r="BH29" i="23"/>
  <c r="BG29" i="23"/>
  <c r="BI29" i="23"/>
  <c r="BI127" i="23" s="1"/>
  <c r="BL29" i="23"/>
  <c r="BL127" i="23" s="1"/>
  <c r="BK29" i="23"/>
  <c r="BJ29" i="23"/>
  <c r="BP29" i="23"/>
  <c r="BM29" i="23"/>
  <c r="BM127" i="23" s="1"/>
  <c r="BO29" i="23"/>
  <c r="BN29" i="23"/>
  <c r="BQ29" i="23"/>
  <c r="BQ127" i="23" s="1"/>
  <c r="BT29" i="23"/>
  <c r="BT127" i="23" s="1"/>
  <c r="BR29" i="23"/>
  <c r="BR127" i="23" s="1"/>
  <c r="BS29" i="23"/>
  <c r="BS127" i="23" s="1"/>
  <c r="BU29" i="23"/>
  <c r="BU127" i="23" s="1"/>
  <c r="CB29" i="23"/>
  <c r="BV29" i="23"/>
  <c r="BW29" i="23"/>
  <c r="BX29" i="23"/>
  <c r="BX127" i="23" s="1"/>
  <c r="BY29" i="23"/>
  <c r="BY127" i="23" s="1"/>
  <c r="BZ29" i="23"/>
  <c r="CA29" i="23"/>
  <c r="CA127" i="23" s="1"/>
  <c r="CD29" i="23"/>
  <c r="CE29" i="23"/>
  <c r="CE127" i="23" s="1"/>
  <c r="CC29" i="23"/>
  <c r="CF29" i="23"/>
  <c r="CG29" i="23"/>
  <c r="CG127" i="23" s="1"/>
  <c r="CJ29" i="23"/>
  <c r="CJ127" i="23" s="1"/>
  <c r="CI29" i="23"/>
  <c r="CI127" i="23" s="1"/>
  <c r="CH29" i="23"/>
  <c r="CH127" i="23" s="1"/>
  <c r="CK29" i="23"/>
  <c r="CK127" i="23" s="1"/>
  <c r="CL29" i="23"/>
  <c r="CM29" i="23"/>
  <c r="CQ29" i="23"/>
  <c r="CO29" i="23"/>
  <c r="CO127" i="23" s="1"/>
  <c r="CN29" i="23"/>
  <c r="CN127" i="23" s="1"/>
  <c r="CP29" i="23"/>
  <c r="CU29" i="23"/>
  <c r="CU127" i="23" s="1"/>
  <c r="CS29" i="23"/>
  <c r="CT29" i="23"/>
  <c r="CT127" i="23" s="1"/>
  <c r="CR29" i="23"/>
  <c r="CR127" i="23" s="1"/>
  <c r="CY29" i="23"/>
  <c r="CY127" i="23" s="1"/>
  <c r="CX29" i="23"/>
  <c r="CX127" i="23" s="1"/>
  <c r="CV29" i="23"/>
  <c r="CV127" i="23" s="1"/>
  <c r="CW29" i="23"/>
  <c r="CW127" i="23" s="1"/>
  <c r="DA29" i="23"/>
  <c r="DA127" i="23" s="1"/>
  <c r="CZ29" i="23"/>
  <c r="CZ127" i="23" s="1"/>
  <c r="DC29" i="23"/>
  <c r="DB29" i="23"/>
  <c r="DE29" i="23"/>
  <c r="DE127" i="23" s="1"/>
  <c r="DD29" i="23"/>
  <c r="DD127" i="23" s="1"/>
  <c r="DI29" i="23"/>
  <c r="DI127" i="23" s="1"/>
  <c r="DF29" i="23"/>
  <c r="DH29" i="23"/>
  <c r="DH127" i="23" s="1"/>
  <c r="DG29" i="23"/>
  <c r="DJ29" i="23"/>
  <c r="DJ127" i="23" s="1"/>
  <c r="DN29" i="23"/>
  <c r="DN127" i="23" s="1"/>
  <c r="DK29" i="23"/>
  <c r="DK127" i="23" s="1"/>
  <c r="DL29" i="23"/>
  <c r="DL127" i="23" s="1"/>
  <c r="DM29" i="23"/>
  <c r="DM127" i="23" s="1"/>
  <c r="DQ29" i="23"/>
  <c r="DQ127" i="23" s="1"/>
  <c r="DO29" i="23"/>
  <c r="DO127" i="23" s="1"/>
  <c r="DR29" i="23"/>
  <c r="DR127" i="23" s="1"/>
  <c r="DP29" i="23"/>
  <c r="DT29" i="23"/>
  <c r="DU29" i="23"/>
  <c r="DU127" i="23" s="1"/>
  <c r="DY29" i="23"/>
  <c r="DY127" i="23" s="1"/>
  <c r="DW29" i="23"/>
  <c r="DW127" i="23" s="1"/>
  <c r="DS29" i="23"/>
  <c r="DS127" i="23" s="1"/>
  <c r="DP22" i="14"/>
  <c r="U63" i="23"/>
  <c r="W63" i="23"/>
  <c r="X63" i="23"/>
  <c r="AF63" i="23"/>
  <c r="AH63" i="23"/>
  <c r="Z63" i="23"/>
  <c r="S63" i="23"/>
  <c r="AI63" i="23"/>
  <c r="Y63" i="23"/>
  <c r="AA63" i="23"/>
  <c r="V63" i="23"/>
  <c r="T63" i="23"/>
  <c r="AE63" i="23"/>
  <c r="AC63" i="23"/>
  <c r="AB63" i="23"/>
  <c r="R63" i="23"/>
  <c r="AG63" i="23"/>
  <c r="E63" i="23"/>
  <c r="AD63" i="23"/>
  <c r="Q63" i="23"/>
  <c r="AJ63" i="23"/>
  <c r="P63" i="23"/>
  <c r="AK63" i="23"/>
  <c r="O63" i="23"/>
  <c r="N63" i="23"/>
  <c r="AL63" i="23"/>
  <c r="M63" i="23"/>
  <c r="AM63" i="23"/>
  <c r="AN63" i="23"/>
  <c r="L63" i="23"/>
  <c r="K63" i="23"/>
  <c r="AO63" i="23"/>
  <c r="AP63" i="23"/>
  <c r="J63" i="23"/>
  <c r="I63" i="23"/>
  <c r="AQ63" i="23"/>
  <c r="AR63" i="23"/>
  <c r="H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G63" i="23"/>
  <c r="BH63" i="23"/>
  <c r="BI63" i="23"/>
  <c r="BJ63" i="23"/>
  <c r="BK63" i="23"/>
  <c r="BL63" i="23"/>
  <c r="BM63" i="23"/>
  <c r="BN63" i="23"/>
  <c r="BO63" i="23"/>
  <c r="BP63" i="23"/>
  <c r="BQ63" i="23"/>
  <c r="BR63" i="23"/>
  <c r="BS63" i="23"/>
  <c r="BT63" i="23"/>
  <c r="BU63" i="23"/>
  <c r="BV63" i="23"/>
  <c r="BW63" i="23"/>
  <c r="BX63" i="23"/>
  <c r="BY63" i="23"/>
  <c r="BZ63" i="23"/>
  <c r="CA63" i="23"/>
  <c r="CB63" i="23"/>
  <c r="CC63" i="23"/>
  <c r="CD63" i="23"/>
  <c r="CE63" i="23"/>
  <c r="CF63" i="23"/>
  <c r="CG63" i="23"/>
  <c r="CH63" i="23"/>
  <c r="CI63" i="23"/>
  <c r="CJ63" i="23"/>
  <c r="CK63" i="23"/>
  <c r="CL63" i="23"/>
  <c r="CM63" i="23"/>
  <c r="CN63" i="23"/>
  <c r="CO63" i="23"/>
  <c r="CP63" i="23"/>
  <c r="CQ63" i="23"/>
  <c r="CR63" i="23"/>
  <c r="CS63" i="23"/>
  <c r="CT63" i="23"/>
  <c r="CU63" i="23"/>
  <c r="CV63" i="23"/>
  <c r="CW63" i="23"/>
  <c r="CX63" i="23"/>
  <c r="CY63" i="23"/>
  <c r="CZ63" i="23"/>
  <c r="DA63" i="23"/>
  <c r="DB63" i="23"/>
  <c r="DC63" i="23"/>
  <c r="DD63" i="23"/>
  <c r="DE63" i="23"/>
  <c r="DF63" i="23"/>
  <c r="DG63" i="23"/>
  <c r="DH63" i="23"/>
  <c r="DI63" i="23"/>
  <c r="DJ63" i="23"/>
  <c r="DK63" i="23"/>
  <c r="DL63" i="23"/>
  <c r="DM63" i="23"/>
  <c r="DN63" i="23"/>
  <c r="DO63" i="23"/>
  <c r="DP63" i="23"/>
  <c r="DQ63" i="23"/>
  <c r="DR63" i="23"/>
  <c r="DS63" i="23"/>
  <c r="DT63" i="23"/>
  <c r="DU63" i="23"/>
  <c r="DV63" i="23"/>
  <c r="DW63" i="23"/>
  <c r="DX63" i="23"/>
  <c r="DZ116" i="15"/>
  <c r="DZ115" i="15" s="1"/>
  <c r="DZ118" i="14"/>
  <c r="DZ116" i="14" s="1"/>
  <c r="DZ115" i="14" s="1"/>
  <c r="EA118" i="15"/>
  <c r="DT124" i="14"/>
  <c r="EA12" i="23"/>
  <c r="DU124" i="15"/>
  <c r="DR29" i="14"/>
  <c r="DS164" i="14"/>
  <c r="DS163" i="14" s="1"/>
  <c r="DS162" i="14" s="1"/>
  <c r="DS163" i="15"/>
  <c r="DS162" i="15" s="1"/>
  <c r="DZ55" i="23"/>
  <c r="DZ56" i="23"/>
  <c r="DZ64" i="23"/>
  <c r="DZ48" i="23"/>
  <c r="DZ47" i="23"/>
  <c r="DZ38" i="23"/>
  <c r="EA2" i="23"/>
  <c r="DZ53" i="23"/>
  <c r="DZ52" i="23"/>
  <c r="DZ35" i="23"/>
  <c r="DZ39" i="23"/>
  <c r="DZ36" i="23"/>
  <c r="DZ37" i="23"/>
  <c r="DZ54" i="23"/>
  <c r="DZ46" i="23"/>
  <c r="DZ63" i="23"/>
  <c r="DV145" i="14"/>
  <c r="DV144" i="14" s="1"/>
  <c r="DV135" i="14" s="1"/>
  <c r="DV144" i="15"/>
  <c r="DV135" i="15" s="1"/>
  <c r="DW145" i="15"/>
  <c r="DS92" i="15"/>
  <c r="DS74" i="15" s="1"/>
  <c r="DS93" i="14"/>
  <c r="DS92" i="14" s="1"/>
  <c r="DS74" i="14" s="1"/>
  <c r="DT104" i="14"/>
  <c r="DT103" i="14" s="1"/>
  <c r="DT103" i="15"/>
  <c r="DU104" i="15"/>
  <c r="DZ13" i="23"/>
  <c r="DS97" i="15"/>
  <c r="DO209" i="15"/>
  <c r="DO209" i="14" s="1"/>
  <c r="AI127" i="23" l="1"/>
  <c r="Z127" i="23"/>
  <c r="DV105" i="14"/>
  <c r="DW105" i="15"/>
  <c r="DX160" i="14"/>
  <c r="DY160" i="15"/>
  <c r="DT97" i="14"/>
  <c r="AF127" i="23"/>
  <c r="AA127" i="23"/>
  <c r="AA128" i="23" s="1"/>
  <c r="AJ127" i="23"/>
  <c r="AJ128" i="23" s="1"/>
  <c r="P127" i="23"/>
  <c r="P126" i="23" s="1"/>
  <c r="AD127" i="23"/>
  <c r="AD128" i="23" s="1"/>
  <c r="AK127" i="23"/>
  <c r="DR227" i="15"/>
  <c r="DR231" i="15" s="1"/>
  <c r="DR230" i="15" s="1"/>
  <c r="DR10" i="15" s="1"/>
  <c r="AL127" i="23"/>
  <c r="J127" i="23"/>
  <c r="J128" i="23" s="1"/>
  <c r="AC127" i="23"/>
  <c r="AC126" i="23" s="1"/>
  <c r="V127" i="23"/>
  <c r="V126" i="23" s="1"/>
  <c r="BE102" i="3"/>
  <c r="AO127" i="23"/>
  <c r="AO128" i="23" s="1"/>
  <c r="AO126" i="23" s="1"/>
  <c r="K127" i="23"/>
  <c r="K128" i="23" s="1"/>
  <c r="H127" i="23"/>
  <c r="DZ126" i="23"/>
  <c r="DZ128" i="23"/>
  <c r="DQ126" i="23"/>
  <c r="DQ128" i="23"/>
  <c r="CW128" i="23"/>
  <c r="CW126" i="23"/>
  <c r="CI126" i="23"/>
  <c r="CI128" i="23"/>
  <c r="BR128" i="23"/>
  <c r="BR126" i="23"/>
  <c r="BC128" i="23"/>
  <c r="BC126" i="23" s="1"/>
  <c r="AM127" i="23"/>
  <c r="AH127" i="23"/>
  <c r="AG127" i="23"/>
  <c r="BB128" i="23"/>
  <c r="BB126" i="23" s="1"/>
  <c r="DU103" i="15"/>
  <c r="DU104" i="14"/>
  <c r="DU103" i="14" s="1"/>
  <c r="DV104" i="15"/>
  <c r="DL126" i="23"/>
  <c r="DL128" i="23"/>
  <c r="CX126" i="23"/>
  <c r="CX128" i="23"/>
  <c r="CG128" i="23"/>
  <c r="CG126" i="23"/>
  <c r="BQ126" i="23"/>
  <c r="BQ128" i="23"/>
  <c r="BA128" i="23"/>
  <c r="BA126" i="23" s="1"/>
  <c r="Z126" i="23"/>
  <c r="Z128" i="23"/>
  <c r="AD126" i="23"/>
  <c r="DX127" i="23"/>
  <c r="DT181" i="15"/>
  <c r="DT182" i="14"/>
  <c r="DT181" i="14" s="1"/>
  <c r="AI126" i="23"/>
  <c r="AI128" i="23"/>
  <c r="DT226" i="15"/>
  <c r="DF5" i="22"/>
  <c r="DF15" i="22" s="1"/>
  <c r="DT23" i="14"/>
  <c r="EA13" i="23"/>
  <c r="DT97" i="15"/>
  <c r="DU124" i="14"/>
  <c r="DV124" i="15"/>
  <c r="DK126" i="23"/>
  <c r="DK128" i="23"/>
  <c r="CY128" i="23"/>
  <c r="CY126" i="23"/>
  <c r="CF127" i="23"/>
  <c r="BN127" i="23"/>
  <c r="AZ127" i="23"/>
  <c r="Q127" i="23"/>
  <c r="U127" i="23"/>
  <c r="CJ126" i="23"/>
  <c r="CJ128" i="23"/>
  <c r="AF128" i="23"/>
  <c r="AF126" i="23"/>
  <c r="DN128" i="23"/>
  <c r="DN126" i="23"/>
  <c r="CR126" i="23"/>
  <c r="CR128" i="23"/>
  <c r="CC127" i="23"/>
  <c r="BO127" i="23"/>
  <c r="AY127" i="23"/>
  <c r="I127" i="23"/>
  <c r="EA127" i="23"/>
  <c r="DW98" i="15"/>
  <c r="DW102" i="14"/>
  <c r="DW98" i="14" s="1"/>
  <c r="DX102" i="15"/>
  <c r="DT93" i="14"/>
  <c r="DT92" i="14" s="1"/>
  <c r="DT74" i="14" s="1"/>
  <c r="DT92" i="15"/>
  <c r="DT74" i="15" s="1"/>
  <c r="O27" i="23"/>
  <c r="EA27" i="23"/>
  <c r="W27" i="23"/>
  <c r="V27" i="23"/>
  <c r="Z27" i="23"/>
  <c r="Q27" i="23"/>
  <c r="U27" i="23"/>
  <c r="G27" i="23"/>
  <c r="H27" i="23"/>
  <c r="AI27" i="23"/>
  <c r="Y27" i="23"/>
  <c r="T27" i="23"/>
  <c r="AB27" i="23"/>
  <c r="AH27" i="23"/>
  <c r="X27" i="23"/>
  <c r="J27" i="23"/>
  <c r="AG27" i="23"/>
  <c r="L27" i="23"/>
  <c r="S27" i="23"/>
  <c r="AF27" i="23"/>
  <c r="K27" i="23"/>
  <c r="AE27" i="23"/>
  <c r="N27" i="23"/>
  <c r="P27" i="23"/>
  <c r="AA27" i="23"/>
  <c r="I27" i="23"/>
  <c r="AD27" i="23"/>
  <c r="M27" i="23"/>
  <c r="AC27" i="23"/>
  <c r="F12" i="23"/>
  <c r="F27" i="23" s="1"/>
  <c r="R27" i="23"/>
  <c r="AK27" i="23"/>
  <c r="AJ27" i="23"/>
  <c r="AL27" i="23"/>
  <c r="AN27" i="23"/>
  <c r="AM27" i="23"/>
  <c r="AO27" i="23"/>
  <c r="AP27" i="23"/>
  <c r="AQ27" i="23"/>
  <c r="AR27" i="23"/>
  <c r="AU27" i="23"/>
  <c r="AS27" i="23"/>
  <c r="AT27" i="23"/>
  <c r="AV27" i="23"/>
  <c r="AW27" i="23"/>
  <c r="AX27" i="23"/>
  <c r="AX117" i="23" s="1"/>
  <c r="AZ27" i="23"/>
  <c r="AY27" i="23"/>
  <c r="BB27" i="23"/>
  <c r="BB117" i="23" s="1"/>
  <c r="BA27" i="23"/>
  <c r="BA117" i="23" s="1"/>
  <c r="BE27" i="23"/>
  <c r="BC27" i="23"/>
  <c r="BD27" i="23"/>
  <c r="BD117" i="23" s="1"/>
  <c r="BF27" i="23"/>
  <c r="BF117" i="23" s="1"/>
  <c r="BG27" i="23"/>
  <c r="BG117" i="23" s="1"/>
  <c r="BI27" i="23"/>
  <c r="BI117" i="23" s="1"/>
  <c r="BH27" i="23"/>
  <c r="BH117" i="23" s="1"/>
  <c r="BJ27" i="23"/>
  <c r="BJ117" i="23" s="1"/>
  <c r="BK27" i="23"/>
  <c r="BK117" i="23" s="1"/>
  <c r="BN27" i="23"/>
  <c r="BN117" i="23" s="1"/>
  <c r="BL27" i="23"/>
  <c r="BL117" i="23" s="1"/>
  <c r="BM27" i="23"/>
  <c r="BM117" i="23" s="1"/>
  <c r="BP27" i="23"/>
  <c r="BP117" i="23" s="1"/>
  <c r="BO27" i="23"/>
  <c r="BO117" i="23" s="1"/>
  <c r="BQ27" i="23"/>
  <c r="BQ117" i="23" s="1"/>
  <c r="BR27" i="23"/>
  <c r="BR117" i="23" s="1"/>
  <c r="BU27" i="23"/>
  <c r="BU117" i="23" s="1"/>
  <c r="BS27" i="23"/>
  <c r="BS117" i="23" s="1"/>
  <c r="BT27" i="23"/>
  <c r="BT117" i="23" s="1"/>
  <c r="BV27" i="23"/>
  <c r="BV117" i="23" s="1"/>
  <c r="BW27" i="23"/>
  <c r="BW117" i="23" s="1"/>
  <c r="BZ27" i="23"/>
  <c r="BZ117" i="23" s="1"/>
  <c r="BY27" i="23"/>
  <c r="BY117" i="23" s="1"/>
  <c r="CA27" i="23"/>
  <c r="CA117" i="23" s="1"/>
  <c r="BX27" i="23"/>
  <c r="BX117" i="23" s="1"/>
  <c r="CB27" i="23"/>
  <c r="CB117" i="23" s="1"/>
  <c r="CE27" i="23"/>
  <c r="CE117" i="23" s="1"/>
  <c r="CC27" i="23"/>
  <c r="CC117" i="23" s="1"/>
  <c r="CF27" i="23"/>
  <c r="CF117" i="23" s="1"/>
  <c r="CD27" i="23"/>
  <c r="CD117" i="23" s="1"/>
  <c r="CG27" i="23"/>
  <c r="CG117" i="23" s="1"/>
  <c r="CH27" i="23"/>
  <c r="CH117" i="23" s="1"/>
  <c r="CI27" i="23"/>
  <c r="CI117" i="23" s="1"/>
  <c r="CJ27" i="23"/>
  <c r="CJ117" i="23" s="1"/>
  <c r="CL27" i="23"/>
  <c r="CL117" i="23" s="1"/>
  <c r="CK27" i="23"/>
  <c r="CK117" i="23" s="1"/>
  <c r="CP27" i="23"/>
  <c r="CP117" i="23" s="1"/>
  <c r="CM27" i="23"/>
  <c r="CM117" i="23" s="1"/>
  <c r="CN27" i="23"/>
  <c r="CN117" i="23" s="1"/>
  <c r="CQ27" i="23"/>
  <c r="CQ117" i="23" s="1"/>
  <c r="CO27" i="23"/>
  <c r="CO117" i="23" s="1"/>
  <c r="CR27" i="23"/>
  <c r="CR117" i="23" s="1"/>
  <c r="CS27" i="23"/>
  <c r="CS117" i="23" s="1"/>
  <c r="CT27" i="23"/>
  <c r="CT117" i="23" s="1"/>
  <c r="CU27" i="23"/>
  <c r="CU117" i="23" s="1"/>
  <c r="CV27" i="23"/>
  <c r="CV117" i="23" s="1"/>
  <c r="CW27" i="23"/>
  <c r="CW117" i="23" s="1"/>
  <c r="CZ27" i="23"/>
  <c r="CZ117" i="23" s="1"/>
  <c r="CY27" i="23"/>
  <c r="CY117" i="23" s="1"/>
  <c r="CX27" i="23"/>
  <c r="CX117" i="23" s="1"/>
  <c r="DA27" i="23"/>
  <c r="DA117" i="23" s="1"/>
  <c r="DC27" i="23"/>
  <c r="DC117" i="23" s="1"/>
  <c r="DB27" i="23"/>
  <c r="DB117" i="23" s="1"/>
  <c r="DD27" i="23"/>
  <c r="DD117" i="23" s="1"/>
  <c r="DI27" i="23"/>
  <c r="DI117" i="23" s="1"/>
  <c r="DF27" i="23"/>
  <c r="DF117" i="23" s="1"/>
  <c r="DE27" i="23"/>
  <c r="DE117" i="23" s="1"/>
  <c r="DG27" i="23"/>
  <c r="DG117" i="23" s="1"/>
  <c r="DK27" i="23"/>
  <c r="DK117" i="23" s="1"/>
  <c r="DH27" i="23"/>
  <c r="DH117" i="23" s="1"/>
  <c r="DJ27" i="23"/>
  <c r="DJ117" i="23" s="1"/>
  <c r="DM27" i="23"/>
  <c r="DM117" i="23" s="1"/>
  <c r="DL27" i="23"/>
  <c r="DL117" i="23" s="1"/>
  <c r="DN27" i="23"/>
  <c r="DN117" i="23" s="1"/>
  <c r="DO27" i="23"/>
  <c r="DO117" i="23" s="1"/>
  <c r="DP27" i="23"/>
  <c r="DP117" i="23" s="1"/>
  <c r="DR27" i="23"/>
  <c r="DR117" i="23" s="1"/>
  <c r="DQ27" i="23"/>
  <c r="DQ117" i="23" s="1"/>
  <c r="DS27" i="23"/>
  <c r="DS117" i="23" s="1"/>
  <c r="DY27" i="23"/>
  <c r="DY117" i="23" s="1"/>
  <c r="DT27" i="23"/>
  <c r="DT117" i="23" s="1"/>
  <c r="DW27" i="23"/>
  <c r="DW117" i="23" s="1"/>
  <c r="CE128" i="23"/>
  <c r="CE126" i="23"/>
  <c r="DU27" i="23"/>
  <c r="DU117" i="23" s="1"/>
  <c r="DG127" i="23"/>
  <c r="CS127" i="23"/>
  <c r="CD127" i="23"/>
  <c r="BP127" i="23"/>
  <c r="AV127" i="23"/>
  <c r="L127" i="23"/>
  <c r="X127" i="23"/>
  <c r="DU174" i="15"/>
  <c r="DU176" i="14"/>
  <c r="DU174" i="14" s="1"/>
  <c r="DV176" i="15"/>
  <c r="DJ126" i="23"/>
  <c r="DJ128" i="23"/>
  <c r="BM128" i="23"/>
  <c r="BM126" i="23" s="1"/>
  <c r="AK128" i="23"/>
  <c r="AK126" i="23"/>
  <c r="DV27" i="23"/>
  <c r="DV117" i="23" s="1"/>
  <c r="EA116" i="15"/>
  <c r="EA115" i="15" s="1"/>
  <c r="EA118" i="14"/>
  <c r="EA116" i="14" s="1"/>
  <c r="EA115" i="14" s="1"/>
  <c r="EB118" i="15"/>
  <c r="DH126" i="23"/>
  <c r="DH128" i="23"/>
  <c r="CU126" i="23"/>
  <c r="CU128" i="23"/>
  <c r="CA128" i="23"/>
  <c r="CA126" i="23"/>
  <c r="BJ127" i="23"/>
  <c r="AW127" i="23"/>
  <c r="N127" i="23"/>
  <c r="O127" i="23"/>
  <c r="DP209" i="15"/>
  <c r="DP209" i="14" s="1"/>
  <c r="DX86" i="15"/>
  <c r="DX90" i="14"/>
  <c r="DX86" i="14" s="1"/>
  <c r="DY90" i="15"/>
  <c r="DT164" i="14"/>
  <c r="DT163" i="14" s="1"/>
  <c r="DT162" i="14" s="1"/>
  <c r="DT163" i="15"/>
  <c r="DT162" i="15" s="1"/>
  <c r="CT126" i="23"/>
  <c r="CT128" i="23"/>
  <c r="AX128" i="23"/>
  <c r="AX126" i="23" s="1"/>
  <c r="DX27" i="23"/>
  <c r="DX117" i="23" s="1"/>
  <c r="DS128" i="23"/>
  <c r="DS126" i="23"/>
  <c r="DF127" i="23"/>
  <c r="CP127" i="23"/>
  <c r="BZ127" i="23"/>
  <c r="BK127" i="23"/>
  <c r="AS127" i="23"/>
  <c r="W127" i="23"/>
  <c r="AB127" i="23"/>
  <c r="DT29" i="14"/>
  <c r="DD16" i="22"/>
  <c r="DD17" i="22" s="1"/>
  <c r="DD18" i="22" s="1"/>
  <c r="DD7" i="22"/>
  <c r="DT26" i="14"/>
  <c r="DT14" i="15"/>
  <c r="DT14" i="14" s="1"/>
  <c r="DI128" i="23"/>
  <c r="DI126" i="23"/>
  <c r="DY128" i="23"/>
  <c r="DY126" i="23"/>
  <c r="DD126" i="23"/>
  <c r="DD128" i="23"/>
  <c r="CO128" i="23"/>
  <c r="CO126" i="23"/>
  <c r="BX128" i="23"/>
  <c r="BX126" i="23"/>
  <c r="BI128" i="23"/>
  <c r="BI126" i="23" s="1"/>
  <c r="AR128" i="23"/>
  <c r="AR126" i="23" s="1"/>
  <c r="DQ22" i="14"/>
  <c r="DR9" i="15"/>
  <c r="DR10" i="14"/>
  <c r="DR9" i="14" s="1"/>
  <c r="DR8" i="14" s="1"/>
  <c r="DY11" i="23"/>
  <c r="DT25" i="14"/>
  <c r="DT13" i="15"/>
  <c r="BT128" i="23"/>
  <c r="BT126" i="23"/>
  <c r="DZ27" i="23"/>
  <c r="DZ117" i="23" s="1"/>
  <c r="BY128" i="23"/>
  <c r="BY126" i="23"/>
  <c r="DU126" i="23"/>
  <c r="DU128" i="23"/>
  <c r="DE128" i="23"/>
  <c r="DE126" i="23"/>
  <c r="CQ127" i="23"/>
  <c r="BW127" i="23"/>
  <c r="BG127" i="23"/>
  <c r="AP127" i="23"/>
  <c r="T127" i="23"/>
  <c r="AE127" i="23"/>
  <c r="DS29" i="14"/>
  <c r="DZ10" i="23"/>
  <c r="DS11" i="14"/>
  <c r="DS30" i="14" s="1"/>
  <c r="DU164" i="15"/>
  <c r="DU165" i="15"/>
  <c r="DU165" i="14" s="1"/>
  <c r="DU24" i="15"/>
  <c r="DU1" i="15"/>
  <c r="DU26" i="15"/>
  <c r="DU3" i="15"/>
  <c r="DU113" i="15" s="1"/>
  <c r="DU113" i="14" s="1"/>
  <c r="DU182" i="15"/>
  <c r="DU221" i="15"/>
  <c r="DU234" i="15"/>
  <c r="DU2" i="15"/>
  <c r="DV6" i="15"/>
  <c r="DU23" i="15"/>
  <c r="DT22" i="15" s="1"/>
  <c r="DU25" i="15"/>
  <c r="DU29" i="15"/>
  <c r="DU30" i="15"/>
  <c r="DU31" i="15"/>
  <c r="DU32" i="15"/>
  <c r="DU93" i="15"/>
  <c r="DU170" i="15"/>
  <c r="DU170" i="14" s="1"/>
  <c r="EA47" i="23"/>
  <c r="EA64" i="23"/>
  <c r="EA48" i="23"/>
  <c r="EA56" i="23"/>
  <c r="EA38" i="23"/>
  <c r="EA53" i="23"/>
  <c r="EA35" i="23"/>
  <c r="EA55" i="23"/>
  <c r="EA39" i="23"/>
  <c r="EA36" i="23"/>
  <c r="EA52" i="23"/>
  <c r="EA37" i="23"/>
  <c r="EA54" i="23"/>
  <c r="EA46" i="23"/>
  <c r="EA63" i="23"/>
  <c r="C77" i="23" a="1"/>
  <c r="C77" i="23" s="1"/>
  <c r="D77" i="23" s="1"/>
  <c r="C79" i="23" a="1"/>
  <c r="C79" i="23" s="1"/>
  <c r="D79" i="23" s="1"/>
  <c r="C73" i="23" a="1"/>
  <c r="C73" i="23" s="1"/>
  <c r="D73" i="23" s="1"/>
  <c r="C75" i="23" a="1"/>
  <c r="C75" i="23" s="1"/>
  <c r="D75" i="23" s="1"/>
  <c r="DT127" i="23"/>
  <c r="DB127" i="23"/>
  <c r="CM127" i="23"/>
  <c r="BV127" i="23"/>
  <c r="BH127" i="23"/>
  <c r="AQ127" i="23"/>
  <c r="R127" i="23"/>
  <c r="S127" i="23"/>
  <c r="DS228" i="15"/>
  <c r="DS233" i="15" s="1"/>
  <c r="DS232" i="15" s="1"/>
  <c r="DE6" i="22"/>
  <c r="DQ9" i="15"/>
  <c r="DQ10" i="14"/>
  <c r="DQ9" i="14" s="1"/>
  <c r="DQ8" i="14" s="1"/>
  <c r="DX11" i="23"/>
  <c r="DS22" i="15"/>
  <c r="DM128" i="23"/>
  <c r="DM126" i="23"/>
  <c r="BL128" i="23"/>
  <c r="BL126" i="23" s="1"/>
  <c r="DP127" i="23"/>
  <c r="DC127" i="23"/>
  <c r="CL127" i="23"/>
  <c r="CB127" i="23"/>
  <c r="BE127" i="23"/>
  <c r="AT127" i="23"/>
  <c r="E29" i="23" a="1"/>
  <c r="E29" i="23" s="1"/>
  <c r="C29" i="23" s="1"/>
  <c r="G127" i="23"/>
  <c r="Y127" i="23"/>
  <c r="DS32" i="14"/>
  <c r="DV127" i="23"/>
  <c r="DZ9" i="23"/>
  <c r="DS13" i="14"/>
  <c r="DS31" i="14" s="1"/>
  <c r="DW128" i="23"/>
  <c r="DW126" i="23"/>
  <c r="AL128" i="23"/>
  <c r="AL126" i="23"/>
  <c r="DR128" i="23"/>
  <c r="DR126" i="23"/>
  <c r="CZ128" i="23"/>
  <c r="CZ126" i="23"/>
  <c r="CK128" i="23"/>
  <c r="CK126" i="23"/>
  <c r="BU128" i="23"/>
  <c r="BU126" i="23"/>
  <c r="BF128" i="23"/>
  <c r="BF126" i="23" s="1"/>
  <c r="H126" i="23"/>
  <c r="H128" i="23"/>
  <c r="CV128" i="23"/>
  <c r="CV126" i="23"/>
  <c r="CN128" i="23"/>
  <c r="CN126" i="23"/>
  <c r="AU128" i="23"/>
  <c r="AU126" i="23" s="1"/>
  <c r="DZ28" i="23"/>
  <c r="DX28" i="23"/>
  <c r="DW144" i="15"/>
  <c r="DW135" i="15" s="1"/>
  <c r="DW145" i="14"/>
  <c r="DW144" i="14" s="1"/>
  <c r="DW135" i="14" s="1"/>
  <c r="DX145" i="15"/>
  <c r="DO126" i="23"/>
  <c r="DO128" i="23"/>
  <c r="DA128" i="23"/>
  <c r="DA126" i="23"/>
  <c r="CH126" i="23"/>
  <c r="CH128" i="23"/>
  <c r="BS126" i="23"/>
  <c r="BS128" i="23"/>
  <c r="BD128" i="23"/>
  <c r="BD126" i="23" s="1"/>
  <c r="AN126" i="23"/>
  <c r="AN128" i="23"/>
  <c r="M128" i="23"/>
  <c r="M126" i="23"/>
  <c r="C45" i="23"/>
  <c r="F45" i="23"/>
  <c r="D29" i="23"/>
  <c r="DT24" i="14"/>
  <c r="DT11" i="15"/>
  <c r="J126" i="23" l="1"/>
  <c r="DW105" i="14"/>
  <c r="DX105" i="15"/>
  <c r="DY160" i="14"/>
  <c r="DZ160" i="15"/>
  <c r="V128" i="23"/>
  <c r="AY117" i="23"/>
  <c r="AZ117" i="23"/>
  <c r="AC128" i="23"/>
  <c r="AA126" i="23"/>
  <c r="K126" i="23"/>
  <c r="P128" i="23"/>
  <c r="AJ126" i="23"/>
  <c r="AK117" i="23"/>
  <c r="AK116" i="23" s="1"/>
  <c r="J117" i="23"/>
  <c r="J118" i="23" s="1"/>
  <c r="R117" i="23"/>
  <c r="R118" i="23" s="1"/>
  <c r="AU117" i="23"/>
  <c r="AU118" i="23" s="1"/>
  <c r="AU116" i="23" s="1"/>
  <c r="AR117" i="23"/>
  <c r="AR118" i="23" s="1"/>
  <c r="AR116" i="23" s="1"/>
  <c r="AQ117" i="23"/>
  <c r="AQ116" i="23" s="1"/>
  <c r="AO117" i="23"/>
  <c r="AL117" i="23"/>
  <c r="L117" i="23"/>
  <c r="L116" i="23" s="1"/>
  <c r="AJ117" i="23"/>
  <c r="AJ118" i="23" s="1"/>
  <c r="AV117" i="23"/>
  <c r="AT117" i="23"/>
  <c r="AT118" i="23" s="1"/>
  <c r="AT116" i="23" s="1"/>
  <c r="AA117" i="23"/>
  <c r="AA116" i="23" s="1"/>
  <c r="N117" i="23"/>
  <c r="EA45" i="23"/>
  <c r="K117" i="23"/>
  <c r="K118" i="23" s="1"/>
  <c r="Z117" i="23"/>
  <c r="AG117" i="23"/>
  <c r="AG118" i="23" s="1"/>
  <c r="O117" i="23"/>
  <c r="O118" i="23" s="1"/>
  <c r="DT32" i="14"/>
  <c r="U117" i="23"/>
  <c r="U116" i="23" s="1"/>
  <c r="EA117" i="23"/>
  <c r="EA116" i="23" s="1"/>
  <c r="X117" i="23"/>
  <c r="X118" i="23" s="1"/>
  <c r="AD117" i="23"/>
  <c r="AD118" i="23" s="1"/>
  <c r="CZ118" i="23"/>
  <c r="CZ116" i="23"/>
  <c r="CL128" i="23"/>
  <c r="CL126" i="23"/>
  <c r="R126" i="23"/>
  <c r="R128" i="23"/>
  <c r="N128" i="23"/>
  <c r="N126" i="23"/>
  <c r="DM118" i="23"/>
  <c r="DM116" i="23"/>
  <c r="CV116" i="23"/>
  <c r="CV118" i="23"/>
  <c r="CD118" i="23"/>
  <c r="CD116" i="23"/>
  <c r="BO118" i="23"/>
  <c r="BO116" i="23" s="1"/>
  <c r="AY118" i="23"/>
  <c r="AY116" i="23" s="1"/>
  <c r="DU97" i="14"/>
  <c r="DV124" i="14"/>
  <c r="DW124" i="15"/>
  <c r="O128" i="23"/>
  <c r="O126" i="23"/>
  <c r="DC128" i="23"/>
  <c r="DC126" i="23"/>
  <c r="AQ128" i="23"/>
  <c r="AQ126" i="23" s="1"/>
  <c r="DZ118" i="23"/>
  <c r="DZ116" i="23"/>
  <c r="DX118" i="23"/>
  <c r="DX116" i="23"/>
  <c r="AW128" i="23"/>
  <c r="AW126" i="23" s="1"/>
  <c r="DU116" i="23"/>
  <c r="DU118" i="23"/>
  <c r="DJ116" i="23"/>
  <c r="DJ118" i="23"/>
  <c r="CU116" i="23"/>
  <c r="CU118" i="23"/>
  <c r="CF116" i="23"/>
  <c r="CF118" i="23"/>
  <c r="BP116" i="23"/>
  <c r="BP118" i="23"/>
  <c r="AZ118" i="23"/>
  <c r="AZ116" i="23" s="1"/>
  <c r="DU97" i="15"/>
  <c r="DV104" i="14"/>
  <c r="DV103" i="14" s="1"/>
  <c r="DV103" i="15"/>
  <c r="DW104" i="15"/>
  <c r="BE103" i="3"/>
  <c r="DP128" i="23"/>
  <c r="DP126" i="23"/>
  <c r="BH128" i="23"/>
  <c r="BH126" i="23" s="1"/>
  <c r="BJ128" i="23"/>
  <c r="BJ126" i="23" s="1"/>
  <c r="DH116" i="23"/>
  <c r="DH118" i="23"/>
  <c r="CT118" i="23"/>
  <c r="CT116" i="23"/>
  <c r="CC118" i="23"/>
  <c r="CC116" i="23"/>
  <c r="BM118" i="23"/>
  <c r="BM116" i="23" s="1"/>
  <c r="AX118" i="23"/>
  <c r="AX116" i="23" s="1"/>
  <c r="C43" i="23"/>
  <c r="D27" i="23"/>
  <c r="F43" i="23"/>
  <c r="AH117" i="23"/>
  <c r="DX98" i="15"/>
  <c r="DX102" i="14"/>
  <c r="DX98" i="14" s="1"/>
  <c r="DY102" i="15"/>
  <c r="L28" i="23"/>
  <c r="Q28" i="23"/>
  <c r="U28" i="23"/>
  <c r="AA28" i="23"/>
  <c r="AD28" i="23"/>
  <c r="Y28" i="23"/>
  <c r="N28" i="23"/>
  <c r="Z28" i="23"/>
  <c r="S28" i="23"/>
  <c r="H28" i="23"/>
  <c r="G28" i="23"/>
  <c r="F13" i="23"/>
  <c r="F28" i="23" s="1"/>
  <c r="DX122" i="23" s="1"/>
  <c r="EA28" i="23"/>
  <c r="O28" i="23"/>
  <c r="AB28" i="23"/>
  <c r="V28" i="23"/>
  <c r="AH28" i="23"/>
  <c r="M28" i="23"/>
  <c r="AE28" i="23"/>
  <c r="K28" i="23"/>
  <c r="P28" i="23"/>
  <c r="AG28" i="23"/>
  <c r="R28" i="23"/>
  <c r="X28" i="23"/>
  <c r="J28" i="23"/>
  <c r="I28" i="23"/>
  <c r="W28" i="23"/>
  <c r="T28" i="23"/>
  <c r="T122" i="23" s="1"/>
  <c r="AC28" i="23"/>
  <c r="AF28" i="23"/>
  <c r="AK28" i="23"/>
  <c r="AJ28" i="23"/>
  <c r="AI28" i="23"/>
  <c r="AN28" i="23"/>
  <c r="AM28" i="23"/>
  <c r="AL28" i="23"/>
  <c r="AQ28" i="23"/>
  <c r="AP28" i="23"/>
  <c r="AT28" i="23"/>
  <c r="AO28" i="23"/>
  <c r="AR28" i="23"/>
  <c r="AU28" i="23"/>
  <c r="AV28" i="23"/>
  <c r="AS28" i="23"/>
  <c r="AS122" i="23" s="1"/>
  <c r="AW28" i="23"/>
  <c r="AY28" i="23"/>
  <c r="AX28" i="23"/>
  <c r="BA28" i="23"/>
  <c r="AZ28" i="23"/>
  <c r="BB28" i="23"/>
  <c r="BC28" i="23"/>
  <c r="BG28" i="23"/>
  <c r="BE28" i="23"/>
  <c r="BD28" i="23"/>
  <c r="BI28" i="23"/>
  <c r="BF28" i="23"/>
  <c r="BH28" i="23"/>
  <c r="BK28" i="23"/>
  <c r="BJ28" i="23"/>
  <c r="BL28" i="23"/>
  <c r="BL122" i="23" s="1"/>
  <c r="BP28" i="23"/>
  <c r="BN28" i="23"/>
  <c r="BM28" i="23"/>
  <c r="BO28" i="23"/>
  <c r="BQ28" i="23"/>
  <c r="BR28" i="23"/>
  <c r="BU28" i="23"/>
  <c r="BS28" i="23"/>
  <c r="BT28" i="23"/>
  <c r="BV28" i="23"/>
  <c r="BW28" i="23"/>
  <c r="BX28" i="23"/>
  <c r="BZ28" i="23"/>
  <c r="BY28" i="23"/>
  <c r="CA28" i="23"/>
  <c r="CB28" i="23"/>
  <c r="CB122" i="23" s="1"/>
  <c r="CC28" i="23"/>
  <c r="CF28" i="23"/>
  <c r="CD28" i="23"/>
  <c r="CE28" i="23"/>
  <c r="CG28" i="23"/>
  <c r="CK28" i="23"/>
  <c r="CI28" i="23"/>
  <c r="CH28" i="23"/>
  <c r="CJ28" i="23"/>
  <c r="CM28" i="23"/>
  <c r="CL28" i="23"/>
  <c r="CP28" i="23"/>
  <c r="CO28" i="23"/>
  <c r="CN28" i="23"/>
  <c r="CS28" i="23"/>
  <c r="CR28" i="23"/>
  <c r="CR122" i="23" s="1"/>
  <c r="CQ28" i="23"/>
  <c r="CT28" i="23"/>
  <c r="CV28" i="23"/>
  <c r="CU28" i="23"/>
  <c r="CW28" i="23"/>
  <c r="CZ28" i="23"/>
  <c r="CX28" i="23"/>
  <c r="CY28" i="23"/>
  <c r="DA28" i="23"/>
  <c r="DB28" i="23"/>
  <c r="DC28" i="23"/>
  <c r="DE28" i="23"/>
  <c r="DD28" i="23"/>
  <c r="DG28" i="23"/>
  <c r="DF28" i="23"/>
  <c r="DI28" i="23"/>
  <c r="DI122" i="23" s="1"/>
  <c r="DH28" i="23"/>
  <c r="DK28" i="23"/>
  <c r="DM28" i="23"/>
  <c r="DJ28" i="23"/>
  <c r="DL28" i="23"/>
  <c r="DO28" i="23"/>
  <c r="DN28" i="23"/>
  <c r="DP28" i="23"/>
  <c r="DR28" i="23"/>
  <c r="DQ28" i="23"/>
  <c r="DS28" i="23"/>
  <c r="DT28" i="23"/>
  <c r="DW28" i="23"/>
  <c r="DU93" i="14"/>
  <c r="DU92" i="14" s="1"/>
  <c r="DU74" i="14" s="1"/>
  <c r="DU92" i="15"/>
  <c r="DU74" i="15" s="1"/>
  <c r="D62" i="23"/>
  <c r="Z45" i="23"/>
  <c r="AA45" i="23"/>
  <c r="Y45" i="23"/>
  <c r="AB45" i="23"/>
  <c r="X45" i="23"/>
  <c r="W45" i="23"/>
  <c r="AC45" i="23"/>
  <c r="AD45" i="23"/>
  <c r="V45" i="23"/>
  <c r="AE45" i="23"/>
  <c r="U45" i="23"/>
  <c r="AF45" i="23"/>
  <c r="T45" i="23"/>
  <c r="AG45" i="23"/>
  <c r="S45" i="23"/>
  <c r="AH45" i="23"/>
  <c r="R45" i="23"/>
  <c r="AI45" i="23"/>
  <c r="Q45" i="23"/>
  <c r="AJ45" i="23"/>
  <c r="P45" i="23"/>
  <c r="O45" i="23"/>
  <c r="AK45" i="23"/>
  <c r="AL45" i="23"/>
  <c r="N45" i="23"/>
  <c r="AM45" i="23"/>
  <c r="M45" i="23"/>
  <c r="AN45" i="23"/>
  <c r="L45" i="23"/>
  <c r="AO45" i="23"/>
  <c r="K45" i="23"/>
  <c r="AP45" i="23"/>
  <c r="J45" i="23"/>
  <c r="AQ45" i="23"/>
  <c r="I45" i="23"/>
  <c r="AR45" i="23"/>
  <c r="H45" i="23"/>
  <c r="G45" i="23"/>
  <c r="AS45" i="23"/>
  <c r="AT45" i="23"/>
  <c r="AU45" i="23"/>
  <c r="AV45" i="23"/>
  <c r="AW45" i="23"/>
  <c r="AX45" i="23"/>
  <c r="AY45" i="23"/>
  <c r="AZ45" i="23"/>
  <c r="BA45" i="23"/>
  <c r="BB45" i="23"/>
  <c r="BC45" i="23"/>
  <c r="BD45" i="23"/>
  <c r="BE45" i="23"/>
  <c r="BF45" i="23"/>
  <c r="BG45" i="23"/>
  <c r="BH45" i="23"/>
  <c r="BI45" i="23"/>
  <c r="BJ45" i="23"/>
  <c r="BK45" i="23"/>
  <c r="BL45" i="23"/>
  <c r="BM45" i="23"/>
  <c r="BN45" i="23"/>
  <c r="BO45" i="23"/>
  <c r="BP45" i="23"/>
  <c r="BQ45" i="23"/>
  <c r="BR45" i="23"/>
  <c r="BS45" i="23"/>
  <c r="BT45" i="23"/>
  <c r="BU45" i="23"/>
  <c r="BV45" i="23"/>
  <c r="BW45" i="23"/>
  <c r="BX45" i="23"/>
  <c r="BY45" i="23"/>
  <c r="BZ45" i="23"/>
  <c r="CA45" i="23"/>
  <c r="CB45" i="23"/>
  <c r="CC45" i="23"/>
  <c r="CD45" i="23"/>
  <c r="CE45" i="23"/>
  <c r="CF45" i="23"/>
  <c r="CG45" i="23"/>
  <c r="CH45" i="23"/>
  <c r="CI45" i="23"/>
  <c r="CJ45" i="23"/>
  <c r="CK45" i="23"/>
  <c r="CL45" i="23"/>
  <c r="CM45" i="23"/>
  <c r="CN45" i="23"/>
  <c r="CO45" i="23"/>
  <c r="CP45" i="23"/>
  <c r="CQ45" i="23"/>
  <c r="CR45" i="23"/>
  <c r="CS45" i="23"/>
  <c r="CT45" i="23"/>
  <c r="CU45" i="23"/>
  <c r="CV45" i="23"/>
  <c r="CW45" i="23"/>
  <c r="CX45" i="23"/>
  <c r="CY45" i="23"/>
  <c r="CZ45" i="23"/>
  <c r="DA45" i="23"/>
  <c r="DB45" i="23"/>
  <c r="DC45" i="23"/>
  <c r="DD45" i="23"/>
  <c r="DE45" i="23"/>
  <c r="DF45" i="23"/>
  <c r="DG45" i="23"/>
  <c r="DH45" i="23"/>
  <c r="DI45" i="23"/>
  <c r="DJ45" i="23"/>
  <c r="DK45" i="23"/>
  <c r="DL45" i="23"/>
  <c r="DM45" i="23"/>
  <c r="DN45" i="23"/>
  <c r="DO45" i="23"/>
  <c r="DP45" i="23"/>
  <c r="DQ45" i="23"/>
  <c r="DR45" i="23"/>
  <c r="DS45" i="23"/>
  <c r="DT45" i="23"/>
  <c r="DU45" i="23"/>
  <c r="DV45" i="23"/>
  <c r="DW45" i="23"/>
  <c r="DX45" i="23"/>
  <c r="DY45" i="23"/>
  <c r="DZ45" i="23"/>
  <c r="BV128" i="23"/>
  <c r="BV126" i="23"/>
  <c r="DU25" i="14"/>
  <c r="DU13" i="15"/>
  <c r="DU13" i="14" s="1"/>
  <c r="AE126" i="23"/>
  <c r="AE128" i="23"/>
  <c r="DK118" i="23"/>
  <c r="DK116" i="23"/>
  <c r="CS118" i="23"/>
  <c r="CS116" i="23"/>
  <c r="CE116" i="23"/>
  <c r="CE118" i="23"/>
  <c r="BL118" i="23"/>
  <c r="BL116" i="23" s="1"/>
  <c r="AW117" i="23"/>
  <c r="AC117" i="23"/>
  <c r="AB117" i="23"/>
  <c r="AG116" i="23"/>
  <c r="DX145" i="14"/>
  <c r="DX144" i="14" s="1"/>
  <c r="DX135" i="14" s="1"/>
  <c r="DX144" i="15"/>
  <c r="DX135" i="15" s="1"/>
  <c r="DY145" i="15"/>
  <c r="CM128" i="23"/>
  <c r="CM126" i="23"/>
  <c r="DU226" i="15"/>
  <c r="DG5" i="22"/>
  <c r="DG15" i="22" s="1"/>
  <c r="DU23" i="14"/>
  <c r="DU29" i="14" s="1"/>
  <c r="T128" i="23"/>
  <c r="T126" i="23"/>
  <c r="DG118" i="23"/>
  <c r="DG116" i="23"/>
  <c r="CR118" i="23"/>
  <c r="CR116" i="23"/>
  <c r="CB118" i="23"/>
  <c r="CB116" i="23"/>
  <c r="BN118" i="23"/>
  <c r="BN116" i="23" s="1"/>
  <c r="AV118" i="23"/>
  <c r="AV116" i="23" s="1"/>
  <c r="M117" i="23"/>
  <c r="T117" i="23"/>
  <c r="DF128" i="23"/>
  <c r="DF126" i="23"/>
  <c r="DU164" i="14"/>
  <c r="DU163" i="14" s="1"/>
  <c r="DU162" i="14" s="1"/>
  <c r="DU163" i="15"/>
  <c r="DU162" i="15" s="1"/>
  <c r="DB126" i="23"/>
  <c r="DB128" i="23"/>
  <c r="DV221" i="15"/>
  <c r="DV32" i="15"/>
  <c r="DV164" i="15"/>
  <c r="DV165" i="15"/>
  <c r="DV165" i="14" s="1"/>
  <c r="DV170" i="15"/>
  <c r="DV170" i="14" s="1"/>
  <c r="DV182" i="15"/>
  <c r="DV234" i="15"/>
  <c r="DV1" i="15"/>
  <c r="DV2" i="15"/>
  <c r="DW6" i="15"/>
  <c r="DV3" i="15"/>
  <c r="DV113" i="15" s="1"/>
  <c r="DV113" i="14" s="1"/>
  <c r="DV23" i="15"/>
  <c r="DV24" i="15"/>
  <c r="DV25" i="15"/>
  <c r="DV26" i="15"/>
  <c r="DV29" i="15"/>
  <c r="DV30" i="15"/>
  <c r="DV31" i="15"/>
  <c r="DV93" i="15"/>
  <c r="AP128" i="23"/>
  <c r="AP126" i="23" s="1"/>
  <c r="EA9" i="23"/>
  <c r="DT24" i="23" s="1"/>
  <c r="DT13" i="14"/>
  <c r="DT31" i="14" s="1"/>
  <c r="DE118" i="23"/>
  <c r="DE116" i="23"/>
  <c r="CO118" i="23"/>
  <c r="CO116" i="23"/>
  <c r="BX118" i="23"/>
  <c r="BX116" i="23"/>
  <c r="BK118" i="23"/>
  <c r="BK116" i="23" s="1"/>
  <c r="Y117" i="23"/>
  <c r="U126" i="23"/>
  <c r="U128" i="23"/>
  <c r="DR22" i="14"/>
  <c r="CS126" i="23"/>
  <c r="CS128" i="23"/>
  <c r="DT126" i="23"/>
  <c r="DT128" i="23"/>
  <c r="BG128" i="23"/>
  <c r="BG126" i="23" s="1"/>
  <c r="DV174" i="15"/>
  <c r="DV176" i="14"/>
  <c r="DV174" i="14" s="1"/>
  <c r="DW176" i="15"/>
  <c r="DW118" i="23"/>
  <c r="DW116" i="23"/>
  <c r="DF118" i="23"/>
  <c r="DF116" i="23"/>
  <c r="CQ116" i="23"/>
  <c r="CQ118" i="23"/>
  <c r="CA116" i="23"/>
  <c r="CA118" i="23"/>
  <c r="BJ118" i="23"/>
  <c r="BJ116" i="23" s="1"/>
  <c r="AS117" i="23"/>
  <c r="I117" i="23"/>
  <c r="AI117" i="23"/>
  <c r="Q126" i="23"/>
  <c r="Q128" i="23"/>
  <c r="DN118" i="23"/>
  <c r="DN116" i="23"/>
  <c r="BW126" i="23"/>
  <c r="BW128" i="23"/>
  <c r="DT116" i="23"/>
  <c r="DT118" i="23"/>
  <c r="DI118" i="23"/>
  <c r="DI116" i="23"/>
  <c r="CN116" i="23"/>
  <c r="CN118" i="23"/>
  <c r="BY118" i="23"/>
  <c r="BY116" i="23"/>
  <c r="BH118" i="23"/>
  <c r="BH116" i="23" s="1"/>
  <c r="H117" i="23"/>
  <c r="EA126" i="23"/>
  <c r="EA128" i="23"/>
  <c r="AZ128" i="23"/>
  <c r="AZ126" i="23" s="1"/>
  <c r="DT228" i="15"/>
  <c r="DT233" i="15" s="1"/>
  <c r="DT232" i="15" s="1"/>
  <c r="DF6" i="22"/>
  <c r="DY28" i="23"/>
  <c r="AL118" i="23"/>
  <c r="AL116" i="23"/>
  <c r="BB118" i="23"/>
  <c r="BB116" i="23" s="1"/>
  <c r="DV126" i="23"/>
  <c r="DV128" i="23"/>
  <c r="CQ126" i="23"/>
  <c r="CQ128" i="23"/>
  <c r="AB128" i="23"/>
  <c r="AB126" i="23"/>
  <c r="DY116" i="23"/>
  <c r="DY118" i="23"/>
  <c r="DD116" i="23"/>
  <c r="DD118" i="23"/>
  <c r="CM116" i="23"/>
  <c r="CM118" i="23"/>
  <c r="BZ118" i="23"/>
  <c r="BZ116" i="23"/>
  <c r="BI118" i="23"/>
  <c r="BI116" i="23" s="1"/>
  <c r="P117" i="23"/>
  <c r="G117" i="23"/>
  <c r="E27" i="23" a="1"/>
  <c r="E27" i="23" s="1"/>
  <c r="C27" i="23" s="1"/>
  <c r="I126" i="23"/>
  <c r="I128" i="23"/>
  <c r="BN128" i="23"/>
  <c r="BN126" i="23" s="1"/>
  <c r="DU28" i="23"/>
  <c r="BA118" i="23"/>
  <c r="BA116" i="23" s="1"/>
  <c r="CW116" i="23"/>
  <c r="CW118" i="23"/>
  <c r="DU181" i="15"/>
  <c r="DU182" i="14"/>
  <c r="DU181" i="14" s="1"/>
  <c r="DD23" i="22"/>
  <c r="DR8" i="15"/>
  <c r="W128" i="23"/>
  <c r="W126" i="23"/>
  <c r="EB118" i="14"/>
  <c r="EB116" i="14" s="1"/>
  <c r="EB115" i="14" s="1"/>
  <c r="EB116" i="15"/>
  <c r="EB115" i="15" s="1"/>
  <c r="EC118" i="15"/>
  <c r="X126" i="23"/>
  <c r="X128" i="23"/>
  <c r="DS118" i="23"/>
  <c r="DS116" i="23"/>
  <c r="DB116" i="23"/>
  <c r="DB118" i="23"/>
  <c r="CP118" i="23"/>
  <c r="CP116" i="23"/>
  <c r="BW118" i="23"/>
  <c r="BW116" i="23"/>
  <c r="BG118" i="23"/>
  <c r="BG116" i="23" s="1"/>
  <c r="N116" i="23"/>
  <c r="N118" i="23"/>
  <c r="AY128" i="23"/>
  <c r="AY126" i="23" s="1"/>
  <c r="CF126" i="23"/>
  <c r="CF128" i="23"/>
  <c r="AG126" i="23"/>
  <c r="AG128" i="23"/>
  <c r="CH118" i="23"/>
  <c r="CH116" i="23"/>
  <c r="BQ118" i="23"/>
  <c r="BQ116" i="23"/>
  <c r="Y128" i="23"/>
  <c r="Y126" i="23"/>
  <c r="AS128" i="23"/>
  <c r="AS126" i="23" s="1"/>
  <c r="L126" i="23"/>
  <c r="L128" i="23"/>
  <c r="DQ116" i="23"/>
  <c r="DQ118" i="23"/>
  <c r="DC118" i="23"/>
  <c r="DC116" i="23"/>
  <c r="CK118" i="23"/>
  <c r="CK116" i="23"/>
  <c r="BV116" i="23"/>
  <c r="BV118" i="23"/>
  <c r="BF118" i="23"/>
  <c r="BF116" i="23" s="1"/>
  <c r="AP117" i="23"/>
  <c r="AE117" i="23"/>
  <c r="Q117" i="23"/>
  <c r="BO126" i="23"/>
  <c r="BO128" i="23"/>
  <c r="AH128" i="23"/>
  <c r="AH126" i="23"/>
  <c r="CB128" i="23"/>
  <c r="CB126" i="23"/>
  <c r="CG118" i="23"/>
  <c r="CG116" i="23"/>
  <c r="G128" i="23"/>
  <c r="G126" i="23"/>
  <c r="DQ8" i="15"/>
  <c r="DC23" i="22"/>
  <c r="DQ209" i="15"/>
  <c r="DQ209" i="14" s="1"/>
  <c r="DU14" i="15"/>
  <c r="DU14" i="14" s="1"/>
  <c r="DU26" i="14"/>
  <c r="BK128" i="23"/>
  <c r="BK126" i="23" s="1"/>
  <c r="DY90" i="14"/>
  <c r="DY86" i="14" s="1"/>
  <c r="DY86" i="15"/>
  <c r="DZ90" i="15"/>
  <c r="AV128" i="23"/>
  <c r="AV126" i="23" s="1"/>
  <c r="DR116" i="23"/>
  <c r="DR118" i="23"/>
  <c r="DA118" i="23"/>
  <c r="DA116" i="23"/>
  <c r="CL116" i="23"/>
  <c r="CL118" i="23"/>
  <c r="BT118" i="23"/>
  <c r="BT116" i="23"/>
  <c r="BD118" i="23"/>
  <c r="BD116" i="23" s="1"/>
  <c r="AO118" i="23"/>
  <c r="AO116" i="23"/>
  <c r="K116" i="23"/>
  <c r="Z116" i="23"/>
  <c r="Z118" i="23"/>
  <c r="CC126" i="23"/>
  <c r="CC128" i="23"/>
  <c r="AM128" i="23"/>
  <c r="AM126" i="23"/>
  <c r="S126" i="23"/>
  <c r="S128" i="23"/>
  <c r="DG126" i="23"/>
  <c r="DG128" i="23"/>
  <c r="DT11" i="14"/>
  <c r="DT30" i="14" s="1"/>
  <c r="EA10" i="23"/>
  <c r="E45" i="23" a="1"/>
  <c r="E45" i="23" s="1"/>
  <c r="D45" i="23" s="1"/>
  <c r="C62" i="23"/>
  <c r="DE7" i="22"/>
  <c r="DE16" i="22"/>
  <c r="DE17" i="22" s="1"/>
  <c r="DE18" i="22" s="1"/>
  <c r="BZ126" i="23"/>
  <c r="BZ128" i="23"/>
  <c r="DV116" i="23"/>
  <c r="DV118" i="23"/>
  <c r="BP128" i="23"/>
  <c r="BP126" i="23"/>
  <c r="DP116" i="23"/>
  <c r="DP118" i="23"/>
  <c r="CX118" i="23"/>
  <c r="CX116" i="23"/>
  <c r="CJ118" i="23"/>
  <c r="CJ116" i="23"/>
  <c r="BS118" i="23"/>
  <c r="BS116" i="23"/>
  <c r="BC117" i="23"/>
  <c r="AM117" i="23"/>
  <c r="AF117" i="23"/>
  <c r="V117" i="23"/>
  <c r="DX126" i="23"/>
  <c r="DX128" i="23"/>
  <c r="BE128" i="23"/>
  <c r="BE126" i="23" s="1"/>
  <c r="BR118" i="23"/>
  <c r="BR116" i="23"/>
  <c r="DL118" i="23"/>
  <c r="DL116" i="23"/>
  <c r="AT128" i="23"/>
  <c r="AT126" i="23" s="1"/>
  <c r="DS227" i="15"/>
  <c r="DS231" i="15" s="1"/>
  <c r="DS230" i="15" s="1"/>
  <c r="DS10" i="15" s="1"/>
  <c r="DU11" i="15"/>
  <c r="DU11" i="14" s="1"/>
  <c r="DU24" i="14"/>
  <c r="CP126" i="23"/>
  <c r="CP128" i="23"/>
  <c r="CD128" i="23"/>
  <c r="CD126" i="23"/>
  <c r="DO116" i="23"/>
  <c r="DO118" i="23"/>
  <c r="CY118" i="23"/>
  <c r="CY116" i="23"/>
  <c r="CI118" i="23"/>
  <c r="CI116" i="23"/>
  <c r="BU118" i="23"/>
  <c r="BU116" i="23"/>
  <c r="BE117" i="23"/>
  <c r="AN117" i="23"/>
  <c r="S117" i="23"/>
  <c r="W117" i="23"/>
  <c r="DV28" i="23"/>
  <c r="DU122" i="23" l="1"/>
  <c r="O116" i="23"/>
  <c r="DZ122" i="23"/>
  <c r="DY122" i="23"/>
  <c r="DV122" i="23"/>
  <c r="DX105" i="14"/>
  <c r="DY105" i="15"/>
  <c r="EA118" i="23"/>
  <c r="AQ118" i="23"/>
  <c r="DX24" i="23"/>
  <c r="DZ160" i="14"/>
  <c r="EA160" i="15"/>
  <c r="AJ116" i="23"/>
  <c r="AD116" i="23"/>
  <c r="AA118" i="23"/>
  <c r="DR24" i="23"/>
  <c r="L118" i="23"/>
  <c r="DZ24" i="23"/>
  <c r="DU24" i="23"/>
  <c r="DW24" i="23"/>
  <c r="DV24" i="23"/>
  <c r="AK118" i="23"/>
  <c r="U118" i="23"/>
  <c r="J116" i="23"/>
  <c r="R116" i="23"/>
  <c r="X116" i="23"/>
  <c r="DT227" i="15"/>
  <c r="DT231" i="15" s="1"/>
  <c r="DT230" i="15" s="1"/>
  <c r="DT10" i="15" s="1"/>
  <c r="DP122" i="23"/>
  <c r="DP123" i="23" s="1"/>
  <c r="DF122" i="23"/>
  <c r="CS122" i="23"/>
  <c r="CS121" i="23" s="1"/>
  <c r="CA122" i="23"/>
  <c r="CA121" i="23" s="1"/>
  <c r="DG122" i="23"/>
  <c r="DG121" i="23" s="1"/>
  <c r="CN122" i="23"/>
  <c r="CN121" i="23" s="1"/>
  <c r="BY122" i="23"/>
  <c r="BY121" i="23" s="1"/>
  <c r="BK122" i="23"/>
  <c r="BK123" i="23" s="1"/>
  <c r="BK121" i="23" s="1"/>
  <c r="DT122" i="23"/>
  <c r="DE122" i="23"/>
  <c r="CP122" i="23"/>
  <c r="CP121" i="23" s="1"/>
  <c r="CY122" i="23"/>
  <c r="CH122" i="23"/>
  <c r="BS122" i="23"/>
  <c r="BG122" i="23"/>
  <c r="DO122" i="23"/>
  <c r="CZ122" i="23"/>
  <c r="CZ123" i="23" s="1"/>
  <c r="CK122" i="23"/>
  <c r="DJ122" i="23"/>
  <c r="DJ123" i="23" s="1"/>
  <c r="CU122" i="23"/>
  <c r="CU123" i="23" s="1"/>
  <c r="CE122" i="23"/>
  <c r="CE123" i="23" s="1"/>
  <c r="BO122" i="23"/>
  <c r="BA122" i="23"/>
  <c r="BA123" i="23" s="1"/>
  <c r="BA121" i="23" s="1"/>
  <c r="AJ122" i="23"/>
  <c r="AJ121" i="23" s="1"/>
  <c r="V122" i="23"/>
  <c r="V121" i="23" s="1"/>
  <c r="DM122" i="23"/>
  <c r="DM123" i="23" s="1"/>
  <c r="CV122" i="23"/>
  <c r="CV121" i="23" s="1"/>
  <c r="CD122" i="23"/>
  <c r="CD123" i="23" s="1"/>
  <c r="BM122" i="23"/>
  <c r="BM123" i="23" s="1"/>
  <c r="AX122" i="23"/>
  <c r="AX123" i="23" s="1"/>
  <c r="AX121" i="23" s="1"/>
  <c r="AK122" i="23"/>
  <c r="AK123" i="23" s="1"/>
  <c r="AB122" i="23"/>
  <c r="AB121" i="23" s="1"/>
  <c r="DU31" i="14"/>
  <c r="S116" i="23"/>
  <c r="S118" i="23"/>
  <c r="AF118" i="23"/>
  <c r="AF116" i="23"/>
  <c r="DV25" i="14"/>
  <c r="DV13" i="15"/>
  <c r="DV13" i="14" s="1"/>
  <c r="DV31" i="14" s="1"/>
  <c r="DL122" i="23"/>
  <c r="CW122" i="23"/>
  <c r="CG122" i="23"/>
  <c r="BQ122" i="23"/>
  <c r="AZ122" i="23"/>
  <c r="AI122" i="23"/>
  <c r="AH122" i="23"/>
  <c r="L122" i="23"/>
  <c r="AN116" i="23"/>
  <c r="AN118" i="23"/>
  <c r="BE118" i="23"/>
  <c r="BE116" i="23" s="1"/>
  <c r="BC118" i="23"/>
  <c r="BC116" i="23" s="1"/>
  <c r="DZ90" i="14"/>
  <c r="DZ86" i="14" s="1"/>
  <c r="DZ86" i="15"/>
  <c r="EA90" i="15"/>
  <c r="DX121" i="23"/>
  <c r="DX123" i="23"/>
  <c r="DV226" i="15"/>
  <c r="DV23" i="14"/>
  <c r="DH5" i="22"/>
  <c r="DH15" i="22" s="1"/>
  <c r="DW124" i="14"/>
  <c r="DX124" i="15"/>
  <c r="DU30" i="14"/>
  <c r="DU123" i="23"/>
  <c r="DU121" i="23"/>
  <c r="DK122" i="23"/>
  <c r="CT122" i="23"/>
  <c r="CF122" i="23"/>
  <c r="BN122" i="23"/>
  <c r="AY122" i="23"/>
  <c r="AF122" i="23"/>
  <c r="O122" i="23"/>
  <c r="DS9" i="15"/>
  <c r="DZ11" i="23"/>
  <c r="DS10" i="14"/>
  <c r="DS9" i="14" s="1"/>
  <c r="DS8" i="14" s="1"/>
  <c r="E62" i="23"/>
  <c r="BO62" i="23" s="1"/>
  <c r="Z62" i="23"/>
  <c r="AA62" i="23"/>
  <c r="Y62" i="23"/>
  <c r="X62" i="23"/>
  <c r="AB62" i="23"/>
  <c r="W62" i="23"/>
  <c r="AC62" i="23"/>
  <c r="V62" i="23"/>
  <c r="AD62" i="23"/>
  <c r="U62" i="23"/>
  <c r="AE62" i="23"/>
  <c r="AF62" i="23"/>
  <c r="T62" i="23"/>
  <c r="AG62" i="23"/>
  <c r="S62" i="23"/>
  <c r="AH62" i="23"/>
  <c r="R62" i="23"/>
  <c r="AI62" i="23"/>
  <c r="Q62" i="23"/>
  <c r="P62" i="23"/>
  <c r="AJ62" i="23"/>
  <c r="AK62" i="23"/>
  <c r="O62" i="23"/>
  <c r="N62" i="23"/>
  <c r="AL62" i="23"/>
  <c r="AM62" i="23"/>
  <c r="M62" i="23"/>
  <c r="AN62" i="23"/>
  <c r="L62" i="23"/>
  <c r="AO62" i="23"/>
  <c r="K62" i="23"/>
  <c r="J62" i="23"/>
  <c r="AP62" i="23"/>
  <c r="AQ62" i="23"/>
  <c r="I62" i="23"/>
  <c r="AR62" i="23"/>
  <c r="H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G62" i="23"/>
  <c r="BH62" i="23"/>
  <c r="BI62" i="23"/>
  <c r="BJ62" i="23"/>
  <c r="BK62" i="23"/>
  <c r="BL62" i="23"/>
  <c r="BM62" i="23"/>
  <c r="BN62" i="23"/>
  <c r="BP62" i="23"/>
  <c r="BQ62" i="23"/>
  <c r="BR62" i="23"/>
  <c r="BS62" i="23"/>
  <c r="BT62" i="23"/>
  <c r="BU62" i="23"/>
  <c r="BV62" i="23"/>
  <c r="BW62" i="23"/>
  <c r="BX62" i="23"/>
  <c r="BY62" i="23"/>
  <c r="BZ62" i="23"/>
  <c r="CA62" i="23"/>
  <c r="CB62" i="23"/>
  <c r="CC62" i="23"/>
  <c r="CD62" i="23"/>
  <c r="CE62" i="23"/>
  <c r="CF62" i="23"/>
  <c r="CG62" i="23"/>
  <c r="CH62" i="23"/>
  <c r="CI62" i="23"/>
  <c r="CJ62" i="23"/>
  <c r="CK62" i="23"/>
  <c r="CL62" i="23"/>
  <c r="CM62" i="23"/>
  <c r="CN62" i="23"/>
  <c r="CO62" i="23"/>
  <c r="CP62" i="23"/>
  <c r="CQ62" i="23"/>
  <c r="CR62" i="23"/>
  <c r="CS62" i="23"/>
  <c r="CT62" i="23"/>
  <c r="CU62" i="23"/>
  <c r="CV62" i="23"/>
  <c r="CW62" i="23"/>
  <c r="CX62" i="23"/>
  <c r="CY62" i="23"/>
  <c r="CZ62" i="23"/>
  <c r="DA62" i="23"/>
  <c r="DB62" i="23"/>
  <c r="DC62" i="23"/>
  <c r="DD62" i="23"/>
  <c r="DE62" i="23"/>
  <c r="DF62" i="23"/>
  <c r="DG62" i="23"/>
  <c r="DH62" i="23"/>
  <c r="DI62" i="23"/>
  <c r="DJ62" i="23"/>
  <c r="DK62" i="23"/>
  <c r="DL62" i="23"/>
  <c r="DM62" i="23"/>
  <c r="DN62" i="23"/>
  <c r="DO62" i="23"/>
  <c r="DP62" i="23"/>
  <c r="DQ62" i="23"/>
  <c r="DR62" i="23"/>
  <c r="DS62" i="23"/>
  <c r="DT62" i="23"/>
  <c r="DU62" i="23"/>
  <c r="DV62" i="23"/>
  <c r="DW62" i="23"/>
  <c r="DX62" i="23"/>
  <c r="DY62" i="23"/>
  <c r="DZ62" i="23"/>
  <c r="EA62" i="23"/>
  <c r="DY121" i="23"/>
  <c r="DY123" i="23"/>
  <c r="K24" i="23"/>
  <c r="N24" i="23"/>
  <c r="M24" i="23"/>
  <c r="AA24" i="23"/>
  <c r="AC24" i="23"/>
  <c r="Y24" i="23"/>
  <c r="H24" i="23"/>
  <c r="J24" i="23"/>
  <c r="F9" i="23"/>
  <c r="F24" i="23" s="1"/>
  <c r="DT102" i="23" s="1"/>
  <c r="V24" i="23"/>
  <c r="S24" i="23"/>
  <c r="I24" i="23"/>
  <c r="T24" i="23"/>
  <c r="X24" i="23"/>
  <c r="AD24" i="23"/>
  <c r="AH24" i="23"/>
  <c r="O24" i="23"/>
  <c r="AE24" i="23"/>
  <c r="R24" i="23"/>
  <c r="Z24" i="23"/>
  <c r="AB24" i="23"/>
  <c r="L24" i="23"/>
  <c r="Q24" i="23"/>
  <c r="G24" i="23"/>
  <c r="U24" i="23"/>
  <c r="U102" i="23" s="1"/>
  <c r="W24" i="23"/>
  <c r="AF24" i="23"/>
  <c r="P24" i="23"/>
  <c r="EA24" i="23"/>
  <c r="AG24" i="23"/>
  <c r="AJ24" i="23"/>
  <c r="AI24" i="23"/>
  <c r="AK24" i="23"/>
  <c r="AM24" i="23"/>
  <c r="AO24" i="23"/>
  <c r="AL24" i="23"/>
  <c r="AN24" i="23"/>
  <c r="AP24" i="23"/>
  <c r="AT24" i="23"/>
  <c r="AQ24" i="23"/>
  <c r="AS24" i="23"/>
  <c r="AS102" i="23" s="1"/>
  <c r="AR24" i="23"/>
  <c r="AW24" i="23"/>
  <c r="AV24" i="23"/>
  <c r="AX24" i="23"/>
  <c r="AZ24" i="23"/>
  <c r="AU24" i="23"/>
  <c r="BB24" i="23"/>
  <c r="BA24" i="23"/>
  <c r="AY24" i="23"/>
  <c r="BC24" i="23"/>
  <c r="BD24" i="23"/>
  <c r="BE24" i="23"/>
  <c r="BF24" i="23"/>
  <c r="BG24" i="23"/>
  <c r="BI24" i="23"/>
  <c r="BJ24" i="23"/>
  <c r="BJ102" i="23" s="1"/>
  <c r="BL24" i="23"/>
  <c r="BH24" i="23"/>
  <c r="BM24" i="23"/>
  <c r="BK24" i="23"/>
  <c r="BN24" i="23"/>
  <c r="BP24" i="23"/>
  <c r="BO24" i="23"/>
  <c r="BQ24" i="23"/>
  <c r="BU24" i="23"/>
  <c r="BR24" i="23"/>
  <c r="BT24" i="23"/>
  <c r="BS24" i="23"/>
  <c r="BY24" i="23"/>
  <c r="BV24" i="23"/>
  <c r="CA24" i="23"/>
  <c r="BW24" i="23"/>
  <c r="BW102" i="23" s="1"/>
  <c r="BZ24" i="23"/>
  <c r="BX24" i="23"/>
  <c r="CD24" i="23"/>
  <c r="CC24" i="23"/>
  <c r="CE24" i="23"/>
  <c r="CB24" i="23"/>
  <c r="CF24" i="23"/>
  <c r="CG24" i="23"/>
  <c r="CH24" i="23"/>
  <c r="CI24" i="23"/>
  <c r="CJ24" i="23"/>
  <c r="CL24" i="23"/>
  <c r="CK24" i="23"/>
  <c r="CM24" i="23"/>
  <c r="CQ24" i="23"/>
  <c r="CP24" i="23"/>
  <c r="CP102" i="23" s="1"/>
  <c r="CN24" i="23"/>
  <c r="CR24" i="23"/>
  <c r="CO24" i="23"/>
  <c r="CT24" i="23"/>
  <c r="CS24" i="23"/>
  <c r="CU24" i="23"/>
  <c r="CV24" i="23"/>
  <c r="CW24" i="23"/>
  <c r="CZ24" i="23"/>
  <c r="DA24" i="23"/>
  <c r="CY24" i="23"/>
  <c r="CX24" i="23"/>
  <c r="DC24" i="23"/>
  <c r="DB24" i="23"/>
  <c r="DD24" i="23"/>
  <c r="DE24" i="23"/>
  <c r="DE102" i="23" s="1"/>
  <c r="DG24" i="23"/>
  <c r="DF24" i="23"/>
  <c r="DI24" i="23"/>
  <c r="DM24" i="23"/>
  <c r="DK24" i="23"/>
  <c r="DH24" i="23"/>
  <c r="DJ24" i="23"/>
  <c r="DL24" i="23"/>
  <c r="DP24" i="23"/>
  <c r="DN24" i="23"/>
  <c r="DO24" i="23"/>
  <c r="DQ24" i="23"/>
  <c r="DS24" i="23"/>
  <c r="DW170" i="15"/>
  <c r="DW170" i="14" s="1"/>
  <c r="DW182" i="15"/>
  <c r="DX6" i="15"/>
  <c r="DW221" i="15"/>
  <c r="DW23" i="15"/>
  <c r="DV22" i="15" s="1"/>
  <c r="DW234" i="15"/>
  <c r="DW24" i="15"/>
  <c r="DW1" i="15"/>
  <c r="DW25" i="15"/>
  <c r="DW2" i="15"/>
  <c r="DW26" i="15"/>
  <c r="DW3" i="15"/>
  <c r="DW113" i="15" s="1"/>
  <c r="DW113" i="14" s="1"/>
  <c r="DW29" i="15"/>
  <c r="DW30" i="15"/>
  <c r="DW31" i="15"/>
  <c r="DW32" i="15"/>
  <c r="DW93" i="15"/>
  <c r="DW164" i="15"/>
  <c r="DW165" i="15"/>
  <c r="DW165" i="14" s="1"/>
  <c r="DH122" i="23"/>
  <c r="CQ122" i="23"/>
  <c r="CC122" i="23"/>
  <c r="BP122" i="23"/>
  <c r="AW122" i="23"/>
  <c r="AC122" i="23"/>
  <c r="EA122" i="23"/>
  <c r="AH118" i="23"/>
  <c r="AH116" i="23"/>
  <c r="AM116" i="23"/>
  <c r="AM118" i="23"/>
  <c r="DU102" i="23"/>
  <c r="AB116" i="23"/>
  <c r="AB118" i="23"/>
  <c r="DI123" i="23"/>
  <c r="DI121" i="23"/>
  <c r="CR121" i="23"/>
  <c r="CR123" i="23"/>
  <c r="CB121" i="23"/>
  <c r="CB123" i="23"/>
  <c r="BL123" i="23"/>
  <c r="BL121" i="23" s="1"/>
  <c r="AS123" i="23"/>
  <c r="AS121" i="23" s="1"/>
  <c r="T123" i="23"/>
  <c r="T121" i="23"/>
  <c r="D28" i="23"/>
  <c r="C44" i="23"/>
  <c r="F44" i="23"/>
  <c r="DY102" i="14"/>
  <c r="DY98" i="14" s="1"/>
  <c r="DY98" i="15"/>
  <c r="DZ102" i="15"/>
  <c r="U25" i="23"/>
  <c r="AG25" i="23"/>
  <c r="AD25" i="23"/>
  <c r="AK25" i="23"/>
  <c r="J25" i="23"/>
  <c r="AH25" i="23"/>
  <c r="AI25" i="23"/>
  <c r="Z25" i="23"/>
  <c r="L25" i="23"/>
  <c r="V25" i="23"/>
  <c r="O25" i="23"/>
  <c r="H25" i="23"/>
  <c r="S25" i="23"/>
  <c r="AA25" i="23"/>
  <c r="Q25" i="23"/>
  <c r="K25" i="23"/>
  <c r="T25" i="23"/>
  <c r="N25" i="23"/>
  <c r="EA25" i="23"/>
  <c r="G25" i="23"/>
  <c r="AC25" i="23"/>
  <c r="X25" i="23"/>
  <c r="F10" i="23"/>
  <c r="F25" i="23" s="1"/>
  <c r="I25" i="23"/>
  <c r="AF25" i="23"/>
  <c r="W25" i="23"/>
  <c r="R25" i="23"/>
  <c r="M25" i="23"/>
  <c r="AB25" i="23"/>
  <c r="Y25" i="23"/>
  <c r="AE25" i="23"/>
  <c r="AJ25" i="23"/>
  <c r="P25" i="23"/>
  <c r="AM25" i="23"/>
  <c r="AL25" i="23"/>
  <c r="AP25" i="23"/>
  <c r="AN25" i="23"/>
  <c r="AO25" i="23"/>
  <c r="AQ25" i="23"/>
  <c r="AQ107" i="23" s="1"/>
  <c r="AU25" i="23"/>
  <c r="AR25" i="23"/>
  <c r="AS25" i="23"/>
  <c r="AT25" i="23"/>
  <c r="AV25" i="23"/>
  <c r="AW25" i="23"/>
  <c r="BB25" i="23"/>
  <c r="AY25" i="23"/>
  <c r="AX25" i="23"/>
  <c r="AZ25" i="23"/>
  <c r="BA25" i="23"/>
  <c r="BG25" i="23"/>
  <c r="BC25" i="23"/>
  <c r="BD25" i="23"/>
  <c r="BF25" i="23"/>
  <c r="BE25" i="23"/>
  <c r="BE107" i="23" s="1"/>
  <c r="BH25" i="23"/>
  <c r="BK25" i="23"/>
  <c r="BI25" i="23"/>
  <c r="BJ25" i="23"/>
  <c r="BL25" i="23"/>
  <c r="BN25" i="23"/>
  <c r="BP25" i="23"/>
  <c r="BM25" i="23"/>
  <c r="BO25" i="23"/>
  <c r="BR25" i="23"/>
  <c r="BQ25" i="23"/>
  <c r="BS25" i="23"/>
  <c r="BU25" i="23"/>
  <c r="BV25" i="23"/>
  <c r="BT25" i="23"/>
  <c r="BW25" i="23"/>
  <c r="BW107" i="23" s="1"/>
  <c r="BZ25" i="23"/>
  <c r="BX25" i="23"/>
  <c r="BY25" i="23"/>
  <c r="CC25" i="23"/>
  <c r="CB25" i="23"/>
  <c r="CA25" i="23"/>
  <c r="CD25" i="23"/>
  <c r="CG25" i="23"/>
  <c r="CE25" i="23"/>
  <c r="CF25" i="23"/>
  <c r="CI25" i="23"/>
  <c r="CH25" i="23"/>
  <c r="CM25" i="23"/>
  <c r="CK25" i="23"/>
  <c r="CJ25" i="23"/>
  <c r="CL25" i="23"/>
  <c r="CL107" i="23" s="1"/>
  <c r="CO25" i="23"/>
  <c r="CP25" i="23"/>
  <c r="CN25" i="23"/>
  <c r="CQ25" i="23"/>
  <c r="CS25" i="23"/>
  <c r="CR25" i="23"/>
  <c r="CU25" i="23"/>
  <c r="CW25" i="23"/>
  <c r="CT25" i="23"/>
  <c r="CZ25" i="23"/>
  <c r="CX25" i="23"/>
  <c r="CV25" i="23"/>
  <c r="CY25" i="23"/>
  <c r="DB25" i="23"/>
  <c r="DA25" i="23"/>
  <c r="DC25" i="23"/>
  <c r="DC107" i="23" s="1"/>
  <c r="DE25" i="23"/>
  <c r="DD25" i="23"/>
  <c r="DK25" i="23"/>
  <c r="DF25" i="23"/>
  <c r="DG25" i="23"/>
  <c r="DH25" i="23"/>
  <c r="DI25" i="23"/>
  <c r="DO25" i="23"/>
  <c r="DJ25" i="23"/>
  <c r="DM25" i="23"/>
  <c r="DL25" i="23"/>
  <c r="DN25" i="23"/>
  <c r="DQ25" i="23"/>
  <c r="DP25" i="23"/>
  <c r="DR25" i="23"/>
  <c r="DU25" i="23"/>
  <c r="DU107" i="23" s="1"/>
  <c r="DS25" i="23"/>
  <c r="DY25" i="23"/>
  <c r="DW25" i="23"/>
  <c r="EA11" i="23"/>
  <c r="DT9" i="15"/>
  <c r="DT10" i="14"/>
  <c r="DT9" i="14" s="1"/>
  <c r="DT8" i="14" s="1"/>
  <c r="DW176" i="14"/>
  <c r="DW174" i="14" s="1"/>
  <c r="DW174" i="15"/>
  <c r="DX176" i="15"/>
  <c r="Y116" i="23"/>
  <c r="Y118" i="23"/>
  <c r="DU22" i="15"/>
  <c r="AC116" i="23"/>
  <c r="AC118" i="23"/>
  <c r="DF123" i="23"/>
  <c r="DF121" i="23"/>
  <c r="BJ122" i="23"/>
  <c r="AV122" i="23"/>
  <c r="W122" i="23"/>
  <c r="E28" i="23" a="1"/>
  <c r="E28" i="23" s="1"/>
  <c r="C28" i="23" s="1"/>
  <c r="G122" i="23"/>
  <c r="D60" i="23"/>
  <c r="Z43" i="23"/>
  <c r="Y43" i="23"/>
  <c r="AA43" i="23"/>
  <c r="X43" i="23"/>
  <c r="AB43" i="23"/>
  <c r="AC43" i="23"/>
  <c r="W43" i="23"/>
  <c r="V43" i="23"/>
  <c r="AD43" i="23"/>
  <c r="AE43" i="23"/>
  <c r="U43" i="23"/>
  <c r="T43" i="23"/>
  <c r="AF43" i="23"/>
  <c r="S43" i="23"/>
  <c r="AG43" i="23"/>
  <c r="AH43" i="23"/>
  <c r="R43" i="23"/>
  <c r="AI43" i="23"/>
  <c r="Q43" i="23"/>
  <c r="P43" i="23"/>
  <c r="AJ43" i="23"/>
  <c r="O43" i="23"/>
  <c r="AK43" i="23"/>
  <c r="N43" i="23"/>
  <c r="AL43" i="23"/>
  <c r="AM43" i="23"/>
  <c r="M43" i="23"/>
  <c r="AN43" i="23"/>
  <c r="L43" i="23"/>
  <c r="K43" i="23"/>
  <c r="AO43" i="23"/>
  <c r="AP43" i="23"/>
  <c r="J43" i="23"/>
  <c r="I43" i="23"/>
  <c r="AQ43" i="23"/>
  <c r="H43" i="23"/>
  <c r="AR43" i="23"/>
  <c r="AS43" i="23"/>
  <c r="G43" i="23"/>
  <c r="AT43" i="23"/>
  <c r="AU43" i="23"/>
  <c r="AV43" i="23"/>
  <c r="AW43" i="23"/>
  <c r="AX43" i="23"/>
  <c r="AY43" i="23"/>
  <c r="AZ43" i="23"/>
  <c r="BA43" i="23"/>
  <c r="BB43" i="23"/>
  <c r="BC43" i="23"/>
  <c r="BD43" i="23"/>
  <c r="BE43" i="23"/>
  <c r="BF43" i="23"/>
  <c r="BG43" i="23"/>
  <c r="BH43" i="23"/>
  <c r="BI43" i="23"/>
  <c r="BJ43" i="23"/>
  <c r="BK43" i="23"/>
  <c r="BL43" i="23"/>
  <c r="BM43" i="23"/>
  <c r="BN43" i="23"/>
  <c r="BO43" i="23"/>
  <c r="BP43" i="23"/>
  <c r="BQ43" i="23"/>
  <c r="BR43" i="23"/>
  <c r="BS43" i="23"/>
  <c r="BT43" i="23"/>
  <c r="BU43" i="23"/>
  <c r="BV43" i="23"/>
  <c r="BW43" i="23"/>
  <c r="BX43" i="23"/>
  <c r="BY43" i="23"/>
  <c r="BZ43" i="23"/>
  <c r="CA43" i="23"/>
  <c r="CB43" i="23"/>
  <c r="CC43" i="23"/>
  <c r="CD43" i="23"/>
  <c r="CE43" i="23"/>
  <c r="CF43" i="23"/>
  <c r="CG43" i="23"/>
  <c r="CH43" i="23"/>
  <c r="CI43" i="23"/>
  <c r="CJ43" i="23"/>
  <c r="CK43" i="23"/>
  <c r="CL43" i="23"/>
  <c r="CM43" i="23"/>
  <c r="CN43" i="23"/>
  <c r="CO43" i="23"/>
  <c r="CP43" i="23"/>
  <c r="CQ43" i="23"/>
  <c r="CR43" i="23"/>
  <c r="CS43" i="23"/>
  <c r="CT43" i="23"/>
  <c r="CU43" i="23"/>
  <c r="CV43" i="23"/>
  <c r="CW43" i="23"/>
  <c r="CX43" i="23"/>
  <c r="CY43" i="23"/>
  <c r="CZ43" i="23"/>
  <c r="DA43" i="23"/>
  <c r="DB43" i="23"/>
  <c r="DC43" i="23"/>
  <c r="DD43" i="23"/>
  <c r="DE43" i="23"/>
  <c r="DF43" i="23"/>
  <c r="DG43" i="23"/>
  <c r="DH43" i="23"/>
  <c r="DI43" i="23"/>
  <c r="DJ43" i="23"/>
  <c r="DK43" i="23"/>
  <c r="DL43" i="23"/>
  <c r="DM43" i="23"/>
  <c r="DN43" i="23"/>
  <c r="DO43" i="23"/>
  <c r="DP43" i="23"/>
  <c r="DQ43" i="23"/>
  <c r="DR43" i="23"/>
  <c r="DS43" i="23"/>
  <c r="DT43" i="23"/>
  <c r="DU43" i="23"/>
  <c r="DV43" i="23"/>
  <c r="DW43" i="23"/>
  <c r="DX43" i="23"/>
  <c r="DY43" i="23"/>
  <c r="DZ43" i="23"/>
  <c r="EA43" i="23"/>
  <c r="BO123" i="23"/>
  <c r="BO121" i="23"/>
  <c r="DF7" i="22"/>
  <c r="DF16" i="22"/>
  <c r="DF17" i="22" s="1"/>
  <c r="DF18" i="22" s="1"/>
  <c r="DS22" i="14"/>
  <c r="AW118" i="23"/>
  <c r="AW116" i="23" s="1"/>
  <c r="AU122" i="23"/>
  <c r="I122" i="23"/>
  <c r="H122" i="23"/>
  <c r="DV25" i="23"/>
  <c r="DV107" i="23" s="1"/>
  <c r="C60" i="23"/>
  <c r="E43" i="23" a="1"/>
  <c r="E43" i="23" s="1"/>
  <c r="D43" i="23" s="1"/>
  <c r="DV181" i="15"/>
  <c r="DV182" i="14"/>
  <c r="DV181" i="14" s="1"/>
  <c r="T116" i="23"/>
  <c r="T118" i="23"/>
  <c r="DW122" i="23"/>
  <c r="DD122" i="23"/>
  <c r="CO122" i="23"/>
  <c r="BZ122" i="23"/>
  <c r="BH122" i="23"/>
  <c r="AR122" i="23"/>
  <c r="J122" i="23"/>
  <c r="S122" i="23"/>
  <c r="DX25" i="23"/>
  <c r="DU32" i="14"/>
  <c r="G118" i="23"/>
  <c r="G116" i="23"/>
  <c r="AI118" i="23"/>
  <c r="AI116" i="23"/>
  <c r="M118" i="23"/>
  <c r="M116" i="23"/>
  <c r="DG6" i="22"/>
  <c r="DU228" i="15"/>
  <c r="DU233" i="15" s="1"/>
  <c r="DU232" i="15" s="1"/>
  <c r="DT123" i="23"/>
  <c r="DT121" i="23"/>
  <c r="DE121" i="23"/>
  <c r="DE123" i="23"/>
  <c r="BX122" i="23"/>
  <c r="BF122" i="23"/>
  <c r="AO122" i="23"/>
  <c r="X122" i="23"/>
  <c r="Z122" i="23"/>
  <c r="DT25" i="23"/>
  <c r="P116" i="23"/>
  <c r="P118" i="23"/>
  <c r="I116" i="23"/>
  <c r="I118" i="23"/>
  <c r="DS122" i="23"/>
  <c r="DC122" i="23"/>
  <c r="CL122" i="23"/>
  <c r="BW122" i="23"/>
  <c r="BI122" i="23"/>
  <c r="AT122" i="23"/>
  <c r="R122" i="23"/>
  <c r="N122" i="23"/>
  <c r="DW104" i="14"/>
  <c r="DW103" i="14" s="1"/>
  <c r="DW103" i="15"/>
  <c r="DX104" i="15"/>
  <c r="DZ25" i="23"/>
  <c r="DZ107" i="23" s="1"/>
  <c r="AS118" i="23"/>
  <c r="AS116" i="23" s="1"/>
  <c r="DV93" i="14"/>
  <c r="DV92" i="14" s="1"/>
  <c r="DV74" i="14" s="1"/>
  <c r="DV92" i="15"/>
  <c r="DV74" i="15" s="1"/>
  <c r="DV164" i="14"/>
  <c r="DV163" i="14" s="1"/>
  <c r="DV162" i="14" s="1"/>
  <c r="DV163" i="15"/>
  <c r="DV162" i="15" s="1"/>
  <c r="DQ122" i="23"/>
  <c r="DB122" i="23"/>
  <c r="CM122" i="23"/>
  <c r="BV122" i="23"/>
  <c r="BD122" i="23"/>
  <c r="AP122" i="23"/>
  <c r="AG122" i="23"/>
  <c r="Y122" i="23"/>
  <c r="DV97" i="15"/>
  <c r="Q116" i="23"/>
  <c r="Q118" i="23"/>
  <c r="EC116" i="15"/>
  <c r="EC115" i="15" s="1"/>
  <c r="EC118" i="14"/>
  <c r="EC116" i="14" s="1"/>
  <c r="EC115" i="14" s="1"/>
  <c r="ED118" i="15"/>
  <c r="DW102" i="23"/>
  <c r="DR122" i="23"/>
  <c r="DA122" i="23"/>
  <c r="CJ122" i="23"/>
  <c r="BT122" i="23"/>
  <c r="BE122" i="23"/>
  <c r="AQ122" i="23"/>
  <c r="P122" i="23"/>
  <c r="AD122" i="23"/>
  <c r="DV97" i="14"/>
  <c r="AE118" i="23"/>
  <c r="AE116" i="23"/>
  <c r="H116" i="23"/>
  <c r="H118" i="23"/>
  <c r="DY145" i="14"/>
  <c r="DY144" i="14" s="1"/>
  <c r="DY135" i="14" s="1"/>
  <c r="DY144" i="15"/>
  <c r="DY135" i="15" s="1"/>
  <c r="DZ145" i="15"/>
  <c r="CY123" i="23"/>
  <c r="CY121" i="23"/>
  <c r="CH123" i="23"/>
  <c r="CH121" i="23"/>
  <c r="BS123" i="23"/>
  <c r="BS121" i="23"/>
  <c r="BG123" i="23"/>
  <c r="BG121" i="23" s="1"/>
  <c r="AL122" i="23"/>
  <c r="K122" i="23"/>
  <c r="AA122" i="23"/>
  <c r="DV123" i="23"/>
  <c r="DV121" i="23"/>
  <c r="DR209" i="15"/>
  <c r="DR209" i="14" s="1"/>
  <c r="AP118" i="23"/>
  <c r="AP116" i="23"/>
  <c r="DV29" i="14"/>
  <c r="DN122" i="23"/>
  <c r="CX122" i="23"/>
  <c r="CI122" i="23"/>
  <c r="BU122" i="23"/>
  <c r="BC122" i="23"/>
  <c r="AM122" i="23"/>
  <c r="AE122" i="23"/>
  <c r="U122" i="23"/>
  <c r="DY24" i="23"/>
  <c r="DV24" i="14"/>
  <c r="DV11" i="15"/>
  <c r="DV11" i="14" s="1"/>
  <c r="W116" i="23"/>
  <c r="W118" i="23"/>
  <c r="V118" i="23"/>
  <c r="V116" i="23"/>
  <c r="BE104" i="3"/>
  <c r="DZ121" i="23"/>
  <c r="DZ123" i="23"/>
  <c r="DV26" i="14"/>
  <c r="DV14" i="15"/>
  <c r="DV14" i="14" s="1"/>
  <c r="DO123" i="23"/>
  <c r="DO121" i="23"/>
  <c r="CK121" i="23"/>
  <c r="CK123" i="23"/>
  <c r="BR122" i="23"/>
  <c r="BB122" i="23"/>
  <c r="AN122" i="23"/>
  <c r="M122" i="23"/>
  <c r="Q122" i="23"/>
  <c r="DG123" i="23" l="1"/>
  <c r="CN123" i="23"/>
  <c r="BY123" i="23"/>
  <c r="DY105" i="14"/>
  <c r="DZ105" i="15"/>
  <c r="CP123" i="23"/>
  <c r="EA160" i="14"/>
  <c r="EB160" i="15"/>
  <c r="DP121" i="23"/>
  <c r="AB123" i="23"/>
  <c r="CZ121" i="23"/>
  <c r="DJ121" i="23"/>
  <c r="CS123" i="23"/>
  <c r="CA123" i="23"/>
  <c r="CU121" i="23"/>
  <c r="DT107" i="23"/>
  <c r="DT108" i="23" s="1"/>
  <c r="DN107" i="23"/>
  <c r="CV107" i="23"/>
  <c r="CH107" i="23"/>
  <c r="BS107" i="23"/>
  <c r="BG107" i="23"/>
  <c r="AL107" i="23"/>
  <c r="EA107" i="23"/>
  <c r="DX107" i="23"/>
  <c r="DH107" i="23"/>
  <c r="CR107" i="23"/>
  <c r="DG107" i="23"/>
  <c r="CS107" i="23"/>
  <c r="CB107" i="23"/>
  <c r="CB106" i="23" s="1"/>
  <c r="BL107" i="23"/>
  <c r="AV107" i="23"/>
  <c r="AV108" i="23" s="1"/>
  <c r="AV106" i="23" s="1"/>
  <c r="AD107" i="23"/>
  <c r="AD106" i="23" s="1"/>
  <c r="V123" i="23"/>
  <c r="AJ123" i="23"/>
  <c r="DI102" i="23"/>
  <c r="CO102" i="23"/>
  <c r="CD102" i="23"/>
  <c r="BM102" i="23"/>
  <c r="AV102" i="23"/>
  <c r="P102" i="23"/>
  <c r="DF102" i="23"/>
  <c r="CR102" i="23"/>
  <c r="BX102" i="23"/>
  <c r="BH102" i="23"/>
  <c r="AW102" i="23"/>
  <c r="AW103" i="23" s="1"/>
  <c r="AW101" i="23" s="1"/>
  <c r="AF102" i="23"/>
  <c r="DG102" i="23"/>
  <c r="DG101" i="23" s="1"/>
  <c r="CN102" i="23"/>
  <c r="CN103" i="23" s="1"/>
  <c r="BZ102" i="23"/>
  <c r="BZ101" i="23" s="1"/>
  <c r="BL102" i="23"/>
  <c r="AR102" i="23"/>
  <c r="W102" i="23"/>
  <c r="DV102" i="23"/>
  <c r="DV103" i="23" s="1"/>
  <c r="DD102" i="23"/>
  <c r="CQ102" i="23"/>
  <c r="CA102" i="23"/>
  <c r="BI102" i="23"/>
  <c r="AQ102" i="23"/>
  <c r="J102" i="23"/>
  <c r="DY102" i="23"/>
  <c r="DB102" i="23"/>
  <c r="DB103" i="23" s="1"/>
  <c r="CM102" i="23"/>
  <c r="BV102" i="23"/>
  <c r="BG102" i="23"/>
  <c r="BG103" i="23" s="1"/>
  <c r="BG101" i="23" s="1"/>
  <c r="AT102" i="23"/>
  <c r="AT103" i="23" s="1"/>
  <c r="AT101" i="23" s="1"/>
  <c r="Q102" i="23"/>
  <c r="DS102" i="23"/>
  <c r="DC102" i="23"/>
  <c r="CK102" i="23"/>
  <c r="CK101" i="23" s="1"/>
  <c r="BY102" i="23"/>
  <c r="BF102" i="23"/>
  <c r="AP102" i="23"/>
  <c r="L102" i="23"/>
  <c r="DV32" i="14"/>
  <c r="DQ102" i="23"/>
  <c r="CX102" i="23"/>
  <c r="CL102" i="23"/>
  <c r="CL101" i="23" s="1"/>
  <c r="BS102" i="23"/>
  <c r="BE102" i="23"/>
  <c r="BE103" i="23" s="1"/>
  <c r="BE101" i="23" s="1"/>
  <c r="AN102" i="23"/>
  <c r="AN103" i="23" s="1"/>
  <c r="AB102" i="23"/>
  <c r="AB103" i="23" s="1"/>
  <c r="DO102" i="23"/>
  <c r="CY102" i="23"/>
  <c r="CJ102" i="23"/>
  <c r="BT102" i="23"/>
  <c r="BT103" i="23" s="1"/>
  <c r="BT101" i="23" s="1"/>
  <c r="BD102" i="23"/>
  <c r="AL102" i="23"/>
  <c r="Z102" i="23"/>
  <c r="DR102" i="23"/>
  <c r="DZ102" i="23"/>
  <c r="DN102" i="23"/>
  <c r="DA102" i="23"/>
  <c r="CI102" i="23"/>
  <c r="CI103" i="23" s="1"/>
  <c r="BR102" i="23"/>
  <c r="BC102" i="23"/>
  <c r="BC103" i="23" s="1"/>
  <c r="BC101" i="23" s="1"/>
  <c r="AO102" i="23"/>
  <c r="AO103" i="23" s="1"/>
  <c r="R102" i="23"/>
  <c r="R101" i="23" s="1"/>
  <c r="DP102" i="23"/>
  <c r="CZ102" i="23"/>
  <c r="CH102" i="23"/>
  <c r="BU102" i="23"/>
  <c r="AY102" i="23"/>
  <c r="AM102" i="23"/>
  <c r="AE102" i="23"/>
  <c r="N102" i="23"/>
  <c r="DL102" i="23"/>
  <c r="CW102" i="23"/>
  <c r="CG102" i="23"/>
  <c r="BQ102" i="23"/>
  <c r="BQ103" i="23" s="1"/>
  <c r="BQ101" i="23" s="1"/>
  <c r="BA102" i="23"/>
  <c r="AK102" i="23"/>
  <c r="O102" i="23"/>
  <c r="O101" i="23" s="1"/>
  <c r="DJ102" i="23"/>
  <c r="DJ103" i="23" s="1"/>
  <c r="CV102" i="23"/>
  <c r="CF102" i="23"/>
  <c r="CF101" i="23" s="1"/>
  <c r="BO102" i="23"/>
  <c r="BB102" i="23"/>
  <c r="AI102" i="23"/>
  <c r="AH102" i="23"/>
  <c r="DH102" i="23"/>
  <c r="CU102" i="23"/>
  <c r="CB102" i="23"/>
  <c r="BP102" i="23"/>
  <c r="AU102" i="23"/>
  <c r="AJ102" i="23"/>
  <c r="AJ101" i="23" s="1"/>
  <c r="DK102" i="23"/>
  <c r="CS102" i="23"/>
  <c r="CS101" i="23" s="1"/>
  <c r="CE102" i="23"/>
  <c r="CE101" i="23" s="1"/>
  <c r="BN102" i="23"/>
  <c r="BN103" i="23" s="1"/>
  <c r="BN101" i="23" s="1"/>
  <c r="AZ102" i="23"/>
  <c r="AG102" i="23"/>
  <c r="AG101" i="23" s="1"/>
  <c r="X102" i="23"/>
  <c r="DM102" i="23"/>
  <c r="DM103" i="23" s="1"/>
  <c r="CT102" i="23"/>
  <c r="CC102" i="23"/>
  <c r="BK102" i="23"/>
  <c r="AX102" i="23"/>
  <c r="EA102" i="23"/>
  <c r="DM121" i="23"/>
  <c r="BM121" i="23"/>
  <c r="DR107" i="23"/>
  <c r="DR106" i="23" s="1"/>
  <c r="DP107" i="23"/>
  <c r="DB107" i="23"/>
  <c r="DB108" i="23" s="1"/>
  <c r="CK107" i="23"/>
  <c r="CK106" i="23" s="1"/>
  <c r="BV107" i="23"/>
  <c r="BV108" i="23" s="1"/>
  <c r="BV106" i="23" s="1"/>
  <c r="BD107" i="23"/>
  <c r="DQ107" i="23"/>
  <c r="AK121" i="23"/>
  <c r="CD121" i="23"/>
  <c r="CA107" i="23"/>
  <c r="BN107" i="23"/>
  <c r="AW107" i="23"/>
  <c r="AB107" i="23"/>
  <c r="S107" i="23"/>
  <c r="M107" i="23"/>
  <c r="H107" i="23"/>
  <c r="CV123" i="23"/>
  <c r="DF107" i="23"/>
  <c r="CQ107" i="23"/>
  <c r="CQ108" i="23" s="1"/>
  <c r="CC107" i="23"/>
  <c r="CC106" i="23" s="1"/>
  <c r="DI107" i="23"/>
  <c r="DI108" i="23" s="1"/>
  <c r="CU107" i="23"/>
  <c r="CD107" i="23"/>
  <c r="CD108" i="23" s="1"/>
  <c r="BP107" i="23"/>
  <c r="BB107" i="23"/>
  <c r="BB108" i="23" s="1"/>
  <c r="BB106" i="23" s="1"/>
  <c r="Y107" i="23"/>
  <c r="AA107" i="23"/>
  <c r="H102" i="23"/>
  <c r="CE121" i="23"/>
  <c r="BJ107" i="23"/>
  <c r="AT107" i="23"/>
  <c r="R107" i="23"/>
  <c r="O107" i="23"/>
  <c r="O108" i="23" s="1"/>
  <c r="DW107" i="23"/>
  <c r="DK107" i="23"/>
  <c r="DK108" i="23" s="1"/>
  <c r="CN107" i="23"/>
  <c r="CN108" i="23" s="1"/>
  <c r="BY107" i="23"/>
  <c r="BY108" i="23" s="1"/>
  <c r="BI107" i="23"/>
  <c r="AS107" i="23"/>
  <c r="W107" i="23"/>
  <c r="V107" i="23"/>
  <c r="V108" i="23" s="1"/>
  <c r="AC102" i="23"/>
  <c r="DY107" i="23"/>
  <c r="DD107" i="23"/>
  <c r="CP107" i="23"/>
  <c r="BX107" i="23"/>
  <c r="BK107" i="23"/>
  <c r="AR107" i="23"/>
  <c r="AF107" i="23"/>
  <c r="AF106" i="23" s="1"/>
  <c r="L107" i="23"/>
  <c r="AA102" i="23"/>
  <c r="AA101" i="23" s="1"/>
  <c r="DS107" i="23"/>
  <c r="DS106" i="23" s="1"/>
  <c r="DE107" i="23"/>
  <c r="DE108" i="23" s="1"/>
  <c r="CO107" i="23"/>
  <c r="BZ107" i="23"/>
  <c r="BH107" i="23"/>
  <c r="AU107" i="23"/>
  <c r="AU108" i="23" s="1"/>
  <c r="AU106" i="23" s="1"/>
  <c r="I107" i="23"/>
  <c r="Z107" i="23"/>
  <c r="M102" i="23"/>
  <c r="DA107" i="23"/>
  <c r="CJ107" i="23"/>
  <c r="BT107" i="23"/>
  <c r="BF107" i="23"/>
  <c r="AO107" i="23"/>
  <c r="AO108" i="23" s="1"/>
  <c r="X107" i="23"/>
  <c r="AH107" i="23"/>
  <c r="AH108" i="23" s="1"/>
  <c r="K102" i="23"/>
  <c r="K103" i="23" s="1"/>
  <c r="AN107" i="23"/>
  <c r="AN108" i="23" s="1"/>
  <c r="AC107" i="23"/>
  <c r="J107" i="23"/>
  <c r="CY107" i="23"/>
  <c r="CM107" i="23"/>
  <c r="CM106" i="23" s="1"/>
  <c r="BU107" i="23"/>
  <c r="BC107" i="23"/>
  <c r="AP107" i="23"/>
  <c r="AD102" i="23"/>
  <c r="DL107" i="23"/>
  <c r="CX107" i="23"/>
  <c r="CI107" i="23"/>
  <c r="BQ107" i="23"/>
  <c r="BA107" i="23"/>
  <c r="AM107" i="23"/>
  <c r="AM106" i="23" s="1"/>
  <c r="N107" i="23"/>
  <c r="N106" i="23" s="1"/>
  <c r="AG107" i="23"/>
  <c r="AG108" i="23" s="1"/>
  <c r="T102" i="23"/>
  <c r="DM107" i="23"/>
  <c r="CZ107" i="23"/>
  <c r="CF107" i="23"/>
  <c r="CF108" i="23" s="1"/>
  <c r="BR107" i="23"/>
  <c r="AZ107" i="23"/>
  <c r="P107" i="23"/>
  <c r="T107" i="23"/>
  <c r="U107" i="23"/>
  <c r="I102" i="23"/>
  <c r="DV30" i="14"/>
  <c r="DJ107" i="23"/>
  <c r="DJ108" i="23" s="1"/>
  <c r="CT107" i="23"/>
  <c r="CE107" i="23"/>
  <c r="BO107" i="23"/>
  <c r="BO108" i="23" s="1"/>
  <c r="BO106" i="23" s="1"/>
  <c r="AX107" i="23"/>
  <c r="AX108" i="23" s="1"/>
  <c r="AX106" i="23" s="1"/>
  <c r="AJ107" i="23"/>
  <c r="K107" i="23"/>
  <c r="K108" i="23" s="1"/>
  <c r="S102" i="23"/>
  <c r="DO107" i="23"/>
  <c r="DO106" i="23" s="1"/>
  <c r="CW107" i="23"/>
  <c r="CW106" i="23" s="1"/>
  <c r="CG107" i="23"/>
  <c r="CG108" i="23" s="1"/>
  <c r="BM107" i="23"/>
  <c r="BM108" i="23" s="1"/>
  <c r="BM106" i="23" s="1"/>
  <c r="AY107" i="23"/>
  <c r="AY108" i="23" s="1"/>
  <c r="AY106" i="23" s="1"/>
  <c r="AE107" i="23"/>
  <c r="AE108" i="23" s="1"/>
  <c r="Q107" i="23"/>
  <c r="Q108" i="23" s="1"/>
  <c r="V102" i="23"/>
  <c r="DT103" i="23"/>
  <c r="DT101" i="23"/>
  <c r="DP103" i="23"/>
  <c r="DP101" i="23"/>
  <c r="W121" i="23"/>
  <c r="W123" i="23"/>
  <c r="BP123" i="23"/>
  <c r="BP121" i="23"/>
  <c r="DW26" i="14"/>
  <c r="DW14" i="15"/>
  <c r="DW14" i="14" s="1"/>
  <c r="DL103" i="23"/>
  <c r="DL101" i="23"/>
  <c r="CW101" i="23"/>
  <c r="CW103" i="23"/>
  <c r="CG101" i="23"/>
  <c r="CG103" i="23"/>
  <c r="BA103" i="23"/>
  <c r="BA101" i="23" s="1"/>
  <c r="AK103" i="23"/>
  <c r="AK101" i="23"/>
  <c r="CW123" i="23"/>
  <c r="CW121" i="23"/>
  <c r="K106" i="23"/>
  <c r="AW123" i="23"/>
  <c r="AW121" i="23" s="1"/>
  <c r="BR121" i="23"/>
  <c r="BR123" i="23"/>
  <c r="P121" i="23"/>
  <c r="P123" i="23"/>
  <c r="Y121" i="23"/>
  <c r="Y123" i="23"/>
  <c r="DW97" i="15"/>
  <c r="Z121" i="23"/>
  <c r="Z123" i="23"/>
  <c r="AV123" i="23"/>
  <c r="AV121" i="23" s="1"/>
  <c r="CU108" i="23"/>
  <c r="CU106" i="23"/>
  <c r="BP108" i="23"/>
  <c r="BP106" i="23" s="1"/>
  <c r="Y108" i="23"/>
  <c r="Y106" i="23"/>
  <c r="AA108" i="23"/>
  <c r="AA106" i="23"/>
  <c r="CC121" i="23"/>
  <c r="CC123" i="23"/>
  <c r="CV103" i="23"/>
  <c r="CV101" i="23"/>
  <c r="BO103" i="23"/>
  <c r="BO101" i="23" s="1"/>
  <c r="BB103" i="23"/>
  <c r="BB101" i="23" s="1"/>
  <c r="AI101" i="23"/>
  <c r="AI103" i="23"/>
  <c r="AH103" i="23"/>
  <c r="AH101" i="23"/>
  <c r="DL123" i="23"/>
  <c r="DL121" i="23"/>
  <c r="DZ98" i="15"/>
  <c r="DZ102" i="14"/>
  <c r="DZ98" i="14" s="1"/>
  <c r="EA102" i="15"/>
  <c r="DX104" i="14"/>
  <c r="DX103" i="14" s="1"/>
  <c r="DX103" i="15"/>
  <c r="DY104" i="15"/>
  <c r="AQ123" i="23"/>
  <c r="AQ121" i="23" s="1"/>
  <c r="AG121" i="23"/>
  <c r="AG123" i="23"/>
  <c r="DW97" i="14"/>
  <c r="X121" i="23"/>
  <c r="X123" i="23"/>
  <c r="BJ123" i="23"/>
  <c r="BJ121" i="23" s="1"/>
  <c r="DH106" i="23"/>
  <c r="DH108" i="23"/>
  <c r="CR108" i="23"/>
  <c r="CR106" i="23"/>
  <c r="CA108" i="23"/>
  <c r="CA106" i="23"/>
  <c r="BN108" i="23"/>
  <c r="BN106" i="23" s="1"/>
  <c r="AW108" i="23"/>
  <c r="AW106" i="23" s="1"/>
  <c r="AB108" i="23"/>
  <c r="AB106" i="23"/>
  <c r="S108" i="23"/>
  <c r="S106" i="23"/>
  <c r="CQ123" i="23"/>
  <c r="CQ121" i="23"/>
  <c r="DW25" i="14"/>
  <c r="DW13" i="15"/>
  <c r="DW13" i="14" s="1"/>
  <c r="DH103" i="23"/>
  <c r="DH101" i="23"/>
  <c r="CU101" i="23"/>
  <c r="CU103" i="23"/>
  <c r="CB101" i="23"/>
  <c r="CB103" i="23"/>
  <c r="BP103" i="23"/>
  <c r="BP101" i="23" s="1"/>
  <c r="AU103" i="23"/>
  <c r="AU101" i="23" s="1"/>
  <c r="AJ103" i="23"/>
  <c r="AD103" i="23"/>
  <c r="AD101" i="23"/>
  <c r="BE105" i="3"/>
  <c r="C61" i="23"/>
  <c r="E44" i="23" a="1"/>
  <c r="E44" i="23" s="1"/>
  <c r="D44" i="23" s="1"/>
  <c r="AE101" i="23"/>
  <c r="AE103" i="23"/>
  <c r="DK121" i="23"/>
  <c r="DK123" i="23"/>
  <c r="AD123" i="23"/>
  <c r="AD121" i="23"/>
  <c r="BE123" i="23"/>
  <c r="BE121" i="23" s="1"/>
  <c r="AP123" i="23"/>
  <c r="AP121" i="23" s="1"/>
  <c r="N121" i="23"/>
  <c r="N123" i="23"/>
  <c r="AO123" i="23"/>
  <c r="AO121" i="23" s="1"/>
  <c r="DF23" i="22"/>
  <c r="DT8" i="15"/>
  <c r="DG108" i="23"/>
  <c r="DG106" i="23"/>
  <c r="CS106" i="23"/>
  <c r="CS108" i="23"/>
  <c r="BL108" i="23"/>
  <c r="BL106" i="23" s="1"/>
  <c r="M106" i="23"/>
  <c r="M108" i="23"/>
  <c r="H108" i="23"/>
  <c r="H106" i="23"/>
  <c r="DH123" i="23"/>
  <c r="DH121" i="23"/>
  <c r="DK103" i="23"/>
  <c r="DK101" i="23"/>
  <c r="AZ103" i="23"/>
  <c r="AZ101" i="23" s="1"/>
  <c r="X101" i="23"/>
  <c r="X103" i="23"/>
  <c r="DZ26" i="23"/>
  <c r="DY26" i="23"/>
  <c r="DX26" i="23"/>
  <c r="DV26" i="23"/>
  <c r="DU26" i="23"/>
  <c r="DT26" i="23"/>
  <c r="DW26" i="23"/>
  <c r="AJ108" i="23"/>
  <c r="AJ106" i="23"/>
  <c r="N101" i="23"/>
  <c r="N103" i="23"/>
  <c r="BT123" i="23"/>
  <c r="BT121" i="23"/>
  <c r="BD123" i="23"/>
  <c r="BD121" i="23" s="1"/>
  <c r="R121" i="23"/>
  <c r="R123" i="23"/>
  <c r="BF123" i="23"/>
  <c r="BF121" i="23" s="1"/>
  <c r="T26" i="23"/>
  <c r="K26" i="23"/>
  <c r="U26" i="23"/>
  <c r="V26" i="23"/>
  <c r="AE26" i="23"/>
  <c r="G26" i="23"/>
  <c r="AA26" i="23"/>
  <c r="Y26" i="23"/>
  <c r="AD26" i="23"/>
  <c r="H26" i="23"/>
  <c r="AC26" i="23"/>
  <c r="AL26" i="23"/>
  <c r="X26" i="23"/>
  <c r="AG26" i="23"/>
  <c r="M26" i="23"/>
  <c r="AJ26" i="23"/>
  <c r="J26" i="23"/>
  <c r="L26" i="23"/>
  <c r="P26" i="23"/>
  <c r="F11" i="23"/>
  <c r="F26" i="23" s="1"/>
  <c r="I26" i="23"/>
  <c r="S26" i="23"/>
  <c r="AK26" i="23"/>
  <c r="AI26" i="23"/>
  <c r="N26" i="23"/>
  <c r="R26" i="23"/>
  <c r="Q26" i="23"/>
  <c r="EA26" i="23"/>
  <c r="AB26" i="23"/>
  <c r="AM26" i="23"/>
  <c r="AF26" i="23"/>
  <c r="AH26" i="23"/>
  <c r="O26" i="23"/>
  <c r="W26" i="23"/>
  <c r="Z26" i="23"/>
  <c r="AN26" i="23"/>
  <c r="AN112" i="23" s="1"/>
  <c r="AP26" i="23"/>
  <c r="AO26" i="23"/>
  <c r="AR26" i="23"/>
  <c r="AT26" i="23"/>
  <c r="AU26" i="23"/>
  <c r="AQ26" i="23"/>
  <c r="AS26" i="23"/>
  <c r="AV26" i="23"/>
  <c r="AX26" i="23"/>
  <c r="AW26" i="23"/>
  <c r="AZ26" i="23"/>
  <c r="AY26" i="23"/>
  <c r="BB26" i="23"/>
  <c r="BD26" i="23"/>
  <c r="BA26" i="23"/>
  <c r="BE26" i="23"/>
  <c r="BE112" i="23" s="1"/>
  <c r="BC26" i="23"/>
  <c r="BG26" i="23"/>
  <c r="BK26" i="23"/>
  <c r="BF26" i="23"/>
  <c r="BH26" i="23"/>
  <c r="BJ26" i="23"/>
  <c r="BI26" i="23"/>
  <c r="BL26" i="23"/>
  <c r="BM26" i="23"/>
  <c r="BQ26" i="23"/>
  <c r="BN26" i="23"/>
  <c r="BO26" i="23"/>
  <c r="BS26" i="23"/>
  <c r="BP26" i="23"/>
  <c r="BU26" i="23"/>
  <c r="BR26" i="23"/>
  <c r="BR112" i="23" s="1"/>
  <c r="BV26" i="23"/>
  <c r="BX26" i="23"/>
  <c r="BT26" i="23"/>
  <c r="BW26" i="23"/>
  <c r="BY26" i="23"/>
  <c r="BZ26" i="23"/>
  <c r="CB26" i="23"/>
  <c r="CC26" i="23"/>
  <c r="CD26" i="23"/>
  <c r="CA26" i="23"/>
  <c r="CF26" i="23"/>
  <c r="CE26" i="23"/>
  <c r="CG26" i="23"/>
  <c r="CH26" i="23"/>
  <c r="CI26" i="23"/>
  <c r="CK26" i="23"/>
  <c r="CK112" i="23" s="1"/>
  <c r="CL26" i="23"/>
  <c r="CJ26" i="23"/>
  <c r="CM26" i="23"/>
  <c r="CN26" i="23"/>
  <c r="CT26" i="23"/>
  <c r="CQ26" i="23"/>
  <c r="CO26" i="23"/>
  <c r="CS26" i="23"/>
  <c r="CP26" i="23"/>
  <c r="CR26" i="23"/>
  <c r="CV26" i="23"/>
  <c r="CU26" i="23"/>
  <c r="CY26" i="23"/>
  <c r="CX26" i="23"/>
  <c r="DA26" i="23"/>
  <c r="CW26" i="23"/>
  <c r="CW112" i="23" s="1"/>
  <c r="CZ26" i="23"/>
  <c r="DC26" i="23"/>
  <c r="DE26" i="23"/>
  <c r="DD26" i="23"/>
  <c r="DB26" i="23"/>
  <c r="DF26" i="23"/>
  <c r="DG26" i="23"/>
  <c r="DK26" i="23"/>
  <c r="DJ26" i="23"/>
  <c r="DH26" i="23"/>
  <c r="DI26" i="23"/>
  <c r="DL26" i="23"/>
  <c r="DO26" i="23"/>
  <c r="DM26" i="23"/>
  <c r="DQ26" i="23"/>
  <c r="DS26" i="23"/>
  <c r="DS112" i="23" s="1"/>
  <c r="DN26" i="23"/>
  <c r="DP26" i="23"/>
  <c r="DR26" i="23"/>
  <c r="DF106" i="23"/>
  <c r="DF108" i="23"/>
  <c r="CQ106" i="23"/>
  <c r="BJ108" i="23"/>
  <c r="BJ106" i="23" s="1"/>
  <c r="AT108" i="23"/>
  <c r="AT106" i="23" s="1"/>
  <c r="R106" i="23"/>
  <c r="R108" i="23"/>
  <c r="O106" i="23"/>
  <c r="DU101" i="23"/>
  <c r="DU103" i="23"/>
  <c r="DW11" i="15"/>
  <c r="DW11" i="14" s="1"/>
  <c r="DW24" i="14"/>
  <c r="DM101" i="23"/>
  <c r="CT101" i="23"/>
  <c r="CT103" i="23"/>
  <c r="CC101" i="23"/>
  <c r="CC103" i="23"/>
  <c r="BK103" i="23"/>
  <c r="BK101" i="23" s="1"/>
  <c r="AX103" i="23"/>
  <c r="AX101" i="23" s="1"/>
  <c r="EA101" i="23"/>
  <c r="EA103" i="23"/>
  <c r="T101" i="23"/>
  <c r="T103" i="23"/>
  <c r="DE23" i="22"/>
  <c r="DS8" i="15"/>
  <c r="DS209" i="15"/>
  <c r="DS209" i="14" s="1"/>
  <c r="CH103" i="23"/>
  <c r="CH101" i="23"/>
  <c r="E60" i="23"/>
  <c r="BP60" i="23" s="1"/>
  <c r="Z60" i="23"/>
  <c r="Y60" i="23"/>
  <c r="AA60" i="23"/>
  <c r="X60" i="23"/>
  <c r="AB60" i="23"/>
  <c r="AC60" i="23"/>
  <c r="W60" i="23"/>
  <c r="V60" i="23"/>
  <c r="AD60" i="23"/>
  <c r="U60" i="23"/>
  <c r="AE60" i="23"/>
  <c r="AF60" i="23"/>
  <c r="T60" i="23"/>
  <c r="AG60" i="23"/>
  <c r="S60" i="23"/>
  <c r="R60" i="23"/>
  <c r="AH60" i="23"/>
  <c r="AI60" i="23"/>
  <c r="Q60" i="23"/>
  <c r="P60" i="23"/>
  <c r="AJ60" i="23"/>
  <c r="O60" i="23"/>
  <c r="AK60" i="23"/>
  <c r="AL60" i="23"/>
  <c r="N60" i="23"/>
  <c r="AM60" i="23"/>
  <c r="M60" i="23"/>
  <c r="L60" i="23"/>
  <c r="AN60" i="23"/>
  <c r="AO60" i="23"/>
  <c r="K60" i="23"/>
  <c r="AP60" i="23"/>
  <c r="J60" i="23"/>
  <c r="AQ60" i="23"/>
  <c r="I60" i="23"/>
  <c r="H60" i="23"/>
  <c r="AR60" i="23"/>
  <c r="AS60" i="23"/>
  <c r="AT60" i="23"/>
  <c r="AU60" i="23"/>
  <c r="AV60" i="23"/>
  <c r="AW60" i="23"/>
  <c r="AX60" i="23"/>
  <c r="AY60" i="23"/>
  <c r="AZ60" i="23"/>
  <c r="BA60" i="23"/>
  <c r="BB60" i="23"/>
  <c r="BC60" i="23"/>
  <c r="BD60" i="23"/>
  <c r="BE60" i="23"/>
  <c r="BF60" i="23"/>
  <c r="BG60" i="23"/>
  <c r="BH60" i="23"/>
  <c r="BI60" i="23"/>
  <c r="BJ60" i="23"/>
  <c r="BK60" i="23"/>
  <c r="BL60" i="23"/>
  <c r="BM60" i="23"/>
  <c r="BN60" i="23"/>
  <c r="BO60" i="23"/>
  <c r="BQ60" i="23"/>
  <c r="BR60" i="23"/>
  <c r="BS60" i="23"/>
  <c r="BT60" i="23"/>
  <c r="BU60" i="23"/>
  <c r="BV60" i="23"/>
  <c r="BW60" i="23"/>
  <c r="BX60" i="23"/>
  <c r="BY60" i="23"/>
  <c r="BZ60" i="23"/>
  <c r="CA60" i="23"/>
  <c r="CB60" i="23"/>
  <c r="CC60" i="23"/>
  <c r="CD60" i="23"/>
  <c r="CE60" i="23"/>
  <c r="CF60" i="23"/>
  <c r="CG60" i="23"/>
  <c r="CH60" i="23"/>
  <c r="CI60" i="23"/>
  <c r="CJ60" i="23"/>
  <c r="CK60" i="23"/>
  <c r="CL60" i="23"/>
  <c r="CM60" i="23"/>
  <c r="CN60" i="23"/>
  <c r="CO60" i="23"/>
  <c r="CP60" i="23"/>
  <c r="CQ60" i="23"/>
  <c r="CR60" i="23"/>
  <c r="CS60" i="23"/>
  <c r="CT60" i="23"/>
  <c r="CU60" i="23"/>
  <c r="CV60" i="23"/>
  <c r="CW60" i="23"/>
  <c r="CX60" i="23"/>
  <c r="CY60" i="23"/>
  <c r="CZ60" i="23"/>
  <c r="DA60" i="23"/>
  <c r="DB60" i="23"/>
  <c r="DC60" i="23"/>
  <c r="DD60" i="23"/>
  <c r="DE60" i="23"/>
  <c r="DF60" i="23"/>
  <c r="DG60" i="23"/>
  <c r="DH60" i="23"/>
  <c r="DI60" i="23"/>
  <c r="DJ60" i="23"/>
  <c r="DK60" i="23"/>
  <c r="DL60" i="23"/>
  <c r="DM60" i="23"/>
  <c r="DN60" i="23"/>
  <c r="DO60" i="23"/>
  <c r="DP60" i="23"/>
  <c r="DQ60" i="23"/>
  <c r="DR60" i="23"/>
  <c r="DS60" i="23"/>
  <c r="DT60" i="23"/>
  <c r="DU60" i="23"/>
  <c r="DV60" i="23"/>
  <c r="DW60" i="23"/>
  <c r="DX60" i="23"/>
  <c r="DY60" i="23"/>
  <c r="DZ60" i="23"/>
  <c r="EA60" i="23"/>
  <c r="DW108" i="23"/>
  <c r="DW106" i="23"/>
  <c r="BI108" i="23"/>
  <c r="BI106" i="23" s="1"/>
  <c r="AS108" i="23"/>
  <c r="AS106" i="23" s="1"/>
  <c r="W106" i="23"/>
  <c r="W108" i="23"/>
  <c r="V106" i="23"/>
  <c r="D61" i="23"/>
  <c r="Z44" i="23"/>
  <c r="AA44" i="23"/>
  <c r="Y44" i="23"/>
  <c r="X44" i="23"/>
  <c r="AB44" i="23"/>
  <c r="AC44" i="23"/>
  <c r="W44" i="23"/>
  <c r="V44" i="23"/>
  <c r="AD44" i="23"/>
  <c r="AE44" i="23"/>
  <c r="U44" i="23"/>
  <c r="AF44" i="23"/>
  <c r="T44" i="23"/>
  <c r="AG44" i="23"/>
  <c r="S44" i="23"/>
  <c r="R44" i="23"/>
  <c r="AH44" i="23"/>
  <c r="AI44" i="23"/>
  <c r="Q44" i="23"/>
  <c r="P44" i="23"/>
  <c r="AJ44" i="23"/>
  <c r="O44" i="23"/>
  <c r="AK44" i="23"/>
  <c r="N44" i="23"/>
  <c r="AL44" i="23"/>
  <c r="M44" i="23"/>
  <c r="AM44" i="23"/>
  <c r="AN44" i="23"/>
  <c r="L44" i="23"/>
  <c r="K44" i="23"/>
  <c r="AO44" i="23"/>
  <c r="J44" i="23"/>
  <c r="AP44" i="23"/>
  <c r="I44" i="23"/>
  <c r="AQ44" i="23"/>
  <c r="H44" i="23"/>
  <c r="AR44" i="23"/>
  <c r="AS44" i="23"/>
  <c r="G44" i="23"/>
  <c r="AT44" i="23"/>
  <c r="AU44" i="23"/>
  <c r="AV44" i="23"/>
  <c r="AW44" i="23"/>
  <c r="AX44" i="23"/>
  <c r="AY44" i="23"/>
  <c r="AZ44" i="23"/>
  <c r="BA44" i="23"/>
  <c r="BB44" i="23"/>
  <c r="BC44" i="23"/>
  <c r="BD44" i="23"/>
  <c r="BE44" i="23"/>
  <c r="BF44" i="23"/>
  <c r="BG44" i="23"/>
  <c r="BH44" i="23"/>
  <c r="BI44" i="23"/>
  <c r="BJ44" i="23"/>
  <c r="BK44" i="23"/>
  <c r="BL44" i="23"/>
  <c r="BM44" i="23"/>
  <c r="BN44" i="23"/>
  <c r="BO44" i="23"/>
  <c r="BP44" i="23"/>
  <c r="BQ44" i="23"/>
  <c r="BR44" i="23"/>
  <c r="BS44" i="23"/>
  <c r="BT44" i="23"/>
  <c r="BU44" i="23"/>
  <c r="BV44" i="23"/>
  <c r="BW44" i="23"/>
  <c r="BX44" i="23"/>
  <c r="BY44" i="23"/>
  <c r="BZ44" i="23"/>
  <c r="CA44" i="23"/>
  <c r="CB44" i="23"/>
  <c r="CC44" i="23"/>
  <c r="CD44" i="23"/>
  <c r="CE44" i="23"/>
  <c r="CF44" i="23"/>
  <c r="CG44" i="23"/>
  <c r="CH44" i="23"/>
  <c r="CI44" i="23"/>
  <c r="CJ44" i="23"/>
  <c r="CK44" i="23"/>
  <c r="CL44" i="23"/>
  <c r="CM44" i="23"/>
  <c r="CN44" i="23"/>
  <c r="CO44" i="23"/>
  <c r="CP44" i="23"/>
  <c r="CQ44" i="23"/>
  <c r="CR44" i="23"/>
  <c r="CS44" i="23"/>
  <c r="CT44" i="23"/>
  <c r="CU44" i="23"/>
  <c r="CV44" i="23"/>
  <c r="CW44" i="23"/>
  <c r="CX44" i="23"/>
  <c r="CY44" i="23"/>
  <c r="CZ44" i="23"/>
  <c r="DA44" i="23"/>
  <c r="DB44" i="23"/>
  <c r="DC44" i="23"/>
  <c r="DD44" i="23"/>
  <c r="DE44" i="23"/>
  <c r="DF44" i="23"/>
  <c r="DG44" i="23"/>
  <c r="DH44" i="23"/>
  <c r="DI44" i="23"/>
  <c r="DJ44" i="23"/>
  <c r="DK44" i="23"/>
  <c r="DL44" i="23"/>
  <c r="DM44" i="23"/>
  <c r="DN44" i="23"/>
  <c r="DO44" i="23"/>
  <c r="DP44" i="23"/>
  <c r="DQ44" i="23"/>
  <c r="DR44" i="23"/>
  <c r="DS44" i="23"/>
  <c r="DT44" i="23"/>
  <c r="DU44" i="23"/>
  <c r="DV44" i="23"/>
  <c r="DW44" i="23"/>
  <c r="DX44" i="23"/>
  <c r="DY44" i="23"/>
  <c r="DZ44" i="23"/>
  <c r="EA44" i="23"/>
  <c r="DV101" i="23"/>
  <c r="DI103" i="23"/>
  <c r="DI101" i="23"/>
  <c r="CO103" i="23"/>
  <c r="CO101" i="23"/>
  <c r="CD103" i="23"/>
  <c r="CD101" i="23"/>
  <c r="BM103" i="23"/>
  <c r="BM101" i="23" s="1"/>
  <c r="AV103" i="23"/>
  <c r="AV101" i="23" s="1"/>
  <c r="P101" i="23"/>
  <c r="P103" i="23"/>
  <c r="I101" i="23"/>
  <c r="I103" i="23"/>
  <c r="DX124" i="14"/>
  <c r="DY124" i="15"/>
  <c r="CT106" i="23"/>
  <c r="CT108" i="23"/>
  <c r="DA123" i="23"/>
  <c r="DA121" i="23"/>
  <c r="CM121" i="23"/>
  <c r="CM123" i="23"/>
  <c r="BI123" i="23"/>
  <c r="BI121" i="23" s="1"/>
  <c r="DY108" i="23"/>
  <c r="DY106" i="23"/>
  <c r="DD106" i="23"/>
  <c r="DD108" i="23"/>
  <c r="CP106" i="23"/>
  <c r="CP108" i="23"/>
  <c r="BX108" i="23"/>
  <c r="BX106" i="23"/>
  <c r="BK108" i="23"/>
  <c r="BK106" i="23" s="1"/>
  <c r="AR108" i="23"/>
  <c r="AR106" i="23" s="1"/>
  <c r="L108" i="23"/>
  <c r="L106" i="23"/>
  <c r="DW226" i="15"/>
  <c r="DI5" i="22"/>
  <c r="DI15" i="22" s="1"/>
  <c r="DW23" i="14"/>
  <c r="DW29" i="14" s="1"/>
  <c r="DF101" i="23"/>
  <c r="DF103" i="23"/>
  <c r="CR103" i="23"/>
  <c r="CR101" i="23"/>
  <c r="BX103" i="23"/>
  <c r="BX101" i="23"/>
  <c r="BH103" i="23"/>
  <c r="BH101" i="23" s="1"/>
  <c r="AF101" i="23"/>
  <c r="AF103" i="23"/>
  <c r="S101" i="23"/>
  <c r="S103" i="23"/>
  <c r="DN123" i="23"/>
  <c r="DN121" i="23"/>
  <c r="BU103" i="23"/>
  <c r="BU101" i="23" s="1"/>
  <c r="DZ144" i="15"/>
  <c r="DZ135" i="15" s="1"/>
  <c r="DZ145" i="14"/>
  <c r="DZ144" i="14" s="1"/>
  <c r="DZ135" i="14" s="1"/>
  <c r="EA145" i="15"/>
  <c r="DY103" i="23"/>
  <c r="DY101" i="23"/>
  <c r="DR123" i="23"/>
  <c r="DR121" i="23"/>
  <c r="DB121" i="23"/>
  <c r="DB123" i="23"/>
  <c r="BW121" i="23"/>
  <c r="BW123" i="23"/>
  <c r="DX108" i="23"/>
  <c r="DX106" i="23"/>
  <c r="CO106" i="23"/>
  <c r="CO108" i="23"/>
  <c r="BZ106" i="23"/>
  <c r="BZ108" i="23"/>
  <c r="BH108" i="23"/>
  <c r="BH106" i="23" s="1"/>
  <c r="I106" i="23"/>
  <c r="I108" i="23"/>
  <c r="Z108" i="23"/>
  <c r="Z106" i="23"/>
  <c r="BL103" i="23"/>
  <c r="BL101" i="23" s="1"/>
  <c r="AR103" i="23"/>
  <c r="AR101" i="23" s="1"/>
  <c r="W101" i="23"/>
  <c r="W103" i="23"/>
  <c r="V101" i="23"/>
  <c r="V103" i="23"/>
  <c r="AN123" i="23"/>
  <c r="AN121" i="23" s="1"/>
  <c r="DW121" i="23"/>
  <c r="DW123" i="23"/>
  <c r="BX121" i="23"/>
  <c r="BX123" i="23"/>
  <c r="U121" i="23"/>
  <c r="U123" i="23"/>
  <c r="AA121" i="23"/>
  <c r="AA123" i="23"/>
  <c r="DW101" i="23"/>
  <c r="DW103" i="23"/>
  <c r="DQ123" i="23"/>
  <c r="DQ121" i="23"/>
  <c r="CL121" i="23"/>
  <c r="CL123" i="23"/>
  <c r="S121" i="23"/>
  <c r="S123" i="23"/>
  <c r="DV106" i="23"/>
  <c r="DV108" i="23"/>
  <c r="DU108" i="23"/>
  <c r="DU106" i="23"/>
  <c r="DC106" i="23"/>
  <c r="DC108" i="23"/>
  <c r="CL106" i="23"/>
  <c r="CL108" i="23"/>
  <c r="BW108" i="23"/>
  <c r="BW106" i="23"/>
  <c r="BE108" i="23"/>
  <c r="BE106" i="23" s="1"/>
  <c r="AQ108" i="23"/>
  <c r="AQ106" i="23"/>
  <c r="D25" i="23"/>
  <c r="F41" i="23"/>
  <c r="C41" i="23"/>
  <c r="AI107" i="23"/>
  <c r="DX221" i="15"/>
  <c r="DX234" i="15"/>
  <c r="DX23" i="15"/>
  <c r="DX2" i="15"/>
  <c r="DX25" i="15"/>
  <c r="DX26" i="15"/>
  <c r="DX29" i="15"/>
  <c r="DX30" i="15"/>
  <c r="DX32" i="15"/>
  <c r="DX93" i="15"/>
  <c r="DX164" i="15"/>
  <c r="DX182" i="15"/>
  <c r="DX1" i="15"/>
  <c r="DX3" i="15"/>
  <c r="DX113" i="15" s="1"/>
  <c r="DX113" i="14" s="1"/>
  <c r="DY6" i="15"/>
  <c r="DX24" i="15"/>
  <c r="DX31" i="15"/>
  <c r="DX165" i="15"/>
  <c r="DX165" i="14" s="1"/>
  <c r="DX170" i="15"/>
  <c r="DX170" i="14" s="1"/>
  <c r="DE103" i="23"/>
  <c r="DE101" i="23"/>
  <c r="CP101" i="23"/>
  <c r="CP103" i="23"/>
  <c r="BW103" i="23"/>
  <c r="BW101" i="23"/>
  <c r="BJ103" i="23"/>
  <c r="BJ101" i="23" s="1"/>
  <c r="AS103" i="23"/>
  <c r="AS101" i="23" s="1"/>
  <c r="U103" i="23"/>
  <c r="U101" i="23"/>
  <c r="F40" i="23"/>
  <c r="D24" i="23"/>
  <c r="C40" i="23"/>
  <c r="BV123" i="23"/>
  <c r="BV121" i="23"/>
  <c r="AE123" i="23"/>
  <c r="AE121" i="23"/>
  <c r="K121" i="23"/>
  <c r="K123" i="23"/>
  <c r="ED118" i="14"/>
  <c r="ED116" i="14" s="1"/>
  <c r="ED115" i="14" s="1"/>
  <c r="ED116" i="15"/>
  <c r="ED115" i="15" s="1"/>
  <c r="EE118" i="15"/>
  <c r="DC123" i="23"/>
  <c r="DC121" i="23"/>
  <c r="J121" i="23"/>
  <c r="J123" i="23"/>
  <c r="H123" i="23"/>
  <c r="H121" i="23"/>
  <c r="DR108" i="23"/>
  <c r="DA106" i="23"/>
  <c r="DA108" i="23"/>
  <c r="CJ108" i="23"/>
  <c r="CJ106" i="23"/>
  <c r="BT108" i="23"/>
  <c r="BT106" i="23" s="1"/>
  <c r="BF108" i="23"/>
  <c r="BF106" i="23" s="1"/>
  <c r="AO106" i="23"/>
  <c r="X108" i="23"/>
  <c r="X106" i="23"/>
  <c r="DW163" i="15"/>
  <c r="DW162" i="15" s="1"/>
  <c r="DW164" i="14"/>
  <c r="DW163" i="14" s="1"/>
  <c r="DW162" i="14" s="1"/>
  <c r="DW181" i="15"/>
  <c r="DW182" i="14"/>
  <c r="DW181" i="14" s="1"/>
  <c r="DD103" i="23"/>
  <c r="DD101" i="23"/>
  <c r="CQ103" i="23"/>
  <c r="CQ101" i="23"/>
  <c r="CA103" i="23"/>
  <c r="CA101" i="23"/>
  <c r="BI103" i="23"/>
  <c r="BI101" i="23" s="1"/>
  <c r="AQ101" i="23"/>
  <c r="AQ103" i="23"/>
  <c r="E24" i="23" a="1"/>
  <c r="E24" i="23" s="1"/>
  <c r="C24" i="23" s="1"/>
  <c r="G102" i="23"/>
  <c r="J103" i="23"/>
  <c r="J101" i="23"/>
  <c r="O123" i="23"/>
  <c r="O121" i="23"/>
  <c r="CE106" i="23"/>
  <c r="CE108" i="23"/>
  <c r="AY103" i="23"/>
  <c r="AY101" i="23" s="1"/>
  <c r="AT123" i="23"/>
  <c r="AT121" i="23" s="1"/>
  <c r="AM123" i="23"/>
  <c r="AM121" i="23" s="1"/>
  <c r="AL123" i="23"/>
  <c r="AL121" i="23" s="1"/>
  <c r="DS123" i="23"/>
  <c r="DS121" i="23"/>
  <c r="AR123" i="23"/>
  <c r="AR121" i="23" s="1"/>
  <c r="I123" i="23"/>
  <c r="I121" i="23"/>
  <c r="DP106" i="23"/>
  <c r="DP108" i="23"/>
  <c r="BD108" i="23"/>
  <c r="BD106" i="23" s="1"/>
  <c r="AC106" i="23"/>
  <c r="AC108" i="23"/>
  <c r="J108" i="23"/>
  <c r="J106" i="23"/>
  <c r="DW92" i="15"/>
  <c r="DW74" i="15" s="1"/>
  <c r="DW93" i="14"/>
  <c r="DW92" i="14" s="1"/>
  <c r="DW74" i="14" s="1"/>
  <c r="CM101" i="23"/>
  <c r="CM103" i="23"/>
  <c r="BV103" i="23"/>
  <c r="BV101" i="23" s="1"/>
  <c r="Q101" i="23"/>
  <c r="Q103" i="23"/>
  <c r="H101" i="23"/>
  <c r="H103" i="23"/>
  <c r="AF121" i="23"/>
  <c r="AF123" i="23"/>
  <c r="DT22" i="14"/>
  <c r="L121" i="23"/>
  <c r="L123" i="23"/>
  <c r="AM101" i="23"/>
  <c r="AM103" i="23"/>
  <c r="CJ123" i="23"/>
  <c r="CJ121" i="23"/>
  <c r="DR103" i="23"/>
  <c r="DR101" i="23"/>
  <c r="BC123" i="23"/>
  <c r="BC121" i="23" s="1"/>
  <c r="BH123" i="23"/>
  <c r="BH121" i="23" s="1"/>
  <c r="AU123" i="23"/>
  <c r="AU121" i="23" s="1"/>
  <c r="DQ108" i="23"/>
  <c r="DQ106" i="23"/>
  <c r="CY106" i="23"/>
  <c r="CY108" i="23"/>
  <c r="CM108" i="23"/>
  <c r="BU108" i="23"/>
  <c r="BU106" i="23" s="1"/>
  <c r="BC108" i="23"/>
  <c r="BC106" i="23" s="1"/>
  <c r="AP106" i="23"/>
  <c r="AP108" i="23"/>
  <c r="E25" i="23" a="1"/>
  <c r="E25" i="23" s="1"/>
  <c r="C25" i="23" s="1"/>
  <c r="G107" i="23"/>
  <c r="AK107" i="23"/>
  <c r="DS103" i="23"/>
  <c r="DS101" i="23"/>
  <c r="DC101" i="23"/>
  <c r="DC103" i="23"/>
  <c r="CK103" i="23"/>
  <c r="BY103" i="23"/>
  <c r="BY101" i="23"/>
  <c r="BF103" i="23"/>
  <c r="BF101" i="23" s="1"/>
  <c r="AP103" i="23"/>
  <c r="AP101" i="23"/>
  <c r="L103" i="23"/>
  <c r="L101" i="23"/>
  <c r="Y102" i="23"/>
  <c r="AY123" i="23"/>
  <c r="AY121" i="23" s="1"/>
  <c r="DV228" i="15"/>
  <c r="DV233" i="15" s="1"/>
  <c r="DV232" i="15" s="1"/>
  <c r="DH6" i="22"/>
  <c r="AH121" i="23"/>
  <c r="AH123" i="23"/>
  <c r="CZ101" i="23"/>
  <c r="CZ103" i="23"/>
  <c r="CG123" i="23"/>
  <c r="CG121" i="23"/>
  <c r="BB123" i="23"/>
  <c r="BB121" i="23" s="1"/>
  <c r="BU123" i="23"/>
  <c r="BU121" i="23"/>
  <c r="DU227" i="15"/>
  <c r="DU231" i="15" s="1"/>
  <c r="DU230" i="15" s="1"/>
  <c r="DU10" i="15" s="1"/>
  <c r="BZ121" i="23"/>
  <c r="BZ123" i="23"/>
  <c r="DN108" i="23"/>
  <c r="DN106" i="23"/>
  <c r="CV106" i="23"/>
  <c r="CV108" i="23"/>
  <c r="CH106" i="23"/>
  <c r="CH108" i="23"/>
  <c r="BS108" i="23"/>
  <c r="BS106" i="23" s="1"/>
  <c r="BG108" i="23"/>
  <c r="BG106" i="23" s="1"/>
  <c r="AL106" i="23"/>
  <c r="AL108" i="23"/>
  <c r="EA108" i="23"/>
  <c r="EA106" i="23"/>
  <c r="DQ101" i="23"/>
  <c r="DQ103" i="23"/>
  <c r="CX103" i="23"/>
  <c r="CX101" i="23"/>
  <c r="BS103" i="23"/>
  <c r="BS101" i="23" s="1"/>
  <c r="AC101" i="23"/>
  <c r="AC103" i="23"/>
  <c r="BN123" i="23"/>
  <c r="BN121" i="23"/>
  <c r="AI121" i="23"/>
  <c r="AI123" i="23"/>
  <c r="CO121" i="23"/>
  <c r="CO123" i="23"/>
  <c r="DL106" i="23"/>
  <c r="DL108" i="23"/>
  <c r="CX108" i="23"/>
  <c r="CX106" i="23"/>
  <c r="CI108" i="23"/>
  <c r="CI106" i="23"/>
  <c r="BQ108" i="23"/>
  <c r="BQ106" i="23" s="1"/>
  <c r="BA108" i="23"/>
  <c r="BA106" i="23" s="1"/>
  <c r="AM108" i="23"/>
  <c r="EA123" i="23"/>
  <c r="EA121" i="23"/>
  <c r="DO103" i="23"/>
  <c r="DO101" i="23"/>
  <c r="CY103" i="23"/>
  <c r="CY101" i="23"/>
  <c r="CJ103" i="23"/>
  <c r="CJ101" i="23"/>
  <c r="BD103" i="23"/>
  <c r="BD101" i="23" s="1"/>
  <c r="AL103" i="23"/>
  <c r="AL101" i="23"/>
  <c r="Z103" i="23"/>
  <c r="Z101" i="23"/>
  <c r="CF123" i="23"/>
  <c r="CF121" i="23"/>
  <c r="AZ123" i="23"/>
  <c r="AZ121" i="23" s="1"/>
  <c r="DZ106" i="23"/>
  <c r="DZ108" i="23"/>
  <c r="DX176" i="14"/>
  <c r="DX174" i="14" s="1"/>
  <c r="DX174" i="15"/>
  <c r="DY176" i="15"/>
  <c r="EA86" i="15"/>
  <c r="EA90" i="14"/>
  <c r="EA86" i="14" s="1"/>
  <c r="EB90" i="15"/>
  <c r="Q123" i="23"/>
  <c r="Q121" i="23"/>
  <c r="CI121" i="23"/>
  <c r="CI123" i="23"/>
  <c r="M123" i="23"/>
  <c r="M121" i="23"/>
  <c r="CX123" i="23"/>
  <c r="CX121" i="23"/>
  <c r="DZ103" i="23"/>
  <c r="DZ101" i="23"/>
  <c r="DG7" i="22"/>
  <c r="DG16" i="22"/>
  <c r="DG17" i="22" s="1"/>
  <c r="DG18" i="22" s="1"/>
  <c r="DD121" i="23"/>
  <c r="DD123" i="23"/>
  <c r="G121" i="23"/>
  <c r="G123" i="23"/>
  <c r="DM108" i="23"/>
  <c r="DM106" i="23"/>
  <c r="CZ106" i="23"/>
  <c r="CZ108" i="23"/>
  <c r="CF106" i="23"/>
  <c r="BR108" i="23"/>
  <c r="BR106" i="23" s="1"/>
  <c r="AZ108" i="23"/>
  <c r="AZ106" i="23" s="1"/>
  <c r="P108" i="23"/>
  <c r="P106" i="23"/>
  <c r="T106" i="23"/>
  <c r="T108" i="23"/>
  <c r="U106" i="23"/>
  <c r="U108" i="23"/>
  <c r="AC121" i="23"/>
  <c r="AC123" i="23"/>
  <c r="DN101" i="23"/>
  <c r="DN103" i="23"/>
  <c r="DA103" i="23"/>
  <c r="DA101" i="23"/>
  <c r="BR103" i="23"/>
  <c r="BR101" i="23" s="1"/>
  <c r="M103" i="23"/>
  <c r="M101" i="23"/>
  <c r="CT121" i="23"/>
  <c r="CT123" i="23"/>
  <c r="DX102" i="23"/>
  <c r="BQ121" i="23"/>
  <c r="BQ123" i="23"/>
  <c r="AG103" i="23" l="1"/>
  <c r="CF103" i="23"/>
  <c r="CD106" i="23"/>
  <c r="CK108" i="23"/>
  <c r="DT106" i="23"/>
  <c r="DB106" i="23"/>
  <c r="CS103" i="23"/>
  <c r="DS108" i="23"/>
  <c r="AH106" i="23"/>
  <c r="CN101" i="23"/>
  <c r="DG103" i="23"/>
  <c r="DK106" i="23"/>
  <c r="AO101" i="23"/>
  <c r="AA103" i="23"/>
  <c r="AN101" i="23"/>
  <c r="CW108" i="23"/>
  <c r="DB101" i="23"/>
  <c r="AD108" i="23"/>
  <c r="AF108" i="23"/>
  <c r="N108" i="23"/>
  <c r="CC108" i="23"/>
  <c r="CI101" i="23"/>
  <c r="CB108" i="23"/>
  <c r="CE103" i="23"/>
  <c r="CN106" i="23"/>
  <c r="K101" i="23"/>
  <c r="O103" i="23"/>
  <c r="CL103" i="23"/>
  <c r="DZ105" i="14"/>
  <c r="EA105" i="15"/>
  <c r="CG106" i="23"/>
  <c r="DO108" i="23"/>
  <c r="EB160" i="14"/>
  <c r="EC160" i="15"/>
  <c r="DJ106" i="23"/>
  <c r="Q106" i="23"/>
  <c r="R103" i="23"/>
  <c r="AB101" i="23"/>
  <c r="BY106" i="23"/>
  <c r="AN106" i="23"/>
  <c r="DI106" i="23"/>
  <c r="BZ103" i="23"/>
  <c r="DE106" i="23"/>
  <c r="DJ101" i="23"/>
  <c r="AG106" i="23"/>
  <c r="AE106" i="23"/>
  <c r="DW30" i="14"/>
  <c r="DW32" i="14"/>
  <c r="DT209" i="15"/>
  <c r="DT209" i="14" s="1"/>
  <c r="DW112" i="23"/>
  <c r="DW111" i="23" s="1"/>
  <c r="DV227" i="15"/>
  <c r="DV231" i="15" s="1"/>
  <c r="DV230" i="15" s="1"/>
  <c r="DV10" i="15" s="1"/>
  <c r="DV9" i="15" s="1"/>
  <c r="V112" i="23"/>
  <c r="V111" i="23" s="1"/>
  <c r="AK106" i="23"/>
  <c r="AK108" i="23"/>
  <c r="EE118" i="14"/>
  <c r="EE116" i="14" s="1"/>
  <c r="EE115" i="14" s="1"/>
  <c r="EE116" i="15"/>
  <c r="EE115" i="15" s="1"/>
  <c r="EF118" i="15"/>
  <c r="DY26" i="15"/>
  <c r="DY3" i="15"/>
  <c r="DY113" i="15" s="1"/>
  <c r="DY113" i="14" s="1"/>
  <c r="DY29" i="15"/>
  <c r="DY30" i="15"/>
  <c r="DY31" i="15"/>
  <c r="DY32" i="15"/>
  <c r="DY164" i="15"/>
  <c r="DY165" i="15"/>
  <c r="DY165" i="14" s="1"/>
  <c r="DY170" i="15"/>
  <c r="DY170" i="14" s="1"/>
  <c r="DY182" i="15"/>
  <c r="DZ6" i="15"/>
  <c r="DY221" i="15"/>
  <c r="DY24" i="15"/>
  <c r="DY1" i="15"/>
  <c r="DY2" i="15"/>
  <c r="DY23" i="15"/>
  <c r="DY25" i="15"/>
  <c r="DY93" i="15"/>
  <c r="DY234" i="15"/>
  <c r="DQ112" i="23"/>
  <c r="DA112" i="23"/>
  <c r="CI112" i="23"/>
  <c r="BU112" i="23"/>
  <c r="BA112" i="23"/>
  <c r="Z112" i="23"/>
  <c r="P112" i="23"/>
  <c r="U112" i="23"/>
  <c r="DT112" i="23"/>
  <c r="DS111" i="23"/>
  <c r="DS113" i="23"/>
  <c r="G108" i="23"/>
  <c r="G106" i="23"/>
  <c r="DM112" i="23"/>
  <c r="CX112" i="23"/>
  <c r="CH112" i="23"/>
  <c r="BP112" i="23"/>
  <c r="BD112" i="23"/>
  <c r="W112" i="23"/>
  <c r="L112" i="23"/>
  <c r="K112" i="23"/>
  <c r="DU112" i="23"/>
  <c r="AI106" i="23"/>
  <c r="AI108" i="23"/>
  <c r="Y103" i="23"/>
  <c r="Y101" i="23"/>
  <c r="D58" i="23"/>
  <c r="Z41" i="23"/>
  <c r="Y41" i="23"/>
  <c r="AA41" i="23"/>
  <c r="AB41" i="23"/>
  <c r="X41" i="23"/>
  <c r="W41" i="23"/>
  <c r="AC41" i="23"/>
  <c r="AD41" i="23"/>
  <c r="V41" i="23"/>
  <c r="AE41" i="23"/>
  <c r="U41" i="23"/>
  <c r="AF41" i="23"/>
  <c r="T41" i="23"/>
  <c r="S41" i="23"/>
  <c r="AG41" i="23"/>
  <c r="AH41" i="23"/>
  <c r="R41" i="23"/>
  <c r="Q41" i="23"/>
  <c r="AI41" i="23"/>
  <c r="AJ41" i="23"/>
  <c r="P41" i="23"/>
  <c r="O41" i="23"/>
  <c r="AK41" i="23"/>
  <c r="N41" i="23"/>
  <c r="AL41" i="23"/>
  <c r="AM41" i="23"/>
  <c r="M41" i="23"/>
  <c r="L41" i="23"/>
  <c r="AN41" i="23"/>
  <c r="K41" i="23"/>
  <c r="AO41" i="23"/>
  <c r="AP41" i="23"/>
  <c r="J41" i="23"/>
  <c r="I41" i="23"/>
  <c r="AQ41" i="23"/>
  <c r="AR41" i="23"/>
  <c r="H41" i="23"/>
  <c r="AS41" i="23"/>
  <c r="G41" i="23"/>
  <c r="AT41" i="23"/>
  <c r="AU41" i="23"/>
  <c r="AV41" i="23"/>
  <c r="AW41" i="23"/>
  <c r="AX41" i="23"/>
  <c r="AY41" i="23"/>
  <c r="AZ41" i="23"/>
  <c r="BA41" i="23"/>
  <c r="BB41" i="23"/>
  <c r="BC41" i="23"/>
  <c r="BD41" i="23"/>
  <c r="BE41" i="23"/>
  <c r="BF41" i="23"/>
  <c r="BG41" i="23"/>
  <c r="BH41" i="23"/>
  <c r="BI41" i="23"/>
  <c r="BJ41" i="23"/>
  <c r="BK41" i="23"/>
  <c r="BL41" i="23"/>
  <c r="BM41" i="23"/>
  <c r="BN41" i="23"/>
  <c r="BO41" i="23"/>
  <c r="BP41" i="23"/>
  <c r="BQ41" i="23"/>
  <c r="BR41" i="23"/>
  <c r="BS41" i="23"/>
  <c r="BT41" i="23"/>
  <c r="BU41" i="23"/>
  <c r="BV41" i="23"/>
  <c r="BW41" i="23"/>
  <c r="BX41" i="23"/>
  <c r="BY41" i="23"/>
  <c r="BZ41" i="23"/>
  <c r="CA41" i="23"/>
  <c r="CB41" i="23"/>
  <c r="CC41" i="23"/>
  <c r="CD41" i="23"/>
  <c r="CE41" i="23"/>
  <c r="CF41" i="23"/>
  <c r="CG41" i="23"/>
  <c r="CH41" i="23"/>
  <c r="CI41" i="23"/>
  <c r="CJ41" i="23"/>
  <c r="CK41" i="23"/>
  <c r="CL41" i="23"/>
  <c r="CM41" i="23"/>
  <c r="CN41" i="23"/>
  <c r="CO41" i="23"/>
  <c r="CP41" i="23"/>
  <c r="CQ41" i="23"/>
  <c r="CR41" i="23"/>
  <c r="CS41" i="23"/>
  <c r="CT41" i="23"/>
  <c r="CU41" i="23"/>
  <c r="CV41" i="23"/>
  <c r="CW41" i="23"/>
  <c r="CX41" i="23"/>
  <c r="CY41" i="23"/>
  <c r="CZ41" i="23"/>
  <c r="DA41" i="23"/>
  <c r="DB41" i="23"/>
  <c r="DC41" i="23"/>
  <c r="DD41" i="23"/>
  <c r="DE41" i="23"/>
  <c r="DF41" i="23"/>
  <c r="DG41" i="23"/>
  <c r="DH41" i="23"/>
  <c r="DI41" i="23"/>
  <c r="DJ41" i="23"/>
  <c r="DK41" i="23"/>
  <c r="DL41" i="23"/>
  <c r="DM41" i="23"/>
  <c r="DN41" i="23"/>
  <c r="DO41" i="23"/>
  <c r="DP41" i="23"/>
  <c r="DQ41" i="23"/>
  <c r="DR41" i="23"/>
  <c r="DS41" i="23"/>
  <c r="DT41" i="23"/>
  <c r="DU41" i="23"/>
  <c r="DV41" i="23"/>
  <c r="DW41" i="23"/>
  <c r="DX41" i="23"/>
  <c r="DY41" i="23"/>
  <c r="DZ41" i="23"/>
  <c r="EA41" i="23"/>
  <c r="DO112" i="23"/>
  <c r="CY112" i="23"/>
  <c r="CG112" i="23"/>
  <c r="BS112" i="23"/>
  <c r="BB112" i="23"/>
  <c r="O112" i="23"/>
  <c r="J112" i="23"/>
  <c r="T112" i="23"/>
  <c r="DV112" i="23"/>
  <c r="E41" i="23" a="1"/>
  <c r="E41" i="23" s="1"/>
  <c r="D41" i="23" s="1"/>
  <c r="C58" i="23"/>
  <c r="DX181" i="15"/>
  <c r="DX182" i="14"/>
  <c r="DX181" i="14" s="1"/>
  <c r="DL112" i="23"/>
  <c r="CU112" i="23"/>
  <c r="CE112" i="23"/>
  <c r="BO112" i="23"/>
  <c r="AY112" i="23"/>
  <c r="AH112" i="23"/>
  <c r="AJ112" i="23"/>
  <c r="DX112" i="23"/>
  <c r="DX24" i="14"/>
  <c r="DX11" i="15"/>
  <c r="DX11" i="14" s="1"/>
  <c r="C42" i="23"/>
  <c r="D26" i="23"/>
  <c r="F42" i="23"/>
  <c r="DX164" i="14"/>
  <c r="DX163" i="14" s="1"/>
  <c r="DX162" i="14" s="1"/>
  <c r="DX163" i="15"/>
  <c r="DX162" i="15" s="1"/>
  <c r="DY124" i="14"/>
  <c r="DZ124" i="15"/>
  <c r="DI112" i="23"/>
  <c r="CV112" i="23"/>
  <c r="CF112" i="23"/>
  <c r="BN112" i="23"/>
  <c r="AZ112" i="23"/>
  <c r="AF112" i="23"/>
  <c r="M112" i="23"/>
  <c r="DY112" i="23"/>
  <c r="BE107" i="3"/>
  <c r="AN113" i="23"/>
  <c r="AN111" i="23"/>
  <c r="DW22" i="15"/>
  <c r="DX93" i="14"/>
  <c r="DX92" i="14" s="1"/>
  <c r="DX74" i="14" s="1"/>
  <c r="DX92" i="15"/>
  <c r="DX74" i="15" s="1"/>
  <c r="DH112" i="23"/>
  <c r="CR112" i="23"/>
  <c r="CA112" i="23"/>
  <c r="BQ112" i="23"/>
  <c r="AW112" i="23"/>
  <c r="AM112" i="23"/>
  <c r="AG112" i="23"/>
  <c r="DZ112" i="23"/>
  <c r="DX101" i="23"/>
  <c r="DX103" i="23"/>
  <c r="CK113" i="23"/>
  <c r="CK111" i="23"/>
  <c r="DJ112" i="23"/>
  <c r="CP112" i="23"/>
  <c r="CD112" i="23"/>
  <c r="BM112" i="23"/>
  <c r="AX112" i="23"/>
  <c r="AB112" i="23"/>
  <c r="X112" i="23"/>
  <c r="EA144" i="15"/>
  <c r="EA135" i="15" s="1"/>
  <c r="EA145" i="14"/>
  <c r="EA144" i="14" s="1"/>
  <c r="EA135" i="14" s="1"/>
  <c r="EB145" i="15"/>
  <c r="EB90" i="14"/>
  <c r="EB86" i="14" s="1"/>
  <c r="EB86" i="15"/>
  <c r="EC90" i="15"/>
  <c r="DK112" i="23"/>
  <c r="CS112" i="23"/>
  <c r="CC112" i="23"/>
  <c r="BL112" i="23"/>
  <c r="AV112" i="23"/>
  <c r="EA112" i="23"/>
  <c r="AL112" i="23"/>
  <c r="DU22" i="14"/>
  <c r="DG112" i="23"/>
  <c r="CO112" i="23"/>
  <c r="CB112" i="23"/>
  <c r="BI112" i="23"/>
  <c r="AS112" i="23"/>
  <c r="Q112" i="23"/>
  <c r="AC112" i="23"/>
  <c r="E61" i="23"/>
  <c r="BM61" i="23" s="1"/>
  <c r="Z61" i="23"/>
  <c r="Y61" i="23"/>
  <c r="AA61" i="23"/>
  <c r="X61" i="23"/>
  <c r="AB61" i="23"/>
  <c r="W61" i="23"/>
  <c r="AC61" i="23"/>
  <c r="V61" i="23"/>
  <c r="AD61" i="23"/>
  <c r="U61" i="23"/>
  <c r="AE61" i="23"/>
  <c r="T61" i="23"/>
  <c r="AF61" i="23"/>
  <c r="AG61" i="23"/>
  <c r="S61" i="23"/>
  <c r="R61" i="23"/>
  <c r="AH61" i="23"/>
  <c r="AI61" i="23"/>
  <c r="Q61" i="23"/>
  <c r="P61" i="23"/>
  <c r="AJ61" i="23"/>
  <c r="O61" i="23"/>
  <c r="AK61" i="23"/>
  <c r="N61" i="23"/>
  <c r="AL61" i="23"/>
  <c r="AM61" i="23"/>
  <c r="M61" i="23"/>
  <c r="L61" i="23"/>
  <c r="AN61" i="23"/>
  <c r="K61" i="23"/>
  <c r="AO61" i="23"/>
  <c r="AP61" i="23"/>
  <c r="J61" i="23"/>
  <c r="I61" i="23"/>
  <c r="AQ61" i="23"/>
  <c r="AR61" i="23"/>
  <c r="H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G61" i="23"/>
  <c r="BH61" i="23"/>
  <c r="BI61" i="23"/>
  <c r="BJ61" i="23"/>
  <c r="BK61" i="23"/>
  <c r="BL61" i="23"/>
  <c r="BN61" i="23"/>
  <c r="BO61" i="23"/>
  <c r="BP61" i="23"/>
  <c r="BQ61" i="23"/>
  <c r="BR61" i="23"/>
  <c r="BS61" i="23"/>
  <c r="BT61" i="23"/>
  <c r="BU61" i="23"/>
  <c r="BV61" i="23"/>
  <c r="BW61" i="23"/>
  <c r="BX61" i="23"/>
  <c r="BY61" i="23"/>
  <c r="BZ61" i="23"/>
  <c r="CA61" i="23"/>
  <c r="CB61" i="23"/>
  <c r="CC61" i="23"/>
  <c r="CD61" i="23"/>
  <c r="CE61" i="23"/>
  <c r="CF61" i="23"/>
  <c r="CG61" i="23"/>
  <c r="CH61" i="23"/>
  <c r="CI61" i="23"/>
  <c r="CJ61" i="23"/>
  <c r="CK61" i="23"/>
  <c r="CL61" i="23"/>
  <c r="CM61" i="23"/>
  <c r="CN61" i="23"/>
  <c r="CO61" i="23"/>
  <c r="CP61" i="23"/>
  <c r="CQ61" i="23"/>
  <c r="CR61" i="23"/>
  <c r="CS61" i="23"/>
  <c r="CT61" i="23"/>
  <c r="CU61" i="23"/>
  <c r="CV61" i="23"/>
  <c r="CW61" i="23"/>
  <c r="CX61" i="23"/>
  <c r="CY61" i="23"/>
  <c r="CZ61" i="23"/>
  <c r="DA61" i="23"/>
  <c r="DB61" i="23"/>
  <c r="DC61" i="23"/>
  <c r="DD61" i="23"/>
  <c r="DE61" i="23"/>
  <c r="DF61" i="23"/>
  <c r="DG61" i="23"/>
  <c r="DH61" i="23"/>
  <c r="DI61" i="23"/>
  <c r="DJ61" i="23"/>
  <c r="DK61" i="23"/>
  <c r="DL61" i="23"/>
  <c r="DM61" i="23"/>
  <c r="DN61" i="23"/>
  <c r="DO61" i="23"/>
  <c r="DP61" i="23"/>
  <c r="DQ61" i="23"/>
  <c r="DR61" i="23"/>
  <c r="DS61" i="23"/>
  <c r="DT61" i="23"/>
  <c r="DU61" i="23"/>
  <c r="DV61" i="23"/>
  <c r="DW61" i="23"/>
  <c r="DX61" i="23"/>
  <c r="DY61" i="23"/>
  <c r="DZ61" i="23"/>
  <c r="EA61" i="23"/>
  <c r="DY104" i="14"/>
  <c r="DY103" i="14" s="1"/>
  <c r="DY97" i="14" s="1"/>
  <c r="DY103" i="15"/>
  <c r="DY97" i="15" s="1"/>
  <c r="DZ104" i="15"/>
  <c r="BR113" i="23"/>
  <c r="BR111" i="23" s="1"/>
  <c r="DX26" i="14"/>
  <c r="DX14" i="15"/>
  <c r="DX14" i="14" s="1"/>
  <c r="BE106" i="3"/>
  <c r="DF112" i="23"/>
  <c r="CQ112" i="23"/>
  <c r="BZ112" i="23"/>
  <c r="BJ112" i="23"/>
  <c r="AQ112" i="23"/>
  <c r="R112" i="23"/>
  <c r="H112" i="23"/>
  <c r="DX97" i="15"/>
  <c r="DY174" i="15"/>
  <c r="DY176" i="14"/>
  <c r="DY174" i="14" s="1"/>
  <c r="DZ176" i="15"/>
  <c r="G101" i="23"/>
  <c r="G103" i="23"/>
  <c r="D57" i="23"/>
  <c r="Z40" i="23"/>
  <c r="Y40" i="23"/>
  <c r="AA40" i="23"/>
  <c r="AB40" i="23"/>
  <c r="X40" i="23"/>
  <c r="AC40" i="23"/>
  <c r="W40" i="23"/>
  <c r="V40" i="23"/>
  <c r="AD40" i="23"/>
  <c r="U40" i="23"/>
  <c r="AE40" i="23"/>
  <c r="T40" i="23"/>
  <c r="AF40" i="23"/>
  <c r="AG40" i="23"/>
  <c r="S40" i="23"/>
  <c r="R40" i="23"/>
  <c r="AH40" i="23"/>
  <c r="AI40" i="23"/>
  <c r="Q40" i="23"/>
  <c r="AJ40" i="23"/>
  <c r="P40" i="23"/>
  <c r="O40" i="23"/>
  <c r="AK40" i="23"/>
  <c r="N40" i="23"/>
  <c r="AL40" i="23"/>
  <c r="M40" i="23"/>
  <c r="AM40" i="23"/>
  <c r="L40" i="23"/>
  <c r="AN40" i="23"/>
  <c r="K40" i="23"/>
  <c r="AO40" i="23"/>
  <c r="AP40" i="23"/>
  <c r="J40" i="23"/>
  <c r="I40" i="23"/>
  <c r="AQ40" i="23"/>
  <c r="H40" i="23"/>
  <c r="AR40" i="23"/>
  <c r="AS40" i="23"/>
  <c r="G40" i="23"/>
  <c r="AT40" i="23"/>
  <c r="AU40" i="23"/>
  <c r="AV40" i="23"/>
  <c r="AW40" i="23"/>
  <c r="AX40" i="23"/>
  <c r="AY40" i="23"/>
  <c r="AZ40" i="23"/>
  <c r="BA40" i="23"/>
  <c r="BB40" i="23"/>
  <c r="BC40" i="23"/>
  <c r="BD40" i="23"/>
  <c r="BE40" i="23"/>
  <c r="BF40" i="23"/>
  <c r="BG40" i="23"/>
  <c r="BH40" i="23"/>
  <c r="BI40" i="23"/>
  <c r="BJ40" i="23"/>
  <c r="BK40" i="23"/>
  <c r="BL40" i="23"/>
  <c r="BM40" i="23"/>
  <c r="BN40" i="23"/>
  <c r="BO40" i="23"/>
  <c r="BP40" i="23"/>
  <c r="BQ40" i="23"/>
  <c r="BR40" i="23"/>
  <c r="BS40" i="23"/>
  <c r="BT40" i="23"/>
  <c r="BU40" i="23"/>
  <c r="BV40" i="23"/>
  <c r="BW40" i="23"/>
  <c r="BX40" i="23"/>
  <c r="BY40" i="23"/>
  <c r="BZ40" i="23"/>
  <c r="CA40" i="23"/>
  <c r="CB40" i="23"/>
  <c r="CC40" i="23"/>
  <c r="CD40" i="23"/>
  <c r="CE40" i="23"/>
  <c r="CF40" i="23"/>
  <c r="CG40" i="23"/>
  <c r="CH40" i="23"/>
  <c r="CI40" i="23"/>
  <c r="CJ40" i="23"/>
  <c r="CK40" i="23"/>
  <c r="CL40" i="23"/>
  <c r="CM40" i="23"/>
  <c r="CN40" i="23"/>
  <c r="CO40" i="23"/>
  <c r="CP40" i="23"/>
  <c r="CQ40" i="23"/>
  <c r="CR40" i="23"/>
  <c r="CS40" i="23"/>
  <c r="CT40" i="23"/>
  <c r="CU40" i="23"/>
  <c r="CV40" i="23"/>
  <c r="CW40" i="23"/>
  <c r="CX40" i="23"/>
  <c r="CY40" i="23"/>
  <c r="CZ40" i="23"/>
  <c r="DA40" i="23"/>
  <c r="DB40" i="23"/>
  <c r="DC40" i="23"/>
  <c r="DD40" i="23"/>
  <c r="DE40" i="23"/>
  <c r="DF40" i="23"/>
  <c r="DG40" i="23"/>
  <c r="DH40" i="23"/>
  <c r="DI40" i="23"/>
  <c r="DJ40" i="23"/>
  <c r="DK40" i="23"/>
  <c r="DL40" i="23"/>
  <c r="DM40" i="23"/>
  <c r="DN40" i="23"/>
  <c r="DO40" i="23"/>
  <c r="DP40" i="23"/>
  <c r="DQ40" i="23"/>
  <c r="DR40" i="23"/>
  <c r="DS40" i="23"/>
  <c r="DT40" i="23"/>
  <c r="DU40" i="23"/>
  <c r="DV40" i="23"/>
  <c r="DW40" i="23"/>
  <c r="DX40" i="23"/>
  <c r="DY40" i="23"/>
  <c r="DZ40" i="23"/>
  <c r="EA40" i="23"/>
  <c r="DX25" i="14"/>
  <c r="DX13" i="15"/>
  <c r="DX13" i="14" s="1"/>
  <c r="DW228" i="15"/>
  <c r="DW233" i="15" s="1"/>
  <c r="DW232" i="15" s="1"/>
  <c r="DI6" i="22"/>
  <c r="DB112" i="23"/>
  <c r="CT112" i="23"/>
  <c r="BY112" i="23"/>
  <c r="BH112" i="23"/>
  <c r="AU112" i="23"/>
  <c r="N112" i="23"/>
  <c r="AD112" i="23"/>
  <c r="DW31" i="14"/>
  <c r="DX97" i="14"/>
  <c r="C57" i="23"/>
  <c r="E40" i="23" a="1"/>
  <c r="E40" i="23" s="1"/>
  <c r="D40" i="23" s="1"/>
  <c r="DD112" i="23"/>
  <c r="CN112" i="23"/>
  <c r="BW112" i="23"/>
  <c r="BF112" i="23"/>
  <c r="AT112" i="23"/>
  <c r="AI112" i="23"/>
  <c r="Y112" i="23"/>
  <c r="EA102" i="14"/>
  <c r="EA98" i="14" s="1"/>
  <c r="EA98" i="15"/>
  <c r="EB102" i="15"/>
  <c r="CW111" i="23"/>
  <c r="CW113" i="23"/>
  <c r="DX226" i="15"/>
  <c r="DJ5" i="22"/>
  <c r="DJ15" i="22" s="1"/>
  <c r="DX23" i="14"/>
  <c r="DR112" i="23"/>
  <c r="DE112" i="23"/>
  <c r="CM112" i="23"/>
  <c r="BT112" i="23"/>
  <c r="BK112" i="23"/>
  <c r="AR112" i="23"/>
  <c r="AK112" i="23"/>
  <c r="AA112" i="23"/>
  <c r="DU10" i="14"/>
  <c r="DU9" i="14" s="1"/>
  <c r="DU8" i="14" s="1"/>
  <c r="DU9" i="15"/>
  <c r="DH16" i="22"/>
  <c r="DH17" i="22" s="1"/>
  <c r="DH18" i="22" s="1"/>
  <c r="DH7" i="22"/>
  <c r="DP112" i="23"/>
  <c r="DC112" i="23"/>
  <c r="CJ112" i="23"/>
  <c r="BX112" i="23"/>
  <c r="BG112" i="23"/>
  <c r="AO112" i="23"/>
  <c r="S112" i="23"/>
  <c r="E26" i="23" a="1"/>
  <c r="E26" i="23" s="1"/>
  <c r="C26" i="23" s="1"/>
  <c r="G112" i="23"/>
  <c r="BE113" i="23"/>
  <c r="BE111" i="23" s="1"/>
  <c r="DN112" i="23"/>
  <c r="CZ112" i="23"/>
  <c r="CL112" i="23"/>
  <c r="BV112" i="23"/>
  <c r="BC112" i="23"/>
  <c r="AP112" i="23"/>
  <c r="I112" i="23"/>
  <c r="AE112" i="23"/>
  <c r="EA105" i="14" l="1"/>
  <c r="EB105" i="15"/>
  <c r="EC160" i="14"/>
  <c r="ED160" i="15"/>
  <c r="V113" i="23"/>
  <c r="DV10" i="14"/>
  <c r="DV9" i="14" s="1"/>
  <c r="DV8" i="14" s="1"/>
  <c r="DW113" i="23"/>
  <c r="DX31" i="14"/>
  <c r="AY113" i="23"/>
  <c r="AY111" i="23" s="1"/>
  <c r="CG113" i="23"/>
  <c r="CG111" i="23"/>
  <c r="DM113" i="23"/>
  <c r="DM111" i="23"/>
  <c r="N111" i="23"/>
  <c r="N113" i="23"/>
  <c r="DZ104" i="14"/>
  <c r="DZ103" i="14" s="1"/>
  <c r="DZ103" i="15"/>
  <c r="EA104" i="15"/>
  <c r="AC113" i="23"/>
  <c r="AC111" i="23"/>
  <c r="CC113" i="23"/>
  <c r="CC111" i="23"/>
  <c r="CP111" i="23"/>
  <c r="CP113" i="23"/>
  <c r="DH113" i="23"/>
  <c r="DH111" i="23"/>
  <c r="CV113" i="23"/>
  <c r="CV111" i="23"/>
  <c r="BO113" i="23"/>
  <c r="BO111" i="23" s="1"/>
  <c r="CY113" i="23"/>
  <c r="CY111" i="23"/>
  <c r="AD113" i="23"/>
  <c r="AD111" i="23"/>
  <c r="CR113" i="23"/>
  <c r="CR111" i="23"/>
  <c r="G113" i="23"/>
  <c r="G111" i="23"/>
  <c r="AR113" i="23"/>
  <c r="AR111" i="23" s="1"/>
  <c r="EB98" i="15"/>
  <c r="EB102" i="14"/>
  <c r="EB98" i="14" s="1"/>
  <c r="EC102" i="15"/>
  <c r="AU113" i="23"/>
  <c r="AU111" i="23" s="1"/>
  <c r="H111" i="23"/>
  <c r="H113" i="23"/>
  <c r="Q111" i="23"/>
  <c r="Q113" i="23"/>
  <c r="CS111" i="23"/>
  <c r="CS113" i="23"/>
  <c r="DJ111" i="23"/>
  <c r="DJ113" i="23"/>
  <c r="DI113" i="23"/>
  <c r="DI111" i="23"/>
  <c r="CE113" i="23"/>
  <c r="CE111" i="23"/>
  <c r="DO111" i="23"/>
  <c r="DO113" i="23"/>
  <c r="E42" i="23" a="1"/>
  <c r="E42" i="23" s="1"/>
  <c r="D42" i="23" s="1"/>
  <c r="C59" i="23"/>
  <c r="BK113" i="23"/>
  <c r="BK111" i="23" s="1"/>
  <c r="BH113" i="23"/>
  <c r="BH111" i="23" s="1"/>
  <c r="R113" i="23"/>
  <c r="R111" i="23"/>
  <c r="AS113" i="23"/>
  <c r="AS111" i="23" s="1"/>
  <c r="DK111" i="23"/>
  <c r="DK113" i="23"/>
  <c r="DZ124" i="14"/>
  <c r="EA124" i="15"/>
  <c r="CU111" i="23"/>
  <c r="CU113" i="23"/>
  <c r="DY92" i="15"/>
  <c r="DY74" i="15" s="1"/>
  <c r="DY93" i="14"/>
  <c r="DY92" i="14" s="1"/>
  <c r="DY74" i="14" s="1"/>
  <c r="S111" i="23"/>
  <c r="S113" i="23"/>
  <c r="BT113" i="23"/>
  <c r="BT111" i="23" s="1"/>
  <c r="BY113" i="23"/>
  <c r="BY111" i="23"/>
  <c r="AQ111" i="23"/>
  <c r="AQ113" i="23"/>
  <c r="BI113" i="23"/>
  <c r="BI111" i="23" s="1"/>
  <c r="EC86" i="15"/>
  <c r="EC90" i="14"/>
  <c r="EC86" i="14" s="1"/>
  <c r="ED90" i="15"/>
  <c r="DL111" i="23"/>
  <c r="DL113" i="23"/>
  <c r="DY25" i="14"/>
  <c r="DY13" i="15"/>
  <c r="DY13" i="14" s="1"/>
  <c r="DY26" i="14"/>
  <c r="DY14" i="15"/>
  <c r="DY14" i="14" s="1"/>
  <c r="AA113" i="23"/>
  <c r="AA111" i="23"/>
  <c r="CF113" i="23"/>
  <c r="CF111" i="23"/>
  <c r="AO113" i="23"/>
  <c r="AO111" i="23"/>
  <c r="CM111" i="23"/>
  <c r="CM113" i="23"/>
  <c r="Y113" i="23"/>
  <c r="Y111" i="23"/>
  <c r="CT113" i="23"/>
  <c r="CT111" i="23"/>
  <c r="BJ113" i="23"/>
  <c r="BJ111" i="23" s="1"/>
  <c r="CB113" i="23"/>
  <c r="CB111" i="23"/>
  <c r="DT113" i="23"/>
  <c r="DT111" i="23"/>
  <c r="DK5" i="22"/>
  <c r="DK15" i="22" s="1"/>
  <c r="DY23" i="14"/>
  <c r="DW22" i="14" s="1"/>
  <c r="DY226" i="15"/>
  <c r="EF118" i="14"/>
  <c r="EF116" i="14" s="1"/>
  <c r="EF115" i="14" s="1"/>
  <c r="EF116" i="15"/>
  <c r="EF115" i="15" s="1"/>
  <c r="EG118" i="15"/>
  <c r="BL113" i="23"/>
  <c r="BL111" i="23" s="1"/>
  <c r="AK113" i="23"/>
  <c r="AK111" i="23"/>
  <c r="BG113" i="23"/>
  <c r="BG111" i="23" s="1"/>
  <c r="DE111" i="23"/>
  <c r="DE113" i="23"/>
  <c r="AI111" i="23"/>
  <c r="AI113" i="23"/>
  <c r="DB111" i="23"/>
  <c r="DB113" i="23"/>
  <c r="BZ113" i="23"/>
  <c r="BZ111" i="23"/>
  <c r="CO111" i="23"/>
  <c r="CO113" i="23"/>
  <c r="U113" i="23"/>
  <c r="U111" i="23"/>
  <c r="CD113" i="23"/>
  <c r="CD111" i="23"/>
  <c r="AE111" i="23"/>
  <c r="AE113" i="23"/>
  <c r="BX111" i="23"/>
  <c r="BX113" i="23"/>
  <c r="DR111" i="23"/>
  <c r="DR113" i="23"/>
  <c r="AT113" i="23"/>
  <c r="AT111" i="23" s="1"/>
  <c r="CQ111" i="23"/>
  <c r="CQ113" i="23"/>
  <c r="DG113" i="23"/>
  <c r="DG111" i="23"/>
  <c r="P111" i="23"/>
  <c r="P113" i="23"/>
  <c r="CA113" i="23"/>
  <c r="CA111" i="23"/>
  <c r="AH111" i="23"/>
  <c r="AH113" i="23"/>
  <c r="I111" i="23"/>
  <c r="I113" i="23"/>
  <c r="CJ111" i="23"/>
  <c r="CJ113" i="23"/>
  <c r="BF113" i="23"/>
  <c r="BF111" i="23" s="1"/>
  <c r="DW227" i="15"/>
  <c r="DW231" i="15" s="1"/>
  <c r="DW230" i="15" s="1"/>
  <c r="DW10" i="15" s="1"/>
  <c r="DF113" i="23"/>
  <c r="DF111" i="23"/>
  <c r="E58" i="23"/>
  <c r="BW58" i="23" s="1"/>
  <c r="Z58" i="23"/>
  <c r="AA58" i="23"/>
  <c r="Y58" i="23"/>
  <c r="X58" i="23"/>
  <c r="AB58" i="23"/>
  <c r="AC58" i="23"/>
  <c r="W58" i="23"/>
  <c r="AD58" i="23"/>
  <c r="V58" i="23"/>
  <c r="AE58" i="23"/>
  <c r="U58" i="23"/>
  <c r="T58" i="23"/>
  <c r="AF58" i="23"/>
  <c r="S58" i="23"/>
  <c r="AG58" i="23"/>
  <c r="AH58" i="23"/>
  <c r="R58" i="23"/>
  <c r="AI58" i="23"/>
  <c r="Q58" i="23"/>
  <c r="P58" i="23"/>
  <c r="AJ58" i="23"/>
  <c r="AK58" i="23"/>
  <c r="O58" i="23"/>
  <c r="AL58" i="23"/>
  <c r="N58" i="23"/>
  <c r="M58" i="23"/>
  <c r="AM58" i="23"/>
  <c r="AN58" i="23"/>
  <c r="L58" i="23"/>
  <c r="AO58" i="23"/>
  <c r="K58" i="23"/>
  <c r="AP58" i="23"/>
  <c r="J58" i="23"/>
  <c r="I58" i="23"/>
  <c r="AQ58" i="23"/>
  <c r="AR58" i="23"/>
  <c r="H58" i="23"/>
  <c r="AS58" i="23"/>
  <c r="AT58" i="23"/>
  <c r="AU58" i="23"/>
  <c r="AV58" i="23"/>
  <c r="AW58" i="23"/>
  <c r="AX58" i="23"/>
  <c r="AY58" i="23"/>
  <c r="AZ58" i="23"/>
  <c r="BA58" i="23"/>
  <c r="BB58" i="23"/>
  <c r="BC58" i="23"/>
  <c r="BD58" i="23"/>
  <c r="BE58" i="23"/>
  <c r="BF58" i="23"/>
  <c r="BG58" i="23"/>
  <c r="BH58" i="23"/>
  <c r="BI58" i="23"/>
  <c r="BJ58" i="23"/>
  <c r="BK58" i="23"/>
  <c r="BL58" i="23"/>
  <c r="BM58" i="23"/>
  <c r="BN58" i="23"/>
  <c r="BO58" i="23"/>
  <c r="BP58" i="23"/>
  <c r="BQ58" i="23"/>
  <c r="BR58" i="23"/>
  <c r="BS58" i="23"/>
  <c r="BT58" i="23"/>
  <c r="BU58" i="23"/>
  <c r="BV58" i="23"/>
  <c r="BX58" i="23"/>
  <c r="BY58" i="23"/>
  <c r="BZ58" i="23"/>
  <c r="CA58" i="23"/>
  <c r="CB58" i="23"/>
  <c r="CC58" i="23"/>
  <c r="CD58" i="23"/>
  <c r="CE58" i="23"/>
  <c r="CF58" i="23"/>
  <c r="CG58" i="23"/>
  <c r="CH58" i="23"/>
  <c r="CI58" i="23"/>
  <c r="CJ58" i="23"/>
  <c r="CK58" i="23"/>
  <c r="CL58" i="23"/>
  <c r="CM58" i="23"/>
  <c r="CN58" i="23"/>
  <c r="CO58" i="23"/>
  <c r="CP58" i="23"/>
  <c r="CQ58" i="23"/>
  <c r="CR58" i="23"/>
  <c r="CS58" i="23"/>
  <c r="CT58" i="23"/>
  <c r="CU58" i="23"/>
  <c r="CV58" i="23"/>
  <c r="CW58" i="23"/>
  <c r="CX58" i="23"/>
  <c r="CY58" i="23"/>
  <c r="CZ58" i="23"/>
  <c r="DA58" i="23"/>
  <c r="DB58" i="23"/>
  <c r="DC58" i="23"/>
  <c r="DD58" i="23"/>
  <c r="DE58" i="23"/>
  <c r="DF58" i="23"/>
  <c r="DG58" i="23"/>
  <c r="DH58" i="23"/>
  <c r="DI58" i="23"/>
  <c r="DJ58" i="23"/>
  <c r="DK58" i="23"/>
  <c r="DL58" i="23"/>
  <c r="DM58" i="23"/>
  <c r="DN58" i="23"/>
  <c r="DO58" i="23"/>
  <c r="DP58" i="23"/>
  <c r="DQ58" i="23"/>
  <c r="DR58" i="23"/>
  <c r="DS58" i="23"/>
  <c r="DT58" i="23"/>
  <c r="DU58" i="23"/>
  <c r="DV58" i="23"/>
  <c r="DW58" i="23"/>
  <c r="DX58" i="23"/>
  <c r="DY58" i="23"/>
  <c r="DZ58" i="23"/>
  <c r="EA58" i="23"/>
  <c r="DU111" i="23"/>
  <c r="DU113" i="23"/>
  <c r="Z111" i="23"/>
  <c r="Z113" i="23"/>
  <c r="DY24" i="14"/>
  <c r="DY11" i="15"/>
  <c r="DY11" i="14" s="1"/>
  <c r="EB145" i="14"/>
  <c r="EB144" i="14" s="1"/>
  <c r="EB135" i="14" s="1"/>
  <c r="EB144" i="15"/>
  <c r="EB135" i="15" s="1"/>
  <c r="EC145" i="15"/>
  <c r="D59" i="23"/>
  <c r="Z42" i="23"/>
  <c r="Y42" i="23"/>
  <c r="AA42" i="23"/>
  <c r="X42" i="23"/>
  <c r="AB42" i="23"/>
  <c r="W42" i="23"/>
  <c r="AC42" i="23"/>
  <c r="V42" i="23"/>
  <c r="AD42" i="23"/>
  <c r="U42" i="23"/>
  <c r="AE42" i="23"/>
  <c r="AF42" i="23"/>
  <c r="T42" i="23"/>
  <c r="S42" i="23"/>
  <c r="AG42" i="23"/>
  <c r="AH42" i="23"/>
  <c r="R42" i="23"/>
  <c r="AI42" i="23"/>
  <c r="Q42" i="23"/>
  <c r="P42" i="23"/>
  <c r="AJ42" i="23"/>
  <c r="AK42" i="23"/>
  <c r="O42" i="23"/>
  <c r="N42" i="23"/>
  <c r="AL42" i="23"/>
  <c r="AM42" i="23"/>
  <c r="M42" i="23"/>
  <c r="AN42" i="23"/>
  <c r="L42" i="23"/>
  <c r="AO42" i="23"/>
  <c r="K42" i="23"/>
  <c r="AP42" i="23"/>
  <c r="J42" i="23"/>
  <c r="AQ42" i="23"/>
  <c r="I42" i="23"/>
  <c r="AR42" i="23"/>
  <c r="H42" i="23"/>
  <c r="G42" i="23"/>
  <c r="AS42" i="23"/>
  <c r="AT42" i="23"/>
  <c r="AU42" i="23"/>
  <c r="AV42" i="23"/>
  <c r="AW42" i="23"/>
  <c r="AX42" i="23"/>
  <c r="AY42" i="23"/>
  <c r="AZ42" i="23"/>
  <c r="BA42" i="23"/>
  <c r="BB42" i="23"/>
  <c r="BC42" i="23"/>
  <c r="BD42" i="23"/>
  <c r="BE42" i="23"/>
  <c r="BF42" i="23"/>
  <c r="BG42" i="23"/>
  <c r="BH42" i="23"/>
  <c r="BI42" i="23"/>
  <c r="BJ42" i="23"/>
  <c r="BK42" i="23"/>
  <c r="BL42" i="23"/>
  <c r="BM42" i="23"/>
  <c r="BN42" i="23"/>
  <c r="BO42" i="23"/>
  <c r="BP42" i="23"/>
  <c r="BQ42" i="23"/>
  <c r="BR42" i="23"/>
  <c r="BS42" i="23"/>
  <c r="BT42" i="23"/>
  <c r="BU42" i="23"/>
  <c r="BV42" i="23"/>
  <c r="BW42" i="23"/>
  <c r="BX42" i="23"/>
  <c r="BY42" i="23"/>
  <c r="BZ42" i="23"/>
  <c r="CA42" i="23"/>
  <c r="CB42" i="23"/>
  <c r="CC42" i="23"/>
  <c r="CD42" i="23"/>
  <c r="CE42" i="23"/>
  <c r="CF42" i="23"/>
  <c r="CG42" i="23"/>
  <c r="CH42" i="23"/>
  <c r="CI42" i="23"/>
  <c r="CJ42" i="23"/>
  <c r="CK42" i="23"/>
  <c r="CL42" i="23"/>
  <c r="CM42" i="23"/>
  <c r="CN42" i="23"/>
  <c r="CO42" i="23"/>
  <c r="CP42" i="23"/>
  <c r="CQ42" i="23"/>
  <c r="CR42" i="23"/>
  <c r="CS42" i="23"/>
  <c r="CT42" i="23"/>
  <c r="CU42" i="23"/>
  <c r="CV42" i="23"/>
  <c r="CW42" i="23"/>
  <c r="CX42" i="23"/>
  <c r="CY42" i="23"/>
  <c r="CZ42" i="23"/>
  <c r="DA42" i="23"/>
  <c r="DB42" i="23"/>
  <c r="DC42" i="23"/>
  <c r="DD42" i="23"/>
  <c r="DE42" i="23"/>
  <c r="DF42" i="23"/>
  <c r="DG42" i="23"/>
  <c r="DH42" i="23"/>
  <c r="DI42" i="23"/>
  <c r="DJ42" i="23"/>
  <c r="DK42" i="23"/>
  <c r="DL42" i="23"/>
  <c r="DM42" i="23"/>
  <c r="DN42" i="23"/>
  <c r="DO42" i="23"/>
  <c r="DP42" i="23"/>
  <c r="DQ42" i="23"/>
  <c r="DR42" i="23"/>
  <c r="DS42" i="23"/>
  <c r="DT42" i="23"/>
  <c r="DU42" i="23"/>
  <c r="DV42" i="23"/>
  <c r="DW42" i="23"/>
  <c r="DX42" i="23"/>
  <c r="DY42" i="23"/>
  <c r="DZ42" i="23"/>
  <c r="EA42" i="23"/>
  <c r="K111" i="23"/>
  <c r="K113" i="23"/>
  <c r="BA113" i="23"/>
  <c r="BA111" i="23" s="1"/>
  <c r="DP111" i="23"/>
  <c r="DP113" i="23"/>
  <c r="DZ113" i="23"/>
  <c r="DZ111" i="23"/>
  <c r="DV113" i="23"/>
  <c r="DV111" i="23"/>
  <c r="L113" i="23"/>
  <c r="L111" i="23"/>
  <c r="BU113" i="23"/>
  <c r="BU111" i="23" s="1"/>
  <c r="DZ234" i="15"/>
  <c r="EA6" i="15"/>
  <c r="DZ1" i="15"/>
  <c r="DZ23" i="15"/>
  <c r="DZ2" i="15"/>
  <c r="DZ24" i="15"/>
  <c r="DZ3" i="15"/>
  <c r="DZ113" i="15" s="1"/>
  <c r="DZ113" i="14" s="1"/>
  <c r="DZ25" i="15"/>
  <c r="DZ29" i="15"/>
  <c r="DZ30" i="15"/>
  <c r="DZ31" i="15"/>
  <c r="DZ32" i="15"/>
  <c r="DZ93" i="15"/>
  <c r="DZ164" i="15"/>
  <c r="DZ165" i="15"/>
  <c r="DZ165" i="14" s="1"/>
  <c r="DZ170" i="15"/>
  <c r="DZ170" i="14" s="1"/>
  <c r="DZ182" i="15"/>
  <c r="DZ26" i="15"/>
  <c r="DZ221" i="15"/>
  <c r="BM113" i="23"/>
  <c r="BM111" i="23" s="1"/>
  <c r="AP111" i="23"/>
  <c r="AP113" i="23"/>
  <c r="DV22" i="14"/>
  <c r="DI16" i="22"/>
  <c r="DI17" i="22" s="1"/>
  <c r="DI18" i="22" s="1"/>
  <c r="DI7" i="22"/>
  <c r="BC113" i="23"/>
  <c r="BC111" i="23" s="1"/>
  <c r="BV113" i="23"/>
  <c r="BV111" i="23" s="1"/>
  <c r="DD113" i="23"/>
  <c r="DD111" i="23"/>
  <c r="DX32" i="14"/>
  <c r="DX29" i="14"/>
  <c r="AG111" i="23"/>
  <c r="AG113" i="23"/>
  <c r="DY111" i="23"/>
  <c r="DY113" i="23"/>
  <c r="DX30" i="14"/>
  <c r="T113" i="23"/>
  <c r="T111" i="23"/>
  <c r="W113" i="23"/>
  <c r="W111" i="23"/>
  <c r="CI113" i="23"/>
  <c r="CI111" i="23"/>
  <c r="DY181" i="15"/>
  <c r="DY182" i="14"/>
  <c r="DY181" i="14" s="1"/>
  <c r="DC111" i="23"/>
  <c r="DC113" i="23"/>
  <c r="X111" i="23"/>
  <c r="X113" i="23"/>
  <c r="AM111" i="23"/>
  <c r="AM113" i="23"/>
  <c r="M111" i="23"/>
  <c r="M113" i="23"/>
  <c r="J113" i="23"/>
  <c r="J111" i="23"/>
  <c r="BD113" i="23"/>
  <c r="BD111" i="23" s="1"/>
  <c r="DA113" i="23"/>
  <c r="DA111" i="23"/>
  <c r="BS113" i="23"/>
  <c r="BS111" i="23" s="1"/>
  <c r="BW113" i="23"/>
  <c r="BW111" i="23"/>
  <c r="CN113" i="23"/>
  <c r="CN111" i="23"/>
  <c r="CL113" i="23"/>
  <c r="CL111" i="23"/>
  <c r="DX228" i="15"/>
  <c r="DX233" i="15" s="1"/>
  <c r="DX232" i="15" s="1"/>
  <c r="DJ6" i="22"/>
  <c r="CZ113" i="23"/>
  <c r="CZ111" i="23"/>
  <c r="DG23" i="22"/>
  <c r="DU8" i="15"/>
  <c r="DU209" i="15"/>
  <c r="DU209" i="14" s="1"/>
  <c r="E57" i="23"/>
  <c r="BW57" i="23" s="1"/>
  <c r="Z57" i="23"/>
  <c r="AA57" i="23"/>
  <c r="Y57" i="23"/>
  <c r="X57" i="23"/>
  <c r="AB57" i="23"/>
  <c r="AC57" i="23"/>
  <c r="W57" i="23"/>
  <c r="AD57" i="23"/>
  <c r="V57" i="23"/>
  <c r="U57" i="23"/>
  <c r="AE57" i="23"/>
  <c r="AF57" i="23"/>
  <c r="T57" i="23"/>
  <c r="AG57" i="23"/>
  <c r="S57" i="23"/>
  <c r="AH57" i="23"/>
  <c r="R57" i="23"/>
  <c r="Q57" i="23"/>
  <c r="AI57" i="23"/>
  <c r="P57" i="23"/>
  <c r="AJ57" i="23"/>
  <c r="AK57" i="23"/>
  <c r="O57" i="23"/>
  <c r="AL57" i="23"/>
  <c r="N57" i="23"/>
  <c r="AM57" i="23"/>
  <c r="M57" i="23"/>
  <c r="L57" i="23"/>
  <c r="AN57" i="23"/>
  <c r="AO57" i="23"/>
  <c r="K57" i="23"/>
  <c r="AP57" i="23"/>
  <c r="J57" i="23"/>
  <c r="I57" i="23"/>
  <c r="AQ57" i="23"/>
  <c r="AR57" i="23"/>
  <c r="H57" i="23"/>
  <c r="AS57" i="23"/>
  <c r="AT57" i="23"/>
  <c r="AU57" i="23"/>
  <c r="AV57" i="23"/>
  <c r="AW57" i="23"/>
  <c r="AX57" i="23"/>
  <c r="AY57" i="23"/>
  <c r="AZ57" i="23"/>
  <c r="BA57" i="23"/>
  <c r="BB57" i="23"/>
  <c r="BC57" i="23"/>
  <c r="BD57" i="23"/>
  <c r="BE57" i="23"/>
  <c r="BF57" i="23"/>
  <c r="BG57" i="23"/>
  <c r="BH57" i="23"/>
  <c r="BI57" i="23"/>
  <c r="BJ57" i="23"/>
  <c r="BK57" i="23"/>
  <c r="BL57" i="23"/>
  <c r="BM57" i="23"/>
  <c r="BN57" i="23"/>
  <c r="BO57" i="23"/>
  <c r="BP57" i="23"/>
  <c r="BQ57" i="23"/>
  <c r="BR57" i="23"/>
  <c r="BS57" i="23"/>
  <c r="BT57" i="23"/>
  <c r="BU57" i="23"/>
  <c r="BV57" i="23"/>
  <c r="BX57" i="23"/>
  <c r="BY57" i="23"/>
  <c r="BZ57" i="23"/>
  <c r="CA57" i="23"/>
  <c r="CB57" i="23"/>
  <c r="CC57" i="23"/>
  <c r="CD57" i="23"/>
  <c r="CE57" i="23"/>
  <c r="CF57" i="23"/>
  <c r="CG57" i="23"/>
  <c r="CH57" i="23"/>
  <c r="CI57" i="23"/>
  <c r="CJ57" i="23"/>
  <c r="CK57" i="23"/>
  <c r="CL57" i="23"/>
  <c r="CM57" i="23"/>
  <c r="CN57" i="23"/>
  <c r="CO57" i="23"/>
  <c r="CP57" i="23"/>
  <c r="CQ57" i="23"/>
  <c r="CR57" i="23"/>
  <c r="CS57" i="23"/>
  <c r="CT57" i="23"/>
  <c r="CU57" i="23"/>
  <c r="CV57" i="23"/>
  <c r="CW57" i="23"/>
  <c r="CX57" i="23"/>
  <c r="CY57" i="23"/>
  <c r="CZ57" i="23"/>
  <c r="DA57" i="23"/>
  <c r="DB57" i="23"/>
  <c r="DC57" i="23"/>
  <c r="DD57" i="23"/>
  <c r="DE57" i="23"/>
  <c r="DF57" i="23"/>
  <c r="DG57" i="23"/>
  <c r="DH57" i="23"/>
  <c r="DI57" i="23"/>
  <c r="DJ57" i="23"/>
  <c r="DK57" i="23"/>
  <c r="DL57" i="23"/>
  <c r="DM57" i="23"/>
  <c r="DN57" i="23"/>
  <c r="DO57" i="23"/>
  <c r="DP57" i="23"/>
  <c r="DQ57" i="23"/>
  <c r="DR57" i="23"/>
  <c r="DS57" i="23"/>
  <c r="DT57" i="23"/>
  <c r="DU57" i="23"/>
  <c r="DV57" i="23"/>
  <c r="DW57" i="23"/>
  <c r="DX57" i="23"/>
  <c r="DY57" i="23"/>
  <c r="DZ57" i="23"/>
  <c r="EA57" i="23"/>
  <c r="AL113" i="23"/>
  <c r="AL111" i="23"/>
  <c r="AB113" i="23"/>
  <c r="AB111" i="23"/>
  <c r="AW113" i="23"/>
  <c r="AW111" i="23" s="1"/>
  <c r="AF111" i="23"/>
  <c r="AF113" i="23"/>
  <c r="DX111" i="23"/>
  <c r="DX113" i="23"/>
  <c r="O113" i="23"/>
  <c r="O111" i="23"/>
  <c r="BP113" i="23"/>
  <c r="BP111" i="23" s="1"/>
  <c r="DQ111" i="23"/>
  <c r="DQ113" i="23"/>
  <c r="DX22" i="15"/>
  <c r="AV113" i="23"/>
  <c r="AV111" i="23" s="1"/>
  <c r="BN113" i="23"/>
  <c r="BN111" i="23" s="1"/>
  <c r="CX111" i="23"/>
  <c r="CX113" i="23"/>
  <c r="DN111" i="23"/>
  <c r="DN113" i="23"/>
  <c r="DH23" i="22"/>
  <c r="DV8" i="15"/>
  <c r="DZ174" i="15"/>
  <c r="DZ176" i="14"/>
  <c r="DZ174" i="14" s="1"/>
  <c r="EA176" i="15"/>
  <c r="EA111" i="23"/>
  <c r="EA113" i="23"/>
  <c r="AX113" i="23"/>
  <c r="AX111" i="23" s="1"/>
  <c r="BQ113" i="23"/>
  <c r="BQ111" i="23" s="1"/>
  <c r="AZ113" i="23"/>
  <c r="AZ111" i="23" s="1"/>
  <c r="AJ111" i="23"/>
  <c r="AJ113" i="23"/>
  <c r="BB113" i="23"/>
  <c r="BB111" i="23" s="1"/>
  <c r="CH113" i="23"/>
  <c r="CH111" i="23"/>
  <c r="DY164" i="14"/>
  <c r="DY163" i="14" s="1"/>
  <c r="DY162" i="14" s="1"/>
  <c r="DY163" i="15"/>
  <c r="DY162" i="15" s="1"/>
  <c r="EC105" i="15" l="1"/>
  <c r="EB105" i="14"/>
  <c r="ED160" i="14"/>
  <c r="EE160" i="15"/>
  <c r="BE108" i="3"/>
  <c r="DY30" i="14"/>
  <c r="DY31" i="14"/>
  <c r="DV209" i="15"/>
  <c r="DX227" i="15"/>
  <c r="DX231" i="15" s="1"/>
  <c r="DX230" i="15" s="1"/>
  <c r="DX10" i="15" s="1"/>
  <c r="EC144" i="15"/>
  <c r="EC135" i="15" s="1"/>
  <c r="EC145" i="14"/>
  <c r="EC144" i="14" s="1"/>
  <c r="EC135" i="14" s="1"/>
  <c r="ED145" i="15"/>
  <c r="ED86" i="15"/>
  <c r="ED90" i="14"/>
  <c r="ED86" i="14" s="1"/>
  <c r="EE90" i="15"/>
  <c r="EA104" i="14"/>
  <c r="EA103" i="14" s="1"/>
  <c r="EA103" i="15"/>
  <c r="EB104" i="15"/>
  <c r="DZ26" i="14"/>
  <c r="DZ14" i="15"/>
  <c r="DZ14" i="14" s="1"/>
  <c r="EA31" i="15"/>
  <c r="EA32" i="15"/>
  <c r="EA93" i="15"/>
  <c r="EA164" i="15"/>
  <c r="EA165" i="15"/>
  <c r="EA165" i="14" s="1"/>
  <c r="EA170" i="15"/>
  <c r="EA170" i="14" s="1"/>
  <c r="EA182" i="15"/>
  <c r="EB6" i="15"/>
  <c r="EA221" i="15"/>
  <c r="EA23" i="15"/>
  <c r="DZ22" i="15" s="1"/>
  <c r="EA234" i="15"/>
  <c r="EA24" i="15"/>
  <c r="EA1" i="15"/>
  <c r="EA25" i="15"/>
  <c r="EA2" i="15"/>
  <c r="EA26" i="15"/>
  <c r="EA3" i="15"/>
  <c r="EA113" i="15" s="1"/>
  <c r="EA113" i="14" s="1"/>
  <c r="EA29" i="15"/>
  <c r="EA30" i="15"/>
  <c r="EA124" i="14"/>
  <c r="EB124" i="15"/>
  <c r="E59" i="23"/>
  <c r="Z59" i="23"/>
  <c r="Y59" i="23"/>
  <c r="AA59" i="23"/>
  <c r="AB59" i="23"/>
  <c r="X59" i="23"/>
  <c r="AC59" i="23"/>
  <c r="W59" i="23"/>
  <c r="AD59" i="23"/>
  <c r="V59" i="23"/>
  <c r="U59" i="23"/>
  <c r="AE59" i="23"/>
  <c r="T59" i="23"/>
  <c r="AF59" i="23"/>
  <c r="AG59" i="23"/>
  <c r="S59" i="23"/>
  <c r="AH59" i="23"/>
  <c r="R59" i="23"/>
  <c r="AI59" i="23"/>
  <c r="Q59" i="23"/>
  <c r="P59" i="23"/>
  <c r="AJ59" i="23"/>
  <c r="AK59" i="23"/>
  <c r="O59" i="23"/>
  <c r="N59" i="23"/>
  <c r="AL59" i="23"/>
  <c r="AM59" i="23"/>
  <c r="M59" i="23"/>
  <c r="AN59" i="23"/>
  <c r="L59" i="23"/>
  <c r="AO59" i="23"/>
  <c r="K59" i="23"/>
  <c r="J59" i="23"/>
  <c r="AP59" i="23"/>
  <c r="AQ59" i="23"/>
  <c r="I59" i="23"/>
  <c r="H59" i="23"/>
  <c r="AR59" i="23"/>
  <c r="AS59" i="23"/>
  <c r="AT59" i="23"/>
  <c r="AU59" i="23"/>
  <c r="AV59" i="23"/>
  <c r="AW59" i="23"/>
  <c r="AX59" i="23"/>
  <c r="AY59" i="23"/>
  <c r="AZ59" i="23"/>
  <c r="BA59" i="23"/>
  <c r="BB59" i="23"/>
  <c r="BC59" i="23"/>
  <c r="BD59" i="23"/>
  <c r="BE59" i="23"/>
  <c r="BF59" i="23"/>
  <c r="BG59" i="23"/>
  <c r="BH59" i="23"/>
  <c r="BI59" i="23"/>
  <c r="BJ59" i="23"/>
  <c r="BK59" i="23"/>
  <c r="BL59" i="23"/>
  <c r="BM59" i="23"/>
  <c r="BN59" i="23"/>
  <c r="BO59" i="23"/>
  <c r="BP59" i="23"/>
  <c r="BQ59" i="23"/>
  <c r="BR59" i="23"/>
  <c r="BS59" i="23"/>
  <c r="BT59" i="23"/>
  <c r="BU59" i="23"/>
  <c r="BV59" i="23"/>
  <c r="BW59" i="23"/>
  <c r="BX59" i="23"/>
  <c r="BY59" i="23"/>
  <c r="BZ59" i="23"/>
  <c r="CA59" i="23"/>
  <c r="CB59" i="23"/>
  <c r="CC59" i="23"/>
  <c r="CD59" i="23"/>
  <c r="CE59" i="23"/>
  <c r="CF59" i="23"/>
  <c r="CG59" i="23"/>
  <c r="CH59" i="23"/>
  <c r="CI59" i="23"/>
  <c r="CJ59" i="23"/>
  <c r="CK59" i="23"/>
  <c r="CL59" i="23"/>
  <c r="CM59" i="23"/>
  <c r="CN59" i="23"/>
  <c r="CO59" i="23"/>
  <c r="CP59" i="23"/>
  <c r="CQ59" i="23"/>
  <c r="CR59" i="23"/>
  <c r="CS59" i="23"/>
  <c r="CT59" i="23"/>
  <c r="CU59" i="23"/>
  <c r="CV59" i="23"/>
  <c r="CW59" i="23"/>
  <c r="CX59" i="23"/>
  <c r="CY59" i="23"/>
  <c r="CZ59" i="23"/>
  <c r="DA59" i="23"/>
  <c r="DB59" i="23"/>
  <c r="DC59" i="23"/>
  <c r="DD59" i="23"/>
  <c r="DE59" i="23"/>
  <c r="DF59" i="23"/>
  <c r="DG59" i="23"/>
  <c r="DH59" i="23"/>
  <c r="DI59" i="23"/>
  <c r="DJ59" i="23"/>
  <c r="DK59" i="23"/>
  <c r="DL59" i="23"/>
  <c r="DM59" i="23"/>
  <c r="DN59" i="23"/>
  <c r="DO59" i="23"/>
  <c r="DP59" i="23"/>
  <c r="DQ59" i="23"/>
  <c r="DR59" i="23"/>
  <c r="DS59" i="23"/>
  <c r="DT59" i="23"/>
  <c r="DU59" i="23"/>
  <c r="DV59" i="23"/>
  <c r="DW59" i="23"/>
  <c r="DX59" i="23"/>
  <c r="DY59" i="23"/>
  <c r="DZ59" i="23"/>
  <c r="EA59" i="23"/>
  <c r="DZ97" i="15"/>
  <c r="DZ181" i="15"/>
  <c r="DZ182" i="14"/>
  <c r="DZ181" i="14" s="1"/>
  <c r="DZ97" i="14"/>
  <c r="DY29" i="14"/>
  <c r="DJ7" i="22"/>
  <c r="DJ16" i="22"/>
  <c r="DJ17" i="22" s="1"/>
  <c r="DJ18" i="22" s="1"/>
  <c r="DZ164" i="14"/>
  <c r="DZ163" i="14" s="1"/>
  <c r="DZ162" i="14" s="1"/>
  <c r="DZ163" i="15"/>
  <c r="DZ162" i="15" s="1"/>
  <c r="DX9" i="15"/>
  <c r="DX10" i="14"/>
  <c r="DX9" i="14" s="1"/>
  <c r="DX8" i="14" s="1"/>
  <c r="DZ93" i="14"/>
  <c r="DZ92" i="14" s="1"/>
  <c r="DZ74" i="14" s="1"/>
  <c r="DZ92" i="15"/>
  <c r="DZ74" i="15" s="1"/>
  <c r="EC98" i="15"/>
  <c r="EC102" i="14"/>
  <c r="EC98" i="14" s="1"/>
  <c r="ED102" i="15"/>
  <c r="DZ226" i="15"/>
  <c r="DL5" i="22"/>
  <c r="DL15" i="22" s="1"/>
  <c r="DZ23" i="14"/>
  <c r="DX22" i="14" s="1"/>
  <c r="DY22" i="15"/>
  <c r="DW9" i="15"/>
  <c r="DW10" i="14"/>
  <c r="DW9" i="14" s="1"/>
  <c r="DW8" i="14" s="1"/>
  <c r="DY32" i="14"/>
  <c r="EG118" i="14"/>
  <c r="EG116" i="14" s="1"/>
  <c r="EG115" i="14" s="1"/>
  <c r="EG116" i="15"/>
  <c r="EG115" i="15" s="1"/>
  <c r="EH118" i="15"/>
  <c r="DZ25" i="14"/>
  <c r="DZ13" i="15"/>
  <c r="DZ13" i="14" s="1"/>
  <c r="EA174" i="15"/>
  <c r="EA176" i="14"/>
  <c r="EA174" i="14" s="1"/>
  <c r="EB176" i="15"/>
  <c r="DZ24" i="14"/>
  <c r="DZ11" i="15"/>
  <c r="DZ11" i="14" s="1"/>
  <c r="DY228" i="15"/>
  <c r="DY233" i="15" s="1"/>
  <c r="DY232" i="15" s="1"/>
  <c r="DK6" i="22"/>
  <c r="ED105" i="15" l="1"/>
  <c r="EC105" i="14"/>
  <c r="EE160" i="14"/>
  <c r="EF160" i="15"/>
  <c r="DZ32" i="14"/>
  <c r="DY227" i="15"/>
  <c r="DY231" i="15" s="1"/>
  <c r="DY230" i="15" s="1"/>
  <c r="DY10" i="15" s="1"/>
  <c r="DZ31" i="14"/>
  <c r="DZ30" i="14"/>
  <c r="DZ29" i="14"/>
  <c r="DV209" i="14"/>
  <c r="BE109" i="3"/>
  <c r="DY9" i="15"/>
  <c r="DY10" i="14"/>
  <c r="DY9" i="14" s="1"/>
  <c r="DY8" i="14" s="1"/>
  <c r="EA26" i="14"/>
  <c r="EA14" i="15"/>
  <c r="EA14" i="14" s="1"/>
  <c r="DK16" i="22"/>
  <c r="DK17" i="22" s="1"/>
  <c r="DK18" i="22" s="1"/>
  <c r="DK7" i="22"/>
  <c r="EA25" i="14"/>
  <c r="EA13" i="15"/>
  <c r="EA13" i="14" s="1"/>
  <c r="EA11" i="15"/>
  <c r="EA11" i="14" s="1"/>
  <c r="EA24" i="14"/>
  <c r="EB176" i="14"/>
  <c r="EB174" i="14" s="1"/>
  <c r="EB174" i="15"/>
  <c r="EC176" i="15"/>
  <c r="DW8" i="15"/>
  <c r="DI23" i="22"/>
  <c r="BE110" i="3"/>
  <c r="DW209" i="15"/>
  <c r="DW209" i="14" s="1"/>
  <c r="DJ23" i="22"/>
  <c r="DX8" i="15"/>
  <c r="EB124" i="14"/>
  <c r="EC124" i="15"/>
  <c r="EB104" i="14"/>
  <c r="EB103" i="14" s="1"/>
  <c r="EB103" i="15"/>
  <c r="EC104" i="15"/>
  <c r="EA23" i="14"/>
  <c r="EA226" i="15"/>
  <c r="DM5" i="22"/>
  <c r="DM15" i="22" s="1"/>
  <c r="EA97" i="15"/>
  <c r="EA97" i="14"/>
  <c r="EB30" i="15"/>
  <c r="EB32" i="15"/>
  <c r="EB93" i="15"/>
  <c r="EB234" i="15"/>
  <c r="EC6" i="15"/>
  <c r="EB1" i="15"/>
  <c r="EB23" i="15"/>
  <c r="EB2" i="15"/>
  <c r="EB3" i="15"/>
  <c r="EB113" i="15" s="1"/>
  <c r="EB113" i="14" s="1"/>
  <c r="EB24" i="15"/>
  <c r="EB25" i="15"/>
  <c r="EB26" i="15"/>
  <c r="EB29" i="15"/>
  <c r="EB31" i="15"/>
  <c r="EB164" i="15"/>
  <c r="EB165" i="15"/>
  <c r="EB165" i="14" s="1"/>
  <c r="EB170" i="15"/>
  <c r="EB170" i="14" s="1"/>
  <c r="EB182" i="15"/>
  <c r="EB221" i="15"/>
  <c r="EA181" i="15"/>
  <c r="EA182" i="14"/>
  <c r="EA181" i="14" s="1"/>
  <c r="EE90" i="14"/>
  <c r="EE86" i="14" s="1"/>
  <c r="EE86" i="15"/>
  <c r="EF90" i="15"/>
  <c r="DZ228" i="15"/>
  <c r="DZ233" i="15" s="1"/>
  <c r="DZ232" i="15" s="1"/>
  <c r="DL6" i="22"/>
  <c r="ED98" i="15"/>
  <c r="ED102" i="14"/>
  <c r="ED98" i="14" s="1"/>
  <c r="EE102" i="15"/>
  <c r="EA163" i="15"/>
  <c r="EA162" i="15" s="1"/>
  <c r="EA164" i="14"/>
  <c r="EA163" i="14" s="1"/>
  <c r="EA162" i="14" s="1"/>
  <c r="EA92" i="15"/>
  <c r="EA74" i="15" s="1"/>
  <c r="EA93" i="14"/>
  <c r="EA92" i="14" s="1"/>
  <c r="EA74" i="14" s="1"/>
  <c r="ED145" i="14"/>
  <c r="ED144" i="14" s="1"/>
  <c r="ED135" i="14" s="1"/>
  <c r="ED144" i="15"/>
  <c r="ED135" i="15" s="1"/>
  <c r="EE145" i="15"/>
  <c r="EA29" i="14"/>
  <c r="EH118" i="14"/>
  <c r="EH116" i="14" s="1"/>
  <c r="EH115" i="14" s="1"/>
  <c r="EH116" i="15"/>
  <c r="EH115" i="15" s="1"/>
  <c r="EI118" i="15"/>
  <c r="EE105" i="15" l="1"/>
  <c r="ED105" i="14"/>
  <c r="EG160" i="15"/>
  <c r="EF160" i="14"/>
  <c r="EA31" i="14"/>
  <c r="EA30" i="14"/>
  <c r="EA32" i="14"/>
  <c r="DZ227" i="15"/>
  <c r="DZ231" i="15" s="1"/>
  <c r="DZ230" i="15" s="1"/>
  <c r="DZ10" i="15" s="1"/>
  <c r="EB163" i="15"/>
  <c r="EB162" i="15" s="1"/>
  <c r="EB164" i="14"/>
  <c r="EB163" i="14" s="1"/>
  <c r="EB162" i="14" s="1"/>
  <c r="EF90" i="14"/>
  <c r="EF86" i="14" s="1"/>
  <c r="EF86" i="15"/>
  <c r="EG90" i="15"/>
  <c r="EB26" i="14"/>
  <c r="EB14" i="15"/>
  <c r="EB14" i="14" s="1"/>
  <c r="EB25" i="14"/>
  <c r="EB13" i="15"/>
  <c r="EB13" i="14" s="1"/>
  <c r="DX209" i="15"/>
  <c r="EB24" i="14"/>
  <c r="EB11" i="15"/>
  <c r="EB11" i="14" s="1"/>
  <c r="EI118" i="14"/>
  <c r="EI116" i="15"/>
  <c r="EI115" i="15" s="1"/>
  <c r="P118" i="15"/>
  <c r="EA228" i="15"/>
  <c r="EA233" i="15" s="1"/>
  <c r="EA232" i="15" s="1"/>
  <c r="DM6" i="22"/>
  <c r="EE102" i="14"/>
  <c r="EE98" i="14" s="1"/>
  <c r="EE98" i="15"/>
  <c r="EF102" i="15"/>
  <c r="EB226" i="15"/>
  <c r="DN5" i="22"/>
  <c r="DN15" i="22" s="1"/>
  <c r="EB23" i="14"/>
  <c r="EB29" i="14" s="1"/>
  <c r="EA22" i="15"/>
  <c r="DY22" i="14"/>
  <c r="EC104" i="14"/>
  <c r="EC103" i="14" s="1"/>
  <c r="EC103" i="15"/>
  <c r="ED104" i="15"/>
  <c r="EC174" i="15"/>
  <c r="EC176" i="14"/>
  <c r="EC174" i="14" s="1"/>
  <c r="ED176" i="15"/>
  <c r="EC31" i="15"/>
  <c r="EC182" i="15"/>
  <c r="EC23" i="15"/>
  <c r="EC2" i="15"/>
  <c r="EC24" i="15"/>
  <c r="EC3" i="15"/>
  <c r="EC113" i="15" s="1"/>
  <c r="EC113" i="14" s="1"/>
  <c r="EC25" i="15"/>
  <c r="EC26" i="15"/>
  <c r="EC29" i="15"/>
  <c r="EC30" i="15"/>
  <c r="EC32" i="15"/>
  <c r="EC93" i="15"/>
  <c r="EC164" i="15"/>
  <c r="EC165" i="15"/>
  <c r="EC165" i="14" s="1"/>
  <c r="EC170" i="15"/>
  <c r="EC170" i="14" s="1"/>
  <c r="EC221" i="15"/>
  <c r="ED6" i="15"/>
  <c r="EC234" i="15"/>
  <c r="EC1" i="15"/>
  <c r="EB97" i="15"/>
  <c r="EB97" i="14"/>
  <c r="EB93" i="14"/>
  <c r="EB92" i="14" s="1"/>
  <c r="EB74" i="14" s="1"/>
  <c r="EB92" i="15"/>
  <c r="EB74" i="15" s="1"/>
  <c r="EC124" i="14"/>
  <c r="ED124" i="15"/>
  <c r="DK23" i="22"/>
  <c r="DY8" i="15"/>
  <c r="EE144" i="15"/>
  <c r="EE135" i="15" s="1"/>
  <c r="EE145" i="14"/>
  <c r="EE144" i="14" s="1"/>
  <c r="EE135" i="14" s="1"/>
  <c r="EF145" i="15"/>
  <c r="EB181" i="15"/>
  <c r="EB182" i="14"/>
  <c r="EB181" i="14" s="1"/>
  <c r="DL7" i="22"/>
  <c r="DL16" i="22"/>
  <c r="DL17" i="22" s="1"/>
  <c r="DL18" i="22" s="1"/>
  <c r="EF105" i="15" l="1"/>
  <c r="EE105" i="14"/>
  <c r="EA227" i="15"/>
  <c r="EA231" i="15" s="1"/>
  <c r="EA230" i="15" s="1"/>
  <c r="EA10" i="15" s="1"/>
  <c r="EA9" i="15" s="1"/>
  <c r="EG160" i="14"/>
  <c r="EH160" i="15"/>
  <c r="EB30" i="14"/>
  <c r="EB31" i="14"/>
  <c r="EC97" i="14"/>
  <c r="ED124" i="14"/>
  <c r="EE124" i="15"/>
  <c r="EI116" i="14"/>
  <c r="EI115" i="14" s="1"/>
  <c r="P118" i="14"/>
  <c r="EC164" i="14"/>
  <c r="EC163" i="14" s="1"/>
  <c r="EC162" i="14" s="1"/>
  <c r="EC163" i="15"/>
  <c r="EC162" i="15" s="1"/>
  <c r="DZ22" i="14"/>
  <c r="EG86" i="15"/>
  <c r="EG90" i="14"/>
  <c r="EG86" i="14" s="1"/>
  <c r="EH90" i="15"/>
  <c r="EC93" i="14"/>
  <c r="EC92" i="14" s="1"/>
  <c r="EC74" i="14" s="1"/>
  <c r="EC92" i="15"/>
  <c r="EC74" i="15" s="1"/>
  <c r="ED176" i="14"/>
  <c r="ED174" i="14" s="1"/>
  <c r="ED174" i="15"/>
  <c r="EE176" i="15"/>
  <c r="DX209" i="14"/>
  <c r="BE111" i="3"/>
  <c r="EB228" i="15"/>
  <c r="EB233" i="15" s="1"/>
  <c r="EB232" i="15" s="1"/>
  <c r="DN6" i="22"/>
  <c r="EC29" i="14"/>
  <c r="ED104" i="14"/>
  <c r="ED103" i="14" s="1"/>
  <c r="ED103" i="15"/>
  <c r="EE104" i="15"/>
  <c r="EF102" i="14"/>
  <c r="EF98" i="14" s="1"/>
  <c r="EF98" i="15"/>
  <c r="EG102" i="15"/>
  <c r="EC14" i="15"/>
  <c r="EC14" i="14" s="1"/>
  <c r="EC26" i="14"/>
  <c r="EC97" i="15"/>
  <c r="EC25" i="14"/>
  <c r="EC13" i="15"/>
  <c r="EC13" i="14" s="1"/>
  <c r="DY209" i="15"/>
  <c r="DM7" i="22"/>
  <c r="DM16" i="22"/>
  <c r="DM17" i="22" s="1"/>
  <c r="DM18" i="22" s="1"/>
  <c r="DZ9" i="15"/>
  <c r="DZ10" i="14"/>
  <c r="DZ9" i="14" s="1"/>
  <c r="DZ8" i="14" s="1"/>
  <c r="EF144" i="15"/>
  <c r="EF135" i="15" s="1"/>
  <c r="EF145" i="14"/>
  <c r="EF144" i="14" s="1"/>
  <c r="EF135" i="14" s="1"/>
  <c r="EG145" i="15"/>
  <c r="EC24" i="14"/>
  <c r="EC11" i="15"/>
  <c r="EC11" i="14" s="1"/>
  <c r="EC226" i="15"/>
  <c r="DO5" i="22"/>
  <c r="DO15" i="22" s="1"/>
  <c r="EC23" i="14"/>
  <c r="EB32" i="14"/>
  <c r="EB22" i="15"/>
  <c r="EC181" i="15"/>
  <c r="EC182" i="14"/>
  <c r="EC181" i="14" s="1"/>
  <c r="ED170" i="15"/>
  <c r="ED170" i="14" s="1"/>
  <c r="ED182" i="15"/>
  <c r="ED221" i="15"/>
  <c r="ED234" i="15"/>
  <c r="EE6" i="15"/>
  <c r="ED1" i="15"/>
  <c r="ED23" i="15"/>
  <c r="ED2" i="15"/>
  <c r="ED24" i="15"/>
  <c r="ED3" i="15"/>
  <c r="ED113" i="15" s="1"/>
  <c r="ED113" i="14" s="1"/>
  <c r="ED25" i="15"/>
  <c r="ED26" i="15"/>
  <c r="ED29" i="15"/>
  <c r="ED30" i="15"/>
  <c r="ED31" i="15"/>
  <c r="ED32" i="15"/>
  <c r="ED93" i="15"/>
  <c r="ED164" i="15"/>
  <c r="ED165" i="15"/>
  <c r="ED165" i="14" s="1"/>
  <c r="R118" i="15"/>
  <c r="R116" i="15" s="1"/>
  <c r="R115" i="15" s="1"/>
  <c r="P116" i="15"/>
  <c r="P115" i="15" s="1"/>
  <c r="EA10" i="14" l="1"/>
  <c r="EA9" i="14" s="1"/>
  <c r="EA8" i="14" s="1"/>
  <c r="EF105" i="14"/>
  <c r="EG105" i="15"/>
  <c r="EC30" i="14"/>
  <c r="EH160" i="14"/>
  <c r="EI160" i="15"/>
  <c r="EC31" i="14"/>
  <c r="EC32" i="14"/>
  <c r="ED163" i="15"/>
  <c r="ED162" i="15" s="1"/>
  <c r="ED164" i="14"/>
  <c r="ED163" i="14" s="1"/>
  <c r="ED162" i="14" s="1"/>
  <c r="ED181" i="15"/>
  <c r="ED182" i="14"/>
  <c r="ED181" i="14" s="1"/>
  <c r="ED93" i="14"/>
  <c r="ED92" i="14" s="1"/>
  <c r="ED74" i="14" s="1"/>
  <c r="ED92" i="15"/>
  <c r="ED74" i="15" s="1"/>
  <c r="EB227" i="15"/>
  <c r="EB231" i="15" s="1"/>
  <c r="EB230" i="15" s="1"/>
  <c r="EB10" i="15" s="1"/>
  <c r="EG145" i="14"/>
  <c r="EG144" i="14" s="1"/>
  <c r="EG135" i="14" s="1"/>
  <c r="EG144" i="15"/>
  <c r="EG135" i="15" s="1"/>
  <c r="EH145" i="15"/>
  <c r="EC228" i="15"/>
  <c r="EC233" i="15" s="1"/>
  <c r="EC232" i="15" s="1"/>
  <c r="DO6" i="22"/>
  <c r="ED14" i="15"/>
  <c r="ED14" i="14" s="1"/>
  <c r="ED26" i="14"/>
  <c r="DL23" i="22"/>
  <c r="DZ8" i="15"/>
  <c r="BE113" i="3"/>
  <c r="DZ209" i="15"/>
  <c r="DZ209" i="14" s="1"/>
  <c r="R118" i="14"/>
  <c r="R116" i="14" s="1"/>
  <c r="R115" i="14" s="1"/>
  <c r="P116" i="14"/>
  <c r="P115" i="14" s="1"/>
  <c r="ED25" i="14"/>
  <c r="ED13" i="15"/>
  <c r="ED13" i="14" s="1"/>
  <c r="EG98" i="15"/>
  <c r="EG102" i="14"/>
  <c r="EG98" i="14" s="1"/>
  <c r="EH102" i="15"/>
  <c r="EE174" i="15"/>
  <c r="EE176" i="14"/>
  <c r="EE174" i="14" s="1"/>
  <c r="EF176" i="15"/>
  <c r="ED24" i="14"/>
  <c r="ED11" i="15"/>
  <c r="ED11" i="14" s="1"/>
  <c r="DY209" i="14"/>
  <c r="BE112" i="3"/>
  <c r="EE24" i="15"/>
  <c r="EE1" i="15"/>
  <c r="EE25" i="15"/>
  <c r="EE2" i="15"/>
  <c r="EE26" i="15"/>
  <c r="EE3" i="15"/>
  <c r="EE113" i="15" s="1"/>
  <c r="EE113" i="14" s="1"/>
  <c r="EE29" i="15"/>
  <c r="EE31" i="15"/>
  <c r="EE32" i="15"/>
  <c r="EE93" i="15"/>
  <c r="EE164" i="15"/>
  <c r="EE165" i="15"/>
  <c r="EE165" i="14" s="1"/>
  <c r="EE170" i="15"/>
  <c r="EE170" i="14" s="1"/>
  <c r="EE182" i="15"/>
  <c r="EF6" i="15"/>
  <c r="EE23" i="15"/>
  <c r="EE30" i="15"/>
  <c r="EE221" i="15"/>
  <c r="EE234" i="15"/>
  <c r="EA22" i="14"/>
  <c r="EE104" i="14"/>
  <c r="EE103" i="14" s="1"/>
  <c r="EE103" i="15"/>
  <c r="EF104" i="15"/>
  <c r="EE124" i="14"/>
  <c r="EF124" i="15"/>
  <c r="ED226" i="15"/>
  <c r="ED23" i="14"/>
  <c r="EB22" i="14" s="1"/>
  <c r="DP5" i="22"/>
  <c r="DP15" i="22" s="1"/>
  <c r="ED97" i="15"/>
  <c r="ED97" i="14"/>
  <c r="EH90" i="14"/>
  <c r="EH86" i="14" s="1"/>
  <c r="EH86" i="15"/>
  <c r="EI90" i="15"/>
  <c r="EC22" i="15"/>
  <c r="DM23" i="22"/>
  <c r="EA8" i="15"/>
  <c r="DN7" i="22"/>
  <c r="DN16" i="22"/>
  <c r="DN17" i="22" s="1"/>
  <c r="DN18" i="22" s="1"/>
  <c r="EE97" i="14" l="1"/>
  <c r="EE97" i="15"/>
  <c r="EG105" i="14"/>
  <c r="EH105" i="15"/>
  <c r="EI160" i="14"/>
  <c r="P160" i="14" s="1"/>
  <c r="R160" i="14" s="1"/>
  <c r="P160" i="15"/>
  <c r="R160" i="15" s="1"/>
  <c r="ED31" i="14"/>
  <c r="EE164" i="14"/>
  <c r="EE163" i="14" s="1"/>
  <c r="EE162" i="14" s="1"/>
  <c r="EE163" i="15"/>
  <c r="EE162" i="15" s="1"/>
  <c r="EE92" i="15"/>
  <c r="EE74" i="15" s="1"/>
  <c r="EE93" i="14"/>
  <c r="EE92" i="14" s="1"/>
  <c r="EE74" i="14" s="1"/>
  <c r="EA209" i="15"/>
  <c r="EB10" i="14"/>
  <c r="EB9" i="14" s="1"/>
  <c r="EB8" i="14" s="1"/>
  <c r="EB9" i="15"/>
  <c r="ED22" i="15"/>
  <c r="EF176" i="14"/>
  <c r="EF174" i="14" s="1"/>
  <c r="EF174" i="15"/>
  <c r="EG176" i="15"/>
  <c r="EE26" i="14"/>
  <c r="EE14" i="15"/>
  <c r="EE14" i="14" s="1"/>
  <c r="EH102" i="14"/>
  <c r="EH98" i="14" s="1"/>
  <c r="EH98" i="15"/>
  <c r="EI102" i="15"/>
  <c r="EE25" i="14"/>
  <c r="EE13" i="15"/>
  <c r="EE13" i="14" s="1"/>
  <c r="ED32" i="14"/>
  <c r="ED228" i="15"/>
  <c r="ED233" i="15" s="1"/>
  <c r="ED232" i="15" s="1"/>
  <c r="DP6" i="22"/>
  <c r="EF124" i="14"/>
  <c r="EG124" i="15"/>
  <c r="EE24" i="14"/>
  <c r="EE11" i="15"/>
  <c r="EE11" i="14" s="1"/>
  <c r="ED29" i="14"/>
  <c r="EE226" i="15"/>
  <c r="DQ5" i="22"/>
  <c r="DQ15" i="22" s="1"/>
  <c r="EE23" i="14"/>
  <c r="EE29" i="14" s="1"/>
  <c r="DO7" i="22"/>
  <c r="DO16" i="22"/>
  <c r="DO17" i="22" s="1"/>
  <c r="DO18" i="22" s="1"/>
  <c r="EF164" i="15"/>
  <c r="EF165" i="15"/>
  <c r="EF165" i="14" s="1"/>
  <c r="EF170" i="15"/>
  <c r="EF170" i="14" s="1"/>
  <c r="EF182" i="15"/>
  <c r="EF234" i="15"/>
  <c r="EG6" i="15"/>
  <c r="EF1" i="15"/>
  <c r="EF23" i="15"/>
  <c r="EE22" i="15" s="1"/>
  <c r="EF2" i="15"/>
  <c r="EF24" i="15"/>
  <c r="EF3" i="15"/>
  <c r="EF113" i="15" s="1"/>
  <c r="EF113" i="14" s="1"/>
  <c r="EF25" i="15"/>
  <c r="EF26" i="15"/>
  <c r="EF29" i="15"/>
  <c r="EF30" i="15"/>
  <c r="EF31" i="15"/>
  <c r="EF32" i="15"/>
  <c r="EF93" i="15"/>
  <c r="EF221" i="15"/>
  <c r="EI86" i="15"/>
  <c r="EI90" i="14"/>
  <c r="P90" i="15"/>
  <c r="EE181" i="15"/>
  <c r="EE182" i="14"/>
  <c r="EE181" i="14" s="1"/>
  <c r="EC227" i="15"/>
  <c r="EC231" i="15" s="1"/>
  <c r="EC230" i="15" s="1"/>
  <c r="EC10" i="15" s="1"/>
  <c r="EF104" i="14"/>
  <c r="EF103" i="14" s="1"/>
  <c r="EF103" i="15"/>
  <c r="EF97" i="15" s="1"/>
  <c r="EG104" i="15"/>
  <c r="ED30" i="14"/>
  <c r="EH145" i="14"/>
  <c r="EH144" i="14" s="1"/>
  <c r="EH135" i="14" s="1"/>
  <c r="EH144" i="15"/>
  <c r="EH135" i="15" s="1"/>
  <c r="EI145" i="15"/>
  <c r="EH105" i="14" l="1"/>
  <c r="EI105" i="15"/>
  <c r="EF97" i="14"/>
  <c r="EE30" i="14"/>
  <c r="ED227" i="15"/>
  <c r="ED231" i="15" s="1"/>
  <c r="ED230" i="15" s="1"/>
  <c r="ED10" i="15" s="1"/>
  <c r="ED9" i="15" s="1"/>
  <c r="EI98" i="15"/>
  <c r="EI102" i="14"/>
  <c r="P102" i="15"/>
  <c r="DN23" i="22"/>
  <c r="EB8" i="15"/>
  <c r="BE115" i="3"/>
  <c r="EB209" i="15"/>
  <c r="EB209" i="14" s="1"/>
  <c r="EH6" i="15"/>
  <c r="EG221" i="15"/>
  <c r="EG23" i="15"/>
  <c r="EF22" i="15" s="1"/>
  <c r="EG234" i="15"/>
  <c r="EG29" i="15"/>
  <c r="EG30" i="15"/>
  <c r="EG31" i="15"/>
  <c r="EG32" i="15"/>
  <c r="EG93" i="15"/>
  <c r="EG24" i="15"/>
  <c r="EG25" i="15"/>
  <c r="EG26" i="15"/>
  <c r="EG164" i="15"/>
  <c r="EG165" i="15"/>
  <c r="EG165" i="14" s="1"/>
  <c r="EG170" i="15"/>
  <c r="EG170" i="14" s="1"/>
  <c r="EG182" i="15"/>
  <c r="EG1" i="15"/>
  <c r="EG2" i="15"/>
  <c r="EG3" i="15"/>
  <c r="EG113" i="15" s="1"/>
  <c r="EG113" i="14" s="1"/>
  <c r="EI144" i="15"/>
  <c r="EI135" i="15" s="1"/>
  <c r="EI145" i="14"/>
  <c r="P145" i="15"/>
  <c r="EG124" i="14"/>
  <c r="EH124" i="15"/>
  <c r="EA209" i="14"/>
  <c r="BE114" i="3"/>
  <c r="EF181" i="15"/>
  <c r="EF182" i="14"/>
  <c r="EF181" i="14" s="1"/>
  <c r="EE32" i="14"/>
  <c r="EF93" i="14"/>
  <c r="EF92" i="14" s="1"/>
  <c r="EF74" i="14" s="1"/>
  <c r="EF92" i="15"/>
  <c r="EF74" i="15" s="1"/>
  <c r="EG104" i="14"/>
  <c r="EG103" i="14" s="1"/>
  <c r="EG103" i="15"/>
  <c r="EH104" i="15"/>
  <c r="EF164" i="14"/>
  <c r="EF163" i="14" s="1"/>
  <c r="EF162" i="14" s="1"/>
  <c r="EF163" i="15"/>
  <c r="EF162" i="15" s="1"/>
  <c r="ED10" i="14"/>
  <c r="ED9" i="14" s="1"/>
  <c r="ED8" i="14" s="1"/>
  <c r="DP7" i="22"/>
  <c r="DP16" i="22"/>
  <c r="DP17" i="22" s="1"/>
  <c r="DP18" i="22" s="1"/>
  <c r="EG174" i="15"/>
  <c r="EG176" i="14"/>
  <c r="EG174" i="14" s="1"/>
  <c r="EH176" i="15"/>
  <c r="EC9" i="15"/>
  <c r="EC10" i="14"/>
  <c r="EC9" i="14" s="1"/>
  <c r="EC8" i="14" s="1"/>
  <c r="EF26" i="14"/>
  <c r="EF14" i="15"/>
  <c r="EF14" i="14" s="1"/>
  <c r="EF13" i="15"/>
  <c r="EF13" i="14" s="1"/>
  <c r="EF25" i="14"/>
  <c r="EC22" i="14"/>
  <c r="EE31" i="14"/>
  <c r="R90" i="15"/>
  <c r="R86" i="15" s="1"/>
  <c r="P86" i="15"/>
  <c r="EF11" i="15"/>
  <c r="EF11" i="14" s="1"/>
  <c r="EF24" i="14"/>
  <c r="EI86" i="14"/>
  <c r="P90" i="14"/>
  <c r="EE228" i="15"/>
  <c r="EE233" i="15" s="1"/>
  <c r="EE232" i="15" s="1"/>
  <c r="DQ6" i="22"/>
  <c r="EF226" i="15"/>
  <c r="DR5" i="22"/>
  <c r="DR15" i="22" s="1"/>
  <c r="EF23" i="14"/>
  <c r="EF29" i="14" s="1"/>
  <c r="EC209" i="15" l="1"/>
  <c r="EC209" i="14" s="1"/>
  <c r="EI105" i="14"/>
  <c r="P105" i="14" s="1"/>
  <c r="R105" i="14" s="1"/>
  <c r="P105" i="15"/>
  <c r="R105" i="15" s="1"/>
  <c r="EF30" i="14"/>
  <c r="EF31" i="14"/>
  <c r="EF228" i="15"/>
  <c r="EF233" i="15" s="1"/>
  <c r="EF232" i="15" s="1"/>
  <c r="DR6" i="22"/>
  <c r="DS5" i="22"/>
  <c r="DS15" i="22" s="1"/>
  <c r="EG23" i="14"/>
  <c r="EE22" i="14" s="1"/>
  <c r="EG226" i="15"/>
  <c r="EE227" i="15"/>
  <c r="EE231" i="15" s="1"/>
  <c r="EE230" i="15" s="1"/>
  <c r="EE10" i="15" s="1"/>
  <c r="DP23" i="22"/>
  <c r="ED8" i="15"/>
  <c r="EF32" i="14"/>
  <c r="EI6" i="15"/>
  <c r="EH23" i="15"/>
  <c r="EG22" i="15" s="1"/>
  <c r="EH29" i="15"/>
  <c r="EH30" i="15"/>
  <c r="EH170" i="15"/>
  <c r="EH170" i="14" s="1"/>
  <c r="EH24" i="15"/>
  <c r="EH25" i="15"/>
  <c r="EH26" i="15"/>
  <c r="EH31" i="15"/>
  <c r="EH32" i="15"/>
  <c r="EH93" i="15"/>
  <c r="EH164" i="15"/>
  <c r="EH165" i="15"/>
  <c r="EH165" i="14" s="1"/>
  <c r="EH182" i="15"/>
  <c r="EH221" i="15"/>
  <c r="EH234" i="15"/>
  <c r="EH1" i="15"/>
  <c r="EH2" i="15"/>
  <c r="EH3" i="15"/>
  <c r="EH113" i="15" s="1"/>
  <c r="EH113" i="14" s="1"/>
  <c r="R90" i="14"/>
  <c r="R86" i="14" s="1"/>
  <c r="P86" i="14"/>
  <c r="EH124" i="14"/>
  <c r="EI124" i="15"/>
  <c r="EG181" i="15"/>
  <c r="EG182" i="14"/>
  <c r="EG181" i="14" s="1"/>
  <c r="DQ7" i="22"/>
  <c r="DQ16" i="22"/>
  <c r="DQ17" i="22" s="1"/>
  <c r="DQ18" i="22" s="1"/>
  <c r="EH104" i="14"/>
  <c r="EH103" i="14" s="1"/>
  <c r="EH103" i="15"/>
  <c r="EI104" i="15"/>
  <c r="DO23" i="22"/>
  <c r="EC8" i="15"/>
  <c r="BE116" i="3"/>
  <c r="EG97" i="15"/>
  <c r="EG97" i="14"/>
  <c r="EG164" i="14"/>
  <c r="EG163" i="14" s="1"/>
  <c r="EG162" i="14" s="1"/>
  <c r="EG163" i="15"/>
  <c r="EG162" i="15" s="1"/>
  <c r="ED209" i="15"/>
  <c r="ED209" i="14" s="1"/>
  <c r="P144" i="15"/>
  <c r="P135" i="15" s="1"/>
  <c r="R145" i="15"/>
  <c r="R144" i="15" s="1"/>
  <c r="R135" i="15" s="1"/>
  <c r="EG26" i="14"/>
  <c r="EG14" i="15"/>
  <c r="EG14" i="14" s="1"/>
  <c r="EH174" i="15"/>
  <c r="EH176" i="14"/>
  <c r="EH174" i="14" s="1"/>
  <c r="EI176" i="15"/>
  <c r="EI144" i="14"/>
  <c r="EI135" i="14" s="1"/>
  <c r="P145" i="14"/>
  <c r="EG25" i="14"/>
  <c r="EG13" i="15"/>
  <c r="EG13" i="14" s="1"/>
  <c r="EG31" i="14" s="1"/>
  <c r="EG24" i="14"/>
  <c r="EG11" i="15"/>
  <c r="EG11" i="14" s="1"/>
  <c r="ED22" i="14"/>
  <c r="EG93" i="14"/>
  <c r="EG92" i="14" s="1"/>
  <c r="EG74" i="14" s="1"/>
  <c r="EG92" i="15"/>
  <c r="EG74" i="15" s="1"/>
  <c r="R102" i="15"/>
  <c r="R98" i="15" s="1"/>
  <c r="P98" i="15"/>
  <c r="EI98" i="14"/>
  <c r="P102" i="14"/>
  <c r="EG32" i="14" l="1"/>
  <c r="EF227" i="15"/>
  <c r="EF231" i="15" s="1"/>
  <c r="EF230" i="15" s="1"/>
  <c r="EF10" i="15" s="1"/>
  <c r="EH97" i="15"/>
  <c r="EH97" i="14"/>
  <c r="R145" i="14"/>
  <c r="R144" i="14" s="1"/>
  <c r="R135" i="14" s="1"/>
  <c r="P144" i="14"/>
  <c r="P135" i="14" s="1"/>
  <c r="EH181" i="15"/>
  <c r="EH182" i="14"/>
  <c r="EH181" i="14" s="1"/>
  <c r="EI124" i="14"/>
  <c r="P124" i="15"/>
  <c r="EH164" i="14"/>
  <c r="EH163" i="14" s="1"/>
  <c r="EH162" i="14" s="1"/>
  <c r="EH163" i="15"/>
  <c r="EH162" i="15" s="1"/>
  <c r="EE9" i="15"/>
  <c r="EE10" i="14"/>
  <c r="EE9" i="14" s="1"/>
  <c r="EE8" i="14" s="1"/>
  <c r="EI176" i="14"/>
  <c r="EI174" i="15"/>
  <c r="P176" i="15"/>
  <c r="EH93" i="14"/>
  <c r="EH92" i="14" s="1"/>
  <c r="EH74" i="14" s="1"/>
  <c r="EH92" i="15"/>
  <c r="EH74" i="15" s="1"/>
  <c r="EH26" i="14"/>
  <c r="EH14" i="15"/>
  <c r="EH14" i="14" s="1"/>
  <c r="EG228" i="15"/>
  <c r="EG233" i="15" s="1"/>
  <c r="EG232" i="15" s="1"/>
  <c r="DS6" i="22"/>
  <c r="EH25" i="14"/>
  <c r="EH13" i="15"/>
  <c r="EH13" i="14" s="1"/>
  <c r="EH24" i="14"/>
  <c r="EH11" i="15"/>
  <c r="EH11" i="14" s="1"/>
  <c r="R102" i="14"/>
  <c r="R98" i="14" s="1"/>
  <c r="P98" i="14"/>
  <c r="EI103" i="15"/>
  <c r="EI104" i="14"/>
  <c r="P104" i="15"/>
  <c r="EG29" i="14"/>
  <c r="EG30" i="14"/>
  <c r="EF10" i="14"/>
  <c r="EF9" i="14" s="1"/>
  <c r="EF8" i="14" s="1"/>
  <c r="EF9" i="15"/>
  <c r="DR16" i="22"/>
  <c r="DR17" i="22" s="1"/>
  <c r="DR18" i="22" s="1"/>
  <c r="DR7" i="22"/>
  <c r="EH226" i="15"/>
  <c r="DT5" i="22"/>
  <c r="DT15" i="22" s="1"/>
  <c r="EH23" i="14"/>
  <c r="EI164" i="15"/>
  <c r="EI165" i="15"/>
  <c r="EI170" i="15"/>
  <c r="EI23" i="15"/>
  <c r="EI22" i="15" s="1"/>
  <c r="EI24" i="15"/>
  <c r="EI182" i="15"/>
  <c r="EI25" i="15"/>
  <c r="EI221" i="15"/>
  <c r="EI26" i="15"/>
  <c r="EI234" i="15"/>
  <c r="P234" i="15" s="1"/>
  <c r="R234" i="15" s="1"/>
  <c r="EI29" i="15"/>
  <c r="EI30" i="15"/>
  <c r="F30" i="15" s="1"/>
  <c r="EI1" i="15"/>
  <c r="EI31" i="15"/>
  <c r="F31" i="15" s="1"/>
  <c r="EI2" i="15"/>
  <c r="EI3" i="15"/>
  <c r="EI32" i="15"/>
  <c r="F32" i="15" s="1"/>
  <c r="EI93" i="15"/>
  <c r="BE117" i="3"/>
  <c r="EH31" i="14" l="1"/>
  <c r="EH32" i="14"/>
  <c r="EH30" i="14"/>
  <c r="EI113" i="15"/>
  <c r="EI97" i="15" s="1"/>
  <c r="R3" i="15"/>
  <c r="R104" i="15"/>
  <c r="R103" i="15" s="1"/>
  <c r="P103" i="15"/>
  <c r="DQ23" i="22"/>
  <c r="EE8" i="15"/>
  <c r="BE118" i="3"/>
  <c r="EE209" i="15"/>
  <c r="EE209" i="14" s="1"/>
  <c r="R2" i="15"/>
  <c r="F129" i="15"/>
  <c r="EI103" i="14"/>
  <c r="P104" i="14"/>
  <c r="EF22" i="14"/>
  <c r="D129" i="15"/>
  <c r="R124" i="15"/>
  <c r="EH228" i="15"/>
  <c r="EH233" i="15" s="1"/>
  <c r="EH232" i="15" s="1"/>
  <c r="DT6" i="22"/>
  <c r="EH227" i="15"/>
  <c r="EH231" i="15" s="1"/>
  <c r="EH230" i="15" s="1"/>
  <c r="EH10" i="15" s="1"/>
  <c r="P124" i="14"/>
  <c r="F29" i="15"/>
  <c r="EI93" i="14"/>
  <c r="EI92" i="15"/>
  <c r="EI74" i="15" s="1"/>
  <c r="P93" i="15"/>
  <c r="EI165" i="14"/>
  <c r="P165" i="14" s="1"/>
  <c r="R165" i="14" s="1"/>
  <c r="P165" i="15"/>
  <c r="R165" i="15" s="1"/>
  <c r="EI26" i="14"/>
  <c r="P26" i="14" s="1"/>
  <c r="R26" i="14" s="1"/>
  <c r="EI14" i="15"/>
  <c r="D26" i="15"/>
  <c r="P26" i="15"/>
  <c r="E30" i="15"/>
  <c r="EH29" i="14"/>
  <c r="EI13" i="15"/>
  <c r="EI25" i="14"/>
  <c r="P25" i="14" s="1"/>
  <c r="R25" i="14" s="1"/>
  <c r="E29" i="15"/>
  <c r="P25" i="15"/>
  <c r="D25" i="15"/>
  <c r="EI182" i="14"/>
  <c r="EI181" i="15"/>
  <c r="DR23" i="22"/>
  <c r="EF8" i="15"/>
  <c r="EI164" i="14"/>
  <c r="EI163" i="15"/>
  <c r="EI162" i="15" s="1"/>
  <c r="P164" i="15"/>
  <c r="EI11" i="15"/>
  <c r="EI24" i="14"/>
  <c r="P24" i="14" s="1"/>
  <c r="R24" i="14" s="1"/>
  <c r="P24" i="15"/>
  <c r="D24" i="15"/>
  <c r="EI226" i="15"/>
  <c r="EI23" i="14"/>
  <c r="P23" i="14" s="1"/>
  <c r="R23" i="14" s="1"/>
  <c r="DU5" i="22"/>
  <c r="P23" i="15"/>
  <c r="D23" i="15"/>
  <c r="R176" i="15"/>
  <c r="R174" i="15" s="1"/>
  <c r="P174" i="15"/>
  <c r="EI170" i="14"/>
  <c r="P170" i="14" s="1"/>
  <c r="R170" i="14" s="1"/>
  <c r="P170" i="15"/>
  <c r="R170" i="15" s="1"/>
  <c r="DS7" i="22"/>
  <c r="DS16" i="22"/>
  <c r="DS17" i="22" s="1"/>
  <c r="DS18" i="22" s="1"/>
  <c r="EG227" i="15"/>
  <c r="EG231" i="15" s="1"/>
  <c r="EG230" i="15" s="1"/>
  <c r="EG10" i="15" s="1"/>
  <c r="EI174" i="14"/>
  <c r="P176" i="14"/>
  <c r="EH22" i="15"/>
  <c r="E22" i="15" s="1"/>
  <c r="G29" i="15" s="1"/>
  <c r="EF209" i="15" l="1"/>
  <c r="EI29" i="14"/>
  <c r="F29" i="14" s="1"/>
  <c r="M25" i="3" s="1"/>
  <c r="EI22" i="14"/>
  <c r="P163" i="15"/>
  <c r="P162" i="15" s="1"/>
  <c r="R164" i="15"/>
  <c r="R163" i="15" s="1"/>
  <c r="R162" i="15" s="1"/>
  <c r="EI163" i="14"/>
  <c r="EI162" i="14" s="1"/>
  <c r="P164" i="14"/>
  <c r="EH9" i="15"/>
  <c r="EH10" i="14"/>
  <c r="EH9" i="14" s="1"/>
  <c r="EH8" i="14" s="1"/>
  <c r="E26" i="15"/>
  <c r="R26" i="15"/>
  <c r="DT7" i="22"/>
  <c r="DT16" i="22"/>
  <c r="DT17" i="22" s="1"/>
  <c r="DT18" i="22" s="1"/>
  <c r="R23" i="15"/>
  <c r="E23" i="15"/>
  <c r="E24" i="15"/>
  <c r="R24" i="15"/>
  <c r="EI14" i="14"/>
  <c r="P14" i="15"/>
  <c r="W129" i="15"/>
  <c r="AM129" i="15"/>
  <c r="BC129" i="15"/>
  <c r="BS129" i="15"/>
  <c r="CI129" i="15"/>
  <c r="CY129" i="15"/>
  <c r="DO129" i="15"/>
  <c r="EE129" i="15"/>
  <c r="AA129" i="15"/>
  <c r="AQ129" i="15"/>
  <c r="BG129" i="15"/>
  <c r="BW129" i="15"/>
  <c r="CM129" i="15"/>
  <c r="DC129" i="15"/>
  <c r="DS129" i="15"/>
  <c r="EI129" i="15"/>
  <c r="AD129" i="15"/>
  <c r="AT129" i="15"/>
  <c r="BJ129" i="15"/>
  <c r="BZ129" i="15"/>
  <c r="CP129" i="15"/>
  <c r="DF129" i="15"/>
  <c r="DV129" i="15"/>
  <c r="AI129" i="15"/>
  <c r="AY129" i="15"/>
  <c r="BO129" i="15"/>
  <c r="CE129" i="15"/>
  <c r="CU129" i="15"/>
  <c r="DK129" i="15"/>
  <c r="EA129" i="15"/>
  <c r="U129" i="15"/>
  <c r="AP129" i="15"/>
  <c r="BL129" i="15"/>
  <c r="CG129" i="15"/>
  <c r="DB129" i="15"/>
  <c r="DX129" i="15"/>
  <c r="V129" i="15"/>
  <c r="AR129" i="15"/>
  <c r="BM129" i="15"/>
  <c r="CH129" i="15"/>
  <c r="DD129" i="15"/>
  <c r="DY129" i="15"/>
  <c r="Y129" i="15"/>
  <c r="AU129" i="15"/>
  <c r="BP129" i="15"/>
  <c r="CK129" i="15"/>
  <c r="DG129" i="15"/>
  <c r="EB129" i="15"/>
  <c r="Z129" i="15"/>
  <c r="AV129" i="15"/>
  <c r="BQ129" i="15"/>
  <c r="CL129" i="15"/>
  <c r="DH129" i="15"/>
  <c r="EC129" i="15"/>
  <c r="AF129" i="15"/>
  <c r="BA129" i="15"/>
  <c r="BV129" i="15"/>
  <c r="CR129" i="15"/>
  <c r="DM129" i="15"/>
  <c r="EH129" i="15"/>
  <c r="AG129" i="15"/>
  <c r="BB129" i="15"/>
  <c r="BX129" i="15"/>
  <c r="CS129" i="15"/>
  <c r="DN129" i="15"/>
  <c r="AJ129" i="15"/>
  <c r="BR129" i="15"/>
  <c r="CX129" i="15"/>
  <c r="EG129" i="15"/>
  <c r="AK129" i="15"/>
  <c r="BT129" i="15"/>
  <c r="CZ129" i="15"/>
  <c r="AL129" i="15"/>
  <c r="BU129" i="15"/>
  <c r="DA129" i="15"/>
  <c r="AO129" i="15"/>
  <c r="CA129" i="15"/>
  <c r="DI129" i="15"/>
  <c r="AS129" i="15"/>
  <c r="CB129" i="15"/>
  <c r="DJ129" i="15"/>
  <c r="AW129" i="15"/>
  <c r="CC129" i="15"/>
  <c r="DL129" i="15"/>
  <c r="AX129" i="15"/>
  <c r="CD129" i="15"/>
  <c r="DP129" i="15"/>
  <c r="AZ129" i="15"/>
  <c r="CF129" i="15"/>
  <c r="DQ129" i="15"/>
  <c r="BD129" i="15"/>
  <c r="CJ129" i="15"/>
  <c r="DR129" i="15"/>
  <c r="BE129" i="15"/>
  <c r="CN129" i="15"/>
  <c r="DT129" i="15"/>
  <c r="AB129" i="15"/>
  <c r="BH129" i="15"/>
  <c r="CQ129" i="15"/>
  <c r="DW129" i="15"/>
  <c r="AH129" i="15"/>
  <c r="BN129" i="15"/>
  <c r="CW129" i="15"/>
  <c r="EF129" i="15"/>
  <c r="X129" i="15"/>
  <c r="AC129" i="15"/>
  <c r="AE129" i="15"/>
  <c r="DZ129" i="15"/>
  <c r="AN129" i="15"/>
  <c r="BF129" i="15"/>
  <c r="BI129" i="15"/>
  <c r="BK129" i="15"/>
  <c r="BY129" i="15"/>
  <c r="ED129" i="15"/>
  <c r="CO129" i="15"/>
  <c r="CT129" i="15"/>
  <c r="CV129" i="15"/>
  <c r="DE129" i="15"/>
  <c r="DU129" i="15"/>
  <c r="DU15" i="22"/>
  <c r="D15" i="22" s="1"/>
  <c r="D5" i="22"/>
  <c r="EI228" i="15"/>
  <c r="EI227" i="15" s="1"/>
  <c r="DU6" i="22"/>
  <c r="P226" i="15"/>
  <c r="R226" i="15" s="1"/>
  <c r="EI181" i="14"/>
  <c r="E29" i="14" a="1"/>
  <c r="E29" i="14" s="1"/>
  <c r="L25" i="3" s="1"/>
  <c r="EI13" i="14"/>
  <c r="P13" i="15"/>
  <c r="P92" i="15"/>
  <c r="P74" i="15" s="1"/>
  <c r="R93" i="15"/>
  <c r="R92" i="15" s="1"/>
  <c r="R74" i="15" s="1"/>
  <c r="EH22" i="14"/>
  <c r="R124" i="14"/>
  <c r="R176" i="14"/>
  <c r="R174" i="14" s="1"/>
  <c r="P174" i="14"/>
  <c r="EG9" i="15"/>
  <c r="EG10" i="14"/>
  <c r="EG9" i="14" s="1"/>
  <c r="EG8" i="14" s="1"/>
  <c r="R25" i="15"/>
  <c r="E25" i="15"/>
  <c r="EG22" i="14"/>
  <c r="E22" i="14" s="1"/>
  <c r="G29" i="14" s="1"/>
  <c r="EI92" i="14"/>
  <c r="EI74" i="14" s="1"/>
  <c r="P93" i="14"/>
  <c r="EI113" i="14"/>
  <c r="P113" i="14" s="1"/>
  <c r="R113" i="14" s="1"/>
  <c r="P113" i="15"/>
  <c r="R113" i="15" s="1"/>
  <c r="R97" i="15" s="1"/>
  <c r="R104" i="14"/>
  <c r="R103" i="14" s="1"/>
  <c r="P103" i="14"/>
  <c r="EI11" i="14"/>
  <c r="P11" i="15"/>
  <c r="EF209" i="14" l="1"/>
  <c r="BE119" i="3"/>
  <c r="EI97" i="14"/>
  <c r="P97" i="14"/>
  <c r="R97" i="14"/>
  <c r="EI231" i="15"/>
  <c r="P227" i="15"/>
  <c r="R227" i="15" s="1"/>
  <c r="AN129" i="14"/>
  <c r="AN123" i="14" s="1"/>
  <c r="AN122" i="14" s="1"/>
  <c r="AN123" i="15"/>
  <c r="AN122" i="15" s="1"/>
  <c r="DR129" i="14"/>
  <c r="DR123" i="14" s="1"/>
  <c r="DR122" i="14" s="1"/>
  <c r="DR123" i="15"/>
  <c r="DR122" i="15" s="1"/>
  <c r="CA129" i="14"/>
  <c r="CA123" i="14" s="1"/>
  <c r="CA122" i="14" s="1"/>
  <c r="CA123" i="15"/>
  <c r="CA122" i="15" s="1"/>
  <c r="AG129" i="14"/>
  <c r="AG123" i="14" s="1"/>
  <c r="AG122" i="14" s="1"/>
  <c r="AG123" i="15"/>
  <c r="AG122" i="15" s="1"/>
  <c r="BP129" i="14"/>
  <c r="BP123" i="15"/>
  <c r="BP122" i="15" s="1"/>
  <c r="DK129" i="14"/>
  <c r="DK123" i="14" s="1"/>
  <c r="DK122" i="14" s="1"/>
  <c r="DK123" i="15"/>
  <c r="DK122" i="15" s="1"/>
  <c r="CM129" i="14"/>
  <c r="CM123" i="14" s="1"/>
  <c r="CM122" i="14" s="1"/>
  <c r="CM123" i="15"/>
  <c r="CM122" i="15" s="1"/>
  <c r="DZ129" i="14"/>
  <c r="DZ123" i="14" s="1"/>
  <c r="DZ122" i="14" s="1"/>
  <c r="DZ123" i="15"/>
  <c r="DZ122" i="15" s="1"/>
  <c r="P30" i="15"/>
  <c r="R11" i="15"/>
  <c r="R30" i="15" s="1"/>
  <c r="DU16" i="22"/>
  <c r="DU7" i="22"/>
  <c r="D6" i="22"/>
  <c r="D7" i="22" s="1"/>
  <c r="CJ129" i="14"/>
  <c r="CJ123" i="14" s="1"/>
  <c r="CJ122" i="14" s="1"/>
  <c r="CJ123" i="15"/>
  <c r="CJ122" i="15" s="1"/>
  <c r="AO129" i="14"/>
  <c r="AO123" i="15"/>
  <c r="AO122" i="15" s="1"/>
  <c r="EH129" i="14"/>
  <c r="EH123" i="14" s="1"/>
  <c r="EH122" i="14" s="1"/>
  <c r="EH123" i="15"/>
  <c r="EH122" i="15" s="1"/>
  <c r="AU129" i="14"/>
  <c r="AU123" i="15"/>
  <c r="AU122" i="15" s="1"/>
  <c r="CU129" i="14"/>
  <c r="CU123" i="14" s="1"/>
  <c r="CU122" i="14" s="1"/>
  <c r="CU123" i="15"/>
  <c r="CU122" i="15" s="1"/>
  <c r="BW129" i="14"/>
  <c r="BW123" i="14" s="1"/>
  <c r="BW122" i="14" s="1"/>
  <c r="BW123" i="15"/>
  <c r="BW122" i="15" s="1"/>
  <c r="EI30" i="14"/>
  <c r="P11" i="14"/>
  <c r="EI233" i="15"/>
  <c r="P228" i="15"/>
  <c r="R228" i="15" s="1"/>
  <c r="AE129" i="14"/>
  <c r="AE123" i="14" s="1"/>
  <c r="AE122" i="14" s="1"/>
  <c r="AE123" i="15"/>
  <c r="AE122" i="15" s="1"/>
  <c r="BD129" i="14"/>
  <c r="BD123" i="15"/>
  <c r="BD122" i="15" s="1"/>
  <c r="DA129" i="14"/>
  <c r="DA123" i="14" s="1"/>
  <c r="DA122" i="14" s="1"/>
  <c r="DA123" i="15"/>
  <c r="DA122" i="15" s="1"/>
  <c r="DM129" i="14"/>
  <c r="DM123" i="14" s="1"/>
  <c r="DM122" i="14" s="1"/>
  <c r="DM123" i="15"/>
  <c r="DM122" i="15" s="1"/>
  <c r="Y129" i="14"/>
  <c r="Y123" i="14" s="1"/>
  <c r="Y122" i="14" s="1"/>
  <c r="Y123" i="15"/>
  <c r="Y122" i="15" s="1"/>
  <c r="CE129" i="14"/>
  <c r="CE123" i="15"/>
  <c r="CE122" i="15" s="1"/>
  <c r="BG129" i="14"/>
  <c r="BG123" i="15"/>
  <c r="BG122" i="15" s="1"/>
  <c r="DQ129" i="14"/>
  <c r="DQ123" i="14" s="1"/>
  <c r="DQ122" i="14" s="1"/>
  <c r="DQ123" i="15"/>
  <c r="DQ122" i="15" s="1"/>
  <c r="DY129" i="14"/>
  <c r="DY123" i="14" s="1"/>
  <c r="DY122" i="14" s="1"/>
  <c r="DY123" i="15"/>
  <c r="DY122" i="15" s="1"/>
  <c r="AQ129" i="14"/>
  <c r="AQ123" i="14" s="1"/>
  <c r="AQ122" i="14" s="1"/>
  <c r="AQ123" i="15"/>
  <c r="AQ122" i="15" s="1"/>
  <c r="X129" i="14"/>
  <c r="X123" i="14" s="1"/>
  <c r="X122" i="14" s="1"/>
  <c r="X123" i="15"/>
  <c r="X122" i="15" s="1"/>
  <c r="CF129" i="14"/>
  <c r="CF123" i="14" s="1"/>
  <c r="CF122" i="14" s="1"/>
  <c r="CF123" i="15"/>
  <c r="CF122" i="15" s="1"/>
  <c r="AL129" i="14"/>
  <c r="AL123" i="15"/>
  <c r="AL122" i="15" s="1"/>
  <c r="BV129" i="14"/>
  <c r="BV123" i="15"/>
  <c r="BV122" i="15" s="1"/>
  <c r="DD129" i="14"/>
  <c r="DD123" i="14" s="1"/>
  <c r="DD122" i="14" s="1"/>
  <c r="DD123" i="15"/>
  <c r="DD122" i="15" s="1"/>
  <c r="AY129" i="14"/>
  <c r="AY123" i="14" s="1"/>
  <c r="AY122" i="14" s="1"/>
  <c r="AY123" i="15"/>
  <c r="AY122" i="15" s="1"/>
  <c r="AA129" i="14"/>
  <c r="AA123" i="14" s="1"/>
  <c r="AA122" i="14" s="1"/>
  <c r="AA123" i="15"/>
  <c r="AA122" i="15" s="1"/>
  <c r="AC129" i="14"/>
  <c r="AC123" i="15"/>
  <c r="AC122" i="15" s="1"/>
  <c r="EF129" i="14"/>
  <c r="EF123" i="14" s="1"/>
  <c r="EF122" i="14" s="1"/>
  <c r="EF123" i="15"/>
  <c r="EF122" i="15" s="1"/>
  <c r="AZ129" i="14"/>
  <c r="AZ123" i="14" s="1"/>
  <c r="AZ122" i="14" s="1"/>
  <c r="AZ123" i="15"/>
  <c r="AZ122" i="15" s="1"/>
  <c r="CZ129" i="14"/>
  <c r="CZ123" i="15"/>
  <c r="CZ122" i="15" s="1"/>
  <c r="BA129" i="14"/>
  <c r="BA123" i="15"/>
  <c r="BA122" i="15" s="1"/>
  <c r="CH129" i="14"/>
  <c r="CH123" i="15"/>
  <c r="CH122" i="15" s="1"/>
  <c r="AI129" i="14"/>
  <c r="AI123" i="15"/>
  <c r="AI122" i="15" s="1"/>
  <c r="EE129" i="14"/>
  <c r="EE123" i="14" s="1"/>
  <c r="EE122" i="14" s="1"/>
  <c r="EE123" i="15"/>
  <c r="EE122" i="15" s="1"/>
  <c r="DU129" i="14"/>
  <c r="DU123" i="14" s="1"/>
  <c r="DU122" i="14" s="1"/>
  <c r="DU123" i="15"/>
  <c r="DU122" i="15" s="1"/>
  <c r="CW129" i="14"/>
  <c r="CW123" i="15"/>
  <c r="CW122" i="15" s="1"/>
  <c r="DP129" i="14"/>
  <c r="DP123" i="14" s="1"/>
  <c r="DP122" i="14" s="1"/>
  <c r="DP123" i="15"/>
  <c r="DP122" i="15" s="1"/>
  <c r="BT129" i="14"/>
  <c r="BT123" i="14" s="1"/>
  <c r="BT122" i="14" s="1"/>
  <c r="BT123" i="15"/>
  <c r="BT122" i="15" s="1"/>
  <c r="AF129" i="14"/>
  <c r="AF123" i="15"/>
  <c r="AF122" i="15" s="1"/>
  <c r="BM129" i="14"/>
  <c r="BM123" i="15"/>
  <c r="BM122" i="15" s="1"/>
  <c r="DV129" i="14"/>
  <c r="DV123" i="14" s="1"/>
  <c r="DV122" i="14" s="1"/>
  <c r="DV123" i="15"/>
  <c r="DV122" i="15" s="1"/>
  <c r="DO129" i="14"/>
  <c r="DO123" i="14" s="1"/>
  <c r="DO122" i="14" s="1"/>
  <c r="DO123" i="15"/>
  <c r="DO122" i="15" s="1"/>
  <c r="BO129" i="14"/>
  <c r="BO123" i="14" s="1"/>
  <c r="BO122" i="14" s="1"/>
  <c r="BO123" i="15"/>
  <c r="BO122" i="15" s="1"/>
  <c r="R93" i="14"/>
  <c r="R92" i="14" s="1"/>
  <c r="R74" i="14" s="1"/>
  <c r="P92" i="14"/>
  <c r="P74" i="14" s="1"/>
  <c r="P31" i="15"/>
  <c r="R13" i="15"/>
  <c r="R31" i="15" s="1"/>
  <c r="DE129" i="14"/>
  <c r="DE123" i="14" s="1"/>
  <c r="DE122" i="14" s="1"/>
  <c r="DE123" i="15"/>
  <c r="DE122" i="15" s="1"/>
  <c r="BN129" i="14"/>
  <c r="BN123" i="14" s="1"/>
  <c r="BN122" i="14" s="1"/>
  <c r="BN123" i="15"/>
  <c r="BN122" i="15" s="1"/>
  <c r="CD129" i="14"/>
  <c r="CD123" i="14" s="1"/>
  <c r="CD122" i="14" s="1"/>
  <c r="CD123" i="15"/>
  <c r="CD122" i="15" s="1"/>
  <c r="AK129" i="14"/>
  <c r="AK123" i="14" s="1"/>
  <c r="AK122" i="14" s="1"/>
  <c r="AK123" i="15"/>
  <c r="AK122" i="15" s="1"/>
  <c r="EC129" i="14"/>
  <c r="EC123" i="14" s="1"/>
  <c r="EC122" i="14" s="1"/>
  <c r="EC123" i="15"/>
  <c r="EC122" i="15" s="1"/>
  <c r="AR129" i="14"/>
  <c r="AR123" i="15"/>
  <c r="AR122" i="15" s="1"/>
  <c r="DF129" i="14"/>
  <c r="DF123" i="15"/>
  <c r="DF122" i="15" s="1"/>
  <c r="CY129" i="14"/>
  <c r="CY123" i="14" s="1"/>
  <c r="CY122" i="14" s="1"/>
  <c r="CY123" i="15"/>
  <c r="CY122" i="15" s="1"/>
  <c r="CV129" i="14"/>
  <c r="CV123" i="14" s="1"/>
  <c r="CV122" i="14" s="1"/>
  <c r="CV123" i="15"/>
  <c r="CV122" i="15" s="1"/>
  <c r="EG129" i="14"/>
  <c r="EG123" i="14" s="1"/>
  <c r="EG122" i="14" s="1"/>
  <c r="EG123" i="15"/>
  <c r="EG122" i="15" s="1"/>
  <c r="V129" i="14"/>
  <c r="V123" i="14" s="1"/>
  <c r="V122" i="14" s="1"/>
  <c r="V123" i="15"/>
  <c r="V122" i="15" s="1"/>
  <c r="CR129" i="14"/>
  <c r="CR123" i="14" s="1"/>
  <c r="CR122" i="14" s="1"/>
  <c r="CR123" i="15"/>
  <c r="CR122" i="15" s="1"/>
  <c r="AH129" i="14"/>
  <c r="AH123" i="14" s="1"/>
  <c r="AH122" i="14" s="1"/>
  <c r="AH123" i="15"/>
  <c r="AH122" i="15" s="1"/>
  <c r="CP129" i="14"/>
  <c r="CP123" i="14" s="1"/>
  <c r="CP122" i="14" s="1"/>
  <c r="CP123" i="15"/>
  <c r="CP122" i="15" s="1"/>
  <c r="P97" i="15"/>
  <c r="CT129" i="14"/>
  <c r="CT123" i="15"/>
  <c r="CT122" i="15" s="1"/>
  <c r="DW129" i="14"/>
  <c r="DW123" i="14" s="1"/>
  <c r="DW122" i="14" s="1"/>
  <c r="DW123" i="15"/>
  <c r="DW122" i="15" s="1"/>
  <c r="DL129" i="14"/>
  <c r="DL123" i="14" s="1"/>
  <c r="DL122" i="14" s="1"/>
  <c r="DL123" i="15"/>
  <c r="DL122" i="15" s="1"/>
  <c r="CX129" i="14"/>
  <c r="CX123" i="14" s="1"/>
  <c r="CX122" i="14" s="1"/>
  <c r="CX123" i="15"/>
  <c r="CX122" i="15" s="1"/>
  <c r="CL129" i="14"/>
  <c r="CL123" i="14" s="1"/>
  <c r="CL122" i="14" s="1"/>
  <c r="CL123" i="15"/>
  <c r="CL122" i="15" s="1"/>
  <c r="DX129" i="14"/>
  <c r="DX123" i="14" s="1"/>
  <c r="DX122" i="14" s="1"/>
  <c r="DX123" i="15"/>
  <c r="DX122" i="15" s="1"/>
  <c r="BZ129" i="14"/>
  <c r="BZ123" i="14" s="1"/>
  <c r="BZ122" i="14" s="1"/>
  <c r="BZ123" i="15"/>
  <c r="BZ122" i="15" s="1"/>
  <c r="BS129" i="14"/>
  <c r="BS123" i="15"/>
  <c r="BS122" i="15" s="1"/>
  <c r="EI31" i="14"/>
  <c r="P13" i="14"/>
  <c r="AX129" i="14"/>
  <c r="AX123" i="15"/>
  <c r="AX122" i="15" s="1"/>
  <c r="DH129" i="14"/>
  <c r="DH123" i="14" s="1"/>
  <c r="DH122" i="14" s="1"/>
  <c r="DH123" i="15"/>
  <c r="DH122" i="15" s="1"/>
  <c r="CI129" i="14"/>
  <c r="CI123" i="14" s="1"/>
  <c r="CI122" i="14" s="1"/>
  <c r="CI123" i="15"/>
  <c r="CI122" i="15" s="1"/>
  <c r="CO129" i="14"/>
  <c r="CO123" i="14" s="1"/>
  <c r="CO122" i="14" s="1"/>
  <c r="CO123" i="15"/>
  <c r="CO122" i="15" s="1"/>
  <c r="CQ129" i="14"/>
  <c r="CQ123" i="15"/>
  <c r="CQ122" i="15" s="1"/>
  <c r="CC129" i="14"/>
  <c r="CC123" i="14" s="1"/>
  <c r="CC122" i="14" s="1"/>
  <c r="CC123" i="15"/>
  <c r="CC122" i="15" s="1"/>
  <c r="BR129" i="14"/>
  <c r="BR123" i="14" s="1"/>
  <c r="BR122" i="14" s="1"/>
  <c r="BR123" i="15"/>
  <c r="BR122" i="15" s="1"/>
  <c r="BQ129" i="14"/>
  <c r="BQ123" i="14" s="1"/>
  <c r="BQ122" i="14" s="1"/>
  <c r="BQ123" i="15"/>
  <c r="BQ122" i="15" s="1"/>
  <c r="DB129" i="14"/>
  <c r="DB123" i="14" s="1"/>
  <c r="DB122" i="14" s="1"/>
  <c r="DB123" i="15"/>
  <c r="DB122" i="15" s="1"/>
  <c r="BJ129" i="14"/>
  <c r="BJ123" i="15"/>
  <c r="BJ122" i="15" s="1"/>
  <c r="BC129" i="14"/>
  <c r="BC123" i="14" s="1"/>
  <c r="BC122" i="14" s="1"/>
  <c r="BC123" i="15"/>
  <c r="BC122" i="15" s="1"/>
  <c r="DT23" i="22"/>
  <c r="EH8" i="15"/>
  <c r="ED129" i="14"/>
  <c r="ED123" i="14" s="1"/>
  <c r="ED122" i="14" s="1"/>
  <c r="ED123" i="15"/>
  <c r="ED122" i="15" s="1"/>
  <c r="BH129" i="14"/>
  <c r="BH123" i="14" s="1"/>
  <c r="BH122" i="14" s="1"/>
  <c r="BH123" i="15"/>
  <c r="BH122" i="15" s="1"/>
  <c r="AW129" i="14"/>
  <c r="AW123" i="14" s="1"/>
  <c r="AW122" i="14" s="1"/>
  <c r="AW123" i="15"/>
  <c r="AW122" i="15" s="1"/>
  <c r="AJ129" i="14"/>
  <c r="AJ123" i="14" s="1"/>
  <c r="AJ122" i="14" s="1"/>
  <c r="AJ123" i="15"/>
  <c r="AJ122" i="15" s="1"/>
  <c r="AV129" i="14"/>
  <c r="AV123" i="14" s="1"/>
  <c r="AV122" i="14" s="1"/>
  <c r="AV123" i="15"/>
  <c r="AV122" i="15" s="1"/>
  <c r="CG129" i="14"/>
  <c r="CG123" i="14" s="1"/>
  <c r="CG122" i="14" s="1"/>
  <c r="CG123" i="15"/>
  <c r="CG122" i="15" s="1"/>
  <c r="AT129" i="14"/>
  <c r="AT123" i="14" s="1"/>
  <c r="AT122" i="14" s="1"/>
  <c r="AT123" i="15"/>
  <c r="AT122" i="15" s="1"/>
  <c r="AM129" i="14"/>
  <c r="AM123" i="14" s="1"/>
  <c r="AM122" i="14" s="1"/>
  <c r="AM123" i="15"/>
  <c r="AM122" i="15" s="1"/>
  <c r="R164" i="14"/>
  <c r="R163" i="14" s="1"/>
  <c r="R162" i="14" s="1"/>
  <c r="P163" i="14"/>
  <c r="P162" i="14" s="1"/>
  <c r="BY129" i="14"/>
  <c r="BY123" i="15"/>
  <c r="BY122" i="15" s="1"/>
  <c r="AB129" i="14"/>
  <c r="AB123" i="14" s="1"/>
  <c r="AB122" i="14" s="1"/>
  <c r="AB123" i="15"/>
  <c r="AB122" i="15" s="1"/>
  <c r="DJ129" i="14"/>
  <c r="DJ123" i="14" s="1"/>
  <c r="DJ122" i="14" s="1"/>
  <c r="DJ123" i="15"/>
  <c r="DJ122" i="15" s="1"/>
  <c r="DN129" i="14"/>
  <c r="DN123" i="14" s="1"/>
  <c r="DN122" i="14" s="1"/>
  <c r="DN123" i="15"/>
  <c r="DN122" i="15" s="1"/>
  <c r="Z129" i="14"/>
  <c r="Z123" i="15"/>
  <c r="Z122" i="15" s="1"/>
  <c r="BL129" i="14"/>
  <c r="BL123" i="14" s="1"/>
  <c r="BL122" i="14" s="1"/>
  <c r="BL123" i="15"/>
  <c r="BL122" i="15" s="1"/>
  <c r="AD129" i="14"/>
  <c r="AD123" i="14" s="1"/>
  <c r="AD122" i="14" s="1"/>
  <c r="AD123" i="15"/>
  <c r="AD122" i="15" s="1"/>
  <c r="W129" i="14"/>
  <c r="W123" i="15"/>
  <c r="W122" i="15" s="1"/>
  <c r="BK129" i="14"/>
  <c r="BK123" i="14" s="1"/>
  <c r="BK122" i="14" s="1"/>
  <c r="BK123" i="15"/>
  <c r="BK122" i="15" s="1"/>
  <c r="DT129" i="14"/>
  <c r="DT123" i="14" s="1"/>
  <c r="DT122" i="14" s="1"/>
  <c r="DT123" i="15"/>
  <c r="DT122" i="15" s="1"/>
  <c r="CB129" i="14"/>
  <c r="CB123" i="15"/>
  <c r="CB122" i="15" s="1"/>
  <c r="CS129" i="14"/>
  <c r="CS123" i="14" s="1"/>
  <c r="CS122" i="14" s="1"/>
  <c r="CS123" i="15"/>
  <c r="CS122" i="15" s="1"/>
  <c r="EB129" i="14"/>
  <c r="EB123" i="14" s="1"/>
  <c r="EB122" i="14" s="1"/>
  <c r="EB123" i="15"/>
  <c r="EB122" i="15" s="1"/>
  <c r="AP129" i="14"/>
  <c r="AP123" i="14" s="1"/>
  <c r="AP122" i="14" s="1"/>
  <c r="AP123" i="15"/>
  <c r="AP122" i="15" s="1"/>
  <c r="EI129" i="14"/>
  <c r="EI123" i="14" s="1"/>
  <c r="EI122" i="14" s="1"/>
  <c r="EI123" i="15"/>
  <c r="EI122" i="15" s="1"/>
  <c r="BU129" i="14"/>
  <c r="BU123" i="14" s="1"/>
  <c r="BU122" i="14" s="1"/>
  <c r="BU123" i="15"/>
  <c r="BU122" i="15" s="1"/>
  <c r="DS23" i="22"/>
  <c r="EG8" i="15"/>
  <c r="EG209" i="15"/>
  <c r="EG209" i="14" s="1"/>
  <c r="BI129" i="14"/>
  <c r="BI123" i="14" s="1"/>
  <c r="BI122" i="14" s="1"/>
  <c r="BI123" i="15"/>
  <c r="BI122" i="15" s="1"/>
  <c r="CN129" i="14"/>
  <c r="CN123" i="15"/>
  <c r="CN122" i="15" s="1"/>
  <c r="AS129" i="14"/>
  <c r="AS123" i="14" s="1"/>
  <c r="AS122" i="14" s="1"/>
  <c r="AS123" i="15"/>
  <c r="AS122" i="15" s="1"/>
  <c r="BX129" i="14"/>
  <c r="BX123" i="14" s="1"/>
  <c r="BX122" i="14" s="1"/>
  <c r="BX123" i="15"/>
  <c r="BX122" i="15" s="1"/>
  <c r="DG129" i="14"/>
  <c r="DG123" i="14" s="1"/>
  <c r="DG122" i="14" s="1"/>
  <c r="DG123" i="15"/>
  <c r="DG122" i="15" s="1"/>
  <c r="U129" i="14"/>
  <c r="P129" i="15"/>
  <c r="U123" i="15"/>
  <c r="U122" i="15" s="1"/>
  <c r="DS129" i="14"/>
  <c r="DS123" i="14" s="1"/>
  <c r="DS122" i="14" s="1"/>
  <c r="DS123" i="15"/>
  <c r="DS122" i="15" s="1"/>
  <c r="R14" i="15"/>
  <c r="R32" i="15" s="1"/>
  <c r="P32" i="15"/>
  <c r="D215" i="15"/>
  <c r="BF129" i="14"/>
  <c r="BF123" i="14" s="1"/>
  <c r="BF122" i="14" s="1"/>
  <c r="BF123" i="15"/>
  <c r="BF122" i="15" s="1"/>
  <c r="BE129" i="14"/>
  <c r="BE123" i="14" s="1"/>
  <c r="BE122" i="14" s="1"/>
  <c r="BE123" i="15"/>
  <c r="BE122" i="15" s="1"/>
  <c r="DI129" i="14"/>
  <c r="DI123" i="14" s="1"/>
  <c r="DI122" i="14" s="1"/>
  <c r="DI123" i="15"/>
  <c r="DI122" i="15" s="1"/>
  <c r="BB129" i="14"/>
  <c r="BB123" i="14" s="1"/>
  <c r="BB122" i="14" s="1"/>
  <c r="BB123" i="15"/>
  <c r="BB122" i="15" s="1"/>
  <c r="CK129" i="14"/>
  <c r="CK123" i="15"/>
  <c r="CK122" i="15" s="1"/>
  <c r="EA129" i="14"/>
  <c r="EA123" i="14" s="1"/>
  <c r="EA122" i="14" s="1"/>
  <c r="EA123" i="15"/>
  <c r="EA122" i="15" s="1"/>
  <c r="DC129" i="14"/>
  <c r="DC123" i="15"/>
  <c r="DC122" i="15" s="1"/>
  <c r="EI32" i="14"/>
  <c r="P14" i="14"/>
  <c r="BE120" i="3" l="1"/>
  <c r="EH209" i="15"/>
  <c r="EH209" i="14" s="1"/>
  <c r="BE180" i="15"/>
  <c r="BE180" i="14" s="1"/>
  <c r="AS180" i="15"/>
  <c r="AS180" i="14" s="1"/>
  <c r="AP180" i="15"/>
  <c r="AP180" i="14" s="1"/>
  <c r="CO180" i="15"/>
  <c r="CO180" i="14" s="1"/>
  <c r="CO96" i="14" s="1"/>
  <c r="CO73" i="14" s="1"/>
  <c r="EC180" i="15"/>
  <c r="EC180" i="14" s="1"/>
  <c r="EC96" i="14" s="1"/>
  <c r="EC73" i="14" s="1"/>
  <c r="X180" i="15"/>
  <c r="X180" i="14" s="1"/>
  <c r="X96" i="14" s="1"/>
  <c r="X73" i="14" s="1"/>
  <c r="DA180" i="15"/>
  <c r="DA180" i="14" s="1"/>
  <c r="DA96" i="14" s="1"/>
  <c r="DA73" i="14" s="1"/>
  <c r="EH180" i="15"/>
  <c r="EH180" i="14" s="1"/>
  <c r="EH96" i="14" s="1"/>
  <c r="EH73" i="14" s="1"/>
  <c r="DK180" i="15"/>
  <c r="DK180" i="14" s="1"/>
  <c r="DK96" i="14" s="1"/>
  <c r="DK73" i="14" s="1"/>
  <c r="BL180" i="15"/>
  <c r="BL180" i="14" s="1"/>
  <c r="BL96" i="14" s="1"/>
  <c r="BL73" i="14" s="1"/>
  <c r="AT180" i="15"/>
  <c r="AT180" i="14" s="1"/>
  <c r="CL180" i="15"/>
  <c r="CL180" i="14" s="1"/>
  <c r="CL96" i="14" s="1"/>
  <c r="CL73" i="14" s="1"/>
  <c r="CR180" i="15"/>
  <c r="CR180" i="14" s="1"/>
  <c r="CR96" i="14" s="1"/>
  <c r="CR73" i="14" s="1"/>
  <c r="DO180" i="15"/>
  <c r="DO180" i="14" s="1"/>
  <c r="DO96" i="14" s="1"/>
  <c r="DO73" i="14" s="1"/>
  <c r="EI180" i="15"/>
  <c r="EI180" i="14" s="1"/>
  <c r="EI96" i="14" s="1"/>
  <c r="EI73" i="14" s="1"/>
  <c r="BF180" i="15"/>
  <c r="BF180" i="14" s="1"/>
  <c r="CN180" i="15"/>
  <c r="CN180" i="14" s="1"/>
  <c r="EB180" i="15"/>
  <c r="EB180" i="14" s="1"/>
  <c r="EB96" i="14" s="1"/>
  <c r="EB73" i="14" s="1"/>
  <c r="BC180" i="15"/>
  <c r="BC180" i="14" s="1"/>
  <c r="CI180" i="15"/>
  <c r="CI180" i="14" s="1"/>
  <c r="CI96" i="14" s="1"/>
  <c r="CI73" i="14" s="1"/>
  <c r="AK180" i="15"/>
  <c r="AK180" i="14" s="1"/>
  <c r="AK96" i="14" s="1"/>
  <c r="AK73" i="14" s="1"/>
  <c r="AC180" i="15"/>
  <c r="AC180" i="14" s="1"/>
  <c r="AQ180" i="15"/>
  <c r="AQ180" i="14" s="1"/>
  <c r="BD180" i="15"/>
  <c r="BD180" i="14" s="1"/>
  <c r="Y49" i="13" s="1"/>
  <c r="AO180" i="15"/>
  <c r="AO180" i="14" s="1"/>
  <c r="BP180" i="15"/>
  <c r="BP180" i="14" s="1"/>
  <c r="AK39" i="13"/>
  <c r="CN123" i="14"/>
  <c r="CN122" i="14" s="1"/>
  <c r="CN96" i="14" s="1"/>
  <c r="CN73" i="14" s="1"/>
  <c r="Z180" i="15"/>
  <c r="Z180" i="14" s="1"/>
  <c r="CG180" i="15"/>
  <c r="CG180" i="14" s="1"/>
  <c r="CG96" i="14" s="1"/>
  <c r="CG73" i="14" s="1"/>
  <c r="CX180" i="15"/>
  <c r="CX180" i="14" s="1"/>
  <c r="CX96" i="14" s="1"/>
  <c r="CX73" i="14" s="1"/>
  <c r="V180" i="15"/>
  <c r="V180" i="14" s="1"/>
  <c r="V96" i="14" s="1"/>
  <c r="V73" i="14" s="1"/>
  <c r="DV180" i="15"/>
  <c r="DV180" i="14" s="1"/>
  <c r="DV96" i="14" s="1"/>
  <c r="DV73" i="14" s="1"/>
  <c r="EE180" i="15"/>
  <c r="EE180" i="14" s="1"/>
  <c r="EE96" i="14" s="1"/>
  <c r="EE73" i="14" s="1"/>
  <c r="P39" i="13"/>
  <c r="AC123" i="14"/>
  <c r="AC122" i="14" s="1"/>
  <c r="AC96" i="14" s="1"/>
  <c r="AC73" i="14" s="1"/>
  <c r="Y39" i="13"/>
  <c r="BD123" i="14"/>
  <c r="BD122" i="14" s="1"/>
  <c r="T39" i="13"/>
  <c r="AO123" i="14"/>
  <c r="AO122" i="14" s="1"/>
  <c r="AC39" i="13"/>
  <c r="BP123" i="14"/>
  <c r="BP122" i="14" s="1"/>
  <c r="R14" i="14"/>
  <c r="R32" i="14" s="1"/>
  <c r="P32" i="14"/>
  <c r="E215" i="15"/>
  <c r="D215" i="14"/>
  <c r="E215" i="14" s="1"/>
  <c r="BI180" i="15"/>
  <c r="BI180" i="14" s="1"/>
  <c r="CS180" i="15"/>
  <c r="CS180" i="14" s="1"/>
  <c r="O39" i="13"/>
  <c r="Z123" i="14"/>
  <c r="Z122" i="14" s="1"/>
  <c r="BJ180" i="15"/>
  <c r="BJ180" i="14" s="1"/>
  <c r="DH180" i="15"/>
  <c r="DH180" i="14" s="1"/>
  <c r="DH96" i="14" s="1"/>
  <c r="DH73" i="14" s="1"/>
  <c r="CD180" i="15"/>
  <c r="CD180" i="14" s="1"/>
  <c r="CD96" i="14" s="1"/>
  <c r="CD73" i="14" s="1"/>
  <c r="AA180" i="15"/>
  <c r="AA180" i="14" s="1"/>
  <c r="AA96" i="14" s="1"/>
  <c r="AA73" i="14" s="1"/>
  <c r="DY180" i="15"/>
  <c r="DY180" i="14" s="1"/>
  <c r="DY96" i="14" s="1"/>
  <c r="DY73" i="14" s="1"/>
  <c r="AE180" i="15"/>
  <c r="AE180" i="14" s="1"/>
  <c r="AE96" i="14" s="1"/>
  <c r="AE73" i="14" s="1"/>
  <c r="CJ180" i="15"/>
  <c r="CJ180" i="14" s="1"/>
  <c r="CJ96" i="14" s="1"/>
  <c r="CJ73" i="14" s="1"/>
  <c r="AG180" i="15"/>
  <c r="AG180" i="14" s="1"/>
  <c r="AG96" i="14" s="1"/>
  <c r="AG73" i="14" s="1"/>
  <c r="DI180" i="15"/>
  <c r="DI180" i="14" s="1"/>
  <c r="DI96" i="14" s="1"/>
  <c r="DI73" i="14" s="1"/>
  <c r="F32" i="14"/>
  <c r="E32" i="14" a="1"/>
  <c r="E32" i="14" s="1"/>
  <c r="CS96" i="14"/>
  <c r="CS73" i="14" s="1"/>
  <c r="DN180" i="15"/>
  <c r="DN180" i="14" s="1"/>
  <c r="DN96" i="14" s="1"/>
  <c r="DN73" i="14" s="1"/>
  <c r="AV180" i="15"/>
  <c r="AV180" i="14" s="1"/>
  <c r="AA39" i="13"/>
  <c r="BJ123" i="14"/>
  <c r="BJ122" i="14" s="1"/>
  <c r="DL180" i="15"/>
  <c r="DL180" i="14" s="1"/>
  <c r="DL96" i="14" s="1"/>
  <c r="DL73" i="14" s="1"/>
  <c r="EG180" i="15"/>
  <c r="EG180" i="14" s="1"/>
  <c r="EG96" i="14" s="1"/>
  <c r="EG73" i="14" s="1"/>
  <c r="BM180" i="15"/>
  <c r="BM180" i="14" s="1"/>
  <c r="AI180" i="15"/>
  <c r="AI180" i="14" s="1"/>
  <c r="CB180" i="15"/>
  <c r="CB180" i="14" s="1"/>
  <c r="DB180" i="15"/>
  <c r="DB180" i="14" s="1"/>
  <c r="DB96" i="14" s="1"/>
  <c r="DB73" i="14" s="1"/>
  <c r="AX180" i="15"/>
  <c r="AX180" i="14" s="1"/>
  <c r="BN180" i="15"/>
  <c r="BN180" i="14" s="1"/>
  <c r="BN96" i="14" s="1"/>
  <c r="BN73" i="14" s="1"/>
  <c r="AB39" i="13"/>
  <c r="BM123" i="14"/>
  <c r="BM122" i="14" s="1"/>
  <c r="R39" i="13"/>
  <c r="AI123" i="14"/>
  <c r="AI122" i="14" s="1"/>
  <c r="AY180" i="15"/>
  <c r="AY180" i="14" s="1"/>
  <c r="DQ180" i="15"/>
  <c r="DQ180" i="14" s="1"/>
  <c r="DQ96" i="14" s="1"/>
  <c r="DQ73" i="14" s="1"/>
  <c r="CA180" i="15"/>
  <c r="CA180" i="14" s="1"/>
  <c r="CA96" i="14" s="1"/>
  <c r="CA73" i="14" s="1"/>
  <c r="N39" i="13"/>
  <c r="W123" i="14"/>
  <c r="W122" i="14" s="1"/>
  <c r="AP39" i="13"/>
  <c r="DC123" i="14"/>
  <c r="DC122" i="14" s="1"/>
  <c r="DS180" i="15"/>
  <c r="DS180" i="14" s="1"/>
  <c r="DS96" i="14" s="1"/>
  <c r="DS73" i="14" s="1"/>
  <c r="AG39" i="13"/>
  <c r="CB123" i="14"/>
  <c r="CB122" i="14" s="1"/>
  <c r="DJ180" i="15"/>
  <c r="DJ180" i="14" s="1"/>
  <c r="DJ96" i="14" s="1"/>
  <c r="DJ73" i="14" s="1"/>
  <c r="AJ180" i="15"/>
  <c r="AJ180" i="14" s="1"/>
  <c r="AJ96" i="14" s="1"/>
  <c r="AJ73" i="14" s="1"/>
  <c r="W39" i="13"/>
  <c r="AX123" i="14"/>
  <c r="AX122" i="14" s="1"/>
  <c r="DW180" i="15"/>
  <c r="DW180" i="14" s="1"/>
  <c r="DW96" i="14" s="1"/>
  <c r="DW73" i="14" s="1"/>
  <c r="CV180" i="15"/>
  <c r="CV180" i="14" s="1"/>
  <c r="CV96" i="14" s="1"/>
  <c r="CV73" i="14" s="1"/>
  <c r="AF180" i="15"/>
  <c r="AF180" i="14" s="1"/>
  <c r="CH180" i="15"/>
  <c r="CH180" i="14" s="1"/>
  <c r="EI232" i="15"/>
  <c r="P232" i="15" s="1"/>
  <c r="R232" i="15" s="1"/>
  <c r="P233" i="15"/>
  <c r="R233" i="15" s="1"/>
  <c r="EA180" i="15"/>
  <c r="EA180" i="14" s="1"/>
  <c r="EA96" i="14" s="1"/>
  <c r="EA73" i="14" s="1"/>
  <c r="DT180" i="15"/>
  <c r="DT180" i="14" s="1"/>
  <c r="DT96" i="14" s="1"/>
  <c r="DT73" i="14" s="1"/>
  <c r="BQ180" i="15"/>
  <c r="BQ180" i="14" s="1"/>
  <c r="BQ96" i="14" s="1"/>
  <c r="BQ73" i="14" s="1"/>
  <c r="R13" i="14"/>
  <c r="R31" i="14" s="1"/>
  <c r="P31" i="14"/>
  <c r="DE180" i="15"/>
  <c r="DE180" i="14" s="1"/>
  <c r="DE96" i="14" s="1"/>
  <c r="DE73" i="14" s="1"/>
  <c r="Q39" i="13"/>
  <c r="AF123" i="14"/>
  <c r="AF122" i="14" s="1"/>
  <c r="AI39" i="13"/>
  <c r="CH123" i="14"/>
  <c r="CH122" i="14" s="1"/>
  <c r="DD180" i="15"/>
  <c r="DD180" i="14" s="1"/>
  <c r="DD96" i="14" s="1"/>
  <c r="DD73" i="14" s="1"/>
  <c r="BG180" i="15"/>
  <c r="BG180" i="14" s="1"/>
  <c r="P30" i="14"/>
  <c r="R11" i="14"/>
  <c r="R30" i="14" s="1"/>
  <c r="DU17" i="22"/>
  <c r="DU18" i="22" s="1"/>
  <c r="D16" i="22"/>
  <c r="D17" i="22" s="1"/>
  <c r="DR180" i="15"/>
  <c r="DR180" i="14" s="1"/>
  <c r="DR96" i="14" s="1"/>
  <c r="DR73" i="14" s="1"/>
  <c r="AB180" i="15"/>
  <c r="AB180" i="14" s="1"/>
  <c r="AB96" i="14" s="1"/>
  <c r="AB73" i="14" s="1"/>
  <c r="AW180" i="15"/>
  <c r="AW180" i="14" s="1"/>
  <c r="F31" i="14"/>
  <c r="M30" i="3" s="1"/>
  <c r="E31" i="14" a="1"/>
  <c r="E31" i="14" s="1"/>
  <c r="L30" i="3" s="1"/>
  <c r="CT180" i="15"/>
  <c r="CT180" i="14" s="1"/>
  <c r="BT180" i="15"/>
  <c r="BT180" i="14" s="1"/>
  <c r="BT96" i="14" s="1"/>
  <c r="BT73" i="14" s="1"/>
  <c r="BA180" i="15"/>
  <c r="BA180" i="14" s="1"/>
  <c r="Z39" i="13"/>
  <c r="BG123" i="14"/>
  <c r="BG122" i="14" s="1"/>
  <c r="F30" i="14"/>
  <c r="M26" i="3" s="1"/>
  <c r="E30" i="14" a="1"/>
  <c r="E30" i="14" s="1"/>
  <c r="L26" i="3" s="1"/>
  <c r="U180" i="15"/>
  <c r="CK180" i="15"/>
  <c r="CK180" i="14" s="1"/>
  <c r="R129" i="15"/>
  <c r="R123" i="15" s="1"/>
  <c r="R122" i="15" s="1"/>
  <c r="P123" i="15"/>
  <c r="P122" i="15" s="1"/>
  <c r="D182" i="15" s="1"/>
  <c r="BK180" i="15"/>
  <c r="BK180" i="14" s="1"/>
  <c r="BK96" i="14" s="1"/>
  <c r="BK73" i="14" s="1"/>
  <c r="BR180" i="15"/>
  <c r="BR180" i="14" s="1"/>
  <c r="BR96" i="14" s="1"/>
  <c r="BR73" i="14" s="1"/>
  <c r="AM39" i="13"/>
  <c r="CT123" i="14"/>
  <c r="CT122" i="14" s="1"/>
  <c r="CY180" i="15"/>
  <c r="CY180" i="14" s="1"/>
  <c r="CY96" i="14" s="1"/>
  <c r="CY73" i="14" s="1"/>
  <c r="X39" i="13"/>
  <c r="BA123" i="14"/>
  <c r="BA122" i="14" s="1"/>
  <c r="BV180" i="15"/>
  <c r="BV180" i="14" s="1"/>
  <c r="CE180" i="15"/>
  <c r="CE180" i="14" s="1"/>
  <c r="BW180" i="15"/>
  <c r="BW180" i="14" s="1"/>
  <c r="BW96" i="14" s="1"/>
  <c r="BW73" i="14" s="1"/>
  <c r="AN180" i="15"/>
  <c r="AN180" i="14" s="1"/>
  <c r="DC180" i="15"/>
  <c r="DC180" i="14" s="1"/>
  <c r="AJ39" i="13"/>
  <c r="CK123" i="14"/>
  <c r="CK122" i="14" s="1"/>
  <c r="P129" i="14"/>
  <c r="M39" i="13"/>
  <c r="U123" i="14"/>
  <c r="U122" i="14" s="1"/>
  <c r="BY180" i="15"/>
  <c r="BY180" i="14" s="1"/>
  <c r="BH180" i="15"/>
  <c r="BH180" i="14" s="1"/>
  <c r="BS180" i="15"/>
  <c r="BS180" i="14" s="1"/>
  <c r="DP180" i="15"/>
  <c r="DP180" i="14" s="1"/>
  <c r="DP96" i="14" s="1"/>
  <c r="DP73" i="14" s="1"/>
  <c r="CZ180" i="15"/>
  <c r="CZ180" i="14" s="1"/>
  <c r="AO49" i="13" s="1"/>
  <c r="AE39" i="13"/>
  <c r="BV123" i="14"/>
  <c r="BV122" i="14" s="1"/>
  <c r="AH39" i="13"/>
  <c r="CE123" i="14"/>
  <c r="CE122" i="14" s="1"/>
  <c r="DZ180" i="15"/>
  <c r="DZ180" i="14" s="1"/>
  <c r="DZ96" i="14" s="1"/>
  <c r="DZ73" i="14" s="1"/>
  <c r="BB180" i="15"/>
  <c r="BB180" i="14" s="1"/>
  <c r="DG180" i="15"/>
  <c r="DG180" i="14" s="1"/>
  <c r="DG96" i="14" s="1"/>
  <c r="DG73" i="14" s="1"/>
  <c r="BU180" i="15"/>
  <c r="BU180" i="14" s="1"/>
  <c r="BU96" i="14" s="1"/>
  <c r="BU73" i="14" s="1"/>
  <c r="AF39" i="13"/>
  <c r="BY123" i="14"/>
  <c r="BY122" i="14" s="1"/>
  <c r="CC180" i="15"/>
  <c r="CC180" i="14" s="1"/>
  <c r="CC96" i="14" s="1"/>
  <c r="CC73" i="14" s="1"/>
  <c r="AD39" i="13"/>
  <c r="BS123" i="14"/>
  <c r="BS122" i="14" s="1"/>
  <c r="CP180" i="15"/>
  <c r="CP180" i="14" s="1"/>
  <c r="CP96" i="14" s="1"/>
  <c r="CP73" i="14" s="1"/>
  <c r="DF180" i="15"/>
  <c r="DF180" i="14" s="1"/>
  <c r="E214" i="15"/>
  <c r="D214" i="14"/>
  <c r="E214" i="14" s="1"/>
  <c r="AO39" i="13"/>
  <c r="CZ123" i="14"/>
  <c r="CZ122" i="14" s="1"/>
  <c r="AL180" i="15"/>
  <c r="AL180" i="14" s="1"/>
  <c r="Y180" i="15"/>
  <c r="Y180" i="14" s="1"/>
  <c r="Y96" i="14" s="1"/>
  <c r="Y73" i="14" s="1"/>
  <c r="CU180" i="15"/>
  <c r="CU180" i="14" s="1"/>
  <c r="CU96" i="14" s="1"/>
  <c r="CU73" i="14" s="1"/>
  <c r="BX180" i="15"/>
  <c r="BX180" i="14" s="1"/>
  <c r="BX96" i="14" s="1"/>
  <c r="BX73" i="14" s="1"/>
  <c r="W180" i="15"/>
  <c r="W180" i="14" s="1"/>
  <c r="ED180" i="15"/>
  <c r="ED180" i="14" s="1"/>
  <c r="ED96" i="14" s="1"/>
  <c r="ED73" i="14" s="1"/>
  <c r="BZ180" i="15"/>
  <c r="BZ180" i="14" s="1"/>
  <c r="BZ96" i="14" s="1"/>
  <c r="BZ73" i="14" s="1"/>
  <c r="AQ39" i="13"/>
  <c r="DF123" i="14"/>
  <c r="DF122" i="14" s="1"/>
  <c r="CW180" i="15"/>
  <c r="CW180" i="14" s="1"/>
  <c r="AZ180" i="15"/>
  <c r="AZ180" i="14" s="1"/>
  <c r="S39" i="13"/>
  <c r="AL123" i="14"/>
  <c r="AL122" i="14" s="1"/>
  <c r="P231" i="15"/>
  <c r="R231" i="15" s="1"/>
  <c r="CQ180" i="15"/>
  <c r="CQ180" i="14" s="1"/>
  <c r="AL49" i="13" s="1"/>
  <c r="AH180" i="15"/>
  <c r="AH180" i="14" s="1"/>
  <c r="AH96" i="14" s="1"/>
  <c r="AH73" i="14" s="1"/>
  <c r="AR180" i="15"/>
  <c r="AR180" i="14" s="1"/>
  <c r="AN39" i="13"/>
  <c r="CW123" i="14"/>
  <c r="CW122" i="14" s="1"/>
  <c r="CF180" i="15"/>
  <c r="CF180" i="14" s="1"/>
  <c r="CF96" i="14" s="1"/>
  <c r="CF73" i="14" s="1"/>
  <c r="DM180" i="15"/>
  <c r="DM180" i="14" s="1"/>
  <c r="DM96" i="14" s="1"/>
  <c r="DM73" i="14" s="1"/>
  <c r="AU180" i="15"/>
  <c r="AU180" i="14" s="1"/>
  <c r="V49" i="13" s="1"/>
  <c r="CM180" i="15"/>
  <c r="CM180" i="14" s="1"/>
  <c r="CM96" i="14" s="1"/>
  <c r="CM73" i="14" s="1"/>
  <c r="AD180" i="15"/>
  <c r="AD180" i="14" s="1"/>
  <c r="AD96" i="14" s="1"/>
  <c r="AD73" i="14" s="1"/>
  <c r="AM180" i="15"/>
  <c r="AM180" i="14" s="1"/>
  <c r="BE121" i="3"/>
  <c r="AL39" i="13"/>
  <c r="CQ123" i="14"/>
  <c r="CQ122" i="14" s="1"/>
  <c r="DX180" i="15"/>
  <c r="DX180" i="14" s="1"/>
  <c r="DX96" i="14" s="1"/>
  <c r="DX73" i="14" s="1"/>
  <c r="U39" i="13"/>
  <c r="AR123" i="14"/>
  <c r="AR122" i="14" s="1"/>
  <c r="BO180" i="15"/>
  <c r="BO180" i="14" s="1"/>
  <c r="BO96" i="14" s="1"/>
  <c r="BO73" i="14" s="1"/>
  <c r="DU180" i="15"/>
  <c r="DU180" i="14" s="1"/>
  <c r="DU96" i="14" s="1"/>
  <c r="DU73" i="14" s="1"/>
  <c r="EF180" i="15"/>
  <c r="EF180" i="14" s="1"/>
  <c r="EF96" i="14" s="1"/>
  <c r="EF73" i="14" s="1"/>
  <c r="V39" i="13"/>
  <c r="AU123" i="14"/>
  <c r="AU122" i="14" s="1"/>
  <c r="DF96" i="14" l="1"/>
  <c r="DF73" i="14" s="1"/>
  <c r="CT96" i="14"/>
  <c r="CT73" i="14" s="1"/>
  <c r="BY96" i="15"/>
  <c r="BY73" i="15" s="1"/>
  <c r="BK30" i="22" s="1"/>
  <c r="AE96" i="15"/>
  <c r="AE73" i="15" s="1"/>
  <c r="Q30" i="22" s="1"/>
  <c r="Y96" i="15"/>
  <c r="Y73" i="15" s="1"/>
  <c r="K30" i="22" s="1"/>
  <c r="AN49" i="13"/>
  <c r="CO96" i="15"/>
  <c r="CO73" i="15" s="1"/>
  <c r="CA30" i="22" s="1"/>
  <c r="AP49" i="13"/>
  <c r="DU96" i="15"/>
  <c r="DU73" i="15" s="1"/>
  <c r="DG30" i="22" s="1"/>
  <c r="DG31" i="22" s="1"/>
  <c r="BK96" i="15"/>
  <c r="BK73" i="15" s="1"/>
  <c r="AW30" i="22" s="1"/>
  <c r="U49" i="13"/>
  <c r="EG96" i="15"/>
  <c r="EG73" i="15" s="1"/>
  <c r="DS30" i="22" s="1"/>
  <c r="DS31" i="22" s="1"/>
  <c r="AI49" i="13"/>
  <c r="AI25" i="13" s="1"/>
  <c r="DI96" i="15"/>
  <c r="DI73" i="15" s="1"/>
  <c r="CU30" i="22" s="1"/>
  <c r="BY96" i="14"/>
  <c r="BY73" i="14" s="1"/>
  <c r="AI96" i="14"/>
  <c r="AI73" i="14" s="1"/>
  <c r="S49" i="13"/>
  <c r="BV96" i="14"/>
  <c r="BV73" i="14" s="1"/>
  <c r="AG96" i="15"/>
  <c r="AG73" i="15" s="1"/>
  <c r="S30" i="22" s="1"/>
  <c r="CD96" i="15"/>
  <c r="CD73" i="15" s="1"/>
  <c r="BP30" i="22" s="1"/>
  <c r="CQ96" i="15"/>
  <c r="CQ73" i="15" s="1"/>
  <c r="CC30" i="22" s="1"/>
  <c r="CQ96" i="14"/>
  <c r="CQ73" i="14" s="1"/>
  <c r="CU96" i="15"/>
  <c r="CU73" i="15" s="1"/>
  <c r="CG30" i="22" s="1"/>
  <c r="AL25" i="13"/>
  <c r="AK96" i="15"/>
  <c r="AK73" i="15" s="1"/>
  <c r="W30" i="22" s="1"/>
  <c r="ED96" i="15"/>
  <c r="ED73" i="15" s="1"/>
  <c r="DP30" i="22" s="1"/>
  <c r="DP31" i="22" s="1"/>
  <c r="AJ49" i="13"/>
  <c r="AJ25" i="13" s="1"/>
  <c r="CS96" i="15"/>
  <c r="CS73" i="15" s="1"/>
  <c r="CE30" i="22" s="1"/>
  <c r="AI96" i="15"/>
  <c r="AI73" i="15" s="1"/>
  <c r="U30" i="22" s="1"/>
  <c r="BW96" i="15"/>
  <c r="BW73" i="15" s="1"/>
  <c r="BI30" i="22" s="1"/>
  <c r="CG96" i="15"/>
  <c r="CG73" i="15" s="1"/>
  <c r="BS30" i="22" s="1"/>
  <c r="AD49" i="13"/>
  <c r="AD25" i="13" s="1"/>
  <c r="DW96" i="15"/>
  <c r="DW73" i="15" s="1"/>
  <c r="DI30" i="22" s="1"/>
  <c r="DI31" i="22" s="1"/>
  <c r="BP96" i="14"/>
  <c r="BP73" i="14" s="1"/>
  <c r="EI96" i="15"/>
  <c r="EI73" i="15" s="1"/>
  <c r="DU30" i="22" s="1"/>
  <c r="DU31" i="22" s="1"/>
  <c r="AA96" i="15"/>
  <c r="AA73" i="15" s="1"/>
  <c r="M30" i="22" s="1"/>
  <c r="V96" i="15"/>
  <c r="V73" i="15" s="1"/>
  <c r="H30" i="22" s="1"/>
  <c r="EF96" i="15"/>
  <c r="EF73" i="15" s="1"/>
  <c r="DR30" i="22" s="1"/>
  <c r="DR31" i="22" s="1"/>
  <c r="CM96" i="15"/>
  <c r="CM73" i="15" s="1"/>
  <c r="BY30" i="22" s="1"/>
  <c r="BU96" i="15"/>
  <c r="BU73" i="15" s="1"/>
  <c r="BG30" i="22" s="1"/>
  <c r="DN96" i="15"/>
  <c r="DN73" i="15" s="1"/>
  <c r="CZ30" i="22" s="1"/>
  <c r="CZ31" i="22" s="1"/>
  <c r="X49" i="13"/>
  <c r="CF96" i="15"/>
  <c r="CF73" i="15" s="1"/>
  <c r="BR30" i="22" s="1"/>
  <c r="AM49" i="13"/>
  <c r="AM25" i="13" s="1"/>
  <c r="CA96" i="15"/>
  <c r="CA73" i="15" s="1"/>
  <c r="BM30" i="22" s="1"/>
  <c r="DH96" i="15"/>
  <c r="DH73" i="15" s="1"/>
  <c r="CT30" i="22" s="1"/>
  <c r="AO25" i="13"/>
  <c r="DA96" i="15"/>
  <c r="DA73" i="15" s="1"/>
  <c r="CM30" i="22" s="1"/>
  <c r="BM96" i="15"/>
  <c r="BM73" i="15" s="1"/>
  <c r="AY30" i="22" s="1"/>
  <c r="BJ96" i="15"/>
  <c r="BJ73" i="15" s="1"/>
  <c r="AV30" i="22" s="1"/>
  <c r="CK96" i="14"/>
  <c r="CK73" i="14" s="1"/>
  <c r="BP96" i="15"/>
  <c r="BP73" i="15" s="1"/>
  <c r="BB30" i="22" s="1"/>
  <c r="AH96" i="15"/>
  <c r="AH73" i="15" s="1"/>
  <c r="T30" i="22" s="1"/>
  <c r="CP96" i="15"/>
  <c r="CP73" i="15" s="1"/>
  <c r="CB30" i="22" s="1"/>
  <c r="BM96" i="14"/>
  <c r="BM73" i="14" s="1"/>
  <c r="N49" i="13"/>
  <c r="N25" i="13" s="1"/>
  <c r="BS96" i="14"/>
  <c r="BS73" i="14" s="1"/>
  <c r="DR96" i="15"/>
  <c r="DR73" i="15" s="1"/>
  <c r="DD30" i="22" s="1"/>
  <c r="DD31" i="22" s="1"/>
  <c r="DJ96" i="15"/>
  <c r="DJ73" i="15" s="1"/>
  <c r="CV30" i="22" s="1"/>
  <c r="CB96" i="14"/>
  <c r="CB73" i="14" s="1"/>
  <c r="DY96" i="15"/>
  <c r="DY73" i="15" s="1"/>
  <c r="DK30" i="22" s="1"/>
  <c r="DK31" i="22" s="1"/>
  <c r="DV96" i="15"/>
  <c r="DV73" i="15" s="1"/>
  <c r="DH30" i="22" s="1"/>
  <c r="DH31" i="22" s="1"/>
  <c r="CE96" i="15"/>
  <c r="CE73" i="15" s="1"/>
  <c r="BQ30" i="22" s="1"/>
  <c r="EA96" i="15"/>
  <c r="EA73" i="15" s="1"/>
  <c r="DM30" i="22" s="1"/>
  <c r="DM31" i="22" s="1"/>
  <c r="BJ96" i="14"/>
  <c r="BJ73" i="14" s="1"/>
  <c r="DO96" i="15"/>
  <c r="DO73" i="15" s="1"/>
  <c r="DA30" i="22" s="1"/>
  <c r="DA31" i="22" s="1"/>
  <c r="AQ49" i="13"/>
  <c r="AQ25" i="13" s="1"/>
  <c r="AL182" i="15"/>
  <c r="AM182" i="15"/>
  <c r="AN182" i="15"/>
  <c r="AO182" i="15"/>
  <c r="AP182" i="15"/>
  <c r="AQ182" i="15"/>
  <c r="AR182" i="15"/>
  <c r="AS182" i="15"/>
  <c r="AT182" i="15"/>
  <c r="AU182" i="15"/>
  <c r="AV182" i="15"/>
  <c r="AW182" i="15"/>
  <c r="AX182" i="15"/>
  <c r="AY182" i="15"/>
  <c r="AZ182" i="15"/>
  <c r="BA182" i="15"/>
  <c r="BB182" i="15"/>
  <c r="BC182" i="15"/>
  <c r="BD182" i="15"/>
  <c r="BE182" i="15"/>
  <c r="BF182" i="15"/>
  <c r="BG182" i="15"/>
  <c r="BH182" i="15"/>
  <c r="BI182" i="15"/>
  <c r="DF96" i="15"/>
  <c r="DF73" i="15" s="1"/>
  <c r="CR30" i="22" s="1"/>
  <c r="BS96" i="15"/>
  <c r="BS73" i="15" s="1"/>
  <c r="BE30" i="22" s="1"/>
  <c r="Z96" i="14"/>
  <c r="Z73" i="14" s="1"/>
  <c r="Z96" i="15"/>
  <c r="Z73" i="15" s="1"/>
  <c r="L30" i="22" s="1"/>
  <c r="O49" i="13"/>
  <c r="O25" i="13" s="1"/>
  <c r="CW96" i="15"/>
  <c r="CW73" i="15" s="1"/>
  <c r="CI30" i="22" s="1"/>
  <c r="BX96" i="15"/>
  <c r="BX73" i="15" s="1"/>
  <c r="BJ30" i="22" s="1"/>
  <c r="DZ96" i="15"/>
  <c r="DZ73" i="15" s="1"/>
  <c r="DL30" i="22" s="1"/>
  <c r="DL31" i="22" s="1"/>
  <c r="C18" i="22"/>
  <c r="C3" i="22" s="1"/>
  <c r="CH96" i="15"/>
  <c r="CH73" i="15" s="1"/>
  <c r="BT30" i="22" s="1"/>
  <c r="BL96" i="15"/>
  <c r="BL73" i="15" s="1"/>
  <c r="AX30" i="22" s="1"/>
  <c r="EC96" i="15"/>
  <c r="EC73" i="15" s="1"/>
  <c r="DO30" i="22" s="1"/>
  <c r="DO31" i="22" s="1"/>
  <c r="EE96" i="15"/>
  <c r="EE73" i="15" s="1"/>
  <c r="DQ30" i="22" s="1"/>
  <c r="DQ31" i="22" s="1"/>
  <c r="AH49" i="13"/>
  <c r="AH25" i="13" s="1"/>
  <c r="BT96" i="15"/>
  <c r="BT73" i="15" s="1"/>
  <c r="BF30" i="22" s="1"/>
  <c r="Q49" i="13"/>
  <c r="Q25" i="13" s="1"/>
  <c r="AD96" i="15"/>
  <c r="AD73" i="15" s="1"/>
  <c r="P30" i="22" s="1"/>
  <c r="BO96" i="15"/>
  <c r="BO73" i="15" s="1"/>
  <c r="BA30" i="22" s="1"/>
  <c r="CC96" i="15"/>
  <c r="CC73" i="15" s="1"/>
  <c r="BO30" i="22" s="1"/>
  <c r="CE96" i="14"/>
  <c r="CE73" i="14" s="1"/>
  <c r="AF49" i="13"/>
  <c r="AF25" i="13" s="1"/>
  <c r="BV96" i="15"/>
  <c r="BV73" i="15" s="1"/>
  <c r="BH30" i="22" s="1"/>
  <c r="BQ96" i="15"/>
  <c r="BQ73" i="15" s="1"/>
  <c r="BC30" i="22" s="1"/>
  <c r="AF96" i="15"/>
  <c r="AF73" i="15" s="1"/>
  <c r="R30" i="22" s="1"/>
  <c r="DS96" i="15"/>
  <c r="DS73" i="15" s="1"/>
  <c r="DE30" i="22" s="1"/>
  <c r="DE31" i="22" s="1"/>
  <c r="BN96" i="15"/>
  <c r="BN73" i="15" s="1"/>
  <c r="AZ30" i="22" s="1"/>
  <c r="R49" i="13"/>
  <c r="R25" i="13" s="1"/>
  <c r="AE49" i="13"/>
  <c r="AE25" i="13" s="1"/>
  <c r="CT96" i="15"/>
  <c r="CT73" i="15" s="1"/>
  <c r="CF30" i="22" s="1"/>
  <c r="Z49" i="13"/>
  <c r="DC96" i="14"/>
  <c r="DC73" i="14" s="1"/>
  <c r="AC49" i="13"/>
  <c r="AC25" i="13" s="1"/>
  <c r="CI96" i="15"/>
  <c r="CI73" i="15" s="1"/>
  <c r="BU30" i="22" s="1"/>
  <c r="AP25" i="13"/>
  <c r="T215" i="15"/>
  <c r="T215" i="14" s="1"/>
  <c r="S215" i="15"/>
  <c r="U215" i="15"/>
  <c r="U215" i="14" s="1"/>
  <c r="V215" i="15"/>
  <c r="V215" i="14" s="1"/>
  <c r="W215" i="15"/>
  <c r="W215" i="14" s="1"/>
  <c r="X215" i="15"/>
  <c r="X215" i="14" s="1"/>
  <c r="Y215" i="15"/>
  <c r="Y215" i="14" s="1"/>
  <c r="Z215" i="15"/>
  <c r="Z215" i="14" s="1"/>
  <c r="AA215" i="15"/>
  <c r="AA215" i="14" s="1"/>
  <c r="AB215" i="15"/>
  <c r="AB215" i="14" s="1"/>
  <c r="AC215" i="15"/>
  <c r="AC215" i="14" s="1"/>
  <c r="AD215" i="15"/>
  <c r="AD215" i="14" s="1"/>
  <c r="AE215" i="15"/>
  <c r="AE215" i="14" s="1"/>
  <c r="AF215" i="15"/>
  <c r="AF215" i="14" s="1"/>
  <c r="AG215" i="15"/>
  <c r="AG215" i="14" s="1"/>
  <c r="AH215" i="15"/>
  <c r="AH215" i="14" s="1"/>
  <c r="AI215" i="15"/>
  <c r="AI215" i="14" s="1"/>
  <c r="AJ215" i="15"/>
  <c r="AJ215" i="14" s="1"/>
  <c r="AK215" i="15"/>
  <c r="AK215" i="14" s="1"/>
  <c r="AL215" i="15"/>
  <c r="AL215" i="14" s="1"/>
  <c r="AM215" i="15"/>
  <c r="AM215" i="14" s="1"/>
  <c r="AN215" i="15"/>
  <c r="AN215" i="14" s="1"/>
  <c r="AO215" i="15"/>
  <c r="AO215" i="14" s="1"/>
  <c r="AP215" i="15"/>
  <c r="AP215" i="14" s="1"/>
  <c r="AQ215" i="15"/>
  <c r="AQ215" i="14" s="1"/>
  <c r="AR215" i="15"/>
  <c r="AR215" i="14" s="1"/>
  <c r="AS215" i="15"/>
  <c r="AS215" i="14" s="1"/>
  <c r="AT215" i="15"/>
  <c r="AT215" i="14" s="1"/>
  <c r="AU215" i="15"/>
  <c r="AU215" i="14" s="1"/>
  <c r="AV215" i="15"/>
  <c r="AV215" i="14" s="1"/>
  <c r="AW215" i="15"/>
  <c r="AW215" i="14" s="1"/>
  <c r="AX215" i="15"/>
  <c r="AX215" i="14" s="1"/>
  <c r="AY215" i="15"/>
  <c r="AY215" i="14" s="1"/>
  <c r="AZ215" i="15"/>
  <c r="AZ215" i="14" s="1"/>
  <c r="BA215" i="15"/>
  <c r="BA215" i="14" s="1"/>
  <c r="BB215" i="15"/>
  <c r="BB215" i="14" s="1"/>
  <c r="BC215" i="15"/>
  <c r="BC215" i="14" s="1"/>
  <c r="BD215" i="15"/>
  <c r="BD215" i="14" s="1"/>
  <c r="BE215" i="15"/>
  <c r="BE215" i="14" s="1"/>
  <c r="BF215" i="15"/>
  <c r="BF215" i="14" s="1"/>
  <c r="BG215" i="15"/>
  <c r="BG215" i="14" s="1"/>
  <c r="BH215" i="15"/>
  <c r="BH215" i="14" s="1"/>
  <c r="BI215" i="15"/>
  <c r="BI215" i="14" s="1"/>
  <c r="BJ215" i="15"/>
  <c r="BJ215" i="14" s="1"/>
  <c r="BK215" i="15"/>
  <c r="BK215" i="14" s="1"/>
  <c r="BL215" i="15"/>
  <c r="BL215" i="14" s="1"/>
  <c r="BM215" i="15"/>
  <c r="BM215" i="14" s="1"/>
  <c r="BN215" i="15"/>
  <c r="BN215" i="14" s="1"/>
  <c r="BO215" i="15"/>
  <c r="BO215" i="14" s="1"/>
  <c r="BP215" i="15"/>
  <c r="BP215" i="14" s="1"/>
  <c r="BQ215" i="15"/>
  <c r="BQ215" i="14" s="1"/>
  <c r="BR215" i="15"/>
  <c r="BR215" i="14" s="1"/>
  <c r="BS215" i="15"/>
  <c r="BS215" i="14" s="1"/>
  <c r="BT215" i="15"/>
  <c r="BT215" i="14" s="1"/>
  <c r="BU215" i="15"/>
  <c r="BU215" i="14" s="1"/>
  <c r="BV215" i="15"/>
  <c r="BV215" i="14" s="1"/>
  <c r="BW215" i="15"/>
  <c r="BW215" i="14" s="1"/>
  <c r="BX215" i="15"/>
  <c r="BX215" i="14" s="1"/>
  <c r="BY215" i="15"/>
  <c r="BY215" i="14" s="1"/>
  <c r="BZ215" i="15"/>
  <c r="BZ215" i="14" s="1"/>
  <c r="CA215" i="15"/>
  <c r="CA215" i="14" s="1"/>
  <c r="CB215" i="15"/>
  <c r="CB215" i="14" s="1"/>
  <c r="CC215" i="15"/>
  <c r="CC215" i="14" s="1"/>
  <c r="CD215" i="15"/>
  <c r="CD215" i="14" s="1"/>
  <c r="CE215" i="15"/>
  <c r="CE215" i="14" s="1"/>
  <c r="CF215" i="15"/>
  <c r="CF215" i="14" s="1"/>
  <c r="CG215" i="15"/>
  <c r="CG215" i="14" s="1"/>
  <c r="CH215" i="15"/>
  <c r="CH215" i="14" s="1"/>
  <c r="CI215" i="15"/>
  <c r="CI215" i="14" s="1"/>
  <c r="CJ215" i="15"/>
  <c r="CJ215" i="14" s="1"/>
  <c r="CK215" i="15"/>
  <c r="CK215" i="14" s="1"/>
  <c r="CL215" i="15"/>
  <c r="CL215" i="14" s="1"/>
  <c r="CM215" i="15"/>
  <c r="CM215" i="14" s="1"/>
  <c r="CN215" i="15"/>
  <c r="CN215" i="14" s="1"/>
  <c r="CO215" i="15"/>
  <c r="CO215" i="14" s="1"/>
  <c r="CP215" i="15"/>
  <c r="CP215" i="14" s="1"/>
  <c r="CQ215" i="15"/>
  <c r="CQ215" i="14" s="1"/>
  <c r="CR215" i="15"/>
  <c r="CR215" i="14" s="1"/>
  <c r="CS215" i="15"/>
  <c r="CS215" i="14" s="1"/>
  <c r="CT215" i="15"/>
  <c r="CT215" i="14" s="1"/>
  <c r="CU215" i="15"/>
  <c r="CU215" i="14" s="1"/>
  <c r="CV215" i="15"/>
  <c r="CV215" i="14" s="1"/>
  <c r="CW215" i="15"/>
  <c r="CW215" i="14" s="1"/>
  <c r="CX215" i="15"/>
  <c r="CX215" i="14" s="1"/>
  <c r="CY215" i="15"/>
  <c r="CY215" i="14" s="1"/>
  <c r="CZ215" i="15"/>
  <c r="CZ215" i="14" s="1"/>
  <c r="DA215" i="15"/>
  <c r="DA215" i="14" s="1"/>
  <c r="DB215" i="15"/>
  <c r="DB215" i="14" s="1"/>
  <c r="DC215" i="15"/>
  <c r="DC215" i="14" s="1"/>
  <c r="DD215" i="15"/>
  <c r="DD215" i="14" s="1"/>
  <c r="DE215" i="15"/>
  <c r="DE215" i="14" s="1"/>
  <c r="DF215" i="15"/>
  <c r="DF215" i="14" s="1"/>
  <c r="DG215" i="15"/>
  <c r="DG215" i="14" s="1"/>
  <c r="DH215" i="15"/>
  <c r="DH215" i="14" s="1"/>
  <c r="DI215" i="15"/>
  <c r="DI215" i="14" s="1"/>
  <c r="DJ215" i="15"/>
  <c r="DJ215" i="14" s="1"/>
  <c r="DK215" i="15"/>
  <c r="DK215" i="14" s="1"/>
  <c r="DL215" i="15"/>
  <c r="DL215" i="14" s="1"/>
  <c r="DM215" i="15"/>
  <c r="DM215" i="14" s="1"/>
  <c r="DN215" i="15"/>
  <c r="DN215" i="14" s="1"/>
  <c r="DO215" i="15"/>
  <c r="DO215" i="14" s="1"/>
  <c r="DP215" i="15"/>
  <c r="DP215" i="14" s="1"/>
  <c r="DQ215" i="15"/>
  <c r="DQ215" i="14" s="1"/>
  <c r="DR215" i="15"/>
  <c r="DR215" i="14" s="1"/>
  <c r="DS215" i="15"/>
  <c r="DS215" i="14" s="1"/>
  <c r="DT215" i="15"/>
  <c r="DT215" i="14" s="1"/>
  <c r="DU215" i="15"/>
  <c r="DU215" i="14" s="1"/>
  <c r="DV215" i="15"/>
  <c r="DV215" i="14" s="1"/>
  <c r="DW215" i="15"/>
  <c r="DW215" i="14" s="1"/>
  <c r="DX215" i="15"/>
  <c r="DX215" i="14" s="1"/>
  <c r="DY215" i="15"/>
  <c r="DY215" i="14" s="1"/>
  <c r="DZ215" i="15"/>
  <c r="DZ215" i="14" s="1"/>
  <c r="EA215" i="15"/>
  <c r="EA215" i="14" s="1"/>
  <c r="EB215" i="15"/>
  <c r="EB215" i="14" s="1"/>
  <c r="EC215" i="15"/>
  <c r="EC215" i="14" s="1"/>
  <c r="ED215" i="15"/>
  <c r="ED215" i="14" s="1"/>
  <c r="EE215" i="15"/>
  <c r="EE215" i="14" s="1"/>
  <c r="EF215" i="15"/>
  <c r="EF215" i="14" s="1"/>
  <c r="EG215" i="15"/>
  <c r="EG215" i="14" s="1"/>
  <c r="EH215" i="15"/>
  <c r="EH215" i="14" s="1"/>
  <c r="EI215" i="15"/>
  <c r="EI215" i="14" s="1"/>
  <c r="DK96" i="15"/>
  <c r="DK73" i="15" s="1"/>
  <c r="CW30" i="22" s="1"/>
  <c r="BZ96" i="15"/>
  <c r="BZ73" i="15" s="1"/>
  <c r="BL30" i="22" s="1"/>
  <c r="CK96" i="15"/>
  <c r="CK73" i="15" s="1"/>
  <c r="BW30" i="22" s="1"/>
  <c r="DD96" i="15"/>
  <c r="DD73" i="15" s="1"/>
  <c r="CP30" i="22" s="1"/>
  <c r="DT96" i="15"/>
  <c r="DT73" i="15" s="1"/>
  <c r="DF30" i="22" s="1"/>
  <c r="DF31" i="22" s="1"/>
  <c r="CV96" i="15"/>
  <c r="CV73" i="15" s="1"/>
  <c r="CH30" i="22" s="1"/>
  <c r="W96" i="14"/>
  <c r="W73" i="14" s="1"/>
  <c r="AB49" i="13"/>
  <c r="AB25" i="13" s="1"/>
  <c r="EH96" i="15"/>
  <c r="EH73" i="15" s="1"/>
  <c r="DT30" i="22" s="1"/>
  <c r="DT31" i="22" s="1"/>
  <c r="I39" i="13"/>
  <c r="U180" i="14"/>
  <c r="U96" i="14" s="1"/>
  <c r="U73" i="14" s="1"/>
  <c r="P180" i="15"/>
  <c r="W49" i="13"/>
  <c r="T49" i="13"/>
  <c r="DX96" i="15"/>
  <c r="DX73" i="15" s="1"/>
  <c r="DJ30" i="22" s="1"/>
  <c r="DJ31" i="22" s="1"/>
  <c r="DM96" i="15"/>
  <c r="DM73" i="15" s="1"/>
  <c r="CY30" i="22" s="1"/>
  <c r="CY31" i="22" s="1"/>
  <c r="EI230" i="15"/>
  <c r="CZ96" i="14"/>
  <c r="CZ73" i="14" s="1"/>
  <c r="CZ96" i="15"/>
  <c r="CZ73" i="15" s="1"/>
  <c r="CL30" i="22" s="1"/>
  <c r="R129" i="14"/>
  <c r="R123" i="14" s="1"/>
  <c r="R122" i="14" s="1"/>
  <c r="P123" i="14"/>
  <c r="P122" i="14" s="1"/>
  <c r="CY96" i="15"/>
  <c r="CY73" i="15" s="1"/>
  <c r="CK30" i="22" s="1"/>
  <c r="U96" i="15"/>
  <c r="U73" i="15" s="1"/>
  <c r="G30" i="22" s="1"/>
  <c r="CH96" i="14"/>
  <c r="CH73" i="14" s="1"/>
  <c r="DB96" i="15"/>
  <c r="DB73" i="15" s="1"/>
  <c r="CN30" i="22" s="1"/>
  <c r="CX96" i="15"/>
  <c r="CX73" i="15" s="1"/>
  <c r="CJ30" i="22" s="1"/>
  <c r="CR96" i="15"/>
  <c r="CR73" i="15" s="1"/>
  <c r="CD30" i="22" s="1"/>
  <c r="W96" i="15"/>
  <c r="W73" i="15" s="1"/>
  <c r="I30" i="22" s="1"/>
  <c r="DG96" i="15"/>
  <c r="DG73" i="15" s="1"/>
  <c r="CS30" i="22" s="1"/>
  <c r="DP96" i="15"/>
  <c r="DP73" i="15" s="1"/>
  <c r="DB30" i="22" s="1"/>
  <c r="DB31" i="22" s="1"/>
  <c r="AF96" i="14"/>
  <c r="AF73" i="14" s="1"/>
  <c r="DQ96" i="15"/>
  <c r="DQ73" i="15" s="1"/>
  <c r="DC30" i="22" s="1"/>
  <c r="DC31" i="22" s="1"/>
  <c r="DL96" i="15"/>
  <c r="DL73" i="15" s="1"/>
  <c r="CX30" i="22" s="1"/>
  <c r="CX31" i="22" s="1"/>
  <c r="EB96" i="15"/>
  <c r="EB73" i="15" s="1"/>
  <c r="DN30" i="22" s="1"/>
  <c r="DN31" i="22" s="1"/>
  <c r="CL96" i="15"/>
  <c r="CL73" i="15" s="1"/>
  <c r="BX30" i="22" s="1"/>
  <c r="X96" i="15"/>
  <c r="X73" i="15" s="1"/>
  <c r="J30" i="22" s="1"/>
  <c r="AK49" i="13"/>
  <c r="AK25" i="13" s="1"/>
  <c r="CW96" i="14"/>
  <c r="CW73" i="14" s="1"/>
  <c r="S214" i="15"/>
  <c r="T214" i="15"/>
  <c r="T214" i="14" s="1"/>
  <c r="U214" i="15"/>
  <c r="U214" i="14" s="1"/>
  <c r="V214" i="15"/>
  <c r="V214" i="14" s="1"/>
  <c r="W214" i="15"/>
  <c r="W214" i="14" s="1"/>
  <c r="X214" i="15"/>
  <c r="X214" i="14" s="1"/>
  <c r="Y214" i="15"/>
  <c r="Y214" i="14" s="1"/>
  <c r="Z214" i="15"/>
  <c r="Z214" i="14" s="1"/>
  <c r="AA214" i="15"/>
  <c r="AA214" i="14" s="1"/>
  <c r="AB214" i="15"/>
  <c r="AB214" i="14" s="1"/>
  <c r="AC214" i="15"/>
  <c r="AC214" i="14" s="1"/>
  <c r="AD214" i="15"/>
  <c r="AD214" i="14" s="1"/>
  <c r="AE214" i="15"/>
  <c r="AE214" i="14" s="1"/>
  <c r="AF214" i="15"/>
  <c r="AF214" i="14" s="1"/>
  <c r="AG214" i="15"/>
  <c r="AG214" i="14" s="1"/>
  <c r="AH214" i="15"/>
  <c r="AH214" i="14" s="1"/>
  <c r="AI214" i="15"/>
  <c r="AI214" i="14" s="1"/>
  <c r="AJ214" i="15"/>
  <c r="AJ214" i="14" s="1"/>
  <c r="AK214" i="15"/>
  <c r="AK214" i="14" s="1"/>
  <c r="AL214" i="15"/>
  <c r="AL214" i="14" s="1"/>
  <c r="AM214" i="15"/>
  <c r="AM214" i="14" s="1"/>
  <c r="AN214" i="15"/>
  <c r="AN214" i="14" s="1"/>
  <c r="AO214" i="15"/>
  <c r="AO214" i="14" s="1"/>
  <c r="AP214" i="15"/>
  <c r="AP214" i="14" s="1"/>
  <c r="AQ214" i="15"/>
  <c r="AQ214" i="14" s="1"/>
  <c r="AR214" i="15"/>
  <c r="AR214" i="14" s="1"/>
  <c r="AS214" i="15"/>
  <c r="AS214" i="14" s="1"/>
  <c r="AT214" i="15"/>
  <c r="AT214" i="14" s="1"/>
  <c r="AU214" i="15"/>
  <c r="AU214" i="14" s="1"/>
  <c r="AV214" i="15"/>
  <c r="AV214" i="14" s="1"/>
  <c r="AW214" i="15"/>
  <c r="AW214" i="14" s="1"/>
  <c r="AX214" i="15"/>
  <c r="AX214" i="14" s="1"/>
  <c r="AY214" i="15"/>
  <c r="AY214" i="14" s="1"/>
  <c r="AZ214" i="15"/>
  <c r="AZ214" i="14" s="1"/>
  <c r="BA214" i="15"/>
  <c r="BA214" i="14" s="1"/>
  <c r="BB214" i="15"/>
  <c r="BB214" i="14" s="1"/>
  <c r="BC214" i="15"/>
  <c r="BC214" i="14" s="1"/>
  <c r="BD214" i="15"/>
  <c r="BD214" i="14" s="1"/>
  <c r="BE214" i="15"/>
  <c r="BE214" i="14" s="1"/>
  <c r="BF214" i="15"/>
  <c r="BF214" i="14" s="1"/>
  <c r="BG214" i="15"/>
  <c r="BG214" i="14" s="1"/>
  <c r="BH214" i="15"/>
  <c r="BH214" i="14" s="1"/>
  <c r="BI214" i="15"/>
  <c r="BI214" i="14" s="1"/>
  <c r="BJ214" i="15"/>
  <c r="BJ214" i="14" s="1"/>
  <c r="BK214" i="15"/>
  <c r="BK214" i="14" s="1"/>
  <c r="BL214" i="15"/>
  <c r="BL214" i="14" s="1"/>
  <c r="BM214" i="15"/>
  <c r="BM214" i="14" s="1"/>
  <c r="BN214" i="15"/>
  <c r="BN214" i="14" s="1"/>
  <c r="BO214" i="15"/>
  <c r="BO214" i="14" s="1"/>
  <c r="BP214" i="15"/>
  <c r="BP214" i="14" s="1"/>
  <c r="BQ214" i="15"/>
  <c r="BQ214" i="14" s="1"/>
  <c r="BR214" i="15"/>
  <c r="BR214" i="14" s="1"/>
  <c r="BS214" i="15"/>
  <c r="BS214" i="14" s="1"/>
  <c r="BT214" i="15"/>
  <c r="BT214" i="14" s="1"/>
  <c r="BU214" i="15"/>
  <c r="BU214" i="14" s="1"/>
  <c r="BV214" i="15"/>
  <c r="BV214" i="14" s="1"/>
  <c r="BW214" i="15"/>
  <c r="BW214" i="14" s="1"/>
  <c r="BX214" i="15"/>
  <c r="BX214" i="14" s="1"/>
  <c r="BY214" i="15"/>
  <c r="BY214" i="14" s="1"/>
  <c r="BZ214" i="15"/>
  <c r="BZ214" i="14" s="1"/>
  <c r="CA214" i="15"/>
  <c r="CA214" i="14" s="1"/>
  <c r="CB214" i="15"/>
  <c r="CB214" i="14" s="1"/>
  <c r="CC214" i="15"/>
  <c r="CC214" i="14" s="1"/>
  <c r="CD214" i="15"/>
  <c r="CD214" i="14" s="1"/>
  <c r="CE214" i="15"/>
  <c r="CE214" i="14" s="1"/>
  <c r="CF214" i="15"/>
  <c r="CF214" i="14" s="1"/>
  <c r="CG214" i="15"/>
  <c r="CG214" i="14" s="1"/>
  <c r="CH214" i="15"/>
  <c r="CH214" i="14" s="1"/>
  <c r="CI214" i="15"/>
  <c r="CI214" i="14" s="1"/>
  <c r="CJ214" i="15"/>
  <c r="CJ214" i="14" s="1"/>
  <c r="CK214" i="15"/>
  <c r="CK214" i="14" s="1"/>
  <c r="CL214" i="15"/>
  <c r="CL214" i="14" s="1"/>
  <c r="CM214" i="15"/>
  <c r="CM214" i="14" s="1"/>
  <c r="CN214" i="15"/>
  <c r="CN214" i="14" s="1"/>
  <c r="CO214" i="15"/>
  <c r="CO214" i="14" s="1"/>
  <c r="CP214" i="15"/>
  <c r="CP214" i="14" s="1"/>
  <c r="CQ214" i="15"/>
  <c r="CQ214" i="14" s="1"/>
  <c r="CR214" i="15"/>
  <c r="CR214" i="14" s="1"/>
  <c r="CS214" i="15"/>
  <c r="CS214" i="14" s="1"/>
  <c r="CT214" i="15"/>
  <c r="CT214" i="14" s="1"/>
  <c r="CU214" i="15"/>
  <c r="CU214" i="14" s="1"/>
  <c r="CV214" i="15"/>
  <c r="CV214" i="14" s="1"/>
  <c r="CW214" i="15"/>
  <c r="CW214" i="14" s="1"/>
  <c r="CX214" i="15"/>
  <c r="CX214" i="14" s="1"/>
  <c r="CY214" i="15"/>
  <c r="CY214" i="14" s="1"/>
  <c r="CZ214" i="15"/>
  <c r="CZ214" i="14" s="1"/>
  <c r="DA214" i="15"/>
  <c r="DA214" i="14" s="1"/>
  <c r="DB214" i="15"/>
  <c r="DB214" i="14" s="1"/>
  <c r="DC214" i="15"/>
  <c r="DC214" i="14" s="1"/>
  <c r="DD214" i="15"/>
  <c r="DD214" i="14" s="1"/>
  <c r="DE214" i="15"/>
  <c r="DE214" i="14" s="1"/>
  <c r="DF214" i="15"/>
  <c r="DF214" i="14" s="1"/>
  <c r="DG214" i="15"/>
  <c r="DG214" i="14" s="1"/>
  <c r="DH214" i="15"/>
  <c r="DH214" i="14" s="1"/>
  <c r="DI214" i="15"/>
  <c r="DI214" i="14" s="1"/>
  <c r="DJ214" i="15"/>
  <c r="DJ214" i="14" s="1"/>
  <c r="DK214" i="15"/>
  <c r="DK214" i="14" s="1"/>
  <c r="DL214" i="15"/>
  <c r="DL214" i="14" s="1"/>
  <c r="DM214" i="15"/>
  <c r="DM214" i="14" s="1"/>
  <c r="DN214" i="15"/>
  <c r="DN214" i="14" s="1"/>
  <c r="DO214" i="15"/>
  <c r="DO214" i="14" s="1"/>
  <c r="DP214" i="15"/>
  <c r="DP214" i="14" s="1"/>
  <c r="DQ214" i="15"/>
  <c r="DQ214" i="14" s="1"/>
  <c r="DR214" i="15"/>
  <c r="DR214" i="14" s="1"/>
  <c r="DS214" i="15"/>
  <c r="DS214" i="14" s="1"/>
  <c r="DT214" i="15"/>
  <c r="DT214" i="14" s="1"/>
  <c r="DU214" i="15"/>
  <c r="DU214" i="14" s="1"/>
  <c r="DV214" i="15"/>
  <c r="DV214" i="14" s="1"/>
  <c r="DW214" i="15"/>
  <c r="DW214" i="14" s="1"/>
  <c r="DX214" i="15"/>
  <c r="DX214" i="14" s="1"/>
  <c r="DY214" i="15"/>
  <c r="DY214" i="14" s="1"/>
  <c r="DZ214" i="15"/>
  <c r="DZ214" i="14" s="1"/>
  <c r="EA214" i="15"/>
  <c r="EA214" i="14" s="1"/>
  <c r="EB214" i="15"/>
  <c r="EB214" i="14" s="1"/>
  <c r="EC214" i="15"/>
  <c r="EC214" i="14" s="1"/>
  <c r="ED214" i="15"/>
  <c r="ED214" i="14" s="1"/>
  <c r="EE214" i="15"/>
  <c r="EE214" i="14" s="1"/>
  <c r="EF214" i="15"/>
  <c r="EF214" i="14" s="1"/>
  <c r="EG214" i="15"/>
  <c r="EG214" i="14" s="1"/>
  <c r="EH214" i="15"/>
  <c r="EH214" i="14" s="1"/>
  <c r="EI214" i="15"/>
  <c r="EI214" i="14" s="1"/>
  <c r="DC96" i="15"/>
  <c r="DC73" i="15" s="1"/>
  <c r="CO30" i="22" s="1"/>
  <c r="BR96" i="15"/>
  <c r="BR73" i="15" s="1"/>
  <c r="BD30" i="22" s="1"/>
  <c r="AB96" i="15"/>
  <c r="AB73" i="15" s="1"/>
  <c r="N30" i="22" s="1"/>
  <c r="DE96" i="15"/>
  <c r="DE73" i="15" s="1"/>
  <c r="CQ30" i="22" s="1"/>
  <c r="AJ96" i="15"/>
  <c r="AJ73" i="15" s="1"/>
  <c r="V30" i="22" s="1"/>
  <c r="CB96" i="15"/>
  <c r="CB73" i="15" s="1"/>
  <c r="BN30" i="22" s="1"/>
  <c r="CJ96" i="15"/>
  <c r="CJ73" i="15" s="1"/>
  <c r="BV30" i="22" s="1"/>
  <c r="AA49" i="13"/>
  <c r="AA25" i="13" s="1"/>
  <c r="P49" i="13"/>
  <c r="P25" i="13" s="1"/>
  <c r="CN96" i="15"/>
  <c r="CN73" i="15" s="1"/>
  <c r="BZ30" i="22" s="1"/>
  <c r="AN25" i="13"/>
  <c r="AG49" i="13"/>
  <c r="AG25" i="13" s="1"/>
  <c r="AC96" i="15"/>
  <c r="AC73" i="15" s="1"/>
  <c r="O30" i="22" s="1"/>
  <c r="H31" i="22" l="1"/>
  <c r="V31" i="22"/>
  <c r="N31" i="22"/>
  <c r="O31" i="22"/>
  <c r="Q31" i="22"/>
  <c r="S214" i="14"/>
  <c r="P214" i="15"/>
  <c r="Q214" i="15"/>
  <c r="M31" i="22"/>
  <c r="AV182" i="14"/>
  <c r="AV181" i="14" s="1"/>
  <c r="AV96" i="14" s="1"/>
  <c r="AV73" i="14" s="1"/>
  <c r="AV181" i="15"/>
  <c r="AV96" i="15" s="1"/>
  <c r="AV73" i="15" s="1"/>
  <c r="AH30" i="22" s="1"/>
  <c r="AU182" i="14"/>
  <c r="AU181" i="14" s="1"/>
  <c r="AU181" i="15"/>
  <c r="AU96" i="15" s="1"/>
  <c r="AU73" i="15" s="1"/>
  <c r="AG30" i="22" s="1"/>
  <c r="G31" i="22"/>
  <c r="AT181" i="15"/>
  <c r="AT96" i="15" s="1"/>
  <c r="AT73" i="15" s="1"/>
  <c r="AF30" i="22" s="1"/>
  <c r="AT182" i="14"/>
  <c r="AT181" i="14" s="1"/>
  <c r="AT96" i="14" s="1"/>
  <c r="AT73" i="14" s="1"/>
  <c r="R180" i="15"/>
  <c r="R31" i="22"/>
  <c r="BI182" i="14"/>
  <c r="BI181" i="14" s="1"/>
  <c r="BI96" i="14" s="1"/>
  <c r="BI73" i="14" s="1"/>
  <c r="BI181" i="15"/>
  <c r="BI96" i="15" s="1"/>
  <c r="BI73" i="15" s="1"/>
  <c r="AU30" i="22" s="1"/>
  <c r="AS181" i="15"/>
  <c r="AS96" i="15" s="1"/>
  <c r="AS73" i="15" s="1"/>
  <c r="AE30" i="22" s="1"/>
  <c r="AS182" i="14"/>
  <c r="AS181" i="14" s="1"/>
  <c r="AS96" i="14" s="1"/>
  <c r="AS73" i="14" s="1"/>
  <c r="I31" i="22"/>
  <c r="M49" i="13"/>
  <c r="P180" i="14"/>
  <c r="R180" i="14" s="1"/>
  <c r="BH181" i="15"/>
  <c r="BH96" i="15" s="1"/>
  <c r="BH73" i="15" s="1"/>
  <c r="AT30" i="22" s="1"/>
  <c r="BH182" i="14"/>
  <c r="BH181" i="14" s="1"/>
  <c r="BH96" i="14" s="1"/>
  <c r="BH73" i="14" s="1"/>
  <c r="AR181" i="15"/>
  <c r="AR96" i="15" s="1"/>
  <c r="AR73" i="15" s="1"/>
  <c r="AD30" i="22" s="1"/>
  <c r="AR182" i="14"/>
  <c r="AR181" i="14" s="1"/>
  <c r="W31" i="22"/>
  <c r="BG182" i="14"/>
  <c r="BG181" i="14" s="1"/>
  <c r="BG181" i="15"/>
  <c r="BG96" i="15" s="1"/>
  <c r="BG73" i="15" s="1"/>
  <c r="AS30" i="22" s="1"/>
  <c r="AQ181" i="15"/>
  <c r="AQ96" i="15" s="1"/>
  <c r="AQ73" i="15" s="1"/>
  <c r="AC30" i="22" s="1"/>
  <c r="AQ182" i="14"/>
  <c r="AQ181" i="14" s="1"/>
  <c r="AQ96" i="14" s="1"/>
  <c r="AQ73" i="14" s="1"/>
  <c r="C39" i="3"/>
  <c r="K39" i="13"/>
  <c r="BF181" i="15"/>
  <c r="BF96" i="15" s="1"/>
  <c r="BF73" i="15" s="1"/>
  <c r="AR30" i="22" s="1"/>
  <c r="BF182" i="14"/>
  <c r="BF181" i="14" s="1"/>
  <c r="BF96" i="14" s="1"/>
  <c r="BF73" i="14" s="1"/>
  <c r="AP182" i="14"/>
  <c r="AP181" i="14" s="1"/>
  <c r="AP96" i="14" s="1"/>
  <c r="AP73" i="14" s="1"/>
  <c r="AP181" i="15"/>
  <c r="AP96" i="15" s="1"/>
  <c r="AP73" i="15" s="1"/>
  <c r="AB30" i="22" s="1"/>
  <c r="U31" i="22"/>
  <c r="BE182" i="14"/>
  <c r="BE181" i="14" s="1"/>
  <c r="BE96" i="14" s="1"/>
  <c r="BE73" i="14" s="1"/>
  <c r="BE181" i="15"/>
  <c r="BE96" i="15" s="1"/>
  <c r="BE73" i="15" s="1"/>
  <c r="AQ30" i="22" s="1"/>
  <c r="AO181" i="15"/>
  <c r="AO96" i="15" s="1"/>
  <c r="AO73" i="15" s="1"/>
  <c r="AA30" i="22" s="1"/>
  <c r="AO182" i="14"/>
  <c r="AO181" i="14" s="1"/>
  <c r="J31" i="22"/>
  <c r="EI10" i="15"/>
  <c r="P230" i="15"/>
  <c r="R230" i="15" s="1"/>
  <c r="BD181" i="15"/>
  <c r="BD96" i="15" s="1"/>
  <c r="BD73" i="15" s="1"/>
  <c r="AP30" i="22" s="1"/>
  <c r="BD182" i="14"/>
  <c r="BD181" i="14" s="1"/>
  <c r="AN182" i="14"/>
  <c r="AN181" i="14" s="1"/>
  <c r="AN96" i="14" s="1"/>
  <c r="AN73" i="14" s="1"/>
  <c r="AN181" i="15"/>
  <c r="AN96" i="15" s="1"/>
  <c r="AN73" i="15" s="1"/>
  <c r="Z30" i="22" s="1"/>
  <c r="S31" i="22"/>
  <c r="BC181" i="15"/>
  <c r="BC96" i="15" s="1"/>
  <c r="BC73" i="15" s="1"/>
  <c r="AO30" i="22" s="1"/>
  <c r="BC182" i="14"/>
  <c r="BC181" i="14" s="1"/>
  <c r="BC96" i="14" s="1"/>
  <c r="BC73" i="14" s="1"/>
  <c r="AM181" i="15"/>
  <c r="AM96" i="15" s="1"/>
  <c r="AM73" i="15" s="1"/>
  <c r="Y30" i="22" s="1"/>
  <c r="AM182" i="14"/>
  <c r="AM181" i="14" s="1"/>
  <c r="AM96" i="14" s="1"/>
  <c r="AM73" i="14" s="1"/>
  <c r="T31" i="22"/>
  <c r="BB181" i="15"/>
  <c r="BB96" i="15" s="1"/>
  <c r="BB73" i="15" s="1"/>
  <c r="AN30" i="22" s="1"/>
  <c r="BB182" i="14"/>
  <c r="BB181" i="14" s="1"/>
  <c r="BB96" i="14" s="1"/>
  <c r="BB73" i="14" s="1"/>
  <c r="AL182" i="14"/>
  <c r="AL181" i="15"/>
  <c r="AL96" i="15" s="1"/>
  <c r="AL73" i="15" s="1"/>
  <c r="X30" i="22" s="1"/>
  <c r="P182" i="15"/>
  <c r="BA182" i="14"/>
  <c r="BA181" i="14" s="1"/>
  <c r="BA181" i="15"/>
  <c r="BA96" i="15" s="1"/>
  <c r="BA73" i="15" s="1"/>
  <c r="AM30" i="22" s="1"/>
  <c r="AZ181" i="15"/>
  <c r="AZ96" i="15" s="1"/>
  <c r="AZ73" i="15" s="1"/>
  <c r="AL30" i="22" s="1"/>
  <c r="AZ182" i="14"/>
  <c r="AZ181" i="14" s="1"/>
  <c r="AZ96" i="14" s="1"/>
  <c r="AZ73" i="14" s="1"/>
  <c r="P31" i="22"/>
  <c r="AY181" i="15"/>
  <c r="AY96" i="15" s="1"/>
  <c r="AY73" i="15" s="1"/>
  <c r="AK30" i="22" s="1"/>
  <c r="AY182" i="14"/>
  <c r="AY181" i="14" s="1"/>
  <c r="AY96" i="14" s="1"/>
  <c r="AY73" i="14" s="1"/>
  <c r="P215" i="15"/>
  <c r="Q215" i="15"/>
  <c r="S215" i="14"/>
  <c r="L31" i="22"/>
  <c r="AX181" i="15"/>
  <c r="AX96" i="15" s="1"/>
  <c r="AX73" i="15" s="1"/>
  <c r="AJ30" i="22" s="1"/>
  <c r="AX182" i="14"/>
  <c r="AX181" i="14" s="1"/>
  <c r="K31" i="22"/>
  <c r="AW182" i="14"/>
  <c r="AW181" i="14" s="1"/>
  <c r="AW96" i="14" s="1"/>
  <c r="AW73" i="14" s="1"/>
  <c r="AW181" i="15"/>
  <c r="AW96" i="15" s="1"/>
  <c r="AW73" i="15" s="1"/>
  <c r="AI30" i="22" s="1"/>
  <c r="Y31" i="22" l="1"/>
  <c r="BH31" i="22"/>
  <c r="AA31" i="22"/>
  <c r="AN31" i="22"/>
  <c r="CP31" i="22"/>
  <c r="BR31" i="22"/>
  <c r="CB31" i="22"/>
  <c r="Y50" i="13"/>
  <c r="Y25" i="13" s="1"/>
  <c r="BD96" i="14"/>
  <c r="BD73" i="14" s="1"/>
  <c r="AR31" i="22"/>
  <c r="AD31" i="22"/>
  <c r="AY31" i="22"/>
  <c r="U50" i="13"/>
  <c r="U25" i="13" s="1"/>
  <c r="AR96" i="14"/>
  <c r="AR73" i="14" s="1"/>
  <c r="CJ31" i="22"/>
  <c r="BS31" i="22"/>
  <c r="AP31" i="22"/>
  <c r="CU31" i="22"/>
  <c r="BJ31" i="22"/>
  <c r="W50" i="13"/>
  <c r="W25" i="13" s="1"/>
  <c r="AX96" i="14"/>
  <c r="AX73" i="14" s="1"/>
  <c r="BA31" i="22"/>
  <c r="BO31" i="22"/>
  <c r="AT31" i="22"/>
  <c r="BN31" i="22"/>
  <c r="CH31" i="22"/>
  <c r="AZ31" i="22"/>
  <c r="AJ31" i="22"/>
  <c r="AL31" i="22"/>
  <c r="CF31" i="22"/>
  <c r="D39" i="3"/>
  <c r="E39" i="3"/>
  <c r="CI31" i="22"/>
  <c r="CK31" i="22"/>
  <c r="AH31" i="22"/>
  <c r="AX31" i="22"/>
  <c r="BM31" i="22"/>
  <c r="EI9" i="15"/>
  <c r="EI10" i="14"/>
  <c r="P10" i="15"/>
  <c r="CL31" i="22"/>
  <c r="BC31" i="22"/>
  <c r="CS31" i="22"/>
  <c r="CE31" i="22"/>
  <c r="BQ31" i="22"/>
  <c r="BD31" i="22"/>
  <c r="CT31" i="22"/>
  <c r="CD31" i="22"/>
  <c r="CC31" i="22"/>
  <c r="CQ31" i="22"/>
  <c r="CA31" i="22"/>
  <c r="BG31" i="22"/>
  <c r="BL31" i="22"/>
  <c r="BP31" i="22"/>
  <c r="P215" i="14"/>
  <c r="Q215" i="14"/>
  <c r="AM31" i="22"/>
  <c r="T50" i="13"/>
  <c r="T25" i="13" s="1"/>
  <c r="AO96" i="14"/>
  <c r="AO73" i="14" s="1"/>
  <c r="AC31" i="22"/>
  <c r="AF31" i="22"/>
  <c r="BW31" i="22"/>
  <c r="X50" i="13"/>
  <c r="X25" i="13" s="1"/>
  <c r="BA96" i="14"/>
  <c r="BA73" i="14" s="1"/>
  <c r="AS31" i="22"/>
  <c r="I49" i="13"/>
  <c r="M25" i="13"/>
  <c r="CR31" i="22"/>
  <c r="CN31" i="22"/>
  <c r="R215" i="15"/>
  <c r="CG31" i="22"/>
  <c r="BY31" i="22"/>
  <c r="AO31" i="22"/>
  <c r="AQ31" i="22"/>
  <c r="Z50" i="13"/>
  <c r="Z25" i="13" s="1"/>
  <c r="BG96" i="14"/>
  <c r="BG73" i="14" s="1"/>
  <c r="BF31" i="22"/>
  <c r="CM31" i="22"/>
  <c r="BZ31" i="22"/>
  <c r="CV31" i="22"/>
  <c r="D30" i="22"/>
  <c r="R214" i="15"/>
  <c r="R182" i="15"/>
  <c r="R181" i="15" s="1"/>
  <c r="R96" i="15" s="1"/>
  <c r="R73" i="15" s="1"/>
  <c r="P181" i="15"/>
  <c r="P96" i="15" s="1"/>
  <c r="P73" i="15" s="1"/>
  <c r="AW31" i="22"/>
  <c r="P214" i="14"/>
  <c r="Q214" i="14"/>
  <c r="AI31" i="22"/>
  <c r="AK31" i="22"/>
  <c r="X31" i="22"/>
  <c r="BB31" i="22"/>
  <c r="AV31" i="22"/>
  <c r="CO31" i="22"/>
  <c r="BU31" i="22"/>
  <c r="AE31" i="22"/>
  <c r="AG31" i="22"/>
  <c r="BV31" i="22"/>
  <c r="AL181" i="14"/>
  <c r="P182" i="14"/>
  <c r="BX31" i="22"/>
  <c r="AB31" i="22"/>
  <c r="CW31" i="22"/>
  <c r="AU31" i="22"/>
  <c r="V50" i="13"/>
  <c r="V25" i="13" s="1"/>
  <c r="AU96" i="14"/>
  <c r="AU73" i="14" s="1"/>
  <c r="BT31" i="22"/>
  <c r="BK31" i="22"/>
  <c r="Z31" i="22"/>
  <c r="BE31" i="22"/>
  <c r="BI31" i="22"/>
  <c r="P29" i="15" l="1"/>
  <c r="P9" i="15"/>
  <c r="R10" i="15"/>
  <c r="R215" i="14"/>
  <c r="EI9" i="14"/>
  <c r="EI8" i="14" s="1"/>
  <c r="P10" i="14"/>
  <c r="R214" i="14"/>
  <c r="DU23" i="22"/>
  <c r="D23" i="22" s="1"/>
  <c r="EI8" i="15"/>
  <c r="BE126" i="3"/>
  <c r="BE124" i="3"/>
  <c r="BE125" i="3"/>
  <c r="BE128" i="3"/>
  <c r="BE122" i="3"/>
  <c r="BE127" i="3"/>
  <c r="BE123" i="3"/>
  <c r="EI209" i="15"/>
  <c r="P181" i="14"/>
  <c r="P96" i="14" s="1"/>
  <c r="P73" i="14" s="1"/>
  <c r="R182" i="14"/>
  <c r="R181" i="14" s="1"/>
  <c r="R96" i="14" s="1"/>
  <c r="R73" i="14" s="1"/>
  <c r="S50" i="13"/>
  <c r="AL96" i="14"/>
  <c r="AL73" i="14" s="1"/>
  <c r="C45" i="3"/>
  <c r="K49" i="13"/>
  <c r="E45" i="3" l="1"/>
  <c r="D45" i="3"/>
  <c r="C33" i="3"/>
  <c r="P9" i="14"/>
  <c r="R10" i="14"/>
  <c r="P29" i="14"/>
  <c r="I50" i="13"/>
  <c r="S25" i="13"/>
  <c r="R29" i="15"/>
  <c r="R9" i="15"/>
  <c r="R8" i="15" s="1"/>
  <c r="T28" i="15"/>
  <c r="U28" i="15"/>
  <c r="AK28" i="15"/>
  <c r="BA28" i="15"/>
  <c r="BQ28" i="15"/>
  <c r="CG28" i="15"/>
  <c r="CW28" i="15"/>
  <c r="DM28" i="15"/>
  <c r="EC28" i="15"/>
  <c r="W28" i="15"/>
  <c r="AM28" i="15"/>
  <c r="BC28" i="15"/>
  <c r="BS28" i="15"/>
  <c r="CI28" i="15"/>
  <c r="CY28" i="15"/>
  <c r="DO28" i="15"/>
  <c r="EE28" i="15"/>
  <c r="AC28" i="15"/>
  <c r="AS28" i="15"/>
  <c r="BI28" i="15"/>
  <c r="BY28" i="15"/>
  <c r="CO28" i="15"/>
  <c r="DE28" i="15"/>
  <c r="DU28" i="15"/>
  <c r="D59" i="15"/>
  <c r="AD28" i="15"/>
  <c r="AT28" i="15"/>
  <c r="BJ28" i="15"/>
  <c r="BZ28" i="15"/>
  <c r="CP28" i="15"/>
  <c r="DF28" i="15"/>
  <c r="DV28" i="15"/>
  <c r="P8" i="15"/>
  <c r="AL28" i="15"/>
  <c r="BG28" i="15"/>
  <c r="CC28" i="15"/>
  <c r="CX28" i="15"/>
  <c r="DS28" i="15"/>
  <c r="AN28" i="15"/>
  <c r="BH28" i="15"/>
  <c r="CD28" i="15"/>
  <c r="CZ28" i="15"/>
  <c r="DT28" i="15"/>
  <c r="S28" i="15"/>
  <c r="AP28" i="15"/>
  <c r="BL28" i="15"/>
  <c r="CF28" i="15"/>
  <c r="DB28" i="15"/>
  <c r="DX28" i="15"/>
  <c r="V28" i="15"/>
  <c r="AQ28" i="15"/>
  <c r="BM28" i="15"/>
  <c r="CH28" i="15"/>
  <c r="DC28" i="15"/>
  <c r="DY28" i="15"/>
  <c r="X28" i="15"/>
  <c r="AR28" i="15"/>
  <c r="BN28" i="15"/>
  <c r="CJ28" i="15"/>
  <c r="DD28" i="15"/>
  <c r="DZ28" i="15"/>
  <c r="Y28" i="15"/>
  <c r="AU28" i="15"/>
  <c r="BO28" i="15"/>
  <c r="CK28" i="15"/>
  <c r="DG28" i="15"/>
  <c r="EA28" i="15"/>
  <c r="Z28" i="15"/>
  <c r="AV28" i="15"/>
  <c r="BP28" i="15"/>
  <c r="CL28" i="15"/>
  <c r="DH28" i="15"/>
  <c r="EB28" i="15"/>
  <c r="AA28" i="15"/>
  <c r="AW28" i="15"/>
  <c r="BR28" i="15"/>
  <c r="CM28" i="15"/>
  <c r="DI28" i="15"/>
  <c r="ED28" i="15"/>
  <c r="AB28" i="15"/>
  <c r="AX28" i="15"/>
  <c r="BT28" i="15"/>
  <c r="CN28" i="15"/>
  <c r="DJ28" i="15"/>
  <c r="EF28" i="15"/>
  <c r="AE28" i="15"/>
  <c r="AY28" i="15"/>
  <c r="BU28" i="15"/>
  <c r="CQ28" i="15"/>
  <c r="DK28" i="15"/>
  <c r="EG28" i="15"/>
  <c r="AF28" i="15"/>
  <c r="AZ28" i="15"/>
  <c r="BV28" i="15"/>
  <c r="CR28" i="15"/>
  <c r="DL28" i="15"/>
  <c r="EH28" i="15"/>
  <c r="AG28" i="15"/>
  <c r="BB28" i="15"/>
  <c r="BW28" i="15"/>
  <c r="CS28" i="15"/>
  <c r="DN28" i="15"/>
  <c r="EI28" i="15"/>
  <c r="CE28" i="15"/>
  <c r="CT28" i="15"/>
  <c r="CU28" i="15"/>
  <c r="CV28" i="15"/>
  <c r="DA28" i="15"/>
  <c r="AH28" i="15"/>
  <c r="DP28" i="15"/>
  <c r="AI28" i="15"/>
  <c r="DQ28" i="15"/>
  <c r="AJ28" i="15"/>
  <c r="DR28" i="15"/>
  <c r="AO28" i="15"/>
  <c r="DW28" i="15"/>
  <c r="BD28" i="15"/>
  <c r="D53" i="15"/>
  <c r="BE28" i="15"/>
  <c r="BF28" i="15"/>
  <c r="BK28" i="15"/>
  <c r="CB28" i="15"/>
  <c r="BX28" i="15"/>
  <c r="CA28" i="15"/>
  <c r="EI209" i="14"/>
  <c r="P209" i="15"/>
  <c r="R209" i="15" s="1"/>
  <c r="P209" i="14" l="1"/>
  <c r="R209" i="14" s="1"/>
  <c r="R90" i="13"/>
  <c r="S90" i="13" s="1"/>
  <c r="T90" i="13" s="1"/>
  <c r="U90" i="13" s="1"/>
  <c r="V90" i="13" s="1"/>
  <c r="W90" i="13" s="1"/>
  <c r="X90" i="13" s="1"/>
  <c r="Y90" i="13" s="1"/>
  <c r="Z90" i="13" s="1"/>
  <c r="AA90" i="13" s="1"/>
  <c r="AB90" i="13" s="1"/>
  <c r="AC90" i="13" s="1"/>
  <c r="AD90" i="13" s="1"/>
  <c r="AE90" i="13" s="1"/>
  <c r="AF90" i="13" s="1"/>
  <c r="AG90" i="13" s="1"/>
  <c r="AH90" i="13" s="1"/>
  <c r="AI90" i="13" s="1"/>
  <c r="AJ90" i="13" s="1"/>
  <c r="AK90" i="13" s="1"/>
  <c r="AL90" i="13" s="1"/>
  <c r="AM90" i="13" s="1"/>
  <c r="AN90" i="13" s="1"/>
  <c r="E32" i="15"/>
  <c r="E28" i="15"/>
  <c r="Q4" i="15" s="1"/>
  <c r="K50" i="13"/>
  <c r="K25" i="13" s="1"/>
  <c r="C49" i="3"/>
  <c r="I25" i="13"/>
  <c r="C11" i="10" s="1"/>
  <c r="R29" i="14"/>
  <c r="R9" i="14"/>
  <c r="R8" i="14" s="1"/>
  <c r="V28" i="14"/>
  <c r="AL28" i="14"/>
  <c r="BB28" i="14"/>
  <c r="BR28" i="14"/>
  <c r="CH28" i="14"/>
  <c r="CX28" i="14"/>
  <c r="DN28" i="14"/>
  <c r="ED28" i="14"/>
  <c r="X28" i="14"/>
  <c r="AN28" i="14"/>
  <c r="BD28" i="14"/>
  <c r="BT28" i="14"/>
  <c r="CJ28" i="14"/>
  <c r="CZ28" i="14"/>
  <c r="Z28" i="14"/>
  <c r="AP28" i="14"/>
  <c r="BF28" i="14"/>
  <c r="BV28" i="14"/>
  <c r="CL28" i="14"/>
  <c r="DB28" i="14"/>
  <c r="DR28" i="14"/>
  <c r="EH28" i="14"/>
  <c r="AB28" i="14"/>
  <c r="AR28" i="14"/>
  <c r="BH28" i="14"/>
  <c r="BX28" i="14"/>
  <c r="CN28" i="14"/>
  <c r="DD28" i="14"/>
  <c r="DT28" i="14"/>
  <c r="AD28" i="14"/>
  <c r="AT28" i="14"/>
  <c r="BJ28" i="14"/>
  <c r="BZ28" i="14"/>
  <c r="CP28" i="14"/>
  <c r="DF28" i="14"/>
  <c r="DV28" i="14"/>
  <c r="AF28" i="14"/>
  <c r="AV28" i="14"/>
  <c r="BL28" i="14"/>
  <c r="CB28" i="14"/>
  <c r="CR28" i="14"/>
  <c r="DH28" i="14"/>
  <c r="DX28" i="14"/>
  <c r="AK28" i="14"/>
  <c r="BM28" i="14"/>
  <c r="CK28" i="14"/>
  <c r="DK28" i="14"/>
  <c r="EG28" i="14"/>
  <c r="AM28" i="14"/>
  <c r="BN28" i="14"/>
  <c r="CM28" i="14"/>
  <c r="DL28" i="14"/>
  <c r="EI28" i="14"/>
  <c r="AO28" i="14"/>
  <c r="BO28" i="14"/>
  <c r="CO28" i="14"/>
  <c r="DM28" i="14"/>
  <c r="AQ28" i="14"/>
  <c r="BP28" i="14"/>
  <c r="CQ28" i="14"/>
  <c r="DO28" i="14"/>
  <c r="P8" i="14"/>
  <c r="S28" i="14"/>
  <c r="AS28" i="14"/>
  <c r="BQ28" i="14"/>
  <c r="CS28" i="14"/>
  <c r="DP28" i="14"/>
  <c r="T28" i="14"/>
  <c r="AU28" i="14"/>
  <c r="BS28" i="14"/>
  <c r="CT28" i="14"/>
  <c r="DQ28" i="14"/>
  <c r="U28" i="14"/>
  <c r="AW28" i="14"/>
  <c r="BU28" i="14"/>
  <c r="CU28" i="14"/>
  <c r="DS28" i="14"/>
  <c r="W28" i="14"/>
  <c r="AX28" i="14"/>
  <c r="BW28" i="14"/>
  <c r="CV28" i="14"/>
  <c r="DU28" i="14"/>
  <c r="Y28" i="14"/>
  <c r="AY28" i="14"/>
  <c r="BY28" i="14"/>
  <c r="CW28" i="14"/>
  <c r="DW28" i="14"/>
  <c r="AA28" i="14"/>
  <c r="AZ28" i="14"/>
  <c r="CA28" i="14"/>
  <c r="CY28" i="14"/>
  <c r="DY28" i="14"/>
  <c r="AC28" i="14"/>
  <c r="BA28" i="14"/>
  <c r="CC28" i="14"/>
  <c r="DA28" i="14"/>
  <c r="DZ28" i="14"/>
  <c r="AE28" i="14"/>
  <c r="BC28" i="14"/>
  <c r="CD28" i="14"/>
  <c r="DC28" i="14"/>
  <c r="EA28" i="14"/>
  <c r="AG28" i="14"/>
  <c r="BE28" i="14"/>
  <c r="CE28" i="14"/>
  <c r="DE28" i="14"/>
  <c r="EB28" i="14"/>
  <c r="AJ28" i="14"/>
  <c r="BK28" i="14"/>
  <c r="CI28" i="14"/>
  <c r="DJ28" i="14"/>
  <c r="EF28" i="14"/>
  <c r="AH28" i="14"/>
  <c r="AI28" i="14"/>
  <c r="BG28" i="14"/>
  <c r="BI28" i="14"/>
  <c r="CF28" i="14"/>
  <c r="CG28" i="14"/>
  <c r="DG28" i="14"/>
  <c r="DI28" i="14"/>
  <c r="EC28" i="14"/>
  <c r="EE28" i="14"/>
  <c r="C18" i="3"/>
  <c r="E33" i="3"/>
  <c r="D33" i="3"/>
  <c r="E28" i="14" l="1"/>
  <c r="D49" i="3"/>
  <c r="E49" i="3"/>
  <c r="C46" i="3"/>
  <c r="D18" i="3"/>
  <c r="F23" i="1" s="1"/>
  <c r="E18" i="3"/>
  <c r="E5" i="26"/>
  <c r="S4" i="15"/>
  <c r="E62" i="22"/>
  <c r="F62" i="22" s="1"/>
  <c r="H62" i="22" s="1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BL4" i="15"/>
  <c r="BM4" i="15"/>
  <c r="BN4" i="15"/>
  <c r="BO4" i="15"/>
  <c r="BP4" i="15"/>
  <c r="BQ4" i="15"/>
  <c r="BR4" i="15"/>
  <c r="BS4" i="15"/>
  <c r="BT4" i="15"/>
  <c r="BU4" i="15"/>
  <c r="BV4" i="15"/>
  <c r="BW4" i="15"/>
  <c r="BX4" i="15"/>
  <c r="BY4" i="15"/>
  <c r="BZ4" i="15"/>
  <c r="CA4" i="15"/>
  <c r="CB4" i="15"/>
  <c r="CC4" i="15"/>
  <c r="CD4" i="15"/>
  <c r="CE4" i="15"/>
  <c r="CF4" i="15"/>
  <c r="CG4" i="15"/>
  <c r="CH4" i="15"/>
  <c r="CI4" i="15"/>
  <c r="CJ4" i="15"/>
  <c r="CK4" i="15"/>
  <c r="CL4" i="15"/>
  <c r="CM4" i="15"/>
  <c r="CN4" i="15"/>
  <c r="CO4" i="15"/>
  <c r="CP4" i="15"/>
  <c r="CQ4" i="15"/>
  <c r="CR4" i="15"/>
  <c r="CS4" i="15"/>
  <c r="CT4" i="15"/>
  <c r="CU4" i="15"/>
  <c r="CV4" i="15"/>
  <c r="CW4" i="15"/>
  <c r="CX4" i="15"/>
  <c r="CY4" i="15"/>
  <c r="CZ4" i="15"/>
  <c r="DA4" i="15"/>
  <c r="DB4" i="15"/>
  <c r="DC4" i="15"/>
  <c r="DD4" i="15"/>
  <c r="DE4" i="15"/>
  <c r="DF4" i="15"/>
  <c r="DG4" i="15"/>
  <c r="DH4" i="15"/>
  <c r="DI4" i="15"/>
  <c r="DJ4" i="15"/>
  <c r="DK4" i="15"/>
  <c r="DL4" i="15"/>
  <c r="DM4" i="15"/>
  <c r="DN4" i="15"/>
  <c r="DO4" i="15"/>
  <c r="DP4" i="15"/>
  <c r="DQ4" i="15"/>
  <c r="DR4" i="15"/>
  <c r="DS4" i="15"/>
  <c r="DT4" i="15"/>
  <c r="DU4" i="15"/>
  <c r="DV4" i="15"/>
  <c r="DW4" i="15"/>
  <c r="DX4" i="15"/>
  <c r="DY4" i="15"/>
  <c r="DZ4" i="15"/>
  <c r="EA4" i="15"/>
  <c r="EB4" i="15"/>
  <c r="EC4" i="15"/>
  <c r="ED4" i="15"/>
  <c r="EE4" i="15"/>
  <c r="EF4" i="15"/>
  <c r="EG4" i="15"/>
  <c r="EH4" i="15"/>
  <c r="EI4" i="15"/>
  <c r="AO90" i="13"/>
  <c r="AP90" i="13" s="1"/>
  <c r="AQ90" i="13"/>
  <c r="ED59" i="15" l="1"/>
  <c r="ED59" i="14" s="1"/>
  <c r="ED53" i="15"/>
  <c r="DN59" i="15"/>
  <c r="DN59" i="14" s="1"/>
  <c r="DN53" i="15"/>
  <c r="CX59" i="15"/>
  <c r="CX59" i="14" s="1"/>
  <c r="CX53" i="15"/>
  <c r="CH59" i="15"/>
  <c r="CH59" i="14" s="1"/>
  <c r="CH53" i="15"/>
  <c r="BR59" i="15"/>
  <c r="BR59" i="14" s="1"/>
  <c r="BR53" i="15"/>
  <c r="V59" i="15"/>
  <c r="V59" i="14" s="1"/>
  <c r="V53" i="15"/>
  <c r="EC59" i="15"/>
  <c r="EC59" i="14" s="1"/>
  <c r="EC53" i="15"/>
  <c r="DM59" i="15"/>
  <c r="DM59" i="14" s="1"/>
  <c r="DM53" i="15"/>
  <c r="CW53" i="15"/>
  <c r="CW59" i="15"/>
  <c r="CW59" i="14" s="1"/>
  <c r="CG59" i="15"/>
  <c r="CG59" i="14" s="1"/>
  <c r="CG53" i="15"/>
  <c r="BQ59" i="15"/>
  <c r="BQ59" i="14" s="1"/>
  <c r="BQ53" i="15"/>
  <c r="U59" i="15"/>
  <c r="U53" i="15"/>
  <c r="EB59" i="15"/>
  <c r="EB59" i="14" s="1"/>
  <c r="EB53" i="15"/>
  <c r="DL59" i="15"/>
  <c r="DL59" i="14" s="1"/>
  <c r="DL53" i="15"/>
  <c r="CV59" i="15"/>
  <c r="CV59" i="14" s="1"/>
  <c r="CV53" i="15"/>
  <c r="CF59" i="15"/>
  <c r="CF59" i="14" s="1"/>
  <c r="CF53" i="15"/>
  <c r="BP59" i="15"/>
  <c r="BP59" i="14" s="1"/>
  <c r="BP53" i="15"/>
  <c r="AJ59" i="15"/>
  <c r="AJ59" i="14" s="1"/>
  <c r="AJ53" i="15"/>
  <c r="EA53" i="15"/>
  <c r="EA59" i="15"/>
  <c r="EA59" i="14" s="1"/>
  <c r="DK53" i="15"/>
  <c r="DK59" i="15"/>
  <c r="DK59" i="14" s="1"/>
  <c r="CU53" i="15"/>
  <c r="CU59" i="15"/>
  <c r="CU59" i="14" s="1"/>
  <c r="CE53" i="15"/>
  <c r="CE59" i="15"/>
  <c r="CE59" i="14" s="1"/>
  <c r="AI53" i="15"/>
  <c r="AI59" i="15"/>
  <c r="AI59" i="14" s="1"/>
  <c r="DZ53" i="15"/>
  <c r="DZ59" i="15"/>
  <c r="DZ59" i="14" s="1"/>
  <c r="DJ59" i="15"/>
  <c r="DJ59" i="14" s="1"/>
  <c r="DJ53" i="15"/>
  <c r="CT59" i="15"/>
  <c r="CT59" i="14" s="1"/>
  <c r="CT53" i="15"/>
  <c r="CD59" i="15"/>
  <c r="CD59" i="14" s="1"/>
  <c r="CD53" i="15"/>
  <c r="AH59" i="15"/>
  <c r="AH59" i="14" s="1"/>
  <c r="AH53" i="15"/>
  <c r="R4" i="15"/>
  <c r="BK59" i="15" s="1"/>
  <c r="BK59" i="14" s="1"/>
  <c r="DY59" i="15"/>
  <c r="DY59" i="14" s="1"/>
  <c r="DY53" i="15"/>
  <c r="DI59" i="15"/>
  <c r="DI59" i="14" s="1"/>
  <c r="DI53" i="15"/>
  <c r="CS59" i="15"/>
  <c r="CS59" i="14" s="1"/>
  <c r="CS53" i="15"/>
  <c r="CC59" i="15"/>
  <c r="CC59" i="14" s="1"/>
  <c r="CC53" i="15"/>
  <c r="AG53" i="15"/>
  <c r="AG59" i="15"/>
  <c r="AG59" i="14" s="1"/>
  <c r="DX59" i="15"/>
  <c r="DX59" i="14" s="1"/>
  <c r="DX53" i="15"/>
  <c r="DH59" i="15"/>
  <c r="DH59" i="14" s="1"/>
  <c r="DH53" i="15"/>
  <c r="CR59" i="15"/>
  <c r="CR59" i="14" s="1"/>
  <c r="CR53" i="15"/>
  <c r="CB53" i="15"/>
  <c r="CB59" i="15"/>
  <c r="CB59" i="14" s="1"/>
  <c r="AF59" i="15"/>
  <c r="AF59" i="14" s="1"/>
  <c r="AF53" i="15"/>
  <c r="DW53" i="15"/>
  <c r="DW59" i="15"/>
  <c r="DW59" i="14" s="1"/>
  <c r="DG53" i="15"/>
  <c r="DG59" i="15"/>
  <c r="DG59" i="14" s="1"/>
  <c r="CQ53" i="15"/>
  <c r="CQ59" i="15"/>
  <c r="CQ59" i="14" s="1"/>
  <c r="CA53" i="15"/>
  <c r="CA59" i="15"/>
  <c r="CA59" i="14" s="1"/>
  <c r="AE53" i="15"/>
  <c r="AE59" i="15"/>
  <c r="AE59" i="14" s="1"/>
  <c r="DV59" i="15"/>
  <c r="DV59" i="14" s="1"/>
  <c r="DV53" i="15"/>
  <c r="DF59" i="15"/>
  <c r="DF59" i="14" s="1"/>
  <c r="DF53" i="15"/>
  <c r="CP53" i="15"/>
  <c r="CP59" i="15"/>
  <c r="CP59" i="14" s="1"/>
  <c r="BZ59" i="15"/>
  <c r="BZ59" i="14" s="1"/>
  <c r="BZ53" i="15"/>
  <c r="AD59" i="15"/>
  <c r="AD59" i="14" s="1"/>
  <c r="AD53" i="15"/>
  <c r="DU59" i="15"/>
  <c r="DU59" i="14" s="1"/>
  <c r="DU53" i="15"/>
  <c r="DE59" i="15"/>
  <c r="DE59" i="14" s="1"/>
  <c r="DE53" i="15"/>
  <c r="CO59" i="15"/>
  <c r="CO59" i="14" s="1"/>
  <c r="CO53" i="15"/>
  <c r="BY59" i="15"/>
  <c r="BY59" i="14" s="1"/>
  <c r="BY53" i="15"/>
  <c r="AC59" i="15"/>
  <c r="AC59" i="14" s="1"/>
  <c r="AC53" i="15"/>
  <c r="DT59" i="15"/>
  <c r="DT59" i="14" s="1"/>
  <c r="DT53" i="15"/>
  <c r="DD53" i="15"/>
  <c r="DD59" i="15"/>
  <c r="DD59" i="14" s="1"/>
  <c r="CN59" i="15"/>
  <c r="CN59" i="14" s="1"/>
  <c r="CN53" i="15"/>
  <c r="BX59" i="15"/>
  <c r="BX59" i="14" s="1"/>
  <c r="BX53" i="15"/>
  <c r="AB59" i="15"/>
  <c r="AB59" i="14" s="1"/>
  <c r="AB53" i="15"/>
  <c r="C19" i="3"/>
  <c r="D46" i="3"/>
  <c r="E46" i="3" s="1"/>
  <c r="EI59" i="15"/>
  <c r="EI59" i="14" s="1"/>
  <c r="EI53" i="15"/>
  <c r="DS59" i="15"/>
  <c r="DS59" i="14" s="1"/>
  <c r="DS53" i="15"/>
  <c r="DC59" i="15"/>
  <c r="DC59" i="14" s="1"/>
  <c r="DC53" i="15"/>
  <c r="CM59" i="15"/>
  <c r="CM59" i="14" s="1"/>
  <c r="CM53" i="15"/>
  <c r="BW59" i="15"/>
  <c r="BW59" i="14" s="1"/>
  <c r="BW53" i="15"/>
  <c r="AA59" i="15"/>
  <c r="AA59" i="14" s="1"/>
  <c r="AA53" i="15"/>
  <c r="EH59" i="15"/>
  <c r="EH59" i="14" s="1"/>
  <c r="EH53" i="15"/>
  <c r="DR53" i="15"/>
  <c r="DR59" i="15"/>
  <c r="DR59" i="14" s="1"/>
  <c r="DB59" i="15"/>
  <c r="DB59" i="14" s="1"/>
  <c r="DB53" i="15"/>
  <c r="CL59" i="15"/>
  <c r="CL59" i="14" s="1"/>
  <c r="CL53" i="15"/>
  <c r="BV59" i="15"/>
  <c r="BV59" i="14" s="1"/>
  <c r="BV53" i="15"/>
  <c r="BF53" i="15"/>
  <c r="BF59" i="15"/>
  <c r="BF59" i="14" s="1"/>
  <c r="AP53" i="15"/>
  <c r="Z59" i="15"/>
  <c r="Z59" i="14" s="1"/>
  <c r="Z53" i="15"/>
  <c r="EG59" i="15"/>
  <c r="EG59" i="14" s="1"/>
  <c r="EG53" i="15"/>
  <c r="DQ59" i="15"/>
  <c r="DQ59" i="14" s="1"/>
  <c r="DQ53" i="15"/>
  <c r="DA59" i="15"/>
  <c r="DA59" i="14" s="1"/>
  <c r="DA53" i="15"/>
  <c r="CK59" i="15"/>
  <c r="CK59" i="14" s="1"/>
  <c r="CK53" i="15"/>
  <c r="BU59" i="15"/>
  <c r="BU59" i="14" s="1"/>
  <c r="BU53" i="15"/>
  <c r="BE59" i="15"/>
  <c r="BE59" i="14" s="1"/>
  <c r="BE53" i="15"/>
  <c r="AO59" i="15"/>
  <c r="AO59" i="14" s="1"/>
  <c r="AO53" i="15"/>
  <c r="Y59" i="15"/>
  <c r="Y59" i="14" s="1"/>
  <c r="Y53" i="15"/>
  <c r="EF59" i="15"/>
  <c r="EF59" i="14" s="1"/>
  <c r="EF53" i="15"/>
  <c r="DP59" i="15"/>
  <c r="DP59" i="14" s="1"/>
  <c r="DP53" i="15"/>
  <c r="CZ59" i="15"/>
  <c r="CZ59" i="14" s="1"/>
  <c r="CZ53" i="15"/>
  <c r="CJ59" i="15"/>
  <c r="CJ59" i="14" s="1"/>
  <c r="CJ53" i="15"/>
  <c r="BT59" i="15"/>
  <c r="BT59" i="14" s="1"/>
  <c r="BT53" i="15"/>
  <c r="BD59" i="15"/>
  <c r="BD59" i="14" s="1"/>
  <c r="BD53" i="15"/>
  <c r="AN59" i="15"/>
  <c r="AN59" i="14" s="1"/>
  <c r="AN53" i="15"/>
  <c r="X53" i="15"/>
  <c r="X59" i="15"/>
  <c r="X59" i="14" s="1"/>
  <c r="EE53" i="15"/>
  <c r="EE59" i="15"/>
  <c r="EE59" i="14" s="1"/>
  <c r="DO53" i="15"/>
  <c r="DO59" i="15"/>
  <c r="DO59" i="14" s="1"/>
  <c r="CY53" i="15"/>
  <c r="CY59" i="15"/>
  <c r="CY59" i="14" s="1"/>
  <c r="CI53" i="15"/>
  <c r="CI59" i="15"/>
  <c r="CI59" i="14" s="1"/>
  <c r="BS53" i="15"/>
  <c r="BS59" i="15"/>
  <c r="BS59" i="14" s="1"/>
  <c r="BC53" i="15"/>
  <c r="BC59" i="15"/>
  <c r="BC59" i="14" s="1"/>
  <c r="AM59" i="15"/>
  <c r="AM59" i="14" s="1"/>
  <c r="AM53" i="15"/>
  <c r="W59" i="15"/>
  <c r="W59" i="14" s="1"/>
  <c r="W53" i="15"/>
  <c r="BG53" i="15" l="1"/>
  <c r="AP59" i="15"/>
  <c r="AP59" i="14" s="1"/>
  <c r="AQ53" i="15"/>
  <c r="AQ59" i="15"/>
  <c r="AQ59" i="14" s="1"/>
  <c r="BG59" i="15"/>
  <c r="BG59" i="14" s="1"/>
  <c r="AS53" i="15"/>
  <c r="BI53" i="15"/>
  <c r="BI53" i="14" s="1"/>
  <c r="BH53" i="15"/>
  <c r="AR59" i="15"/>
  <c r="AR59" i="14" s="1"/>
  <c r="BH59" i="15"/>
  <c r="BH59" i="14" s="1"/>
  <c r="BK53" i="15"/>
  <c r="BK51" i="15" s="1"/>
  <c r="AT59" i="15"/>
  <c r="AT59" i="14" s="1"/>
  <c r="AY53" i="15"/>
  <c r="AY53" i="14" s="1"/>
  <c r="AX59" i="15"/>
  <c r="AX59" i="14" s="1"/>
  <c r="BJ53" i="15"/>
  <c r="BJ53" i="14" s="1"/>
  <c r="BJ59" i="15"/>
  <c r="BJ59" i="14" s="1"/>
  <c r="AW53" i="15"/>
  <c r="AS59" i="15"/>
  <c r="AS59" i="14" s="1"/>
  <c r="AR53" i="15"/>
  <c r="BI59" i="15"/>
  <c r="BI59" i="14" s="1"/>
  <c r="X51" i="15"/>
  <c r="X34" i="15" s="1"/>
  <c r="X53" i="14"/>
  <c r="X51" i="14" s="1"/>
  <c r="X34" i="14" s="1"/>
  <c r="D19" i="3"/>
  <c r="E19" i="3"/>
  <c r="E6" i="26"/>
  <c r="CB51" i="15"/>
  <c r="CB53" i="14"/>
  <c r="CB51" i="14" s="1"/>
  <c r="DJ53" i="14"/>
  <c r="DJ51" i="14" s="1"/>
  <c r="DJ51" i="15"/>
  <c r="U51" i="15"/>
  <c r="U34" i="15" s="1"/>
  <c r="U53" i="14"/>
  <c r="V53" i="14"/>
  <c r="V51" i="14" s="1"/>
  <c r="V34" i="14" s="1"/>
  <c r="V51" i="15"/>
  <c r="V34" i="15" s="1"/>
  <c r="AM53" i="14"/>
  <c r="AM51" i="14" s="1"/>
  <c r="AM34" i="14" s="1"/>
  <c r="AM51" i="15"/>
  <c r="AM34" i="15" s="1"/>
  <c r="AN51" i="15"/>
  <c r="AN34" i="15" s="1"/>
  <c r="AN53" i="14"/>
  <c r="AN51" i="14" s="1"/>
  <c r="AN34" i="14" s="1"/>
  <c r="AO51" i="15"/>
  <c r="AO34" i="15" s="1"/>
  <c r="AO53" i="14"/>
  <c r="AO51" i="14" s="1"/>
  <c r="AP53" i="14"/>
  <c r="AP51" i="14" s="1"/>
  <c r="AP34" i="14" s="1"/>
  <c r="AP51" i="15"/>
  <c r="AP34" i="15" s="1"/>
  <c r="AQ53" i="14"/>
  <c r="AQ51" i="14" s="1"/>
  <c r="AQ34" i="14" s="1"/>
  <c r="AQ51" i="15"/>
  <c r="AQ34" i="15" s="1"/>
  <c r="AB53" i="14"/>
  <c r="AB51" i="14" s="1"/>
  <c r="AB34" i="14" s="1"/>
  <c r="AB51" i="15"/>
  <c r="AB34" i="15" s="1"/>
  <c r="AS51" i="15"/>
  <c r="AS34" i="15" s="1"/>
  <c r="AS53" i="14"/>
  <c r="AS51" i="14" s="1"/>
  <c r="AS34" i="14" s="1"/>
  <c r="CR51" i="15"/>
  <c r="CR53" i="14"/>
  <c r="CR51" i="14" s="1"/>
  <c r="DI53" i="14"/>
  <c r="DI51" i="14" s="1"/>
  <c r="DI51" i="15"/>
  <c r="EA53" i="14"/>
  <c r="EA51" i="14" s="1"/>
  <c r="EA51" i="15"/>
  <c r="U59" i="14"/>
  <c r="CA53" i="14"/>
  <c r="CA51" i="14" s="1"/>
  <c r="CA51" i="15"/>
  <c r="AJ51" i="15"/>
  <c r="AJ34" i="15" s="1"/>
  <c r="AJ183" i="15" s="1"/>
  <c r="AJ50" i="21" s="1"/>
  <c r="AJ39" i="21" s="1"/>
  <c r="AJ53" i="14"/>
  <c r="AJ51" i="14" s="1"/>
  <c r="AJ34" i="14" s="1"/>
  <c r="AK59" i="15"/>
  <c r="AK59" i="14" s="1"/>
  <c r="AL53" i="15"/>
  <c r="BD53" i="14"/>
  <c r="BD51" i="14" s="1"/>
  <c r="BD51" i="15"/>
  <c r="BD34" i="15" s="1"/>
  <c r="BE53" i="14"/>
  <c r="BE51" i="14" s="1"/>
  <c r="BE34" i="14" s="1"/>
  <c r="BE51" i="15"/>
  <c r="BE34" i="15" s="1"/>
  <c r="BG53" i="14"/>
  <c r="BG51" i="14" s="1"/>
  <c r="BG51" i="15"/>
  <c r="BG34" i="15" s="1"/>
  <c r="BZ51" i="15"/>
  <c r="BZ53" i="14"/>
  <c r="BZ51" i="14" s="1"/>
  <c r="DH51" i="15"/>
  <c r="DH53" i="14"/>
  <c r="DH51" i="14" s="1"/>
  <c r="DY51" i="15"/>
  <c r="DY53" i="14"/>
  <c r="DY51" i="14" s="1"/>
  <c r="DZ53" i="14"/>
  <c r="DZ51" i="14" s="1"/>
  <c r="DZ51" i="15"/>
  <c r="AK53" i="15"/>
  <c r="AL59" i="15"/>
  <c r="AL59" i="14" s="1"/>
  <c r="BC53" i="14"/>
  <c r="BC51" i="14" s="1"/>
  <c r="BC34" i="14" s="1"/>
  <c r="BC51" i="15"/>
  <c r="BC34" i="15" s="1"/>
  <c r="BF51" i="15"/>
  <c r="BF34" i="15" s="1"/>
  <c r="BF53" i="14"/>
  <c r="BF51" i="14" s="1"/>
  <c r="BF34" i="14" s="1"/>
  <c r="AR53" i="14"/>
  <c r="AR51" i="14" s="1"/>
  <c r="AR51" i="15"/>
  <c r="AR34" i="15" s="1"/>
  <c r="CQ53" i="14"/>
  <c r="CQ51" i="14" s="1"/>
  <c r="CQ51" i="15"/>
  <c r="AZ53" i="15"/>
  <c r="BA53" i="15"/>
  <c r="BB53" i="15"/>
  <c r="BT53" i="14"/>
  <c r="BT51" i="14" s="1"/>
  <c r="BT51" i="15"/>
  <c r="BU53" i="14"/>
  <c r="BU51" i="14" s="1"/>
  <c r="BU51" i="15"/>
  <c r="BV53" i="14"/>
  <c r="BV51" i="14" s="1"/>
  <c r="BV51" i="15"/>
  <c r="BW53" i="14"/>
  <c r="BW51" i="14" s="1"/>
  <c r="BW51" i="15"/>
  <c r="BH53" i="14"/>
  <c r="BY51" i="15"/>
  <c r="BY53" i="14"/>
  <c r="BY51" i="14" s="1"/>
  <c r="DX51" i="15"/>
  <c r="DX53" i="14"/>
  <c r="DX51" i="14" s="1"/>
  <c r="AI53" i="14"/>
  <c r="AI51" i="14" s="1"/>
  <c r="AI51" i="15"/>
  <c r="AI34" i="15" s="1"/>
  <c r="AZ59" i="15"/>
  <c r="AZ59" i="14" s="1"/>
  <c r="BA59" i="15"/>
  <c r="BA59" i="14" s="1"/>
  <c r="BB59" i="15"/>
  <c r="BB59" i="14" s="1"/>
  <c r="BS53" i="14"/>
  <c r="BS51" i="14" s="1"/>
  <c r="BS51" i="15"/>
  <c r="CP51" i="15"/>
  <c r="CP53" i="14"/>
  <c r="CP51" i="14" s="1"/>
  <c r="DG53" i="14"/>
  <c r="DG51" i="14" s="1"/>
  <c r="DG51" i="15"/>
  <c r="AH53" i="14"/>
  <c r="AH51" i="14" s="1"/>
  <c r="AH34" i="14" s="1"/>
  <c r="AH51" i="15"/>
  <c r="AH34" i="15" s="1"/>
  <c r="AY59" i="15"/>
  <c r="AY59" i="14" s="1"/>
  <c r="BP53" i="14"/>
  <c r="BP51" i="14" s="1"/>
  <c r="BP51" i="15"/>
  <c r="BQ53" i="14"/>
  <c r="BQ51" i="14" s="1"/>
  <c r="BQ51" i="15"/>
  <c r="BR53" i="14"/>
  <c r="BR51" i="14" s="1"/>
  <c r="BR51" i="15"/>
  <c r="CJ53" i="14"/>
  <c r="CJ51" i="14" s="1"/>
  <c r="CJ51" i="15"/>
  <c r="CK53" i="14"/>
  <c r="CK51" i="14" s="1"/>
  <c r="CK51" i="15"/>
  <c r="CL53" i="14"/>
  <c r="CL51" i="14" s="1"/>
  <c r="CL51" i="15"/>
  <c r="CM53" i="14"/>
  <c r="CM51" i="14" s="1"/>
  <c r="CM51" i="15"/>
  <c r="BX51" i="15"/>
  <c r="BX53" i="14"/>
  <c r="BX51" i="14" s="1"/>
  <c r="CO53" i="14"/>
  <c r="CO51" i="14" s="1"/>
  <c r="CO51" i="15"/>
  <c r="DF51" i="15"/>
  <c r="DF53" i="14"/>
  <c r="DF51" i="14" s="1"/>
  <c r="CI53" i="14"/>
  <c r="CI51" i="14" s="1"/>
  <c r="CI51" i="15"/>
  <c r="DW53" i="14"/>
  <c r="DW51" i="14" s="1"/>
  <c r="DW51" i="15"/>
  <c r="AG53" i="14"/>
  <c r="AG51" i="14" s="1"/>
  <c r="AG34" i="14" s="1"/>
  <c r="AG51" i="15"/>
  <c r="AG34" i="15" s="1"/>
  <c r="AX53" i="15"/>
  <c r="BO59" i="15"/>
  <c r="BO59" i="14" s="1"/>
  <c r="CF53" i="14"/>
  <c r="CF51" i="14" s="1"/>
  <c r="CF51" i="15"/>
  <c r="CG53" i="14"/>
  <c r="CG51" i="14" s="1"/>
  <c r="CG51" i="15"/>
  <c r="CH53" i="14"/>
  <c r="CH51" i="14" s="1"/>
  <c r="CH51" i="15"/>
  <c r="CZ53" i="14"/>
  <c r="CZ51" i="14" s="1"/>
  <c r="CZ51" i="15"/>
  <c r="DA53" i="14"/>
  <c r="DA51" i="14" s="1"/>
  <c r="DA51" i="15"/>
  <c r="DB53" i="14"/>
  <c r="DB51" i="14" s="1"/>
  <c r="DB51" i="15"/>
  <c r="DC53" i="14"/>
  <c r="DC51" i="14" s="1"/>
  <c r="DC51" i="15"/>
  <c r="CN51" i="15"/>
  <c r="CN53" i="14"/>
  <c r="CN51" i="14" s="1"/>
  <c r="DE51" i="15"/>
  <c r="DE53" i="14"/>
  <c r="DE51" i="14" s="1"/>
  <c r="DV51" i="15"/>
  <c r="DV53" i="14"/>
  <c r="DV51" i="14" s="1"/>
  <c r="AF51" i="15"/>
  <c r="AF34" i="15" s="1"/>
  <c r="AF53" i="14"/>
  <c r="AF51" i="14" s="1"/>
  <c r="AW53" i="14"/>
  <c r="BO53" i="15"/>
  <c r="CY51" i="15"/>
  <c r="CY53" i="14"/>
  <c r="CY51" i="14" s="1"/>
  <c r="AW59" i="15"/>
  <c r="AW59" i="14" s="1"/>
  <c r="BN59" i="15"/>
  <c r="BN59" i="14" s="1"/>
  <c r="CV53" i="14"/>
  <c r="CV51" i="14" s="1"/>
  <c r="CV51" i="15"/>
  <c r="CX53" i="14"/>
  <c r="CX51" i="14" s="1"/>
  <c r="CX51" i="15"/>
  <c r="DP53" i="14"/>
  <c r="DP51" i="14" s="1"/>
  <c r="DP51" i="15"/>
  <c r="DQ53" i="14"/>
  <c r="DQ51" i="14" s="1"/>
  <c r="DQ51" i="15"/>
  <c r="DS51" i="15"/>
  <c r="DS53" i="14"/>
  <c r="DS51" i="14" s="1"/>
  <c r="DU53" i="14"/>
  <c r="DU51" i="14" s="1"/>
  <c r="DU51" i="15"/>
  <c r="AV53" i="15"/>
  <c r="BM53" i="15"/>
  <c r="BN53" i="15"/>
  <c r="CE51" i="15"/>
  <c r="CE53" i="14"/>
  <c r="CE51" i="14" s="1"/>
  <c r="CW53" i="14"/>
  <c r="CW51" i="14" s="1"/>
  <c r="CW51" i="15"/>
  <c r="DO53" i="14"/>
  <c r="DO51" i="14" s="1"/>
  <c r="DO51" i="15"/>
  <c r="DR53" i="14"/>
  <c r="DR51" i="14" s="1"/>
  <c r="DR51" i="15"/>
  <c r="DD51" i="15"/>
  <c r="DD53" i="14"/>
  <c r="DD51" i="14" s="1"/>
  <c r="AE53" i="14"/>
  <c r="AE51" i="14" s="1"/>
  <c r="AE34" i="14" s="1"/>
  <c r="AE51" i="15"/>
  <c r="AE34" i="15" s="1"/>
  <c r="AV59" i="15"/>
  <c r="AV59" i="14" s="1"/>
  <c r="BM59" i="15"/>
  <c r="BM59" i="14" s="1"/>
  <c r="CD53" i="14"/>
  <c r="CD51" i="14" s="1"/>
  <c r="CD51" i="15"/>
  <c r="DL51" i="15"/>
  <c r="DL53" i="14"/>
  <c r="DL51" i="14" s="1"/>
  <c r="DM53" i="14"/>
  <c r="DM51" i="14" s="1"/>
  <c r="DM51" i="15"/>
  <c r="DN53" i="14"/>
  <c r="DN51" i="14" s="1"/>
  <c r="DN51" i="15"/>
  <c r="EF53" i="14"/>
  <c r="EF51" i="14" s="1"/>
  <c r="EF51" i="15"/>
  <c r="EG53" i="14"/>
  <c r="EG51" i="14" s="1"/>
  <c r="EG51" i="15"/>
  <c r="EH53" i="14"/>
  <c r="EH51" i="14" s="1"/>
  <c r="EH51" i="15"/>
  <c r="EI53" i="14"/>
  <c r="EI51" i="14" s="1"/>
  <c r="EI51" i="15"/>
  <c r="DT51" i="15"/>
  <c r="DT53" i="14"/>
  <c r="DT51" i="14" s="1"/>
  <c r="AD53" i="14"/>
  <c r="AD51" i="14" s="1"/>
  <c r="AD34" i="14" s="1"/>
  <c r="AD51" i="15"/>
  <c r="AD34" i="15" s="1"/>
  <c r="AU59" i="15"/>
  <c r="AU59" i="14" s="1"/>
  <c r="BL53" i="15"/>
  <c r="CC53" i="14"/>
  <c r="CC51" i="14" s="1"/>
  <c r="CC51" i="15"/>
  <c r="CU53" i="14"/>
  <c r="CU51" i="14" s="1"/>
  <c r="CU51" i="15"/>
  <c r="EE53" i="14"/>
  <c r="EE51" i="14" s="1"/>
  <c r="EE51" i="15"/>
  <c r="AU53" i="15"/>
  <c r="BL59" i="15"/>
  <c r="BL59" i="14" s="1"/>
  <c r="CT53" i="14"/>
  <c r="CT51" i="14" s="1"/>
  <c r="CT51" i="15"/>
  <c r="EB53" i="14"/>
  <c r="EB51" i="14" s="1"/>
  <c r="EB51" i="15"/>
  <c r="EC53" i="14"/>
  <c r="EC51" i="14" s="1"/>
  <c r="EC51" i="15"/>
  <c r="ED53" i="14"/>
  <c r="ED51" i="14" s="1"/>
  <c r="ED51" i="15"/>
  <c r="W53" i="14"/>
  <c r="W51" i="14" s="1"/>
  <c r="W51" i="15"/>
  <c r="W34" i="15" s="1"/>
  <c r="Y51" i="15"/>
  <c r="Y34" i="15" s="1"/>
  <c r="Y53" i="14"/>
  <c r="Y51" i="14" s="1"/>
  <c r="Y34" i="14" s="1"/>
  <c r="Z53" i="14"/>
  <c r="Z51" i="14" s="1"/>
  <c r="Z51" i="15"/>
  <c r="Z34" i="15" s="1"/>
  <c r="AA53" i="14"/>
  <c r="AA51" i="14" s="1"/>
  <c r="AA34" i="14" s="1"/>
  <c r="AA51" i="15"/>
  <c r="AA34" i="15" s="1"/>
  <c r="AC53" i="14"/>
  <c r="AC51" i="14" s="1"/>
  <c r="AC51" i="15"/>
  <c r="AC34" i="15" s="1"/>
  <c r="AT53" i="15"/>
  <c r="CS53" i="14"/>
  <c r="CS51" i="14" s="1"/>
  <c r="CS51" i="15"/>
  <c r="DK53" i="14"/>
  <c r="DK51" i="14" s="1"/>
  <c r="DK51" i="15"/>
  <c r="BH51" i="14" l="1"/>
  <c r="BH34" i="14" s="1"/>
  <c r="BH51" i="15"/>
  <c r="BH34" i="15" s="1"/>
  <c r="BK53" i="14"/>
  <c r="BK51" i="14" s="1"/>
  <c r="BJ51" i="14"/>
  <c r="BJ51" i="15"/>
  <c r="AW51" i="15"/>
  <c r="AW34" i="15" s="1"/>
  <c r="BI51" i="15"/>
  <c r="BI51" i="14"/>
  <c r="AW51" i="14"/>
  <c r="AW34" i="14" s="1"/>
  <c r="AY51" i="15"/>
  <c r="AY34" i="15" s="1"/>
  <c r="AY51" i="14"/>
  <c r="AY34" i="14" s="1"/>
  <c r="AY183" i="14" s="1"/>
  <c r="P22" i="13"/>
  <c r="P20" i="13" s="1"/>
  <c r="P58" i="13" s="1"/>
  <c r="P61" i="13" s="1"/>
  <c r="AC34" i="14"/>
  <c r="AM22" i="13"/>
  <c r="BO53" i="14"/>
  <c r="BO51" i="14" s="1"/>
  <c r="BO51" i="15"/>
  <c r="AL53" i="14"/>
  <c r="AL51" i="14" s="1"/>
  <c r="AL51" i="15"/>
  <c r="AL34" i="15" s="1"/>
  <c r="AS183" i="14"/>
  <c r="P53" i="15"/>
  <c r="AA183" i="15"/>
  <c r="AA50" i="21" s="1"/>
  <c r="AA39" i="21" s="1"/>
  <c r="AA7" i="15"/>
  <c r="AE183" i="15"/>
  <c r="AE50" i="21" s="1"/>
  <c r="AE39" i="21" s="1"/>
  <c r="AE7" i="15"/>
  <c r="AW183" i="14"/>
  <c r="AY183" i="15"/>
  <c r="AY50" i="21" s="1"/>
  <c r="AY60" i="21" s="1"/>
  <c r="AY7" i="15"/>
  <c r="AS183" i="15"/>
  <c r="AS50" i="21" s="1"/>
  <c r="AS60" i="21" s="1"/>
  <c r="AS7" i="15"/>
  <c r="U51" i="14"/>
  <c r="AA183" i="14"/>
  <c r="AA211" i="14" s="1"/>
  <c r="AH3" i="23" s="1"/>
  <c r="AA7" i="14"/>
  <c r="AU51" i="15"/>
  <c r="AU34" i="15" s="1"/>
  <c r="AU53" i="14"/>
  <c r="AU51" i="14" s="1"/>
  <c r="AE183" i="14"/>
  <c r="AE211" i="14" s="1"/>
  <c r="AL3" i="23" s="1"/>
  <c r="AE7" i="14"/>
  <c r="AW183" i="15"/>
  <c r="AW50" i="21" s="1"/>
  <c r="AW60" i="21" s="1"/>
  <c r="AW7" i="15"/>
  <c r="AO22" i="13"/>
  <c r="AJ183" i="14"/>
  <c r="AB183" i="15"/>
  <c r="AB50" i="21" s="1"/>
  <c r="AB39" i="21" s="1"/>
  <c r="AB7" i="15"/>
  <c r="U183" i="15"/>
  <c r="U7" i="15"/>
  <c r="Z183" i="15"/>
  <c r="Z50" i="21" s="1"/>
  <c r="Z39" i="21" s="1"/>
  <c r="Z7" i="15"/>
  <c r="Q22" i="13"/>
  <c r="Q20" i="13" s="1"/>
  <c r="Q58" i="13" s="1"/>
  <c r="Q61" i="13" s="1"/>
  <c r="AF34" i="14"/>
  <c r="AQ22" i="13"/>
  <c r="AI183" i="15"/>
  <c r="AI50" i="21" s="1"/>
  <c r="AI39" i="21" s="1"/>
  <c r="AI7" i="15"/>
  <c r="BB51" i="15"/>
  <c r="BB34" i="15" s="1"/>
  <c r="BB53" i="14"/>
  <c r="BB51" i="14" s="1"/>
  <c r="BB34" i="14" s="1"/>
  <c r="AJ188" i="15"/>
  <c r="AJ188" i="16"/>
  <c r="AJ187" i="16" s="1"/>
  <c r="AJ186" i="16" s="1"/>
  <c r="AJ38" i="21"/>
  <c r="AB183" i="14"/>
  <c r="AB211" i="14" s="1"/>
  <c r="AI3" i="23" s="1"/>
  <c r="AB7" i="14"/>
  <c r="O22" i="13"/>
  <c r="O20" i="13" s="1"/>
  <c r="O58" i="13" s="1"/>
  <c r="O61" i="13" s="1"/>
  <c r="Z34" i="14"/>
  <c r="AF183" i="15"/>
  <c r="AF50" i="21" s="1"/>
  <c r="AF39" i="21" s="1"/>
  <c r="AF7" i="15"/>
  <c r="AI22" i="13"/>
  <c r="AI34" i="14"/>
  <c r="BA51" i="15"/>
  <c r="BA34" i="15" s="1"/>
  <c r="BA53" i="14"/>
  <c r="BA51" i="14" s="1"/>
  <c r="AQ183" i="15"/>
  <c r="AQ50" i="21" s="1"/>
  <c r="AQ60" i="21" s="1"/>
  <c r="AQ7" i="15"/>
  <c r="Y183" i="14"/>
  <c r="Y211" i="14" s="1"/>
  <c r="AF3" i="23" s="1"/>
  <c r="Y7" i="14"/>
  <c r="AZ51" i="15"/>
  <c r="AZ34" i="15" s="1"/>
  <c r="AZ53" i="14"/>
  <c r="AZ51" i="14" s="1"/>
  <c r="AZ34" i="14" s="1"/>
  <c r="AQ183" i="14"/>
  <c r="AG22" i="13"/>
  <c r="Y183" i="15"/>
  <c r="Y50" i="21" s="1"/>
  <c r="Y39" i="21" s="1"/>
  <c r="Y7" i="15"/>
  <c r="AC22" i="13"/>
  <c r="P59" i="15"/>
  <c r="R59" i="15" s="1"/>
  <c r="AP183" i="15"/>
  <c r="AP50" i="21" s="1"/>
  <c r="AP60" i="21" s="1"/>
  <c r="AP7" i="15"/>
  <c r="W183" i="15"/>
  <c r="W50" i="21" s="1"/>
  <c r="W39" i="21" s="1"/>
  <c r="W7" i="15"/>
  <c r="AF22" i="13"/>
  <c r="AL22" i="13"/>
  <c r="P59" i="14"/>
  <c r="R59" i="14" s="1"/>
  <c r="AP183" i="14"/>
  <c r="N22" i="13"/>
  <c r="N20" i="13" s="1"/>
  <c r="N58" i="13" s="1"/>
  <c r="N61" i="13" s="1"/>
  <c r="W34" i="14"/>
  <c r="AH183" i="15"/>
  <c r="AH50" i="21" s="1"/>
  <c r="AH39" i="21" s="1"/>
  <c r="AH7" i="15"/>
  <c r="AR183" i="15"/>
  <c r="AR50" i="21" s="1"/>
  <c r="AR60" i="21" s="1"/>
  <c r="AR7" i="15"/>
  <c r="T22" i="13"/>
  <c r="T20" i="13" s="1"/>
  <c r="AO34" i="14"/>
  <c r="BL51" i="15"/>
  <c r="BL53" i="14"/>
  <c r="BL51" i="14" s="1"/>
  <c r="AK22" i="13"/>
  <c r="AH183" i="14"/>
  <c r="AH211" i="14" s="1"/>
  <c r="AO3" i="23" s="1"/>
  <c r="AH7" i="14"/>
  <c r="BH183" i="15"/>
  <c r="BH50" i="21" s="1"/>
  <c r="BH60" i="21" s="1"/>
  <c r="BH7" i="15"/>
  <c r="AR34" i="14"/>
  <c r="AO183" i="15"/>
  <c r="AO50" i="21" s="1"/>
  <c r="AO60" i="21" s="1"/>
  <c r="AO7" i="15"/>
  <c r="AN22" i="13"/>
  <c r="AX53" i="14"/>
  <c r="AX51" i="14" s="1"/>
  <c r="AX51" i="15"/>
  <c r="AX34" i="15" s="1"/>
  <c r="BH183" i="14"/>
  <c r="BF183" i="14"/>
  <c r="BG183" i="15"/>
  <c r="BG50" i="21" s="1"/>
  <c r="BG60" i="21" s="1"/>
  <c r="BG7" i="15"/>
  <c r="AN183" i="14"/>
  <c r="AD183" i="15"/>
  <c r="AD50" i="21" s="1"/>
  <c r="AD39" i="21" s="1"/>
  <c r="AD7" i="15"/>
  <c r="AH22" i="13"/>
  <c r="AG183" i="15"/>
  <c r="AG50" i="21" s="1"/>
  <c r="AG39" i="21" s="1"/>
  <c r="AG7" i="15"/>
  <c r="BF183" i="15"/>
  <c r="BF50" i="21" s="1"/>
  <c r="BF60" i="21" s="1"/>
  <c r="BF7" i="15"/>
  <c r="Z22" i="13"/>
  <c r="BG34" i="14"/>
  <c r="AN183" i="15"/>
  <c r="AN50" i="21" s="1"/>
  <c r="AN60" i="21" s="1"/>
  <c r="AN7" i="15"/>
  <c r="AD183" i="14"/>
  <c r="AD211" i="14" s="1"/>
  <c r="AK3" i="23" s="1"/>
  <c r="AD7" i="14"/>
  <c r="AP22" i="13"/>
  <c r="AG183" i="14"/>
  <c r="AG211" i="14" s="1"/>
  <c r="AN3" i="23" s="1"/>
  <c r="AG7" i="14"/>
  <c r="BC183" i="15"/>
  <c r="BC50" i="21" s="1"/>
  <c r="BC60" i="21" s="1"/>
  <c r="BC7" i="15"/>
  <c r="BE183" i="15"/>
  <c r="BE50" i="21" s="1"/>
  <c r="BE60" i="21" s="1"/>
  <c r="BE7" i="15"/>
  <c r="AM183" i="15"/>
  <c r="AM50" i="21" s="1"/>
  <c r="AM60" i="21" s="1"/>
  <c r="AM7" i="15"/>
  <c r="BN53" i="14"/>
  <c r="BN51" i="14" s="1"/>
  <c r="BN51" i="15"/>
  <c r="BC183" i="14"/>
  <c r="BE183" i="14"/>
  <c r="AM183" i="14"/>
  <c r="AT53" i="14"/>
  <c r="AT51" i="14" s="1"/>
  <c r="AT34" i="14" s="1"/>
  <c r="AT51" i="15"/>
  <c r="AT34" i="15" s="1"/>
  <c r="BM53" i="14"/>
  <c r="BM51" i="14" s="1"/>
  <c r="BM51" i="15"/>
  <c r="AJ22" i="13"/>
  <c r="AE22" i="13"/>
  <c r="BD183" i="15"/>
  <c r="BD50" i="21" s="1"/>
  <c r="BD60" i="21" s="1"/>
  <c r="BD7" i="15"/>
  <c r="AA22" i="13"/>
  <c r="V183" i="15"/>
  <c r="V50" i="21" s="1"/>
  <c r="V39" i="21" s="1"/>
  <c r="V7" i="15"/>
  <c r="X183" i="14"/>
  <c r="X211" i="14" s="1"/>
  <c r="AE3" i="23" s="1"/>
  <c r="X7" i="14"/>
  <c r="AC183" i="15"/>
  <c r="AC50" i="21" s="1"/>
  <c r="AC39" i="21" s="1"/>
  <c r="AC7" i="15"/>
  <c r="AV53" i="14"/>
  <c r="AV51" i="14" s="1"/>
  <c r="AV34" i="14" s="1"/>
  <c r="AV51" i="15"/>
  <c r="AV34" i="15" s="1"/>
  <c r="AD22" i="13"/>
  <c r="AK53" i="14"/>
  <c r="AK51" i="14" s="1"/>
  <c r="AK34" i="14" s="1"/>
  <c r="AK51" i="15"/>
  <c r="AK34" i="15" s="1"/>
  <c r="AK183" i="15" s="1"/>
  <c r="Y22" i="13"/>
  <c r="Y20" i="13" s="1"/>
  <c r="BD34" i="14"/>
  <c r="V183" i="14"/>
  <c r="V211" i="14" s="1"/>
  <c r="AC3" i="23" s="1"/>
  <c r="V7" i="14"/>
  <c r="X183" i="15"/>
  <c r="X50" i="21" s="1"/>
  <c r="X39" i="21" s="1"/>
  <c r="X7" i="15"/>
  <c r="AO189" i="15" l="1"/>
  <c r="AO59" i="21"/>
  <c r="AI183" i="14"/>
  <c r="AI211" i="14" s="1"/>
  <c r="AP3" i="23" s="1"/>
  <c r="AI7" i="14"/>
  <c r="AI188" i="16"/>
  <c r="AI187" i="16" s="1"/>
  <c r="AI186" i="16" s="1"/>
  <c r="AI188" i="15"/>
  <c r="AI38" i="21"/>
  <c r="E32" i="9" s="1"/>
  <c r="AT183" i="15"/>
  <c r="AT50" i="21" s="1"/>
  <c r="AT60" i="21" s="1"/>
  <c r="AT7" i="15"/>
  <c r="AH188" i="15"/>
  <c r="AH188" i="16"/>
  <c r="AH187" i="16" s="1"/>
  <c r="AH186" i="16" s="1"/>
  <c r="AH38" i="21"/>
  <c r="E31" i="9" s="1"/>
  <c r="R22" i="13"/>
  <c r="R20" i="13" s="1"/>
  <c r="U22" i="13"/>
  <c r="U20" i="13" s="1"/>
  <c r="W183" i="14"/>
  <c r="W211" i="14" s="1"/>
  <c r="AD3" i="23" s="1"/>
  <c r="W7" i="14"/>
  <c r="AW189" i="15"/>
  <c r="AW59" i="21"/>
  <c r="AE188" i="15"/>
  <c r="AE188" i="16"/>
  <c r="AE187" i="16" s="1"/>
  <c r="AE186" i="16" s="1"/>
  <c r="AE38" i="21"/>
  <c r="E28" i="9" s="1"/>
  <c r="Y188" i="15"/>
  <c r="Y188" i="16"/>
  <c r="Y187" i="16" s="1"/>
  <c r="Y186" i="16" s="1"/>
  <c r="Y38" i="21"/>
  <c r="E22" i="9" s="1"/>
  <c r="AF183" i="14"/>
  <c r="AF211" i="14" s="1"/>
  <c r="AM3" i="23" s="1"/>
  <c r="AF7" i="14"/>
  <c r="AV183" i="14"/>
  <c r="AT183" i="14"/>
  <c r="AA188" i="15"/>
  <c r="AA188" i="16"/>
  <c r="AA187" i="16" s="1"/>
  <c r="AA186" i="16" s="1"/>
  <c r="AA38" i="21"/>
  <c r="E24" i="9" s="1"/>
  <c r="BC189" i="15"/>
  <c r="BC59" i="21"/>
  <c r="AR183" i="14"/>
  <c r="AF188" i="15"/>
  <c r="AF188" i="16"/>
  <c r="AF187" i="16" s="1"/>
  <c r="AF186" i="16" s="1"/>
  <c r="AF38" i="21"/>
  <c r="E29" i="9" s="1"/>
  <c r="V22" i="13"/>
  <c r="V20" i="13" s="1"/>
  <c r="AU34" i="14"/>
  <c r="R53" i="15"/>
  <c r="R51" i="15" s="1"/>
  <c r="P51" i="15"/>
  <c r="D213" i="15" s="1"/>
  <c r="BH189" i="15"/>
  <c r="BH59" i="21"/>
  <c r="X188" i="15"/>
  <c r="X38" i="21"/>
  <c r="E21" i="9" s="1"/>
  <c r="X188" i="16"/>
  <c r="X187" i="16" s="1"/>
  <c r="X186" i="16" s="1"/>
  <c r="V188" i="15"/>
  <c r="V188" i="16"/>
  <c r="V187" i="16" s="1"/>
  <c r="V186" i="16" s="1"/>
  <c r="V38" i="21"/>
  <c r="E19" i="9" s="1"/>
  <c r="BG189" i="15"/>
  <c r="BG59" i="21"/>
  <c r="Z183" i="14"/>
  <c r="Z211" i="14" s="1"/>
  <c r="AG3" i="23" s="1"/>
  <c r="Z7" i="14"/>
  <c r="Z188" i="16"/>
  <c r="Z187" i="16" s="1"/>
  <c r="Z186" i="16" s="1"/>
  <c r="Z38" i="21"/>
  <c r="E23" i="9" s="1"/>
  <c r="Z188" i="15"/>
  <c r="AU183" i="15"/>
  <c r="AU50" i="21" s="1"/>
  <c r="AU60" i="21" s="1"/>
  <c r="AU7" i="15"/>
  <c r="AB22" i="13"/>
  <c r="AN189" i="15"/>
  <c r="AN59" i="21"/>
  <c r="AZ183" i="14"/>
  <c r="U50" i="21"/>
  <c r="U39" i="21" s="1"/>
  <c r="BF20" i="3"/>
  <c r="BF5" i="3"/>
  <c r="BF13" i="3"/>
  <c r="BF19" i="3"/>
  <c r="BF17" i="3"/>
  <c r="BF10" i="3"/>
  <c r="BF15" i="3"/>
  <c r="BF6" i="3"/>
  <c r="BF14" i="3"/>
  <c r="BF7" i="3"/>
  <c r="BF12" i="3"/>
  <c r="BF11" i="3"/>
  <c r="BF16" i="3"/>
  <c r="BF8" i="3"/>
  <c r="BF4" i="3"/>
  <c r="BF9" i="3"/>
  <c r="BF18" i="3"/>
  <c r="AL183" i="15"/>
  <c r="AL50" i="21" s="1"/>
  <c r="AL60" i="21" s="1"/>
  <c r="AL7" i="15"/>
  <c r="AC188" i="16"/>
  <c r="AC187" i="16" s="1"/>
  <c r="AC186" i="16" s="1"/>
  <c r="AC188" i="15"/>
  <c r="AC38" i="21"/>
  <c r="E26" i="9" s="1"/>
  <c r="BD183" i="14"/>
  <c r="BG183" i="14"/>
  <c r="AZ183" i="15"/>
  <c r="AZ50" i="21" s="1"/>
  <c r="AZ60" i="21" s="1"/>
  <c r="AZ7" i="15"/>
  <c r="P53" i="14"/>
  <c r="S22" i="13"/>
  <c r="S20" i="13" s="1"/>
  <c r="AL34" i="14"/>
  <c r="BD59" i="21"/>
  <c r="BD189" i="15"/>
  <c r="AJ60" i="21"/>
  <c r="E33" i="9"/>
  <c r="AB38" i="21"/>
  <c r="E25" i="9" s="1"/>
  <c r="AB188" i="15"/>
  <c r="AB188" i="16"/>
  <c r="AB187" i="16" s="1"/>
  <c r="AB186" i="16" s="1"/>
  <c r="U34" i="14"/>
  <c r="M22" i="13"/>
  <c r="AX183" i="15"/>
  <c r="AX50" i="21" s="1"/>
  <c r="AX60" i="21" s="1"/>
  <c r="AX7" i="15"/>
  <c r="AD38" i="21"/>
  <c r="E27" i="9" s="1"/>
  <c r="AD188" i="15"/>
  <c r="AD188" i="16"/>
  <c r="AD187" i="16" s="1"/>
  <c r="AD186" i="16" s="1"/>
  <c r="AK183" i="14"/>
  <c r="AM189" i="15"/>
  <c r="AM59" i="21"/>
  <c r="BF189" i="15"/>
  <c r="BF59" i="21"/>
  <c r="W22" i="13"/>
  <c r="W20" i="13" s="1"/>
  <c r="AX34" i="14"/>
  <c r="AO183" i="14"/>
  <c r="W38" i="21"/>
  <c r="E20" i="9" s="1"/>
  <c r="W188" i="15"/>
  <c r="W188" i="16"/>
  <c r="W187" i="16" s="1"/>
  <c r="W186" i="16" s="1"/>
  <c r="AJ188" i="14"/>
  <c r="AS189" i="15"/>
  <c r="AS59" i="21"/>
  <c r="AQ189" i="15"/>
  <c r="AQ59" i="21"/>
  <c r="BB183" i="14"/>
  <c r="BE189" i="15"/>
  <c r="BE59" i="21"/>
  <c r="AG188" i="16"/>
  <c r="AG187" i="16" s="1"/>
  <c r="AG186" i="16" s="1"/>
  <c r="AG38" i="21"/>
  <c r="E30" i="9" s="1"/>
  <c r="AG188" i="15"/>
  <c r="AP59" i="21"/>
  <c r="AP189" i="15"/>
  <c r="X22" i="13"/>
  <c r="X20" i="13" s="1"/>
  <c r="BA34" i="14"/>
  <c r="BB183" i="15"/>
  <c r="BB50" i="21" s="1"/>
  <c r="BB60" i="21" s="1"/>
  <c r="BB7" i="15"/>
  <c r="AY59" i="21"/>
  <c r="AY189" i="15"/>
  <c r="AC183" i="14"/>
  <c r="AC211" i="14" s="1"/>
  <c r="AJ3" i="23" s="1"/>
  <c r="AC7" i="14"/>
  <c r="AV183" i="15"/>
  <c r="AV50" i="21" s="1"/>
  <c r="AV60" i="21" s="1"/>
  <c r="AV7" i="15"/>
  <c r="AR189" i="15"/>
  <c r="AR59" i="21"/>
  <c r="BA183" i="15"/>
  <c r="BA50" i="21" s="1"/>
  <c r="BA60" i="21" s="1"/>
  <c r="BA7" i="15"/>
  <c r="BF27" i="3" l="1"/>
  <c r="BF39" i="3"/>
  <c r="AU183" i="14"/>
  <c r="BF41" i="3"/>
  <c r="BG189" i="14"/>
  <c r="BG187" i="15"/>
  <c r="BG186" i="15" s="1"/>
  <c r="AP187" i="15"/>
  <c r="AP186" i="15" s="1"/>
  <c r="AP189" i="14"/>
  <c r="AP187" i="14" s="1"/>
  <c r="AP186" i="14" s="1"/>
  <c r="BD189" i="14"/>
  <c r="BD187" i="15"/>
  <c r="BD186" i="15" s="1"/>
  <c r="AR187" i="15"/>
  <c r="AR186" i="15" s="1"/>
  <c r="AR189" i="14"/>
  <c r="AG188" i="14"/>
  <c r="AG187" i="14" s="1"/>
  <c r="AG186" i="14" s="1"/>
  <c r="AG187" i="15"/>
  <c r="AG186" i="15" s="1"/>
  <c r="AD188" i="14"/>
  <c r="AD187" i="14" s="1"/>
  <c r="AD186" i="14" s="1"/>
  <c r="AD187" i="15"/>
  <c r="AD186" i="15" s="1"/>
  <c r="AL183" i="14"/>
  <c r="BF43" i="3"/>
  <c r="BF36" i="3"/>
  <c r="AF187" i="15"/>
  <c r="AF186" i="15" s="1"/>
  <c r="AF188" i="14"/>
  <c r="AH188" i="14"/>
  <c r="AH187" i="14" s="1"/>
  <c r="AH186" i="14" s="1"/>
  <c r="AH187" i="15"/>
  <c r="AH186" i="15" s="1"/>
  <c r="AL189" i="15"/>
  <c r="AL59" i="21"/>
  <c r="BF33" i="3"/>
  <c r="AV189" i="15"/>
  <c r="AV59" i="21"/>
  <c r="W188" i="14"/>
  <c r="W187" i="15"/>
  <c r="W186" i="15" s="1"/>
  <c r="R53" i="14"/>
  <c r="R51" i="14" s="1"/>
  <c r="P51" i="14"/>
  <c r="BF23" i="3"/>
  <c r="AN187" i="15"/>
  <c r="AN186" i="15" s="1"/>
  <c r="AN189" i="14"/>
  <c r="AN187" i="14" s="1"/>
  <c r="AN186" i="14" s="1"/>
  <c r="AX59" i="21"/>
  <c r="AX189" i="15"/>
  <c r="BF29" i="3"/>
  <c r="V188" i="14"/>
  <c r="V187" i="14" s="1"/>
  <c r="V186" i="14" s="1"/>
  <c r="V187" i="15"/>
  <c r="V186" i="15" s="1"/>
  <c r="AT189" i="15"/>
  <c r="AT59" i="21"/>
  <c r="BE189" i="14"/>
  <c r="BE187" i="14" s="1"/>
  <c r="BE186" i="14" s="1"/>
  <c r="BE187" i="15"/>
  <c r="BE186" i="15" s="1"/>
  <c r="AZ189" i="15"/>
  <c r="AZ59" i="21"/>
  <c r="BF38" i="3"/>
  <c r="BF22" i="3"/>
  <c r="Y188" i="14"/>
  <c r="Y187" i="14" s="1"/>
  <c r="Y186" i="14" s="1"/>
  <c r="Y187" i="15"/>
  <c r="Y186" i="15" s="1"/>
  <c r="BF42" i="3"/>
  <c r="I22" i="13"/>
  <c r="M20" i="13"/>
  <c r="M58" i="13" s="1"/>
  <c r="BF30" i="3"/>
  <c r="X187" i="15"/>
  <c r="X186" i="15" s="1"/>
  <c r="X188" i="14"/>
  <c r="X187" i="14" s="1"/>
  <c r="X186" i="14" s="1"/>
  <c r="BC189" i="14"/>
  <c r="BC187" i="14" s="1"/>
  <c r="BC186" i="14" s="1"/>
  <c r="BC187" i="15"/>
  <c r="BC186" i="15" s="1"/>
  <c r="AI188" i="14"/>
  <c r="AI187" i="15"/>
  <c r="AI186" i="15" s="1"/>
  <c r="BF26" i="3"/>
  <c r="U183" i="14"/>
  <c r="U211" i="14" s="1"/>
  <c r="AB3" i="23" s="1"/>
  <c r="U7" i="14"/>
  <c r="AU59" i="21"/>
  <c r="AU189" i="15"/>
  <c r="AE187" i="15"/>
  <c r="AE186" i="15" s="1"/>
  <c r="AE188" i="14"/>
  <c r="AE187" i="14" s="1"/>
  <c r="AE186" i="14" s="1"/>
  <c r="BF24" i="3"/>
  <c r="Z187" i="15"/>
  <c r="Z186" i="15" s="1"/>
  <c r="Z188" i="14"/>
  <c r="AY187" i="15"/>
  <c r="AY186" i="15" s="1"/>
  <c r="AY189" i="14"/>
  <c r="AY187" i="14" s="1"/>
  <c r="AY186" i="14" s="1"/>
  <c r="BB59" i="21"/>
  <c r="BB189" i="15"/>
  <c r="AQ187" i="15"/>
  <c r="AQ186" i="15" s="1"/>
  <c r="AQ189" i="14"/>
  <c r="AQ187" i="14" s="1"/>
  <c r="AQ186" i="14" s="1"/>
  <c r="BF189" i="14"/>
  <c r="BF187" i="14" s="1"/>
  <c r="BF186" i="14" s="1"/>
  <c r="BF187" i="15"/>
  <c r="BF186" i="15" s="1"/>
  <c r="AB188" i="14"/>
  <c r="AB187" i="14" s="1"/>
  <c r="AB186" i="14" s="1"/>
  <c r="AB187" i="15"/>
  <c r="AB186" i="15" s="1"/>
  <c r="BF34" i="3"/>
  <c r="BF21" i="3"/>
  <c r="AA188" i="14"/>
  <c r="AA187" i="14" s="1"/>
  <c r="AA186" i="14" s="1"/>
  <c r="AA187" i="15"/>
  <c r="AA186" i="15" s="1"/>
  <c r="BF35" i="3"/>
  <c r="BA183" i="14"/>
  <c r="BF32" i="3"/>
  <c r="BF40" i="3"/>
  <c r="BF28" i="3"/>
  <c r="BH187" i="15"/>
  <c r="BH186" i="15" s="1"/>
  <c r="BH189" i="14"/>
  <c r="BH187" i="14" s="1"/>
  <c r="BH186" i="14" s="1"/>
  <c r="AW187" i="15"/>
  <c r="AW186" i="15" s="1"/>
  <c r="AW189" i="14"/>
  <c r="AW187" i="14" s="1"/>
  <c r="AW186" i="14" s="1"/>
  <c r="AC188" i="14"/>
  <c r="AC187" i="15"/>
  <c r="AC186" i="15" s="1"/>
  <c r="BF31" i="3"/>
  <c r="BF25" i="3"/>
  <c r="E213" i="15"/>
  <c r="D213" i="14"/>
  <c r="E213" i="14" s="1"/>
  <c r="AX183" i="14"/>
  <c r="BA189" i="15"/>
  <c r="BA59" i="21"/>
  <c r="AS187" i="15"/>
  <c r="AS186" i="15" s="1"/>
  <c r="AS189" i="14"/>
  <c r="AS187" i="14" s="1"/>
  <c r="AS186" i="14" s="1"/>
  <c r="AM187" i="15"/>
  <c r="AM186" i="15" s="1"/>
  <c r="AM189" i="14"/>
  <c r="AM187" i="14" s="1"/>
  <c r="AM186" i="14" s="1"/>
  <c r="AJ59" i="21"/>
  <c r="AJ189" i="15"/>
  <c r="AJ52" i="21"/>
  <c r="BF37" i="3"/>
  <c r="U38" i="21"/>
  <c r="E18" i="9" s="1"/>
  <c r="U188" i="16"/>
  <c r="U188" i="15"/>
  <c r="AK43" i="21"/>
  <c r="AJ43" i="21"/>
  <c r="P39" i="21"/>
  <c r="AK40" i="21"/>
  <c r="AN43" i="21" s="1"/>
  <c r="AG43" i="21"/>
  <c r="K30" i="9" s="1"/>
  <c r="AH43" i="21"/>
  <c r="K31" i="9" s="1"/>
  <c r="AI43" i="21"/>
  <c r="K32" i="9" s="1"/>
  <c r="AF43" i="21"/>
  <c r="K29" i="9" s="1"/>
  <c r="AB43" i="21"/>
  <c r="K25" i="9" s="1"/>
  <c r="Z43" i="21"/>
  <c r="K23" i="9" s="1"/>
  <c r="AA43" i="21"/>
  <c r="K24" i="9" s="1"/>
  <c r="BH43" i="21"/>
  <c r="W43" i="21"/>
  <c r="K20" i="9" s="1"/>
  <c r="V43" i="21"/>
  <c r="AC43" i="21"/>
  <c r="K26" i="9" s="1"/>
  <c r="AE43" i="21"/>
  <c r="K28" i="9" s="1"/>
  <c r="AD43" i="21"/>
  <c r="K27" i="9" s="1"/>
  <c r="DK43" i="21"/>
  <c r="CD43" i="21"/>
  <c r="DG43" i="21"/>
  <c r="Y43" i="21"/>
  <c r="K22" i="9" s="1"/>
  <c r="X43" i="21"/>
  <c r="K21" i="9" s="1"/>
  <c r="AO187" i="15"/>
  <c r="AO186" i="15" s="1"/>
  <c r="AO189" i="14"/>
  <c r="AL43" i="21" l="1"/>
  <c r="DH43" i="21"/>
  <c r="CV43" i="21"/>
  <c r="BK43" i="21"/>
  <c r="BJ43" i="21"/>
  <c r="BD43" i="21"/>
  <c r="BS43" i="21"/>
  <c r="BC43" i="21"/>
  <c r="CF43" i="21"/>
  <c r="CI43" i="21"/>
  <c r="BU43" i="21"/>
  <c r="BB43" i="21"/>
  <c r="AV43" i="21"/>
  <c r="BO43" i="21"/>
  <c r="DB43" i="21"/>
  <c r="DI43" i="21"/>
  <c r="BP43" i="21"/>
  <c r="BQ43" i="21"/>
  <c r="CN43" i="21"/>
  <c r="CS43" i="21"/>
  <c r="BA43" i="21"/>
  <c r="AO43" i="21"/>
  <c r="BF43" i="21"/>
  <c r="BT43" i="21"/>
  <c r="AX43" i="21"/>
  <c r="BR43" i="21"/>
  <c r="CA43" i="21"/>
  <c r="BY43" i="21"/>
  <c r="AM43" i="21"/>
  <c r="CG43" i="21"/>
  <c r="CC43" i="21"/>
  <c r="AR43" i="21"/>
  <c r="AU43" i="21"/>
  <c r="BL43" i="21"/>
  <c r="CH43" i="21"/>
  <c r="AP43" i="21"/>
  <c r="DC43" i="21"/>
  <c r="CW43" i="21"/>
  <c r="BZ43" i="21"/>
  <c r="AT43" i="21"/>
  <c r="CL43" i="21"/>
  <c r="CE43" i="21"/>
  <c r="CR43" i="21"/>
  <c r="BM43" i="21"/>
  <c r="DD43" i="21"/>
  <c r="BW43" i="21"/>
  <c r="BN43" i="21"/>
  <c r="BX43" i="21"/>
  <c r="CT43" i="21"/>
  <c r="CM43" i="21"/>
  <c r="AY43" i="21"/>
  <c r="CO43" i="21"/>
  <c r="AZ43" i="21"/>
  <c r="CX43" i="21"/>
  <c r="CU43" i="21"/>
  <c r="AW43" i="21"/>
  <c r="DJ43" i="21"/>
  <c r="CZ43" i="21"/>
  <c r="AS43" i="21"/>
  <c r="CY43" i="21"/>
  <c r="BV43" i="21"/>
  <c r="BI43" i="21"/>
  <c r="AU187" i="15"/>
  <c r="AU186" i="15" s="1"/>
  <c r="AU189" i="14"/>
  <c r="Q65" i="13"/>
  <c r="Q64" i="13" s="1"/>
  <c r="Q63" i="13" s="1"/>
  <c r="Q86" i="13" s="1"/>
  <c r="AF187" i="14"/>
  <c r="AF186" i="14" s="1"/>
  <c r="Z66" i="13"/>
  <c r="Z64" i="13" s="1"/>
  <c r="Z63" i="13" s="1"/>
  <c r="BG187" i="14"/>
  <c r="BG186" i="14" s="1"/>
  <c r="S213" i="15"/>
  <c r="U213" i="15"/>
  <c r="U213" i="14" s="1"/>
  <c r="T213" i="15"/>
  <c r="T213" i="14" s="1"/>
  <c r="W213" i="15"/>
  <c r="W213" i="14" s="1"/>
  <c r="X213" i="15"/>
  <c r="X213" i="14" s="1"/>
  <c r="V213" i="15"/>
  <c r="V213" i="14" s="1"/>
  <c r="Y213" i="15"/>
  <c r="Y213" i="14" s="1"/>
  <c r="Z213" i="15"/>
  <c r="Z213" i="14" s="1"/>
  <c r="AA213" i="15"/>
  <c r="AA213" i="14" s="1"/>
  <c r="AB213" i="15"/>
  <c r="AB213" i="14" s="1"/>
  <c r="AC213" i="15"/>
  <c r="AC213" i="14" s="1"/>
  <c r="AD213" i="15"/>
  <c r="AD213" i="14" s="1"/>
  <c r="AE213" i="15"/>
  <c r="AE213" i="14" s="1"/>
  <c r="AF213" i="15"/>
  <c r="AF213" i="14" s="1"/>
  <c r="AG213" i="15"/>
  <c r="AG213" i="14" s="1"/>
  <c r="AH213" i="15"/>
  <c r="AH213" i="14" s="1"/>
  <c r="AI213" i="15"/>
  <c r="AI213" i="14" s="1"/>
  <c r="AJ213" i="15"/>
  <c r="AJ213" i="14" s="1"/>
  <c r="AK213" i="15"/>
  <c r="AK213" i="14" s="1"/>
  <c r="AL213" i="15"/>
  <c r="AL213" i="14" s="1"/>
  <c r="AM213" i="15"/>
  <c r="AM213" i="14" s="1"/>
  <c r="AN213" i="15"/>
  <c r="AN213" i="14" s="1"/>
  <c r="AO213" i="15"/>
  <c r="AO213" i="14" s="1"/>
  <c r="AP213" i="15"/>
  <c r="AP213" i="14" s="1"/>
  <c r="AQ213" i="15"/>
  <c r="AQ213" i="14" s="1"/>
  <c r="AR213" i="15"/>
  <c r="AR213" i="14" s="1"/>
  <c r="AS213" i="15"/>
  <c r="AS213" i="14" s="1"/>
  <c r="AT213" i="15"/>
  <c r="AT213" i="14" s="1"/>
  <c r="AU213" i="15"/>
  <c r="AU213" i="14" s="1"/>
  <c r="AV213" i="15"/>
  <c r="AV213" i="14" s="1"/>
  <c r="AW213" i="15"/>
  <c r="AW213" i="14" s="1"/>
  <c r="AX213" i="15"/>
  <c r="AX213" i="14" s="1"/>
  <c r="AY213" i="15"/>
  <c r="AY213" i="14" s="1"/>
  <c r="AZ213" i="15"/>
  <c r="AZ213" i="14" s="1"/>
  <c r="BA213" i="15"/>
  <c r="BA213" i="14" s="1"/>
  <c r="BB213" i="15"/>
  <c r="BB213" i="14" s="1"/>
  <c r="BC213" i="15"/>
  <c r="BC213" i="14" s="1"/>
  <c r="BD213" i="15"/>
  <c r="BD213" i="14" s="1"/>
  <c r="BE213" i="15"/>
  <c r="BE213" i="14" s="1"/>
  <c r="BF213" i="15"/>
  <c r="BF213" i="14" s="1"/>
  <c r="BG213" i="15"/>
  <c r="BG213" i="14" s="1"/>
  <c r="BH213" i="15"/>
  <c r="BH213" i="14" s="1"/>
  <c r="BI213" i="15"/>
  <c r="BI213" i="14" s="1"/>
  <c r="BJ213" i="15"/>
  <c r="BJ213" i="14" s="1"/>
  <c r="BK213" i="15"/>
  <c r="BK213" i="14" s="1"/>
  <c r="BL213" i="15"/>
  <c r="BL213" i="14" s="1"/>
  <c r="BM213" i="15"/>
  <c r="BM213" i="14" s="1"/>
  <c r="BN213" i="15"/>
  <c r="BN213" i="14" s="1"/>
  <c r="BO213" i="15"/>
  <c r="BO213" i="14" s="1"/>
  <c r="BP213" i="15"/>
  <c r="BP213" i="14" s="1"/>
  <c r="BQ213" i="15"/>
  <c r="BQ213" i="14" s="1"/>
  <c r="BR213" i="15"/>
  <c r="BR213" i="14" s="1"/>
  <c r="BS213" i="15"/>
  <c r="BS213" i="14" s="1"/>
  <c r="BT213" i="15"/>
  <c r="BT213" i="14" s="1"/>
  <c r="BU213" i="15"/>
  <c r="BU213" i="14" s="1"/>
  <c r="BV213" i="15"/>
  <c r="BV213" i="14" s="1"/>
  <c r="BW213" i="15"/>
  <c r="BW213" i="14" s="1"/>
  <c r="BX213" i="15"/>
  <c r="BX213" i="14" s="1"/>
  <c r="BY213" i="15"/>
  <c r="BY213" i="14" s="1"/>
  <c r="BZ213" i="15"/>
  <c r="BZ213" i="14" s="1"/>
  <c r="CA213" i="15"/>
  <c r="CA213" i="14" s="1"/>
  <c r="CB213" i="15"/>
  <c r="CB213" i="14" s="1"/>
  <c r="CC213" i="15"/>
  <c r="CC213" i="14" s="1"/>
  <c r="CD213" i="15"/>
  <c r="CD213" i="14" s="1"/>
  <c r="CE213" i="15"/>
  <c r="CE213" i="14" s="1"/>
  <c r="CF213" i="15"/>
  <c r="CF213" i="14" s="1"/>
  <c r="CG213" i="15"/>
  <c r="CG213" i="14" s="1"/>
  <c r="CH213" i="15"/>
  <c r="CH213" i="14" s="1"/>
  <c r="CI213" i="15"/>
  <c r="CI213" i="14" s="1"/>
  <c r="CJ213" i="15"/>
  <c r="CJ213" i="14" s="1"/>
  <c r="CK213" i="15"/>
  <c r="CK213" i="14" s="1"/>
  <c r="CL213" i="15"/>
  <c r="CL213" i="14" s="1"/>
  <c r="CM213" i="15"/>
  <c r="CM213" i="14" s="1"/>
  <c r="CN213" i="15"/>
  <c r="CN213" i="14" s="1"/>
  <c r="CO213" i="15"/>
  <c r="CO213" i="14" s="1"/>
  <c r="CP213" i="15"/>
  <c r="CP213" i="14" s="1"/>
  <c r="CQ213" i="15"/>
  <c r="CQ213" i="14" s="1"/>
  <c r="CR213" i="15"/>
  <c r="CR213" i="14" s="1"/>
  <c r="CS213" i="15"/>
  <c r="CS213" i="14" s="1"/>
  <c r="CT213" i="15"/>
  <c r="CT213" i="14" s="1"/>
  <c r="CU213" i="15"/>
  <c r="CU213" i="14" s="1"/>
  <c r="CV213" i="15"/>
  <c r="CV213" i="14" s="1"/>
  <c r="CW213" i="15"/>
  <c r="CW213" i="14" s="1"/>
  <c r="CX213" i="15"/>
  <c r="CX213" i="14" s="1"/>
  <c r="CY213" i="15"/>
  <c r="CY213" i="14" s="1"/>
  <c r="CZ213" i="15"/>
  <c r="CZ213" i="14" s="1"/>
  <c r="DA213" i="15"/>
  <c r="DA213" i="14" s="1"/>
  <c r="DB213" i="15"/>
  <c r="DB213" i="14" s="1"/>
  <c r="DC213" i="15"/>
  <c r="DC213" i="14" s="1"/>
  <c r="DD213" i="15"/>
  <c r="DD213" i="14" s="1"/>
  <c r="DE213" i="15"/>
  <c r="DE213" i="14" s="1"/>
  <c r="DF213" i="15"/>
  <c r="DF213" i="14" s="1"/>
  <c r="DG213" i="15"/>
  <c r="DG213" i="14" s="1"/>
  <c r="DH213" i="15"/>
  <c r="DH213" i="14" s="1"/>
  <c r="DI213" i="15"/>
  <c r="DI213" i="14" s="1"/>
  <c r="DJ213" i="15"/>
  <c r="DJ213" i="14" s="1"/>
  <c r="DK213" i="15"/>
  <c r="DK213" i="14" s="1"/>
  <c r="DL213" i="15"/>
  <c r="DL213" i="14" s="1"/>
  <c r="DM213" i="15"/>
  <c r="DM213" i="14" s="1"/>
  <c r="DN213" i="15"/>
  <c r="DN213" i="14" s="1"/>
  <c r="DO213" i="15"/>
  <c r="DO213" i="14" s="1"/>
  <c r="DP213" i="15"/>
  <c r="DP213" i="14" s="1"/>
  <c r="DQ213" i="15"/>
  <c r="DQ213" i="14" s="1"/>
  <c r="DR213" i="15"/>
  <c r="DR213" i="14" s="1"/>
  <c r="DS213" i="15"/>
  <c r="DS213" i="14" s="1"/>
  <c r="DT213" i="15"/>
  <c r="DT213" i="14" s="1"/>
  <c r="DU213" i="15"/>
  <c r="DU213" i="14" s="1"/>
  <c r="DV213" i="15"/>
  <c r="DV213" i="14" s="1"/>
  <c r="DW213" i="15"/>
  <c r="DW213" i="14" s="1"/>
  <c r="DX213" i="15"/>
  <c r="DX213" i="14" s="1"/>
  <c r="DY213" i="15"/>
  <c r="DY213" i="14" s="1"/>
  <c r="DZ213" i="15"/>
  <c r="DZ213" i="14" s="1"/>
  <c r="EA213" i="15"/>
  <c r="EA213" i="14" s="1"/>
  <c r="EB213" i="15"/>
  <c r="EB213" i="14" s="1"/>
  <c r="EC213" i="15"/>
  <c r="EC213" i="14" s="1"/>
  <c r="ED213" i="15"/>
  <c r="ED213" i="14" s="1"/>
  <c r="EE213" i="15"/>
  <c r="EE213" i="14" s="1"/>
  <c r="EF213" i="15"/>
  <c r="EF213" i="14" s="1"/>
  <c r="EG213" i="15"/>
  <c r="EG213" i="14" s="1"/>
  <c r="EH213" i="15"/>
  <c r="EH213" i="14" s="1"/>
  <c r="EI213" i="15"/>
  <c r="EI213" i="14" s="1"/>
  <c r="CB43" i="21"/>
  <c r="AK38" i="21"/>
  <c r="AK197" i="16"/>
  <c r="AK197" i="15"/>
  <c r="P40" i="21"/>
  <c r="P38" i="21" s="1"/>
  <c r="BG19" i="3"/>
  <c r="H33" i="9"/>
  <c r="AJ67" i="21"/>
  <c r="AJ53" i="21"/>
  <c r="Z187" i="14"/>
  <c r="Z186" i="14" s="1"/>
  <c r="O65" i="13"/>
  <c r="O64" i="13" s="1"/>
  <c r="O63" i="13" s="1"/>
  <c r="O86" i="13" s="1"/>
  <c r="DE43" i="21"/>
  <c r="CK43" i="21"/>
  <c r="R39" i="21"/>
  <c r="AJ189" i="14"/>
  <c r="AJ187" i="15"/>
  <c r="AJ186" i="15" s="1"/>
  <c r="AZ189" i="14"/>
  <c r="AZ187" i="14" s="1"/>
  <c r="AZ186" i="14" s="1"/>
  <c r="AZ187" i="15"/>
  <c r="AZ186" i="15" s="1"/>
  <c r="W187" i="14"/>
  <c r="W186" i="14" s="1"/>
  <c r="N65" i="13"/>
  <c r="N64" i="13" s="1"/>
  <c r="N63" i="13" s="1"/>
  <c r="N86" i="13" s="1"/>
  <c r="U66" i="13"/>
  <c r="U64" i="13" s="1"/>
  <c r="U63" i="13" s="1"/>
  <c r="AR187" i="14"/>
  <c r="AR186" i="14" s="1"/>
  <c r="BE43" i="21"/>
  <c r="CP43" i="21"/>
  <c r="CJ43" i="21"/>
  <c r="AX187" i="15"/>
  <c r="AX186" i="15" s="1"/>
  <c r="AX189" i="14"/>
  <c r="AO187" i="14"/>
  <c r="AO186" i="14" s="1"/>
  <c r="T66" i="13"/>
  <c r="T64" i="13" s="1"/>
  <c r="T63" i="13" s="1"/>
  <c r="W44" i="21"/>
  <c r="X44" i="21" s="1"/>
  <c r="K19" i="9"/>
  <c r="N59" i="13"/>
  <c r="O59" i="13"/>
  <c r="M59" i="13"/>
  <c r="M61" i="13"/>
  <c r="P59" i="13"/>
  <c r="Q59" i="13"/>
  <c r="U188" i="14"/>
  <c r="U187" i="15"/>
  <c r="U186" i="15" s="1"/>
  <c r="P188" i="15"/>
  <c r="C20" i="3"/>
  <c r="K22" i="13"/>
  <c r="AV189" i="14"/>
  <c r="AV187" i="14" s="1"/>
  <c r="AV186" i="14" s="1"/>
  <c r="AV187" i="15"/>
  <c r="AV186" i="15" s="1"/>
  <c r="U187" i="16"/>
  <c r="U186" i="16" s="1"/>
  <c r="P188" i="16"/>
  <c r="AT187" i="15"/>
  <c r="AT186" i="15" s="1"/>
  <c r="AT189" i="14"/>
  <c r="AT187" i="14" s="1"/>
  <c r="AT186" i="14" s="1"/>
  <c r="Y66" i="13"/>
  <c r="Y64" i="13" s="1"/>
  <c r="Y63" i="13" s="1"/>
  <c r="BD187" i="14"/>
  <c r="BD186" i="14" s="1"/>
  <c r="BG43" i="21"/>
  <c r="DF43" i="21"/>
  <c r="AC187" i="14"/>
  <c r="AC186" i="14" s="1"/>
  <c r="P65" i="13"/>
  <c r="P64" i="13" s="1"/>
  <c r="P63" i="13" s="1"/>
  <c r="P86" i="13" s="1"/>
  <c r="AI187" i="14"/>
  <c r="AI186" i="14" s="1"/>
  <c r="R65" i="13"/>
  <c r="AL187" i="15"/>
  <c r="AL186" i="15" s="1"/>
  <c r="AL189" i="14"/>
  <c r="BA189" i="14"/>
  <c r="BA187" i="15"/>
  <c r="BA186" i="15" s="1"/>
  <c r="CQ43" i="21"/>
  <c r="AQ43" i="21"/>
  <c r="DA43" i="21"/>
  <c r="BB189" i="14"/>
  <c r="BB187" i="14" s="1"/>
  <c r="BB186" i="14" s="1"/>
  <c r="BB187" i="15"/>
  <c r="BB186" i="15" s="1"/>
  <c r="P43" i="21" l="1"/>
  <c r="R43" i="21" s="1"/>
  <c r="R188" i="15"/>
  <c r="AX187" i="14"/>
  <c r="AX186" i="14" s="1"/>
  <c r="W66" i="13"/>
  <c r="W64" i="13" s="1"/>
  <c r="W63" i="13" s="1"/>
  <c r="AL187" i="14"/>
  <c r="AL186" i="14" s="1"/>
  <c r="S66" i="13"/>
  <c r="S64" i="13" s="1"/>
  <c r="S63" i="13" s="1"/>
  <c r="M65" i="13"/>
  <c r="U187" i="14"/>
  <c r="U186" i="14" s="1"/>
  <c r="P188" i="14"/>
  <c r="R188" i="16"/>
  <c r="AJ56" i="21"/>
  <c r="AJ55" i="21" s="1"/>
  <c r="AJ57" i="21"/>
  <c r="X66" i="13"/>
  <c r="X64" i="13" s="1"/>
  <c r="X63" i="13" s="1"/>
  <c r="BA187" i="14"/>
  <c r="BA186" i="14" s="1"/>
  <c r="P213" i="15"/>
  <c r="Q213" i="15"/>
  <c r="S213" i="14"/>
  <c r="G33" i="9"/>
  <c r="J33" i="9"/>
  <c r="R40" i="21"/>
  <c r="R38" i="21" s="1"/>
  <c r="C24" i="10"/>
  <c r="AK197" i="14"/>
  <c r="AK196" i="15"/>
  <c r="AK195" i="15" s="1"/>
  <c r="P197" i="15"/>
  <c r="D20" i="3"/>
  <c r="E20" i="3"/>
  <c r="E7" i="26"/>
  <c r="C21" i="3"/>
  <c r="Y44" i="21"/>
  <c r="P197" i="16"/>
  <c r="AK83" i="21"/>
  <c r="E34" i="9"/>
  <c r="B8" i="9" s="1"/>
  <c r="E51" i="1" s="1"/>
  <c r="AJ187" i="14"/>
  <c r="AJ186" i="14" s="1"/>
  <c r="AU187" i="14"/>
  <c r="AU186" i="14" s="1"/>
  <c r="V66" i="13"/>
  <c r="V64" i="13" s="1"/>
  <c r="V63" i="13" s="1"/>
  <c r="R74" i="13" l="1"/>
  <c r="I74" i="13" s="1"/>
  <c r="K74" i="13" s="1"/>
  <c r="P197" i="14"/>
  <c r="R188" i="14"/>
  <c r="M64" i="13"/>
  <c r="M63" i="13" s="1"/>
  <c r="M86" i="13" s="1"/>
  <c r="I65" i="13"/>
  <c r="P213" i="14"/>
  <c r="Q213" i="14"/>
  <c r="E21" i="3"/>
  <c r="D21" i="3"/>
  <c r="D6" i="1"/>
  <c r="R213" i="15"/>
  <c r="AK189" i="16"/>
  <c r="P83" i="21"/>
  <c r="AK84" i="21"/>
  <c r="AK75" i="21" s="1"/>
  <c r="R197" i="15"/>
  <c r="AJ36" i="21"/>
  <c r="V36" i="22"/>
  <c r="AJ65" i="21"/>
  <c r="AJ68" i="21"/>
  <c r="AJ66" i="21"/>
  <c r="Z44" i="21"/>
  <c r="R197" i="16"/>
  <c r="Q33" i="9"/>
  <c r="AK90" i="21" l="1"/>
  <c r="AK89" i="21"/>
  <c r="P189" i="16"/>
  <c r="AK187" i="16"/>
  <c r="AK186" i="16" s="1"/>
  <c r="R213" i="14"/>
  <c r="C23" i="10"/>
  <c r="C25" i="10" s="1"/>
  <c r="G25" i="10" s="1"/>
  <c r="K65" i="13"/>
  <c r="C25" i="3"/>
  <c r="M87" i="13"/>
  <c r="M89" i="13" s="1"/>
  <c r="O87" i="13"/>
  <c r="O89" i="13" s="1"/>
  <c r="N87" i="13"/>
  <c r="N89" i="13" s="1"/>
  <c r="P87" i="13"/>
  <c r="P89" i="13" s="1"/>
  <c r="Q87" i="13"/>
  <c r="Q89" i="13" s="1"/>
  <c r="R83" i="21"/>
  <c r="D90" i="21"/>
  <c r="AK85" i="21" s="1"/>
  <c r="AA44" i="21"/>
  <c r="AB44" i="21" s="1"/>
  <c r="AK198" i="16"/>
  <c r="AK74" i="21"/>
  <c r="AL84" i="21"/>
  <c r="AJ63" i="21"/>
  <c r="K33" i="9" s="1"/>
  <c r="AK82" i="21"/>
  <c r="R197" i="14"/>
  <c r="AC44" i="21" l="1"/>
  <c r="AD44" i="21" s="1"/>
  <c r="AE44" i="21" s="1"/>
  <c r="AF44" i="21" s="1"/>
  <c r="AG44" i="21" s="1"/>
  <c r="AH44" i="21" s="1"/>
  <c r="AI44" i="21" s="1"/>
  <c r="AJ44" i="21" s="1"/>
  <c r="AK44" i="21" s="1"/>
  <c r="P44" i="21" s="1"/>
  <c r="R44" i="21" s="1"/>
  <c r="AK76" i="21"/>
  <c r="AK198" i="14"/>
  <c r="AK196" i="16"/>
  <c r="AK195" i="16" s="1"/>
  <c r="P85" i="21"/>
  <c r="R85" i="21" s="1"/>
  <c r="AK206" i="16"/>
  <c r="AL82" i="21"/>
  <c r="AL198" i="16"/>
  <c r="AL75" i="21"/>
  <c r="C9" i="8"/>
  <c r="C10" i="8" s="1"/>
  <c r="J11" i="1"/>
  <c r="M22" i="1"/>
  <c r="R189" i="16"/>
  <c r="R187" i="16" s="1"/>
  <c r="R186" i="16" s="1"/>
  <c r="P187" i="16"/>
  <c r="P186" i="16" s="1"/>
  <c r="AL74" i="21"/>
  <c r="AL76" i="21" s="1"/>
  <c r="AK86" i="21"/>
  <c r="AK92" i="21"/>
  <c r="AM84" i="21"/>
  <c r="AK80" i="21" l="1"/>
  <c r="AK79" i="21"/>
  <c r="AN84" i="21"/>
  <c r="AN74" i="21" s="1"/>
  <c r="AK205" i="16"/>
  <c r="AK196" i="14"/>
  <c r="AK195" i="14" s="1"/>
  <c r="R75" i="13"/>
  <c r="AL80" i="21"/>
  <c r="AL79" i="21"/>
  <c r="AM74" i="21"/>
  <c r="AM82" i="21"/>
  <c r="AM198" i="16"/>
  <c r="AM75" i="21"/>
  <c r="AK87" i="21"/>
  <c r="P87" i="21" s="1"/>
  <c r="R87" i="21" s="1"/>
  <c r="AK45" i="21"/>
  <c r="AL90" i="21"/>
  <c r="AL89" i="21"/>
  <c r="AL196" i="16"/>
  <c r="AL195" i="16" s="1"/>
  <c r="AL198" i="14"/>
  <c r="AK206" i="14"/>
  <c r="P206" i="16"/>
  <c r="R206" i="16" s="1"/>
  <c r="AK42" i="21" l="1"/>
  <c r="P45" i="21"/>
  <c r="R45" i="21" s="1"/>
  <c r="AK64" i="21"/>
  <c r="AK50" i="21"/>
  <c r="AK60" i="21" s="1"/>
  <c r="AM90" i="21"/>
  <c r="AM89" i="21"/>
  <c r="R73" i="13"/>
  <c r="AL196" i="14"/>
  <c r="AL195" i="14" s="1"/>
  <c r="AL86" i="21"/>
  <c r="AL92" i="21"/>
  <c r="AM76" i="21"/>
  <c r="AM198" i="14"/>
  <c r="AM196" i="14" s="1"/>
  <c r="AM195" i="14" s="1"/>
  <c r="AM196" i="16"/>
  <c r="AM195" i="16" s="1"/>
  <c r="AN82" i="21"/>
  <c r="AN198" i="16"/>
  <c r="AN75" i="21"/>
  <c r="AO84" i="21"/>
  <c r="AO74" i="21" s="1"/>
  <c r="AM80" i="21" l="1"/>
  <c r="AM79" i="21"/>
  <c r="AL205" i="16"/>
  <c r="AN90" i="21"/>
  <c r="AN89" i="21"/>
  <c r="AN196" i="16"/>
  <c r="AN195" i="16" s="1"/>
  <c r="AN198" i="14"/>
  <c r="R72" i="13"/>
  <c r="AM86" i="21"/>
  <c r="AM92" i="21"/>
  <c r="AM205" i="16" s="1"/>
  <c r="AK52" i="21"/>
  <c r="AK59" i="21"/>
  <c r="AK189" i="15"/>
  <c r="P60" i="21"/>
  <c r="BI61" i="21"/>
  <c r="AO198" i="16"/>
  <c r="AO82" i="21"/>
  <c r="AO75" i="21"/>
  <c r="AP84" i="21"/>
  <c r="P64" i="21"/>
  <c r="AK69" i="21"/>
  <c r="AN76" i="21"/>
  <c r="P42" i="21"/>
  <c r="R42" i="21" s="1"/>
  <c r="AK204" i="15"/>
  <c r="AK204" i="16"/>
  <c r="AK205" i="15" l="1"/>
  <c r="R64" i="21"/>
  <c r="C27" i="10"/>
  <c r="AP74" i="21"/>
  <c r="AO90" i="21"/>
  <c r="AO89" i="21"/>
  <c r="AN80" i="21"/>
  <c r="AN79" i="21"/>
  <c r="AO198" i="14"/>
  <c r="AO196" i="16"/>
  <c r="AO195" i="16" s="1"/>
  <c r="AN196" i="14"/>
  <c r="AN195" i="14" s="1"/>
  <c r="S75" i="13"/>
  <c r="BI59" i="21"/>
  <c r="BI198" i="15"/>
  <c r="BJ61" i="21"/>
  <c r="BI51" i="21"/>
  <c r="R60" i="21"/>
  <c r="D67" i="21"/>
  <c r="AN92" i="21"/>
  <c r="AN86" i="21"/>
  <c r="AK189" i="14"/>
  <c r="AK187" i="15"/>
  <c r="AK186" i="15" s="1"/>
  <c r="P189" i="15"/>
  <c r="AP82" i="21"/>
  <c r="AP198" i="16"/>
  <c r="AP75" i="21"/>
  <c r="AK204" i="14"/>
  <c r="P204" i="15"/>
  <c r="AK203" i="15"/>
  <c r="AK185" i="15" s="1"/>
  <c r="AK7" i="15" s="1"/>
  <c r="BG20" i="3"/>
  <c r="H34" i="9"/>
  <c r="AK53" i="21"/>
  <c r="AL52" i="21"/>
  <c r="AL203" i="16"/>
  <c r="AL185" i="16" s="1"/>
  <c r="AL7" i="16" s="1"/>
  <c r="AL205" i="14"/>
  <c r="AM203" i="16"/>
  <c r="AM185" i="16" s="1"/>
  <c r="AM7" i="16" s="1"/>
  <c r="AM205" i="14"/>
  <c r="AM203" i="14" s="1"/>
  <c r="AM185" i="14" s="1"/>
  <c r="AQ84" i="21"/>
  <c r="P204" i="16"/>
  <c r="AK203" i="16"/>
  <c r="AK185" i="16" s="1"/>
  <c r="AK7" i="16" s="1"/>
  <c r="AO76" i="21"/>
  <c r="AM7" i="14" l="1"/>
  <c r="AM211" i="14"/>
  <c r="AT3" i="23" s="1"/>
  <c r="S73" i="13"/>
  <c r="AL203" i="14"/>
  <c r="AL185" i="14" s="1"/>
  <c r="R204" i="15"/>
  <c r="R53" i="13"/>
  <c r="P204" i="14"/>
  <c r="H35" i="9"/>
  <c r="BG21" i="3"/>
  <c r="AL67" i="21"/>
  <c r="AL53" i="21"/>
  <c r="AM52" i="21"/>
  <c r="AN205" i="16"/>
  <c r="AO196" i="14"/>
  <c r="AO195" i="14" s="1"/>
  <c r="AO86" i="21"/>
  <c r="AO92" i="21"/>
  <c r="AO205" i="16" s="1"/>
  <c r="AK208" i="16"/>
  <c r="AK57" i="21"/>
  <c r="AK56" i="21"/>
  <c r="AK55" i="21" s="1"/>
  <c r="BK61" i="21"/>
  <c r="R204" i="16"/>
  <c r="AP90" i="21"/>
  <c r="AP89" i="21"/>
  <c r="AK67" i="21"/>
  <c r="C12" i="8"/>
  <c r="C14" i="8" s="1"/>
  <c r="AJ62" i="21"/>
  <c r="BJ51" i="21"/>
  <c r="BK47" i="21" s="1"/>
  <c r="U34" i="9"/>
  <c r="G34" i="9"/>
  <c r="J34" i="9"/>
  <c r="AP198" i="14"/>
  <c r="AP196" i="14" s="1"/>
  <c r="AP195" i="14" s="1"/>
  <c r="AP196" i="16"/>
  <c r="AP195" i="16" s="1"/>
  <c r="I58" i="9"/>
  <c r="AP76" i="21"/>
  <c r="BJ198" i="15"/>
  <c r="BJ59" i="21"/>
  <c r="AQ82" i="21"/>
  <c r="AQ198" i="16"/>
  <c r="AQ75" i="21"/>
  <c r="AR84" i="21"/>
  <c r="R189" i="15"/>
  <c r="R187" i="15" s="1"/>
  <c r="R186" i="15" s="1"/>
  <c r="P187" i="15"/>
  <c r="P186" i="15" s="1"/>
  <c r="AQ74" i="21"/>
  <c r="AQ76" i="21" s="1"/>
  <c r="BI196" i="15"/>
  <c r="BI195" i="15" s="1"/>
  <c r="AK187" i="14"/>
  <c r="AK186" i="14" s="1"/>
  <c r="R66" i="13"/>
  <c r="P189" i="14"/>
  <c r="AO80" i="21"/>
  <c r="AO79" i="21"/>
  <c r="AK205" i="14"/>
  <c r="BK59" i="21" l="1"/>
  <c r="BK198" i="15"/>
  <c r="U35" i="9"/>
  <c r="J35" i="9"/>
  <c r="AK208" i="14"/>
  <c r="BL61" i="21"/>
  <c r="AK203" i="14"/>
  <c r="AK185" i="14" s="1"/>
  <c r="R54" i="13"/>
  <c r="AO205" i="14"/>
  <c r="AO203" i="16"/>
  <c r="AO185" i="16" s="1"/>
  <c r="AO7" i="16" s="1"/>
  <c r="AK36" i="21"/>
  <c r="W36" i="22"/>
  <c r="AK65" i="21"/>
  <c r="AK68" i="21"/>
  <c r="AK66" i="21"/>
  <c r="R204" i="14"/>
  <c r="I53" i="13"/>
  <c r="AQ90" i="21"/>
  <c r="AQ89" i="21"/>
  <c r="Q34" i="9"/>
  <c r="AQ196" i="16"/>
  <c r="AQ195" i="16" s="1"/>
  <c r="AQ198" i="14"/>
  <c r="I59" i="9"/>
  <c r="BK51" i="21"/>
  <c r="AJ206" i="15"/>
  <c r="P62" i="21"/>
  <c r="R62" i="21" s="1"/>
  <c r="AL7" i="14"/>
  <c r="AL211" i="14"/>
  <c r="AS3" i="23" s="1"/>
  <c r="AQ80" i="21"/>
  <c r="AQ79" i="21"/>
  <c r="AN205" i="14"/>
  <c r="AN203" i="16"/>
  <c r="AN185" i="16" s="1"/>
  <c r="AN7" i="16" s="1"/>
  <c r="BJ196" i="15"/>
  <c r="BJ195" i="15" s="1"/>
  <c r="H36" i="9"/>
  <c r="BG22" i="3"/>
  <c r="AM67" i="21"/>
  <c r="AM53" i="21"/>
  <c r="AN52" i="21"/>
  <c r="S72" i="13"/>
  <c r="S86" i="13" s="1"/>
  <c r="R189" i="14"/>
  <c r="R187" i="14" s="1"/>
  <c r="R186" i="14" s="1"/>
  <c r="P187" i="14"/>
  <c r="P186" i="14" s="1"/>
  <c r="AP92" i="21"/>
  <c r="AP205" i="16" s="1"/>
  <c r="AP86" i="21"/>
  <c r="AL57" i="21"/>
  <c r="AL56" i="21"/>
  <c r="AL55" i="21" s="1"/>
  <c r="I66" i="13"/>
  <c r="R64" i="13"/>
  <c r="R63" i="13" s="1"/>
  <c r="R86" i="13" s="1"/>
  <c r="AR198" i="16"/>
  <c r="AR82" i="21"/>
  <c r="AR75" i="21"/>
  <c r="AS84" i="21"/>
  <c r="AR74" i="21"/>
  <c r="AP80" i="21"/>
  <c r="AP79" i="21"/>
  <c r="V58" i="9"/>
  <c r="AL208" i="16"/>
  <c r="C26" i="3" l="1"/>
  <c r="M11" i="1" s="1"/>
  <c r="C14" i="10"/>
  <c r="K66" i="13"/>
  <c r="K64" i="13" s="1"/>
  <c r="C12" i="10"/>
  <c r="I64" i="13"/>
  <c r="I63" i="13" s="1"/>
  <c r="V59" i="9"/>
  <c r="AK63" i="21"/>
  <c r="K34" i="9" s="1"/>
  <c r="AL208" i="14"/>
  <c r="AM208" i="16"/>
  <c r="AM208" i="14" s="1"/>
  <c r="AL36" i="21"/>
  <c r="AL34" i="21" s="1"/>
  <c r="X36" i="22"/>
  <c r="AL66" i="21"/>
  <c r="AL65" i="21"/>
  <c r="AQ196" i="14"/>
  <c r="AQ195" i="14" s="1"/>
  <c r="T75" i="13"/>
  <c r="G35" i="9"/>
  <c r="AK34" i="21"/>
  <c r="AP203" i="16"/>
  <c r="AP185" i="16" s="1"/>
  <c r="AP7" i="16" s="1"/>
  <c r="AP205" i="14"/>
  <c r="AP203" i="14" s="1"/>
  <c r="AP185" i="14" s="1"/>
  <c r="BL51" i="21"/>
  <c r="AO203" i="14"/>
  <c r="AO185" i="14" s="1"/>
  <c r="AQ92" i="21"/>
  <c r="AQ205" i="16" s="1"/>
  <c r="AQ86" i="21"/>
  <c r="AR76" i="21"/>
  <c r="AN67" i="21"/>
  <c r="H37" i="9"/>
  <c r="BG23" i="3"/>
  <c r="AN53" i="21"/>
  <c r="AO52" i="21"/>
  <c r="BM61" i="21"/>
  <c r="AN203" i="14"/>
  <c r="AN185" i="14" s="1"/>
  <c r="S54" i="13"/>
  <c r="S52" i="13" s="1"/>
  <c r="S51" i="13" s="1"/>
  <c r="S58" i="13" s="1"/>
  <c r="S61" i="13" s="1"/>
  <c r="AR89" i="21"/>
  <c r="AR90" i="21"/>
  <c r="AJ203" i="15"/>
  <c r="AJ206" i="14"/>
  <c r="P206" i="15"/>
  <c r="R206" i="15" s="1"/>
  <c r="C26" i="10"/>
  <c r="C28" i="10" s="1"/>
  <c r="G28" i="10" s="1"/>
  <c r="C16" i="10"/>
  <c r="K53" i="13"/>
  <c r="AK7" i="14"/>
  <c r="AK211" i="14"/>
  <c r="AR3" i="23" s="1"/>
  <c r="AM57" i="21"/>
  <c r="AM56" i="21"/>
  <c r="AM55" i="21" s="1"/>
  <c r="G36" i="9" s="1"/>
  <c r="Q36" i="9" s="1"/>
  <c r="BL198" i="15"/>
  <c r="BL59" i="21"/>
  <c r="I60" i="9"/>
  <c r="BK196" i="15"/>
  <c r="BK195" i="15" s="1"/>
  <c r="AS82" i="21"/>
  <c r="AS198" i="16"/>
  <c r="AS75" i="21"/>
  <c r="AT84" i="21"/>
  <c r="AS74" i="21"/>
  <c r="AS76" i="21" s="1"/>
  <c r="AR198" i="14"/>
  <c r="AR196" i="16"/>
  <c r="AR195" i="16" s="1"/>
  <c r="S87" i="13"/>
  <c r="R87" i="13"/>
  <c r="U36" i="9"/>
  <c r="J36" i="9"/>
  <c r="AL68" i="21"/>
  <c r="R92" i="13"/>
  <c r="AM68" i="21" l="1"/>
  <c r="AM65" i="21"/>
  <c r="AN208" i="16"/>
  <c r="AN208" i="14" s="1"/>
  <c r="V60" i="9"/>
  <c r="E55" i="1"/>
  <c r="C32" i="8"/>
  <c r="S92" i="13"/>
  <c r="S95" i="13" s="1"/>
  <c r="AS90" i="21"/>
  <c r="AS89" i="21"/>
  <c r="BL196" i="15"/>
  <c r="BL195" i="15" s="1"/>
  <c r="BN61" i="21"/>
  <c r="BO61" i="21" s="1"/>
  <c r="BP61" i="21" s="1"/>
  <c r="AS196" i="16"/>
  <c r="AS195" i="16" s="1"/>
  <c r="AS198" i="14"/>
  <c r="AS196" i="14" s="1"/>
  <c r="AS195" i="14" s="1"/>
  <c r="AM36" i="21"/>
  <c r="Y36" i="22"/>
  <c r="AM66" i="21"/>
  <c r="AJ203" i="14"/>
  <c r="AJ185" i="14" s="1"/>
  <c r="R55" i="13"/>
  <c r="P206" i="14"/>
  <c r="R206" i="14" s="1"/>
  <c r="AT82" i="21"/>
  <c r="AT198" i="16"/>
  <c r="AT75" i="21"/>
  <c r="AT74" i="21"/>
  <c r="AT76" i="21" s="1"/>
  <c r="AU84" i="21"/>
  <c r="AJ185" i="15"/>
  <c r="AJ7" i="15" s="1"/>
  <c r="AP7" i="14"/>
  <c r="AP211" i="14"/>
  <c r="AW3" i="23" s="1"/>
  <c r="BM198" i="15"/>
  <c r="BM59" i="21"/>
  <c r="BM51" i="21"/>
  <c r="AQ203" i="16"/>
  <c r="AQ185" i="16" s="1"/>
  <c r="AQ7" i="16" s="1"/>
  <c r="AQ205" i="14"/>
  <c r="R95" i="13"/>
  <c r="AR92" i="21"/>
  <c r="AR205" i="16" s="1"/>
  <c r="AR86" i="21"/>
  <c r="BG24" i="3"/>
  <c r="AO67" i="21"/>
  <c r="H38" i="9"/>
  <c r="AO53" i="21"/>
  <c r="AP52" i="21"/>
  <c r="AN7" i="14"/>
  <c r="AN211" i="14"/>
  <c r="AU3" i="23" s="1"/>
  <c r="AN56" i="21"/>
  <c r="AN55" i="21" s="1"/>
  <c r="AN57" i="21"/>
  <c r="AL63" i="21"/>
  <c r="K35" i="9" s="1"/>
  <c r="K63" i="13"/>
  <c r="AS80" i="21"/>
  <c r="AS79" i="21"/>
  <c r="U37" i="9"/>
  <c r="J37" i="9"/>
  <c r="Q35" i="9"/>
  <c r="AO208" i="16"/>
  <c r="T73" i="13"/>
  <c r="AR80" i="21"/>
  <c r="AR79" i="21"/>
  <c r="AO7" i="14"/>
  <c r="AO211" i="14"/>
  <c r="AV3" i="23" s="1"/>
  <c r="AR196" i="14"/>
  <c r="AR195" i="14" s="1"/>
  <c r="I61" i="9"/>
  <c r="BN51" i="21" l="1"/>
  <c r="Z36" i="22"/>
  <c r="AN36" i="21"/>
  <c r="AN34" i="21" s="1"/>
  <c r="AN66" i="21"/>
  <c r="AN65" i="21"/>
  <c r="G37" i="9"/>
  <c r="BG25" i="3"/>
  <c r="AP67" i="21"/>
  <c r="H39" i="9"/>
  <c r="AP53" i="21"/>
  <c r="AQ52" i="21"/>
  <c r="BN59" i="21"/>
  <c r="BN198" i="15"/>
  <c r="BO51" i="21"/>
  <c r="T72" i="13"/>
  <c r="T86" i="13" s="1"/>
  <c r="AO57" i="21"/>
  <c r="AO56" i="21"/>
  <c r="AO55" i="21" s="1"/>
  <c r="BP51" i="21"/>
  <c r="I55" i="13"/>
  <c r="K55" i="13" s="1"/>
  <c r="R52" i="13"/>
  <c r="R51" i="13" s="1"/>
  <c r="R58" i="13" s="1"/>
  <c r="AO208" i="14"/>
  <c r="U38" i="9"/>
  <c r="J38" i="9"/>
  <c r="AU82" i="21"/>
  <c r="AU198" i="16"/>
  <c r="AU75" i="21"/>
  <c r="AV84" i="21"/>
  <c r="AU74" i="21"/>
  <c r="AJ7" i="14"/>
  <c r="AJ211" i="14"/>
  <c r="AQ3" i="23" s="1"/>
  <c r="AS86" i="21"/>
  <c r="AS92" i="21"/>
  <c r="AS205" i="16" s="1"/>
  <c r="AT80" i="21"/>
  <c r="AT79" i="21"/>
  <c r="AT90" i="21"/>
  <c r="AT89" i="21"/>
  <c r="AN68" i="21"/>
  <c r="AM63" i="21"/>
  <c r="K36" i="9" s="1"/>
  <c r="V61" i="9"/>
  <c r="BQ61" i="21"/>
  <c r="BP59" i="21"/>
  <c r="BP198" i="15"/>
  <c r="AQ203" i="14"/>
  <c r="AQ185" i="14" s="1"/>
  <c r="T54" i="13"/>
  <c r="AT196" i="16"/>
  <c r="AT195" i="16" s="1"/>
  <c r="AT198" i="14"/>
  <c r="AP208" i="16"/>
  <c r="AP208" i="14" s="1"/>
  <c r="BO198" i="15"/>
  <c r="BO59" i="21"/>
  <c r="AM34" i="21"/>
  <c r="I62" i="9"/>
  <c r="BM196" i="15"/>
  <c r="BM195" i="15" s="1"/>
  <c r="I63" i="9"/>
  <c r="AR205" i="14"/>
  <c r="AR203" i="16"/>
  <c r="AR185" i="16" s="1"/>
  <c r="AR7" i="16" s="1"/>
  <c r="AQ208" i="16" l="1"/>
  <c r="AQ208" i="14" s="1"/>
  <c r="T92" i="13" s="1"/>
  <c r="T95" i="13" s="1"/>
  <c r="H40" i="9"/>
  <c r="BG26" i="3"/>
  <c r="AQ67" i="21"/>
  <c r="AQ53" i="21"/>
  <c r="AR52" i="21"/>
  <c r="T52" i="13"/>
  <c r="T51" i="13" s="1"/>
  <c r="T58" i="13" s="1"/>
  <c r="T61" i="13" s="1"/>
  <c r="AP57" i="21"/>
  <c r="AP56" i="21"/>
  <c r="AP55" i="21" s="1"/>
  <c r="AQ7" i="14"/>
  <c r="AQ211" i="14"/>
  <c r="AX3" i="23" s="1"/>
  <c r="AS203" i="16"/>
  <c r="AS185" i="16" s="1"/>
  <c r="AS7" i="16" s="1"/>
  <c r="AS205" i="14"/>
  <c r="AS203" i="14" s="1"/>
  <c r="AS185" i="14" s="1"/>
  <c r="R61" i="13"/>
  <c r="R59" i="13"/>
  <c r="R89" i="13" s="1"/>
  <c r="S59" i="13"/>
  <c r="S89" i="13" s="1"/>
  <c r="I65" i="9"/>
  <c r="U39" i="9"/>
  <c r="J39" i="9"/>
  <c r="BP196" i="15"/>
  <c r="BP195" i="15" s="1"/>
  <c r="AO36" i="21"/>
  <c r="AA36" i="22"/>
  <c r="AO66" i="21"/>
  <c r="V62" i="9"/>
  <c r="BQ59" i="21"/>
  <c r="BQ198" i="15"/>
  <c r="BQ51" i="21"/>
  <c r="BR61" i="21"/>
  <c r="AU76" i="21"/>
  <c r="BO196" i="15"/>
  <c r="BO195" i="15" s="1"/>
  <c r="AV82" i="21"/>
  <c r="AV198" i="16"/>
  <c r="AV75" i="21"/>
  <c r="AV74" i="21"/>
  <c r="AW84" i="21"/>
  <c r="AU89" i="21"/>
  <c r="AU90" i="21"/>
  <c r="AU198" i="14"/>
  <c r="AU196" i="16"/>
  <c r="AU195" i="16" s="1"/>
  <c r="T87" i="13"/>
  <c r="Q37" i="9"/>
  <c r="AN63" i="21"/>
  <c r="K37" i="9" s="1"/>
  <c r="AO65" i="21"/>
  <c r="AR203" i="14"/>
  <c r="AR185" i="14" s="1"/>
  <c r="BN196" i="15"/>
  <c r="BN195" i="15" s="1"/>
  <c r="V63" i="9"/>
  <c r="AO68" i="21"/>
  <c r="AT86" i="21"/>
  <c r="AT92" i="21"/>
  <c r="AT205" i="16" s="1"/>
  <c r="G38" i="9"/>
  <c r="Q38" i="9" s="1"/>
  <c r="AT196" i="14"/>
  <c r="AT195" i="14" s="1"/>
  <c r="U75" i="13"/>
  <c r="I64" i="9"/>
  <c r="AV76" i="21" l="1"/>
  <c r="AR208" i="16"/>
  <c r="AB36" i="22"/>
  <c r="AP36" i="21"/>
  <c r="AP34" i="21" s="1"/>
  <c r="AP66" i="21"/>
  <c r="G39" i="9"/>
  <c r="Q39" i="9" s="1"/>
  <c r="AP65" i="21"/>
  <c r="AW198" i="16"/>
  <c r="AW82" i="21"/>
  <c r="AW75" i="21"/>
  <c r="AX84" i="21"/>
  <c r="AW74" i="21"/>
  <c r="AW76" i="21" s="1"/>
  <c r="AV80" i="21"/>
  <c r="AV79" i="21"/>
  <c r="AP68" i="21"/>
  <c r="V65" i="9"/>
  <c r="AV90" i="21"/>
  <c r="AV89" i="21"/>
  <c r="AV198" i="14"/>
  <c r="AV196" i="14" s="1"/>
  <c r="AV195" i="14" s="1"/>
  <c r="AV196" i="16"/>
  <c r="AV195" i="16" s="1"/>
  <c r="AO34" i="21"/>
  <c r="AO63" i="21"/>
  <c r="K38" i="9" s="1"/>
  <c r="V64" i="9"/>
  <c r="U73" i="13"/>
  <c r="AU80" i="21"/>
  <c r="AU79" i="21"/>
  <c r="H41" i="9"/>
  <c r="BG27" i="3"/>
  <c r="AR67" i="21"/>
  <c r="AR53" i="21"/>
  <c r="AS52" i="21"/>
  <c r="AQ57" i="21"/>
  <c r="AQ56" i="21"/>
  <c r="AQ55" i="21" s="1"/>
  <c r="G40" i="9" s="1"/>
  <c r="Q40" i="9" s="1"/>
  <c r="AU196" i="14"/>
  <c r="AU195" i="14" s="1"/>
  <c r="BR198" i="15"/>
  <c r="BR59" i="21"/>
  <c r="BR51" i="21"/>
  <c r="BS61" i="21"/>
  <c r="T59" i="13"/>
  <c r="T89" i="13" s="1"/>
  <c r="I66" i="9"/>
  <c r="BQ196" i="15"/>
  <c r="BQ195" i="15" s="1"/>
  <c r="U40" i="9"/>
  <c r="J40" i="9"/>
  <c r="AT203" i="16"/>
  <c r="AT185" i="16" s="1"/>
  <c r="AT7" i="16" s="1"/>
  <c r="AT205" i="14"/>
  <c r="AR7" i="14"/>
  <c r="AR211" i="14"/>
  <c r="AY3" i="23" s="1"/>
  <c r="AS7" i="14"/>
  <c r="AS211" i="14"/>
  <c r="AZ3" i="23" s="1"/>
  <c r="AU92" i="21"/>
  <c r="AU205" i="16" s="1"/>
  <c r="AU86" i="21"/>
  <c r="AR208" i="14" l="1"/>
  <c r="AS208" i="16"/>
  <c r="AS208" i="14" s="1"/>
  <c r="AS67" i="21"/>
  <c r="BG28" i="3"/>
  <c r="H42" i="9"/>
  <c r="AS53" i="21"/>
  <c r="AT52" i="21"/>
  <c r="AR57" i="21"/>
  <c r="AR56" i="21"/>
  <c r="AR55" i="21" s="1"/>
  <c r="G41" i="9" s="1"/>
  <c r="Q41" i="9" s="1"/>
  <c r="AW79" i="21"/>
  <c r="AW80" i="21"/>
  <c r="AX198" i="16"/>
  <c r="AX82" i="21"/>
  <c r="AX75" i="21"/>
  <c r="AY84" i="21"/>
  <c r="AX74" i="21"/>
  <c r="AX76" i="21" s="1"/>
  <c r="U41" i="9"/>
  <c r="J41" i="9"/>
  <c r="AW90" i="21"/>
  <c r="AW89" i="21"/>
  <c r="BS59" i="21"/>
  <c r="BS198" i="15"/>
  <c r="BS51" i="21"/>
  <c r="BT61" i="21"/>
  <c r="I67" i="9"/>
  <c r="AT203" i="14"/>
  <c r="AT185" i="14" s="1"/>
  <c r="U54" i="13"/>
  <c r="BR196" i="15"/>
  <c r="BR195" i="15" s="1"/>
  <c r="AW198" i="14"/>
  <c r="AW196" i="16"/>
  <c r="AW195" i="16" s="1"/>
  <c r="AV86" i="21"/>
  <c r="AV92" i="21"/>
  <c r="AV205" i="16" s="1"/>
  <c r="AC36" i="22"/>
  <c r="AQ36" i="21"/>
  <c r="AQ66" i="21"/>
  <c r="AP63" i="21"/>
  <c r="K39" i="9" s="1"/>
  <c r="AQ65" i="21"/>
  <c r="V66" i="9"/>
  <c r="AQ68" i="21"/>
  <c r="U72" i="13"/>
  <c r="U86" i="13" s="1"/>
  <c r="AU205" i="14"/>
  <c r="AU203" i="16"/>
  <c r="AU185" i="16" s="1"/>
  <c r="AU7" i="16" s="1"/>
  <c r="AT208" i="16" l="1"/>
  <c r="AT208" i="14" s="1"/>
  <c r="U92" i="13" s="1"/>
  <c r="U95" i="13" s="1"/>
  <c r="AR65" i="21"/>
  <c r="U52" i="13"/>
  <c r="U51" i="13" s="1"/>
  <c r="U58" i="13" s="1"/>
  <c r="AV203" i="16"/>
  <c r="AV185" i="16" s="1"/>
  <c r="AV7" i="16" s="1"/>
  <c r="AV205" i="14"/>
  <c r="AV203" i="14" s="1"/>
  <c r="AV185" i="14" s="1"/>
  <c r="AT7" i="14"/>
  <c r="AT211" i="14"/>
  <c r="BA3" i="23" s="1"/>
  <c r="AX198" i="14"/>
  <c r="AX196" i="16"/>
  <c r="AX195" i="16" s="1"/>
  <c r="AQ63" i="21"/>
  <c r="K40" i="9" s="1"/>
  <c r="V67" i="9"/>
  <c r="AR68" i="21"/>
  <c r="AQ34" i="21"/>
  <c r="AR36" i="21"/>
  <c r="AR34" i="21" s="1"/>
  <c r="AD36" i="22"/>
  <c r="AR66" i="21"/>
  <c r="BT59" i="21"/>
  <c r="BT198" i="15"/>
  <c r="BT51" i="21"/>
  <c r="BU61" i="21"/>
  <c r="I68" i="9"/>
  <c r="H43" i="9"/>
  <c r="AT67" i="21"/>
  <c r="BG29" i="3"/>
  <c r="AT53" i="21"/>
  <c r="AU52" i="21"/>
  <c r="AU203" i="14"/>
  <c r="AU185" i="14" s="1"/>
  <c r="AS57" i="21"/>
  <c r="AS56" i="21"/>
  <c r="AS55" i="21" s="1"/>
  <c r="G42" i="9" s="1"/>
  <c r="Q42" i="9" s="1"/>
  <c r="AW196" i="14"/>
  <c r="AW195" i="14" s="1"/>
  <c r="V75" i="13"/>
  <c r="BS196" i="15"/>
  <c r="BS195" i="15" s="1"/>
  <c r="U42" i="9"/>
  <c r="J42" i="9"/>
  <c r="AW92" i="21"/>
  <c r="AW205" i="16" s="1"/>
  <c r="AW86" i="21"/>
  <c r="U87" i="13"/>
  <c r="AX80" i="21"/>
  <c r="AX79" i="21"/>
  <c r="AY82" i="21"/>
  <c r="AY198" i="16"/>
  <c r="AY75" i="21"/>
  <c r="AY74" i="21"/>
  <c r="AZ84" i="21"/>
  <c r="AX90" i="21"/>
  <c r="AX89" i="21"/>
  <c r="AU208" i="16" l="1"/>
  <c r="AU208" i="14" s="1"/>
  <c r="AS65" i="21"/>
  <c r="AS68" i="21"/>
  <c r="U43" i="9"/>
  <c r="J43" i="9"/>
  <c r="AU67" i="21"/>
  <c r="BG30" i="3"/>
  <c r="H44" i="9"/>
  <c r="AU53" i="21"/>
  <c r="AV52" i="21"/>
  <c r="V73" i="13"/>
  <c r="V68" i="9"/>
  <c r="BU198" i="15"/>
  <c r="BU59" i="21"/>
  <c r="BV61" i="21"/>
  <c r="BU51" i="21"/>
  <c r="I69" i="9"/>
  <c r="AX196" i="14"/>
  <c r="AX195" i="14" s="1"/>
  <c r="AT57" i="21"/>
  <c r="AT56" i="21"/>
  <c r="AT55" i="21" s="1"/>
  <c r="AT65" i="21" s="1"/>
  <c r="BT196" i="15"/>
  <c r="BT195" i="15" s="1"/>
  <c r="AY196" i="16"/>
  <c r="AY195" i="16" s="1"/>
  <c r="AY198" i="14"/>
  <c r="AY196" i="14" s="1"/>
  <c r="AY195" i="14" s="1"/>
  <c r="AX86" i="21"/>
  <c r="AX92" i="21"/>
  <c r="AX205" i="16" s="1"/>
  <c r="AS36" i="21"/>
  <c r="AS34" i="21" s="1"/>
  <c r="AE36" i="22"/>
  <c r="AS66" i="21"/>
  <c r="AT68" i="21" s="1"/>
  <c r="AV7" i="14"/>
  <c r="AV211" i="14"/>
  <c r="BC3" i="23" s="1"/>
  <c r="AY89" i="21"/>
  <c r="AY90" i="21"/>
  <c r="AR63" i="21"/>
  <c r="K41" i="9" s="1"/>
  <c r="AZ82" i="21"/>
  <c r="AZ198" i="16"/>
  <c r="AZ75" i="21"/>
  <c r="AZ74" i="21"/>
  <c r="BA84" i="21"/>
  <c r="AY76" i="21"/>
  <c r="AW203" i="16"/>
  <c r="AW185" i="16" s="1"/>
  <c r="AW7" i="16" s="1"/>
  <c r="AW205" i="14"/>
  <c r="AU7" i="14"/>
  <c r="AU211" i="14"/>
  <c r="BB3" i="23" s="1"/>
  <c r="U61" i="13"/>
  <c r="U59" i="13"/>
  <c r="U89" i="13" s="1"/>
  <c r="AV208" i="16" l="1"/>
  <c r="AV208" i="14" s="1"/>
  <c r="AZ76" i="21"/>
  <c r="AS63" i="21"/>
  <c r="K42" i="9" s="1"/>
  <c r="AZ196" i="16"/>
  <c r="AZ195" i="16" s="1"/>
  <c r="AZ198" i="14"/>
  <c r="BU196" i="15"/>
  <c r="BU195" i="15" s="1"/>
  <c r="AY86" i="21"/>
  <c r="AY92" i="21"/>
  <c r="AY205" i="16" s="1"/>
  <c r="V72" i="13"/>
  <c r="V86" i="13" s="1"/>
  <c r="H45" i="9"/>
  <c r="AV67" i="21"/>
  <c r="BG31" i="3"/>
  <c r="AV53" i="21"/>
  <c r="AW52" i="21"/>
  <c r="G43" i="9"/>
  <c r="Q43" i="9" s="1"/>
  <c r="AT36" i="21"/>
  <c r="AT34" i="21" s="1"/>
  <c r="AF36" i="22"/>
  <c r="AT66" i="21"/>
  <c r="AU57" i="21"/>
  <c r="AU56" i="21"/>
  <c r="AU55" i="21" s="1"/>
  <c r="U44" i="9"/>
  <c r="J44" i="9"/>
  <c r="AW203" i="14"/>
  <c r="AW185" i="14" s="1"/>
  <c r="V54" i="13"/>
  <c r="V52" i="13" s="1"/>
  <c r="V51" i="13" s="1"/>
  <c r="V58" i="13" s="1"/>
  <c r="AX203" i="16"/>
  <c r="AX185" i="16" s="1"/>
  <c r="AX7" i="16" s="1"/>
  <c r="AX205" i="14"/>
  <c r="V69" i="9"/>
  <c r="AY79" i="21"/>
  <c r="AY80" i="21"/>
  <c r="I70" i="9"/>
  <c r="BA82" i="21"/>
  <c r="BA198" i="16"/>
  <c r="BA75" i="21"/>
  <c r="BA74" i="21"/>
  <c r="BB84" i="21"/>
  <c r="BV198" i="15"/>
  <c r="BV59" i="21"/>
  <c r="BW61" i="21"/>
  <c r="BV51" i="21"/>
  <c r="AZ80" i="21"/>
  <c r="AZ79" i="21"/>
  <c r="AZ90" i="21"/>
  <c r="AZ89" i="21"/>
  <c r="AW208" i="16" l="1"/>
  <c r="AW208" i="14" s="1"/>
  <c r="V92" i="13" s="1"/>
  <c r="V95" i="13" s="1"/>
  <c r="AU68" i="21"/>
  <c r="AU36" i="21"/>
  <c r="AU34" i="21" s="1"/>
  <c r="AG36" i="22"/>
  <c r="AU66" i="21"/>
  <c r="V70" i="9"/>
  <c r="AX203" i="14"/>
  <c r="AX185" i="14" s="1"/>
  <c r="V87" i="13"/>
  <c r="V61" i="13"/>
  <c r="V59" i="13"/>
  <c r="I71" i="9"/>
  <c r="AW7" i="14"/>
  <c r="AW211" i="14"/>
  <c r="BD3" i="23" s="1"/>
  <c r="AU65" i="21"/>
  <c r="AT63" i="21"/>
  <c r="K43" i="9" s="1"/>
  <c r="BW198" i="15"/>
  <c r="BW59" i="21"/>
  <c r="BW51" i="21"/>
  <c r="BX61" i="21"/>
  <c r="BV196" i="15"/>
  <c r="BV195" i="15" s="1"/>
  <c r="AY203" i="16"/>
  <c r="AY185" i="16" s="1"/>
  <c r="AY7" i="16" s="1"/>
  <c r="AY205" i="14"/>
  <c r="AY203" i="14" s="1"/>
  <c r="AY185" i="14" s="1"/>
  <c r="BA90" i="21"/>
  <c r="BA89" i="21"/>
  <c r="BG32" i="3"/>
  <c r="AW67" i="21"/>
  <c r="H46" i="9"/>
  <c r="AW53" i="21"/>
  <c r="AX52" i="21"/>
  <c r="AV56" i="21"/>
  <c r="AV55" i="21" s="1"/>
  <c r="AV57" i="21"/>
  <c r="G44" i="9"/>
  <c r="Q44" i="9" s="1"/>
  <c r="AZ196" i="14"/>
  <c r="AZ195" i="14" s="1"/>
  <c r="W75" i="13"/>
  <c r="W73" i="13" s="1"/>
  <c r="W72" i="13" s="1"/>
  <c r="W86" i="13" s="1"/>
  <c r="W87" i="13" s="1"/>
  <c r="BB198" i="16"/>
  <c r="BB82" i="21"/>
  <c r="BB75" i="21"/>
  <c r="BC84" i="21"/>
  <c r="BB74" i="21"/>
  <c r="AZ86" i="21"/>
  <c r="AZ92" i="21"/>
  <c r="AZ205" i="16" s="1"/>
  <c r="BA76" i="21"/>
  <c r="U45" i="9"/>
  <c r="J45" i="9"/>
  <c r="BA198" i="14"/>
  <c r="BA196" i="16"/>
  <c r="BA195" i="16" s="1"/>
  <c r="V89" i="13" l="1"/>
  <c r="AX208" i="16"/>
  <c r="AX208" i="14" s="1"/>
  <c r="BB76" i="21"/>
  <c r="AV68" i="21"/>
  <c r="AH36" i="22"/>
  <c r="AV36" i="21"/>
  <c r="AV34" i="21" s="1"/>
  <c r="AV66" i="21"/>
  <c r="H47" i="9"/>
  <c r="AX67" i="21"/>
  <c r="BG33" i="3"/>
  <c r="AX53" i="21"/>
  <c r="AY52" i="21"/>
  <c r="BW196" i="15"/>
  <c r="BW195" i="15" s="1"/>
  <c r="G45" i="9"/>
  <c r="Q45" i="9" s="1"/>
  <c r="AW57" i="21"/>
  <c r="AW56" i="21"/>
  <c r="AW55" i="21" s="1"/>
  <c r="BA196" i="14"/>
  <c r="BA195" i="14" s="1"/>
  <c r="AU63" i="21"/>
  <c r="K44" i="9" s="1"/>
  <c r="AV65" i="21"/>
  <c r="BA80" i="21"/>
  <c r="BA79" i="21"/>
  <c r="U46" i="9"/>
  <c r="J46" i="9"/>
  <c r="AZ203" i="16"/>
  <c r="AZ185" i="16" s="1"/>
  <c r="AZ7" i="16" s="1"/>
  <c r="AZ205" i="14"/>
  <c r="BC82" i="21"/>
  <c r="BC198" i="16"/>
  <c r="BC75" i="21"/>
  <c r="BC74" i="21"/>
  <c r="BC76" i="21" s="1"/>
  <c r="BD84" i="21"/>
  <c r="AX7" i="14"/>
  <c r="AX211" i="14"/>
  <c r="BE3" i="23" s="1"/>
  <c r="BA92" i="21"/>
  <c r="BA205" i="16" s="1"/>
  <c r="BA86" i="21"/>
  <c r="BB90" i="21"/>
  <c r="BB89" i="21"/>
  <c r="AY7" i="14"/>
  <c r="AY211" i="14"/>
  <c r="BF3" i="23" s="1"/>
  <c r="V71" i="9"/>
  <c r="BB196" i="16"/>
  <c r="BB195" i="16" s="1"/>
  <c r="BB198" i="14"/>
  <c r="BB196" i="14" s="1"/>
  <c r="BB195" i="14" s="1"/>
  <c r="BB80" i="21"/>
  <c r="BB79" i="21"/>
  <c r="BX59" i="21"/>
  <c r="BX198" i="15"/>
  <c r="BX51" i="21"/>
  <c r="BY61" i="21"/>
  <c r="I72" i="9"/>
  <c r="AY208" i="16" l="1"/>
  <c r="AY208" i="14" s="1"/>
  <c r="AW68" i="21"/>
  <c r="AI36" i="22"/>
  <c r="AW36" i="21"/>
  <c r="AW34" i="21" s="1"/>
  <c r="AW66" i="21"/>
  <c r="AZ203" i="14"/>
  <c r="AZ185" i="14" s="1"/>
  <c r="W54" i="13"/>
  <c r="W52" i="13" s="1"/>
  <c r="W51" i="13" s="1"/>
  <c r="W58" i="13" s="1"/>
  <c r="BG34" i="3"/>
  <c r="H48" i="9"/>
  <c r="AY67" i="21"/>
  <c r="AY53" i="21"/>
  <c r="AZ52" i="21"/>
  <c r="AX57" i="21"/>
  <c r="AX56" i="21"/>
  <c r="AX55" i="21" s="1"/>
  <c r="BC198" i="14"/>
  <c r="BC196" i="16"/>
  <c r="BC195" i="16" s="1"/>
  <c r="BB86" i="21"/>
  <c r="BB92" i="21"/>
  <c r="BB205" i="16" s="1"/>
  <c r="V72" i="9"/>
  <c r="BY59" i="21"/>
  <c r="BY198" i="15"/>
  <c r="BY51" i="21"/>
  <c r="BZ61" i="21"/>
  <c r="BA205" i="14"/>
  <c r="BA203" i="16"/>
  <c r="BA185" i="16" s="1"/>
  <c r="BA7" i="16" s="1"/>
  <c r="U47" i="9"/>
  <c r="J47" i="9"/>
  <c r="BC90" i="21"/>
  <c r="BC89" i="21"/>
  <c r="I73" i="9"/>
  <c r="AV63" i="21"/>
  <c r="K45" i="9" s="1"/>
  <c r="AW65" i="21"/>
  <c r="BC80" i="21"/>
  <c r="BC79" i="21"/>
  <c r="G46" i="9"/>
  <c r="Q46" i="9" s="1"/>
  <c r="BX196" i="15"/>
  <c r="BX195" i="15" s="1"/>
  <c r="BD198" i="16"/>
  <c r="BD82" i="21"/>
  <c r="BD75" i="21"/>
  <c r="BE84" i="21"/>
  <c r="BD74" i="21"/>
  <c r="BD76" i="21" s="1"/>
  <c r="AZ208" i="16" l="1"/>
  <c r="AZ208" i="14" s="1"/>
  <c r="W92" i="13" s="1"/>
  <c r="W95" i="13" s="1"/>
  <c r="AX68" i="21"/>
  <c r="I74" i="9"/>
  <c r="U48" i="9"/>
  <c r="J48" i="9"/>
  <c r="BY196" i="15"/>
  <c r="BY195" i="15" s="1"/>
  <c r="BZ198" i="15"/>
  <c r="BZ59" i="21"/>
  <c r="CA61" i="21"/>
  <c r="BZ51" i="21"/>
  <c r="BB203" i="16"/>
  <c r="BB185" i="16" s="1"/>
  <c r="BB7" i="16" s="1"/>
  <c r="BB205" i="14"/>
  <c r="BB203" i="14" s="1"/>
  <c r="BB185" i="14" s="1"/>
  <c r="W61" i="13"/>
  <c r="W59" i="13"/>
  <c r="W89" i="13" s="1"/>
  <c r="BA203" i="14"/>
  <c r="BA185" i="14" s="1"/>
  <c r="V73" i="9"/>
  <c r="BC86" i="21"/>
  <c r="BC92" i="21"/>
  <c r="BC205" i="16" s="1"/>
  <c r="AZ7" i="14"/>
  <c r="AZ211" i="14"/>
  <c r="BG3" i="23" s="1"/>
  <c r="BD80" i="21"/>
  <c r="BD79" i="21"/>
  <c r="BC196" i="14"/>
  <c r="BC195" i="14" s="1"/>
  <c r="X75" i="13"/>
  <c r="X73" i="13" s="1"/>
  <c r="X72" i="13" s="1"/>
  <c r="X86" i="13" s="1"/>
  <c r="X87" i="13" s="1"/>
  <c r="BE198" i="16"/>
  <c r="BE82" i="21"/>
  <c r="BE75" i="21"/>
  <c r="BF84" i="21"/>
  <c r="BE74" i="21"/>
  <c r="BE76" i="21" s="1"/>
  <c r="AX36" i="21"/>
  <c r="AX34" i="21" s="1"/>
  <c r="AJ36" i="22"/>
  <c r="AX66" i="21"/>
  <c r="BD90" i="21"/>
  <c r="BD89" i="21"/>
  <c r="G47" i="9"/>
  <c r="Q47" i="9" s="1"/>
  <c r="AW63" i="21"/>
  <c r="K46" i="9" s="1"/>
  <c r="AX65" i="21"/>
  <c r="H49" i="9"/>
  <c r="AZ67" i="21"/>
  <c r="BG35" i="3"/>
  <c r="AZ53" i="21"/>
  <c r="BA52" i="21"/>
  <c r="BD198" i="14"/>
  <c r="BD196" i="16"/>
  <c r="BD195" i="16" s="1"/>
  <c r="AY56" i="21"/>
  <c r="AY57" i="21"/>
  <c r="AY55" i="21" l="1"/>
  <c r="AY68" i="21" s="1"/>
  <c r="BA208" i="16"/>
  <c r="BA208" i="14" s="1"/>
  <c r="BB7" i="14"/>
  <c r="BB211" i="14"/>
  <c r="BI3" i="23" s="1"/>
  <c r="I75" i="9"/>
  <c r="CA198" i="15"/>
  <c r="CA59" i="21"/>
  <c r="CB61" i="21"/>
  <c r="CA51" i="21"/>
  <c r="BA7" i="14"/>
  <c r="BA211" i="14"/>
  <c r="BH3" i="23" s="1"/>
  <c r="BE196" i="16"/>
  <c r="BE195" i="16" s="1"/>
  <c r="BE198" i="14"/>
  <c r="BE196" i="14" s="1"/>
  <c r="BE195" i="14" s="1"/>
  <c r="BE79" i="21"/>
  <c r="BE80" i="21"/>
  <c r="BE90" i="21"/>
  <c r="BE89" i="21"/>
  <c r="BZ196" i="15"/>
  <c r="BZ195" i="15" s="1"/>
  <c r="BD196" i="14"/>
  <c r="BD195" i="14" s="1"/>
  <c r="BF198" i="16"/>
  <c r="BF82" i="21"/>
  <c r="BF75" i="21"/>
  <c r="BG84" i="21"/>
  <c r="BF74" i="21"/>
  <c r="BF76" i="21" s="1"/>
  <c r="G48" i="9"/>
  <c r="Q48" i="9" s="1"/>
  <c r="BA67" i="21"/>
  <c r="BG36" i="3"/>
  <c r="H50" i="9"/>
  <c r="BA53" i="21"/>
  <c r="BB52" i="21"/>
  <c r="U49" i="9"/>
  <c r="J49" i="9"/>
  <c r="BC203" i="16"/>
  <c r="BC185" i="16" s="1"/>
  <c r="BC7" i="16" s="1"/>
  <c r="BC205" i="14"/>
  <c r="AX63" i="21"/>
  <c r="K47" i="9" s="1"/>
  <c r="AY65" i="21"/>
  <c r="BD86" i="21"/>
  <c r="BD92" i="21"/>
  <c r="BD205" i="16" s="1"/>
  <c r="AZ57" i="21"/>
  <c r="AZ56" i="21"/>
  <c r="V74" i="9"/>
  <c r="AY66" i="21" l="1"/>
  <c r="AK36" i="22"/>
  <c r="AY36" i="21"/>
  <c r="AY34" i="21" s="1"/>
  <c r="AZ55" i="21"/>
  <c r="G49" i="9" s="1"/>
  <c r="Q49" i="9" s="1"/>
  <c r="BB208" i="16"/>
  <c r="BB208" i="14" s="1"/>
  <c r="AZ68" i="21"/>
  <c r="I76" i="9"/>
  <c r="CB198" i="15"/>
  <c r="CB59" i="21"/>
  <c r="CB51" i="21"/>
  <c r="CC61" i="21"/>
  <c r="H51" i="9"/>
  <c r="BB67" i="21"/>
  <c r="BG37" i="3"/>
  <c r="BB53" i="21"/>
  <c r="BC52" i="21"/>
  <c r="CA196" i="15"/>
  <c r="CA195" i="15" s="1"/>
  <c r="BF196" i="16"/>
  <c r="BF195" i="16" s="1"/>
  <c r="BF198" i="14"/>
  <c r="U50" i="9"/>
  <c r="J50" i="9"/>
  <c r="V75" i="9"/>
  <c r="BE92" i="21"/>
  <c r="BE205" i="16" s="1"/>
  <c r="BE86" i="21"/>
  <c r="AZ36" i="21"/>
  <c r="AZ34" i="21" s="1"/>
  <c r="AL36" i="22"/>
  <c r="AZ66" i="21"/>
  <c r="BC203" i="14"/>
  <c r="BC185" i="14" s="1"/>
  <c r="X54" i="13"/>
  <c r="X52" i="13" s="1"/>
  <c r="X51" i="13" s="1"/>
  <c r="X58" i="13" s="1"/>
  <c r="BA56" i="21"/>
  <c r="BA57" i="21"/>
  <c r="BA55" i="21" s="1"/>
  <c r="G50" i="9" s="1"/>
  <c r="Q50" i="9" s="1"/>
  <c r="BD203" i="16"/>
  <c r="BD185" i="16" s="1"/>
  <c r="BD7" i="16" s="1"/>
  <c r="BD205" i="14"/>
  <c r="BF80" i="21"/>
  <c r="BF79" i="21"/>
  <c r="BG198" i="16"/>
  <c r="BG82" i="21"/>
  <c r="BG75" i="21"/>
  <c r="BH84" i="21"/>
  <c r="BG74" i="21"/>
  <c r="AY63" i="21"/>
  <c r="K48" i="9" s="1"/>
  <c r="AZ65" i="21"/>
  <c r="BF90" i="21"/>
  <c r="BF89" i="21"/>
  <c r="BC208" i="16" l="1"/>
  <c r="BC208" i="14" s="1"/>
  <c r="X92" i="13" s="1"/>
  <c r="X95" i="13" s="1"/>
  <c r="BA68" i="21"/>
  <c r="BG76" i="21"/>
  <c r="BG38" i="3"/>
  <c r="BC67" i="21"/>
  <c r="H52" i="9"/>
  <c r="BC53" i="21"/>
  <c r="BD52" i="21"/>
  <c r="BB57" i="21"/>
  <c r="BB56" i="21"/>
  <c r="BE203" i="16"/>
  <c r="BE185" i="16" s="1"/>
  <c r="BE7" i="16" s="1"/>
  <c r="BE205" i="14"/>
  <c r="BE203" i="14" s="1"/>
  <c r="BE185" i="14" s="1"/>
  <c r="U51" i="9"/>
  <c r="J51" i="9"/>
  <c r="CC59" i="21"/>
  <c r="CC198" i="15"/>
  <c r="CD61" i="21"/>
  <c r="CC51" i="21"/>
  <c r="BG90" i="21"/>
  <c r="BG89" i="21"/>
  <c r="I77" i="9"/>
  <c r="BG80" i="21"/>
  <c r="BG79" i="21"/>
  <c r="BG198" i="14"/>
  <c r="BG196" i="16"/>
  <c r="BG195" i="16" s="1"/>
  <c r="BD203" i="14"/>
  <c r="BD185" i="14" s="1"/>
  <c r="AZ63" i="21"/>
  <c r="K49" i="9" s="1"/>
  <c r="BA65" i="21"/>
  <c r="BF196" i="14"/>
  <c r="BF195" i="14" s="1"/>
  <c r="Y75" i="13"/>
  <c r="Y73" i="13" s="1"/>
  <c r="Y72" i="13" s="1"/>
  <c r="Y86" i="13" s="1"/>
  <c r="Y87" i="13" s="1"/>
  <c r="CB196" i="15"/>
  <c r="CB195" i="15" s="1"/>
  <c r="BA36" i="21"/>
  <c r="BA34" i="21" s="1"/>
  <c r="AM36" i="22"/>
  <c r="BA66" i="21"/>
  <c r="BH82" i="21"/>
  <c r="BH198" i="16"/>
  <c r="BH75" i="21"/>
  <c r="BH74" i="21"/>
  <c r="BH76" i="21" s="1"/>
  <c r="BI84" i="21"/>
  <c r="V76" i="9"/>
  <c r="X61" i="13"/>
  <c r="X59" i="13"/>
  <c r="X89" i="13" s="1"/>
  <c r="BF86" i="21"/>
  <c r="BF92" i="21"/>
  <c r="BF205" i="16" s="1"/>
  <c r="BC7" i="14"/>
  <c r="BC211" i="14"/>
  <c r="BJ3" i="23" s="1"/>
  <c r="BB55" i="21" l="1"/>
  <c r="G51" i="9" s="1"/>
  <c r="Q51" i="9" s="1"/>
  <c r="BD208" i="16"/>
  <c r="BD208" i="14" s="1"/>
  <c r="BB68" i="21"/>
  <c r="CC196" i="15"/>
  <c r="CC195" i="15" s="1"/>
  <c r="BD7" i="14"/>
  <c r="BD211" i="14"/>
  <c r="BK3" i="23" s="1"/>
  <c r="BA63" i="21"/>
  <c r="K50" i="9" s="1"/>
  <c r="BB65" i="21"/>
  <c r="BE7" i="14"/>
  <c r="BE211" i="14"/>
  <c r="BL3" i="23" s="1"/>
  <c r="BF205" i="14"/>
  <c r="BF203" i="16"/>
  <c r="BF185" i="16" s="1"/>
  <c r="BF7" i="16" s="1"/>
  <c r="BH89" i="21"/>
  <c r="BH90" i="21"/>
  <c r="AN36" i="22"/>
  <c r="BB36" i="21"/>
  <c r="BB34" i="21" s="1"/>
  <c r="BB66" i="21"/>
  <c r="BG196" i="14"/>
  <c r="BG195" i="14" s="1"/>
  <c r="H53" i="9"/>
  <c r="BD67" i="21"/>
  <c r="BG39" i="3"/>
  <c r="BD53" i="21"/>
  <c r="BE52" i="21"/>
  <c r="BH80" i="21"/>
  <c r="BH79" i="21"/>
  <c r="V77" i="9"/>
  <c r="BC57" i="21"/>
  <c r="BC56" i="21"/>
  <c r="BG92" i="21"/>
  <c r="BG205" i="16" s="1"/>
  <c r="BG86" i="21"/>
  <c r="BH196" i="16"/>
  <c r="BH195" i="16" s="1"/>
  <c r="BH198" i="14"/>
  <c r="BH196" i="14" s="1"/>
  <c r="BH195" i="14" s="1"/>
  <c r="U52" i="9"/>
  <c r="J52" i="9"/>
  <c r="BI82" i="21"/>
  <c r="BI198" i="16"/>
  <c r="BI75" i="21"/>
  <c r="BJ84" i="21"/>
  <c r="BI74" i="21"/>
  <c r="I78" i="9"/>
  <c r="CD59" i="21"/>
  <c r="CD198" i="15"/>
  <c r="CD51" i="21"/>
  <c r="CE61" i="21"/>
  <c r="BC55" i="21" l="1"/>
  <c r="BI76" i="21"/>
  <c r="BC68" i="21"/>
  <c r="BE208" i="16"/>
  <c r="BE208" i="14" s="1"/>
  <c r="BG205" i="14"/>
  <c r="BG203" i="16"/>
  <c r="BG185" i="16" s="1"/>
  <c r="BG7" i="16" s="1"/>
  <c r="BC36" i="21"/>
  <c r="BC34" i="21" s="1"/>
  <c r="AO36" i="22"/>
  <c r="BC66" i="21"/>
  <c r="BH86" i="21"/>
  <c r="BH92" i="21"/>
  <c r="BH205" i="16" s="1"/>
  <c r="BI79" i="21"/>
  <c r="BI80" i="21"/>
  <c r="BF203" i="14"/>
  <c r="BF185" i="14" s="1"/>
  <c r="Y54" i="13"/>
  <c r="Y52" i="13" s="1"/>
  <c r="Y51" i="13" s="1"/>
  <c r="Y58" i="13" s="1"/>
  <c r="CE59" i="21"/>
  <c r="CE198" i="15"/>
  <c r="CE51" i="21"/>
  <c r="CF61" i="21"/>
  <c r="BI90" i="21"/>
  <c r="BI89" i="21"/>
  <c r="BG40" i="3"/>
  <c r="BE67" i="21"/>
  <c r="H54" i="9"/>
  <c r="BE53" i="21"/>
  <c r="BF52" i="21"/>
  <c r="I79" i="9"/>
  <c r="BI196" i="16"/>
  <c r="BI195" i="16" s="1"/>
  <c r="BI198" i="14"/>
  <c r="BD57" i="21"/>
  <c r="BD56" i="21"/>
  <c r="BB63" i="21"/>
  <c r="K51" i="9" s="1"/>
  <c r="BC65" i="21"/>
  <c r="BJ82" i="21"/>
  <c r="BJ198" i="16"/>
  <c r="BJ75" i="21"/>
  <c r="BK84" i="21"/>
  <c r="BJ74" i="21"/>
  <c r="CD196" i="15"/>
  <c r="CD195" i="15" s="1"/>
  <c r="G52" i="9"/>
  <c r="Q52" i="9" s="1"/>
  <c r="U53" i="9"/>
  <c r="J53" i="9"/>
  <c r="V78" i="9"/>
  <c r="BD55" i="21" l="1"/>
  <c r="G53" i="9" s="1"/>
  <c r="Q53" i="9" s="1"/>
  <c r="BF208" i="16"/>
  <c r="BF208" i="14" s="1"/>
  <c r="Y92" i="13" s="1"/>
  <c r="Y95" i="13" s="1"/>
  <c r="BJ76" i="21"/>
  <c r="BJ79" i="21" s="1"/>
  <c r="BD68" i="21"/>
  <c r="CE196" i="15"/>
  <c r="CE195" i="15" s="1"/>
  <c r="BI196" i="14"/>
  <c r="BI195" i="14" s="1"/>
  <c r="Z75" i="13"/>
  <c r="Z73" i="13" s="1"/>
  <c r="Z72" i="13" s="1"/>
  <c r="Z86" i="13" s="1"/>
  <c r="Z87" i="13" s="1"/>
  <c r="Y61" i="13"/>
  <c r="Y59" i="13"/>
  <c r="Y89" i="13" s="1"/>
  <c r="V79" i="9"/>
  <c r="BF7" i="14"/>
  <c r="BF211" i="14"/>
  <c r="BM3" i="23" s="1"/>
  <c r="BF67" i="21"/>
  <c r="BG41" i="3"/>
  <c r="H55" i="9"/>
  <c r="BF53" i="21"/>
  <c r="BG52" i="21"/>
  <c r="BE57" i="21"/>
  <c r="BE55" i="21" s="1"/>
  <c r="G54" i="9" s="1"/>
  <c r="Q54" i="9" s="1"/>
  <c r="BE56" i="21"/>
  <c r="BH203" i="16"/>
  <c r="BH185" i="16" s="1"/>
  <c r="BH7" i="16" s="1"/>
  <c r="BH205" i="14"/>
  <c r="BH203" i="14" s="1"/>
  <c r="BH185" i="14" s="1"/>
  <c r="U54" i="9"/>
  <c r="J54" i="9"/>
  <c r="BK82" i="21"/>
  <c r="BK198" i="16"/>
  <c r="BK75" i="21"/>
  <c r="BL84" i="21"/>
  <c r="BK74" i="21"/>
  <c r="BK76" i="21" s="1"/>
  <c r="AP36" i="22"/>
  <c r="BD36" i="21"/>
  <c r="BD34" i="21" s="1"/>
  <c r="BD66" i="21"/>
  <c r="BJ90" i="21"/>
  <c r="BJ89" i="21"/>
  <c r="BJ196" i="16"/>
  <c r="BJ195" i="16" s="1"/>
  <c r="BJ198" i="14"/>
  <c r="BI92" i="21"/>
  <c r="BI205" i="16" s="1"/>
  <c r="BI203" i="16" s="1"/>
  <c r="BI185" i="16" s="1"/>
  <c r="BI7" i="16" s="1"/>
  <c r="BI86" i="21"/>
  <c r="BC63" i="21"/>
  <c r="K52" i="9" s="1"/>
  <c r="BD65" i="21"/>
  <c r="CF59" i="21"/>
  <c r="CF198" i="15"/>
  <c r="CG61" i="21"/>
  <c r="CF51" i="21"/>
  <c r="BG203" i="14"/>
  <c r="BG185" i="14" s="1"/>
  <c r="I80" i="9"/>
  <c r="BJ80" i="21" l="1"/>
  <c r="BG208" i="16"/>
  <c r="BG208" i="14" s="1"/>
  <c r="BE68" i="21"/>
  <c r="BF57" i="21"/>
  <c r="BF56" i="21"/>
  <c r="U55" i="9"/>
  <c r="J55" i="9"/>
  <c r="BG7" i="14"/>
  <c r="BG211" i="14"/>
  <c r="BN3" i="23" s="1"/>
  <c r="BK196" i="16"/>
  <c r="BK195" i="16" s="1"/>
  <c r="BK198" i="14"/>
  <c r="BK196" i="14" s="1"/>
  <c r="BK195" i="14" s="1"/>
  <c r="BK89" i="21"/>
  <c r="BK90" i="21"/>
  <c r="BD63" i="21"/>
  <c r="K53" i="9" s="1"/>
  <c r="BE65" i="21"/>
  <c r="BL198" i="16"/>
  <c r="BL82" i="21"/>
  <c r="BL75" i="21"/>
  <c r="BL74" i="21"/>
  <c r="BM84" i="21"/>
  <c r="CF196" i="15"/>
  <c r="CF195" i="15" s="1"/>
  <c r="BJ196" i="14"/>
  <c r="BJ195" i="14" s="1"/>
  <c r="I81" i="9"/>
  <c r="BK80" i="21"/>
  <c r="BK79" i="21"/>
  <c r="BH7" i="14"/>
  <c r="BH211" i="14"/>
  <c r="BO3" i="23" s="1"/>
  <c r="BJ92" i="21"/>
  <c r="BJ205" i="16" s="1"/>
  <c r="BJ203" i="16" s="1"/>
  <c r="BJ185" i="16" s="1"/>
  <c r="BJ7" i="16" s="1"/>
  <c r="BJ86" i="21"/>
  <c r="CG59" i="21"/>
  <c r="CG198" i="15"/>
  <c r="CG51" i="21"/>
  <c r="CH61" i="21"/>
  <c r="V80" i="9"/>
  <c r="BE36" i="21"/>
  <c r="BE34" i="21" s="1"/>
  <c r="AQ36" i="22"/>
  <c r="BE66" i="21"/>
  <c r="BG42" i="3"/>
  <c r="H56" i="9"/>
  <c r="BG67" i="21"/>
  <c r="BG53" i="21"/>
  <c r="BH52" i="21"/>
  <c r="BF55" i="21" l="1"/>
  <c r="G55" i="9" s="1"/>
  <c r="Q55" i="9" s="1"/>
  <c r="BF68" i="21"/>
  <c r="BH208" i="16"/>
  <c r="BH208" i="14" s="1"/>
  <c r="BL76" i="21"/>
  <c r="BM82" i="21"/>
  <c r="BM198" i="16"/>
  <c r="BM75" i="21"/>
  <c r="BN84" i="21"/>
  <c r="BM74" i="21"/>
  <c r="BM76" i="21" s="1"/>
  <c r="BL80" i="21"/>
  <c r="BL79" i="21"/>
  <c r="BK86" i="21"/>
  <c r="BK92" i="21"/>
  <c r="BK205" i="16" s="1"/>
  <c r="BK203" i="16" s="1"/>
  <c r="BK185" i="16" s="1"/>
  <c r="BK7" i="16" s="1"/>
  <c r="BL89" i="21"/>
  <c r="BL90" i="21"/>
  <c r="CH59" i="21"/>
  <c r="CH198" i="15"/>
  <c r="CI61" i="21"/>
  <c r="CH51" i="21"/>
  <c r="CG196" i="15"/>
  <c r="CG195" i="15" s="1"/>
  <c r="BG43" i="3"/>
  <c r="H57" i="9"/>
  <c r="BH67" i="21"/>
  <c r="BH53" i="21"/>
  <c r="BI52" i="21"/>
  <c r="BL196" i="16"/>
  <c r="BL195" i="16" s="1"/>
  <c r="BL198" i="14"/>
  <c r="BE63" i="21"/>
  <c r="K54" i="9" s="1"/>
  <c r="BF65" i="21"/>
  <c r="I82" i="9"/>
  <c r="U56" i="9"/>
  <c r="J56" i="9"/>
  <c r="BG56" i="21"/>
  <c r="BG57" i="21"/>
  <c r="BG55" i="21" s="1"/>
  <c r="V81" i="9"/>
  <c r="AR36" i="22"/>
  <c r="BF36" i="21"/>
  <c r="BF34" i="21" s="1"/>
  <c r="BF66" i="21"/>
  <c r="BI208" i="16" l="1"/>
  <c r="BJ208" i="16" s="1"/>
  <c r="BK208" i="16" s="1"/>
  <c r="BG68" i="21"/>
  <c r="CH196" i="15"/>
  <c r="CH195" i="15" s="1"/>
  <c r="BL196" i="14"/>
  <c r="BL195" i="14" s="1"/>
  <c r="AA75" i="13"/>
  <c r="AA73" i="13" s="1"/>
  <c r="AA72" i="13" s="1"/>
  <c r="AA86" i="13" s="1"/>
  <c r="AA87" i="13" s="1"/>
  <c r="BL92" i="21"/>
  <c r="BL205" i="16" s="1"/>
  <c r="BL203" i="16" s="1"/>
  <c r="BL185" i="16" s="1"/>
  <c r="BL7" i="16" s="1"/>
  <c r="BL86" i="21"/>
  <c r="BG44" i="3"/>
  <c r="BI66" i="21"/>
  <c r="H58" i="9"/>
  <c r="BI67" i="21"/>
  <c r="BI53" i="21"/>
  <c r="BJ52" i="21"/>
  <c r="BG36" i="21"/>
  <c r="BG34" i="21" s="1"/>
  <c r="AS36" i="22"/>
  <c r="BG66" i="21"/>
  <c r="BH57" i="21"/>
  <c r="BH55" i="21" s="1"/>
  <c r="G57" i="9" s="1"/>
  <c r="Q57" i="9" s="1"/>
  <c r="BH56" i="21"/>
  <c r="BM80" i="21"/>
  <c r="BM79" i="21"/>
  <c r="U57" i="9"/>
  <c r="J57" i="9"/>
  <c r="BN198" i="16"/>
  <c r="BN82" i="21"/>
  <c r="BN75" i="21"/>
  <c r="BO84" i="21"/>
  <c r="BN74" i="21"/>
  <c r="BN76" i="21" s="1"/>
  <c r="BF63" i="21"/>
  <c r="K55" i="9" s="1"/>
  <c r="BG65" i="21"/>
  <c r="BM90" i="21"/>
  <c r="BM89" i="21"/>
  <c r="G56" i="9"/>
  <c r="Q56" i="9" s="1"/>
  <c r="BM196" i="16"/>
  <c r="BM195" i="16" s="1"/>
  <c r="BM198" i="14"/>
  <c r="I83" i="9"/>
  <c r="V82" i="9"/>
  <c r="CI198" i="15"/>
  <c r="CI59" i="21"/>
  <c r="CJ61" i="21"/>
  <c r="CI51" i="21"/>
  <c r="BL208" i="16" l="1"/>
  <c r="BH68" i="21"/>
  <c r="H59" i="9"/>
  <c r="BJ66" i="21"/>
  <c r="BJ67" i="21"/>
  <c r="BG45" i="3"/>
  <c r="BJ53" i="21"/>
  <c r="BK52" i="21"/>
  <c r="BI56" i="21"/>
  <c r="BI57" i="21"/>
  <c r="BO198" i="16"/>
  <c r="BO82" i="21"/>
  <c r="BO75" i="21"/>
  <c r="BO74" i="21"/>
  <c r="BO76" i="21" s="1"/>
  <c r="BP84" i="21"/>
  <c r="U58" i="9"/>
  <c r="G58" i="9"/>
  <c r="Q58" i="9" s="1"/>
  <c r="J58" i="9"/>
  <c r="I84" i="9"/>
  <c r="V83" i="9"/>
  <c r="BM196" i="14"/>
  <c r="BM195" i="14" s="1"/>
  <c r="BN80" i="21"/>
  <c r="BN79" i="21"/>
  <c r="CI196" i="15"/>
  <c r="CI195" i="15" s="1"/>
  <c r="CJ198" i="15"/>
  <c r="CJ59" i="21"/>
  <c r="CK61" i="21"/>
  <c r="CJ51" i="21"/>
  <c r="AT36" i="22"/>
  <c r="BH36" i="21"/>
  <c r="P55" i="21"/>
  <c r="R55" i="21"/>
  <c r="BH66" i="21"/>
  <c r="BI68" i="21" s="1"/>
  <c r="BG63" i="21"/>
  <c r="K56" i="9" s="1"/>
  <c r="BH65" i="21"/>
  <c r="BN90" i="21"/>
  <c r="BN89" i="21"/>
  <c r="BN196" i="16"/>
  <c r="BN195" i="16" s="1"/>
  <c r="BN198" i="14"/>
  <c r="BN196" i="14" s="1"/>
  <c r="BN195" i="14" s="1"/>
  <c r="BM92" i="21"/>
  <c r="BM205" i="16" s="1"/>
  <c r="BM203" i="16" s="1"/>
  <c r="BM185" i="16" s="1"/>
  <c r="BM7" i="16" s="1"/>
  <c r="BM208" i="16" s="1"/>
  <c r="BM86" i="21"/>
  <c r="P68" i="21" l="1"/>
  <c r="R68" i="21" s="1"/>
  <c r="BP82" i="21"/>
  <c r="BP198" i="16"/>
  <c r="BP75" i="21"/>
  <c r="BQ84" i="21"/>
  <c r="BP74" i="21"/>
  <c r="BP76" i="21" s="1"/>
  <c r="BO80" i="21"/>
  <c r="BO79" i="21"/>
  <c r="CJ196" i="15"/>
  <c r="CJ195" i="15" s="1"/>
  <c r="BO90" i="21"/>
  <c r="BO89" i="21"/>
  <c r="CK59" i="21"/>
  <c r="CK198" i="15"/>
  <c r="CK51" i="21"/>
  <c r="CL61" i="21"/>
  <c r="BO196" i="16"/>
  <c r="BO195" i="16" s="1"/>
  <c r="BO198" i="14"/>
  <c r="H60" i="9"/>
  <c r="BG46" i="3"/>
  <c r="BK66" i="21"/>
  <c r="BK67" i="21"/>
  <c r="BK53" i="21"/>
  <c r="BL52" i="21"/>
  <c r="BJ57" i="21"/>
  <c r="BJ56" i="21"/>
  <c r="BN92" i="21"/>
  <c r="BN205" i="16" s="1"/>
  <c r="BN203" i="16" s="1"/>
  <c r="BN185" i="16" s="1"/>
  <c r="BN7" i="16" s="1"/>
  <c r="BN208" i="16" s="1"/>
  <c r="BN86" i="21"/>
  <c r="BJ69" i="21"/>
  <c r="BJ205" i="15" s="1"/>
  <c r="BJ63" i="21"/>
  <c r="K59" i="9" s="1"/>
  <c r="BH34" i="21"/>
  <c r="R36" i="21"/>
  <c r="P36" i="21"/>
  <c r="V84" i="9"/>
  <c r="G59" i="9"/>
  <c r="Q59" i="9" s="1"/>
  <c r="U59" i="9"/>
  <c r="J59" i="9"/>
  <c r="BH63" i="21"/>
  <c r="K57" i="9" s="1"/>
  <c r="BI65" i="21"/>
  <c r="I85" i="9"/>
  <c r="BO86" i="21" l="1"/>
  <c r="BO92" i="21"/>
  <c r="BO205" i="16" s="1"/>
  <c r="BO203" i="16" s="1"/>
  <c r="BO185" i="16" s="1"/>
  <c r="BO7" i="16" s="1"/>
  <c r="BO208" i="16" s="1"/>
  <c r="BI63" i="21"/>
  <c r="K58" i="9" s="1"/>
  <c r="P65" i="21"/>
  <c r="BG47" i="3"/>
  <c r="BL66" i="21"/>
  <c r="BL67" i="21"/>
  <c r="H61" i="9"/>
  <c r="BM52" i="21"/>
  <c r="BL53" i="21"/>
  <c r="BK57" i="21"/>
  <c r="BK56" i="21"/>
  <c r="BJ205" i="14"/>
  <c r="BJ203" i="15"/>
  <c r="BJ185" i="15" s="1"/>
  <c r="BK69" i="21"/>
  <c r="BK205" i="15" s="1"/>
  <c r="BK63" i="21"/>
  <c r="K60" i="9" s="1"/>
  <c r="BP80" i="21"/>
  <c r="BP79" i="21"/>
  <c r="CK196" i="15"/>
  <c r="CK195" i="15" s="1"/>
  <c r="BQ198" i="16"/>
  <c r="BQ82" i="21"/>
  <c r="BQ75" i="21"/>
  <c r="BQ74" i="21"/>
  <c r="BQ76" i="21" s="1"/>
  <c r="BR84" i="21"/>
  <c r="V85" i="9"/>
  <c r="G60" i="9"/>
  <c r="Q60" i="9" s="1"/>
  <c r="U60" i="9"/>
  <c r="J60" i="9"/>
  <c r="BP90" i="21"/>
  <c r="BP89" i="21"/>
  <c r="BO196" i="14"/>
  <c r="BO195" i="14" s="1"/>
  <c r="AB75" i="13"/>
  <c r="AB73" i="13" s="1"/>
  <c r="AB72" i="13" s="1"/>
  <c r="AB86" i="13" s="1"/>
  <c r="AB87" i="13" s="1"/>
  <c r="BP196" i="16"/>
  <c r="BP195" i="16" s="1"/>
  <c r="BP198" i="14"/>
  <c r="CL59" i="21"/>
  <c r="CL198" i="15"/>
  <c r="CM61" i="21"/>
  <c r="CL51" i="21"/>
  <c r="R34" i="21"/>
  <c r="P34" i="21"/>
  <c r="I86" i="9"/>
  <c r="BI69" i="21"/>
  <c r="BJ203" i="14" l="1"/>
  <c r="BJ185" i="14" s="1"/>
  <c r="V86" i="9"/>
  <c r="BI205" i="15"/>
  <c r="BL57" i="21"/>
  <c r="BL56" i="21"/>
  <c r="BR82" i="21"/>
  <c r="BR198" i="16"/>
  <c r="BR75" i="21"/>
  <c r="BR74" i="21"/>
  <c r="BR76" i="21" s="1"/>
  <c r="BS84" i="21"/>
  <c r="H62" i="9"/>
  <c r="BM67" i="21"/>
  <c r="BM66" i="21"/>
  <c r="BG48" i="3"/>
  <c r="BN52" i="21"/>
  <c r="BM53" i="21"/>
  <c r="CM198" i="15"/>
  <c r="CM59" i="21"/>
  <c r="CM51" i="21"/>
  <c r="CN61" i="21"/>
  <c r="U61" i="9"/>
  <c r="G61" i="9"/>
  <c r="Q61" i="9" s="1"/>
  <c r="J61" i="9"/>
  <c r="BQ80" i="21"/>
  <c r="BQ79" i="21"/>
  <c r="BQ90" i="21"/>
  <c r="BQ89" i="21"/>
  <c r="CL196" i="15"/>
  <c r="CL195" i="15" s="1"/>
  <c r="BL69" i="21"/>
  <c r="BL205" i="15" s="1"/>
  <c r="BL63" i="21"/>
  <c r="K61" i="9" s="1"/>
  <c r="BP196" i="14"/>
  <c r="BP195" i="14" s="1"/>
  <c r="R65" i="21"/>
  <c r="C29" i="10"/>
  <c r="I87" i="9"/>
  <c r="BK203" i="15"/>
  <c r="BK185" i="15" s="1"/>
  <c r="BK205" i="14"/>
  <c r="BK203" i="14" s="1"/>
  <c r="BK185" i="14" s="1"/>
  <c r="BQ196" i="16"/>
  <c r="BQ195" i="16" s="1"/>
  <c r="BQ198" i="14"/>
  <c r="BQ196" i="14" s="1"/>
  <c r="BQ195" i="14" s="1"/>
  <c r="BP86" i="21"/>
  <c r="BP92" i="21"/>
  <c r="BP205" i="16" s="1"/>
  <c r="BP203" i="16" s="1"/>
  <c r="BP185" i="16" s="1"/>
  <c r="BP7" i="16" s="1"/>
  <c r="BP208" i="16" s="1"/>
  <c r="G62" i="9" l="1"/>
  <c r="Q62" i="9" s="1"/>
  <c r="U62" i="9"/>
  <c r="J62" i="9"/>
  <c r="BS198" i="16"/>
  <c r="BS82" i="21"/>
  <c r="BS75" i="21"/>
  <c r="BT84" i="21"/>
  <c r="BS74" i="21"/>
  <c r="BR79" i="21"/>
  <c r="BR80" i="21"/>
  <c r="BR89" i="21"/>
  <c r="BR90" i="21"/>
  <c r="BR196" i="16"/>
  <c r="BR195" i="16" s="1"/>
  <c r="BR198" i="14"/>
  <c r="CN59" i="21"/>
  <c r="CN198" i="15"/>
  <c r="CO61" i="21"/>
  <c r="CN51" i="21"/>
  <c r="V87" i="9"/>
  <c r="B10" i="9"/>
  <c r="BI203" i="15"/>
  <c r="BI205" i="14"/>
  <c r="BQ86" i="21"/>
  <c r="BQ92" i="21"/>
  <c r="BQ205" i="16" s="1"/>
  <c r="BQ203" i="16" s="1"/>
  <c r="BQ185" i="16" s="1"/>
  <c r="BQ7" i="16" s="1"/>
  <c r="BQ208" i="16" s="1"/>
  <c r="CM196" i="15"/>
  <c r="CM195" i="15" s="1"/>
  <c r="BM57" i="21"/>
  <c r="BM56" i="21"/>
  <c r="BL203" i="15"/>
  <c r="BL185" i="15" s="1"/>
  <c r="BL205" i="14"/>
  <c r="H63" i="9"/>
  <c r="BG49" i="3"/>
  <c r="BN67" i="21"/>
  <c r="BN66" i="21"/>
  <c r="BN53" i="21"/>
  <c r="BO52" i="21"/>
  <c r="BM63" i="21"/>
  <c r="K62" i="9" s="1"/>
  <c r="BM69" i="21"/>
  <c r="BM205" i="15" s="1"/>
  <c r="BS76" i="21" l="1"/>
  <c r="BR196" i="14"/>
  <c r="BR195" i="14" s="1"/>
  <c r="AC75" i="13"/>
  <c r="AC73" i="13" s="1"/>
  <c r="AC72" i="13" s="1"/>
  <c r="AC86" i="13" s="1"/>
  <c r="AC87" i="13" s="1"/>
  <c r="BI203" i="14"/>
  <c r="BI185" i="14" s="1"/>
  <c r="Z54" i="13"/>
  <c r="Z52" i="13" s="1"/>
  <c r="Z51" i="13" s="1"/>
  <c r="BR86" i="21"/>
  <c r="BR92" i="21"/>
  <c r="BR205" i="16" s="1"/>
  <c r="BR203" i="16" s="1"/>
  <c r="BR185" i="16" s="1"/>
  <c r="BR7" i="16" s="1"/>
  <c r="BR208" i="16" s="1"/>
  <c r="BG50" i="3"/>
  <c r="BO67" i="21"/>
  <c r="H64" i="9"/>
  <c r="BO66" i="21"/>
  <c r="BP52" i="21"/>
  <c r="BO53" i="21"/>
  <c r="BI185" i="15"/>
  <c r="BI65" i="15"/>
  <c r="BN57" i="21"/>
  <c r="BN56" i="21"/>
  <c r="BS80" i="21"/>
  <c r="BS79" i="21"/>
  <c r="BT82" i="21"/>
  <c r="BT198" i="16"/>
  <c r="BT75" i="21"/>
  <c r="BT74" i="21"/>
  <c r="BT76" i="21" s="1"/>
  <c r="BU84" i="21"/>
  <c r="BS90" i="21"/>
  <c r="BS89" i="21"/>
  <c r="U63" i="9"/>
  <c r="G63" i="9"/>
  <c r="Q63" i="9" s="1"/>
  <c r="J63" i="9"/>
  <c r="BM203" i="15"/>
  <c r="BM185" i="15" s="1"/>
  <c r="BM205" i="14"/>
  <c r="BL203" i="14"/>
  <c r="BL185" i="14" s="1"/>
  <c r="AA54" i="13"/>
  <c r="AA52" i="13" s="1"/>
  <c r="AA51" i="13" s="1"/>
  <c r="BS196" i="16"/>
  <c r="BS195" i="16" s="1"/>
  <c r="BS198" i="14"/>
  <c r="CO59" i="21"/>
  <c r="CO198" i="15"/>
  <c r="CO51" i="21"/>
  <c r="CP61" i="21"/>
  <c r="BN69" i="21"/>
  <c r="BN205" i="15" s="1"/>
  <c r="BN63" i="21"/>
  <c r="K63" i="9" s="1"/>
  <c r="CN196" i="15"/>
  <c r="CN195" i="15" s="1"/>
  <c r="BT80" i="21" l="1"/>
  <c r="BT79" i="21"/>
  <c r="BI65" i="14"/>
  <c r="BI64" i="15"/>
  <c r="BI34" i="15" s="1"/>
  <c r="BJ65" i="15"/>
  <c r="BK65" i="15" s="1"/>
  <c r="BM203" i="14"/>
  <c r="BM185" i="14" s="1"/>
  <c r="BO56" i="21"/>
  <c r="BO57" i="21"/>
  <c r="BP67" i="21"/>
  <c r="BP66" i="21"/>
  <c r="BG51" i="3"/>
  <c r="H65" i="9"/>
  <c r="BQ52" i="21"/>
  <c r="BP53" i="21"/>
  <c r="BO63" i="21"/>
  <c r="K64" i="9" s="1"/>
  <c r="BO69" i="21"/>
  <c r="BO205" i="15" s="1"/>
  <c r="U64" i="9"/>
  <c r="G64" i="9"/>
  <c r="Q64" i="9" s="1"/>
  <c r="J64" i="9"/>
  <c r="BN205" i="14"/>
  <c r="BN203" i="14" s="1"/>
  <c r="BN185" i="14" s="1"/>
  <c r="BN203" i="15"/>
  <c r="BS92" i="21"/>
  <c r="BS205" i="16" s="1"/>
  <c r="BS203" i="16" s="1"/>
  <c r="BS185" i="16" s="1"/>
  <c r="BS7" i="16" s="1"/>
  <c r="BS208" i="16" s="1"/>
  <c r="BS86" i="21"/>
  <c r="CP59" i="21"/>
  <c r="CP198" i="15"/>
  <c r="CQ61" i="21"/>
  <c r="CP51" i="21"/>
  <c r="BU198" i="16"/>
  <c r="BU82" i="21"/>
  <c r="BU75" i="21"/>
  <c r="BV84" i="21"/>
  <c r="BU74" i="21"/>
  <c r="CO196" i="15"/>
  <c r="CO195" i="15" s="1"/>
  <c r="BT90" i="21"/>
  <c r="BT89" i="21"/>
  <c r="BS196" i="14"/>
  <c r="BS195" i="14" s="1"/>
  <c r="BT196" i="16"/>
  <c r="BT195" i="16" s="1"/>
  <c r="BT198" i="14"/>
  <c r="BT196" i="14" s="1"/>
  <c r="BT195" i="14" s="1"/>
  <c r="BL65" i="15" l="1"/>
  <c r="BL64" i="15" s="1"/>
  <c r="BL34" i="15" s="1"/>
  <c r="BV82" i="21"/>
  <c r="BV198" i="16"/>
  <c r="BV75" i="21"/>
  <c r="BV74" i="21"/>
  <c r="BV76" i="21" s="1"/>
  <c r="BW84" i="21"/>
  <c r="BJ64" i="15"/>
  <c r="BJ34" i="15" s="1"/>
  <c r="BJ65" i="14"/>
  <c r="BJ64" i="14" s="1"/>
  <c r="BU90" i="21"/>
  <c r="BU89" i="21"/>
  <c r="BP69" i="21"/>
  <c r="BP205" i="15" s="1"/>
  <c r="BP63" i="21"/>
  <c r="K65" i="9" s="1"/>
  <c r="BI183" i="15"/>
  <c r="BI7" i="15"/>
  <c r="BU196" i="16"/>
  <c r="BU195" i="16" s="1"/>
  <c r="BU198" i="14"/>
  <c r="BI64" i="14"/>
  <c r="BT92" i="21"/>
  <c r="BT205" i="16" s="1"/>
  <c r="BT203" i="16" s="1"/>
  <c r="BT185" i="16" s="1"/>
  <c r="BT7" i="16" s="1"/>
  <c r="BT208" i="16" s="1"/>
  <c r="BT86" i="21"/>
  <c r="BN185" i="15"/>
  <c r="BO205" i="14"/>
  <c r="BO203" i="15"/>
  <c r="BK64" i="15"/>
  <c r="BK34" i="15" s="1"/>
  <c r="BK65" i="14"/>
  <c r="BK64" i="14" s="1"/>
  <c r="BK34" i="14" s="1"/>
  <c r="CQ59" i="21"/>
  <c r="CQ198" i="15"/>
  <c r="CQ51" i="21"/>
  <c r="CR61" i="21"/>
  <c r="CP196" i="15"/>
  <c r="CP195" i="15" s="1"/>
  <c r="BP56" i="21"/>
  <c r="BP57" i="21"/>
  <c r="BQ66" i="21"/>
  <c r="BQ67" i="21"/>
  <c r="BG52" i="3"/>
  <c r="H66" i="9"/>
  <c r="BQ53" i="21"/>
  <c r="BR52" i="21"/>
  <c r="BU76" i="21"/>
  <c r="U65" i="9"/>
  <c r="G65" i="9"/>
  <c r="Q65" i="9" s="1"/>
  <c r="J65" i="9"/>
  <c r="BM65" i="15" l="1"/>
  <c r="BL65" i="14"/>
  <c r="BL64" i="14" s="1"/>
  <c r="BL34" i="14" s="1"/>
  <c r="Z24" i="13"/>
  <c r="BI34" i="14"/>
  <c r="BK183" i="14"/>
  <c r="BK211" i="14" s="1"/>
  <c r="BR3" i="23" s="1"/>
  <c r="BK7" i="14"/>
  <c r="BU80" i="21"/>
  <c r="BU79" i="21"/>
  <c r="BK7" i="15"/>
  <c r="BK183" i="15"/>
  <c r="BK50" i="21" s="1"/>
  <c r="BP203" i="15"/>
  <c r="BP205" i="14"/>
  <c r="BL7" i="14"/>
  <c r="BL183" i="14"/>
  <c r="BL211" i="14" s="1"/>
  <c r="BS3" i="23" s="1"/>
  <c r="BR66" i="21"/>
  <c r="BR67" i="21"/>
  <c r="BG53" i="3"/>
  <c r="H67" i="9"/>
  <c r="BS52" i="21"/>
  <c r="BR53" i="21"/>
  <c r="BO185" i="15"/>
  <c r="BL7" i="15"/>
  <c r="BL183" i="15"/>
  <c r="BL50" i="21" s="1"/>
  <c r="BU86" i="21"/>
  <c r="BU92" i="21"/>
  <c r="BU205" i="16" s="1"/>
  <c r="BU203" i="16" s="1"/>
  <c r="BU185" i="16" s="1"/>
  <c r="BU7" i="16" s="1"/>
  <c r="BU208" i="16" s="1"/>
  <c r="CR59" i="21"/>
  <c r="CR198" i="15"/>
  <c r="CS61" i="21"/>
  <c r="CR51" i="21"/>
  <c r="BO203" i="14"/>
  <c r="BO185" i="14" s="1"/>
  <c r="AB54" i="13"/>
  <c r="AB52" i="13" s="1"/>
  <c r="AB51" i="13" s="1"/>
  <c r="U66" i="9"/>
  <c r="G66" i="9"/>
  <c r="Q66" i="9" s="1"/>
  <c r="J66" i="9"/>
  <c r="AA24" i="13"/>
  <c r="AA20" i="13" s="1"/>
  <c r="AA58" i="13" s="1"/>
  <c r="BJ34" i="14"/>
  <c r="BJ183" i="15"/>
  <c r="BJ50" i="21" s="1"/>
  <c r="BJ7" i="15"/>
  <c r="BW82" i="21"/>
  <c r="BW198" i="16"/>
  <c r="BW75" i="21"/>
  <c r="BX84" i="21"/>
  <c r="BW74" i="21"/>
  <c r="CQ196" i="15"/>
  <c r="CQ195" i="15" s="1"/>
  <c r="BQ69" i="21"/>
  <c r="BQ205" i="15" s="1"/>
  <c r="BQ63" i="21"/>
  <c r="K66" i="9" s="1"/>
  <c r="BU196" i="14"/>
  <c r="BU195" i="14" s="1"/>
  <c r="AD75" i="13"/>
  <c r="AD73" i="13" s="1"/>
  <c r="AD72" i="13" s="1"/>
  <c r="AD86" i="13" s="1"/>
  <c r="AD87" i="13" s="1"/>
  <c r="BV80" i="21"/>
  <c r="BV79" i="21"/>
  <c r="BV90" i="21"/>
  <c r="BV89" i="21"/>
  <c r="BI208" i="15"/>
  <c r="BV196" i="16"/>
  <c r="BV195" i="16" s="1"/>
  <c r="BV198" i="14"/>
  <c r="BI50" i="21"/>
  <c r="BF47" i="3"/>
  <c r="BF44" i="3"/>
  <c r="BF46" i="3"/>
  <c r="BF45" i="3"/>
  <c r="BQ57" i="21"/>
  <c r="BQ56" i="21"/>
  <c r="BN65" i="15" l="1"/>
  <c r="BM65" i="14"/>
  <c r="BM64" i="14" s="1"/>
  <c r="BM34" i="14" s="1"/>
  <c r="BM64" i="15"/>
  <c r="BM34" i="15" s="1"/>
  <c r="BW76" i="21"/>
  <c r="BR63" i="21"/>
  <c r="K67" i="9" s="1"/>
  <c r="BR69" i="21"/>
  <c r="BR205" i="15" s="1"/>
  <c r="BX198" i="16"/>
  <c r="BX82" i="21"/>
  <c r="BX75" i="21"/>
  <c r="BX74" i="21"/>
  <c r="BX76" i="21" s="1"/>
  <c r="BY84" i="21"/>
  <c r="BW89" i="21"/>
  <c r="BW90" i="21"/>
  <c r="BP203" i="14"/>
  <c r="BP185" i="14" s="1"/>
  <c r="BW196" i="16"/>
  <c r="BW195" i="16" s="1"/>
  <c r="BW198" i="14"/>
  <c r="BW196" i="14" s="1"/>
  <c r="BW195" i="14" s="1"/>
  <c r="CS59" i="21"/>
  <c r="CS198" i="15"/>
  <c r="CT61" i="21"/>
  <c r="CS51" i="21"/>
  <c r="BP185" i="15"/>
  <c r="BV196" i="14"/>
  <c r="BV195" i="14" s="1"/>
  <c r="BW80" i="21"/>
  <c r="BW79" i="21"/>
  <c r="BJ208" i="15"/>
  <c r="BJ208" i="14" s="1"/>
  <c r="BV86" i="21"/>
  <c r="BV92" i="21"/>
  <c r="BV205" i="16" s="1"/>
  <c r="BV203" i="16" s="1"/>
  <c r="BV185" i="16" s="1"/>
  <c r="BV7" i="16" s="1"/>
  <c r="BV208" i="16" s="1"/>
  <c r="CR196" i="15"/>
  <c r="CR195" i="15" s="1"/>
  <c r="BI208" i="14"/>
  <c r="Z92" i="13" s="1"/>
  <c r="Z95" i="13" s="1"/>
  <c r="BJ183" i="14"/>
  <c r="BJ211" i="14" s="1"/>
  <c r="BQ3" i="23" s="1"/>
  <c r="BJ7" i="14"/>
  <c r="AA61" i="13"/>
  <c r="BR57" i="21"/>
  <c r="BR56" i="21"/>
  <c r="BM7" i="14"/>
  <c r="BM183" i="14"/>
  <c r="BM211" i="14" s="1"/>
  <c r="BT3" i="23" s="1"/>
  <c r="BS66" i="21"/>
  <c r="BG54" i="3"/>
  <c r="BS67" i="21"/>
  <c r="H68" i="9"/>
  <c r="BT52" i="21"/>
  <c r="BS53" i="21"/>
  <c r="U67" i="9"/>
  <c r="G67" i="9"/>
  <c r="Q67" i="9" s="1"/>
  <c r="J67" i="9"/>
  <c r="BI7" i="14"/>
  <c r="BI183" i="14"/>
  <c r="BI211" i="14" s="1"/>
  <c r="BP3" i="23" s="1"/>
  <c r="BQ205" i="14"/>
  <c r="BQ203" i="14" s="1"/>
  <c r="BQ185" i="14" s="1"/>
  <c r="BQ203" i="15"/>
  <c r="BQ185" i="15" s="1"/>
  <c r="Z20" i="13"/>
  <c r="Z58" i="13" s="1"/>
  <c r="AA59" i="13" s="1"/>
  <c r="AA89" i="13" s="1"/>
  <c r="BM7" i="15" l="1"/>
  <c r="BM183" i="15"/>
  <c r="BO65" i="15"/>
  <c r="BN65" i="14"/>
  <c r="BN64" i="14" s="1"/>
  <c r="BN34" i="14" s="1"/>
  <c r="BN64" i="15"/>
  <c r="BN34" i="15" s="1"/>
  <c r="BK208" i="15"/>
  <c r="BK208" i="14" s="1"/>
  <c r="BW92" i="21"/>
  <c r="BW205" i="16" s="1"/>
  <c r="BW203" i="16" s="1"/>
  <c r="BW185" i="16" s="1"/>
  <c r="BW7" i="16" s="1"/>
  <c r="BW208" i="16" s="1"/>
  <c r="BW86" i="21"/>
  <c r="CT59" i="21"/>
  <c r="CT198" i="15"/>
  <c r="CT51" i="21"/>
  <c r="CU61" i="21"/>
  <c r="BS57" i="21"/>
  <c r="BS56" i="21"/>
  <c r="BT67" i="21"/>
  <c r="BT66" i="21"/>
  <c r="BG55" i="3"/>
  <c r="H69" i="9"/>
  <c r="BU52" i="21"/>
  <c r="BT53" i="21"/>
  <c r="CS196" i="15"/>
  <c r="CS195" i="15" s="1"/>
  <c r="BR205" i="14"/>
  <c r="BR203" i="14" s="1"/>
  <c r="BR185" i="14" s="1"/>
  <c r="BR203" i="15"/>
  <c r="U68" i="9"/>
  <c r="G68" i="9"/>
  <c r="Q68" i="9" s="1"/>
  <c r="J68" i="9"/>
  <c r="Z61" i="13"/>
  <c r="Z59" i="13"/>
  <c r="Z89" i="13" s="1"/>
  <c r="BY82" i="21"/>
  <c r="BY198" i="16"/>
  <c r="BY75" i="21"/>
  <c r="BZ84" i="21"/>
  <c r="BY74" i="21"/>
  <c r="BX80" i="21"/>
  <c r="BX79" i="21"/>
  <c r="BX89" i="21"/>
  <c r="BX90" i="21"/>
  <c r="BX196" i="16"/>
  <c r="BX195" i="16" s="1"/>
  <c r="BX198" i="14"/>
  <c r="BS63" i="21"/>
  <c r="K68" i="9" s="1"/>
  <c r="BS69" i="21"/>
  <c r="BS205" i="15" s="1"/>
  <c r="AC54" i="13"/>
  <c r="AC52" i="13" s="1"/>
  <c r="AC51" i="13" s="1"/>
  <c r="BL208" i="15" l="1"/>
  <c r="BN7" i="15"/>
  <c r="BN183" i="15"/>
  <c r="BN183" i="14"/>
  <c r="BN211" i="14" s="1"/>
  <c r="BU3" i="23" s="1"/>
  <c r="BN7" i="14"/>
  <c r="BO65" i="14"/>
  <c r="BO64" i="14" s="1"/>
  <c r="BO64" i="15"/>
  <c r="BO34" i="15" s="1"/>
  <c r="BP65" i="15"/>
  <c r="BM50" i="21"/>
  <c r="BF48" i="3"/>
  <c r="CT196" i="15"/>
  <c r="CT195" i="15" s="1"/>
  <c r="BR185" i="15"/>
  <c r="BY196" i="16"/>
  <c r="BY195" i="16" s="1"/>
  <c r="BY198" i="14"/>
  <c r="BY89" i="21"/>
  <c r="BY90" i="21"/>
  <c r="BX86" i="21"/>
  <c r="BX92" i="21"/>
  <c r="BX205" i="16" s="1"/>
  <c r="BX203" i="16" s="1"/>
  <c r="BX185" i="16" s="1"/>
  <c r="BX7" i="16" s="1"/>
  <c r="BX208" i="16" s="1"/>
  <c r="BS203" i="15"/>
  <c r="BS205" i="14"/>
  <c r="BX196" i="14"/>
  <c r="BX195" i="14" s="1"/>
  <c r="AE75" i="13"/>
  <c r="AE73" i="13" s="1"/>
  <c r="AE72" i="13" s="1"/>
  <c r="AE86" i="13" s="1"/>
  <c r="AE87" i="13" s="1"/>
  <c r="BT57" i="21"/>
  <c r="BT56" i="21"/>
  <c r="BU66" i="21"/>
  <c r="H70" i="9"/>
  <c r="BG56" i="3"/>
  <c r="BU67" i="21"/>
  <c r="BV52" i="21"/>
  <c r="BU53" i="21"/>
  <c r="U69" i="9"/>
  <c r="G69" i="9"/>
  <c r="Q69" i="9" s="1"/>
  <c r="J69" i="9"/>
  <c r="BY76" i="21"/>
  <c r="BZ82" i="21"/>
  <c r="BZ198" i="16"/>
  <c r="BZ75" i="21"/>
  <c r="BZ74" i="21"/>
  <c r="CA84" i="21"/>
  <c r="BT63" i="21"/>
  <c r="K69" i="9" s="1"/>
  <c r="BT69" i="21"/>
  <c r="BT205" i="15" s="1"/>
  <c r="CU59" i="21"/>
  <c r="CU198" i="15"/>
  <c r="CU51" i="21"/>
  <c r="CV61" i="21"/>
  <c r="BQ65" i="15" l="1"/>
  <c r="BP64" i="15"/>
  <c r="BP34" i="15" s="1"/>
  <c r="BP65" i="14"/>
  <c r="BP64" i="14" s="1"/>
  <c r="BP34" i="14" s="1"/>
  <c r="BP7" i="14" s="1"/>
  <c r="BO183" i="15"/>
  <c r="BO7" i="15"/>
  <c r="BO34" i="14"/>
  <c r="AB24" i="13"/>
  <c r="AB20" i="13" s="1"/>
  <c r="AB58" i="13" s="1"/>
  <c r="AB61" i="13" s="1"/>
  <c r="BN50" i="21"/>
  <c r="BF49" i="3"/>
  <c r="BL208" i="14"/>
  <c r="AA92" i="13" s="1"/>
  <c r="AA95" i="13" s="1"/>
  <c r="BM208" i="15"/>
  <c r="BZ76" i="21"/>
  <c r="BZ80" i="21" s="1"/>
  <c r="BY86" i="21"/>
  <c r="BY92" i="21"/>
  <c r="BY205" i="16" s="1"/>
  <c r="BY203" i="16" s="1"/>
  <c r="BY185" i="16" s="1"/>
  <c r="BY7" i="16" s="1"/>
  <c r="BY208" i="16" s="1"/>
  <c r="BY196" i="14"/>
  <c r="BY195" i="14" s="1"/>
  <c r="BP183" i="14"/>
  <c r="BP211" i="14" s="1"/>
  <c r="BW3" i="23" s="1"/>
  <c r="CU196" i="15"/>
  <c r="CU195" i="15" s="1"/>
  <c r="CV198" i="15"/>
  <c r="CV59" i="21"/>
  <c r="CW61" i="21"/>
  <c r="CV51" i="21"/>
  <c r="CA82" i="21"/>
  <c r="CA198" i="16"/>
  <c r="CA75" i="21"/>
  <c r="CA74" i="21"/>
  <c r="CB84" i="21"/>
  <c r="BU57" i="21"/>
  <c r="BU56" i="21"/>
  <c r="BU63" i="21"/>
  <c r="K70" i="9" s="1"/>
  <c r="BU69" i="21"/>
  <c r="BU205" i="15" s="1"/>
  <c r="BY80" i="21"/>
  <c r="BY79" i="21"/>
  <c r="H71" i="9"/>
  <c r="BV66" i="21"/>
  <c r="BV67" i="21"/>
  <c r="BG57" i="3"/>
  <c r="BV53" i="21"/>
  <c r="BW52" i="21"/>
  <c r="BS203" i="14"/>
  <c r="BS185" i="14" s="1"/>
  <c r="BZ90" i="21"/>
  <c r="BZ89" i="21"/>
  <c r="BS185" i="15"/>
  <c r="BT203" i="15"/>
  <c r="BT205" i="14"/>
  <c r="BT203" i="14" s="1"/>
  <c r="BT185" i="14" s="1"/>
  <c r="BZ196" i="16"/>
  <c r="BZ195" i="16" s="1"/>
  <c r="BZ198" i="14"/>
  <c r="BZ196" i="14" s="1"/>
  <c r="BZ195" i="14" s="1"/>
  <c r="G70" i="9"/>
  <c r="Q70" i="9" s="1"/>
  <c r="U70" i="9"/>
  <c r="J70" i="9"/>
  <c r="BZ79" i="21" l="1"/>
  <c r="AB59" i="13"/>
  <c r="AB89" i="13" s="1"/>
  <c r="BM208" i="14"/>
  <c r="BN208" i="15"/>
  <c r="BO7" i="14"/>
  <c r="BO183" i="14"/>
  <c r="BO211" i="14" s="1"/>
  <c r="BV3" i="23" s="1"/>
  <c r="BO50" i="21"/>
  <c r="BF50" i="3"/>
  <c r="BP183" i="15"/>
  <c r="BP7" i="15"/>
  <c r="BR65" i="15"/>
  <c r="BQ65" i="14"/>
  <c r="BQ64" i="14" s="1"/>
  <c r="BQ34" i="14" s="1"/>
  <c r="BQ64" i="15"/>
  <c r="BQ34" i="15" s="1"/>
  <c r="CW59" i="21"/>
  <c r="CW198" i="15"/>
  <c r="CX61" i="21"/>
  <c r="CW51" i="21"/>
  <c r="BZ86" i="21"/>
  <c r="BZ92" i="21"/>
  <c r="BZ205" i="16" s="1"/>
  <c r="BZ203" i="16" s="1"/>
  <c r="BZ185" i="16" s="1"/>
  <c r="BZ7" i="16" s="1"/>
  <c r="BZ208" i="16" s="1"/>
  <c r="BU203" i="15"/>
  <c r="BU205" i="14"/>
  <c r="CV196" i="15"/>
  <c r="CV195" i="15" s="1"/>
  <c r="BT185" i="15"/>
  <c r="CB198" i="16"/>
  <c r="CB82" i="21"/>
  <c r="CB75" i="21"/>
  <c r="CC84" i="21"/>
  <c r="CB74" i="21"/>
  <c r="CB76" i="21" s="1"/>
  <c r="CA76" i="21"/>
  <c r="H72" i="9"/>
  <c r="BG58" i="3"/>
  <c r="BW67" i="21"/>
  <c r="BW66" i="21"/>
  <c r="BX52" i="21"/>
  <c r="BW53" i="21"/>
  <c r="CA90" i="21"/>
  <c r="CA89" i="21"/>
  <c r="BV57" i="21"/>
  <c r="BV56" i="21"/>
  <c r="CA196" i="16"/>
  <c r="CA195" i="16" s="1"/>
  <c r="CA198" i="14"/>
  <c r="BV69" i="21"/>
  <c r="BV205" i="15" s="1"/>
  <c r="BV63" i="21"/>
  <c r="K71" i="9" s="1"/>
  <c r="G71" i="9"/>
  <c r="Q71" i="9" s="1"/>
  <c r="U71" i="9"/>
  <c r="J71" i="9"/>
  <c r="BQ7" i="15" l="1"/>
  <c r="BQ183" i="15"/>
  <c r="BQ50" i="21" s="1"/>
  <c r="BQ7" i="14"/>
  <c r="BQ183" i="14"/>
  <c r="BQ211" i="14" s="1"/>
  <c r="BX3" i="23" s="1"/>
  <c r="BR64" i="15"/>
  <c r="BR34" i="15" s="1"/>
  <c r="BS65" i="15"/>
  <c r="BR65" i="14"/>
  <c r="BR64" i="14" s="1"/>
  <c r="BP50" i="21"/>
  <c r="BF52" i="3"/>
  <c r="BF51" i="3"/>
  <c r="BN208" i="14"/>
  <c r="BO208" i="15"/>
  <c r="U72" i="9"/>
  <c r="G72" i="9"/>
  <c r="Q72" i="9" s="1"/>
  <c r="J72" i="9"/>
  <c r="BU203" i="14"/>
  <c r="BU185" i="14" s="1"/>
  <c r="AD54" i="13"/>
  <c r="AD52" i="13" s="1"/>
  <c r="AD51" i="13" s="1"/>
  <c r="CA80" i="21"/>
  <c r="CA79" i="21"/>
  <c r="BU185" i="15"/>
  <c r="CC198" i="16"/>
  <c r="CC82" i="21"/>
  <c r="CC75" i="21"/>
  <c r="CD84" i="21"/>
  <c r="CC74" i="21"/>
  <c r="CC76" i="21" s="1"/>
  <c r="BW57" i="21"/>
  <c r="BW56" i="21"/>
  <c r="CA196" i="14"/>
  <c r="CA195" i="14" s="1"/>
  <c r="AF75" i="13"/>
  <c r="AF73" i="13" s="1"/>
  <c r="AF72" i="13" s="1"/>
  <c r="AF86" i="13" s="1"/>
  <c r="AF87" i="13" s="1"/>
  <c r="BW69" i="21"/>
  <c r="BW205" i="15" s="1"/>
  <c r="BW63" i="21"/>
  <c r="K72" i="9" s="1"/>
  <c r="BV203" i="15"/>
  <c r="BV205" i="14"/>
  <c r="CB196" i="16"/>
  <c r="CB195" i="16" s="1"/>
  <c r="CB198" i="14"/>
  <c r="BX66" i="21"/>
  <c r="BG59" i="3"/>
  <c r="H73" i="9"/>
  <c r="BX67" i="21"/>
  <c r="BY52" i="21"/>
  <c r="BX53" i="21"/>
  <c r="CX198" i="15"/>
  <c r="CX59" i="21"/>
  <c r="CX51" i="21"/>
  <c r="CY61" i="21"/>
  <c r="CB90" i="21"/>
  <c r="CB89" i="21"/>
  <c r="CB80" i="21"/>
  <c r="CB79" i="21"/>
  <c r="CA86" i="21"/>
  <c r="CA92" i="21"/>
  <c r="CA205" i="16" s="1"/>
  <c r="CA203" i="16" s="1"/>
  <c r="CA185" i="16" s="1"/>
  <c r="CA7" i="16" s="1"/>
  <c r="CA208" i="16" s="1"/>
  <c r="CW196" i="15"/>
  <c r="CW195" i="15" s="1"/>
  <c r="BO208" i="14" l="1"/>
  <c r="AB92" i="13" s="1"/>
  <c r="BP208" i="15"/>
  <c r="BR34" i="14"/>
  <c r="AC24" i="13"/>
  <c r="AC20" i="13" s="1"/>
  <c r="AC58" i="13" s="1"/>
  <c r="AC61" i="13" s="1"/>
  <c r="BT65" i="15"/>
  <c r="BS65" i="14"/>
  <c r="BS64" i="14" s="1"/>
  <c r="BS34" i="14" s="1"/>
  <c r="BS64" i="15"/>
  <c r="BS34" i="15" s="1"/>
  <c r="BR7" i="15"/>
  <c r="BR183" i="15"/>
  <c r="CC80" i="21"/>
  <c r="CC79" i="21"/>
  <c r="CD82" i="21"/>
  <c r="CD198" i="16"/>
  <c r="CD75" i="21"/>
  <c r="CD74" i="21"/>
  <c r="CD76" i="21" s="1"/>
  <c r="CE84" i="21"/>
  <c r="CB196" i="14"/>
  <c r="CB195" i="14" s="1"/>
  <c r="CC89" i="21"/>
  <c r="CC90" i="21"/>
  <c r="CB92" i="21"/>
  <c r="CB205" i="16" s="1"/>
  <c r="CB203" i="16" s="1"/>
  <c r="CB185" i="16" s="1"/>
  <c r="CB7" i="16" s="1"/>
  <c r="CB208" i="16" s="1"/>
  <c r="CB86" i="21"/>
  <c r="BV203" i="14"/>
  <c r="BV185" i="14" s="1"/>
  <c r="CC196" i="16"/>
  <c r="CC195" i="16" s="1"/>
  <c r="CC198" i="14"/>
  <c r="CC196" i="14" s="1"/>
  <c r="CC195" i="14" s="1"/>
  <c r="CY198" i="15"/>
  <c r="CY59" i="21"/>
  <c r="CZ61" i="21"/>
  <c r="CY51" i="21"/>
  <c r="BW203" i="15"/>
  <c r="BW205" i="14"/>
  <c r="BW203" i="14" s="1"/>
  <c r="BW185" i="14" s="1"/>
  <c r="BS183" i="14"/>
  <c r="BS211" i="14" s="1"/>
  <c r="BZ3" i="23" s="1"/>
  <c r="BS7" i="14"/>
  <c r="CX196" i="15"/>
  <c r="CX195" i="15" s="1"/>
  <c r="BX56" i="21"/>
  <c r="BX57" i="21"/>
  <c r="BX63" i="21"/>
  <c r="K73" i="9" s="1"/>
  <c r="BX69" i="21"/>
  <c r="BX205" i="15" s="1"/>
  <c r="BV185" i="15"/>
  <c r="H74" i="9"/>
  <c r="BY67" i="21"/>
  <c r="BG60" i="3"/>
  <c r="BY66" i="21"/>
  <c r="BY53" i="21"/>
  <c r="BZ52" i="21"/>
  <c r="U73" i="9"/>
  <c r="G73" i="9"/>
  <c r="Q73" i="9" s="1"/>
  <c r="J73" i="9"/>
  <c r="AC59" i="13" l="1"/>
  <c r="AC89" i="13" s="1"/>
  <c r="BR50" i="21"/>
  <c r="BF53" i="3"/>
  <c r="BS7" i="15"/>
  <c r="BS183" i="15"/>
  <c r="BT64" i="15"/>
  <c r="BT34" i="15" s="1"/>
  <c r="BT65" i="14"/>
  <c r="BT64" i="14" s="1"/>
  <c r="BT34" i="14" s="1"/>
  <c r="BU65" i="15"/>
  <c r="BR7" i="14"/>
  <c r="BR183" i="14"/>
  <c r="BR211" i="14" s="1"/>
  <c r="BY3" i="23" s="1"/>
  <c r="BP208" i="14"/>
  <c r="BQ208" i="15"/>
  <c r="BQ208" i="14" s="1"/>
  <c r="AB95" i="13"/>
  <c r="H92" i="13"/>
  <c r="BY63" i="21"/>
  <c r="K74" i="9" s="1"/>
  <c r="BY69" i="21"/>
  <c r="BY205" i="15" s="1"/>
  <c r="G74" i="9"/>
  <c r="Q74" i="9" s="1"/>
  <c r="U74" i="9"/>
  <c r="J74" i="9"/>
  <c r="BW185" i="15"/>
  <c r="CC86" i="21"/>
  <c r="CC92" i="21"/>
  <c r="CC205" i="16" s="1"/>
  <c r="CC203" i="16" s="1"/>
  <c r="CC185" i="16" s="1"/>
  <c r="CC7" i="16" s="1"/>
  <c r="CC208" i="16" s="1"/>
  <c r="BZ67" i="21"/>
  <c r="H75" i="9"/>
  <c r="BZ66" i="21"/>
  <c r="BG61" i="3"/>
  <c r="BZ53" i="21"/>
  <c r="CA52" i="21"/>
  <c r="CE198" i="16"/>
  <c r="CE82" i="21"/>
  <c r="CE75" i="21"/>
  <c r="CF84" i="21"/>
  <c r="CE74" i="21"/>
  <c r="CD79" i="21"/>
  <c r="CD80" i="21"/>
  <c r="CZ198" i="15"/>
  <c r="CZ59" i="21"/>
  <c r="CZ51" i="21"/>
  <c r="DA61" i="21"/>
  <c r="CD90" i="21"/>
  <c r="CD89" i="21"/>
  <c r="BY57" i="21"/>
  <c r="BY56" i="21"/>
  <c r="BX203" i="15"/>
  <c r="BX205" i="14"/>
  <c r="CY196" i="15"/>
  <c r="CY195" i="15" s="1"/>
  <c r="CD196" i="16"/>
  <c r="CD195" i="16" s="1"/>
  <c r="CD198" i="14"/>
  <c r="BV65" i="15" l="1"/>
  <c r="BU65" i="14"/>
  <c r="BU64" i="14" s="1"/>
  <c r="BU64" i="15"/>
  <c r="BU34" i="15" s="1"/>
  <c r="BT183" i="14"/>
  <c r="BT211" i="14" s="1"/>
  <c r="CA3" i="23" s="1"/>
  <c r="BT7" i="14"/>
  <c r="BT183" i="15"/>
  <c r="BT7" i="15"/>
  <c r="BF54" i="3"/>
  <c r="BS50" i="21"/>
  <c r="BR208" i="15"/>
  <c r="BR208" i="14" s="1"/>
  <c r="AC92" i="13" s="1"/>
  <c r="AC95" i="13" s="1"/>
  <c r="CE76" i="21"/>
  <c r="CE80" i="21" s="1"/>
  <c r="BZ57" i="21"/>
  <c r="BZ56" i="21"/>
  <c r="BZ63" i="21"/>
  <c r="K75" i="9" s="1"/>
  <c r="BZ69" i="21"/>
  <c r="BZ205" i="15" s="1"/>
  <c r="U75" i="9"/>
  <c r="G75" i="9"/>
  <c r="Q75" i="9" s="1"/>
  <c r="J75" i="9"/>
  <c r="CF82" i="21"/>
  <c r="CF198" i="16"/>
  <c r="CF75" i="21"/>
  <c r="CG84" i="21"/>
  <c r="CF74" i="21"/>
  <c r="BX203" i="14"/>
  <c r="BX185" i="14" s="1"/>
  <c r="AE54" i="13"/>
  <c r="AE52" i="13" s="1"/>
  <c r="AE51" i="13" s="1"/>
  <c r="BX185" i="15"/>
  <c r="CE90" i="21"/>
  <c r="CE89" i="21"/>
  <c r="CA67" i="21"/>
  <c r="CA66" i="21"/>
  <c r="BG62" i="3"/>
  <c r="H76" i="9"/>
  <c r="CA53" i="21"/>
  <c r="CB52" i="21"/>
  <c r="CZ196" i="15"/>
  <c r="CZ195" i="15" s="1"/>
  <c r="DA59" i="21"/>
  <c r="DA198" i="15"/>
  <c r="DA51" i="21"/>
  <c r="DB61" i="21"/>
  <c r="CD86" i="21"/>
  <c r="CD92" i="21"/>
  <c r="CD205" i="16" s="1"/>
  <c r="CD203" i="16" s="1"/>
  <c r="CD185" i="16" s="1"/>
  <c r="CD7" i="16" s="1"/>
  <c r="CD208" i="16" s="1"/>
  <c r="BY205" i="14"/>
  <c r="BY203" i="15"/>
  <c r="CD196" i="14"/>
  <c r="CD195" i="14" s="1"/>
  <c r="AG75" i="13"/>
  <c r="AG73" i="13" s="1"/>
  <c r="AG72" i="13" s="1"/>
  <c r="AG86" i="13" s="1"/>
  <c r="AG87" i="13" s="1"/>
  <c r="CE196" i="16"/>
  <c r="CE195" i="16" s="1"/>
  <c r="CE198" i="14"/>
  <c r="CE79" i="21" l="1"/>
  <c r="BS208" i="15"/>
  <c r="BS208" i="14" s="1"/>
  <c r="BF55" i="3"/>
  <c r="BT50" i="21"/>
  <c r="BU183" i="15"/>
  <c r="BU7" i="15"/>
  <c r="BU34" i="14"/>
  <c r="AD24" i="13"/>
  <c r="AD20" i="13" s="1"/>
  <c r="AD58" i="13" s="1"/>
  <c r="AD61" i="13" s="1"/>
  <c r="BW65" i="15"/>
  <c r="BV64" i="15"/>
  <c r="BV34" i="15" s="1"/>
  <c r="BV65" i="14"/>
  <c r="BV64" i="14" s="1"/>
  <c r="BV34" i="14" s="1"/>
  <c r="BV183" i="14" s="1"/>
  <c r="BV211" i="14" s="1"/>
  <c r="CC3" i="23" s="1"/>
  <c r="CF196" i="16"/>
  <c r="CF195" i="16" s="1"/>
  <c r="CF198" i="14"/>
  <c r="CF196" i="14" s="1"/>
  <c r="CF195" i="14" s="1"/>
  <c r="U76" i="9"/>
  <c r="G76" i="9"/>
  <c r="Q76" i="9" s="1"/>
  <c r="J76" i="9"/>
  <c r="CE196" i="14"/>
  <c r="CE195" i="14" s="1"/>
  <c r="CA69" i="21"/>
  <c r="CA205" i="15" s="1"/>
  <c r="CA63" i="21"/>
  <c r="K76" i="9" s="1"/>
  <c r="BY185" i="15"/>
  <c r="CA56" i="21"/>
  <c r="CA57" i="21"/>
  <c r="BY203" i="14"/>
  <c r="BY185" i="14" s="1"/>
  <c r="CE86" i="21"/>
  <c r="CE92" i="21"/>
  <c r="CE205" i="16" s="1"/>
  <c r="CE203" i="16" s="1"/>
  <c r="CE185" i="16" s="1"/>
  <c r="CE7" i="16" s="1"/>
  <c r="CE208" i="16" s="1"/>
  <c r="BZ203" i="15"/>
  <c r="BZ205" i="14"/>
  <c r="BZ203" i="14" s="1"/>
  <c r="BZ185" i="14" s="1"/>
  <c r="CF90" i="21"/>
  <c r="CF89" i="21"/>
  <c r="DA196" i="15"/>
  <c r="DA195" i="15" s="1"/>
  <c r="CB66" i="21"/>
  <c r="BG63" i="3"/>
  <c r="H77" i="9"/>
  <c r="CB67" i="21"/>
  <c r="CC52" i="21"/>
  <c r="CB53" i="21"/>
  <c r="DB59" i="21"/>
  <c r="DB198" i="15"/>
  <c r="DB51" i="21"/>
  <c r="DC61" i="21"/>
  <c r="CF76" i="21"/>
  <c r="CG198" i="16"/>
  <c r="CG82" i="21"/>
  <c r="CG75" i="21"/>
  <c r="CH84" i="21"/>
  <c r="CG74" i="21"/>
  <c r="CG76" i="21" s="1"/>
  <c r="BV7" i="14" l="1"/>
  <c r="BT208" i="15"/>
  <c r="BT208" i="14" s="1"/>
  <c r="AD59" i="13"/>
  <c r="AD89" i="13" s="1"/>
  <c r="BV183" i="15"/>
  <c r="BV7" i="15"/>
  <c r="BX65" i="15"/>
  <c r="BW65" i="14"/>
  <c r="BW64" i="14" s="1"/>
  <c r="BW34" i="14" s="1"/>
  <c r="BW64" i="15"/>
  <c r="BW34" i="15" s="1"/>
  <c r="BU7" i="14"/>
  <c r="BU183" i="14"/>
  <c r="BU211" i="14" s="1"/>
  <c r="CB3" i="23" s="1"/>
  <c r="BU50" i="21"/>
  <c r="BF56" i="3"/>
  <c r="CG80" i="21"/>
  <c r="CG79" i="21"/>
  <c r="CG90" i="21"/>
  <c r="CG89" i="21"/>
  <c r="CG196" i="16"/>
  <c r="CG195" i="16" s="1"/>
  <c r="CG198" i="14"/>
  <c r="CF92" i="21"/>
  <c r="CF205" i="16" s="1"/>
  <c r="CF203" i="16" s="1"/>
  <c r="CF185" i="16" s="1"/>
  <c r="CF7" i="16" s="1"/>
  <c r="CF208" i="16" s="1"/>
  <c r="CF86" i="21"/>
  <c r="CF80" i="21"/>
  <c r="CF79" i="21"/>
  <c r="G77" i="9"/>
  <c r="Q77" i="9" s="1"/>
  <c r="U77" i="9"/>
  <c r="J77" i="9"/>
  <c r="BZ185" i="15"/>
  <c r="CA203" i="15"/>
  <c r="CA205" i="14"/>
  <c r="CB63" i="21"/>
  <c r="K77" i="9" s="1"/>
  <c r="CB69" i="21"/>
  <c r="CB205" i="15" s="1"/>
  <c r="CH198" i="16"/>
  <c r="CH82" i="21"/>
  <c r="CH75" i="21"/>
  <c r="CI84" i="21"/>
  <c r="CH74" i="21"/>
  <c r="DC59" i="21"/>
  <c r="DC198" i="15"/>
  <c r="DC51" i="21"/>
  <c r="DD61" i="21"/>
  <c r="CB57" i="21"/>
  <c r="CB56" i="21"/>
  <c r="DB196" i="15"/>
  <c r="DB195" i="15" s="1"/>
  <c r="H78" i="9"/>
  <c r="CC66" i="21"/>
  <c r="BG64" i="3"/>
  <c r="CC67" i="21"/>
  <c r="CC53" i="21"/>
  <c r="CD52" i="21"/>
  <c r="BU208" i="15" l="1"/>
  <c r="BU208" i="14" s="1"/>
  <c r="AD92" i="13" s="1"/>
  <c r="AD95" i="13" s="1"/>
  <c r="CH76" i="21"/>
  <c r="BW7" i="15"/>
  <c r="BW183" i="15"/>
  <c r="BW183" i="14"/>
  <c r="BW211" i="14" s="1"/>
  <c r="CD3" i="23" s="1"/>
  <c r="BW7" i="14"/>
  <c r="BX65" i="14"/>
  <c r="BX64" i="14" s="1"/>
  <c r="BX64" i="15"/>
  <c r="BX34" i="15" s="1"/>
  <c r="BY65" i="15"/>
  <c r="BV50" i="21"/>
  <c r="BF57" i="3"/>
  <c r="CH90" i="21"/>
  <c r="CH89" i="21"/>
  <c r="CH196" i="16"/>
  <c r="CH195" i="16" s="1"/>
  <c r="CH198" i="14"/>
  <c r="CG196" i="14"/>
  <c r="CG195" i="14" s="1"/>
  <c r="AH75" i="13"/>
  <c r="AH73" i="13" s="1"/>
  <c r="AH72" i="13" s="1"/>
  <c r="AH86" i="13" s="1"/>
  <c r="AH87" i="13" s="1"/>
  <c r="CC63" i="21"/>
  <c r="K78" i="9" s="1"/>
  <c r="CC69" i="21"/>
  <c r="CC205" i="15" s="1"/>
  <c r="CB203" i="15"/>
  <c r="CB205" i="14"/>
  <c r="DD59" i="21"/>
  <c r="DD198" i="15"/>
  <c r="DE61" i="21"/>
  <c r="DD51" i="21"/>
  <c r="CG86" i="21"/>
  <c r="CG92" i="21"/>
  <c r="CG205" i="16" s="1"/>
  <c r="CG203" i="16" s="1"/>
  <c r="CG185" i="16" s="1"/>
  <c r="CG7" i="16" s="1"/>
  <c r="CG208" i="16" s="1"/>
  <c r="CH80" i="21"/>
  <c r="CH79" i="21"/>
  <c r="U78" i="9"/>
  <c r="G78" i="9"/>
  <c r="Q78" i="9" s="1"/>
  <c r="J78" i="9"/>
  <c r="CA203" i="14"/>
  <c r="CA185" i="14" s="1"/>
  <c r="AF54" i="13"/>
  <c r="AF52" i="13" s="1"/>
  <c r="AF51" i="13" s="1"/>
  <c r="CI82" i="21"/>
  <c r="CI198" i="16"/>
  <c r="CI75" i="21"/>
  <c r="CJ84" i="21"/>
  <c r="CI74" i="21"/>
  <c r="CI76" i="21" s="1"/>
  <c r="DC196" i="15"/>
  <c r="DC195" i="15" s="1"/>
  <c r="CA185" i="15"/>
  <c r="CD67" i="21"/>
  <c r="H79" i="9"/>
  <c r="CD66" i="21"/>
  <c r="BG65" i="3"/>
  <c r="CD53" i="21"/>
  <c r="CE52" i="21"/>
  <c r="CC56" i="21"/>
  <c r="CC57" i="21"/>
  <c r="BV208" i="15" l="1"/>
  <c r="BV208" i="14" s="1"/>
  <c r="BZ65" i="15"/>
  <c r="BY64" i="15"/>
  <c r="BY34" i="15" s="1"/>
  <c r="BY65" i="14"/>
  <c r="BY64" i="14" s="1"/>
  <c r="BY34" i="14" s="1"/>
  <c r="BX183" i="15"/>
  <c r="BX7" i="15"/>
  <c r="AE24" i="13"/>
  <c r="AE20" i="13" s="1"/>
  <c r="AE58" i="13" s="1"/>
  <c r="AE61" i="13" s="1"/>
  <c r="BX34" i="14"/>
  <c r="BW50" i="21"/>
  <c r="BF58" i="3"/>
  <c r="DE198" i="15"/>
  <c r="DE59" i="21"/>
  <c r="DE51" i="21"/>
  <c r="DF61" i="21"/>
  <c r="CE66" i="21"/>
  <c r="BG66" i="3"/>
  <c r="H80" i="9"/>
  <c r="CE67" i="21"/>
  <c r="CE53" i="21"/>
  <c r="CF52" i="21"/>
  <c r="CI90" i="21"/>
  <c r="CI89" i="21"/>
  <c r="DD196" i="15"/>
  <c r="DD195" i="15" s="1"/>
  <c r="CI80" i="21"/>
  <c r="CI79" i="21"/>
  <c r="CD57" i="21"/>
  <c r="CD56" i="21"/>
  <c r="CI196" i="16"/>
  <c r="CI195" i="16" s="1"/>
  <c r="CI198" i="14"/>
  <c r="CI196" i="14" s="1"/>
  <c r="CI195" i="14" s="1"/>
  <c r="CB203" i="14"/>
  <c r="CB185" i="14" s="1"/>
  <c r="CB185" i="15"/>
  <c r="CC203" i="15"/>
  <c r="CC205" i="14"/>
  <c r="CC203" i="14" s="1"/>
  <c r="CC185" i="14" s="1"/>
  <c r="CD69" i="21"/>
  <c r="CD205" i="15" s="1"/>
  <c r="CD63" i="21"/>
  <c r="K79" i="9" s="1"/>
  <c r="CJ82" i="21"/>
  <c r="CJ198" i="16"/>
  <c r="CJ75" i="21"/>
  <c r="CJ74" i="21"/>
  <c r="CK84" i="21"/>
  <c r="U79" i="9"/>
  <c r="G79" i="9"/>
  <c r="Q79" i="9" s="1"/>
  <c r="J79" i="9"/>
  <c r="CH196" i="14"/>
  <c r="CH195" i="14" s="1"/>
  <c r="CH92" i="21"/>
  <c r="CH205" i="16" s="1"/>
  <c r="CH203" i="16" s="1"/>
  <c r="CH185" i="16" s="1"/>
  <c r="CH7" i="16" s="1"/>
  <c r="CH208" i="16" s="1"/>
  <c r="CH86" i="21"/>
  <c r="BY7" i="14"/>
  <c r="BY183" i="14"/>
  <c r="BY211" i="14" s="1"/>
  <c r="CF3" i="23" s="1"/>
  <c r="BW208" i="15" l="1"/>
  <c r="BW208" i="14" s="1"/>
  <c r="AE59" i="13"/>
  <c r="AE89" i="13" s="1"/>
  <c r="BX183" i="14"/>
  <c r="BX211" i="14" s="1"/>
  <c r="CE3" i="23" s="1"/>
  <c r="BX7" i="14"/>
  <c r="BX50" i="21"/>
  <c r="BF59" i="3"/>
  <c r="BY7" i="15"/>
  <c r="BY183" i="15"/>
  <c r="BZ65" i="14"/>
  <c r="BZ64" i="14" s="1"/>
  <c r="BZ34" i="14" s="1"/>
  <c r="CA65" i="15"/>
  <c r="BZ64" i="15"/>
  <c r="BZ34" i="15" s="1"/>
  <c r="CJ76" i="21"/>
  <c r="CJ80" i="21" s="1"/>
  <c r="CI92" i="21"/>
  <c r="CI205" i="16" s="1"/>
  <c r="CI203" i="16" s="1"/>
  <c r="CI185" i="16" s="1"/>
  <c r="CI7" i="16" s="1"/>
  <c r="CI208" i="16" s="1"/>
  <c r="CI86" i="21"/>
  <c r="CD205" i="14"/>
  <c r="CD203" i="15"/>
  <c r="CF66" i="21"/>
  <c r="CF67" i="21"/>
  <c r="H81" i="9"/>
  <c r="BG67" i="3"/>
  <c r="CG52" i="21"/>
  <c r="CF53" i="21"/>
  <c r="CC185" i="15"/>
  <c r="CE57" i="21"/>
  <c r="CE56" i="21"/>
  <c r="U80" i="9"/>
  <c r="G80" i="9"/>
  <c r="Q80" i="9" s="1"/>
  <c r="J80" i="9"/>
  <c r="CE63" i="21"/>
  <c r="K80" i="9" s="1"/>
  <c r="CE69" i="21"/>
  <c r="CE205" i="15" s="1"/>
  <c r="DF198" i="15"/>
  <c r="DF59" i="21"/>
  <c r="DF51" i="21"/>
  <c r="DG61" i="21"/>
  <c r="CK198" i="16"/>
  <c r="CK82" i="21"/>
  <c r="CK75" i="21"/>
  <c r="CK74" i="21"/>
  <c r="CL84" i="21"/>
  <c r="CJ90" i="21"/>
  <c r="CJ89" i="21"/>
  <c r="DE196" i="15"/>
  <c r="DE195" i="15" s="1"/>
  <c r="CJ196" i="16"/>
  <c r="CJ195" i="16" s="1"/>
  <c r="CJ198" i="14"/>
  <c r="BX208" i="15" l="1"/>
  <c r="BX208" i="14" s="1"/>
  <c r="AE92" i="13" s="1"/>
  <c r="AE95" i="13" s="1"/>
  <c r="BZ183" i="15"/>
  <c r="BZ7" i="15"/>
  <c r="CB65" i="15"/>
  <c r="CA64" i="15"/>
  <c r="CA34" i="15" s="1"/>
  <c r="CA65" i="14"/>
  <c r="CA64" i="14" s="1"/>
  <c r="BZ183" i="14"/>
  <c r="BZ211" i="14" s="1"/>
  <c r="CG3" i="23" s="1"/>
  <c r="BZ7" i="14"/>
  <c r="BY50" i="21"/>
  <c r="BF60" i="3"/>
  <c r="CJ79" i="21"/>
  <c r="CK76" i="21"/>
  <c r="CK79" i="21" s="1"/>
  <c r="DG59" i="21"/>
  <c r="DG198" i="15"/>
  <c r="DG51" i="21"/>
  <c r="DH61" i="21"/>
  <c r="CF57" i="21"/>
  <c r="CF56" i="21"/>
  <c r="CG67" i="21"/>
  <c r="CG66" i="21"/>
  <c r="H82" i="9"/>
  <c r="BG68" i="3"/>
  <c r="CH52" i="21"/>
  <c r="CG53" i="21"/>
  <c r="CL82" i="21"/>
  <c r="CL198" i="16"/>
  <c r="CL75" i="21"/>
  <c r="CL74" i="21"/>
  <c r="CL76" i="21" s="1"/>
  <c r="CM84" i="21"/>
  <c r="DF196" i="15"/>
  <c r="DF195" i="15" s="1"/>
  <c r="U81" i="9"/>
  <c r="G81" i="9"/>
  <c r="Q81" i="9" s="1"/>
  <c r="J81" i="9"/>
  <c r="CE203" i="15"/>
  <c r="CE205" i="14"/>
  <c r="CK90" i="21"/>
  <c r="CK89" i="21"/>
  <c r="CF69" i="21"/>
  <c r="CF205" i="15" s="1"/>
  <c r="CF63" i="21"/>
  <c r="K81" i="9" s="1"/>
  <c r="CJ92" i="21"/>
  <c r="CJ205" i="16" s="1"/>
  <c r="CJ203" i="16" s="1"/>
  <c r="CJ185" i="16" s="1"/>
  <c r="CJ7" i="16" s="1"/>
  <c r="CJ208" i="16" s="1"/>
  <c r="CJ86" i="21"/>
  <c r="CD185" i="15"/>
  <c r="CK196" i="16"/>
  <c r="CK195" i="16" s="1"/>
  <c r="CK198" i="14"/>
  <c r="CD203" i="14"/>
  <c r="CD185" i="14" s="1"/>
  <c r="AG54" i="13"/>
  <c r="AG52" i="13" s="1"/>
  <c r="AG51" i="13" s="1"/>
  <c r="CJ196" i="14"/>
  <c r="CJ195" i="14" s="1"/>
  <c r="AI75" i="13"/>
  <c r="AI73" i="13" s="1"/>
  <c r="AI72" i="13" s="1"/>
  <c r="AI86" i="13" s="1"/>
  <c r="AI87" i="13" s="1"/>
  <c r="BY208" i="15" l="1"/>
  <c r="BY208" i="14" s="1"/>
  <c r="CK80" i="21"/>
  <c r="CA34" i="14"/>
  <c r="AF24" i="13"/>
  <c r="AF20" i="13" s="1"/>
  <c r="AF58" i="13" s="1"/>
  <c r="AF61" i="13" s="1"/>
  <c r="CA183" i="15"/>
  <c r="CA7" i="15"/>
  <c r="CB65" i="14"/>
  <c r="CB64" i="14" s="1"/>
  <c r="CB34" i="14" s="1"/>
  <c r="CB183" i="14" s="1"/>
  <c r="CB211" i="14" s="1"/>
  <c r="CI3" i="23" s="1"/>
  <c r="CB64" i="15"/>
  <c r="CB34" i="15" s="1"/>
  <c r="CC65" i="15"/>
  <c r="BZ50" i="21"/>
  <c r="BF61" i="3"/>
  <c r="BG69" i="3"/>
  <c r="CH67" i="21"/>
  <c r="CH66" i="21"/>
  <c r="H83" i="9"/>
  <c r="CH53" i="21"/>
  <c r="CI52" i="21"/>
  <c r="U82" i="9"/>
  <c r="G82" i="9"/>
  <c r="Q82" i="9" s="1"/>
  <c r="J82" i="9"/>
  <c r="CE203" i="14"/>
  <c r="CE185" i="14" s="1"/>
  <c r="CG69" i="21"/>
  <c r="CG205" i="15" s="1"/>
  <c r="CG63" i="21"/>
  <c r="K82" i="9" s="1"/>
  <c r="CF203" i="15"/>
  <c r="CF205" i="14"/>
  <c r="CF203" i="14" s="1"/>
  <c r="CF185" i="14" s="1"/>
  <c r="CE185" i="15"/>
  <c r="CK196" i="14"/>
  <c r="CK195" i="14" s="1"/>
  <c r="CB7" i="14"/>
  <c r="DH59" i="21"/>
  <c r="DH198" i="15"/>
  <c r="DI61" i="21"/>
  <c r="DH51" i="21"/>
  <c r="CM198" i="16"/>
  <c r="CM82" i="21"/>
  <c r="CM75" i="21"/>
  <c r="CM74" i="21"/>
  <c r="CN84" i="21"/>
  <c r="CL80" i="21"/>
  <c r="CL79" i="21"/>
  <c r="DG196" i="15"/>
  <c r="DG195" i="15" s="1"/>
  <c r="CL90" i="21"/>
  <c r="CL89" i="21"/>
  <c r="CL196" i="16"/>
  <c r="CL195" i="16" s="1"/>
  <c r="CL198" i="14"/>
  <c r="CL196" i="14" s="1"/>
  <c r="CL195" i="14" s="1"/>
  <c r="CK86" i="21"/>
  <c r="CK92" i="21"/>
  <c r="CK205" i="16" s="1"/>
  <c r="CK203" i="16" s="1"/>
  <c r="CK185" i="16" s="1"/>
  <c r="CK7" i="16" s="1"/>
  <c r="CK208" i="16" s="1"/>
  <c r="CG57" i="21"/>
  <c r="CG56" i="21"/>
  <c r="BZ208" i="15" l="1"/>
  <c r="BZ208" i="14" s="1"/>
  <c r="AF59" i="13"/>
  <c r="AF89" i="13" s="1"/>
  <c r="CD65" i="15"/>
  <c r="CC65" i="14"/>
  <c r="CC64" i="14" s="1"/>
  <c r="CC34" i="14" s="1"/>
  <c r="CC64" i="15"/>
  <c r="CC34" i="15" s="1"/>
  <c r="CB7" i="15"/>
  <c r="CB183" i="15"/>
  <c r="CA50" i="21"/>
  <c r="BF62" i="3"/>
  <c r="CA183" i="14"/>
  <c r="CA211" i="14" s="1"/>
  <c r="CH3" i="23" s="1"/>
  <c r="CA7" i="14"/>
  <c r="CM76" i="21"/>
  <c r="CM79" i="21" s="1"/>
  <c r="CM89" i="21"/>
  <c r="CM90" i="21"/>
  <c r="CM196" i="16"/>
  <c r="CM195" i="16" s="1"/>
  <c r="CM198" i="14"/>
  <c r="CF185" i="15"/>
  <c r="CG203" i="15"/>
  <c r="CG205" i="14"/>
  <c r="CL86" i="21"/>
  <c r="CL92" i="21"/>
  <c r="CL205" i="16" s="1"/>
  <c r="CL203" i="16" s="1"/>
  <c r="CL185" i="16" s="1"/>
  <c r="CL7" i="16" s="1"/>
  <c r="CL208" i="16" s="1"/>
  <c r="DI198" i="15"/>
  <c r="DI59" i="21"/>
  <c r="DJ61" i="21"/>
  <c r="DI51" i="21"/>
  <c r="DH196" i="15"/>
  <c r="DH195" i="15" s="1"/>
  <c r="H84" i="9"/>
  <c r="CI67" i="21"/>
  <c r="CI66" i="21"/>
  <c r="BG70" i="3"/>
  <c r="CJ52" i="21"/>
  <c r="CI53" i="21"/>
  <c r="CH56" i="21"/>
  <c r="CH57" i="21"/>
  <c r="G83" i="9"/>
  <c r="Q83" i="9" s="1"/>
  <c r="U83" i="9"/>
  <c r="J83" i="9"/>
  <c r="CH63" i="21"/>
  <c r="K83" i="9" s="1"/>
  <c r="CH69" i="21"/>
  <c r="CH205" i="15" s="1"/>
  <c r="CN198" i="16"/>
  <c r="CN82" i="21"/>
  <c r="CN75" i="21"/>
  <c r="CN74" i="21"/>
  <c r="CO84" i="21"/>
  <c r="CN76" i="21" l="1"/>
  <c r="CA208" i="15"/>
  <c r="CA208" i="14" s="1"/>
  <c r="AF92" i="13" s="1"/>
  <c r="AF95" i="13" s="1"/>
  <c r="CB50" i="21"/>
  <c r="BF63" i="3"/>
  <c r="CC183" i="15"/>
  <c r="CC7" i="15"/>
  <c r="CC7" i="14"/>
  <c r="CC183" i="14"/>
  <c r="CC211" i="14" s="1"/>
  <c r="CJ3" i="23" s="1"/>
  <c r="CD64" i="15"/>
  <c r="CD34" i="15" s="1"/>
  <c r="CD65" i="14"/>
  <c r="CD64" i="14" s="1"/>
  <c r="CE65" i="15"/>
  <c r="CM80" i="21"/>
  <c r="CI57" i="21"/>
  <c r="CI56" i="21"/>
  <c r="DI196" i="15"/>
  <c r="DI195" i="15" s="1"/>
  <c r="CJ66" i="21"/>
  <c r="CJ67" i="21"/>
  <c r="BG71" i="3"/>
  <c r="H85" i="9"/>
  <c r="CK52" i="21"/>
  <c r="CJ53" i="21"/>
  <c r="CN80" i="21"/>
  <c r="CN79" i="21"/>
  <c r="CI63" i="21"/>
  <c r="K84" i="9" s="1"/>
  <c r="CI69" i="21"/>
  <c r="CI205" i="15" s="1"/>
  <c r="CN90" i="21"/>
  <c r="CN89" i="21"/>
  <c r="CG203" i="14"/>
  <c r="CG185" i="14" s="1"/>
  <c r="AH54" i="13"/>
  <c r="AH52" i="13" s="1"/>
  <c r="AH51" i="13" s="1"/>
  <c r="G84" i="9"/>
  <c r="Q84" i="9" s="1"/>
  <c r="U84" i="9"/>
  <c r="J84" i="9"/>
  <c r="CG185" i="15"/>
  <c r="CN196" i="16"/>
  <c r="CN195" i="16" s="1"/>
  <c r="CN198" i="14"/>
  <c r="CH203" i="15"/>
  <c r="CH205" i="14"/>
  <c r="CM196" i="14"/>
  <c r="CM195" i="14" s="1"/>
  <c r="AJ75" i="13"/>
  <c r="AJ73" i="13" s="1"/>
  <c r="AJ72" i="13" s="1"/>
  <c r="AJ86" i="13" s="1"/>
  <c r="AJ87" i="13" s="1"/>
  <c r="CO198" i="16"/>
  <c r="CO82" i="21"/>
  <c r="CO75" i="21"/>
  <c r="CP84" i="21"/>
  <c r="CO74" i="21"/>
  <c r="CO76" i="21" s="1"/>
  <c r="DJ59" i="21"/>
  <c r="DJ198" i="15"/>
  <c r="DK61" i="21"/>
  <c r="DJ51" i="21"/>
  <c r="CM92" i="21"/>
  <c r="CM205" i="16" s="1"/>
  <c r="CM203" i="16" s="1"/>
  <c r="CM185" i="16" s="1"/>
  <c r="CM7" i="16" s="1"/>
  <c r="CM208" i="16" s="1"/>
  <c r="CM86" i="21"/>
  <c r="CB208" i="15" l="1"/>
  <c r="CB208" i="14" s="1"/>
  <c r="CE64" i="15"/>
  <c r="CE34" i="15" s="1"/>
  <c r="CE65" i="14"/>
  <c r="CE64" i="14" s="1"/>
  <c r="CE34" i="14" s="1"/>
  <c r="CE183" i="14" s="1"/>
  <c r="CE211" i="14" s="1"/>
  <c r="CL3" i="23" s="1"/>
  <c r="CF65" i="15"/>
  <c r="CD34" i="14"/>
  <c r="AG24" i="13"/>
  <c r="AG20" i="13" s="1"/>
  <c r="AG58" i="13" s="1"/>
  <c r="CD183" i="15"/>
  <c r="CD7" i="15"/>
  <c r="BF64" i="3"/>
  <c r="CC50" i="21"/>
  <c r="CG65" i="15"/>
  <c r="CG64" i="15" s="1"/>
  <c r="CG34" i="15" s="1"/>
  <c r="CN92" i="21"/>
  <c r="CN205" i="16" s="1"/>
  <c r="CN203" i="16" s="1"/>
  <c r="CN185" i="16" s="1"/>
  <c r="CN7" i="16" s="1"/>
  <c r="CN208" i="16" s="1"/>
  <c r="CN86" i="21"/>
  <c r="CH185" i="15"/>
  <c r="CI203" i="15"/>
  <c r="CI205" i="14"/>
  <c r="CI203" i="14" s="1"/>
  <c r="CI185" i="14" s="1"/>
  <c r="CH203" i="14"/>
  <c r="CH185" i="14" s="1"/>
  <c r="CO80" i="21"/>
  <c r="CO79" i="21"/>
  <c r="CJ57" i="21"/>
  <c r="CJ56" i="21"/>
  <c r="CP82" i="21"/>
  <c r="CP198" i="16"/>
  <c r="CP75" i="21"/>
  <c r="CP74" i="21"/>
  <c r="CQ84" i="21"/>
  <c r="CN196" i="14"/>
  <c r="CN195" i="14" s="1"/>
  <c r="BG72" i="3"/>
  <c r="CK66" i="21"/>
  <c r="H86" i="9"/>
  <c r="CK67" i="21"/>
  <c r="CL52" i="21"/>
  <c r="CK53" i="21"/>
  <c r="CE7" i="14"/>
  <c r="G85" i="9"/>
  <c r="Q85" i="9" s="1"/>
  <c r="U85" i="9"/>
  <c r="J85" i="9"/>
  <c r="DJ196" i="15"/>
  <c r="DJ195" i="15" s="1"/>
  <c r="CO90" i="21"/>
  <c r="CO89" i="21"/>
  <c r="CO196" i="16"/>
  <c r="CO195" i="16" s="1"/>
  <c r="CO198" i="14"/>
  <c r="CO196" i="14" s="1"/>
  <c r="CO195" i="14" s="1"/>
  <c r="CJ63" i="21"/>
  <c r="K85" i="9" s="1"/>
  <c r="CJ69" i="21"/>
  <c r="CJ205" i="15" s="1"/>
  <c r="DK198" i="15"/>
  <c r="DK59" i="21"/>
  <c r="DK51" i="21"/>
  <c r="DL61" i="21"/>
  <c r="CH65" i="15" l="1"/>
  <c r="CC208" i="15"/>
  <c r="CC208" i="14" s="1"/>
  <c r="CD50" i="21"/>
  <c r="BF65" i="3"/>
  <c r="AG61" i="13"/>
  <c r="AG59" i="13"/>
  <c r="AG89" i="13" s="1"/>
  <c r="CD183" i="14"/>
  <c r="CD211" i="14" s="1"/>
  <c r="CK3" i="23" s="1"/>
  <c r="CD7" i="14"/>
  <c r="CG65" i="14"/>
  <c r="CG64" i="14" s="1"/>
  <c r="CF64" i="15"/>
  <c r="CF34" i="15" s="1"/>
  <c r="CF65" i="14"/>
  <c r="CF64" i="14" s="1"/>
  <c r="CF34" i="14" s="1"/>
  <c r="CE183" i="15"/>
  <c r="CE7" i="15"/>
  <c r="CG34" i="14"/>
  <c r="CG183" i="14" s="1"/>
  <c r="CG211" i="14" s="1"/>
  <c r="CN3" i="23" s="1"/>
  <c r="AH24" i="13"/>
  <c r="AH20" i="13" s="1"/>
  <c r="AH58" i="13" s="1"/>
  <c r="CP76" i="21"/>
  <c r="CP79" i="21" s="1"/>
  <c r="CK57" i="21"/>
  <c r="CK56" i="21"/>
  <c r="BG73" i="3"/>
  <c r="CL66" i="21"/>
  <c r="H87" i="9"/>
  <c r="CL67" i="21"/>
  <c r="CM52" i="21"/>
  <c r="CL53" i="21"/>
  <c r="CJ205" i="14"/>
  <c r="CJ203" i="15"/>
  <c r="CG183" i="15"/>
  <c r="CG7" i="15"/>
  <c r="DK196" i="15"/>
  <c r="DK195" i="15" s="1"/>
  <c r="U86" i="9"/>
  <c r="G86" i="9"/>
  <c r="Q86" i="9" s="1"/>
  <c r="J86" i="9"/>
  <c r="CK69" i="21"/>
  <c r="CK205" i="15" s="1"/>
  <c r="CK63" i="21"/>
  <c r="K86" i="9" s="1"/>
  <c r="CQ82" i="21"/>
  <c r="CQ198" i="16"/>
  <c r="CQ75" i="21"/>
  <c r="CQ74" i="21"/>
  <c r="CR84" i="21"/>
  <c r="CI185" i="15"/>
  <c r="CI65" i="15"/>
  <c r="CH64" i="15"/>
  <c r="CH34" i="15" s="1"/>
  <c r="CH65" i="14"/>
  <c r="CH64" i="14" s="1"/>
  <c r="DL198" i="15"/>
  <c r="DL59" i="21"/>
  <c r="DL51" i="21"/>
  <c r="DM61" i="21"/>
  <c r="CP89" i="21"/>
  <c r="CP90" i="21"/>
  <c r="CO86" i="21"/>
  <c r="CO92" i="21"/>
  <c r="CO205" i="16" s="1"/>
  <c r="CO203" i="16" s="1"/>
  <c r="CO185" i="16" s="1"/>
  <c r="CO7" i="16" s="1"/>
  <c r="CO208" i="16" s="1"/>
  <c r="CP196" i="16"/>
  <c r="CP195" i="16" s="1"/>
  <c r="CP198" i="14"/>
  <c r="CD208" i="15" l="1"/>
  <c r="CD208" i="14" s="1"/>
  <c r="AG92" i="13" s="1"/>
  <c r="AG95" i="13" s="1"/>
  <c r="CE50" i="21"/>
  <c r="BF66" i="3"/>
  <c r="CF183" i="14"/>
  <c r="CF211" i="14" s="1"/>
  <c r="CM3" i="23" s="1"/>
  <c r="CF7" i="14"/>
  <c r="CF183" i="15"/>
  <c r="CF7" i="15"/>
  <c r="CG7" i="14"/>
  <c r="CG50" i="21"/>
  <c r="BF68" i="3"/>
  <c r="CP80" i="21"/>
  <c r="AH61" i="13"/>
  <c r="AH59" i="13"/>
  <c r="AH89" i="13" s="1"/>
  <c r="CQ76" i="21"/>
  <c r="CQ80" i="21" s="1"/>
  <c r="CH183" i="15"/>
  <c r="CH7" i="15"/>
  <c r="CJ185" i="15"/>
  <c r="CJ65" i="15"/>
  <c r="CR82" i="21"/>
  <c r="CR198" i="16"/>
  <c r="CR75" i="21"/>
  <c r="CR74" i="21"/>
  <c r="CS84" i="21"/>
  <c r="CJ203" i="14"/>
  <c r="CJ185" i="14" s="1"/>
  <c r="AI54" i="13"/>
  <c r="AI52" i="13" s="1"/>
  <c r="AI51" i="13" s="1"/>
  <c r="CL56" i="21"/>
  <c r="CL57" i="21"/>
  <c r="CQ90" i="21"/>
  <c r="CQ89" i="21"/>
  <c r="CM67" i="21"/>
  <c r="CM66" i="21"/>
  <c r="BG74" i="3"/>
  <c r="CN52" i="21"/>
  <c r="CM53" i="21"/>
  <c r="CQ196" i="16"/>
  <c r="CQ195" i="16" s="1"/>
  <c r="CQ198" i="14"/>
  <c r="G87" i="9"/>
  <c r="U87" i="9"/>
  <c r="B9" i="9"/>
  <c r="J87" i="9"/>
  <c r="B11" i="9"/>
  <c r="CI65" i="14"/>
  <c r="CI64" i="14" s="1"/>
  <c r="CI34" i="14" s="1"/>
  <c r="CI64" i="15"/>
  <c r="CI34" i="15" s="1"/>
  <c r="CP92" i="21"/>
  <c r="CP205" i="16" s="1"/>
  <c r="CP203" i="16" s="1"/>
  <c r="CP185" i="16" s="1"/>
  <c r="CP7" i="16" s="1"/>
  <c r="CP208" i="16" s="1"/>
  <c r="CP86" i="21"/>
  <c r="CL63" i="21"/>
  <c r="K87" i="9" s="1"/>
  <c r="CL69" i="21"/>
  <c r="CL205" i="15" s="1"/>
  <c r="DM59" i="21"/>
  <c r="DM198" i="15"/>
  <c r="DM51" i="21"/>
  <c r="DN61" i="21"/>
  <c r="CK203" i="15"/>
  <c r="CK205" i="14"/>
  <c r="CP196" i="14"/>
  <c r="CP195" i="14" s="1"/>
  <c r="AK75" i="13"/>
  <c r="AK73" i="13" s="1"/>
  <c r="AK72" i="13" s="1"/>
  <c r="AK86" i="13" s="1"/>
  <c r="AK87" i="13" s="1"/>
  <c r="CH34" i="14"/>
  <c r="DL196" i="15"/>
  <c r="DL195" i="15" s="1"/>
  <c r="CR76" i="21" l="1"/>
  <c r="CE208" i="15"/>
  <c r="CE208" i="14" s="1"/>
  <c r="CF50" i="21"/>
  <c r="BF67" i="3"/>
  <c r="CH50" i="21"/>
  <c r="BF69" i="3"/>
  <c r="CQ79" i="21"/>
  <c r="CI183" i="14"/>
  <c r="CI211" i="14" s="1"/>
  <c r="CP3" i="23" s="1"/>
  <c r="CI7" i="14"/>
  <c r="E53" i="1"/>
  <c r="C30" i="8"/>
  <c r="CK203" i="14"/>
  <c r="CK185" i="14" s="1"/>
  <c r="CS82" i="21"/>
  <c r="CS198" i="16"/>
  <c r="CS75" i="21"/>
  <c r="CS74" i="21"/>
  <c r="CT84" i="21"/>
  <c r="CR79" i="21"/>
  <c r="CR80" i="21"/>
  <c r="C29" i="8"/>
  <c r="E52" i="1"/>
  <c r="CR90" i="21"/>
  <c r="CR89" i="21"/>
  <c r="CM57" i="21"/>
  <c r="CM56" i="21"/>
  <c r="CR196" i="16"/>
  <c r="CR195" i="16" s="1"/>
  <c r="CR198" i="14"/>
  <c r="CR196" i="14" s="1"/>
  <c r="CR195" i="14" s="1"/>
  <c r="CI183" i="15"/>
  <c r="CI7" i="15"/>
  <c r="CK185" i="15"/>
  <c r="CK65" i="15"/>
  <c r="CQ196" i="14"/>
  <c r="CQ195" i="14" s="1"/>
  <c r="DM196" i="15"/>
  <c r="DM195" i="15" s="1"/>
  <c r="CN67" i="21"/>
  <c r="BG75" i="3"/>
  <c r="CN66" i="21"/>
  <c r="CO52" i="21"/>
  <c r="CN53" i="21"/>
  <c r="CH183" i="14"/>
  <c r="CH211" i="14" s="1"/>
  <c r="CO3" i="23" s="1"/>
  <c r="CH7" i="14"/>
  <c r="CJ65" i="14"/>
  <c r="CJ64" i="14" s="1"/>
  <c r="CJ64" i="15"/>
  <c r="CJ34" i="15" s="1"/>
  <c r="CL203" i="15"/>
  <c r="CL205" i="14"/>
  <c r="CL203" i="14" s="1"/>
  <c r="CL185" i="14" s="1"/>
  <c r="CM63" i="21"/>
  <c r="CM69" i="21"/>
  <c r="CM205" i="15" s="1"/>
  <c r="DN59" i="21"/>
  <c r="DN198" i="15"/>
  <c r="DN51" i="21"/>
  <c r="DO61" i="21"/>
  <c r="Q87" i="9"/>
  <c r="B6" i="9"/>
  <c r="B4" i="9"/>
  <c r="CQ86" i="21"/>
  <c r="CQ92" i="21"/>
  <c r="CQ205" i="16" s="1"/>
  <c r="CQ203" i="16" s="1"/>
  <c r="CQ185" i="16" s="1"/>
  <c r="CQ7" i="16" s="1"/>
  <c r="CQ208" i="16" s="1"/>
  <c r="CS76" i="21" l="1"/>
  <c r="CF208" i="15"/>
  <c r="CI50" i="21"/>
  <c r="BF70" i="3"/>
  <c r="CJ34" i="14"/>
  <c r="AI24" i="13"/>
  <c r="AI20" i="13" s="1"/>
  <c r="AI58" i="13" s="1"/>
  <c r="CM203" i="15"/>
  <c r="CM205" i="14"/>
  <c r="CK65" i="14"/>
  <c r="CK64" i="14" s="1"/>
  <c r="CK64" i="15"/>
  <c r="CK34" i="15" s="1"/>
  <c r="CT82" i="21"/>
  <c r="CT198" i="16"/>
  <c r="CT75" i="21"/>
  <c r="CT74" i="21"/>
  <c r="CT76" i="21" s="1"/>
  <c r="CU84" i="21"/>
  <c r="CS80" i="21"/>
  <c r="CS79" i="21"/>
  <c r="CJ183" i="15"/>
  <c r="CJ7" i="15"/>
  <c r="CS90" i="21"/>
  <c r="CS89" i="21"/>
  <c r="DN196" i="15"/>
  <c r="DN195" i="15" s="1"/>
  <c r="CL185" i="15"/>
  <c r="CL65" i="15"/>
  <c r="CJ7" i="14"/>
  <c r="CJ183" i="14"/>
  <c r="CJ211" i="14" s="1"/>
  <c r="CQ3" i="23" s="1"/>
  <c r="CS196" i="16"/>
  <c r="CS195" i="16" s="1"/>
  <c r="CS198" i="14"/>
  <c r="E47" i="1"/>
  <c r="C26" i="8"/>
  <c r="CN57" i="21"/>
  <c r="CN56" i="21"/>
  <c r="C27" i="8"/>
  <c r="E49" i="1"/>
  <c r="CO66" i="21"/>
  <c r="CO67" i="21"/>
  <c r="BG76" i="3"/>
  <c r="CP52" i="21"/>
  <c r="CO53" i="21"/>
  <c r="CN63" i="21"/>
  <c r="CN69" i="21"/>
  <c r="CN205" i="15" s="1"/>
  <c r="CR92" i="21"/>
  <c r="CR205" i="16" s="1"/>
  <c r="CR203" i="16" s="1"/>
  <c r="CR185" i="16" s="1"/>
  <c r="CR7" i="16" s="1"/>
  <c r="CR208" i="16" s="1"/>
  <c r="CR86" i="21"/>
  <c r="DO59" i="21"/>
  <c r="DO198" i="15"/>
  <c r="DO51" i="21"/>
  <c r="P61" i="21"/>
  <c r="CF208" i="14" l="1"/>
  <c r="CG208" i="15"/>
  <c r="CJ50" i="21"/>
  <c r="BF71" i="3"/>
  <c r="AI61" i="13"/>
  <c r="AI59" i="13"/>
  <c r="AI89" i="13" s="1"/>
  <c r="R61" i="21"/>
  <c r="R59" i="21" s="1"/>
  <c r="P59" i="21"/>
  <c r="CU198" i="16"/>
  <c r="CU82" i="21"/>
  <c r="CU75" i="21"/>
  <c r="CV84" i="21"/>
  <c r="CU74" i="21"/>
  <c r="CU76" i="21" s="1"/>
  <c r="CS92" i="21"/>
  <c r="CS205" i="16" s="1"/>
  <c r="CS203" i="16" s="1"/>
  <c r="CS185" i="16" s="1"/>
  <c r="CS7" i="16" s="1"/>
  <c r="CS208" i="16" s="1"/>
  <c r="CS86" i="21"/>
  <c r="CT79" i="21"/>
  <c r="CT80" i="21"/>
  <c r="CO63" i="21"/>
  <c r="CO69" i="21"/>
  <c r="CO205" i="15" s="1"/>
  <c r="CS196" i="14"/>
  <c r="CS195" i="14" s="1"/>
  <c r="AL75" i="13"/>
  <c r="AL73" i="13" s="1"/>
  <c r="AL72" i="13" s="1"/>
  <c r="AL86" i="13" s="1"/>
  <c r="AL87" i="13" s="1"/>
  <c r="CT89" i="21"/>
  <c r="CT90" i="21"/>
  <c r="CT196" i="16"/>
  <c r="CT195" i="16" s="1"/>
  <c r="CT198" i="14"/>
  <c r="CK183" i="15"/>
  <c r="CK7" i="15"/>
  <c r="CL64" i="15"/>
  <c r="CL34" i="15" s="1"/>
  <c r="CL65" i="14"/>
  <c r="CL64" i="14" s="1"/>
  <c r="CL34" i="14" s="1"/>
  <c r="CK34" i="14"/>
  <c r="DO196" i="15"/>
  <c r="DO195" i="15" s="1"/>
  <c r="P198" i="15"/>
  <c r="CN203" i="15"/>
  <c r="CN205" i="14"/>
  <c r="CO57" i="21"/>
  <c r="CO56" i="21"/>
  <c r="CM203" i="14"/>
  <c r="CM185" i="14" s="1"/>
  <c r="AJ54" i="13"/>
  <c r="AJ52" i="13" s="1"/>
  <c r="AJ51" i="13" s="1"/>
  <c r="CP66" i="21"/>
  <c r="CP67" i="21"/>
  <c r="BG77" i="3"/>
  <c r="CQ52" i="21"/>
  <c r="CP53" i="21"/>
  <c r="CM185" i="15"/>
  <c r="CM65" i="15"/>
  <c r="CG208" i="14" l="1"/>
  <c r="AH92" i="13" s="1"/>
  <c r="AH95" i="13" s="1"/>
  <c r="CH208" i="15"/>
  <c r="CK50" i="21"/>
  <c r="BF72" i="3"/>
  <c r="CO203" i="15"/>
  <c r="CO205" i="14"/>
  <c r="CO203" i="14" s="1"/>
  <c r="CO185" i="14" s="1"/>
  <c r="CN185" i="15"/>
  <c r="CN65" i="15"/>
  <c r="CK183" i="14"/>
  <c r="CK211" i="14" s="1"/>
  <c r="CR3" i="23" s="1"/>
  <c r="CK7" i="14"/>
  <c r="R198" i="15"/>
  <c r="R196" i="15" s="1"/>
  <c r="R195" i="15" s="1"/>
  <c r="P196" i="15"/>
  <c r="P195" i="15" s="1"/>
  <c r="CU80" i="21"/>
  <c r="CU79" i="21"/>
  <c r="CN203" i="14"/>
  <c r="CN185" i="14" s="1"/>
  <c r="CV82" i="21"/>
  <c r="CV198" i="16"/>
  <c r="CV75" i="21"/>
  <c r="CW84" i="21"/>
  <c r="CV74" i="21"/>
  <c r="CL183" i="14"/>
  <c r="CL211" i="14" s="1"/>
  <c r="CS3" i="23" s="1"/>
  <c r="CL7" i="14"/>
  <c r="CU89" i="21"/>
  <c r="CU90" i="21"/>
  <c r="CL183" i="15"/>
  <c r="CL7" i="15"/>
  <c r="CP69" i="21"/>
  <c r="CP205" i="15" s="1"/>
  <c r="CP63" i="21"/>
  <c r="CM65" i="14"/>
  <c r="CM64" i="14" s="1"/>
  <c r="CM64" i="15"/>
  <c r="CM34" i="15" s="1"/>
  <c r="CP56" i="21"/>
  <c r="CP57" i="21"/>
  <c r="CQ66" i="21"/>
  <c r="CQ67" i="21"/>
  <c r="BG78" i="3"/>
  <c r="CQ53" i="21"/>
  <c r="CR52" i="21"/>
  <c r="CU196" i="16"/>
  <c r="CU195" i="16" s="1"/>
  <c r="CU198" i="14"/>
  <c r="CU196" i="14" s="1"/>
  <c r="CU195" i="14" s="1"/>
  <c r="CT196" i="14"/>
  <c r="CT195" i="14" s="1"/>
  <c r="CT92" i="21"/>
  <c r="CT205" i="16" s="1"/>
  <c r="CT203" i="16" s="1"/>
  <c r="CT185" i="16" s="1"/>
  <c r="CT7" i="16" s="1"/>
  <c r="CT208" i="16" s="1"/>
  <c r="CT86" i="21"/>
  <c r="CH208" i="14" l="1"/>
  <c r="CI208" i="15"/>
  <c r="CV76" i="21"/>
  <c r="CL50" i="21"/>
  <c r="BF73" i="3"/>
  <c r="CM34" i="14"/>
  <c r="CM7" i="14" s="1"/>
  <c r="AJ24" i="13"/>
  <c r="AJ20" i="13" s="1"/>
  <c r="AJ58" i="13" s="1"/>
  <c r="CP205" i="14"/>
  <c r="CP203" i="15"/>
  <c r="CV196" i="16"/>
  <c r="CV195" i="16" s="1"/>
  <c r="CV198" i="14"/>
  <c r="CU86" i="21"/>
  <c r="CU92" i="21"/>
  <c r="CU205" i="16" s="1"/>
  <c r="CU203" i="16" s="1"/>
  <c r="CU185" i="16" s="1"/>
  <c r="CU7" i="16" s="1"/>
  <c r="CU208" i="16" s="1"/>
  <c r="BG79" i="3"/>
  <c r="CR67" i="21"/>
  <c r="CR66" i="21"/>
  <c r="CR53" i="21"/>
  <c r="CS52" i="21"/>
  <c r="CM7" i="15"/>
  <c r="CM183" i="15"/>
  <c r="CQ57" i="21"/>
  <c r="CQ56" i="21"/>
  <c r="CN65" i="14"/>
  <c r="CN64" i="14" s="1"/>
  <c r="CN64" i="15"/>
  <c r="CN34" i="15" s="1"/>
  <c r="CV80" i="21"/>
  <c r="CV79" i="21"/>
  <c r="CW198" i="16"/>
  <c r="CW82" i="21"/>
  <c r="CW75" i="21"/>
  <c r="CX84" i="21"/>
  <c r="CW74" i="21"/>
  <c r="CW76" i="21" s="1"/>
  <c r="CQ63" i="21"/>
  <c r="CQ69" i="21"/>
  <c r="CQ205" i="15" s="1"/>
  <c r="CV89" i="21"/>
  <c r="CV90" i="21"/>
  <c r="CO185" i="15"/>
  <c r="CO65" i="15"/>
  <c r="CI208" i="14" l="1"/>
  <c r="CJ208" i="15"/>
  <c r="AJ61" i="13"/>
  <c r="AJ59" i="13"/>
  <c r="AJ89" i="13" s="1"/>
  <c r="CM50" i="21"/>
  <c r="BF74" i="3"/>
  <c r="CM183" i="14"/>
  <c r="CM211" i="14" s="1"/>
  <c r="CT3" i="23" s="1"/>
  <c r="CX82" i="21"/>
  <c r="CX198" i="16"/>
  <c r="CX75" i="21"/>
  <c r="CX74" i="21"/>
  <c r="CY84" i="21"/>
  <c r="CR63" i="21"/>
  <c r="CR69" i="21"/>
  <c r="CR205" i="15" s="1"/>
  <c r="CW90" i="21"/>
  <c r="CW89" i="21"/>
  <c r="CQ205" i="14"/>
  <c r="CQ203" i="15"/>
  <c r="BG80" i="3"/>
  <c r="CS66" i="21"/>
  <c r="CS67" i="21"/>
  <c r="CS53" i="21"/>
  <c r="CT52" i="21"/>
  <c r="CW80" i="21"/>
  <c r="CW79" i="21"/>
  <c r="CW196" i="16"/>
  <c r="CW195" i="16" s="1"/>
  <c r="CW198" i="14"/>
  <c r="CN183" i="15"/>
  <c r="CN7" i="15"/>
  <c r="CV196" i="14"/>
  <c r="CV195" i="14" s="1"/>
  <c r="AM75" i="13"/>
  <c r="AM73" i="13" s="1"/>
  <c r="AM72" i="13" s="1"/>
  <c r="AM86" i="13" s="1"/>
  <c r="AM87" i="13" s="1"/>
  <c r="CV86" i="21"/>
  <c r="CV92" i="21"/>
  <c r="CV205" i="16" s="1"/>
  <c r="CV203" i="16" s="1"/>
  <c r="CV185" i="16" s="1"/>
  <c r="CV7" i="16" s="1"/>
  <c r="CV208" i="16" s="1"/>
  <c r="CR56" i="21"/>
  <c r="CR57" i="21"/>
  <c r="CN34" i="14"/>
  <c r="CO65" i="14"/>
  <c r="CO64" i="14" s="1"/>
  <c r="CO34" i="14" s="1"/>
  <c r="CO64" i="15"/>
  <c r="CO34" i="15" s="1"/>
  <c r="CP185" i="15"/>
  <c r="CP65" i="15"/>
  <c r="CP203" i="14"/>
  <c r="CP185" i="14" s="1"/>
  <c r="AK54" i="13"/>
  <c r="AK52" i="13" s="1"/>
  <c r="AK51" i="13" s="1"/>
  <c r="CJ208" i="14" l="1"/>
  <c r="AI92" i="13" s="1"/>
  <c r="AI95" i="13" s="1"/>
  <c r="CK208" i="15"/>
  <c r="CN50" i="21"/>
  <c r="BF75" i="3"/>
  <c r="CX76" i="21"/>
  <c r="CX79" i="21" s="1"/>
  <c r="CQ185" i="15"/>
  <c r="CQ65" i="15"/>
  <c r="CN183" i="14"/>
  <c r="CN211" i="14" s="1"/>
  <c r="CU3" i="23" s="1"/>
  <c r="CN7" i="14"/>
  <c r="CQ203" i="14"/>
  <c r="CQ185" i="14" s="1"/>
  <c r="CW86" i="21"/>
  <c r="CW92" i="21"/>
  <c r="CW205" i="16" s="1"/>
  <c r="CW203" i="16" s="1"/>
  <c r="CW185" i="16" s="1"/>
  <c r="CW7" i="16" s="1"/>
  <c r="CW208" i="16" s="1"/>
  <c r="CS57" i="21"/>
  <c r="CS56" i="21"/>
  <c r="CR203" i="15"/>
  <c r="CR205" i="14"/>
  <c r="CR203" i="14" s="1"/>
  <c r="CR185" i="14" s="1"/>
  <c r="CY198" i="16"/>
  <c r="CY82" i="21"/>
  <c r="CY75" i="21"/>
  <c r="CZ84" i="21"/>
  <c r="CY74" i="21"/>
  <c r="CX80" i="21"/>
  <c r="CP65" i="14"/>
  <c r="CP64" i="14" s="1"/>
  <c r="CP64" i="15"/>
  <c r="CP34" i="15" s="1"/>
  <c r="CX89" i="21"/>
  <c r="CX90" i="21"/>
  <c r="CO7" i="14"/>
  <c r="CO183" i="14"/>
  <c r="CO211" i="14" s="1"/>
  <c r="CV3" i="23" s="1"/>
  <c r="CS63" i="21"/>
  <c r="CS69" i="21"/>
  <c r="CS205" i="15" s="1"/>
  <c r="CW196" i="14"/>
  <c r="CW195" i="14" s="1"/>
  <c r="CX196" i="16"/>
  <c r="CX195" i="16" s="1"/>
  <c r="CX198" i="14"/>
  <c r="CX196" i="14" s="1"/>
  <c r="CX195" i="14" s="1"/>
  <c r="CO183" i="15"/>
  <c r="CO7" i="15"/>
  <c r="CT67" i="21"/>
  <c r="BG81" i="3"/>
  <c r="CT66" i="21"/>
  <c r="CT53" i="21"/>
  <c r="CU52" i="21"/>
  <c r="CK208" i="14" l="1"/>
  <c r="CL208" i="15"/>
  <c r="CL208" i="14" s="1"/>
  <c r="CO50" i="21"/>
  <c r="BF76" i="3"/>
  <c r="CP34" i="14"/>
  <c r="CP7" i="14" s="1"/>
  <c r="AK24" i="13"/>
  <c r="AK20" i="13" s="1"/>
  <c r="AK58" i="13" s="1"/>
  <c r="AK61" i="13" s="1"/>
  <c r="CY76" i="21"/>
  <c r="CY79" i="21" s="1"/>
  <c r="CS205" i="14"/>
  <c r="CS203" i="15"/>
  <c r="CR185" i="15"/>
  <c r="CR65" i="15"/>
  <c r="CU66" i="21"/>
  <c r="CU67" i="21"/>
  <c r="BG82" i="3"/>
  <c r="CU53" i="21"/>
  <c r="CV52" i="21"/>
  <c r="CX86" i="21"/>
  <c r="CX92" i="21"/>
  <c r="CX205" i="16" s="1"/>
  <c r="CX203" i="16" s="1"/>
  <c r="CX185" i="16" s="1"/>
  <c r="CX7" i="16" s="1"/>
  <c r="CX208" i="16" s="1"/>
  <c r="CT57" i="21"/>
  <c r="CT56" i="21"/>
  <c r="CP183" i="15"/>
  <c r="CP7" i="15"/>
  <c r="CY196" i="16"/>
  <c r="CY195" i="16" s="1"/>
  <c r="CY198" i="14"/>
  <c r="CT69" i="21"/>
  <c r="CT205" i="15" s="1"/>
  <c r="CT63" i="21"/>
  <c r="CQ64" i="15"/>
  <c r="CQ34" i="15" s="1"/>
  <c r="CQ65" i="14"/>
  <c r="CQ64" i="14" s="1"/>
  <c r="CZ198" i="16"/>
  <c r="CZ82" i="21"/>
  <c r="CZ75" i="21"/>
  <c r="DA84" i="21"/>
  <c r="CZ74" i="21"/>
  <c r="CY90" i="21"/>
  <c r="CY89" i="21"/>
  <c r="CM208" i="15" l="1"/>
  <c r="CP50" i="21"/>
  <c r="BF77" i="3"/>
  <c r="CY80" i="21"/>
  <c r="CP183" i="14"/>
  <c r="CP211" i="14" s="1"/>
  <c r="CW3" i="23" s="1"/>
  <c r="AK59" i="13"/>
  <c r="AK89" i="13" s="1"/>
  <c r="BG83" i="3"/>
  <c r="CV67" i="21"/>
  <c r="CV66" i="21"/>
  <c r="CW52" i="21"/>
  <c r="CV53" i="21"/>
  <c r="CZ90" i="21"/>
  <c r="CZ89" i="21"/>
  <c r="CU57" i="21"/>
  <c r="CU56" i="21"/>
  <c r="CQ34" i="14"/>
  <c r="CU63" i="21"/>
  <c r="CU69" i="21"/>
  <c r="CU205" i="15" s="1"/>
  <c r="CT203" i="15"/>
  <c r="CT205" i="14"/>
  <c r="CR64" i="15"/>
  <c r="CR34" i="15" s="1"/>
  <c r="CR65" i="14"/>
  <c r="CR64" i="14" s="1"/>
  <c r="CR34" i="14" s="1"/>
  <c r="CZ196" i="16"/>
  <c r="CZ195" i="16" s="1"/>
  <c r="CZ198" i="14"/>
  <c r="CY86" i="21"/>
  <c r="CY92" i="21"/>
  <c r="CY205" i="16" s="1"/>
  <c r="CY203" i="16" s="1"/>
  <c r="CY185" i="16" s="1"/>
  <c r="CY7" i="16" s="1"/>
  <c r="CY208" i="16" s="1"/>
  <c r="CY196" i="14"/>
  <c r="CY195" i="14" s="1"/>
  <c r="AN75" i="13"/>
  <c r="AN73" i="13" s="1"/>
  <c r="AN72" i="13" s="1"/>
  <c r="AN86" i="13" s="1"/>
  <c r="AN87" i="13" s="1"/>
  <c r="CQ183" i="15"/>
  <c r="CQ7" i="15"/>
  <c r="CZ76" i="21"/>
  <c r="CS185" i="15"/>
  <c r="CS65" i="15"/>
  <c r="DA82" i="21"/>
  <c r="DA198" i="16"/>
  <c r="DA75" i="21"/>
  <c r="DB84" i="21"/>
  <c r="DA74" i="21"/>
  <c r="DA76" i="21" s="1"/>
  <c r="CS203" i="14"/>
  <c r="CS185" i="14" s="1"/>
  <c r="AL54" i="13"/>
  <c r="AL52" i="13" s="1"/>
  <c r="AL51" i="13" s="1"/>
  <c r="CM208" i="14" l="1"/>
  <c r="AJ92" i="13" s="1"/>
  <c r="AJ95" i="13" s="1"/>
  <c r="CN208" i="15"/>
  <c r="CQ50" i="21"/>
  <c r="BF78" i="3"/>
  <c r="CU203" i="15"/>
  <c r="CU205" i="14"/>
  <c r="CU203" i="14" s="1"/>
  <c r="CU185" i="14" s="1"/>
  <c r="DA89" i="21"/>
  <c r="DA90" i="21"/>
  <c r="CQ7" i="14"/>
  <c r="CQ183" i="14"/>
  <c r="CQ211" i="14" s="1"/>
  <c r="CX3" i="23" s="1"/>
  <c r="CT203" i="14"/>
  <c r="CT185" i="14" s="1"/>
  <c r="CT185" i="15"/>
  <c r="CT65" i="15"/>
  <c r="CZ86" i="21"/>
  <c r="CZ92" i="21"/>
  <c r="CZ205" i="16" s="1"/>
  <c r="CZ203" i="16" s="1"/>
  <c r="CZ185" i="16" s="1"/>
  <c r="CZ7" i="16" s="1"/>
  <c r="CZ208" i="16" s="1"/>
  <c r="CS64" i="15"/>
  <c r="CS34" i="15" s="1"/>
  <c r="CS65" i="14"/>
  <c r="CS64" i="14" s="1"/>
  <c r="CV56" i="21"/>
  <c r="CV57" i="21"/>
  <c r="CZ196" i="14"/>
  <c r="CZ195" i="14" s="1"/>
  <c r="BG84" i="3"/>
  <c r="CW67" i="21"/>
  <c r="CW66" i="21"/>
  <c r="CX52" i="21"/>
  <c r="CW53" i="21"/>
  <c r="DA79" i="21"/>
  <c r="DA80" i="21"/>
  <c r="DA196" i="16"/>
  <c r="DA195" i="16" s="1"/>
  <c r="DA198" i="14"/>
  <c r="DA196" i="14" s="1"/>
  <c r="DA195" i="14" s="1"/>
  <c r="CZ80" i="21"/>
  <c r="CZ79" i="21"/>
  <c r="CV63" i="21"/>
  <c r="CV69" i="21"/>
  <c r="CV205" i="15" s="1"/>
  <c r="CR183" i="14"/>
  <c r="CR211" i="14" s="1"/>
  <c r="CY3" i="23" s="1"/>
  <c r="CR7" i="14"/>
  <c r="DB82" i="21"/>
  <c r="DB198" i="16"/>
  <c r="DB75" i="21"/>
  <c r="DB74" i="21"/>
  <c r="DC84" i="21"/>
  <c r="CR183" i="15"/>
  <c r="CR7" i="15"/>
  <c r="DB76" i="21" l="1"/>
  <c r="CN208" i="14"/>
  <c r="CO208" i="15"/>
  <c r="CS34" i="14"/>
  <c r="AL24" i="13"/>
  <c r="AL20" i="13" s="1"/>
  <c r="AL58" i="13" s="1"/>
  <c r="CR50" i="21"/>
  <c r="BF79" i="3"/>
  <c r="CT64" i="15"/>
  <c r="CT34" i="15" s="1"/>
  <c r="CT65" i="14"/>
  <c r="CT64" i="14" s="1"/>
  <c r="DC82" i="21"/>
  <c r="DC198" i="16"/>
  <c r="DC75" i="21"/>
  <c r="DD84" i="21"/>
  <c r="DC74" i="21"/>
  <c r="DC76" i="21" s="1"/>
  <c r="CX66" i="21"/>
  <c r="BG85" i="3"/>
  <c r="CX67" i="21"/>
  <c r="CX53" i="21"/>
  <c r="CY52" i="21"/>
  <c r="CW69" i="21"/>
  <c r="CW205" i="15" s="1"/>
  <c r="CW63" i="21"/>
  <c r="DB80" i="21"/>
  <c r="DB79" i="21"/>
  <c r="DB90" i="21"/>
  <c r="DB89" i="21"/>
  <c r="CS183" i="15"/>
  <c r="CS7" i="15"/>
  <c r="CW57" i="21"/>
  <c r="CW56" i="21"/>
  <c r="DA86" i="21"/>
  <c r="DA92" i="21"/>
  <c r="DA205" i="16" s="1"/>
  <c r="DA203" i="16" s="1"/>
  <c r="DA185" i="16" s="1"/>
  <c r="DA7" i="16" s="1"/>
  <c r="DA208" i="16" s="1"/>
  <c r="DB196" i="16"/>
  <c r="DB195" i="16" s="1"/>
  <c r="DB198" i="14"/>
  <c r="CV205" i="14"/>
  <c r="CV203" i="15"/>
  <c r="CS183" i="14"/>
  <c r="CS211" i="14" s="1"/>
  <c r="CZ3" i="23" s="1"/>
  <c r="CS7" i="14"/>
  <c r="CU185" i="15"/>
  <c r="CU65" i="15"/>
  <c r="CO208" i="14" l="1"/>
  <c r="CP208" i="15"/>
  <c r="CS50" i="21"/>
  <c r="BF80" i="3"/>
  <c r="AL61" i="13"/>
  <c r="AL59" i="13"/>
  <c r="AL89" i="13" s="1"/>
  <c r="CW203" i="15"/>
  <c r="CW205" i="14"/>
  <c r="BG86" i="3"/>
  <c r="CY66" i="21"/>
  <c r="CY67" i="21"/>
  <c r="CY53" i="21"/>
  <c r="CZ52" i="21"/>
  <c r="CV185" i="15"/>
  <c r="CV65" i="15"/>
  <c r="CX57" i="21"/>
  <c r="CX56" i="21"/>
  <c r="CX69" i="21"/>
  <c r="CX205" i="15" s="1"/>
  <c r="CX63" i="21"/>
  <c r="DC79" i="21"/>
  <c r="DC80" i="21"/>
  <c r="DD82" i="21"/>
  <c r="DD198" i="16"/>
  <c r="DD75" i="21"/>
  <c r="DD74" i="21"/>
  <c r="DD76" i="21" s="1"/>
  <c r="DE84" i="21"/>
  <c r="DC90" i="21"/>
  <c r="DC89" i="21"/>
  <c r="DC196" i="16"/>
  <c r="DC195" i="16" s="1"/>
  <c r="DC198" i="14"/>
  <c r="DB196" i="14"/>
  <c r="DB195" i="14" s="1"/>
  <c r="AO75" i="13"/>
  <c r="AO73" i="13" s="1"/>
  <c r="AO72" i="13" s="1"/>
  <c r="AO86" i="13" s="1"/>
  <c r="AO87" i="13" s="1"/>
  <c r="CU65" i="14"/>
  <c r="CU64" i="14" s="1"/>
  <c r="CU34" i="14" s="1"/>
  <c r="CU64" i="15"/>
  <c r="CU34" i="15" s="1"/>
  <c r="DB92" i="21"/>
  <c r="DB205" i="16" s="1"/>
  <c r="DB203" i="16" s="1"/>
  <c r="DB185" i="16" s="1"/>
  <c r="DB7" i="16" s="1"/>
  <c r="DB208" i="16" s="1"/>
  <c r="DB86" i="21"/>
  <c r="CT34" i="14"/>
  <c r="CV203" i="14"/>
  <c r="CV185" i="14" s="1"/>
  <c r="AM54" i="13"/>
  <c r="AM52" i="13" s="1"/>
  <c r="AM51" i="13" s="1"/>
  <c r="CT7" i="15"/>
  <c r="CT183" i="15"/>
  <c r="CP208" i="14" l="1"/>
  <c r="AK92" i="13" s="1"/>
  <c r="AK95" i="13" s="1"/>
  <c r="CQ208" i="15"/>
  <c r="CT50" i="21"/>
  <c r="BF81" i="3"/>
  <c r="CX203" i="15"/>
  <c r="CX205" i="14"/>
  <c r="CX203" i="14" s="1"/>
  <c r="CX185" i="14" s="1"/>
  <c r="CV65" i="14"/>
  <c r="CV64" i="14" s="1"/>
  <c r="CV64" i="15"/>
  <c r="CV34" i="15" s="1"/>
  <c r="CU183" i="15"/>
  <c r="CU7" i="15"/>
  <c r="CU183" i="14"/>
  <c r="CU211" i="14" s="1"/>
  <c r="DB3" i="23" s="1"/>
  <c r="CU7" i="14"/>
  <c r="BG87" i="3"/>
  <c r="CZ66" i="21"/>
  <c r="CZ67" i="21"/>
  <c r="DA52" i="21"/>
  <c r="CZ53" i="21"/>
  <c r="DC196" i="14"/>
  <c r="DC195" i="14" s="1"/>
  <c r="DC86" i="21"/>
  <c r="DC92" i="21"/>
  <c r="DC205" i="16" s="1"/>
  <c r="DC203" i="16" s="1"/>
  <c r="DC185" i="16" s="1"/>
  <c r="DC7" i="16" s="1"/>
  <c r="DC208" i="16" s="1"/>
  <c r="CY57" i="21"/>
  <c r="CY56" i="21"/>
  <c r="DE198" i="16"/>
  <c r="DE82" i="21"/>
  <c r="DE75" i="21"/>
  <c r="DF84" i="21"/>
  <c r="DE74" i="21"/>
  <c r="DE76" i="21" s="1"/>
  <c r="CY63" i="21"/>
  <c r="CY69" i="21"/>
  <c r="CY205" i="15" s="1"/>
  <c r="DD79" i="21"/>
  <c r="DD80" i="21"/>
  <c r="DD90" i="21"/>
  <c r="DD89" i="21"/>
  <c r="CW203" i="14"/>
  <c r="CW185" i="14" s="1"/>
  <c r="CT183" i="14"/>
  <c r="CT211" i="14" s="1"/>
  <c r="DA3" i="23" s="1"/>
  <c r="CT7" i="14"/>
  <c r="DD196" i="16"/>
  <c r="DD195" i="16" s="1"/>
  <c r="DD198" i="14"/>
  <c r="DD196" i="14" s="1"/>
  <c r="DD195" i="14" s="1"/>
  <c r="CW185" i="15"/>
  <c r="CW65" i="15"/>
  <c r="CQ208" i="14" l="1"/>
  <c r="CR208" i="15"/>
  <c r="CU50" i="21"/>
  <c r="BF82" i="3"/>
  <c r="CV34" i="14"/>
  <c r="CV7" i="14" s="1"/>
  <c r="AM24" i="13"/>
  <c r="AM20" i="13" s="1"/>
  <c r="AM58" i="13" s="1"/>
  <c r="CZ56" i="21"/>
  <c r="CZ57" i="21"/>
  <c r="DA67" i="21"/>
  <c r="DA66" i="21"/>
  <c r="BG88" i="3"/>
  <c r="DA53" i="21"/>
  <c r="DB52" i="21"/>
  <c r="DE80" i="21"/>
  <c r="DE79" i="21"/>
  <c r="CZ69" i="21"/>
  <c r="CZ205" i="15" s="1"/>
  <c r="CZ63" i="21"/>
  <c r="CW65" i="14"/>
  <c r="CW64" i="14" s="1"/>
  <c r="CW64" i="15"/>
  <c r="CW34" i="15" s="1"/>
  <c r="DE90" i="21"/>
  <c r="DE89" i="21"/>
  <c r="DE196" i="16"/>
  <c r="DE195" i="16" s="1"/>
  <c r="DE198" i="14"/>
  <c r="CY203" i="15"/>
  <c r="CY205" i="14"/>
  <c r="DF82" i="21"/>
  <c r="DF198" i="16"/>
  <c r="DF75" i="21"/>
  <c r="DF74" i="21"/>
  <c r="DG84" i="21"/>
  <c r="CV183" i="15"/>
  <c r="CV7" i="15"/>
  <c r="DD92" i="21"/>
  <c r="DD205" i="16" s="1"/>
  <c r="DD203" i="16" s="1"/>
  <c r="DD185" i="16" s="1"/>
  <c r="DD7" i="16" s="1"/>
  <c r="DD208" i="16" s="1"/>
  <c r="DD86" i="21"/>
  <c r="CX185" i="15"/>
  <c r="CX65" i="15"/>
  <c r="CV183" i="14" l="1"/>
  <c r="CV211" i="14" s="1"/>
  <c r="DC3" i="23" s="1"/>
  <c r="CR208" i="14"/>
  <c r="CS208" i="15"/>
  <c r="CV50" i="21"/>
  <c r="BF83" i="3"/>
  <c r="AM61" i="13"/>
  <c r="AM59" i="13"/>
  <c r="AM89" i="13" s="1"/>
  <c r="DF76" i="21"/>
  <c r="DF80" i="21" s="1"/>
  <c r="CW183" i="15"/>
  <c r="CW7" i="15"/>
  <c r="CZ205" i="14"/>
  <c r="CZ203" i="15"/>
  <c r="DF90" i="21"/>
  <c r="DF89" i="21"/>
  <c r="DB66" i="21"/>
  <c r="DB67" i="21"/>
  <c r="BG89" i="3"/>
  <c r="DC52" i="21"/>
  <c r="DB53" i="21"/>
  <c r="CW34" i="14"/>
  <c r="DF196" i="16"/>
  <c r="DF195" i="16" s="1"/>
  <c r="DF198" i="14"/>
  <c r="DA57" i="21"/>
  <c r="DA56" i="21"/>
  <c r="DG82" i="21"/>
  <c r="DG198" i="16"/>
  <c r="DG75" i="21"/>
  <c r="DG74" i="21"/>
  <c r="DG76" i="21" s="1"/>
  <c r="DH84" i="21"/>
  <c r="CY203" i="14"/>
  <c r="CY185" i="14" s="1"/>
  <c r="AN54" i="13"/>
  <c r="AN52" i="13" s="1"/>
  <c r="AN51" i="13" s="1"/>
  <c r="DA69" i="21"/>
  <c r="DA205" i="15" s="1"/>
  <c r="DA63" i="21"/>
  <c r="CY185" i="15"/>
  <c r="CY65" i="15"/>
  <c r="CX65" i="14"/>
  <c r="CX64" i="14" s="1"/>
  <c r="CX34" i="14" s="1"/>
  <c r="CX64" i="15"/>
  <c r="CX34" i="15" s="1"/>
  <c r="DE196" i="14"/>
  <c r="DE195" i="14" s="1"/>
  <c r="AP75" i="13"/>
  <c r="AP73" i="13" s="1"/>
  <c r="AP72" i="13" s="1"/>
  <c r="AP86" i="13" s="1"/>
  <c r="AP87" i="13" s="1"/>
  <c r="DE86" i="21"/>
  <c r="DE92" i="21"/>
  <c r="DE205" i="16" s="1"/>
  <c r="DE203" i="16" s="1"/>
  <c r="DE185" i="16" s="1"/>
  <c r="DE7" i="16" s="1"/>
  <c r="DE208" i="16" s="1"/>
  <c r="CS208" i="14" l="1"/>
  <c r="AL92" i="13" s="1"/>
  <c r="AL95" i="13" s="1"/>
  <c r="CT208" i="15"/>
  <c r="CW50" i="21"/>
  <c r="BF84" i="3"/>
  <c r="DF79" i="21"/>
  <c r="CW7" i="14"/>
  <c r="CW183" i="14"/>
  <c r="CW211" i="14" s="1"/>
  <c r="DD3" i="23" s="1"/>
  <c r="DB63" i="21"/>
  <c r="DB69" i="21"/>
  <c r="DB205" i="15" s="1"/>
  <c r="DH198" i="16"/>
  <c r="DH82" i="21"/>
  <c r="DH75" i="21"/>
  <c r="DI84" i="21"/>
  <c r="DH74" i="21"/>
  <c r="DH76" i="21" s="1"/>
  <c r="DF92" i="21"/>
  <c r="DF205" i="16" s="1"/>
  <c r="DF203" i="16" s="1"/>
  <c r="DF185" i="16" s="1"/>
  <c r="DF7" i="16" s="1"/>
  <c r="DF208" i="16" s="1"/>
  <c r="DF86" i="21"/>
  <c r="DG80" i="21"/>
  <c r="DG79" i="21"/>
  <c r="CY65" i="14"/>
  <c r="CY64" i="14" s="1"/>
  <c r="CY64" i="15"/>
  <c r="CY34" i="15" s="1"/>
  <c r="DG90" i="21"/>
  <c r="DG89" i="21"/>
  <c r="CX183" i="14"/>
  <c r="CX211" i="14" s="1"/>
  <c r="DE3" i="23" s="1"/>
  <c r="CX7" i="14"/>
  <c r="DC67" i="21"/>
  <c r="DC66" i="21"/>
  <c r="BG90" i="3"/>
  <c r="DC53" i="21"/>
  <c r="DD52" i="21"/>
  <c r="DG196" i="16"/>
  <c r="DG195" i="16" s="1"/>
  <c r="DG198" i="14"/>
  <c r="DG196" i="14" s="1"/>
  <c r="DG195" i="14" s="1"/>
  <c r="DB57" i="21"/>
  <c r="DB56" i="21"/>
  <c r="CZ185" i="15"/>
  <c r="CZ65" i="15"/>
  <c r="CZ203" i="14"/>
  <c r="CZ185" i="14" s="1"/>
  <c r="DA203" i="15"/>
  <c r="DA205" i="14"/>
  <c r="DA203" i="14" s="1"/>
  <c r="DA185" i="14" s="1"/>
  <c r="DF196" i="14"/>
  <c r="DF195" i="14" s="1"/>
  <c r="CX183" i="15"/>
  <c r="CX7" i="15"/>
  <c r="CT208" i="14" l="1"/>
  <c r="CU208" i="15"/>
  <c r="CX50" i="21"/>
  <c r="BF85" i="3"/>
  <c r="CY34" i="14"/>
  <c r="CY183" i="14" s="1"/>
  <c r="CY211" i="14" s="1"/>
  <c r="DF3" i="23" s="1"/>
  <c r="AN24" i="13"/>
  <c r="AN20" i="13" s="1"/>
  <c r="AN58" i="13" s="1"/>
  <c r="AN59" i="13" s="1"/>
  <c r="AN89" i="13" s="1"/>
  <c r="DH80" i="21"/>
  <c r="DH79" i="21"/>
  <c r="DI198" i="16"/>
  <c r="DI82" i="21"/>
  <c r="DI75" i="21"/>
  <c r="DJ84" i="21"/>
  <c r="DI74" i="21"/>
  <c r="DI76" i="21" s="1"/>
  <c r="CY7" i="15"/>
  <c r="CY183" i="15"/>
  <c r="DC57" i="21"/>
  <c r="DC56" i="21"/>
  <c r="DH89" i="21"/>
  <c r="DH90" i="21"/>
  <c r="DC69" i="21"/>
  <c r="DC205" i="15" s="1"/>
  <c r="DC63" i="21"/>
  <c r="DH196" i="16"/>
  <c r="DH195" i="16" s="1"/>
  <c r="DH198" i="14"/>
  <c r="DB203" i="15"/>
  <c r="DB205" i="14"/>
  <c r="BG91" i="3"/>
  <c r="DD67" i="21"/>
  <c r="DD66" i="21"/>
  <c r="DD53" i="21"/>
  <c r="DE52" i="21"/>
  <c r="CY7" i="14"/>
  <c r="DA185" i="15"/>
  <c r="DA65" i="15"/>
  <c r="DG86" i="21"/>
  <c r="DG92" i="21"/>
  <c r="DG205" i="16" s="1"/>
  <c r="DG203" i="16" s="1"/>
  <c r="DG185" i="16" s="1"/>
  <c r="DG7" i="16" s="1"/>
  <c r="DG208" i="16" s="1"/>
  <c r="CZ64" i="15"/>
  <c r="CZ34" i="15" s="1"/>
  <c r="CZ65" i="14"/>
  <c r="CZ64" i="14" s="1"/>
  <c r="CU208" i="14" l="1"/>
  <c r="CV208" i="15"/>
  <c r="CV208" i="14" s="1"/>
  <c r="AM92" i="13" s="1"/>
  <c r="AM95" i="13" s="1"/>
  <c r="CY50" i="21"/>
  <c r="BF86" i="3"/>
  <c r="AN61" i="13"/>
  <c r="BG92" i="3"/>
  <c r="DE66" i="21"/>
  <c r="DE67" i="21"/>
  <c r="DF52" i="21"/>
  <c r="DE53" i="21"/>
  <c r="DI80" i="21"/>
  <c r="DI79" i="21"/>
  <c r="DJ82" i="21"/>
  <c r="DJ198" i="16"/>
  <c r="DJ75" i="21"/>
  <c r="DJ74" i="21"/>
  <c r="DJ76" i="21" s="1"/>
  <c r="DK84" i="21"/>
  <c r="DH86" i="21"/>
  <c r="DH92" i="21"/>
  <c r="DH205" i="16" s="1"/>
  <c r="DH203" i="16" s="1"/>
  <c r="DH185" i="16" s="1"/>
  <c r="DH7" i="16" s="1"/>
  <c r="DH208" i="16" s="1"/>
  <c r="DI90" i="21"/>
  <c r="DI89" i="21"/>
  <c r="DB203" i="14"/>
  <c r="DB185" i="14" s="1"/>
  <c r="AO54" i="13"/>
  <c r="AO52" i="13" s="1"/>
  <c r="AO51" i="13" s="1"/>
  <c r="DI196" i="16"/>
  <c r="DI195" i="16" s="1"/>
  <c r="DI198" i="14"/>
  <c r="DI196" i="14" s="1"/>
  <c r="DI195" i="14" s="1"/>
  <c r="DD63" i="21"/>
  <c r="DD69" i="21"/>
  <c r="DD205" i="15" s="1"/>
  <c r="DB185" i="15"/>
  <c r="DB65" i="15"/>
  <c r="DD57" i="21"/>
  <c r="DD56" i="21"/>
  <c r="CZ34" i="14"/>
  <c r="DH196" i="14"/>
  <c r="DH195" i="14" s="1"/>
  <c r="AQ75" i="13"/>
  <c r="CZ183" i="15"/>
  <c r="CZ7" i="15"/>
  <c r="DA64" i="15"/>
  <c r="DA34" i="15" s="1"/>
  <c r="DA65" i="14"/>
  <c r="DA64" i="14" s="1"/>
  <c r="DA34" i="14" s="1"/>
  <c r="DC205" i="14"/>
  <c r="DC203" i="15"/>
  <c r="CW208" i="15" l="1"/>
  <c r="CZ50" i="21"/>
  <c r="BF87" i="3"/>
  <c r="AQ73" i="13"/>
  <c r="I75" i="13"/>
  <c r="K75" i="13" s="1"/>
  <c r="K73" i="13" s="1"/>
  <c r="DI86" i="21"/>
  <c r="DI92" i="21"/>
  <c r="DI205" i="16" s="1"/>
  <c r="DI203" i="16" s="1"/>
  <c r="DI185" i="16" s="1"/>
  <c r="DI7" i="16" s="1"/>
  <c r="DI208" i="16" s="1"/>
  <c r="CZ7" i="14"/>
  <c r="CZ183" i="14"/>
  <c r="CZ211" i="14" s="1"/>
  <c r="DG3" i="23" s="1"/>
  <c r="DK198" i="16"/>
  <c r="DK82" i="21"/>
  <c r="DK75" i="21"/>
  <c r="DK74" i="21"/>
  <c r="DL84" i="21"/>
  <c r="DJ80" i="21"/>
  <c r="DJ79" i="21"/>
  <c r="DJ89" i="21"/>
  <c r="DJ90" i="21"/>
  <c r="DB64" i="15"/>
  <c r="DB34" i="15" s="1"/>
  <c r="DB65" i="14"/>
  <c r="DB64" i="14" s="1"/>
  <c r="DJ196" i="16"/>
  <c r="DJ195" i="16" s="1"/>
  <c r="DJ198" i="14"/>
  <c r="DJ196" i="14" s="1"/>
  <c r="DJ195" i="14" s="1"/>
  <c r="DD205" i="14"/>
  <c r="DD203" i="14" s="1"/>
  <c r="DD185" i="14" s="1"/>
  <c r="DD203" i="15"/>
  <c r="DC185" i="15"/>
  <c r="DC65" i="15"/>
  <c r="DE57" i="21"/>
  <c r="DE56" i="21"/>
  <c r="DC203" i="14"/>
  <c r="DC185" i="14" s="1"/>
  <c r="DF66" i="21"/>
  <c r="DF67" i="21"/>
  <c r="BG93" i="3"/>
  <c r="DG52" i="21"/>
  <c r="DF53" i="21"/>
  <c r="DA183" i="14"/>
  <c r="DA211" i="14" s="1"/>
  <c r="DH3" i="23" s="1"/>
  <c r="DA7" i="14"/>
  <c r="DA183" i="15"/>
  <c r="DA7" i="15"/>
  <c r="DE63" i="21"/>
  <c r="DE69" i="21"/>
  <c r="DE205" i="15" s="1"/>
  <c r="CW208" i="14" l="1"/>
  <c r="CX208" i="15"/>
  <c r="CX208" i="14" s="1"/>
  <c r="DK76" i="21"/>
  <c r="DA50" i="21"/>
  <c r="BF88" i="3"/>
  <c r="DB34" i="14"/>
  <c r="AO24" i="13"/>
  <c r="AO20" i="13" s="1"/>
  <c r="AO58" i="13" s="1"/>
  <c r="DB183" i="15"/>
  <c r="DB7" i="15"/>
  <c r="DF63" i="21"/>
  <c r="DF69" i="21"/>
  <c r="DF205" i="15" s="1"/>
  <c r="DJ92" i="21"/>
  <c r="DJ205" i="16" s="1"/>
  <c r="DJ203" i="16" s="1"/>
  <c r="DJ185" i="16" s="1"/>
  <c r="DJ7" i="16" s="1"/>
  <c r="DJ208" i="16" s="1"/>
  <c r="DJ86" i="21"/>
  <c r="DL198" i="16"/>
  <c r="DL82" i="21"/>
  <c r="DL75" i="21"/>
  <c r="DL74" i="21"/>
  <c r="DM84" i="21"/>
  <c r="DK79" i="21"/>
  <c r="P79" i="21" s="1"/>
  <c r="DK80" i="21"/>
  <c r="P80" i="21" s="1"/>
  <c r="DC64" i="15"/>
  <c r="DC34" i="15" s="1"/>
  <c r="DC65" i="14"/>
  <c r="DC64" i="14" s="1"/>
  <c r="DK90" i="21"/>
  <c r="DK89" i="21"/>
  <c r="DE203" i="15"/>
  <c r="DE205" i="14"/>
  <c r="DD185" i="15"/>
  <c r="DD65" i="15"/>
  <c r="DK196" i="16"/>
  <c r="DK195" i="16" s="1"/>
  <c r="DK198" i="14"/>
  <c r="DK196" i="14" s="1"/>
  <c r="DK195" i="14" s="1"/>
  <c r="DF57" i="21"/>
  <c r="DF56" i="21"/>
  <c r="K72" i="13"/>
  <c r="K86" i="13" s="1"/>
  <c r="K87" i="13"/>
  <c r="DG66" i="21"/>
  <c r="BG94" i="3"/>
  <c r="DG67" i="21"/>
  <c r="DH52" i="21"/>
  <c r="DG53" i="21"/>
  <c r="DB183" i="14"/>
  <c r="DB211" i="14" s="1"/>
  <c r="DI3" i="23" s="1"/>
  <c r="DB7" i="14"/>
  <c r="AQ72" i="13"/>
  <c r="AQ86" i="13" s="1"/>
  <c r="AQ87" i="13" s="1"/>
  <c r="I87" i="13" s="1"/>
  <c r="I73" i="13"/>
  <c r="I72" i="13" s="1"/>
  <c r="I86" i="13" s="1"/>
  <c r="CY208" i="15" l="1"/>
  <c r="DB50" i="21"/>
  <c r="BF89" i="3"/>
  <c r="AO61" i="13"/>
  <c r="AO59" i="13"/>
  <c r="AO89" i="13" s="1"/>
  <c r="DL76" i="21"/>
  <c r="DL80" i="21" s="1"/>
  <c r="DC34" i="14"/>
  <c r="DG69" i="21"/>
  <c r="DG205" i="15" s="1"/>
  <c r="DG63" i="21"/>
  <c r="DC183" i="15"/>
  <c r="DC7" i="15"/>
  <c r="DM198" i="16"/>
  <c r="DM82" i="21"/>
  <c r="DM75" i="21"/>
  <c r="DN84" i="21"/>
  <c r="DM74" i="21"/>
  <c r="DL89" i="21"/>
  <c r="DL90" i="21"/>
  <c r="DL196" i="16"/>
  <c r="DL195" i="16" s="1"/>
  <c r="DL198" i="14"/>
  <c r="DL196" i="14" s="1"/>
  <c r="DL195" i="14" s="1"/>
  <c r="DD65" i="14"/>
  <c r="DD64" i="14" s="1"/>
  <c r="DD34" i="14" s="1"/>
  <c r="DD64" i="15"/>
  <c r="DD34" i="15" s="1"/>
  <c r="DF203" i="15"/>
  <c r="DF205" i="14"/>
  <c r="DE203" i="14"/>
  <c r="DE185" i="14" s="1"/>
  <c r="AP54" i="13"/>
  <c r="AP52" i="13" s="1"/>
  <c r="AP51" i="13" s="1"/>
  <c r="DG57" i="21"/>
  <c r="DG56" i="21"/>
  <c r="DE185" i="15"/>
  <c r="DE65" i="15"/>
  <c r="DH67" i="21"/>
  <c r="DH66" i="21"/>
  <c r="BG95" i="3"/>
  <c r="DH53" i="21"/>
  <c r="DI52" i="21"/>
  <c r="DK86" i="21"/>
  <c r="DK92" i="21"/>
  <c r="DK205" i="16" s="1"/>
  <c r="DK203" i="16" s="1"/>
  <c r="DK185" i="16" s="1"/>
  <c r="DK7" i="16" s="1"/>
  <c r="DK208" i="16" s="1"/>
  <c r="DM76" i="21" l="1"/>
  <c r="CY208" i="14"/>
  <c r="AN92" i="13" s="1"/>
  <c r="AN95" i="13" s="1"/>
  <c r="CZ208" i="15"/>
  <c r="DL79" i="21"/>
  <c r="DC50" i="21"/>
  <c r="BF90" i="3"/>
  <c r="DH69" i="21"/>
  <c r="DH205" i="15" s="1"/>
  <c r="DH63" i="21"/>
  <c r="DL86" i="21"/>
  <c r="DL92" i="21"/>
  <c r="DL205" i="16" s="1"/>
  <c r="DL203" i="16" s="1"/>
  <c r="DL185" i="16" s="1"/>
  <c r="DL7" i="16" s="1"/>
  <c r="DL208" i="16" s="1"/>
  <c r="DE64" i="15"/>
  <c r="DE34" i="15" s="1"/>
  <c r="DE65" i="14"/>
  <c r="DE64" i="14" s="1"/>
  <c r="DM80" i="21"/>
  <c r="DM79" i="21"/>
  <c r="DI66" i="21"/>
  <c r="BG96" i="3"/>
  <c r="DI67" i="21"/>
  <c r="DJ52" i="21"/>
  <c r="DI53" i="21"/>
  <c r="DN82" i="21"/>
  <c r="DN198" i="16"/>
  <c r="DN75" i="21"/>
  <c r="DN74" i="21"/>
  <c r="DO84" i="21"/>
  <c r="DM90" i="21"/>
  <c r="DM89" i="21"/>
  <c r="DM196" i="16"/>
  <c r="DM195" i="16" s="1"/>
  <c r="DM198" i="14"/>
  <c r="DM196" i="14" s="1"/>
  <c r="DM195" i="14" s="1"/>
  <c r="DF203" i="14"/>
  <c r="DF185" i="14" s="1"/>
  <c r="DH57" i="21"/>
  <c r="DH56" i="21"/>
  <c r="DF185" i="15"/>
  <c r="DF65" i="15"/>
  <c r="DD183" i="15"/>
  <c r="DD7" i="15"/>
  <c r="DG203" i="15"/>
  <c r="DG205" i="14"/>
  <c r="DG203" i="14" s="1"/>
  <c r="DG185" i="14" s="1"/>
  <c r="DD183" i="14"/>
  <c r="DD211" i="14" s="1"/>
  <c r="DK3" i="23" s="1"/>
  <c r="DD7" i="14"/>
  <c r="DC183" i="14"/>
  <c r="DC211" i="14" s="1"/>
  <c r="DJ3" i="23" s="1"/>
  <c r="DC7" i="14"/>
  <c r="CZ208" i="14" l="1"/>
  <c r="DA208" i="15"/>
  <c r="DE34" i="14"/>
  <c r="AP24" i="13"/>
  <c r="AP20" i="13" s="1"/>
  <c r="AP58" i="13" s="1"/>
  <c r="AP61" i="13" s="1"/>
  <c r="DD50" i="21"/>
  <c r="BF91" i="3"/>
  <c r="DI57" i="21"/>
  <c r="DI56" i="21"/>
  <c r="DN89" i="21"/>
  <c r="DN90" i="21"/>
  <c r="DJ66" i="21"/>
  <c r="DJ67" i="21"/>
  <c r="BG97" i="3"/>
  <c r="DK52" i="21"/>
  <c r="DJ53" i="21"/>
  <c r="DF65" i="14"/>
  <c r="DF64" i="14" s="1"/>
  <c r="DF64" i="15"/>
  <c r="DF34" i="15" s="1"/>
  <c r="DI63" i="21"/>
  <c r="DI69" i="21"/>
  <c r="DI205" i="15" s="1"/>
  <c r="DN196" i="16"/>
  <c r="DN195" i="16" s="1"/>
  <c r="DN198" i="14"/>
  <c r="DN196" i="14" s="1"/>
  <c r="DN195" i="14" s="1"/>
  <c r="DE183" i="14"/>
  <c r="DE211" i="14" s="1"/>
  <c r="DL3" i="23" s="1"/>
  <c r="DE7" i="14"/>
  <c r="DE183" i="15"/>
  <c r="DE7" i="15"/>
  <c r="DG185" i="15"/>
  <c r="DG65" i="15"/>
  <c r="DM92" i="21"/>
  <c r="DM205" i="16" s="1"/>
  <c r="DM203" i="16" s="1"/>
  <c r="DM185" i="16" s="1"/>
  <c r="DM7" i="16" s="1"/>
  <c r="DM208" i="16" s="1"/>
  <c r="DM86" i="21"/>
  <c r="DO82" i="21"/>
  <c r="DO198" i="16"/>
  <c r="DO75" i="21"/>
  <c r="P84" i="21"/>
  <c r="DO74" i="21"/>
  <c r="DN76" i="21"/>
  <c r="DH203" i="15"/>
  <c r="DH205" i="14"/>
  <c r="DA208" i="14" l="1"/>
  <c r="DB208" i="15"/>
  <c r="DB208" i="14" s="1"/>
  <c r="AO92" i="13" s="1"/>
  <c r="AO95" i="13" s="1"/>
  <c r="AP59" i="13"/>
  <c r="AP89" i="13" s="1"/>
  <c r="DE50" i="21"/>
  <c r="BF92" i="3"/>
  <c r="DI205" i="14"/>
  <c r="DI203" i="14" s="1"/>
  <c r="DI185" i="14" s="1"/>
  <c r="DI203" i="15"/>
  <c r="DF183" i="15"/>
  <c r="DF7" i="15"/>
  <c r="DF34" i="14"/>
  <c r="DK66" i="21"/>
  <c r="BG98" i="3"/>
  <c r="DK67" i="21"/>
  <c r="DL52" i="21"/>
  <c r="DK53" i="21"/>
  <c r="DJ57" i="21"/>
  <c r="DJ56" i="21"/>
  <c r="DJ69" i="21"/>
  <c r="DJ205" i="15" s="1"/>
  <c r="DJ63" i="21"/>
  <c r="DG65" i="14"/>
  <c r="DG64" i="14" s="1"/>
  <c r="DG34" i="14" s="1"/>
  <c r="DG64" i="15"/>
  <c r="DG34" i="15" s="1"/>
  <c r="R84" i="21"/>
  <c r="R82" i="21" s="1"/>
  <c r="P82" i="21"/>
  <c r="DH203" i="14"/>
  <c r="DH185" i="14" s="1"/>
  <c r="AQ54" i="13"/>
  <c r="DN86" i="21"/>
  <c r="DN92" i="21"/>
  <c r="DN205" i="16" s="1"/>
  <c r="DN203" i="16" s="1"/>
  <c r="DN185" i="16" s="1"/>
  <c r="DN7" i="16" s="1"/>
  <c r="DN208" i="16" s="1"/>
  <c r="DO196" i="16"/>
  <c r="DO195" i="16" s="1"/>
  <c r="P198" i="16"/>
  <c r="DO198" i="14"/>
  <c r="DH185" i="15"/>
  <c r="DH65" i="15"/>
  <c r="DO76" i="21"/>
  <c r="P74" i="21"/>
  <c r="R74" i="21" s="1"/>
  <c r="DO89" i="21"/>
  <c r="DO90" i="21"/>
  <c r="P90" i="21" s="1"/>
  <c r="R90" i="21" s="1"/>
  <c r="P77" i="21"/>
  <c r="DN79" i="21"/>
  <c r="DN80" i="21"/>
  <c r="DC208" i="15" l="1"/>
  <c r="DF50" i="21"/>
  <c r="BF93" i="3"/>
  <c r="DJ203" i="15"/>
  <c r="DJ205" i="14"/>
  <c r="DJ203" i="14" s="1"/>
  <c r="DJ185" i="14" s="1"/>
  <c r="DK57" i="21"/>
  <c r="P57" i="21" s="1"/>
  <c r="DK56" i="21"/>
  <c r="P56" i="21" s="1"/>
  <c r="DH64" i="15"/>
  <c r="DH34" i="15" s="1"/>
  <c r="DH65" i="14"/>
  <c r="DH64" i="14" s="1"/>
  <c r="DO196" i="14"/>
  <c r="DO195" i="14" s="1"/>
  <c r="P198" i="14"/>
  <c r="DL66" i="21"/>
  <c r="DL67" i="21"/>
  <c r="BG99" i="3"/>
  <c r="DM52" i="21"/>
  <c r="DL53" i="21"/>
  <c r="DO80" i="21"/>
  <c r="R80" i="21" s="1"/>
  <c r="DO79" i="21"/>
  <c r="R79" i="21" s="1"/>
  <c r="R198" i="16"/>
  <c r="R196" i="16" s="1"/>
  <c r="R195" i="16" s="1"/>
  <c r="P196" i="16"/>
  <c r="P195" i="16" s="1"/>
  <c r="DK63" i="21"/>
  <c r="DK69" i="21"/>
  <c r="DK205" i="15" s="1"/>
  <c r="DO86" i="21"/>
  <c r="P86" i="21" s="1"/>
  <c r="R86" i="21" s="1"/>
  <c r="DO92" i="21"/>
  <c r="P89" i="21"/>
  <c r="R89" i="21" s="1"/>
  <c r="AQ52" i="13"/>
  <c r="AQ51" i="13" s="1"/>
  <c r="I54" i="13"/>
  <c r="DF7" i="14"/>
  <c r="DF183" i="14"/>
  <c r="DF211" i="14" s="1"/>
  <c r="DM3" i="23" s="1"/>
  <c r="DG183" i="15"/>
  <c r="DG7" i="15"/>
  <c r="DI185" i="15"/>
  <c r="DI65" i="15"/>
  <c r="DG183" i="14"/>
  <c r="DG211" i="14" s="1"/>
  <c r="DN3" i="23" s="1"/>
  <c r="DG7" i="14"/>
  <c r="DC208" i="14" l="1"/>
  <c r="DD208" i="15"/>
  <c r="DD208" i="14" s="1"/>
  <c r="DH34" i="14"/>
  <c r="AQ24" i="13"/>
  <c r="DG50" i="21"/>
  <c r="BF94" i="3"/>
  <c r="DL69" i="21"/>
  <c r="DL205" i="15" s="1"/>
  <c r="DL63" i="21"/>
  <c r="K54" i="13"/>
  <c r="K52" i="13" s="1"/>
  <c r="K51" i="13" s="1"/>
  <c r="I52" i="13"/>
  <c r="R198" i="14"/>
  <c r="R196" i="14" s="1"/>
  <c r="R195" i="14" s="1"/>
  <c r="P196" i="14"/>
  <c r="P195" i="14" s="1"/>
  <c r="DH7" i="14"/>
  <c r="DH183" i="14"/>
  <c r="DH211" i="14" s="1"/>
  <c r="DO3" i="23" s="1"/>
  <c r="DI64" i="15"/>
  <c r="DI34" i="15" s="1"/>
  <c r="DI65" i="14"/>
  <c r="DI64" i="14" s="1"/>
  <c r="DI34" i="14" s="1"/>
  <c r="DH7" i="15"/>
  <c r="DH183" i="15"/>
  <c r="DL57" i="21"/>
  <c r="DL56" i="21"/>
  <c r="DK203" i="15"/>
  <c r="DK205" i="14"/>
  <c r="DK203" i="14" s="1"/>
  <c r="DK185" i="14" s="1"/>
  <c r="BG100" i="3"/>
  <c r="DM67" i="21"/>
  <c r="DM66" i="21"/>
  <c r="DM53" i="21"/>
  <c r="DN52" i="21"/>
  <c r="DO205" i="16"/>
  <c r="P92" i="21"/>
  <c r="R92" i="21" s="1"/>
  <c r="DJ185" i="15"/>
  <c r="DJ65" i="15"/>
  <c r="DE208" i="15" l="1"/>
  <c r="DH50" i="21"/>
  <c r="BF95" i="3"/>
  <c r="AQ20" i="13"/>
  <c r="AQ58" i="13" s="1"/>
  <c r="I24" i="13"/>
  <c r="DI183" i="14"/>
  <c r="DI211" i="14" s="1"/>
  <c r="DP3" i="23" s="1"/>
  <c r="DI7" i="14"/>
  <c r="DI183" i="15"/>
  <c r="DI7" i="15"/>
  <c r="DM57" i="21"/>
  <c r="DM56" i="21"/>
  <c r="DM69" i="21"/>
  <c r="DM205" i="15" s="1"/>
  <c r="DM63" i="21"/>
  <c r="DJ65" i="14"/>
  <c r="DJ64" i="14" s="1"/>
  <c r="DJ34" i="14" s="1"/>
  <c r="DJ64" i="15"/>
  <c r="DJ34" i="15" s="1"/>
  <c r="I51" i="13"/>
  <c r="C22" i="3"/>
  <c r="C15" i="10"/>
  <c r="DO203" i="16"/>
  <c r="DO185" i="16" s="1"/>
  <c r="DO7" i="16" s="1"/>
  <c r="P205" i="16"/>
  <c r="DK185" i="15"/>
  <c r="DK65" i="15"/>
  <c r="BG101" i="3"/>
  <c r="DN66" i="21"/>
  <c r="DN67" i="21"/>
  <c r="DO52" i="21"/>
  <c r="DN53" i="21"/>
  <c r="DL203" i="15"/>
  <c r="DL205" i="14"/>
  <c r="DL203" i="14" s="1"/>
  <c r="DL185" i="14" s="1"/>
  <c r="DE208" i="14" l="1"/>
  <c r="AP92" i="13" s="1"/>
  <c r="AP95" i="13" s="1"/>
  <c r="DF208" i="15"/>
  <c r="C23" i="3"/>
  <c r="K24" i="13"/>
  <c r="K20" i="13" s="1"/>
  <c r="K58" i="13" s="1"/>
  <c r="I20" i="13"/>
  <c r="C10" i="10" s="1"/>
  <c r="C13" i="10" s="1"/>
  <c r="AQ61" i="13"/>
  <c r="AQ59" i="13"/>
  <c r="DI50" i="21"/>
  <c r="BF96" i="3"/>
  <c r="DJ183" i="14"/>
  <c r="DJ211" i="14" s="1"/>
  <c r="DQ3" i="23" s="1"/>
  <c r="DJ7" i="14"/>
  <c r="DN57" i="21"/>
  <c r="DN56" i="21"/>
  <c r="DM205" i="14"/>
  <c r="DM203" i="14" s="1"/>
  <c r="DM185" i="14" s="1"/>
  <c r="DM203" i="15"/>
  <c r="D22" i="3"/>
  <c r="E22" i="3"/>
  <c r="E8" i="26"/>
  <c r="M23" i="1"/>
  <c r="C13" i="3"/>
  <c r="DO67" i="21"/>
  <c r="P67" i="21" s="1"/>
  <c r="R67" i="21" s="1"/>
  <c r="BG102" i="3"/>
  <c r="DO66" i="21"/>
  <c r="P54" i="21"/>
  <c r="DO53" i="21"/>
  <c r="DN63" i="21"/>
  <c r="DN69" i="21"/>
  <c r="DN205" i="15" s="1"/>
  <c r="DK64" i="15"/>
  <c r="DK34" i="15" s="1"/>
  <c r="DK65" i="14"/>
  <c r="DK64" i="14" s="1"/>
  <c r="DK34" i="14" s="1"/>
  <c r="C17" i="10"/>
  <c r="C19" i="10"/>
  <c r="DJ183" i="15"/>
  <c r="DJ7" i="15"/>
  <c r="R205" i="16"/>
  <c r="R203" i="16" s="1"/>
  <c r="R185" i="16" s="1"/>
  <c r="R7" i="16" s="1"/>
  <c r="P203" i="16"/>
  <c r="P185" i="16" s="1"/>
  <c r="P7" i="16" s="1"/>
  <c r="DO208" i="16"/>
  <c r="DL185" i="15"/>
  <c r="DL65" i="15"/>
  <c r="I58" i="13" l="1"/>
  <c r="I61" i="13" s="1"/>
  <c r="DF208" i="14"/>
  <c r="DG208" i="15"/>
  <c r="DG208" i="14" s="1"/>
  <c r="AQ89" i="13"/>
  <c r="I59" i="13"/>
  <c r="K61" i="13"/>
  <c r="K59" i="13"/>
  <c r="DJ50" i="21"/>
  <c r="BF97" i="3"/>
  <c r="D23" i="3"/>
  <c r="E9" i="26"/>
  <c r="E23" i="3"/>
  <c r="DP208" i="16"/>
  <c r="DQ208" i="16" s="1"/>
  <c r="DR208" i="16" s="1"/>
  <c r="DO69" i="21"/>
  <c r="DO63" i="21"/>
  <c r="P63" i="21" s="1"/>
  <c r="P66" i="21"/>
  <c r="R66" i="21" s="1"/>
  <c r="DO56" i="21"/>
  <c r="R56" i="21" s="1"/>
  <c r="DO57" i="21"/>
  <c r="R57" i="21" s="1"/>
  <c r="D13" i="3"/>
  <c r="F22" i="1" s="1"/>
  <c r="C24" i="3"/>
  <c r="E13" i="3"/>
  <c r="DM185" i="15"/>
  <c r="DM65" i="15"/>
  <c r="B12" i="9"/>
  <c r="C18" i="10"/>
  <c r="DK183" i="14"/>
  <c r="DK211" i="14" s="1"/>
  <c r="DR3" i="23" s="1"/>
  <c r="DK7" i="14"/>
  <c r="DK183" i="15"/>
  <c r="DK7" i="15"/>
  <c r="DN205" i="14"/>
  <c r="DN203" i="14" s="1"/>
  <c r="DN185" i="14" s="1"/>
  <c r="DN203" i="15"/>
  <c r="DL65" i="14"/>
  <c r="DL64" i="14" s="1"/>
  <c r="DL34" i="14" s="1"/>
  <c r="DL64" i="15"/>
  <c r="DL34" i="15" s="1"/>
  <c r="DH208" i="15" l="1"/>
  <c r="DK50" i="21"/>
  <c r="BF98" i="3"/>
  <c r="C27" i="3"/>
  <c r="J6" i="1" s="1"/>
  <c r="D24" i="3"/>
  <c r="E24" i="3"/>
  <c r="G6" i="1"/>
  <c r="E54" i="1"/>
  <c r="C31" i="8"/>
  <c r="C20" i="10"/>
  <c r="C30" i="3"/>
  <c r="DS208" i="16"/>
  <c r="DL183" i="15"/>
  <c r="DL7" i="15"/>
  <c r="R63" i="21"/>
  <c r="C30" i="10"/>
  <c r="C31" i="10" s="1"/>
  <c r="DM65" i="14"/>
  <c r="DM64" i="14" s="1"/>
  <c r="DM34" i="14" s="1"/>
  <c r="DM64" i="15"/>
  <c r="DM34" i="15" s="1"/>
  <c r="DO205" i="15"/>
  <c r="P69" i="21"/>
  <c r="R69" i="21" s="1"/>
  <c r="DL183" i="14"/>
  <c r="DL211" i="14" s="1"/>
  <c r="DS3" i="23" s="1"/>
  <c r="DL7" i="14"/>
  <c r="DN185" i="15"/>
  <c r="DN65" i="15"/>
  <c r="DH208" i="14" l="1"/>
  <c r="AQ92" i="13" s="1"/>
  <c r="DI208" i="15"/>
  <c r="DI208" i="14" s="1"/>
  <c r="DL50" i="21"/>
  <c r="BF99" i="3"/>
  <c r="DN64" i="15"/>
  <c r="DN34" i="15" s="1"/>
  <c r="DN65" i="14"/>
  <c r="DN64" i="14" s="1"/>
  <c r="DN34" i="14" s="1"/>
  <c r="C16" i="8"/>
  <c r="D11" i="1"/>
  <c r="DO205" i="14"/>
  <c r="DO203" i="15"/>
  <c r="P205" i="15"/>
  <c r="DM183" i="15"/>
  <c r="DM7" i="15"/>
  <c r="DM7" i="14"/>
  <c r="DM183" i="14"/>
  <c r="DM211" i="14" s="1"/>
  <c r="DT3" i="23" s="1"/>
  <c r="DT208" i="16"/>
  <c r="AQ95" i="13" l="1"/>
  <c r="I95" i="13" s="1"/>
  <c r="C28" i="3" s="1"/>
  <c r="A11" i="1" s="1"/>
  <c r="I92" i="13"/>
  <c r="I96" i="13"/>
  <c r="C29" i="3" s="1"/>
  <c r="M6" i="1" s="1"/>
  <c r="DJ208" i="15"/>
  <c r="DJ208" i="14" s="1"/>
  <c r="DM50" i="21"/>
  <c r="BF100" i="3"/>
  <c r="DO185" i="15"/>
  <c r="DO65" i="15"/>
  <c r="DP65" i="15" s="1"/>
  <c r="DQ65" i="15" s="1"/>
  <c r="DO203" i="14"/>
  <c r="DO185" i="14" s="1"/>
  <c r="P205" i="14"/>
  <c r="DU208" i="16"/>
  <c r="R205" i="15"/>
  <c r="R203" i="15" s="1"/>
  <c r="R185" i="15" s="1"/>
  <c r="P203" i="15"/>
  <c r="P185" i="15" s="1"/>
  <c r="DN7" i="14"/>
  <c r="DN183" i="14"/>
  <c r="DN211" i="14" s="1"/>
  <c r="DU3" i="23" s="1"/>
  <c r="DN183" i="15"/>
  <c r="DN7" i="15"/>
  <c r="DK208" i="15" l="1"/>
  <c r="DR65" i="15"/>
  <c r="DR65" i="14" s="1"/>
  <c r="DR64" i="14" s="1"/>
  <c r="DR34" i="14" s="1"/>
  <c r="DN50" i="21"/>
  <c r="BF101" i="3"/>
  <c r="R205" i="14"/>
  <c r="R203" i="14" s="1"/>
  <c r="R185" i="14" s="1"/>
  <c r="P203" i="14"/>
  <c r="P185" i="14" s="1"/>
  <c r="DP65" i="14"/>
  <c r="DP64" i="14" s="1"/>
  <c r="DP34" i="14" s="1"/>
  <c r="DP64" i="15"/>
  <c r="DP34" i="15" s="1"/>
  <c r="DQ65" i="14"/>
  <c r="DQ64" i="14" s="1"/>
  <c r="DQ34" i="14" s="1"/>
  <c r="DQ64" i="15"/>
  <c r="DQ34" i="15" s="1"/>
  <c r="DO65" i="14"/>
  <c r="DO64" i="14" s="1"/>
  <c r="DO34" i="14" s="1"/>
  <c r="DO64" i="15"/>
  <c r="DO34" i="15" s="1"/>
  <c r="DV208" i="16"/>
  <c r="DK208" i="14" l="1"/>
  <c r="DL208" i="15"/>
  <c r="DR64" i="15"/>
  <c r="DR34" i="15" s="1"/>
  <c r="DS65" i="15"/>
  <c r="DW208" i="16"/>
  <c r="DP183" i="14"/>
  <c r="DP211" i="14" s="1"/>
  <c r="DW3" i="23" s="1"/>
  <c r="DP7" i="14"/>
  <c r="DR183" i="15"/>
  <c r="BF105" i="3" s="1"/>
  <c r="DR7" i="15"/>
  <c r="DX208" i="16"/>
  <c r="DO7" i="15"/>
  <c r="DO183" i="15"/>
  <c r="DO183" i="14"/>
  <c r="DO211" i="14" s="1"/>
  <c r="DV3" i="23" s="1"/>
  <c r="DO7" i="14"/>
  <c r="DQ183" i="15"/>
  <c r="BF104" i="3" s="1"/>
  <c r="DQ7" i="15"/>
  <c r="DQ183" i="14"/>
  <c r="DQ211" i="14" s="1"/>
  <c r="DX3" i="23" s="1"/>
  <c r="DQ7" i="14"/>
  <c r="DR183" i="14"/>
  <c r="DR211" i="14" s="1"/>
  <c r="DY3" i="23" s="1"/>
  <c r="DR7" i="14"/>
  <c r="DP183" i="15"/>
  <c r="BF103" i="3" s="1"/>
  <c r="DP7" i="15"/>
  <c r="DL208" i="14" l="1"/>
  <c r="DM208" i="15"/>
  <c r="DO50" i="21"/>
  <c r="P50" i="21" s="1"/>
  <c r="R50" i="21" s="1"/>
  <c r="BF102" i="3"/>
  <c r="DS64" i="15"/>
  <c r="DS34" i="15" s="1"/>
  <c r="DS65" i="14"/>
  <c r="DS64" i="14" s="1"/>
  <c r="DS34" i="14" s="1"/>
  <c r="DT65" i="15"/>
  <c r="DU65" i="15" s="1"/>
  <c r="DY208" i="16"/>
  <c r="DM208" i="14" l="1"/>
  <c r="DN208" i="15"/>
  <c r="DO208" i="15" s="1"/>
  <c r="DO208" i="14" s="1"/>
  <c r="DU65" i="14"/>
  <c r="DU64" i="14" s="1"/>
  <c r="DU34" i="14" s="1"/>
  <c r="DU64" i="15"/>
  <c r="DU34" i="15" s="1"/>
  <c r="DS183" i="14"/>
  <c r="DS211" i="14" s="1"/>
  <c r="DZ3" i="23" s="1"/>
  <c r="DS7" i="14"/>
  <c r="DS183" i="15"/>
  <c r="BF106" i="3" s="1"/>
  <c r="DS7" i="15"/>
  <c r="DV65" i="15"/>
  <c r="DT64" i="15"/>
  <c r="DT34" i="15" s="1"/>
  <c r="DT65" i="14"/>
  <c r="DT64" i="14" s="1"/>
  <c r="DT34" i="14" s="1"/>
  <c r="DZ208" i="16"/>
  <c r="DN208" i="14" l="1"/>
  <c r="DP208" i="15"/>
  <c r="DT183" i="14"/>
  <c r="DT211" i="14" s="1"/>
  <c r="EA3" i="23" s="1"/>
  <c r="O18" i="23" s="1"/>
  <c r="DT7" i="14"/>
  <c r="DT183" i="15"/>
  <c r="BF107" i="3" s="1"/>
  <c r="DT7" i="15"/>
  <c r="DV64" i="15"/>
  <c r="DV34" i="15" s="1"/>
  <c r="DV65" i="14"/>
  <c r="DV64" i="14" s="1"/>
  <c r="DV34" i="14" s="1"/>
  <c r="DU183" i="15"/>
  <c r="BF108" i="3" s="1"/>
  <c r="DU7" i="15"/>
  <c r="DU183" i="14"/>
  <c r="DU211" i="14" s="1"/>
  <c r="DU7" i="14"/>
  <c r="DW65" i="15"/>
  <c r="DX65" i="15" s="1"/>
  <c r="EA208" i="16"/>
  <c r="DP208" i="14" l="1"/>
  <c r="DQ208" i="15"/>
  <c r="AB18" i="23"/>
  <c r="AD18" i="23"/>
  <c r="X18" i="23"/>
  <c r="AT18" i="23"/>
  <c r="P18" i="23"/>
  <c r="BB18" i="23"/>
  <c r="Z18" i="23"/>
  <c r="DT18" i="23"/>
  <c r="DV18" i="23"/>
  <c r="AH18" i="23"/>
  <c r="R18" i="23"/>
  <c r="AU18" i="23"/>
  <c r="AR18" i="23"/>
  <c r="BE18" i="23"/>
  <c r="G18" i="23"/>
  <c r="S18" i="23"/>
  <c r="AV18" i="23"/>
  <c r="AC18" i="23"/>
  <c r="AP18" i="23"/>
  <c r="AZ18" i="23"/>
  <c r="AI18" i="23"/>
  <c r="M18" i="23"/>
  <c r="AQ18" i="23"/>
  <c r="DS18" i="23"/>
  <c r="BH18" i="23"/>
  <c r="AF18" i="23"/>
  <c r="I18" i="23"/>
  <c r="F3" i="23"/>
  <c r="F18" i="23" s="1"/>
  <c r="AB72" i="23" s="1"/>
  <c r="AB73" i="23" s="1"/>
  <c r="AB71" i="23" s="1"/>
  <c r="AJ18" i="23"/>
  <c r="AJ72" i="23" s="1"/>
  <c r="DX18" i="23"/>
  <c r="DX72" i="23" s="1"/>
  <c r="EA18" i="23"/>
  <c r="AG18" i="23"/>
  <c r="AE18" i="23"/>
  <c r="DZ18" i="23"/>
  <c r="BC18" i="23"/>
  <c r="T18" i="23"/>
  <c r="N18" i="23"/>
  <c r="V18" i="23"/>
  <c r="Q18" i="23"/>
  <c r="AW18" i="23"/>
  <c r="DY18" i="23"/>
  <c r="DW18" i="23"/>
  <c r="AA18" i="23"/>
  <c r="AX18" i="23"/>
  <c r="AX72" i="23" s="1"/>
  <c r="AX73" i="23" s="1"/>
  <c r="AX71" i="23" s="1"/>
  <c r="U18" i="23"/>
  <c r="U72" i="23" s="1"/>
  <c r="BF18" i="23"/>
  <c r="BF72" i="23" s="1"/>
  <c r="Y18" i="23"/>
  <c r="AL18" i="23"/>
  <c r="L18" i="23"/>
  <c r="AS18" i="23"/>
  <c r="BD18" i="23"/>
  <c r="J18" i="23"/>
  <c r="BA18" i="23"/>
  <c r="AO18" i="23"/>
  <c r="AK18" i="23"/>
  <c r="AN18" i="23"/>
  <c r="AY18" i="23"/>
  <c r="AY72" i="23" s="1"/>
  <c r="AY73" i="23" s="1"/>
  <c r="AY71" i="23" s="1"/>
  <c r="H18" i="23"/>
  <c r="H72" i="23" s="1"/>
  <c r="BI18" i="23"/>
  <c r="BI72" i="23" s="1"/>
  <c r="DU18" i="23"/>
  <c r="DU72" i="23" s="1"/>
  <c r="AM18" i="23"/>
  <c r="AM72" i="23" s="1"/>
  <c r="W18" i="23"/>
  <c r="W72" i="23" s="1"/>
  <c r="K18" i="23"/>
  <c r="DX64" i="15"/>
  <c r="DX34" i="15" s="1"/>
  <c r="DX65" i="14"/>
  <c r="DX64" i="14" s="1"/>
  <c r="DX34" i="14" s="1"/>
  <c r="DY65" i="15"/>
  <c r="D32" i="23"/>
  <c r="DV7" i="14"/>
  <c r="DV183" i="14"/>
  <c r="DV211" i="14" s="1"/>
  <c r="DW65" i="14"/>
  <c r="DW64" i="14" s="1"/>
  <c r="DW34" i="14" s="1"/>
  <c r="DW64" i="15"/>
  <c r="DW34" i="15" s="1"/>
  <c r="DV7" i="15"/>
  <c r="DV183" i="15"/>
  <c r="BF109" i="3" s="1"/>
  <c r="AD72" i="23"/>
  <c r="AT72" i="23"/>
  <c r="BS18" i="23"/>
  <c r="BS72" i="23" s="1"/>
  <c r="BR18" i="23"/>
  <c r="BR72" i="23" s="1"/>
  <c r="BM18" i="23"/>
  <c r="BM72" i="23" s="1"/>
  <c r="BK18" i="23"/>
  <c r="BK72" i="23" s="1"/>
  <c r="BN18" i="23"/>
  <c r="BN72" i="23" s="1"/>
  <c r="BV18" i="23"/>
  <c r="BV72" i="23" s="1"/>
  <c r="BQ18" i="23"/>
  <c r="BQ72" i="23" s="1"/>
  <c r="BG18" i="23"/>
  <c r="BG72" i="23" s="1"/>
  <c r="BO18" i="23"/>
  <c r="BO72" i="23" s="1"/>
  <c r="BU18" i="23"/>
  <c r="BU72" i="23" s="1"/>
  <c r="BL18" i="23"/>
  <c r="BL72" i="23" s="1"/>
  <c r="BT18" i="23"/>
  <c r="BT72" i="23" s="1"/>
  <c r="BJ18" i="23"/>
  <c r="BJ72" i="23" s="1"/>
  <c r="BP18" i="23"/>
  <c r="BP72" i="23" s="1"/>
  <c r="BX18" i="23"/>
  <c r="BX72" i="23" s="1"/>
  <c r="BW18" i="23"/>
  <c r="BW72" i="23" s="1"/>
  <c r="BY18" i="23"/>
  <c r="BY72" i="23" s="1"/>
  <c r="CA18" i="23"/>
  <c r="CA72" i="23" s="1"/>
  <c r="CB18" i="23"/>
  <c r="CB72" i="23" s="1"/>
  <c r="BZ18" i="23"/>
  <c r="BZ72" i="23" s="1"/>
  <c r="CD18" i="23"/>
  <c r="CD72" i="23" s="1"/>
  <c r="CC18" i="23"/>
  <c r="CC72" i="23" s="1"/>
  <c r="CG18" i="23"/>
  <c r="CG72" i="23" s="1"/>
  <c r="CE18" i="23"/>
  <c r="CE72" i="23" s="1"/>
  <c r="CF18" i="23"/>
  <c r="CF72" i="23" s="1"/>
  <c r="CH18" i="23"/>
  <c r="CH72" i="23" s="1"/>
  <c r="CM18" i="23"/>
  <c r="CM72" i="23" s="1"/>
  <c r="CJ18" i="23"/>
  <c r="CJ72" i="23" s="1"/>
  <c r="CK18" i="23"/>
  <c r="CK72" i="23" s="1"/>
  <c r="CI18" i="23"/>
  <c r="CI72" i="23" s="1"/>
  <c r="CN18" i="23"/>
  <c r="CN72" i="23" s="1"/>
  <c r="CO18" i="23"/>
  <c r="CO72" i="23" s="1"/>
  <c r="CL18" i="23"/>
  <c r="CL72" i="23" s="1"/>
  <c r="CQ18" i="23"/>
  <c r="CQ72" i="23" s="1"/>
  <c r="CP18" i="23"/>
  <c r="CP72" i="23" s="1"/>
  <c r="CS18" i="23"/>
  <c r="CS72" i="23" s="1"/>
  <c r="CT18" i="23"/>
  <c r="CT72" i="23" s="1"/>
  <c r="CR18" i="23"/>
  <c r="CR72" i="23" s="1"/>
  <c r="CV18" i="23"/>
  <c r="CV72" i="23" s="1"/>
  <c r="CU18" i="23"/>
  <c r="CU72" i="23" s="1"/>
  <c r="CX18" i="23"/>
  <c r="CX72" i="23" s="1"/>
  <c r="CW18" i="23"/>
  <c r="CW72" i="23" s="1"/>
  <c r="CY18" i="23"/>
  <c r="CY72" i="23" s="1"/>
  <c r="CZ18" i="23"/>
  <c r="CZ72" i="23" s="1"/>
  <c r="DB18" i="23"/>
  <c r="DB72" i="23" s="1"/>
  <c r="DC18" i="23"/>
  <c r="DC72" i="23" s="1"/>
  <c r="DA18" i="23"/>
  <c r="DA72" i="23" s="1"/>
  <c r="DE18" i="23"/>
  <c r="DE72" i="23" s="1"/>
  <c r="DF18" i="23"/>
  <c r="DF72" i="23" s="1"/>
  <c r="DD18" i="23"/>
  <c r="DD72" i="23" s="1"/>
  <c r="DH18" i="23"/>
  <c r="DH72" i="23" s="1"/>
  <c r="DG18" i="23"/>
  <c r="DG72" i="23" s="1"/>
  <c r="DI18" i="23"/>
  <c r="DI72" i="23" s="1"/>
  <c r="DK18" i="23"/>
  <c r="DK72" i="23" s="1"/>
  <c r="DJ18" i="23"/>
  <c r="DJ72" i="23" s="1"/>
  <c r="DL18" i="23"/>
  <c r="DL72" i="23" s="1"/>
  <c r="DO18" i="23"/>
  <c r="DO72" i="23" s="1"/>
  <c r="DM18" i="23"/>
  <c r="DM72" i="23" s="1"/>
  <c r="DP18" i="23"/>
  <c r="DP72" i="23" s="1"/>
  <c r="DN18" i="23"/>
  <c r="DN72" i="23" s="1"/>
  <c r="DQ18" i="23"/>
  <c r="DQ72" i="23" s="1"/>
  <c r="DR18" i="23"/>
  <c r="DR72" i="23" s="1"/>
  <c r="EB208" i="16"/>
  <c r="AO72" i="23" l="1"/>
  <c r="AA72" i="23"/>
  <c r="AA73" i="23" s="1"/>
  <c r="AN72" i="23"/>
  <c r="AN73" i="23" s="1"/>
  <c r="AN71" i="23" s="1"/>
  <c r="DY72" i="23"/>
  <c r="DZ72" i="23"/>
  <c r="AK72" i="23"/>
  <c r="AE72" i="23"/>
  <c r="BA72" i="23"/>
  <c r="P72" i="23"/>
  <c r="AS72" i="23"/>
  <c r="X72" i="23"/>
  <c r="X71" i="23" s="1"/>
  <c r="T72" i="23"/>
  <c r="O72" i="23"/>
  <c r="C34" i="23"/>
  <c r="DW72" i="23"/>
  <c r="DW71" i="23" s="1"/>
  <c r="F34" i="23"/>
  <c r="M72" i="23"/>
  <c r="M73" i="23" s="1"/>
  <c r="G72" i="23"/>
  <c r="G73" i="23" s="1"/>
  <c r="J72" i="23"/>
  <c r="J73" i="23" s="1"/>
  <c r="BE72" i="23"/>
  <c r="AF72" i="23"/>
  <c r="AF73" i="23" s="1"/>
  <c r="AF71" i="23" s="1"/>
  <c r="L72" i="23"/>
  <c r="L73" i="23" s="1"/>
  <c r="AC72" i="23"/>
  <c r="AC73" i="23" s="1"/>
  <c r="AC71" i="23" s="1"/>
  <c r="AH72" i="23"/>
  <c r="AH73" i="23" s="1"/>
  <c r="AH71" i="23" s="1"/>
  <c r="AV72" i="23"/>
  <c r="N72" i="23"/>
  <c r="N71" i="23" s="1"/>
  <c r="V72" i="23"/>
  <c r="V73" i="23" s="1"/>
  <c r="K72" i="23"/>
  <c r="AL72" i="23"/>
  <c r="AL73" i="23" s="1"/>
  <c r="AL71" i="23" s="1"/>
  <c r="AG72" i="23"/>
  <c r="AG73" i="23" s="1"/>
  <c r="AG71" i="23" s="1"/>
  <c r="S72" i="23"/>
  <c r="S73" i="23" s="1"/>
  <c r="DR208" i="15"/>
  <c r="DQ208" i="14"/>
  <c r="Y72" i="23"/>
  <c r="Y73" i="23" s="1"/>
  <c r="EA72" i="23"/>
  <c r="EA73" i="23" s="1"/>
  <c r="BH72" i="23"/>
  <c r="BH73" i="23" s="1"/>
  <c r="BH71" i="23" s="1"/>
  <c r="Q72" i="23"/>
  <c r="Q73" i="23" s="1"/>
  <c r="AA71" i="23"/>
  <c r="BD72" i="23"/>
  <c r="BD73" i="23" s="1"/>
  <c r="BD71" i="23" s="1"/>
  <c r="U71" i="23"/>
  <c r="U73" i="23"/>
  <c r="AR72" i="23"/>
  <c r="AR73" i="23" s="1"/>
  <c r="AR71" i="23" s="1"/>
  <c r="AU72" i="23"/>
  <c r="AU73" i="23" s="1"/>
  <c r="AU71" i="23" s="1"/>
  <c r="I72" i="23"/>
  <c r="R72" i="23"/>
  <c r="DV72" i="23"/>
  <c r="AW72" i="23"/>
  <c r="AW73" i="23" s="1"/>
  <c r="AW71" i="23" s="1"/>
  <c r="DS72" i="23"/>
  <c r="DT72" i="23"/>
  <c r="Y71" i="23"/>
  <c r="AQ72" i="23"/>
  <c r="AQ73" i="23" s="1"/>
  <c r="AQ71" i="23" s="1"/>
  <c r="Z72" i="23"/>
  <c r="BB72" i="23"/>
  <c r="AI72" i="23"/>
  <c r="AZ72" i="23"/>
  <c r="AZ73" i="23" s="1"/>
  <c r="AZ71" i="23" s="1"/>
  <c r="BC72" i="23"/>
  <c r="AP72" i="23"/>
  <c r="AP73" i="23" s="1"/>
  <c r="AP71" i="23" s="1"/>
  <c r="BF73" i="23"/>
  <c r="BF71" i="23" s="1"/>
  <c r="DD73" i="23"/>
  <c r="DD71" i="23" s="1"/>
  <c r="CQ73" i="23"/>
  <c r="CQ71" i="23" s="1"/>
  <c r="CA73" i="23"/>
  <c r="CA71" i="23" s="1"/>
  <c r="BR73" i="23"/>
  <c r="BR71" i="23" s="1"/>
  <c r="L71" i="23"/>
  <c r="DY71" i="23"/>
  <c r="DY73" i="23"/>
  <c r="BE73" i="23"/>
  <c r="BE71" i="23" s="1"/>
  <c r="DF73" i="23"/>
  <c r="DF71" i="23" s="1"/>
  <c r="CL73" i="23"/>
  <c r="CL71" i="23" s="1"/>
  <c r="BY73" i="23"/>
  <c r="BY71" i="23" s="1"/>
  <c r="BS73" i="23"/>
  <c r="BS71" i="23" s="1"/>
  <c r="AK73" i="23"/>
  <c r="AK71" i="23" s="1"/>
  <c r="DE73" i="23"/>
  <c r="DE71" i="23" s="1"/>
  <c r="CO73" i="23"/>
  <c r="CO71" i="23" s="1"/>
  <c r="BW73" i="23"/>
  <c r="BW71" i="23" s="1"/>
  <c r="P71" i="23"/>
  <c r="P73" i="23"/>
  <c r="DU73" i="23"/>
  <c r="DU71" i="23" s="1"/>
  <c r="DA73" i="23"/>
  <c r="DA71" i="23" s="1"/>
  <c r="CN73" i="23"/>
  <c r="CN71" i="23" s="1"/>
  <c r="BX73" i="23"/>
  <c r="BX71" i="23" s="1"/>
  <c r="AT73" i="23"/>
  <c r="AT71" i="23" s="1"/>
  <c r="DR73" i="23"/>
  <c r="DR71" i="23" s="1"/>
  <c r="DC73" i="23"/>
  <c r="DC71" i="23" s="1"/>
  <c r="CI73" i="23"/>
  <c r="CI71" i="23" s="1"/>
  <c r="BP73" i="23"/>
  <c r="BP71" i="23" s="1"/>
  <c r="DQ73" i="23"/>
  <c r="DQ71" i="23" s="1"/>
  <c r="DB73" i="23"/>
  <c r="DB71" i="23" s="1"/>
  <c r="CK73" i="23"/>
  <c r="CK71" i="23"/>
  <c r="BJ73" i="23"/>
  <c r="BJ71" i="23" s="1"/>
  <c r="AD73" i="23"/>
  <c r="AD71" i="23" s="1"/>
  <c r="AO73" i="23"/>
  <c r="AO71" i="23" s="1"/>
  <c r="DN73" i="23"/>
  <c r="DN71" i="23" s="1"/>
  <c r="CZ73" i="23"/>
  <c r="CZ71" i="23" s="1"/>
  <c r="CJ73" i="23"/>
  <c r="CJ71" i="23" s="1"/>
  <c r="BT73" i="23"/>
  <c r="BT71" i="23" s="1"/>
  <c r="BA73" i="23"/>
  <c r="BA71" i="23" s="1"/>
  <c r="DP73" i="23"/>
  <c r="DP71" i="23" s="1"/>
  <c r="CY73" i="23"/>
  <c r="CY71" i="23" s="1"/>
  <c r="CM73" i="23"/>
  <c r="CM71" i="23" s="1"/>
  <c r="BL73" i="23"/>
  <c r="BL71" i="23" s="1"/>
  <c r="O71" i="23"/>
  <c r="O73" i="23"/>
  <c r="T73" i="23"/>
  <c r="T71" i="23"/>
  <c r="DM73" i="23"/>
  <c r="DM71" i="23" s="1"/>
  <c r="CW73" i="23"/>
  <c r="CW71" i="23" s="1"/>
  <c r="CH73" i="23"/>
  <c r="CH71" i="23" s="1"/>
  <c r="BU73" i="23"/>
  <c r="BU71" i="23" s="1"/>
  <c r="K71" i="23"/>
  <c r="K73" i="23"/>
  <c r="DO73" i="23"/>
  <c r="DO71" i="23" s="1"/>
  <c r="CX73" i="23"/>
  <c r="CX71" i="23" s="1"/>
  <c r="CF73" i="23"/>
  <c r="CF71" i="23" s="1"/>
  <c r="BO73" i="23"/>
  <c r="BO71" i="23" s="1"/>
  <c r="W71" i="23"/>
  <c r="W73" i="23"/>
  <c r="DZ71" i="23"/>
  <c r="DZ73" i="23"/>
  <c r="DY65" i="14"/>
  <c r="DY64" i="14" s="1"/>
  <c r="DY34" i="14" s="1"/>
  <c r="DY64" i="15"/>
  <c r="DY34" i="15" s="1"/>
  <c r="DZ65" i="15"/>
  <c r="DL73" i="23"/>
  <c r="DL71" i="23" s="1"/>
  <c r="CU73" i="23"/>
  <c r="CU71" i="23" s="1"/>
  <c r="CE73" i="23"/>
  <c r="CE71" i="23" s="1"/>
  <c r="BG73" i="23"/>
  <c r="BG71" i="23" s="1"/>
  <c r="AM73" i="23"/>
  <c r="AM71" i="23" s="1"/>
  <c r="AE73" i="23"/>
  <c r="AE71" i="23" s="1"/>
  <c r="DJ73" i="23"/>
  <c r="DJ71" i="23" s="1"/>
  <c r="CV73" i="23"/>
  <c r="CV71" i="23" s="1"/>
  <c r="CG73" i="23"/>
  <c r="CG71" i="23" s="1"/>
  <c r="BQ73" i="23"/>
  <c r="BQ71" i="23" s="1"/>
  <c r="BI73" i="23"/>
  <c r="BI71" i="23" s="1"/>
  <c r="DW183" i="15"/>
  <c r="BF110" i="3" s="1"/>
  <c r="DW7" i="15"/>
  <c r="DX71" i="23"/>
  <c r="DX73" i="23"/>
  <c r="AV73" i="23"/>
  <c r="AV71" i="23" s="1"/>
  <c r="DK73" i="23"/>
  <c r="DK71" i="23" s="1"/>
  <c r="CR73" i="23"/>
  <c r="CR71" i="23" s="1"/>
  <c r="CC73" i="23"/>
  <c r="CC71" i="23" s="1"/>
  <c r="BV73" i="23"/>
  <c r="BV71" i="23" s="1"/>
  <c r="H73" i="23"/>
  <c r="H71" i="23"/>
  <c r="DW183" i="14"/>
  <c r="DW211" i="14" s="1"/>
  <c r="DW7" i="14"/>
  <c r="AJ73" i="23"/>
  <c r="AJ71" i="23" s="1"/>
  <c r="DI73" i="23"/>
  <c r="DI71" i="23" s="1"/>
  <c r="CT73" i="23"/>
  <c r="CT71" i="23" s="1"/>
  <c r="CD73" i="23"/>
  <c r="CD71" i="23" s="1"/>
  <c r="BN73" i="23"/>
  <c r="BN71" i="23" s="1"/>
  <c r="DG73" i="23"/>
  <c r="DG71" i="23" s="1"/>
  <c r="CS73" i="23"/>
  <c r="CS71" i="23" s="1"/>
  <c r="BZ73" i="23"/>
  <c r="BZ71" i="23" s="1"/>
  <c r="BK73" i="23"/>
  <c r="BK71" i="23" s="1"/>
  <c r="E18" i="23" a="1"/>
  <c r="E18" i="23" s="1"/>
  <c r="C18" i="23" s="1"/>
  <c r="DX183" i="14"/>
  <c r="DX211" i="14" s="1"/>
  <c r="DX7" i="14"/>
  <c r="DH73" i="23"/>
  <c r="DH71" i="23" s="1"/>
  <c r="CP73" i="23"/>
  <c r="CP71" i="23" s="1"/>
  <c r="CB73" i="23"/>
  <c r="CB71" i="23" s="1"/>
  <c r="BM73" i="23"/>
  <c r="BM71" i="23" s="1"/>
  <c r="AS73" i="23"/>
  <c r="AS71" i="23" s="1"/>
  <c r="D18" i="23"/>
  <c r="DX183" i="15"/>
  <c r="DX7" i="15"/>
  <c r="EC208" i="16"/>
  <c r="X73" i="23" l="1"/>
  <c r="M71" i="23"/>
  <c r="J71" i="23"/>
  <c r="G71" i="23"/>
  <c r="DW73" i="23"/>
  <c r="BF111" i="3"/>
  <c r="V71" i="23"/>
  <c r="N73" i="23"/>
  <c r="S71" i="23"/>
  <c r="Q71" i="23"/>
  <c r="DR208" i="14"/>
  <c r="DS208" i="15"/>
  <c r="EA71" i="23"/>
  <c r="DT73" i="23"/>
  <c r="DT71" i="23"/>
  <c r="DS73" i="23"/>
  <c r="DS71" i="23" s="1"/>
  <c r="DV73" i="23"/>
  <c r="DV71" i="23" s="1"/>
  <c r="R73" i="23"/>
  <c r="R71" i="23"/>
  <c r="I73" i="23"/>
  <c r="I71" i="23"/>
  <c r="BC73" i="23"/>
  <c r="BC71" i="23" s="1"/>
  <c r="AI73" i="23"/>
  <c r="AI71" i="23" s="1"/>
  <c r="BB73" i="23"/>
  <c r="BB71" i="23" s="1"/>
  <c r="Z73" i="23"/>
  <c r="Z71" i="23"/>
  <c r="DZ64" i="15"/>
  <c r="DZ34" i="15" s="1"/>
  <c r="DZ65" i="14"/>
  <c r="DZ64" i="14" s="1"/>
  <c r="DZ34" i="14" s="1"/>
  <c r="EA65" i="15"/>
  <c r="DY183" i="15"/>
  <c r="BF112" i="3" s="1"/>
  <c r="DY7" i="15"/>
  <c r="DY183" i="14"/>
  <c r="DY211" i="14" s="1"/>
  <c r="DY7" i="14"/>
  <c r="E34" i="23" a="1"/>
  <c r="E34" i="23" s="1"/>
  <c r="D34" i="23" s="1"/>
  <c r="D65" i="22"/>
  <c r="C51" i="23"/>
  <c r="BN34" i="23"/>
  <c r="M34" i="23"/>
  <c r="L34" i="23"/>
  <c r="T34" i="23"/>
  <c r="AG34" i="23"/>
  <c r="CM34" i="23"/>
  <c r="DB34" i="23"/>
  <c r="DR34" i="23"/>
  <c r="AX34" i="23"/>
  <c r="R34" i="23"/>
  <c r="AA34" i="23"/>
  <c r="H34" i="23"/>
  <c r="BI34" i="23"/>
  <c r="CL34" i="23"/>
  <c r="DC34" i="23"/>
  <c r="DS34" i="23"/>
  <c r="BH34" i="23"/>
  <c r="BQ34" i="23"/>
  <c r="BM34" i="23"/>
  <c r="BE34" i="23"/>
  <c r="AL34" i="23"/>
  <c r="CN34" i="23"/>
  <c r="DD34" i="23"/>
  <c r="DT34" i="23"/>
  <c r="AI34" i="23"/>
  <c r="D1" i="22"/>
  <c r="Q34" i="23"/>
  <c r="AV34" i="23"/>
  <c r="BY34" i="23"/>
  <c r="CO34" i="23"/>
  <c r="DE34" i="23"/>
  <c r="DU34" i="23"/>
  <c r="BF34" i="23"/>
  <c r="BJ34" i="23"/>
  <c r="O34" i="23"/>
  <c r="K34" i="23"/>
  <c r="BZ34" i="23"/>
  <c r="CP34" i="23"/>
  <c r="DF34" i="23"/>
  <c r="DY34" i="23"/>
  <c r="BA34" i="23"/>
  <c r="Y34" i="23"/>
  <c r="AW34" i="23"/>
  <c r="BT34" i="23"/>
  <c r="CA34" i="23"/>
  <c r="CQ34" i="23"/>
  <c r="DH34" i="23"/>
  <c r="DZ34" i="23"/>
  <c r="BP34" i="23"/>
  <c r="D51" i="23"/>
  <c r="S34" i="23"/>
  <c r="J34" i="23"/>
  <c r="CB34" i="23"/>
  <c r="CR34" i="23"/>
  <c r="DG34" i="23"/>
  <c r="DV34" i="23"/>
  <c r="BL34" i="23"/>
  <c r="AK34" i="23"/>
  <c r="AO34" i="23"/>
  <c r="V34" i="23"/>
  <c r="CC34" i="23"/>
  <c r="CS34" i="23"/>
  <c r="DI34" i="23"/>
  <c r="DW34" i="23"/>
  <c r="AH34" i="23"/>
  <c r="I34" i="23"/>
  <c r="AD34" i="23"/>
  <c r="AY34" i="23"/>
  <c r="CD34" i="23"/>
  <c r="CT34" i="23"/>
  <c r="DK34" i="23"/>
  <c r="EA34" i="23"/>
  <c r="AM34" i="23"/>
  <c r="BV34" i="23"/>
  <c r="AE34" i="23"/>
  <c r="P34" i="23"/>
  <c r="CE34" i="23"/>
  <c r="CU34" i="23"/>
  <c r="DJ34" i="23"/>
  <c r="DX34" i="23"/>
  <c r="AT34" i="23"/>
  <c r="AF34" i="23"/>
  <c r="AP34" i="23"/>
  <c r="BR34" i="23"/>
  <c r="BU34" i="23"/>
  <c r="CF34" i="23"/>
  <c r="CV34" i="23"/>
  <c r="DL34" i="23"/>
  <c r="AZ34" i="23"/>
  <c r="BG34" i="23"/>
  <c r="N34" i="23"/>
  <c r="BD34" i="23"/>
  <c r="W34" i="23"/>
  <c r="CG34" i="23"/>
  <c r="CW34" i="23"/>
  <c r="DN34" i="23"/>
  <c r="AQ34" i="23"/>
  <c r="BW34" i="23"/>
  <c r="AU34" i="23"/>
  <c r="X34" i="23"/>
  <c r="BX34" i="23"/>
  <c r="CH34" i="23"/>
  <c r="CY34" i="23"/>
  <c r="DM34" i="23"/>
  <c r="AN34" i="23"/>
  <c r="AJ34" i="23"/>
  <c r="BS34" i="23"/>
  <c r="G34" i="23"/>
  <c r="BO34" i="23"/>
  <c r="CJ34" i="23"/>
  <c r="CX34" i="23"/>
  <c r="DO34" i="23"/>
  <c r="Z34" i="23"/>
  <c r="BB34" i="23"/>
  <c r="E65" i="22"/>
  <c r="F65" i="22" s="1"/>
  <c r="H65" i="22" s="1"/>
  <c r="BK34" i="23"/>
  <c r="BC34" i="23"/>
  <c r="CI34" i="23"/>
  <c r="CZ34" i="23"/>
  <c r="DP34" i="23"/>
  <c r="AS34" i="23"/>
  <c r="AB34" i="23"/>
  <c r="U34" i="23"/>
  <c r="AC34" i="23"/>
  <c r="AR34" i="23"/>
  <c r="CK34" i="23"/>
  <c r="DA34" i="23"/>
  <c r="DQ34" i="23"/>
  <c r="ED208" i="16"/>
  <c r="DS208" i="14" l="1"/>
  <c r="DT208" i="15"/>
  <c r="AX67" i="23"/>
  <c r="BA67" i="23"/>
  <c r="AJ67" i="23"/>
  <c r="AB51" i="23"/>
  <c r="BG67" i="23"/>
  <c r="BP67" i="23"/>
  <c r="AK67" i="23"/>
  <c r="AZ51" i="23"/>
  <c r="N67" i="23"/>
  <c r="CD67" i="23"/>
  <c r="CL67" i="23"/>
  <c r="CT51" i="23"/>
  <c r="DB51" i="23"/>
  <c r="DJ51" i="23"/>
  <c r="DR67" i="23"/>
  <c r="DZ67" i="23"/>
  <c r="AM51" i="23"/>
  <c r="AI67" i="23"/>
  <c r="AE67" i="23"/>
  <c r="G67" i="23"/>
  <c r="M51" i="23"/>
  <c r="AR67" i="23"/>
  <c r="CA51" i="23"/>
  <c r="BN51" i="23"/>
  <c r="BJ67" i="23"/>
  <c r="AX51" i="23"/>
  <c r="AI51" i="23"/>
  <c r="CE67" i="23"/>
  <c r="CM51" i="23"/>
  <c r="CU67" i="23"/>
  <c r="DC67" i="23"/>
  <c r="DK51" i="23"/>
  <c r="DS51" i="23"/>
  <c r="EA51" i="23"/>
  <c r="AD67" i="23"/>
  <c r="BE51" i="23"/>
  <c r="BD51" i="23"/>
  <c r="J67" i="23"/>
  <c r="BZ67" i="23"/>
  <c r="Z51" i="23"/>
  <c r="BJ51" i="23"/>
  <c r="AW51" i="23"/>
  <c r="AP67" i="23"/>
  <c r="CF67" i="23"/>
  <c r="CN51" i="23"/>
  <c r="CV51" i="23"/>
  <c r="DD67" i="23"/>
  <c r="DL67" i="23"/>
  <c r="DT67" i="23"/>
  <c r="Z67" i="23"/>
  <c r="CU51" i="23"/>
  <c r="AC51" i="23"/>
  <c r="CB51" i="23"/>
  <c r="BO51" i="23"/>
  <c r="P67" i="23"/>
  <c r="Y67" i="23"/>
  <c r="BI67" i="23"/>
  <c r="BH51" i="23"/>
  <c r="AC67" i="23"/>
  <c r="AO67" i="23"/>
  <c r="CF51" i="23"/>
  <c r="CN67" i="23"/>
  <c r="CV67" i="23"/>
  <c r="DD51" i="23"/>
  <c r="DL51" i="23"/>
  <c r="DT51" i="23"/>
  <c r="AU51" i="23"/>
  <c r="X67" i="23"/>
  <c r="I67" i="23"/>
  <c r="U67" i="23"/>
  <c r="CB67" i="23"/>
  <c r="T67" i="23"/>
  <c r="BR67" i="23"/>
  <c r="BG51" i="23"/>
  <c r="T51" i="23"/>
  <c r="L67" i="23"/>
  <c r="CG67" i="23"/>
  <c r="CO51" i="23"/>
  <c r="CW51" i="23"/>
  <c r="DE67" i="23"/>
  <c r="DM67" i="23"/>
  <c r="DU67" i="23"/>
  <c r="BI51" i="23"/>
  <c r="DS67" i="23"/>
  <c r="AB67" i="23"/>
  <c r="P51" i="23"/>
  <c r="BK67" i="23"/>
  <c r="BH67" i="23"/>
  <c r="V67" i="23"/>
  <c r="BP51" i="23"/>
  <c r="BF51" i="23"/>
  <c r="AZ67" i="23"/>
  <c r="AN51" i="23"/>
  <c r="CG51" i="23"/>
  <c r="CO67" i="23"/>
  <c r="CW67" i="23"/>
  <c r="DE51" i="23"/>
  <c r="DM51" i="23"/>
  <c r="DU51" i="23"/>
  <c r="BC67" i="23"/>
  <c r="DC51" i="23"/>
  <c r="AA51" i="23"/>
  <c r="BW51" i="23"/>
  <c r="BY67" i="23"/>
  <c r="BS67" i="23"/>
  <c r="BU51" i="23"/>
  <c r="BO67" i="23"/>
  <c r="BE67" i="23"/>
  <c r="Q51" i="23"/>
  <c r="AM67" i="23"/>
  <c r="CH67" i="23"/>
  <c r="CP51" i="23"/>
  <c r="CX51" i="23"/>
  <c r="DF51" i="23"/>
  <c r="DN51" i="23"/>
  <c r="DV51" i="23"/>
  <c r="X51" i="23"/>
  <c r="CM67" i="23"/>
  <c r="AH67" i="23"/>
  <c r="K51" i="23"/>
  <c r="W67" i="23"/>
  <c r="CC51" i="23"/>
  <c r="M67" i="23"/>
  <c r="BZ51" i="23"/>
  <c r="BN67" i="23"/>
  <c r="BL51" i="23"/>
  <c r="AT67" i="23"/>
  <c r="BT67" i="23"/>
  <c r="CH51" i="23"/>
  <c r="CP67" i="23"/>
  <c r="CX67" i="23"/>
  <c r="DF67" i="23"/>
  <c r="DN67" i="23"/>
  <c r="DV67" i="23"/>
  <c r="AY67" i="23"/>
  <c r="CE51" i="23"/>
  <c r="EA67" i="23"/>
  <c r="AG67" i="23"/>
  <c r="BB67" i="23"/>
  <c r="R67" i="23"/>
  <c r="AH51" i="23"/>
  <c r="AG51" i="23"/>
  <c r="BX67" i="23"/>
  <c r="BM51" i="23"/>
  <c r="R51" i="23"/>
  <c r="AS67" i="23"/>
  <c r="AV67" i="23"/>
  <c r="CI67" i="23"/>
  <c r="CQ51" i="23"/>
  <c r="CY51" i="23"/>
  <c r="DG67" i="23"/>
  <c r="DO51" i="23"/>
  <c r="AF51" i="23"/>
  <c r="BF67" i="23"/>
  <c r="Y51" i="23"/>
  <c r="AS51" i="23"/>
  <c r="S51" i="23"/>
  <c r="BW67" i="23"/>
  <c r="L51" i="23"/>
  <c r="AL67" i="23"/>
  <c r="H51" i="23"/>
  <c r="AN67" i="23"/>
  <c r="CI51" i="23"/>
  <c r="CQ67" i="23"/>
  <c r="CY67" i="23"/>
  <c r="DG51" i="23"/>
  <c r="DO67" i="23"/>
  <c r="DW67" i="23"/>
  <c r="AF67" i="23"/>
  <c r="BQ67" i="23"/>
  <c r="AT51" i="23"/>
  <c r="BC51" i="23"/>
  <c r="AL51" i="23"/>
  <c r="BV67" i="23"/>
  <c r="H67" i="23"/>
  <c r="S67" i="23"/>
  <c r="AR51" i="23"/>
  <c r="AQ67" i="23"/>
  <c r="CJ67" i="23"/>
  <c r="CR51" i="23"/>
  <c r="CZ67" i="23"/>
  <c r="DH51" i="23"/>
  <c r="DP51" i="23"/>
  <c r="DX51" i="23"/>
  <c r="AE51" i="23"/>
  <c r="BR51" i="23"/>
  <c r="BQ51" i="23"/>
  <c r="E51" i="23"/>
  <c r="DW51" i="23" s="1"/>
  <c r="AJ51" i="23"/>
  <c r="BU67" i="23"/>
  <c r="O67" i="23"/>
  <c r="N51" i="23"/>
  <c r="I51" i="23"/>
  <c r="BY51" i="23"/>
  <c r="CJ51" i="23"/>
  <c r="CR67" i="23"/>
  <c r="CZ51" i="23"/>
  <c r="DH67" i="23"/>
  <c r="DP67" i="23"/>
  <c r="DX67" i="23"/>
  <c r="AV51" i="23"/>
  <c r="BA51" i="23"/>
  <c r="CA67" i="23"/>
  <c r="AY51" i="23"/>
  <c r="CC67" i="23"/>
  <c r="W51" i="23"/>
  <c r="U51" i="23"/>
  <c r="BK51" i="23"/>
  <c r="AQ51" i="23"/>
  <c r="AK51" i="23"/>
  <c r="CK67" i="23"/>
  <c r="CS67" i="23"/>
  <c r="DA67" i="23"/>
  <c r="DI67" i="23"/>
  <c r="DQ51" i="23"/>
  <c r="DY51" i="23"/>
  <c r="AP51" i="23"/>
  <c r="DK67" i="23"/>
  <c r="BS51" i="23"/>
  <c r="C68" i="23" a="1"/>
  <c r="C68" i="23" s="1"/>
  <c r="D68" i="23" s="1"/>
  <c r="O51" i="23"/>
  <c r="BT51" i="23"/>
  <c r="BL67" i="23"/>
  <c r="AU67" i="23"/>
  <c r="BX51" i="23"/>
  <c r="K67" i="23"/>
  <c r="J51" i="23"/>
  <c r="BV51" i="23"/>
  <c r="CK51" i="23"/>
  <c r="CS51" i="23"/>
  <c r="DA51" i="23"/>
  <c r="DI51" i="23"/>
  <c r="DQ67" i="23"/>
  <c r="DY67" i="23"/>
  <c r="BM67" i="23"/>
  <c r="Q67" i="23"/>
  <c r="V51" i="23"/>
  <c r="BD67" i="23"/>
  <c r="AO51" i="23"/>
  <c r="AA67" i="23"/>
  <c r="AW67" i="23"/>
  <c r="BB51" i="23"/>
  <c r="AD51" i="23"/>
  <c r="CD51" i="23"/>
  <c r="CL51" i="23"/>
  <c r="CT67" i="23"/>
  <c r="DB67" i="23"/>
  <c r="DJ67" i="23"/>
  <c r="DR51" i="23"/>
  <c r="DZ51" i="23"/>
  <c r="F1" i="22"/>
  <c r="CE1" i="22"/>
  <c r="CF1" i="22"/>
  <c r="DD1" i="22"/>
  <c r="P1" i="22"/>
  <c r="BA1" i="22"/>
  <c r="BR1" i="22"/>
  <c r="CR1" i="22"/>
  <c r="CC1" i="22"/>
  <c r="CU1" i="22"/>
  <c r="AX1" i="22"/>
  <c r="BL1" i="22"/>
  <c r="Q1" i="22"/>
  <c r="S1" i="22"/>
  <c r="H1" i="22"/>
  <c r="DE1" i="22"/>
  <c r="BP1" i="22"/>
  <c r="AQ1" i="22"/>
  <c r="AL1" i="22"/>
  <c r="AR1" i="22"/>
  <c r="CK1" i="22"/>
  <c r="CQ1" i="22"/>
  <c r="CW1" i="22"/>
  <c r="CS1" i="22"/>
  <c r="AS1" i="22"/>
  <c r="CX1" i="22"/>
  <c r="AA1" i="22"/>
  <c r="AF1" i="22"/>
  <c r="Y1" i="22"/>
  <c r="BC1" i="22"/>
  <c r="BJ1" i="22"/>
  <c r="AD1" i="22"/>
  <c r="CG1" i="22"/>
  <c r="BW1" i="22"/>
  <c r="DH1" i="22"/>
  <c r="DQ1" i="22"/>
  <c r="CI1" i="22"/>
  <c r="L1" i="22"/>
  <c r="W1" i="22"/>
  <c r="DU1" i="22"/>
  <c r="DC1" i="22"/>
  <c r="AH1" i="22"/>
  <c r="J1" i="22"/>
  <c r="CA1" i="22"/>
  <c r="O1" i="22"/>
  <c r="CO1" i="22"/>
  <c r="CB1" i="22"/>
  <c r="AG1" i="22"/>
  <c r="DJ1" i="22"/>
  <c r="U1" i="22"/>
  <c r="AW1" i="22"/>
  <c r="AU1" i="22"/>
  <c r="BG1" i="22"/>
  <c r="BH1" i="22"/>
  <c r="AV1" i="22"/>
  <c r="DP1" i="22"/>
  <c r="CH1" i="22"/>
  <c r="DL1" i="22"/>
  <c r="R1" i="22"/>
  <c r="M1" i="22"/>
  <c r="Z1" i="22"/>
  <c r="AO1" i="22"/>
  <c r="BE1" i="22"/>
  <c r="CY1" i="22"/>
  <c r="CV1" i="22"/>
  <c r="BY1" i="22"/>
  <c r="DF1" i="22"/>
  <c r="DG1" i="22"/>
  <c r="CD1" i="22"/>
  <c r="AI1" i="22"/>
  <c r="BT1" i="22"/>
  <c r="BO1" i="22"/>
  <c r="BB1" i="22"/>
  <c r="BU1" i="22"/>
  <c r="AP1" i="22"/>
  <c r="AK1" i="22"/>
  <c r="DO1" i="22"/>
  <c r="CT1" i="22"/>
  <c r="K1" i="22"/>
  <c r="AY1" i="22"/>
  <c r="DT1" i="22"/>
  <c r="AN1" i="22"/>
  <c r="DN1" i="22"/>
  <c r="DM1" i="22"/>
  <c r="DI1" i="22"/>
  <c r="DS1" i="22"/>
  <c r="BX1" i="22"/>
  <c r="T1" i="22"/>
  <c r="BI1" i="22"/>
  <c r="G1" i="22"/>
  <c r="DK1" i="22"/>
  <c r="BZ1" i="22"/>
  <c r="AT1" i="22"/>
  <c r="N1" i="22"/>
  <c r="BF1" i="22"/>
  <c r="AZ1" i="22"/>
  <c r="BV1" i="22"/>
  <c r="V1" i="22"/>
  <c r="BS1" i="22"/>
  <c r="AM1" i="22"/>
  <c r="E1" i="22"/>
  <c r="DA1" i="22"/>
  <c r="CN1" i="22"/>
  <c r="BM1" i="22"/>
  <c r="BK1" i="22"/>
  <c r="AE1" i="22"/>
  <c r="AJ1" i="22"/>
  <c r="CZ1" i="22"/>
  <c r="BD1" i="22"/>
  <c r="I1" i="22"/>
  <c r="CM1" i="22"/>
  <c r="BN1" i="22"/>
  <c r="AB1" i="22"/>
  <c r="AC1" i="22"/>
  <c r="DB1" i="22"/>
  <c r="DR1" i="22"/>
  <c r="BQ1" i="22"/>
  <c r="X1" i="22"/>
  <c r="CL1" i="22"/>
  <c r="CP1" i="22"/>
  <c r="D2" i="22"/>
  <c r="CJ1" i="22"/>
  <c r="EA65" i="14"/>
  <c r="EA64" i="14" s="1"/>
  <c r="EA34" i="14" s="1"/>
  <c r="EA64" i="15"/>
  <c r="EA34" i="15" s="1"/>
  <c r="EB65" i="15"/>
  <c r="DZ183" i="14"/>
  <c r="DZ211" i="14" s="1"/>
  <c r="DZ7" i="14"/>
  <c r="DZ183" i="15"/>
  <c r="BF113" i="3" s="1"/>
  <c r="DZ7" i="15"/>
  <c r="EE208" i="16"/>
  <c r="DT208" i="14" l="1"/>
  <c r="DU208" i="15"/>
  <c r="AJ44" i="22"/>
  <c r="AJ42" i="22"/>
  <c r="AJ43" i="22"/>
  <c r="AJ26" i="22"/>
  <c r="AJ24" i="22"/>
  <c r="AJ25" i="22" s="1"/>
  <c r="AJ27" i="22"/>
  <c r="AJ45" i="22"/>
  <c r="BQ24" i="22"/>
  <c r="BQ26" i="22"/>
  <c r="BQ44" i="22"/>
  <c r="BQ25" i="22"/>
  <c r="BQ42" i="22"/>
  <c r="BQ27" i="22"/>
  <c r="BQ43" i="22"/>
  <c r="BQ45" i="22"/>
  <c r="E25" i="22"/>
  <c r="E24" i="22"/>
  <c r="E26" i="22"/>
  <c r="E45" i="22"/>
  <c r="E27" i="22"/>
  <c r="E43" i="22"/>
  <c r="E42" i="22"/>
  <c r="E44" i="22"/>
  <c r="DI42" i="22"/>
  <c r="DI24" i="22"/>
  <c r="DI44" i="22"/>
  <c r="DI26" i="22"/>
  <c r="DI43" i="22"/>
  <c r="DI27" i="22"/>
  <c r="DI25" i="22"/>
  <c r="DI45" i="22"/>
  <c r="CD45" i="22"/>
  <c r="CD43" i="22"/>
  <c r="CD26" i="22"/>
  <c r="CD42" i="22"/>
  <c r="CD44" i="22"/>
  <c r="CD25" i="22"/>
  <c r="CD27" i="22"/>
  <c r="CD24" i="22"/>
  <c r="BG43" i="22"/>
  <c r="BG27" i="22"/>
  <c r="BG24" i="22"/>
  <c r="BG42" i="22"/>
  <c r="BG25" i="22"/>
  <c r="BG26" i="22"/>
  <c r="BG45" i="22"/>
  <c r="BG44" i="22"/>
  <c r="CI24" i="22"/>
  <c r="CI25" i="22"/>
  <c r="CI45" i="22"/>
  <c r="CI26" i="22"/>
  <c r="CI27" i="22"/>
  <c r="CI44" i="22"/>
  <c r="CI43" i="22"/>
  <c r="CI42" i="22"/>
  <c r="CK43" i="22"/>
  <c r="CK42" i="22"/>
  <c r="CK25" i="22"/>
  <c r="CK26" i="22"/>
  <c r="CK24" i="22"/>
  <c r="CK27" i="22"/>
  <c r="CK44" i="22"/>
  <c r="CK45" i="22"/>
  <c r="P24" i="22"/>
  <c r="P45" i="22"/>
  <c r="P27" i="22"/>
  <c r="P44" i="22"/>
  <c r="P43" i="22"/>
  <c r="P42" i="22"/>
  <c r="P26" i="22"/>
  <c r="P25" i="22"/>
  <c r="DK45" i="22"/>
  <c r="DK25" i="22"/>
  <c r="DK43" i="22"/>
  <c r="DK42" i="22"/>
  <c r="DK24" i="22"/>
  <c r="DK44" i="22"/>
  <c r="DK26" i="22"/>
  <c r="DK27" i="22"/>
  <c r="DR27" i="22"/>
  <c r="DR26" i="22"/>
  <c r="DR25" i="22"/>
  <c r="DR44" i="22"/>
  <c r="DR24" i="22"/>
  <c r="DR43" i="22"/>
  <c r="DR45" i="22"/>
  <c r="DR42" i="22"/>
  <c r="AM43" i="22"/>
  <c r="AM45" i="22"/>
  <c r="AM27" i="22"/>
  <c r="AM26" i="22"/>
  <c r="AM44" i="22"/>
  <c r="AM42" i="22"/>
  <c r="AM24" i="22"/>
  <c r="AM25" i="22" s="1"/>
  <c r="DM45" i="22"/>
  <c r="DM24" i="22"/>
  <c r="DM43" i="22"/>
  <c r="DM25" i="22"/>
  <c r="DM42" i="22"/>
  <c r="DM26" i="22"/>
  <c r="DM27" i="22"/>
  <c r="DM44" i="22"/>
  <c r="DG26" i="22"/>
  <c r="DG44" i="22"/>
  <c r="DG25" i="22"/>
  <c r="DG42" i="22"/>
  <c r="DG24" i="22"/>
  <c r="DG45" i="22"/>
  <c r="DG27" i="22"/>
  <c r="DG43" i="22"/>
  <c r="AU27" i="22"/>
  <c r="AU42" i="22"/>
  <c r="AU24" i="22"/>
  <c r="AU25" i="22"/>
  <c r="AU26" i="22"/>
  <c r="AU45" i="22"/>
  <c r="AU43" i="22"/>
  <c r="AU44" i="22"/>
  <c r="DQ25" i="22"/>
  <c r="DQ27" i="22"/>
  <c r="DQ24" i="22"/>
  <c r="DQ45" i="22"/>
  <c r="DQ44" i="22"/>
  <c r="DQ26" i="22"/>
  <c r="DQ43" i="22"/>
  <c r="DQ42" i="22"/>
  <c r="AR27" i="22"/>
  <c r="AR42" i="22"/>
  <c r="AR44" i="22"/>
  <c r="AR24" i="22"/>
  <c r="AR25" i="22" s="1"/>
  <c r="AR26" i="22"/>
  <c r="AR45" i="22"/>
  <c r="AR43" i="22"/>
  <c r="DD44" i="22"/>
  <c r="DD42" i="22"/>
  <c r="DD26" i="22"/>
  <c r="DD43" i="22"/>
  <c r="DD45" i="22"/>
  <c r="DD24" i="22"/>
  <c r="DD25" i="22"/>
  <c r="DD27" i="22"/>
  <c r="DB43" i="22"/>
  <c r="DB25" i="22"/>
  <c r="DB42" i="22"/>
  <c r="DB26" i="22"/>
  <c r="DB27" i="22"/>
  <c r="DB24" i="22"/>
  <c r="DB44" i="22"/>
  <c r="DB45" i="22"/>
  <c r="BS24" i="22"/>
  <c r="BS43" i="22"/>
  <c r="BS44" i="22"/>
  <c r="BS42" i="22"/>
  <c r="BS26" i="22"/>
  <c r="BS45" i="22"/>
  <c r="BS25" i="22"/>
  <c r="BS27" i="22"/>
  <c r="DN43" i="22"/>
  <c r="DN42" i="22"/>
  <c r="DN44" i="22"/>
  <c r="DN24" i="22"/>
  <c r="DN26" i="22"/>
  <c r="DN27" i="22"/>
  <c r="DN45" i="22"/>
  <c r="DN25" i="22"/>
  <c r="DF43" i="22"/>
  <c r="DF24" i="22"/>
  <c r="DF26" i="22"/>
  <c r="DF45" i="22"/>
  <c r="DF44" i="22"/>
  <c r="DF27" i="22"/>
  <c r="DF25" i="22"/>
  <c r="DF42" i="22"/>
  <c r="AW25" i="22"/>
  <c r="AW45" i="22"/>
  <c r="AW27" i="22"/>
  <c r="AW44" i="22"/>
  <c r="AW42" i="22"/>
  <c r="AW24" i="22"/>
  <c r="AW43" i="22"/>
  <c r="AW26" i="22"/>
  <c r="DH27" i="22"/>
  <c r="DH44" i="22"/>
  <c r="DH24" i="22"/>
  <c r="DH42" i="22"/>
  <c r="DH25" i="22"/>
  <c r="DH45" i="22"/>
  <c r="DH43" i="22"/>
  <c r="DH26" i="22"/>
  <c r="AL42" i="22"/>
  <c r="AL27" i="22"/>
  <c r="AL43" i="22"/>
  <c r="AL26" i="22"/>
  <c r="AL45" i="22"/>
  <c r="AL44" i="22"/>
  <c r="AL24" i="22"/>
  <c r="AL25" i="22" s="1"/>
  <c r="CF45" i="22"/>
  <c r="CF44" i="22"/>
  <c r="CF25" i="22"/>
  <c r="CF24" i="22"/>
  <c r="CF43" i="22"/>
  <c r="CF42" i="22"/>
  <c r="CF26" i="22"/>
  <c r="CF27" i="22"/>
  <c r="AB26" i="22"/>
  <c r="AB43" i="22"/>
  <c r="AB44" i="22"/>
  <c r="AB24" i="22"/>
  <c r="AB25" i="22" s="1"/>
  <c r="AB45" i="22"/>
  <c r="AB27" i="22"/>
  <c r="AB42" i="22"/>
  <c r="BV24" i="22"/>
  <c r="BV44" i="22"/>
  <c r="BV26" i="22"/>
  <c r="BV25" i="22"/>
  <c r="BV27" i="22"/>
  <c r="BV42" i="22"/>
  <c r="BV45" i="22"/>
  <c r="BV43" i="22"/>
  <c r="DT44" i="22"/>
  <c r="DT45" i="22"/>
  <c r="DT26" i="22"/>
  <c r="DT24" i="22"/>
  <c r="DT43" i="22"/>
  <c r="DT42" i="22"/>
  <c r="DT25" i="22"/>
  <c r="DT27" i="22"/>
  <c r="CV27" i="22"/>
  <c r="CV25" i="22"/>
  <c r="CV42" i="22"/>
  <c r="CV24" i="22"/>
  <c r="CV44" i="22"/>
  <c r="CV45" i="22"/>
  <c r="CV43" i="22"/>
  <c r="CV26" i="22"/>
  <c r="DJ26" i="22"/>
  <c r="DJ45" i="22"/>
  <c r="DJ24" i="22"/>
  <c r="DJ27" i="22"/>
  <c r="DJ42" i="22"/>
  <c r="DJ43" i="22"/>
  <c r="DJ25" i="22"/>
  <c r="DJ44" i="22"/>
  <c r="CG44" i="22"/>
  <c r="CG43" i="22"/>
  <c r="CG26" i="22"/>
  <c r="CG45" i="22"/>
  <c r="CG25" i="22"/>
  <c r="CG24" i="22"/>
  <c r="CG27" i="22"/>
  <c r="CG42" i="22"/>
  <c r="BP42" i="22"/>
  <c r="BP43" i="22"/>
  <c r="BP26" i="22"/>
  <c r="BP24" i="22"/>
  <c r="BP25" i="22"/>
  <c r="BP27" i="22"/>
  <c r="BP44" i="22"/>
  <c r="BP45" i="22"/>
  <c r="F26" i="22"/>
  <c r="F25" i="22"/>
  <c r="F45" i="22"/>
  <c r="F44" i="22"/>
  <c r="F43" i="22"/>
  <c r="F42" i="22"/>
  <c r="F24" i="22"/>
  <c r="F27" i="22"/>
  <c r="BN25" i="22"/>
  <c r="BN44" i="22"/>
  <c r="BN27" i="22"/>
  <c r="BN43" i="22"/>
  <c r="BN24" i="22"/>
  <c r="BN26" i="22"/>
  <c r="BN45" i="22"/>
  <c r="BN42" i="22"/>
  <c r="AZ43" i="22"/>
  <c r="AZ25" i="22"/>
  <c r="AZ26" i="22"/>
  <c r="AZ24" i="22"/>
  <c r="AZ44" i="22"/>
  <c r="AZ45" i="22"/>
  <c r="AZ27" i="22"/>
  <c r="AZ42" i="22"/>
  <c r="AY26" i="22"/>
  <c r="AY42" i="22"/>
  <c r="AY45" i="22"/>
  <c r="AY44" i="22"/>
  <c r="AY43" i="22"/>
  <c r="AY24" i="22"/>
  <c r="AY27" i="22"/>
  <c r="AY25" i="22"/>
  <c r="CY43" i="22"/>
  <c r="CY25" i="22"/>
  <c r="CY42" i="22"/>
  <c r="CY44" i="22"/>
  <c r="CY26" i="22"/>
  <c r="CY27" i="22"/>
  <c r="CY45" i="22"/>
  <c r="CY24" i="22"/>
  <c r="AG26" i="22"/>
  <c r="AG24" i="22"/>
  <c r="AG25" i="22" s="1"/>
  <c r="AG42" i="22"/>
  <c r="AG44" i="22"/>
  <c r="AG27" i="22"/>
  <c r="AG45" i="22"/>
  <c r="AG43" i="22"/>
  <c r="AD42" i="22"/>
  <c r="AD27" i="22"/>
  <c r="AD26" i="22"/>
  <c r="AD24" i="22"/>
  <c r="AD25" i="22" s="1"/>
  <c r="AD44" i="22"/>
  <c r="AD45" i="22"/>
  <c r="AD43" i="22"/>
  <c r="DE42" i="22"/>
  <c r="DE45" i="22"/>
  <c r="DE25" i="22"/>
  <c r="DE43" i="22"/>
  <c r="DE44" i="22"/>
  <c r="DE27" i="22"/>
  <c r="DE26" i="22"/>
  <c r="DE24" i="22"/>
  <c r="V43" i="22"/>
  <c r="V25" i="22"/>
  <c r="V26" i="22"/>
  <c r="V42" i="22"/>
  <c r="V45" i="22"/>
  <c r="V44" i="22"/>
  <c r="V27" i="22"/>
  <c r="V24" i="22"/>
  <c r="BW27" i="22"/>
  <c r="BW43" i="22"/>
  <c r="BW44" i="22"/>
  <c r="BW45" i="22"/>
  <c r="BW25" i="22"/>
  <c r="BW24" i="22"/>
  <c r="BW42" i="22"/>
  <c r="BW26" i="22"/>
  <c r="CE42" i="22"/>
  <c r="CE25" i="22"/>
  <c r="CE24" i="22"/>
  <c r="CE27" i="22"/>
  <c r="CE45" i="22"/>
  <c r="CE44" i="22"/>
  <c r="CE43" i="22"/>
  <c r="CE26" i="22"/>
  <c r="CM26" i="22"/>
  <c r="CM45" i="22"/>
  <c r="CM24" i="22"/>
  <c r="CM27" i="22"/>
  <c r="CM44" i="22"/>
  <c r="CM43" i="22"/>
  <c r="CM25" i="22"/>
  <c r="CM42" i="22"/>
  <c r="BF43" i="22"/>
  <c r="BF24" i="22"/>
  <c r="BF45" i="22"/>
  <c r="BF26" i="22"/>
  <c r="BF42" i="22"/>
  <c r="BF27" i="22"/>
  <c r="BF44" i="22"/>
  <c r="BF25" i="22"/>
  <c r="K44" i="22"/>
  <c r="K26" i="22"/>
  <c r="K43" i="22"/>
  <c r="K27" i="22"/>
  <c r="K25" i="22"/>
  <c r="K42" i="22"/>
  <c r="K24" i="22"/>
  <c r="K45" i="22"/>
  <c r="BE42" i="22"/>
  <c r="BE24" i="22"/>
  <c r="BE27" i="22"/>
  <c r="BE43" i="22"/>
  <c r="BE44" i="22"/>
  <c r="BE25" i="22"/>
  <c r="BE45" i="22"/>
  <c r="BE26" i="22"/>
  <c r="CB24" i="22"/>
  <c r="CB44" i="22"/>
  <c r="CB42" i="22"/>
  <c r="CB26" i="22"/>
  <c r="CB45" i="22"/>
  <c r="CB25" i="22"/>
  <c r="CB43" i="22"/>
  <c r="CB27" i="22"/>
  <c r="BJ42" i="22"/>
  <c r="BJ45" i="22"/>
  <c r="BJ25" i="22"/>
  <c r="BJ44" i="22"/>
  <c r="BJ43" i="22"/>
  <c r="BJ26" i="22"/>
  <c r="BJ24" i="22"/>
  <c r="BJ27" i="22"/>
  <c r="H27" i="22"/>
  <c r="H24" i="22"/>
  <c r="H25" i="22"/>
  <c r="H45" i="22"/>
  <c r="H43" i="22"/>
  <c r="H26" i="22"/>
  <c r="H44" i="22"/>
  <c r="H42" i="22"/>
  <c r="AC26" i="22"/>
  <c r="AC43" i="22"/>
  <c r="AC24" i="22"/>
  <c r="AC25" i="22" s="1"/>
  <c r="AC44" i="22"/>
  <c r="AC27" i="22"/>
  <c r="AC45" i="22"/>
  <c r="AC42" i="22"/>
  <c r="U25" i="22"/>
  <c r="U24" i="22"/>
  <c r="U27" i="22"/>
  <c r="U26" i="22"/>
  <c r="U44" i="22"/>
  <c r="U45" i="22"/>
  <c r="U42" i="22"/>
  <c r="U43" i="22"/>
  <c r="I27" i="22"/>
  <c r="I25" i="22"/>
  <c r="I44" i="22"/>
  <c r="I24" i="22"/>
  <c r="I43" i="22"/>
  <c r="I26" i="22"/>
  <c r="I42" i="22"/>
  <c r="I45" i="22"/>
  <c r="N24" i="22"/>
  <c r="N26" i="22"/>
  <c r="N42" i="22"/>
  <c r="N25" i="22"/>
  <c r="N27" i="22"/>
  <c r="N45" i="22"/>
  <c r="N44" i="22"/>
  <c r="N43" i="22"/>
  <c r="CT44" i="22"/>
  <c r="CT45" i="22"/>
  <c r="CT42" i="22"/>
  <c r="CT25" i="22"/>
  <c r="CT27" i="22"/>
  <c r="CT24" i="22"/>
  <c r="CT43" i="22"/>
  <c r="CT26" i="22"/>
  <c r="AO45" i="22"/>
  <c r="AO44" i="22"/>
  <c r="AO43" i="22"/>
  <c r="AO26" i="22"/>
  <c r="AO42" i="22"/>
  <c r="AO24" i="22"/>
  <c r="AO25" i="22" s="1"/>
  <c r="AO27" i="22"/>
  <c r="CO42" i="22"/>
  <c r="CO44" i="22"/>
  <c r="CO45" i="22"/>
  <c r="CO24" i="22"/>
  <c r="CO27" i="22"/>
  <c r="CO26" i="22"/>
  <c r="CO43" i="22"/>
  <c r="CO25" i="22"/>
  <c r="BC44" i="22"/>
  <c r="BC26" i="22"/>
  <c r="BC43" i="22"/>
  <c r="BC24" i="22"/>
  <c r="BC42" i="22"/>
  <c r="BC27" i="22"/>
  <c r="BC45" i="22"/>
  <c r="BC25" i="22"/>
  <c r="S24" i="22"/>
  <c r="S45" i="22"/>
  <c r="S42" i="22"/>
  <c r="S44" i="22"/>
  <c r="S27" i="22"/>
  <c r="S26" i="22"/>
  <c r="S25" i="22"/>
  <c r="S43" i="22"/>
  <c r="AN27" i="22"/>
  <c r="AN26" i="22"/>
  <c r="AN45" i="22"/>
  <c r="AN24" i="22"/>
  <c r="AN25" i="22" s="1"/>
  <c r="AN42" i="22"/>
  <c r="AN44" i="22"/>
  <c r="AN43" i="22"/>
  <c r="EB65" i="14"/>
  <c r="EB64" i="14" s="1"/>
  <c r="EB34" i="14" s="1"/>
  <c r="EB64" i="15"/>
  <c r="EB34" i="15" s="1"/>
  <c r="EC65" i="15"/>
  <c r="BD45" i="22"/>
  <c r="BD42" i="22"/>
  <c r="BD26" i="22"/>
  <c r="BD43" i="22"/>
  <c r="BD44" i="22"/>
  <c r="BD24" i="22"/>
  <c r="BD25" i="22"/>
  <c r="BD27" i="22"/>
  <c r="AT27" i="22"/>
  <c r="AT43" i="22"/>
  <c r="AT44" i="22"/>
  <c r="AT45" i="22"/>
  <c r="AT26" i="22"/>
  <c r="AT42" i="22"/>
  <c r="AT24" i="22"/>
  <c r="AT25" i="22"/>
  <c r="DO27" i="22"/>
  <c r="DO25" i="22"/>
  <c r="DO26" i="22"/>
  <c r="DO43" i="22"/>
  <c r="DO42" i="22"/>
  <c r="DO44" i="22"/>
  <c r="DO45" i="22"/>
  <c r="DO24" i="22"/>
  <c r="Z24" i="22"/>
  <c r="Z25" i="22" s="1"/>
  <c r="Z44" i="22"/>
  <c r="Z43" i="22"/>
  <c r="Z42" i="22"/>
  <c r="Z27" i="22"/>
  <c r="Z45" i="22"/>
  <c r="Z26" i="22"/>
  <c r="O45" i="22"/>
  <c r="O27" i="22"/>
  <c r="O42" i="22"/>
  <c r="O44" i="22"/>
  <c r="O24" i="22"/>
  <c r="O43" i="22"/>
  <c r="O26" i="22"/>
  <c r="O25" i="22"/>
  <c r="Y43" i="22"/>
  <c r="Y24" i="22"/>
  <c r="Y44" i="22"/>
  <c r="Y26" i="22"/>
  <c r="Y27" i="22"/>
  <c r="Y42" i="22"/>
  <c r="Y45" i="22"/>
  <c r="Y25" i="22"/>
  <c r="Q45" i="22"/>
  <c r="Q44" i="22"/>
  <c r="Q27" i="22"/>
  <c r="Q25" i="22"/>
  <c r="Q42" i="22"/>
  <c r="Q43" i="22"/>
  <c r="Q24" i="22"/>
  <c r="Q26" i="22"/>
  <c r="BY26" i="22"/>
  <c r="BY25" i="22"/>
  <c r="BY24" i="22"/>
  <c r="BY45" i="22"/>
  <c r="BY27" i="22"/>
  <c r="BY43" i="22"/>
  <c r="BY42" i="22"/>
  <c r="BY44" i="22"/>
  <c r="AQ45" i="22"/>
  <c r="AQ44" i="22"/>
  <c r="AQ26" i="22"/>
  <c r="AQ43" i="22"/>
  <c r="AQ42" i="22"/>
  <c r="AQ27" i="22"/>
  <c r="AQ24" i="22"/>
  <c r="AQ25" i="22" s="1"/>
  <c r="EA183" i="15"/>
  <c r="BF114" i="3" s="1"/>
  <c r="EA7" i="15"/>
  <c r="CZ27" i="22"/>
  <c r="CZ45" i="22"/>
  <c r="CZ42" i="22"/>
  <c r="CZ25" i="22"/>
  <c r="CZ43" i="22"/>
  <c r="CZ44" i="22"/>
  <c r="CZ24" i="22"/>
  <c r="CZ26" i="22"/>
  <c r="BZ44" i="22"/>
  <c r="BZ24" i="22"/>
  <c r="BZ42" i="22"/>
  <c r="BZ43" i="22"/>
  <c r="BZ27" i="22"/>
  <c r="BZ45" i="22"/>
  <c r="BZ26" i="22"/>
  <c r="BZ25" i="22"/>
  <c r="AK42" i="22"/>
  <c r="AK27" i="22"/>
  <c r="AK24" i="22"/>
  <c r="AK25" i="22" s="1"/>
  <c r="AK45" i="22"/>
  <c r="AK44" i="22"/>
  <c r="AK26" i="22"/>
  <c r="AK43" i="22"/>
  <c r="M24" i="22"/>
  <c r="M42" i="22"/>
  <c r="M25" i="22"/>
  <c r="M44" i="22"/>
  <c r="M45" i="22"/>
  <c r="M27" i="22"/>
  <c r="M43" i="22"/>
  <c r="M26" i="22"/>
  <c r="CA45" i="22"/>
  <c r="CA42" i="22"/>
  <c r="CA27" i="22"/>
  <c r="CA44" i="22"/>
  <c r="CA24" i="22"/>
  <c r="CA25" i="22"/>
  <c r="CA26" i="22"/>
  <c r="CA43" i="22"/>
  <c r="AF43" i="22"/>
  <c r="AF27" i="22"/>
  <c r="AF45" i="22"/>
  <c r="AF26" i="22"/>
  <c r="AF44" i="22"/>
  <c r="AF24" i="22"/>
  <c r="AF25" i="22" s="1"/>
  <c r="AF42" i="22"/>
  <c r="BL27" i="22"/>
  <c r="BL45" i="22"/>
  <c r="BL42" i="22"/>
  <c r="BL43" i="22"/>
  <c r="BL44" i="22"/>
  <c r="BL26" i="22"/>
  <c r="BL25" i="22"/>
  <c r="BL24" i="22"/>
  <c r="AX44" i="22"/>
  <c r="AX25" i="22"/>
  <c r="AX26" i="22"/>
  <c r="AX24" i="22"/>
  <c r="AX27" i="22"/>
  <c r="AX42" i="22"/>
  <c r="AX43" i="22"/>
  <c r="AX45" i="22"/>
  <c r="G42" i="22"/>
  <c r="G26" i="22"/>
  <c r="G43" i="22"/>
  <c r="G25" i="22"/>
  <c r="G24" i="22"/>
  <c r="G27" i="22"/>
  <c r="G44" i="22"/>
  <c r="G45" i="22"/>
  <c r="BU24" i="22"/>
  <c r="BU42" i="22"/>
  <c r="BU45" i="22"/>
  <c r="BU27" i="22"/>
  <c r="BU25" i="22"/>
  <c r="BU43" i="22"/>
  <c r="BU26" i="22"/>
  <c r="BU44" i="22"/>
  <c r="DL24" i="22"/>
  <c r="DL43" i="22"/>
  <c r="DL45" i="22"/>
  <c r="DL26" i="22"/>
  <c r="DL25" i="22"/>
  <c r="DL27" i="22"/>
  <c r="DL44" i="22"/>
  <c r="DL42" i="22"/>
  <c r="AH27" i="22"/>
  <c r="AH44" i="22"/>
  <c r="AH24" i="22"/>
  <c r="AH25" i="22" s="1"/>
  <c r="AH43" i="22"/>
  <c r="AH42" i="22"/>
  <c r="AH26" i="22"/>
  <c r="AH45" i="22"/>
  <c r="CX44" i="22"/>
  <c r="CX26" i="22"/>
  <c r="CX43" i="22"/>
  <c r="CX45" i="22"/>
  <c r="CX42" i="22"/>
  <c r="CX24" i="22"/>
  <c r="CX27" i="22"/>
  <c r="CX25" i="22"/>
  <c r="CU43" i="22"/>
  <c r="CU45" i="22"/>
  <c r="CU27" i="22"/>
  <c r="CU26" i="22"/>
  <c r="CU24" i="22"/>
  <c r="CU44" i="22"/>
  <c r="CU42" i="22"/>
  <c r="CU25" i="22"/>
  <c r="EA183" i="14"/>
  <c r="EA211" i="14" s="1"/>
  <c r="EA7" i="14"/>
  <c r="AA44" i="22"/>
  <c r="AA26" i="22"/>
  <c r="AA45" i="22"/>
  <c r="AA27" i="22"/>
  <c r="AA24" i="22"/>
  <c r="AA25" i="22" s="1"/>
  <c r="AA43" i="22"/>
  <c r="AA42" i="22"/>
  <c r="CK2" i="22"/>
  <c r="AU2" i="22"/>
  <c r="V2" i="22"/>
  <c r="DL2" i="22"/>
  <c r="CF2" i="22"/>
  <c r="AZ2" i="22"/>
  <c r="T2" i="22"/>
  <c r="BA2" i="22"/>
  <c r="DG2" i="22"/>
  <c r="R2" i="22"/>
  <c r="AC2" i="22"/>
  <c r="DS2" i="22"/>
  <c r="CM2" i="22"/>
  <c r="BG2" i="22"/>
  <c r="CN2" i="22"/>
  <c r="CJ2" i="22"/>
  <c r="BI2" i="22"/>
  <c r="CX2" i="22"/>
  <c r="CW2" i="22"/>
  <c r="BB2" i="22"/>
  <c r="O2" i="22"/>
  <c r="AQ2" i="22"/>
  <c r="S2" i="22"/>
  <c r="I2" i="22"/>
  <c r="AF2" i="22"/>
  <c r="DP2" i="22"/>
  <c r="BR2" i="22"/>
  <c r="AD2" i="22"/>
  <c r="BF2" i="22"/>
  <c r="CO2" i="22"/>
  <c r="BT2" i="22"/>
  <c r="BJ2" i="22"/>
  <c r="U2" i="22"/>
  <c r="CB2" i="22"/>
  <c r="P2" i="22"/>
  <c r="W2" i="22"/>
  <c r="AO2" i="22"/>
  <c r="DF2" i="22"/>
  <c r="BM2" i="22"/>
  <c r="CZ2" i="22"/>
  <c r="AE2" i="22"/>
  <c r="BH2" i="22"/>
  <c r="DU2" i="22"/>
  <c r="DT2" i="22"/>
  <c r="E2" i="22"/>
  <c r="AT2" i="22"/>
  <c r="AV2" i="22"/>
  <c r="DJ2" i="22"/>
  <c r="DH2" i="22"/>
  <c r="CS2" i="22"/>
  <c r="BU2" i="22"/>
  <c r="AA2" i="22"/>
  <c r="DR2" i="22"/>
  <c r="CG2" i="22"/>
  <c r="BZ2" i="22"/>
  <c r="BK2" i="22"/>
  <c r="AX2" i="22"/>
  <c r="DA2" i="22"/>
  <c r="AG2" i="22"/>
  <c r="BQ2" i="22"/>
  <c r="CI2" i="22"/>
  <c r="CV2" i="22"/>
  <c r="BP2" i="22"/>
  <c r="AJ2" i="22"/>
  <c r="DI2" i="22"/>
  <c r="BV2" i="22"/>
  <c r="BO2" i="22"/>
  <c r="BC2" i="22"/>
  <c r="AS2" i="22"/>
  <c r="M2" i="22"/>
  <c r="DC2" i="22"/>
  <c r="BW2" i="22"/>
  <c r="DQ2" i="22"/>
  <c r="DM2" i="22"/>
  <c r="K2" i="22"/>
  <c r="CL2" i="22"/>
  <c r="DN2" i="22"/>
  <c r="CH2" i="22"/>
  <c r="BX2" i="22"/>
  <c r="AH2" i="22"/>
  <c r="CU2" i="22"/>
  <c r="CA2" i="22"/>
  <c r="X2" i="22"/>
  <c r="BY2" i="22"/>
  <c r="AY2" i="22"/>
  <c r="L2" i="22"/>
  <c r="CQ2" i="22"/>
  <c r="AW2" i="22"/>
  <c r="J2" i="22"/>
  <c r="CP2" i="22"/>
  <c r="CY2" i="22"/>
  <c r="Y2" i="22"/>
  <c r="CE2" i="22"/>
  <c r="AN2" i="22"/>
  <c r="DO2" i="22"/>
  <c r="AR2" i="22"/>
  <c r="DK2" i="22"/>
  <c r="DD2" i="22"/>
  <c r="DE2" i="22"/>
  <c r="CT2" i="22"/>
  <c r="DB2" i="22"/>
  <c r="AI2" i="22"/>
  <c r="BL2" i="22"/>
  <c r="CR2" i="22"/>
  <c r="Z2" i="22"/>
  <c r="BS2" i="22"/>
  <c r="BE2" i="22"/>
  <c r="G2" i="22"/>
  <c r="CD2" i="22"/>
  <c r="Q2" i="22"/>
  <c r="AP2" i="22"/>
  <c r="AK2" i="22"/>
  <c r="AB2" i="22"/>
  <c r="CC2" i="22"/>
  <c r="N2" i="22"/>
  <c r="AL2" i="22"/>
  <c r="H2" i="22"/>
  <c r="F2" i="22"/>
  <c r="BN2" i="22"/>
  <c r="BD2" i="22"/>
  <c r="AM2" i="22"/>
  <c r="BI24" i="22"/>
  <c r="BI45" i="22"/>
  <c r="BI26" i="22"/>
  <c r="BI25" i="22"/>
  <c r="BI27" i="22"/>
  <c r="BI44" i="22"/>
  <c r="BI43" i="22"/>
  <c r="BI42" i="22"/>
  <c r="BB25" i="22"/>
  <c r="BB45" i="22"/>
  <c r="BB24" i="22"/>
  <c r="BB42" i="22"/>
  <c r="BB43" i="22"/>
  <c r="BB26" i="22"/>
  <c r="BB27" i="22"/>
  <c r="BB44" i="22"/>
  <c r="CH42" i="22"/>
  <c r="CH44" i="22"/>
  <c r="CH24" i="22"/>
  <c r="CH25" i="22"/>
  <c r="CH45" i="22"/>
  <c r="CH43" i="22"/>
  <c r="CH26" i="22"/>
  <c r="CH27" i="22"/>
  <c r="DC24" i="22"/>
  <c r="DC44" i="22"/>
  <c r="DC25" i="22"/>
  <c r="DC26" i="22"/>
  <c r="DC42" i="22"/>
  <c r="DC27" i="22"/>
  <c r="DC43" i="22"/>
  <c r="DC45" i="22"/>
  <c r="AS42" i="22"/>
  <c r="AS44" i="22"/>
  <c r="AS45" i="22"/>
  <c r="AS43" i="22"/>
  <c r="AS26" i="22"/>
  <c r="AS27" i="22"/>
  <c r="AS24" i="22"/>
  <c r="AS25" i="22" s="1"/>
  <c r="CC44" i="22"/>
  <c r="CC27" i="22"/>
  <c r="CC45" i="22"/>
  <c r="CC26" i="22"/>
  <c r="CC43" i="22"/>
  <c r="CC24" i="22"/>
  <c r="CC42" i="22"/>
  <c r="CC25" i="22"/>
  <c r="J44" i="22"/>
  <c r="J26" i="22"/>
  <c r="J42" i="22"/>
  <c r="J27" i="22"/>
  <c r="J45" i="22"/>
  <c r="J25" i="22"/>
  <c r="J43" i="22"/>
  <c r="J24" i="22"/>
  <c r="CJ26" i="22"/>
  <c r="CJ27" i="22"/>
  <c r="CJ24" i="22"/>
  <c r="CJ42" i="22"/>
  <c r="CJ44" i="22"/>
  <c r="CJ45" i="22"/>
  <c r="CJ25" i="22"/>
  <c r="CJ43" i="22"/>
  <c r="BM24" i="22"/>
  <c r="BM26" i="22"/>
  <c r="BM44" i="22"/>
  <c r="BM43" i="22"/>
  <c r="BM42" i="22"/>
  <c r="BM27" i="22"/>
  <c r="BM45" i="22"/>
  <c r="BM25" i="22"/>
  <c r="T25" i="22"/>
  <c r="T42" i="22"/>
  <c r="T43" i="22"/>
  <c r="T27" i="22"/>
  <c r="T24" i="22"/>
  <c r="T26" i="22"/>
  <c r="T44" i="22"/>
  <c r="T45" i="22"/>
  <c r="BO44" i="22"/>
  <c r="BO43" i="22"/>
  <c r="BO26" i="22"/>
  <c r="BO24" i="22"/>
  <c r="BO45" i="22"/>
  <c r="BO42" i="22"/>
  <c r="BO25" i="22"/>
  <c r="BO27" i="22"/>
  <c r="DP25" i="22"/>
  <c r="DP42" i="22"/>
  <c r="DP45" i="22"/>
  <c r="DP43" i="22"/>
  <c r="DP24" i="22"/>
  <c r="DP44" i="22"/>
  <c r="DP26" i="22"/>
  <c r="DP27" i="22"/>
  <c r="DU25" i="22"/>
  <c r="DU43" i="22"/>
  <c r="DU45" i="22"/>
  <c r="DU42" i="22"/>
  <c r="DU44" i="22"/>
  <c r="DU26" i="22"/>
  <c r="DU24" i="22"/>
  <c r="DU27" i="22"/>
  <c r="CS42" i="22"/>
  <c r="CS25" i="22"/>
  <c r="CS26" i="22"/>
  <c r="CS27" i="22"/>
  <c r="CS24" i="22"/>
  <c r="CS43" i="22"/>
  <c r="CS45" i="22"/>
  <c r="CS44" i="22"/>
  <c r="CR44" i="22"/>
  <c r="CR27" i="22"/>
  <c r="CR26" i="22"/>
  <c r="CR43" i="22"/>
  <c r="CR42" i="22"/>
  <c r="CR24" i="22"/>
  <c r="CR25" i="22"/>
  <c r="CR45" i="22"/>
  <c r="R44" i="22"/>
  <c r="R25" i="22"/>
  <c r="R24" i="22"/>
  <c r="R43" i="22"/>
  <c r="R26" i="22"/>
  <c r="R42" i="22"/>
  <c r="R45" i="22"/>
  <c r="R27" i="22"/>
  <c r="AE42" i="22"/>
  <c r="AE44" i="22"/>
  <c r="AE26" i="22"/>
  <c r="AE27" i="22"/>
  <c r="AE43" i="22"/>
  <c r="AE45" i="22"/>
  <c r="AE24" i="22"/>
  <c r="AE25" i="22" s="1"/>
  <c r="CL27" i="22"/>
  <c r="CL24" i="22"/>
  <c r="CL42" i="22"/>
  <c r="CL25" i="22"/>
  <c r="CL43" i="22"/>
  <c r="CL44" i="22"/>
  <c r="CL45" i="22"/>
  <c r="CL26" i="22"/>
  <c r="BX26" i="22"/>
  <c r="BX25" i="22"/>
  <c r="BX44" i="22"/>
  <c r="BX27" i="22"/>
  <c r="BX42" i="22"/>
  <c r="BX24" i="22"/>
  <c r="BX43" i="22"/>
  <c r="BX45" i="22"/>
  <c r="BT45" i="22"/>
  <c r="BT44" i="22"/>
  <c r="BT42" i="22"/>
  <c r="BT26" i="22"/>
  <c r="BT24" i="22"/>
  <c r="BT27" i="22"/>
  <c r="BT25" i="22"/>
  <c r="BT43" i="22"/>
  <c r="AV26" i="22"/>
  <c r="AV27" i="22"/>
  <c r="AV25" i="22"/>
  <c r="AV42" i="22"/>
  <c r="AV43" i="22"/>
  <c r="AV24" i="22"/>
  <c r="AV45" i="22"/>
  <c r="AV44" i="22"/>
  <c r="W45" i="22"/>
  <c r="W42" i="22"/>
  <c r="W24" i="22"/>
  <c r="W25" i="22" s="1"/>
  <c r="W43" i="22"/>
  <c r="W26" i="22"/>
  <c r="W44" i="22"/>
  <c r="W27" i="22"/>
  <c r="CW42" i="22"/>
  <c r="CW26" i="22"/>
  <c r="CW43" i="22"/>
  <c r="CW27" i="22"/>
  <c r="CW25" i="22"/>
  <c r="CW44" i="22"/>
  <c r="CW24" i="22"/>
  <c r="CW45" i="22"/>
  <c r="BR45" i="22"/>
  <c r="BR26" i="22"/>
  <c r="BR42" i="22"/>
  <c r="BR43" i="22"/>
  <c r="BR24" i="22"/>
  <c r="BR25" i="22"/>
  <c r="BR27" i="22"/>
  <c r="BR44" i="22"/>
  <c r="AP44" i="22"/>
  <c r="AP42" i="22"/>
  <c r="AP24" i="22"/>
  <c r="AP25" i="22" s="1"/>
  <c r="AP43" i="22"/>
  <c r="AP45" i="22"/>
  <c r="AP27" i="22"/>
  <c r="AP26" i="22"/>
  <c r="BK43" i="22"/>
  <c r="BK24" i="22"/>
  <c r="BK27" i="22"/>
  <c r="BK25" i="22"/>
  <c r="BK44" i="22"/>
  <c r="BK26" i="22"/>
  <c r="BK45" i="22"/>
  <c r="BK42" i="22"/>
  <c r="CP25" i="22"/>
  <c r="CP45" i="22"/>
  <c r="CP26" i="22"/>
  <c r="CP24" i="22"/>
  <c r="CP44" i="22"/>
  <c r="CP43" i="22"/>
  <c r="CP42" i="22"/>
  <c r="CP27" i="22"/>
  <c r="CN43" i="22"/>
  <c r="CN45" i="22"/>
  <c r="CN24" i="22"/>
  <c r="CN26" i="22"/>
  <c r="CN44" i="22"/>
  <c r="CN42" i="22"/>
  <c r="CN25" i="22"/>
  <c r="CN27" i="22"/>
  <c r="X24" i="22"/>
  <c r="X25" i="22" s="1"/>
  <c r="X42" i="22"/>
  <c r="X26" i="22"/>
  <c r="X44" i="22"/>
  <c r="X27" i="22"/>
  <c r="X43" i="22"/>
  <c r="X45" i="22"/>
  <c r="DA26" i="22"/>
  <c r="DA24" i="22"/>
  <c r="DA44" i="22"/>
  <c r="DA27" i="22"/>
  <c r="DA45" i="22"/>
  <c r="DA42" i="22"/>
  <c r="DA43" i="22"/>
  <c r="DA25" i="22"/>
  <c r="DS26" i="22"/>
  <c r="DS43" i="22"/>
  <c r="DS25" i="22"/>
  <c r="DS42" i="22"/>
  <c r="DS45" i="22"/>
  <c r="DS24" i="22"/>
  <c r="DS44" i="22"/>
  <c r="DS27" i="22"/>
  <c r="AI27" i="22"/>
  <c r="AI24" i="22"/>
  <c r="AI25" i="22" s="1"/>
  <c r="AI44" i="22"/>
  <c r="AI42" i="22"/>
  <c r="AI43" i="22"/>
  <c r="AI26" i="22"/>
  <c r="AI45" i="22"/>
  <c r="BH42" i="22"/>
  <c r="BH45" i="22"/>
  <c r="BH24" i="22"/>
  <c r="BH26" i="22"/>
  <c r="BH27" i="22"/>
  <c r="BH44" i="22"/>
  <c r="BH43" i="22"/>
  <c r="BH25" i="22"/>
  <c r="L25" i="22"/>
  <c r="L26" i="22"/>
  <c r="L27" i="22"/>
  <c r="L45" i="22"/>
  <c r="L24" i="22"/>
  <c r="L44" i="22"/>
  <c r="L43" i="22"/>
  <c r="L42" i="22"/>
  <c r="CQ44" i="22"/>
  <c r="CQ26" i="22"/>
  <c r="CQ27" i="22"/>
  <c r="CQ43" i="22"/>
  <c r="CQ25" i="22"/>
  <c r="CQ24" i="22"/>
  <c r="CQ45" i="22"/>
  <c r="CQ42" i="22"/>
  <c r="BA26" i="22"/>
  <c r="BA43" i="22"/>
  <c r="BA42" i="22"/>
  <c r="BA45" i="22"/>
  <c r="BA44" i="22"/>
  <c r="BA27" i="22"/>
  <c r="BA24" i="22"/>
  <c r="BA25" i="22"/>
  <c r="EF208" i="16"/>
  <c r="DU208" i="14" l="1"/>
  <c r="DV208" i="15"/>
  <c r="AB52" i="22"/>
  <c r="AB33" i="22"/>
  <c r="AB34" i="22" s="1"/>
  <c r="AB32" i="22"/>
  <c r="AB51" i="22"/>
  <c r="AB50" i="22"/>
  <c r="DK51" i="22"/>
  <c r="DK32" i="22"/>
  <c r="DK50" i="22"/>
  <c r="DK33" i="22"/>
  <c r="DK52" i="22"/>
  <c r="DK34" i="22"/>
  <c r="CU50" i="22"/>
  <c r="CU32" i="22"/>
  <c r="CU33" i="22"/>
  <c r="CU52" i="22"/>
  <c r="CU34" i="22"/>
  <c r="CU51" i="22"/>
  <c r="DI34" i="22"/>
  <c r="DI50" i="22"/>
  <c r="DI51" i="22"/>
  <c r="DI32" i="22"/>
  <c r="DI33" i="22"/>
  <c r="DI52" i="22"/>
  <c r="DH50" i="22"/>
  <c r="DH51" i="22"/>
  <c r="DH52" i="22"/>
  <c r="DH34" i="22"/>
  <c r="DH32" i="22"/>
  <c r="DH33" i="22"/>
  <c r="U51" i="22"/>
  <c r="U34" i="22"/>
  <c r="U50" i="22"/>
  <c r="U33" i="22"/>
  <c r="U52" i="22"/>
  <c r="U32" i="22"/>
  <c r="BI51" i="22"/>
  <c r="BI32" i="22"/>
  <c r="BI33" i="22"/>
  <c r="BI50" i="22"/>
  <c r="BI52" i="22"/>
  <c r="BI34" i="22"/>
  <c r="CK51" i="22"/>
  <c r="CK32" i="22"/>
  <c r="CK34" i="22"/>
  <c r="CK52" i="22"/>
  <c r="CK50" i="22"/>
  <c r="CK33" i="22"/>
  <c r="AK51" i="22"/>
  <c r="AK52" i="22"/>
  <c r="AK33" i="22"/>
  <c r="AK34" i="22" s="1"/>
  <c r="AK50" i="22"/>
  <c r="AK32" i="22"/>
  <c r="AR32" i="22"/>
  <c r="AR51" i="22"/>
  <c r="AR50" i="22"/>
  <c r="AR33" i="22"/>
  <c r="AR34" i="22" s="1"/>
  <c r="AR52" i="22"/>
  <c r="AH50" i="22"/>
  <c r="AH33" i="22"/>
  <c r="AH34" i="22" s="1"/>
  <c r="AH51" i="22"/>
  <c r="AH52" i="22"/>
  <c r="AH32" i="22"/>
  <c r="AJ52" i="22"/>
  <c r="AJ32" i="22"/>
  <c r="AJ51" i="22"/>
  <c r="AJ50" i="22"/>
  <c r="AJ33" i="22"/>
  <c r="AJ34" i="22" s="1"/>
  <c r="DJ52" i="22"/>
  <c r="DJ33" i="22"/>
  <c r="DJ51" i="22"/>
  <c r="DJ50" i="22"/>
  <c r="DJ32" i="22"/>
  <c r="DJ34" i="22"/>
  <c r="BJ32" i="22"/>
  <c r="BJ33" i="22"/>
  <c r="BJ50" i="22"/>
  <c r="BJ52" i="22"/>
  <c r="BJ51" i="22"/>
  <c r="BJ34" i="22"/>
  <c r="CJ52" i="22"/>
  <c r="CJ33" i="22"/>
  <c r="CJ50" i="22"/>
  <c r="CJ51" i="22"/>
  <c r="CJ34" i="22"/>
  <c r="CJ32" i="22"/>
  <c r="AP32" i="22"/>
  <c r="AP51" i="22"/>
  <c r="AP50" i="22"/>
  <c r="AP33" i="22"/>
  <c r="AP34" i="22" s="1"/>
  <c r="AP52" i="22"/>
  <c r="DO32" i="22"/>
  <c r="DO51" i="22"/>
  <c r="DO33" i="22"/>
  <c r="DO50" i="22"/>
  <c r="DO52" i="22"/>
  <c r="DO34" i="22"/>
  <c r="BX50" i="22"/>
  <c r="BX34" i="22"/>
  <c r="BX51" i="22"/>
  <c r="BX32" i="22"/>
  <c r="BX33" i="22"/>
  <c r="BX52" i="22"/>
  <c r="BP34" i="22"/>
  <c r="BP50" i="22"/>
  <c r="BP33" i="22"/>
  <c r="BP52" i="22"/>
  <c r="BP51" i="22"/>
  <c r="BP32" i="22"/>
  <c r="AV32" i="22"/>
  <c r="AV33" i="22"/>
  <c r="AV52" i="22"/>
  <c r="AV34" i="22"/>
  <c r="AV51" i="22"/>
  <c r="AV50" i="22"/>
  <c r="BT50" i="22"/>
  <c r="BT51" i="22"/>
  <c r="BT34" i="22"/>
  <c r="BT33" i="22"/>
  <c r="BT32" i="22"/>
  <c r="BT52" i="22"/>
  <c r="CN33" i="22"/>
  <c r="CN32" i="22"/>
  <c r="CN34" i="22"/>
  <c r="CN51" i="22"/>
  <c r="CN52" i="22"/>
  <c r="CN50" i="22"/>
  <c r="Q51" i="22"/>
  <c r="Q34" i="22"/>
  <c r="Q52" i="22"/>
  <c r="Q33" i="22"/>
  <c r="Q32" i="22"/>
  <c r="Q50" i="22"/>
  <c r="AN33" i="22"/>
  <c r="AN34" i="22" s="1"/>
  <c r="AN50" i="22"/>
  <c r="AN32" i="22"/>
  <c r="AN52" i="22"/>
  <c r="AN51" i="22"/>
  <c r="CH52" i="22"/>
  <c r="CH34" i="22"/>
  <c r="CH33" i="22"/>
  <c r="CH50" i="22"/>
  <c r="CH32" i="22"/>
  <c r="CH51" i="22"/>
  <c r="CV51" i="22"/>
  <c r="CV32" i="22"/>
  <c r="CV52" i="22"/>
  <c r="CV33" i="22"/>
  <c r="CV50" i="22"/>
  <c r="CV34" i="22"/>
  <c r="AT33" i="22"/>
  <c r="AT34" i="22" s="1"/>
  <c r="AT51" i="22"/>
  <c r="AT52" i="22"/>
  <c r="AT32" i="22"/>
  <c r="AT50" i="22"/>
  <c r="CO52" i="22"/>
  <c r="CO51" i="22"/>
  <c r="CO50" i="22"/>
  <c r="CO34" i="22"/>
  <c r="CO33" i="22"/>
  <c r="CO32" i="22"/>
  <c r="BG52" i="22"/>
  <c r="BG51" i="22"/>
  <c r="BG33" i="22"/>
  <c r="BG34" i="22"/>
  <c r="BG32" i="22"/>
  <c r="BG50" i="22"/>
  <c r="CD51" i="22"/>
  <c r="CD50" i="22"/>
  <c r="CD34" i="22"/>
  <c r="CD33" i="22"/>
  <c r="CD52" i="22"/>
  <c r="CD32" i="22"/>
  <c r="CE34" i="22"/>
  <c r="CE51" i="22"/>
  <c r="CE32" i="22"/>
  <c r="CE33" i="22"/>
  <c r="CE52" i="22"/>
  <c r="CE50" i="22"/>
  <c r="DN51" i="22"/>
  <c r="DN52" i="22"/>
  <c r="DN50" i="22"/>
  <c r="DN33" i="22"/>
  <c r="DN32" i="22"/>
  <c r="DN34" i="22"/>
  <c r="CI34" i="22"/>
  <c r="CI32" i="22"/>
  <c r="CI50" i="22"/>
  <c r="CI33" i="22"/>
  <c r="CI51" i="22"/>
  <c r="CI52" i="22"/>
  <c r="E52" i="22"/>
  <c r="E51" i="22"/>
  <c r="E32" i="22"/>
  <c r="E33" i="22"/>
  <c r="E34" i="22"/>
  <c r="E50" i="22"/>
  <c r="BF52" i="22"/>
  <c r="BF51" i="22"/>
  <c r="BF32" i="22"/>
  <c r="BF34" i="22"/>
  <c r="BF50" i="22"/>
  <c r="BF33" i="22"/>
  <c r="CM51" i="22"/>
  <c r="CM32" i="22"/>
  <c r="CM34" i="22"/>
  <c r="CM33" i="22"/>
  <c r="CM50" i="22"/>
  <c r="CM52" i="22"/>
  <c r="G51" i="22"/>
  <c r="G52" i="22"/>
  <c r="G34" i="22"/>
  <c r="G50" i="22"/>
  <c r="G32" i="22"/>
  <c r="G33" i="22"/>
  <c r="Y50" i="22"/>
  <c r="Y51" i="22"/>
  <c r="Y32" i="22"/>
  <c r="Y33" i="22"/>
  <c r="Y34" i="22" s="1"/>
  <c r="Y52" i="22"/>
  <c r="CL50" i="22"/>
  <c r="CL32" i="22"/>
  <c r="CL51" i="22"/>
  <c r="CL34" i="22"/>
  <c r="CL33" i="22"/>
  <c r="CL52" i="22"/>
  <c r="BQ32" i="22"/>
  <c r="BQ51" i="22"/>
  <c r="BQ34" i="22"/>
  <c r="BQ52" i="22"/>
  <c r="BQ50" i="22"/>
  <c r="BQ33" i="22"/>
  <c r="DT50" i="22"/>
  <c r="DT51" i="22"/>
  <c r="DT34" i="22"/>
  <c r="DT52" i="22"/>
  <c r="DT33" i="22"/>
  <c r="DT32" i="22"/>
  <c r="AD50" i="22"/>
  <c r="AD51" i="22"/>
  <c r="AD32" i="22"/>
  <c r="AD52" i="22"/>
  <c r="AD33" i="22"/>
  <c r="AD34" i="22" s="1"/>
  <c r="DS33" i="22"/>
  <c r="DS52" i="22"/>
  <c r="DS50" i="22"/>
  <c r="DS34" i="22"/>
  <c r="DS51" i="22"/>
  <c r="DS32" i="22"/>
  <c r="EC65" i="14"/>
  <c r="EC64" i="14" s="1"/>
  <c r="EC34" i="14" s="1"/>
  <c r="EC64" i="15"/>
  <c r="EC34" i="15" s="1"/>
  <c r="ED65" i="15"/>
  <c r="BE33" i="22"/>
  <c r="BE52" i="22"/>
  <c r="BE50" i="22"/>
  <c r="BE51" i="22"/>
  <c r="BE32" i="22"/>
  <c r="BE34" i="22"/>
  <c r="CY50" i="22"/>
  <c r="CY52" i="22"/>
  <c r="CY51" i="22"/>
  <c r="CY34" i="22"/>
  <c r="CY33" i="22"/>
  <c r="CY32" i="22"/>
  <c r="K33" i="22"/>
  <c r="K50" i="22"/>
  <c r="K34" i="22"/>
  <c r="K32" i="22"/>
  <c r="K51" i="22"/>
  <c r="K52" i="22"/>
  <c r="AG32" i="22"/>
  <c r="AG33" i="22"/>
  <c r="AG34" i="22" s="1"/>
  <c r="AG50" i="22"/>
  <c r="AG51" i="22"/>
  <c r="AG52" i="22"/>
  <c r="DU33" i="22"/>
  <c r="DU51" i="22"/>
  <c r="DU50" i="22"/>
  <c r="DU34" i="22"/>
  <c r="DU52" i="22"/>
  <c r="DU32" i="22"/>
  <c r="BR33" i="22"/>
  <c r="BR32" i="22"/>
  <c r="BR34" i="22"/>
  <c r="BR51" i="22"/>
  <c r="BR50" i="22"/>
  <c r="BR52" i="22"/>
  <c r="AC33" i="22"/>
  <c r="AC34" i="22" s="1"/>
  <c r="AC51" i="22"/>
  <c r="AC52" i="22"/>
  <c r="AC32" i="22"/>
  <c r="AC50" i="22"/>
  <c r="EB7" i="15"/>
  <c r="EB183" i="15"/>
  <c r="BF115" i="3" s="1"/>
  <c r="BS52" i="22"/>
  <c r="BS51" i="22"/>
  <c r="BS50" i="22"/>
  <c r="BS33" i="22"/>
  <c r="BS32" i="22"/>
  <c r="BS34" i="22"/>
  <c r="CP50" i="22"/>
  <c r="CP34" i="22"/>
  <c r="CP33" i="22"/>
  <c r="CP51" i="22"/>
  <c r="CP32" i="22"/>
  <c r="CP52" i="22"/>
  <c r="DM50" i="22"/>
  <c r="DM34" i="22"/>
  <c r="DM52" i="22"/>
  <c r="DM32" i="22"/>
  <c r="DM51" i="22"/>
  <c r="DM33" i="22"/>
  <c r="DA50" i="22"/>
  <c r="DA52" i="22"/>
  <c r="DA51" i="22"/>
  <c r="DA32" i="22"/>
  <c r="DA34" i="22"/>
  <c r="DA33" i="22"/>
  <c r="BH32" i="22"/>
  <c r="BH51" i="22"/>
  <c r="BH52" i="22"/>
  <c r="BH34" i="22"/>
  <c r="BH50" i="22"/>
  <c r="BH33" i="22"/>
  <c r="DP52" i="22"/>
  <c r="DP33" i="22"/>
  <c r="DP50" i="22"/>
  <c r="DP32" i="22"/>
  <c r="DP34" i="22"/>
  <c r="DP51" i="22"/>
  <c r="R50" i="22"/>
  <c r="R34" i="22"/>
  <c r="R33" i="22"/>
  <c r="R32" i="22"/>
  <c r="R51" i="22"/>
  <c r="R52" i="22"/>
  <c r="EB183" i="14"/>
  <c r="EB211" i="14" s="1"/>
  <c r="EB7" i="14"/>
  <c r="AM50" i="22"/>
  <c r="AM32" i="22"/>
  <c r="AM52" i="22"/>
  <c r="AM34" i="22"/>
  <c r="AM33" i="22"/>
  <c r="AM51" i="22"/>
  <c r="Z52" i="22"/>
  <c r="Z50" i="22"/>
  <c r="Z33" i="22"/>
  <c r="Z34" i="22"/>
  <c r="Z32" i="22"/>
  <c r="Z51" i="22"/>
  <c r="J50" i="22"/>
  <c r="J34" i="22"/>
  <c r="J33" i="22"/>
  <c r="J32" i="22"/>
  <c r="J51" i="22"/>
  <c r="J52" i="22"/>
  <c r="DQ51" i="22"/>
  <c r="DQ33" i="22"/>
  <c r="DQ50" i="22"/>
  <c r="DQ32" i="22"/>
  <c r="DQ34" i="22"/>
  <c r="DQ52" i="22"/>
  <c r="AX51" i="22"/>
  <c r="AX33" i="22"/>
  <c r="AX50" i="22"/>
  <c r="AX34" i="22"/>
  <c r="AX32" i="22"/>
  <c r="AX52" i="22"/>
  <c r="AE50" i="22"/>
  <c r="AE52" i="22"/>
  <c r="AE32" i="22"/>
  <c r="AE33" i="22"/>
  <c r="AE34" i="22" s="1"/>
  <c r="AE51" i="22"/>
  <c r="AF51" i="22"/>
  <c r="AF52" i="22"/>
  <c r="AF33" i="22"/>
  <c r="AF34" i="22" s="1"/>
  <c r="AF32" i="22"/>
  <c r="AF50" i="22"/>
  <c r="DG50" i="22"/>
  <c r="DG32" i="22"/>
  <c r="DG34" i="22"/>
  <c r="DG33" i="22"/>
  <c r="DG52" i="22"/>
  <c r="DG51" i="22"/>
  <c r="BD32" i="22"/>
  <c r="BD50" i="22"/>
  <c r="BD34" i="22"/>
  <c r="BD33" i="22"/>
  <c r="BD51" i="22"/>
  <c r="BD52" i="22"/>
  <c r="CR50" i="22"/>
  <c r="CR52" i="22"/>
  <c r="CR34" i="22"/>
  <c r="CR32" i="22"/>
  <c r="CR51" i="22"/>
  <c r="CR33" i="22"/>
  <c r="AW32" i="22"/>
  <c r="AW51" i="22"/>
  <c r="AW33" i="22"/>
  <c r="AW50" i="22"/>
  <c r="AW52" i="22"/>
  <c r="AW34" i="22"/>
  <c r="BW50" i="22"/>
  <c r="BW34" i="22"/>
  <c r="BW33" i="22"/>
  <c r="BW51" i="22"/>
  <c r="BW52" i="22"/>
  <c r="BW32" i="22"/>
  <c r="BK51" i="22"/>
  <c r="BK34" i="22"/>
  <c r="BK50" i="22"/>
  <c r="BK33" i="22"/>
  <c r="BK52" i="22"/>
  <c r="BK32" i="22"/>
  <c r="CZ52" i="22"/>
  <c r="CZ34" i="22"/>
  <c r="CZ51" i="22"/>
  <c r="CZ50" i="22"/>
  <c r="CZ32" i="22"/>
  <c r="CZ33" i="22"/>
  <c r="I32" i="22"/>
  <c r="I52" i="22"/>
  <c r="I33" i="22"/>
  <c r="I34" i="22"/>
  <c r="I50" i="22"/>
  <c r="I51" i="22"/>
  <c r="BA50" i="22"/>
  <c r="BA32" i="22"/>
  <c r="BA51" i="22"/>
  <c r="BA34" i="22"/>
  <c r="BA52" i="22"/>
  <c r="BA33" i="22"/>
  <c r="BN50" i="22"/>
  <c r="BN32" i="22"/>
  <c r="BN52" i="22"/>
  <c r="BN34" i="22"/>
  <c r="BN51" i="22"/>
  <c r="BN33" i="22"/>
  <c r="BL34" i="22"/>
  <c r="BL51" i="22"/>
  <c r="BL32" i="22"/>
  <c r="BL52" i="22"/>
  <c r="BL50" i="22"/>
  <c r="BL33" i="22"/>
  <c r="CQ33" i="22"/>
  <c r="CQ52" i="22"/>
  <c r="CQ34" i="22"/>
  <c r="CQ32" i="22"/>
  <c r="CQ50" i="22"/>
  <c r="CQ51" i="22"/>
  <c r="DC32" i="22"/>
  <c r="DC52" i="22"/>
  <c r="DC33" i="22"/>
  <c r="DC34" i="22"/>
  <c r="DC50" i="22"/>
  <c r="DC51" i="22"/>
  <c r="BZ34" i="22"/>
  <c r="BZ51" i="22"/>
  <c r="BZ33" i="22"/>
  <c r="BZ32" i="22"/>
  <c r="BZ52" i="22"/>
  <c r="BZ50" i="22"/>
  <c r="BM32" i="22"/>
  <c r="BM50" i="22"/>
  <c r="BM33" i="22"/>
  <c r="BM52" i="22"/>
  <c r="BM51" i="22"/>
  <c r="BM34" i="22"/>
  <c r="S33" i="22"/>
  <c r="S32" i="22"/>
  <c r="S52" i="22"/>
  <c r="S51" i="22"/>
  <c r="S34" i="22"/>
  <c r="S50" i="22"/>
  <c r="T52" i="22"/>
  <c r="T50" i="22"/>
  <c r="T34" i="22"/>
  <c r="T33" i="22"/>
  <c r="T51" i="22"/>
  <c r="T32" i="22"/>
  <c r="F51" i="22"/>
  <c r="F32" i="22"/>
  <c r="F50" i="22"/>
  <c r="F34" i="22"/>
  <c r="F33" i="22"/>
  <c r="F52" i="22"/>
  <c r="AI51" i="22"/>
  <c r="AI52" i="22"/>
  <c r="AI33" i="22"/>
  <c r="AI34" i="22" s="1"/>
  <c r="AI50" i="22"/>
  <c r="AI32" i="22"/>
  <c r="L52" i="22"/>
  <c r="L32" i="22"/>
  <c r="L33" i="22"/>
  <c r="L50" i="22"/>
  <c r="L51" i="22"/>
  <c r="L34" i="22"/>
  <c r="M33" i="22"/>
  <c r="M52" i="22"/>
  <c r="M32" i="22"/>
  <c r="M50" i="22"/>
  <c r="M34" i="22"/>
  <c r="M51" i="22"/>
  <c r="CG33" i="22"/>
  <c r="CG52" i="22"/>
  <c r="CG50" i="22"/>
  <c r="CG51" i="22"/>
  <c r="CG32" i="22"/>
  <c r="CG34" i="22"/>
  <c r="DF51" i="22"/>
  <c r="DF32" i="22"/>
  <c r="DF34" i="22"/>
  <c r="DF52" i="22"/>
  <c r="DF33" i="22"/>
  <c r="DF50" i="22"/>
  <c r="AQ51" i="22"/>
  <c r="AQ50" i="22"/>
  <c r="AQ32" i="22"/>
  <c r="AQ33" i="22"/>
  <c r="AQ34" i="22" s="1"/>
  <c r="AQ52" i="22"/>
  <c r="AZ32" i="22"/>
  <c r="AZ50" i="22"/>
  <c r="AZ34" i="22"/>
  <c r="AZ51" i="22"/>
  <c r="AZ52" i="22"/>
  <c r="AZ33" i="22"/>
  <c r="H52" i="22"/>
  <c r="H34" i="22"/>
  <c r="H50" i="22"/>
  <c r="H51" i="22"/>
  <c r="H33" i="22"/>
  <c r="H32" i="22"/>
  <c r="DB34" i="22"/>
  <c r="DB50" i="22"/>
  <c r="DB51" i="22"/>
  <c r="DB33" i="22"/>
  <c r="DB52" i="22"/>
  <c r="DB32" i="22"/>
  <c r="AY52" i="22"/>
  <c r="AY32" i="22"/>
  <c r="AY33" i="22"/>
  <c r="AY50" i="22"/>
  <c r="AY51" i="22"/>
  <c r="AY34" i="22"/>
  <c r="AS51" i="22"/>
  <c r="AS32" i="22"/>
  <c r="AS33" i="22"/>
  <c r="AS34" i="22" s="1"/>
  <c r="AS50" i="22"/>
  <c r="AS52" i="22"/>
  <c r="DR51" i="22"/>
  <c r="DR33" i="22"/>
  <c r="DR50" i="22"/>
  <c r="DR32" i="22"/>
  <c r="DR52" i="22"/>
  <c r="DR34" i="22"/>
  <c r="AO33" i="22"/>
  <c r="AO34" i="22" s="1"/>
  <c r="AO51" i="22"/>
  <c r="AO52" i="22"/>
  <c r="AO50" i="22"/>
  <c r="AO32" i="22"/>
  <c r="O32" i="22"/>
  <c r="O50" i="22"/>
  <c r="O34" i="22"/>
  <c r="O52" i="22"/>
  <c r="O51" i="22"/>
  <c r="O33" i="22"/>
  <c r="CF51" i="22"/>
  <c r="CF33" i="22"/>
  <c r="CF50" i="22"/>
  <c r="CF52" i="22"/>
  <c r="CF34" i="22"/>
  <c r="CF32" i="22"/>
  <c r="AL32" i="22"/>
  <c r="AL33" i="22"/>
  <c r="AL34" i="22" s="1"/>
  <c r="AL51" i="22"/>
  <c r="AL50" i="22"/>
  <c r="AL52" i="22"/>
  <c r="CT50" i="22"/>
  <c r="CT51" i="22"/>
  <c r="CT52" i="22"/>
  <c r="CT34" i="22"/>
  <c r="CT32" i="22"/>
  <c r="CT33" i="22"/>
  <c r="BY52" i="22"/>
  <c r="BY50" i="22"/>
  <c r="BY32" i="22"/>
  <c r="BY51" i="22"/>
  <c r="BY33" i="22"/>
  <c r="BY34" i="22"/>
  <c r="BC33" i="22"/>
  <c r="BC52" i="22"/>
  <c r="BC34" i="22"/>
  <c r="BC51" i="22"/>
  <c r="BC50" i="22"/>
  <c r="BC32" i="22"/>
  <c r="AA50" i="22"/>
  <c r="AA52" i="22"/>
  <c r="AA33" i="22"/>
  <c r="AA34" i="22" s="1"/>
  <c r="AA51" i="22"/>
  <c r="AA32" i="22"/>
  <c r="W32" i="22"/>
  <c r="W50" i="22"/>
  <c r="W33" i="22"/>
  <c r="W34" i="22" s="1"/>
  <c r="W51" i="22"/>
  <c r="W52" i="22"/>
  <c r="BB34" i="22"/>
  <c r="BB33" i="22"/>
  <c r="BB50" i="22"/>
  <c r="BB32" i="22"/>
  <c r="BB52" i="22"/>
  <c r="BB51" i="22"/>
  <c r="DL50" i="22"/>
  <c r="DL32" i="22"/>
  <c r="DL51" i="22"/>
  <c r="DL34" i="22"/>
  <c r="DL52" i="22"/>
  <c r="DL33" i="22"/>
  <c r="DE51" i="22"/>
  <c r="DE52" i="22"/>
  <c r="DE50" i="22"/>
  <c r="DE32" i="22"/>
  <c r="DE34" i="22"/>
  <c r="DE33" i="22"/>
  <c r="X33" i="22"/>
  <c r="X34" i="22" s="1"/>
  <c r="X50" i="22"/>
  <c r="X51" i="22"/>
  <c r="X32" i="22"/>
  <c r="X52" i="22"/>
  <c r="BO51" i="22"/>
  <c r="BO52" i="22"/>
  <c r="BO32" i="22"/>
  <c r="BO34" i="22"/>
  <c r="BO50" i="22"/>
  <c r="BO33" i="22"/>
  <c r="BU50" i="22"/>
  <c r="BU32" i="22"/>
  <c r="BU52" i="22"/>
  <c r="BU33" i="22"/>
  <c r="BU51" i="22"/>
  <c r="BU34" i="22"/>
  <c r="P52" i="22"/>
  <c r="P51" i="22"/>
  <c r="P50" i="22"/>
  <c r="P33" i="22"/>
  <c r="P32" i="22"/>
  <c r="P34" i="22"/>
  <c r="CW50" i="22"/>
  <c r="CW32" i="22"/>
  <c r="CW52" i="22"/>
  <c r="CW33" i="22"/>
  <c r="CW34" i="22"/>
  <c r="CW51" i="22"/>
  <c r="V32" i="22"/>
  <c r="V50" i="22"/>
  <c r="V51" i="22"/>
  <c r="V33" i="22"/>
  <c r="V52" i="22"/>
  <c r="V34" i="22"/>
  <c r="N33" i="22"/>
  <c r="N52" i="22"/>
  <c r="N34" i="22"/>
  <c r="N51" i="22"/>
  <c r="N32" i="22"/>
  <c r="N50" i="22"/>
  <c r="CC50" i="22"/>
  <c r="CC34" i="22"/>
  <c r="CC51" i="22"/>
  <c r="CC33" i="22"/>
  <c r="CC52" i="22"/>
  <c r="CC32" i="22"/>
  <c r="DD32" i="22"/>
  <c r="DD51" i="22"/>
  <c r="DD52" i="22"/>
  <c r="DD33" i="22"/>
  <c r="DD34" i="22"/>
  <c r="DD50" i="22"/>
  <c r="CA32" i="22"/>
  <c r="CA33" i="22"/>
  <c r="CA34" i="22"/>
  <c r="CA51" i="22"/>
  <c r="CA52" i="22"/>
  <c r="CA50" i="22"/>
  <c r="BV33" i="22"/>
  <c r="BV34" i="22"/>
  <c r="BV32" i="22"/>
  <c r="BV51" i="22"/>
  <c r="BV50" i="22"/>
  <c r="BV52" i="22"/>
  <c r="CS32" i="22"/>
  <c r="CS52" i="22"/>
  <c r="CS51" i="22"/>
  <c r="CS33" i="22"/>
  <c r="CS50" i="22"/>
  <c r="CS34" i="22"/>
  <c r="CB34" i="22"/>
  <c r="CB50" i="22"/>
  <c r="CB33" i="22"/>
  <c r="CB52" i="22"/>
  <c r="CB51" i="22"/>
  <c r="CB32" i="22"/>
  <c r="CX51" i="22"/>
  <c r="CX34" i="22"/>
  <c r="CX52" i="22"/>
  <c r="CX33" i="22"/>
  <c r="CX32" i="22"/>
  <c r="CX50" i="22"/>
  <c r="AU51" i="22"/>
  <c r="AU34" i="22"/>
  <c r="AU32" i="22"/>
  <c r="AU33" i="22"/>
  <c r="AU52" i="22"/>
  <c r="AU50" i="22"/>
  <c r="EG208" i="16"/>
  <c r="DV208" i="14" l="1"/>
  <c r="DW208" i="15"/>
  <c r="ED64" i="15"/>
  <c r="ED34" i="15" s="1"/>
  <c r="ED65" i="14"/>
  <c r="ED64" i="14" s="1"/>
  <c r="ED34" i="14" s="1"/>
  <c r="EE65" i="15"/>
  <c r="EC7" i="15"/>
  <c r="EC183" i="15"/>
  <c r="BF116" i="3" s="1"/>
  <c r="EC7" i="14"/>
  <c r="EC183" i="14"/>
  <c r="EC211" i="14" s="1"/>
  <c r="EH208" i="16"/>
  <c r="DW208" i="14" l="1"/>
  <c r="DX208" i="15"/>
  <c r="DX208" i="14" s="1"/>
  <c r="EE64" i="15"/>
  <c r="EE34" i="15" s="1"/>
  <c r="EE65" i="14"/>
  <c r="EE64" i="14" s="1"/>
  <c r="EE34" i="14" s="1"/>
  <c r="EF65" i="15"/>
  <c r="ED7" i="14"/>
  <c r="ED183" i="14"/>
  <c r="ED211" i="14" s="1"/>
  <c r="ED183" i="15"/>
  <c r="BF117" i="3" s="1"/>
  <c r="ED7" i="15"/>
  <c r="EI208" i="16"/>
  <c r="DY208" i="15" l="1"/>
  <c r="DZ208" i="15" s="1"/>
  <c r="EF65" i="14"/>
  <c r="EF64" i="14" s="1"/>
  <c r="EF34" i="14" s="1"/>
  <c r="EF64" i="15"/>
  <c r="EF34" i="15" s="1"/>
  <c r="EG65" i="15"/>
  <c r="EE183" i="14"/>
  <c r="EE211" i="14" s="1"/>
  <c r="EE7" i="14"/>
  <c r="EE183" i="15"/>
  <c r="BF118" i="3" s="1"/>
  <c r="EE7" i="15"/>
  <c r="P208" i="16"/>
  <c r="R208" i="16" s="1"/>
  <c r="DZ208" i="14" l="1"/>
  <c r="DY208" i="14"/>
  <c r="EA208" i="15"/>
  <c r="EA208" i="14" s="1"/>
  <c r="EG64" i="15"/>
  <c r="EG34" i="15" s="1"/>
  <c r="EG65" i="14"/>
  <c r="EG64" i="14" s="1"/>
  <c r="EG34" i="14" s="1"/>
  <c r="EH65" i="15"/>
  <c r="EF7" i="15"/>
  <c r="EF183" i="15"/>
  <c r="BF119" i="3" s="1"/>
  <c r="EF183" i="14"/>
  <c r="EF211" i="14" s="1"/>
  <c r="EF7" i="14"/>
  <c r="EB208" i="15" l="1"/>
  <c r="EH65" i="14"/>
  <c r="EH64" i="14" s="1"/>
  <c r="EH34" i="14" s="1"/>
  <c r="EH64" i="15"/>
  <c r="EH34" i="15" s="1"/>
  <c r="EI65" i="15"/>
  <c r="EG183" i="14"/>
  <c r="EG211" i="14" s="1"/>
  <c r="EG7" i="14"/>
  <c r="EG7" i="15"/>
  <c r="EG183" i="15"/>
  <c r="BF120" i="3" s="1"/>
  <c r="EB208" i="14" l="1"/>
  <c r="EC208" i="15"/>
  <c r="ED208" i="15" s="1"/>
  <c r="ED208" i="14" s="1"/>
  <c r="P65" i="15"/>
  <c r="EI64" i="15"/>
  <c r="EI34" i="15" s="1"/>
  <c r="EI65" i="14"/>
  <c r="EH183" i="15"/>
  <c r="BF121" i="3" s="1"/>
  <c r="EH7" i="15"/>
  <c r="EH183" i="14"/>
  <c r="EH211" i="14" s="1"/>
  <c r="EH7" i="14"/>
  <c r="EC208" i="14" l="1"/>
  <c r="EE208" i="15"/>
  <c r="EE208" i="14" s="1"/>
  <c r="EI64" i="14"/>
  <c r="EI34" i="14" s="1"/>
  <c r="P65" i="14"/>
  <c r="EI183" i="15"/>
  <c r="EI7" i="15"/>
  <c r="P64" i="15"/>
  <c r="P34" i="15" s="1"/>
  <c r="R65" i="15"/>
  <c r="R64" i="15" s="1"/>
  <c r="R34" i="15" s="1"/>
  <c r="EF208" i="15" l="1"/>
  <c r="R183" i="15"/>
  <c r="R7" i="15"/>
  <c r="P183" i="15"/>
  <c r="P7" i="15"/>
  <c r="BF128" i="3"/>
  <c r="BF124" i="3"/>
  <c r="BF125" i="3"/>
  <c r="BF127" i="3"/>
  <c r="BF122" i="3"/>
  <c r="BF126" i="3"/>
  <c r="BF123" i="3"/>
  <c r="P64" i="14"/>
  <c r="P34" i="14" s="1"/>
  <c r="R65" i="14"/>
  <c r="R64" i="14" s="1"/>
  <c r="R34" i="14" s="1"/>
  <c r="EI183" i="14"/>
  <c r="EI211" i="14" s="1"/>
  <c r="EI7" i="14"/>
  <c r="EF208" i="14" l="1"/>
  <c r="EG208" i="15"/>
  <c r="EG208" i="14" s="1"/>
  <c r="R183" i="14"/>
  <c r="R211" i="14" s="1"/>
  <c r="R7" i="14"/>
  <c r="P183" i="14"/>
  <c r="P211" i="14" s="1"/>
  <c r="P7" i="14"/>
  <c r="EH208" i="15" l="1"/>
  <c r="EH208" i="14" s="1"/>
  <c r="EI208" i="15" l="1"/>
  <c r="EI208" i="14" s="1"/>
  <c r="P208" i="14" s="1"/>
  <c r="R208" i="14" s="1"/>
  <c r="P208" i="15" l="1"/>
  <c r="R208" i="15" s="1"/>
</calcChain>
</file>

<file path=xl/sharedStrings.xml><?xml version="1.0" encoding="utf-8"?>
<sst xmlns="http://schemas.openxmlformats.org/spreadsheetml/2006/main" count="8322" uniqueCount="2139">
  <si>
    <t>ПЛАТО | DEVELOPMENT MODEL</t>
  </si>
  <si>
    <t>Сценарий</t>
  </si>
  <si>
    <t>ВЫРУЧКА, МЛН ₽</t>
  </si>
  <si>
    <t>EBITDA, МЛН ₽</t>
  </si>
  <si>
    <t>ЧИСТАЯ ПРИБЫЛЬ, МЛН ₽</t>
  </si>
  <si>
    <t>МАРЖИНАЛЬНОСТЬ</t>
  </si>
  <si>
    <t>IRR EQUITY</t>
  </si>
  <si>
    <t>NPV @20%, МЛН ₽</t>
  </si>
  <si>
    <t>LLCR С УЧЕТОМ БРИДЖ</t>
  </si>
  <si>
    <t>РАСЧЕТНЫЙ БРИДЖ, МЛН ₽</t>
  </si>
  <si>
    <t>ФАКТИЧЕСКИЙ БРИДЖ, МЛН ₽</t>
  </si>
  <si>
    <t>ПФ, МЛН ₽</t>
  </si>
  <si>
    <t>ЭКОНОМИКА ПРОЕКТА</t>
  </si>
  <si>
    <t>КЛЮЧЕВЫЕ ПАРАМЕТРЫ</t>
  </si>
  <si>
    <t>Стоимость покупки, млн ₽</t>
  </si>
  <si>
    <t>Стартовая цена квартир, тыс. ₽/м²</t>
  </si>
  <si>
    <t>Стоимость смены ВРИ, млн ₽</t>
  </si>
  <si>
    <t>Рост цены до РВЭ, %/мес.</t>
  </si>
  <si>
    <t>Социальный платеж, млн ₽</t>
  </si>
  <si>
    <t>Цена квартир на РВЭ, тыс. ₽/м²</t>
  </si>
  <si>
    <t>Проектирование П и РД, млн ₽</t>
  </si>
  <si>
    <t>Цена последних продаж, тыс. ₽/м²</t>
  </si>
  <si>
    <t>Средняя цена квартир, тыс. ₽/м²</t>
  </si>
  <si>
    <t>Средневзвешенная цена квартир, тыс. ₽/м², NSA</t>
  </si>
  <si>
    <t>Расчетный БРИДЖ, млн ₽</t>
  </si>
  <si>
    <t>Полная себестоимость, тыс. ₽/м², NSA</t>
  </si>
  <si>
    <t>Фактический БРИДЖ, млн ₽</t>
  </si>
  <si>
    <t>Строительная себестоимость, тыс. ₽/м², NSA</t>
  </si>
  <si>
    <t>Процентные расходы, млн ₽</t>
  </si>
  <si>
    <t>СТРУКТУРА ВЫРУЧКИ</t>
  </si>
  <si>
    <t>СТРУКТУРА ЗАТРАТ</t>
  </si>
  <si>
    <t>СТАВКИ, БРИДЖ, ПФ, ЭСКРОУ И LLCR</t>
  </si>
  <si>
    <t>Показатель</t>
  </si>
  <si>
    <t>Значение</t>
  </si>
  <si>
    <t>Ед.</t>
  </si>
  <si>
    <t>Комментарий</t>
  </si>
  <si>
    <t>БРИДЖ И КЛЮЧЕВЫЕ ДАТЫ</t>
  </si>
  <si>
    <t>Средневзвешенная ставка ПФ</t>
  </si>
  <si>
    <t>% год</t>
  </si>
  <si>
    <t>По ежемесячному остатку ПФ</t>
  </si>
  <si>
    <t>Покупка / начало проекта</t>
  </si>
  <si>
    <t>Средняя ставка БРИДЖ</t>
  </si>
  <si>
    <t>За период действия БРИДЖ</t>
  </si>
  <si>
    <t>Срок ИРД</t>
  </si>
  <si>
    <t>Средневзвешенная совокупная ставка</t>
  </si>
  <si>
    <t>БРИДЖ + ПФ</t>
  </si>
  <si>
    <t>Дата РнС</t>
  </si>
  <si>
    <t>Расчетный лимит БРИДЖ</t>
  </si>
  <si>
    <t>млн ₽</t>
  </si>
  <si>
    <t>Потребность по модели</t>
  </si>
  <si>
    <t>Погашение БРИДЖ</t>
  </si>
  <si>
    <t>Пиковая выборка БРИДЖ</t>
  </si>
  <si>
    <t>Максимальный фактический остаток</t>
  </si>
  <si>
    <t>Срок БРИДЖ</t>
  </si>
  <si>
    <t>Пиковая выборка ПФ</t>
  </si>
  <si>
    <t>Максимальный остаток ПФ</t>
  </si>
  <si>
    <t>Старт продаж</t>
  </si>
  <si>
    <t>Среднее покрытие ПФ эскроу</t>
  </si>
  <si>
    <t>x</t>
  </si>
  <si>
    <t>Эскроу / ПФ</t>
  </si>
  <si>
    <t>РВЭ / окончание строительства</t>
  </si>
  <si>
    <t>LLCR с учетом БРИДЖ</t>
  </si>
  <si>
    <t>Без двойного учета перенесенных процентов</t>
  </si>
  <si>
    <t>Окончание продаж</t>
  </si>
  <si>
    <t>Корректировка процентов БРИДЖ</t>
  </si>
  <si>
    <t>Исключается при переносе в ПФ</t>
  </si>
  <si>
    <t>Срок строительства</t>
  </si>
  <si>
    <t>LLCR рассчитывается на дату окончательного погашения. При капитализации процентов БРИДЖ их отдельная строка исключается из знаменателя, поскольку эти проценты уже перенесены в ПФ. Подробная расшифровка — на листе «LLCR».</t>
  </si>
  <si>
    <t>ПЛАТО — ВВОДНЫЕ ДАННЫЕ</t>
  </si>
  <si>
    <t>Активный сценарий</t>
  </si>
  <si>
    <t>Базовый</t>
  </si>
  <si>
    <t>Блок</t>
  </si>
  <si>
    <t>Параметр</t>
  </si>
  <si>
    <t>Ед. изм.</t>
  </si>
  <si>
    <t>Консервативный</t>
  </si>
  <si>
    <t>Оптимистичный</t>
  </si>
  <si>
    <t>Выбрано</t>
  </si>
  <si>
    <t>Исходная ячейка</t>
  </si>
  <si>
    <t>До изменения</t>
  </si>
  <si>
    <t>Сделка</t>
  </si>
  <si>
    <t>Стоимость покупки / цена входа</t>
  </si>
  <si>
    <t>ОТЧЕТ!C14</t>
  </si>
  <si>
    <t>Вводится здесь; в ОТЧЕТ C14 передается со знаком минус</t>
  </si>
  <si>
    <t>Общие</t>
  </si>
  <si>
    <t>Начало проекта</t>
  </si>
  <si>
    <t>дата</t>
  </si>
  <si>
    <t>ТЭП!C1</t>
  </si>
  <si>
    <t>Сроки</t>
  </si>
  <si>
    <t>СРОКИ!C17</t>
  </si>
  <si>
    <t>Дата рассчитывается автоматически: начало проекта + срок ИРД до РнС (строка 48).</t>
  </si>
  <si>
    <t>мес.</t>
  </si>
  <si>
    <t>СРОКИ!C18</t>
  </si>
  <si>
    <t>СРОКИ!C16</t>
  </si>
  <si>
    <t>Дата рассчитывается автоматически: РнС + лаг старта продаж (строка 49).</t>
  </si>
  <si>
    <t>Продажи</t>
  </si>
  <si>
    <t>Стартовая цена квартир</t>
  </si>
  <si>
    <t>тыс. ₽/м²</t>
  </si>
  <si>
    <t>ПОДБОР_КВ.М!D33</t>
  </si>
  <si>
    <t>Стартовая цена коммерции</t>
  </si>
  <si>
    <t>ПОДБОР_КВ.М!D70</t>
  </si>
  <si>
    <t>Цена машино-места</t>
  </si>
  <si>
    <t>тыс. ₽/шт.</t>
  </si>
  <si>
    <t>ПОДБОР_КВ.М!D71</t>
  </si>
  <si>
    <t>Цена кладовой</t>
  </si>
  <si>
    <t>ПОДБОР_КВ.М!D72</t>
  </si>
  <si>
    <t>Доля продаж до РВЭ</t>
  </si>
  <si>
    <t>%</t>
  </si>
  <si>
    <t>ПОДБОР_КВ.М!D66</t>
  </si>
  <si>
    <t>Смещение темпа продаж к поздним месяцам</t>
  </si>
  <si>
    <t>ПОДБОР_КВ.М!D17</t>
  </si>
  <si>
    <t>0% = равномерный профиль (с учётом сезонности). Положительное значение плавно увеличивает вес более поздних месяцев до РВЭ; общий объём продаж не меняется.</t>
  </si>
  <si>
    <t>Инфляция после РВЭ</t>
  </si>
  <si>
    <t>ПОДБОР_КВ.М!D18</t>
  </si>
  <si>
    <t>Сезонное снижение темпа</t>
  </si>
  <si>
    <t>ПОДБОР_КВ.М!D10:D14</t>
  </si>
  <si>
    <t>Применяется к январю и маю–августу</t>
  </si>
  <si>
    <t>Рост цены — этап 1</t>
  </si>
  <si>
    <t>ПОДБОР_КВ.М!F25</t>
  </si>
  <si>
    <t>Устаревший параметр: новый движок продаж не использует этапные скачки цены по строительной готовности.</t>
  </si>
  <si>
    <t>Рост цены — этап 2</t>
  </si>
  <si>
    <t>ПОДБОР_КВ.М!F26</t>
  </si>
  <si>
    <t>Рост цены — этап 3</t>
  </si>
  <si>
    <t>ПОДБОР_КВ.М!F27</t>
  </si>
  <si>
    <t>Рост цены — этап 4</t>
  </si>
  <si>
    <t>ПОДБОР_КВ.М!F28</t>
  </si>
  <si>
    <t>Строительство</t>
  </si>
  <si>
    <t>ИРД и согласования</t>
  </si>
  <si>
    <t>тыс. ₽/м² GBA</t>
  </si>
  <si>
    <t>СРОКИ!C40</t>
  </si>
  <si>
    <t>Проектирование стадии П</t>
  </si>
  <si>
    <t>СРОКИ!C41</t>
  </si>
  <si>
    <t>Проектирование стадии РД</t>
  </si>
  <si>
    <t>СРОКИ!C42</t>
  </si>
  <si>
    <t>Подготовительные работы</t>
  </si>
  <si>
    <t>СРОКИ!C43</t>
  </si>
  <si>
    <t>Основное строительство ЖК</t>
  </si>
  <si>
    <t>СРОКИ!C44</t>
  </si>
  <si>
    <t>Наружные инженерные сети</t>
  </si>
  <si>
    <t>СРОКИ!C49</t>
  </si>
  <si>
    <t>Благоустройство</t>
  </si>
  <si>
    <t>СРОКИ!C50</t>
  </si>
  <si>
    <t>Сдача и ввод</t>
  </si>
  <si>
    <t>СРОКИ!C51</t>
  </si>
  <si>
    <t>Содержание стройплощадки</t>
  </si>
  <si>
    <t>СРОКИ!C52</t>
  </si>
  <si>
    <t>Вознаграждение генподрядчика</t>
  </si>
  <si>
    <t>% СМР</t>
  </si>
  <si>
    <t>cf_1/cf_2!E129</t>
  </si>
  <si>
    <t>Резерв</t>
  </si>
  <si>
    <t>cf_1/cf_2!E180</t>
  </si>
  <si>
    <t>Управление проектом</t>
  </si>
  <si>
    <t>cf_1/cf_2!E182</t>
  </si>
  <si>
    <t>Коммерческие</t>
  </si>
  <si>
    <t>Маркетинг</t>
  </si>
  <si>
    <t>% выручки</t>
  </si>
  <si>
    <t>cf_1/cf_2!E53</t>
  </si>
  <si>
    <t>Расходы на продажи</t>
  </si>
  <si>
    <t>cf_1/cf_2!E59</t>
  </si>
  <si>
    <t>Налоги</t>
  </si>
  <si>
    <t>Налог на прибыль</t>
  </si>
  <si>
    <t>cf_1/cf_2!E65</t>
  </si>
  <si>
    <t>НДС</t>
  </si>
  <si>
    <t>cf_1/cf_2!E66</t>
  </si>
  <si>
    <t>Финансирование</t>
  </si>
  <si>
    <t>Спред БРИДЖ</t>
  </si>
  <si>
    <t>п.п.</t>
  </si>
  <si>
    <t>КРЕДИТЫ!D13</t>
  </si>
  <si>
    <t>Размер БРИДЖ не вводится — рассчитывается на листе Финансирование</t>
  </si>
  <si>
    <t>Спред капитализации БРИДЖ</t>
  </si>
  <si>
    <t>КРЕДИТЫ!D14</t>
  </si>
  <si>
    <t>Спред ПФ</t>
  </si>
  <si>
    <t>КРЕДИТЫ!D15</t>
  </si>
  <si>
    <t>Специальная ставка ПФ</t>
  </si>
  <si>
    <t>КРЕДИТЫ!D16</t>
  </si>
  <si>
    <t>Плата за лимит</t>
  </si>
  <si>
    <t>КРЕДИТЫ!D19</t>
  </si>
  <si>
    <t>Плата за резервирование</t>
  </si>
  <si>
    <t>КРЕДИТЫ!D20</t>
  </si>
  <si>
    <t>Оценка</t>
  </si>
  <si>
    <t>Ставка дисконтирования</t>
  </si>
  <si>
    <t>CF!I94</t>
  </si>
  <si>
    <t>Ежемесячный рост цены до РВЭ</t>
  </si>
  <si>
    <t>% в месяц</t>
  </si>
  <si>
    <t>ПОДБОР_КВ.М!H69:DC72</t>
  </si>
  <si>
    <t>Расчётный месячный сложный рост, обеспечивающий целевой совокупный рост из строки 52 к РВЭ.</t>
  </si>
  <si>
    <t>Ежемесячный рост цены после РВЭ</t>
  </si>
  <si>
    <t>Расчётный месячный темп из годовой инфляции после РВЭ (строка 17).</t>
  </si>
  <si>
    <t>Срок ИРД до РнС</t>
  </si>
  <si>
    <t>расчет даты РнС</t>
  </si>
  <si>
    <t>Период от начала проекта до РнС. Можно задавать 1 месяц и другие короткие сроки: предпроектные работы не уходят раньше даты начала проекта, а расходы перераспределяются автоматически.</t>
  </si>
  <si>
    <t>Лаг старта продаж после РнС</t>
  </si>
  <si>
    <t>расчет старта продаж</t>
  </si>
  <si>
    <t>Позволяет отдельно настроить начало продаж после РнС</t>
  </si>
  <si>
    <t>Лаг погашения БРИДЖ после РнС</t>
  </si>
  <si>
    <t>КРЕДИТЫ!D40</t>
  </si>
  <si>
    <t>БРИДЖ действует с даты покупки до РнС плюс указанный лаг</t>
  </si>
  <si>
    <t>Остаточные продажи после РВЭ</t>
  </si>
  <si>
    <t>календарный график</t>
  </si>
  <si>
    <t>Используется для расчета даты окончания продаж</t>
  </si>
  <si>
    <t>Целевой совокупный рост цены от старта продаж до РВЭ</t>
  </si>
  <si>
    <t>ПОДБОР_КВ.М!H69:DC69</t>
  </si>
  <si>
    <t>Основной ценовой ориентир. Месячный темп в строке 46 рассчитывается автоматически из срока от старта продаж до РВЭ.</t>
  </si>
  <si>
    <t>ПРОГНОЗ КЛЮЧЕВОЙ СТАВКИ</t>
  </si>
  <si>
    <t>Сценарий ставки</t>
  </si>
  <si>
    <t>Низкая</t>
  </si>
  <si>
    <t>Текущая ключевая ставка</t>
  </si>
  <si>
    <t>Срок выхода на цель, мес.</t>
  </si>
  <si>
    <t>Дата актуальности</t>
  </si>
  <si>
    <t>https://www.cbr.ru/key-indicators/</t>
  </si>
  <si>
    <t>Целевая ставка</t>
  </si>
  <si>
    <t>Конец финансового горизонта</t>
  </si>
  <si>
    <t>Целевые ставки сохранены из исходной кривой модели: 10% / 8% / 6%. Все значения редактируются.</t>
  </si>
  <si>
    <t>Дата</t>
  </si>
  <si>
    <t>Мес. от старта</t>
  </si>
  <si>
    <t>Высокая</t>
  </si>
  <si>
    <t>Базовая</t>
  </si>
  <si>
    <t>Стадия кривой</t>
  </si>
  <si>
    <t>Горизонт</t>
  </si>
  <si>
    <t>Старт</t>
  </si>
  <si>
    <t>Первая точка = текущая ключевая ставка</t>
  </si>
  <si>
    <t>СОЦИАЛЬНАЯ НАГРУЗКА: КОМПЕНСАЦИЯ ИЛИ РЕАЛЬНОЕ СТРОИТЕЛЬСТВО</t>
  </si>
  <si>
    <t>Связь с моделью</t>
  </si>
  <si>
    <t>Соцнагрузка</t>
  </si>
  <si>
    <t>Форма исполнения</t>
  </si>
  <si>
    <t>режим</t>
  </si>
  <si>
    <t>Денежная компенсация</t>
  </si>
  <si>
    <t>ОБЪЕКТЫ КРТ</t>
  </si>
  <si>
    <t>Компенсация — сумма с листа «Расчет ВРИ (ТЭП)»; строительство — мощность × стоимость единицы</t>
  </si>
  <si>
    <t>Дата денежной компенсации</t>
  </si>
  <si>
    <t>ОБЪЕКТЫ КРТ / БРИДЖ</t>
  </si>
  <si>
    <t>По умолчанию — за 1 месяц до РнС. Дату можно изменить отдельно по каждому сценарию.</t>
  </si>
  <si>
    <t>ДОУ</t>
  </si>
  <si>
    <t>Количество мест</t>
  </si>
  <si>
    <t>мест</t>
  </si>
  <si>
    <t>Расчет ВРИ (ТЭП)!D30</t>
  </si>
  <si>
    <t>Редактируемая мощность</t>
  </si>
  <si>
    <t>Себестоимость одного места</t>
  </si>
  <si>
    <t>млн ₽/место</t>
  </si>
  <si>
    <t>All-in стоимость места</t>
  </si>
  <si>
    <t>Начало строительства</t>
  </si>
  <si>
    <t>S-профиль 10% / 70% / 20%</t>
  </si>
  <si>
    <t>Итоговая стоимость</t>
  </si>
  <si>
    <t>СОШ</t>
  </si>
  <si>
    <t>Расчет ВРИ (ТЭП)!D31</t>
  </si>
  <si>
    <t>Поликлиника</t>
  </si>
  <si>
    <t>Мощность</t>
  </si>
  <si>
    <t>пос./смену</t>
  </si>
  <si>
    <t>Расчет ВРИ (ТЭП)!D32</t>
  </si>
  <si>
    <t>Себестоимость единицы мощности</t>
  </si>
  <si>
    <t>млн ₽/(пос./смену)</t>
  </si>
  <si>
    <t>All-in стоимость единицы</t>
  </si>
  <si>
    <t>ИТОГО строительство соцобъектов</t>
  </si>
  <si>
    <t>Компенсация по расчету ВРИ</t>
  </si>
  <si>
    <t>Расчет ВРИ (ТЭП)!D83</t>
  </si>
  <si>
    <t>Отклонение строительства от компенсации</t>
  </si>
  <si>
    <t>ОТДЕЛЬНО СТОЯЩИЕ КОММЕРЧЕСКИЕ ОБЪЕКТЫ: СТРОИТЕЛЬСТВО И ПРОДАЖА</t>
  </si>
  <si>
    <t>МФОЦ / офисы</t>
  </si>
  <si>
    <t>Объект включен</t>
  </si>
  <si>
    <t>Да / Нет</t>
  </si>
  <si>
    <t>Нет</t>
  </si>
  <si>
    <t>Только строительство и продажа</t>
  </si>
  <si>
    <t>Общая площадь (GBA)</t>
  </si>
  <si>
    <t>м²</t>
  </si>
  <si>
    <t>ТЭП!C10:D10</t>
  </si>
  <si>
    <t>Продаваемая площадь</t>
  </si>
  <si>
    <t>ТЭП!F10:G10</t>
  </si>
  <si>
    <t>Себестоимость строительства</t>
  </si>
  <si>
    <t>All-in себестоимость</t>
  </si>
  <si>
    <t>Стартовая цена</t>
  </si>
  <si>
    <t>Итоговый CAPEX</t>
  </si>
  <si>
    <t>ТЦ / коммерция ОСЗ</t>
  </si>
  <si>
    <t>ТЭП!C9:D9</t>
  </si>
  <si>
    <t>ТЭП!F9:G9</t>
  </si>
  <si>
    <t>Наземный паркинг</t>
  </si>
  <si>
    <t>Количество машино-мест</t>
  </si>
  <si>
    <t>шт.</t>
  </si>
  <si>
    <t>ТЭП!I11</t>
  </si>
  <si>
    <t>Стартовая цена места</t>
  </si>
  <si>
    <t>ТЭП!C11:D11</t>
  </si>
  <si>
    <t>Для ТЭП; CAPEX рассчитывается по месту</t>
  </si>
  <si>
    <t>Коммерческие объекты</t>
  </si>
  <si>
    <t>ИТОГО CAPEX отдельных объектов</t>
  </si>
  <si>
    <t>ПЛОЩАДИ СОЦИАЛЬНЫХ ОБЪЕКТОВ ДЛЯ ТЭП</t>
  </si>
  <si>
    <r>
      <t>Норматив  на 1 место, м</t>
    </r>
    <r>
      <rPr>
        <b/>
        <sz val="11"/>
        <color rgb="FFFFFFFF"/>
        <rFont val="Calibri"/>
        <family val="2"/>
      </rPr>
      <t>2</t>
    </r>
  </si>
  <si>
    <t>Общая площадь объекта</t>
  </si>
  <si>
    <t>ТЭП!C17:D17 / C36:D36</t>
  </si>
  <si>
    <t>Заполняется по проекту. При выборе денежной компенсации в ТЭП не включается.</t>
  </si>
  <si>
    <t>ТЭП!C18:D18 / C37:D37</t>
  </si>
  <si>
    <t>ТЭП!C19:D19 / C38:D38</t>
  </si>
  <si>
    <t>Социальные объекты</t>
  </si>
  <si>
    <t>ИТОГО общая площадь</t>
  </si>
  <si>
    <t>ТЭП!C16:D16</t>
  </si>
  <si>
    <t>ПРОЕКТ:</t>
  </si>
  <si>
    <t>Месяц</t>
  </si>
  <si>
    <t>Темп продаж квартир, м²/мес</t>
  </si>
  <si>
    <t>Цена квартир, тыс. ₽/м²</t>
  </si>
  <si>
    <t>Эскроу, остаток, млн ₽</t>
  </si>
  <si>
    <t>Затраты проекта, нараст., млн ₽</t>
  </si>
  <si>
    <t>Остаток ПФ, млн ₽</t>
  </si>
  <si>
    <t>ФЭП</t>
  </si>
  <si>
    <t>ТЭП</t>
  </si>
  <si>
    <t>ИТОГО
млн.р</t>
  </si>
  <si>
    <t>Тыс. руб/кв.м
NSA</t>
  </si>
  <si>
    <t>Тыс. руб/кв.м
GBA</t>
  </si>
  <si>
    <t>ГНС,
кв.м</t>
  </si>
  <si>
    <t>Общая площадь, кв.м</t>
  </si>
  <si>
    <t>k выхода полезной площади</t>
  </si>
  <si>
    <t>Полезная площадь,
кв.м</t>
  </si>
  <si>
    <t>Продаваемая площадь,
кв.м</t>
  </si>
  <si>
    <t>Передаваемая площадь,
кв.м</t>
  </si>
  <si>
    <t>Штуки</t>
  </si>
  <si>
    <t>ср S,
кв.м</t>
  </si>
  <si>
    <t>Поступления</t>
  </si>
  <si>
    <t>ИТОГО</t>
  </si>
  <si>
    <t>Квартиры</t>
  </si>
  <si>
    <t>Основные объекты</t>
  </si>
  <si>
    <t>Коммерция 1 эт.</t>
  </si>
  <si>
    <t>Наземная часть</t>
  </si>
  <si>
    <t>Коммерция ОСЗ</t>
  </si>
  <si>
    <t>Офисы</t>
  </si>
  <si>
    <t>Подземный паркинг</t>
  </si>
  <si>
    <t>Кладовки</t>
  </si>
  <si>
    <t>Прочие</t>
  </si>
  <si>
    <t>Расходы</t>
  </si>
  <si>
    <t>Подземная часть</t>
  </si>
  <si>
    <t>Вход</t>
  </si>
  <si>
    <t>Обременения / денежная компенсация</t>
  </si>
  <si>
    <t>Расходы на ЗУ</t>
  </si>
  <si>
    <t>Строительство соцобъектов</t>
  </si>
  <si>
    <t>Расходы на строительство (+расшифровка)</t>
  </si>
  <si>
    <t>Управление проектом (+расшифровка)</t>
  </si>
  <si>
    <t>EBITDA</t>
  </si>
  <si>
    <t>%% по кредитам</t>
  </si>
  <si>
    <t>Темп продаж</t>
  </si>
  <si>
    <t>Цены продаж</t>
  </si>
  <si>
    <t>Налог на прибыль / прочие налоги</t>
  </si>
  <si>
    <t>Объект недвижимости</t>
  </si>
  <si>
    <t>кв.м./мес</t>
  </si>
  <si>
    <t>шт/мес</t>
  </si>
  <si>
    <t>% до РНВ</t>
  </si>
  <si>
    <t>Цена, тыс. руб./кв.м.</t>
  </si>
  <si>
    <t>Чистая прибыль</t>
  </si>
  <si>
    <t>Финиш</t>
  </si>
  <si>
    <t>Средняя</t>
  </si>
  <si>
    <t>Получение кредитов БРИДЖ</t>
  </si>
  <si>
    <t>Получение кредитов ПФ</t>
  </si>
  <si>
    <t>Маржинальность</t>
  </si>
  <si>
    <t>NPV @20%</t>
  </si>
  <si>
    <t>IRR (акц)</t>
  </si>
  <si>
    <t>LLCR</t>
  </si>
  <si>
    <t>Расшифровка статей</t>
  </si>
  <si>
    <t>т. руб/кв.м
NSA</t>
  </si>
  <si>
    <t>т. руб/кв.м
GBA</t>
  </si>
  <si>
    <t>Расходы на строительство</t>
  </si>
  <si>
    <t>Получение ИРД и согласования</t>
  </si>
  <si>
    <t>Разработка проекта стадии "П" и "РД"</t>
  </si>
  <si>
    <t>Проектирование стадии "П"</t>
  </si>
  <si>
    <t>Подготовительный период</t>
  </si>
  <si>
    <t>Проектирование стадии "РД"</t>
  </si>
  <si>
    <t>Строительство основных объектов</t>
  </si>
  <si>
    <t>Строительство отдельных коммерческих объектов</t>
  </si>
  <si>
    <t>Вознаграждение Генподрядчика</t>
  </si>
  <si>
    <t>Вынос инженерных сетей</t>
  </si>
  <si>
    <t>Благоустройство территории</t>
  </si>
  <si>
    <t>Расходы по сдаче + содержание</t>
  </si>
  <si>
    <t>Дорожные работы (внеплощадочные дороги)</t>
  </si>
  <si>
    <t>Резервы</t>
  </si>
  <si>
    <t>Услуги ФТЗ / управление проектом</t>
  </si>
  <si>
    <t>№</t>
  </si>
  <si>
    <t>Наименования</t>
  </si>
  <si>
    <t>Единицы измерения</t>
  </si>
  <si>
    <t>Площадь территории проектирования</t>
  </si>
  <si>
    <t>га</t>
  </si>
  <si>
    <t>Плотность от СПП</t>
  </si>
  <si>
    <t>тыс.кв.м./га</t>
  </si>
  <si>
    <t>Плотность от НП</t>
  </si>
  <si>
    <t>Население</t>
  </si>
  <si>
    <t>чел.</t>
  </si>
  <si>
    <t>Количество квартир</t>
  </si>
  <si>
    <t>СПП в ГНС:</t>
  </si>
  <si>
    <t>СПП, всего:</t>
  </si>
  <si>
    <t>тыс.кв.м.</t>
  </si>
  <si>
    <t>СПП жилых зданий, в т.ч.:</t>
  </si>
  <si>
    <t>7.1</t>
  </si>
  <si>
    <t>СПП жилая</t>
  </si>
  <si>
    <t>7.2</t>
  </si>
  <si>
    <t>СПП нежилой части жилых зданий</t>
  </si>
  <si>
    <t>СПП нежилых зданий, в т.ч.:</t>
  </si>
  <si>
    <t>8.1</t>
  </si>
  <si>
    <t>СПП общественных, производственных объектов</t>
  </si>
  <si>
    <t>8.2</t>
  </si>
  <si>
    <t>СПП социальных объектов</t>
  </si>
  <si>
    <t>Наземная площадь:</t>
  </si>
  <si>
    <t>НП, всего:</t>
  </si>
  <si>
    <t>9.1</t>
  </si>
  <si>
    <t>НП жилых зданий, в т.ч.:</t>
  </si>
  <si>
    <t>9.1.1</t>
  </si>
  <si>
    <t>НП жилая</t>
  </si>
  <si>
    <t>9.1.2</t>
  </si>
  <si>
    <t>НП нежилой части жилых зданий</t>
  </si>
  <si>
    <t>9.2</t>
  </si>
  <si>
    <t>НП нежилых зданий, в т.ч.:</t>
  </si>
  <si>
    <t>9.2.1</t>
  </si>
  <si>
    <t>НП общественных, производственных объектов</t>
  </si>
  <si>
    <t>9.2.2</t>
  </si>
  <si>
    <t>НП социальных объектов</t>
  </si>
  <si>
    <t>Единый показатель:</t>
  </si>
  <si>
    <t>Площадь квартир</t>
  </si>
  <si>
    <t>Нежилая наземная площадь (ННП)</t>
  </si>
  <si>
    <t>Баланс территории:</t>
  </si>
  <si>
    <t>Территория жилых зданий, в т.ч.:</t>
  </si>
  <si>
    <t>12.1</t>
  </si>
  <si>
    <t>участки многоквартирных жилых зданий</t>
  </si>
  <si>
    <t>12.2</t>
  </si>
  <si>
    <t>незастраиваемая территория</t>
  </si>
  <si>
    <t>Участки социальных объектов</t>
  </si>
  <si>
    <t>0 (0,0%)</t>
  </si>
  <si>
    <t>Участки общественных, производственных объектов</t>
  </si>
  <si>
    <t>Расчётная плотность территории от СПП:</t>
  </si>
  <si>
    <t>жилых участков</t>
  </si>
  <si>
    <t>социальных объектов</t>
  </si>
  <si>
    <t>0,00</t>
  </si>
  <si>
    <t>общественных, производственных объектов</t>
  </si>
  <si>
    <t>ДОО:</t>
  </si>
  <si>
    <t>количество мест</t>
  </si>
  <si>
    <t>СПП</t>
  </si>
  <si>
    <t>0,000</t>
  </si>
  <si>
    <t>наземная площадь</t>
  </si>
  <si>
    <t>площадь земельного участка</t>
  </si>
  <si>
    <t>0,0000</t>
  </si>
  <si>
    <t>Школы:</t>
  </si>
  <si>
    <t>Поликлиники:</t>
  </si>
  <si>
    <t>мощность</t>
  </si>
  <si>
    <t>пос./см.</t>
  </si>
  <si>
    <t>Расчёт объектов обслуживания:</t>
  </si>
  <si>
    <t>ДОО</t>
  </si>
  <si>
    <t>Школа</t>
  </si>
  <si>
    <t>Поликлиника смешанного типа</t>
  </si>
  <si>
    <t>Поликлиника взрослая</t>
  </si>
  <si>
    <t>Поликлиника детская</t>
  </si>
  <si>
    <t>Плоскостные спортивные сооружения</t>
  </si>
  <si>
    <t>Крытые объекты спорта (ННП), в т.ч.:</t>
  </si>
  <si>
    <t>36.1</t>
  </si>
  <si>
    <t>в радиусе пешеходной доступности до 500 м</t>
  </si>
  <si>
    <t>36.2</t>
  </si>
  <si>
    <t>в радиусе пешеходной доступности до 1500 м</t>
  </si>
  <si>
    <t>Объекты торговли (ННП)</t>
  </si>
  <si>
    <t>Объекты бытового обслуживания населения (ННП)</t>
  </si>
  <si>
    <t>Объекты общественного питания (ННП)</t>
  </si>
  <si>
    <t>Объекты культуры и досуга (ННП)</t>
  </si>
  <si>
    <t>Объекты для размещения городских служб (ННП)</t>
  </si>
  <si>
    <t>Расчёт машино-мест:</t>
  </si>
  <si>
    <t>42</t>
  </si>
  <si>
    <t>Места хранения и паркирования, в т.ч.:</t>
  </si>
  <si>
    <t>м/м</t>
  </si>
  <si>
    <t>42.1</t>
  </si>
  <si>
    <t>Постоянные парковки</t>
  </si>
  <si>
    <t>42.2</t>
  </si>
  <si>
    <t>Гостевые парковки</t>
  </si>
  <si>
    <t>42.3</t>
  </si>
  <si>
    <t>Приобъектные парковки</t>
  </si>
  <si>
    <t>43</t>
  </si>
  <si>
    <t>Места кратковременной остановки</t>
  </si>
  <si>
    <t>Расчёт стоимости смены ВРИ:</t>
  </si>
  <si>
    <t>млн.руб.</t>
  </si>
  <si>
    <t>Многоквартирная жилые здания</t>
  </si>
  <si>
    <t>Индивидуальные, блочные жилые здания</t>
  </si>
  <si>
    <t>Хранение индивидуального транспорта</t>
  </si>
  <si>
    <t>Объекты мультифункционального назначения</t>
  </si>
  <si>
    <t>Объекты для временного проживания</t>
  </si>
  <si>
    <t>Административные, офисные здания</t>
  </si>
  <si>
    <t>Производственные здания</t>
  </si>
  <si>
    <t>Льгота на стр-во жилья за создание МПТ</t>
  </si>
  <si>
    <t>Льгота на стр-во жилья за передачу жилых помещений в собственность города Москвы</t>
  </si>
  <si>
    <t>Расчёт компенсации за социальные объекты:</t>
  </si>
  <si>
    <t>Общие ТЭП</t>
  </si>
  <si>
    <t>ГНС, кв.м.</t>
  </si>
  <si>
    <t>Общая площадь, кв.м.</t>
  </si>
  <si>
    <t>Полезная площадь</t>
  </si>
  <si>
    <t>Продаваемая площадь, кв.м.</t>
  </si>
  <si>
    <t>Передаваемая площадь, кв.м.</t>
  </si>
  <si>
    <t>1 очередь</t>
  </si>
  <si>
    <t>РнС</t>
  </si>
  <si>
    <t>РВЭ</t>
  </si>
  <si>
    <t>2 очередь</t>
  </si>
  <si>
    <t>ПЛАТО — КАЛЕНДАРНЫЙ ГРАФИК ПРОЕКТА</t>
  </si>
  <si>
    <t>Событие / этап</t>
  </si>
  <si>
    <t>Начало</t>
  </si>
  <si>
    <t>Окончание</t>
  </si>
  <si>
    <t>Сделка / начало проекта</t>
  </si>
  <si>
    <t>Покупка площадки</t>
  </si>
  <si>
    <t>ИРД</t>
  </si>
  <si>
    <t>Базовый срок — 18 месяцев</t>
  </si>
  <si>
    <t>БРИДЖ</t>
  </si>
  <si>
    <t>До рефинансирования после РнС</t>
  </si>
  <si>
    <t>Начало строительной стадии</t>
  </si>
  <si>
    <t>Срок из листа «Вводные»</t>
  </si>
  <si>
    <t>Включая остаточные продажи</t>
  </si>
  <si>
    <t>РВЭ / РНВ</t>
  </si>
  <si>
    <t>Окончание строительства</t>
  </si>
  <si>
    <t>Плановая дата</t>
  </si>
  <si>
    <t>Этап</t>
  </si>
  <si>
    <t>Длительность, мес.</t>
  </si>
  <si>
    <t>Остаточные продажи</t>
  </si>
  <si>
    <t>Ключевая веха</t>
  </si>
  <si>
    <t>Срок ИРД, лаг старта продаж, лаг погашения БРИДЖ и остаточные продажи задаются на листе «Вводные». Все даты пересчитываются автоматически.</t>
  </si>
  <si>
    <t>ПЛАТО — ПОМЕСЯЧНАЯ ДИНАМИКА ЦЕН</t>
  </si>
  <si>
    <t>Квартиры, тыс. ₽/м²</t>
  </si>
  <si>
    <t>Коммерция, тыс. ₽/м²</t>
  </si>
  <si>
    <t>Машино-место, тыс. ₽/шт.</t>
  </si>
  <si>
    <t>Кладовая, тыс. ₽/шт.</t>
  </si>
  <si>
    <t>Статус</t>
  </si>
  <si>
    <t>ПЛАТО — ФИНАНСИРОВАНИЕ ПРОЕКТА</t>
  </si>
  <si>
    <t>Источник</t>
  </si>
  <si>
    <t>Стоимость покупки</t>
  </si>
  <si>
    <t>Вводные</t>
  </si>
  <si>
    <t>Вводится на листе «Вводные»</t>
  </si>
  <si>
    <t>Социальный платеж / обременения</t>
  </si>
  <si>
    <t>Расчет ВРИ!D83</t>
  </si>
  <si>
    <t>Только денежная компенсация: разовая выборка БРИДЖ до РнС. При строительстве строка равна 0; затраты финансируются через ПФ по помесячному графику.</t>
  </si>
  <si>
    <t>Проектирование стадий П и РД</t>
  </si>
  <si>
    <t>ОТЧЕТ!C35</t>
  </si>
  <si>
    <t>Рассчитывается из площади и нормативов</t>
  </si>
  <si>
    <t>Расчетная потребность в БРИДЖ</t>
  </si>
  <si>
    <t>Сумма трех строк выше</t>
  </si>
  <si>
    <t>Не является ручной вводной</t>
  </si>
  <si>
    <t>Расчетный лимит БРИДЖ в кредитном модуле</t>
  </si>
  <si>
    <t>КРЕДИТЫ!D41</t>
  </si>
  <si>
    <t>Автоматически равен расчетной потребности</t>
  </si>
  <si>
    <t>Фактическая выборка БРИДЖ</t>
  </si>
  <si>
    <t>ОТЧЕТ!C25</t>
  </si>
  <si>
    <t>Определяется помесячным денежным потоком</t>
  </si>
  <si>
    <t>Запас / (превышение) лимита</t>
  </si>
  <si>
    <t>Лимит минус выборка</t>
  </si>
  <si>
    <t>Справочно</t>
  </si>
  <si>
    <t>ОТЧЕТ!C34</t>
  </si>
  <si>
    <t>Показано отдельно; в формулу БРИДЖ не включено</t>
  </si>
  <si>
    <t>ПФ</t>
  </si>
  <si>
    <t>Лимит проектного финансирования</t>
  </si>
  <si>
    <t>КРЕДИТЫ!D67</t>
  </si>
  <si>
    <t>Расчетный лимит ПФ определяется кредитным модулем и округляется до 10 млн ₽.</t>
  </si>
  <si>
    <t>Фактическая выборка ПФ</t>
  </si>
  <si>
    <t>ОТЧЕТ!C26</t>
  </si>
  <si>
    <t>Рассчитывается моделью</t>
  </si>
  <si>
    <t>Запас / (превышение) лимита ПФ</t>
  </si>
  <si>
    <t>Долг</t>
  </si>
  <si>
    <t>Процентные расходы</t>
  </si>
  <si>
    <t>ОТЧЕТ!C22</t>
  </si>
  <si>
    <t>ОТЧЕТ!C30</t>
  </si>
  <si>
    <t>Расчет и контроль переноса БРИДЖ — на листе «LLCR»</t>
  </si>
  <si>
    <t>Стоимость смены ВРИ</t>
  </si>
  <si>
    <t>Расчет ВРИ!D73</t>
  </si>
  <si>
    <t>Отдельная инвестиционная нагрузка</t>
  </si>
  <si>
    <t>Социальный платеж</t>
  </si>
  <si>
    <t>Отдельная социальная нагрузка</t>
  </si>
  <si>
    <t>СРОКИ БРИДЖ, СТАВКИ И LLCR</t>
  </si>
  <si>
    <t>Начало БРИДЖ</t>
  </si>
  <si>
    <t>Вводные!G7</t>
  </si>
  <si>
    <t>Дата покупки / старта проекта</t>
  </si>
  <si>
    <t>РнС + настраиваемый лаг</t>
  </si>
  <si>
    <t>Ставки!G6</t>
  </si>
  <si>
    <t>Считается автоматически</t>
  </si>
  <si>
    <t>Вводные!G49</t>
  </si>
  <si>
    <t>Базовый сценарий — 18 месяцев</t>
  </si>
  <si>
    <t>Ставки!B5</t>
  </si>
  <si>
    <t>Ставки!B4</t>
  </si>
  <si>
    <t>Взвешена по остатку ПФ</t>
  </si>
  <si>
    <t>Ставки!B6</t>
  </si>
  <si>
    <t>Ставки!B7</t>
  </si>
  <si>
    <t>Ставки!B9</t>
  </si>
  <si>
    <t>Максимальный остаток</t>
  </si>
  <si>
    <t>Эскроу</t>
  </si>
  <si>
    <t>Ставки!B11</t>
  </si>
  <si>
    <t>Совокупный эскроу / ПФ</t>
  </si>
  <si>
    <t>LLCR!C18</t>
  </si>
  <si>
    <t>С корректировкой переноса процентов БРИДЖ</t>
  </si>
  <si>
    <t>Корректировка двойного учета процентов БРИДЖ</t>
  </si>
  <si>
    <t>LLCR!C16</t>
  </si>
  <si>
    <t>Применяется при КРЕДИТЫ!D42 = 0</t>
  </si>
  <si>
    <t>ПЛАТО — СТАВКИ, БРИДЖ, ПФ И ЭСКРОУ</t>
  </si>
  <si>
    <t>Взвешена по ежемесячному остатку ПФ</t>
  </si>
  <si>
    <t>Дата покупки / начала проекта</t>
  </si>
  <si>
    <t>Средняя ставка БРИДЖ за период</t>
  </si>
  <si>
    <t>Средняя ставка от покупки до рефинансирования</t>
  </si>
  <si>
    <t>Покупка + соцплатеж + проектирование</t>
  </si>
  <si>
    <t>Пиковая фактическая выборка БРИДЖ</t>
  </si>
  <si>
    <t>Максимальный положительный остаток</t>
  </si>
  <si>
    <t>Покупка + срок ИРД</t>
  </si>
  <si>
    <t>Пик средств на эскроу</t>
  </si>
  <si>
    <t>Совокупный эскроу / совокупный ПФ</t>
  </si>
  <si>
    <t>Процентные расходы проекта</t>
  </si>
  <si>
    <t>После корректировки переноса БРИДЖ</t>
  </si>
  <si>
    <t>Ключевая ставка</t>
  </si>
  <si>
    <t>Ставка БРИДЖ</t>
  </si>
  <si>
    <t>Факт. остаток БРИДЖ, млн ₽</t>
  </si>
  <si>
    <t>Базовая ставка ПФ</t>
  </si>
  <si>
    <t>Фактическая ставка ПФ</t>
  </si>
  <si>
    <t>Эскроу, млн ₽</t>
  </si>
  <si>
    <t>Покрытие эскроу / ПФ</t>
  </si>
  <si>
    <t>Проценты за месяц, млн ₽</t>
  </si>
  <si>
    <t>ПЛАТО — LLCR С УЧЕТОМ БРИДЖ</t>
  </si>
  <si>
    <t>LLCR рассчитывается на дату окончательного погашения. При КРЕДИТЫ!D42 = 0 проценты БРИДЖ не выплачиваются при рефинансировании, а переносятся в ПФ. Поэтому они исключаются из отдельной строки расходов БРИДЖ, чтобы не учитывать один и тот же процент дважды.</t>
  </si>
  <si>
    <t>БАНКОВСКИЙ LLCR НА ДАТУ ПОГАШЕНИЯ</t>
  </si>
  <si>
    <t>Знак</t>
  </si>
  <si>
    <t>Контроль</t>
  </si>
  <si>
    <t>CF к погашению</t>
  </si>
  <si>
    <t>Поступления проекта</t>
  </si>
  <si>
    <t>CF!I18</t>
  </si>
  <si>
    <t>+</t>
  </si>
  <si>
    <t>Все поступления проекта</t>
  </si>
  <si>
    <t>Операционные расходы, включая налоги</t>
  </si>
  <si>
    <t>CF!I20</t>
  </si>
  <si>
    <t>−</t>
  </si>
  <si>
    <t>Маркетинг, налоги и прочие операционные выплаты</t>
  </si>
  <si>
    <t>Инвестиционные расходы проекта</t>
  </si>
  <si>
    <t>CF!I25</t>
  </si>
  <si>
    <t>Покупка, ЗУ, ИРД, проектирование и строительство</t>
  </si>
  <si>
    <t>Поступление ПФ</t>
  </si>
  <si>
    <t>CF!I66</t>
  </si>
  <si>
    <t>Включает финансирование затрат и рефинансирование тела БРИДЖ</t>
  </si>
  <si>
    <t>Денежные средства к погашению долга</t>
  </si>
  <si>
    <t>SUM(C9:C12)</t>
  </si>
  <si>
    <t>Числитель LLCR</t>
  </si>
  <si>
    <t>Основной долг ПФ к погашению</t>
  </si>
  <si>
    <t>Совокупная выборка ПФ</t>
  </si>
  <si>
    <t>Проценты и комиссии по отчету</t>
  </si>
  <si>
    <t>-CF!I52</t>
  </si>
  <si>
    <t>До корректировки перенесенных процентов БРИДЖ</t>
  </si>
  <si>
    <t>IF(КРЕДИТЫ!D42=0;-CF!I53;0)</t>
  </si>
  <si>
    <t>Применяется только при переносе процентов в ПФ</t>
  </si>
  <si>
    <t>Итого долг и проценты к погашению</t>
  </si>
  <si>
    <t>C14+C15-C16</t>
  </si>
  <si>
    <t>Знаменатель LLCR</t>
  </si>
  <si>
    <t>Результат</t>
  </si>
  <si>
    <t>C13/C17</t>
  </si>
  <si>
    <t>Основной показатель</t>
  </si>
  <si>
    <t>LLCR по старой формуле</t>
  </si>
  <si>
    <t>C13/(C14+C15)</t>
  </si>
  <si>
    <t>Без исключения перенесенных процентов БРИДЖ</t>
  </si>
  <si>
    <t>Эффект корректировки БРИДЖ</t>
  </si>
  <si>
    <t>C18-C19</t>
  </si>
  <si>
    <t>Разница к старому расчету</t>
  </si>
  <si>
    <t>КОНТРОЛЬ ПЕРЕНОСА БРИДЖ В ПФ</t>
  </si>
  <si>
    <t>Получено основного долга БРИДЖ</t>
  </si>
  <si>
    <t>CF!I65</t>
  </si>
  <si>
    <t>Совокупная выборка</t>
  </si>
  <si>
    <t>Погашено / рефинансировано тело БРИДЖ</t>
  </si>
  <si>
    <t>-КРЕДИТЫ!P40 / 1 000 000</t>
  </si>
  <si>
    <t>Должно совпадать с полученным телом</t>
  </si>
  <si>
    <t>Контроль тела БРИДЖ</t>
  </si>
  <si>
    <t>C23-C24</t>
  </si>
  <si>
    <t>Ноль — полное рефинансирование без задвоения</t>
  </si>
  <si>
    <t>Проценты</t>
  </si>
  <si>
    <t>Начисленные проценты БРИДЖ</t>
  </si>
  <si>
    <t>-CF!I53</t>
  </si>
  <si>
    <t>Проценты до рефинансирования</t>
  </si>
  <si>
    <t>Перенос процентов БРИДЖ в ПФ</t>
  </si>
  <si>
    <t>IF(D42=0;КРЕДИТЫ!P64/1 000 000;0)</t>
  </si>
  <si>
    <t>При капитализации должны совпасть с начисленными</t>
  </si>
  <si>
    <t>Контроль переноса процентов</t>
  </si>
  <si>
    <t>C26-C27</t>
  </si>
  <si>
    <t>Ноль — корректный перенос</t>
  </si>
  <si>
    <t>Капитализация на перенесенные проценты</t>
  </si>
  <si>
    <t>КРЕДИТЫ!P65 / 1 000 000</t>
  </si>
  <si>
    <t>Дополнительная стоимость уже внутри ПФ</t>
  </si>
  <si>
    <t>Всего процентов ПФ</t>
  </si>
  <si>
    <t>КРЕДИТЫ!P63 / 1 000 000</t>
  </si>
  <si>
    <t>Включая перенос БРИДЖ</t>
  </si>
  <si>
    <t>Прочие проценты и комиссии ПФ</t>
  </si>
  <si>
    <t>C30-C27-C29</t>
  </si>
  <si>
    <t>Собственные проценты/комиссии ПФ</t>
  </si>
  <si>
    <t>ПЛАТО — МОНИТОРИНГ ПРОЕКТА</t>
  </si>
  <si>
    <t>Период</t>
  </si>
  <si>
    <t>План</t>
  </si>
  <si>
    <t>Факт</t>
  </si>
  <si>
    <t>Отклонение</t>
  </si>
  <si>
    <t>Отклонение, %</t>
  </si>
  <si>
    <t>Продано квартир, м²</t>
  </si>
  <si>
    <t>месяц</t>
  </si>
  <si>
    <t>Контрактование, млн ₽</t>
  </si>
  <si>
    <t>Освоение CAPEX, млн ₽</t>
  </si>
  <si>
    <t>Строительная готовность, %</t>
  </si>
  <si>
    <t>Фактическая выборка БРИДЖ, млн ₽</t>
  </si>
  <si>
    <t>Задолженность по ПФ, млн ₽</t>
  </si>
  <si>
    <t>Средства на эскроу, млн ₽</t>
  </si>
  <si>
    <t>БАЗОВЫЙ СЦЕНАРИЙ</t>
  </si>
  <si>
    <t>Время</t>
  </si>
  <si>
    <t>Сбор исходных данных, получение ТУ, изыскательские работы, согласования</t>
  </si>
  <si>
    <t>Разработка стадии "П" объектов строительства, в т.ч. АГР/АГО, СТУ</t>
  </si>
  <si>
    <t>Разработка стадии "РД" объектов строительства</t>
  </si>
  <si>
    <t>Снос, перенос или разборка имеющихся на территории строительства конструкций, вывоз мусора</t>
  </si>
  <si>
    <t>Общестроительные расходы</t>
  </si>
  <si>
    <t>Строительство ДОУ</t>
  </si>
  <si>
    <t>Строительство СОШ</t>
  </si>
  <si>
    <t>Строительство Поликлиники</t>
  </si>
  <si>
    <t>Сети</t>
  </si>
  <si>
    <t>Благоустройство и озеленение территории</t>
  </si>
  <si>
    <t>Получение Разрешения на ввод объекта в эксплуатацию</t>
  </si>
  <si>
    <t>Охрана объекта, строительных материалов и техники</t>
  </si>
  <si>
    <t>Факт на</t>
  </si>
  <si>
    <t>S общ</t>
  </si>
  <si>
    <t>S общ (без соц)</t>
  </si>
  <si>
    <t>S полезная</t>
  </si>
  <si>
    <t>СРОКИ</t>
  </si>
  <si>
    <t xml:space="preserve"> +/-</t>
  </si>
  <si>
    <t>Остаток</t>
  </si>
  <si>
    <t>счет (факт)</t>
  </si>
  <si>
    <t>Строительство ЖК</t>
  </si>
  <si>
    <t>Строительство Стационар</t>
  </si>
  <si>
    <t>Распределение затрат</t>
  </si>
  <si>
    <t>Норматив</t>
  </si>
  <si>
    <t>Драйвер</t>
  </si>
  <si>
    <t>Аванс</t>
  </si>
  <si>
    <t>ГО</t>
  </si>
  <si>
    <t>Проверка</t>
  </si>
  <si>
    <t>Затраты в модель</t>
  </si>
  <si>
    <t>ВСЕГО</t>
  </si>
  <si>
    <t>к распределению</t>
  </si>
  <si>
    <t>КОНТРОЛЬ: затраты до даты начала проекта</t>
  </si>
  <si>
    <t>Должно быть 0</t>
  </si>
  <si>
    <t>ПОСТУПЛЕНИЯ ПО ОПЕРАЦИОННОЙ ДЕЯТЕЛЬНОСТИ</t>
  </si>
  <si>
    <t>Прочие поступления</t>
  </si>
  <si>
    <t>Поступления от реализации МФОЦ / офисного центра</t>
  </si>
  <si>
    <t>Поступления от реализации торгового центра / ОСЗ</t>
  </si>
  <si>
    <t>Профильные поступления ЖКХ</t>
  </si>
  <si>
    <t>Транзитные поступления ЖКХ</t>
  </si>
  <si>
    <t>Прочие операционные поступления</t>
  </si>
  <si>
    <t>ПОСТУПЛЕНИЯ ПО ИНВЕСТИЦИОННОЙ ДЕЯТЕЛЬНОСТИ</t>
  </si>
  <si>
    <t>Реализация площадей</t>
  </si>
  <si>
    <t>Поступления от реализации жилой недвижимости</t>
  </si>
  <si>
    <t>Поступления от реализации коммерческой недвижимости в составе жилого дома</t>
  </si>
  <si>
    <t>Поступления от реализации машиномест наземного паркинга</t>
  </si>
  <si>
    <t>Поступления от реализации машиномест подземного паркинга</t>
  </si>
  <si>
    <t>Поступления от реализации кладовых</t>
  </si>
  <si>
    <t>ИТОГО ПОСТУПЛЕНИЯ ПРОЕКТА</t>
  </si>
  <si>
    <t>ВЫПЛАТЫ ПО ОПЕРАЦИОННОЙ ДЕЯТЕЛЬНОСТИ</t>
  </si>
  <si>
    <t>Расходы на содержание офиса и сопровождение</t>
  </si>
  <si>
    <t>Маркетинг и реклама</t>
  </si>
  <si>
    <t>ФОТ персонала</t>
  </si>
  <si>
    <t>ВЫПЛАТЫ ПО ИНВЕСТИЦИОННОЙ ДЕЯТЕЛЬНОСТИ</t>
  </si>
  <si>
    <t>Приобретение прав застройщика</t>
  </si>
  <si>
    <t>Оформление земельных правоотношений</t>
  </si>
  <si>
    <t>Обременения</t>
  </si>
  <si>
    <t>Платежи, связанные с пользованием ЗУ</t>
  </si>
  <si>
    <t>Авторский надзор</t>
  </si>
  <si>
    <t>Экспертиза</t>
  </si>
  <si>
    <t>Подготовительный период, в т.ч. устройство подкрановых путей, перебазировка вертикального транспорта, демонтажные работы и работы по вырубке и пересадке зеленых насаждений</t>
  </si>
  <si>
    <t>Строительство ЖД</t>
  </si>
  <si>
    <t>Итого строительство отдельно стоящих коммерческих объектов КРТ</t>
  </si>
  <si>
    <t>Технологическое оборудование и оснастка объектов СКБ</t>
  </si>
  <si>
    <t>СМР инженерных сетей</t>
  </si>
  <si>
    <t>Технологическое присоединение к сетям</t>
  </si>
  <si>
    <t>Расходы по содержанию строительных объектов</t>
  </si>
  <si>
    <t>Расходы по сдаче объектов</t>
  </si>
  <si>
    <t>Резерв на непредвиденные расходы</t>
  </si>
  <si>
    <t>Прочие расходы на управление проектом</t>
  </si>
  <si>
    <t>ВЫПЛАТЫ %%</t>
  </si>
  <si>
    <t>Внешнее финасирование</t>
  </si>
  <si>
    <t>Выплата процентов по кредитам</t>
  </si>
  <si>
    <t>Комиссии за выдачу заемных средств</t>
  </si>
  <si>
    <t>Акционерное финасирование</t>
  </si>
  <si>
    <t>Выплата процентов по займам</t>
  </si>
  <si>
    <t>АФ</t>
  </si>
  <si>
    <t>ИТОГО РАСХОДЫ ПРОЕКТА</t>
  </si>
  <si>
    <t>ИТОГО РАСХОДЫ ПРОЕКТА (НАРАСТ)</t>
  </si>
  <si>
    <t>ЧИСТАЯ ПРИБЫЛЬ</t>
  </si>
  <si>
    <t>ПОСТУПЛЕНИЯ ПО ФИНАНСОВОЙ ДЕЯТЕЛЬНОСТИ (без АФ)</t>
  </si>
  <si>
    <t>Поступление кредитов</t>
  </si>
  <si>
    <t>Получение кредитов</t>
  </si>
  <si>
    <t>Получение кредитов Эскроу</t>
  </si>
  <si>
    <t>Прочие поступления по финансовой деятельности</t>
  </si>
  <si>
    <t>Возврат финансовых вложений</t>
  </si>
  <si>
    <t>Проценты по финансовым вложениям</t>
  </si>
  <si>
    <t>Поступления от продажи долей участия, ценных бумаг</t>
  </si>
  <si>
    <t>Прочие финансовые поступления</t>
  </si>
  <si>
    <t>ВЫПЛАТЫ ПО ФИНАНСОВОЙ ДЕЯТЕЛЬНОСТИ (без АФ)</t>
  </si>
  <si>
    <t>Выплаты по кредитам</t>
  </si>
  <si>
    <t>Погашение кредитов</t>
  </si>
  <si>
    <t>Погашение кредитов Эскроу</t>
  </si>
  <si>
    <t>Прочие выплаты по финансовой деятельности</t>
  </si>
  <si>
    <t>Финансовые вложения</t>
  </si>
  <si>
    <t>Приобретение ценных бумаг</t>
  </si>
  <si>
    <t>Прочие финансовые выплаты</t>
  </si>
  <si>
    <t>АКЦИОНЕРНОЕ ФИНАНСИРОВАНИЕ</t>
  </si>
  <si>
    <t>Получение займов</t>
  </si>
  <si>
    <t>Погашение займов</t>
  </si>
  <si>
    <t>ВНУТРЕННИЕ ОБОРОТЫ</t>
  </si>
  <si>
    <t>Поступления по внутренним оборотам</t>
  </si>
  <si>
    <t>Выплаты по внутренним оборотам</t>
  </si>
  <si>
    <t>ССУДНАЯ ЗАДОЛЖЕННОСТЬ</t>
  </si>
  <si>
    <t>ССУДНАЯ ЗАДОЛЖЕННОСТЬ (НАРАСТ)</t>
  </si>
  <si>
    <t>Остатки на р/с</t>
  </si>
  <si>
    <t>Раскрытие счетов эскроу</t>
  </si>
  <si>
    <t>FCFE</t>
  </si>
  <si>
    <t>Коэф</t>
  </si>
  <si>
    <t>NPV</t>
  </si>
  <si>
    <t>IRR</t>
  </si>
  <si>
    <t>ЭКОНОМИКА ОТДЕЛЬНО СТОЯЩИХ ОБЪЕКТОВ КРТ</t>
  </si>
  <si>
    <t>Объект</t>
  </si>
  <si>
    <t>Выручка,
млн ₽</t>
  </si>
  <si>
    <t>CAPEX строительства,
млн ₽</t>
  </si>
  <si>
    <t>Результат до прочих затрат,
млн ₽</t>
  </si>
  <si>
    <t>Маржа,
%</t>
  </si>
  <si>
    <t>Продаваемая площадь /
машино-места</t>
  </si>
  <si>
    <t>Средняя цена реализации,
тыс. ₽/м² или м/м</t>
  </si>
  <si>
    <t>2кв23</t>
  </si>
  <si>
    <t>4кв25</t>
  </si>
  <si>
    <t>1кв26</t>
  </si>
  <si>
    <t>2кв26</t>
  </si>
  <si>
    <t>3кв26</t>
  </si>
  <si>
    <t>4кв26</t>
  </si>
  <si>
    <t>1кв27</t>
  </si>
  <si>
    <t>2кв27</t>
  </si>
  <si>
    <t>3кв27</t>
  </si>
  <si>
    <t>4кв27</t>
  </si>
  <si>
    <t>1кв28</t>
  </si>
  <si>
    <t>2кв28</t>
  </si>
  <si>
    <t>3кв28</t>
  </si>
  <si>
    <t>4кв28</t>
  </si>
  <si>
    <t>1кв29</t>
  </si>
  <si>
    <t>2кв29</t>
  </si>
  <si>
    <t>3кв29</t>
  </si>
  <si>
    <t>4кв29</t>
  </si>
  <si>
    <t>1кв30</t>
  </si>
  <si>
    <t>2кв30</t>
  </si>
  <si>
    <t>3кв30</t>
  </si>
  <si>
    <t>4кв30</t>
  </si>
  <si>
    <t>1кв31</t>
  </si>
  <si>
    <t>2кв31</t>
  </si>
  <si>
    <t>3кв31</t>
  </si>
  <si>
    <t>4кв31</t>
  </si>
  <si>
    <t>1кв32</t>
  </si>
  <si>
    <t>2кв32</t>
  </si>
  <si>
    <t>3кв32</t>
  </si>
  <si>
    <t>4кв32</t>
  </si>
  <si>
    <t>1кв33</t>
  </si>
  <si>
    <t>2кв33</t>
  </si>
  <si>
    <t>МФОЦ / офисный центр</t>
  </si>
  <si>
    <t>ТЦ / ОСЗ</t>
  </si>
  <si>
    <t>Наземный многоэтажный паркинг</t>
  </si>
  <si>
    <t>факт на</t>
  </si>
  <si>
    <t>факт</t>
  </si>
  <si>
    <t>план</t>
  </si>
  <si>
    <t>п/п</t>
  </si>
  <si>
    <t>Наименование работ</t>
  </si>
  <si>
    <t>Номенклатурная группа</t>
  </si>
  <si>
    <t>Группа</t>
  </si>
  <si>
    <t>ЦФО</t>
  </si>
  <si>
    <t>Контрагент</t>
  </si>
  <si>
    <t>Договор контрагента</t>
  </si>
  <si>
    <t>Проект</t>
  </si>
  <si>
    <t>Банковский счет</t>
  </si>
  <si>
    <t>Организация</t>
  </si>
  <si>
    <t>Количество</t>
  </si>
  <si>
    <t>Цена (норма)</t>
  </si>
  <si>
    <t>Расчетная</t>
  </si>
  <si>
    <t>БЮДЖЕТ</t>
  </si>
  <si>
    <t>ФАКТ</t>
  </si>
  <si>
    <t>ПЛАН</t>
  </si>
  <si>
    <t>ДОХОДЫ</t>
  </si>
  <si>
    <t>1-1-10101</t>
  </si>
  <si>
    <t>1-1-10102</t>
  </si>
  <si>
    <t>1-1-10103</t>
  </si>
  <si>
    <t>1-1-10104</t>
  </si>
  <si>
    <t>1-1-10105</t>
  </si>
  <si>
    <t>1-1-102</t>
  </si>
  <si>
    <t>1-1-103</t>
  </si>
  <si>
    <t>1-1-104</t>
  </si>
  <si>
    <t>1-1-105</t>
  </si>
  <si>
    <t>1-1-106</t>
  </si>
  <si>
    <t>Объем продаж</t>
  </si>
  <si>
    <t>Нежилые</t>
  </si>
  <si>
    <t>Машиноместа</t>
  </si>
  <si>
    <t>Цены</t>
  </si>
  <si>
    <t>ОПЕРАЦИОННАЯ ДЕЯТЕЛЬНОСТЬ</t>
  </si>
  <si>
    <t>1-2-25</t>
  </si>
  <si>
    <t>1-2-250</t>
  </si>
  <si>
    <t>Автоматизация процессов в информационных системах</t>
  </si>
  <si>
    <t>1-2-251</t>
  </si>
  <si>
    <t>ИТ-инфраструктура</t>
  </si>
  <si>
    <t>1-2-252</t>
  </si>
  <si>
    <t>Расходы по информационной безопасности</t>
  </si>
  <si>
    <t>1-2-253</t>
  </si>
  <si>
    <t>Информационные услуги</t>
  </si>
  <si>
    <t>1-2-254</t>
  </si>
  <si>
    <t>Юридические расходы</t>
  </si>
  <si>
    <t>Юридические расходы_2</t>
  </si>
  <si>
    <t>Юридические расходы_3</t>
  </si>
  <si>
    <t>1-2-255</t>
  </si>
  <si>
    <t>Расходы на содержание офиса</t>
  </si>
  <si>
    <t>1-2-256</t>
  </si>
  <si>
    <t>Выплаты на приобретение НМА</t>
  </si>
  <si>
    <t>1-2-257</t>
  </si>
  <si>
    <t>Расходы на содержание транспорта</t>
  </si>
  <si>
    <t>1-2-259</t>
  </si>
  <si>
    <t>Прочие операционные расходы</t>
  </si>
  <si>
    <t>Риэлторские услуги</t>
  </si>
  <si>
    <t>поступления (кв, м/м, кл)</t>
  </si>
  <si>
    <t>поступления (стрит)</t>
  </si>
  <si>
    <t>Оплата брокерам</t>
  </si>
  <si>
    <t>1-2-23</t>
  </si>
  <si>
    <t>поступления</t>
  </si>
  <si>
    <t>1-2-231</t>
  </si>
  <si>
    <t>1-2-232</t>
  </si>
  <si>
    <t>Расходы на продукт</t>
  </si>
  <si>
    <t>1-2-233</t>
  </si>
  <si>
    <t>Аналитика</t>
  </si>
  <si>
    <t>1-2-235</t>
  </si>
  <si>
    <t>Ценообразование</t>
  </si>
  <si>
    <t>1-2-23601</t>
  </si>
  <si>
    <t>Агентские вознаграждения</t>
  </si>
  <si>
    <t>1-2-230</t>
  </si>
  <si>
    <t>Содержание офиса продаж</t>
  </si>
  <si>
    <t>1-2-234</t>
  </si>
  <si>
    <t>Расходы на продажу</t>
  </si>
  <si>
    <t>1-2-24</t>
  </si>
  <si>
    <t>1-2-245</t>
  </si>
  <si>
    <t>Расходы ФОТ</t>
  </si>
  <si>
    <t>1-2-246</t>
  </si>
  <si>
    <t>Дотации, льготы, матпомощь</t>
  </si>
  <si>
    <t>1-2-247</t>
  </si>
  <si>
    <t>Расходы на подбор и повышение квалификации кадров</t>
  </si>
  <si>
    <t>1-2-36</t>
  </si>
  <si>
    <t>1-2-36001</t>
  </si>
  <si>
    <t>1-2-36002</t>
  </si>
  <si>
    <t>1-2-36003</t>
  </si>
  <si>
    <t>Налог на имущество</t>
  </si>
  <si>
    <t>1-2-36004</t>
  </si>
  <si>
    <t>Налог транспортный</t>
  </si>
  <si>
    <t>1-2-36005</t>
  </si>
  <si>
    <t>Плата за негативное воздействие на окружающую среду</t>
  </si>
  <si>
    <t>1-2-36006</t>
  </si>
  <si>
    <t>Водный налог</t>
  </si>
  <si>
    <t>1-2-36007</t>
  </si>
  <si>
    <t>Штрафы, пени по налогам и сборам</t>
  </si>
  <si>
    <t>ИНВЕСТИЦИОННАЯ ДЕЯТЕЛЬНОСТЬ</t>
  </si>
  <si>
    <t>Стоимость ЗУ</t>
  </si>
  <si>
    <t>1-2-101</t>
  </si>
  <si>
    <t>1-2-10101</t>
  </si>
  <si>
    <t>Приобретение земельного участка</t>
  </si>
  <si>
    <t>1-2-10102</t>
  </si>
  <si>
    <t>Приобретение права аренды</t>
  </si>
  <si>
    <t>1-2-10103</t>
  </si>
  <si>
    <t>Приобретение имущественного комплекса</t>
  </si>
  <si>
    <t>1-2-10104</t>
  </si>
  <si>
    <t>Прочие расходы на приобретение прав застройщика</t>
  </si>
  <si>
    <t>1-2-10105</t>
  </si>
  <si>
    <t>Оценка имущества и обязательств</t>
  </si>
  <si>
    <t>3-2-20501</t>
  </si>
  <si>
    <t>Приобретение паев, акций компаний</t>
  </si>
  <si>
    <t>1-2-102</t>
  </si>
  <si>
    <t>1-2-10201</t>
  </si>
  <si>
    <t>Межевание, кадастровый учет</t>
  </si>
  <si>
    <t>1-2-10202</t>
  </si>
  <si>
    <t>Смена ВРИ</t>
  </si>
  <si>
    <t>1-2-10203</t>
  </si>
  <si>
    <t>Снятие запрета на строительство</t>
  </si>
  <si>
    <t>1-2-103</t>
  </si>
  <si>
    <t>1-2-10301</t>
  </si>
  <si>
    <t>Социальные проекты</t>
  </si>
  <si>
    <t>1-2-10302</t>
  </si>
  <si>
    <t>Плата по инвестконтракту</t>
  </si>
  <si>
    <t>1-2-10303</t>
  </si>
  <si>
    <t>Прочие обременения</t>
  </si>
  <si>
    <t>АГР</t>
  </si>
  <si>
    <t>1-2-10304</t>
  </si>
  <si>
    <t>Стоимость фондирования</t>
  </si>
  <si>
    <t>1-2-104</t>
  </si>
  <si>
    <t>1-2-10401</t>
  </si>
  <si>
    <t>Текущие арендные платежи</t>
  </si>
  <si>
    <t>1-2-10402</t>
  </si>
  <si>
    <t>Земельный налог</t>
  </si>
  <si>
    <t>1-2-10403</t>
  </si>
  <si>
    <t>Прочие платежи, связанные с пользованием земельным участком</t>
  </si>
  <si>
    <t>Глава 2. Стоимость строительства</t>
  </si>
  <si>
    <t>Проектные и изыскательские работы, авторский надзор, экспертиза проекта, экспертное сопровождение</t>
  </si>
  <si>
    <t>1-2-105</t>
  </si>
  <si>
    <t>1-2-10501</t>
  </si>
  <si>
    <t>Разработка АГК</t>
  </si>
  <si>
    <t>1-2-10503</t>
  </si>
  <si>
    <t>Разработка градостроительной концепции</t>
  </si>
  <si>
    <t>1-2-10504</t>
  </si>
  <si>
    <t>Разработка ДППТ</t>
  </si>
  <si>
    <t>1-2-10502</t>
  </si>
  <si>
    <t>1-2-106</t>
  </si>
  <si>
    <t>1-2-10602</t>
  </si>
  <si>
    <t>1-2-10603</t>
  </si>
  <si>
    <t>1-2-10604</t>
  </si>
  <si>
    <t>Разработка дизайн-проекта и стадии "РД" по отделке квартир</t>
  </si>
  <si>
    <t>1-2-10605</t>
  </si>
  <si>
    <t>Разработка дизайн-проект МОП</t>
  </si>
  <si>
    <t>1-2-10606</t>
  </si>
  <si>
    <t>Разработка дизайн-проект благоустройства</t>
  </si>
  <si>
    <t>1-2-10607</t>
  </si>
  <si>
    <t>Разработка прочих дизайн-проектов Офис продаж</t>
  </si>
  <si>
    <t xml:space="preserve">Разработка стадии "П"  Офиса продаж </t>
  </si>
  <si>
    <t>1-2-10612</t>
  </si>
  <si>
    <t>ПИР наружных инженерных сетей</t>
  </si>
  <si>
    <t>1-2-10613</t>
  </si>
  <si>
    <t>ПИР внеплощадочных дорог</t>
  </si>
  <si>
    <t>1-2-10608</t>
  </si>
  <si>
    <t>1-2-10609</t>
  </si>
  <si>
    <t>1-2-108</t>
  </si>
  <si>
    <t>1-2-10801</t>
  </si>
  <si>
    <t>Вырубка и пересадка зеленых насаждений, вывоз мусора</t>
  </si>
  <si>
    <t>1-2-10802</t>
  </si>
  <si>
    <t>1-2-10803</t>
  </si>
  <si>
    <t>Прочие работы по освоению территории</t>
  </si>
  <si>
    <t>1-2-10804</t>
  </si>
  <si>
    <t>Временные инженерные сети</t>
  </si>
  <si>
    <t>1-2-10805</t>
  </si>
  <si>
    <t>Временные подьездные дороги и площадки,ограждения</t>
  </si>
  <si>
    <t>СМР. Основные Объекты строительства</t>
  </si>
  <si>
    <t>1-2-110</t>
  </si>
  <si>
    <t>1-2-11022</t>
  </si>
  <si>
    <t>1-2-11023</t>
  </si>
  <si>
    <t>1-2-11024</t>
  </si>
  <si>
    <t>1-2-11025</t>
  </si>
  <si>
    <t>1-2-11026</t>
  </si>
  <si>
    <t>Строительство Стационара</t>
  </si>
  <si>
    <t>1-2-11027</t>
  </si>
  <si>
    <t>КРТ-КОМ</t>
  </si>
  <si>
    <t>Строительство отдельно стоящих коммерческих объектов КРТ</t>
  </si>
  <si>
    <t>КРТ-МФОЦ</t>
  </si>
  <si>
    <t>Строительство МФОЦ / офисного центра</t>
  </si>
  <si>
    <t>КРТ-ОСЗ</t>
  </si>
  <si>
    <t>Строительство ТЦ / ОСЗ</t>
  </si>
  <si>
    <t>КРТ-ПАРК</t>
  </si>
  <si>
    <t>Строительство наземного многоэтажного паркинга</t>
  </si>
  <si>
    <t>1-2-11201</t>
  </si>
  <si>
    <t>Технологическое оборудование и оснастка объектов СКБ (для встр-пристр.)</t>
  </si>
  <si>
    <t>НИС</t>
  </si>
  <si>
    <t>1-2-109</t>
  </si>
  <si>
    <t>1-2-10901</t>
  </si>
  <si>
    <t>Вынос сетей теплоснабжения</t>
  </si>
  <si>
    <t>1-2-10902</t>
  </si>
  <si>
    <t>Вынос сетей газоснабжения</t>
  </si>
  <si>
    <t>1-2-10903</t>
  </si>
  <si>
    <t>Вынос сетей электроснабжения</t>
  </si>
  <si>
    <t>1-2-10904</t>
  </si>
  <si>
    <t>Вынос сетей слаботочные сети</t>
  </si>
  <si>
    <t>1-2-10905</t>
  </si>
  <si>
    <t>Вынос сетей водоснабжения</t>
  </si>
  <si>
    <t>1-2-10906</t>
  </si>
  <si>
    <t>Вынос сетей хоз.быт. канализации</t>
  </si>
  <si>
    <t>1-2-10907</t>
  </si>
  <si>
    <t>Вынос сетей ливневой канализации</t>
  </si>
  <si>
    <t>1-2-11601</t>
  </si>
  <si>
    <t>СМР наружных инженерных сетей и технический надзор собственников сетей</t>
  </si>
  <si>
    <t>1-2-1160101</t>
  </si>
  <si>
    <t>СМР водоснабжение</t>
  </si>
  <si>
    <t>1-2-1160102</t>
  </si>
  <si>
    <t>СМР электроснабжение, в т.ч. ТП, РТП, РП</t>
  </si>
  <si>
    <t>1-2-1160103</t>
  </si>
  <si>
    <t>СМР теплоснабжение</t>
  </si>
  <si>
    <t>1-2-1160104</t>
  </si>
  <si>
    <t>СМР хоз.быт. канализации</t>
  </si>
  <si>
    <t>1-2-1160105</t>
  </si>
  <si>
    <t>СМР ливневой канализации</t>
  </si>
  <si>
    <t>1-2-1160106</t>
  </si>
  <si>
    <t>СМР слаботочные сети (сети связи и диспетчеризации)</t>
  </si>
  <si>
    <t>1-2-1160107</t>
  </si>
  <si>
    <t>СМР газоснабжение</t>
  </si>
  <si>
    <t>1-2-11602</t>
  </si>
  <si>
    <t>1-2-1160201</t>
  </si>
  <si>
    <t>Техприс водоснабжение</t>
  </si>
  <si>
    <t>1-2-1160202</t>
  </si>
  <si>
    <t>Техприс электроснабжение</t>
  </si>
  <si>
    <t>1-2-1160203</t>
  </si>
  <si>
    <t>Техприс теплоснабжение</t>
  </si>
  <si>
    <t>1-2-1160204</t>
  </si>
  <si>
    <t>Техприс хоз.быт. канализации</t>
  </si>
  <si>
    <t>1-2-1160205</t>
  </si>
  <si>
    <t>Техприс ливневой канализации</t>
  </si>
  <si>
    <t>1-2-1160206</t>
  </si>
  <si>
    <t>Техприс слаботочные сети (сети связи и диспетчеризации)</t>
  </si>
  <si>
    <t>1-2-1160207</t>
  </si>
  <si>
    <t>Техприс газоснабжение</t>
  </si>
  <si>
    <t>1-2-11801</t>
  </si>
  <si>
    <t>1-2-11101</t>
  </si>
  <si>
    <t>1-2-121</t>
  </si>
  <si>
    <t>1-2-12101</t>
  </si>
  <si>
    <t>1-2-12102</t>
  </si>
  <si>
    <t>Обеспечение электроснабжением на период строительства</t>
  </si>
  <si>
    <t>1-2-12103</t>
  </si>
  <si>
    <t>Обеспечение теплоснабжением на период строительства</t>
  </si>
  <si>
    <t>1-2-12104</t>
  </si>
  <si>
    <t>Обеспечение горячей и холодной водой</t>
  </si>
  <si>
    <t>1-2-12105</t>
  </si>
  <si>
    <t>Прочие коммунальные услуги по содержанию стройплощадки</t>
  </si>
  <si>
    <t>1-2-12106</t>
  </si>
  <si>
    <t>Возмещение коммунальных услуг</t>
  </si>
  <si>
    <t>1-2-12107</t>
  </si>
  <si>
    <t>Аренда объектов для обеспечения строительной площадки</t>
  </si>
  <si>
    <t>1-2-12108</t>
  </si>
  <si>
    <t>Приобретение временных сооружений</t>
  </si>
  <si>
    <t>1-2-12109</t>
  </si>
  <si>
    <t>Эксплуатационные расходы</t>
  </si>
  <si>
    <t>1-2-12110</t>
  </si>
  <si>
    <t>Страхование рисков, связанных с осуществлением строительной деятельности</t>
  </si>
  <si>
    <t>1-2-120</t>
  </si>
  <si>
    <t>1-2-12001</t>
  </si>
  <si>
    <t>Проведение инвентаризации</t>
  </si>
  <si>
    <t>1-2-12002</t>
  </si>
  <si>
    <t>1-2-12003</t>
  </si>
  <si>
    <t>Прочие работы по сдаче объекта</t>
  </si>
  <si>
    <t>1-2-12004</t>
  </si>
  <si>
    <t>Контрольно -исполнительная съемка объекта(МГГТ-сети и здания)</t>
  </si>
  <si>
    <t>1-2-12005</t>
  </si>
  <si>
    <t>Расходы по обмерам БТИ</t>
  </si>
  <si>
    <t>1-2-11901</t>
  </si>
  <si>
    <t>1-2-126</t>
  </si>
  <si>
    <t>1-2-12602</t>
  </si>
  <si>
    <t>Услуги внутреннего Технического заказчика/Стройконтроля</t>
  </si>
  <si>
    <t>БЮДЖЕТ СРОИТЕЛЬСТВА</t>
  </si>
  <si>
    <t>ФИНАНСОВАЯ ДЕЯТЕЛЬНОСТЬ</t>
  </si>
  <si>
    <t>3-1-10101</t>
  </si>
  <si>
    <t>3-2-20101</t>
  </si>
  <si>
    <t>ВЫПЛАТЫ %% ПО КРЕДИТАМ (без АФ)</t>
  </si>
  <si>
    <t>БРИДЖ %%</t>
  </si>
  <si>
    <t>Выплата процентов по кредитам Эскроу</t>
  </si>
  <si>
    <t>ПФ %%</t>
  </si>
  <si>
    <t>ИТОГО ЗАТРАТЫ</t>
  </si>
  <si>
    <t>Расчет налога на прибыль</t>
  </si>
  <si>
    <t>Распределение затрат, всего</t>
  </si>
  <si>
    <t>на 1 кв.м/шт</t>
  </si>
  <si>
    <t>Себестоимость наземной части</t>
  </si>
  <si>
    <t>Себестоимость машиномест подземного паркинга</t>
  </si>
  <si>
    <t>Себестоимость кладовок</t>
  </si>
  <si>
    <t>Итого отдельно стоящие коммерческие объекты КРТ</t>
  </si>
  <si>
    <t>Расчет налога на прибыль — КРТ</t>
  </si>
  <si>
    <t>ГП</t>
  </si>
  <si>
    <t>ФТЗ</t>
  </si>
  <si>
    <t>Налог на прибыль: 25% от накопленной прибыли по реализованному продукту после вычета процентов и комиссий; не ранее РВЭ.</t>
  </si>
  <si>
    <t>Стационар</t>
  </si>
  <si>
    <t>Расчет налога на прибыль — исправленная база</t>
  </si>
  <si>
    <t>База: прибыль по реализованному продукту с корректной стоимостью ВРИ; далее вычитаются проценты и банковские комиссии.</t>
  </si>
  <si>
    <t>ВРИ (стр.84) хранится в тыс. руб.; в налоговой себестоимости приведено к рублям ×1000.</t>
  </si>
  <si>
    <t>Параметры рассрочки</t>
  </si>
  <si>
    <t>Доля</t>
  </si>
  <si>
    <t xml:space="preserve"> +/- мес</t>
  </si>
  <si>
    <t>1 этап</t>
  </si>
  <si>
    <t>2 этап</t>
  </si>
  <si>
    <t>Срок рассрочки до РВЭ</t>
  </si>
  <si>
    <t>Объем продаж, в т.ч</t>
  </si>
  <si>
    <t>100% оплата</t>
  </si>
  <si>
    <t>Рассрочка</t>
  </si>
  <si>
    <t>Поступления д/с</t>
  </si>
  <si>
    <t>Оплата 100%</t>
  </si>
  <si>
    <t>Поступления от рассрочки</t>
  </si>
  <si>
    <t>Первоначальный платеж</t>
  </si>
  <si>
    <t>Ежемесячные платежи</t>
  </si>
  <si>
    <t>Поступления непрофильной выручки</t>
  </si>
  <si>
    <t>Поступления от сдачи объектов в аренду</t>
  </si>
  <si>
    <t>ПРОЗРАЧНЫЙ ДВИЖОК ПРОДАЖ — 1 ОЧЕРЕДЬ</t>
  </si>
  <si>
    <t>Вводные!G8</t>
  </si>
  <si>
    <t>Вводные!G10</t>
  </si>
  <si>
    <t>РнС + срок строительства</t>
  </si>
  <si>
    <t>РВЭ + остаточные продажи</t>
  </si>
  <si>
    <t>Вводные!G15</t>
  </si>
  <si>
    <t>Сезонное снижение</t>
  </si>
  <si>
    <t>январь, май–август</t>
  </si>
  <si>
    <t>Смещение темпа к поздним месяцам</t>
  </si>
  <si>
    <t>Вводные!G16</t>
  </si>
  <si>
    <t>Целевой рост цены до РВЭ</t>
  </si>
  <si>
    <t>Вводные!G52</t>
  </si>
  <si>
    <t>Месячный рост цены до РВЭ</t>
  </si>
  <si>
    <t>расчётный</t>
  </si>
  <si>
    <t>Годовая инфляция после РВЭ</t>
  </si>
  <si>
    <t>Вводные!G17</t>
  </si>
  <si>
    <t>Месячный рост после РВЭ</t>
  </si>
  <si>
    <t>РНВ</t>
  </si>
  <si>
    <t>Продаваемая площадь квартир, м²</t>
  </si>
  <si>
    <t>Количество квартир, шт.</t>
  </si>
  <si>
    <t>Фактический рост цены к РВЭ</t>
  </si>
  <si>
    <t>Нежилые помещения, м²</t>
  </si>
  <si>
    <t>Машино-места, шт.</t>
  </si>
  <si>
    <t>Кладовые, шт.</t>
  </si>
  <si>
    <t>Контроль суммы весов</t>
  </si>
  <si>
    <t>Период продаж: 0=нет, 1=до РВЭ, 2=после РВЭ</t>
  </si>
  <si>
    <t>Коэффициент сезонности</t>
  </si>
  <si>
    <t>Коэффициент смещения темпа</t>
  </si>
  <si>
    <t>Ненормализованный вес</t>
  </si>
  <si>
    <t>Нормализованный вес продаж</t>
  </si>
  <si>
    <t>Продано накопительно, %</t>
  </si>
  <si>
    <t>Продажи квартир, м²</t>
  </si>
  <si>
    <t>Продажи нежилых, м²</t>
  </si>
  <si>
    <t>Продажи машино-мест, шт.</t>
  </si>
  <si>
    <t>Цена нежилых, тыс. ₽/м²</t>
  </si>
  <si>
    <t>Цена машино-места, тыс. ₽/шт.</t>
  </si>
  <si>
    <t>Цена кладовой, тыс. ₽/шт.</t>
  </si>
  <si>
    <t>Продажи кладовых, шт.</t>
  </si>
  <si>
    <t>ПРОДУКТ</t>
  </si>
  <si>
    <t>ПОКАЗАТЕЛЬ</t>
  </si>
  <si>
    <t>Объём продаж, м²</t>
  </si>
  <si>
    <t>Выручка, ₽</t>
  </si>
  <si>
    <t>Поступление денежных средств, ₽</t>
  </si>
  <si>
    <t>Машино-места</t>
  </si>
  <si>
    <t>Объём продаж, шт.</t>
  </si>
  <si>
    <t>Кладовые</t>
  </si>
  <si>
    <t>КОНТРОЛЬ ПЛАНА ПРОДАЖ</t>
  </si>
  <si>
    <t>Средняя площадь квартиры, м²</t>
  </si>
  <si>
    <t>Средняя цена квартир, ₽/м²</t>
  </si>
  <si>
    <t>ОЧЕРЕДЬ 1</t>
  </si>
  <si>
    <t>ОЧЕРЕДЬ 2 — НЕ ИСПОЛЬЗУЕТСЯ</t>
  </si>
  <si>
    <t>Квартиры все (без отделки)</t>
  </si>
  <si>
    <t>ИТОГО СТОИМОСТЬ КОНТРАКТОВ, РУБ</t>
  </si>
  <si>
    <t>Квартиры (без отделки)</t>
  </si>
  <si>
    <t>МАШИНОМЕСТА</t>
  </si>
  <si>
    <t>КЛАДОВЫЕ</t>
  </si>
  <si>
    <t>НЕЖИЛЫЕ</t>
  </si>
  <si>
    <t>ПЕРИОД</t>
  </si>
  <si>
    <t>СТОИМОСТЬ КОНТРАКТОВ, РУБ.</t>
  </si>
  <si>
    <t>В РЕАЛИЗАЦИИ, кв.м</t>
  </si>
  <si>
    <t>ОБЪЕМ ПРОДАЖ,шт</t>
  </si>
  <si>
    <t>ОБЪЕМ ПРОДАЖ КВАРТИР, КВ.М</t>
  </si>
  <si>
    <t>ОБЪЕМ ПРОДАЖ НАРАСТАЮЩИМ ИТОГОМ, КВ. М</t>
  </si>
  <si>
    <t>СРЕДНЯЯ СТОИМОСТЬ, РУБ./КВ. М</t>
  </si>
  <si>
    <t>РОСТ ЦЕН, %</t>
  </si>
  <si>
    <t>ОБЪЕМ ПРОДАЖ М/М, ШТ.</t>
  </si>
  <si>
    <t>СТОИМОСТЬ М/М, РУБ.</t>
  </si>
  <si>
    <t>СТОИМОСТЬ КОНТРАКТОВ М/М, РУБ.</t>
  </si>
  <si>
    <t>ОБЪЕМ ПРОДАЖ КЛАДОВЫХ, ШТ.</t>
  </si>
  <si>
    <t>СТОИМОСТЬ КЛАДОВОЙ, РУБ.</t>
  </si>
  <si>
    <t>СТОИМОСТЬ КОНТРАКТОВ КЛАДОВЫХ, РУБ.</t>
  </si>
  <si>
    <t>ОБЪЕМ РЕАЛИЗАЦИИ НЕЖИЛЫХ, КВ. М</t>
  </si>
  <si>
    <t>Основная номенклатурная группа</t>
  </si>
  <si>
    <t>МО, Одинцово, жилой дом</t>
  </si>
  <si>
    <t>1 оч</t>
  </si>
  <si>
    <t>2 оч</t>
  </si>
  <si>
    <t>№ пп</t>
  </si>
  <si>
    <t>Расход доход</t>
  </si>
  <si>
    <t>Статья оборотов.Кодификатор</t>
  </si>
  <si>
    <t>Статья оборотов.Наименование</t>
  </si>
  <si>
    <t>Регистратор.Назначение платежа</t>
  </si>
  <si>
    <t>Сумма упр</t>
  </si>
  <si>
    <t>код</t>
  </si>
  <si>
    <t>для всех</t>
  </si>
  <si>
    <t>для факта</t>
  </si>
  <si>
    <t>для факта СМР</t>
  </si>
  <si>
    <t>для факта ПИР</t>
  </si>
  <si>
    <t>Расходование</t>
  </si>
  <si>
    <t>1-2-25904</t>
  </si>
  <si>
    <t>Услуги банка</t>
  </si>
  <si>
    <t>Информирование об операциях поступления и/или списания по банковскому(им) счету(ам) в рублях РФ за период с '01/03/2023' по '31/03/2023'.</t>
  </si>
  <si>
    <t>СЗ ВЕГА ООО</t>
  </si>
  <si>
    <t>Сбербанк ПАО</t>
  </si>
  <si>
    <t>МО, Одинцово Садовая</t>
  </si>
  <si>
    <t>1-2-25401</t>
  </si>
  <si>
    <t>Аренда юридических адресов</t>
  </si>
  <si>
    <t>Аренда помещения по договору субаренды № ИФ-10/05/2025 от 10.05.2025 доплата за обеспечительный платеж Сумма 1600-00 В т.ч. Без налога (НДС)</t>
  </si>
  <si>
    <t>Договор субаренды № ИФ-10/05/2025 от 10.05.2025</t>
  </si>
  <si>
    <t>Стафеев Евгений Владимирович ИП</t>
  </si>
  <si>
    <t>Кодификатор</t>
  </si>
  <si>
    <t>Наименование</t>
  </si>
  <si>
    <t>Тип статьи</t>
  </si>
  <si>
    <t>Вид расходов</t>
  </si>
  <si>
    <t>Направление</t>
  </si>
  <si>
    <t>Код 1 уровень</t>
  </si>
  <si>
    <t>Код 2 уровень</t>
  </si>
  <si>
    <t>Код 3 уровень</t>
  </si>
  <si>
    <t>Код 4 уровень</t>
  </si>
  <si>
    <t>Код 5 уровень</t>
  </si>
  <si>
    <t>Код 6 уровень</t>
  </si>
  <si>
    <t>Код уровень для ФМ</t>
  </si>
  <si>
    <t>1</t>
  </si>
  <si>
    <t>1 ОПЕРАЦИОННАЯ ДЕЯТЕЛЬНОСТЬ</t>
  </si>
  <si>
    <t>1-1</t>
  </si>
  <si>
    <t>1 ПОСТУПЛЕНИЯ ПО ОПЕР. ДЕЯТЕЛЬНОСТИ</t>
  </si>
  <si>
    <t>1-1-1</t>
  </si>
  <si>
    <t>1 Операционные поступления</t>
  </si>
  <si>
    <t>1-1-101</t>
  </si>
  <si>
    <t>Поступления профильной выручки девелоперские проекты</t>
  </si>
  <si>
    <t>Поступления от реализации жилой недвижимости - раскрытие эскроу</t>
  </si>
  <si>
    <t>БДДС</t>
  </si>
  <si>
    <t>Поступление</t>
  </si>
  <si>
    <t>Поступления от реализации коммерческой недвижимости в составе жилого дома  - раскрытие эскроу</t>
  </si>
  <si>
    <t>Поступления от реализации машиномест наземного паркинга  - раскрытие эскроу</t>
  </si>
  <si>
    <t>Поступления от реализации машиномест подземного паркинга - раскрытие эскроу</t>
  </si>
  <si>
    <t>Поступления от реализации кладовых – раскрытие эскроу</t>
  </si>
  <si>
    <t>1-1-10106</t>
  </si>
  <si>
    <t>1-1-10107</t>
  </si>
  <si>
    <t>1-1-10108</t>
  </si>
  <si>
    <t>1-1-10109</t>
  </si>
  <si>
    <t>1-1-10110</t>
  </si>
  <si>
    <t>Поступления от реализации прочих объектов недвижимости</t>
  </si>
  <si>
    <t>1-1-10111</t>
  </si>
  <si>
    <t>Поступления от реализации инженерных сооружений</t>
  </si>
  <si>
    <t>1-1-10112</t>
  </si>
  <si>
    <t>Поступления по договорам платного бронирования</t>
  </si>
  <si>
    <t>1-1-10113</t>
  </si>
  <si>
    <t>Поступления по договорам сопровождения Traid-in</t>
  </si>
  <si>
    <t>1-1-10114</t>
  </si>
  <si>
    <t>Поступления по договорам платного бронирования (возвратные депозиты)</t>
  </si>
  <si>
    <t>1-1-10115</t>
  </si>
  <si>
    <t>Поступления по договорам отделки</t>
  </si>
  <si>
    <t>1-1-10116</t>
  </si>
  <si>
    <t>Поступления прочие по профильной выручке</t>
  </si>
  <si>
    <t>1-1-10117</t>
  </si>
  <si>
    <t>Поступления от реализации вторичного жилья (trade-in)</t>
  </si>
  <si>
    <t>1-1-10118</t>
  </si>
  <si>
    <t>Поступления от реализации объектов загородной недвижимости</t>
  </si>
  <si>
    <t>1-1-10119</t>
  </si>
  <si>
    <t>Поступления от покупателей (обмеры БТИ)</t>
  </si>
  <si>
    <t>1-1-10201</t>
  </si>
  <si>
    <t>Поступления от реализации основных средств и прочих внеоборотных активов</t>
  </si>
  <si>
    <t>1-1-10202</t>
  </si>
  <si>
    <t>Поступления от реализации оборотных активов</t>
  </si>
  <si>
    <t>1-1-10301</t>
  </si>
  <si>
    <t>Поступления от аренды</t>
  </si>
  <si>
    <t>1-1-10401</t>
  </si>
  <si>
    <t>Поступления по агентским договорам</t>
  </si>
  <si>
    <t>1-1-10402</t>
  </si>
  <si>
    <t>Платные услуги населению</t>
  </si>
  <si>
    <t>1-1-10403</t>
  </si>
  <si>
    <t>Управление и техническая эксплуатация</t>
  </si>
  <si>
    <t>1-1-10404</t>
  </si>
  <si>
    <t>Поступления за вывоз КГМ</t>
  </si>
  <si>
    <t>1-1-10405</t>
  </si>
  <si>
    <t>Прочие поступления от Застройщика</t>
  </si>
  <si>
    <t>1-1-10406</t>
  </si>
  <si>
    <t>Взнос на капитальный ремонт (поступление)</t>
  </si>
  <si>
    <t>1-1-10501</t>
  </si>
  <si>
    <t>Электроэнергия</t>
  </si>
  <si>
    <t>1-1-10502</t>
  </si>
  <si>
    <t>ХВС и водоотведение</t>
  </si>
  <si>
    <t>1-1-10503</t>
  </si>
  <si>
    <t>Тепловая энергия</t>
  </si>
  <si>
    <t>1-1-10504</t>
  </si>
  <si>
    <t>Обслуживание домофона</t>
  </si>
  <si>
    <t>1-1-10505</t>
  </si>
  <si>
    <t>Горячее водоснабжение (поступление)</t>
  </si>
  <si>
    <t>1-1-10506</t>
  </si>
  <si>
    <t>Обращение с ТКО (поступления)</t>
  </si>
  <si>
    <t>1-1-10601</t>
  </si>
  <si>
    <t>Поступление штрафов, пеней и неустоек за нарушение хозяйственных договоров</t>
  </si>
  <si>
    <t>1-1-10602</t>
  </si>
  <si>
    <t>Поступления возмещений от страховщиков</t>
  </si>
  <si>
    <t>1-1-10603</t>
  </si>
  <si>
    <t>Поступления от услуг на вторичном рынке</t>
  </si>
  <si>
    <t>1-1-10604</t>
  </si>
  <si>
    <t>Поступления от оказания Агентских услуг</t>
  </si>
  <si>
    <t>1-1-10605</t>
  </si>
  <si>
    <t>Поступления Техзаказчик</t>
  </si>
  <si>
    <t>1-1-10606</t>
  </si>
  <si>
    <t>Поступления прочие</t>
  </si>
  <si>
    <t>1-1-10607</t>
  </si>
  <si>
    <t>Возврат от поставщика (поступление)</t>
  </si>
  <si>
    <t>1-1-10608</t>
  </si>
  <si>
    <t>Возвраты оплаты (прочие)</t>
  </si>
  <si>
    <t>1-1-10609</t>
  </si>
  <si>
    <t>Поступления от реализации строительных материалов</t>
  </si>
  <si>
    <t>1-1-10610</t>
  </si>
  <si>
    <t>Поступления от СМР</t>
  </si>
  <si>
    <t>1-1-10611</t>
  </si>
  <si>
    <t>Поступления от услуг Генподрядчика</t>
  </si>
  <si>
    <t>1-1-10613</t>
  </si>
  <si>
    <t>Поступления по договорам оформления</t>
  </si>
  <si>
    <t>1-1-10615</t>
  </si>
  <si>
    <t>Поступление гос.пошлин от ФЛ (транзит)</t>
  </si>
  <si>
    <t>1-2</t>
  </si>
  <si>
    <t>2 ВЫПЛАТЫ ПО ОПЕР. ДЕЯТЕЛЬНОСТИ</t>
  </si>
  <si>
    <t>1-2-1</t>
  </si>
  <si>
    <t>1 Выплаты по прямым расходам</t>
  </si>
  <si>
    <t>Прямые</t>
  </si>
  <si>
    <t>Изменение ВРИ</t>
  </si>
  <si>
    <t>1-2-10601</t>
  </si>
  <si>
    <t>Разработка проекта стадии "П" и "РД" объектов строительства</t>
  </si>
  <si>
    <t>Разработка прочих дизайн-проектов</t>
  </si>
  <si>
    <t>1-2-10610</t>
  </si>
  <si>
    <t>Услуги по BIM-моделированию</t>
  </si>
  <si>
    <t>1-2-10611</t>
  </si>
  <si>
    <t>Иные расходы по проектированию и разработке РД</t>
  </si>
  <si>
    <t>Временные инженерные сети и сооружения</t>
  </si>
  <si>
    <t>Временные подъездные дороги и площадки,ограждения</t>
  </si>
  <si>
    <t>1-2-11001</t>
  </si>
  <si>
    <t>Внутренние инженерные системы</t>
  </si>
  <si>
    <t>1-2-1100101</t>
  </si>
  <si>
    <t>Устройство систем ХВС, ГВС</t>
  </si>
  <si>
    <t>1-2-1100102</t>
  </si>
  <si>
    <t>Устройство внутренней бытовой канализации</t>
  </si>
  <si>
    <t>1-2-1100103</t>
  </si>
  <si>
    <t>Устройство внутренней ливневой канализации</t>
  </si>
  <si>
    <t>1-2-1100104</t>
  </si>
  <si>
    <t>Устройство внутренней системы отопления</t>
  </si>
  <si>
    <t>1-2-1100105</t>
  </si>
  <si>
    <t>Устройство систем вентиляции, дымоудаления и кондиционирования</t>
  </si>
  <si>
    <t>1-2-1100106</t>
  </si>
  <si>
    <t>Внутренние электромонтажные работы</t>
  </si>
  <si>
    <t>1-2-1100107</t>
  </si>
  <si>
    <t>Слаботочные системы</t>
  </si>
  <si>
    <t>1-2-1100108</t>
  </si>
  <si>
    <t>Устройство ВНС и ПНС</t>
  </si>
  <si>
    <t>1-2-1100109</t>
  </si>
  <si>
    <t>Устройство ИТП</t>
  </si>
  <si>
    <t>1-2-1100110</t>
  </si>
  <si>
    <t>Система газоснабжения</t>
  </si>
  <si>
    <t>1-2-1100111</t>
  </si>
  <si>
    <t>Прочие инженерные системы</t>
  </si>
  <si>
    <t>1-2-1100112</t>
  </si>
  <si>
    <t>Системы противопожарного назначения (ВПВ и АУПТ)</t>
  </si>
  <si>
    <t>1-2-1100113</t>
  </si>
  <si>
    <t>Системы производственной канализации (К3)</t>
  </si>
  <si>
    <t>1-2-1100114</t>
  </si>
  <si>
    <t>Системы дренажной канализации (К4, К4н)</t>
  </si>
  <si>
    <t>1-2-11002</t>
  </si>
  <si>
    <t>Содержание строительной площадки</t>
  </si>
  <si>
    <t>1-2-11003</t>
  </si>
  <si>
    <t>Устройство фундаментов</t>
  </si>
  <si>
    <t>1-2-11004</t>
  </si>
  <si>
    <t>Устройство монолитных и сборных железобетонных конструкций</t>
  </si>
  <si>
    <t>1-2-11005</t>
  </si>
  <si>
    <t>Устройство кровли</t>
  </si>
  <si>
    <t>1-2-11006</t>
  </si>
  <si>
    <t>Устройство внутренних перегородок</t>
  </si>
  <si>
    <t>1-2-11007</t>
  </si>
  <si>
    <t>Монтаж светопрозрачных конструкций (окна, витражи, остекленение лоджий)</t>
  </si>
  <si>
    <t>1-2-11008</t>
  </si>
  <si>
    <t>Монтаж дверей</t>
  </si>
  <si>
    <t>1-2-11009</t>
  </si>
  <si>
    <t>Прочие работы по монтажу надземной части</t>
  </si>
  <si>
    <t>1-2-11010</t>
  </si>
  <si>
    <t>Монтаж металлоконструкций</t>
  </si>
  <si>
    <t>1-2-11011</t>
  </si>
  <si>
    <t>Внутренние отделочные работы (МОП + технические помещения)</t>
  </si>
  <si>
    <t>1-2-11012</t>
  </si>
  <si>
    <t>Технологическое оборудование мест общего пользования</t>
  </si>
  <si>
    <t>1-2-11013</t>
  </si>
  <si>
    <t>Устройство фасада</t>
  </si>
  <si>
    <t>1-2-11014</t>
  </si>
  <si>
    <t>Монтаж лифтов и подъемного оборудования с пуско-наладочными работами</t>
  </si>
  <si>
    <t>1-2-11015</t>
  </si>
  <si>
    <t>Земляные работы и планировка территории</t>
  </si>
  <si>
    <t>1-2-11016</t>
  </si>
  <si>
    <t>Шпунтовое ограждение котлована</t>
  </si>
  <si>
    <t>1-2-11017</t>
  </si>
  <si>
    <t>Стена в грунте</t>
  </si>
  <si>
    <t>1-2-11018</t>
  </si>
  <si>
    <t>Водоотлив и водопонижение</t>
  </si>
  <si>
    <t>1-2-11019</t>
  </si>
  <si>
    <t>Наружные стены</t>
  </si>
  <si>
    <t>1-2-11020</t>
  </si>
  <si>
    <t>Архитектурное освещение фасада</t>
  </si>
  <si>
    <t>1-2-11021</t>
  </si>
  <si>
    <t>Окончательная уборка и клининг объекта и строительной площадки</t>
  </si>
  <si>
    <t>Общестроительные расходы (ТОЛЬКО ПЛАН)</t>
  </si>
  <si>
    <t>1-2-111</t>
  </si>
  <si>
    <t>Дорожные работы (внеплощадочные дороги)_</t>
  </si>
  <si>
    <t>1-2-112</t>
  </si>
  <si>
    <t>Технологическое оборудование и оснастка объектов СКБ_</t>
  </si>
  <si>
    <t>1-2-113</t>
  </si>
  <si>
    <t>Давальческие материалы_</t>
  </si>
  <si>
    <t>1-2-11301</t>
  </si>
  <si>
    <t>Давальческие материалы</t>
  </si>
  <si>
    <t>1-2-114</t>
  </si>
  <si>
    <t>Меблировка МОПов, входных групп и типовых этажей_</t>
  </si>
  <si>
    <t>1-2-11401</t>
  </si>
  <si>
    <t>Меблировка МОПов, входных групп и типовых этажей</t>
  </si>
  <si>
    <t>1-2-115</t>
  </si>
  <si>
    <t>Приобретение строительных материалов_</t>
  </si>
  <si>
    <t>1-2-11501</t>
  </si>
  <si>
    <t>Приобретение строительных материалов</t>
  </si>
  <si>
    <t>1-2-116</t>
  </si>
  <si>
    <t>1-2-1160108</t>
  </si>
  <si>
    <t>СМР наружных инженерных сетей и технический надзор собственников сетей (НЕ ИСП)</t>
  </si>
  <si>
    <t>1-2-1160208</t>
  </si>
  <si>
    <t>Технологическое присоединение к сетям (НЕ ИСП)</t>
  </si>
  <si>
    <t>1-2-117</t>
  </si>
  <si>
    <t>Отделка квартир</t>
  </si>
  <si>
    <t>1-2-11701</t>
  </si>
  <si>
    <t>Муниципальная отделка квартир</t>
  </si>
  <si>
    <t>1-2-11702</t>
  </si>
  <si>
    <t>Коммерческая чистовая отделка квартир</t>
  </si>
  <si>
    <t>1-2-11703</t>
  </si>
  <si>
    <t>Отделка квартир White box</t>
  </si>
  <si>
    <t>1-2-118</t>
  </si>
  <si>
    <t>1-2-119</t>
  </si>
  <si>
    <t>1-2-122</t>
  </si>
  <si>
    <t>Расходы по объектам, сдаваемым в аренду</t>
  </si>
  <si>
    <t>1-2-12201</t>
  </si>
  <si>
    <t>Расходы на эксплуатацию, сдаваемого в аренду имущества</t>
  </si>
  <si>
    <t>1-2-123</t>
  </si>
  <si>
    <t>Расходы на производственный транспорт и спецтехнику</t>
  </si>
  <si>
    <t>1-2-12301</t>
  </si>
  <si>
    <t>Аренда производственного транспорта и спецтехники</t>
  </si>
  <si>
    <t>1-2-12302</t>
  </si>
  <si>
    <t>Обслуживание производственного транспорта и спецтехники</t>
  </si>
  <si>
    <t>1-2-12303</t>
  </si>
  <si>
    <t>ГСМ, ремонт, запчасти производственного транспорта и спецтехники</t>
  </si>
  <si>
    <t>1-2-125</t>
  </si>
  <si>
    <t>Приобретение производственного оборудования</t>
  </si>
  <si>
    <t>1-2-12501</t>
  </si>
  <si>
    <t>Покупка производственного оборудования</t>
  </si>
  <si>
    <t>1-2-12502</t>
  </si>
  <si>
    <t>Лизинг производственного оборудования</t>
  </si>
  <si>
    <t>1-2-12503</t>
  </si>
  <si>
    <t>Приобретение строительных машин и механизмов</t>
  </si>
  <si>
    <t>1-2-12601</t>
  </si>
  <si>
    <t>Расходы на мобилизационные мероприятия в период пандемии</t>
  </si>
  <si>
    <t>Услуги внешнего Технического заказчика/Стройконтроля</t>
  </si>
  <si>
    <t>1-2-12603</t>
  </si>
  <si>
    <t>Работы и услуги Заказчика</t>
  </si>
  <si>
    <t>1-2-12604</t>
  </si>
  <si>
    <t>Страхование ответственности застройщика\Взносы в компенсационный фонд</t>
  </si>
  <si>
    <t>1-2-12605</t>
  </si>
  <si>
    <t>Ремонт и содержание строительного оборудования и инвентаря</t>
  </si>
  <si>
    <t>1-2-12606</t>
  </si>
  <si>
    <t>Штрафы/пени за нарушение условий ДДУ</t>
  </si>
  <si>
    <t>1-2-12607</t>
  </si>
  <si>
    <t>Штрафы/пени за нарушение договоров , предписаний(кроме ДДУ)</t>
  </si>
  <si>
    <t>1-2-12608</t>
  </si>
  <si>
    <t>1-2-12609</t>
  </si>
  <si>
    <t>Возврат по договорам платного бронирования</t>
  </si>
  <si>
    <t>1-2-12610</t>
  </si>
  <si>
    <t>Возврат по договорам сопровождения Traid-in</t>
  </si>
  <si>
    <t>1-2-12611</t>
  </si>
  <si>
    <t>Возврат оплаты клиентам (прочие)</t>
  </si>
  <si>
    <t>1-2-128</t>
  </si>
  <si>
    <t>Профильные расходы ЖКХ</t>
  </si>
  <si>
    <t>1-2-12801</t>
  </si>
  <si>
    <t>Спецодежда (ЖКХ)</t>
  </si>
  <si>
    <t>1-2-12802</t>
  </si>
  <si>
    <t>Реагенты</t>
  </si>
  <si>
    <t>1-2-12803</t>
  </si>
  <si>
    <t>Инструменты</t>
  </si>
  <si>
    <t>1-2-12804</t>
  </si>
  <si>
    <t>Материалы на текущий ремонт и эксплуатацию</t>
  </si>
  <si>
    <t>1-2-12805</t>
  </si>
  <si>
    <t>1-2-12806</t>
  </si>
  <si>
    <t>ИТП</t>
  </si>
  <si>
    <t>1-2-12807</t>
  </si>
  <si>
    <t>Вентиляция</t>
  </si>
  <si>
    <t>1-2-12808</t>
  </si>
  <si>
    <t>КНС</t>
  </si>
  <si>
    <t>1-2-12809</t>
  </si>
  <si>
    <t>ВНС</t>
  </si>
  <si>
    <t>1-2-12810</t>
  </si>
  <si>
    <t>Вывоз КГМ</t>
  </si>
  <si>
    <t>1-2-12811</t>
  </si>
  <si>
    <t>Очистка дорог и вывоз снега</t>
  </si>
  <si>
    <t>1-2-12812</t>
  </si>
  <si>
    <t>Обустройство территории (модернизация объекта)</t>
  </si>
  <si>
    <t>1-2-12813</t>
  </si>
  <si>
    <t>Эксплуатация лифтов и подъемников</t>
  </si>
  <si>
    <t>1-2-12814</t>
  </si>
  <si>
    <t>Страхование лифтов и подъемников</t>
  </si>
  <si>
    <t>1-2-12815</t>
  </si>
  <si>
    <t>Текущий ремонт МОПов</t>
  </si>
  <si>
    <t>1-2-12816</t>
  </si>
  <si>
    <t>Дезинфекция и дератизация</t>
  </si>
  <si>
    <t>1-2-12817</t>
  </si>
  <si>
    <t>Прочие разовые расходы</t>
  </si>
  <si>
    <t>1-2-12818</t>
  </si>
  <si>
    <t>Аутсорсинг</t>
  </si>
  <si>
    <t>1-2-12819</t>
  </si>
  <si>
    <t>Услуги паспортного стола /Услуга МФЦ</t>
  </si>
  <si>
    <t>1-2-12820</t>
  </si>
  <si>
    <t>Услуга по уборке МОП</t>
  </si>
  <si>
    <t>1-2-12821</t>
  </si>
  <si>
    <t>Услуга по уборке ПТ</t>
  </si>
  <si>
    <t>1-2-12822</t>
  </si>
  <si>
    <t>Услуги консъерж-сервиса</t>
  </si>
  <si>
    <t>1-2-129</t>
  </si>
  <si>
    <t>Транзитные расходы ЖКХ</t>
  </si>
  <si>
    <t>1-2-12901</t>
  </si>
  <si>
    <t>1-2-12902</t>
  </si>
  <si>
    <t>1-2-12903</t>
  </si>
  <si>
    <t>1-2-12904</t>
  </si>
  <si>
    <t>1-2-12905</t>
  </si>
  <si>
    <t>Горячее водоснабжение (выплаты)</t>
  </si>
  <si>
    <t>1-2-12906</t>
  </si>
  <si>
    <t>Обращение с ТКО (выплаты)</t>
  </si>
  <si>
    <t>1-2-2</t>
  </si>
  <si>
    <t>2 Выплаты по накладным расходам</t>
  </si>
  <si>
    <t>Накладные</t>
  </si>
  <si>
    <t>1-2-23001</t>
  </si>
  <si>
    <t>Оформление офиса продаж</t>
  </si>
  <si>
    <t>1-2-23002</t>
  </si>
  <si>
    <t>Монтаж офисов продаж (без строительных работ/мобильный офис продаж)</t>
  </si>
  <si>
    <t>1-2-23003</t>
  </si>
  <si>
    <t>Аренда офиса продаж</t>
  </si>
  <si>
    <t>1-2-23004</t>
  </si>
  <si>
    <t>Прочие расходы на содержание офиса продаж</t>
  </si>
  <si>
    <t>1-2-23005</t>
  </si>
  <si>
    <t>Ремонт офиса продаж</t>
  </si>
  <si>
    <t>1-2-23101</t>
  </si>
  <si>
    <t>PR- мероприятия</t>
  </si>
  <si>
    <t>1-2-23102</t>
  </si>
  <si>
    <t>SMS-рассылка</t>
  </si>
  <si>
    <t>1-2-23103</t>
  </si>
  <si>
    <t>Анимационные и видео ролики</t>
  </si>
  <si>
    <t>1-2-23104</t>
  </si>
  <si>
    <t>PR базы</t>
  </si>
  <si>
    <t>1-2-23105</t>
  </si>
  <si>
    <t>Вывески и навигация</t>
  </si>
  <si>
    <t>1-2-23106</t>
  </si>
  <si>
    <t>Дизайн  реклама</t>
  </si>
  <si>
    <t>1-2-23107</t>
  </si>
  <si>
    <t>Реклама в Прессе</t>
  </si>
  <si>
    <t>1-2-23108</t>
  </si>
  <si>
    <t>Реклама на Радио</t>
  </si>
  <si>
    <t>1-2-23109</t>
  </si>
  <si>
    <t>Реклама на телевидении</t>
  </si>
  <si>
    <t>1-2-23110</t>
  </si>
  <si>
    <t>Реклама на транспорте</t>
  </si>
  <si>
    <t>1-2-23111</t>
  </si>
  <si>
    <t>Интернет реклама</t>
  </si>
  <si>
    <t>1-2-23112</t>
  </si>
  <si>
    <t>Рекламные базы</t>
  </si>
  <si>
    <t>1-2-23113</t>
  </si>
  <si>
    <t>Наружная реклама</t>
  </si>
  <si>
    <t>1-2-23114</t>
  </si>
  <si>
    <t>Рекламные исследования, консалтинг</t>
  </si>
  <si>
    <t>1-2-23115</t>
  </si>
  <si>
    <t>Поисковая оптимизация (SEO)</t>
  </si>
  <si>
    <t>1-2-23116</t>
  </si>
  <si>
    <t>Полиграфия</t>
  </si>
  <si>
    <t>1-2-23117</t>
  </si>
  <si>
    <t>Разработка и поддержка интернет-сайтов</t>
  </si>
  <si>
    <t>1-2-23118</t>
  </si>
  <si>
    <t>PR сопровождение</t>
  </si>
  <si>
    <t>1-2-23119</t>
  </si>
  <si>
    <t>SMM-продвижение</t>
  </si>
  <si>
    <t>1-2-23120</t>
  </si>
  <si>
    <t>Сувенирная продукция</t>
  </si>
  <si>
    <t>1-2-23121</t>
  </si>
  <si>
    <t>Спец-проекты</t>
  </si>
  <si>
    <t>1-2-23122</t>
  </si>
  <si>
    <t>Реклама на объекте (строительная площадка/офис продаж/кран/забор)</t>
  </si>
  <si>
    <t>1-2-23123</t>
  </si>
  <si>
    <t>Прочие расходы на PR</t>
  </si>
  <si>
    <t>1-2-23124</t>
  </si>
  <si>
    <t>Прочие расходы на бренд</t>
  </si>
  <si>
    <t>1-2-23125</t>
  </si>
  <si>
    <t>Прочие рекламные расходы по проекту</t>
  </si>
  <si>
    <t>1-2-23201</t>
  </si>
  <si>
    <t>Продуктовые исследования, консалтинг</t>
  </si>
  <si>
    <t>1-2-23202</t>
  </si>
  <si>
    <t>Дизайн продукта</t>
  </si>
  <si>
    <t>1-2-23203</t>
  </si>
  <si>
    <t>Изготовление арх. макетов проекта</t>
  </si>
  <si>
    <t>1-2-23204</t>
  </si>
  <si>
    <t>3D-модели объектов, рендеры</t>
  </si>
  <si>
    <t>1-2-23205</t>
  </si>
  <si>
    <t>3D-туры, аэрофотосьемка, ролики</t>
  </si>
  <si>
    <t>1-2-23206</t>
  </si>
  <si>
    <t>Продуктовые концепции</t>
  </si>
  <si>
    <t>1-2-23207</t>
  </si>
  <si>
    <t>Прочие расходы на продукт</t>
  </si>
  <si>
    <t>1-2-23301</t>
  </si>
  <si>
    <t>Прочие расходы по аналитике</t>
  </si>
  <si>
    <t>1-2-23302</t>
  </si>
  <si>
    <t>Аналитические исследования и консалтинг</t>
  </si>
  <si>
    <t>1-2-23303</t>
  </si>
  <si>
    <t>Аналитические базы данных</t>
  </si>
  <si>
    <t>1-2-23304</t>
  </si>
  <si>
    <t>1-2-23401</t>
  </si>
  <si>
    <t>Аналитические базы данных, платформы</t>
  </si>
  <si>
    <t>1-2-23402</t>
  </si>
  <si>
    <t>Ведение CRM</t>
  </si>
  <si>
    <t>1-2-23403</t>
  </si>
  <si>
    <t>Прочие коммерческие расходы</t>
  </si>
  <si>
    <t>1-2-23404</t>
  </si>
  <si>
    <t>Комиссия брокерам</t>
  </si>
  <si>
    <t>1-2-23405</t>
  </si>
  <si>
    <t>Расходы на регистрацию сделок с недвижимостью</t>
  </si>
  <si>
    <t>1-2-23406</t>
  </si>
  <si>
    <t>Субсидирование ипотеки</t>
  </si>
  <si>
    <t>1-2-23407</t>
  </si>
  <si>
    <t>Аналитика и консалтинг по продажам</t>
  </si>
  <si>
    <t>1-2-23408</t>
  </si>
  <si>
    <t>Телефония, call-центр</t>
  </si>
  <si>
    <t>1-2-23409</t>
  </si>
  <si>
    <t>Прочие расходы на продажу</t>
  </si>
  <si>
    <t>1-2-23410</t>
  </si>
  <si>
    <t>Агентские вознаграждения по сделкам trade-in</t>
  </si>
  <si>
    <t>1-2-23411</t>
  </si>
  <si>
    <t>Программы лояльности</t>
  </si>
  <si>
    <t>1-2-23501</t>
  </si>
  <si>
    <t>Базы данных по ценообразованию</t>
  </si>
  <si>
    <t>1-2-23502</t>
  </si>
  <si>
    <t>Исследования и консалтинг по ценообразованию</t>
  </si>
  <si>
    <t>1-2-23503</t>
  </si>
  <si>
    <t>Прочие расходы по ценообразованию</t>
  </si>
  <si>
    <t>1-2-236</t>
  </si>
  <si>
    <t>Агентские вознаграждения_</t>
  </si>
  <si>
    <t>1-2-24501</t>
  </si>
  <si>
    <t>Оплата труда</t>
  </si>
  <si>
    <t>1-2-24502</t>
  </si>
  <si>
    <t>Оплата труда внешних сотрудников (ДГПХ)</t>
  </si>
  <si>
    <t>1-2-24503</t>
  </si>
  <si>
    <t>Премии мотивационные</t>
  </si>
  <si>
    <t>1-2-24504</t>
  </si>
  <si>
    <t>Премии разовые</t>
  </si>
  <si>
    <t>1-2-24506</t>
  </si>
  <si>
    <t>Выходное пособие</t>
  </si>
  <si>
    <t>1-2-24507</t>
  </si>
  <si>
    <t>Компенсация отпуска при увольнении</t>
  </si>
  <si>
    <t>1-2-24508</t>
  </si>
  <si>
    <t>НДФЛ</t>
  </si>
  <si>
    <t>1-2-24509</t>
  </si>
  <si>
    <t>Налоги и взносы с ФОТ</t>
  </si>
  <si>
    <t>1-2-24510</t>
  </si>
  <si>
    <t>НДФЛ внешних сотрудников</t>
  </si>
  <si>
    <t>1-2-24511</t>
  </si>
  <si>
    <t>Взносы на страхование от НС и ПЗ</t>
  </si>
  <si>
    <t>1-2-24601</t>
  </si>
  <si>
    <t>Компенсационные выплаты сотрудникам</t>
  </si>
  <si>
    <t>1-2-24602</t>
  </si>
  <si>
    <t>Расходы на материальную помощь</t>
  </si>
  <si>
    <t>1-2-24603</t>
  </si>
  <si>
    <t>Добровольное медстрахование</t>
  </si>
  <si>
    <t>1-2-24604</t>
  </si>
  <si>
    <t>Прочие выплаты сотрудникам</t>
  </si>
  <si>
    <t>1-2-24701</t>
  </si>
  <si>
    <t>Расходы на поиск и наем сотрудников</t>
  </si>
  <si>
    <t>1-2-24702</t>
  </si>
  <si>
    <t>Расходы на обучение персонала</t>
  </si>
  <si>
    <t>1-2-24703</t>
  </si>
  <si>
    <t>Прочие расходы на подготовку кадров</t>
  </si>
  <si>
    <t>1-2-24704</t>
  </si>
  <si>
    <t>Кадровый консалтинг</t>
  </si>
  <si>
    <t>1-2-24705</t>
  </si>
  <si>
    <t>Корпоративные мероприятия</t>
  </si>
  <si>
    <t>1-2-25001</t>
  </si>
  <si>
    <t>Услуги по автоматизации процессов в информационных системах</t>
  </si>
  <si>
    <t>1-2-25101</t>
  </si>
  <si>
    <t>Услуги по организации ИТ-инфраструктуры</t>
  </si>
  <si>
    <t>1-2-25102</t>
  </si>
  <si>
    <t>Приобретение ИТ-элементов: облачные ресурсы</t>
  </si>
  <si>
    <t>1-2-25103</t>
  </si>
  <si>
    <t>Приобретение ИТ-элементов: компьютеры, принтеры, МФУ, картриджи</t>
  </si>
  <si>
    <t>1-2-25104</t>
  </si>
  <si>
    <t>Приобретение ИТ-элементов: серверы, системы хранения данных</t>
  </si>
  <si>
    <t>1-2-25105</t>
  </si>
  <si>
    <t>Приобретение ИТ-элементов: офисные сети и видеонаблюдение</t>
  </si>
  <si>
    <t>1-2-25106</t>
  </si>
  <si>
    <t>Обслуживание ИТ-объектов</t>
  </si>
  <si>
    <t>1-2-25107</t>
  </si>
  <si>
    <t>Программное обеспечение: приобретение</t>
  </si>
  <si>
    <t>1-2-25108</t>
  </si>
  <si>
    <t>Программное обеспечение: регулярные расходы</t>
  </si>
  <si>
    <t>1-2-25109</t>
  </si>
  <si>
    <t>Сайты (домен, хостинг, сертификаты)</t>
  </si>
  <si>
    <t>1-2-25110</t>
  </si>
  <si>
    <t>Интернет, телефонная связь</t>
  </si>
  <si>
    <t>1-2-25201</t>
  </si>
  <si>
    <t>Технические средства информационной безопасности</t>
  </si>
  <si>
    <t>1-2-25202</t>
  </si>
  <si>
    <t>Услуги по обслуживанию средств информационной безопасности</t>
  </si>
  <si>
    <t>1-2-25203</t>
  </si>
  <si>
    <t>Монтаж охранных систем</t>
  </si>
  <si>
    <t>1-2-25204</t>
  </si>
  <si>
    <t>Специальные проекты антикризисного реагирования</t>
  </si>
  <si>
    <t>1-2-25301</t>
  </si>
  <si>
    <t>Управленческий консалтинг</t>
  </si>
  <si>
    <t>1-2-25302</t>
  </si>
  <si>
    <t>Бухгалтерский консалтинг и аудит</t>
  </si>
  <si>
    <t>1-2-25303</t>
  </si>
  <si>
    <t>Подписка и доступ к электронным источникам информации</t>
  </si>
  <si>
    <t>1-2-25304</t>
  </si>
  <si>
    <t>Электронные подписи и документооборот с применением ЭЦП</t>
  </si>
  <si>
    <t>1-2-25305</t>
  </si>
  <si>
    <t>Базы данных по недвижимости</t>
  </si>
  <si>
    <t>1-2-25402</t>
  </si>
  <si>
    <t>1-2-25403</t>
  </si>
  <si>
    <t>Госпошлины и нотариальные расходы</t>
  </si>
  <si>
    <t>1-2-25404</t>
  </si>
  <si>
    <t>Другие расходы на сопровождение сделок и защиту интересов</t>
  </si>
  <si>
    <t>1-2-25405</t>
  </si>
  <si>
    <t>Членские взносы, СРО</t>
  </si>
  <si>
    <t>1-2-25406</t>
  </si>
  <si>
    <t>Судебные расходы</t>
  </si>
  <si>
    <t>1-2-25501</t>
  </si>
  <si>
    <t>Аренда офисных помещений</t>
  </si>
  <si>
    <t>1-2-25502</t>
  </si>
  <si>
    <t>Коммунальные услуги</t>
  </si>
  <si>
    <t>1-2-25503</t>
  </si>
  <si>
    <t>Охрана и безопасность</t>
  </si>
  <si>
    <t>1-2-25504</t>
  </si>
  <si>
    <t>Канцелярские товары</t>
  </si>
  <si>
    <t>1-2-25505</t>
  </si>
  <si>
    <t>Хозяйственные расходы и МБП</t>
  </si>
  <si>
    <t>1-2-25507</t>
  </si>
  <si>
    <t>Питание офиса</t>
  </si>
  <si>
    <t>1-2-25508</t>
  </si>
  <si>
    <t>Страхование имущества</t>
  </si>
  <si>
    <t>1-2-25509</t>
  </si>
  <si>
    <t>Прочие расходы на содержание офиса</t>
  </si>
  <si>
    <t>1-2-25510</t>
  </si>
  <si>
    <t>Ремонт офисов</t>
  </si>
  <si>
    <t>1-2-25511</t>
  </si>
  <si>
    <t>Расходы на клининг</t>
  </si>
  <si>
    <t>1-2-25513</t>
  </si>
  <si>
    <t>Спецодежда</t>
  </si>
  <si>
    <t>1-2-25514</t>
  </si>
  <si>
    <t>Покупка цветов руководителям внешним контрагентам</t>
  </si>
  <si>
    <t>1-2-25515</t>
  </si>
  <si>
    <t>Озеленение офисов</t>
  </si>
  <si>
    <t>1-2-25516</t>
  </si>
  <si>
    <t>Погрузочно-разгрузочные работы, перевоз</t>
  </si>
  <si>
    <t>1-2-25517</t>
  </si>
  <si>
    <t>Приобретение зданий, сооружений, помещений</t>
  </si>
  <si>
    <t>1-2-25518</t>
  </si>
  <si>
    <t>Приобретение мебели и офисного оборудования</t>
  </si>
  <si>
    <t>1-2-25519</t>
  </si>
  <si>
    <t>Приобретение транспорта</t>
  </si>
  <si>
    <t>1-2-25520</t>
  </si>
  <si>
    <t>Расходы на праздники: Новый Год</t>
  </si>
  <si>
    <t>1-2-25521</t>
  </si>
  <si>
    <t>Расходы на праздники: 8 Марта</t>
  </si>
  <si>
    <t>1-2-25522</t>
  </si>
  <si>
    <t>Расходы на праздники: 23 Февраля</t>
  </si>
  <si>
    <t>1-2-25601</t>
  </si>
  <si>
    <t>Расходы на испытания и сертификацию (производство, качество)</t>
  </si>
  <si>
    <t>1-2-25602</t>
  </si>
  <si>
    <t>Прочие НМА</t>
  </si>
  <si>
    <t>1-2-25603</t>
  </si>
  <si>
    <t>Приобретение прочих активов</t>
  </si>
  <si>
    <t>1-2-25701</t>
  </si>
  <si>
    <t>Аренда транспорта и транспортные услуги</t>
  </si>
  <si>
    <t>1-2-25702</t>
  </si>
  <si>
    <t>Ремонт, запчасти и обслуживание</t>
  </si>
  <si>
    <t>1-2-25703</t>
  </si>
  <si>
    <t>ГСМ, спецжидкости, расходные материалы</t>
  </si>
  <si>
    <t>1-2-25704</t>
  </si>
  <si>
    <t>Страхование ОСАГО и КАСКО</t>
  </si>
  <si>
    <t>1-2-25705</t>
  </si>
  <si>
    <t>Постановка на учет, ТО и другие расходы</t>
  </si>
  <si>
    <t>1-2-25706</t>
  </si>
  <si>
    <t>Штрафы по транспорту</t>
  </si>
  <si>
    <t>1-2-25901</t>
  </si>
  <si>
    <t>Почтовые и курьерские услуги</t>
  </si>
  <si>
    <t>1-2-25902</t>
  </si>
  <si>
    <t>Командировочные расходы</t>
  </si>
  <si>
    <t>1-2-25903</t>
  </si>
  <si>
    <t>Представительские расходы</t>
  </si>
  <si>
    <t>1-2-25906</t>
  </si>
  <si>
    <t>Перечисление гос.пошлины за ФЛ (транзит)</t>
  </si>
  <si>
    <t>1-2-25907</t>
  </si>
  <si>
    <t>1-2-3</t>
  </si>
  <si>
    <t>3 Выплаты по налогам</t>
  </si>
  <si>
    <t>1-2-360</t>
  </si>
  <si>
    <t>1-2-5</t>
  </si>
  <si>
    <t>5 Выплаты по бонусам с прибыли</t>
  </si>
  <si>
    <t>1-2-565</t>
  </si>
  <si>
    <t>Расходы по бонусам с прибыли</t>
  </si>
  <si>
    <t>1-2-56501</t>
  </si>
  <si>
    <t>Премии годовые</t>
  </si>
  <si>
    <t>1-2-56502</t>
  </si>
  <si>
    <t>Взносы с годовой премии</t>
  </si>
  <si>
    <t>1-2-56503</t>
  </si>
  <si>
    <t>НДФЛ с годовой премии</t>
  </si>
  <si>
    <t>3</t>
  </si>
  <si>
    <t>3 ФИНАНСОВАЯ ДЕЯТЕЛЬНОСТЬ</t>
  </si>
  <si>
    <t>3-1</t>
  </si>
  <si>
    <t>1 ПОСТУПЛЕНИЯ ПО ФИН. ДЕЯТЕЛЬНОСТИ</t>
  </si>
  <si>
    <t>3-1-1</t>
  </si>
  <si>
    <t>1 Финансовые поступления</t>
  </si>
  <si>
    <t>3-1-101</t>
  </si>
  <si>
    <t>Получение кредитов и займов</t>
  </si>
  <si>
    <t>3-1-10102</t>
  </si>
  <si>
    <t>3-1-10103</t>
  </si>
  <si>
    <t>3-1-10104</t>
  </si>
  <si>
    <t>Получение займов от акционеров</t>
  </si>
  <si>
    <t>3-1-10105</t>
  </si>
  <si>
    <t>Получение облигационного займа</t>
  </si>
  <si>
    <t>3-1-102</t>
  </si>
  <si>
    <t>3-1-10201</t>
  </si>
  <si>
    <t>Возврат займов, предоставленных другим организациям</t>
  </si>
  <si>
    <t>3-1-10202</t>
  </si>
  <si>
    <t>Возврат займов, предоставленных акционерам</t>
  </si>
  <si>
    <t>3-1-103</t>
  </si>
  <si>
    <t>3-1-10301</t>
  </si>
  <si>
    <t>Проценты к получению по выданным займам</t>
  </si>
  <si>
    <t>3-1-10302</t>
  </si>
  <si>
    <t>Проценты к получению по выданным займам акционерам</t>
  </si>
  <si>
    <t>3-1-10303</t>
  </si>
  <si>
    <t>Проценты по депозитам</t>
  </si>
  <si>
    <t>3-1-10304</t>
  </si>
  <si>
    <t>Дивиденды по финансовым вложениям</t>
  </si>
  <si>
    <t>3-1-104</t>
  </si>
  <si>
    <t>3-1-10401</t>
  </si>
  <si>
    <t>Поступления от продажи долей участия, эмиссии акций компании</t>
  </si>
  <si>
    <t>3-1-10402</t>
  </si>
  <si>
    <t>Продажа паев, акций других компаний</t>
  </si>
  <si>
    <t>3-1-10403</t>
  </si>
  <si>
    <t>Поступления от погашения векселей, прав требования долга</t>
  </si>
  <si>
    <t>3-1-105</t>
  </si>
  <si>
    <t>3-1-10503</t>
  </si>
  <si>
    <t>3-2</t>
  </si>
  <si>
    <t>2 ВЫПЛАТЫ ПО ФИН. ДЕЯТЕЛЬНОСТИ</t>
  </si>
  <si>
    <t>3-2-1</t>
  </si>
  <si>
    <t>2 Финансовые выплаты</t>
  </si>
  <si>
    <t>3-2-201</t>
  </si>
  <si>
    <t>Погашение кредитов и займов</t>
  </si>
  <si>
    <t>3-2-20102</t>
  </si>
  <si>
    <t>3-2-20103</t>
  </si>
  <si>
    <t>3-2-20104</t>
  </si>
  <si>
    <t>Погашение займов от акционеров</t>
  </si>
  <si>
    <t>3-2-20105</t>
  </si>
  <si>
    <t>Выкуп облигаций</t>
  </si>
  <si>
    <t>3-2-202</t>
  </si>
  <si>
    <t>Выплаты процентов по заемным средствам</t>
  </si>
  <si>
    <t>3-2-20201</t>
  </si>
  <si>
    <t>3-2-20202</t>
  </si>
  <si>
    <t>3-2-20203</t>
  </si>
  <si>
    <t>3-2-20204</t>
  </si>
  <si>
    <t>Выплата процентов по займам акционерам</t>
  </si>
  <si>
    <t>3-2-20205</t>
  </si>
  <si>
    <t>Выплата купонного дохода</t>
  </si>
  <si>
    <t>3-2-20206</t>
  </si>
  <si>
    <t>3-2-20207</t>
  </si>
  <si>
    <t>Прочие затраты на получение заемного финансирования</t>
  </si>
  <si>
    <t>3-2-20208</t>
  </si>
  <si>
    <t>Проценты/дисконт к уплате по ценным бумагам и др. долговым обязательствам</t>
  </si>
  <si>
    <t>3-2-203</t>
  </si>
  <si>
    <t>Выплата дивидендов</t>
  </si>
  <si>
    <t>3-2-20301</t>
  </si>
  <si>
    <t>Расчеты по дивидендам с мажоритариями</t>
  </si>
  <si>
    <t>3-2-20302</t>
  </si>
  <si>
    <t>Расчеты по дивидендам с миноритариями</t>
  </si>
  <si>
    <t>3-2-204</t>
  </si>
  <si>
    <t>3-2-20401</t>
  </si>
  <si>
    <t>Выдача займов другим организациям</t>
  </si>
  <si>
    <t>3-2-20403</t>
  </si>
  <si>
    <t>Выдача займов акционерам</t>
  </si>
  <si>
    <t>3-2-205</t>
  </si>
  <si>
    <t>3-2-20502</t>
  </si>
  <si>
    <t>Приобретенные векселя, права требования долга</t>
  </si>
  <si>
    <t>3-2-206</t>
  </si>
  <si>
    <t>3-2-20602</t>
  </si>
  <si>
    <t>4</t>
  </si>
  <si>
    <t>4 ТРАНЗИТ</t>
  </si>
  <si>
    <t>4-1-00001</t>
  </si>
  <si>
    <t>Продажа валюты</t>
  </si>
  <si>
    <t>4-1-00002</t>
  </si>
  <si>
    <t>Возврат депозитов</t>
  </si>
  <si>
    <t xml:space="preserve">Потребность в финасировании </t>
  </si>
  <si>
    <t>Прогноз ЦБ</t>
  </si>
  <si>
    <t>Модель</t>
  </si>
  <si>
    <t>Ставка БРИДЖ (ключ +)</t>
  </si>
  <si>
    <t>Ставка капитализации БРИДЖ (ключ +)</t>
  </si>
  <si>
    <t>Базовая ставка кредита ПФ (ключ +)</t>
  </si>
  <si>
    <t>Специальная ставка эскроу ПФ</t>
  </si>
  <si>
    <t>Трансферный доход</t>
  </si>
  <si>
    <t>Ставка капитализации %%</t>
  </si>
  <si>
    <t>Превышение эксроу над остатком</t>
  </si>
  <si>
    <t>Специальная ставка</t>
  </si>
  <si>
    <t>Займы</t>
  </si>
  <si>
    <t>Кредиторская задолженность</t>
  </si>
  <si>
    <t>Выплата %%</t>
  </si>
  <si>
    <t>Начислено %%</t>
  </si>
  <si>
    <t>Капитализация %%</t>
  </si>
  <si>
    <t>Ставка капитиализации</t>
  </si>
  <si>
    <t>1-да/0-нет</t>
  </si>
  <si>
    <t>Поступления, направляемые на погашение ПФ</t>
  </si>
  <si>
    <t>Затраты проекта</t>
  </si>
  <si>
    <t>Денежные средства, доступные для погашения ПФ (нараст.)</t>
  </si>
  <si>
    <t>Проектное финансирование (нараст)</t>
  </si>
  <si>
    <t>Покрытие доступными средствами / остаток ПФ, x</t>
  </si>
  <si>
    <t>Остаток ПФ на конец расчетного горизонта</t>
  </si>
  <si>
    <t>Ставка кредита ПФ</t>
  </si>
  <si>
    <t>СЗ &gt; Эскроу</t>
  </si>
  <si>
    <t>СЗ &lt; Эскроу</t>
  </si>
  <si>
    <t>Получение ПФ</t>
  </si>
  <si>
    <t>Погашение ПФ</t>
  </si>
  <si>
    <t>Начислено</t>
  </si>
  <si>
    <t>%% за кредит (перенос с БРИДЖ)</t>
  </si>
  <si>
    <t>Капитализация %% (БРИДЖ)</t>
  </si>
  <si>
    <t>%% за кредит</t>
  </si>
  <si>
    <t>шкала для продаж</t>
  </si>
  <si>
    <t>шакала для эскроу</t>
  </si>
  <si>
    <t>Темпы/цены продаж (квартиры)</t>
  </si>
  <si>
    <t>Темп продаж, кв.м/мес</t>
  </si>
  <si>
    <t>Выручка квартиры, т.руб</t>
  </si>
  <si>
    <t>Цена продаж, т.руб/кв.м</t>
  </si>
  <si>
    <t>Цена продаж (для заголовка), т.руб/кв.м</t>
  </si>
  <si>
    <t>Выручка все, т.руб</t>
  </si>
  <si>
    <t>Выручка (нараст) до РВЭ</t>
  </si>
  <si>
    <t>Выручка (нараст) после РВЭ</t>
  </si>
  <si>
    <t>Темп продаж (до РВЭ), кв.м/мес</t>
  </si>
  <si>
    <t>Темп продаж (после РВЭ), кв.м/мес</t>
  </si>
  <si>
    <t>Затраты, т.руб</t>
  </si>
  <si>
    <t>Затраты (нараст)</t>
  </si>
  <si>
    <t>Затраты (срок действия РнС)</t>
  </si>
  <si>
    <t>Кредитная ставка</t>
  </si>
  <si>
    <t>Кредитная ставка  (срок действия РнС)</t>
  </si>
  <si>
    <t>Кредитная ставка БРИДЖ</t>
  </si>
  <si>
    <t>Кредитная ставка ЭСКРОУ</t>
  </si>
  <si>
    <t>Сроки проекта</t>
  </si>
  <si>
    <t>№ п/п</t>
  </si>
  <si>
    <t>Признак учета</t>
  </si>
  <si>
    <t>Работа</t>
  </si>
  <si>
    <t>старт</t>
  </si>
  <si>
    <t>финиш</t>
  </si>
  <si>
    <t>разница</t>
  </si>
  <si>
    <t>Вспомогательный</t>
  </si>
  <si>
    <t>Подпись</t>
  </si>
  <si>
    <t>Начало графика</t>
  </si>
  <si>
    <t>Приобретение проекта</t>
  </si>
  <si>
    <t>ПЗЗ + Стадия П</t>
  </si>
  <si>
    <t>СМР</t>
  </si>
  <si>
    <t>Продажи квартир</t>
  </si>
  <si>
    <t>Продажи машиномест</t>
  </si>
  <si>
    <t>Длительность проекта</t>
  </si>
  <si>
    <t>Бюджет  проекта</t>
  </si>
  <si>
    <t>Продажа м/м</t>
  </si>
  <si>
    <t>Продажа НП</t>
  </si>
  <si>
    <t>Продажа квартир</t>
  </si>
  <si>
    <t>СМР ЖК</t>
  </si>
  <si>
    <t>П+РД</t>
  </si>
  <si>
    <t>СМР сетей</t>
  </si>
  <si>
    <t>Вход в проект</t>
  </si>
  <si>
    <t>Перемещение лево/право</t>
  </si>
  <si>
    <t>Подписи к факту</t>
  </si>
  <si>
    <t>Этап завершен</t>
  </si>
  <si>
    <t>Текущее состояние</t>
  </si>
  <si>
    <t>Этап не начался</t>
  </si>
  <si>
    <t>Подписи статьи/сроки</t>
  </si>
  <si>
    <t>Отсечка факта</t>
  </si>
  <si>
    <t>Дата в график</t>
  </si>
  <si>
    <t>Разделитель</t>
  </si>
  <si>
    <t>Порядковый номер</t>
  </si>
  <si>
    <t>Край_низ</t>
  </si>
  <si>
    <t>Событие_1 (РнС - 1)</t>
  </si>
  <si>
    <t>Событие_2 (РВЭ - 1)</t>
  </si>
  <si>
    <t>Событие_3 (РнС - 2)</t>
  </si>
  <si>
    <t>Событие_4 (РВЭ - 2)</t>
  </si>
  <si>
    <t>Событие_5</t>
  </si>
  <si>
    <t>Что-то там</t>
  </si>
  <si>
    <t>Событие_6</t>
  </si>
  <si>
    <t>Что-то здесь</t>
  </si>
  <si>
    <t>Пометки</t>
  </si>
  <si>
    <t>Масштаб</t>
  </si>
  <si>
    <t>Отступ</t>
  </si>
  <si>
    <t>Край_верх</t>
  </si>
  <si>
    <t>Ставки ЗУ</t>
  </si>
  <si>
    <t>Аренда</t>
  </si>
  <si>
    <t>до смены ВРИ</t>
  </si>
  <si>
    <t>1-й год</t>
  </si>
  <si>
    <t>2-й год</t>
  </si>
  <si>
    <t>3-й год</t>
  </si>
  <si>
    <t>4-й год</t>
  </si>
  <si>
    <t>5-й год</t>
  </si>
  <si>
    <t>6-й год</t>
  </si>
  <si>
    <t>7-й год</t>
  </si>
  <si>
    <t>8-й год</t>
  </si>
  <si>
    <t>9-й год</t>
  </si>
  <si>
    <t>Дата уплаты</t>
  </si>
  <si>
    <t>Кад.№</t>
  </si>
  <si>
    <t>77:07:0013002:8740</t>
  </si>
  <si>
    <t>Адрес</t>
  </si>
  <si>
    <t>Площадь, кв.м</t>
  </si>
  <si>
    <t>ВРИ</t>
  </si>
  <si>
    <t>УПКС жилье</t>
  </si>
  <si>
    <t>Кадастровая стоимость</t>
  </si>
  <si>
    <t>План. кад.стоимость, руб.</t>
  </si>
  <si>
    <t>Ставка арендной платы, %</t>
  </si>
  <si>
    <t>Смена ВРИ, руб.</t>
  </si>
  <si>
    <t>Дата первого платежа:</t>
  </si>
  <si>
    <t>Дата ввода объекта:</t>
  </si>
  <si>
    <t>Срок пользования участком после смены ВРИ</t>
  </si>
  <si>
    <t>Ставка</t>
  </si>
  <si>
    <t>Арендный платеж</t>
  </si>
  <si>
    <t>Российская Федерация, город Москва, вн.тер.г. муниципальный округ Покровское-Стрешнево, улица Лётная, земельный участок 71/6</t>
  </si>
  <si>
    <t>Многоэтажная жилая застройка (высотная застройка) (2.6); Обслуживание жилой застройки (2.7); Хранение автотранспорта (2.7.1); Обеспечение внутреннего правопорядка (8.3)</t>
  </si>
  <si>
    <t>Платеж ВРИ</t>
  </si>
  <si>
    <t>Доля оплаты</t>
  </si>
  <si>
    <t>Плата за ВРИ итого</t>
  </si>
  <si>
    <t>%% за рассрочку</t>
  </si>
  <si>
    <t>Первый</t>
  </si>
  <si>
    <t>Последний</t>
  </si>
  <si>
    <t>В месяц</t>
  </si>
  <si>
    <t>Окончательный платеж</t>
  </si>
  <si>
    <t>Плата за рассрочку</t>
  </si>
  <si>
    <t>ИТОГО (в модель)</t>
  </si>
  <si>
    <t>Источник выручки</t>
  </si>
  <si>
    <t>Статья затрат</t>
  </si>
  <si>
    <t>Покупка</t>
  </si>
  <si>
    <t>Коммерция</t>
  </si>
  <si>
    <t>Паркинг</t>
  </si>
  <si>
    <t>Земля и ВРИ</t>
  </si>
  <si>
    <t>Прочее</t>
  </si>
  <si>
    <t>Управление</t>
  </si>
  <si>
    <t>ОБЪЕКТЫ КРТ — СОЦИАЛЬНАЯ НАГРУЗКА И ОТДЕЛЬНО СТОЯЩИЕ КОММЕРЧЕСКИЕ ОБЪЕКТЫ</t>
  </si>
  <si>
    <t>Расчет полностью односторонний: лист получает параметры только из «Вводные» и не ссылается на CF, КРЕДИТЫ или СРОКИ. Это исключает обратные связи и циклические зависимости.</t>
  </si>
  <si>
    <t>Тип</t>
  </si>
  <si>
    <t>Режим / включен</t>
  </si>
  <si>
    <t>Единица</t>
  </si>
  <si>
    <t>Мощность / GBA</t>
  </si>
  <si>
    <t>Себестоимость единицы</t>
  </si>
  <si>
    <t>CAPEX, млн ₽</t>
  </si>
  <si>
    <t>Продаваемый объем</t>
  </si>
  <si>
    <t>Срок, мес.</t>
  </si>
  <si>
    <t>Доля до РВЭ</t>
  </si>
  <si>
    <t>Продажи после РВЭ, мес.</t>
  </si>
  <si>
    <t>Рост цены до РВЭ</t>
  </si>
  <si>
    <t>Рост цены после РВЭ</t>
  </si>
  <si>
    <t>Выручка, млн ₽</t>
  </si>
  <si>
    <t>Результат до % и налогов, млн ₽</t>
  </si>
  <si>
    <t>Социальный объект</t>
  </si>
  <si>
    <t>Коммерческий объект</t>
  </si>
  <si>
    <t>Торговый центр / ОСЗ</t>
  </si>
  <si>
    <t>место</t>
  </si>
  <si>
    <t>КОНТРОЛЬ СОЦИАЛЬНОЙ НАГРУЗКИ</t>
  </si>
  <si>
    <t>Денежная компенсация по расчету ВРИ</t>
  </si>
  <si>
    <t>Стоимость строительства соцобъектов</t>
  </si>
  <si>
    <t>ПОМЕСЯЧНЫЙ РАСЧЕТ ОБЪЕКТОВ КРТ</t>
  </si>
  <si>
    <t>ВЫРУЧКА</t>
  </si>
  <si>
    <t>руб.</t>
  </si>
  <si>
    <t>ИТОГО ВЫРУЧКА КРТ</t>
  </si>
  <si>
    <t>ДЕНЕЖНАЯ КОМПЕНСАЦИЯ</t>
  </si>
  <si>
    <t>ИТОГО КОМПЕНСАЦИЯ</t>
  </si>
  <si>
    <t>СТРОИТЕЛЬСТВО СОЦОБЪЕКТОВ И КОММЕРЧЕСКИХ ОБЪЕКТОВ</t>
  </si>
  <si>
    <t>ИТОГО СТРОИТЕЛЬСТВО</t>
  </si>
  <si>
    <t>ИТОГО ЗАТРАТЫ КРТ</t>
  </si>
  <si>
    <t>ЧИСТЫЙ ДЕНЕЖНЫЙ ПОТОК КРТ</t>
  </si>
  <si>
    <t>ОБЪЕМ ПРОДАЖ</t>
  </si>
  <si>
    <t>ЦЕНА ПРОДАЖ</t>
  </si>
  <si>
    <t>руб./м²</t>
  </si>
  <si>
    <t>руб./место</t>
  </si>
  <si>
    <t>1,155</t>
  </si>
  <si>
    <t>35</t>
  </si>
  <si>
    <t>31,5</t>
  </si>
  <si>
    <t/>
  </si>
  <si>
    <t>1,155 (100,0%)</t>
  </si>
  <si>
    <t>35,00</t>
  </si>
  <si>
    <t>0,0727</t>
  </si>
  <si>
    <t>0,600</t>
  </si>
  <si>
    <t>0,240</t>
  </si>
  <si>
    <t>0,360</t>
  </si>
  <si>
    <t>0,203</t>
  </si>
  <si>
    <t>0,075</t>
  </si>
  <si>
    <t>0,090</t>
  </si>
  <si>
    <t>0,113</t>
  </si>
  <si>
    <t>0,068</t>
  </si>
  <si>
    <t>2 141,838</t>
  </si>
  <si>
    <t>Мишина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</si>
</sst>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dd/mm/yy;@"/>
    <numFmt numFmtId="166" formatCode="0.0%"/>
    <numFmt numFmtId="167" formatCode="_-* #,##0\ _₽_-;\-* #,##0\ _₽_-;_-* &quot;-&quot;??\ _₽_-;_-@_-"/>
    <numFmt numFmtId="168" formatCode="[$-419]mmmm\ yyyy;@"/>
    <numFmt numFmtId="169" formatCode="#,##0.0"/>
    <numFmt numFmtId="170" formatCode="\+0.00%;\-0.00%;0.00%"/>
    <numFmt numFmtId="171" formatCode="\+0%;\-0%;0%"/>
    <numFmt numFmtId="172" formatCode="0.0"/>
    <numFmt numFmtId="173" formatCode="#,##0;\-#,##0;\-"/>
    <numFmt numFmtId="174" formatCode="#,##0.000;\-#,##0.000;\-"/>
    <numFmt numFmtId="175" formatCode="#,##0.00;[Red]#,##0.00"/>
    <numFmt numFmtId="176" formatCode="#,##0\ _₽"/>
    <numFmt numFmtId="177" formatCode="mmmm\ yy"/>
    <numFmt numFmtId="178" formatCode="#,##0_ ;\-#,##0\ "/>
    <numFmt numFmtId="179" formatCode="0;\-0;\-"/>
    <numFmt numFmtId="180" formatCode="0.0%;\-0.0%;\-"/>
    <numFmt numFmtId="181" formatCode="#,##0.00_ ;\-#,##0.00\ "/>
    <numFmt numFmtId="182" formatCode="_-* #,##0_-;\-* #,##0_-;_-* &quot;-&quot;??_-;_-@_-"/>
    <numFmt numFmtId="183" formatCode="_-* #,##0.000_-;\-* #,##0.000_-;_-* &quot;-&quot;??_-;_-@_-"/>
    <numFmt numFmtId="184" formatCode="#,##0.0;[Red]\(#,##0.0\);\-"/>
    <numFmt numFmtId="185" formatCode="dd\.mm\.yyyy"/>
    <numFmt numFmtId="186" formatCode="0.0%;[Red]\(0.0%\);\-"/>
    <numFmt numFmtId="187" formatCode="0.00\x"/>
    <numFmt numFmtId="188" formatCode="mmm\-yy"/>
    <numFmt numFmtId="189" formatCode=";;;"/>
    <numFmt numFmtId="190" formatCode="0\ &quot;мес.&quot;"/>
    <numFmt numFmtId="191" formatCode="#,##0;[Red]\(#,##0\);\-"/>
    <numFmt numFmtId="192" formatCode="0.0000"/>
  </numFmts>
  <fonts count="106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Arial"/>
      <family val="2"/>
    </font>
    <font>
      <sz val="8"/>
      <name val="Calibri"/>
      <family val="2"/>
    </font>
    <font>
      <sz val="10"/>
      <color rgb="FF003F2F"/>
      <name val="Calibri"/>
      <family val="2"/>
    </font>
    <font>
      <sz val="10"/>
      <color theme="1"/>
      <name val="Calibri"/>
      <family val="2"/>
    </font>
    <font>
      <sz val="8"/>
      <color rgb="FF0070C0"/>
      <name val="Calibri"/>
      <family val="2"/>
    </font>
    <font>
      <sz val="10"/>
      <color rgb="FF4D4D4D"/>
      <name val="Arial"/>
      <family val="2"/>
    </font>
    <font>
      <sz val="8"/>
      <color indexed="63"/>
      <name val="Arial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sz val="11"/>
      <color theme="6" tint="-0.49971007415997803"/>
      <name val="Calibri"/>
      <family val="2"/>
    </font>
    <font>
      <sz val="10"/>
      <color theme="0"/>
      <name val="Calibri"/>
      <family val="2"/>
    </font>
    <font>
      <sz val="10"/>
      <color theme="5" tint="-0.249977111117893"/>
      <name val="Calibri"/>
      <family val="2"/>
    </font>
    <font>
      <sz val="10"/>
      <color theme="7" tint="-0.49971007415997803"/>
      <name val="Calibri"/>
      <family val="2"/>
    </font>
    <font>
      <sz val="10"/>
      <color theme="9" tint="-0.249977111117893"/>
      <name val="Calibri"/>
      <family val="2"/>
    </font>
    <font>
      <sz val="10"/>
      <color theme="0" tint="-0.49971007415997803"/>
      <name val="Calibri"/>
      <family val="2"/>
    </font>
    <font>
      <sz val="16"/>
      <color theme="1"/>
      <name val="Calibri"/>
      <family val="2"/>
    </font>
    <font>
      <b/>
      <sz val="16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b/>
      <sz val="18"/>
      <color theme="1"/>
      <name val="Calibri"/>
      <family val="2"/>
    </font>
    <font>
      <b/>
      <sz val="16"/>
      <name val="Arial"/>
      <family val="2"/>
    </font>
    <font>
      <sz val="11"/>
      <color theme="1"/>
      <name val="Calibri"/>
      <family val="2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sz val="10"/>
      <color theme="8" tint="-0.249977111117893"/>
      <name val="Calibri"/>
      <family val="2"/>
    </font>
    <font>
      <b/>
      <sz val="10"/>
      <color theme="1"/>
      <name val="Calibri"/>
      <family val="2"/>
    </font>
    <font>
      <sz val="10"/>
      <color theme="0" tint="-0.34998626667073579"/>
      <name val="Calibri"/>
      <family val="2"/>
    </font>
    <font>
      <b/>
      <sz val="10"/>
      <color theme="9" tint="-0.249977111117893"/>
      <name val="Calibri"/>
      <family val="2"/>
    </font>
    <font>
      <sz val="12"/>
      <color indexed="65"/>
      <name val="Arial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1"/>
      <color theme="0" tint="-0.49971007415997803"/>
      <name val="Calibri"/>
      <family val="2"/>
    </font>
    <font>
      <sz val="11"/>
      <color rgb="FF5F5F5F"/>
      <name val="Calibri"/>
      <family val="2"/>
    </font>
    <font>
      <i/>
      <sz val="11"/>
      <color rgb="FF5F5F5F"/>
      <name val="Calibri"/>
      <family val="2"/>
    </font>
    <font>
      <i/>
      <sz val="10"/>
      <color rgb="FF5F5F5F"/>
      <name val="Calibri"/>
      <family val="2"/>
    </font>
    <font>
      <b/>
      <sz val="16"/>
      <color theme="6" tint="-0.49971007415997803"/>
      <name val="Calibri"/>
      <family val="2"/>
    </font>
    <font>
      <b/>
      <sz val="16"/>
      <color indexed="2"/>
      <name val="Calibri"/>
      <family val="2"/>
    </font>
    <font>
      <b/>
      <sz val="11"/>
      <color theme="1" tint="4.9989318521683403E-2"/>
      <name val="Calibri"/>
      <family val="2"/>
    </font>
    <font>
      <sz val="11"/>
      <color theme="1" tint="4.9989318521683403E-2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2"/>
      <color rgb="FFFF0000"/>
      <name val="Calibri"/>
      <family val="2"/>
    </font>
    <font>
      <b/>
      <i/>
      <sz val="11"/>
      <color theme="1"/>
      <name val="Calibri"/>
      <family val="2"/>
    </font>
    <font>
      <sz val="10"/>
      <name val="Calibri"/>
      <family val="2"/>
    </font>
    <font>
      <sz val="9"/>
      <name val="Arial"/>
      <family val="2"/>
    </font>
    <font>
      <i/>
      <sz val="11"/>
      <color theme="1" tint="4.9989318521683403E-2"/>
      <name val="Calibri"/>
      <family val="2"/>
    </font>
    <font>
      <sz val="11"/>
      <color theme="9" tint="-0.249977111117893"/>
      <name val="Calibri"/>
      <family val="2"/>
    </font>
    <font>
      <b/>
      <sz val="10"/>
      <name val="Century Gothic"/>
      <family val="1"/>
    </font>
    <font>
      <b/>
      <sz val="16"/>
      <color rgb="FFFFFFFF"/>
      <name val="Calibri"/>
      <family val="2"/>
    </font>
    <font>
      <b/>
      <sz val="11"/>
      <color rgb="FF18324A"/>
      <name val="Calibri"/>
      <family val="2"/>
    </font>
    <font>
      <b/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0"/>
      <color rgb="FF1F2933"/>
      <name val="Calibri"/>
      <family val="2"/>
    </font>
    <font>
      <sz val="10"/>
      <color rgb="FF0000FF"/>
      <name val="Calibri"/>
      <family val="2"/>
    </font>
    <font>
      <b/>
      <sz val="10"/>
      <color rgb="FF1F2933"/>
      <name val="Calibri"/>
      <family val="2"/>
    </font>
    <font>
      <i/>
      <sz val="10"/>
      <color rgb="FF66727C"/>
      <name val="Calibri"/>
      <family val="2"/>
    </font>
    <font>
      <b/>
      <sz val="18"/>
      <color rgb="FFFFFFFF"/>
      <name val="Calibri"/>
      <family val="2"/>
    </font>
    <font>
      <b/>
      <sz val="9"/>
      <color rgb="FFFFFFFF"/>
      <name val="Calibri"/>
      <family val="2"/>
    </font>
    <font>
      <b/>
      <sz val="16"/>
      <color rgb="FF1F2933"/>
      <name val="Calibri"/>
      <family val="2"/>
    </font>
    <font>
      <b/>
      <sz val="10"/>
      <color rgb="FFFFFFFF"/>
      <name val="Calibri"/>
      <family val="2"/>
    </font>
    <font>
      <b/>
      <sz val="11"/>
      <color rgb="FF1F2933"/>
      <name val="Calibri"/>
      <family val="2"/>
    </font>
    <font>
      <i/>
      <sz val="10"/>
      <color rgb="FF18324A"/>
      <name val="Calibri"/>
      <family val="2"/>
    </font>
    <font>
      <sz val="11"/>
      <color rgb="FF0000FF"/>
      <name val="Calibri"/>
      <family val="2"/>
    </font>
    <font>
      <sz val="11"/>
      <color rgb="FF1F2933"/>
      <name val="Calibri"/>
      <family val="2"/>
    </font>
    <font>
      <b/>
      <sz val="15"/>
      <color rgb="FF18324A"/>
      <name val="Calibri"/>
      <family val="2"/>
    </font>
    <font>
      <b/>
      <sz val="8"/>
      <color rgb="FF18324A"/>
      <name val="Calibri"/>
      <family val="2"/>
    </font>
    <font>
      <b/>
      <i/>
      <sz val="10"/>
      <color rgb="FFFFFFFF"/>
      <name val="Calibri"/>
      <family val="2"/>
    </font>
    <font>
      <i/>
      <sz val="9"/>
      <color rgb="FF1F2933"/>
      <name val="Calibri"/>
      <family val="2"/>
    </font>
    <font>
      <sz val="9"/>
      <color rgb="FF1F2933"/>
      <name val="Calibri"/>
      <family val="2"/>
    </font>
    <font>
      <b/>
      <i/>
      <sz val="9"/>
      <color rgb="FF1F2933"/>
      <name val="Calibri"/>
      <family val="2"/>
    </font>
    <font>
      <b/>
      <sz val="9"/>
      <color rgb="FF1F2933"/>
      <name val="Calibri"/>
      <family val="2"/>
    </font>
    <font>
      <sz val="10"/>
      <color rgb="FF66727C"/>
      <name val="Calibri"/>
      <family val="2"/>
    </font>
    <font>
      <b/>
      <sz val="10"/>
      <color rgb="FF18324A"/>
      <name val="Calibri"/>
      <family val="2"/>
    </font>
    <font>
      <sz val="9"/>
      <color rgb="FF0000FF"/>
      <name val="Calibri"/>
      <family val="2"/>
    </font>
    <font>
      <b/>
      <sz val="9"/>
      <color rgb="FF008000"/>
      <name val="Calibri"/>
      <family val="2"/>
    </font>
    <font>
      <b/>
      <sz val="9"/>
      <color rgb="FF0000FF"/>
      <name val="Calibri"/>
      <family val="2"/>
    </font>
    <font>
      <b/>
      <sz val="15"/>
      <color rgb="FFFFFFFF"/>
      <name val="Calibri"/>
      <family val="2"/>
    </font>
    <font>
      <i/>
      <sz val="10"/>
      <color rgb="FF17324D"/>
      <name val="Calibri"/>
      <family val="2"/>
    </font>
    <font>
      <b/>
      <sz val="8"/>
      <color rgb="FF17324D"/>
      <name val="Calibri"/>
      <family val="2"/>
    </font>
    <font>
      <sz val="9"/>
      <color rgb="FF008000"/>
      <name val="Calibri"/>
      <family val="2"/>
    </font>
    <font>
      <sz val="11"/>
      <color rgb="FF008000"/>
      <name val="Calibri"/>
      <family val="2"/>
    </font>
    <font>
      <b/>
      <sz val="14"/>
      <color rgb="FF1F1F1F"/>
      <name val="Calibri"/>
      <family val="2"/>
    </font>
    <font>
      <b/>
      <sz val="11"/>
      <color rgb="FF1F1F1F"/>
      <name val="Calibri"/>
      <family val="2"/>
    </font>
    <font>
      <b/>
      <sz val="11"/>
      <color rgb="FF008000"/>
      <name val="Calibri"/>
      <family val="2"/>
    </font>
    <font>
      <sz val="7"/>
      <color rgb="FF7F8C8D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0"/>
      <color rgb="FF1F1F1F"/>
      <name val="Calibri"/>
      <family val="2"/>
    </font>
    <font>
      <b/>
      <i/>
      <sz val="10"/>
      <color rgb="FF1F1F1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FFFFFF"/>
      <name val="Century Gothic"/>
    </font>
    <font>
      <sz val="10"/>
      <name val="Century Gothic"/>
    </font>
    <font>
      <b/>
      <sz val="10"/>
      <name val="Century Gothic"/>
    </font>
    <font>
      <b/>
      <sz val="11"/>
      <color rgb="FF000000"/>
      <name val="Century Gothic"/>
    </font>
    <font>
      <b/>
      <sz val="10"/>
      <color theme="1"/>
      <name val="Calibri"/>
      <family val="2"/>
      <charset val="204"/>
    </font>
  </fonts>
  <fills count="72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74974822229687"/>
        <bgColor indexed="65"/>
      </patternFill>
    </fill>
    <fill>
      <patternFill patternType="solid">
        <fgColor theme="4" tint="0.79985961485641044"/>
        <bgColor indexed="65"/>
      </patternFill>
    </fill>
    <fill>
      <patternFill patternType="solid">
        <fgColor theme="8" tint="0.79985961485641044"/>
        <bgColor indexed="65"/>
      </patternFill>
    </fill>
    <fill>
      <patternFill patternType="solid">
        <fgColor indexed="65"/>
      </patternFill>
    </fill>
    <fill>
      <patternFill patternType="solid">
        <fgColor indexed="5"/>
      </patternFill>
    </fill>
    <fill>
      <patternFill patternType="solid">
        <fgColor theme="6" tint="-0.249977111117893"/>
        <bgColor indexed="65"/>
      </patternFill>
    </fill>
    <fill>
      <patternFill patternType="solid">
        <fgColor theme="6" tint="0.79985961485641044"/>
        <bgColor indexed="65"/>
      </patternFill>
    </fill>
    <fill>
      <patternFill patternType="solid">
        <fgColor theme="9" tint="0.79985961485641044"/>
        <bgColor indexed="65"/>
      </patternFill>
    </fill>
    <fill>
      <patternFill patternType="solid">
        <fgColor rgb="FF0070C0"/>
      </patternFill>
    </fill>
    <fill>
      <patternFill patternType="solid">
        <fgColor theme="6" tint="0.79985961485641044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79985961485641044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E7F1F9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8"/>
      </patternFill>
    </fill>
    <fill>
      <patternFill patternType="solid">
        <fgColor rgb="FF929292"/>
      </patternFill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4" tint="0.79985961485641044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8" tint="0.79985961485641044"/>
        <bgColor indexed="65"/>
      </patternFill>
    </fill>
    <fill>
      <patternFill patternType="solid">
        <fgColor theme="2"/>
      </patternFill>
    </fill>
    <fill>
      <patternFill patternType="solid">
        <fgColor rgb="FFF9F9F9"/>
      </patternFill>
    </fill>
    <fill>
      <patternFill patternType="solid">
        <fgColor theme="9" tint="0.59974974822229687"/>
        <bgColor indexed="65"/>
      </patternFill>
    </fill>
    <fill>
      <patternFill patternType="solid">
        <fgColor theme="6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6" tint="-0.249977111117893"/>
        <bgColor indexed="65"/>
      </patternFill>
    </fill>
    <fill>
      <patternFill patternType="solid">
        <fgColor theme="0" tint="-0.49971007415997803"/>
        <bgColor indexed="65"/>
      </patternFill>
    </fill>
    <fill>
      <patternFill patternType="solid">
        <fgColor theme="0" tint="-0.49971007415997803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18324A"/>
      </patternFill>
    </fill>
    <fill>
      <patternFill patternType="solid">
        <fgColor rgb="FFE9EEF2"/>
      </patternFill>
    </fill>
    <fill>
      <patternFill patternType="solid">
        <fgColor rgb="FFFFF2CC"/>
      </patternFill>
    </fill>
    <fill>
      <patternFill patternType="solid">
        <fgColor rgb="FF274760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18324A"/>
      </patternFill>
    </fill>
    <fill>
      <patternFill patternType="solid">
        <fgColor rgb="FF274760"/>
      </patternFill>
    </fill>
    <fill>
      <patternFill patternType="solid">
        <fgColor rgb="FFFFFFFF"/>
      </patternFill>
    </fill>
    <fill>
      <patternFill patternType="solid">
        <fgColor rgb="FF18324A"/>
      </patternFill>
    </fill>
    <fill>
      <patternFill patternType="solid">
        <fgColor rgb="FFE9EEF2"/>
      </patternFill>
    </fill>
    <fill>
      <patternFill patternType="solid">
        <fgColor rgb="FF274760"/>
      </patternFill>
    </fill>
    <fill>
      <patternFill patternType="solid">
        <fgColor rgb="FFF4F6F8"/>
      </patternFill>
    </fill>
    <fill>
      <patternFill patternType="solid">
        <fgColor rgb="FF17324D"/>
      </patternFill>
    </fill>
    <fill>
      <patternFill patternType="solid">
        <fgColor rgb="FF244A68"/>
      </patternFill>
    </fill>
    <fill>
      <patternFill patternType="solid">
        <fgColor rgb="FFFFF2CC"/>
      </patternFill>
    </fill>
    <fill>
      <patternFill patternType="solid">
        <fgColor rgb="FFEEF3F7"/>
      </patternFill>
    </fill>
    <fill>
      <patternFill patternType="solid">
        <fgColor rgb="FF17324D"/>
      </patternFill>
    </fill>
    <fill>
      <patternFill patternType="solid">
        <fgColor rgb="FF244A68"/>
      </patternFill>
    </fill>
    <fill>
      <patternFill patternType="solid">
        <fgColor rgb="FFFFF2CC"/>
      </patternFill>
    </fill>
    <fill>
      <patternFill patternType="solid">
        <fgColor rgb="FFEEF3F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D32F2F"/>
      </patternFill>
    </fill>
    <fill>
      <patternFill patternType="solid">
        <fgColor rgb="FFFCE9E9"/>
      </patternFill>
    </fill>
  </fills>
  <borders count="8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989318521683403E-2"/>
      </top>
      <bottom style="thin">
        <color rgb="FFA0A0A0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n">
        <color rgb="FFA0A0A0"/>
      </top>
      <bottom style="thin">
        <color rgb="FFA0A0A0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n">
        <color rgb="FFA0A0A0"/>
      </top>
      <bottom style="thick">
        <color theme="1" tint="4.9989318521683403E-2"/>
      </bottom>
      <diagonal/>
    </border>
    <border>
      <left style="medium">
        <color theme="6" tint="-0.49971007415997803"/>
      </left>
      <right/>
      <top/>
      <bottom style="dashed">
        <color theme="6" tint="0.39994506668294322"/>
      </bottom>
      <diagonal/>
    </border>
    <border>
      <left/>
      <right/>
      <top/>
      <bottom style="dashed">
        <color theme="6" tint="0.39994506668294322"/>
      </bottom>
      <diagonal/>
    </border>
    <border>
      <left style="dashed">
        <color theme="6" tint="0.39994506668294322"/>
      </left>
      <right style="dashed">
        <color theme="6" tint="0.39994506668294322"/>
      </right>
      <top style="dashed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/>
      <top style="dashed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 style="medium">
        <color theme="6" tint="-0.49971007415997803"/>
      </right>
      <top style="dashed">
        <color theme="6" tint="0.39994506668294322"/>
      </top>
      <bottom style="dashed">
        <color theme="6" tint="0.39994506668294322"/>
      </bottom>
      <diagonal/>
    </border>
    <border>
      <left style="dashed">
        <color theme="6" tint="0.39963988158818325"/>
      </left>
      <right style="dashed">
        <color theme="6" tint="0.39963988158818325"/>
      </right>
      <top/>
      <bottom style="dashed">
        <color theme="6" tint="0.39994506668294322"/>
      </bottom>
      <diagonal/>
    </border>
    <border>
      <left style="dashed">
        <color theme="6" tint="0.39963988158818325"/>
      </left>
      <right style="medium">
        <color theme="6" tint="-0.49971007415997803"/>
      </right>
      <top/>
      <bottom style="dashed">
        <color theme="6" tint="0.39994506668294322"/>
      </bottom>
      <diagonal/>
    </border>
    <border>
      <left style="dashed">
        <color theme="6" tint="0.39963988158818325"/>
      </left>
      <right/>
      <top/>
      <bottom style="dashed">
        <color theme="6" tint="0.39994506668294322"/>
      </bottom>
      <diagonal/>
    </border>
    <border>
      <left style="dashed">
        <color theme="6" tint="0.39994506668294322"/>
      </left>
      <right style="dashed">
        <color theme="6" tint="0.39994506668294322"/>
      </right>
      <top style="dashed">
        <color theme="6" tint="0.39994506668294322"/>
      </top>
      <bottom style="medium">
        <color theme="6" tint="-0.49971007415997803"/>
      </bottom>
      <diagonal/>
    </border>
    <border>
      <left style="dashed">
        <color theme="6" tint="0.39994506668294322"/>
      </left>
      <right style="medium">
        <color theme="6" tint="-0.49971007415997803"/>
      </right>
      <top style="dashed">
        <color theme="6" tint="0.39994506668294322"/>
      </top>
      <bottom style="medium">
        <color theme="6" tint="-0.4997100741599780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71007415997803"/>
      </left>
      <right style="hair">
        <color theme="0" tint="-0.49971007415997803"/>
      </right>
      <top style="thin">
        <color theme="0" tint="-0.49971007415997803"/>
      </top>
      <bottom style="hair">
        <color theme="0" tint="-0.49971007415997803"/>
      </bottom>
      <diagonal/>
    </border>
    <border>
      <left style="hair">
        <color theme="0" tint="-0.49971007415997803"/>
      </left>
      <right style="hair">
        <color theme="0" tint="-0.49971007415997803"/>
      </right>
      <top style="thin">
        <color theme="0" tint="-0.49971007415997803"/>
      </top>
      <bottom style="hair">
        <color theme="0" tint="-0.49971007415997803"/>
      </bottom>
      <diagonal/>
    </border>
    <border>
      <left style="hair">
        <color theme="0" tint="-0.49971007415997803"/>
      </left>
      <right style="thin">
        <color theme="0" tint="-0.49971007415997803"/>
      </right>
      <top style="thin">
        <color theme="0" tint="-0.49971007415997803"/>
      </top>
      <bottom style="hair">
        <color theme="0" tint="-0.49971007415997803"/>
      </bottom>
      <diagonal/>
    </border>
    <border>
      <left style="thin">
        <color theme="0" tint="-0.49971007415997803"/>
      </left>
      <right style="hair">
        <color theme="0" tint="-0.49971007415997803"/>
      </right>
      <top style="hair">
        <color theme="0" tint="-0.49971007415997803"/>
      </top>
      <bottom style="hair">
        <color theme="0" tint="-0.49971007415997803"/>
      </bottom>
      <diagonal/>
    </border>
    <border>
      <left style="hair">
        <color theme="0" tint="-0.49971007415997803"/>
      </left>
      <right style="hair">
        <color theme="0" tint="-0.49971007415997803"/>
      </right>
      <top style="hair">
        <color theme="0" tint="-0.49971007415997803"/>
      </top>
      <bottom style="hair">
        <color theme="0" tint="-0.49971007415997803"/>
      </bottom>
      <diagonal/>
    </border>
    <border>
      <left style="hair">
        <color theme="0" tint="-0.49971007415997803"/>
      </left>
      <right style="thin">
        <color theme="0" tint="-0.49971007415997803"/>
      </right>
      <top style="hair">
        <color theme="0" tint="-0.49971007415997803"/>
      </top>
      <bottom style="hair">
        <color theme="0" tint="-0.49971007415997803"/>
      </bottom>
      <diagonal/>
    </border>
    <border>
      <left style="thin">
        <color theme="0" tint="-0.49971007415997803"/>
      </left>
      <right style="hair">
        <color theme="0" tint="-0.49971007415997803"/>
      </right>
      <top style="hair">
        <color theme="0" tint="-0.49971007415997803"/>
      </top>
      <bottom style="thin">
        <color theme="0" tint="-0.49971007415997803"/>
      </bottom>
      <diagonal/>
    </border>
    <border>
      <left style="hair">
        <color theme="0" tint="-0.49971007415997803"/>
      </left>
      <right style="hair">
        <color theme="0" tint="-0.49971007415997803"/>
      </right>
      <top style="hair">
        <color theme="0" tint="-0.49971007415997803"/>
      </top>
      <bottom style="thin">
        <color theme="0" tint="-0.49971007415997803"/>
      </bottom>
      <diagonal/>
    </border>
    <border>
      <left style="hair">
        <color theme="0" tint="-0.49971007415997803"/>
      </left>
      <right style="thin">
        <color theme="0" tint="-0.49971007415997803"/>
      </right>
      <top style="hair">
        <color theme="0" tint="-0.49971007415997803"/>
      </top>
      <bottom style="thin">
        <color theme="0" tint="-0.49971007415997803"/>
      </bottom>
      <diagonal/>
    </border>
    <border>
      <left style="hair">
        <color theme="0" tint="-0.49971007415997803"/>
      </left>
      <right/>
      <top style="hair">
        <color theme="0" tint="-0.49971007415997803"/>
      </top>
      <bottom style="hair">
        <color theme="0" tint="-0.49971007415997803"/>
      </bottom>
      <diagonal/>
    </border>
    <border>
      <left/>
      <right/>
      <top style="hair">
        <color theme="0" tint="-0.49971007415997803"/>
      </top>
      <bottom style="hair">
        <color theme="0" tint="-0.49971007415997803"/>
      </bottom>
      <diagonal/>
    </border>
    <border>
      <left/>
      <right style="thin">
        <color theme="0" tint="-0.49971007415997803"/>
      </right>
      <top style="hair">
        <color theme="0" tint="-0.49971007415997803"/>
      </top>
      <bottom style="hair">
        <color theme="0" tint="-0.49971007415997803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0.39994506668294322"/>
      </bottom>
      <diagonal/>
    </border>
    <border>
      <left/>
      <right/>
      <top style="medium">
        <color indexed="64"/>
      </top>
      <bottom style="dashed">
        <color theme="6" tint="0.39994506668294322"/>
      </bottom>
      <diagonal/>
    </border>
    <border>
      <left/>
      <right style="medium">
        <color indexed="64"/>
      </right>
      <top style="medium">
        <color indexed="64"/>
      </top>
      <bottom style="dashed">
        <color theme="6" tint="0.39994506668294322"/>
      </bottom>
      <diagonal/>
    </border>
    <border>
      <left style="medium">
        <color indexed="64"/>
      </left>
      <right style="dashed">
        <color theme="6" tint="0.39994506668294322"/>
      </right>
      <top style="dashed">
        <color theme="6" tint="0.39994506668294322"/>
      </top>
      <bottom style="dashed">
        <color theme="6" tint="0.39994506668294322"/>
      </bottom>
      <diagonal/>
    </border>
    <border>
      <left style="dashed">
        <color theme="6" tint="0.39994506668294322"/>
      </left>
      <right style="medium">
        <color indexed="64"/>
      </right>
      <top style="dashed">
        <color theme="6" tint="0.39994506668294322"/>
      </top>
      <bottom style="dashed">
        <color theme="6" tint="0.39994506668294322"/>
      </bottom>
      <diagonal/>
    </border>
    <border>
      <left style="medium">
        <color indexed="64"/>
      </left>
      <right style="hair">
        <color theme="0" tint="-0.49971007415997803"/>
      </right>
      <top style="hair">
        <color theme="0" tint="-0.49971007415997803"/>
      </top>
      <bottom style="hair">
        <color theme="0" tint="-0.49971007415997803"/>
      </bottom>
      <diagonal/>
    </border>
    <border>
      <left style="dashed">
        <color theme="6" tint="0.39963988158818325"/>
      </left>
      <right style="medium">
        <color indexed="64"/>
      </right>
      <top/>
      <bottom style="dashed">
        <color theme="6" tint="0.39994506668294322"/>
      </bottom>
      <diagonal/>
    </border>
    <border>
      <left style="medium">
        <color indexed="64"/>
      </left>
      <right style="hair">
        <color theme="0" tint="-0.49971007415997803"/>
      </right>
      <top style="hair">
        <color theme="0" tint="-0.49971007415997803"/>
      </top>
      <bottom style="medium">
        <color indexed="64"/>
      </bottom>
      <diagonal/>
    </border>
    <border>
      <left style="dashed">
        <color theme="6" tint="0.39994506668294322"/>
      </left>
      <right style="dashed">
        <color theme="6" tint="0.39994506668294322"/>
      </right>
      <top style="dashed">
        <color theme="6" tint="0.39994506668294322"/>
      </top>
      <bottom style="medium">
        <color indexed="64"/>
      </bottom>
      <diagonal/>
    </border>
    <border>
      <left style="dashed">
        <color theme="6" tint="0.39994506668294322"/>
      </left>
      <right style="medium">
        <color indexed="64"/>
      </right>
      <top style="dashed">
        <color theme="6" tint="0.39994506668294322"/>
      </top>
      <bottom style="medium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71007415997803"/>
      </left>
      <right style="hair">
        <color theme="0" tint="-0.49971007415997803"/>
      </right>
      <top style="thin">
        <color theme="0" tint="-0.49971007415997803"/>
      </top>
      <bottom style="thin">
        <color rgb="FFA6A6A6"/>
      </bottom>
      <diagonal/>
    </border>
    <border>
      <left style="hair">
        <color theme="0" tint="-0.49971007415997803"/>
      </left>
      <right style="hair">
        <color theme="0" tint="-0.49971007415997803"/>
      </right>
      <top style="thin">
        <color theme="0" tint="-0.49971007415997803"/>
      </top>
      <bottom style="thin">
        <color rgb="FFA6A6A6"/>
      </bottom>
      <diagonal/>
    </border>
    <border>
      <left style="thin">
        <color theme="0" tint="-0.49971007415997803"/>
      </left>
      <right style="hair">
        <color theme="0" tint="-0.49971007415997803"/>
      </right>
      <top style="hair">
        <color theme="0" tint="-0.49971007415997803"/>
      </top>
      <bottom style="thin">
        <color rgb="FFBFBFBF"/>
      </bottom>
      <diagonal/>
    </border>
    <border>
      <left style="hair">
        <color theme="0" tint="-0.49971007415997803"/>
      </left>
      <right style="hair">
        <color theme="0" tint="-0.49971007415997803"/>
      </right>
      <top style="hair">
        <color theme="0" tint="-0.49971007415997803"/>
      </top>
      <bottom style="thin">
        <color rgb="FFBFBFBF"/>
      </bottom>
      <diagonal/>
    </border>
    <border>
      <left style="thin">
        <color theme="0" tint="-0.49971007415997803"/>
      </left>
      <right style="hair">
        <color theme="0" tint="-0.49971007415997803"/>
      </right>
      <top style="thin">
        <color rgb="FFA6A6A6"/>
      </top>
      <bottom style="hair">
        <color theme="0" tint="-0.49971007415997803"/>
      </bottom>
      <diagonal/>
    </border>
    <border>
      <left style="hair">
        <color theme="0" tint="-0.49971007415997803"/>
      </left>
      <right style="hair">
        <color theme="0" tint="-0.49971007415997803"/>
      </right>
      <top style="thin">
        <color rgb="FFA6A6A6"/>
      </top>
      <bottom style="hair">
        <color theme="0" tint="-0.49971007415997803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5" fillId="0" borderId="0"/>
    <xf numFmtId="9" fontId="25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" fillId="0" borderId="0"/>
    <xf numFmtId="9" fontId="30" fillId="0" borderId="0" applyFont="0" applyFill="0" applyBorder="0" applyProtection="0"/>
    <xf numFmtId="9" fontId="1" fillId="0" borderId="0" applyFont="0" applyFill="0" applyBorder="0" applyProtection="0"/>
    <xf numFmtId="4" fontId="47" fillId="32" borderId="55" applyProtection="0">
      <alignment horizontal="right" vertical="center" wrapText="1"/>
    </xf>
    <xf numFmtId="43" fontId="1" fillId="0" borderId="0" applyFont="0" applyFill="0" applyBorder="0" applyProtection="0"/>
    <xf numFmtId="0" fontId="1" fillId="0" borderId="0"/>
    <xf numFmtId="0" fontId="1" fillId="0" borderId="0"/>
    <xf numFmtId="0" fontId="30" fillId="0" borderId="0"/>
    <xf numFmtId="0" fontId="1" fillId="0" borderId="0"/>
    <xf numFmtId="44" fontId="100" fillId="0" borderId="0" applyFont="0" applyFill="0" applyBorder="0" applyAlignment="0" applyProtection="0"/>
  </cellStyleXfs>
  <cellXfs count="718">
    <xf numFmtId="0" fontId="0" fillId="0" borderId="0" xfId="0"/>
    <xf numFmtId="0" fontId="5" fillId="0" borderId="0" xfId="3" applyFont="1"/>
    <xf numFmtId="0" fontId="5" fillId="0" borderId="0" xfId="3" applyFont="1" applyAlignment="1">
      <alignment horizontal="left"/>
    </xf>
    <xf numFmtId="4" fontId="0" fillId="0" borderId="0" xfId="0" applyNumberFormat="1"/>
    <xf numFmtId="0" fontId="6" fillId="2" borderId="1" xfId="3" applyFont="1" applyFill="1" applyBorder="1" applyAlignment="1">
      <alignment horizontal="left" vertical="top"/>
    </xf>
    <xf numFmtId="0" fontId="7" fillId="0" borderId="2" xfId="3" applyFont="1" applyBorder="1" applyAlignment="1">
      <alignment vertical="center"/>
    </xf>
    <xf numFmtId="0" fontId="7" fillId="0" borderId="0" xfId="3" applyFont="1" applyAlignment="1">
      <alignment vertical="center"/>
    </xf>
    <xf numFmtId="3" fontId="8" fillId="0" borderId="0" xfId="3" applyNumberFormat="1" applyFont="1"/>
    <xf numFmtId="0" fontId="8" fillId="0" borderId="0" xfId="3" applyFont="1"/>
    <xf numFmtId="165" fontId="8" fillId="0" borderId="0" xfId="3" applyNumberFormat="1" applyFont="1"/>
    <xf numFmtId="0" fontId="9" fillId="4" borderId="1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left" vertical="center"/>
    </xf>
    <xf numFmtId="0" fontId="10" fillId="8" borderId="6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10" borderId="6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top"/>
    </xf>
    <xf numFmtId="0" fontId="10" fillId="0" borderId="7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3" fontId="3" fillId="12" borderId="14" xfId="0" applyNumberFormat="1" applyFont="1" applyFill="1" applyBorder="1" applyAlignment="1">
      <alignment horizontal="right"/>
    </xf>
    <xf numFmtId="3" fontId="13" fillId="0" borderId="12" xfId="0" applyNumberFormat="1" applyFon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7" xfId="0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13" borderId="0" xfId="0" applyFont="1" applyFill="1" applyAlignment="1">
      <alignment horizontal="center"/>
    </xf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165" fontId="7" fillId="13" borderId="19" xfId="0" applyNumberFormat="1" applyFont="1" applyFill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0" fontId="14" fillId="14" borderId="0" xfId="0" applyFont="1" applyFill="1" applyAlignment="1">
      <alignment horizontal="left" vertical="center"/>
    </xf>
    <xf numFmtId="0" fontId="14" fillId="14" borderId="0" xfId="0" applyFont="1" applyFill="1" applyAlignment="1">
      <alignment vertical="center"/>
    </xf>
    <xf numFmtId="3" fontId="14" fillId="14" borderId="20" xfId="0" applyNumberFormat="1" applyFont="1" applyFill="1" applyBorder="1"/>
    <xf numFmtId="3" fontId="7" fillId="0" borderId="0" xfId="0" applyNumberFormat="1" applyFont="1"/>
    <xf numFmtId="4" fontId="7" fillId="0" borderId="0" xfId="0" applyNumberFormat="1" applyFont="1"/>
    <xf numFmtId="0" fontId="7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left" vertical="center"/>
    </xf>
    <xf numFmtId="0" fontId="7" fillId="15" borderId="0" xfId="0" applyFont="1" applyFill="1" applyAlignment="1">
      <alignment vertical="center"/>
    </xf>
    <xf numFmtId="3" fontId="7" fillId="15" borderId="20" xfId="0" applyNumberFormat="1" applyFont="1" applyFill="1" applyBorder="1"/>
    <xf numFmtId="3" fontId="7" fillId="15" borderId="0" xfId="0" applyNumberFormat="1" applyFont="1" applyFill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3" fontId="7" fillId="0" borderId="20" xfId="0" applyNumberFormat="1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3" fontId="7" fillId="0" borderId="24" xfId="0" applyNumberFormat="1" applyFont="1" applyBorder="1" applyAlignment="1">
      <alignment vertical="center"/>
    </xf>
    <xf numFmtId="3" fontId="7" fillId="0" borderId="23" xfId="0" applyNumberFormat="1" applyFont="1" applyBorder="1" applyAlignment="1">
      <alignment vertical="center"/>
    </xf>
    <xf numFmtId="3" fontId="7" fillId="0" borderId="23" xfId="0" applyNumberFormat="1" applyFont="1" applyBorder="1"/>
    <xf numFmtId="9" fontId="7" fillId="0" borderId="23" xfId="2" applyFont="1" applyBorder="1" applyAlignment="1"/>
    <xf numFmtId="9" fontId="7" fillId="0" borderId="0" xfId="2" applyFont="1" applyBorder="1" applyAlignment="1">
      <alignment vertical="center"/>
    </xf>
    <xf numFmtId="9" fontId="7" fillId="0" borderId="0" xfId="2" applyFont="1" applyAlignment="1"/>
    <xf numFmtId="9" fontId="7" fillId="0" borderId="0" xfId="0" applyNumberFormat="1" applyFont="1"/>
    <xf numFmtId="3" fontId="14" fillId="14" borderId="0" xfId="0" applyNumberFormat="1" applyFont="1" applyFill="1"/>
    <xf numFmtId="166" fontId="7" fillId="0" borderId="18" xfId="2" applyNumberFormat="1" applyFont="1" applyBorder="1"/>
    <xf numFmtId="0" fontId="7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3" fontId="7" fillId="16" borderId="20" xfId="0" applyNumberFormat="1" applyFont="1" applyFill="1" applyBorder="1"/>
    <xf numFmtId="3" fontId="7" fillId="16" borderId="0" xfId="0" applyNumberFormat="1" applyFont="1" applyFill="1"/>
    <xf numFmtId="0" fontId="7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left" vertical="center"/>
    </xf>
    <xf numFmtId="0" fontId="7" fillId="17" borderId="0" xfId="0" applyFont="1" applyFill="1" applyAlignment="1">
      <alignment vertical="center"/>
    </xf>
    <xf numFmtId="3" fontId="7" fillId="17" borderId="20" xfId="0" applyNumberFormat="1" applyFont="1" applyFill="1" applyBorder="1"/>
    <xf numFmtId="3" fontId="7" fillId="17" borderId="0" xfId="0" applyNumberFormat="1" applyFont="1" applyFill="1"/>
    <xf numFmtId="0" fontId="7" fillId="18" borderId="0" xfId="0" applyFont="1" applyFill="1" applyAlignment="1">
      <alignment horizontal="left" vertical="center"/>
    </xf>
    <xf numFmtId="0" fontId="7" fillId="18" borderId="0" xfId="0" applyFont="1" applyFill="1" applyAlignment="1">
      <alignment vertical="center"/>
    </xf>
    <xf numFmtId="3" fontId="7" fillId="18" borderId="20" xfId="0" applyNumberFormat="1" applyFont="1" applyFill="1" applyBorder="1"/>
    <xf numFmtId="3" fontId="7" fillId="18" borderId="0" xfId="0" applyNumberFormat="1" applyFont="1" applyFill="1"/>
    <xf numFmtId="0" fontId="7" fillId="19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left" vertical="center"/>
    </xf>
    <xf numFmtId="0" fontId="7" fillId="19" borderId="0" xfId="0" applyFont="1" applyFill="1" applyAlignment="1">
      <alignment vertical="center"/>
    </xf>
    <xf numFmtId="3" fontId="7" fillId="19" borderId="20" xfId="0" applyNumberFormat="1" applyFont="1" applyFill="1" applyBorder="1"/>
    <xf numFmtId="3" fontId="7" fillId="19" borderId="0" xfId="0" applyNumberFormat="1" applyFont="1" applyFill="1"/>
    <xf numFmtId="0" fontId="15" fillId="0" borderId="0" xfId="0" applyFont="1" applyAlignment="1">
      <alignment horizontal="left" vertical="center"/>
    </xf>
    <xf numFmtId="3" fontId="16" fillId="0" borderId="0" xfId="0" applyNumberFormat="1" applyFont="1"/>
    <xf numFmtId="3" fontId="17" fillId="0" borderId="0" xfId="0" applyNumberFormat="1" applyFont="1"/>
    <xf numFmtId="3" fontId="7" fillId="19" borderId="0" xfId="0" applyNumberFormat="1" applyFont="1" applyFill="1" applyAlignment="1">
      <alignment vertical="center"/>
    </xf>
    <xf numFmtId="0" fontId="7" fillId="0" borderId="25" xfId="0" applyFont="1" applyBorder="1" applyAlignment="1">
      <alignment horizontal="left"/>
    </xf>
    <xf numFmtId="0" fontId="7" fillId="0" borderId="25" xfId="0" applyFont="1" applyBorder="1"/>
    <xf numFmtId="3" fontId="7" fillId="0" borderId="2" xfId="0" applyNumberFormat="1" applyFont="1" applyBorder="1"/>
    <xf numFmtId="3" fontId="7" fillId="0" borderId="25" xfId="0" applyNumberFormat="1" applyFont="1" applyBorder="1"/>
    <xf numFmtId="0" fontId="7" fillId="0" borderId="0" xfId="0" applyFont="1" applyAlignment="1">
      <alignment horizontal="left"/>
    </xf>
    <xf numFmtId="3" fontId="7" fillId="0" borderId="20" xfId="0" applyNumberFormat="1" applyFont="1" applyBorder="1"/>
    <xf numFmtId="0" fontId="18" fillId="0" borderId="0" xfId="0" applyFont="1" applyAlignment="1">
      <alignment horizontal="left"/>
    </xf>
    <xf numFmtId="0" fontId="18" fillId="0" borderId="0" xfId="0" applyFont="1"/>
    <xf numFmtId="3" fontId="18" fillId="0" borderId="20" xfId="0" applyNumberFormat="1" applyFont="1" applyBorder="1"/>
    <xf numFmtId="3" fontId="18" fillId="0" borderId="0" xfId="0" applyNumberFormat="1" applyFont="1"/>
    <xf numFmtId="0" fontId="7" fillId="0" borderId="23" xfId="0" applyFont="1" applyBorder="1" applyAlignment="1">
      <alignment horizontal="left"/>
    </xf>
    <xf numFmtId="0" fontId="7" fillId="0" borderId="23" xfId="0" applyFont="1" applyBorder="1"/>
    <xf numFmtId="3" fontId="7" fillId="0" borderId="24" xfId="0" applyNumberFormat="1" applyFont="1" applyBorder="1"/>
    <xf numFmtId="14" fontId="0" fillId="0" borderId="0" xfId="0" applyNumberFormat="1"/>
    <xf numFmtId="0" fontId="1" fillId="0" borderId="0" xfId="4" applyAlignment="1">
      <alignment vertical="top" wrapText="1"/>
    </xf>
    <xf numFmtId="0" fontId="1" fillId="0" borderId="0" xfId="4" applyAlignment="1">
      <alignment horizontal="center" vertical="top" wrapText="1"/>
    </xf>
    <xf numFmtId="4" fontId="1" fillId="0" borderId="0" xfId="4" applyNumberFormat="1" applyAlignment="1">
      <alignment horizontal="center" vertical="top" wrapText="1"/>
    </xf>
    <xf numFmtId="0" fontId="19" fillId="0" borderId="0" xfId="5" applyFont="1" applyAlignment="1">
      <alignment horizontal="center" vertical="top" wrapText="1"/>
    </xf>
    <xf numFmtId="0" fontId="1" fillId="0" borderId="0" xfId="5" applyAlignment="1">
      <alignment horizontal="center" vertical="top" wrapText="1"/>
    </xf>
    <xf numFmtId="3" fontId="19" fillId="0" borderId="0" xfId="5" applyNumberFormat="1" applyFont="1" applyAlignment="1">
      <alignment horizontal="center" vertical="top" wrapText="1"/>
    </xf>
    <xf numFmtId="167" fontId="1" fillId="0" borderId="0" xfId="7" applyNumberFormat="1" applyFont="1" applyAlignment="1">
      <alignment horizontal="center" vertical="top" wrapText="1"/>
    </xf>
    <xf numFmtId="3" fontId="1" fillId="0" borderId="0" xfId="6" applyNumberFormat="1" applyAlignment="1">
      <alignment horizontal="center" vertical="top" wrapText="1"/>
    </xf>
    <xf numFmtId="3" fontId="1" fillId="0" borderId="0" xfId="5" applyNumberFormat="1" applyAlignment="1">
      <alignment horizontal="center" vertical="top" wrapText="1"/>
    </xf>
    <xf numFmtId="0" fontId="1" fillId="0" borderId="0" xfId="6" applyAlignment="1">
      <alignment horizontal="center" vertical="top" wrapText="1"/>
    </xf>
    <xf numFmtId="3" fontId="20" fillId="0" borderId="0" xfId="5" applyNumberFormat="1" applyFont="1" applyAlignment="1">
      <alignment horizontal="center" vertical="top" wrapText="1"/>
    </xf>
    <xf numFmtId="0" fontId="0" fillId="0" borderId="0" xfId="6" applyFont="1" applyAlignment="1">
      <alignment horizontal="center" vertical="top" wrapText="1"/>
    </xf>
    <xf numFmtId="0" fontId="19" fillId="0" borderId="0" xfId="5" applyFont="1"/>
    <xf numFmtId="3" fontId="21" fillId="0" borderId="0" xfId="6" applyNumberFormat="1" applyFont="1" applyAlignment="1">
      <alignment vertical="top" wrapText="1"/>
    </xf>
    <xf numFmtId="3" fontId="21" fillId="0" borderId="0" xfId="6" applyNumberFormat="1" applyFont="1" applyAlignment="1">
      <alignment horizontal="center" vertical="top" wrapText="1"/>
    </xf>
    <xf numFmtId="3" fontId="22" fillId="3" borderId="0" xfId="6" applyNumberFormat="1" applyFont="1" applyFill="1" applyAlignment="1">
      <alignment horizontal="center" vertical="top" wrapText="1"/>
    </xf>
    <xf numFmtId="3" fontId="1" fillId="0" borderId="0" xfId="5" applyNumberFormat="1" applyAlignment="1">
      <alignment vertical="top" wrapText="1"/>
    </xf>
    <xf numFmtId="3" fontId="2" fillId="0" borderId="0" xfId="5" applyNumberFormat="1" applyFont="1" applyAlignment="1">
      <alignment horizontal="center" vertical="top" wrapText="1"/>
    </xf>
    <xf numFmtId="0" fontId="1" fillId="0" borderId="0" xfId="5"/>
    <xf numFmtId="0" fontId="1" fillId="20" borderId="26" xfId="5" applyFill="1" applyBorder="1" applyAlignment="1">
      <alignment vertical="top" wrapText="1"/>
    </xf>
    <xf numFmtId="0" fontId="1" fillId="20" borderId="31" xfId="5" applyFill="1" applyBorder="1" applyAlignment="1">
      <alignment vertical="top" wrapText="1"/>
    </xf>
    <xf numFmtId="0" fontId="26" fillId="21" borderId="26" xfId="9" applyFont="1" applyFill="1" applyBorder="1" applyAlignment="1">
      <alignment vertical="top" wrapText="1"/>
    </xf>
    <xf numFmtId="0" fontId="26" fillId="21" borderId="32" xfId="9" applyFont="1" applyFill="1" applyBorder="1" applyAlignment="1">
      <alignment vertical="top" wrapText="1"/>
    </xf>
    <xf numFmtId="168" fontId="26" fillId="21" borderId="33" xfId="9" applyNumberFormat="1" applyFont="1" applyFill="1" applyBorder="1" applyAlignment="1">
      <alignment horizontal="center" vertical="center" wrapText="1"/>
    </xf>
    <xf numFmtId="168" fontId="26" fillId="21" borderId="34" xfId="9" applyNumberFormat="1" applyFont="1" applyFill="1" applyBorder="1" applyAlignment="1">
      <alignment horizontal="center" vertical="top" wrapText="1"/>
    </xf>
    <xf numFmtId="168" fontId="26" fillId="21" borderId="35" xfId="9" applyNumberFormat="1" applyFont="1" applyFill="1" applyBorder="1" applyAlignment="1">
      <alignment horizontal="center" vertical="top" wrapText="1"/>
    </xf>
    <xf numFmtId="168" fontId="26" fillId="21" borderId="36" xfId="9" applyNumberFormat="1" applyFont="1" applyFill="1" applyBorder="1" applyAlignment="1">
      <alignment horizontal="center" vertical="top" wrapText="1"/>
    </xf>
    <xf numFmtId="0" fontId="26" fillId="22" borderId="38" xfId="9" applyFont="1" applyFill="1" applyBorder="1" applyAlignment="1">
      <alignment vertical="top" wrapText="1"/>
    </xf>
    <xf numFmtId="0" fontId="26" fillId="22" borderId="31" xfId="9" applyFont="1" applyFill="1" applyBorder="1" applyAlignment="1">
      <alignment vertical="top" wrapText="1"/>
    </xf>
    <xf numFmtId="168" fontId="27" fillId="20" borderId="38" xfId="9" applyNumberFormat="1" applyFont="1" applyFill="1" applyBorder="1" applyAlignment="1">
      <alignment vertical="top" wrapText="1"/>
    </xf>
    <xf numFmtId="3" fontId="28" fillId="23" borderId="38" xfId="9" applyNumberFormat="1" applyFont="1" applyFill="1" applyBorder="1" applyAlignment="1">
      <alignment horizontal="center" vertical="top" wrapText="1"/>
    </xf>
    <xf numFmtId="3" fontId="29" fillId="23" borderId="43" xfId="9" applyNumberFormat="1" applyFont="1" applyFill="1" applyBorder="1" applyAlignment="1">
      <alignment horizontal="center" vertical="top" wrapText="1"/>
    </xf>
    <xf numFmtId="3" fontId="29" fillId="23" borderId="44" xfId="9" applyNumberFormat="1" applyFont="1" applyFill="1" applyBorder="1" applyAlignment="1">
      <alignment horizontal="center" vertical="top" wrapText="1"/>
    </xf>
    <xf numFmtId="166" fontId="29" fillId="23" borderId="44" xfId="11" applyNumberFormat="1" applyFont="1" applyFill="1" applyBorder="1" applyAlignment="1">
      <alignment horizontal="center" vertical="top" wrapText="1"/>
    </xf>
    <xf numFmtId="3" fontId="29" fillId="23" borderId="45" xfId="9" applyNumberFormat="1" applyFont="1" applyFill="1" applyBorder="1" applyAlignment="1">
      <alignment horizontal="center" vertical="top" wrapText="1"/>
    </xf>
    <xf numFmtId="3" fontId="29" fillId="23" borderId="46" xfId="9" applyNumberFormat="1" applyFont="1" applyFill="1" applyBorder="1" applyAlignment="1">
      <alignment horizontal="center" vertical="top" wrapText="1"/>
    </xf>
    <xf numFmtId="169" fontId="29" fillId="23" borderId="43" xfId="9" applyNumberFormat="1" applyFont="1" applyFill="1" applyBorder="1" applyAlignment="1">
      <alignment horizontal="center" vertical="top" wrapText="1"/>
    </xf>
    <xf numFmtId="169" fontId="29" fillId="23" borderId="44" xfId="9" applyNumberFormat="1" applyFont="1" applyFill="1" applyBorder="1" applyAlignment="1">
      <alignment horizontal="center" vertical="top" wrapText="1"/>
    </xf>
    <xf numFmtId="3" fontId="29" fillId="23" borderId="47" xfId="9" applyNumberFormat="1" applyFont="1" applyFill="1" applyBorder="1" applyAlignment="1">
      <alignment horizontal="center" vertical="top" wrapText="1"/>
    </xf>
    <xf numFmtId="0" fontId="1" fillId="24" borderId="0" xfId="4" applyFill="1" applyAlignment="1">
      <alignment vertical="top" wrapText="1"/>
    </xf>
    <xf numFmtId="3" fontId="17" fillId="19" borderId="0" xfId="0" applyNumberFormat="1" applyFont="1" applyFill="1"/>
    <xf numFmtId="3" fontId="31" fillId="0" borderId="0" xfId="0" applyNumberFormat="1" applyFont="1"/>
    <xf numFmtId="3" fontId="17" fillId="16" borderId="0" xfId="0" applyNumberFormat="1" applyFont="1" applyFill="1"/>
    <xf numFmtId="165" fontId="7" fillId="0" borderId="0" xfId="0" applyNumberFormat="1" applyFont="1"/>
    <xf numFmtId="3" fontId="14" fillId="14" borderId="20" xfId="0" applyNumberFormat="1" applyFont="1" applyFill="1" applyBorder="1" applyAlignment="1">
      <alignment horizontal="center"/>
    </xf>
    <xf numFmtId="0" fontId="32" fillId="0" borderId="25" xfId="0" applyFont="1" applyBorder="1" applyAlignment="1">
      <alignment horizontal="left"/>
    </xf>
    <xf numFmtId="0" fontId="32" fillId="0" borderId="25" xfId="0" applyFont="1" applyBorder="1" applyAlignment="1">
      <alignment horizontal="right"/>
    </xf>
    <xf numFmtId="0" fontId="32" fillId="0" borderId="25" xfId="0" applyFont="1" applyBorder="1"/>
    <xf numFmtId="166" fontId="32" fillId="0" borderId="2" xfId="0" applyNumberFormat="1" applyFont="1" applyBorder="1"/>
    <xf numFmtId="166" fontId="32" fillId="0" borderId="25" xfId="0" applyNumberFormat="1" applyFont="1" applyBorder="1"/>
    <xf numFmtId="166" fontId="7" fillId="0" borderId="0" xfId="0" applyNumberFormat="1" applyFont="1"/>
    <xf numFmtId="170" fontId="7" fillId="25" borderId="0" xfId="0" applyNumberFormat="1" applyFont="1" applyFill="1"/>
    <xf numFmtId="10" fontId="7" fillId="25" borderId="0" xfId="0" applyNumberFormat="1" applyFont="1" applyFill="1"/>
    <xf numFmtId="171" fontId="7" fillId="25" borderId="0" xfId="0" applyNumberFormat="1" applyFont="1" applyFill="1"/>
    <xf numFmtId="10" fontId="7" fillId="0" borderId="0" xfId="0" applyNumberFormat="1" applyFont="1"/>
    <xf numFmtId="0" fontId="32" fillId="0" borderId="0" xfId="0" applyFont="1" applyAlignment="1">
      <alignment horizontal="left"/>
    </xf>
    <xf numFmtId="0" fontId="32" fillId="0" borderId="0" xfId="0" applyFont="1"/>
    <xf numFmtId="3" fontId="32" fillId="0" borderId="20" xfId="0" applyNumberFormat="1" applyFont="1" applyBorder="1"/>
    <xf numFmtId="3" fontId="32" fillId="0" borderId="0" xfId="0" applyNumberFormat="1" applyFont="1"/>
    <xf numFmtId="0" fontId="7" fillId="26" borderId="0" xfId="0" applyFont="1" applyFill="1"/>
    <xf numFmtId="170" fontId="7" fillId="26" borderId="0" xfId="0" applyNumberFormat="1" applyFont="1" applyFill="1"/>
    <xf numFmtId="166" fontId="7" fillId="26" borderId="0" xfId="0" applyNumberFormat="1" applyFont="1" applyFill="1"/>
    <xf numFmtId="0" fontId="33" fillId="26" borderId="0" xfId="0" applyFont="1" applyFill="1" applyAlignment="1">
      <alignment horizontal="left"/>
    </xf>
    <xf numFmtId="170" fontId="33" fillId="26" borderId="0" xfId="0" applyNumberFormat="1" applyFont="1" applyFill="1"/>
    <xf numFmtId="0" fontId="33" fillId="26" borderId="0" xfId="0" applyFont="1" applyFill="1"/>
    <xf numFmtId="166" fontId="33" fillId="26" borderId="0" xfId="0" applyNumberFormat="1" applyFont="1" applyFill="1"/>
    <xf numFmtId="3" fontId="7" fillId="26" borderId="0" xfId="0" applyNumberFormat="1" applyFont="1" applyFill="1"/>
    <xf numFmtId="166" fontId="7" fillId="26" borderId="0" xfId="2" applyNumberFormat="1" applyFont="1" applyFill="1"/>
    <xf numFmtId="172" fontId="7" fillId="0" borderId="0" xfId="0" applyNumberFormat="1" applyFont="1"/>
    <xf numFmtId="3" fontId="34" fillId="0" borderId="0" xfId="0" applyNumberFormat="1" applyFont="1"/>
    <xf numFmtId="168" fontId="35" fillId="28" borderId="38" xfId="12" applyNumberFormat="1" applyFont="1" applyFill="1" applyBorder="1" applyAlignment="1">
      <alignment horizontal="center" vertical="center" wrapText="1"/>
    </xf>
    <xf numFmtId="0" fontId="36" fillId="0" borderId="0" xfId="4" applyFont="1" applyAlignment="1">
      <alignment horizontal="center" vertical="top" wrapText="1"/>
    </xf>
    <xf numFmtId="0" fontId="36" fillId="0" borderId="0" xfId="5" applyFont="1" applyAlignment="1">
      <alignment vertical="top" wrapText="1"/>
    </xf>
    <xf numFmtId="0" fontId="36" fillId="0" borderId="0" xfId="5" applyFont="1" applyAlignment="1">
      <alignment horizontal="center" vertical="top" wrapText="1"/>
    </xf>
    <xf numFmtId="3" fontId="36" fillId="0" borderId="0" xfId="4" applyNumberFormat="1" applyFont="1" applyAlignment="1">
      <alignment horizontal="center" vertical="top" wrapText="1"/>
    </xf>
    <xf numFmtId="3" fontId="36" fillId="0" borderId="0" xfId="5" applyNumberFormat="1" applyFont="1" applyAlignment="1">
      <alignment horizontal="center" vertical="top" wrapText="1"/>
    </xf>
    <xf numFmtId="3" fontId="36" fillId="0" borderId="0" xfId="6" applyNumberFormat="1" applyFont="1" applyAlignment="1">
      <alignment horizontal="center" vertical="top" wrapText="1"/>
    </xf>
    <xf numFmtId="3" fontId="37" fillId="0" borderId="0" xfId="5" applyNumberFormat="1" applyFont="1" applyAlignment="1">
      <alignment horizontal="center" vertical="top" wrapText="1"/>
    </xf>
    <xf numFmtId="3" fontId="37" fillId="3" borderId="0" xfId="5" applyNumberFormat="1" applyFont="1" applyFill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167" fontId="36" fillId="0" borderId="0" xfId="7" applyNumberFormat="1" applyFont="1" applyAlignment="1">
      <alignment horizontal="center" vertical="top" wrapText="1"/>
    </xf>
    <xf numFmtId="165" fontId="0" fillId="0" borderId="0" xfId="0" applyNumberFormat="1"/>
    <xf numFmtId="165" fontId="0" fillId="0" borderId="48" xfId="0" applyNumberFormat="1" applyBorder="1"/>
    <xf numFmtId="0" fontId="0" fillId="29" borderId="48" xfId="0" applyFill="1" applyBorder="1"/>
    <xf numFmtId="173" fontId="7" fillId="0" borderId="0" xfId="1" applyNumberFormat="1" applyFont="1" applyAlignment="1">
      <alignment horizontal="center"/>
    </xf>
    <xf numFmtId="173" fontId="7" fillId="0" borderId="0" xfId="0" applyNumberFormat="1" applyFont="1"/>
    <xf numFmtId="0" fontId="17" fillId="0" borderId="0" xfId="0" applyFont="1" applyAlignment="1">
      <alignment horizontal="left" vertical="center"/>
    </xf>
    <xf numFmtId="165" fontId="7" fillId="0" borderId="0" xfId="0" applyNumberFormat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3" fontId="0" fillId="0" borderId="0" xfId="0" applyNumberFormat="1"/>
    <xf numFmtId="173" fontId="0" fillId="0" borderId="0" xfId="0" applyNumberFormat="1"/>
    <xf numFmtId="0" fontId="0" fillId="0" borderId="25" xfId="0" applyBorder="1"/>
    <xf numFmtId="173" fontId="0" fillId="0" borderId="2" xfId="0" applyNumberFormat="1" applyBorder="1"/>
    <xf numFmtId="173" fontId="0" fillId="0" borderId="25" xfId="0" applyNumberFormat="1" applyBorder="1"/>
    <xf numFmtId="0" fontId="3" fillId="0" borderId="46" xfId="0" applyFont="1" applyBorder="1"/>
    <xf numFmtId="173" fontId="3" fillId="0" borderId="49" xfId="0" applyNumberFormat="1" applyFont="1" applyBorder="1"/>
    <xf numFmtId="173" fontId="3" fillId="0" borderId="46" xfId="0" applyNumberFormat="1" applyFont="1" applyBorder="1"/>
    <xf numFmtId="0" fontId="3" fillId="0" borderId="50" xfId="0" applyFont="1" applyBorder="1"/>
    <xf numFmtId="173" fontId="3" fillId="0" borderId="50" xfId="0" applyNumberFormat="1" applyFont="1" applyBorder="1"/>
    <xf numFmtId="0" fontId="0" fillId="26" borderId="23" xfId="0" applyFill="1" applyBorder="1" applyAlignment="1">
      <alignment horizontal="left"/>
    </xf>
    <xf numFmtId="0" fontId="0" fillId="26" borderId="23" xfId="0" applyFill="1" applyBorder="1"/>
    <xf numFmtId="173" fontId="0" fillId="26" borderId="24" xfId="0" applyNumberFormat="1" applyFill="1" applyBorder="1"/>
    <xf numFmtId="173" fontId="0" fillId="26" borderId="23" xfId="0" applyNumberFormat="1" applyFill="1" applyBorder="1"/>
    <xf numFmtId="0" fontId="0" fillId="0" borderId="25" xfId="0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/>
    <xf numFmtId="173" fontId="38" fillId="0" borderId="20" xfId="0" applyNumberFormat="1" applyFont="1" applyBorder="1"/>
    <xf numFmtId="173" fontId="38" fillId="0" borderId="0" xfId="0" applyNumberFormat="1" applyFont="1"/>
    <xf numFmtId="0" fontId="3" fillId="0" borderId="0" xfId="0" applyFont="1"/>
    <xf numFmtId="9" fontId="0" fillId="0" borderId="0" xfId="0" applyNumberFormat="1"/>
    <xf numFmtId="2" fontId="0" fillId="0" borderId="0" xfId="0" applyNumberFormat="1"/>
    <xf numFmtId="9" fontId="0" fillId="0" borderId="0" xfId="2" applyFont="1"/>
    <xf numFmtId="0" fontId="39" fillId="0" borderId="0" xfId="0" applyFont="1"/>
    <xf numFmtId="0" fontId="40" fillId="0" borderId="0" xfId="0" applyFont="1" applyAlignment="1">
      <alignment horizontal="left"/>
    </xf>
    <xf numFmtId="173" fontId="41" fillId="0" borderId="0" xfId="0" applyNumberFormat="1" applyFont="1"/>
    <xf numFmtId="0" fontId="41" fillId="0" borderId="0" xfId="0" applyFont="1"/>
    <xf numFmtId="173" fontId="41" fillId="0" borderId="20" xfId="0" applyNumberFormat="1" applyFont="1" applyBorder="1"/>
    <xf numFmtId="169" fontId="0" fillId="0" borderId="0" xfId="0" applyNumberFormat="1"/>
    <xf numFmtId="174" fontId="41" fillId="0" borderId="20" xfId="0" applyNumberFormat="1" applyFont="1" applyBorder="1"/>
    <xf numFmtId="0" fontId="3" fillId="0" borderId="51" xfId="0" applyFont="1" applyBorder="1"/>
    <xf numFmtId="0" fontId="0" fillId="0" borderId="51" xfId="0" applyBorder="1"/>
    <xf numFmtId="0" fontId="0" fillId="0" borderId="23" xfId="0" applyBorder="1"/>
    <xf numFmtId="3" fontId="0" fillId="0" borderId="23" xfId="0" applyNumberFormat="1" applyBorder="1"/>
    <xf numFmtId="3" fontId="0" fillId="0" borderId="51" xfId="0" applyNumberFormat="1" applyBorder="1"/>
    <xf numFmtId="9" fontId="0" fillId="0" borderId="0" xfId="2" applyFont="1" applyBorder="1"/>
    <xf numFmtId="14" fontId="38" fillId="0" borderId="0" xfId="0" applyNumberFormat="1" applyFont="1"/>
    <xf numFmtId="3" fontId="38" fillId="0" borderId="0" xfId="0" applyNumberFormat="1" applyFont="1"/>
    <xf numFmtId="9" fontId="38" fillId="0" borderId="0" xfId="2" applyFont="1" applyBorder="1"/>
    <xf numFmtId="0" fontId="38" fillId="0" borderId="23" xfId="0" applyFont="1" applyBorder="1"/>
    <xf numFmtId="14" fontId="38" fillId="0" borderId="23" xfId="0" applyNumberFormat="1" applyFont="1" applyBorder="1"/>
    <xf numFmtId="3" fontId="38" fillId="0" borderId="23" xfId="0" applyNumberFormat="1" applyFont="1" applyBorder="1"/>
    <xf numFmtId="9" fontId="38" fillId="0" borderId="23" xfId="2" applyFont="1" applyBorder="1"/>
    <xf numFmtId="0" fontId="3" fillId="26" borderId="2" xfId="3" applyFont="1" applyFill="1" applyBorder="1" applyAlignment="1">
      <alignment horizontal="left" vertical="top" wrapText="1"/>
    </xf>
    <xf numFmtId="1" fontId="1" fillId="0" borderId="2" xfId="3" applyNumberFormat="1" applyFont="1" applyBorder="1"/>
    <xf numFmtId="3" fontId="1" fillId="0" borderId="2" xfId="3" applyNumberFormat="1" applyFont="1" applyBorder="1"/>
    <xf numFmtId="17" fontId="1" fillId="0" borderId="2" xfId="3" applyNumberFormat="1" applyFont="1" applyBorder="1"/>
    <xf numFmtId="0" fontId="1" fillId="0" borderId="2" xfId="3" applyFont="1" applyBorder="1"/>
    <xf numFmtId="14" fontId="0" fillId="0" borderId="48" xfId="0" applyNumberFormat="1" applyBorder="1"/>
    <xf numFmtId="175" fontId="42" fillId="27" borderId="0" xfId="0" applyNumberFormat="1" applyFont="1" applyFill="1" applyAlignment="1">
      <alignment horizontal="right"/>
    </xf>
    <xf numFmtId="175" fontId="43" fillId="27" borderId="0" xfId="0" applyNumberFormat="1" applyFont="1" applyFill="1"/>
    <xf numFmtId="169" fontId="0" fillId="25" borderId="0" xfId="0" applyNumberFormat="1" applyFill="1"/>
    <xf numFmtId="166" fontId="0" fillId="0" borderId="0" xfId="2" applyNumberFormat="1" applyFont="1"/>
    <xf numFmtId="3" fontId="0" fillId="25" borderId="0" xfId="0" applyNumberFormat="1" applyFill="1"/>
    <xf numFmtId="172" fontId="0" fillId="0" borderId="0" xfId="0" applyNumberFormat="1"/>
    <xf numFmtId="1" fontId="0" fillId="0" borderId="0" xfId="0" applyNumberFormat="1"/>
    <xf numFmtId="171" fontId="0" fillId="0" borderId="0" xfId="0" applyNumberFormat="1"/>
    <xf numFmtId="9" fontId="21" fillId="0" borderId="0" xfId="2" applyFont="1" applyAlignment="1">
      <alignment horizontal="center" vertical="top" wrapText="1"/>
    </xf>
    <xf numFmtId="3" fontId="29" fillId="23" borderId="52" xfId="9" applyNumberFormat="1" applyFont="1" applyFill="1" applyBorder="1" applyAlignment="1">
      <alignment horizontal="center" vertical="top" wrapText="1"/>
    </xf>
    <xf numFmtId="166" fontId="29" fillId="23" borderId="52" xfId="11" applyNumberFormat="1" applyFont="1" applyFill="1" applyBorder="1" applyAlignment="1">
      <alignment horizontal="center" vertical="top" wrapText="1"/>
    </xf>
    <xf numFmtId="3" fontId="29" fillId="23" borderId="53" xfId="9" applyNumberFormat="1" applyFont="1" applyFill="1" applyBorder="1" applyAlignment="1">
      <alignment horizontal="center" vertical="top" wrapText="1"/>
    </xf>
    <xf numFmtId="169" fontId="0" fillId="30" borderId="0" xfId="0" applyNumberFormat="1" applyFill="1"/>
    <xf numFmtId="0" fontId="0" fillId="30" borderId="0" xfId="0" applyFill="1"/>
    <xf numFmtId="176" fontId="0" fillId="0" borderId="0" xfId="0" applyNumberFormat="1"/>
    <xf numFmtId="177" fontId="0" fillId="0" borderId="0" xfId="0" applyNumberFormat="1"/>
    <xf numFmtId="9" fontId="0" fillId="26" borderId="0" xfId="0" applyNumberFormat="1" applyFill="1"/>
    <xf numFmtId="17" fontId="0" fillId="31" borderId="0" xfId="0" applyNumberFormat="1" applyFill="1"/>
    <xf numFmtId="165" fontId="0" fillId="0" borderId="54" xfId="0" applyNumberFormat="1" applyBorder="1"/>
    <xf numFmtId="17" fontId="0" fillId="26" borderId="0" xfId="0" applyNumberFormat="1" applyFill="1"/>
    <xf numFmtId="169" fontId="3" fillId="12" borderId="13" xfId="0" applyNumberFormat="1" applyFont="1" applyFill="1" applyBorder="1" applyAlignment="1">
      <alignment horizontal="right"/>
    </xf>
    <xf numFmtId="169" fontId="13" fillId="0" borderId="10" xfId="0" applyNumberFormat="1" applyFont="1" applyBorder="1" applyAlignment="1">
      <alignment horizontal="right"/>
    </xf>
    <xf numFmtId="169" fontId="3" fillId="12" borderId="15" xfId="0" applyNumberFormat="1" applyFont="1" applyFill="1" applyBorder="1" applyAlignment="1">
      <alignment horizontal="right"/>
    </xf>
    <xf numFmtId="169" fontId="0" fillId="0" borderId="10" xfId="0" applyNumberFormat="1" applyBorder="1" applyAlignment="1">
      <alignment horizontal="right"/>
    </xf>
    <xf numFmtId="169" fontId="0" fillId="0" borderId="16" xfId="0" applyNumberFormat="1" applyBorder="1" applyAlignment="1">
      <alignment horizontal="right"/>
    </xf>
    <xf numFmtId="0" fontId="0" fillId="23" borderId="0" xfId="0" applyFill="1"/>
    <xf numFmtId="0" fontId="3" fillId="0" borderId="60" xfId="0" applyFont="1" applyBorder="1" applyAlignment="1">
      <alignment horizontal="center" vertical="center" wrapText="1"/>
    </xf>
    <xf numFmtId="3" fontId="3" fillId="12" borderId="60" xfId="0" applyNumberFormat="1" applyFont="1" applyFill="1" applyBorder="1" applyAlignment="1">
      <alignment horizontal="right"/>
    </xf>
    <xf numFmtId="3" fontId="3" fillId="12" borderId="61" xfId="0" applyNumberFormat="1" applyFont="1" applyFill="1" applyBorder="1" applyAlignment="1">
      <alignment horizontal="right"/>
    </xf>
    <xf numFmtId="0" fontId="12" fillId="0" borderId="59" xfId="0" applyFont="1" applyBorder="1" applyAlignment="1">
      <alignment horizontal="left"/>
    </xf>
    <xf numFmtId="3" fontId="13" fillId="0" borderId="60" xfId="0" applyNumberFormat="1" applyFont="1" applyBorder="1" applyAlignment="1">
      <alignment horizontal="right"/>
    </xf>
    <xf numFmtId="3" fontId="13" fillId="0" borderId="61" xfId="0" applyNumberFormat="1" applyFont="1" applyBorder="1" applyAlignment="1">
      <alignment horizontal="right"/>
    </xf>
    <xf numFmtId="4" fontId="3" fillId="12" borderId="60" xfId="0" applyNumberFormat="1" applyFont="1" applyFill="1" applyBorder="1" applyAlignment="1">
      <alignment horizontal="right"/>
    </xf>
    <xf numFmtId="4" fontId="13" fillId="0" borderId="60" xfId="0" applyNumberFormat="1" applyFont="1" applyBorder="1" applyAlignment="1">
      <alignment horizontal="right"/>
    </xf>
    <xf numFmtId="169" fontId="13" fillId="0" borderId="61" xfId="0" applyNumberFormat="1" applyFont="1" applyBorder="1" applyAlignment="1">
      <alignment horizontal="right"/>
    </xf>
    <xf numFmtId="169" fontId="3" fillId="12" borderId="60" xfId="0" applyNumberFormat="1" applyFont="1" applyFill="1" applyBorder="1" applyAlignment="1">
      <alignment horizontal="right"/>
    </xf>
    <xf numFmtId="169" fontId="13" fillId="0" borderId="60" xfId="0" applyNumberFormat="1" applyFont="1" applyBorder="1" applyAlignment="1">
      <alignment horizontal="right"/>
    </xf>
    <xf numFmtId="0" fontId="12" fillId="0" borderId="62" xfId="0" applyFont="1" applyBorder="1" applyAlignment="1">
      <alignment horizontal="left"/>
    </xf>
    <xf numFmtId="3" fontId="13" fillId="0" borderId="60" xfId="0" applyNumberFormat="1" applyFont="1" applyBorder="1" applyAlignment="1">
      <alignment horizontal="center"/>
    </xf>
    <xf numFmtId="9" fontId="13" fillId="0" borderId="61" xfId="2" applyFont="1" applyBorder="1" applyAlignment="1">
      <alignment horizontal="center"/>
    </xf>
    <xf numFmtId="3" fontId="13" fillId="0" borderId="61" xfId="0" applyNumberFormat="1" applyFont="1" applyBorder="1" applyAlignment="1">
      <alignment horizontal="center"/>
    </xf>
    <xf numFmtId="3" fontId="13" fillId="0" borderId="63" xfId="0" applyNumberFormat="1" applyFont="1" applyBorder="1" applyAlignment="1">
      <alignment horizontal="center"/>
    </xf>
    <xf numFmtId="9" fontId="13" fillId="0" borderId="64" xfId="2" applyFont="1" applyBorder="1" applyAlignment="1">
      <alignment horizontal="center"/>
    </xf>
    <xf numFmtId="3" fontId="13" fillId="0" borderId="64" xfId="0" applyNumberFormat="1" applyFont="1" applyBorder="1" applyAlignment="1">
      <alignment horizontal="center"/>
    </xf>
    <xf numFmtId="3" fontId="5" fillId="0" borderId="0" xfId="3" applyNumberFormat="1" applyFont="1"/>
    <xf numFmtId="3" fontId="29" fillId="0" borderId="43" xfId="9" applyNumberFormat="1" applyFont="1" applyBorder="1" applyAlignment="1">
      <alignment horizontal="center" vertical="top" wrapText="1"/>
    </xf>
    <xf numFmtId="3" fontId="29" fillId="0" borderId="52" xfId="9" applyNumberFormat="1" applyFont="1" applyBorder="1" applyAlignment="1">
      <alignment horizontal="center" vertical="top" wrapText="1"/>
    </xf>
    <xf numFmtId="166" fontId="29" fillId="0" borderId="52" xfId="11" applyNumberFormat="1" applyFont="1" applyFill="1" applyBorder="1" applyAlignment="1">
      <alignment horizontal="center" vertical="top" wrapText="1"/>
    </xf>
    <xf numFmtId="3" fontId="29" fillId="0" borderId="53" xfId="9" applyNumberFormat="1" applyFont="1" applyBorder="1" applyAlignment="1">
      <alignment horizontal="center" vertical="top" wrapText="1"/>
    </xf>
    <xf numFmtId="3" fontId="48" fillId="0" borderId="0" xfId="5" applyNumberFormat="1" applyFont="1" applyAlignment="1">
      <alignment horizontal="center" vertical="top" wrapText="1"/>
    </xf>
    <xf numFmtId="0" fontId="0" fillId="0" borderId="0" xfId="0" applyAlignment="1">
      <alignment horizontal="right"/>
    </xf>
    <xf numFmtId="2" fontId="7" fillId="0" borderId="0" xfId="0" applyNumberFormat="1" applyFont="1" applyAlignment="1">
      <alignment vertical="center"/>
    </xf>
    <xf numFmtId="166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right"/>
    </xf>
    <xf numFmtId="3" fontId="0" fillId="33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4" fontId="0" fillId="34" borderId="0" xfId="0" applyNumberFormat="1" applyFill="1" applyAlignment="1">
      <alignment horizontal="right"/>
    </xf>
    <xf numFmtId="14" fontId="0" fillId="0" borderId="0" xfId="0" applyNumberFormat="1" applyAlignment="1">
      <alignment horizontal="right"/>
    </xf>
    <xf numFmtId="14" fontId="0" fillId="33" borderId="0" xfId="0" applyNumberFormat="1" applyFill="1" applyAlignment="1">
      <alignment horizontal="right"/>
    </xf>
    <xf numFmtId="0" fontId="0" fillId="33" borderId="0" xfId="0" applyFill="1" applyAlignment="1">
      <alignment horizontal="right" wrapText="1"/>
    </xf>
    <xf numFmtId="3" fontId="15" fillId="0" borderId="0" xfId="0" applyNumberFormat="1" applyFont="1"/>
    <xf numFmtId="0" fontId="7" fillId="3" borderId="0" xfId="0" applyFont="1" applyFill="1" applyAlignment="1">
      <alignment horizontal="left" vertical="center"/>
    </xf>
    <xf numFmtId="3" fontId="50" fillId="0" borderId="0" xfId="0" applyNumberFormat="1" applyFont="1"/>
    <xf numFmtId="3" fontId="50" fillId="19" borderId="0" xfId="0" applyNumberFormat="1" applyFont="1" applyFill="1"/>
    <xf numFmtId="3" fontId="50" fillId="16" borderId="0" xfId="0" applyNumberFormat="1" applyFont="1" applyFill="1"/>
    <xf numFmtId="0" fontId="0" fillId="13" borderId="0" xfId="0" applyFill="1"/>
    <xf numFmtId="165" fontId="0" fillId="0" borderId="0" xfId="0" applyNumberFormat="1" applyAlignment="1">
      <alignment horizontal="center"/>
    </xf>
    <xf numFmtId="3" fontId="0" fillId="0" borderId="60" xfId="0" applyNumberFormat="1" applyBorder="1" applyAlignment="1">
      <alignment horizontal="right"/>
    </xf>
    <xf numFmtId="3" fontId="0" fillId="0" borderId="61" xfId="0" applyNumberFormat="1" applyBorder="1" applyAlignment="1">
      <alignment horizontal="right"/>
    </xf>
    <xf numFmtId="3" fontId="0" fillId="0" borderId="63" xfId="0" applyNumberFormat="1" applyBorder="1" applyAlignment="1">
      <alignment horizontal="right"/>
    </xf>
    <xf numFmtId="3" fontId="0" fillId="0" borderId="64" xfId="0" applyNumberFormat="1" applyBorder="1" applyAlignment="1">
      <alignment horizontal="right"/>
    </xf>
    <xf numFmtId="0" fontId="3" fillId="12" borderId="59" xfId="0" applyFont="1" applyFill="1" applyBorder="1" applyAlignment="1">
      <alignment horizontal="left"/>
    </xf>
    <xf numFmtId="0" fontId="46" fillId="35" borderId="59" xfId="0" applyFont="1" applyFill="1" applyBorder="1"/>
    <xf numFmtId="3" fontId="46" fillId="35" borderId="60" xfId="0" applyNumberFormat="1" applyFont="1" applyFill="1" applyBorder="1" applyAlignment="1">
      <alignment horizontal="right"/>
    </xf>
    <xf numFmtId="4" fontId="46" fillId="35" borderId="60" xfId="0" applyNumberFormat="1" applyFont="1" applyFill="1" applyBorder="1" applyAlignment="1">
      <alignment horizontal="right"/>
    </xf>
    <xf numFmtId="3" fontId="46" fillId="35" borderId="61" xfId="0" applyNumberFormat="1" applyFont="1" applyFill="1" applyBorder="1" applyAlignment="1">
      <alignment horizontal="right"/>
    </xf>
    <xf numFmtId="0" fontId="51" fillId="0" borderId="3" xfId="0" applyFont="1" applyBorder="1" applyAlignment="1">
      <alignment horizontal="left" vertical="top"/>
    </xf>
    <xf numFmtId="0" fontId="0" fillId="0" borderId="0" xfId="0" applyAlignment="1">
      <alignment wrapText="1"/>
    </xf>
    <xf numFmtId="4" fontId="51" fillId="0" borderId="3" xfId="0" applyNumberFormat="1" applyFont="1" applyBorder="1" applyAlignment="1">
      <alignment horizontal="right" vertical="top"/>
    </xf>
    <xf numFmtId="166" fontId="12" fillId="0" borderId="68" xfId="10" applyNumberFormat="1" applyFont="1" applyBorder="1" applyAlignment="1">
      <alignment horizontal="center" vertical="center"/>
    </xf>
    <xf numFmtId="0" fontId="11" fillId="11" borderId="8" xfId="0" applyFont="1" applyFill="1" applyBorder="1"/>
    <xf numFmtId="0" fontId="11" fillId="11" borderId="9" xfId="0" applyFont="1" applyFill="1" applyBorder="1"/>
    <xf numFmtId="169" fontId="46" fillId="36" borderId="13" xfId="0" applyNumberFormat="1" applyFont="1" applyFill="1" applyBorder="1" applyAlignment="1">
      <alignment horizontal="right"/>
    </xf>
    <xf numFmtId="3" fontId="46" fillId="36" borderId="14" xfId="0" applyNumberFormat="1" applyFont="1" applyFill="1" applyBorder="1" applyAlignment="1">
      <alignment horizontal="right"/>
    </xf>
    <xf numFmtId="3" fontId="7" fillId="16" borderId="0" xfId="0" applyNumberFormat="1" applyFont="1" applyFill="1" applyAlignment="1">
      <alignment vertical="center"/>
    </xf>
    <xf numFmtId="9" fontId="0" fillId="16" borderId="0" xfId="0" applyNumberFormat="1" applyFill="1"/>
    <xf numFmtId="3" fontId="7" fillId="3" borderId="0" xfId="0" applyNumberFormat="1" applyFont="1" applyFill="1"/>
    <xf numFmtId="3" fontId="32" fillId="3" borderId="0" xfId="0" applyNumberFormat="1" applyFont="1" applyFill="1"/>
    <xf numFmtId="1" fontId="32" fillId="0" borderId="54" xfId="0" applyNumberFormat="1" applyFont="1" applyBorder="1" applyAlignment="1">
      <alignment horizontal="center"/>
    </xf>
    <xf numFmtId="0" fontId="46" fillId="37" borderId="46" xfId="0" applyFont="1" applyFill="1" applyBorder="1"/>
    <xf numFmtId="173" fontId="46" fillId="37" borderId="49" xfId="0" applyNumberFormat="1" applyFont="1" applyFill="1" applyBorder="1"/>
    <xf numFmtId="173" fontId="46" fillId="37" borderId="46" xfId="0" applyNumberFormat="1" applyFont="1" applyFill="1" applyBorder="1"/>
    <xf numFmtId="0" fontId="46" fillId="38" borderId="46" xfId="0" applyFont="1" applyFill="1" applyBorder="1"/>
    <xf numFmtId="173" fontId="46" fillId="38" borderId="49" xfId="0" applyNumberFormat="1" applyFont="1" applyFill="1" applyBorder="1"/>
    <xf numFmtId="173" fontId="46" fillId="38" borderId="46" xfId="0" applyNumberFormat="1" applyFont="1" applyFill="1" applyBorder="1"/>
    <xf numFmtId="0" fontId="0" fillId="26" borderId="0" xfId="0" applyFill="1" applyAlignment="1">
      <alignment horizontal="left"/>
    </xf>
    <xf numFmtId="0" fontId="0" fillId="26" borderId="0" xfId="0" applyFill="1"/>
    <xf numFmtId="173" fontId="0" fillId="26" borderId="0" xfId="0" applyNumberFormat="1" applyFill="1"/>
    <xf numFmtId="9" fontId="7" fillId="0" borderId="0" xfId="2" applyFont="1" applyFill="1" applyBorder="1" applyAlignment="1">
      <alignment vertical="center"/>
    </xf>
    <xf numFmtId="0" fontId="11" fillId="11" borderId="69" xfId="0" applyFont="1" applyFill="1" applyBorder="1"/>
    <xf numFmtId="0" fontId="11" fillId="11" borderId="70" xfId="0" applyFont="1" applyFill="1" applyBorder="1"/>
    <xf numFmtId="0" fontId="11" fillId="11" borderId="71" xfId="0" applyFont="1" applyFill="1" applyBorder="1"/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 wrapText="1"/>
    </xf>
    <xf numFmtId="0" fontId="46" fillId="35" borderId="74" xfId="0" applyFont="1" applyFill="1" applyBorder="1"/>
    <xf numFmtId="3" fontId="46" fillId="36" borderId="75" xfId="0" applyNumberFormat="1" applyFont="1" applyFill="1" applyBorder="1" applyAlignment="1">
      <alignment horizontal="right"/>
    </xf>
    <xf numFmtId="0" fontId="3" fillId="12" borderId="74" xfId="0" applyFont="1" applyFill="1" applyBorder="1" applyAlignment="1">
      <alignment horizontal="left"/>
    </xf>
    <xf numFmtId="3" fontId="3" fillId="12" borderId="75" xfId="0" applyNumberFormat="1" applyFont="1" applyFill="1" applyBorder="1" applyAlignment="1">
      <alignment horizontal="right"/>
    </xf>
    <xf numFmtId="0" fontId="12" fillId="0" borderId="74" xfId="0" applyFont="1" applyBorder="1" applyAlignment="1">
      <alignment horizontal="left"/>
    </xf>
    <xf numFmtId="3" fontId="13" fillId="0" borderId="73" xfId="0" applyNumberFormat="1" applyFont="1" applyBorder="1" applyAlignment="1">
      <alignment horizontal="right"/>
    </xf>
    <xf numFmtId="0" fontId="0" fillId="0" borderId="73" xfId="0" applyBorder="1" applyAlignment="1">
      <alignment horizontal="right"/>
    </xf>
    <xf numFmtId="169" fontId="0" fillId="0" borderId="77" xfId="0" applyNumberFormat="1" applyBorder="1" applyAlignment="1">
      <alignment horizontal="right"/>
    </xf>
    <xf numFmtId="0" fontId="0" fillId="0" borderId="78" xfId="0" applyBorder="1" applyAlignment="1">
      <alignment horizontal="right"/>
    </xf>
    <xf numFmtId="0" fontId="12" fillId="0" borderId="76" xfId="0" applyFont="1" applyBorder="1" applyAlignment="1">
      <alignment horizontal="left"/>
    </xf>
    <xf numFmtId="9" fontId="0" fillId="26" borderId="0" xfId="0" applyNumberFormat="1" applyFill="1" applyAlignment="1">
      <alignment wrapText="1"/>
    </xf>
    <xf numFmtId="17" fontId="1" fillId="16" borderId="0" xfId="0" applyNumberFormat="1" applyFont="1" applyFill="1" applyAlignment="1">
      <alignment horizontal="center" vertical="center"/>
    </xf>
    <xf numFmtId="179" fontId="12" fillId="0" borderId="68" xfId="10" applyNumberFormat="1" applyFont="1" applyBorder="1" applyAlignment="1">
      <alignment horizontal="center" vertical="center"/>
    </xf>
    <xf numFmtId="180" fontId="12" fillId="0" borderId="68" xfId="10" applyNumberFormat="1" applyFont="1" applyFill="1" applyBorder="1" applyAlignment="1">
      <alignment horizontal="center" vertical="center"/>
    </xf>
    <xf numFmtId="0" fontId="12" fillId="0" borderId="68" xfId="10" applyNumberFormat="1" applyFont="1" applyFill="1" applyBorder="1" applyAlignment="1">
      <alignment horizontal="left" vertical="center"/>
    </xf>
    <xf numFmtId="0" fontId="49" fillId="0" borderId="68" xfId="10" applyNumberFormat="1" applyFont="1" applyFill="1" applyBorder="1" applyAlignment="1">
      <alignment horizontal="left" vertical="center"/>
    </xf>
    <xf numFmtId="17" fontId="3" fillId="16" borderId="0" xfId="0" applyNumberFormat="1" applyFont="1" applyFill="1" applyAlignment="1">
      <alignment horizontal="left" vertical="center"/>
    </xf>
    <xf numFmtId="178" fontId="12" fillId="0" borderId="68" xfId="10" applyNumberFormat="1" applyFont="1" applyFill="1" applyBorder="1" applyAlignment="1">
      <alignment horizontal="right" vertical="center"/>
    </xf>
    <xf numFmtId="165" fontId="12" fillId="0" borderId="54" xfId="0" applyNumberFormat="1" applyFont="1" applyBorder="1"/>
    <xf numFmtId="3" fontId="12" fillId="0" borderId="54" xfId="0" applyNumberFormat="1" applyFont="1" applyBorder="1"/>
    <xf numFmtId="1" fontId="12" fillId="0" borderId="54" xfId="0" applyNumberFormat="1" applyFont="1" applyBorder="1"/>
    <xf numFmtId="9" fontId="12" fillId="0" borderId="54" xfId="0" applyNumberFormat="1" applyFont="1" applyBorder="1"/>
    <xf numFmtId="178" fontId="49" fillId="0" borderId="68" xfId="10" applyNumberFormat="1" applyFont="1" applyFill="1" applyBorder="1" applyAlignment="1">
      <alignment horizontal="right" vertical="center"/>
    </xf>
    <xf numFmtId="4" fontId="0" fillId="25" borderId="0" xfId="0" applyNumberFormat="1" applyFill="1"/>
    <xf numFmtId="14" fontId="0" fillId="0" borderId="79" xfId="0" applyNumberFormat="1" applyBorder="1"/>
    <xf numFmtId="165" fontId="7" fillId="0" borderId="0" xfId="0" applyNumberFormat="1" applyFont="1" applyAlignment="1">
      <alignment horizontal="center"/>
    </xf>
    <xf numFmtId="9" fontId="7" fillId="0" borderId="0" xfId="2" applyFont="1"/>
    <xf numFmtId="9" fontId="7" fillId="0" borderId="18" xfId="0" applyNumberFormat="1" applyFont="1" applyBorder="1"/>
    <xf numFmtId="0" fontId="7" fillId="0" borderId="18" xfId="0" applyFont="1" applyBorder="1"/>
    <xf numFmtId="165" fontId="7" fillId="0" borderId="18" xfId="0" applyNumberFormat="1" applyFont="1" applyBorder="1"/>
    <xf numFmtId="9" fontId="7" fillId="0" borderId="0" xfId="0" applyNumberFormat="1" applyFont="1" applyAlignment="1">
      <alignment horizontal="left"/>
    </xf>
    <xf numFmtId="3" fontId="0" fillId="0" borderId="0" xfId="0" applyNumberFormat="1" applyAlignment="1">
      <alignment horizontal="right"/>
    </xf>
    <xf numFmtId="3" fontId="0" fillId="3" borderId="0" xfId="0" applyNumberFormat="1" applyFill="1" applyAlignment="1">
      <alignment horizontal="right"/>
    </xf>
    <xf numFmtId="3" fontId="7" fillId="23" borderId="18" xfId="0" applyNumberFormat="1" applyFont="1" applyFill="1" applyBorder="1" applyAlignment="1">
      <alignment vertical="center"/>
    </xf>
    <xf numFmtId="181" fontId="0" fillId="0" borderId="0" xfId="0" applyNumberFormat="1"/>
    <xf numFmtId="14" fontId="51" fillId="3" borderId="3" xfId="0" applyNumberFormat="1" applyFont="1" applyFill="1" applyBorder="1" applyAlignment="1">
      <alignment horizontal="left" vertical="top"/>
    </xf>
    <xf numFmtId="9" fontId="0" fillId="3" borderId="0" xfId="2" applyFont="1" applyFill="1" applyAlignment="1">
      <alignment horizontal="right"/>
    </xf>
    <xf numFmtId="180" fontId="12" fillId="3" borderId="68" xfId="10" applyNumberFormat="1" applyFont="1" applyFill="1" applyBorder="1" applyAlignment="1">
      <alignment horizontal="center" vertical="center"/>
    </xf>
    <xf numFmtId="166" fontId="0" fillId="0" borderId="0" xfId="2" applyNumberFormat="1" applyFont="1" applyFill="1"/>
    <xf numFmtId="166" fontId="3" fillId="0" borderId="0" xfId="0" applyNumberFormat="1" applyFont="1"/>
    <xf numFmtId="3" fontId="0" fillId="0" borderId="54" xfId="0" applyNumberFormat="1" applyBorder="1"/>
    <xf numFmtId="3" fontId="3" fillId="0" borderId="0" xfId="0" applyNumberFormat="1" applyFont="1"/>
    <xf numFmtId="3" fontId="53" fillId="0" borderId="0" xfId="0" applyNumberFormat="1" applyFont="1"/>
    <xf numFmtId="4" fontId="13" fillId="0" borderId="10" xfId="0" applyNumberFormat="1" applyFont="1" applyBorder="1" applyAlignment="1">
      <alignment horizontal="right"/>
    </xf>
    <xf numFmtId="169" fontId="13" fillId="25" borderId="10" xfId="0" applyNumberFormat="1" applyFont="1" applyFill="1" applyBorder="1" applyAlignment="1">
      <alignment horizontal="right"/>
    </xf>
    <xf numFmtId="3" fontId="13" fillId="25" borderId="12" xfId="0" applyNumberFormat="1" applyFont="1" applyFill="1" applyBorder="1" applyAlignment="1">
      <alignment horizontal="right"/>
    </xf>
    <xf numFmtId="3" fontId="12" fillId="25" borderId="54" xfId="0" applyNumberFormat="1" applyFont="1" applyFill="1" applyBorder="1"/>
    <xf numFmtId="43" fontId="0" fillId="0" borderId="0" xfId="1" applyFont="1"/>
    <xf numFmtId="182" fontId="0" fillId="0" borderId="0" xfId="1" applyNumberFormat="1" applyFont="1"/>
    <xf numFmtId="0" fontId="2" fillId="0" borderId="0" xfId="0" applyFont="1"/>
    <xf numFmtId="183" fontId="0" fillId="0" borderId="0" xfId="1" applyNumberFormat="1" applyFont="1"/>
    <xf numFmtId="0" fontId="56" fillId="40" borderId="0" xfId="0" applyFont="1" applyFill="1"/>
    <xf numFmtId="0" fontId="57" fillId="41" borderId="0" xfId="0" applyFont="1" applyFill="1" applyAlignment="1">
      <alignment horizontal="center"/>
    </xf>
    <xf numFmtId="0" fontId="58" fillId="42" borderId="0" xfId="0" applyFont="1" applyFill="1" applyAlignment="1">
      <alignment horizontal="center" vertical="center" wrapText="1"/>
    </xf>
    <xf numFmtId="0" fontId="59" fillId="43" borderId="0" xfId="0" applyFont="1" applyFill="1" applyAlignment="1">
      <alignment vertical="center" wrapText="1"/>
    </xf>
    <xf numFmtId="0" fontId="62" fillId="43" borderId="0" xfId="0" applyFont="1" applyFill="1" applyAlignment="1">
      <alignment vertical="center" wrapText="1"/>
    </xf>
    <xf numFmtId="184" fontId="60" fillId="43" borderId="0" xfId="0" applyNumberFormat="1" applyFont="1" applyFill="1" applyAlignment="1">
      <alignment vertical="center" wrapText="1"/>
    </xf>
    <xf numFmtId="184" fontId="61" fillId="43" borderId="0" xfId="0" applyNumberFormat="1" applyFont="1" applyFill="1" applyAlignment="1">
      <alignment vertical="center" wrapText="1"/>
    </xf>
    <xf numFmtId="184" fontId="62" fillId="43" borderId="0" xfId="0" applyNumberFormat="1" applyFont="1" applyFill="1" applyAlignment="1">
      <alignment vertical="center" wrapText="1"/>
    </xf>
    <xf numFmtId="185" fontId="60" fillId="43" borderId="0" xfId="0" applyNumberFormat="1" applyFont="1" applyFill="1" applyAlignment="1">
      <alignment vertical="center" wrapText="1"/>
    </xf>
    <xf numFmtId="185" fontId="61" fillId="43" borderId="0" xfId="0" applyNumberFormat="1" applyFont="1" applyFill="1" applyAlignment="1">
      <alignment vertical="center" wrapText="1"/>
    </xf>
    <xf numFmtId="185" fontId="62" fillId="43" borderId="0" xfId="0" applyNumberFormat="1" applyFont="1" applyFill="1" applyAlignment="1">
      <alignment vertical="center" wrapText="1"/>
    </xf>
    <xf numFmtId="186" fontId="60" fillId="43" borderId="0" xfId="0" applyNumberFormat="1" applyFont="1" applyFill="1" applyAlignment="1">
      <alignment vertical="center" wrapText="1"/>
    </xf>
    <xf numFmtId="186" fontId="61" fillId="43" borderId="0" xfId="0" applyNumberFormat="1" applyFont="1" applyFill="1" applyAlignment="1">
      <alignment vertical="center" wrapText="1"/>
    </xf>
    <xf numFmtId="186" fontId="62" fillId="43" borderId="0" xfId="0" applyNumberFormat="1" applyFont="1" applyFill="1" applyAlignment="1">
      <alignment vertical="center" wrapText="1"/>
    </xf>
    <xf numFmtId="184" fontId="61" fillId="40" borderId="0" xfId="0" applyNumberFormat="1" applyFont="1" applyFill="1" applyAlignment="1">
      <alignment vertical="center" wrapText="1"/>
    </xf>
    <xf numFmtId="0" fontId="58" fillId="42" borderId="0" xfId="0" applyFont="1" applyFill="1" applyAlignment="1">
      <alignment horizontal="center"/>
    </xf>
    <xf numFmtId="184" fontId="0" fillId="0" borderId="0" xfId="0" applyNumberFormat="1"/>
    <xf numFmtId="0" fontId="0" fillId="0" borderId="0" xfId="0" applyAlignment="1">
      <alignment vertical="center" wrapText="1"/>
    </xf>
    <xf numFmtId="184" fontId="0" fillId="0" borderId="0" xfId="0" applyNumberFormat="1" applyAlignment="1">
      <alignment vertical="center" wrapText="1"/>
    </xf>
    <xf numFmtId="184" fontId="69" fillId="0" borderId="0" xfId="0" applyNumberFormat="1" applyFont="1" applyAlignment="1">
      <alignment vertical="center" wrapText="1"/>
    </xf>
    <xf numFmtId="186" fontId="0" fillId="0" borderId="0" xfId="0" applyNumberFormat="1" applyAlignment="1">
      <alignment vertical="center" wrapText="1"/>
    </xf>
    <xf numFmtId="0" fontId="59" fillId="45" borderId="0" xfId="0" applyFont="1" applyFill="1" applyAlignment="1">
      <alignment vertical="center" wrapText="1"/>
    </xf>
    <xf numFmtId="0" fontId="58" fillId="47" borderId="0" xfId="0" applyFont="1" applyFill="1" applyAlignment="1">
      <alignment horizontal="center" vertical="center" wrapText="1"/>
    </xf>
    <xf numFmtId="188" fontId="0" fillId="0" borderId="0" xfId="0" applyNumberFormat="1" applyAlignment="1">
      <alignment vertical="center"/>
    </xf>
    <xf numFmtId="18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60" fillId="43" borderId="0" xfId="0" applyNumberFormat="1" applyFont="1" applyFill="1" applyAlignment="1">
      <alignment vertical="center" wrapText="1"/>
    </xf>
    <xf numFmtId="166" fontId="61" fillId="43" borderId="0" xfId="0" applyNumberFormat="1" applyFont="1" applyFill="1" applyAlignment="1">
      <alignment vertical="center" wrapText="1"/>
    </xf>
    <xf numFmtId="0" fontId="59" fillId="48" borderId="0" xfId="0" applyFont="1" applyFill="1" applyAlignment="1">
      <alignment vertical="center" wrapText="1"/>
    </xf>
    <xf numFmtId="0" fontId="60" fillId="48" borderId="0" xfId="0" applyFont="1" applyFill="1" applyAlignment="1">
      <alignment vertical="center" wrapText="1"/>
    </xf>
    <xf numFmtId="0" fontId="61" fillId="48" borderId="0" xfId="0" applyFont="1" applyFill="1" applyAlignment="1">
      <alignment vertical="center" wrapText="1"/>
    </xf>
    <xf numFmtId="188" fontId="7" fillId="13" borderId="19" xfId="0" applyNumberFormat="1" applyFont="1" applyFill="1" applyBorder="1" applyAlignment="1">
      <alignment horizontal="center"/>
    </xf>
    <xf numFmtId="188" fontId="7" fillId="0" borderId="2" xfId="0" applyNumberFormat="1" applyFont="1" applyBorder="1" applyAlignment="1">
      <alignment horizontal="center"/>
    </xf>
    <xf numFmtId="188" fontId="0" fillId="0" borderId="0" xfId="0" applyNumberFormat="1"/>
    <xf numFmtId="185" fontId="7" fillId="0" borderId="0" xfId="0" applyNumberFormat="1" applyFont="1"/>
    <xf numFmtId="0" fontId="56" fillId="50" borderId="0" xfId="0" applyFont="1" applyFill="1"/>
    <xf numFmtId="0" fontId="58" fillId="51" borderId="0" xfId="0" applyFont="1" applyFill="1" applyAlignment="1">
      <alignment horizontal="center" vertical="center" wrapText="1"/>
    </xf>
    <xf numFmtId="185" fontId="59" fillId="48" borderId="0" xfId="0" applyNumberFormat="1" applyFont="1" applyFill="1" applyAlignment="1">
      <alignment vertical="center" wrapText="1"/>
    </xf>
    <xf numFmtId="186" fontId="60" fillId="48" borderId="0" xfId="0" applyNumberFormat="1" applyFont="1" applyFill="1" applyAlignment="1">
      <alignment vertical="center" wrapText="1"/>
    </xf>
    <xf numFmtId="186" fontId="61" fillId="48" borderId="0" xfId="0" applyNumberFormat="1" applyFont="1" applyFill="1" applyAlignment="1">
      <alignment vertical="center" wrapText="1"/>
    </xf>
    <xf numFmtId="186" fontId="62" fillId="48" borderId="0" xfId="0" applyNumberFormat="1" applyFont="1" applyFill="1" applyAlignment="1">
      <alignment vertical="center" wrapText="1"/>
    </xf>
    <xf numFmtId="0" fontId="62" fillId="48" borderId="0" xfId="0" applyFont="1" applyFill="1" applyAlignment="1">
      <alignment vertical="center" wrapText="1"/>
    </xf>
    <xf numFmtId="186" fontId="7" fillId="0" borderId="0" xfId="0" applyNumberFormat="1" applyFont="1"/>
    <xf numFmtId="187" fontId="0" fillId="0" borderId="0" xfId="0" applyNumberFormat="1"/>
    <xf numFmtId="184" fontId="59" fillId="48" borderId="0" xfId="0" applyNumberFormat="1" applyFont="1" applyFill="1" applyAlignment="1">
      <alignment vertical="center" wrapText="1"/>
    </xf>
    <xf numFmtId="0" fontId="61" fillId="52" borderId="0" xfId="0" applyFont="1" applyFill="1" applyAlignment="1">
      <alignment vertical="center" wrapText="1"/>
    </xf>
    <xf numFmtId="184" fontId="61" fillId="52" borderId="0" xfId="0" applyNumberFormat="1" applyFont="1" applyFill="1" applyAlignment="1">
      <alignment vertical="center" wrapText="1"/>
    </xf>
    <xf numFmtId="187" fontId="71" fillId="52" borderId="0" xfId="0" applyNumberFormat="1" applyFont="1" applyFill="1" applyAlignment="1">
      <alignment vertical="center" wrapText="1"/>
    </xf>
    <xf numFmtId="187" fontId="61" fillId="43" borderId="0" xfId="0" applyNumberFormat="1" applyFont="1" applyFill="1" applyAlignment="1">
      <alignment vertical="center" wrapText="1"/>
    </xf>
    <xf numFmtId="0" fontId="58" fillId="51" borderId="0" xfId="0" applyFont="1" applyFill="1" applyAlignment="1">
      <alignment horizontal="center"/>
    </xf>
    <xf numFmtId="0" fontId="58" fillId="51" borderId="0" xfId="0" applyFont="1" applyFill="1" applyAlignment="1">
      <alignment horizontal="center" vertical="center"/>
    </xf>
    <xf numFmtId="185" fontId="0" fillId="0" borderId="0" xfId="0" applyNumberFormat="1"/>
    <xf numFmtId="185" fontId="61" fillId="48" borderId="0" xfId="0" applyNumberFormat="1" applyFont="1" applyFill="1" applyAlignment="1">
      <alignment vertical="center" wrapText="1"/>
    </xf>
    <xf numFmtId="186" fontId="0" fillId="0" borderId="0" xfId="0" applyNumberFormat="1"/>
    <xf numFmtId="184" fontId="61" fillId="48" borderId="0" xfId="0" applyNumberFormat="1" applyFont="1" applyFill="1" applyAlignment="1">
      <alignment vertical="center" wrapText="1"/>
    </xf>
    <xf numFmtId="187" fontId="61" fillId="48" borderId="0" xfId="0" applyNumberFormat="1" applyFont="1" applyFill="1" applyAlignment="1">
      <alignment vertical="center" wrapText="1"/>
    </xf>
    <xf numFmtId="0" fontId="59" fillId="48" borderId="0" xfId="0" applyFont="1" applyFill="1" applyAlignment="1">
      <alignment vertical="center"/>
    </xf>
    <xf numFmtId="185" fontId="59" fillId="48" borderId="0" xfId="0" applyNumberFormat="1" applyFont="1" applyFill="1" applyAlignment="1">
      <alignment vertical="center"/>
    </xf>
    <xf numFmtId="188" fontId="72" fillId="50" borderId="0" xfId="0" applyNumberFormat="1" applyFont="1" applyFill="1" applyAlignment="1">
      <alignment horizontal="center" vertical="center"/>
    </xf>
    <xf numFmtId="189" fontId="0" fillId="0" borderId="0" xfId="0" applyNumberFormat="1"/>
    <xf numFmtId="190" fontId="61" fillId="48" borderId="0" xfId="0" applyNumberFormat="1" applyFont="1" applyFill="1" applyAlignment="1">
      <alignment vertical="center" wrapText="1"/>
    </xf>
    <xf numFmtId="0" fontId="66" fillId="49" borderId="0" xfId="0" applyFont="1" applyFill="1" applyAlignment="1">
      <alignment vertical="center"/>
    </xf>
    <xf numFmtId="0" fontId="75" fillId="48" borderId="0" xfId="0" applyFont="1" applyFill="1" applyAlignment="1">
      <alignment vertical="center" wrapText="1"/>
    </xf>
    <xf numFmtId="185" fontId="77" fillId="48" borderId="0" xfId="0" applyNumberFormat="1" applyFont="1" applyFill="1" applyAlignment="1">
      <alignment horizontal="center" vertical="center" wrapText="1"/>
    </xf>
    <xf numFmtId="0" fontId="78" fillId="48" borderId="0" xfId="0" applyFont="1" applyFill="1" applyAlignment="1">
      <alignment vertical="center" wrapText="1"/>
    </xf>
    <xf numFmtId="187" fontId="78" fillId="48" borderId="0" xfId="0" applyNumberFormat="1" applyFont="1" applyFill="1" applyAlignment="1">
      <alignment vertical="center" wrapText="1"/>
    </xf>
    <xf numFmtId="0" fontId="79" fillId="48" borderId="0" xfId="0" applyFont="1" applyFill="1" applyAlignment="1">
      <alignment vertical="center" wrapText="1"/>
    </xf>
    <xf numFmtId="0" fontId="58" fillId="54" borderId="0" xfId="0" applyFont="1" applyFill="1"/>
    <xf numFmtId="0" fontId="58" fillId="54" borderId="0" xfId="0" applyFont="1" applyFill="1" applyAlignment="1">
      <alignment horizontal="center" vertical="center" wrapText="1"/>
    </xf>
    <xf numFmtId="0" fontId="75" fillId="0" borderId="0" xfId="0" applyFont="1" applyAlignment="1">
      <alignment wrapText="1"/>
    </xf>
    <xf numFmtId="0" fontId="80" fillId="0" borderId="0" xfId="0" applyFont="1" applyAlignment="1">
      <alignment wrapText="1"/>
    </xf>
    <xf numFmtId="0" fontId="81" fillId="0" borderId="0" xfId="0" applyFont="1" applyAlignment="1">
      <alignment wrapText="1"/>
    </xf>
    <xf numFmtId="0" fontId="82" fillId="55" borderId="0" xfId="0" applyFont="1" applyFill="1" applyAlignment="1">
      <alignment wrapText="1"/>
    </xf>
    <xf numFmtId="185" fontId="80" fillId="0" borderId="0" xfId="0" applyNumberFormat="1" applyFont="1" applyAlignment="1">
      <alignment wrapText="1"/>
    </xf>
    <xf numFmtId="185" fontId="81" fillId="0" borderId="0" xfId="0" applyNumberFormat="1" applyFont="1" applyAlignment="1">
      <alignment wrapText="1"/>
    </xf>
    <xf numFmtId="184" fontId="80" fillId="0" borderId="0" xfId="0" applyNumberFormat="1" applyFont="1" applyAlignment="1">
      <alignment wrapText="1"/>
    </xf>
    <xf numFmtId="184" fontId="81" fillId="0" borderId="0" xfId="0" applyNumberFormat="1" applyFont="1" applyAlignment="1">
      <alignment wrapText="1"/>
    </xf>
    <xf numFmtId="186" fontId="80" fillId="0" borderId="0" xfId="0" applyNumberFormat="1" applyFont="1" applyAlignment="1">
      <alignment wrapText="1"/>
    </xf>
    <xf numFmtId="186" fontId="81" fillId="0" borderId="0" xfId="0" applyNumberFormat="1" applyFont="1" applyAlignment="1">
      <alignment wrapText="1"/>
    </xf>
    <xf numFmtId="0" fontId="77" fillId="56" borderId="0" xfId="0" applyFont="1" applyFill="1" applyAlignment="1">
      <alignment wrapText="1"/>
    </xf>
    <xf numFmtId="184" fontId="77" fillId="56" borderId="0" xfId="0" applyNumberFormat="1" applyFont="1" applyFill="1" applyAlignment="1">
      <alignment wrapText="1"/>
    </xf>
    <xf numFmtId="188" fontId="85" fillId="56" borderId="0" xfId="0" applyNumberFormat="1" applyFont="1" applyFill="1" applyAlignment="1">
      <alignment horizontal="right"/>
    </xf>
    <xf numFmtId="0" fontId="67" fillId="56" borderId="0" xfId="0" applyFont="1" applyFill="1"/>
    <xf numFmtId="0" fontId="77" fillId="54" borderId="0" xfId="0" applyFont="1" applyFill="1" applyAlignment="1">
      <alignment wrapText="1"/>
    </xf>
    <xf numFmtId="0" fontId="86" fillId="0" borderId="0" xfId="0" applyFont="1" applyAlignment="1">
      <alignment wrapText="1"/>
    </xf>
    <xf numFmtId="184" fontId="86" fillId="0" borderId="0" xfId="0" applyNumberFormat="1" applyFont="1" applyAlignment="1">
      <alignment wrapText="1"/>
    </xf>
    <xf numFmtId="184" fontId="75" fillId="0" borderId="0" xfId="0" applyNumberFormat="1" applyFont="1" applyAlignment="1">
      <alignment wrapText="1"/>
    </xf>
    <xf numFmtId="186" fontId="86" fillId="0" borderId="0" xfId="0" applyNumberFormat="1" applyFont="1" applyAlignment="1">
      <alignment wrapText="1"/>
    </xf>
    <xf numFmtId="185" fontId="86" fillId="0" borderId="0" xfId="0" applyNumberFormat="1" applyFont="1" applyAlignment="1">
      <alignment wrapText="1"/>
    </xf>
    <xf numFmtId="0" fontId="67" fillId="55" borderId="0" xfId="0" applyFont="1" applyFill="1"/>
    <xf numFmtId="191" fontId="67" fillId="55" borderId="0" xfId="0" applyNumberFormat="1" applyFont="1" applyFill="1"/>
    <xf numFmtId="3" fontId="69" fillId="0" borderId="0" xfId="0" applyNumberFormat="1" applyFont="1"/>
    <xf numFmtId="0" fontId="58" fillId="58" borderId="0" xfId="0" applyFont="1" applyFill="1" applyAlignment="1">
      <alignment horizontal="center" vertical="center" wrapText="1"/>
    </xf>
    <xf numFmtId="0" fontId="75" fillId="0" borderId="0" xfId="0" applyFont="1" applyAlignment="1">
      <alignment vertical="center" wrapText="1"/>
    </xf>
    <xf numFmtId="184" fontId="80" fillId="59" borderId="0" xfId="0" applyNumberFormat="1" applyFont="1" applyFill="1" applyAlignment="1">
      <alignment vertical="center" wrapText="1"/>
    </xf>
    <xf numFmtId="184" fontId="81" fillId="0" borderId="0" xfId="0" applyNumberFormat="1" applyFont="1" applyAlignment="1">
      <alignment vertical="center" wrapText="1"/>
    </xf>
    <xf numFmtId="0" fontId="77" fillId="60" borderId="0" xfId="0" applyFont="1" applyFill="1" applyAlignment="1">
      <alignment vertical="center" wrapText="1"/>
    </xf>
    <xf numFmtId="184" fontId="77" fillId="60" borderId="0" xfId="0" applyNumberFormat="1" applyFont="1" applyFill="1" applyAlignment="1">
      <alignment vertical="center" wrapText="1"/>
    </xf>
    <xf numFmtId="184" fontId="0" fillId="0" borderId="0" xfId="0" applyNumberFormat="1" applyAlignment="1">
      <alignment wrapText="1"/>
    </xf>
    <xf numFmtId="186" fontId="0" fillId="0" borderId="0" xfId="0" applyNumberFormat="1" applyAlignment="1">
      <alignment wrapText="1"/>
    </xf>
    <xf numFmtId="191" fontId="0" fillId="0" borderId="0" xfId="0" applyNumberFormat="1" applyAlignment="1">
      <alignment wrapText="1"/>
    </xf>
    <xf numFmtId="191" fontId="7" fillId="24" borderId="0" xfId="0" applyNumberFormat="1" applyFont="1" applyFill="1"/>
    <xf numFmtId="0" fontId="7" fillId="24" borderId="0" xfId="0" applyFont="1" applyFill="1" applyAlignment="1">
      <alignment wrapText="1"/>
    </xf>
    <xf numFmtId="1" fontId="80" fillId="0" borderId="0" xfId="0" applyNumberFormat="1" applyFont="1" applyAlignment="1">
      <alignment wrapText="1"/>
    </xf>
    <xf numFmtId="0" fontId="0" fillId="0" borderId="80" xfId="0" applyBorder="1"/>
    <xf numFmtId="0" fontId="0" fillId="0" borderId="81" xfId="0" applyBorder="1" applyAlignment="1">
      <alignment horizontal="center"/>
    </xf>
    <xf numFmtId="0" fontId="88" fillId="61" borderId="82" xfId="0" applyFont="1" applyFill="1" applyBorder="1"/>
    <xf numFmtId="0" fontId="88" fillId="61" borderId="83" xfId="0" applyFont="1" applyFill="1" applyBorder="1"/>
    <xf numFmtId="0" fontId="3" fillId="62" borderId="60" xfId="0" applyFont="1" applyFill="1" applyBorder="1" applyAlignment="1">
      <alignment horizontal="center" vertical="center" wrapText="1"/>
    </xf>
    <xf numFmtId="0" fontId="3" fillId="62" borderId="61" xfId="0" applyFont="1" applyFill="1" applyBorder="1" applyAlignment="1">
      <alignment horizontal="center" vertical="center" wrapText="1"/>
    </xf>
    <xf numFmtId="0" fontId="89" fillId="62" borderId="85" xfId="0" applyFont="1" applyFill="1" applyBorder="1" applyAlignment="1">
      <alignment horizontal="center" vertical="center" wrapText="1"/>
    </xf>
    <xf numFmtId="0" fontId="89" fillId="62" borderId="84" xfId="0" applyFont="1" applyFill="1" applyBorder="1" applyAlignment="1">
      <alignment horizontal="center" vertical="center" wrapText="1"/>
    </xf>
    <xf numFmtId="0" fontId="89" fillId="63" borderId="86" xfId="0" applyFont="1" applyFill="1" applyBorder="1"/>
    <xf numFmtId="0" fontId="89" fillId="63" borderId="86" xfId="0" applyFont="1" applyFill="1" applyBorder="1" applyAlignment="1">
      <alignment horizontal="left"/>
    </xf>
    <xf numFmtId="0" fontId="0" fillId="64" borderId="59" xfId="0" applyFill="1" applyBorder="1" applyAlignment="1">
      <alignment horizontal="left"/>
    </xf>
    <xf numFmtId="0" fontId="3" fillId="64" borderId="59" xfId="0" applyFont="1" applyFill="1" applyBorder="1"/>
    <xf numFmtId="0" fontId="3" fillId="64" borderId="62" xfId="0" applyFont="1" applyFill="1" applyBorder="1"/>
    <xf numFmtId="187" fontId="3" fillId="64" borderId="63" xfId="0" applyNumberFormat="1" applyFont="1" applyFill="1" applyBorder="1" applyAlignment="1">
      <alignment horizontal="right"/>
    </xf>
    <xf numFmtId="3" fontId="89" fillId="61" borderId="56" xfId="0" applyNumberFormat="1" applyFont="1" applyFill="1" applyBorder="1" applyAlignment="1">
      <alignment horizontal="center" wrapText="1"/>
    </xf>
    <xf numFmtId="3" fontId="44" fillId="0" borderId="59" xfId="0" applyNumberFormat="1" applyFont="1" applyBorder="1" applyAlignment="1">
      <alignment wrapText="1"/>
    </xf>
    <xf numFmtId="3" fontId="52" fillId="0" borderId="59" xfId="0" applyNumberFormat="1" applyFont="1" applyBorder="1" applyAlignment="1">
      <alignment horizontal="left" wrapText="1"/>
    </xf>
    <xf numFmtId="3" fontId="52" fillId="0" borderId="62" xfId="0" applyNumberFormat="1" applyFont="1" applyBorder="1" applyAlignment="1">
      <alignment horizontal="left" wrapText="1"/>
    </xf>
    <xf numFmtId="0" fontId="11" fillId="61" borderId="57" xfId="0" applyFont="1" applyFill="1" applyBorder="1"/>
    <xf numFmtId="0" fontId="11" fillId="61" borderId="58" xfId="0" applyFont="1" applyFill="1" applyBorder="1"/>
    <xf numFmtId="0" fontId="3" fillId="62" borderId="59" xfId="0" applyFont="1" applyFill="1" applyBorder="1" applyAlignment="1">
      <alignment horizontal="center" vertical="center" wrapText="1"/>
    </xf>
    <xf numFmtId="0" fontId="3" fillId="61" borderId="0" xfId="0" applyFont="1" applyFill="1"/>
    <xf numFmtId="0" fontId="11" fillId="11" borderId="56" xfId="0" applyFont="1" applyFill="1" applyBorder="1" applyAlignment="1">
      <alignment wrapText="1"/>
    </xf>
    <xf numFmtId="0" fontId="11" fillId="11" borderId="57" xfId="0" applyFont="1" applyFill="1" applyBorder="1" applyAlignment="1">
      <alignment wrapText="1"/>
    </xf>
    <xf numFmtId="0" fontId="11" fillId="11" borderId="58" xfId="0" applyFont="1" applyFill="1" applyBorder="1" applyAlignment="1">
      <alignment wrapText="1"/>
    </xf>
    <xf numFmtId="0" fontId="3" fillId="24" borderId="60" xfId="0" applyFont="1" applyFill="1" applyBorder="1" applyAlignment="1">
      <alignment horizontal="center" vertical="center" wrapText="1"/>
    </xf>
    <xf numFmtId="0" fontId="3" fillId="24" borderId="61" xfId="0" applyFont="1" applyFill="1" applyBorder="1" applyAlignment="1">
      <alignment horizontal="center" vertical="center" wrapText="1"/>
    </xf>
    <xf numFmtId="0" fontId="3" fillId="65" borderId="0" xfId="0" applyFont="1" applyFill="1"/>
    <xf numFmtId="0" fontId="3" fillId="62" borderId="0" xfId="0" applyFont="1" applyFill="1" applyAlignment="1">
      <alignment horizontal="center"/>
    </xf>
    <xf numFmtId="184" fontId="87" fillId="0" borderId="0" xfId="0" applyNumberFormat="1" applyFont="1" applyAlignment="1">
      <alignment wrapText="1"/>
    </xf>
    <xf numFmtId="184" fontId="89" fillId="63" borderId="87" xfId="0" applyNumberFormat="1" applyFont="1" applyFill="1" applyBorder="1" applyAlignment="1">
      <alignment horizontal="right"/>
    </xf>
    <xf numFmtId="184" fontId="13" fillId="0" borderId="60" xfId="0" applyNumberFormat="1" applyFont="1" applyBorder="1" applyAlignment="1">
      <alignment horizontal="right"/>
    </xf>
    <xf numFmtId="184" fontId="13" fillId="0" borderId="61" xfId="0" applyNumberFormat="1" applyFont="1" applyBorder="1" applyAlignment="1">
      <alignment horizontal="right"/>
    </xf>
    <xf numFmtId="184" fontId="13" fillId="7" borderId="60" xfId="0" applyNumberFormat="1" applyFont="1" applyFill="1" applyBorder="1" applyAlignment="1">
      <alignment horizontal="right"/>
    </xf>
    <xf numFmtId="184" fontId="13" fillId="64" borderId="60" xfId="0" applyNumberFormat="1" applyFont="1" applyFill="1" applyBorder="1" applyAlignment="1">
      <alignment horizontal="right"/>
    </xf>
    <xf numFmtId="184" fontId="3" fillId="64" borderId="60" xfId="0" applyNumberFormat="1" applyFont="1" applyFill="1" applyBorder="1" applyAlignment="1">
      <alignment horizontal="right"/>
    </xf>
    <xf numFmtId="184" fontId="3" fillId="0" borderId="60" xfId="0" applyNumberFormat="1" applyFont="1" applyBorder="1" applyAlignment="1">
      <alignment horizontal="center"/>
    </xf>
    <xf numFmtId="184" fontId="3" fillId="0" borderId="61" xfId="0" applyNumberFormat="1" applyFont="1" applyBorder="1" applyAlignment="1">
      <alignment horizontal="center"/>
    </xf>
    <xf numFmtId="184" fontId="3" fillId="0" borderId="63" xfId="0" applyNumberFormat="1" applyFont="1" applyBorder="1" applyAlignment="1">
      <alignment horizontal="center"/>
    </xf>
    <xf numFmtId="184" fontId="3" fillId="0" borderId="64" xfId="0" applyNumberFormat="1" applyFont="1" applyBorder="1" applyAlignment="1">
      <alignment horizontal="center"/>
    </xf>
    <xf numFmtId="184" fontId="89" fillId="61" borderId="57" xfId="0" applyNumberFormat="1" applyFont="1" applyFill="1" applyBorder="1" applyAlignment="1">
      <alignment horizontal="center" wrapText="1"/>
    </xf>
    <xf numFmtId="184" fontId="89" fillId="61" borderId="58" xfId="0" applyNumberFormat="1" applyFont="1" applyFill="1" applyBorder="1" applyAlignment="1">
      <alignment horizontal="center" wrapText="1"/>
    </xf>
    <xf numFmtId="184" fontId="44" fillId="0" borderId="60" xfId="0" applyNumberFormat="1" applyFont="1" applyBorder="1" applyAlignment="1">
      <alignment horizontal="right" wrapText="1"/>
    </xf>
    <xf numFmtId="184" fontId="44" fillId="0" borderId="61" xfId="0" applyNumberFormat="1" applyFont="1" applyBorder="1" applyAlignment="1">
      <alignment horizontal="right" wrapText="1"/>
    </xf>
    <xf numFmtId="184" fontId="45" fillId="0" borderId="60" xfId="0" applyNumberFormat="1" applyFont="1" applyBorder="1" applyAlignment="1">
      <alignment horizontal="right" wrapText="1"/>
    </xf>
    <xf numFmtId="184" fontId="45" fillId="0" borderId="61" xfId="0" applyNumberFormat="1" applyFont="1" applyBorder="1" applyAlignment="1">
      <alignment horizontal="right" wrapText="1"/>
    </xf>
    <xf numFmtId="184" fontId="45" fillId="0" borderId="63" xfId="0" applyNumberFormat="1" applyFont="1" applyBorder="1" applyAlignment="1">
      <alignment horizontal="right" wrapText="1"/>
    </xf>
    <xf numFmtId="184" fontId="45" fillId="0" borderId="64" xfId="0" applyNumberFormat="1" applyFont="1" applyBorder="1" applyAlignment="1">
      <alignment horizontal="right" wrapText="1"/>
    </xf>
    <xf numFmtId="166" fontId="3" fillId="64" borderId="60" xfId="0" applyNumberFormat="1" applyFont="1" applyFill="1" applyBorder="1" applyAlignment="1">
      <alignment horizontal="right"/>
    </xf>
    <xf numFmtId="172" fontId="87" fillId="0" borderId="0" xfId="0" applyNumberFormat="1" applyFont="1" applyAlignment="1">
      <alignment wrapText="1"/>
    </xf>
    <xf numFmtId="166" fontId="87" fillId="0" borderId="0" xfId="0" applyNumberFormat="1" applyFont="1" applyAlignment="1">
      <alignment wrapText="1"/>
    </xf>
    <xf numFmtId="191" fontId="0" fillId="0" borderId="0" xfId="0" applyNumberFormat="1"/>
    <xf numFmtId="185" fontId="91" fillId="0" borderId="0" xfId="0" applyNumberFormat="1" applyFont="1" applyAlignment="1">
      <alignment horizontal="center"/>
    </xf>
    <xf numFmtId="0" fontId="3" fillId="66" borderId="80" xfId="0" applyFont="1" applyFill="1" applyBorder="1" applyAlignment="1">
      <alignment horizontal="center" vertical="center"/>
    </xf>
    <xf numFmtId="0" fontId="92" fillId="61" borderId="56" xfId="0" applyFont="1" applyFill="1" applyBorder="1"/>
    <xf numFmtId="0" fontId="57" fillId="65" borderId="0" xfId="0" applyFont="1" applyFill="1" applyAlignment="1">
      <alignment horizontal="center"/>
    </xf>
    <xf numFmtId="10" fontId="69" fillId="0" borderId="0" xfId="0" applyNumberFormat="1" applyFont="1"/>
    <xf numFmtId="0" fontId="93" fillId="0" borderId="0" xfId="0" applyFont="1"/>
    <xf numFmtId="0" fontId="69" fillId="0" borderId="0" xfId="0" applyFont="1"/>
    <xf numFmtId="0" fontId="46" fillId="51" borderId="0" xfId="0" applyFont="1" applyFill="1" applyAlignment="1">
      <alignment horizontal="center" vertical="center" wrapText="1"/>
    </xf>
    <xf numFmtId="10" fontId="46" fillId="51" borderId="0" xfId="0" applyNumberFormat="1" applyFont="1" applyFill="1" applyAlignment="1">
      <alignment horizontal="center" vertical="center" wrapText="1"/>
    </xf>
    <xf numFmtId="185" fontId="58" fillId="51" borderId="0" xfId="0" applyNumberFormat="1" applyFont="1" applyFill="1" applyAlignment="1">
      <alignment horizontal="center" vertical="center" wrapText="1"/>
    </xf>
    <xf numFmtId="185" fontId="94" fillId="66" borderId="0" xfId="0" applyNumberFormat="1" applyFont="1" applyFill="1" applyAlignment="1">
      <alignment horizontal="center" vertical="center" wrapText="1"/>
    </xf>
    <xf numFmtId="0" fontId="94" fillId="66" borderId="0" xfId="0" applyFont="1" applyFill="1" applyAlignment="1">
      <alignment horizontal="center" vertical="center" wrapText="1"/>
    </xf>
    <xf numFmtId="186" fontId="94" fillId="66" borderId="0" xfId="0" applyNumberFormat="1" applyFont="1" applyFill="1" applyAlignment="1">
      <alignment horizontal="center" vertical="center" wrapText="1"/>
    </xf>
    <xf numFmtId="186" fontId="95" fillId="66" borderId="0" xfId="0" applyNumberFormat="1" applyFont="1" applyFill="1" applyAlignment="1">
      <alignment horizontal="center" vertical="center" wrapText="1"/>
    </xf>
    <xf numFmtId="0" fontId="95" fillId="66" borderId="0" xfId="0" applyFont="1" applyFill="1" applyAlignment="1">
      <alignment horizontal="center" vertical="center" wrapText="1"/>
    </xf>
    <xf numFmtId="188" fontId="59" fillId="48" borderId="0" xfId="0" applyNumberFormat="1" applyFont="1" applyFill="1" applyAlignment="1">
      <alignment vertical="center" wrapText="1"/>
    </xf>
    <xf numFmtId="10" fontId="60" fillId="48" borderId="0" xfId="0" applyNumberFormat="1" applyFont="1" applyFill="1" applyAlignment="1">
      <alignment vertical="center" wrapText="1"/>
    </xf>
    <xf numFmtId="10" fontId="61" fillId="48" borderId="0" xfId="0" applyNumberFormat="1" applyFont="1" applyFill="1" applyAlignment="1">
      <alignment vertical="center" wrapText="1"/>
    </xf>
    <xf numFmtId="185" fontId="62" fillId="48" borderId="0" xfId="0" applyNumberFormat="1" applyFont="1" applyFill="1" applyAlignment="1">
      <alignment vertical="center" wrapText="1"/>
    </xf>
    <xf numFmtId="10" fontId="97" fillId="43" borderId="0" xfId="0" applyNumberFormat="1" applyFont="1" applyFill="1" applyAlignment="1">
      <alignment vertical="center" wrapText="1"/>
    </xf>
    <xf numFmtId="10" fontId="98" fillId="43" borderId="0" xfId="0" applyNumberFormat="1" applyFont="1" applyFill="1" applyAlignment="1">
      <alignment vertical="center" wrapText="1"/>
    </xf>
    <xf numFmtId="166" fontId="69" fillId="0" borderId="0" xfId="0" applyNumberFormat="1" applyFont="1"/>
    <xf numFmtId="166" fontId="96" fillId="0" borderId="0" xfId="0" applyNumberFormat="1" applyFont="1"/>
    <xf numFmtId="188" fontId="0" fillId="7" borderId="0" xfId="0" applyNumberFormat="1" applyFill="1"/>
    <xf numFmtId="0" fontId="89" fillId="68" borderId="0" xfId="0" applyFont="1" applyFill="1"/>
    <xf numFmtId="10" fontId="0" fillId="0" borderId="0" xfId="0" applyNumberFormat="1"/>
    <xf numFmtId="10" fontId="0" fillId="0" borderId="54" xfId="0" applyNumberFormat="1" applyBorder="1"/>
    <xf numFmtId="185" fontId="0" fillId="7" borderId="0" xfId="0" applyNumberFormat="1" applyFill="1"/>
    <xf numFmtId="192" fontId="0" fillId="0" borderId="0" xfId="0" applyNumberFormat="1"/>
    <xf numFmtId="169" fontId="70" fillId="0" borderId="0" xfId="0" applyNumberFormat="1" applyFont="1"/>
    <xf numFmtId="185" fontId="37" fillId="3" borderId="0" xfId="0" applyNumberFormat="1" applyFont="1" applyFill="1" applyAlignment="1">
      <alignment horizontal="center" vertical="top" wrapText="1"/>
    </xf>
    <xf numFmtId="185" fontId="36" fillId="0" borderId="0" xfId="0" applyNumberFormat="1" applyFont="1" applyAlignment="1">
      <alignment horizontal="center" vertical="top" wrapText="1"/>
    </xf>
    <xf numFmtId="185" fontId="37" fillId="0" borderId="0" xfId="0" applyNumberFormat="1" applyFont="1" applyAlignment="1">
      <alignment horizontal="center" vertical="top" wrapText="1"/>
    </xf>
    <xf numFmtId="166" fontId="36" fillId="0" borderId="0" xfId="0" applyNumberFormat="1" applyFont="1" applyAlignment="1">
      <alignment horizontal="center" vertical="top" wrapText="1"/>
    </xf>
    <xf numFmtId="169" fontId="36" fillId="0" borderId="0" xfId="0" applyNumberFormat="1" applyFont="1" applyAlignment="1">
      <alignment horizontal="center" vertical="top" wrapText="1"/>
    </xf>
    <xf numFmtId="169" fontId="37" fillId="0" borderId="0" xfId="0" applyNumberFormat="1" applyFont="1" applyAlignment="1">
      <alignment horizontal="center" vertical="top" wrapText="1"/>
    </xf>
    <xf numFmtId="169" fontId="48" fillId="0" borderId="0" xfId="0" applyNumberFormat="1" applyFont="1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188" fontId="27" fillId="20" borderId="38" xfId="0" applyNumberFormat="1" applyFont="1" applyFill="1" applyBorder="1" applyAlignment="1">
      <alignment vertical="top" wrapText="1"/>
    </xf>
    <xf numFmtId="3" fontId="28" fillId="22" borderId="39" xfId="0" applyNumberFormat="1" applyFont="1" applyFill="1" applyBorder="1" applyAlignment="1">
      <alignment horizontal="center" vertical="top" wrapText="1"/>
    </xf>
    <xf numFmtId="3" fontId="28" fillId="22" borderId="40" xfId="0" applyNumberFormat="1" applyFont="1" applyFill="1" applyBorder="1" applyAlignment="1">
      <alignment horizontal="center" vertical="top" wrapText="1"/>
    </xf>
    <xf numFmtId="3" fontId="28" fillId="22" borderId="41" xfId="0" applyNumberFormat="1" applyFont="1" applyFill="1" applyBorder="1" applyAlignment="1">
      <alignment horizontal="center" vertical="top" wrapText="1"/>
    </xf>
    <xf numFmtId="9" fontId="28" fillId="22" borderId="41" xfId="0" applyNumberFormat="1" applyFont="1" applyFill="1" applyBorder="1" applyAlignment="1">
      <alignment horizontal="center" vertical="top" wrapText="1"/>
    </xf>
    <xf numFmtId="3" fontId="28" fillId="22" borderId="42" xfId="0" applyNumberFormat="1" applyFont="1" applyFill="1" applyBorder="1" applyAlignment="1">
      <alignment horizontal="center" vertical="top" wrapText="1"/>
    </xf>
    <xf numFmtId="4" fontId="28" fillId="22" borderId="41" xfId="0" applyNumberFormat="1" applyFont="1" applyFill="1" applyBorder="1" applyAlignment="1">
      <alignment horizontal="center" vertical="top" wrapText="1"/>
    </xf>
    <xf numFmtId="3" fontId="28" fillId="23" borderId="38" xfId="0" applyNumberFormat="1" applyFont="1" applyFill="1" applyBorder="1" applyAlignment="1">
      <alignment horizontal="center" vertical="top" wrapText="1"/>
    </xf>
    <xf numFmtId="3" fontId="29" fillId="23" borderId="43" xfId="0" applyNumberFormat="1" applyFont="1" applyFill="1" applyBorder="1" applyAlignment="1">
      <alignment horizontal="center" vertical="top" wrapText="1"/>
    </xf>
    <xf numFmtId="3" fontId="29" fillId="23" borderId="44" xfId="0" applyNumberFormat="1" applyFont="1" applyFill="1" applyBorder="1" applyAlignment="1">
      <alignment horizontal="center" vertical="top" wrapText="1"/>
    </xf>
    <xf numFmtId="166" fontId="29" fillId="23" borderId="44" xfId="0" applyNumberFormat="1" applyFont="1" applyFill="1" applyBorder="1" applyAlignment="1">
      <alignment horizontal="center" vertical="top" wrapText="1"/>
    </xf>
    <xf numFmtId="3" fontId="29" fillId="23" borderId="45" xfId="0" applyNumberFormat="1" applyFont="1" applyFill="1" applyBorder="1" applyAlignment="1">
      <alignment horizontal="center" vertical="top" wrapText="1"/>
    </xf>
    <xf numFmtId="3" fontId="29" fillId="23" borderId="46" xfId="0" applyNumberFormat="1" applyFont="1" applyFill="1" applyBorder="1" applyAlignment="1">
      <alignment horizontal="center" vertical="top" wrapText="1"/>
    </xf>
    <xf numFmtId="169" fontId="29" fillId="23" borderId="43" xfId="0" applyNumberFormat="1" applyFont="1" applyFill="1" applyBorder="1" applyAlignment="1">
      <alignment horizontal="center" vertical="top" wrapText="1"/>
    </xf>
    <xf numFmtId="169" fontId="29" fillId="23" borderId="44" xfId="0" applyNumberFormat="1" applyFont="1" applyFill="1" applyBorder="1" applyAlignment="1">
      <alignment horizontal="center" vertical="top" wrapText="1"/>
    </xf>
    <xf numFmtId="3" fontId="29" fillId="23" borderId="47" xfId="0" applyNumberFormat="1" applyFont="1" applyFill="1" applyBorder="1" applyAlignment="1">
      <alignment horizontal="center" vertical="top" wrapText="1"/>
    </xf>
    <xf numFmtId="3" fontId="29" fillId="0" borderId="43" xfId="0" applyNumberFormat="1" applyFont="1" applyBorder="1" applyAlignment="1">
      <alignment horizontal="center" vertical="top" wrapText="1"/>
    </xf>
    <xf numFmtId="3" fontId="29" fillId="0" borderId="44" xfId="0" applyNumberFormat="1" applyFont="1" applyBorder="1" applyAlignment="1">
      <alignment horizontal="center" vertical="top" wrapText="1"/>
    </xf>
    <xf numFmtId="166" fontId="29" fillId="0" borderId="44" xfId="0" applyNumberFormat="1" applyFont="1" applyBorder="1" applyAlignment="1">
      <alignment horizontal="center" vertical="top" wrapText="1"/>
    </xf>
    <xf numFmtId="3" fontId="29" fillId="0" borderId="45" xfId="0" applyNumberFormat="1" applyFont="1" applyBorder="1" applyAlignment="1">
      <alignment horizontal="center" vertical="top" wrapText="1"/>
    </xf>
    <xf numFmtId="169" fontId="29" fillId="0" borderId="43" xfId="0" applyNumberFormat="1" applyFont="1" applyBorder="1" applyAlignment="1">
      <alignment horizontal="center" vertical="top" wrapText="1"/>
    </xf>
    <xf numFmtId="169" fontId="29" fillId="0" borderId="44" xfId="0" applyNumberFormat="1" applyFont="1" applyBorder="1" applyAlignment="1">
      <alignment horizontal="center" vertical="top" wrapText="1"/>
    </xf>
    <xf numFmtId="3" fontId="29" fillId="0" borderId="47" xfId="0" applyNumberFormat="1" applyFont="1" applyBorder="1" applyAlignment="1">
      <alignment horizontal="center" vertical="top" wrapText="1"/>
    </xf>
    <xf numFmtId="166" fontId="29" fillId="23" borderId="44" xfId="0" applyNumberFormat="1" applyFont="1" applyFill="1" applyBorder="1" applyAlignment="1">
      <alignment horizontal="center" vertical="center" wrapText="1"/>
    </xf>
    <xf numFmtId="3" fontId="28" fillId="0" borderId="44" xfId="0" applyNumberFormat="1" applyFont="1" applyBorder="1" applyAlignment="1">
      <alignment horizontal="center" vertical="top" wrapText="1"/>
    </xf>
    <xf numFmtId="166" fontId="28" fillId="0" borderId="44" xfId="0" applyNumberFormat="1" applyFont="1" applyBorder="1" applyAlignment="1">
      <alignment horizontal="center" vertical="top" wrapText="1"/>
    </xf>
    <xf numFmtId="3" fontId="28" fillId="0" borderId="45" xfId="0" applyNumberFormat="1" applyFont="1" applyBorder="1" applyAlignment="1">
      <alignment horizontal="center" vertical="top" wrapText="1"/>
    </xf>
    <xf numFmtId="166" fontId="28" fillId="22" borderId="41" xfId="0" applyNumberFormat="1" applyFont="1" applyFill="1" applyBorder="1" applyAlignment="1">
      <alignment horizontal="center" vertical="top" wrapText="1"/>
    </xf>
    <xf numFmtId="166" fontId="29" fillId="23" borderId="47" xfId="0" applyNumberFormat="1" applyFont="1" applyFill="1" applyBorder="1" applyAlignment="1">
      <alignment horizontal="center" vertical="top" wrapText="1"/>
    </xf>
    <xf numFmtId="169" fontId="28" fillId="22" borderId="40" xfId="0" applyNumberFormat="1" applyFont="1" applyFill="1" applyBorder="1" applyAlignment="1">
      <alignment horizontal="center" vertical="top" wrapText="1"/>
    </xf>
    <xf numFmtId="169" fontId="28" fillId="22" borderId="41" xfId="0" applyNumberFormat="1" applyFont="1" applyFill="1" applyBorder="1" applyAlignment="1">
      <alignment horizontal="center" vertical="top" wrapText="1"/>
    </xf>
    <xf numFmtId="0" fontId="100" fillId="0" borderId="0" xfId="0" applyFont="1"/>
    <xf numFmtId="44" fontId="0" fillId="0" borderId="0" xfId="21" applyFont="1"/>
    <xf numFmtId="169" fontId="100" fillId="0" borderId="0" xfId="0" applyNumberFormat="1" applyFont="1"/>
    <xf numFmtId="0" fontId="64" fillId="42" borderId="0" xfId="0" applyFont="1" applyFill="1" applyAlignment="1">
      <alignment horizontal="center" vertical="center"/>
    </xf>
    <xf numFmtId="184" fontId="65" fillId="43" borderId="0" xfId="0" applyNumberFormat="1" applyFont="1" applyFill="1" applyAlignment="1">
      <alignment horizontal="center" vertical="center"/>
    </xf>
    <xf numFmtId="0" fontId="63" fillId="39" borderId="0" xfId="0" applyFont="1" applyFill="1" applyAlignment="1">
      <alignment horizontal="left" vertical="center"/>
    </xf>
    <xf numFmtId="0" fontId="56" fillId="40" borderId="0" xfId="0" applyFont="1" applyFill="1"/>
    <xf numFmtId="0" fontId="56" fillId="40" borderId="0" xfId="0" applyFont="1" applyFill="1" applyAlignment="1">
      <alignment horizontal="right"/>
    </xf>
    <xf numFmtId="0" fontId="56" fillId="40" borderId="0" xfId="0" applyFont="1" applyFill="1" applyAlignment="1">
      <alignment horizontal="center"/>
    </xf>
    <xf numFmtId="186" fontId="65" fillId="43" borderId="0" xfId="0" applyNumberFormat="1" applyFont="1" applyFill="1" applyAlignment="1">
      <alignment horizontal="center" vertical="center"/>
    </xf>
    <xf numFmtId="187" fontId="65" fillId="43" borderId="0" xfId="0" applyNumberFormat="1" applyFont="1" applyFill="1" applyAlignment="1">
      <alignment horizontal="center" vertical="center"/>
    </xf>
    <xf numFmtId="0" fontId="66" fillId="39" borderId="0" xfId="0" applyFont="1" applyFill="1" applyAlignment="1">
      <alignment vertical="center"/>
    </xf>
    <xf numFmtId="0" fontId="0" fillId="43" borderId="0" xfId="0" applyFill="1" applyAlignment="1">
      <alignment vertical="center"/>
    </xf>
    <xf numFmtId="184" fontId="67" fillId="43" borderId="0" xfId="0" applyNumberFormat="1" applyFont="1" applyFill="1" applyAlignment="1">
      <alignment vertical="center"/>
    </xf>
    <xf numFmtId="0" fontId="0" fillId="44" borderId="0" xfId="0" applyFill="1" applyAlignment="1">
      <alignment vertical="center"/>
    </xf>
    <xf numFmtId="184" fontId="67" fillId="44" borderId="0" xfId="0" applyNumberFormat="1" applyFont="1" applyFill="1" applyAlignment="1">
      <alignment vertical="center"/>
    </xf>
    <xf numFmtId="0" fontId="1" fillId="43" borderId="0" xfId="0" applyFont="1" applyFill="1" applyAlignment="1">
      <alignment vertical="center"/>
    </xf>
    <xf numFmtId="0" fontId="1" fillId="44" borderId="0" xfId="0" applyFont="1" applyFill="1" applyAlignment="1">
      <alignment vertical="center"/>
    </xf>
    <xf numFmtId="169" fontId="67" fillId="43" borderId="0" xfId="0" applyNumberFormat="1" applyFont="1" applyFill="1" applyAlignment="1">
      <alignment vertical="center"/>
    </xf>
    <xf numFmtId="166" fontId="67" fillId="44" borderId="0" xfId="0" applyNumberFormat="1" applyFont="1" applyFill="1" applyAlignment="1">
      <alignment vertical="center"/>
    </xf>
    <xf numFmtId="0" fontId="73" fillId="49" borderId="0" xfId="0" applyFont="1" applyFill="1" applyAlignment="1">
      <alignment vertical="center" wrapText="1"/>
    </xf>
    <xf numFmtId="0" fontId="73" fillId="51" borderId="0" xfId="0" applyFont="1" applyFill="1" applyAlignment="1">
      <alignment horizontal="center" vertical="center" wrapText="1"/>
    </xf>
    <xf numFmtId="0" fontId="68" fillId="40" borderId="0" xfId="0" applyFont="1" applyFill="1" applyAlignment="1">
      <alignment vertical="center" wrapText="1"/>
    </xf>
    <xf numFmtId="0" fontId="74" fillId="48" borderId="0" xfId="0" applyFont="1" applyFill="1" applyAlignment="1">
      <alignment vertical="center" wrapText="1"/>
    </xf>
    <xf numFmtId="186" fontId="76" fillId="48" borderId="0" xfId="0" applyNumberFormat="1" applyFont="1" applyFill="1" applyAlignment="1">
      <alignment vertical="center" wrapText="1"/>
    </xf>
    <xf numFmtId="185" fontId="76" fillId="48" borderId="0" xfId="0" applyNumberFormat="1" applyFont="1" applyFill="1" applyAlignment="1">
      <alignment horizontal="center" vertical="center" wrapText="1"/>
    </xf>
    <xf numFmtId="0" fontId="75" fillId="48" borderId="0" xfId="0" applyFont="1" applyFill="1" applyAlignment="1">
      <alignment vertical="center" wrapText="1"/>
    </xf>
    <xf numFmtId="186" fontId="77" fillId="48" borderId="0" xfId="0" applyNumberFormat="1" applyFont="1" applyFill="1" applyAlignment="1">
      <alignment vertical="center" wrapText="1"/>
    </xf>
    <xf numFmtId="184" fontId="77" fillId="48" borderId="0" xfId="0" applyNumberFormat="1" applyFont="1" applyFill="1" applyAlignment="1">
      <alignment vertical="center" wrapText="1"/>
    </xf>
    <xf numFmtId="187" fontId="77" fillId="48" borderId="0" xfId="0" applyNumberFormat="1" applyFont="1" applyFill="1" applyAlignment="1">
      <alignment vertical="center" wrapText="1"/>
    </xf>
    <xf numFmtId="190" fontId="77" fillId="48" borderId="0" xfId="0" applyNumberFormat="1" applyFont="1" applyFill="1" applyAlignment="1">
      <alignment horizontal="center" vertical="center" wrapText="1"/>
    </xf>
    <xf numFmtId="185" fontId="77" fillId="48" borderId="0" xfId="0" applyNumberFormat="1" applyFont="1" applyFill="1" applyAlignment="1">
      <alignment horizontal="center" vertical="center" wrapText="1"/>
    </xf>
    <xf numFmtId="0" fontId="68" fillId="52" borderId="0" xfId="0" applyFont="1" applyFill="1" applyAlignment="1">
      <alignment vertical="center" wrapText="1"/>
    </xf>
    <xf numFmtId="0" fontId="55" fillId="39" borderId="0" xfId="0" applyFont="1" applyFill="1" applyAlignment="1">
      <alignment horizontal="left" vertical="center"/>
    </xf>
    <xf numFmtId="0" fontId="58" fillId="49" borderId="0" xfId="0" applyFont="1" applyFill="1" applyAlignment="1">
      <alignment vertical="center"/>
    </xf>
    <xf numFmtId="0" fontId="58" fillId="53" borderId="0" xfId="0" applyFont="1" applyFill="1"/>
    <xf numFmtId="0" fontId="58" fillId="57" borderId="0" xfId="0" applyFont="1" applyFill="1"/>
    <xf numFmtId="0" fontId="3" fillId="24" borderId="65" xfId="0" applyFont="1" applyFill="1" applyBorder="1" applyAlignment="1">
      <alignment horizontal="center" vertical="center" wrapText="1"/>
    </xf>
    <xf numFmtId="0" fontId="3" fillId="24" borderId="66" xfId="0" applyFont="1" applyFill="1" applyBorder="1" applyAlignment="1">
      <alignment horizontal="center" vertical="center" wrapText="1"/>
    </xf>
    <xf numFmtId="0" fontId="3" fillId="24" borderId="67" xfId="0" applyFont="1" applyFill="1" applyBorder="1" applyAlignment="1">
      <alignment horizontal="center" vertical="center" wrapText="1"/>
    </xf>
    <xf numFmtId="0" fontId="3" fillId="24" borderId="59" xfId="0" applyFont="1" applyFill="1" applyBorder="1" applyAlignment="1">
      <alignment horizontal="center" vertical="center" wrapText="1"/>
    </xf>
    <xf numFmtId="0" fontId="58" fillId="53" borderId="0" xfId="0" applyFont="1" applyFill="1" applyAlignment="1">
      <alignment wrapText="1"/>
    </xf>
    <xf numFmtId="172" fontId="90" fillId="53" borderId="0" xfId="0" applyNumberFormat="1" applyFont="1" applyFill="1" applyAlignment="1">
      <alignment wrapText="1"/>
    </xf>
    <xf numFmtId="0" fontId="55" fillId="49" borderId="0" xfId="0" applyFont="1" applyFill="1" applyAlignment="1">
      <alignment vertical="center"/>
    </xf>
    <xf numFmtId="0" fontId="55" fillId="46" borderId="0" xfId="0" applyFont="1" applyFill="1" applyAlignment="1">
      <alignment horizontal="left" vertical="center"/>
    </xf>
    <xf numFmtId="0" fontId="58" fillId="51" borderId="0" xfId="0" applyFont="1" applyFill="1" applyAlignment="1">
      <alignment vertical="center"/>
    </xf>
    <xf numFmtId="0" fontId="58" fillId="67" borderId="0" xfId="0" applyFont="1" applyFill="1" applyAlignment="1">
      <alignment horizontal="left"/>
    </xf>
    <xf numFmtId="1" fontId="24" fillId="20" borderId="27" xfId="5" applyNumberFormat="1" applyFont="1" applyFill="1" applyBorder="1" applyAlignment="1">
      <alignment horizontal="center" vertical="top" wrapText="1"/>
    </xf>
    <xf numFmtId="1" fontId="24" fillId="20" borderId="28" xfId="5" applyNumberFormat="1" applyFont="1" applyFill="1" applyBorder="1" applyAlignment="1">
      <alignment horizontal="center" vertical="top" wrapText="1"/>
    </xf>
    <xf numFmtId="1" fontId="24" fillId="20" borderId="29" xfId="5" applyNumberFormat="1" applyFont="1" applyFill="1" applyBorder="1" applyAlignment="1">
      <alignment horizontal="center" vertical="top" wrapText="1"/>
    </xf>
    <xf numFmtId="0" fontId="99" fillId="67" borderId="0" xfId="0" applyFont="1" applyFill="1" applyAlignment="1">
      <alignment vertical="top" wrapText="1"/>
    </xf>
    <xf numFmtId="0" fontId="99" fillId="67" borderId="0" xfId="0" applyFont="1" applyFill="1" applyAlignment="1">
      <alignment horizontal="center" vertical="top" wrapText="1"/>
    </xf>
    <xf numFmtId="4" fontId="99" fillId="67" borderId="0" xfId="0" applyNumberFormat="1" applyFont="1" applyFill="1" applyAlignment="1">
      <alignment horizontal="center" vertical="top" wrapText="1"/>
    </xf>
    <xf numFmtId="3" fontId="23" fillId="20" borderId="27" xfId="5" applyNumberFormat="1" applyFont="1" applyFill="1" applyBorder="1" applyAlignment="1">
      <alignment horizontal="center" vertical="top" wrapText="1"/>
    </xf>
    <xf numFmtId="3" fontId="23" fillId="20" borderId="28" xfId="5" applyNumberFormat="1" applyFont="1" applyFill="1" applyBorder="1" applyAlignment="1">
      <alignment horizontal="center" vertical="top" wrapText="1"/>
    </xf>
    <xf numFmtId="3" fontId="23" fillId="20" borderId="29" xfId="5" applyNumberFormat="1" applyFont="1" applyFill="1" applyBorder="1" applyAlignment="1">
      <alignment horizontal="center" vertical="top" wrapText="1"/>
    </xf>
    <xf numFmtId="0" fontId="1" fillId="20" borderId="26" xfId="5" applyFill="1" applyBorder="1" applyAlignment="1">
      <alignment vertical="top" wrapText="1"/>
    </xf>
    <xf numFmtId="0" fontId="1" fillId="20" borderId="30" xfId="5" applyFill="1" applyBorder="1" applyAlignment="1">
      <alignment vertical="top" wrapText="1"/>
    </xf>
    <xf numFmtId="3" fontId="23" fillId="68" borderId="26" xfId="0" applyNumberFormat="1" applyFont="1" applyFill="1" applyBorder="1" applyAlignment="1">
      <alignment horizontal="center"/>
    </xf>
    <xf numFmtId="3" fontId="23" fillId="20" borderId="30" xfId="8" applyNumberFormat="1" applyFont="1" applyFill="1" applyBorder="1" applyAlignment="1">
      <alignment horizontal="center"/>
    </xf>
    <xf numFmtId="3" fontId="23" fillId="68" borderId="27" xfId="0" applyNumberFormat="1" applyFont="1" applyFill="1" applyBorder="1" applyAlignment="1">
      <alignment horizontal="center" vertical="top" wrapText="1"/>
    </xf>
    <xf numFmtId="3" fontId="23" fillId="68" borderId="28" xfId="0" applyNumberFormat="1" applyFont="1" applyFill="1" applyBorder="1" applyAlignment="1">
      <alignment horizontal="center" vertical="top" wrapText="1"/>
    </xf>
    <xf numFmtId="3" fontId="23" fillId="68" borderId="29" xfId="0" applyNumberFormat="1" applyFont="1" applyFill="1" applyBorder="1" applyAlignment="1">
      <alignment horizontal="center" vertical="top" wrapText="1"/>
    </xf>
    <xf numFmtId="3" fontId="23" fillId="69" borderId="27" xfId="0" applyNumberFormat="1" applyFont="1" applyFill="1" applyBorder="1" applyAlignment="1">
      <alignment horizontal="center" vertical="top" wrapText="1"/>
    </xf>
    <xf numFmtId="3" fontId="23" fillId="69" borderId="28" xfId="0" applyNumberFormat="1" applyFont="1" applyFill="1" applyBorder="1" applyAlignment="1">
      <alignment horizontal="center" vertical="top" wrapText="1"/>
    </xf>
    <xf numFmtId="3" fontId="23" fillId="69" borderId="29" xfId="0" applyNumberFormat="1" applyFont="1" applyFill="1" applyBorder="1" applyAlignment="1">
      <alignment horizontal="center" vertical="top" wrapText="1"/>
    </xf>
    <xf numFmtId="3" fontId="23" fillId="20" borderId="26" xfId="5" applyNumberFormat="1" applyFont="1" applyFill="1" applyBorder="1" applyAlignment="1">
      <alignment horizontal="center" vertical="top" wrapText="1"/>
    </xf>
    <xf numFmtId="3" fontId="23" fillId="20" borderId="37" xfId="5" applyNumberFormat="1" applyFont="1" applyFill="1" applyBorder="1" applyAlignment="1">
      <alignment horizontal="center" vertical="top" wrapText="1"/>
    </xf>
    <xf numFmtId="0" fontId="83" fillId="53" borderId="0" xfId="0" applyFont="1" applyFill="1"/>
    <xf numFmtId="0" fontId="84" fillId="56" borderId="0" xfId="0" applyFont="1" applyFill="1" applyAlignment="1">
      <alignment wrapText="1"/>
    </xf>
    <xf numFmtId="0" fontId="77" fillId="54" borderId="0" xfId="0" applyFont="1" applyFill="1" applyAlignment="1">
      <alignment wrapText="1"/>
    </xf>
    <xf numFmtId="3" fontId="7" fillId="0" borderId="0" xfId="0" applyNumberFormat="1" applyFont="1" applyBorder="1"/>
    <xf numFmtId="0" fontId="101" fillId="70" borderId="0" xfId="0" applyFont="1" applyFill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0" xfId="0" applyFont="1" applyAlignment="1">
      <alignment horizontal="left" vertical="center"/>
    </xf>
    <xf numFmtId="0" fontId="103" fillId="0" borderId="0" xfId="0" applyFont="1" applyAlignment="1">
      <alignment horizontal="center" vertical="center"/>
    </xf>
    <xf numFmtId="0" fontId="102" fillId="71" borderId="0" xfId="0" applyFont="1" applyFill="1" applyAlignment="1">
      <alignment horizontal="center" vertical="center"/>
    </xf>
    <xf numFmtId="0" fontId="104" fillId="71" borderId="0" xfId="0" applyFont="1" applyFill="1" applyAlignment="1">
      <alignment horizontal="left" vertical="center"/>
    </xf>
    <xf numFmtId="0" fontId="103" fillId="71" borderId="0" xfId="0" applyFont="1" applyFill="1" applyAlignment="1">
      <alignment horizontal="center" vertical="center"/>
    </xf>
    <xf numFmtId="44" fontId="54" fillId="0" borderId="0" xfId="21" applyFont="1" applyAlignment="1">
      <alignment horizontal="center" vertical="center"/>
    </xf>
    <xf numFmtId="0" fontId="105" fillId="0" borderId="0" xfId="0" applyFont="1"/>
  </cellXfs>
  <cellStyles count="22">
    <cellStyle name="tep_1" xfId="15" xr:uid="{00000000-0005-0000-0000-000000000000}"/>
    <cellStyle name="Денежный" xfId="21" xr:uid="{00000000-0005-0000-0000-000001000000}"/>
    <cellStyle name="Обычный" xfId="0" builtinId="0"/>
    <cellStyle name="Обычный 15" xfId="18" xr:uid="{00000000-0005-0000-0000-000003000000}"/>
    <cellStyle name="Обычный 16" xfId="17" xr:uid="{00000000-0005-0000-0000-000004000000}"/>
    <cellStyle name="Обычный 2" xfId="3" xr:uid="{00000000-0005-0000-0000-000005000000}"/>
    <cellStyle name="Обычный 2 11" xfId="20" xr:uid="{00000000-0005-0000-0000-000006000000}"/>
    <cellStyle name="Обычный 2 3 2" xfId="19" xr:uid="{00000000-0005-0000-0000-000007000000}"/>
    <cellStyle name="Обычный 2 4 2 2 2 3 2" xfId="6" xr:uid="{00000000-0005-0000-0000-000008000000}"/>
    <cellStyle name="Обычный 2 4 3 33 2 3" xfId="4" xr:uid="{00000000-0005-0000-0000-000009000000}"/>
    <cellStyle name="Обычный 2 4 3 33 2 3 2" xfId="5" xr:uid="{00000000-0005-0000-0000-00000A000000}"/>
    <cellStyle name="Обычный 2 4 3 33 2 4" xfId="8" xr:uid="{00000000-0005-0000-0000-00000B000000}"/>
    <cellStyle name="Обычный 22 2 2 2" xfId="12" xr:uid="{00000000-0005-0000-0000-00000C000000}"/>
    <cellStyle name="Обычный 22 2 2 2 3" xfId="9" xr:uid="{00000000-0005-0000-0000-00000D000000}"/>
    <cellStyle name="Процентный" xfId="2" xr:uid="{00000000-0005-0000-0000-00000E000000}"/>
    <cellStyle name="Процентный 2 14" xfId="13" xr:uid="{00000000-0005-0000-0000-00000F000000}"/>
    <cellStyle name="Процентный 2 14 3" xfId="11" xr:uid="{00000000-0005-0000-0000-000010000000}"/>
    <cellStyle name="Процентный 3 8" xfId="14" xr:uid="{00000000-0005-0000-0000-000011000000}"/>
    <cellStyle name="Процентный 3 8 3" xfId="10" xr:uid="{00000000-0005-0000-0000-000012000000}"/>
    <cellStyle name="Финансовый" xfId="1" xr:uid="{00000000-0005-0000-0000-000013000000}"/>
    <cellStyle name="Финансовый 2 6 3" xfId="7" xr:uid="{00000000-0005-0000-0000-000014000000}"/>
    <cellStyle name="Финансовый 8" xfId="16" xr:uid="{00000000-0005-0000-0000-000015000000}"/>
  </cellStyles>
  <dxfs count="9">
    <dxf>
      <font>
        <color theme="0" tint="-0.24994659260841701"/>
      </font>
    </dxf>
    <dxf>
      <font>
        <color theme="0" tint="-0.24994659260841701"/>
      </font>
    </dxf>
    <dxf>
      <fill>
        <patternFill>
          <bgColor rgb="FFCC0000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CFE2F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1200"/>
              <a:t>Структура выручки, млн ₽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млн ₽</c:v>
          </c:tx>
          <c:invertIfNegative val="1"/>
          <c:cat>
            <c:strRef>
              <c:f>Служебные!$A$2:$A$5</c:f>
              <c:strCache>
                <c:ptCount val="4"/>
                <c:pt idx="0">
                  <c:v>Квартиры</c:v>
                </c:pt>
                <c:pt idx="1">
                  <c:v>Коммерция</c:v>
                </c:pt>
                <c:pt idx="2">
                  <c:v>Паркинг</c:v>
                </c:pt>
                <c:pt idx="3">
                  <c:v>Прочее</c:v>
                </c:pt>
              </c:strCache>
            </c:strRef>
          </c:cat>
          <c:val>
            <c:numRef>
              <c:f>Служебные!$B$2:$B$5</c:f>
              <c:numCache>
                <c:formatCode>#\ ##0.0;[Red]\(#\ ##0.0\);\-</c:formatCode>
                <c:ptCount val="4"/>
                <c:pt idx="0">
                  <c:v>19471.202854027088</c:v>
                </c:pt>
                <c:pt idx="1">
                  <c:v>1656.9844467464754</c:v>
                </c:pt>
                <c:pt idx="2">
                  <c:v>747.70503131759449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7-794F-B289-A372B4BEA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;[Red]\(#\ 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1200"/>
              <a:t>Структура затрат, млн ₽</a:t>
            </a:r>
          </a:p>
        </c:rich>
      </c:tx>
      <c:layout>
        <c:manualLayout>
          <c:xMode val="edge"/>
          <c:yMode val="edge"/>
          <c:x val="0.32377539542251094"/>
          <c:y val="0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млн ₽</c:v>
          </c:tx>
          <c:dLbls>
            <c:dLbl>
              <c:idx val="0"/>
              <c:layout>
                <c:manualLayout>
                  <c:x val="0.11968289678075948"/>
                  <c:y val="8.823529411764705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FD0-47F7-A2EF-6B228C1B3B5B}"/>
                </c:ext>
              </c:extLst>
            </c:dLbl>
            <c:dLbl>
              <c:idx val="1"/>
              <c:layout>
                <c:manualLayout>
                  <c:x val="0.11854036102630028"/>
                  <c:y val="6.31882044156245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D0-47F7-A2EF-6B228C1B3B5B}"/>
                </c:ext>
              </c:extLst>
            </c:dLbl>
            <c:dLbl>
              <c:idx val="2"/>
              <c:layout>
                <c:manualLayout>
                  <c:x val="6.3359350489352095E-2"/>
                  <c:y val="0.105359580052493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FD0-47F7-A2EF-6B228C1B3B5B}"/>
                </c:ext>
              </c:extLst>
            </c:dLbl>
            <c:dLbl>
              <c:idx val="3"/>
              <c:layout>
                <c:manualLayout>
                  <c:x val="-0.31671548709472541"/>
                  <c:y val="-0.130745098039215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D0-47F7-A2EF-6B228C1B3B5B}"/>
                </c:ext>
              </c:extLst>
            </c:dLbl>
            <c:dLbl>
              <c:idx val="4"/>
              <c:layout>
                <c:manualLayout>
                  <c:x val="-0.13273356136605374"/>
                  <c:y val="7.64449590859966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D0-47F7-A2EF-6B228C1B3B5B}"/>
                </c:ext>
              </c:extLst>
            </c:dLbl>
            <c:dLbl>
              <c:idx val="5"/>
              <c:layout>
                <c:manualLayout>
                  <c:x val="-0.13386798588951893"/>
                  <c:y val="3.0067006330091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D0-47F7-A2EF-6B228C1B3B5B}"/>
                </c:ext>
              </c:extLst>
            </c:dLbl>
            <c:dLbl>
              <c:idx val="6"/>
              <c:layout>
                <c:manualLayout>
                  <c:x val="-9.8670523327441209E-2"/>
                  <c:y val="5.58823529411764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D0-47F7-A2EF-6B228C1B3B5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Служебные!$D$2:$D$9</c:f>
              <c:strCache>
                <c:ptCount val="8"/>
                <c:pt idx="0">
                  <c:v>Покупка</c:v>
                </c:pt>
                <c:pt idx="1">
                  <c:v>Обременения</c:v>
                </c:pt>
                <c:pt idx="2">
                  <c:v>Земля и ВРИ</c:v>
                </c:pt>
                <c:pt idx="3">
                  <c:v>Строительство</c:v>
                </c:pt>
                <c:pt idx="4">
                  <c:v>Управление</c:v>
                </c:pt>
                <c:pt idx="5">
                  <c:v>Коммерческие</c:v>
                </c:pt>
                <c:pt idx="6">
                  <c:v>Проценты</c:v>
                </c:pt>
                <c:pt idx="7">
                  <c:v>Налоги</c:v>
                </c:pt>
              </c:strCache>
            </c:strRef>
          </c:cat>
          <c:val>
            <c:numRef>
              <c:f>Служебные!$E$2:$E$8</c:f>
              <c:numCache>
                <c:formatCode>#\ ##0.0;[Red]\(#\ ##0.0\);\-</c:formatCode>
                <c:ptCount val="7"/>
                <c:pt idx="0">
                  <c:v>700</c:v>
                </c:pt>
                <c:pt idx="1">
                  <c:v>988.447</c:v>
                </c:pt>
                <c:pt idx="2">
                  <c:v>2169.2493233308055</c:v>
                </c:pt>
                <c:pt idx="3">
                  <c:v>10742.812289999998</c:v>
                </c:pt>
                <c:pt idx="4">
                  <c:v>511.56249000000014</c:v>
                </c:pt>
                <c:pt idx="5">
                  <c:v>1531.3124632463819</c:v>
                </c:pt>
                <c:pt idx="6">
                  <c:v>1432.7395530899321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C-A74B-97DA-CA69FED97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Ключевая ставка, БРИДЖ и фактическая ставка ПФ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Ключевая ставка</c:v>
          </c:tx>
          <c:marker>
            <c:symbol val="none"/>
          </c:marker>
          <c:cat>
            <c:strRef>
              <c:f>Ставки!$N$16:$N$87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Ставки!$O$16:$O$87</c:f>
              <c:numCache>
                <c:formatCode>General</c:formatCode>
                <c:ptCount val="72"/>
                <c:pt idx="0">
                  <c:v>0.14249999999999999</c:v>
                </c:pt>
                <c:pt idx="1">
                  <c:v>0.13838709677419353</c:v>
                </c:pt>
                <c:pt idx="2">
                  <c:v>0.13838709677419353</c:v>
                </c:pt>
                <c:pt idx="3">
                  <c:v>0.13564516129032256</c:v>
                </c:pt>
                <c:pt idx="4">
                  <c:v>0.13564516129032256</c:v>
                </c:pt>
                <c:pt idx="5">
                  <c:v>0.13564516129032256</c:v>
                </c:pt>
                <c:pt idx="6">
                  <c:v>0.13153225806451613</c:v>
                </c:pt>
                <c:pt idx="7">
                  <c:v>0.13153225806451613</c:v>
                </c:pt>
                <c:pt idx="8">
                  <c:v>0.12879032258064516</c:v>
                </c:pt>
                <c:pt idx="9">
                  <c:v>0.12879032258064516</c:v>
                </c:pt>
                <c:pt idx="10">
                  <c:v>0.12879032258064516</c:v>
                </c:pt>
                <c:pt idx="11">
                  <c:v>0.1246774193548387</c:v>
                </c:pt>
                <c:pt idx="12">
                  <c:v>0.1246774193548387</c:v>
                </c:pt>
                <c:pt idx="13">
                  <c:v>0.12193548387096774</c:v>
                </c:pt>
                <c:pt idx="14">
                  <c:v>0.12193548387096774</c:v>
                </c:pt>
                <c:pt idx="15">
                  <c:v>0.12193548387096774</c:v>
                </c:pt>
                <c:pt idx="16">
                  <c:v>0.11782258064516128</c:v>
                </c:pt>
                <c:pt idx="17">
                  <c:v>0.11782258064516128</c:v>
                </c:pt>
                <c:pt idx="18">
                  <c:v>0.11508064516129032</c:v>
                </c:pt>
                <c:pt idx="19">
                  <c:v>0.11508064516129032</c:v>
                </c:pt>
                <c:pt idx="20">
                  <c:v>0.11508064516129032</c:v>
                </c:pt>
                <c:pt idx="21">
                  <c:v>0.11096774193548387</c:v>
                </c:pt>
                <c:pt idx="22">
                  <c:v>0.11096774193548387</c:v>
                </c:pt>
                <c:pt idx="23">
                  <c:v>0.10822580645161291</c:v>
                </c:pt>
                <c:pt idx="24">
                  <c:v>0.10822580645161291</c:v>
                </c:pt>
                <c:pt idx="25">
                  <c:v>0.10822580645161291</c:v>
                </c:pt>
                <c:pt idx="26">
                  <c:v>0.10411290322580646</c:v>
                </c:pt>
                <c:pt idx="27">
                  <c:v>0.10411290322580646</c:v>
                </c:pt>
                <c:pt idx="28">
                  <c:v>0.10137096774193549</c:v>
                </c:pt>
                <c:pt idx="29">
                  <c:v>0.10137096774193549</c:v>
                </c:pt>
                <c:pt idx="30">
                  <c:v>0.10137096774193549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F8-3941-A2F9-5C7543E4306A}"/>
            </c:ext>
          </c:extLst>
        </c:ser>
        <c:ser>
          <c:idx val="1"/>
          <c:order val="1"/>
          <c:tx>
            <c:v>Ставка БРИДЖ</c:v>
          </c:tx>
          <c:marker>
            <c:symbol val="none"/>
          </c:marker>
          <c:cat>
            <c:strRef>
              <c:f>Ставки!$N$16:$N$87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Ставки!$P$16:$P$87</c:f>
              <c:numCache>
                <c:formatCode>General</c:formatCode>
                <c:ptCount val="72"/>
                <c:pt idx="0">
                  <c:v>0.20249999999999999</c:v>
                </c:pt>
                <c:pt idx="1">
                  <c:v>0.19838709677419353</c:v>
                </c:pt>
                <c:pt idx="2">
                  <c:v>0.19838709677419353</c:v>
                </c:pt>
                <c:pt idx="3">
                  <c:v>0.19564516129032256</c:v>
                </c:pt>
                <c:pt idx="4">
                  <c:v>0.19564516129032256</c:v>
                </c:pt>
                <c:pt idx="5">
                  <c:v>0.19564516129032256</c:v>
                </c:pt>
                <c:pt idx="6">
                  <c:v>0.19153225806451613</c:v>
                </c:pt>
                <c:pt idx="7">
                  <c:v>0.19153225806451613</c:v>
                </c:pt>
                <c:pt idx="8">
                  <c:v>0.18879032258064515</c:v>
                </c:pt>
                <c:pt idx="9">
                  <c:v>0.18879032258064515</c:v>
                </c:pt>
                <c:pt idx="10">
                  <c:v>0.18879032258064515</c:v>
                </c:pt>
                <c:pt idx="11">
                  <c:v>0.1846774193548387</c:v>
                </c:pt>
                <c:pt idx="12">
                  <c:v>0.1846774193548387</c:v>
                </c:pt>
                <c:pt idx="13">
                  <c:v>0.18193548387096775</c:v>
                </c:pt>
                <c:pt idx="14">
                  <c:v>0.18193548387096775</c:v>
                </c:pt>
                <c:pt idx="15">
                  <c:v>0.18193548387096775</c:v>
                </c:pt>
                <c:pt idx="16">
                  <c:v>0.17782258064516127</c:v>
                </c:pt>
                <c:pt idx="17">
                  <c:v>0.17782258064516127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F8-3941-A2F9-5C7543E4306A}"/>
            </c:ext>
          </c:extLst>
        </c:ser>
        <c:ser>
          <c:idx val="2"/>
          <c:order val="2"/>
          <c:tx>
            <c:v>Фактическая ставка ПФ</c:v>
          </c:tx>
          <c:marker>
            <c:symbol val="none"/>
          </c:marker>
          <c:cat>
            <c:strRef>
              <c:f>Ставки!$N$16:$N$87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Ставки!$Q$16:$Q$87</c:f>
              <c:numCache>
                <c:formatCode>General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0.13586136022934933</c:v>
                </c:pt>
                <c:pt idx="19">
                  <c:v>0.12845108046802836</c:v>
                </c:pt>
                <c:pt idx="20">
                  <c:v>0.11886182488407326</c:v>
                </c:pt>
                <c:pt idx="21">
                  <c:v>0.1083266458551041</c:v>
                </c:pt>
                <c:pt idx="22">
                  <c:v>0.10145479518918611</c:v>
                </c:pt>
                <c:pt idx="23">
                  <c:v>9.4131018536167427E-2</c:v>
                </c:pt>
                <c:pt idx="24">
                  <c:v>8.7171720733534686E-2</c:v>
                </c:pt>
                <c:pt idx="25">
                  <c:v>8.0878185678413664E-2</c:v>
                </c:pt>
                <c:pt idx="26">
                  <c:v>7.3981066812572938E-2</c:v>
                </c:pt>
                <c:pt idx="27">
                  <c:v>6.8875692269041416E-2</c:v>
                </c:pt>
                <c:pt idx="28">
                  <c:v>6.4930405248816103E-2</c:v>
                </c:pt>
                <c:pt idx="29">
                  <c:v>6.0531073847606746E-2</c:v>
                </c:pt>
                <c:pt idx="30">
                  <c:v>5.6382950881624511E-2</c:v>
                </c:pt>
                <c:pt idx="31">
                  <c:v>5.2347512855467668E-2</c:v>
                </c:pt>
                <c:pt idx="32">
                  <c:v>4.9796327220125808E-2</c:v>
                </c:pt>
                <c:pt idx="33">
                  <c:v>4.7325703685319791E-2</c:v>
                </c:pt>
                <c:pt idx="34">
                  <c:v>4.4999999999999998E-2</c:v>
                </c:pt>
                <c:pt idx="35">
                  <c:v>4.3999999999999997E-2</c:v>
                </c:pt>
                <c:pt idx="36">
                  <c:v>4.2499999999999996E-2</c:v>
                </c:pt>
                <c:pt idx="37">
                  <c:v>0.04</c:v>
                </c:pt>
                <c:pt idx="38">
                  <c:v>3.7999999999999999E-2</c:v>
                </c:pt>
                <c:pt idx="39">
                  <c:v>3.5999999999999997E-2</c:v>
                </c:pt>
                <c:pt idx="40">
                  <c:v>3.4999999999999996E-2</c:v>
                </c:pt>
                <c:pt idx="41">
                  <c:v>3.7499999999999999E-2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4F8-3941-A2F9-5C7543E43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ru-RU"/>
          </a:p>
        </c:txPr>
        <c:crossAx val="48672768"/>
        <c:crosses val="autoZero"/>
        <c:auto val="1"/>
        <c:lblAlgn val="ctr"/>
        <c:lblOffset val="100"/>
        <c:tickLblSkip val="3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D9E1E8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Остаток ПФ и средства на эскроу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Остаток ПФ, млн ₽</c:v>
          </c:tx>
          <c:invertIfNegative val="1"/>
          <c:cat>
            <c:strRef>
              <c:f>Ставки!$T$16:$T$87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Ставки!$U$16:$U$87</c:f>
              <c:numCache>
                <c:formatCode>General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2573.035242503709</c:v>
                </c:pt>
                <c:pt idx="19">
                  <c:v>3986.1086371694309</c:v>
                </c:pt>
                <c:pt idx="20">
                  <c:v>4404.6960880851539</c:v>
                </c:pt>
                <c:pt idx="21">
                  <c:v>4823.2835397349736</c:v>
                </c:pt>
                <c:pt idx="22">
                  <c:v>5241.8709913847943</c:v>
                </c:pt>
                <c:pt idx="23">
                  <c:v>5660.4584435240122</c:v>
                </c:pt>
                <c:pt idx="24">
                  <c:v>6079.045895663231</c:v>
                </c:pt>
                <c:pt idx="25">
                  <c:v>6497.633347802449</c:v>
                </c:pt>
                <c:pt idx="26">
                  <c:v>6916.2208006757646</c:v>
                </c:pt>
                <c:pt idx="27">
                  <c:v>7334.8082535490812</c:v>
                </c:pt>
                <c:pt idx="28">
                  <c:v>7753.395706911796</c:v>
                </c:pt>
                <c:pt idx="29">
                  <c:v>8171.9831602745107</c:v>
                </c:pt>
                <c:pt idx="30">
                  <c:v>8590.5706136372246</c:v>
                </c:pt>
                <c:pt idx="31">
                  <c:v>9009.158067244638</c:v>
                </c:pt>
                <c:pt idx="32">
                  <c:v>9427.7455208520532</c:v>
                </c:pt>
                <c:pt idx="33">
                  <c:v>9846.3329744594666</c:v>
                </c:pt>
                <c:pt idx="34">
                  <c:v>10264.920428066882</c:v>
                </c:pt>
                <c:pt idx="35">
                  <c:v>10683.507881674295</c:v>
                </c:pt>
                <c:pt idx="36">
                  <c:v>11102.095335281711</c:v>
                </c:pt>
                <c:pt idx="37">
                  <c:v>11520.682788889124</c:v>
                </c:pt>
                <c:pt idx="38">
                  <c:v>11939.270242496537</c:v>
                </c:pt>
                <c:pt idx="39">
                  <c:v>12411.956567197702</c:v>
                </c:pt>
                <c:pt idx="40">
                  <c:v>12884.642891898866</c:v>
                </c:pt>
                <c:pt idx="41">
                  <c:v>14264.843101984647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3-2148-9DD0-1011C9791BB7}"/>
            </c:ext>
          </c:extLst>
        </c:ser>
        <c:ser>
          <c:idx val="1"/>
          <c:order val="1"/>
          <c:tx>
            <c:v>Эскроу, млн ₽</c:v>
          </c:tx>
          <c:invertIfNegative val="1"/>
          <c:cat>
            <c:strRef>
              <c:f>Ставки!$T$16:$T$87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Ставки!$V$16:$V$87</c:f>
              <c:numCache>
                <c:formatCode>General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541.5078581700966</c:v>
                </c:pt>
                <c:pt idx="19">
                  <c:v>1095.5698139944902</c:v>
                </c:pt>
                <c:pt idx="20">
                  <c:v>1577.6447566494278</c:v>
                </c:pt>
                <c:pt idx="21">
                  <c:v>2070.7505670704268</c:v>
                </c:pt>
                <c:pt idx="22">
                  <c:v>2575.0711803296485</c:v>
                </c:pt>
                <c:pt idx="23">
                  <c:v>3090.7932423104526</c:v>
                </c:pt>
                <c:pt idx="24">
                  <c:v>3710.2594274111443</c:v>
                </c:pt>
                <c:pt idx="25">
                  <c:v>4343.587992391429</c:v>
                </c:pt>
                <c:pt idx="26">
                  <c:v>4991.0083543359897</c:v>
                </c:pt>
                <c:pt idx="27">
                  <c:v>5652.753298897167</c:v>
                </c:pt>
                <c:pt idx="28">
                  <c:v>6229.011339914603</c:v>
                </c:pt>
                <c:pt idx="29">
                  <c:v>6919.9513727638378</c:v>
                </c:pt>
                <c:pt idx="30">
                  <c:v>7625.9350230103528</c:v>
                </c:pt>
                <c:pt idx="31">
                  <c:v>8347.2090200844359</c:v>
                </c:pt>
                <c:pt idx="32">
                  <c:v>8975.5599961912339</c:v>
                </c:pt>
                <c:pt idx="33">
                  <c:v>9617.3364456036052</c:v>
                </c:pt>
                <c:pt idx="34">
                  <c:v>10272.757411465729</c:v>
                </c:pt>
                <c:pt idx="35">
                  <c:v>10942.04513021962</c:v>
                </c:pt>
                <c:pt idx="36">
                  <c:v>11742.857263928141</c:v>
                </c:pt>
                <c:pt idx="37">
                  <c:v>12693.105813184327</c:v>
                </c:pt>
                <c:pt idx="38">
                  <c:v>13661.772728951568</c:v>
                </c:pt>
                <c:pt idx="39">
                  <c:v>14649.150428244406</c:v>
                </c:pt>
                <c:pt idx="40">
                  <c:v>15507.462406574732</c:v>
                </c:pt>
                <c:pt idx="41">
                  <c:v>16533.155793353621</c:v>
                </c:pt>
                <c:pt idx="42">
                  <c:v>4503.5421791669196</c:v>
                </c:pt>
                <c:pt idx="43">
                  <c:v>5075.4681976881902</c:v>
                </c:pt>
                <c:pt idx="44">
                  <c:v>5562.8042587050213</c:v>
                </c:pt>
                <c:pt idx="45">
                  <c:v>6051.3422219180911</c:v>
                </c:pt>
                <c:pt idx="46">
                  <c:v>6541.0850515424572</c:v>
                </c:pt>
                <c:pt idx="47">
                  <c:v>7032.0357191037292</c:v>
                </c:pt>
                <c:pt idx="48">
                  <c:v>7611.0492301065178</c:v>
                </c:pt>
                <c:pt idx="49">
                  <c:v>7611.0492301065178</c:v>
                </c:pt>
                <c:pt idx="50">
                  <c:v>7611.0492301065178</c:v>
                </c:pt>
                <c:pt idx="51">
                  <c:v>7611.0492301065178</c:v>
                </c:pt>
                <c:pt idx="52">
                  <c:v>7611.0492301065178</c:v>
                </c:pt>
                <c:pt idx="53">
                  <c:v>7611.0492301065178</c:v>
                </c:pt>
                <c:pt idx="54">
                  <c:v>7611.0492301065178</c:v>
                </c:pt>
                <c:pt idx="55">
                  <c:v>7611.0492301065178</c:v>
                </c:pt>
                <c:pt idx="56">
                  <c:v>7611.0492301065178</c:v>
                </c:pt>
                <c:pt idx="57">
                  <c:v>7611.0492301065178</c:v>
                </c:pt>
                <c:pt idx="58">
                  <c:v>7611.0492301065178</c:v>
                </c:pt>
                <c:pt idx="59">
                  <c:v>7611.0492301065178</c:v>
                </c:pt>
                <c:pt idx="60">
                  <c:v>7611.0492301065178</c:v>
                </c:pt>
                <c:pt idx="61">
                  <c:v>7611.0492301065178</c:v>
                </c:pt>
                <c:pt idx="62">
                  <c:v>7611.0492301065178</c:v>
                </c:pt>
                <c:pt idx="63">
                  <c:v>7611.0492301065178</c:v>
                </c:pt>
                <c:pt idx="64">
                  <c:v>7611.0492301065178</c:v>
                </c:pt>
                <c:pt idx="65">
                  <c:v>7611.0492301065178</c:v>
                </c:pt>
                <c:pt idx="66">
                  <c:v>7611.0492301065178</c:v>
                </c:pt>
                <c:pt idx="67">
                  <c:v>7611.0492301065178</c:v>
                </c:pt>
                <c:pt idx="68">
                  <c:v>7611.0492301065178</c:v>
                </c:pt>
                <c:pt idx="69">
                  <c:v>7611.0492301065178</c:v>
                </c:pt>
                <c:pt idx="70">
                  <c:v>7611.0492301065178</c:v>
                </c:pt>
                <c:pt idx="71">
                  <c:v>7611.0492301065178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3-2148-9DD0-1011C9791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D9E1E8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Продажи квартир: темп и цена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0567850740155438E-2"/>
          <c:y val="3.3643999045573851E-2"/>
          <c:w val="0.92327988085914248"/>
          <c:h val="0.68259866380338818"/>
        </c:manualLayout>
      </c:layout>
      <c:barChart>
        <c:barDir val="col"/>
        <c:grouping val="clustered"/>
        <c:varyColors val="1"/>
        <c:ser>
          <c:idx val="0"/>
          <c:order val="0"/>
          <c:tx>
            <c:v>Темп продаж квартир, м²/мес</c:v>
          </c:tx>
          <c:invertIfNegative val="1"/>
          <c:cat>
            <c:numRef>
              <c:f>ОТЧЕТ!$AZ$2:$AZ$96</c:f>
              <c:numCache>
                <c:formatCode>mmm\-yy</c:formatCode>
                <c:ptCount val="95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  <c:pt idx="24">
                  <c:v>46997</c:v>
                </c:pt>
                <c:pt idx="25">
                  <c:v>47027</c:v>
                </c:pt>
                <c:pt idx="26">
                  <c:v>47058</c:v>
                </c:pt>
                <c:pt idx="27">
                  <c:v>47088</c:v>
                </c:pt>
                <c:pt idx="28">
                  <c:v>47119</c:v>
                </c:pt>
                <c:pt idx="29">
                  <c:v>47150</c:v>
                </c:pt>
                <c:pt idx="30">
                  <c:v>47178</c:v>
                </c:pt>
                <c:pt idx="31">
                  <c:v>47209</c:v>
                </c:pt>
                <c:pt idx="32">
                  <c:v>47239</c:v>
                </c:pt>
                <c:pt idx="33">
                  <c:v>47270</c:v>
                </c:pt>
                <c:pt idx="34">
                  <c:v>47300</c:v>
                </c:pt>
                <c:pt idx="35">
                  <c:v>47331</c:v>
                </c:pt>
                <c:pt idx="36">
                  <c:v>47362</c:v>
                </c:pt>
                <c:pt idx="37">
                  <c:v>47392</c:v>
                </c:pt>
                <c:pt idx="38">
                  <c:v>47423</c:v>
                </c:pt>
                <c:pt idx="39">
                  <c:v>47453</c:v>
                </c:pt>
                <c:pt idx="40">
                  <c:v>47484</c:v>
                </c:pt>
                <c:pt idx="41">
                  <c:v>47515</c:v>
                </c:pt>
                <c:pt idx="42">
                  <c:v>47543</c:v>
                </c:pt>
                <c:pt idx="43">
                  <c:v>47574</c:v>
                </c:pt>
                <c:pt idx="44">
                  <c:v>47604</c:v>
                </c:pt>
                <c:pt idx="45">
                  <c:v>47635</c:v>
                </c:pt>
                <c:pt idx="46">
                  <c:v>47665</c:v>
                </c:pt>
                <c:pt idx="47">
                  <c:v>47696</c:v>
                </c:pt>
                <c:pt idx="48">
                  <c:v>47727</c:v>
                </c:pt>
                <c:pt idx="49">
                  <c:v>47757</c:v>
                </c:pt>
                <c:pt idx="50">
                  <c:v>47788</c:v>
                </c:pt>
                <c:pt idx="51">
                  <c:v>47818</c:v>
                </c:pt>
                <c:pt idx="52">
                  <c:v>47849</c:v>
                </c:pt>
                <c:pt idx="53">
                  <c:v>47880</c:v>
                </c:pt>
                <c:pt idx="54">
                  <c:v>47908</c:v>
                </c:pt>
                <c:pt idx="55">
                  <c:v>47939</c:v>
                </c:pt>
                <c:pt idx="56">
                  <c:v>47969</c:v>
                </c:pt>
                <c:pt idx="57">
                  <c:v>48000</c:v>
                </c:pt>
                <c:pt idx="58">
                  <c:v>48030</c:v>
                </c:pt>
                <c:pt idx="59">
                  <c:v>48061</c:v>
                </c:pt>
                <c:pt idx="60">
                  <c:v>48092</c:v>
                </c:pt>
                <c:pt idx="61">
                  <c:v>48122</c:v>
                </c:pt>
                <c:pt idx="62">
                  <c:v>48153</c:v>
                </c:pt>
                <c:pt idx="63">
                  <c:v>48183</c:v>
                </c:pt>
                <c:pt idx="64">
                  <c:v>48214</c:v>
                </c:pt>
                <c:pt idx="65">
                  <c:v>48245</c:v>
                </c:pt>
                <c:pt idx="66">
                  <c:v>48274</c:v>
                </c:pt>
                <c:pt idx="67">
                  <c:v>48305</c:v>
                </c:pt>
                <c:pt idx="68">
                  <c:v>48335</c:v>
                </c:pt>
                <c:pt idx="69">
                  <c:v>48366</c:v>
                </c:pt>
                <c:pt idx="70">
                  <c:v>48396</c:v>
                </c:pt>
                <c:pt idx="71">
                  <c:v>48427</c:v>
                </c:pt>
                <c:pt idx="72">
                  <c:v>48458</c:v>
                </c:pt>
                <c:pt idx="73">
                  <c:v>48488</c:v>
                </c:pt>
                <c:pt idx="74">
                  <c:v>48519</c:v>
                </c:pt>
                <c:pt idx="75">
                  <c:v>48549</c:v>
                </c:pt>
                <c:pt idx="76">
                  <c:v>48580</c:v>
                </c:pt>
                <c:pt idx="77">
                  <c:v>48611</c:v>
                </c:pt>
                <c:pt idx="78">
                  <c:v>48639</c:v>
                </c:pt>
                <c:pt idx="79">
                  <c:v>48670</c:v>
                </c:pt>
                <c:pt idx="80">
                  <c:v>48700</c:v>
                </c:pt>
                <c:pt idx="81">
                  <c:v>48731</c:v>
                </c:pt>
                <c:pt idx="82">
                  <c:v>48761</c:v>
                </c:pt>
                <c:pt idx="83">
                  <c:v>48792</c:v>
                </c:pt>
                <c:pt idx="84">
                  <c:v>48823</c:v>
                </c:pt>
                <c:pt idx="85">
                  <c:v>48853</c:v>
                </c:pt>
                <c:pt idx="86">
                  <c:v>48884</c:v>
                </c:pt>
                <c:pt idx="87">
                  <c:v>48914</c:v>
                </c:pt>
                <c:pt idx="88">
                  <c:v>48945</c:v>
                </c:pt>
                <c:pt idx="89">
                  <c:v>48976</c:v>
                </c:pt>
                <c:pt idx="90">
                  <c:v>49004</c:v>
                </c:pt>
                <c:pt idx="91">
                  <c:v>49035</c:v>
                </c:pt>
                <c:pt idx="92">
                  <c:v>49065</c:v>
                </c:pt>
                <c:pt idx="93">
                  <c:v>49096</c:v>
                </c:pt>
                <c:pt idx="94">
                  <c:v>49126</c:v>
                </c:pt>
              </c:numCache>
            </c:numRef>
          </c:cat>
          <c:val>
            <c:numRef>
              <c:f>ОТЧЕТ!$BA$2:$BA$96</c:f>
              <c:numCache>
                <c:formatCode>#\ ##0.0;[Red]\(#\ ##0.0\);\-</c:formatCode>
                <c:ptCount val="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832.62484502851464</c:v>
                </c:pt>
                <c:pt idx="19">
                  <c:v>841.29802049756177</c:v>
                </c:pt>
                <c:pt idx="20">
                  <c:v>722.47551657161739</c:v>
                </c:pt>
                <c:pt idx="21">
                  <c:v>729.84771572030752</c:v>
                </c:pt>
                <c:pt idx="22">
                  <c:v>737.21991486899742</c:v>
                </c:pt>
                <c:pt idx="23">
                  <c:v>744.59211401768732</c:v>
                </c:pt>
                <c:pt idx="24">
                  <c:v>884.66389784279681</c:v>
                </c:pt>
                <c:pt idx="25">
                  <c:v>893.33707331184394</c:v>
                </c:pt>
                <c:pt idx="26">
                  <c:v>902.01024878089095</c:v>
                </c:pt>
                <c:pt idx="27">
                  <c:v>910.68342424993807</c:v>
                </c:pt>
                <c:pt idx="28">
                  <c:v>781.45310976113717</c:v>
                </c:pt>
                <c:pt idx="29">
                  <c:v>928.02977518803186</c:v>
                </c:pt>
                <c:pt idx="30">
                  <c:v>936.70295065707899</c:v>
                </c:pt>
                <c:pt idx="31">
                  <c:v>945.37612612612611</c:v>
                </c:pt>
                <c:pt idx="32">
                  <c:v>810.941906355897</c:v>
                </c:pt>
                <c:pt idx="33">
                  <c:v>818.31410550458713</c:v>
                </c:pt>
                <c:pt idx="34">
                  <c:v>825.68630465327703</c:v>
                </c:pt>
                <c:pt idx="35">
                  <c:v>833.05850380196705</c:v>
                </c:pt>
                <c:pt idx="36">
                  <c:v>988.74200347136116</c:v>
                </c:pt>
                <c:pt idx="37">
                  <c:v>997.4151789404084</c:v>
                </c:pt>
                <c:pt idx="38">
                  <c:v>1006.0883544094553</c:v>
                </c:pt>
                <c:pt idx="39">
                  <c:v>1014.7615298785022</c:v>
                </c:pt>
                <c:pt idx="40">
                  <c:v>869.91949954541712</c:v>
                </c:pt>
                <c:pt idx="41">
                  <c:v>1032.1078808165962</c:v>
                </c:pt>
                <c:pt idx="42">
                  <c:v>578.69531250000023</c:v>
                </c:pt>
                <c:pt idx="43">
                  <c:v>578.69531250000023</c:v>
                </c:pt>
                <c:pt idx="44">
                  <c:v>491.89101562500008</c:v>
                </c:pt>
                <c:pt idx="45">
                  <c:v>491.89101562500008</c:v>
                </c:pt>
                <c:pt idx="46">
                  <c:v>491.89101562500008</c:v>
                </c:pt>
                <c:pt idx="47">
                  <c:v>491.89101562500008</c:v>
                </c:pt>
                <c:pt idx="48">
                  <c:v>578.69531250000023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6-604F-92BA-76F9958A7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;[Red]\(#\ 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25600690894897"/>
          <c:y val="0.83283846337389644"/>
          <c:w val="0.77794561951828944"/>
          <c:h val="0.10958577905034596"/>
        </c:manualLayout>
      </c:layout>
      <c:overlay val="0"/>
      <c:txPr>
        <a:bodyPr anchorCtr="1"/>
        <a:lstStyle/>
        <a:p>
          <a:pPr rtl="0">
            <a:defRPr/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1"/>
        <c:ser>
          <c:idx val="0"/>
          <c:order val="0"/>
          <c:tx>
            <c:v>Затраты проекта, нараст., млн ₽</c:v>
          </c:tx>
          <c:spPr>
            <a:pattFill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</c:spPr>
          <c:cat>
            <c:numRef>
              <c:f>ОТЧЕТ!$BD$2:$BD$128</c:f>
              <c:numCache>
                <c:formatCode>mmm\-yy</c:formatCode>
                <c:ptCount val="127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  <c:pt idx="24">
                  <c:v>46997</c:v>
                </c:pt>
                <c:pt idx="25">
                  <c:v>47027</c:v>
                </c:pt>
                <c:pt idx="26">
                  <c:v>47058</c:v>
                </c:pt>
                <c:pt idx="27">
                  <c:v>47088</c:v>
                </c:pt>
                <c:pt idx="28">
                  <c:v>47119</c:v>
                </c:pt>
                <c:pt idx="29">
                  <c:v>47150</c:v>
                </c:pt>
                <c:pt idx="30">
                  <c:v>47178</c:v>
                </c:pt>
                <c:pt idx="31">
                  <c:v>47209</c:v>
                </c:pt>
                <c:pt idx="32">
                  <c:v>47239</c:v>
                </c:pt>
                <c:pt idx="33">
                  <c:v>47270</c:v>
                </c:pt>
                <c:pt idx="34">
                  <c:v>47300</c:v>
                </c:pt>
                <c:pt idx="35">
                  <c:v>47331</c:v>
                </c:pt>
                <c:pt idx="36">
                  <c:v>47362</c:v>
                </c:pt>
                <c:pt idx="37">
                  <c:v>47392</c:v>
                </c:pt>
                <c:pt idx="38">
                  <c:v>47423</c:v>
                </c:pt>
                <c:pt idx="39">
                  <c:v>47453</c:v>
                </c:pt>
                <c:pt idx="40">
                  <c:v>47484</c:v>
                </c:pt>
                <c:pt idx="41">
                  <c:v>47515</c:v>
                </c:pt>
                <c:pt idx="42">
                  <c:v>47543</c:v>
                </c:pt>
                <c:pt idx="43">
                  <c:v>47574</c:v>
                </c:pt>
                <c:pt idx="44">
                  <c:v>47604</c:v>
                </c:pt>
                <c:pt idx="45">
                  <c:v>47635</c:v>
                </c:pt>
                <c:pt idx="46">
                  <c:v>47665</c:v>
                </c:pt>
                <c:pt idx="47">
                  <c:v>47696</c:v>
                </c:pt>
                <c:pt idx="48">
                  <c:v>47727</c:v>
                </c:pt>
                <c:pt idx="49">
                  <c:v>47757</c:v>
                </c:pt>
                <c:pt idx="50">
                  <c:v>47788</c:v>
                </c:pt>
                <c:pt idx="51">
                  <c:v>47818</c:v>
                </c:pt>
                <c:pt idx="52">
                  <c:v>47849</c:v>
                </c:pt>
                <c:pt idx="53">
                  <c:v>47880</c:v>
                </c:pt>
                <c:pt idx="54">
                  <c:v>47908</c:v>
                </c:pt>
                <c:pt idx="55">
                  <c:v>47939</c:v>
                </c:pt>
                <c:pt idx="56">
                  <c:v>47969</c:v>
                </c:pt>
                <c:pt idx="57">
                  <c:v>48000</c:v>
                </c:pt>
                <c:pt idx="58">
                  <c:v>48030</c:v>
                </c:pt>
                <c:pt idx="59">
                  <c:v>48061</c:v>
                </c:pt>
                <c:pt idx="60">
                  <c:v>48092</c:v>
                </c:pt>
                <c:pt idx="61">
                  <c:v>48122</c:v>
                </c:pt>
                <c:pt idx="62">
                  <c:v>48153</c:v>
                </c:pt>
                <c:pt idx="63">
                  <c:v>48183</c:v>
                </c:pt>
                <c:pt idx="64">
                  <c:v>48214</c:v>
                </c:pt>
                <c:pt idx="65">
                  <c:v>48245</c:v>
                </c:pt>
                <c:pt idx="66">
                  <c:v>48274</c:v>
                </c:pt>
                <c:pt idx="67">
                  <c:v>48305</c:v>
                </c:pt>
                <c:pt idx="68">
                  <c:v>48335</c:v>
                </c:pt>
                <c:pt idx="69">
                  <c:v>48366</c:v>
                </c:pt>
                <c:pt idx="70">
                  <c:v>48396</c:v>
                </c:pt>
                <c:pt idx="71">
                  <c:v>48427</c:v>
                </c:pt>
                <c:pt idx="72">
                  <c:v>48458</c:v>
                </c:pt>
                <c:pt idx="73">
                  <c:v>48488</c:v>
                </c:pt>
                <c:pt idx="74">
                  <c:v>48519</c:v>
                </c:pt>
                <c:pt idx="75">
                  <c:v>48549</c:v>
                </c:pt>
                <c:pt idx="76">
                  <c:v>48580</c:v>
                </c:pt>
                <c:pt idx="77">
                  <c:v>48611</c:v>
                </c:pt>
                <c:pt idx="78">
                  <c:v>48639</c:v>
                </c:pt>
                <c:pt idx="79">
                  <c:v>48670</c:v>
                </c:pt>
                <c:pt idx="80">
                  <c:v>48700</c:v>
                </c:pt>
                <c:pt idx="81">
                  <c:v>48731</c:v>
                </c:pt>
                <c:pt idx="82">
                  <c:v>48761</c:v>
                </c:pt>
                <c:pt idx="83">
                  <c:v>48792</c:v>
                </c:pt>
                <c:pt idx="84">
                  <c:v>48823</c:v>
                </c:pt>
                <c:pt idx="85">
                  <c:v>48853</c:v>
                </c:pt>
                <c:pt idx="86">
                  <c:v>48884</c:v>
                </c:pt>
                <c:pt idx="87">
                  <c:v>48914</c:v>
                </c:pt>
                <c:pt idx="88">
                  <c:v>48945</c:v>
                </c:pt>
                <c:pt idx="89">
                  <c:v>48976</c:v>
                </c:pt>
                <c:pt idx="90">
                  <c:v>49004</c:v>
                </c:pt>
                <c:pt idx="91">
                  <c:v>49035</c:v>
                </c:pt>
                <c:pt idx="92">
                  <c:v>49065</c:v>
                </c:pt>
                <c:pt idx="93">
                  <c:v>49096</c:v>
                </c:pt>
                <c:pt idx="94">
                  <c:v>49126</c:v>
                </c:pt>
                <c:pt idx="95">
                  <c:v>49157</c:v>
                </c:pt>
                <c:pt idx="96">
                  <c:v>49188</c:v>
                </c:pt>
                <c:pt idx="97">
                  <c:v>49218</c:v>
                </c:pt>
                <c:pt idx="98">
                  <c:v>49249</c:v>
                </c:pt>
                <c:pt idx="99">
                  <c:v>49279</c:v>
                </c:pt>
                <c:pt idx="100">
                  <c:v>49310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cat>
          <c:val>
            <c:numRef>
              <c:f>ОТЧЕТ!$BF$2:$BF$128</c:f>
              <c:numCache>
                <c:formatCode>#\ ##0;[Red]\(#\ ##0\);\-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0.84524999999999995</c:v>
                </c:pt>
                <c:pt idx="3">
                  <c:v>701.69050000000004</c:v>
                </c:pt>
                <c:pt idx="4">
                  <c:v>702.53575000000001</c:v>
                </c:pt>
                <c:pt idx="5">
                  <c:v>703.38099999999997</c:v>
                </c:pt>
                <c:pt idx="6">
                  <c:v>704.22625000000005</c:v>
                </c:pt>
                <c:pt idx="7">
                  <c:v>705.07150000000001</c:v>
                </c:pt>
                <c:pt idx="8">
                  <c:v>705.91674999999998</c:v>
                </c:pt>
                <c:pt idx="9">
                  <c:v>706.76199999999994</c:v>
                </c:pt>
                <c:pt idx="10">
                  <c:v>707.60725000000002</c:v>
                </c:pt>
                <c:pt idx="11">
                  <c:v>708.45249999999999</c:v>
                </c:pt>
                <c:pt idx="12">
                  <c:v>764.65473437499998</c:v>
                </c:pt>
                <c:pt idx="13">
                  <c:v>795.49340500000005</c:v>
                </c:pt>
                <c:pt idx="14">
                  <c:v>826.33207562500002</c:v>
                </c:pt>
                <c:pt idx="15">
                  <c:v>957.60689727163458</c:v>
                </c:pt>
                <c:pt idx="16">
                  <c:v>1003.1287176682691</c:v>
                </c:pt>
                <c:pt idx="17">
                  <c:v>1048.6505380649037</c:v>
                </c:pt>
                <c:pt idx="18">
                  <c:v>2372.4515816471985</c:v>
                </c:pt>
                <c:pt idx="19">
                  <c:v>3785.5249763129204</c:v>
                </c:pt>
                <c:pt idx="20">
                  <c:v>4204.1124272286434</c:v>
                </c:pt>
                <c:pt idx="21">
                  <c:v>4622.6998788784631</c:v>
                </c:pt>
                <c:pt idx="22">
                  <c:v>5041.2873305282828</c:v>
                </c:pt>
                <c:pt idx="23">
                  <c:v>5459.8747826675017</c:v>
                </c:pt>
                <c:pt idx="24">
                  <c:v>5878.4622348067196</c:v>
                </c:pt>
                <c:pt idx="25">
                  <c:v>6297.0496869459384</c:v>
                </c:pt>
                <c:pt idx="26">
                  <c:v>6715.6371398192541</c:v>
                </c:pt>
                <c:pt idx="27">
                  <c:v>7134.2245926925698</c:v>
                </c:pt>
                <c:pt idx="28">
                  <c:v>7552.8120460552846</c:v>
                </c:pt>
                <c:pt idx="29">
                  <c:v>7971.3994994179993</c:v>
                </c:pt>
                <c:pt idx="30">
                  <c:v>8389.9869527807132</c:v>
                </c:pt>
                <c:pt idx="31">
                  <c:v>8808.5744063881284</c:v>
                </c:pt>
                <c:pt idx="32">
                  <c:v>9227.1618599955418</c:v>
                </c:pt>
                <c:pt idx="33">
                  <c:v>9645.749313602957</c:v>
                </c:pt>
                <c:pt idx="34">
                  <c:v>10064.33676721037</c:v>
                </c:pt>
                <c:pt idx="35">
                  <c:v>10482.924220817786</c:v>
                </c:pt>
                <c:pt idx="36">
                  <c:v>10901.511674425199</c:v>
                </c:pt>
                <c:pt idx="37">
                  <c:v>11320.099128032614</c:v>
                </c:pt>
                <c:pt idx="38">
                  <c:v>11738.686581640028</c:v>
                </c:pt>
                <c:pt idx="39">
                  <c:v>12211.372906341192</c:v>
                </c:pt>
                <c:pt idx="40">
                  <c:v>12684.059231042356</c:v>
                </c:pt>
                <c:pt idx="41">
                  <c:v>14064.259441128135</c:v>
                </c:pt>
                <c:pt idx="42">
                  <c:v>14877.380687511521</c:v>
                </c:pt>
                <c:pt idx="43">
                  <c:v>14972.686236635904</c:v>
                </c:pt>
                <c:pt idx="44">
                  <c:v>15061.472199629186</c:v>
                </c:pt>
                <c:pt idx="45">
                  <c:v>15150.558638171527</c:v>
                </c:pt>
                <c:pt idx="46">
                  <c:v>15239.946293316692</c:v>
                </c:pt>
                <c:pt idx="47">
                  <c:v>15329.635907946085</c:v>
                </c:pt>
                <c:pt idx="48">
                  <c:v>15426.26708019085</c:v>
                </c:pt>
                <c:pt idx="49">
                  <c:v>15426.267053417874</c:v>
                </c:pt>
                <c:pt idx="50">
                  <c:v>15426.267026644897</c:v>
                </c:pt>
                <c:pt idx="51">
                  <c:v>15426.266999871921</c:v>
                </c:pt>
                <c:pt idx="52">
                  <c:v>15426.266973098946</c:v>
                </c:pt>
                <c:pt idx="53">
                  <c:v>15426.26694632597</c:v>
                </c:pt>
                <c:pt idx="54">
                  <c:v>15426.266919552994</c:v>
                </c:pt>
                <c:pt idx="55">
                  <c:v>15426.266892780019</c:v>
                </c:pt>
                <c:pt idx="56">
                  <c:v>15426.266866007041</c:v>
                </c:pt>
                <c:pt idx="57">
                  <c:v>15426.266839234066</c:v>
                </c:pt>
                <c:pt idx="58">
                  <c:v>15426.26681246109</c:v>
                </c:pt>
                <c:pt idx="59">
                  <c:v>15426.266785688114</c:v>
                </c:pt>
                <c:pt idx="60">
                  <c:v>15426.266758915139</c:v>
                </c:pt>
                <c:pt idx="61">
                  <c:v>15426.266732142163</c:v>
                </c:pt>
                <c:pt idx="62">
                  <c:v>15426.266705369186</c:v>
                </c:pt>
                <c:pt idx="63">
                  <c:v>15426.26667859621</c:v>
                </c:pt>
                <c:pt idx="64">
                  <c:v>15426.266651823234</c:v>
                </c:pt>
                <c:pt idx="65">
                  <c:v>15426.266625050259</c:v>
                </c:pt>
                <c:pt idx="66">
                  <c:v>15426.266598277283</c:v>
                </c:pt>
                <c:pt idx="67">
                  <c:v>15426.266571504308</c:v>
                </c:pt>
                <c:pt idx="68">
                  <c:v>15426.26654473133</c:v>
                </c:pt>
                <c:pt idx="69">
                  <c:v>15426.266517958355</c:v>
                </c:pt>
                <c:pt idx="70">
                  <c:v>15426.266491185379</c:v>
                </c:pt>
                <c:pt idx="71">
                  <c:v>15426.266464412403</c:v>
                </c:pt>
                <c:pt idx="72">
                  <c:v>15426.266437639428</c:v>
                </c:pt>
                <c:pt idx="73">
                  <c:v>15426.266410866452</c:v>
                </c:pt>
                <c:pt idx="74">
                  <c:v>15426.266384093475</c:v>
                </c:pt>
                <c:pt idx="75">
                  <c:v>15426.266357320499</c:v>
                </c:pt>
                <c:pt idx="76">
                  <c:v>15426.266330547523</c:v>
                </c:pt>
                <c:pt idx="77">
                  <c:v>15426.266303774548</c:v>
                </c:pt>
                <c:pt idx="78">
                  <c:v>15426.266277001572</c:v>
                </c:pt>
                <c:pt idx="79">
                  <c:v>15426.266250228597</c:v>
                </c:pt>
                <c:pt idx="80">
                  <c:v>15426.266223455619</c:v>
                </c:pt>
                <c:pt idx="81">
                  <c:v>15426.266196682644</c:v>
                </c:pt>
                <c:pt idx="82">
                  <c:v>15426.266169909668</c:v>
                </c:pt>
                <c:pt idx="83">
                  <c:v>15426.266143136692</c:v>
                </c:pt>
                <c:pt idx="84">
                  <c:v>15426.266116363717</c:v>
                </c:pt>
                <c:pt idx="85">
                  <c:v>15426.266089590741</c:v>
                </c:pt>
                <c:pt idx="86">
                  <c:v>15426.266062817764</c:v>
                </c:pt>
                <c:pt idx="87">
                  <c:v>15426.266036044788</c:v>
                </c:pt>
                <c:pt idx="88">
                  <c:v>15426.266009271812</c:v>
                </c:pt>
                <c:pt idx="89">
                  <c:v>15426.265982498837</c:v>
                </c:pt>
                <c:pt idx="90">
                  <c:v>15426.265955725861</c:v>
                </c:pt>
                <c:pt idx="91">
                  <c:v>15426.265928952884</c:v>
                </c:pt>
                <c:pt idx="92">
                  <c:v>15426.265902179908</c:v>
                </c:pt>
                <c:pt idx="93">
                  <c:v>15426.265875406933</c:v>
                </c:pt>
                <c:pt idx="94">
                  <c:v>15426.265848633957</c:v>
                </c:pt>
                <c:pt idx="95">
                  <c:v>15426.265821860981</c:v>
                </c:pt>
                <c:pt idx="96">
                  <c:v>15426.265795088006</c:v>
                </c:pt>
                <c:pt idx="97">
                  <c:v>15426.265795088006</c:v>
                </c:pt>
                <c:pt idx="98">
                  <c:v>15426.265795088006</c:v>
                </c:pt>
                <c:pt idx="99">
                  <c:v>15426.265795088006</c:v>
                </c:pt>
                <c:pt idx="100">
                  <c:v>15426.265795088006</c:v>
                </c:pt>
                <c:pt idx="101">
                  <c:v>15426.265795088006</c:v>
                </c:pt>
                <c:pt idx="102">
                  <c:v>15426.265795088006</c:v>
                </c:pt>
                <c:pt idx="103">
                  <c:v>15426.265795088006</c:v>
                </c:pt>
                <c:pt idx="104">
                  <c:v>15426.265795088006</c:v>
                </c:pt>
                <c:pt idx="105">
                  <c:v>15426.265795088006</c:v>
                </c:pt>
                <c:pt idx="106">
                  <c:v>15426.265795088006</c:v>
                </c:pt>
                <c:pt idx="107">
                  <c:v>15426.265795088006</c:v>
                </c:pt>
                <c:pt idx="108">
                  <c:v>15426.265795088006</c:v>
                </c:pt>
                <c:pt idx="109">
                  <c:v>15426.265795088006</c:v>
                </c:pt>
                <c:pt idx="110">
                  <c:v>15426.265795088006</c:v>
                </c:pt>
                <c:pt idx="111">
                  <c:v>15426.265795088006</c:v>
                </c:pt>
                <c:pt idx="112">
                  <c:v>15426.265795088006</c:v>
                </c:pt>
                <c:pt idx="113">
                  <c:v>15426.265795088006</c:v>
                </c:pt>
                <c:pt idx="114">
                  <c:v>15426.265795088006</c:v>
                </c:pt>
                <c:pt idx="115">
                  <c:v>15426.265795088006</c:v>
                </c:pt>
                <c:pt idx="116">
                  <c:v>15426.265795088006</c:v>
                </c:pt>
                <c:pt idx="117">
                  <c:v>15426.265795088006</c:v>
                </c:pt>
                <c:pt idx="118">
                  <c:v>15426.265795088006</c:v>
                </c:pt>
                <c:pt idx="119">
                  <c:v>15426.265795088006</c:v>
                </c:pt>
                <c:pt idx="120">
                  <c:v>15426.265795088006</c:v>
                </c:pt>
                <c:pt idx="121">
                  <c:v>15426.265795088006</c:v>
                </c:pt>
                <c:pt idx="122">
                  <c:v>15426.265795088006</c:v>
                </c:pt>
                <c:pt idx="123">
                  <c:v>15426.265795088006</c:v>
                </c:pt>
                <c:pt idx="124">
                  <c:v>15426.265795088006</c:v>
                </c:pt>
                <c:pt idx="125">
                  <c:v>15426.265795088006</c:v>
                </c:pt>
                <c:pt idx="126">
                  <c:v>15426.265795088006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F-2C41-BB6D-88E8D97AE2DD}"/>
            </c:ext>
          </c:extLst>
        </c:ser>
        <c:ser>
          <c:idx val="1"/>
          <c:order val="1"/>
          <c:tx>
            <c:v>Остаток ПФ, млн ₽</c:v>
          </c:tx>
          <c:spPr>
            <a:pattFill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</c:spPr>
          <c:cat>
            <c:numRef>
              <c:f>ОТЧЕТ!$BD$2:$BD$128</c:f>
              <c:numCache>
                <c:formatCode>mmm\-yy</c:formatCode>
                <c:ptCount val="127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  <c:pt idx="24">
                  <c:v>46997</c:v>
                </c:pt>
                <c:pt idx="25">
                  <c:v>47027</c:v>
                </c:pt>
                <c:pt idx="26">
                  <c:v>47058</c:v>
                </c:pt>
                <c:pt idx="27">
                  <c:v>47088</c:v>
                </c:pt>
                <c:pt idx="28">
                  <c:v>47119</c:v>
                </c:pt>
                <c:pt idx="29">
                  <c:v>47150</c:v>
                </c:pt>
                <c:pt idx="30">
                  <c:v>47178</c:v>
                </c:pt>
                <c:pt idx="31">
                  <c:v>47209</c:v>
                </c:pt>
                <c:pt idx="32">
                  <c:v>47239</c:v>
                </c:pt>
                <c:pt idx="33">
                  <c:v>47270</c:v>
                </c:pt>
                <c:pt idx="34">
                  <c:v>47300</c:v>
                </c:pt>
                <c:pt idx="35">
                  <c:v>47331</c:v>
                </c:pt>
                <c:pt idx="36">
                  <c:v>47362</c:v>
                </c:pt>
                <c:pt idx="37">
                  <c:v>47392</c:v>
                </c:pt>
                <c:pt idx="38">
                  <c:v>47423</c:v>
                </c:pt>
                <c:pt idx="39">
                  <c:v>47453</c:v>
                </c:pt>
                <c:pt idx="40">
                  <c:v>47484</c:v>
                </c:pt>
                <c:pt idx="41">
                  <c:v>47515</c:v>
                </c:pt>
                <c:pt idx="42">
                  <c:v>47543</c:v>
                </c:pt>
                <c:pt idx="43">
                  <c:v>47574</c:v>
                </c:pt>
                <c:pt idx="44">
                  <c:v>47604</c:v>
                </c:pt>
                <c:pt idx="45">
                  <c:v>47635</c:v>
                </c:pt>
                <c:pt idx="46">
                  <c:v>47665</c:v>
                </c:pt>
                <c:pt idx="47">
                  <c:v>47696</c:v>
                </c:pt>
                <c:pt idx="48">
                  <c:v>47727</c:v>
                </c:pt>
                <c:pt idx="49">
                  <c:v>47757</c:v>
                </c:pt>
                <c:pt idx="50">
                  <c:v>47788</c:v>
                </c:pt>
                <c:pt idx="51">
                  <c:v>47818</c:v>
                </c:pt>
                <c:pt idx="52">
                  <c:v>47849</c:v>
                </c:pt>
                <c:pt idx="53">
                  <c:v>47880</c:v>
                </c:pt>
                <c:pt idx="54">
                  <c:v>47908</c:v>
                </c:pt>
                <c:pt idx="55">
                  <c:v>47939</c:v>
                </c:pt>
                <c:pt idx="56">
                  <c:v>47969</c:v>
                </c:pt>
                <c:pt idx="57">
                  <c:v>48000</c:v>
                </c:pt>
                <c:pt idx="58">
                  <c:v>48030</c:v>
                </c:pt>
                <c:pt idx="59">
                  <c:v>48061</c:v>
                </c:pt>
                <c:pt idx="60">
                  <c:v>48092</c:v>
                </c:pt>
                <c:pt idx="61">
                  <c:v>48122</c:v>
                </c:pt>
                <c:pt idx="62">
                  <c:v>48153</c:v>
                </c:pt>
                <c:pt idx="63">
                  <c:v>48183</c:v>
                </c:pt>
                <c:pt idx="64">
                  <c:v>48214</c:v>
                </c:pt>
                <c:pt idx="65">
                  <c:v>48245</c:v>
                </c:pt>
                <c:pt idx="66">
                  <c:v>48274</c:v>
                </c:pt>
                <c:pt idx="67">
                  <c:v>48305</c:v>
                </c:pt>
                <c:pt idx="68">
                  <c:v>48335</c:v>
                </c:pt>
                <c:pt idx="69">
                  <c:v>48366</c:v>
                </c:pt>
                <c:pt idx="70">
                  <c:v>48396</c:v>
                </c:pt>
                <c:pt idx="71">
                  <c:v>48427</c:v>
                </c:pt>
                <c:pt idx="72">
                  <c:v>48458</c:v>
                </c:pt>
                <c:pt idx="73">
                  <c:v>48488</c:v>
                </c:pt>
                <c:pt idx="74">
                  <c:v>48519</c:v>
                </c:pt>
                <c:pt idx="75">
                  <c:v>48549</c:v>
                </c:pt>
                <c:pt idx="76">
                  <c:v>48580</c:v>
                </c:pt>
                <c:pt idx="77">
                  <c:v>48611</c:v>
                </c:pt>
                <c:pt idx="78">
                  <c:v>48639</c:v>
                </c:pt>
                <c:pt idx="79">
                  <c:v>48670</c:v>
                </c:pt>
                <c:pt idx="80">
                  <c:v>48700</c:v>
                </c:pt>
                <c:pt idx="81">
                  <c:v>48731</c:v>
                </c:pt>
                <c:pt idx="82">
                  <c:v>48761</c:v>
                </c:pt>
                <c:pt idx="83">
                  <c:v>48792</c:v>
                </c:pt>
                <c:pt idx="84">
                  <c:v>48823</c:v>
                </c:pt>
                <c:pt idx="85">
                  <c:v>48853</c:v>
                </c:pt>
                <c:pt idx="86">
                  <c:v>48884</c:v>
                </c:pt>
                <c:pt idx="87">
                  <c:v>48914</c:v>
                </c:pt>
                <c:pt idx="88">
                  <c:v>48945</c:v>
                </c:pt>
                <c:pt idx="89">
                  <c:v>48976</c:v>
                </c:pt>
                <c:pt idx="90">
                  <c:v>49004</c:v>
                </c:pt>
                <c:pt idx="91">
                  <c:v>49035</c:v>
                </c:pt>
                <c:pt idx="92">
                  <c:v>49065</c:v>
                </c:pt>
                <c:pt idx="93">
                  <c:v>49096</c:v>
                </c:pt>
                <c:pt idx="94">
                  <c:v>49126</c:v>
                </c:pt>
                <c:pt idx="95">
                  <c:v>49157</c:v>
                </c:pt>
                <c:pt idx="96">
                  <c:v>49188</c:v>
                </c:pt>
                <c:pt idx="97">
                  <c:v>49218</c:v>
                </c:pt>
                <c:pt idx="98">
                  <c:v>49249</c:v>
                </c:pt>
                <c:pt idx="99">
                  <c:v>49279</c:v>
                </c:pt>
                <c:pt idx="100">
                  <c:v>49310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cat>
          <c:val>
            <c:numRef>
              <c:f>ОТЧЕТ!$BG$2:$BG$128</c:f>
              <c:numCache>
                <c:formatCode>#\ ##0;[Red]\(#\ ##0\);\-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2573.035242503709</c:v>
                </c:pt>
                <c:pt idx="19">
                  <c:v>3986.1086371694309</c:v>
                </c:pt>
                <c:pt idx="20">
                  <c:v>4404.6960880851539</c:v>
                </c:pt>
                <c:pt idx="21">
                  <c:v>4823.2835397349736</c:v>
                </c:pt>
                <c:pt idx="22">
                  <c:v>5241.8709913847943</c:v>
                </c:pt>
                <c:pt idx="23">
                  <c:v>5660.4584435240122</c:v>
                </c:pt>
                <c:pt idx="24">
                  <c:v>6079.045895663231</c:v>
                </c:pt>
                <c:pt idx="25">
                  <c:v>6497.633347802449</c:v>
                </c:pt>
                <c:pt idx="26">
                  <c:v>6916.2208006757646</c:v>
                </c:pt>
                <c:pt idx="27">
                  <c:v>7334.8082535490812</c:v>
                </c:pt>
                <c:pt idx="28">
                  <c:v>7753.395706911796</c:v>
                </c:pt>
                <c:pt idx="29">
                  <c:v>8171.9831602745107</c:v>
                </c:pt>
                <c:pt idx="30">
                  <c:v>8590.5706136372246</c:v>
                </c:pt>
                <c:pt idx="31">
                  <c:v>9009.158067244638</c:v>
                </c:pt>
                <c:pt idx="32">
                  <c:v>9427.7455208520532</c:v>
                </c:pt>
                <c:pt idx="33">
                  <c:v>9846.3329744594666</c:v>
                </c:pt>
                <c:pt idx="34">
                  <c:v>10264.920428066882</c:v>
                </c:pt>
                <c:pt idx="35">
                  <c:v>10683.507881674295</c:v>
                </c:pt>
                <c:pt idx="36">
                  <c:v>11102.095335281711</c:v>
                </c:pt>
                <c:pt idx="37">
                  <c:v>11520.682788889124</c:v>
                </c:pt>
                <c:pt idx="38">
                  <c:v>11939.270242496537</c:v>
                </c:pt>
                <c:pt idx="39">
                  <c:v>12411.956567197702</c:v>
                </c:pt>
                <c:pt idx="40">
                  <c:v>12884.642891898866</c:v>
                </c:pt>
                <c:pt idx="41">
                  <c:v>14264.843101984647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0F-2C41-BB6D-88E8D97AE2DD}"/>
            </c:ext>
          </c:extLst>
        </c:ser>
        <c:ser>
          <c:idx val="2"/>
          <c:order val="2"/>
          <c:tx>
            <c:v>Эскроу, остаток, млн ₽</c:v>
          </c:tx>
          <c:spPr>
            <a:pattFill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</c:spPr>
          <c:cat>
            <c:numRef>
              <c:f>ОТЧЕТ!$BD$2:$BD$128</c:f>
              <c:numCache>
                <c:formatCode>mmm\-yy</c:formatCode>
                <c:ptCount val="127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  <c:pt idx="24">
                  <c:v>46997</c:v>
                </c:pt>
                <c:pt idx="25">
                  <c:v>47027</c:v>
                </c:pt>
                <c:pt idx="26">
                  <c:v>47058</c:v>
                </c:pt>
                <c:pt idx="27">
                  <c:v>47088</c:v>
                </c:pt>
                <c:pt idx="28">
                  <c:v>47119</c:v>
                </c:pt>
                <c:pt idx="29">
                  <c:v>47150</c:v>
                </c:pt>
                <c:pt idx="30">
                  <c:v>47178</c:v>
                </c:pt>
                <c:pt idx="31">
                  <c:v>47209</c:v>
                </c:pt>
                <c:pt idx="32">
                  <c:v>47239</c:v>
                </c:pt>
                <c:pt idx="33">
                  <c:v>47270</c:v>
                </c:pt>
                <c:pt idx="34">
                  <c:v>47300</c:v>
                </c:pt>
                <c:pt idx="35">
                  <c:v>47331</c:v>
                </c:pt>
                <c:pt idx="36">
                  <c:v>47362</c:v>
                </c:pt>
                <c:pt idx="37">
                  <c:v>47392</c:v>
                </c:pt>
                <c:pt idx="38">
                  <c:v>47423</c:v>
                </c:pt>
                <c:pt idx="39">
                  <c:v>47453</c:v>
                </c:pt>
                <c:pt idx="40">
                  <c:v>47484</c:v>
                </c:pt>
                <c:pt idx="41">
                  <c:v>47515</c:v>
                </c:pt>
                <c:pt idx="42">
                  <c:v>47543</c:v>
                </c:pt>
                <c:pt idx="43">
                  <c:v>47574</c:v>
                </c:pt>
                <c:pt idx="44">
                  <c:v>47604</c:v>
                </c:pt>
                <c:pt idx="45">
                  <c:v>47635</c:v>
                </c:pt>
                <c:pt idx="46">
                  <c:v>47665</c:v>
                </c:pt>
                <c:pt idx="47">
                  <c:v>47696</c:v>
                </c:pt>
                <c:pt idx="48">
                  <c:v>47727</c:v>
                </c:pt>
                <c:pt idx="49">
                  <c:v>47757</c:v>
                </c:pt>
                <c:pt idx="50">
                  <c:v>47788</c:v>
                </c:pt>
                <c:pt idx="51">
                  <c:v>47818</c:v>
                </c:pt>
                <c:pt idx="52">
                  <c:v>47849</c:v>
                </c:pt>
                <c:pt idx="53">
                  <c:v>47880</c:v>
                </c:pt>
                <c:pt idx="54">
                  <c:v>47908</c:v>
                </c:pt>
                <c:pt idx="55">
                  <c:v>47939</c:v>
                </c:pt>
                <c:pt idx="56">
                  <c:v>47969</c:v>
                </c:pt>
                <c:pt idx="57">
                  <c:v>48000</c:v>
                </c:pt>
                <c:pt idx="58">
                  <c:v>48030</c:v>
                </c:pt>
                <c:pt idx="59">
                  <c:v>48061</c:v>
                </c:pt>
                <c:pt idx="60">
                  <c:v>48092</c:v>
                </c:pt>
                <c:pt idx="61">
                  <c:v>48122</c:v>
                </c:pt>
                <c:pt idx="62">
                  <c:v>48153</c:v>
                </c:pt>
                <c:pt idx="63">
                  <c:v>48183</c:v>
                </c:pt>
                <c:pt idx="64">
                  <c:v>48214</c:v>
                </c:pt>
                <c:pt idx="65">
                  <c:v>48245</c:v>
                </c:pt>
                <c:pt idx="66">
                  <c:v>48274</c:v>
                </c:pt>
                <c:pt idx="67">
                  <c:v>48305</c:v>
                </c:pt>
                <c:pt idx="68">
                  <c:v>48335</c:v>
                </c:pt>
                <c:pt idx="69">
                  <c:v>48366</c:v>
                </c:pt>
                <c:pt idx="70">
                  <c:v>48396</c:v>
                </c:pt>
                <c:pt idx="71">
                  <c:v>48427</c:v>
                </c:pt>
                <c:pt idx="72">
                  <c:v>48458</c:v>
                </c:pt>
                <c:pt idx="73">
                  <c:v>48488</c:v>
                </c:pt>
                <c:pt idx="74">
                  <c:v>48519</c:v>
                </c:pt>
                <c:pt idx="75">
                  <c:v>48549</c:v>
                </c:pt>
                <c:pt idx="76">
                  <c:v>48580</c:v>
                </c:pt>
                <c:pt idx="77">
                  <c:v>48611</c:v>
                </c:pt>
                <c:pt idx="78">
                  <c:v>48639</c:v>
                </c:pt>
                <c:pt idx="79">
                  <c:v>48670</c:v>
                </c:pt>
                <c:pt idx="80">
                  <c:v>48700</c:v>
                </c:pt>
                <c:pt idx="81">
                  <c:v>48731</c:v>
                </c:pt>
                <c:pt idx="82">
                  <c:v>48761</c:v>
                </c:pt>
                <c:pt idx="83">
                  <c:v>48792</c:v>
                </c:pt>
                <c:pt idx="84">
                  <c:v>48823</c:v>
                </c:pt>
                <c:pt idx="85">
                  <c:v>48853</c:v>
                </c:pt>
                <c:pt idx="86">
                  <c:v>48884</c:v>
                </c:pt>
                <c:pt idx="87">
                  <c:v>48914</c:v>
                </c:pt>
                <c:pt idx="88">
                  <c:v>48945</c:v>
                </c:pt>
                <c:pt idx="89">
                  <c:v>48976</c:v>
                </c:pt>
                <c:pt idx="90">
                  <c:v>49004</c:v>
                </c:pt>
                <c:pt idx="91">
                  <c:v>49035</c:v>
                </c:pt>
                <c:pt idx="92">
                  <c:v>49065</c:v>
                </c:pt>
                <c:pt idx="93">
                  <c:v>49096</c:v>
                </c:pt>
                <c:pt idx="94">
                  <c:v>49126</c:v>
                </c:pt>
                <c:pt idx="95">
                  <c:v>49157</c:v>
                </c:pt>
                <c:pt idx="96">
                  <c:v>49188</c:v>
                </c:pt>
                <c:pt idx="97">
                  <c:v>49218</c:v>
                </c:pt>
                <c:pt idx="98">
                  <c:v>49249</c:v>
                </c:pt>
                <c:pt idx="99">
                  <c:v>49279</c:v>
                </c:pt>
                <c:pt idx="100">
                  <c:v>49310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cat>
          <c:val>
            <c:numRef>
              <c:f>ОТЧЕТ!$BE$2:$BE$128</c:f>
              <c:numCache>
                <c:formatCode>#\ ##0;[Red]\(#\ ##0\);\-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541.5078581700966</c:v>
                </c:pt>
                <c:pt idx="19">
                  <c:v>1095.5698139944902</c:v>
                </c:pt>
                <c:pt idx="20">
                  <c:v>1577.6447566494278</c:v>
                </c:pt>
                <c:pt idx="21">
                  <c:v>2070.7505670704268</c:v>
                </c:pt>
                <c:pt idx="22">
                  <c:v>2575.0711803296485</c:v>
                </c:pt>
                <c:pt idx="23">
                  <c:v>3090.7932423104526</c:v>
                </c:pt>
                <c:pt idx="24">
                  <c:v>3710.2594274111443</c:v>
                </c:pt>
                <c:pt idx="25">
                  <c:v>4343.587992391429</c:v>
                </c:pt>
                <c:pt idx="26">
                  <c:v>4991.0083543359897</c:v>
                </c:pt>
                <c:pt idx="27">
                  <c:v>5652.753298897167</c:v>
                </c:pt>
                <c:pt idx="28">
                  <c:v>6229.011339914603</c:v>
                </c:pt>
                <c:pt idx="29">
                  <c:v>6919.9513727638378</c:v>
                </c:pt>
                <c:pt idx="30">
                  <c:v>7625.9350230103528</c:v>
                </c:pt>
                <c:pt idx="31">
                  <c:v>8347.2090200844359</c:v>
                </c:pt>
                <c:pt idx="32">
                  <c:v>8975.5599961912339</c:v>
                </c:pt>
                <c:pt idx="33">
                  <c:v>9617.3364456036052</c:v>
                </c:pt>
                <c:pt idx="34">
                  <c:v>10272.757411465729</c:v>
                </c:pt>
                <c:pt idx="35">
                  <c:v>10942.04513021962</c:v>
                </c:pt>
                <c:pt idx="36">
                  <c:v>11742.857263928141</c:v>
                </c:pt>
                <c:pt idx="37">
                  <c:v>12693.105813184327</c:v>
                </c:pt>
                <c:pt idx="38">
                  <c:v>13661.772728951568</c:v>
                </c:pt>
                <c:pt idx="39">
                  <c:v>14649.150428244406</c:v>
                </c:pt>
                <c:pt idx="40">
                  <c:v>15507.462406574732</c:v>
                </c:pt>
                <c:pt idx="41">
                  <c:v>16533.155793353621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0F-2C41-BB6D-88E8D97AE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dateAx>
        <c:axId val="48650112"/>
        <c:scaling>
          <c:orientation val="minMax"/>
          <c:min val="46235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mmm\-yy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#\ ##0;[Red]\(#\ ##0\);\-" sourceLinked="1"/>
        <c:majorTickMark val="out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50112"/>
        <c:crosses val="autoZero"/>
        <c:crossBetween val="midCat"/>
      </c:valAx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Динамика цены квартир и коммерции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Квартиры, тыс. ₽/м²</c:v>
          </c:tx>
          <c:marker>
            <c:symbol val="none"/>
          </c:marker>
          <c:cat>
            <c:numRef>
              <c:f>Цены!$A$4:$A$55</c:f>
              <c:numCache>
                <c:formatCode>mmm\-yy</c:formatCode>
                <c:ptCount val="52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  <c:pt idx="24">
                  <c:v>46997</c:v>
                </c:pt>
                <c:pt idx="25">
                  <c:v>47027</c:v>
                </c:pt>
                <c:pt idx="26">
                  <c:v>47058</c:v>
                </c:pt>
                <c:pt idx="27">
                  <c:v>47088</c:v>
                </c:pt>
                <c:pt idx="28">
                  <c:v>47119</c:v>
                </c:pt>
                <c:pt idx="29">
                  <c:v>47150</c:v>
                </c:pt>
                <c:pt idx="30">
                  <c:v>47178</c:v>
                </c:pt>
                <c:pt idx="31">
                  <c:v>47209</c:v>
                </c:pt>
                <c:pt idx="32">
                  <c:v>47239</c:v>
                </c:pt>
                <c:pt idx="33">
                  <c:v>47270</c:v>
                </c:pt>
                <c:pt idx="34">
                  <c:v>47300</c:v>
                </c:pt>
                <c:pt idx="35">
                  <c:v>47331</c:v>
                </c:pt>
                <c:pt idx="36">
                  <c:v>47362</c:v>
                </c:pt>
                <c:pt idx="37">
                  <c:v>47392</c:v>
                </c:pt>
                <c:pt idx="38">
                  <c:v>47423</c:v>
                </c:pt>
                <c:pt idx="39">
                  <c:v>47453</c:v>
                </c:pt>
                <c:pt idx="40">
                  <c:v>47484</c:v>
                </c:pt>
                <c:pt idx="41">
                  <c:v>47515</c:v>
                </c:pt>
                <c:pt idx="42">
                  <c:v>47543</c:v>
                </c:pt>
                <c:pt idx="43">
                  <c:v>47574</c:v>
                </c:pt>
                <c:pt idx="44">
                  <c:v>47604</c:v>
                </c:pt>
                <c:pt idx="45">
                  <c:v>47635</c:v>
                </c:pt>
                <c:pt idx="46">
                  <c:v>47665</c:v>
                </c:pt>
                <c:pt idx="47">
                  <c:v>47696</c:v>
                </c:pt>
                <c:pt idx="48">
                  <c:v>47727</c:v>
                </c:pt>
                <c:pt idx="49">
                  <c:v>47757</c:v>
                </c:pt>
                <c:pt idx="50">
                  <c:v>47788</c:v>
                </c:pt>
                <c:pt idx="51">
                  <c:v>47818</c:v>
                </c:pt>
              </c:numCache>
            </c:numRef>
          </c:cat>
          <c:val>
            <c:numRef>
              <c:f>Цены!$B$4:$B$55</c:f>
              <c:numCache>
                <c:formatCode>#\ ##0.0;[Red]\(#\ ##0.0\);\-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675</c:v>
                </c:pt>
                <c:pt idx="19">
                  <c:v>682.41947532417055</c:v>
                </c:pt>
                <c:pt idx="20">
                  <c:v>689.92050415069059</c:v>
                </c:pt>
                <c:pt idx="21">
                  <c:v>697.50398290059479</c:v>
                </c:pt>
                <c:pt idx="22">
                  <c:v>705.17081784821198</c:v>
                </c:pt>
                <c:pt idx="23">
                  <c:v>712.92192522947107</c:v>
                </c:pt>
                <c:pt idx="24">
                  <c:v>720.75823135139728</c:v>
                </c:pt>
                <c:pt idx="25">
                  <c:v>728.68067270281142</c:v>
                </c:pt>
                <c:pt idx="26">
                  <c:v>736.69019606624602</c:v>
                </c:pt>
                <c:pt idx="27">
                  <c:v>744.7877586310932</c:v>
                </c:pt>
                <c:pt idx="28">
                  <c:v>752.97432810799341</c:v>
                </c:pt>
                <c:pt idx="29">
                  <c:v>761.25088284448407</c:v>
                </c:pt>
                <c:pt idx="30">
                  <c:v>769.61841194191754</c:v>
                </c:pt>
                <c:pt idx="31">
                  <c:v>778.0779153736662</c:v>
                </c:pt>
                <c:pt idx="32">
                  <c:v>786.63040410462463</c:v>
                </c:pt>
                <c:pt idx="33">
                  <c:v>795.27690021202704</c:v>
                </c:pt>
                <c:pt idx="34">
                  <c:v>804.01843700759116</c:v>
                </c:pt>
                <c:pt idx="35">
                  <c:v>812.85605916100758</c:v>
                </c:pt>
                <c:pt idx="36">
                  <c:v>821.79082282478157</c:v>
                </c:pt>
                <c:pt idx="37">
                  <c:v>830.82379576045309</c:v>
                </c:pt>
                <c:pt idx="38">
                  <c:v>839.95605746619867</c:v>
                </c:pt>
                <c:pt idx="39">
                  <c:v>849.18869930584015</c:v>
                </c:pt>
                <c:pt idx="40">
                  <c:v>858.52282463926861</c:v>
                </c:pt>
                <c:pt idx="41">
                  <c:v>867.95954895430305</c:v>
                </c:pt>
                <c:pt idx="42">
                  <c:v>877.49999999999864</c:v>
                </c:pt>
                <c:pt idx="43">
                  <c:v>879.6641517251951</c:v>
                </c:pt>
                <c:pt idx="44">
                  <c:v>881.83364083237404</c:v>
                </c:pt>
                <c:pt idx="45">
                  <c:v>884.00848048495936</c:v>
                </c:pt>
                <c:pt idx="46">
                  <c:v>886.18868387883947</c:v>
                </c:pt>
                <c:pt idx="47">
                  <c:v>888.37426424244745</c:v>
                </c:pt>
                <c:pt idx="48">
                  <c:v>890.56523483684111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E5-094C-A969-8123CFA288E2}"/>
            </c:ext>
          </c:extLst>
        </c:ser>
        <c:ser>
          <c:idx val="1"/>
          <c:order val="1"/>
          <c:tx>
            <c:v>Коммерция, тыс. ₽/м²</c:v>
          </c:tx>
          <c:marker>
            <c:symbol val="none"/>
          </c:marker>
          <c:cat>
            <c:numRef>
              <c:f>Цены!$A$4:$A$55</c:f>
              <c:numCache>
                <c:formatCode>mmm\-yy</c:formatCode>
                <c:ptCount val="52"/>
                <c:pt idx="0">
                  <c:v>46266</c:v>
                </c:pt>
                <c:pt idx="1">
                  <c:v>46296</c:v>
                </c:pt>
                <c:pt idx="2">
                  <c:v>46327</c:v>
                </c:pt>
                <c:pt idx="3">
                  <c:v>46357</c:v>
                </c:pt>
                <c:pt idx="4">
                  <c:v>46388</c:v>
                </c:pt>
                <c:pt idx="5">
                  <c:v>46419</c:v>
                </c:pt>
                <c:pt idx="6">
                  <c:v>46447</c:v>
                </c:pt>
                <c:pt idx="7">
                  <c:v>46478</c:v>
                </c:pt>
                <c:pt idx="8">
                  <c:v>46508</c:v>
                </c:pt>
                <c:pt idx="9">
                  <c:v>46539</c:v>
                </c:pt>
                <c:pt idx="10">
                  <c:v>46569</c:v>
                </c:pt>
                <c:pt idx="11">
                  <c:v>46600</c:v>
                </c:pt>
                <c:pt idx="12">
                  <c:v>46631</c:v>
                </c:pt>
                <c:pt idx="13">
                  <c:v>46661</c:v>
                </c:pt>
                <c:pt idx="14">
                  <c:v>46692</c:v>
                </c:pt>
                <c:pt idx="15">
                  <c:v>46722</c:v>
                </c:pt>
                <c:pt idx="16">
                  <c:v>46753</c:v>
                </c:pt>
                <c:pt idx="17">
                  <c:v>46784</c:v>
                </c:pt>
                <c:pt idx="18">
                  <c:v>46813</c:v>
                </c:pt>
                <c:pt idx="19">
                  <c:v>46844</c:v>
                </c:pt>
                <c:pt idx="20">
                  <c:v>46874</c:v>
                </c:pt>
                <c:pt idx="21">
                  <c:v>46905</c:v>
                </c:pt>
                <c:pt idx="22">
                  <c:v>46935</c:v>
                </c:pt>
                <c:pt idx="23">
                  <c:v>46966</c:v>
                </c:pt>
                <c:pt idx="24">
                  <c:v>46997</c:v>
                </c:pt>
                <c:pt idx="25">
                  <c:v>47027</c:v>
                </c:pt>
                <c:pt idx="26">
                  <c:v>47058</c:v>
                </c:pt>
                <c:pt idx="27">
                  <c:v>47088</c:v>
                </c:pt>
                <c:pt idx="28">
                  <c:v>47119</c:v>
                </c:pt>
                <c:pt idx="29">
                  <c:v>47150</c:v>
                </c:pt>
                <c:pt idx="30">
                  <c:v>47178</c:v>
                </c:pt>
                <c:pt idx="31">
                  <c:v>47209</c:v>
                </c:pt>
                <c:pt idx="32">
                  <c:v>47239</c:v>
                </c:pt>
                <c:pt idx="33">
                  <c:v>47270</c:v>
                </c:pt>
                <c:pt idx="34">
                  <c:v>47300</c:v>
                </c:pt>
                <c:pt idx="35">
                  <c:v>47331</c:v>
                </c:pt>
                <c:pt idx="36">
                  <c:v>47362</c:v>
                </c:pt>
                <c:pt idx="37">
                  <c:v>47392</c:v>
                </c:pt>
                <c:pt idx="38">
                  <c:v>47423</c:v>
                </c:pt>
                <c:pt idx="39">
                  <c:v>47453</c:v>
                </c:pt>
                <c:pt idx="40">
                  <c:v>47484</c:v>
                </c:pt>
                <c:pt idx="41">
                  <c:v>47515</c:v>
                </c:pt>
                <c:pt idx="42">
                  <c:v>47543</c:v>
                </c:pt>
                <c:pt idx="43">
                  <c:v>47574</c:v>
                </c:pt>
                <c:pt idx="44">
                  <c:v>47604</c:v>
                </c:pt>
                <c:pt idx="45">
                  <c:v>47635</c:v>
                </c:pt>
                <c:pt idx="46">
                  <c:v>47665</c:v>
                </c:pt>
                <c:pt idx="47">
                  <c:v>47696</c:v>
                </c:pt>
                <c:pt idx="48">
                  <c:v>47727</c:v>
                </c:pt>
                <c:pt idx="49">
                  <c:v>47757</c:v>
                </c:pt>
                <c:pt idx="50">
                  <c:v>47788</c:v>
                </c:pt>
                <c:pt idx="51">
                  <c:v>47818</c:v>
                </c:pt>
              </c:numCache>
            </c:numRef>
          </c:cat>
          <c:val>
            <c:numRef>
              <c:f>Цены!$C$4:$C$55</c:f>
              <c:numCache>
                <c:formatCode>#\ ##0.0;[Red]\(#\ ##0.0\);\-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650</c:v>
                </c:pt>
                <c:pt idx="19">
                  <c:v>657.14467994179381</c:v>
                </c:pt>
                <c:pt idx="20">
                  <c:v>664.36789288585021</c:v>
                </c:pt>
                <c:pt idx="21">
                  <c:v>671.67050205242458</c:v>
                </c:pt>
                <c:pt idx="22">
                  <c:v>679.05338015013001</c:v>
                </c:pt>
                <c:pt idx="23">
                  <c:v>686.51740948023144</c:v>
                </c:pt>
                <c:pt idx="24">
                  <c:v>694.06348204208632</c:v>
                </c:pt>
                <c:pt idx="25">
                  <c:v>701.69249963974437</c:v>
                </c:pt>
                <c:pt idx="26">
                  <c:v>709.40537398971844</c:v>
                </c:pt>
                <c:pt idx="27">
                  <c:v>717.20302682994168</c:v>
                </c:pt>
                <c:pt idx="28">
                  <c:v>725.08639002991958</c:v>
                </c:pt>
                <c:pt idx="29">
                  <c:v>733.05640570209573</c:v>
                </c:pt>
                <c:pt idx="30">
                  <c:v>741.11402631443912</c:v>
                </c:pt>
                <c:pt idx="31">
                  <c:v>749.26021480427119</c:v>
                </c:pt>
                <c:pt idx="32">
                  <c:v>757.49594469334227</c:v>
                </c:pt>
                <c:pt idx="33">
                  <c:v>765.82220020417412</c:v>
                </c:pt>
                <c:pt idx="34">
                  <c:v>774.23997637768048</c:v>
                </c:pt>
                <c:pt idx="35">
                  <c:v>782.75027919208128</c:v>
                </c:pt>
                <c:pt idx="36">
                  <c:v>791.3541256831229</c:v>
                </c:pt>
                <c:pt idx="37">
                  <c:v>800.05254406562153</c:v>
                </c:pt>
                <c:pt idx="38">
                  <c:v>808.84657385633955</c:v>
                </c:pt>
                <c:pt idx="39">
                  <c:v>817.73726599821646</c:v>
                </c:pt>
                <c:pt idx="40">
                  <c:v>826.72568298596229</c:v>
                </c:pt>
                <c:pt idx="41">
                  <c:v>835.8128989930326</c:v>
                </c:pt>
                <c:pt idx="42">
                  <c:v>844.99999999999875</c:v>
                </c:pt>
                <c:pt idx="43">
                  <c:v>847.08399795759522</c:v>
                </c:pt>
                <c:pt idx="44">
                  <c:v>849.17313561636013</c:v>
                </c:pt>
                <c:pt idx="45">
                  <c:v>851.26742565218308</c:v>
                </c:pt>
                <c:pt idx="46">
                  <c:v>853.36688077221572</c:v>
                </c:pt>
                <c:pt idx="47">
                  <c:v>855.47151371494942</c:v>
                </c:pt>
                <c:pt idx="48">
                  <c:v>857.58133725029143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E5-094C-A969-8123CFA28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;[Red]\(#\ 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Ключевая ставка, БРИДЖ и фактическая ставка ПФ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Ключевая ставка</c:v>
          </c:tx>
          <c:marker>
            <c:symbol val="none"/>
          </c:marker>
          <c:cat>
            <c:strRef>
              <c:f>Ставки!$N$16:$N$87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Ставки!$O$16:$O$87</c:f>
              <c:numCache>
                <c:formatCode>General</c:formatCode>
                <c:ptCount val="72"/>
                <c:pt idx="0">
                  <c:v>0.14249999999999999</c:v>
                </c:pt>
                <c:pt idx="1">
                  <c:v>0.13838709677419353</c:v>
                </c:pt>
                <c:pt idx="2">
                  <c:v>0.13838709677419353</c:v>
                </c:pt>
                <c:pt idx="3">
                  <c:v>0.13564516129032256</c:v>
                </c:pt>
                <c:pt idx="4">
                  <c:v>0.13564516129032256</c:v>
                </c:pt>
                <c:pt idx="5">
                  <c:v>0.13564516129032256</c:v>
                </c:pt>
                <c:pt idx="6">
                  <c:v>0.13153225806451613</c:v>
                </c:pt>
                <c:pt idx="7">
                  <c:v>0.13153225806451613</c:v>
                </c:pt>
                <c:pt idx="8">
                  <c:v>0.12879032258064516</c:v>
                </c:pt>
                <c:pt idx="9">
                  <c:v>0.12879032258064516</c:v>
                </c:pt>
                <c:pt idx="10">
                  <c:v>0.12879032258064516</c:v>
                </c:pt>
                <c:pt idx="11">
                  <c:v>0.1246774193548387</c:v>
                </c:pt>
                <c:pt idx="12">
                  <c:v>0.1246774193548387</c:v>
                </c:pt>
                <c:pt idx="13">
                  <c:v>0.12193548387096774</c:v>
                </c:pt>
                <c:pt idx="14">
                  <c:v>0.12193548387096774</c:v>
                </c:pt>
                <c:pt idx="15">
                  <c:v>0.12193548387096774</c:v>
                </c:pt>
                <c:pt idx="16">
                  <c:v>0.11782258064516128</c:v>
                </c:pt>
                <c:pt idx="17">
                  <c:v>0.11782258064516128</c:v>
                </c:pt>
                <c:pt idx="18">
                  <c:v>0.11508064516129032</c:v>
                </c:pt>
                <c:pt idx="19">
                  <c:v>0.11508064516129032</c:v>
                </c:pt>
                <c:pt idx="20">
                  <c:v>0.11508064516129032</c:v>
                </c:pt>
                <c:pt idx="21">
                  <c:v>0.11096774193548387</c:v>
                </c:pt>
                <c:pt idx="22">
                  <c:v>0.11096774193548387</c:v>
                </c:pt>
                <c:pt idx="23">
                  <c:v>0.10822580645161291</c:v>
                </c:pt>
                <c:pt idx="24">
                  <c:v>0.10822580645161291</c:v>
                </c:pt>
                <c:pt idx="25">
                  <c:v>0.10822580645161291</c:v>
                </c:pt>
                <c:pt idx="26">
                  <c:v>0.10411290322580646</c:v>
                </c:pt>
                <c:pt idx="27">
                  <c:v>0.10411290322580646</c:v>
                </c:pt>
                <c:pt idx="28">
                  <c:v>0.10137096774193549</c:v>
                </c:pt>
                <c:pt idx="29">
                  <c:v>0.10137096774193549</c:v>
                </c:pt>
                <c:pt idx="30">
                  <c:v>0.10137096774193549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96-3347-BC77-CC1F9F200E4C}"/>
            </c:ext>
          </c:extLst>
        </c:ser>
        <c:ser>
          <c:idx val="1"/>
          <c:order val="1"/>
          <c:tx>
            <c:v>Ставка БРИДЖ</c:v>
          </c:tx>
          <c:marker>
            <c:symbol val="none"/>
          </c:marker>
          <c:cat>
            <c:strRef>
              <c:f>Ставки!$N$16:$N$87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Ставки!$P$16:$P$87</c:f>
              <c:numCache>
                <c:formatCode>General</c:formatCode>
                <c:ptCount val="72"/>
                <c:pt idx="0">
                  <c:v>0.20249999999999999</c:v>
                </c:pt>
                <c:pt idx="1">
                  <c:v>0.19838709677419353</c:v>
                </c:pt>
                <c:pt idx="2">
                  <c:v>0.19838709677419353</c:v>
                </c:pt>
                <c:pt idx="3">
                  <c:v>0.19564516129032256</c:v>
                </c:pt>
                <c:pt idx="4">
                  <c:v>0.19564516129032256</c:v>
                </c:pt>
                <c:pt idx="5">
                  <c:v>0.19564516129032256</c:v>
                </c:pt>
                <c:pt idx="6">
                  <c:v>0.19153225806451613</c:v>
                </c:pt>
                <c:pt idx="7">
                  <c:v>0.19153225806451613</c:v>
                </c:pt>
                <c:pt idx="8">
                  <c:v>0.18879032258064515</c:v>
                </c:pt>
                <c:pt idx="9">
                  <c:v>0.18879032258064515</c:v>
                </c:pt>
                <c:pt idx="10">
                  <c:v>0.18879032258064515</c:v>
                </c:pt>
                <c:pt idx="11">
                  <c:v>0.1846774193548387</c:v>
                </c:pt>
                <c:pt idx="12">
                  <c:v>0.1846774193548387</c:v>
                </c:pt>
                <c:pt idx="13">
                  <c:v>0.18193548387096775</c:v>
                </c:pt>
                <c:pt idx="14">
                  <c:v>0.18193548387096775</c:v>
                </c:pt>
                <c:pt idx="15">
                  <c:v>0.18193548387096775</c:v>
                </c:pt>
                <c:pt idx="16">
                  <c:v>0.17782258064516127</c:v>
                </c:pt>
                <c:pt idx="17">
                  <c:v>0.17782258064516127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96-3347-BC77-CC1F9F200E4C}"/>
            </c:ext>
          </c:extLst>
        </c:ser>
        <c:ser>
          <c:idx val="2"/>
          <c:order val="2"/>
          <c:tx>
            <c:v>Фактическая ставка ПФ</c:v>
          </c:tx>
          <c:marker>
            <c:symbol val="none"/>
          </c:marker>
          <c:cat>
            <c:strRef>
              <c:f>Ставки!$N$16:$N$87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Ставки!$Q$16:$Q$87</c:f>
              <c:numCache>
                <c:formatCode>General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0.13586136022934933</c:v>
                </c:pt>
                <c:pt idx="19">
                  <c:v>0.12845108046802836</c:v>
                </c:pt>
                <c:pt idx="20">
                  <c:v>0.11886182488407326</c:v>
                </c:pt>
                <c:pt idx="21">
                  <c:v>0.1083266458551041</c:v>
                </c:pt>
                <c:pt idx="22">
                  <c:v>0.10145479518918611</c:v>
                </c:pt>
                <c:pt idx="23">
                  <c:v>9.4131018536167427E-2</c:v>
                </c:pt>
                <c:pt idx="24">
                  <c:v>8.7171720733534686E-2</c:v>
                </c:pt>
                <c:pt idx="25">
                  <c:v>8.0878185678413664E-2</c:v>
                </c:pt>
                <c:pt idx="26">
                  <c:v>7.3981066812572938E-2</c:v>
                </c:pt>
                <c:pt idx="27">
                  <c:v>6.8875692269041416E-2</c:v>
                </c:pt>
                <c:pt idx="28">
                  <c:v>6.4930405248816103E-2</c:v>
                </c:pt>
                <c:pt idx="29">
                  <c:v>6.0531073847606746E-2</c:v>
                </c:pt>
                <c:pt idx="30">
                  <c:v>5.6382950881624511E-2</c:v>
                </c:pt>
                <c:pt idx="31">
                  <c:v>5.2347512855467668E-2</c:v>
                </c:pt>
                <c:pt idx="32">
                  <c:v>4.9796327220125808E-2</c:v>
                </c:pt>
                <c:pt idx="33">
                  <c:v>4.7325703685319791E-2</c:v>
                </c:pt>
                <c:pt idx="34">
                  <c:v>4.4999999999999998E-2</c:v>
                </c:pt>
                <c:pt idx="35">
                  <c:v>4.3999999999999997E-2</c:v>
                </c:pt>
                <c:pt idx="36">
                  <c:v>4.2499999999999996E-2</c:v>
                </c:pt>
                <c:pt idx="37">
                  <c:v>0.04</c:v>
                </c:pt>
                <c:pt idx="38">
                  <c:v>3.7999999999999999E-2</c:v>
                </c:pt>
                <c:pt idx="39">
                  <c:v>3.5999999999999997E-2</c:v>
                </c:pt>
                <c:pt idx="40">
                  <c:v>3.4999999999999996E-2</c:v>
                </c:pt>
                <c:pt idx="41">
                  <c:v>3.7499999999999999E-2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796-3347-BC77-CC1F9F200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ru-RU"/>
          </a:p>
        </c:txPr>
        <c:crossAx val="48672768"/>
        <c:crosses val="autoZero"/>
        <c:auto val="1"/>
        <c:lblAlgn val="ctr"/>
        <c:lblOffset val="100"/>
        <c:tickLblSkip val="3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D9E1E8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Остаток ПФ и средства на эскроу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Остаток ПФ, млн ₽</c:v>
          </c:tx>
          <c:marker>
            <c:symbol val="none"/>
          </c:marker>
          <c:cat>
            <c:strRef>
              <c:f>Ставки!$T$16:$T$87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Ставки!$U$16:$U$87</c:f>
              <c:numCache>
                <c:formatCode>General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2573.035242503709</c:v>
                </c:pt>
                <c:pt idx="19">
                  <c:v>3986.1086371694309</c:v>
                </c:pt>
                <c:pt idx="20">
                  <c:v>4404.6960880851539</c:v>
                </c:pt>
                <c:pt idx="21">
                  <c:v>4823.2835397349736</c:v>
                </c:pt>
                <c:pt idx="22">
                  <c:v>5241.8709913847943</c:v>
                </c:pt>
                <c:pt idx="23">
                  <c:v>5660.4584435240122</c:v>
                </c:pt>
                <c:pt idx="24">
                  <c:v>6079.045895663231</c:v>
                </c:pt>
                <c:pt idx="25">
                  <c:v>6497.633347802449</c:v>
                </c:pt>
                <c:pt idx="26">
                  <c:v>6916.2208006757646</c:v>
                </c:pt>
                <c:pt idx="27">
                  <c:v>7334.8082535490812</c:v>
                </c:pt>
                <c:pt idx="28">
                  <c:v>7753.395706911796</c:v>
                </c:pt>
                <c:pt idx="29">
                  <c:v>8171.9831602745107</c:v>
                </c:pt>
                <c:pt idx="30">
                  <c:v>8590.5706136372246</c:v>
                </c:pt>
                <c:pt idx="31">
                  <c:v>9009.158067244638</c:v>
                </c:pt>
                <c:pt idx="32">
                  <c:v>9427.7455208520532</c:v>
                </c:pt>
                <c:pt idx="33">
                  <c:v>9846.3329744594666</c:v>
                </c:pt>
                <c:pt idx="34">
                  <c:v>10264.920428066882</c:v>
                </c:pt>
                <c:pt idx="35">
                  <c:v>10683.507881674295</c:v>
                </c:pt>
                <c:pt idx="36">
                  <c:v>11102.095335281711</c:v>
                </c:pt>
                <c:pt idx="37">
                  <c:v>11520.682788889124</c:v>
                </c:pt>
                <c:pt idx="38">
                  <c:v>11939.270242496537</c:v>
                </c:pt>
                <c:pt idx="39">
                  <c:v>12411.956567197702</c:v>
                </c:pt>
                <c:pt idx="40">
                  <c:v>12884.642891898866</c:v>
                </c:pt>
                <c:pt idx="41">
                  <c:v>14264.843101984647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B0-A644-96AF-5E2312C15192}"/>
            </c:ext>
          </c:extLst>
        </c:ser>
        <c:ser>
          <c:idx val="1"/>
          <c:order val="1"/>
          <c:tx>
            <c:v>Эскроу, млн ₽</c:v>
          </c:tx>
          <c:marker>
            <c:symbol val="none"/>
          </c:marker>
          <c:cat>
            <c:strRef>
              <c:f>Ставки!$T$16:$T$87</c:f>
              <c:strCache>
                <c:ptCount val="72"/>
                <c:pt idx="0">
                  <c:v>сен-26</c:v>
                </c:pt>
                <c:pt idx="1">
                  <c:v>окт-26</c:v>
                </c:pt>
                <c:pt idx="2">
                  <c:v>ноя-26</c:v>
                </c:pt>
                <c:pt idx="3">
                  <c:v>дек-26</c:v>
                </c:pt>
                <c:pt idx="4">
                  <c:v>янв-27</c:v>
                </c:pt>
                <c:pt idx="5">
                  <c:v>фев-27</c:v>
                </c:pt>
                <c:pt idx="6">
                  <c:v>мар-27</c:v>
                </c:pt>
                <c:pt idx="7">
                  <c:v>апр-27</c:v>
                </c:pt>
                <c:pt idx="8">
                  <c:v>май-27</c:v>
                </c:pt>
                <c:pt idx="9">
                  <c:v>июн-27</c:v>
                </c:pt>
                <c:pt idx="10">
                  <c:v>июл-27</c:v>
                </c:pt>
                <c:pt idx="11">
                  <c:v>авг-27</c:v>
                </c:pt>
                <c:pt idx="12">
                  <c:v>сен-27</c:v>
                </c:pt>
                <c:pt idx="13">
                  <c:v>окт-27</c:v>
                </c:pt>
                <c:pt idx="14">
                  <c:v>ноя-27</c:v>
                </c:pt>
                <c:pt idx="15">
                  <c:v>дек-27</c:v>
                </c:pt>
                <c:pt idx="16">
                  <c:v>янв-28</c:v>
                </c:pt>
                <c:pt idx="17">
                  <c:v>фев-28</c:v>
                </c:pt>
                <c:pt idx="18">
                  <c:v>мар-28</c:v>
                </c:pt>
                <c:pt idx="19">
                  <c:v>апр-28</c:v>
                </c:pt>
                <c:pt idx="20">
                  <c:v>май-28</c:v>
                </c:pt>
                <c:pt idx="21">
                  <c:v>июн-28</c:v>
                </c:pt>
                <c:pt idx="22">
                  <c:v>июл-28</c:v>
                </c:pt>
                <c:pt idx="23">
                  <c:v>авг-28</c:v>
                </c:pt>
                <c:pt idx="24">
                  <c:v>сен-28</c:v>
                </c:pt>
                <c:pt idx="25">
                  <c:v>окт-28</c:v>
                </c:pt>
                <c:pt idx="26">
                  <c:v>ноя-28</c:v>
                </c:pt>
                <c:pt idx="27">
                  <c:v>дек-28</c:v>
                </c:pt>
                <c:pt idx="28">
                  <c:v>янв-29</c:v>
                </c:pt>
                <c:pt idx="29">
                  <c:v>фев-29</c:v>
                </c:pt>
                <c:pt idx="30">
                  <c:v>мар-29</c:v>
                </c:pt>
                <c:pt idx="31">
                  <c:v>апр-29</c:v>
                </c:pt>
                <c:pt idx="32">
                  <c:v>май-29</c:v>
                </c:pt>
                <c:pt idx="33">
                  <c:v>июн-29</c:v>
                </c:pt>
                <c:pt idx="34">
                  <c:v>июл-29</c:v>
                </c:pt>
                <c:pt idx="35">
                  <c:v>авг-29</c:v>
                </c:pt>
                <c:pt idx="36">
                  <c:v>сен-29</c:v>
                </c:pt>
                <c:pt idx="37">
                  <c:v>окт-29</c:v>
                </c:pt>
                <c:pt idx="38">
                  <c:v>ноя-29</c:v>
                </c:pt>
                <c:pt idx="39">
                  <c:v>дек-29</c:v>
                </c:pt>
                <c:pt idx="40">
                  <c:v>янв-30</c:v>
                </c:pt>
                <c:pt idx="41">
                  <c:v>фев-30</c:v>
                </c:pt>
                <c:pt idx="42">
                  <c:v>мар-30</c:v>
                </c:pt>
                <c:pt idx="43">
                  <c:v>апр-30</c:v>
                </c:pt>
                <c:pt idx="44">
                  <c:v>май-30</c:v>
                </c:pt>
                <c:pt idx="45">
                  <c:v>июн-30</c:v>
                </c:pt>
                <c:pt idx="46">
                  <c:v>июл-30</c:v>
                </c:pt>
                <c:pt idx="47">
                  <c:v>авг-30</c:v>
                </c:pt>
                <c:pt idx="48">
                  <c:v>сен-30</c:v>
                </c:pt>
                <c:pt idx="49">
                  <c:v>окт-30</c:v>
                </c:pt>
                <c:pt idx="50">
                  <c:v>ноя-30</c:v>
                </c:pt>
                <c:pt idx="51">
                  <c:v>дек-30</c:v>
                </c:pt>
                <c:pt idx="52">
                  <c:v>янв-31</c:v>
                </c:pt>
                <c:pt idx="53">
                  <c:v>фев-31</c:v>
                </c:pt>
                <c:pt idx="54">
                  <c:v>мар-31</c:v>
                </c:pt>
                <c:pt idx="55">
                  <c:v>апр-31</c:v>
                </c:pt>
                <c:pt idx="56">
                  <c:v>май-31</c:v>
                </c:pt>
                <c:pt idx="57">
                  <c:v>июн-31</c:v>
                </c:pt>
                <c:pt idx="58">
                  <c:v>июл-31</c:v>
                </c:pt>
                <c:pt idx="59">
                  <c:v>авг-31</c:v>
                </c:pt>
                <c:pt idx="60">
                  <c:v>сен-31</c:v>
                </c:pt>
                <c:pt idx="61">
                  <c:v>окт-31</c:v>
                </c:pt>
                <c:pt idx="62">
                  <c:v>ноя-31</c:v>
                </c:pt>
                <c:pt idx="63">
                  <c:v>дек-31</c:v>
                </c:pt>
                <c:pt idx="64">
                  <c:v>янв-32</c:v>
                </c:pt>
                <c:pt idx="65">
                  <c:v>фев-32</c:v>
                </c:pt>
                <c:pt idx="66">
                  <c:v>мар-32</c:v>
                </c:pt>
                <c:pt idx="67">
                  <c:v>апр-32</c:v>
                </c:pt>
                <c:pt idx="68">
                  <c:v>май-32</c:v>
                </c:pt>
                <c:pt idx="69">
                  <c:v>июн-32</c:v>
                </c:pt>
                <c:pt idx="70">
                  <c:v>июл-32</c:v>
                </c:pt>
                <c:pt idx="71">
                  <c:v>авг-32</c:v>
                </c:pt>
              </c:strCache>
            </c:strRef>
          </c:cat>
          <c:val>
            <c:numRef>
              <c:f>Ставки!$V$16:$V$87</c:f>
              <c:numCache>
                <c:formatCode>General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541.5078581700966</c:v>
                </c:pt>
                <c:pt idx="19">
                  <c:v>1095.5698139944902</c:v>
                </c:pt>
                <c:pt idx="20">
                  <c:v>1577.6447566494278</c:v>
                </c:pt>
                <c:pt idx="21">
                  <c:v>2070.7505670704268</c:v>
                </c:pt>
                <c:pt idx="22">
                  <c:v>2575.0711803296485</c:v>
                </c:pt>
                <c:pt idx="23">
                  <c:v>3090.7932423104526</c:v>
                </c:pt>
                <c:pt idx="24">
                  <c:v>3710.2594274111443</c:v>
                </c:pt>
                <c:pt idx="25">
                  <c:v>4343.587992391429</c:v>
                </c:pt>
                <c:pt idx="26">
                  <c:v>4991.0083543359897</c:v>
                </c:pt>
                <c:pt idx="27">
                  <c:v>5652.753298897167</c:v>
                </c:pt>
                <c:pt idx="28">
                  <c:v>6229.011339914603</c:v>
                </c:pt>
                <c:pt idx="29">
                  <c:v>6919.9513727638378</c:v>
                </c:pt>
                <c:pt idx="30">
                  <c:v>7625.9350230103528</c:v>
                </c:pt>
                <c:pt idx="31">
                  <c:v>8347.2090200844359</c:v>
                </c:pt>
                <c:pt idx="32">
                  <c:v>8975.5599961912339</c:v>
                </c:pt>
                <c:pt idx="33">
                  <c:v>9617.3364456036052</c:v>
                </c:pt>
                <c:pt idx="34">
                  <c:v>10272.757411465729</c:v>
                </c:pt>
                <c:pt idx="35">
                  <c:v>10942.04513021962</c:v>
                </c:pt>
                <c:pt idx="36">
                  <c:v>11742.857263928141</c:v>
                </c:pt>
                <c:pt idx="37">
                  <c:v>12693.105813184327</c:v>
                </c:pt>
                <c:pt idx="38">
                  <c:v>13661.772728951568</c:v>
                </c:pt>
                <c:pt idx="39">
                  <c:v>14649.150428244406</c:v>
                </c:pt>
                <c:pt idx="40">
                  <c:v>15507.462406574732</c:v>
                </c:pt>
                <c:pt idx="41">
                  <c:v>16533.155793353621</c:v>
                </c:pt>
                <c:pt idx="42">
                  <c:v>4503.5421791669196</c:v>
                </c:pt>
                <c:pt idx="43">
                  <c:v>5075.4681976881902</c:v>
                </c:pt>
                <c:pt idx="44">
                  <c:v>5562.8042587050213</c:v>
                </c:pt>
                <c:pt idx="45">
                  <c:v>6051.3422219180911</c:v>
                </c:pt>
                <c:pt idx="46">
                  <c:v>6541.0850515424572</c:v>
                </c:pt>
                <c:pt idx="47">
                  <c:v>7032.0357191037292</c:v>
                </c:pt>
                <c:pt idx="48">
                  <c:v>7611.0492301065178</c:v>
                </c:pt>
                <c:pt idx="49">
                  <c:v>7611.0492301065178</c:v>
                </c:pt>
                <c:pt idx="50">
                  <c:v>7611.0492301065178</c:v>
                </c:pt>
                <c:pt idx="51">
                  <c:v>7611.0492301065178</c:v>
                </c:pt>
                <c:pt idx="52">
                  <c:v>7611.0492301065178</c:v>
                </c:pt>
                <c:pt idx="53">
                  <c:v>7611.0492301065178</c:v>
                </c:pt>
                <c:pt idx="54">
                  <c:v>7611.0492301065178</c:v>
                </c:pt>
                <c:pt idx="55">
                  <c:v>7611.0492301065178</c:v>
                </c:pt>
                <c:pt idx="56">
                  <c:v>7611.0492301065178</c:v>
                </c:pt>
                <c:pt idx="57">
                  <c:v>7611.0492301065178</c:v>
                </c:pt>
                <c:pt idx="58">
                  <c:v>7611.0492301065178</c:v>
                </c:pt>
                <c:pt idx="59">
                  <c:v>7611.0492301065178</c:v>
                </c:pt>
                <c:pt idx="60">
                  <c:v>7611.0492301065178</c:v>
                </c:pt>
                <c:pt idx="61">
                  <c:v>7611.0492301065178</c:v>
                </c:pt>
                <c:pt idx="62">
                  <c:v>7611.0492301065178</c:v>
                </c:pt>
                <c:pt idx="63">
                  <c:v>7611.0492301065178</c:v>
                </c:pt>
                <c:pt idx="64">
                  <c:v>7611.0492301065178</c:v>
                </c:pt>
                <c:pt idx="65">
                  <c:v>7611.0492301065178</c:v>
                </c:pt>
                <c:pt idx="66">
                  <c:v>7611.0492301065178</c:v>
                </c:pt>
                <c:pt idx="67">
                  <c:v>7611.0492301065178</c:v>
                </c:pt>
                <c:pt idx="68">
                  <c:v>7611.0492301065178</c:v>
                </c:pt>
                <c:pt idx="69">
                  <c:v>7611.0492301065178</c:v>
                </c:pt>
                <c:pt idx="70">
                  <c:v>7611.0492301065178</c:v>
                </c:pt>
                <c:pt idx="71">
                  <c:v>7611.0492301065178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B0-A644-96AF-5E2312C15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ru-RU"/>
          </a:p>
        </c:txPr>
        <c:crossAx val="48672768"/>
        <c:crosses val="autoZero"/>
        <c:auto val="1"/>
        <c:lblAlgn val="ctr"/>
        <c:lblOffset val="100"/>
        <c:tickLblSkip val="3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D9E1E8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</c:marker>
          <c:trendline>
            <c:spPr>
              <a:ln w="19050">
                <a:solidFill>
                  <a:schemeClr val="accent1"/>
                </a:solidFill>
                <a:prstDash val="sysDot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-6.5916666666666665E-2"/>
                  <c:y val="-0.6509151375696417"/>
                </c:manualLayout>
              </c:layout>
              <c:numFmt formatCode="General" sourceLinked="0"/>
              <c:spPr>
                <a:noFill/>
                <a:ln>
                  <a:noFill/>
                </a:ln>
              </c:spPr>
              <c:txPr>
                <a:bodyPr rot="0" vert="horz" anchor="ctr" anchorCtr="1"/>
                <a:lstStyle/>
                <a:p>
                  <a:pPr>
                    <a:defRPr sz="900" b="0" i="0" u="non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  <a:endParaRPr lang="ru-RU"/>
                </a:p>
              </c:txPr>
            </c:trendlineLbl>
          </c:trendline>
          <c:xVal>
            <c:numRef>
              <c:f>[1]ОПТИМУМ!$H$5:$AL$5</c:f>
              <c:numCache>
                <c:formatCode>General</c:formatCode>
                <c:ptCount val="31"/>
              </c:numCache>
            </c:numRef>
          </c:xVal>
          <c:yVal>
            <c:numRef>
              <c:f>[1]ОПТИМУМ!$H$6:$AL$6</c:f>
              <c:numCache>
                <c:formatCode>General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0E-5B48-AE2F-E1338D294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</c:marker>
          <c:trendline>
            <c:spPr>
              <a:ln w="19050">
                <a:solidFill>
                  <a:schemeClr val="accent1"/>
                </a:solidFill>
                <a:prstDash val="sysDot"/>
              </a:ln>
            </c:spPr>
            <c:trendlineType val="poly"/>
            <c:order val="3"/>
            <c:dispRSqr val="0"/>
            <c:dispEq val="1"/>
            <c:trendlineLbl>
              <c:layout>
                <c:manualLayout>
                  <c:x val="4.9043138838414428E-2"/>
                  <c:y val="-0.59250748305418177"/>
                </c:manualLayout>
              </c:layout>
              <c:numFmt formatCode="General" sourceLinked="0"/>
              <c:spPr>
                <a:noFill/>
                <a:ln>
                  <a:noFill/>
                </a:ln>
              </c:spPr>
              <c:txPr>
                <a:bodyPr rot="0" vert="horz" anchor="ctr" anchorCtr="1"/>
                <a:lstStyle/>
                <a:p>
                  <a:pPr>
                    <a:defRPr sz="900" b="0" i="0" u="non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lt"/>
                      <a:cs typeface="+mn-lt"/>
                    </a:defRPr>
                  </a:pPr>
                  <a:endParaRPr lang="ru-RU"/>
                </a:p>
              </c:txPr>
            </c:trendlineLbl>
          </c:trendline>
          <c:xVal>
            <c:numRef>
              <c:f>[1]ОПТИМУМ!$AL$5:$BP$5</c:f>
              <c:numCache>
                <c:formatCode>General</c:formatCode>
                <c:ptCount val="31"/>
              </c:numCache>
            </c:numRef>
          </c:xVal>
          <c:yVal>
            <c:numRef>
              <c:f>[1]ОПТИМУМ!$AL$6:$BP$6</c:f>
              <c:numCache>
                <c:formatCode>General</c:formatCode>
                <c:ptCount val="3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34-3847-9DF2-EAB719BCC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lt"/>
                <a:cs typeface="+mn-lt"/>
              </a:rPr>
              <a:t>гр.эскроу!$C$3Темпы/цены продаж (квартиры)
Цена min/max - 550/778 (ср - 682)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гр.эскроу!$A$4</c:f>
              <c:strCache>
                <c:ptCount val="1"/>
                <c:pt idx="0">
                  <c:v>1 очередь</c:v>
                </c:pt>
              </c:strCache>
            </c:strRef>
          </c:tx>
          <c:spPr>
            <a:solidFill>
              <a:srgbClr val="4472C4">
                <a:alpha val="29804"/>
              </a:srgbClr>
            </a:solidFill>
            <a:ln w="9525" cmpd="sng">
              <a:solidFill>
                <a:schemeClr val="accent1">
                  <a:shade val="95000"/>
                </a:schemeClr>
              </a:solidFill>
            </a:ln>
          </c:spPr>
          <c:invertIfNegative val="1"/>
          <c:cat>
            <c:numRef>
              <c:f>гр.эскроу!$E$1:$DU$1</c:f>
              <c:numCache>
                <c:formatCode>dd/mm/yy;@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cat>
          <c:val>
            <c:numRef>
              <c:f>гр.эскроу!$E$5:$DU$5</c:f>
              <c:numCache>
                <c:formatCode>#,##0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832.62484502851464</c:v>
                </c:pt>
                <c:pt idx="19">
                  <c:v>841.29802049756177</c:v>
                </c:pt>
                <c:pt idx="20">
                  <c:v>722.47551657161739</c:v>
                </c:pt>
                <c:pt idx="21">
                  <c:v>729.84771572030752</c:v>
                </c:pt>
                <c:pt idx="22">
                  <c:v>737.21991486899742</c:v>
                </c:pt>
                <c:pt idx="23">
                  <c:v>744.59211401768732</c:v>
                </c:pt>
                <c:pt idx="24">
                  <c:v>884.66389784279681</c:v>
                </c:pt>
                <c:pt idx="25">
                  <c:v>893.33707331184394</c:v>
                </c:pt>
                <c:pt idx="26">
                  <c:v>902.01024878089095</c:v>
                </c:pt>
                <c:pt idx="27">
                  <c:v>910.68342424993807</c:v>
                </c:pt>
                <c:pt idx="28">
                  <c:v>781.45310976113717</c:v>
                </c:pt>
                <c:pt idx="29">
                  <c:v>928.02977518803186</c:v>
                </c:pt>
                <c:pt idx="30">
                  <c:v>936.70295065707899</c:v>
                </c:pt>
                <c:pt idx="31">
                  <c:v>945.37612612612611</c:v>
                </c:pt>
                <c:pt idx="32">
                  <c:v>810.941906355897</c:v>
                </c:pt>
                <c:pt idx="33">
                  <c:v>818.31410550458713</c:v>
                </c:pt>
                <c:pt idx="34">
                  <c:v>825.68630465327703</c:v>
                </c:pt>
                <c:pt idx="35">
                  <c:v>833.05850380196705</c:v>
                </c:pt>
                <c:pt idx="36">
                  <c:v>988.74200347136116</c:v>
                </c:pt>
                <c:pt idx="37">
                  <c:v>997.4151789404084</c:v>
                </c:pt>
                <c:pt idx="38">
                  <c:v>1006.0883544094553</c:v>
                </c:pt>
                <c:pt idx="39">
                  <c:v>1014.7615298785022</c:v>
                </c:pt>
                <c:pt idx="40">
                  <c:v>869.91949954541712</c:v>
                </c:pt>
                <c:pt idx="41">
                  <c:v>1032.1078808165962</c:v>
                </c:pt>
                <c:pt idx="42">
                  <c:v>578.69531250000023</c:v>
                </c:pt>
                <c:pt idx="43">
                  <c:v>578.69531250000023</c:v>
                </c:pt>
                <c:pt idx="44">
                  <c:v>491.89101562500008</c:v>
                </c:pt>
                <c:pt idx="45">
                  <c:v>491.89101562500008</c:v>
                </c:pt>
                <c:pt idx="46">
                  <c:v>491.89101562500008</c:v>
                </c:pt>
                <c:pt idx="47">
                  <c:v>491.89101562500008</c:v>
                </c:pt>
                <c:pt idx="48">
                  <c:v>578.69531250000023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chemeClr val="accent1">
                        <a:shade val="95000"/>
                      </a:scheme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38-FA41-8143-1ED85F4DBE3F}"/>
            </c:ext>
          </c:extLst>
        </c:ser>
        <c:ser>
          <c:idx val="1"/>
          <c:order val="1"/>
          <c:tx>
            <c:strRef>
              <c:f>гр.эскроу!$A$9</c:f>
              <c:strCache>
                <c:ptCount val="1"/>
                <c:pt idx="0">
                  <c:v>2 очередь</c:v>
                </c:pt>
              </c:strCache>
            </c:strRef>
          </c:tx>
          <c:spPr>
            <a:solidFill>
              <a:srgbClr val="70AD47">
                <a:alpha val="29804"/>
              </a:srgbClr>
            </a:solidFill>
            <a:ln w="9525" cmpd="sng">
              <a:solidFill>
                <a:schemeClr val="accent6"/>
              </a:solidFill>
            </a:ln>
          </c:spPr>
          <c:invertIfNegative val="1"/>
          <c:cat>
            <c:numRef>
              <c:f>гр.эскроу!$E$1:$DU$1</c:f>
              <c:numCache>
                <c:formatCode>dd/mm/yy;@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cat>
          <c:val>
            <c:numRef>
              <c:f>гр.эскроу!$E$10:$DU$10</c:f>
              <c:numCache>
                <c:formatCode>#,##0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chemeClr val="accent6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38-FA41-8143-1ED85F4DB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90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lt"/>
                    <a:cs typeface="+mn-lt"/>
                  </a:rPr>
                  <a:t>ДАТА</a:t>
                </a:r>
              </a:p>
            </c:rich>
          </c:tx>
          <c:overlay val="1"/>
        </c:title>
        <c:numFmt formatCode="mmm/yy;@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2700000" anchor="ctr" anchorCtr="1"/>
          <a:lstStyle/>
          <a:p>
            <a:pPr>
              <a:defRPr sz="1050" b="0" i="0" u="none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sz="90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lt"/>
                    <a:cs typeface="+mn-lt"/>
                  </a:rPr>
                  <a:t>кв.м/мес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1" i="0" u="none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гр.эскроу!$D$57</c:f>
              <c:strCache>
                <c:ptCount val="1"/>
                <c:pt idx="0">
                  <c:v>старт</c:v>
                </c:pt>
              </c:strCache>
            </c:strRef>
          </c:tx>
          <c:spPr>
            <a:noFill/>
            <a:ln w="25400"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гр.эскроу!$C$59:$C$67</c:f>
              <c:strCache>
                <c:ptCount val="7"/>
                <c:pt idx="0">
                  <c:v>Приобретение проекта</c:v>
                </c:pt>
                <c:pt idx="1">
                  <c:v>ПЗЗ + Стадия П</c:v>
                </c:pt>
                <c:pt idx="2">
                  <c:v>СМР</c:v>
                </c:pt>
                <c:pt idx="3">
                  <c:v>Продажи квартир</c:v>
                </c:pt>
                <c:pt idx="4">
                  <c:v>Нежилые</c:v>
                </c:pt>
                <c:pt idx="5">
                  <c:v>Продажи машиномест</c:v>
                </c:pt>
                <c:pt idx="6">
                  <c:v>Длительность проекта</c:v>
                </c:pt>
              </c:strCache>
            </c:strRef>
          </c:cat>
          <c:val>
            <c:numRef>
              <c:f>гр.эскроу!$D$59:$D$67</c:f>
              <c:numCache>
                <c:formatCode>mmm\-yy</c:formatCode>
                <c:ptCount val="9"/>
                <c:pt idx="0">
                  <c:v>45323</c:v>
                </c:pt>
                <c:pt idx="1">
                  <c:v>45323</c:v>
                </c:pt>
                <c:pt idx="2">
                  <c:v>46813</c:v>
                </c:pt>
                <c:pt idx="3">
                  <c:v>46813</c:v>
                </c:pt>
                <c:pt idx="4">
                  <c:v>46874</c:v>
                </c:pt>
                <c:pt idx="5">
                  <c:v>46235</c:v>
                </c:pt>
                <c:pt idx="6">
                  <c:v>46327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2-EA4A-BD04-7C74D3F4DBC7}"/>
            </c:ext>
          </c:extLst>
        </c:ser>
        <c:ser>
          <c:idx val="1"/>
          <c:order val="1"/>
          <c:tx>
            <c:strRef>
              <c:f>гр.эскроу!$F$57</c:f>
              <c:strCache>
                <c:ptCount val="1"/>
                <c:pt idx="0">
                  <c:v>разница</c:v>
                </c:pt>
              </c:strCache>
            </c:strRef>
          </c:tx>
          <c:spPr>
            <a:solidFill>
              <a:srgbClr val="819965"/>
            </a:solidFill>
            <a:ln w="28575" cmpd="sng"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гр.эскроу!$C$59:$C$67</c:f>
              <c:strCache>
                <c:ptCount val="7"/>
                <c:pt idx="0">
                  <c:v>Приобретение проекта</c:v>
                </c:pt>
                <c:pt idx="1">
                  <c:v>ПЗЗ + Стадия П</c:v>
                </c:pt>
                <c:pt idx="2">
                  <c:v>СМР</c:v>
                </c:pt>
                <c:pt idx="3">
                  <c:v>Продажи квартир</c:v>
                </c:pt>
                <c:pt idx="4">
                  <c:v>Нежилые</c:v>
                </c:pt>
                <c:pt idx="5">
                  <c:v>Продажи машиномест</c:v>
                </c:pt>
                <c:pt idx="6">
                  <c:v>Длительность проекта</c:v>
                </c:pt>
              </c:strCache>
            </c:strRef>
          </c:cat>
          <c:val>
            <c:numRef>
              <c:f>гр.эскроу!$F$59:$F$67</c:f>
              <c:numCache>
                <c:formatCode>General</c:formatCode>
                <c:ptCount val="9"/>
                <c:pt idx="0">
                  <c:v>100</c:v>
                </c:pt>
                <c:pt idx="1">
                  <c:v>912</c:v>
                </c:pt>
                <c:pt idx="2">
                  <c:v>730</c:v>
                </c:pt>
                <c:pt idx="3">
                  <c:v>914</c:v>
                </c:pt>
                <c:pt idx="4">
                  <c:v>184</c:v>
                </c:pt>
                <c:pt idx="5">
                  <c:v>915</c:v>
                </c:pt>
                <c:pt idx="6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28575"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9D2-EA4A-BD04-7C74D3F4DBC7}"/>
            </c:ext>
          </c:extLst>
        </c:ser>
        <c:ser>
          <c:idx val="2"/>
          <c:order val="2"/>
          <c:tx>
            <c:strRef>
              <c:f>гр.эскроу!$G$57</c:f>
              <c:strCache>
                <c:ptCount val="1"/>
                <c:pt idx="0">
                  <c:v>Вспомогательный</c:v>
                </c:pt>
              </c:strCache>
            </c:strRef>
          </c:tx>
          <c:spPr>
            <a:noFill/>
          </c:spPr>
          <c:invertIfNegative val="1"/>
          <c:dLbls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гр.эскроу!$C$59:$C$67</c:f>
              <c:strCache>
                <c:ptCount val="7"/>
                <c:pt idx="0">
                  <c:v>Приобретение проекта</c:v>
                </c:pt>
                <c:pt idx="1">
                  <c:v>ПЗЗ + Стадия П</c:v>
                </c:pt>
                <c:pt idx="2">
                  <c:v>СМР</c:v>
                </c:pt>
                <c:pt idx="3">
                  <c:v>Продажи квартир</c:v>
                </c:pt>
                <c:pt idx="4">
                  <c:v>Нежилые</c:v>
                </c:pt>
                <c:pt idx="5">
                  <c:v>Продажи машиномест</c:v>
                </c:pt>
                <c:pt idx="6">
                  <c:v>Длительность проекта</c:v>
                </c:pt>
              </c:strCache>
            </c:strRef>
          </c:cat>
          <c:val>
            <c:numRef>
              <c:f>гр.эскроу!$G$59:$G$67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2-EA4A-BD04-7C74D3F4DB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@" sourceLinked="0"/>
        <c:majorTickMark val="out"/>
        <c:minorTickMark val="none"/>
        <c:tickLblPos val="nextTo"/>
        <c:spPr>
          <a:ln w="3175">
            <a:solidFill>
              <a:srgbClr val="FFC000"/>
            </a:solidFill>
            <a:prstDash val="solid"/>
          </a:ln>
        </c:spPr>
        <c:txPr>
          <a:bodyPr rot="0" vert="horz" anchorCtr="1"/>
          <a:lstStyle/>
          <a:p>
            <a:pPr>
              <a:defRPr sz="1400">
                <a:solidFill>
                  <a:schemeClr val="bg1">
                    <a:lumMod val="50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672768"/>
        <c:scaling>
          <c:orientation val="minMax"/>
          <c:min val="44800"/>
        </c:scaling>
        <c:delete val="0"/>
        <c:axPos val="t"/>
        <c:numFmt formatCode="mmm\-yy" sourceLinked="0"/>
        <c:majorTickMark val="out"/>
        <c:minorTickMark val="none"/>
        <c:tickLblPos val="none"/>
        <c:spPr>
          <a:ln w="3175">
            <a:solidFill>
              <a:srgbClr val="FFC000"/>
            </a:solidFill>
            <a:prstDash val="solid"/>
          </a:ln>
        </c:spPr>
        <c:txPr>
          <a:bodyPr rot="-2700000" vert="horz" anchorCtr="1"/>
          <a:lstStyle/>
          <a:p>
            <a:pPr>
              <a:defRPr/>
            </a:pPr>
            <a:endParaRPr lang="ru-RU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1F1F3"/>
    </a:solidFill>
    <a:ln w="12700"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гр.эскроу!$A$211 очередь. Наполнение эскроу (+ %% ставки)</a:t>
            </a:r>
          </a:p>
        </c:rich>
      </c:tx>
      <c:overlay val="1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гр.эскроу!$A$32</c:f>
              <c:strCache>
                <c:ptCount val="1"/>
                <c:pt idx="0">
                  <c:v>Затраты (срок действия РнС)</c:v>
                </c:pt>
              </c:strCache>
            </c:strRef>
          </c:tx>
          <c:spPr>
            <a:pattFill prst="pct25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c:spPr>
          <c:cat>
            <c:numRef>
              <c:f>гр.эскроу!$E$2:$DU$2</c:f>
              <c:numCache>
                <c:formatCode>dd/mm/yy;@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cat>
          <c:val>
            <c:numRef>
              <c:f>гр.эскроу!$E$32:$DU$32</c:f>
              <c:numCache>
                <c:formatCode>#,##0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B-A541-B0C7-BD5D9D9BC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2700000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млн.р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9F9F9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гр.эскроу!$A$392 очередь. Наполнение эскроу (+ %% ставки)</a:t>
            </a:r>
          </a:p>
        </c:rich>
      </c:tx>
      <c:overlay val="1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гр.эскроу!$A$50</c:f>
              <c:strCache>
                <c:ptCount val="1"/>
                <c:pt idx="0">
                  <c:v>Затраты (срок действия РнС)</c:v>
                </c:pt>
              </c:strCache>
            </c:strRef>
          </c:tx>
          <c:spPr>
            <a:pattFill prst="pct25">
              <a:fgClr>
                <a:schemeClr val="bg1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</c:spPr>
          <c:cat>
            <c:numRef>
              <c:f>гр.эскроу!$E$1:$DU$1</c:f>
              <c:numCache>
                <c:formatCode>dd/mm/yy;@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cat>
          <c:val>
            <c:numRef>
              <c:f>гр.эскроу!$E$50:$DU$50</c:f>
              <c:numCache>
                <c:formatCode>#,##0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2-704F-A04A-5109A4A1B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areaChart>
      <c:catAx>
        <c:axId val="4865011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2700000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млн.р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9F9F9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40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lt"/>
                <a:cs typeface="+mn-lt"/>
              </a:rPr>
              <a:t>гр.эскроу!$C$3Темпы/цены продаж (квартиры)
Цена min/max - 550/778 (ср - 682)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гр.эскроу!$A$23</c:f>
              <c:strCache>
                <c:ptCount val="1"/>
                <c:pt idx="0">
                  <c:v>1 очередь</c:v>
                </c:pt>
              </c:strCache>
            </c:strRef>
          </c:tx>
          <c:spPr>
            <a:solidFill>
              <a:srgbClr val="C1C8F1"/>
            </a:solidFill>
            <a:ln w="9525" cmpd="sng">
              <a:noFill/>
            </a:ln>
          </c:spPr>
          <c:invertIfNegative val="1"/>
          <c:cat>
            <c:numRef>
              <c:f>гр.эскроу!$E$1:$DU$1</c:f>
              <c:numCache>
                <c:formatCode>dd/mm/yy;@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cat>
          <c:val>
            <c:numRef>
              <c:f>гр.эскроу!$E$26:$DU$26</c:f>
              <c:numCache>
                <c:formatCode>#,##0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EE7-6A4F-8724-62BDE3C01CEA}"/>
            </c:ext>
          </c:extLst>
        </c:ser>
        <c:ser>
          <c:idx val="1"/>
          <c:order val="1"/>
          <c:tx>
            <c:strRef>
              <c:f>гр.эскроу!$A$27</c:f>
              <c:strCache>
                <c:ptCount val="1"/>
                <c:pt idx="0">
                  <c:v>Темп продаж (после РВЭ), кв.м/мес</c:v>
                </c:pt>
              </c:strCache>
            </c:strRef>
          </c:tx>
          <c:spPr>
            <a:solidFill>
              <a:srgbClr val="D0D5F4"/>
            </a:solidFill>
            <a:ln w="9525" cmpd="sng">
              <a:solidFill>
                <a:schemeClr val="accent1"/>
              </a:solidFill>
            </a:ln>
          </c:spPr>
          <c:invertIfNegative val="1"/>
          <c:cat>
            <c:numRef>
              <c:f>гр.эскроу!$E$1:$DU$1</c:f>
              <c:numCache>
                <c:formatCode>dd/mm/yy;@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cat>
          <c:val>
            <c:numRef>
              <c:f>гр.эскроу!$E$27:$DU$27</c:f>
              <c:numCache>
                <c:formatCode>#,##0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chemeClr val="accent1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EE7-6A4F-8724-62BDE3C01CEA}"/>
            </c:ext>
          </c:extLst>
        </c:ser>
        <c:ser>
          <c:idx val="2"/>
          <c:order val="2"/>
          <c:tx>
            <c:strRef>
              <c:f>гр.эскроу!$A$48</c:f>
              <c:strCache>
                <c:ptCount val="1"/>
                <c:pt idx="0">
                  <c:v>2 очередь</c:v>
                </c:pt>
              </c:strCache>
            </c:strRef>
          </c:tx>
          <c:spPr>
            <a:gradFill>
              <a:gsLst>
                <a:gs pos="0">
                  <a:schemeClr val="accent2">
                    <a:tint val="67000"/>
                    <a:lumMod val="110000"/>
                    <a:satMod val="105000"/>
                  </a:schemeClr>
                </a:gs>
                <a:gs pos="50000">
                  <a:schemeClr val="accent2">
                    <a:tint val="73000"/>
                    <a:lumMod val="105000"/>
                    <a:satMod val="103000"/>
                  </a:schemeClr>
                </a:gs>
                <a:gs pos="100000">
                  <a:schemeClr val="accent2">
                    <a:tint val="81000"/>
                    <a:lumMod val="105000"/>
                    <a:satMod val="109000"/>
                  </a:schemeClr>
                </a:gs>
              </a:gsLst>
              <a:lin ang="5400000"/>
            </a:gradFill>
            <a:ln w="9525" cmpd="sng">
              <a:solidFill>
                <a:schemeClr val="accent2">
                  <a:shade val="95000"/>
                </a:schemeClr>
              </a:solidFill>
            </a:ln>
          </c:spPr>
          <c:invertIfNegative val="1"/>
          <c:cat>
            <c:numRef>
              <c:f>гр.эскроу!$E$1:$DU$1</c:f>
              <c:numCache>
                <c:formatCode>dd/mm/yy;@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cat>
          <c:val>
            <c:numRef>
              <c:f>гр.эскроу!$E$44:$DU$44</c:f>
              <c:numCache>
                <c:formatCode>#,##0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E7-6A4F-8724-62BDE3C01CEA}"/>
            </c:ext>
          </c:extLst>
        </c:ser>
        <c:ser>
          <c:idx val="3"/>
          <c:order val="3"/>
          <c:tx>
            <c:strRef>
              <c:f>гр.эскроу!$A$45</c:f>
              <c:strCache>
                <c:ptCount val="1"/>
                <c:pt idx="0">
                  <c:v>Темп продаж (после РВЭ), кв.м/мес</c:v>
                </c:pt>
              </c:strCache>
            </c:strRef>
          </c:tx>
          <c:spPr>
            <a:gradFill>
              <a:gsLst>
                <a:gs pos="0">
                  <a:schemeClr val="accent5">
                    <a:tint val="67000"/>
                    <a:lumMod val="110000"/>
                    <a:satMod val="105000"/>
                  </a:schemeClr>
                </a:gs>
                <a:gs pos="50000">
                  <a:schemeClr val="accent5">
                    <a:tint val="73000"/>
                    <a:lumMod val="105000"/>
                    <a:satMod val="103000"/>
                  </a:schemeClr>
                </a:gs>
                <a:gs pos="100000">
                  <a:schemeClr val="accent5">
                    <a:tint val="81000"/>
                    <a:lumMod val="105000"/>
                    <a:satMod val="109000"/>
                  </a:schemeClr>
                </a:gs>
              </a:gsLst>
              <a:lin ang="5400000"/>
            </a:gradFill>
            <a:ln w="9525" cmpd="sng">
              <a:solidFill>
                <a:schemeClr val="accent5">
                  <a:shade val="95000"/>
                </a:schemeClr>
              </a:solidFill>
            </a:ln>
          </c:spPr>
          <c:invertIfNegative val="1"/>
          <c:cat>
            <c:numRef>
              <c:f>гр.эскроу!$E$1:$DU$1</c:f>
              <c:numCache>
                <c:formatCode>dd/mm/yy;@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cat>
          <c:val>
            <c:numRef>
              <c:f>гр.эскроу!$E$45:$DU$45</c:f>
              <c:numCache>
                <c:formatCode>#,##0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E7-6A4F-8724-62BDE3C01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90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lt"/>
                    <a:cs typeface="+mn-lt"/>
                  </a:rPr>
                  <a:t>ДАТА</a:t>
                </a:r>
              </a:p>
            </c:rich>
          </c:tx>
          <c:overlay val="1"/>
        </c:title>
        <c:numFmt formatCode="mmm/yy;@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2700000" anchor="ctr" anchorCtr="1"/>
          <a:lstStyle/>
          <a:p>
            <a:pPr>
              <a:defRPr sz="1050" b="0" i="0" u="none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sz="90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lt"/>
                    <a:cs typeface="+mn-lt"/>
                  </a:rPr>
                  <a:t>кв.м/мес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050" b="1" i="0" u="none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t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lt"/>
              <a:cs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9F9F9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гр.статус!$F$69</c:f>
              <c:strCache>
                <c:ptCount val="1"/>
                <c:pt idx="0">
                  <c:v>Край_низ</c:v>
                </c:pt>
              </c:strCache>
            </c:strRef>
          </c:tx>
          <c:spPr>
            <a:solidFill>
              <a:srgbClr val="F2F2F2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гр.статус!$G$69:$EA$69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812-9C48-A6C1-146D319F0F43}"/>
            </c:ext>
          </c:extLst>
        </c:ser>
        <c:ser>
          <c:idx val="1"/>
          <c:order val="1"/>
          <c:tx>
            <c:strRef>
              <c:f>гр.статус!$F$70</c:f>
              <c:strCache>
                <c:ptCount val="1"/>
                <c:pt idx="0">
                  <c:v>Бюджет  проекта _Пометки</c:v>
                </c:pt>
              </c:strCache>
            </c:strRef>
          </c:tx>
          <c:spPr>
            <a:solidFill>
              <a:srgbClr val="F2F2F2"/>
            </a:solidFill>
          </c:spPr>
          <c:invertIfNegative val="1"/>
          <c:cat>
            <c:numRef>
              <c:f>гр.статус!$C$71:$D$71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cat>
          <c:val>
            <c:numRef>
              <c:f>гр.статус!$G$70:$EA$70</c:f>
              <c:numCache>
                <c:formatCode>General</c:formatCode>
                <c:ptCount val="12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</c:v>
                </c:pt>
                <c:pt idx="104">
                  <c:v>40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3812-9C48-A6C1-146D319F0F43}"/>
            </c:ext>
          </c:extLst>
        </c:ser>
        <c:ser>
          <c:idx val="2"/>
          <c:order val="2"/>
          <c:tx>
            <c:strRef>
              <c:f>гр.статус!$F$71</c:f>
              <c:strCache>
                <c:ptCount val="1"/>
                <c:pt idx="0">
                  <c:v>Бюджет  проекта _Масштаб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гр.статус!$G$71:$EA$71</c:f>
              <c:numCache>
                <c:formatCode>#\ ##0.0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3812-9C48-A6C1-146D319F0F43}"/>
            </c:ext>
          </c:extLst>
        </c:ser>
        <c:ser>
          <c:idx val="3"/>
          <c:order val="3"/>
          <c:tx>
            <c:strRef>
              <c:f>гр.статус!$F$72</c:f>
              <c:strCache>
                <c:ptCount val="1"/>
                <c:pt idx="0">
                  <c:v>Бюджет  проекта _Факт</c:v>
                </c:pt>
              </c:strCache>
            </c:strRef>
          </c:tx>
          <c:spPr>
            <a:solidFill>
              <a:srgbClr val="79A9AF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гр.статус!$G$72:$EA$72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5.0136409743256106E-4</c:v>
                </c:pt>
                <c:pt idx="22">
                  <c:v>0.41621109045785559</c:v>
                </c:pt>
                <c:pt idx="23">
                  <c:v>0.4167124545552881</c:v>
                </c:pt>
                <c:pt idx="24">
                  <c:v>0.41721381865272072</c:v>
                </c:pt>
                <c:pt idx="25">
                  <c:v>0.41771518275015324</c:v>
                </c:pt>
                <c:pt idx="26">
                  <c:v>0.41821654684758575</c:v>
                </c:pt>
                <c:pt idx="27">
                  <c:v>0.41871791094501831</c:v>
                </c:pt>
                <c:pt idx="28">
                  <c:v>0.41921927504245088</c:v>
                </c:pt>
                <c:pt idx="29">
                  <c:v>0.41972063913988339</c:v>
                </c:pt>
                <c:pt idx="30">
                  <c:v>0.42022200323731596</c:v>
                </c:pt>
                <c:pt idx="31">
                  <c:v>0.4535586285092652</c:v>
                </c:pt>
                <c:pt idx="32">
                  <c:v>0.47185073411579953</c:v>
                </c:pt>
                <c:pt idx="33">
                  <c:v>0.49014283972233386</c:v>
                </c:pt>
                <c:pt idx="34">
                  <c:v>0.56800913072557002</c:v>
                </c:pt>
                <c:pt idx="35">
                  <c:v>0.59501061714573678</c:v>
                </c:pt>
                <c:pt idx="36">
                  <c:v>0.66433369877656678</c:v>
                </c:pt>
                <c:pt idx="37">
                  <c:v>1.4495526463020558</c:v>
                </c:pt>
                <c:pt idx="38">
                  <c:v>2.2877239176685684</c:v>
                </c:pt>
                <c:pt idx="39">
                  <c:v>2.5360110747522215</c:v>
                </c:pt>
                <c:pt idx="40">
                  <c:v>2.7842982322713072</c:v>
                </c:pt>
                <c:pt idx="41">
                  <c:v>3.0325853897903938</c:v>
                </c:pt>
                <c:pt idx="42">
                  <c:v>3.2808725475997691</c:v>
                </c:pt>
                <c:pt idx="43">
                  <c:v>3.5291597054091453</c:v>
                </c:pt>
                <c:pt idx="44">
                  <c:v>3.7774468632185205</c:v>
                </c:pt>
                <c:pt idx="45">
                  <c:v>4.0257340214633297</c:v>
                </c:pt>
                <c:pt idx="46">
                  <c:v>4.2740211797081393</c:v>
                </c:pt>
                <c:pt idx="47">
                  <c:v>4.5223083382432367</c:v>
                </c:pt>
                <c:pt idx="48">
                  <c:v>4.7705954967783351</c:v>
                </c:pt>
                <c:pt idx="49">
                  <c:v>5.0188826553134334</c:v>
                </c:pt>
                <c:pt idx="50">
                  <c:v>5.267169813993676</c:v>
                </c:pt>
                <c:pt idx="51">
                  <c:v>5.5154569726739187</c:v>
                </c:pt>
                <c:pt idx="52">
                  <c:v>5.7637441313541604</c:v>
                </c:pt>
                <c:pt idx="53">
                  <c:v>6.0120312900344031</c:v>
                </c:pt>
                <c:pt idx="54">
                  <c:v>6.2603184487146457</c:v>
                </c:pt>
                <c:pt idx="55">
                  <c:v>6.5086056073948884</c:v>
                </c:pt>
                <c:pt idx="56">
                  <c:v>6.7568927660751301</c:v>
                </c:pt>
                <c:pt idx="57">
                  <c:v>7.0051799247553728</c:v>
                </c:pt>
                <c:pt idx="58">
                  <c:v>7.2855560886743476</c:v>
                </c:pt>
                <c:pt idx="59">
                  <c:v>7.5659322525933224</c:v>
                </c:pt>
                <c:pt idx="60">
                  <c:v>8.3846046366286835</c:v>
                </c:pt>
                <c:pt idx="61">
                  <c:v>9.674426162017971</c:v>
                </c:pt>
                <c:pt idx="62">
                  <c:v>9.7309571062558433</c:v>
                </c:pt>
                <c:pt idx="63">
                  <c:v>9.7836209266649625</c:v>
                </c:pt>
                <c:pt idx="64">
                  <c:v>9.8364629755892601</c:v>
                </c:pt>
                <c:pt idx="65">
                  <c:v>9.8894836925883354</c:v>
                </c:pt>
                <c:pt idx="66">
                  <c:v>9.9426835183058611</c:v>
                </c:pt>
                <c:pt idx="67">
                  <c:v>10.000000762264865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3812-9C48-A6C1-146D319F0F43}"/>
            </c:ext>
          </c:extLst>
        </c:ser>
        <c:ser>
          <c:idx val="4"/>
          <c:order val="4"/>
          <c:tx>
            <c:strRef>
              <c:f>гр.статус!$F$73</c:f>
              <c:strCache>
                <c:ptCount val="1"/>
                <c:pt idx="0">
                  <c:v>Бюджет  проекта _План</c:v>
                </c:pt>
              </c:strCache>
            </c:strRef>
          </c:tx>
          <c:spPr>
            <a:solidFill>
              <a:srgbClr val="C5DADD"/>
            </a:solidFill>
          </c:spPr>
          <c:invertIfNegative val="0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гр.статус!$G$73:$EA$73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9.999498635902567</c:v>
                </c:pt>
                <c:pt idx="22">
                  <c:v>9.5837889095421449</c:v>
                </c:pt>
                <c:pt idx="23">
                  <c:v>9.583287545444712</c:v>
                </c:pt>
                <c:pt idx="24">
                  <c:v>9.582786181347279</c:v>
                </c:pt>
                <c:pt idx="25">
                  <c:v>9.582284817249846</c:v>
                </c:pt>
                <c:pt idx="26">
                  <c:v>9.5817834531524149</c:v>
                </c:pt>
                <c:pt idx="27">
                  <c:v>9.5812820890549819</c:v>
                </c:pt>
                <c:pt idx="28">
                  <c:v>9.580780724957549</c:v>
                </c:pt>
                <c:pt idx="29">
                  <c:v>9.580279360860116</c:v>
                </c:pt>
                <c:pt idx="30">
                  <c:v>9.5797779967626848</c:v>
                </c:pt>
                <c:pt idx="31">
                  <c:v>9.5464413714907348</c:v>
                </c:pt>
                <c:pt idx="32">
                  <c:v>9.5281492658842009</c:v>
                </c:pt>
                <c:pt idx="33">
                  <c:v>9.5098571602776669</c:v>
                </c:pt>
                <c:pt idx="34">
                  <c:v>9.4319908692744292</c:v>
                </c:pt>
                <c:pt idx="35">
                  <c:v>9.4049893828542626</c:v>
                </c:pt>
                <c:pt idx="36">
                  <c:v>9.3356663012234335</c:v>
                </c:pt>
                <c:pt idx="37">
                  <c:v>8.550447353697944</c:v>
                </c:pt>
                <c:pt idx="38">
                  <c:v>7.7122760823314316</c:v>
                </c:pt>
                <c:pt idx="39">
                  <c:v>7.4639889252477785</c:v>
                </c:pt>
                <c:pt idx="40">
                  <c:v>7.2157017677286923</c:v>
                </c:pt>
                <c:pt idx="41">
                  <c:v>6.9674146102096062</c:v>
                </c:pt>
                <c:pt idx="42">
                  <c:v>6.7191274524002313</c:v>
                </c:pt>
                <c:pt idx="43">
                  <c:v>6.4708402945908547</c:v>
                </c:pt>
                <c:pt idx="44">
                  <c:v>6.2225531367814799</c:v>
                </c:pt>
                <c:pt idx="45">
                  <c:v>5.9742659785366703</c:v>
                </c:pt>
                <c:pt idx="46">
                  <c:v>5.7259788202918607</c:v>
                </c:pt>
                <c:pt idx="47">
                  <c:v>5.4776916617567633</c:v>
                </c:pt>
                <c:pt idx="48">
                  <c:v>5.2294045032216649</c:v>
                </c:pt>
                <c:pt idx="49">
                  <c:v>4.9811173446865666</c:v>
                </c:pt>
                <c:pt idx="50">
                  <c:v>4.732830186006324</c:v>
                </c:pt>
                <c:pt idx="51">
                  <c:v>4.4845430273260813</c:v>
                </c:pt>
                <c:pt idx="52">
                  <c:v>4.2362558686458396</c:v>
                </c:pt>
                <c:pt idx="53">
                  <c:v>3.9879687099655969</c:v>
                </c:pt>
                <c:pt idx="54">
                  <c:v>3.7396815512853543</c:v>
                </c:pt>
                <c:pt idx="55">
                  <c:v>3.4913943926051116</c:v>
                </c:pt>
                <c:pt idx="56">
                  <c:v>3.2431072339248699</c:v>
                </c:pt>
                <c:pt idx="57">
                  <c:v>2.9948200752446272</c:v>
                </c:pt>
                <c:pt idx="58">
                  <c:v>2.7144439113256524</c:v>
                </c:pt>
                <c:pt idx="59">
                  <c:v>2.4340677474066776</c:v>
                </c:pt>
                <c:pt idx="60">
                  <c:v>1.6153953633713165</c:v>
                </c:pt>
                <c:pt idx="61">
                  <c:v>0.32557383798202899</c:v>
                </c:pt>
                <c:pt idx="62">
                  <c:v>0.26904289374415669</c:v>
                </c:pt>
                <c:pt idx="63">
                  <c:v>0.21637907333503748</c:v>
                </c:pt>
                <c:pt idx="64">
                  <c:v>0.16353702441073992</c:v>
                </c:pt>
                <c:pt idx="65">
                  <c:v>0.11051630741166463</c:v>
                </c:pt>
                <c:pt idx="66">
                  <c:v>5.7316481694138943E-2</c:v>
                </c:pt>
                <c:pt idx="67">
                  <c:v>-7.622648645622121E-7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12-9C48-A6C1-146D319F0F43}"/>
            </c:ext>
          </c:extLst>
        </c:ser>
        <c:ser>
          <c:idx val="5"/>
          <c:order val="5"/>
          <c:tx>
            <c:strRef>
              <c:f>гр.статус!$F$74</c:f>
              <c:strCache>
                <c:ptCount val="1"/>
                <c:pt idx="0">
                  <c:v>Бюджет  проекта _Отступ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гр.статус!$G$74:$EA$74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5-3812-9C48-A6C1-146D319F0F43}"/>
            </c:ext>
          </c:extLst>
        </c:ser>
        <c:ser>
          <c:idx val="6"/>
          <c:order val="6"/>
          <c:tx>
            <c:strRef>
              <c:f>гр.статус!$F$105</c:f>
              <c:strCache>
                <c:ptCount val="1"/>
                <c:pt idx="0">
                  <c:v>Продажа НП 1 оч_Пометки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numRef>
              <c:f>гр.статус!$C$71:$D$71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cat>
          <c:val>
            <c:numRef>
              <c:f>гр.статус!$G$105:$EA$105</c:f>
              <c:numCache>
                <c:formatCode>General</c:formatCode>
                <c:ptCount val="1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3812-9C48-A6C1-146D319F0F43}"/>
            </c:ext>
          </c:extLst>
        </c:ser>
        <c:ser>
          <c:idx val="7"/>
          <c:order val="7"/>
          <c:tx>
            <c:strRef>
              <c:f>гр.статус!$F$106</c:f>
              <c:strCache>
                <c:ptCount val="1"/>
                <c:pt idx="0">
                  <c:v>Продажа НП 1 оч_Масштаб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гр.статус!$G$106:$EA$106</c:f>
              <c:numCache>
                <c:formatCode>#\ ##0.0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7-3812-9C48-A6C1-146D319F0F43}"/>
            </c:ext>
          </c:extLst>
        </c:ser>
        <c:ser>
          <c:idx val="8"/>
          <c:order val="8"/>
          <c:tx>
            <c:strRef>
              <c:f>гр.статус!$F$107</c:f>
              <c:strCache>
                <c:ptCount val="1"/>
                <c:pt idx="0">
                  <c:v>Продажа НП 1 оч_Факт</c:v>
                </c:pt>
              </c:strCache>
            </c:strRef>
          </c:tx>
          <c:spPr>
            <a:solidFill>
              <a:srgbClr val="9D9CD0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гр.статус!$G$107:$EA$107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0.28864255311171405</c:v>
                </c:pt>
                <c:pt idx="38">
                  <c:v>0.58349755413208937</c:v>
                </c:pt>
                <c:pt idx="39">
                  <c:v>0.83949132933254123</c:v>
                </c:pt>
                <c:pt idx="40">
                  <c:v>1.1009398348215218</c:v>
                </c:pt>
                <c:pt idx="41">
                  <c:v>1.3679320562058519</c:v>
                </c:pt>
                <c:pt idx="42">
                  <c:v>1.6405582762785285</c:v>
                </c:pt>
                <c:pt idx="43">
                  <c:v>1.9680310015794877</c:v>
                </c:pt>
                <c:pt idx="44">
                  <c:v>2.3023490529147717</c:v>
                </c:pt>
                <c:pt idx="45">
                  <c:v>2.6436233501473758</c:v>
                </c:pt>
                <c:pt idx="46">
                  <c:v>2.9919664245092763</c:v>
                </c:pt>
                <c:pt idx="47">
                  <c:v>3.2941635382066443</c:v>
                </c:pt>
                <c:pt idx="48">
                  <c:v>3.6569883164004291</c:v>
                </c:pt>
                <c:pt idx="49">
                  <c:v>4.0272293553082594</c:v>
                </c:pt>
                <c:pt idx="50">
                  <c:v>4.4050058547750677</c:v>
                </c:pt>
                <c:pt idx="51">
                  <c:v>4.7326238064159849</c:v>
                </c:pt>
                <c:pt idx="52">
                  <c:v>5.0668539565018946</c:v>
                </c:pt>
                <c:pt idx="53">
                  <c:v>5.4078020823587414</c:v>
                </c:pt>
                <c:pt idx="54">
                  <c:v>5.755575487796289</c:v>
                </c:pt>
                <c:pt idx="55">
                  <c:v>6.1728784714309661</c:v>
                </c:pt>
                <c:pt idx="56">
                  <c:v>6.5984691609886852</c:v>
                </c:pt>
                <c:pt idx="57">
                  <c:v>7.0324793317869627</c:v>
                </c:pt>
                <c:pt idx="58">
                  <c:v>7.475042654722559</c:v>
                </c:pt>
                <c:pt idx="59">
                  <c:v>7.8586069119271649</c:v>
                </c:pt>
                <c:pt idx="60">
                  <c:v>8.3186852632348121</c:v>
                </c:pt>
                <c:pt idx="61">
                  <c:v>8.5794832943198429</c:v>
                </c:pt>
                <c:pt idx="62">
                  <c:v>8.8409245237056151</c:v>
                </c:pt>
                <c:pt idx="63">
                  <c:v>9.0636976355945986</c:v>
                </c:pt>
                <c:pt idx="64">
                  <c:v>9.2870201660755178</c:v>
                </c:pt>
                <c:pt idx="65">
                  <c:v>9.5108934701628343</c:v>
                </c:pt>
                <c:pt idx="66">
                  <c:v>9.7353189062128465</c:v>
                </c:pt>
                <c:pt idx="67">
                  <c:v>10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8-3812-9C48-A6C1-146D319F0F43}"/>
            </c:ext>
          </c:extLst>
        </c:ser>
        <c:ser>
          <c:idx val="9"/>
          <c:order val="9"/>
          <c:tx>
            <c:strRef>
              <c:f>гр.статус!$F$108</c:f>
              <c:strCache>
                <c:ptCount val="1"/>
                <c:pt idx="0">
                  <c:v>Продажа НП 1 оч_План</c:v>
                </c:pt>
              </c:strCache>
            </c:strRef>
          </c:tx>
          <c:spPr>
            <a:solidFill>
              <a:srgbClr val="D1D0E8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гр.статус!$G$108:$EA$108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9.7113574468882859</c:v>
                </c:pt>
                <c:pt idx="38">
                  <c:v>9.416502445867911</c:v>
                </c:pt>
                <c:pt idx="39">
                  <c:v>9.1605086706674594</c:v>
                </c:pt>
                <c:pt idx="40">
                  <c:v>8.8990601651784775</c:v>
                </c:pt>
                <c:pt idx="41">
                  <c:v>8.6320679437941479</c:v>
                </c:pt>
                <c:pt idx="42">
                  <c:v>8.3594417237214707</c:v>
                </c:pt>
                <c:pt idx="43">
                  <c:v>8.0319689984205116</c:v>
                </c:pt>
                <c:pt idx="44">
                  <c:v>7.6976509470852283</c:v>
                </c:pt>
                <c:pt idx="45">
                  <c:v>7.3563766498526242</c:v>
                </c:pt>
                <c:pt idx="46">
                  <c:v>7.0080335754907237</c:v>
                </c:pt>
                <c:pt idx="47">
                  <c:v>6.7058364617933552</c:v>
                </c:pt>
                <c:pt idx="48">
                  <c:v>6.3430116835995705</c:v>
                </c:pt>
                <c:pt idx="49">
                  <c:v>5.9727706446917406</c:v>
                </c:pt>
                <c:pt idx="50">
                  <c:v>5.5949941452249323</c:v>
                </c:pt>
                <c:pt idx="51">
                  <c:v>5.2673761935840151</c:v>
                </c:pt>
                <c:pt idx="52">
                  <c:v>4.9331460434981054</c:v>
                </c:pt>
                <c:pt idx="53">
                  <c:v>4.5921979176412586</c:v>
                </c:pt>
                <c:pt idx="54">
                  <c:v>4.244424512203711</c:v>
                </c:pt>
                <c:pt idx="55">
                  <c:v>3.8271215285690339</c:v>
                </c:pt>
                <c:pt idx="56">
                  <c:v>3.4015308390113148</c:v>
                </c:pt>
                <c:pt idx="57">
                  <c:v>2.9675206682130373</c:v>
                </c:pt>
                <c:pt idx="58">
                  <c:v>2.524957345277441</c:v>
                </c:pt>
                <c:pt idx="59">
                  <c:v>2.1413930880728351</c:v>
                </c:pt>
                <c:pt idx="60">
                  <c:v>1.6813147367651879</c:v>
                </c:pt>
                <c:pt idx="61">
                  <c:v>1.4205167056801571</c:v>
                </c:pt>
                <c:pt idx="62">
                  <c:v>1.1590754762943849</c:v>
                </c:pt>
                <c:pt idx="63">
                  <c:v>0.93630236440540138</c:v>
                </c:pt>
                <c:pt idx="64">
                  <c:v>0.71297983392448216</c:v>
                </c:pt>
                <c:pt idx="65">
                  <c:v>0.48910652983716574</c:v>
                </c:pt>
                <c:pt idx="66">
                  <c:v>0.26468109378715354</c:v>
                </c:pt>
                <c:pt idx="67">
                  <c:v>0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9-3812-9C48-A6C1-146D319F0F43}"/>
            </c:ext>
          </c:extLst>
        </c:ser>
        <c:ser>
          <c:idx val="10"/>
          <c:order val="10"/>
          <c:tx>
            <c:strRef>
              <c:f>гр.статус!$F$109</c:f>
              <c:strCache>
                <c:ptCount val="1"/>
                <c:pt idx="0">
                  <c:v>Продажа НП 1 оч_Отступ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гр.статус!$G$109:$EA$109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A-3812-9C48-A6C1-146D319F0F43}"/>
            </c:ext>
          </c:extLst>
        </c:ser>
        <c:ser>
          <c:idx val="11"/>
          <c:order val="11"/>
          <c:tx>
            <c:strRef>
              <c:f>гр.статус!$F$110</c:f>
              <c:strCache>
                <c:ptCount val="1"/>
                <c:pt idx="0">
                  <c:v>Продажа квартир 1 оч_Пометки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numRef>
              <c:f>гр.статус!$C$71:$D$71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cat>
          <c:val>
            <c:numRef>
              <c:f>гр.статус!$G$110:$EA$110</c:f>
              <c:numCache>
                <c:formatCode>General</c:formatCode>
                <c:ptCount val="1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B-3812-9C48-A6C1-146D319F0F43}"/>
            </c:ext>
          </c:extLst>
        </c:ser>
        <c:ser>
          <c:idx val="12"/>
          <c:order val="12"/>
          <c:tx>
            <c:strRef>
              <c:f>гр.статус!$F$111</c:f>
              <c:strCache>
                <c:ptCount val="1"/>
                <c:pt idx="0">
                  <c:v>Продажа квартир 1 оч_Масштаб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гр.статус!$G$111:$EA$111</c:f>
              <c:numCache>
                <c:formatCode>#\ ##0.0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C-3812-9C48-A6C1-146D319F0F43}"/>
            </c:ext>
          </c:extLst>
        </c:ser>
        <c:ser>
          <c:idx val="13"/>
          <c:order val="13"/>
          <c:tx>
            <c:strRef>
              <c:f>гр.статус!$F$112</c:f>
              <c:strCache>
                <c:ptCount val="1"/>
                <c:pt idx="0">
                  <c:v>Продажа квартир 1 оч_Факт</c:v>
                </c:pt>
              </c:strCache>
            </c:strRef>
          </c:tx>
          <c:spPr>
            <a:solidFill>
              <a:srgbClr val="9D9CD0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гр.статус!$G$112:$EA$112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0.24245974461383976</c:v>
                </c:pt>
                <c:pt idx="38">
                  <c:v>0.4905997735559337</c:v>
                </c:pt>
                <c:pt idx="39">
                  <c:v>0.70656814081092467</c:v>
                </c:pt>
                <c:pt idx="40">
                  <c:v>0.92752807154860029</c:v>
                </c:pt>
                <c:pt idx="41">
                  <c:v>1.153563041247152</c:v>
                </c:pt>
                <c:pt idx="42">
                  <c:v>1.3847577573981296</c:v>
                </c:pt>
                <c:pt idx="43">
                  <c:v>1.662459739892981</c:v>
                </c:pt>
                <c:pt idx="44">
                  <c:v>1.9464357526171465</c:v>
                </c:pt>
                <c:pt idx="45">
                  <c:v>2.2367899207771975</c:v>
                </c:pt>
                <c:pt idx="46">
                  <c:v>2.5336279006014295</c:v>
                </c:pt>
                <c:pt idx="47">
                  <c:v>2.7922606223864337</c:v>
                </c:pt>
                <c:pt idx="48">
                  <c:v>3.1023040977303435</c:v>
                </c:pt>
                <c:pt idx="49">
                  <c:v>3.4191577517191614</c:v>
                </c:pt>
                <c:pt idx="50">
                  <c:v>3.7429335782397737</c:v>
                </c:pt>
                <c:pt idx="51">
                  <c:v>4.0251806669857846</c:v>
                </c:pt>
                <c:pt idx="52">
                  <c:v>4.3135061911482131</c:v>
                </c:pt>
                <c:pt idx="53">
                  <c:v>4.608009583198367</c:v>
                </c:pt>
                <c:pt idx="54">
                  <c:v>4.9087917270976815</c:v>
                </c:pt>
                <c:pt idx="55">
                  <c:v>5.2685351541312837</c:v>
                </c:pt>
                <c:pt idx="56">
                  <c:v>5.7040024492432924</c:v>
                </c:pt>
                <c:pt idx="57">
                  <c:v>6.1478892255958604</c:v>
                </c:pt>
                <c:pt idx="58">
                  <c:v>6.6003291540857472</c:v>
                </c:pt>
                <c:pt idx="59">
                  <c:v>6.9937700168446417</c:v>
                </c:pt>
                <c:pt idx="60">
                  <c:v>7.4637249737065794</c:v>
                </c:pt>
                <c:pt idx="61">
                  <c:v>8.5794832943198411</c:v>
                </c:pt>
                <c:pt idx="62">
                  <c:v>8.8409245237056151</c:v>
                </c:pt>
                <c:pt idx="63">
                  <c:v>9.0636976355945986</c:v>
                </c:pt>
                <c:pt idx="64">
                  <c:v>9.2870201660755161</c:v>
                </c:pt>
                <c:pt idx="65">
                  <c:v>9.5108934701628325</c:v>
                </c:pt>
                <c:pt idx="66">
                  <c:v>9.7353189062128465</c:v>
                </c:pt>
                <c:pt idx="67">
                  <c:v>10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D-3812-9C48-A6C1-146D319F0F43}"/>
            </c:ext>
          </c:extLst>
        </c:ser>
        <c:ser>
          <c:idx val="14"/>
          <c:order val="14"/>
          <c:tx>
            <c:strRef>
              <c:f>гр.статус!$F$113</c:f>
              <c:strCache>
                <c:ptCount val="1"/>
                <c:pt idx="0">
                  <c:v>Продажа квартир 1 оч_План</c:v>
                </c:pt>
              </c:strCache>
            </c:strRef>
          </c:tx>
          <c:spPr>
            <a:solidFill>
              <a:srgbClr val="D1D0E8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гр.статус!$G$113:$EA$113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9.7575402553861608</c:v>
                </c:pt>
                <c:pt idx="38">
                  <c:v>9.5094002264440665</c:v>
                </c:pt>
                <c:pt idx="39">
                  <c:v>9.2934318591890754</c:v>
                </c:pt>
                <c:pt idx="40">
                  <c:v>9.0724719284513995</c:v>
                </c:pt>
                <c:pt idx="41">
                  <c:v>8.8464369587528484</c:v>
                </c:pt>
                <c:pt idx="42">
                  <c:v>8.6152422426018695</c:v>
                </c:pt>
                <c:pt idx="43">
                  <c:v>8.3375402601070192</c:v>
                </c:pt>
                <c:pt idx="44">
                  <c:v>8.0535642473828535</c:v>
                </c:pt>
                <c:pt idx="45">
                  <c:v>7.7632100792228025</c:v>
                </c:pt>
                <c:pt idx="46">
                  <c:v>7.4663720993985709</c:v>
                </c:pt>
                <c:pt idx="47">
                  <c:v>7.2077393776135663</c:v>
                </c:pt>
                <c:pt idx="48">
                  <c:v>6.8976959022696569</c:v>
                </c:pt>
                <c:pt idx="49">
                  <c:v>6.5808422482808382</c:v>
                </c:pt>
                <c:pt idx="50">
                  <c:v>6.2570664217602268</c:v>
                </c:pt>
                <c:pt idx="51">
                  <c:v>5.9748193330142154</c:v>
                </c:pt>
                <c:pt idx="52">
                  <c:v>5.6864938088517869</c:v>
                </c:pt>
                <c:pt idx="53">
                  <c:v>5.391990416801633</c:v>
                </c:pt>
                <c:pt idx="54">
                  <c:v>5.0912082729023185</c:v>
                </c:pt>
                <c:pt idx="55">
                  <c:v>4.7314648458687163</c:v>
                </c:pt>
                <c:pt idx="56">
                  <c:v>4.2959975507567076</c:v>
                </c:pt>
                <c:pt idx="57">
                  <c:v>3.8521107744041396</c:v>
                </c:pt>
                <c:pt idx="58">
                  <c:v>3.3996708459142528</c:v>
                </c:pt>
                <c:pt idx="59">
                  <c:v>3.0062299831553583</c:v>
                </c:pt>
                <c:pt idx="60">
                  <c:v>2.5362750262934206</c:v>
                </c:pt>
                <c:pt idx="61">
                  <c:v>1.4205167056801589</c:v>
                </c:pt>
                <c:pt idx="62">
                  <c:v>1.1590754762943849</c:v>
                </c:pt>
                <c:pt idx="63">
                  <c:v>0.93630236440540138</c:v>
                </c:pt>
                <c:pt idx="64">
                  <c:v>0.71297983392448394</c:v>
                </c:pt>
                <c:pt idx="65">
                  <c:v>0.48910652983716751</c:v>
                </c:pt>
                <c:pt idx="66">
                  <c:v>0.26468109378715354</c:v>
                </c:pt>
                <c:pt idx="67">
                  <c:v>0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3812-9C48-A6C1-146D319F0F43}"/>
            </c:ext>
          </c:extLst>
        </c:ser>
        <c:ser>
          <c:idx val="15"/>
          <c:order val="15"/>
          <c:tx>
            <c:strRef>
              <c:f>гр.статус!$F$114</c:f>
              <c:strCache>
                <c:ptCount val="1"/>
                <c:pt idx="0">
                  <c:v>Продажа квартир 1 оч_Отступ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гр.статус!$G$114:$EA$114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F-3812-9C48-A6C1-146D319F0F43}"/>
            </c:ext>
          </c:extLst>
        </c:ser>
        <c:ser>
          <c:idx val="16"/>
          <c:order val="16"/>
          <c:tx>
            <c:strRef>
              <c:f>гр.статус!$F$115</c:f>
              <c:strCache>
                <c:ptCount val="1"/>
                <c:pt idx="0">
                  <c:v>СМР ЖК 1 оч_Пометки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numRef>
              <c:f>гр.статус!$C$71:$D$71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cat>
          <c:val>
            <c:numRef>
              <c:f>гр.статус!$G$115:$EA$115</c:f>
              <c:numCache>
                <c:formatCode>General</c:formatCode>
                <c:ptCount val="1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0-3812-9C48-A6C1-146D319F0F43}"/>
            </c:ext>
          </c:extLst>
        </c:ser>
        <c:ser>
          <c:idx val="17"/>
          <c:order val="17"/>
          <c:tx>
            <c:strRef>
              <c:f>гр.статус!$F$116</c:f>
              <c:strCache>
                <c:ptCount val="1"/>
                <c:pt idx="0">
                  <c:v>СМР ЖК 1 оч_Масштаб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гр.статус!$G$116:$EA$116</c:f>
              <c:numCache>
                <c:formatCode>#\ ##0.0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1-3812-9C48-A6C1-146D319F0F43}"/>
            </c:ext>
          </c:extLst>
        </c:ser>
        <c:ser>
          <c:idx val="18"/>
          <c:order val="18"/>
          <c:tx>
            <c:strRef>
              <c:f>гр.статус!$F$117</c:f>
              <c:strCache>
                <c:ptCount val="1"/>
                <c:pt idx="0">
                  <c:v>СМР ЖК 1 оч_Факт</c:v>
                </c:pt>
              </c:strCache>
            </c:strRef>
          </c:tx>
          <c:spPr>
            <a:solidFill>
              <a:srgbClr val="79A9AF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гр.статус!$G$117:$EA$117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1.3333333333333328</c:v>
                </c:pt>
                <c:pt idx="38">
                  <c:v>1.6666666666666661</c:v>
                </c:pt>
                <c:pt idx="39">
                  <c:v>1.9999999999999993</c:v>
                </c:pt>
                <c:pt idx="40">
                  <c:v>2.3333333333333326</c:v>
                </c:pt>
                <c:pt idx="41">
                  <c:v>2.6666666666666656</c:v>
                </c:pt>
                <c:pt idx="42">
                  <c:v>2.9999999999999991</c:v>
                </c:pt>
                <c:pt idx="43">
                  <c:v>3.3333333333333326</c:v>
                </c:pt>
                <c:pt idx="44">
                  <c:v>3.6666666666666661</c:v>
                </c:pt>
                <c:pt idx="45">
                  <c:v>3.9999999999999996</c:v>
                </c:pt>
                <c:pt idx="46">
                  <c:v>4.333333333333333</c:v>
                </c:pt>
                <c:pt idx="47">
                  <c:v>4.666666666666667</c:v>
                </c:pt>
                <c:pt idx="48">
                  <c:v>5</c:v>
                </c:pt>
                <c:pt idx="49">
                  <c:v>5.333333333333333</c:v>
                </c:pt>
                <c:pt idx="50">
                  <c:v>5.6666666666666661</c:v>
                </c:pt>
                <c:pt idx="51">
                  <c:v>6.0000000000000009</c:v>
                </c:pt>
                <c:pt idx="52">
                  <c:v>6.3333333333333339</c:v>
                </c:pt>
                <c:pt idx="53">
                  <c:v>6.6666666666666679</c:v>
                </c:pt>
                <c:pt idx="54">
                  <c:v>7.0000000000000009</c:v>
                </c:pt>
                <c:pt idx="55">
                  <c:v>7.3333333333333339</c:v>
                </c:pt>
                <c:pt idx="56">
                  <c:v>7.6666666666666679</c:v>
                </c:pt>
                <c:pt idx="57">
                  <c:v>8.0000000000000018</c:v>
                </c:pt>
                <c:pt idx="58">
                  <c:v>8.3333333333333357</c:v>
                </c:pt>
                <c:pt idx="59">
                  <c:v>8.6666666666666679</c:v>
                </c:pt>
                <c:pt idx="60">
                  <c:v>10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2-3812-9C48-A6C1-146D319F0F43}"/>
            </c:ext>
          </c:extLst>
        </c:ser>
        <c:ser>
          <c:idx val="19"/>
          <c:order val="19"/>
          <c:tx>
            <c:strRef>
              <c:f>гр.статус!$F$118</c:f>
              <c:strCache>
                <c:ptCount val="1"/>
                <c:pt idx="0">
                  <c:v>СМР ЖК 1 оч_План</c:v>
                </c:pt>
              </c:strCache>
            </c:strRef>
          </c:tx>
          <c:spPr>
            <a:solidFill>
              <a:srgbClr val="C5DADD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гр.статус!$G$118:$EA$118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8.6666666666666679</c:v>
                </c:pt>
                <c:pt idx="38">
                  <c:v>8.3333333333333339</c:v>
                </c:pt>
                <c:pt idx="39">
                  <c:v>8</c:v>
                </c:pt>
                <c:pt idx="40">
                  <c:v>7.6666666666666679</c:v>
                </c:pt>
                <c:pt idx="41">
                  <c:v>7.3333333333333339</c:v>
                </c:pt>
                <c:pt idx="42">
                  <c:v>7.0000000000000009</c:v>
                </c:pt>
                <c:pt idx="43">
                  <c:v>6.6666666666666679</c:v>
                </c:pt>
                <c:pt idx="44">
                  <c:v>6.3333333333333339</c:v>
                </c:pt>
                <c:pt idx="45">
                  <c:v>6</c:v>
                </c:pt>
                <c:pt idx="46">
                  <c:v>5.666666666666667</c:v>
                </c:pt>
                <c:pt idx="47">
                  <c:v>5.333333333333333</c:v>
                </c:pt>
                <c:pt idx="48">
                  <c:v>5</c:v>
                </c:pt>
                <c:pt idx="49">
                  <c:v>4.666666666666667</c:v>
                </c:pt>
                <c:pt idx="50">
                  <c:v>4.3333333333333339</c:v>
                </c:pt>
                <c:pt idx="51">
                  <c:v>3.9999999999999991</c:v>
                </c:pt>
                <c:pt idx="52">
                  <c:v>3.6666666666666661</c:v>
                </c:pt>
                <c:pt idx="53">
                  <c:v>3.3333333333333321</c:v>
                </c:pt>
                <c:pt idx="54">
                  <c:v>2.9999999999999991</c:v>
                </c:pt>
                <c:pt idx="55">
                  <c:v>2.6666666666666661</c:v>
                </c:pt>
                <c:pt idx="56">
                  <c:v>2.3333333333333321</c:v>
                </c:pt>
                <c:pt idx="57">
                  <c:v>1.9999999999999982</c:v>
                </c:pt>
                <c:pt idx="58">
                  <c:v>1.6666666666666643</c:v>
                </c:pt>
                <c:pt idx="59">
                  <c:v>1.3333333333333321</c:v>
                </c:pt>
                <c:pt idx="60">
                  <c:v>0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3-3812-9C48-A6C1-146D319F0F43}"/>
            </c:ext>
          </c:extLst>
        </c:ser>
        <c:ser>
          <c:idx val="20"/>
          <c:order val="20"/>
          <c:tx>
            <c:strRef>
              <c:f>гр.статус!$F$119</c:f>
              <c:strCache>
                <c:ptCount val="1"/>
                <c:pt idx="0">
                  <c:v>СМР ЖК 1 оч_Отступ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гр.статус!$G$119:$EA$119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4-3812-9C48-A6C1-146D319F0F43}"/>
            </c:ext>
          </c:extLst>
        </c:ser>
        <c:ser>
          <c:idx val="21"/>
          <c:order val="21"/>
          <c:tx>
            <c:strRef>
              <c:f>гр.статус!$F$120</c:f>
              <c:strCache>
                <c:ptCount val="1"/>
                <c:pt idx="0">
                  <c:v>П+РД 1 оч_Пометки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numRef>
              <c:f>гр.статус!$C$71:$D$71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cat>
          <c:val>
            <c:numRef>
              <c:f>гр.статус!$G$120:$EA$120</c:f>
              <c:numCache>
                <c:formatCode>General</c:formatCode>
                <c:ptCount val="1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5-3812-9C48-A6C1-146D319F0F43}"/>
            </c:ext>
          </c:extLst>
        </c:ser>
        <c:ser>
          <c:idx val="22"/>
          <c:order val="22"/>
          <c:tx>
            <c:strRef>
              <c:f>гр.статус!$F$121</c:f>
              <c:strCache>
                <c:ptCount val="1"/>
                <c:pt idx="0">
                  <c:v>П+РД 1 оч_Масштаб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гр.статус!$G$121:$EA$121</c:f>
              <c:numCache>
                <c:formatCode>#\ ##0.0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6-3812-9C48-A6C1-146D319F0F43}"/>
            </c:ext>
          </c:extLst>
        </c:ser>
        <c:ser>
          <c:idx val="23"/>
          <c:order val="23"/>
          <c:tx>
            <c:strRef>
              <c:f>гр.статус!$F$122</c:f>
              <c:strCache>
                <c:ptCount val="1"/>
                <c:pt idx="0">
                  <c:v>П+РД 1 оч_Факт</c:v>
                </c:pt>
              </c:strCache>
            </c:strRef>
          </c:tx>
          <c:spPr>
            <a:solidFill>
              <a:srgbClr val="79A9AF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гр.статус!$G$122:$EA$122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1.4583333333333346</c:v>
                </c:pt>
                <c:pt idx="32">
                  <c:v>2.1666666666666683</c:v>
                </c:pt>
                <c:pt idx="33">
                  <c:v>2.8750000000000018</c:v>
                </c:pt>
                <c:pt idx="34">
                  <c:v>4.5104166666666705</c:v>
                </c:pt>
                <c:pt idx="35">
                  <c:v>5.3958333333333384</c:v>
                </c:pt>
                <c:pt idx="36">
                  <c:v>6.2812500000000062</c:v>
                </c:pt>
                <c:pt idx="37">
                  <c:v>6.4583333333333393</c:v>
                </c:pt>
                <c:pt idx="38">
                  <c:v>6.6354166666666723</c:v>
                </c:pt>
                <c:pt idx="39">
                  <c:v>6.8125000000000044</c:v>
                </c:pt>
                <c:pt idx="40">
                  <c:v>6.9895833333333375</c:v>
                </c:pt>
                <c:pt idx="41">
                  <c:v>7.1666666666666714</c:v>
                </c:pt>
                <c:pt idx="42">
                  <c:v>7.3437500000000044</c:v>
                </c:pt>
                <c:pt idx="43">
                  <c:v>7.5208333333333375</c:v>
                </c:pt>
                <c:pt idx="44">
                  <c:v>7.6979166666666696</c:v>
                </c:pt>
                <c:pt idx="45">
                  <c:v>7.8750000000000036</c:v>
                </c:pt>
                <c:pt idx="46">
                  <c:v>8.0520833333333357</c:v>
                </c:pt>
                <c:pt idx="47">
                  <c:v>8.2291666666666696</c:v>
                </c:pt>
                <c:pt idx="48">
                  <c:v>8.4062500000000036</c:v>
                </c:pt>
                <c:pt idx="49">
                  <c:v>8.5833333333333357</c:v>
                </c:pt>
                <c:pt idx="50">
                  <c:v>8.7604166666666679</c:v>
                </c:pt>
                <c:pt idx="51">
                  <c:v>8.9375000000000018</c:v>
                </c:pt>
                <c:pt idx="52">
                  <c:v>9.1145833333333357</c:v>
                </c:pt>
                <c:pt idx="53">
                  <c:v>9.2916666666666679</c:v>
                </c:pt>
                <c:pt idx="54">
                  <c:v>9.4687500000000018</c:v>
                </c:pt>
                <c:pt idx="55">
                  <c:v>9.6458333333333339</c:v>
                </c:pt>
                <c:pt idx="56">
                  <c:v>9.8229166666666661</c:v>
                </c:pt>
                <c:pt idx="57">
                  <c:v>10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7-3812-9C48-A6C1-146D319F0F43}"/>
            </c:ext>
          </c:extLst>
        </c:ser>
        <c:ser>
          <c:idx val="24"/>
          <c:order val="24"/>
          <c:tx>
            <c:strRef>
              <c:f>гр.статус!$F$123</c:f>
              <c:strCache>
                <c:ptCount val="1"/>
                <c:pt idx="0">
                  <c:v>П+РД 1 оч_План</c:v>
                </c:pt>
              </c:strCache>
            </c:strRef>
          </c:tx>
          <c:spPr>
            <a:solidFill>
              <a:srgbClr val="C5DADD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гр.статус!$G$123:$EA$123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8.5416666666666661</c:v>
                </c:pt>
                <c:pt idx="32">
                  <c:v>7.8333333333333321</c:v>
                </c:pt>
                <c:pt idx="33">
                  <c:v>7.1249999999999982</c:v>
                </c:pt>
                <c:pt idx="34">
                  <c:v>5.4895833333333295</c:v>
                </c:pt>
                <c:pt idx="35">
                  <c:v>4.6041666666666616</c:v>
                </c:pt>
                <c:pt idx="36">
                  <c:v>3.7187499999999938</c:v>
                </c:pt>
                <c:pt idx="37">
                  <c:v>3.5416666666666607</c:v>
                </c:pt>
                <c:pt idx="38">
                  <c:v>3.3645833333333277</c:v>
                </c:pt>
                <c:pt idx="39">
                  <c:v>3.1874999999999956</c:v>
                </c:pt>
                <c:pt idx="40">
                  <c:v>3.0104166666666625</c:v>
                </c:pt>
                <c:pt idx="41">
                  <c:v>2.8333333333333286</c:v>
                </c:pt>
                <c:pt idx="42">
                  <c:v>2.6562499999999956</c:v>
                </c:pt>
                <c:pt idx="43">
                  <c:v>2.4791666666666625</c:v>
                </c:pt>
                <c:pt idx="44">
                  <c:v>2.3020833333333304</c:v>
                </c:pt>
                <c:pt idx="45">
                  <c:v>2.1249999999999964</c:v>
                </c:pt>
                <c:pt idx="46">
                  <c:v>1.9479166666666643</c:v>
                </c:pt>
                <c:pt idx="47">
                  <c:v>1.7708333333333304</c:v>
                </c:pt>
                <c:pt idx="48">
                  <c:v>1.5937499999999964</c:v>
                </c:pt>
                <c:pt idx="49">
                  <c:v>1.4166666666666643</c:v>
                </c:pt>
                <c:pt idx="50">
                  <c:v>1.2395833333333321</c:v>
                </c:pt>
                <c:pt idx="51">
                  <c:v>1.0624999999999982</c:v>
                </c:pt>
                <c:pt idx="52">
                  <c:v>0.8854166666666643</c:v>
                </c:pt>
                <c:pt idx="53">
                  <c:v>0.70833333333333215</c:v>
                </c:pt>
                <c:pt idx="54">
                  <c:v>0.53124999999999822</c:v>
                </c:pt>
                <c:pt idx="55">
                  <c:v>0.35416666666666607</c:v>
                </c:pt>
                <c:pt idx="56">
                  <c:v>0.17708333333333393</c:v>
                </c:pt>
                <c:pt idx="57">
                  <c:v>0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8-3812-9C48-A6C1-146D319F0F43}"/>
            </c:ext>
          </c:extLst>
        </c:ser>
        <c:ser>
          <c:idx val="25"/>
          <c:order val="25"/>
          <c:tx>
            <c:strRef>
              <c:f>гр.статус!$F$124</c:f>
              <c:strCache>
                <c:ptCount val="1"/>
                <c:pt idx="0">
                  <c:v>П+РД 1 оч_Отступ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гр.статус!$G$124:$EA$124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9-3812-9C48-A6C1-146D319F0F43}"/>
            </c:ext>
          </c:extLst>
        </c:ser>
        <c:ser>
          <c:idx val="26"/>
          <c:order val="26"/>
          <c:tx>
            <c:strRef>
              <c:f>гр.статус!$F$125</c:f>
              <c:strCache>
                <c:ptCount val="1"/>
                <c:pt idx="0">
                  <c:v>СМР сетей _Пометки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numRef>
              <c:f>гр.статус!$C$71:$D$71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cat>
          <c:val>
            <c:numRef>
              <c:f>гр.статус!$G$125:$EA$125</c:f>
              <c:numCache>
                <c:formatCode>General</c:formatCode>
                <c:ptCount val="1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A-3812-9C48-A6C1-146D319F0F43}"/>
            </c:ext>
          </c:extLst>
        </c:ser>
        <c:ser>
          <c:idx val="27"/>
          <c:order val="27"/>
          <c:tx>
            <c:strRef>
              <c:f>гр.статус!$F$126</c:f>
              <c:strCache>
                <c:ptCount val="1"/>
                <c:pt idx="0">
                  <c:v>СМР сетей _Масштаб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гр.статус!$G$126:$EA$126</c:f>
              <c:numCache>
                <c:formatCode>#\ ##0.0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B-3812-9C48-A6C1-146D319F0F43}"/>
            </c:ext>
          </c:extLst>
        </c:ser>
        <c:ser>
          <c:idx val="28"/>
          <c:order val="28"/>
          <c:tx>
            <c:strRef>
              <c:f>гр.статус!$F$127</c:f>
              <c:strCache>
                <c:ptCount val="1"/>
                <c:pt idx="0">
                  <c:v>СМР сетей _Факт</c:v>
                </c:pt>
              </c:strCache>
            </c:strRef>
          </c:tx>
          <c:spPr>
            <a:solidFill>
              <a:srgbClr val="79A9AF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гр.статус!$G$127:$EA$127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2.3076923076923075</c:v>
                </c:pt>
                <c:pt idx="35">
                  <c:v>2.615384615384615</c:v>
                </c:pt>
                <c:pt idx="36">
                  <c:v>2.923076923076922</c:v>
                </c:pt>
                <c:pt idx="37">
                  <c:v>3.2307692307692299</c:v>
                </c:pt>
                <c:pt idx="38">
                  <c:v>3.5384615384615374</c:v>
                </c:pt>
                <c:pt idx="39">
                  <c:v>3.8461538461538449</c:v>
                </c:pt>
                <c:pt idx="40">
                  <c:v>4.1538461538461533</c:v>
                </c:pt>
                <c:pt idx="41">
                  <c:v>4.4615384615384608</c:v>
                </c:pt>
                <c:pt idx="42">
                  <c:v>4.7692307692307683</c:v>
                </c:pt>
                <c:pt idx="43">
                  <c:v>5.0769230769230766</c:v>
                </c:pt>
                <c:pt idx="44">
                  <c:v>5.3846153846153841</c:v>
                </c:pt>
                <c:pt idx="45">
                  <c:v>5.6923076923076916</c:v>
                </c:pt>
                <c:pt idx="46">
                  <c:v>6.0000000000000009</c:v>
                </c:pt>
                <c:pt idx="47">
                  <c:v>6.3076923076923084</c:v>
                </c:pt>
                <c:pt idx="48">
                  <c:v>6.6153846153846168</c:v>
                </c:pt>
                <c:pt idx="49">
                  <c:v>6.9230769230769242</c:v>
                </c:pt>
                <c:pt idx="50">
                  <c:v>7.2307692307692317</c:v>
                </c:pt>
                <c:pt idx="51">
                  <c:v>7.5384615384615401</c:v>
                </c:pt>
                <c:pt idx="52">
                  <c:v>7.8461538461538485</c:v>
                </c:pt>
                <c:pt idx="53">
                  <c:v>8.1538461538461569</c:v>
                </c:pt>
                <c:pt idx="54">
                  <c:v>8.4615384615384635</c:v>
                </c:pt>
                <c:pt idx="55">
                  <c:v>8.7692307692307718</c:v>
                </c:pt>
                <c:pt idx="56">
                  <c:v>9.0769230769230802</c:v>
                </c:pt>
                <c:pt idx="57">
                  <c:v>9.3846153846153886</c:v>
                </c:pt>
                <c:pt idx="58">
                  <c:v>9.6923076923076952</c:v>
                </c:pt>
                <c:pt idx="59">
                  <c:v>10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C-3812-9C48-A6C1-146D319F0F43}"/>
            </c:ext>
          </c:extLst>
        </c:ser>
        <c:ser>
          <c:idx val="29"/>
          <c:order val="29"/>
          <c:tx>
            <c:strRef>
              <c:f>гр.статус!$F$128</c:f>
              <c:strCache>
                <c:ptCount val="1"/>
                <c:pt idx="0">
                  <c:v>СМР сетей _План</c:v>
                </c:pt>
              </c:strCache>
            </c:strRef>
          </c:tx>
          <c:spPr>
            <a:solidFill>
              <a:srgbClr val="C5DADD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гр.статус!$G$128:$EA$128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7.6923076923076925</c:v>
                </c:pt>
                <c:pt idx="35">
                  <c:v>7.384615384615385</c:v>
                </c:pt>
                <c:pt idx="36">
                  <c:v>7.0769230769230784</c:v>
                </c:pt>
                <c:pt idx="37">
                  <c:v>6.7692307692307701</c:v>
                </c:pt>
                <c:pt idx="38">
                  <c:v>6.4615384615384626</c:v>
                </c:pt>
                <c:pt idx="39">
                  <c:v>6.1538461538461551</c:v>
                </c:pt>
                <c:pt idx="40">
                  <c:v>5.8461538461538467</c:v>
                </c:pt>
                <c:pt idx="41">
                  <c:v>5.5384615384615392</c:v>
                </c:pt>
                <c:pt idx="42">
                  <c:v>5.2307692307692317</c:v>
                </c:pt>
                <c:pt idx="43">
                  <c:v>4.9230769230769234</c:v>
                </c:pt>
                <c:pt idx="44">
                  <c:v>4.6153846153846159</c:v>
                </c:pt>
                <c:pt idx="45">
                  <c:v>4.3076923076923084</c:v>
                </c:pt>
                <c:pt idx="46">
                  <c:v>3.9999999999999991</c:v>
                </c:pt>
                <c:pt idx="47">
                  <c:v>3.6923076923076916</c:v>
                </c:pt>
                <c:pt idx="48">
                  <c:v>3.3846153846153832</c:v>
                </c:pt>
                <c:pt idx="49">
                  <c:v>3.0769230769230758</c:v>
                </c:pt>
                <c:pt idx="50">
                  <c:v>2.7692307692307683</c:v>
                </c:pt>
                <c:pt idx="51">
                  <c:v>2.4615384615384599</c:v>
                </c:pt>
                <c:pt idx="52">
                  <c:v>2.1538461538461515</c:v>
                </c:pt>
                <c:pt idx="53">
                  <c:v>1.8461538461538431</c:v>
                </c:pt>
                <c:pt idx="54">
                  <c:v>1.5384615384615365</c:v>
                </c:pt>
                <c:pt idx="55">
                  <c:v>1.2307692307692282</c:v>
                </c:pt>
                <c:pt idx="56">
                  <c:v>0.9230769230769198</c:v>
                </c:pt>
                <c:pt idx="57">
                  <c:v>0.61538461538461142</c:v>
                </c:pt>
                <c:pt idx="58">
                  <c:v>0.30769230769230482</c:v>
                </c:pt>
                <c:pt idx="59">
                  <c:v>0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D-3812-9C48-A6C1-146D319F0F43}"/>
            </c:ext>
          </c:extLst>
        </c:ser>
        <c:ser>
          <c:idx val="30"/>
          <c:order val="30"/>
          <c:tx>
            <c:strRef>
              <c:f>гр.статус!$F$129</c:f>
              <c:strCache>
                <c:ptCount val="1"/>
                <c:pt idx="0">
                  <c:v>СМР сетей _Отступ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гр.статус!$G$129:$EA$129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E-3812-9C48-A6C1-146D319F0F43}"/>
            </c:ext>
          </c:extLst>
        </c:ser>
        <c:ser>
          <c:idx val="31"/>
          <c:order val="31"/>
          <c:tx>
            <c:strRef>
              <c:f>гр.статус!$F$130</c:f>
              <c:strCache>
                <c:ptCount val="1"/>
                <c:pt idx="0">
                  <c:v>Смена ВРИ _Пометки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numRef>
              <c:f>гр.статус!$C$71:$D$71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cat>
          <c:val>
            <c:numRef>
              <c:f>гр.статус!$G$130:$EA$130</c:f>
              <c:numCache>
                <c:formatCode>General</c:formatCode>
                <c:ptCount val="1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F-3812-9C48-A6C1-146D319F0F43}"/>
            </c:ext>
          </c:extLst>
        </c:ser>
        <c:ser>
          <c:idx val="32"/>
          <c:order val="32"/>
          <c:tx>
            <c:strRef>
              <c:f>гр.статус!$F$131</c:f>
              <c:strCache>
                <c:ptCount val="1"/>
                <c:pt idx="0">
                  <c:v>Смена ВРИ _Масштаб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гр.статус!$G$131:$EA$131</c:f>
              <c:numCache>
                <c:formatCode>#\ ##0.0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0-3812-9C48-A6C1-146D319F0F43}"/>
            </c:ext>
          </c:extLst>
        </c:ser>
        <c:ser>
          <c:idx val="33"/>
          <c:order val="33"/>
          <c:tx>
            <c:strRef>
              <c:f>гр.статус!$F$132</c:f>
              <c:strCache>
                <c:ptCount val="1"/>
                <c:pt idx="0">
                  <c:v>Смена ВРИ _Факт</c:v>
                </c:pt>
              </c:strCache>
            </c:strRef>
          </c:tx>
          <c:spPr>
            <a:solidFill>
              <a:srgbClr val="79A9AF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гр.статус!$G$132:$EA$132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10.009700477445204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1-3812-9C48-A6C1-146D319F0F43}"/>
            </c:ext>
          </c:extLst>
        </c:ser>
        <c:ser>
          <c:idx val="34"/>
          <c:order val="34"/>
          <c:tx>
            <c:strRef>
              <c:f>гр.статус!$F$133</c:f>
              <c:strCache>
                <c:ptCount val="1"/>
                <c:pt idx="0">
                  <c:v>Смена ВРИ _План</c:v>
                </c:pt>
              </c:strCache>
            </c:strRef>
          </c:tx>
          <c:spPr>
            <a:solidFill>
              <a:srgbClr val="C5DADD"/>
            </a:solidFill>
          </c:spPr>
          <c:invertIfNegative val="0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гр.статус!$G$133:$EA$133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-9.7004774452038589E-3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812-9C48-A6C1-146D319F0F43}"/>
            </c:ext>
          </c:extLst>
        </c:ser>
        <c:ser>
          <c:idx val="35"/>
          <c:order val="35"/>
          <c:tx>
            <c:strRef>
              <c:f>гр.статус!$F$134</c:f>
              <c:strCache>
                <c:ptCount val="1"/>
                <c:pt idx="0">
                  <c:v>Смена ВРИ _Отступ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гр.статус!$G$134:$EA$134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3-3812-9C48-A6C1-146D319F0F43}"/>
            </c:ext>
          </c:extLst>
        </c:ser>
        <c:ser>
          <c:idx val="36"/>
          <c:order val="36"/>
          <c:tx>
            <c:strRef>
              <c:f>гр.статус!$F$135</c:f>
              <c:strCache>
                <c:ptCount val="1"/>
                <c:pt idx="0">
                  <c:v>Вход в проект _Пометки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numRef>
              <c:f>гр.статус!$C$71:$D$71</c:f>
              <c:numCache>
                <c:formatCode>General</c:formatCode>
                <c:ptCount val="2"/>
                <c:pt idx="0">
                  <c:v>38</c:v>
                </c:pt>
                <c:pt idx="1">
                  <c:v>38</c:v>
                </c:pt>
              </c:numCache>
            </c:numRef>
          </c:cat>
          <c:val>
            <c:numRef>
              <c:f>гр.статус!$G$135:$EA$135</c:f>
              <c:numCache>
                <c:formatCode>General</c:formatCode>
                <c:ptCount val="1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4-3812-9C48-A6C1-146D319F0F43}"/>
            </c:ext>
          </c:extLst>
        </c:ser>
        <c:ser>
          <c:idx val="37"/>
          <c:order val="37"/>
          <c:tx>
            <c:strRef>
              <c:f>гр.статус!$F$136</c:f>
              <c:strCache>
                <c:ptCount val="1"/>
                <c:pt idx="0">
                  <c:v>Вход в проект _Масштаб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гр.статус!$G$136:$EA$136</c:f>
              <c:numCache>
                <c:formatCode>#\ ##0.0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5-3812-9C48-A6C1-146D319F0F43}"/>
            </c:ext>
          </c:extLst>
        </c:ser>
        <c:ser>
          <c:idx val="38"/>
          <c:order val="38"/>
          <c:tx>
            <c:strRef>
              <c:f>гр.статус!$F$137</c:f>
              <c:strCache>
                <c:ptCount val="1"/>
                <c:pt idx="0">
                  <c:v>Вход в проект _Факт</c:v>
                </c:pt>
              </c:strCache>
            </c:strRef>
          </c:tx>
          <c:spPr>
            <a:solidFill>
              <a:srgbClr val="79A9AF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гр.статус!$G$137:$EA$137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10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6-3812-9C48-A6C1-146D319F0F43}"/>
            </c:ext>
          </c:extLst>
        </c:ser>
        <c:ser>
          <c:idx val="39"/>
          <c:order val="39"/>
          <c:tx>
            <c:strRef>
              <c:f>гр.статус!$F$138</c:f>
              <c:strCache>
                <c:ptCount val="1"/>
                <c:pt idx="0">
                  <c:v>Вход в проект _План</c:v>
                </c:pt>
              </c:strCache>
            </c:strRef>
          </c:tx>
          <c:spPr>
            <a:solidFill>
              <a:srgbClr val="C5DADD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гр.статус!$G$138:$EA$138</c:f>
              <c:numCache>
                <c:formatCode>#\ ##0.0</c:formatCode>
                <c:ptCount val="1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0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7-3812-9C48-A6C1-146D319F0F43}"/>
            </c:ext>
          </c:extLst>
        </c:ser>
        <c:ser>
          <c:idx val="40"/>
          <c:order val="40"/>
          <c:tx>
            <c:strRef>
              <c:f>гр.статус!$F$139</c:f>
              <c:strCache>
                <c:ptCount val="1"/>
                <c:pt idx="0">
                  <c:v>Вход в проект _Отступ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гр.статус!$G$139:$EA$139</c:f>
              <c:numCache>
                <c:formatCode>General</c:formatCode>
                <c:ptCount val="1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8-3812-9C48-A6C1-146D319F0F43}"/>
            </c:ext>
          </c:extLst>
        </c:ser>
        <c:ser>
          <c:idx val="41"/>
          <c:order val="41"/>
          <c:tx>
            <c:strRef>
              <c:f>гр.статус!$F$140</c:f>
              <c:strCache>
                <c:ptCount val="1"/>
                <c:pt idx="0">
                  <c:v>Край_верх</c:v>
                </c:pt>
              </c:strCache>
            </c:strRef>
          </c:tx>
          <c:spPr>
            <a:solidFill>
              <a:srgbClr val="F9F9F9"/>
            </a:solidFill>
          </c:spPr>
          <c:invertIfNegative val="1"/>
          <c:cat>
            <c:strRef>
              <c:f>гр.статус!$G$67:$EA$67</c:f>
              <c:strCache>
                <c:ptCount val="125"/>
                <c:pt idx="0">
                  <c:v>-</c:v>
                </c:pt>
                <c:pt idx="1">
                  <c:v>-</c:v>
                </c:pt>
                <c:pt idx="2">
                  <c:v>-</c:v>
                </c:pt>
                <c:pt idx="3">
                  <c:v>-</c:v>
                </c:pt>
                <c:pt idx="4">
                  <c:v>-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  <c:pt idx="8">
                  <c:v>-</c:v>
                </c:pt>
                <c:pt idx="9">
                  <c:v>-</c:v>
                </c:pt>
                <c:pt idx="10">
                  <c:v>-</c:v>
                </c:pt>
                <c:pt idx="11">
                  <c:v>-</c:v>
                </c:pt>
                <c:pt idx="12">
                  <c:v>-</c:v>
                </c:pt>
                <c:pt idx="13">
                  <c:v>-</c:v>
                </c:pt>
                <c:pt idx="14">
                  <c:v>-</c:v>
                </c:pt>
                <c:pt idx="15">
                  <c:v>-</c:v>
                </c:pt>
                <c:pt idx="16">
                  <c:v>-</c:v>
                </c:pt>
                <c:pt idx="17">
                  <c:v>-</c:v>
                </c:pt>
                <c:pt idx="18">
                  <c:v>-</c:v>
                </c:pt>
                <c:pt idx="19">
                  <c:v>-</c:v>
                </c:pt>
                <c:pt idx="20">
                  <c:v>Октябрь 26</c:v>
                </c:pt>
                <c:pt idx="21">
                  <c:v>Ноябрь 26</c:v>
                </c:pt>
                <c:pt idx="22">
                  <c:v>Декабрь 26</c:v>
                </c:pt>
                <c:pt idx="23">
                  <c:v>Январь 27</c:v>
                </c:pt>
                <c:pt idx="24">
                  <c:v>Февраль 27</c:v>
                </c:pt>
                <c:pt idx="25">
                  <c:v>Март 27</c:v>
                </c:pt>
                <c:pt idx="26">
                  <c:v>Апрель 27</c:v>
                </c:pt>
                <c:pt idx="27">
                  <c:v>Май 27</c:v>
                </c:pt>
                <c:pt idx="28">
                  <c:v>Июнь 27</c:v>
                </c:pt>
                <c:pt idx="29">
                  <c:v>Июль 27</c:v>
                </c:pt>
                <c:pt idx="30">
                  <c:v>Август 27</c:v>
                </c:pt>
                <c:pt idx="31">
                  <c:v>Сентябрь 27</c:v>
                </c:pt>
                <c:pt idx="32">
                  <c:v>Октябрь 27</c:v>
                </c:pt>
                <c:pt idx="33">
                  <c:v>Ноябрь 27</c:v>
                </c:pt>
                <c:pt idx="34">
                  <c:v>Декабрь 27</c:v>
                </c:pt>
                <c:pt idx="35">
                  <c:v>Январь 28</c:v>
                </c:pt>
                <c:pt idx="36">
                  <c:v>Февраль 28</c:v>
                </c:pt>
                <c:pt idx="37">
                  <c:v>Март 28</c:v>
                </c:pt>
                <c:pt idx="38">
                  <c:v>Апрель 28</c:v>
                </c:pt>
                <c:pt idx="39">
                  <c:v>Май 28</c:v>
                </c:pt>
                <c:pt idx="40">
                  <c:v>Июнь 28</c:v>
                </c:pt>
                <c:pt idx="41">
                  <c:v>Июль 28</c:v>
                </c:pt>
                <c:pt idx="42">
                  <c:v>Август 28</c:v>
                </c:pt>
                <c:pt idx="43">
                  <c:v>Сентябрь 28</c:v>
                </c:pt>
                <c:pt idx="44">
                  <c:v>Октябрь 28</c:v>
                </c:pt>
                <c:pt idx="45">
                  <c:v>Ноябрь 28</c:v>
                </c:pt>
                <c:pt idx="46">
                  <c:v>Декабрь 28</c:v>
                </c:pt>
                <c:pt idx="47">
                  <c:v>Январь 29</c:v>
                </c:pt>
                <c:pt idx="48">
                  <c:v>Февраль 29</c:v>
                </c:pt>
                <c:pt idx="49">
                  <c:v>Март 29</c:v>
                </c:pt>
                <c:pt idx="50">
                  <c:v>Апрель 29</c:v>
                </c:pt>
                <c:pt idx="51">
                  <c:v>Май 29</c:v>
                </c:pt>
                <c:pt idx="52">
                  <c:v>Июнь 29</c:v>
                </c:pt>
                <c:pt idx="53">
                  <c:v>Июль 29</c:v>
                </c:pt>
                <c:pt idx="54">
                  <c:v>Август 29</c:v>
                </c:pt>
                <c:pt idx="55">
                  <c:v>Сентябрь 29</c:v>
                </c:pt>
                <c:pt idx="56">
                  <c:v>Октябрь 29</c:v>
                </c:pt>
                <c:pt idx="57">
                  <c:v>Ноябрь 29</c:v>
                </c:pt>
                <c:pt idx="58">
                  <c:v>Декабрь 29</c:v>
                </c:pt>
                <c:pt idx="59">
                  <c:v>Январь 30</c:v>
                </c:pt>
                <c:pt idx="60">
                  <c:v>Февраль 30</c:v>
                </c:pt>
                <c:pt idx="61">
                  <c:v>Март 30</c:v>
                </c:pt>
                <c:pt idx="62">
                  <c:v>Апрель 30</c:v>
                </c:pt>
                <c:pt idx="63">
                  <c:v>Май 30</c:v>
                </c:pt>
                <c:pt idx="64">
                  <c:v>Июнь 30</c:v>
                </c:pt>
                <c:pt idx="65">
                  <c:v>Июль 30</c:v>
                </c:pt>
                <c:pt idx="66">
                  <c:v>Август 30</c:v>
                </c:pt>
                <c:pt idx="67">
                  <c:v>Сентябрь 30</c:v>
                </c:pt>
                <c:pt idx="68">
                  <c:v>Октябрь 30</c:v>
                </c:pt>
                <c:pt idx="69">
                  <c:v>Ноябрь 30</c:v>
                </c:pt>
                <c:pt idx="70">
                  <c:v>Декабрь 30</c:v>
                </c:pt>
                <c:pt idx="71">
                  <c:v>Январь 31</c:v>
                </c:pt>
                <c:pt idx="72">
                  <c:v>Февраль 31</c:v>
                </c:pt>
                <c:pt idx="73">
                  <c:v>Март 31</c:v>
                </c:pt>
                <c:pt idx="74">
                  <c:v>Апрель 31</c:v>
                </c:pt>
                <c:pt idx="75">
                  <c:v>Май 31</c:v>
                </c:pt>
                <c:pt idx="76">
                  <c:v>Июнь 31</c:v>
                </c:pt>
                <c:pt idx="77">
                  <c:v>Июль 31</c:v>
                </c:pt>
                <c:pt idx="78">
                  <c:v>Август 31</c:v>
                </c:pt>
                <c:pt idx="79">
                  <c:v>Сентябрь 31</c:v>
                </c:pt>
                <c:pt idx="80">
                  <c:v>Октябрь 31</c:v>
                </c:pt>
                <c:pt idx="81">
                  <c:v>Ноябрь 31</c:v>
                </c:pt>
                <c:pt idx="82">
                  <c:v>Декабрь 31</c:v>
                </c:pt>
                <c:pt idx="83">
                  <c:v>Январь 32</c:v>
                </c:pt>
                <c:pt idx="84">
                  <c:v>Февраль 32</c:v>
                </c:pt>
                <c:pt idx="85">
                  <c:v>Март 32</c:v>
                </c:pt>
                <c:pt idx="86">
                  <c:v>Апрель 32</c:v>
                </c:pt>
                <c:pt idx="87">
                  <c:v>Май 32</c:v>
                </c:pt>
                <c:pt idx="88">
                  <c:v>Июнь 32</c:v>
                </c:pt>
                <c:pt idx="89">
                  <c:v>Июль 32</c:v>
                </c:pt>
                <c:pt idx="90">
                  <c:v>Август 32</c:v>
                </c:pt>
                <c:pt idx="91">
                  <c:v>Сентябрь 32</c:v>
                </c:pt>
                <c:pt idx="92">
                  <c:v>Октябрь 32</c:v>
                </c:pt>
                <c:pt idx="93">
                  <c:v>Ноябрь 32</c:v>
                </c:pt>
                <c:pt idx="94">
                  <c:v>Декабрь 32</c:v>
                </c:pt>
                <c:pt idx="95">
                  <c:v>Январь 33</c:v>
                </c:pt>
                <c:pt idx="96">
                  <c:v>Февраль 33</c:v>
                </c:pt>
                <c:pt idx="97">
                  <c:v>Март 33</c:v>
                </c:pt>
                <c:pt idx="98">
                  <c:v>Апрель 33</c:v>
                </c:pt>
                <c:pt idx="99">
                  <c:v>Май 33</c:v>
                </c:pt>
                <c:pt idx="100">
                  <c:v>Июнь 33</c:v>
                </c:pt>
                <c:pt idx="101">
                  <c:v>Июль 33</c:v>
                </c:pt>
                <c:pt idx="102">
                  <c:v>Август 33</c:v>
                </c:pt>
                <c:pt idx="103">
                  <c:v>Сентябрь 33</c:v>
                </c:pt>
                <c:pt idx="104">
                  <c:v>Октябрь 33</c:v>
                </c:pt>
                <c:pt idx="105">
                  <c:v>Ноябрь 33</c:v>
                </c:pt>
                <c:pt idx="106">
                  <c:v>Декабрь 33</c:v>
                </c:pt>
                <c:pt idx="107">
                  <c:v>Январь 34</c:v>
                </c:pt>
                <c:pt idx="108">
                  <c:v>Февраль 34</c:v>
                </c:pt>
                <c:pt idx="109">
                  <c:v>Март 34</c:v>
                </c:pt>
                <c:pt idx="110">
                  <c:v>Апрель 34</c:v>
                </c:pt>
                <c:pt idx="111">
                  <c:v>Май 34</c:v>
                </c:pt>
                <c:pt idx="112">
                  <c:v>Июнь 34</c:v>
                </c:pt>
                <c:pt idx="113">
                  <c:v>Июль 34</c:v>
                </c:pt>
                <c:pt idx="114">
                  <c:v>Август 34</c:v>
                </c:pt>
                <c:pt idx="115">
                  <c:v>Сентябрь 34</c:v>
                </c:pt>
                <c:pt idx="116">
                  <c:v>Октябрь 34</c:v>
                </c:pt>
                <c:pt idx="117">
                  <c:v>Ноябрь 34</c:v>
                </c:pt>
                <c:pt idx="118">
                  <c:v>Декабрь 34</c:v>
                </c:pt>
                <c:pt idx="119">
                  <c:v>Январь 35</c:v>
                </c:pt>
                <c:pt idx="120">
                  <c:v>Февраль 35</c:v>
                </c:pt>
                <c:pt idx="121">
                  <c:v>Март 35</c:v>
                </c:pt>
                <c:pt idx="122">
                  <c:v>Апрель 35</c:v>
                </c:pt>
                <c:pt idx="123">
                  <c:v>Май 35</c:v>
                </c:pt>
                <c:pt idx="124">
                  <c:v>Июнь 35</c:v>
                </c:pt>
              </c:strCache>
            </c:strRef>
          </c:cat>
          <c:val>
            <c:numRef>
              <c:f>гр.статус!$G$140:$EA$140</c:f>
              <c:numCache>
                <c:formatCode>General</c:formatCode>
                <c:ptCount val="1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29-3812-9C48-A6C1-146D319F0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27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9F9F9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26</xdr:row>
      <xdr:rowOff>0</xdr:rowOff>
    </xdr:from>
    <xdr:to>
      <xdr:col>15</xdr:col>
      <xdr:colOff>22860</xdr:colOff>
      <xdr:row>43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8</xdr:col>
      <xdr:colOff>0</xdr:colOff>
      <xdr:row>75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16</xdr:col>
      <xdr:colOff>0</xdr:colOff>
      <xdr:row>75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121920</xdr:colOff>
      <xdr:row>5</xdr:row>
      <xdr:rowOff>121920</xdr:rowOff>
    </xdr:from>
    <xdr:to>
      <xdr:col>0</xdr:col>
      <xdr:colOff>594360</xdr:colOff>
      <xdr:row>7</xdr:row>
      <xdr:rowOff>64558</xdr:rowOff>
    </xdr:to>
    <xdr:pic>
      <xdr:nvPicPr>
        <xdr:cNvPr id="6" name="/xl/media/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479778</xdr:colOff>
      <xdr:row>0</xdr:row>
      <xdr:rowOff>211667</xdr:rowOff>
    </xdr:from>
    <xdr:to>
      <xdr:col>27</xdr:col>
      <xdr:colOff>183445</xdr:colOff>
      <xdr:row>17</xdr:row>
      <xdr:rowOff>211667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19</xdr:row>
      <xdr:rowOff>14111</xdr:rowOff>
    </xdr:from>
    <xdr:to>
      <xdr:col>27</xdr:col>
      <xdr:colOff>225778</xdr:colOff>
      <xdr:row>38</xdr:row>
      <xdr:rowOff>14111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23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161925</xdr:colOff>
      <xdr:row>1</xdr:row>
      <xdr:rowOff>152401</xdr:rowOff>
    </xdr:from>
    <xdr:to>
      <xdr:col>85</xdr:col>
      <xdr:colOff>409575</xdr:colOff>
      <xdr:row>53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86</xdr:col>
      <xdr:colOff>447674</xdr:colOff>
      <xdr:row>5</xdr:row>
      <xdr:rowOff>57150</xdr:rowOff>
    </xdr:from>
    <xdr:to>
      <xdr:col>92</xdr:col>
      <xdr:colOff>361949</xdr:colOff>
      <xdr:row>53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1129391</xdr:colOff>
      <xdr:row>0</xdr:row>
      <xdr:rowOff>122464</xdr:rowOff>
    </xdr:from>
    <xdr:to>
      <xdr:col>14</xdr:col>
      <xdr:colOff>1183819</xdr:colOff>
      <xdr:row>13</xdr:row>
      <xdr:rowOff>81643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16</xdr:row>
      <xdr:rowOff>87455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Grp="1"/>
        </xdr:cNvSpPr>
      </xdr:nvSpPr>
      <xdr:spPr>
        <a:xfrm>
          <a:off x="8562975" y="4276725"/>
          <a:ext cx="304800" cy="287479"/>
        </a:xfrm>
        <a:prstGeom prst="rect">
          <a:avLst/>
        </a:prstGeom>
        <a:noFill/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9</xdr:row>
      <xdr:rowOff>32657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 noGrp="1"/>
        </xdr:cNvSpPr>
      </xdr:nvSpPr>
      <xdr:spPr>
        <a:xfrm>
          <a:off x="11239500" y="2590800"/>
          <a:ext cx="304800" cy="299357"/>
        </a:xfrm>
        <a:prstGeom prst="rect">
          <a:avLst/>
        </a:prstGeom>
        <a:noFill/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9</xdr:row>
      <xdr:rowOff>32657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Grp="1"/>
        </xdr:cNvSpPr>
      </xdr:nvSpPr>
      <xdr:spPr>
        <a:xfrm>
          <a:off x="11239500" y="2590800"/>
          <a:ext cx="304800" cy="299357"/>
        </a:xfrm>
        <a:prstGeom prst="rect">
          <a:avLst/>
        </a:prstGeom>
        <a:noFill/>
      </xdr:spPr>
    </xdr:sp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304800</xdr:colOff>
      <xdr:row>16</xdr:row>
      <xdr:rowOff>104773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>
          <a:spLocks noGrp="1"/>
        </xdr:cNvSpPr>
      </xdr:nvSpPr>
      <xdr:spPr>
        <a:xfrm>
          <a:off x="10086975" y="4276725"/>
          <a:ext cx="304800" cy="304797"/>
        </a:xfrm>
        <a:prstGeom prst="rect">
          <a:avLst/>
        </a:prstGeom>
        <a:noFill/>
      </xdr:spPr>
    </xdr:sp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15339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 noGrp="1"/>
        </xdr:cNvSpPr>
      </xdr:nvSpPr>
      <xdr:spPr>
        <a:xfrm>
          <a:off x="12573000" y="2590800"/>
          <a:ext cx="304800" cy="282039"/>
        </a:xfrm>
        <a:prstGeom prst="rect">
          <a:avLst/>
        </a:prstGeom>
        <a:noFill/>
      </xdr:spPr>
    </xdr:sp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15339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>
          <a:spLocks noGrp="1"/>
        </xdr:cNvSpPr>
      </xdr:nvSpPr>
      <xdr:spPr>
        <a:xfrm>
          <a:off x="12573000" y="2590800"/>
          <a:ext cx="304800" cy="282039"/>
        </a:xfrm>
        <a:prstGeom prst="rect">
          <a:avLst/>
        </a:prstGeom>
        <a:noFill/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123825</xdr:colOff>
      <xdr:row>54</xdr:row>
      <xdr:rowOff>152400</xdr:rowOff>
    </xdr:from>
    <xdr:to>
      <xdr:col>23</xdr:col>
      <xdr:colOff>173131</xdr:colOff>
      <xdr:row>71</xdr:row>
      <xdr:rowOff>174812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50426</xdr:colOff>
      <xdr:row>47</xdr:row>
      <xdr:rowOff>142875</xdr:rowOff>
    </xdr:from>
    <xdr:to>
      <xdr:col>18</xdr:col>
      <xdr:colOff>76200</xdr:colOff>
      <xdr:row>59</xdr:row>
      <xdr:rowOff>37540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219075</xdr:colOff>
      <xdr:row>64</xdr:row>
      <xdr:rowOff>8964</xdr:rowOff>
    </xdr:from>
    <xdr:to>
      <xdr:col>30</xdr:col>
      <xdr:colOff>238125</xdr:colOff>
      <xdr:row>77</xdr:row>
      <xdr:rowOff>85165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409575</xdr:colOff>
      <xdr:row>8</xdr:row>
      <xdr:rowOff>114300</xdr:rowOff>
    </xdr:from>
    <xdr:to>
      <xdr:col>20</xdr:col>
      <xdr:colOff>557492</xdr:colOff>
      <xdr:row>42</xdr:row>
      <xdr:rowOff>122705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71</xdr:row>
      <xdr:rowOff>0</xdr:rowOff>
    </xdr:from>
    <xdr:to>
      <xdr:col>34</xdr:col>
      <xdr:colOff>358988</xdr:colOff>
      <xdr:row>103</xdr:row>
      <xdr:rowOff>123264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ТИМУМ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P79"/>
  <sheetViews>
    <sheetView showGridLines="0" workbookViewId="0">
      <selection activeCell="A3" sqref="A3:H3"/>
    </sheetView>
  </sheetViews>
  <sheetFormatPr defaultColWidth="8.85546875" defaultRowHeight="15" x14ac:dyDescent="0.25"/>
  <cols>
    <col min="1" max="15" width="14" customWidth="1"/>
  </cols>
  <sheetData>
    <row r="1" spans="1:15" x14ac:dyDescent="0.25">
      <c r="A1" s="642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</row>
    <row r="2" spans="1:15" x14ac:dyDescent="0.25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</row>
    <row r="3" spans="1:15" x14ac:dyDescent="0.25">
      <c r="A3" s="643" t="str">
        <f>"Проект: "&amp;ОТЧЕТ!C1</f>
        <v>Проект: Мишина</v>
      </c>
      <c r="B3" s="643"/>
      <c r="C3" s="643"/>
      <c r="D3" s="643"/>
      <c r="E3" s="643"/>
      <c r="F3" s="643"/>
      <c r="G3" s="643"/>
      <c r="H3" s="643"/>
      <c r="I3" s="644" t="s">
        <v>1</v>
      </c>
      <c r="J3" s="644"/>
      <c r="K3" s="644"/>
      <c r="L3" s="645" t="str">
        <f>Вводные!C3</f>
        <v>Базовый</v>
      </c>
      <c r="M3" s="645"/>
      <c r="N3" s="645"/>
      <c r="O3" s="645"/>
    </row>
    <row r="5" spans="1:15" x14ac:dyDescent="0.25">
      <c r="A5" s="640" t="s">
        <v>2</v>
      </c>
      <c r="B5" s="640"/>
      <c r="C5" s="640"/>
      <c r="D5" s="640" t="s">
        <v>3</v>
      </c>
      <c r="E5" s="640"/>
      <c r="F5" s="640"/>
      <c r="G5" s="640" t="s">
        <v>4</v>
      </c>
      <c r="H5" s="640"/>
      <c r="I5" s="640"/>
      <c r="J5" s="640" t="s">
        <v>5</v>
      </c>
      <c r="K5" s="640"/>
      <c r="L5" s="640"/>
      <c r="M5" s="640" t="s">
        <v>6</v>
      </c>
      <c r="N5" s="640"/>
      <c r="O5" s="640"/>
    </row>
    <row r="6" spans="1:15" x14ac:dyDescent="0.25">
      <c r="A6" s="641">
        <f>ОТЧЕТ!C4</f>
        <v>21875.892332091156</v>
      </c>
      <c r="B6" s="641"/>
      <c r="C6" s="641"/>
      <c r="D6" s="641">
        <f ca="1">ОТЧЕТ!C21</f>
        <v>5232.5087655139723</v>
      </c>
      <c r="E6" s="641"/>
      <c r="F6" s="641"/>
      <c r="G6" s="641">
        <f ca="1">ОТЧЕТ!C24</f>
        <v>2849.8068295867815</v>
      </c>
      <c r="H6" s="641"/>
      <c r="I6" s="641"/>
      <c r="J6" s="646">
        <f ca="1">ОТЧЕТ!C27</f>
        <v>0.13027156955815769</v>
      </c>
      <c r="K6" s="646"/>
      <c r="L6" s="646"/>
      <c r="M6" s="646" t="str">
        <f ca="1">ОТЧЕТ!C29</f>
        <v>N/A</v>
      </c>
      <c r="N6" s="646"/>
      <c r="O6" s="646"/>
    </row>
    <row r="7" spans="1:15" x14ac:dyDescent="0.25">
      <c r="A7" s="641"/>
      <c r="B7" s="641"/>
      <c r="C7" s="641"/>
      <c r="D7" s="641"/>
      <c r="E7" s="641"/>
      <c r="F7" s="641"/>
      <c r="G7" s="641"/>
      <c r="H7" s="641"/>
      <c r="I7" s="641"/>
      <c r="J7" s="646"/>
      <c r="K7" s="646"/>
      <c r="L7" s="646"/>
      <c r="M7" s="646"/>
      <c r="N7" s="646"/>
      <c r="O7" s="646"/>
    </row>
    <row r="8" spans="1:15" x14ac:dyDescent="0.25">
      <c r="A8" s="641"/>
      <c r="B8" s="641"/>
      <c r="C8" s="641"/>
      <c r="D8" s="641"/>
      <c r="E8" s="641"/>
      <c r="F8" s="641"/>
      <c r="G8" s="641"/>
      <c r="H8" s="641"/>
      <c r="I8" s="641"/>
      <c r="J8" s="646"/>
      <c r="K8" s="646"/>
      <c r="L8" s="646"/>
      <c r="M8" s="646"/>
      <c r="N8" s="646"/>
      <c r="O8" s="646"/>
    </row>
    <row r="10" spans="1:15" x14ac:dyDescent="0.25">
      <c r="A10" s="640" t="s">
        <v>7</v>
      </c>
      <c r="B10" s="640"/>
      <c r="C10" s="640"/>
      <c r="D10" s="640" t="s">
        <v>8</v>
      </c>
      <c r="E10" s="640"/>
      <c r="F10" s="640"/>
      <c r="G10" s="640" t="s">
        <v>9</v>
      </c>
      <c r="H10" s="640"/>
      <c r="I10" s="640"/>
      <c r="J10" s="640" t="s">
        <v>10</v>
      </c>
      <c r="K10" s="640"/>
      <c r="L10" s="640"/>
      <c r="M10" s="640" t="s">
        <v>11</v>
      </c>
      <c r="N10" s="640"/>
      <c r="O10" s="640"/>
    </row>
    <row r="11" spans="1:15" x14ac:dyDescent="0.25">
      <c r="A11" s="641">
        <f ca="1">ОТЧЕТ!C28</f>
        <v>2680.6690762607382</v>
      </c>
      <c r="B11" s="641"/>
      <c r="C11" s="641"/>
      <c r="D11" s="647">
        <f ca="1">ОТЧЕТ!C30</f>
        <v>1.1968374968328637</v>
      </c>
      <c r="E11" s="647"/>
      <c r="F11" s="647"/>
      <c r="G11" s="641">
        <f>Финансирование!C7</f>
        <v>1898.297</v>
      </c>
      <c r="H11" s="641"/>
      <c r="I11" s="641"/>
      <c r="J11" s="641">
        <f>ОТЧЕТ!C25</f>
        <v>1048.6505380649039</v>
      </c>
      <c r="K11" s="641"/>
      <c r="L11" s="641"/>
      <c r="M11" s="641">
        <f ca="1">ОТЧЕТ!C26</f>
        <v>14264.843101984643</v>
      </c>
      <c r="N11" s="641"/>
      <c r="O11" s="641"/>
    </row>
    <row r="12" spans="1:15" x14ac:dyDescent="0.25">
      <c r="A12" s="641"/>
      <c r="B12" s="641"/>
      <c r="C12" s="641"/>
      <c r="D12" s="647"/>
      <c r="E12" s="647"/>
      <c r="F12" s="647"/>
      <c r="G12" s="641"/>
      <c r="H12" s="641"/>
      <c r="I12" s="641"/>
      <c r="J12" s="641"/>
      <c r="K12" s="641"/>
      <c r="L12" s="641"/>
      <c r="M12" s="641"/>
      <c r="N12" s="641"/>
      <c r="O12" s="641"/>
    </row>
    <row r="13" spans="1:15" x14ac:dyDescent="0.25">
      <c r="A13" s="641"/>
      <c r="B13" s="641"/>
      <c r="C13" s="641"/>
      <c r="D13" s="647"/>
      <c r="E13" s="647"/>
      <c r="F13" s="647"/>
      <c r="G13" s="641"/>
      <c r="H13" s="641"/>
      <c r="I13" s="641"/>
      <c r="J13" s="641"/>
      <c r="K13" s="641"/>
      <c r="L13" s="641"/>
      <c r="M13" s="641"/>
      <c r="N13" s="641"/>
      <c r="O13" s="641"/>
    </row>
    <row r="15" spans="1:15" x14ac:dyDescent="0.25">
      <c r="A15" s="648" t="s">
        <v>12</v>
      </c>
      <c r="B15" s="648"/>
      <c r="C15" s="648"/>
      <c r="D15" s="648"/>
      <c r="E15" s="648"/>
      <c r="F15" s="648"/>
      <c r="G15" s="648"/>
      <c r="H15" s="648"/>
      <c r="J15" s="648" t="s">
        <v>13</v>
      </c>
      <c r="K15" s="648"/>
      <c r="L15" s="648"/>
      <c r="M15" s="648"/>
      <c r="N15" s="648"/>
      <c r="O15" s="648"/>
    </row>
    <row r="16" spans="1:15" x14ac:dyDescent="0.25">
      <c r="A16" s="649" t="s">
        <v>14</v>
      </c>
      <c r="B16" s="649"/>
      <c r="C16" s="649"/>
      <c r="D16" s="649"/>
      <c r="E16" s="649"/>
      <c r="F16" s="650">
        <f>Вводные!G6</f>
        <v>700</v>
      </c>
      <c r="G16" s="650"/>
      <c r="H16" s="650"/>
      <c r="J16" s="649" t="s">
        <v>15</v>
      </c>
      <c r="K16" s="649"/>
      <c r="L16" s="649"/>
      <c r="M16" s="655">
        <f>Вводные!G11</f>
        <v>675</v>
      </c>
      <c r="N16" s="655"/>
      <c r="O16" s="655"/>
    </row>
    <row r="17" spans="1:15" x14ac:dyDescent="0.25">
      <c r="A17" s="651" t="s">
        <v>16</v>
      </c>
      <c r="B17" s="651"/>
      <c r="C17" s="651"/>
      <c r="D17" s="651"/>
      <c r="E17" s="651"/>
      <c r="F17" s="652">
        <f>'Расчет ВРИ (ТЭП)'!D73</f>
        <v>2141.8380000000002</v>
      </c>
      <c r="G17" s="652"/>
      <c r="H17" s="652"/>
      <c r="J17" s="651" t="s">
        <v>17</v>
      </c>
      <c r="K17" s="651"/>
      <c r="L17" s="651"/>
      <c r="M17" s="656">
        <f>Вводные!G46</f>
        <v>1.0991815295067431E-2</v>
      </c>
      <c r="N17" s="656"/>
      <c r="O17" s="656"/>
    </row>
    <row r="18" spans="1:15" x14ac:dyDescent="0.25">
      <c r="A18" s="649" t="s">
        <v>18</v>
      </c>
      <c r="B18" s="649"/>
      <c r="C18" s="649"/>
      <c r="D18" s="649"/>
      <c r="E18" s="649"/>
      <c r="F18" s="650">
        <f>'Расчет ВРИ (ТЭП)'!D83</f>
        <v>988.447</v>
      </c>
      <c r="G18" s="650"/>
      <c r="H18" s="650"/>
      <c r="J18" s="649" t="s">
        <v>19</v>
      </c>
      <c r="K18" s="649"/>
      <c r="L18" s="649"/>
      <c r="M18" s="650">
        <f>IFERROR(INDEX(ПОДБОР_КВ.М!H64:DC64,1,MATCH(EDATE(Вводные!G8,Вводные!G9),ПОДБОР_КВ.М!H2:DC2,0)),0)</f>
        <v>877.49999999999864</v>
      </c>
      <c r="N18" s="650"/>
      <c r="O18" s="650"/>
    </row>
    <row r="19" spans="1:15" x14ac:dyDescent="0.25">
      <c r="A19" s="651" t="s">
        <v>20</v>
      </c>
      <c r="B19" s="651"/>
      <c r="C19" s="651"/>
      <c r="D19" s="651"/>
      <c r="E19" s="651"/>
      <c r="F19" s="652">
        <f>-ОТЧЕТ!C35</f>
        <v>230.05500000000001</v>
      </c>
      <c r="G19" s="652"/>
      <c r="H19" s="652"/>
      <c r="J19" s="651" t="s">
        <v>21</v>
      </c>
      <c r="K19" s="651"/>
      <c r="L19" s="651"/>
      <c r="M19" s="652">
        <f>IFERROR(LOOKUP(2,1/(ПОДБОР_КВ.М!H61:DC61&gt;0),ПОДБОР_КВ.М!H64:DC64),0)</f>
        <v>890.56523483684111</v>
      </c>
      <c r="N19" s="652"/>
      <c r="O19" s="652"/>
    </row>
    <row r="20" spans="1:15" x14ac:dyDescent="0.25">
      <c r="A20" s="653"/>
      <c r="B20" s="649"/>
      <c r="C20" s="649"/>
      <c r="D20" s="649"/>
      <c r="E20" s="649"/>
      <c r="F20" s="650"/>
      <c r="G20" s="650"/>
      <c r="H20" s="650"/>
      <c r="J20" s="649" t="s">
        <v>22</v>
      </c>
      <c r="K20" s="649"/>
      <c r="L20" s="649"/>
      <c r="M20" s="650">
        <f>F21</f>
        <v>788.5951502177752</v>
      </c>
      <c r="N20" s="650"/>
      <c r="O20" s="650"/>
    </row>
    <row r="21" spans="1:15" x14ac:dyDescent="0.25">
      <c r="A21" s="654" t="s">
        <v>23</v>
      </c>
      <c r="B21" s="651"/>
      <c r="C21" s="651"/>
      <c r="D21" s="651"/>
      <c r="E21" s="651"/>
      <c r="F21" s="652">
        <f>IFERROR(ОТЧЕТ!C5*1000/ТЭП!G7,0)</f>
        <v>788.5951502177752</v>
      </c>
      <c r="G21" s="652"/>
      <c r="H21" s="652"/>
      <c r="J21" s="651" t="s">
        <v>24</v>
      </c>
      <c r="K21" s="651"/>
      <c r="L21" s="651"/>
      <c r="M21" s="652">
        <f>Финансирование!C7</f>
        <v>1898.297</v>
      </c>
      <c r="N21" s="652"/>
      <c r="O21" s="652"/>
    </row>
    <row r="22" spans="1:15" x14ac:dyDescent="0.25">
      <c r="A22" s="653" t="s">
        <v>25</v>
      </c>
      <c r="B22" s="649"/>
      <c r="C22" s="649"/>
      <c r="D22" s="649"/>
      <c r="E22" s="649"/>
      <c r="F22" s="650">
        <f ca="1">-ОТЧЕТ!D13</f>
        <v>585.90476711435269</v>
      </c>
      <c r="G22" s="650"/>
      <c r="H22" s="650"/>
      <c r="J22" s="649" t="s">
        <v>26</v>
      </c>
      <c r="K22" s="649"/>
      <c r="L22" s="649"/>
      <c r="M22" s="650">
        <f>ОТЧЕТ!C25</f>
        <v>1048.6505380649039</v>
      </c>
      <c r="N22" s="650"/>
      <c r="O22" s="650"/>
    </row>
    <row r="23" spans="1:15" x14ac:dyDescent="0.25">
      <c r="A23" s="654" t="s">
        <v>27</v>
      </c>
      <c r="B23" s="651"/>
      <c r="C23" s="651"/>
      <c r="D23" s="651"/>
      <c r="E23" s="651"/>
      <c r="F23" s="652">
        <f>-ОТЧЕТ!D18</f>
        <v>330.82290795430043</v>
      </c>
      <c r="G23" s="652"/>
      <c r="H23" s="652"/>
      <c r="J23" s="651" t="s">
        <v>28</v>
      </c>
      <c r="K23" s="651"/>
      <c r="L23" s="651"/>
      <c r="M23" s="652">
        <f ca="1">-ОТЧЕТ!C22</f>
        <v>1432.7395530899321</v>
      </c>
      <c r="N23" s="652"/>
      <c r="O23" s="652"/>
    </row>
    <row r="26" spans="1:15" x14ac:dyDescent="0.25">
      <c r="A26" s="648" t="s">
        <v>29</v>
      </c>
      <c r="B26" s="648"/>
      <c r="C26" s="648"/>
      <c r="D26" s="648"/>
      <c r="E26" s="648"/>
      <c r="F26" s="648"/>
      <c r="G26" s="648"/>
      <c r="H26" s="648"/>
      <c r="I26" s="648" t="s">
        <v>30</v>
      </c>
      <c r="J26" s="648"/>
      <c r="K26" s="648"/>
      <c r="L26" s="648"/>
      <c r="M26" s="648"/>
      <c r="N26" s="648"/>
      <c r="O26" s="648"/>
    </row>
    <row r="45" spans="1:16" x14ac:dyDescent="0.25">
      <c r="A45" s="657" t="s">
        <v>31</v>
      </c>
      <c r="B45" s="657"/>
      <c r="C45" s="657"/>
      <c r="D45" s="657"/>
      <c r="E45" s="657"/>
      <c r="F45" s="657"/>
      <c r="G45" s="657"/>
      <c r="H45" s="657"/>
      <c r="I45" s="657"/>
      <c r="J45" s="657"/>
      <c r="K45" s="657"/>
      <c r="L45" s="657"/>
      <c r="M45" s="657"/>
      <c r="N45" s="657"/>
      <c r="O45" s="657"/>
      <c r="P45" s="473"/>
    </row>
    <row r="46" spans="1:16" x14ac:dyDescent="0.25">
      <c r="A46" s="658" t="s">
        <v>32</v>
      </c>
      <c r="B46" s="658"/>
      <c r="C46" s="658"/>
      <c r="D46" s="658"/>
      <c r="E46" s="658" t="s">
        <v>33</v>
      </c>
      <c r="F46" s="658"/>
      <c r="G46" s="658" t="s">
        <v>34</v>
      </c>
      <c r="H46" s="658" t="s">
        <v>35</v>
      </c>
      <c r="I46" s="659"/>
      <c r="J46" s="658" t="s">
        <v>36</v>
      </c>
      <c r="K46" s="658"/>
      <c r="L46" s="658"/>
      <c r="M46" s="658"/>
      <c r="N46" s="658"/>
      <c r="O46" s="658"/>
      <c r="P46" s="462"/>
    </row>
    <row r="47" spans="1:16" x14ac:dyDescent="0.25">
      <c r="A47" s="660" t="s">
        <v>37</v>
      </c>
      <c r="B47" s="660"/>
      <c r="C47" s="660"/>
      <c r="D47" s="660"/>
      <c r="E47" s="661">
        <f ca="1">Ставки!B4</f>
        <v>5.8023045670547543E-2</v>
      </c>
      <c r="F47" s="661"/>
      <c r="G47" s="660" t="s">
        <v>38</v>
      </c>
      <c r="H47" s="660" t="s">
        <v>39</v>
      </c>
      <c r="I47" s="659"/>
      <c r="J47" s="660" t="s">
        <v>40</v>
      </c>
      <c r="K47" s="660"/>
      <c r="L47" s="660"/>
      <c r="M47" s="660"/>
      <c r="N47" s="662">
        <f>Вводные!G7</f>
        <v>46266</v>
      </c>
      <c r="O47" s="662"/>
      <c r="P47" s="475"/>
    </row>
    <row r="48" spans="1:16" ht="24" x14ac:dyDescent="0.25">
      <c r="A48" s="663" t="s">
        <v>41</v>
      </c>
      <c r="B48" s="663"/>
      <c r="C48" s="663"/>
      <c r="D48" s="663"/>
      <c r="E48" s="664">
        <f ca="1">Ставки!B5</f>
        <v>0.18924731182795698</v>
      </c>
      <c r="F48" s="664"/>
      <c r="G48" s="474" t="s">
        <v>38</v>
      </c>
      <c r="H48" s="474" t="s">
        <v>42</v>
      </c>
      <c r="J48" s="663" t="s">
        <v>43</v>
      </c>
      <c r="K48" s="663"/>
      <c r="L48" s="663"/>
      <c r="M48" s="663"/>
      <c r="N48" s="667">
        <f>Вводные!G48</f>
        <v>18</v>
      </c>
      <c r="O48" s="667"/>
      <c r="P48" s="667"/>
    </row>
    <row r="49" spans="1:16" x14ac:dyDescent="0.25">
      <c r="A49" s="663" t="s">
        <v>44</v>
      </c>
      <c r="B49" s="663"/>
      <c r="C49" s="663"/>
      <c r="D49" s="663"/>
      <c r="E49" s="664">
        <f ca="1">Ставки!B6</f>
        <v>6.8104130379806255E-2</v>
      </c>
      <c r="F49" s="664"/>
      <c r="G49" s="474" t="s">
        <v>38</v>
      </c>
      <c r="H49" s="474" t="s">
        <v>45</v>
      </c>
      <c r="J49" s="663" t="s">
        <v>46</v>
      </c>
      <c r="K49" s="663"/>
      <c r="L49" s="663"/>
      <c r="M49" s="663"/>
      <c r="N49" s="668">
        <f>Вводные!G8</f>
        <v>46813</v>
      </c>
      <c r="O49" s="668"/>
      <c r="P49" s="668"/>
    </row>
    <row r="50" spans="1:16" ht="24" x14ac:dyDescent="0.25">
      <c r="A50" s="663" t="s">
        <v>47</v>
      </c>
      <c r="B50" s="663"/>
      <c r="C50" s="663"/>
      <c r="D50" s="663"/>
      <c r="E50" s="665">
        <f>Ставки!B7</f>
        <v>931.04344700000001</v>
      </c>
      <c r="F50" s="665"/>
      <c r="G50" s="474" t="s">
        <v>48</v>
      </c>
      <c r="H50" s="474" t="s">
        <v>49</v>
      </c>
      <c r="J50" s="663" t="s">
        <v>50</v>
      </c>
      <c r="K50" s="663"/>
      <c r="L50" s="663"/>
      <c r="M50" s="663"/>
      <c r="N50" s="668">
        <f>EDATE(Вводные!G8,Вводные!G50)</f>
        <v>46813</v>
      </c>
      <c r="O50" s="668"/>
      <c r="P50" s="668"/>
    </row>
    <row r="51" spans="1:16" ht="36" x14ac:dyDescent="0.25">
      <c r="A51" s="663" t="s">
        <v>51</v>
      </c>
      <c r="B51" s="663"/>
      <c r="C51" s="663"/>
      <c r="D51" s="663"/>
      <c r="E51" s="665">
        <f>Ставки!B8</f>
        <v>700.84524999999996</v>
      </c>
      <c r="F51" s="665"/>
      <c r="G51" s="474" t="s">
        <v>48</v>
      </c>
      <c r="H51" s="474" t="s">
        <v>52</v>
      </c>
      <c r="J51" s="663" t="s">
        <v>53</v>
      </c>
      <c r="K51" s="663"/>
      <c r="L51" s="663"/>
      <c r="M51" s="663"/>
      <c r="N51" s="667">
        <f>Ставки!G6</f>
        <v>18</v>
      </c>
      <c r="O51" s="667"/>
      <c r="P51" s="667"/>
    </row>
    <row r="52" spans="1:16" ht="24" x14ac:dyDescent="0.25">
      <c r="A52" s="663" t="s">
        <v>54</v>
      </c>
      <c r="B52" s="663"/>
      <c r="C52" s="663"/>
      <c r="D52" s="663"/>
      <c r="E52" s="665">
        <f ca="1">Ставки!B9</f>
        <v>14264.843101984647</v>
      </c>
      <c r="F52" s="665"/>
      <c r="G52" s="474" t="s">
        <v>48</v>
      </c>
      <c r="H52" s="474" t="s">
        <v>55</v>
      </c>
      <c r="J52" s="663" t="s">
        <v>56</v>
      </c>
      <c r="K52" s="663"/>
      <c r="L52" s="663"/>
      <c r="M52" s="663"/>
      <c r="N52" s="668">
        <f>Вводные!G10</f>
        <v>46813</v>
      </c>
      <c r="O52" s="668"/>
      <c r="P52" s="668"/>
    </row>
    <row r="53" spans="1:16" x14ac:dyDescent="0.25">
      <c r="A53" s="663" t="s">
        <v>57</v>
      </c>
      <c r="B53" s="663"/>
      <c r="C53" s="663"/>
      <c r="D53" s="663"/>
      <c r="E53" s="666">
        <f ca="1">Ставки!B11</f>
        <v>1.9901741185801081</v>
      </c>
      <c r="F53" s="666"/>
      <c r="G53" s="474" t="s">
        <v>58</v>
      </c>
      <c r="H53" s="474" t="s">
        <v>59</v>
      </c>
      <c r="J53" s="663" t="s">
        <v>60</v>
      </c>
      <c r="K53" s="663"/>
      <c r="L53" s="663"/>
      <c r="M53" s="663"/>
      <c r="N53" s="668">
        <f>EDATE(Вводные!G8,Вводные!G9)</f>
        <v>47543</v>
      </c>
      <c r="O53" s="668"/>
      <c r="P53" s="668"/>
    </row>
    <row r="54" spans="1:16" ht="50.45" customHeight="1" x14ac:dyDescent="0.25">
      <c r="A54" s="663" t="s">
        <v>61</v>
      </c>
      <c r="B54" s="663"/>
      <c r="C54" s="663"/>
      <c r="D54" s="663"/>
      <c r="E54" s="666">
        <f ca="1">LLCR!C18</f>
        <v>1.1968374968328637</v>
      </c>
      <c r="F54" s="666"/>
      <c r="G54" s="474" t="s">
        <v>58</v>
      </c>
      <c r="H54" s="474" t="s">
        <v>62</v>
      </c>
      <c r="J54" s="663" t="s">
        <v>63</v>
      </c>
      <c r="K54" s="663"/>
      <c r="L54" s="663"/>
      <c r="M54" s="663"/>
      <c r="N54" s="668">
        <f>EDATE(EDATE(Вводные!G8,Вводные!G9),Вводные!G51)</f>
        <v>47727</v>
      </c>
      <c r="O54" s="668"/>
      <c r="P54" s="668"/>
    </row>
    <row r="55" spans="1:16" ht="36" x14ac:dyDescent="0.25">
      <c r="A55" s="663" t="s">
        <v>64</v>
      </c>
      <c r="B55" s="663"/>
      <c r="C55" s="663"/>
      <c r="D55" s="663"/>
      <c r="E55" s="665">
        <f ca="1">LLCR!C16</f>
        <v>200.58366085651008</v>
      </c>
      <c r="F55" s="665"/>
      <c r="G55" s="474" t="s">
        <v>48</v>
      </c>
      <c r="H55" s="474" t="s">
        <v>65</v>
      </c>
      <c r="J55" s="663" t="s">
        <v>66</v>
      </c>
      <c r="K55" s="663"/>
      <c r="L55" s="663"/>
      <c r="M55" s="663"/>
      <c r="N55" s="667">
        <f>Вводные!G9</f>
        <v>24</v>
      </c>
      <c r="O55" s="667"/>
      <c r="P55" s="667"/>
    </row>
    <row r="77" spans="1:16" x14ac:dyDescent="0.25">
      <c r="A77" s="669" t="s">
        <v>67</v>
      </c>
      <c r="B77" s="669"/>
      <c r="C77" s="669"/>
      <c r="D77" s="669"/>
      <c r="E77" s="669"/>
      <c r="F77" s="669"/>
      <c r="G77" s="669"/>
      <c r="H77" s="669"/>
      <c r="I77" s="669"/>
      <c r="J77" s="669"/>
      <c r="K77" s="669"/>
      <c r="L77" s="669"/>
      <c r="M77" s="669"/>
      <c r="N77" s="669"/>
      <c r="O77" s="669"/>
      <c r="P77" s="669"/>
    </row>
    <row r="78" spans="1:16" x14ac:dyDescent="0.25">
      <c r="A78" s="669"/>
      <c r="B78" s="669"/>
      <c r="C78" s="669"/>
      <c r="D78" s="669"/>
      <c r="E78" s="669"/>
      <c r="F78" s="669"/>
      <c r="G78" s="669"/>
      <c r="H78" s="669"/>
      <c r="I78" s="669"/>
      <c r="J78" s="669"/>
      <c r="K78" s="669"/>
      <c r="L78" s="669"/>
      <c r="M78" s="669"/>
      <c r="N78" s="669"/>
      <c r="O78" s="669"/>
      <c r="P78" s="669"/>
    </row>
    <row r="79" spans="1:16" x14ac:dyDescent="0.25">
      <c r="A79" s="669"/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</row>
  </sheetData>
  <mergeCells count="94">
    <mergeCell ref="N54:P54"/>
    <mergeCell ref="J55:M55"/>
    <mergeCell ref="N55:P55"/>
    <mergeCell ref="A77:P79"/>
    <mergeCell ref="N51:P51"/>
    <mergeCell ref="J52:M52"/>
    <mergeCell ref="N52:P52"/>
    <mergeCell ref="J53:M53"/>
    <mergeCell ref="N53:P53"/>
    <mergeCell ref="A54:D54"/>
    <mergeCell ref="E54:F54"/>
    <mergeCell ref="A55:D55"/>
    <mergeCell ref="E55:F55"/>
    <mergeCell ref="J51:M51"/>
    <mergeCell ref="J54:M54"/>
    <mergeCell ref="A51:D51"/>
    <mergeCell ref="N48:P48"/>
    <mergeCell ref="J49:M49"/>
    <mergeCell ref="N49:P49"/>
    <mergeCell ref="J50:M50"/>
    <mergeCell ref="N50:P50"/>
    <mergeCell ref="J48:M48"/>
    <mergeCell ref="E51:F51"/>
    <mergeCell ref="A52:D52"/>
    <mergeCell ref="E52:F52"/>
    <mergeCell ref="A53:D53"/>
    <mergeCell ref="E53:F53"/>
    <mergeCell ref="A48:D48"/>
    <mergeCell ref="E48:F48"/>
    <mergeCell ref="A49:D49"/>
    <mergeCell ref="E49:F49"/>
    <mergeCell ref="A50:D50"/>
    <mergeCell ref="E50:F50"/>
    <mergeCell ref="M22:O22"/>
    <mergeCell ref="J23:L23"/>
    <mergeCell ref="M23:O23"/>
    <mergeCell ref="A45:O47"/>
    <mergeCell ref="M19:O19"/>
    <mergeCell ref="J20:L20"/>
    <mergeCell ref="M20:O20"/>
    <mergeCell ref="J21:L21"/>
    <mergeCell ref="M21:O21"/>
    <mergeCell ref="A22:E22"/>
    <mergeCell ref="F22:H22"/>
    <mergeCell ref="A23:E23"/>
    <mergeCell ref="F23:H23"/>
    <mergeCell ref="J19:L19"/>
    <mergeCell ref="J22:L22"/>
    <mergeCell ref="M16:O16"/>
    <mergeCell ref="J17:L17"/>
    <mergeCell ref="M17:O17"/>
    <mergeCell ref="J18:L18"/>
    <mergeCell ref="M18:O18"/>
    <mergeCell ref="J16:L16"/>
    <mergeCell ref="A15:H15"/>
    <mergeCell ref="J15:O15"/>
    <mergeCell ref="A26:H26"/>
    <mergeCell ref="I26:O26"/>
    <mergeCell ref="A16:E16"/>
    <mergeCell ref="F16:H16"/>
    <mergeCell ref="A17:E17"/>
    <mergeCell ref="F17:H17"/>
    <mergeCell ref="A18:E18"/>
    <mergeCell ref="F18:H18"/>
    <mergeCell ref="A19:E19"/>
    <mergeCell ref="F19:H19"/>
    <mergeCell ref="A20:E20"/>
    <mergeCell ref="F20:H20"/>
    <mergeCell ref="A21:E21"/>
    <mergeCell ref="F21:H21"/>
    <mergeCell ref="J10:L10"/>
    <mergeCell ref="J11:L13"/>
    <mergeCell ref="M10:O10"/>
    <mergeCell ref="M11:O13"/>
    <mergeCell ref="A6:C8"/>
    <mergeCell ref="D6:F8"/>
    <mergeCell ref="A10:C10"/>
    <mergeCell ref="A11:C13"/>
    <mergeCell ref="D10:F10"/>
    <mergeCell ref="D11:F13"/>
    <mergeCell ref="G10:I10"/>
    <mergeCell ref="G11:I13"/>
    <mergeCell ref="G5:I5"/>
    <mergeCell ref="G6:I8"/>
    <mergeCell ref="A1:O2"/>
    <mergeCell ref="A3:H3"/>
    <mergeCell ref="I3:K3"/>
    <mergeCell ref="L3:O3"/>
    <mergeCell ref="A5:C5"/>
    <mergeCell ref="J5:L5"/>
    <mergeCell ref="J6:L8"/>
    <mergeCell ref="M5:O5"/>
    <mergeCell ref="M6:O8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151"/>
  <sheetViews>
    <sheetView showGridLines="0" topLeftCell="A10" workbookViewId="0">
      <selection activeCell="F12" sqref="F12"/>
    </sheetView>
  </sheetViews>
  <sheetFormatPr defaultColWidth="8.85546875" defaultRowHeight="15" x14ac:dyDescent="0.25"/>
  <cols>
    <col min="1" max="1" width="18" customWidth="1"/>
    <col min="2" max="2" width="37.85546875" customWidth="1"/>
    <col min="3" max="3" width="18" customWidth="1"/>
    <col min="4" max="7" width="17" customWidth="1"/>
    <col min="8" max="8" width="24" customWidth="1"/>
    <col min="9" max="9" width="14.85546875" customWidth="1"/>
    <col min="10" max="10" width="44" customWidth="1"/>
  </cols>
  <sheetData>
    <row r="1" spans="1:10" ht="31.5" customHeight="1" x14ac:dyDescent="0.25">
      <c r="A1" s="670" t="s">
        <v>68</v>
      </c>
      <c r="B1" s="670"/>
      <c r="C1" s="670"/>
      <c r="D1" s="670"/>
      <c r="E1" s="670"/>
      <c r="F1" s="670"/>
      <c r="G1" s="670"/>
      <c r="H1" s="670"/>
      <c r="I1" s="670"/>
      <c r="J1" s="670"/>
    </row>
    <row r="3" spans="1:10" x14ac:dyDescent="0.25">
      <c r="A3" s="412" t="s">
        <v>69</v>
      </c>
      <c r="B3" s="412"/>
      <c r="C3" s="413" t="s">
        <v>70</v>
      </c>
    </row>
    <row r="5" spans="1:10" x14ac:dyDescent="0.25">
      <c r="A5" s="414" t="s">
        <v>71</v>
      </c>
      <c r="B5" s="414" t="s">
        <v>72</v>
      </c>
      <c r="C5" s="414" t="s">
        <v>73</v>
      </c>
      <c r="D5" s="414" t="s">
        <v>74</v>
      </c>
      <c r="E5" s="414" t="s">
        <v>70</v>
      </c>
      <c r="F5" s="414" t="s">
        <v>75</v>
      </c>
      <c r="G5" s="414" t="s">
        <v>76</v>
      </c>
      <c r="H5" s="414" t="s">
        <v>77</v>
      </c>
      <c r="I5" s="414" t="s">
        <v>78</v>
      </c>
      <c r="J5" s="414" t="s">
        <v>35</v>
      </c>
    </row>
    <row r="6" spans="1:10" ht="25.5" x14ac:dyDescent="0.25">
      <c r="A6" s="415" t="s">
        <v>79</v>
      </c>
      <c r="B6" s="415" t="s">
        <v>80</v>
      </c>
      <c r="C6" s="415" t="s">
        <v>48</v>
      </c>
      <c r="D6" s="417">
        <v>700</v>
      </c>
      <c r="E6" s="417">
        <v>700</v>
      </c>
      <c r="F6" s="417">
        <v>700</v>
      </c>
      <c r="G6" s="418">
        <f t="shared" ref="G6:G47" si="0">INDEX($D6:$F6,1,MATCH($C$3,$D$5:$F$5,0))</f>
        <v>700</v>
      </c>
      <c r="H6" s="416" t="s">
        <v>81</v>
      </c>
      <c r="I6" s="419">
        <v>3500</v>
      </c>
      <c r="J6" s="415" t="s">
        <v>82</v>
      </c>
    </row>
    <row r="7" spans="1:10" x14ac:dyDescent="0.25">
      <c r="A7" s="415" t="s">
        <v>83</v>
      </c>
      <c r="B7" s="415" t="s">
        <v>84</v>
      </c>
      <c r="C7" s="415" t="s">
        <v>85</v>
      </c>
      <c r="D7" s="420">
        <v>46266</v>
      </c>
      <c r="E7" s="420">
        <v>46266</v>
      </c>
      <c r="F7" s="420">
        <v>46266</v>
      </c>
      <c r="G7" s="421">
        <f t="shared" si="0"/>
        <v>46266</v>
      </c>
      <c r="H7" s="416" t="s">
        <v>86</v>
      </c>
      <c r="I7" s="422">
        <v>46388</v>
      </c>
      <c r="J7" s="415"/>
    </row>
    <row r="8" spans="1:10" ht="25.5" x14ac:dyDescent="0.25">
      <c r="A8" s="415" t="s">
        <v>87</v>
      </c>
      <c r="B8" s="415" t="s">
        <v>46</v>
      </c>
      <c r="C8" s="415" t="s">
        <v>85</v>
      </c>
      <c r="D8" s="420">
        <f>EDATE(D7,D48)</f>
        <v>46997</v>
      </c>
      <c r="E8" s="420">
        <f>EDATE(E7,E48)</f>
        <v>46813</v>
      </c>
      <c r="F8" s="420">
        <f>EDATE(F7,F48)</f>
        <v>46692</v>
      </c>
      <c r="G8" s="421">
        <f t="shared" si="0"/>
        <v>46813</v>
      </c>
      <c r="H8" s="416" t="s">
        <v>88</v>
      </c>
      <c r="I8" s="422">
        <v>46631</v>
      </c>
      <c r="J8" s="415" t="s">
        <v>89</v>
      </c>
    </row>
    <row r="9" spans="1:10" x14ac:dyDescent="0.25">
      <c r="A9" s="415" t="s">
        <v>87</v>
      </c>
      <c r="B9" s="415" t="s">
        <v>66</v>
      </c>
      <c r="C9" s="415" t="s">
        <v>90</v>
      </c>
      <c r="D9" s="417">
        <v>26</v>
      </c>
      <c r="E9" s="417">
        <v>24</v>
      </c>
      <c r="F9" s="417">
        <v>22</v>
      </c>
      <c r="G9" s="418">
        <f t="shared" si="0"/>
        <v>24</v>
      </c>
      <c r="H9" s="416" t="s">
        <v>91</v>
      </c>
      <c r="I9" s="419">
        <v>24</v>
      </c>
      <c r="J9" s="415"/>
    </row>
    <row r="10" spans="1:10" ht="25.5" x14ac:dyDescent="0.25">
      <c r="A10" s="415" t="s">
        <v>87</v>
      </c>
      <c r="B10" s="415" t="s">
        <v>56</v>
      </c>
      <c r="C10" s="415" t="s">
        <v>85</v>
      </c>
      <c r="D10" s="420">
        <f>EDATE(D8,D49)</f>
        <v>47027</v>
      </c>
      <c r="E10" s="420">
        <f>EDATE(E8,E49)</f>
        <v>46813</v>
      </c>
      <c r="F10" s="420">
        <f>EDATE(F8,F49)</f>
        <v>46692</v>
      </c>
      <c r="G10" s="421">
        <f t="shared" si="0"/>
        <v>46813</v>
      </c>
      <c r="H10" s="416" t="s">
        <v>92</v>
      </c>
      <c r="I10" s="422">
        <v>46661</v>
      </c>
      <c r="J10" s="415" t="s">
        <v>93</v>
      </c>
    </row>
    <row r="11" spans="1:10" x14ac:dyDescent="0.25">
      <c r="A11" s="415" t="s">
        <v>94</v>
      </c>
      <c r="B11" s="415" t="s">
        <v>95</v>
      </c>
      <c r="C11" s="415" t="s">
        <v>96</v>
      </c>
      <c r="D11" s="417">
        <v>650</v>
      </c>
      <c r="E11" s="417">
        <v>675</v>
      </c>
      <c r="F11" s="417">
        <v>700</v>
      </c>
      <c r="G11" s="418">
        <f t="shared" si="0"/>
        <v>675</v>
      </c>
      <c r="H11" s="416" t="s">
        <v>97</v>
      </c>
      <c r="I11" s="419">
        <v>550</v>
      </c>
      <c r="J11" s="415"/>
    </row>
    <row r="12" spans="1:10" x14ac:dyDescent="0.25">
      <c r="A12" s="415" t="s">
        <v>94</v>
      </c>
      <c r="B12" s="415" t="s">
        <v>98</v>
      </c>
      <c r="C12" s="415" t="s">
        <v>96</v>
      </c>
      <c r="D12" s="417">
        <v>500</v>
      </c>
      <c r="E12" s="417">
        <v>650</v>
      </c>
      <c r="F12" s="417">
        <v>575</v>
      </c>
      <c r="G12" s="418">
        <f t="shared" si="0"/>
        <v>650</v>
      </c>
      <c r="H12" s="416" t="s">
        <v>99</v>
      </c>
      <c r="I12" s="419">
        <v>500</v>
      </c>
      <c r="J12" s="415"/>
    </row>
    <row r="13" spans="1:10" x14ac:dyDescent="0.25">
      <c r="A13" s="415" t="s">
        <v>94</v>
      </c>
      <c r="B13" s="415" t="s">
        <v>100</v>
      </c>
      <c r="C13" s="415" t="s">
        <v>101</v>
      </c>
      <c r="D13" s="417">
        <v>3000</v>
      </c>
      <c r="E13" s="417">
        <v>4000</v>
      </c>
      <c r="F13" s="417">
        <v>5000</v>
      </c>
      <c r="G13" s="418">
        <f t="shared" si="0"/>
        <v>4000</v>
      </c>
      <c r="H13" s="416" t="s">
        <v>102</v>
      </c>
      <c r="I13" s="419">
        <v>5000</v>
      </c>
      <c r="J13" s="415"/>
    </row>
    <row r="14" spans="1:10" x14ac:dyDescent="0.25">
      <c r="A14" s="415" t="s">
        <v>94</v>
      </c>
      <c r="B14" s="415" t="s">
        <v>103</v>
      </c>
      <c r="C14" s="415" t="s">
        <v>101</v>
      </c>
      <c r="D14" s="417">
        <v>900</v>
      </c>
      <c r="E14" s="417">
        <v>1000</v>
      </c>
      <c r="F14" s="417">
        <v>1100</v>
      </c>
      <c r="G14" s="418">
        <f t="shared" si="0"/>
        <v>1000</v>
      </c>
      <c r="H14" s="416" t="s">
        <v>104</v>
      </c>
      <c r="I14" s="419">
        <v>1000</v>
      </c>
      <c r="J14" s="415"/>
    </row>
    <row r="15" spans="1:10" x14ac:dyDescent="0.25">
      <c r="A15" s="415" t="s">
        <v>94</v>
      </c>
      <c r="B15" s="415" t="s">
        <v>105</v>
      </c>
      <c r="C15" s="415" t="s">
        <v>106</v>
      </c>
      <c r="D15" s="438">
        <v>0.8</v>
      </c>
      <c r="E15" s="438">
        <v>0.85</v>
      </c>
      <c r="F15" s="438">
        <v>0.9</v>
      </c>
      <c r="G15" s="439">
        <f t="shared" si="0"/>
        <v>0.85</v>
      </c>
      <c r="H15" s="416" t="s">
        <v>107</v>
      </c>
      <c r="I15" s="425">
        <v>6</v>
      </c>
      <c r="J15" s="415"/>
    </row>
    <row r="16" spans="1:10" ht="51" x14ac:dyDescent="0.25">
      <c r="A16" s="415" t="s">
        <v>94</v>
      </c>
      <c r="B16" s="415" t="s">
        <v>108</v>
      </c>
      <c r="C16" s="415" t="s">
        <v>106</v>
      </c>
      <c r="D16" s="423">
        <v>0.2</v>
      </c>
      <c r="E16" s="423">
        <v>0.25</v>
      </c>
      <c r="F16" s="423">
        <v>0.3</v>
      </c>
      <c r="G16" s="424">
        <f t="shared" si="0"/>
        <v>0.25</v>
      </c>
      <c r="H16" s="416" t="s">
        <v>109</v>
      </c>
      <c r="I16" s="425">
        <v>0.25</v>
      </c>
      <c r="J16" s="415" t="s">
        <v>110</v>
      </c>
    </row>
    <row r="17" spans="1:10" x14ac:dyDescent="0.25">
      <c r="A17" s="415" t="s">
        <v>94</v>
      </c>
      <c r="B17" s="415" t="s">
        <v>111</v>
      </c>
      <c r="C17" s="415" t="s">
        <v>38</v>
      </c>
      <c r="D17" s="423">
        <v>0.02</v>
      </c>
      <c r="E17" s="423">
        <v>0.03</v>
      </c>
      <c r="F17" s="423">
        <v>0.04</v>
      </c>
      <c r="G17" s="424">
        <f t="shared" si="0"/>
        <v>0.03</v>
      </c>
      <c r="H17" s="416" t="s">
        <v>112</v>
      </c>
      <c r="I17" s="425">
        <v>0.03</v>
      </c>
      <c r="J17" s="415"/>
    </row>
    <row r="18" spans="1:10" x14ac:dyDescent="0.25">
      <c r="A18" s="415" t="s">
        <v>94</v>
      </c>
      <c r="B18" s="415" t="s">
        <v>113</v>
      </c>
      <c r="C18" s="415" t="s">
        <v>106</v>
      </c>
      <c r="D18" s="423">
        <v>-0.2</v>
      </c>
      <c r="E18" s="423">
        <v>-0.15</v>
      </c>
      <c r="F18" s="423">
        <v>-0.1</v>
      </c>
      <c r="G18" s="424">
        <f t="shared" si="0"/>
        <v>-0.15</v>
      </c>
      <c r="H18" s="416" t="s">
        <v>114</v>
      </c>
      <c r="I18" s="425">
        <v>-0.15</v>
      </c>
      <c r="J18" s="415" t="s">
        <v>115</v>
      </c>
    </row>
    <row r="19" spans="1:10" ht="38.25" x14ac:dyDescent="0.25">
      <c r="A19" s="415" t="s">
        <v>94</v>
      </c>
      <c r="B19" s="415" t="s">
        <v>116</v>
      </c>
      <c r="C19" s="415" t="s">
        <v>106</v>
      </c>
      <c r="D19" s="423">
        <v>0</v>
      </c>
      <c r="E19" s="423">
        <v>0</v>
      </c>
      <c r="F19" s="423">
        <v>0</v>
      </c>
      <c r="G19" s="424">
        <f t="shared" si="0"/>
        <v>0</v>
      </c>
      <c r="H19" s="416" t="s">
        <v>117</v>
      </c>
      <c r="I19" s="425">
        <v>0.15</v>
      </c>
      <c r="J19" s="415" t="s">
        <v>118</v>
      </c>
    </row>
    <row r="20" spans="1:10" ht="38.25" x14ac:dyDescent="0.25">
      <c r="A20" s="415" t="s">
        <v>94</v>
      </c>
      <c r="B20" s="415" t="s">
        <v>119</v>
      </c>
      <c r="C20" s="415" t="s">
        <v>106</v>
      </c>
      <c r="D20" s="423">
        <v>0</v>
      </c>
      <c r="E20" s="423">
        <v>0</v>
      </c>
      <c r="F20" s="423">
        <v>0</v>
      </c>
      <c r="G20" s="424">
        <f t="shared" si="0"/>
        <v>0</v>
      </c>
      <c r="H20" s="416" t="s">
        <v>120</v>
      </c>
      <c r="I20" s="425">
        <v>0.15</v>
      </c>
      <c r="J20" s="415" t="s">
        <v>118</v>
      </c>
    </row>
    <row r="21" spans="1:10" ht="38.25" x14ac:dyDescent="0.25">
      <c r="A21" s="415" t="s">
        <v>94</v>
      </c>
      <c r="B21" s="415" t="s">
        <v>121</v>
      </c>
      <c r="C21" s="415" t="s">
        <v>106</v>
      </c>
      <c r="D21" s="423">
        <v>0</v>
      </c>
      <c r="E21" s="423">
        <v>0</v>
      </c>
      <c r="F21" s="423">
        <v>0</v>
      </c>
      <c r="G21" s="424">
        <f t="shared" si="0"/>
        <v>0</v>
      </c>
      <c r="H21" s="416" t="s">
        <v>122</v>
      </c>
      <c r="I21" s="425">
        <v>0.05</v>
      </c>
      <c r="J21" s="415" t="s">
        <v>118</v>
      </c>
    </row>
    <row r="22" spans="1:10" ht="38.25" x14ac:dyDescent="0.25">
      <c r="A22" s="415" t="s">
        <v>94</v>
      </c>
      <c r="B22" s="415" t="s">
        <v>123</v>
      </c>
      <c r="C22" s="415" t="s">
        <v>106</v>
      </c>
      <c r="D22" s="423">
        <v>0</v>
      </c>
      <c r="E22" s="423">
        <v>0</v>
      </c>
      <c r="F22" s="423">
        <v>0</v>
      </c>
      <c r="G22" s="424">
        <f t="shared" si="0"/>
        <v>0</v>
      </c>
      <c r="H22" s="416" t="s">
        <v>124</v>
      </c>
      <c r="I22" s="425">
        <v>0.05</v>
      </c>
      <c r="J22" s="415" t="s">
        <v>118</v>
      </c>
    </row>
    <row r="23" spans="1:10" x14ac:dyDescent="0.25">
      <c r="A23" s="415" t="s">
        <v>125</v>
      </c>
      <c r="B23" s="415" t="s">
        <v>126</v>
      </c>
      <c r="C23" s="415" t="s">
        <v>127</v>
      </c>
      <c r="D23" s="417">
        <v>1.1000000000000001</v>
      </c>
      <c r="E23" s="417">
        <v>1</v>
      </c>
      <c r="F23" s="417">
        <v>0.95</v>
      </c>
      <c r="G23" s="418">
        <f t="shared" si="0"/>
        <v>1</v>
      </c>
      <c r="H23" s="416" t="s">
        <v>128</v>
      </c>
      <c r="I23" s="419">
        <v>1</v>
      </c>
      <c r="J23" s="415"/>
    </row>
    <row r="24" spans="1:10" x14ac:dyDescent="0.25">
      <c r="A24" s="415" t="s">
        <v>125</v>
      </c>
      <c r="B24" s="415" t="s">
        <v>129</v>
      </c>
      <c r="C24" s="415" t="s">
        <v>127</v>
      </c>
      <c r="D24" s="417">
        <v>2.75</v>
      </c>
      <c r="E24" s="417">
        <v>2.5</v>
      </c>
      <c r="F24" s="417">
        <v>2.35</v>
      </c>
      <c r="G24" s="418">
        <f t="shared" si="0"/>
        <v>2.5</v>
      </c>
      <c r="H24" s="416" t="s">
        <v>130</v>
      </c>
      <c r="I24" s="419">
        <v>2.5</v>
      </c>
      <c r="J24" s="415"/>
    </row>
    <row r="25" spans="1:10" x14ac:dyDescent="0.25">
      <c r="A25" s="415" t="s">
        <v>125</v>
      </c>
      <c r="B25" s="415" t="s">
        <v>131</v>
      </c>
      <c r="C25" s="415" t="s">
        <v>127</v>
      </c>
      <c r="D25" s="417">
        <v>2.75</v>
      </c>
      <c r="E25" s="417">
        <v>2.5</v>
      </c>
      <c r="F25" s="417">
        <v>2.35</v>
      </c>
      <c r="G25" s="418">
        <f t="shared" si="0"/>
        <v>2.5</v>
      </c>
      <c r="H25" s="416" t="s">
        <v>132</v>
      </c>
      <c r="I25" s="419">
        <v>2.5</v>
      </c>
      <c r="J25" s="415"/>
    </row>
    <row r="26" spans="1:10" x14ac:dyDescent="0.25">
      <c r="A26" s="415" t="s">
        <v>125</v>
      </c>
      <c r="B26" s="415" t="s">
        <v>133</v>
      </c>
      <c r="C26" s="415" t="s">
        <v>127</v>
      </c>
      <c r="D26" s="417">
        <v>1.2</v>
      </c>
      <c r="E26" s="417">
        <v>1</v>
      </c>
      <c r="F26" s="417">
        <v>0.9</v>
      </c>
      <c r="G26" s="418">
        <f t="shared" si="0"/>
        <v>1</v>
      </c>
      <c r="H26" s="416" t="s">
        <v>134</v>
      </c>
      <c r="I26" s="419">
        <v>1</v>
      </c>
      <c r="J26" s="415"/>
    </row>
    <row r="27" spans="1:10" x14ac:dyDescent="0.25">
      <c r="A27" s="415" t="s">
        <v>125</v>
      </c>
      <c r="B27" s="415" t="s">
        <v>135</v>
      </c>
      <c r="C27" s="415" t="s">
        <v>127</v>
      </c>
      <c r="D27" s="417">
        <v>225</v>
      </c>
      <c r="E27" s="417">
        <v>190</v>
      </c>
      <c r="F27" s="417">
        <v>175</v>
      </c>
      <c r="G27" s="418">
        <f t="shared" si="0"/>
        <v>190</v>
      </c>
      <c r="H27" s="416" t="s">
        <v>136</v>
      </c>
      <c r="I27" s="419">
        <v>165</v>
      </c>
      <c r="J27" s="415"/>
    </row>
    <row r="28" spans="1:10" x14ac:dyDescent="0.25">
      <c r="A28" s="415" t="s">
        <v>125</v>
      </c>
      <c r="B28" s="415" t="s">
        <v>137</v>
      </c>
      <c r="C28" s="415" t="s">
        <v>127</v>
      </c>
      <c r="D28" s="417">
        <v>8</v>
      </c>
      <c r="E28" s="417">
        <v>7</v>
      </c>
      <c r="F28" s="417">
        <v>6</v>
      </c>
      <c r="G28" s="418">
        <f t="shared" si="0"/>
        <v>7</v>
      </c>
      <c r="H28" s="416" t="s">
        <v>138</v>
      </c>
      <c r="I28" s="419">
        <v>7.5</v>
      </c>
      <c r="J28" s="415"/>
    </row>
    <row r="29" spans="1:10" x14ac:dyDescent="0.25">
      <c r="A29" s="415" t="s">
        <v>125</v>
      </c>
      <c r="B29" s="415" t="s">
        <v>139</v>
      </c>
      <c r="C29" s="415" t="s">
        <v>127</v>
      </c>
      <c r="D29" s="417">
        <v>4</v>
      </c>
      <c r="E29" s="417">
        <v>3.5</v>
      </c>
      <c r="F29" s="417">
        <v>4</v>
      </c>
      <c r="G29" s="418">
        <f t="shared" si="0"/>
        <v>3.5</v>
      </c>
      <c r="H29" s="416" t="s">
        <v>140</v>
      </c>
      <c r="I29" s="419">
        <v>5</v>
      </c>
      <c r="J29" s="415"/>
    </row>
    <row r="30" spans="1:10" x14ac:dyDescent="0.25">
      <c r="A30" s="415" t="s">
        <v>125</v>
      </c>
      <c r="B30" s="415" t="s">
        <v>141</v>
      </c>
      <c r="C30" s="415" t="s">
        <v>127</v>
      </c>
      <c r="D30" s="417">
        <v>1.1000000000000001</v>
      </c>
      <c r="E30" s="417">
        <v>1</v>
      </c>
      <c r="F30" s="417">
        <v>0.9</v>
      </c>
      <c r="G30" s="418">
        <f t="shared" si="0"/>
        <v>1</v>
      </c>
      <c r="H30" s="416" t="s">
        <v>142</v>
      </c>
      <c r="I30" s="419">
        <v>1</v>
      </c>
      <c r="J30" s="415"/>
    </row>
    <row r="31" spans="1:10" x14ac:dyDescent="0.25">
      <c r="A31" s="415" t="s">
        <v>125</v>
      </c>
      <c r="B31" s="415" t="s">
        <v>143</v>
      </c>
      <c r="C31" s="415" t="s">
        <v>127</v>
      </c>
      <c r="D31" s="417">
        <v>1.2</v>
      </c>
      <c r="E31" s="417">
        <v>1</v>
      </c>
      <c r="F31" s="417">
        <v>0.9</v>
      </c>
      <c r="G31" s="418">
        <f t="shared" si="0"/>
        <v>1</v>
      </c>
      <c r="H31" s="416" t="s">
        <v>144</v>
      </c>
      <c r="I31" s="419">
        <v>1</v>
      </c>
      <c r="J31" s="415"/>
    </row>
    <row r="32" spans="1:10" x14ac:dyDescent="0.25">
      <c r="A32" s="415" t="s">
        <v>125</v>
      </c>
      <c r="B32" s="415" t="s">
        <v>145</v>
      </c>
      <c r="C32" s="415" t="s">
        <v>146</v>
      </c>
      <c r="D32" s="423">
        <v>0.08</v>
      </c>
      <c r="E32" s="423">
        <v>7.0000000000000007E-2</v>
      </c>
      <c r="F32" s="423">
        <v>0.05</v>
      </c>
      <c r="G32" s="424">
        <f t="shared" si="0"/>
        <v>7.0000000000000007E-2</v>
      </c>
      <c r="H32" s="416" t="s">
        <v>147</v>
      </c>
      <c r="I32" s="425">
        <v>3.5000000000000003E-2</v>
      </c>
      <c r="J32" s="415"/>
    </row>
    <row r="33" spans="1:10" x14ac:dyDescent="0.25">
      <c r="A33" s="415" t="s">
        <v>125</v>
      </c>
      <c r="B33" s="415" t="s">
        <v>148</v>
      </c>
      <c r="C33" s="415" t="s">
        <v>106</v>
      </c>
      <c r="D33" s="423">
        <v>7.0000000000000007E-2</v>
      </c>
      <c r="E33" s="423">
        <v>0.05</v>
      </c>
      <c r="F33" s="423">
        <v>0.03</v>
      </c>
      <c r="G33" s="424">
        <f t="shared" si="0"/>
        <v>0.05</v>
      </c>
      <c r="H33" s="416" t="s">
        <v>149</v>
      </c>
      <c r="I33" s="425">
        <v>0.05</v>
      </c>
      <c r="J33" s="415"/>
    </row>
    <row r="34" spans="1:10" x14ac:dyDescent="0.25">
      <c r="A34" s="415" t="s">
        <v>125</v>
      </c>
      <c r="B34" s="415" t="s">
        <v>150</v>
      </c>
      <c r="C34" s="415" t="s">
        <v>106</v>
      </c>
      <c r="D34" s="423">
        <v>0.06</v>
      </c>
      <c r="E34" s="423">
        <v>0.05</v>
      </c>
      <c r="F34" s="423">
        <v>0.04</v>
      </c>
      <c r="G34" s="424">
        <f t="shared" si="0"/>
        <v>0.05</v>
      </c>
      <c r="H34" s="416" t="s">
        <v>151</v>
      </c>
      <c r="I34" s="425">
        <v>0.05</v>
      </c>
      <c r="J34" s="415"/>
    </row>
    <row r="35" spans="1:10" x14ac:dyDescent="0.25">
      <c r="A35" s="415" t="s">
        <v>152</v>
      </c>
      <c r="B35" s="415" t="s">
        <v>153</v>
      </c>
      <c r="C35" s="415" t="s">
        <v>154</v>
      </c>
      <c r="D35" s="423">
        <v>0.04</v>
      </c>
      <c r="E35" s="423">
        <v>0.03</v>
      </c>
      <c r="F35" s="423">
        <v>0.02</v>
      </c>
      <c r="G35" s="424">
        <f t="shared" si="0"/>
        <v>0.03</v>
      </c>
      <c r="H35" s="416" t="s">
        <v>155</v>
      </c>
      <c r="I35" s="425">
        <v>0.02</v>
      </c>
      <c r="J35" s="415"/>
    </row>
    <row r="36" spans="1:10" x14ac:dyDescent="0.25">
      <c r="A36" s="415" t="s">
        <v>152</v>
      </c>
      <c r="B36" s="415" t="s">
        <v>156</v>
      </c>
      <c r="C36" s="415" t="s">
        <v>154</v>
      </c>
      <c r="D36" s="423">
        <v>0.05</v>
      </c>
      <c r="E36" s="423">
        <v>0.04</v>
      </c>
      <c r="F36" s="423">
        <v>0.03</v>
      </c>
      <c r="G36" s="424">
        <f t="shared" si="0"/>
        <v>0.04</v>
      </c>
      <c r="H36" s="416" t="s">
        <v>157</v>
      </c>
      <c r="I36" s="425">
        <v>3.5000000000000003E-2</v>
      </c>
      <c r="J36" s="415"/>
    </row>
    <row r="37" spans="1:10" x14ac:dyDescent="0.25">
      <c r="A37" s="415" t="s">
        <v>158</v>
      </c>
      <c r="B37" s="415" t="s">
        <v>159</v>
      </c>
      <c r="C37" s="415" t="s">
        <v>106</v>
      </c>
      <c r="D37" s="423">
        <v>0.25</v>
      </c>
      <c r="E37" s="423">
        <v>0.25</v>
      </c>
      <c r="F37" s="423">
        <v>0.25</v>
      </c>
      <c r="G37" s="424">
        <f t="shared" si="0"/>
        <v>0.25</v>
      </c>
      <c r="H37" s="416" t="s">
        <v>160</v>
      </c>
      <c r="I37" s="425">
        <v>0.25</v>
      </c>
      <c r="J37" s="415"/>
    </row>
    <row r="38" spans="1:10" x14ac:dyDescent="0.25">
      <c r="A38" s="415" t="s">
        <v>158</v>
      </c>
      <c r="B38" s="415" t="s">
        <v>161</v>
      </c>
      <c r="C38" s="415" t="s">
        <v>106</v>
      </c>
      <c r="D38" s="423">
        <v>0.22</v>
      </c>
      <c r="E38" s="423">
        <v>0.22</v>
      </c>
      <c r="F38" s="423">
        <v>0.22</v>
      </c>
      <c r="G38" s="424">
        <f t="shared" si="0"/>
        <v>0.22</v>
      </c>
      <c r="H38" s="416" t="s">
        <v>162</v>
      </c>
      <c r="I38" s="425">
        <v>0.22</v>
      </c>
      <c r="J38" s="415"/>
    </row>
    <row r="39" spans="1:10" ht="25.5" x14ac:dyDescent="0.25">
      <c r="A39" s="415" t="s">
        <v>163</v>
      </c>
      <c r="B39" s="415" t="s">
        <v>164</v>
      </c>
      <c r="C39" s="415" t="s">
        <v>165</v>
      </c>
      <c r="D39" s="423">
        <v>7.0000000000000007E-2</v>
      </c>
      <c r="E39" s="423">
        <v>0.06</v>
      </c>
      <c r="F39" s="423">
        <v>0.05</v>
      </c>
      <c r="G39" s="424">
        <f t="shared" si="0"/>
        <v>0.06</v>
      </c>
      <c r="H39" s="416" t="s">
        <v>166</v>
      </c>
      <c r="I39" s="425">
        <v>0.06</v>
      </c>
      <c r="J39" s="415" t="s">
        <v>167</v>
      </c>
    </row>
    <row r="40" spans="1:10" x14ac:dyDescent="0.25">
      <c r="A40" s="415" t="s">
        <v>163</v>
      </c>
      <c r="B40" s="415" t="s">
        <v>168</v>
      </c>
      <c r="C40" s="415" t="s">
        <v>165</v>
      </c>
      <c r="D40" s="423">
        <v>7.0000000000000007E-2</v>
      </c>
      <c r="E40" s="423">
        <v>0.06</v>
      </c>
      <c r="F40" s="423">
        <v>0.05</v>
      </c>
      <c r="G40" s="424">
        <f t="shared" si="0"/>
        <v>0.06</v>
      </c>
      <c r="H40" s="416" t="s">
        <v>169</v>
      </c>
      <c r="I40" s="425">
        <v>0.06</v>
      </c>
      <c r="J40" s="415"/>
    </row>
    <row r="41" spans="1:10" x14ac:dyDescent="0.25">
      <c r="A41" s="415" t="s">
        <v>163</v>
      </c>
      <c r="B41" s="415" t="s">
        <v>170</v>
      </c>
      <c r="C41" s="415" t="s">
        <v>165</v>
      </c>
      <c r="D41" s="423">
        <v>5.5E-2</v>
      </c>
      <c r="E41" s="423">
        <v>4.4999999999999998E-2</v>
      </c>
      <c r="F41" s="423">
        <v>3.5000000000000003E-2</v>
      </c>
      <c r="G41" s="424">
        <f t="shared" si="0"/>
        <v>4.4999999999999998E-2</v>
      </c>
      <c r="H41" s="416" t="s">
        <v>171</v>
      </c>
      <c r="I41" s="425">
        <v>4.4999999999999998E-2</v>
      </c>
      <c r="J41" s="415"/>
    </row>
    <row r="42" spans="1:10" x14ac:dyDescent="0.25">
      <c r="A42" s="415" t="s">
        <v>163</v>
      </c>
      <c r="B42" s="415" t="s">
        <v>172</v>
      </c>
      <c r="C42" s="415" t="s">
        <v>106</v>
      </c>
      <c r="D42" s="423">
        <v>0.05</v>
      </c>
      <c r="E42" s="423">
        <v>4.4999999999999998E-2</v>
      </c>
      <c r="F42" s="423">
        <v>0.04</v>
      </c>
      <c r="G42" s="424">
        <f t="shared" si="0"/>
        <v>4.4999999999999998E-2</v>
      </c>
      <c r="H42" s="416" t="s">
        <v>173</v>
      </c>
      <c r="I42" s="425">
        <v>4.4999999999999998E-2</v>
      </c>
      <c r="J42" s="415"/>
    </row>
    <row r="43" spans="1:10" x14ac:dyDescent="0.25">
      <c r="A43" s="415" t="s">
        <v>163</v>
      </c>
      <c r="B43" s="415" t="s">
        <v>174</v>
      </c>
      <c r="C43" s="415" t="s">
        <v>106</v>
      </c>
      <c r="D43" s="423">
        <v>7.4999999999999997E-3</v>
      </c>
      <c r="E43" s="423">
        <v>5.0000000000000001E-3</v>
      </c>
      <c r="F43" s="423">
        <v>3.5000000000000001E-3</v>
      </c>
      <c r="G43" s="424">
        <f t="shared" si="0"/>
        <v>5.0000000000000001E-3</v>
      </c>
      <c r="H43" s="416" t="s">
        <v>175</v>
      </c>
      <c r="I43" s="425">
        <v>5.0000000000000001E-3</v>
      </c>
      <c r="J43" s="415"/>
    </row>
    <row r="44" spans="1:10" x14ac:dyDescent="0.25">
      <c r="A44" s="415" t="s">
        <v>163</v>
      </c>
      <c r="B44" s="415" t="s">
        <v>176</v>
      </c>
      <c r="C44" s="415" t="s">
        <v>106</v>
      </c>
      <c r="D44" s="423">
        <v>7.4999999999999997E-3</v>
      </c>
      <c r="E44" s="423">
        <v>5.0000000000000001E-3</v>
      </c>
      <c r="F44" s="423">
        <v>3.5000000000000001E-3</v>
      </c>
      <c r="G44" s="424">
        <f t="shared" si="0"/>
        <v>5.0000000000000001E-3</v>
      </c>
      <c r="H44" s="416" t="s">
        <v>177</v>
      </c>
      <c r="I44" s="425">
        <v>5.0000000000000001E-3</v>
      </c>
      <c r="J44" s="415"/>
    </row>
    <row r="45" spans="1:10" x14ac:dyDescent="0.25">
      <c r="A45" s="415" t="s">
        <v>178</v>
      </c>
      <c r="B45" s="415" t="s">
        <v>179</v>
      </c>
      <c r="C45" s="415" t="s">
        <v>106</v>
      </c>
      <c r="D45" s="423">
        <v>0.25</v>
      </c>
      <c r="E45" s="423">
        <v>0.2</v>
      </c>
      <c r="F45" s="423">
        <v>0.18</v>
      </c>
      <c r="G45" s="424">
        <f t="shared" si="0"/>
        <v>0.2</v>
      </c>
      <c r="H45" s="416" t="s">
        <v>180</v>
      </c>
      <c r="I45" s="425">
        <v>0.2</v>
      </c>
      <c r="J45" s="415"/>
    </row>
    <row r="46" spans="1:10" ht="38.25" x14ac:dyDescent="0.25">
      <c r="A46" s="433" t="s">
        <v>94</v>
      </c>
      <c r="B46" s="433" t="s">
        <v>181</v>
      </c>
      <c r="C46" s="433" t="s">
        <v>182</v>
      </c>
      <c r="D46" s="587">
        <f>IFERROR((1+D52)^(1/MAX(1,12*(YEAR(EDATE(D8,D9))-YEAR(D10))+MONTH(EDATE(D8,D9))-MONTH(D10)))-1,0)</f>
        <v>7.3195199560194268E-3</v>
      </c>
      <c r="E46" s="587">
        <f>IFERROR((1+E52)^(1/MAX(1,12*(YEAR(EDATE(E8,E9))-YEAR(E10))+MONTH(EDATE(E8,E9))-MONTH(E10)))-1,0)</f>
        <v>1.0991815295067431E-2</v>
      </c>
      <c r="F46" s="587">
        <f>IFERROR((1+F52)^(1/MAX(1,12*(YEAR(EDATE(F8,F9))-YEAR(F10))+MONTH(EDATE(F8,F9))-MONTH(F10)))-1,0)</f>
        <v>1.5411747273741838E-2</v>
      </c>
      <c r="G46" s="588">
        <f t="shared" si="0"/>
        <v>1.0991815295067431E-2</v>
      </c>
      <c r="H46" s="433" t="s">
        <v>183</v>
      </c>
      <c r="I46" s="433"/>
      <c r="J46" s="433" t="s">
        <v>184</v>
      </c>
    </row>
    <row r="47" spans="1:10" ht="25.5" x14ac:dyDescent="0.25">
      <c r="A47" s="433" t="s">
        <v>94</v>
      </c>
      <c r="B47" s="433" t="s">
        <v>185</v>
      </c>
      <c r="C47" s="433" t="s">
        <v>182</v>
      </c>
      <c r="D47" s="587">
        <f>(1+D17)^(1/12)-1</f>
        <v>1.6515813019202241E-3</v>
      </c>
      <c r="E47" s="587">
        <f>(1+E17)^(1/12)-1</f>
        <v>2.4662697723036864E-3</v>
      </c>
      <c r="F47" s="587">
        <f>(1+F17)^(1/12)-1</f>
        <v>3.2737397821989145E-3</v>
      </c>
      <c r="G47" s="588">
        <f t="shared" si="0"/>
        <v>2.4662697723036864E-3</v>
      </c>
      <c r="H47" s="433" t="s">
        <v>183</v>
      </c>
      <c r="I47" s="433"/>
      <c r="J47" s="433" t="s">
        <v>186</v>
      </c>
    </row>
    <row r="48" spans="1:10" ht="63.75" x14ac:dyDescent="0.25">
      <c r="A48" s="440" t="s">
        <v>87</v>
      </c>
      <c r="B48" s="440" t="s">
        <v>187</v>
      </c>
      <c r="C48" s="440" t="s">
        <v>90</v>
      </c>
      <c r="D48" s="441">
        <v>24</v>
      </c>
      <c r="E48" s="441">
        <v>18</v>
      </c>
      <c r="F48" s="441">
        <v>14</v>
      </c>
      <c r="G48" s="442">
        <f>INDEX($D48:$F48,1,MATCH($C$3,$D$5:$F$5,0))</f>
        <v>18</v>
      </c>
      <c r="H48" s="440" t="s">
        <v>188</v>
      </c>
      <c r="I48" s="440"/>
      <c r="J48" s="440" t="s">
        <v>189</v>
      </c>
    </row>
    <row r="49" spans="1:10" ht="25.5" x14ac:dyDescent="0.25">
      <c r="A49" s="440" t="s">
        <v>87</v>
      </c>
      <c r="B49" s="440" t="s">
        <v>190</v>
      </c>
      <c r="C49" s="440" t="s">
        <v>90</v>
      </c>
      <c r="D49" s="441">
        <v>1</v>
      </c>
      <c r="E49" s="441">
        <v>0</v>
      </c>
      <c r="F49" s="441">
        <v>0</v>
      </c>
      <c r="G49" s="442">
        <f>INDEX($D49:$F49,1,MATCH($C$3,$D$5:$F$5,0))</f>
        <v>0</v>
      </c>
      <c r="H49" s="440" t="s">
        <v>191</v>
      </c>
      <c r="I49" s="440"/>
      <c r="J49" s="440" t="s">
        <v>192</v>
      </c>
    </row>
    <row r="50" spans="1:10" ht="25.5" x14ac:dyDescent="0.25">
      <c r="A50" s="440" t="s">
        <v>163</v>
      </c>
      <c r="B50" s="440" t="s">
        <v>193</v>
      </c>
      <c r="C50" s="440" t="s">
        <v>90</v>
      </c>
      <c r="D50" s="441">
        <v>0</v>
      </c>
      <c r="E50" s="441">
        <v>0</v>
      </c>
      <c r="F50" s="441">
        <v>0</v>
      </c>
      <c r="G50" s="442">
        <f>INDEX($D50:$F50,1,MATCH($C$3,$D$5:$F$5,0))</f>
        <v>0</v>
      </c>
      <c r="H50" s="440" t="s">
        <v>194</v>
      </c>
      <c r="I50" s="440"/>
      <c r="J50" s="440" t="s">
        <v>195</v>
      </c>
    </row>
    <row r="51" spans="1:10" x14ac:dyDescent="0.25">
      <c r="A51" s="440" t="s">
        <v>94</v>
      </c>
      <c r="B51" s="440" t="s">
        <v>196</v>
      </c>
      <c r="C51" s="440" t="s">
        <v>90</v>
      </c>
      <c r="D51" s="441">
        <v>12</v>
      </c>
      <c r="E51" s="441">
        <v>6</v>
      </c>
      <c r="F51" s="441">
        <v>3</v>
      </c>
      <c r="G51" s="442">
        <f>INDEX($D51:$F51,1,MATCH($C$3,$D$5:$F$5,0))</f>
        <v>6</v>
      </c>
      <c r="H51" s="440" t="s">
        <v>197</v>
      </c>
      <c r="I51" s="440"/>
      <c r="J51" s="440" t="s">
        <v>198</v>
      </c>
    </row>
    <row r="52" spans="1:10" x14ac:dyDescent="0.25">
      <c r="A52" t="s">
        <v>94</v>
      </c>
      <c r="B52" t="s">
        <v>199</v>
      </c>
      <c r="C52" t="s">
        <v>106</v>
      </c>
      <c r="D52" s="589">
        <v>0.2</v>
      </c>
      <c r="E52" s="589">
        <v>0.3</v>
      </c>
      <c r="F52" s="589">
        <v>0.4</v>
      </c>
      <c r="G52" s="590">
        <f>INDEX($D52:$F52,1,MATCH($C$3,$D$5:$F$5,0))</f>
        <v>0.3</v>
      </c>
      <c r="H52" t="s">
        <v>200</v>
      </c>
      <c r="J52" t="s">
        <v>201</v>
      </c>
    </row>
    <row r="53" spans="1:10" x14ac:dyDescent="0.25">
      <c r="A53" s="671" t="s">
        <v>202</v>
      </c>
      <c r="B53" s="671"/>
      <c r="C53" s="671"/>
      <c r="D53" s="671"/>
      <c r="E53" s="671"/>
      <c r="F53" s="671"/>
      <c r="G53" s="671"/>
      <c r="H53" s="671"/>
      <c r="I53" s="671"/>
      <c r="J53" s="671"/>
    </row>
    <row r="54" spans="1:10" x14ac:dyDescent="0.25">
      <c r="A54" s="447" t="s">
        <v>203</v>
      </c>
      <c r="B54" s="447"/>
      <c r="C54" s="571" t="s">
        <v>204</v>
      </c>
      <c r="D54" t="s">
        <v>205</v>
      </c>
      <c r="E54" s="572">
        <v>0.14249999999999999</v>
      </c>
      <c r="F54" s="573" t="s">
        <v>206</v>
      </c>
      <c r="G54" s="574">
        <v>31</v>
      </c>
      <c r="H54" t="s">
        <v>207</v>
      </c>
      <c r="I54" s="463">
        <f ca="1">DATE(YEAR(TODAY()),MONTH(TODAY()),1)</f>
        <v>46204</v>
      </c>
      <c r="J54" s="334" t="s">
        <v>208</v>
      </c>
    </row>
    <row r="55" spans="1:10" ht="45" x14ac:dyDescent="0.25">
      <c r="A55" s="448" t="s">
        <v>209</v>
      </c>
      <c r="B55" s="575"/>
      <c r="C55" s="575" t="s">
        <v>38</v>
      </c>
      <c r="D55" s="576">
        <v>0.13</v>
      </c>
      <c r="E55" s="576">
        <v>0.11</v>
      </c>
      <c r="F55" s="576">
        <v>0.1</v>
      </c>
      <c r="G55" s="576">
        <f>INDEX($D$55:$F$55,1,MATCH($C$54,{"Высокая","Базовая","Низкая"},0))</f>
        <v>0.1</v>
      </c>
      <c r="H55" s="448" t="s">
        <v>210</v>
      </c>
      <c r="I55" s="577">
        <f>MAX(EDATE(EDATE($G$8,$G$9),$G$51),EDATE($G$8,$G$50))</f>
        <v>47727</v>
      </c>
      <c r="J55" s="448" t="s">
        <v>211</v>
      </c>
    </row>
    <row r="56" spans="1:10" x14ac:dyDescent="0.25">
      <c r="A56" s="578" t="s">
        <v>212</v>
      </c>
      <c r="B56" s="579" t="s">
        <v>213</v>
      </c>
      <c r="C56" s="579" t="s">
        <v>73</v>
      </c>
      <c r="D56" s="580" t="s">
        <v>214</v>
      </c>
      <c r="E56" s="580" t="s">
        <v>215</v>
      </c>
      <c r="F56" s="580" t="s">
        <v>204</v>
      </c>
      <c r="G56" s="580" t="str">
        <f>INDEX($D56:$F56,1,MATCH($C$54,$D$56:$F$56,0))</f>
        <v>Низкая</v>
      </c>
      <c r="H56" s="581" t="s">
        <v>216</v>
      </c>
      <c r="I56" s="581" t="s">
        <v>217</v>
      </c>
      <c r="J56" s="582" t="s">
        <v>35</v>
      </c>
    </row>
    <row r="57" spans="1:10" x14ac:dyDescent="0.25">
      <c r="A57" s="583">
        <f ca="1">$I$54</f>
        <v>46204</v>
      </c>
      <c r="B57" s="440">
        <f>0</f>
        <v>0</v>
      </c>
      <c r="C57" s="440" t="s">
        <v>38</v>
      </c>
      <c r="D57" s="584">
        <f>$E$54</f>
        <v>0.14249999999999999</v>
      </c>
      <c r="E57" s="584">
        <f>$E$54</f>
        <v>0.14249999999999999</v>
      </c>
      <c r="F57" s="584">
        <f>$E$54</f>
        <v>0.14249999999999999</v>
      </c>
      <c r="G57" s="585">
        <f>INDEX($D57:$F57,1,MATCH($C$54,$D$56:$F$56,0))</f>
        <v>0.14249999999999999</v>
      </c>
      <c r="H57" s="452" t="s">
        <v>218</v>
      </c>
      <c r="I57" s="586">
        <f t="shared" ref="I57:I77" si="1">$I$55</f>
        <v>47727</v>
      </c>
      <c r="J57" s="453" t="s">
        <v>219</v>
      </c>
    </row>
    <row r="58" spans="1:10" x14ac:dyDescent="0.25">
      <c r="A58" s="583">
        <f ca="1">EDATE($I$54,ROUND(1*MAX(0,12*(YEAR($I$55)-YEAR($I$54))+MONTH($I$55)-MONTH($I$54))/20,0))</f>
        <v>46296</v>
      </c>
      <c r="B58" s="440">
        <f t="shared" ref="B58:B77" ca="1" si="2">MAX(0,12*(YEAR(A58)-YEAR($I$54))+MONTH(A58)-MONTH($I$54))</f>
        <v>3</v>
      </c>
      <c r="C58" s="440" t="s">
        <v>38</v>
      </c>
      <c r="D58" s="584">
        <f t="shared" ref="D58:D77" ca="1" si="3">IF($G$54&lt;=0,$D$55,$E$54+($D$55-$E$54)*MIN(1,B58/$G$54))</f>
        <v>0.14129032258064514</v>
      </c>
      <c r="E58" s="584">
        <f t="shared" ref="E58:E77" ca="1" si="4">IF($G$54&lt;=0,$E$55,$E$54+($E$55-$E$54)*MIN(1,B58/$G$54))</f>
        <v>0.13935483870967741</v>
      </c>
      <c r="F58" s="584">
        <f t="shared" ref="F58:F77" ca="1" si="5">IF($G$54&lt;=0,$F$55,$E$54+($F$55-$E$54)*MIN(1,B58/$G$54))</f>
        <v>0.13838709677419353</v>
      </c>
      <c r="G58" s="585">
        <f t="shared" ref="G58:G77" ca="1" si="6">INDEX($D58:$F58,1,MATCH($C$54,$D$56:$F$56,0))</f>
        <v>0.13838709677419353</v>
      </c>
      <c r="H58" s="452" t="str">
        <f t="shared" ref="H58:H77" ca="1" si="7">IF(B58=0,"Старт",IF(B58&lt;$G$54,"Нормализация","Target"))</f>
        <v>Нормализация</v>
      </c>
      <c r="I58" s="586">
        <f t="shared" si="1"/>
        <v>47727</v>
      </c>
      <c r="J58" s="453" t="str">
        <f t="shared" ref="J58:J77" ca="1" si="8">IF(B58&lt;$G$54,"Линейный выход к целевой ставке","Целевая ставка до конца проекта")</f>
        <v>Линейный выход к целевой ставке</v>
      </c>
    </row>
    <row r="59" spans="1:10" x14ac:dyDescent="0.25">
      <c r="A59" s="583">
        <f ca="1">EDATE($I$54,ROUND(2*MAX(0,12*(YEAR($I$55)-YEAR($I$54))+MONTH($I$55)-MONTH($I$54))/20,0))</f>
        <v>46357</v>
      </c>
      <c r="B59" s="440">
        <f t="shared" ca="1" si="2"/>
        <v>5</v>
      </c>
      <c r="C59" s="440" t="s">
        <v>38</v>
      </c>
      <c r="D59" s="584">
        <f>IF($G$54&lt;=0,$D$55,$E$54+($D$55-$E$54)*MIN(1,CB6759/$G$54))</f>
        <v>0.14249999999999999</v>
      </c>
      <c r="E59" s="584">
        <f t="shared" ca="1" si="4"/>
        <v>0.13725806451612901</v>
      </c>
      <c r="F59" s="584">
        <f t="shared" ca="1" si="5"/>
        <v>0.13564516129032256</v>
      </c>
      <c r="G59" s="585">
        <f t="shared" ca="1" si="6"/>
        <v>0.13564516129032256</v>
      </c>
      <c r="H59" s="452" t="str">
        <f t="shared" ca="1" si="7"/>
        <v>Нормализация</v>
      </c>
      <c r="I59" s="586">
        <f t="shared" si="1"/>
        <v>47727</v>
      </c>
      <c r="J59" s="453" t="str">
        <f t="shared" ca="1" si="8"/>
        <v>Линейный выход к целевой ставке</v>
      </c>
    </row>
    <row r="60" spans="1:10" x14ac:dyDescent="0.25">
      <c r="A60" s="583">
        <f ca="1">EDATE($I$54,ROUND(3*MAX(0,12*(YEAR($I$55)-YEAR($I$54))+MONTH($I$55)-MONTH($I$54))/20,0))</f>
        <v>46447</v>
      </c>
      <c r="B60" s="440">
        <f t="shared" ca="1" si="2"/>
        <v>8</v>
      </c>
      <c r="C60" s="440" t="s">
        <v>38</v>
      </c>
      <c r="D60" s="584">
        <f t="shared" ca="1" si="3"/>
        <v>0.13927419354838708</v>
      </c>
      <c r="E60" s="584">
        <f t="shared" ca="1" si="4"/>
        <v>0.13411290322580643</v>
      </c>
      <c r="F60" s="584">
        <f t="shared" ca="1" si="5"/>
        <v>0.13153225806451613</v>
      </c>
      <c r="G60" s="585">
        <f t="shared" ca="1" si="6"/>
        <v>0.13153225806451613</v>
      </c>
      <c r="H60" s="452" t="str">
        <f t="shared" ca="1" si="7"/>
        <v>Нормализация</v>
      </c>
      <c r="I60" s="586">
        <f t="shared" si="1"/>
        <v>47727</v>
      </c>
      <c r="J60" s="453" t="str">
        <f t="shared" ca="1" si="8"/>
        <v>Линейный выход к целевой ставке</v>
      </c>
    </row>
    <row r="61" spans="1:10" x14ac:dyDescent="0.25">
      <c r="A61" s="583">
        <f ca="1">EDATE($I$54,ROUND(4*MAX(0,12*(YEAR($I$55)-YEAR($I$54))+MONTH($I$55)-MONTH($I$54))/20,0))</f>
        <v>46508</v>
      </c>
      <c r="B61" s="440">
        <f t="shared" ca="1" si="2"/>
        <v>10</v>
      </c>
      <c r="C61" s="440" t="s">
        <v>38</v>
      </c>
      <c r="D61" s="584">
        <f t="shared" ca="1" si="3"/>
        <v>0.13846774193548386</v>
      </c>
      <c r="E61" s="584">
        <f t="shared" ca="1" si="4"/>
        <v>0.13201612903225807</v>
      </c>
      <c r="F61" s="584">
        <f t="shared" ca="1" si="5"/>
        <v>0.12879032258064516</v>
      </c>
      <c r="G61" s="585">
        <f t="shared" ca="1" si="6"/>
        <v>0.12879032258064516</v>
      </c>
      <c r="H61" s="452" t="str">
        <f t="shared" ca="1" si="7"/>
        <v>Нормализация</v>
      </c>
      <c r="I61" s="586">
        <f t="shared" si="1"/>
        <v>47727</v>
      </c>
      <c r="J61" s="453" t="str">
        <f t="shared" ca="1" si="8"/>
        <v>Линейный выход к целевой ставке</v>
      </c>
    </row>
    <row r="62" spans="1:10" x14ac:dyDescent="0.25">
      <c r="A62" s="583">
        <f ca="1">EDATE($I$54,ROUND(5*MAX(0,12*(YEAR($I$55)-YEAR($I$54))+MONTH($I$55)-MONTH($I$54))/20,0))</f>
        <v>46600</v>
      </c>
      <c r="B62" s="440">
        <f t="shared" ca="1" si="2"/>
        <v>13</v>
      </c>
      <c r="C62" s="440" t="s">
        <v>38</v>
      </c>
      <c r="D62" s="584">
        <f t="shared" ca="1" si="3"/>
        <v>0.13725806451612901</v>
      </c>
      <c r="E62" s="584">
        <f t="shared" ca="1" si="4"/>
        <v>0.12887096774193549</v>
      </c>
      <c r="F62" s="584">
        <f t="shared" ca="1" si="5"/>
        <v>0.1246774193548387</v>
      </c>
      <c r="G62" s="585">
        <f t="shared" ca="1" si="6"/>
        <v>0.1246774193548387</v>
      </c>
      <c r="H62" s="452" t="str">
        <f t="shared" ca="1" si="7"/>
        <v>Нормализация</v>
      </c>
      <c r="I62" s="586">
        <f t="shared" si="1"/>
        <v>47727</v>
      </c>
      <c r="J62" s="453" t="str">
        <f t="shared" ca="1" si="8"/>
        <v>Линейный выход к целевой ставке</v>
      </c>
    </row>
    <row r="63" spans="1:10" x14ac:dyDescent="0.25">
      <c r="A63" s="583">
        <f ca="1">EDATE($I$54,ROUND(6*MAX(0,12*(YEAR($I$55)-YEAR($I$54))+MONTH($I$55)-MONTH($I$54))/20,0))</f>
        <v>46661</v>
      </c>
      <c r="B63" s="440">
        <f t="shared" ca="1" si="2"/>
        <v>15</v>
      </c>
      <c r="C63" s="440" t="s">
        <v>38</v>
      </c>
      <c r="D63" s="584">
        <f t="shared" ca="1" si="3"/>
        <v>0.1364516129032258</v>
      </c>
      <c r="E63" s="584">
        <f t="shared" ca="1" si="4"/>
        <v>0.12677419354838709</v>
      </c>
      <c r="F63" s="584">
        <f t="shared" ca="1" si="5"/>
        <v>0.12193548387096774</v>
      </c>
      <c r="G63" s="585">
        <f t="shared" ca="1" si="6"/>
        <v>0.12193548387096774</v>
      </c>
      <c r="H63" s="452" t="str">
        <f t="shared" ca="1" si="7"/>
        <v>Нормализация</v>
      </c>
      <c r="I63" s="586">
        <f t="shared" si="1"/>
        <v>47727</v>
      </c>
      <c r="J63" s="453" t="str">
        <f t="shared" ca="1" si="8"/>
        <v>Линейный выход к целевой ставке</v>
      </c>
    </row>
    <row r="64" spans="1:10" x14ac:dyDescent="0.25">
      <c r="A64" s="583">
        <f ca="1">EDATE($I$54,ROUND(7*MAX(0,12*(YEAR($I$55)-YEAR($I$54))+MONTH($I$55)-MONTH($I$54))/20,0))</f>
        <v>46753</v>
      </c>
      <c r="B64" s="440">
        <f t="shared" ca="1" si="2"/>
        <v>18</v>
      </c>
      <c r="C64" s="440" t="s">
        <v>38</v>
      </c>
      <c r="D64" s="584">
        <f t="shared" ca="1" si="3"/>
        <v>0.13524193548387098</v>
      </c>
      <c r="E64" s="584">
        <f t="shared" ca="1" si="4"/>
        <v>0.12362903225806451</v>
      </c>
      <c r="F64" s="584">
        <f t="shared" ca="1" si="5"/>
        <v>0.11782258064516128</v>
      </c>
      <c r="G64" s="585">
        <f t="shared" ca="1" si="6"/>
        <v>0.11782258064516128</v>
      </c>
      <c r="H64" s="452" t="str">
        <f t="shared" ca="1" si="7"/>
        <v>Нормализация</v>
      </c>
      <c r="I64" s="586">
        <f t="shared" si="1"/>
        <v>47727</v>
      </c>
      <c r="J64" s="453" t="str">
        <f t="shared" ca="1" si="8"/>
        <v>Линейный выход к целевой ставке</v>
      </c>
    </row>
    <row r="65" spans="1:10" x14ac:dyDescent="0.25">
      <c r="A65" s="583">
        <f ca="1">EDATE($I$54,ROUND(8*MAX(0,12*(YEAR($I$55)-YEAR($I$54))+MONTH($I$55)-MONTH($I$54))/20,0))</f>
        <v>46813</v>
      </c>
      <c r="B65" s="440">
        <f t="shared" ca="1" si="2"/>
        <v>20</v>
      </c>
      <c r="C65" s="440" t="s">
        <v>38</v>
      </c>
      <c r="D65" s="584">
        <f t="shared" ca="1" si="3"/>
        <v>0.13443548387096774</v>
      </c>
      <c r="E65" s="584">
        <f t="shared" ca="1" si="4"/>
        <v>0.12153225806451612</v>
      </c>
      <c r="F65" s="584">
        <f t="shared" ca="1" si="5"/>
        <v>0.11508064516129032</v>
      </c>
      <c r="G65" s="585">
        <f t="shared" ca="1" si="6"/>
        <v>0.11508064516129032</v>
      </c>
      <c r="H65" s="452" t="str">
        <f t="shared" ca="1" si="7"/>
        <v>Нормализация</v>
      </c>
      <c r="I65" s="586">
        <f t="shared" si="1"/>
        <v>47727</v>
      </c>
      <c r="J65" s="453" t="str">
        <f t="shared" ca="1" si="8"/>
        <v>Линейный выход к целевой ставке</v>
      </c>
    </row>
    <row r="66" spans="1:10" x14ac:dyDescent="0.25">
      <c r="A66" s="583">
        <f ca="1">EDATE($I$54,ROUND(9*MAX(0,12*(YEAR($I$55)-YEAR($I$54))+MONTH($I$55)-MONTH($I$54))/20,0))</f>
        <v>46905</v>
      </c>
      <c r="B66" s="440">
        <f ca="1">MAX(0,12*(YEAR(A66)-YEAR($I$54))+MONTH(A66)-MONTH($I$54))</f>
        <v>23</v>
      </c>
      <c r="C66" s="440" t="s">
        <v>38</v>
      </c>
      <c r="D66" s="584">
        <f t="shared" ca="1" si="3"/>
        <v>0.13322580645161292</v>
      </c>
      <c r="E66" s="584">
        <f t="shared" ca="1" si="4"/>
        <v>0.11838709677419354</v>
      </c>
      <c r="F66" s="584">
        <f t="shared" ca="1" si="5"/>
        <v>0.11096774193548387</v>
      </c>
      <c r="G66" s="585">
        <f t="shared" ca="1" si="6"/>
        <v>0.11096774193548387</v>
      </c>
      <c r="H66" s="452" t="str">
        <f t="shared" ca="1" si="7"/>
        <v>Нормализация</v>
      </c>
      <c r="I66" s="586">
        <f t="shared" si="1"/>
        <v>47727</v>
      </c>
      <c r="J66" s="453" t="str">
        <f t="shared" ca="1" si="8"/>
        <v>Линейный выход к целевой ставке</v>
      </c>
    </row>
    <row r="67" spans="1:10" x14ac:dyDescent="0.25">
      <c r="A67" s="583">
        <f ca="1">EDATE($I$54,ROUND(10*MAX(0,12*(YEAR($I$55)-YEAR($I$54))+MONTH($I$55)-MONTH($I$54))/20,0))</f>
        <v>46966</v>
      </c>
      <c r="B67" s="440">
        <f t="shared" ca="1" si="2"/>
        <v>25</v>
      </c>
      <c r="C67" s="440" t="s">
        <v>38</v>
      </c>
      <c r="D67" s="584">
        <f t="shared" ca="1" si="3"/>
        <v>0.13241935483870967</v>
      </c>
      <c r="E67" s="584">
        <f t="shared" ca="1" si="4"/>
        <v>0.11629032258064516</v>
      </c>
      <c r="F67" s="584">
        <f t="shared" ca="1" si="5"/>
        <v>0.10822580645161291</v>
      </c>
      <c r="G67" s="585">
        <f t="shared" ca="1" si="6"/>
        <v>0.10822580645161291</v>
      </c>
      <c r="H67" s="452" t="str">
        <f t="shared" ca="1" si="7"/>
        <v>Нормализация</v>
      </c>
      <c r="I67" s="586">
        <f t="shared" si="1"/>
        <v>47727</v>
      </c>
      <c r="J67" s="453" t="str">
        <f t="shared" ca="1" si="8"/>
        <v>Линейный выход к целевой ставке</v>
      </c>
    </row>
    <row r="68" spans="1:10" x14ac:dyDescent="0.25">
      <c r="A68" s="583">
        <f ca="1">EDATE($I$54,ROUND(11*MAX(0,12*(YEAR($I$55)-YEAR($I$54))+MONTH($I$55)-MONTH($I$54))/20,0))</f>
        <v>47058</v>
      </c>
      <c r="B68" s="440">
        <f t="shared" ca="1" si="2"/>
        <v>28</v>
      </c>
      <c r="C68" s="440" t="s">
        <v>38</v>
      </c>
      <c r="D68" s="584">
        <f t="shared" ca="1" si="3"/>
        <v>0.13120967741935485</v>
      </c>
      <c r="E68" s="584">
        <f t="shared" ca="1" si="4"/>
        <v>0.11314516129032258</v>
      </c>
      <c r="F68" s="584">
        <f t="shared" ca="1" si="5"/>
        <v>0.10411290322580646</v>
      </c>
      <c r="G68" s="585">
        <f t="shared" ca="1" si="6"/>
        <v>0.10411290322580646</v>
      </c>
      <c r="H68" s="452" t="str">
        <f t="shared" ca="1" si="7"/>
        <v>Нормализация</v>
      </c>
      <c r="I68" s="586">
        <f t="shared" si="1"/>
        <v>47727</v>
      </c>
      <c r="J68" s="453" t="str">
        <f t="shared" ca="1" si="8"/>
        <v>Линейный выход к целевой ставке</v>
      </c>
    </row>
    <row r="69" spans="1:10" x14ac:dyDescent="0.25">
      <c r="A69" s="583">
        <f ca="1">EDATE($I$54,ROUND(12*MAX(0,12*(YEAR($I$55)-YEAR($I$54))+MONTH($I$55)-MONTH($I$54))/20,0))</f>
        <v>47119</v>
      </c>
      <c r="B69" s="440">
        <f t="shared" ca="1" si="2"/>
        <v>30</v>
      </c>
      <c r="C69" s="440" t="s">
        <v>38</v>
      </c>
      <c r="D69" s="584">
        <f t="shared" ca="1" si="3"/>
        <v>0.13040322580645161</v>
      </c>
      <c r="E69" s="584">
        <f t="shared" ca="1" si="4"/>
        <v>0.1110483870967742</v>
      </c>
      <c r="F69" s="584">
        <f t="shared" ca="1" si="5"/>
        <v>0.10137096774193549</v>
      </c>
      <c r="G69" s="585">
        <f t="shared" ca="1" si="6"/>
        <v>0.10137096774193549</v>
      </c>
      <c r="H69" s="452" t="str">
        <f t="shared" ca="1" si="7"/>
        <v>Нормализация</v>
      </c>
      <c r="I69" s="586">
        <f t="shared" si="1"/>
        <v>47727</v>
      </c>
      <c r="J69" s="453" t="str">
        <f t="shared" ca="1" si="8"/>
        <v>Линейный выход к целевой ставке</v>
      </c>
    </row>
    <row r="70" spans="1:10" x14ac:dyDescent="0.25">
      <c r="A70" s="583">
        <f ca="1">EDATE($I$54,ROUND(13*MAX(0,12*(YEAR($I$55)-YEAR($I$54))+MONTH($I$55)-MONTH($I$54))/20,0))</f>
        <v>47209</v>
      </c>
      <c r="B70" s="440">
        <f t="shared" ca="1" si="2"/>
        <v>33</v>
      </c>
      <c r="C70" s="440" t="s">
        <v>38</v>
      </c>
      <c r="D70" s="584">
        <f t="shared" ca="1" si="3"/>
        <v>0.13</v>
      </c>
      <c r="E70" s="584">
        <f t="shared" ca="1" si="4"/>
        <v>0.11</v>
      </c>
      <c r="F70" s="584">
        <f t="shared" ca="1" si="5"/>
        <v>0.1</v>
      </c>
      <c r="G70" s="585">
        <f t="shared" ca="1" si="6"/>
        <v>0.1</v>
      </c>
      <c r="H70" s="452" t="str">
        <f t="shared" ca="1" si="7"/>
        <v>Target</v>
      </c>
      <c r="I70" s="586">
        <f t="shared" si="1"/>
        <v>47727</v>
      </c>
      <c r="J70" s="453" t="str">
        <f t="shared" ca="1" si="8"/>
        <v>Целевая ставка до конца проекта</v>
      </c>
    </row>
    <row r="71" spans="1:10" x14ac:dyDescent="0.25">
      <c r="A71" s="583">
        <f ca="1">EDATE($I$54,ROUND(14*MAX(0,12*(YEAR($I$55)-YEAR($I$54))+MONTH($I$55)-MONTH($I$54))/20,0))</f>
        <v>47270</v>
      </c>
      <c r="B71" s="440">
        <f t="shared" ca="1" si="2"/>
        <v>35</v>
      </c>
      <c r="C71" s="440" t="s">
        <v>38</v>
      </c>
      <c r="D71" s="584">
        <f t="shared" ca="1" si="3"/>
        <v>0.13</v>
      </c>
      <c r="E71" s="584">
        <f t="shared" ca="1" si="4"/>
        <v>0.11</v>
      </c>
      <c r="F71" s="584">
        <f t="shared" ca="1" si="5"/>
        <v>0.1</v>
      </c>
      <c r="G71" s="585">
        <f t="shared" ca="1" si="6"/>
        <v>0.1</v>
      </c>
      <c r="H71" s="452" t="str">
        <f t="shared" ca="1" si="7"/>
        <v>Target</v>
      </c>
      <c r="I71" s="586">
        <f t="shared" si="1"/>
        <v>47727</v>
      </c>
      <c r="J71" s="453" t="str">
        <f t="shared" ca="1" si="8"/>
        <v>Целевая ставка до конца проекта</v>
      </c>
    </row>
    <row r="72" spans="1:10" x14ac:dyDescent="0.25">
      <c r="A72" s="583">
        <f ca="1">EDATE($I$54,ROUND(15*MAX(0,12*(YEAR($I$55)-YEAR($I$54))+MONTH($I$55)-MONTH($I$54))/20,0))</f>
        <v>47362</v>
      </c>
      <c r="B72" s="440">
        <f t="shared" ca="1" si="2"/>
        <v>38</v>
      </c>
      <c r="C72" s="440" t="s">
        <v>38</v>
      </c>
      <c r="D72" s="584">
        <f t="shared" ca="1" si="3"/>
        <v>0.13</v>
      </c>
      <c r="E72" s="584">
        <f t="shared" ca="1" si="4"/>
        <v>0.11</v>
      </c>
      <c r="F72" s="584">
        <f t="shared" ca="1" si="5"/>
        <v>0.1</v>
      </c>
      <c r="G72" s="585">
        <f t="shared" ca="1" si="6"/>
        <v>0.1</v>
      </c>
      <c r="H72" s="452" t="str">
        <f t="shared" ca="1" si="7"/>
        <v>Target</v>
      </c>
      <c r="I72" s="586">
        <f t="shared" si="1"/>
        <v>47727</v>
      </c>
      <c r="J72" s="453" t="str">
        <f t="shared" ca="1" si="8"/>
        <v>Целевая ставка до конца проекта</v>
      </c>
    </row>
    <row r="73" spans="1:10" x14ac:dyDescent="0.25">
      <c r="A73" s="583">
        <f ca="1">EDATE($I$54,ROUND(16*MAX(0,12*(YEAR($I$55)-YEAR($I$54))+MONTH($I$55)-MONTH($I$54))/20,0))</f>
        <v>47423</v>
      </c>
      <c r="B73" s="440">
        <f t="shared" ca="1" si="2"/>
        <v>40</v>
      </c>
      <c r="C73" s="440" t="s">
        <v>38</v>
      </c>
      <c r="D73" s="584">
        <f t="shared" ca="1" si="3"/>
        <v>0.13</v>
      </c>
      <c r="E73" s="584">
        <f t="shared" ca="1" si="4"/>
        <v>0.11</v>
      </c>
      <c r="F73" s="584">
        <f t="shared" ca="1" si="5"/>
        <v>0.1</v>
      </c>
      <c r="G73" s="585">
        <f t="shared" ca="1" si="6"/>
        <v>0.1</v>
      </c>
      <c r="H73" s="452" t="str">
        <f t="shared" ca="1" si="7"/>
        <v>Target</v>
      </c>
      <c r="I73" s="586">
        <f t="shared" si="1"/>
        <v>47727</v>
      </c>
      <c r="J73" s="453" t="str">
        <f t="shared" ca="1" si="8"/>
        <v>Целевая ставка до конца проекта</v>
      </c>
    </row>
    <row r="74" spans="1:10" x14ac:dyDescent="0.25">
      <c r="A74" s="583">
        <f ca="1">EDATE($I$54,ROUND(17*MAX(0,12*(YEAR($I$55)-YEAR($I$54))+MONTH($I$55)-MONTH($I$54))/20,0))</f>
        <v>47515</v>
      </c>
      <c r="B74" s="440">
        <f t="shared" ca="1" si="2"/>
        <v>43</v>
      </c>
      <c r="C74" s="440" t="s">
        <v>38</v>
      </c>
      <c r="D74" s="584">
        <f t="shared" ca="1" si="3"/>
        <v>0.13</v>
      </c>
      <c r="E74" s="584">
        <f t="shared" ca="1" si="4"/>
        <v>0.11</v>
      </c>
      <c r="F74" s="584">
        <f t="shared" ca="1" si="5"/>
        <v>0.1</v>
      </c>
      <c r="G74" s="585">
        <f t="shared" ca="1" si="6"/>
        <v>0.1</v>
      </c>
      <c r="H74" s="452" t="str">
        <f t="shared" ca="1" si="7"/>
        <v>Target</v>
      </c>
      <c r="I74" s="586">
        <f t="shared" si="1"/>
        <v>47727</v>
      </c>
      <c r="J74" s="453" t="str">
        <f t="shared" ca="1" si="8"/>
        <v>Целевая ставка до конца проекта</v>
      </c>
    </row>
    <row r="75" spans="1:10" x14ac:dyDescent="0.25">
      <c r="A75" s="583">
        <f ca="1">EDATE($I$54,ROUND(18*MAX(0,12*(YEAR($I$55)-YEAR($I$54))+MONTH($I$55)-MONTH($I$54))/20,0))</f>
        <v>47574</v>
      </c>
      <c r="B75" s="440">
        <f t="shared" ca="1" si="2"/>
        <v>45</v>
      </c>
      <c r="C75" s="440" t="s">
        <v>38</v>
      </c>
      <c r="D75" s="584">
        <f t="shared" ca="1" si="3"/>
        <v>0.13</v>
      </c>
      <c r="E75" s="584">
        <f t="shared" ca="1" si="4"/>
        <v>0.11</v>
      </c>
      <c r="F75" s="584">
        <f t="shared" ca="1" si="5"/>
        <v>0.1</v>
      </c>
      <c r="G75" s="585">
        <f t="shared" ca="1" si="6"/>
        <v>0.1</v>
      </c>
      <c r="H75" s="452" t="str">
        <f t="shared" ca="1" si="7"/>
        <v>Target</v>
      </c>
      <c r="I75" s="586">
        <f t="shared" si="1"/>
        <v>47727</v>
      </c>
      <c r="J75" s="453" t="str">
        <f t="shared" ca="1" si="8"/>
        <v>Целевая ставка до конца проекта</v>
      </c>
    </row>
    <row r="76" spans="1:10" x14ac:dyDescent="0.25">
      <c r="A76" s="583">
        <f ca="1">EDATE($I$54,ROUND(19*MAX(0,12*(YEAR($I$55)-YEAR($I$54))+MONTH($I$55)-MONTH($I$54))/20,0))</f>
        <v>47665</v>
      </c>
      <c r="B76" s="440">
        <f t="shared" ca="1" si="2"/>
        <v>48</v>
      </c>
      <c r="C76" s="440" t="s">
        <v>38</v>
      </c>
      <c r="D76" s="584">
        <f t="shared" ca="1" si="3"/>
        <v>0.13</v>
      </c>
      <c r="E76" s="584">
        <f t="shared" ca="1" si="4"/>
        <v>0.11</v>
      </c>
      <c r="F76" s="584">
        <f t="shared" ca="1" si="5"/>
        <v>0.1</v>
      </c>
      <c r="G76" s="585">
        <f t="shared" ca="1" si="6"/>
        <v>0.1</v>
      </c>
      <c r="H76" s="452" t="str">
        <f t="shared" ca="1" si="7"/>
        <v>Target</v>
      </c>
      <c r="I76" s="586">
        <f t="shared" si="1"/>
        <v>47727</v>
      </c>
      <c r="J76" s="453" t="str">
        <f t="shared" ca="1" si="8"/>
        <v>Целевая ставка до конца проекта</v>
      </c>
    </row>
    <row r="77" spans="1:10" x14ac:dyDescent="0.25">
      <c r="A77" s="583">
        <f>$I$55</f>
        <v>47727</v>
      </c>
      <c r="B77" s="440">
        <f t="shared" ca="1" si="2"/>
        <v>50</v>
      </c>
      <c r="C77" s="440" t="s">
        <v>38</v>
      </c>
      <c r="D77" s="584">
        <f t="shared" ca="1" si="3"/>
        <v>0.13</v>
      </c>
      <c r="E77" s="584">
        <f t="shared" ca="1" si="4"/>
        <v>0.11</v>
      </c>
      <c r="F77" s="584">
        <f t="shared" ca="1" si="5"/>
        <v>0.1</v>
      </c>
      <c r="G77" s="585">
        <f t="shared" ca="1" si="6"/>
        <v>0.1</v>
      </c>
      <c r="H77" s="452" t="str">
        <f t="shared" ca="1" si="7"/>
        <v>Target</v>
      </c>
      <c r="I77" s="586">
        <f t="shared" si="1"/>
        <v>47727</v>
      </c>
      <c r="J77" s="453" t="str">
        <f t="shared" ca="1" si="8"/>
        <v>Целевая ставка до конца проекта</v>
      </c>
    </row>
    <row r="78" spans="1:10" x14ac:dyDescent="0.25">
      <c r="A78" s="449"/>
      <c r="B78" s="440"/>
      <c r="C78" s="440"/>
      <c r="D78" s="450"/>
      <c r="E78" s="450"/>
      <c r="F78" s="450"/>
      <c r="G78" s="451"/>
      <c r="H78" s="452"/>
      <c r="I78" s="452"/>
      <c r="J78" s="453"/>
    </row>
    <row r="80" spans="1:10" ht="20.100000000000001" customHeight="1" x14ac:dyDescent="0.25">
      <c r="A80" s="672" t="s">
        <v>220</v>
      </c>
      <c r="B80" s="672"/>
      <c r="C80" s="672"/>
      <c r="D80" s="672"/>
      <c r="E80" s="672"/>
      <c r="F80" s="672"/>
      <c r="G80" s="672"/>
      <c r="H80" s="672"/>
      <c r="I80" s="672"/>
      <c r="J80" s="672"/>
    </row>
    <row r="81" spans="1:10" ht="32.1" customHeight="1" x14ac:dyDescent="0.25">
      <c r="A81" s="480" t="s">
        <v>71</v>
      </c>
      <c r="B81" s="480" t="s">
        <v>72</v>
      </c>
      <c r="C81" s="480" t="s">
        <v>73</v>
      </c>
      <c r="D81" s="480" t="s">
        <v>74</v>
      </c>
      <c r="E81" s="480" t="s">
        <v>70</v>
      </c>
      <c r="F81" s="480" t="s">
        <v>75</v>
      </c>
      <c r="G81" s="480" t="s">
        <v>76</v>
      </c>
      <c r="H81" s="480" t="s">
        <v>221</v>
      </c>
      <c r="I81" s="480" t="s">
        <v>78</v>
      </c>
      <c r="J81" s="480" t="s">
        <v>35</v>
      </c>
    </row>
    <row r="82" spans="1:10" ht="24.75" x14ac:dyDescent="0.25">
      <c r="A82" s="481" t="s">
        <v>222</v>
      </c>
      <c r="B82" s="481" t="s">
        <v>223</v>
      </c>
      <c r="C82" s="481" t="s">
        <v>224</v>
      </c>
      <c r="D82" s="482"/>
      <c r="E82" s="482"/>
      <c r="F82" s="482"/>
      <c r="G82" s="484" t="s">
        <v>225</v>
      </c>
      <c r="H82" s="481" t="s">
        <v>226</v>
      </c>
      <c r="I82" s="481"/>
      <c r="J82" s="481" t="s">
        <v>227</v>
      </c>
    </row>
    <row r="83" spans="1:10" ht="24.75" x14ac:dyDescent="0.25">
      <c r="A83" s="481" t="s">
        <v>222</v>
      </c>
      <c r="B83" s="481" t="s">
        <v>228</v>
      </c>
      <c r="C83" s="481" t="s">
        <v>85</v>
      </c>
      <c r="D83" s="485">
        <f>EDATE(D8,-1)</f>
        <v>46966</v>
      </c>
      <c r="E83" s="485">
        <f>EDATE(E8,-1)</f>
        <v>46784</v>
      </c>
      <c r="F83" s="485">
        <f>EDATE(F8,-1)</f>
        <v>46661</v>
      </c>
      <c r="G83" s="486">
        <f>INDEX($D83:$F83,1,MATCH($C$3,$D$81:$F$81,0))</f>
        <v>46784</v>
      </c>
      <c r="H83" s="481" t="s">
        <v>229</v>
      </c>
      <c r="I83" s="481"/>
      <c r="J83" s="481" t="s">
        <v>230</v>
      </c>
    </row>
    <row r="84" spans="1:10" x14ac:dyDescent="0.25">
      <c r="A84" s="481" t="s">
        <v>231</v>
      </c>
      <c r="B84" s="481" t="s">
        <v>232</v>
      </c>
      <c r="C84" s="481" t="s">
        <v>233</v>
      </c>
      <c r="D84" s="482">
        <v>250</v>
      </c>
      <c r="E84" s="482">
        <v>250</v>
      </c>
      <c r="F84" s="482">
        <v>250</v>
      </c>
      <c r="G84" s="483">
        <f>INDEX($D84:$F84,1,MATCH($C$3,$D$81:$F$81,0))</f>
        <v>250</v>
      </c>
      <c r="H84" s="481" t="s">
        <v>234</v>
      </c>
      <c r="I84" s="481"/>
      <c r="J84" s="481" t="s">
        <v>235</v>
      </c>
    </row>
    <row r="85" spans="1:10" x14ac:dyDescent="0.25">
      <c r="A85" s="481" t="s">
        <v>231</v>
      </c>
      <c r="B85" s="481" t="s">
        <v>236</v>
      </c>
      <c r="C85" s="481" t="s">
        <v>237</v>
      </c>
      <c r="D85" s="487">
        <f>'Расчет ВРИ (ТЭП)'!$E$84/1000000</f>
        <v>9.6696363636363646E-3</v>
      </c>
      <c r="E85" s="487">
        <f>'Расчет ВРИ (ТЭП)'!$E$84/1000000</f>
        <v>9.6696363636363646E-3</v>
      </c>
      <c r="F85" s="487">
        <f>'Расчет ВРИ (ТЭП)'!$E$84/1000000</f>
        <v>9.6696363636363646E-3</v>
      </c>
      <c r="G85" s="488">
        <f>INDEX($D85:$F85,1,MATCH($C$3,$D$81:$F$81,0))</f>
        <v>9.6696363636363646E-3</v>
      </c>
      <c r="H85" s="481" t="s">
        <v>226</v>
      </c>
      <c r="I85" s="481"/>
      <c r="J85" s="481" t="s">
        <v>238</v>
      </c>
    </row>
    <row r="86" spans="1:10" x14ac:dyDescent="0.25">
      <c r="A86" s="481" t="s">
        <v>231</v>
      </c>
      <c r="B86" s="481" t="s">
        <v>239</v>
      </c>
      <c r="C86" s="481" t="s">
        <v>85</v>
      </c>
      <c r="D86" s="485">
        <f>EDATE(D8,-1)</f>
        <v>46966</v>
      </c>
      <c r="E86" s="485">
        <f t="shared" ref="E86:F86" si="9">EDATE(E8,-1)</f>
        <v>46784</v>
      </c>
      <c r="F86" s="485">
        <f t="shared" si="9"/>
        <v>46661</v>
      </c>
      <c r="G86" s="486">
        <f>INDEX($D86:$F86,1,MATCH($C$3,$D$81:$F$81,0))</f>
        <v>46784</v>
      </c>
      <c r="H86" s="481" t="s">
        <v>226</v>
      </c>
      <c r="I86" s="481"/>
      <c r="J86" s="481"/>
    </row>
    <row r="87" spans="1:10" x14ac:dyDescent="0.25">
      <c r="A87" s="481" t="s">
        <v>231</v>
      </c>
      <c r="B87" s="481" t="s">
        <v>66</v>
      </c>
      <c r="C87" s="481" t="s">
        <v>90</v>
      </c>
      <c r="D87" s="482">
        <v>24</v>
      </c>
      <c r="E87" s="482">
        <v>24</v>
      </c>
      <c r="F87" s="482">
        <v>24</v>
      </c>
      <c r="G87" s="483">
        <f>INDEX($D87:$F87,1,MATCH($C$3,$D$81:$F$81,0))</f>
        <v>24</v>
      </c>
      <c r="H87" s="481" t="s">
        <v>226</v>
      </c>
      <c r="I87" s="481"/>
      <c r="J87" s="481" t="s">
        <v>240</v>
      </c>
    </row>
    <row r="88" spans="1:10" x14ac:dyDescent="0.25">
      <c r="A88" s="481" t="s">
        <v>231</v>
      </c>
      <c r="B88" s="481" t="s">
        <v>241</v>
      </c>
      <c r="C88" s="481" t="s">
        <v>48</v>
      </c>
      <c r="D88" s="487">
        <f>D84*D85</f>
        <v>2.4174090909090911</v>
      </c>
      <c r="E88" s="487">
        <f>E84*E85</f>
        <v>2.4174090909090911</v>
      </c>
      <c r="F88" s="487">
        <f>F84*F85</f>
        <v>2.4174090909090911</v>
      </c>
      <c r="G88" s="488">
        <f>G84*G85</f>
        <v>2.4174090909090911</v>
      </c>
      <c r="H88" s="481" t="s">
        <v>226</v>
      </c>
      <c r="I88" s="481"/>
      <c r="J88" s="481"/>
    </row>
    <row r="89" spans="1:10" x14ac:dyDescent="0.25">
      <c r="A89" s="481" t="s">
        <v>242</v>
      </c>
      <c r="B89" s="481" t="s">
        <v>232</v>
      </c>
      <c r="C89" s="481" t="s">
        <v>233</v>
      </c>
      <c r="D89" s="482">
        <v>0</v>
      </c>
      <c r="E89" s="482">
        <v>0</v>
      </c>
      <c r="F89" s="482">
        <v>0</v>
      </c>
      <c r="G89" s="483">
        <f>INDEX($D89:$F89,1,MATCH($C$3,$D$81:$F$81,0))</f>
        <v>0</v>
      </c>
      <c r="H89" s="481" t="s">
        <v>243</v>
      </c>
      <c r="I89" s="481"/>
      <c r="J89" s="481" t="s">
        <v>235</v>
      </c>
    </row>
    <row r="90" spans="1:10" x14ac:dyDescent="0.25">
      <c r="A90" s="481" t="s">
        <v>242</v>
      </c>
      <c r="B90" s="481" t="s">
        <v>236</v>
      </c>
      <c r="C90" s="481" t="s">
        <v>237</v>
      </c>
      <c r="D90" s="487">
        <f>'Расчет ВРИ (ТЭП)'!$E$85/1000000</f>
        <v>7.4936470588235294E-3</v>
      </c>
      <c r="E90" s="487">
        <f>'Расчет ВРИ (ТЭП)'!$E$85/1000000</f>
        <v>7.4936470588235294E-3</v>
      </c>
      <c r="F90" s="487">
        <f>'Расчет ВРИ (ТЭП)'!$E$85/1000000</f>
        <v>7.4936470588235294E-3</v>
      </c>
      <c r="G90" s="488">
        <f>INDEX($D90:$F90,1,MATCH($C$3,$D$81:$F$81,0))</f>
        <v>7.4936470588235294E-3</v>
      </c>
      <c r="H90" s="481" t="s">
        <v>226</v>
      </c>
      <c r="I90" s="481"/>
      <c r="J90" s="481" t="s">
        <v>238</v>
      </c>
    </row>
    <row r="91" spans="1:10" x14ac:dyDescent="0.25">
      <c r="A91" s="481" t="s">
        <v>242</v>
      </c>
      <c r="B91" s="481" t="s">
        <v>239</v>
      </c>
      <c r="C91" s="481" t="s">
        <v>85</v>
      </c>
      <c r="D91" s="485">
        <f>EDATE(D8,-1)</f>
        <v>46966</v>
      </c>
      <c r="E91" s="485">
        <f t="shared" ref="E91:F91" si="10">EDATE(E8,-1)</f>
        <v>46784</v>
      </c>
      <c r="F91" s="485">
        <f t="shared" si="10"/>
        <v>46661</v>
      </c>
      <c r="G91" s="486">
        <f>INDEX($D91:$F91,1,MATCH($C$3,$D$81:$F$81,0))</f>
        <v>46784</v>
      </c>
      <c r="H91" s="481" t="s">
        <v>226</v>
      </c>
      <c r="I91" s="481"/>
      <c r="J91" s="481"/>
    </row>
    <row r="92" spans="1:10" x14ac:dyDescent="0.25">
      <c r="A92" s="481" t="s">
        <v>242</v>
      </c>
      <c r="B92" s="481" t="s">
        <v>66</v>
      </c>
      <c r="C92" s="481" t="s">
        <v>90</v>
      </c>
      <c r="D92" s="482">
        <v>30</v>
      </c>
      <c r="E92" s="482">
        <v>30</v>
      </c>
      <c r="F92" s="482">
        <v>30</v>
      </c>
      <c r="G92" s="483">
        <f>INDEX($D92:$F92,1,MATCH($C$3,$D$81:$F$81,0))</f>
        <v>30</v>
      </c>
      <c r="H92" s="481" t="s">
        <v>226</v>
      </c>
      <c r="I92" s="481"/>
      <c r="J92" s="481" t="s">
        <v>240</v>
      </c>
    </row>
    <row r="93" spans="1:10" x14ac:dyDescent="0.25">
      <c r="A93" s="481" t="s">
        <v>242</v>
      </c>
      <c r="B93" s="481" t="s">
        <v>241</v>
      </c>
      <c r="C93" s="481" t="s">
        <v>48</v>
      </c>
      <c r="D93" s="487">
        <f>D89*D90</f>
        <v>0</v>
      </c>
      <c r="E93" s="487">
        <f>E89*E90</f>
        <v>0</v>
      </c>
      <c r="F93" s="487">
        <f>F89*F90</f>
        <v>0</v>
      </c>
      <c r="G93" s="488">
        <f>G89*G90</f>
        <v>0</v>
      </c>
      <c r="H93" s="481" t="s">
        <v>226</v>
      </c>
      <c r="I93" s="481"/>
      <c r="J93" s="481"/>
    </row>
    <row r="94" spans="1:10" x14ac:dyDescent="0.25">
      <c r="A94" s="481" t="s">
        <v>244</v>
      </c>
      <c r="B94" s="481" t="s">
        <v>245</v>
      </c>
      <c r="C94" s="481" t="s">
        <v>246</v>
      </c>
      <c r="D94" s="515">
        <f>'Расчет ВРИ (ТЭП)'!$D$54</f>
        <v>15</v>
      </c>
      <c r="E94" s="515">
        <f>'Расчет ВРИ (ТЭП)'!$D$54</f>
        <v>15</v>
      </c>
      <c r="F94" s="515">
        <f>'Расчет ВРИ (ТЭП)'!$D$54</f>
        <v>15</v>
      </c>
      <c r="G94" s="483">
        <f>INDEX($D94:$F94,1,MATCH($C$3,$D$81:$F$81,0))</f>
        <v>15</v>
      </c>
      <c r="H94" s="481" t="s">
        <v>247</v>
      </c>
      <c r="I94" s="481"/>
      <c r="J94" s="481" t="s">
        <v>235</v>
      </c>
    </row>
    <row r="95" spans="1:10" x14ac:dyDescent="0.25">
      <c r="A95" s="481" t="s">
        <v>244</v>
      </c>
      <c r="B95" s="481" t="s">
        <v>248</v>
      </c>
      <c r="C95" s="481" t="s">
        <v>249</v>
      </c>
      <c r="D95" s="487">
        <f>'Расчет ВРИ (ТЭП)'!$E$86/1000000</f>
        <v>1.0652066666666666E-2</v>
      </c>
      <c r="E95" s="487">
        <f>'Расчет ВРИ (ТЭП)'!$E$86/1000000</f>
        <v>1.0652066666666666E-2</v>
      </c>
      <c r="F95" s="487">
        <f>'Расчет ВРИ (ТЭП)'!$E$86/1000000</f>
        <v>1.0652066666666666E-2</v>
      </c>
      <c r="G95" s="488">
        <f>INDEX($D95:$F95,1,MATCH($C$3,$D$81:$F$81,0))</f>
        <v>1.0652066666666666E-2</v>
      </c>
      <c r="H95" s="481" t="s">
        <v>226</v>
      </c>
      <c r="I95" s="481"/>
      <c r="J95" s="481" t="s">
        <v>250</v>
      </c>
    </row>
    <row r="96" spans="1:10" x14ac:dyDescent="0.25">
      <c r="A96" s="481" t="s">
        <v>244</v>
      </c>
      <c r="B96" s="481" t="s">
        <v>239</v>
      </c>
      <c r="C96" s="481" t="s">
        <v>85</v>
      </c>
      <c r="D96" s="485">
        <f>EDATE(D8,-1)</f>
        <v>46966</v>
      </c>
      <c r="E96" s="485">
        <f t="shared" ref="E96:F96" si="11">EDATE(E8,-1)</f>
        <v>46784</v>
      </c>
      <c r="F96" s="485">
        <f t="shared" si="11"/>
        <v>46661</v>
      </c>
      <c r="G96" s="486">
        <f>INDEX($D96:$F96,1,MATCH($C$3,$D$81:$F$81,0))</f>
        <v>46784</v>
      </c>
      <c r="H96" s="481" t="s">
        <v>226</v>
      </c>
      <c r="I96" s="481"/>
      <c r="J96" s="481"/>
    </row>
    <row r="97" spans="1:10" x14ac:dyDescent="0.25">
      <c r="A97" s="481" t="s">
        <v>244</v>
      </c>
      <c r="B97" s="481" t="s">
        <v>66</v>
      </c>
      <c r="C97" s="481" t="s">
        <v>90</v>
      </c>
      <c r="D97" s="482">
        <v>24</v>
      </c>
      <c r="E97" s="482">
        <v>24</v>
      </c>
      <c r="F97" s="482">
        <v>24</v>
      </c>
      <c r="G97" s="483">
        <f>INDEX($D97:$F97,1,MATCH($C$3,$D$81:$F$81,0))</f>
        <v>24</v>
      </c>
      <c r="H97" s="481" t="s">
        <v>226</v>
      </c>
      <c r="I97" s="481"/>
      <c r="J97" s="481" t="s">
        <v>240</v>
      </c>
    </row>
    <row r="98" spans="1:10" x14ac:dyDescent="0.25">
      <c r="A98" s="481" t="s">
        <v>244</v>
      </c>
      <c r="B98" s="481" t="s">
        <v>241</v>
      </c>
      <c r="C98" s="481" t="s">
        <v>48</v>
      </c>
      <c r="D98" s="487">
        <f>D94*D95</f>
        <v>0.15978100000000001</v>
      </c>
      <c r="E98" s="487">
        <f>E94*E95</f>
        <v>0.15978100000000001</v>
      </c>
      <c r="F98" s="487">
        <f>F94*F95</f>
        <v>0.15978100000000001</v>
      </c>
      <c r="G98" s="488">
        <f>G94*G95</f>
        <v>0.15978100000000001</v>
      </c>
      <c r="H98" s="481" t="s">
        <v>226</v>
      </c>
      <c r="I98" s="481"/>
      <c r="J98" s="481"/>
    </row>
    <row r="99" spans="1:10" x14ac:dyDescent="0.25">
      <c r="A99" s="491" t="s">
        <v>222</v>
      </c>
      <c r="B99" s="491" t="s">
        <v>251</v>
      </c>
      <c r="C99" s="491" t="s">
        <v>48</v>
      </c>
      <c r="D99" s="492"/>
      <c r="E99" s="492"/>
      <c r="F99" s="492"/>
      <c r="G99" s="492">
        <f>SUM(G88,G93,G98)</f>
        <v>2.5771900909090912</v>
      </c>
      <c r="H99" s="491" t="s">
        <v>226</v>
      </c>
      <c r="I99" s="491"/>
      <c r="J99" s="491"/>
    </row>
    <row r="100" spans="1:10" x14ac:dyDescent="0.25">
      <c r="A100" s="491" t="s">
        <v>222</v>
      </c>
      <c r="B100" s="491" t="s">
        <v>252</v>
      </c>
      <c r="C100" s="491" t="s">
        <v>48</v>
      </c>
      <c r="D100" s="492"/>
      <c r="E100" s="492"/>
      <c r="F100" s="492"/>
      <c r="G100" s="492">
        <f>'Расчет ВРИ (ТЭП)'!D83</f>
        <v>988.447</v>
      </c>
      <c r="H100" s="491" t="s">
        <v>253</v>
      </c>
      <c r="I100" s="491"/>
      <c r="J100" s="491"/>
    </row>
    <row r="101" spans="1:10" x14ac:dyDescent="0.25">
      <c r="A101" s="491" t="s">
        <v>222</v>
      </c>
      <c r="B101" s="491" t="s">
        <v>254</v>
      </c>
      <c r="C101" s="491" t="s">
        <v>48</v>
      </c>
      <c r="D101" s="492"/>
      <c r="E101" s="492"/>
      <c r="F101" s="492"/>
      <c r="G101" s="492">
        <f>G99-G100</f>
        <v>-985.86980990909092</v>
      </c>
      <c r="H101" s="491" t="s">
        <v>226</v>
      </c>
      <c r="I101" s="491"/>
      <c r="J101" s="491"/>
    </row>
    <row r="104" spans="1:10" ht="20.100000000000001" customHeight="1" x14ac:dyDescent="0.25">
      <c r="A104" s="672" t="s">
        <v>255</v>
      </c>
      <c r="B104" s="672"/>
      <c r="C104" s="672"/>
      <c r="D104" s="672"/>
      <c r="E104" s="672"/>
      <c r="F104" s="672"/>
      <c r="G104" s="672"/>
      <c r="H104" s="672"/>
      <c r="I104" s="672"/>
      <c r="J104" s="672"/>
    </row>
    <row r="105" spans="1:10" ht="32.1" customHeight="1" x14ac:dyDescent="0.25">
      <c r="A105" s="480" t="s">
        <v>71</v>
      </c>
      <c r="B105" s="480" t="s">
        <v>72</v>
      </c>
      <c r="C105" s="480" t="s">
        <v>73</v>
      </c>
      <c r="D105" s="480" t="s">
        <v>74</v>
      </c>
      <c r="E105" s="480" t="s">
        <v>70</v>
      </c>
      <c r="F105" s="480" t="s">
        <v>75</v>
      </c>
      <c r="G105" s="480" t="s">
        <v>76</v>
      </c>
      <c r="H105" s="480" t="s">
        <v>221</v>
      </c>
      <c r="I105" s="480" t="s">
        <v>78</v>
      </c>
      <c r="J105" s="480" t="s">
        <v>35</v>
      </c>
    </row>
    <row r="106" spans="1:10" x14ac:dyDescent="0.25">
      <c r="A106" s="481" t="s">
        <v>256</v>
      </c>
      <c r="B106" s="481" t="s">
        <v>257</v>
      </c>
      <c r="C106" s="481" t="s">
        <v>258</v>
      </c>
      <c r="D106" s="482"/>
      <c r="E106" s="482"/>
      <c r="F106" s="482"/>
      <c r="G106" s="484" t="s">
        <v>259</v>
      </c>
      <c r="H106" s="481" t="s">
        <v>226</v>
      </c>
      <c r="I106" s="481"/>
      <c r="J106" s="481" t="s">
        <v>260</v>
      </c>
    </row>
    <row r="107" spans="1:10" x14ac:dyDescent="0.25">
      <c r="A107" s="481" t="s">
        <v>256</v>
      </c>
      <c r="B107" s="481" t="s">
        <v>261</v>
      </c>
      <c r="C107" s="481" t="s">
        <v>262</v>
      </c>
      <c r="D107" s="482">
        <f>D108/0.8</f>
        <v>26700</v>
      </c>
      <c r="E107" s="482">
        <f>E108/0.8</f>
        <v>26700</v>
      </c>
      <c r="F107" s="482">
        <f>F108/0.8</f>
        <v>26700</v>
      </c>
      <c r="G107" s="483">
        <f t="shared" ref="G107:G117" si="12">INDEX($D107:$F107,1,MATCH($C$3,$D$105:$F$105,0))</f>
        <v>26700</v>
      </c>
      <c r="H107" s="481" t="s">
        <v>263</v>
      </c>
      <c r="I107" s="481"/>
      <c r="J107" s="481"/>
    </row>
    <row r="108" spans="1:10" x14ac:dyDescent="0.25">
      <c r="A108" s="481" t="s">
        <v>256</v>
      </c>
      <c r="B108" s="481" t="s">
        <v>264</v>
      </c>
      <c r="C108" s="481" t="s">
        <v>262</v>
      </c>
      <c r="D108" s="482">
        <v>21360</v>
      </c>
      <c r="E108" s="482">
        <v>21360</v>
      </c>
      <c r="F108" s="482">
        <v>21360</v>
      </c>
      <c r="G108" s="483">
        <f t="shared" si="12"/>
        <v>21360</v>
      </c>
      <c r="H108" s="481" t="s">
        <v>265</v>
      </c>
      <c r="I108" s="481"/>
      <c r="J108" s="481"/>
    </row>
    <row r="109" spans="1:10" x14ac:dyDescent="0.25">
      <c r="A109" s="481" t="s">
        <v>256</v>
      </c>
      <c r="B109" s="481" t="s">
        <v>239</v>
      </c>
      <c r="C109" s="481" t="s">
        <v>85</v>
      </c>
      <c r="D109" s="485">
        <f>D8</f>
        <v>46997</v>
      </c>
      <c r="E109" s="485">
        <f t="shared" ref="E109:F109" si="13">E8</f>
        <v>46813</v>
      </c>
      <c r="F109" s="485">
        <f t="shared" si="13"/>
        <v>46692</v>
      </c>
      <c r="G109" s="486">
        <f t="shared" si="12"/>
        <v>46813</v>
      </c>
      <c r="H109" s="481" t="s">
        <v>226</v>
      </c>
      <c r="I109" s="481"/>
      <c r="J109" s="481"/>
    </row>
    <row r="110" spans="1:10" x14ac:dyDescent="0.25">
      <c r="A110" s="481" t="s">
        <v>256</v>
      </c>
      <c r="B110" s="481" t="s">
        <v>66</v>
      </c>
      <c r="C110" s="481" t="s">
        <v>90</v>
      </c>
      <c r="D110" s="482">
        <v>24</v>
      </c>
      <c r="E110" s="482">
        <v>24</v>
      </c>
      <c r="F110" s="482">
        <v>24</v>
      </c>
      <c r="G110" s="483">
        <f t="shared" si="12"/>
        <v>24</v>
      </c>
      <c r="H110" s="481" t="s">
        <v>226</v>
      </c>
      <c r="I110" s="481"/>
      <c r="J110" s="481"/>
    </row>
    <row r="111" spans="1:10" x14ac:dyDescent="0.25">
      <c r="A111" s="481" t="s">
        <v>256</v>
      </c>
      <c r="B111" s="481" t="s">
        <v>266</v>
      </c>
      <c r="C111" s="481" t="s">
        <v>127</v>
      </c>
      <c r="D111" s="487">
        <v>250</v>
      </c>
      <c r="E111" s="487">
        <v>225</v>
      </c>
      <c r="F111" s="487">
        <v>200</v>
      </c>
      <c r="G111" s="488">
        <f t="shared" si="12"/>
        <v>225</v>
      </c>
      <c r="H111" s="481" t="s">
        <v>226</v>
      </c>
      <c r="I111" s="481"/>
      <c r="J111" s="481" t="s">
        <v>267</v>
      </c>
    </row>
    <row r="112" spans="1:10" x14ac:dyDescent="0.25">
      <c r="A112" s="481" t="s">
        <v>256</v>
      </c>
      <c r="B112" s="481" t="s">
        <v>56</v>
      </c>
      <c r="C112" s="481" t="s">
        <v>85</v>
      </c>
      <c r="D112" s="485">
        <f>D109</f>
        <v>46997</v>
      </c>
      <c r="E112" s="485">
        <f>E109</f>
        <v>46813</v>
      </c>
      <c r="F112" s="485">
        <f>F109</f>
        <v>46692</v>
      </c>
      <c r="G112" s="486">
        <f t="shared" si="12"/>
        <v>46813</v>
      </c>
      <c r="H112" s="481" t="s">
        <v>226</v>
      </c>
      <c r="I112" s="481"/>
      <c r="J112" s="481"/>
    </row>
    <row r="113" spans="1:10" x14ac:dyDescent="0.25">
      <c r="A113" s="481" t="s">
        <v>256</v>
      </c>
      <c r="B113" s="481" t="s">
        <v>268</v>
      </c>
      <c r="C113" s="481" t="s">
        <v>96</v>
      </c>
      <c r="D113" s="487">
        <v>300</v>
      </c>
      <c r="E113" s="487">
        <v>325</v>
      </c>
      <c r="F113" s="487">
        <v>350</v>
      </c>
      <c r="G113" s="488">
        <f t="shared" si="12"/>
        <v>325</v>
      </c>
      <c r="H113" s="481" t="s">
        <v>226</v>
      </c>
      <c r="I113" s="481"/>
      <c r="J113" s="481"/>
    </row>
    <row r="114" spans="1:10" x14ac:dyDescent="0.25">
      <c r="A114" s="481" t="s">
        <v>256</v>
      </c>
      <c r="B114" s="481" t="s">
        <v>105</v>
      </c>
      <c r="C114" s="481" t="s">
        <v>106</v>
      </c>
      <c r="D114" s="489">
        <v>0.8</v>
      </c>
      <c r="E114" s="489">
        <v>0.85</v>
      </c>
      <c r="F114" s="489">
        <v>0.9</v>
      </c>
      <c r="G114" s="490">
        <f t="shared" si="12"/>
        <v>0.85</v>
      </c>
      <c r="H114" s="481" t="s">
        <v>226</v>
      </c>
      <c r="I114" s="481"/>
      <c r="J114" s="481"/>
    </row>
    <row r="115" spans="1:10" x14ac:dyDescent="0.25">
      <c r="A115" s="481" t="s">
        <v>256</v>
      </c>
      <c r="B115" s="481" t="s">
        <v>196</v>
      </c>
      <c r="C115" s="481" t="s">
        <v>90</v>
      </c>
      <c r="D115" s="482">
        <v>12</v>
      </c>
      <c r="E115" s="482">
        <v>6</v>
      </c>
      <c r="F115" s="482">
        <v>3</v>
      </c>
      <c r="G115" s="483">
        <f t="shared" si="12"/>
        <v>6</v>
      </c>
      <c r="H115" s="481" t="s">
        <v>226</v>
      </c>
      <c r="I115" s="481"/>
      <c r="J115" s="481"/>
    </row>
    <row r="116" spans="1:10" x14ac:dyDescent="0.25">
      <c r="A116" s="481" t="s">
        <v>256</v>
      </c>
      <c r="B116" s="481" t="s">
        <v>181</v>
      </c>
      <c r="C116" s="481" t="s">
        <v>182</v>
      </c>
      <c r="D116" s="489">
        <v>0.01</v>
      </c>
      <c r="E116" s="489">
        <v>1.4999999999999999E-2</v>
      </c>
      <c r="F116" s="489">
        <v>0.02</v>
      </c>
      <c r="G116" s="490">
        <f t="shared" si="12"/>
        <v>1.4999999999999999E-2</v>
      </c>
      <c r="H116" s="481" t="s">
        <v>226</v>
      </c>
      <c r="I116" s="481"/>
      <c r="J116" s="481"/>
    </row>
    <row r="117" spans="1:10" x14ac:dyDescent="0.25">
      <c r="A117" s="481" t="s">
        <v>256</v>
      </c>
      <c r="B117" s="481" t="s">
        <v>185</v>
      </c>
      <c r="C117" s="481" t="s">
        <v>182</v>
      </c>
      <c r="D117" s="489">
        <v>2E-3</v>
      </c>
      <c r="E117" s="489">
        <v>2.5000000000000001E-3</v>
      </c>
      <c r="F117" s="489">
        <v>3.0000000000000001E-3</v>
      </c>
      <c r="G117" s="490">
        <f t="shared" si="12"/>
        <v>2.5000000000000001E-3</v>
      </c>
      <c r="H117" s="481" t="s">
        <v>226</v>
      </c>
      <c r="I117" s="481"/>
      <c r="J117" s="481"/>
    </row>
    <row r="118" spans="1:10" x14ac:dyDescent="0.25">
      <c r="A118" s="481" t="s">
        <v>256</v>
      </c>
      <c r="B118" s="481" t="s">
        <v>269</v>
      </c>
      <c r="C118" s="481" t="s">
        <v>48</v>
      </c>
      <c r="D118" s="487">
        <f>D107*D111/1000</f>
        <v>6675</v>
      </c>
      <c r="E118" s="487">
        <f>E108*E111/1000</f>
        <v>4806</v>
      </c>
      <c r="F118" s="487">
        <f>F107*F111/1000</f>
        <v>5340</v>
      </c>
      <c r="G118" s="488">
        <f>IF(G106="Да",G107*G111/1000,0)</f>
        <v>0</v>
      </c>
      <c r="H118" s="481" t="s">
        <v>226</v>
      </c>
      <c r="I118" s="481"/>
      <c r="J118" s="481"/>
    </row>
    <row r="119" spans="1:10" x14ac:dyDescent="0.25">
      <c r="A119" s="481" t="s">
        <v>270</v>
      </c>
      <c r="B119" s="481" t="s">
        <v>257</v>
      </c>
      <c r="C119" s="481" t="s">
        <v>258</v>
      </c>
      <c r="D119" s="482"/>
      <c r="E119" s="482"/>
      <c r="F119" s="482"/>
      <c r="G119" s="484" t="s">
        <v>259</v>
      </c>
      <c r="H119" s="481" t="s">
        <v>226</v>
      </c>
      <c r="I119" s="481"/>
      <c r="J119" s="481" t="s">
        <v>260</v>
      </c>
    </row>
    <row r="120" spans="1:10" x14ac:dyDescent="0.25">
      <c r="A120" s="481" t="s">
        <v>270</v>
      </c>
      <c r="B120" s="481" t="s">
        <v>261</v>
      </c>
      <c r="C120" s="481" t="s">
        <v>262</v>
      </c>
      <c r="D120" s="482">
        <v>10000</v>
      </c>
      <c r="E120" s="482">
        <v>10000</v>
      </c>
      <c r="F120" s="482">
        <v>10000</v>
      </c>
      <c r="G120" s="483">
        <f t="shared" ref="G120:G130" si="14">INDEX($D120:$F120,1,MATCH($C$3,$D$105:$F$105,0))</f>
        <v>10000</v>
      </c>
      <c r="H120" s="481" t="s">
        <v>271</v>
      </c>
      <c r="I120" s="481"/>
      <c r="J120" s="481"/>
    </row>
    <row r="121" spans="1:10" x14ac:dyDescent="0.25">
      <c r="A121" s="481" t="s">
        <v>270</v>
      </c>
      <c r="B121" s="481" t="s">
        <v>264</v>
      </c>
      <c r="C121" s="481" t="s">
        <v>262</v>
      </c>
      <c r="D121" s="482">
        <v>6000</v>
      </c>
      <c r="E121" s="482">
        <v>6000</v>
      </c>
      <c r="F121" s="482">
        <v>6000</v>
      </c>
      <c r="G121" s="483">
        <f t="shared" si="14"/>
        <v>6000</v>
      </c>
      <c r="H121" s="481" t="s">
        <v>272</v>
      </c>
      <c r="I121" s="481"/>
      <c r="J121" s="481"/>
    </row>
    <row r="122" spans="1:10" x14ac:dyDescent="0.25">
      <c r="A122" s="481" t="s">
        <v>270</v>
      </c>
      <c r="B122" s="481" t="s">
        <v>239</v>
      </c>
      <c r="C122" s="481" t="s">
        <v>85</v>
      </c>
      <c r="D122" s="485">
        <v>46935</v>
      </c>
      <c r="E122" s="485">
        <v>46935</v>
      </c>
      <c r="F122" s="485">
        <v>46935</v>
      </c>
      <c r="G122" s="486">
        <f t="shared" si="14"/>
        <v>46935</v>
      </c>
      <c r="H122" s="481" t="s">
        <v>226</v>
      </c>
      <c r="I122" s="481"/>
      <c r="J122" s="481"/>
    </row>
    <row r="123" spans="1:10" x14ac:dyDescent="0.25">
      <c r="A123" s="481" t="s">
        <v>270</v>
      </c>
      <c r="B123" s="481" t="s">
        <v>66</v>
      </c>
      <c r="C123" s="481" t="s">
        <v>90</v>
      </c>
      <c r="D123" s="482">
        <v>24</v>
      </c>
      <c r="E123" s="482">
        <v>24</v>
      </c>
      <c r="F123" s="482">
        <v>24</v>
      </c>
      <c r="G123" s="483">
        <f t="shared" si="14"/>
        <v>24</v>
      </c>
      <c r="H123" s="481" t="s">
        <v>226</v>
      </c>
      <c r="I123" s="481"/>
      <c r="J123" s="481"/>
    </row>
    <row r="124" spans="1:10" x14ac:dyDescent="0.25">
      <c r="A124" s="481" t="s">
        <v>270</v>
      </c>
      <c r="B124" s="481" t="s">
        <v>266</v>
      </c>
      <c r="C124" s="481" t="s">
        <v>127</v>
      </c>
      <c r="D124" s="487">
        <v>200</v>
      </c>
      <c r="E124" s="487">
        <v>200</v>
      </c>
      <c r="F124" s="487">
        <v>200</v>
      </c>
      <c r="G124" s="488">
        <f t="shared" si="14"/>
        <v>200</v>
      </c>
      <c r="H124" s="481" t="s">
        <v>226</v>
      </c>
      <c r="I124" s="481"/>
      <c r="J124" s="481" t="s">
        <v>267</v>
      </c>
    </row>
    <row r="125" spans="1:10" x14ac:dyDescent="0.25">
      <c r="A125" s="481" t="s">
        <v>270</v>
      </c>
      <c r="B125" s="481" t="s">
        <v>56</v>
      </c>
      <c r="C125" s="481" t="s">
        <v>85</v>
      </c>
      <c r="D125" s="485">
        <v>46935</v>
      </c>
      <c r="E125" s="485">
        <v>46935</v>
      </c>
      <c r="F125" s="485">
        <v>46935</v>
      </c>
      <c r="G125" s="486">
        <f t="shared" si="14"/>
        <v>46935</v>
      </c>
      <c r="H125" s="481" t="s">
        <v>226</v>
      </c>
      <c r="I125" s="481"/>
      <c r="J125" s="481"/>
    </row>
    <row r="126" spans="1:10" x14ac:dyDescent="0.25">
      <c r="A126" s="481" t="s">
        <v>270</v>
      </c>
      <c r="B126" s="481" t="s">
        <v>268</v>
      </c>
      <c r="C126" s="481" t="s">
        <v>96</v>
      </c>
      <c r="D126" s="487">
        <v>450</v>
      </c>
      <c r="E126" s="487">
        <v>500</v>
      </c>
      <c r="F126" s="487">
        <v>550</v>
      </c>
      <c r="G126" s="488">
        <f t="shared" si="14"/>
        <v>500</v>
      </c>
      <c r="H126" s="481" t="s">
        <v>226</v>
      </c>
      <c r="I126" s="481"/>
      <c r="J126" s="481"/>
    </row>
    <row r="127" spans="1:10" x14ac:dyDescent="0.25">
      <c r="A127" s="481" t="s">
        <v>270</v>
      </c>
      <c r="B127" s="481" t="s">
        <v>105</v>
      </c>
      <c r="C127" s="481" t="s">
        <v>106</v>
      </c>
      <c r="D127" s="489">
        <v>0.8</v>
      </c>
      <c r="E127" s="489">
        <v>0.85</v>
      </c>
      <c r="F127" s="489">
        <v>0.9</v>
      </c>
      <c r="G127" s="490">
        <f t="shared" si="14"/>
        <v>0.85</v>
      </c>
      <c r="H127" s="481" t="s">
        <v>226</v>
      </c>
      <c r="I127" s="481"/>
      <c r="J127" s="481"/>
    </row>
    <row r="128" spans="1:10" x14ac:dyDescent="0.25">
      <c r="A128" s="481" t="s">
        <v>270</v>
      </c>
      <c r="B128" s="481" t="s">
        <v>196</v>
      </c>
      <c r="C128" s="481" t="s">
        <v>90</v>
      </c>
      <c r="D128" s="482">
        <v>12</v>
      </c>
      <c r="E128" s="482">
        <v>6</v>
      </c>
      <c r="F128" s="482">
        <v>3</v>
      </c>
      <c r="G128" s="483">
        <f t="shared" si="14"/>
        <v>6</v>
      </c>
      <c r="H128" s="481" t="s">
        <v>226</v>
      </c>
      <c r="I128" s="481"/>
      <c r="J128" s="481"/>
    </row>
    <row r="129" spans="1:10" x14ac:dyDescent="0.25">
      <c r="A129" s="481" t="s">
        <v>270</v>
      </c>
      <c r="B129" s="481" t="s">
        <v>181</v>
      </c>
      <c r="C129" s="481" t="s">
        <v>182</v>
      </c>
      <c r="D129" s="489">
        <v>0.01</v>
      </c>
      <c r="E129" s="489">
        <v>1.4999999999999999E-2</v>
      </c>
      <c r="F129" s="489">
        <v>0.02</v>
      </c>
      <c r="G129" s="490">
        <f t="shared" si="14"/>
        <v>1.4999999999999999E-2</v>
      </c>
      <c r="H129" s="481" t="s">
        <v>226</v>
      </c>
      <c r="I129" s="481"/>
      <c r="J129" s="481"/>
    </row>
    <row r="130" spans="1:10" x14ac:dyDescent="0.25">
      <c r="A130" s="481" t="s">
        <v>270</v>
      </c>
      <c r="B130" s="481" t="s">
        <v>185</v>
      </c>
      <c r="C130" s="481" t="s">
        <v>182</v>
      </c>
      <c r="D130" s="489">
        <v>2E-3</v>
      </c>
      <c r="E130" s="489">
        <v>2.5000000000000001E-3</v>
      </c>
      <c r="F130" s="489">
        <v>3.0000000000000001E-3</v>
      </c>
      <c r="G130" s="490">
        <f t="shared" si="14"/>
        <v>2.5000000000000001E-3</v>
      </c>
      <c r="H130" s="481" t="s">
        <v>226</v>
      </c>
      <c r="I130" s="481"/>
      <c r="J130" s="481"/>
    </row>
    <row r="131" spans="1:10" x14ac:dyDescent="0.25">
      <c r="A131" s="481" t="s">
        <v>270</v>
      </c>
      <c r="B131" s="481" t="s">
        <v>269</v>
      </c>
      <c r="C131" s="481" t="s">
        <v>48</v>
      </c>
      <c r="D131" s="487">
        <f>D120*D124/1000</f>
        <v>2000</v>
      </c>
      <c r="E131" s="487">
        <f>E120*E124/1000</f>
        <v>2000</v>
      </c>
      <c r="F131" s="487">
        <f>F120*F124/1000</f>
        <v>2000</v>
      </c>
      <c r="G131" s="488">
        <f>IF(G119="Да",G120*G124/1000,0)</f>
        <v>0</v>
      </c>
      <c r="H131" s="481" t="s">
        <v>226</v>
      </c>
      <c r="I131" s="481"/>
      <c r="J131" s="481"/>
    </row>
    <row r="132" spans="1:10" x14ac:dyDescent="0.25">
      <c r="A132" s="481" t="s">
        <v>273</v>
      </c>
      <c r="B132" s="481" t="s">
        <v>257</v>
      </c>
      <c r="C132" s="481" t="s">
        <v>258</v>
      </c>
      <c r="D132" s="482"/>
      <c r="E132" s="482"/>
      <c r="F132" s="482"/>
      <c r="G132" s="484" t="s">
        <v>259</v>
      </c>
      <c r="H132" s="481" t="s">
        <v>226</v>
      </c>
      <c r="I132" s="481"/>
      <c r="J132" s="481" t="s">
        <v>260</v>
      </c>
    </row>
    <row r="133" spans="1:10" x14ac:dyDescent="0.25">
      <c r="A133" s="481" t="s">
        <v>273</v>
      </c>
      <c r="B133" s="481" t="s">
        <v>274</v>
      </c>
      <c r="C133" s="481" t="s">
        <v>275</v>
      </c>
      <c r="D133" s="482">
        <v>550</v>
      </c>
      <c r="E133" s="482">
        <v>550</v>
      </c>
      <c r="F133" s="482">
        <v>550</v>
      </c>
      <c r="G133" s="483">
        <f t="shared" ref="G133:G142" si="15">INDEX($D133:$F133,1,MATCH($C$3,$D$105:$F$105,0))</f>
        <v>550</v>
      </c>
      <c r="H133" s="481" t="s">
        <v>276</v>
      </c>
      <c r="I133" s="481"/>
      <c r="J133" s="481"/>
    </row>
    <row r="134" spans="1:10" x14ac:dyDescent="0.25">
      <c r="A134" s="481" t="s">
        <v>273</v>
      </c>
      <c r="B134" s="481" t="s">
        <v>236</v>
      </c>
      <c r="C134" s="481" t="s">
        <v>237</v>
      </c>
      <c r="D134" s="487">
        <v>1.5</v>
      </c>
      <c r="E134" s="487">
        <v>1</v>
      </c>
      <c r="F134" s="487">
        <v>0.8</v>
      </c>
      <c r="G134" s="488">
        <f t="shared" si="15"/>
        <v>1</v>
      </c>
      <c r="H134" s="481" t="s">
        <v>226</v>
      </c>
      <c r="I134" s="481"/>
      <c r="J134" s="481" t="s">
        <v>267</v>
      </c>
    </row>
    <row r="135" spans="1:10" x14ac:dyDescent="0.25">
      <c r="A135" s="481" t="s">
        <v>273</v>
      </c>
      <c r="B135" s="481" t="s">
        <v>239</v>
      </c>
      <c r="C135" s="481" t="s">
        <v>85</v>
      </c>
      <c r="D135" s="485">
        <v>46935</v>
      </c>
      <c r="E135" s="485">
        <v>46935</v>
      </c>
      <c r="F135" s="485">
        <v>46935</v>
      </c>
      <c r="G135" s="486">
        <f t="shared" si="15"/>
        <v>46935</v>
      </c>
      <c r="H135" s="481" t="s">
        <v>226</v>
      </c>
      <c r="I135" s="481"/>
      <c r="J135" s="481"/>
    </row>
    <row r="136" spans="1:10" x14ac:dyDescent="0.25">
      <c r="A136" s="481" t="s">
        <v>273</v>
      </c>
      <c r="B136" s="481" t="s">
        <v>66</v>
      </c>
      <c r="C136" s="481" t="s">
        <v>90</v>
      </c>
      <c r="D136" s="482">
        <v>18</v>
      </c>
      <c r="E136" s="482">
        <v>18</v>
      </c>
      <c r="F136" s="482">
        <v>18</v>
      </c>
      <c r="G136" s="483">
        <f t="shared" si="15"/>
        <v>18</v>
      </c>
      <c r="H136" s="481" t="s">
        <v>226</v>
      </c>
      <c r="I136" s="481"/>
      <c r="J136" s="481"/>
    </row>
    <row r="137" spans="1:10" x14ac:dyDescent="0.25">
      <c r="A137" s="481" t="s">
        <v>273</v>
      </c>
      <c r="B137" s="481" t="s">
        <v>56</v>
      </c>
      <c r="C137" s="481" t="s">
        <v>85</v>
      </c>
      <c r="D137" s="485">
        <v>46935</v>
      </c>
      <c r="E137" s="485">
        <v>46935</v>
      </c>
      <c r="F137" s="485">
        <v>46935</v>
      </c>
      <c r="G137" s="486">
        <f t="shared" si="15"/>
        <v>46935</v>
      </c>
      <c r="H137" s="481" t="s">
        <v>226</v>
      </c>
      <c r="I137" s="481"/>
      <c r="J137" s="481"/>
    </row>
    <row r="138" spans="1:10" x14ac:dyDescent="0.25">
      <c r="A138" s="481" t="s">
        <v>273</v>
      </c>
      <c r="B138" s="481" t="s">
        <v>277</v>
      </c>
      <c r="C138" s="481" t="s">
        <v>237</v>
      </c>
      <c r="D138" s="487">
        <v>1.8</v>
      </c>
      <c r="E138" s="487">
        <v>2</v>
      </c>
      <c r="F138" s="487">
        <v>2.5</v>
      </c>
      <c r="G138" s="488">
        <f t="shared" si="15"/>
        <v>2</v>
      </c>
      <c r="H138" s="481" t="s">
        <v>226</v>
      </c>
      <c r="I138" s="481"/>
      <c r="J138" s="481"/>
    </row>
    <row r="139" spans="1:10" x14ac:dyDescent="0.25">
      <c r="A139" s="481" t="s">
        <v>273</v>
      </c>
      <c r="B139" s="481" t="s">
        <v>105</v>
      </c>
      <c r="C139" s="481" t="s">
        <v>106</v>
      </c>
      <c r="D139" s="489">
        <v>0.8</v>
      </c>
      <c r="E139" s="489">
        <v>0.85</v>
      </c>
      <c r="F139" s="489">
        <v>0.9</v>
      </c>
      <c r="G139" s="490">
        <f t="shared" si="15"/>
        <v>0.85</v>
      </c>
      <c r="H139" s="481" t="s">
        <v>226</v>
      </c>
      <c r="I139" s="481"/>
      <c r="J139" s="481"/>
    </row>
    <row r="140" spans="1:10" x14ac:dyDescent="0.25">
      <c r="A140" s="481" t="s">
        <v>273</v>
      </c>
      <c r="B140" s="481" t="s">
        <v>196</v>
      </c>
      <c r="C140" s="481" t="s">
        <v>90</v>
      </c>
      <c r="D140" s="482">
        <v>12</v>
      </c>
      <c r="E140" s="482">
        <v>6</v>
      </c>
      <c r="F140" s="482">
        <v>3</v>
      </c>
      <c r="G140" s="483">
        <f t="shared" si="15"/>
        <v>6</v>
      </c>
      <c r="H140" s="481" t="s">
        <v>226</v>
      </c>
      <c r="I140" s="481"/>
      <c r="J140" s="481"/>
    </row>
    <row r="141" spans="1:10" x14ac:dyDescent="0.25">
      <c r="A141" s="481" t="s">
        <v>273</v>
      </c>
      <c r="B141" s="481" t="s">
        <v>181</v>
      </c>
      <c r="C141" s="481" t="s">
        <v>182</v>
      </c>
      <c r="D141" s="489">
        <v>5.0000000000000001E-3</v>
      </c>
      <c r="E141" s="489">
        <v>7.4999999999999997E-3</v>
      </c>
      <c r="F141" s="489">
        <v>0.01</v>
      </c>
      <c r="G141" s="490">
        <f t="shared" si="15"/>
        <v>7.4999999999999997E-3</v>
      </c>
      <c r="H141" s="481" t="s">
        <v>226</v>
      </c>
      <c r="I141" s="481"/>
      <c r="J141" s="481"/>
    </row>
    <row r="142" spans="1:10" x14ac:dyDescent="0.25">
      <c r="A142" s="481" t="s">
        <v>273</v>
      </c>
      <c r="B142" s="481" t="s">
        <v>185</v>
      </c>
      <c r="C142" s="481" t="s">
        <v>182</v>
      </c>
      <c r="D142" s="489">
        <v>1E-3</v>
      </c>
      <c r="E142" s="489">
        <v>2E-3</v>
      </c>
      <c r="F142" s="489">
        <v>2.5000000000000001E-3</v>
      </c>
      <c r="G142" s="490">
        <f t="shared" si="15"/>
        <v>2E-3</v>
      </c>
      <c r="H142" s="481" t="s">
        <v>226</v>
      </c>
      <c r="I142" s="481"/>
      <c r="J142" s="481"/>
    </row>
    <row r="143" spans="1:10" x14ac:dyDescent="0.25">
      <c r="A143" s="481" t="s">
        <v>273</v>
      </c>
      <c r="B143" s="481" t="s">
        <v>269</v>
      </c>
      <c r="C143" s="481" t="s">
        <v>48</v>
      </c>
      <c r="D143" s="487">
        <f>D133*D134</f>
        <v>825</v>
      </c>
      <c r="E143" s="487">
        <f>E133*E134</f>
        <v>550</v>
      </c>
      <c r="F143" s="487">
        <f>F133*F134</f>
        <v>440</v>
      </c>
      <c r="G143" s="488">
        <f>IF(G132="Да",G133*G134,0)</f>
        <v>0</v>
      </c>
      <c r="H143" s="481" t="s">
        <v>226</v>
      </c>
      <c r="I143" s="481"/>
      <c r="J143" s="481"/>
    </row>
    <row r="144" spans="1:10" x14ac:dyDescent="0.25">
      <c r="A144" s="481" t="s">
        <v>273</v>
      </c>
      <c r="B144" s="481" t="s">
        <v>261</v>
      </c>
      <c r="C144" s="481" t="s">
        <v>262</v>
      </c>
      <c r="D144" s="482">
        <f>25*D133</f>
        <v>13750</v>
      </c>
      <c r="E144" s="482">
        <f>25*E133</f>
        <v>13750</v>
      </c>
      <c r="F144" s="482">
        <f>25*F133</f>
        <v>13750</v>
      </c>
      <c r="G144" s="483">
        <f>INDEX($D144:$F144,1,MATCH($C$3,$D$105:$F$105,0))</f>
        <v>13750</v>
      </c>
      <c r="H144" s="481" t="s">
        <v>278</v>
      </c>
      <c r="I144" s="481"/>
      <c r="J144" s="481" t="s">
        <v>279</v>
      </c>
    </row>
    <row r="145" spans="1:10" ht="24.75" x14ac:dyDescent="0.25">
      <c r="A145" s="491" t="s">
        <v>280</v>
      </c>
      <c r="B145" s="491" t="s">
        <v>281</v>
      </c>
      <c r="C145" s="491" t="s">
        <v>48</v>
      </c>
      <c r="D145" s="492"/>
      <c r="E145" s="492"/>
      <c r="F145" s="492"/>
      <c r="G145" s="492">
        <f>SUM(G118,G131,G143)</f>
        <v>0</v>
      </c>
      <c r="H145" s="491" t="s">
        <v>226</v>
      </c>
      <c r="I145" s="491"/>
      <c r="J145" s="491"/>
    </row>
    <row r="146" spans="1:10" ht="20.100000000000001" customHeight="1" x14ac:dyDescent="0.25">
      <c r="A146" s="673" t="s">
        <v>282</v>
      </c>
      <c r="B146" s="673"/>
      <c r="C146" s="673"/>
      <c r="D146" s="673"/>
      <c r="E146" s="673"/>
      <c r="F146" s="673"/>
      <c r="G146" s="673"/>
      <c r="H146" s="673"/>
      <c r="I146" s="673"/>
      <c r="J146" s="673"/>
    </row>
    <row r="147" spans="1:10" ht="32.1" customHeight="1" x14ac:dyDescent="0.25">
      <c r="A147" s="504" t="s">
        <v>71</v>
      </c>
      <c r="B147" s="504" t="s">
        <v>72</v>
      </c>
      <c r="C147" s="504" t="s">
        <v>73</v>
      </c>
      <c r="D147" s="504" t="s">
        <v>74</v>
      </c>
      <c r="E147" s="504" t="s">
        <v>70</v>
      </c>
      <c r="F147" s="504" t="s">
        <v>75</v>
      </c>
      <c r="G147" s="504" t="s">
        <v>76</v>
      </c>
      <c r="H147" s="504" t="s">
        <v>221</v>
      </c>
      <c r="I147" s="504" t="s">
        <v>283</v>
      </c>
      <c r="J147" s="504" t="s">
        <v>35</v>
      </c>
    </row>
    <row r="148" spans="1:10" ht="24" x14ac:dyDescent="0.25">
      <c r="A148" s="505" t="s">
        <v>231</v>
      </c>
      <c r="B148" s="505" t="s">
        <v>284</v>
      </c>
      <c r="C148" s="505" t="s">
        <v>262</v>
      </c>
      <c r="D148" s="506">
        <f>D84*$I$148</f>
        <v>3000</v>
      </c>
      <c r="E148" s="506">
        <f t="shared" ref="E148:F148" si="16">E84*$I$148</f>
        <v>3000</v>
      </c>
      <c r="F148" s="506">
        <f t="shared" si="16"/>
        <v>3000</v>
      </c>
      <c r="G148" s="507">
        <f>INDEX($D148:$F148,1,MATCH($C$3,$D$147:$F$147,0))</f>
        <v>3000</v>
      </c>
      <c r="H148" s="505" t="s">
        <v>285</v>
      </c>
      <c r="I148" s="505">
        <v>12</v>
      </c>
      <c r="J148" s="505" t="s">
        <v>286</v>
      </c>
    </row>
    <row r="149" spans="1:10" ht="24" x14ac:dyDescent="0.25">
      <c r="A149" s="505" t="s">
        <v>242</v>
      </c>
      <c r="B149" s="505" t="s">
        <v>284</v>
      </c>
      <c r="C149" s="505" t="s">
        <v>262</v>
      </c>
      <c r="D149" s="506">
        <f>D89*$I$149</f>
        <v>0</v>
      </c>
      <c r="E149" s="506">
        <f t="shared" ref="E149:F149" si="17">E89*$I$149</f>
        <v>0</v>
      </c>
      <c r="F149" s="506">
        <f t="shared" si="17"/>
        <v>0</v>
      </c>
      <c r="G149" s="507">
        <f>INDEX($D149:$F149,1,MATCH($C$3,$D$147:$F$147,0))</f>
        <v>0</v>
      </c>
      <c r="H149" s="505" t="s">
        <v>287</v>
      </c>
      <c r="I149" s="505">
        <v>13</v>
      </c>
      <c r="J149" s="505" t="s">
        <v>286</v>
      </c>
    </row>
    <row r="150" spans="1:10" ht="24" x14ac:dyDescent="0.25">
      <c r="A150" s="505" t="s">
        <v>244</v>
      </c>
      <c r="B150" s="505" t="s">
        <v>284</v>
      </c>
      <c r="C150" s="505" t="s">
        <v>262</v>
      </c>
      <c r="D150" s="506">
        <f>D94*$I$150</f>
        <v>225</v>
      </c>
      <c r="E150" s="506">
        <f t="shared" ref="E150:F150" si="18">E94*$I$150</f>
        <v>225</v>
      </c>
      <c r="F150" s="506">
        <f t="shared" si="18"/>
        <v>225</v>
      </c>
      <c r="G150" s="507">
        <f>INDEX($D150:$F150,1,MATCH($C$3,$D$147:$F$147,0))</f>
        <v>225</v>
      </c>
      <c r="H150" s="505" t="s">
        <v>288</v>
      </c>
      <c r="I150" s="505">
        <v>15</v>
      </c>
      <c r="J150" s="505" t="s">
        <v>286</v>
      </c>
    </row>
    <row r="151" spans="1:10" x14ac:dyDescent="0.25">
      <c r="A151" s="508" t="s">
        <v>289</v>
      </c>
      <c r="B151" s="508" t="s">
        <v>290</v>
      </c>
      <c r="C151" s="508" t="s">
        <v>262</v>
      </c>
      <c r="D151" s="508"/>
      <c r="E151" s="508"/>
      <c r="F151" s="508"/>
      <c r="G151" s="509">
        <f>SUM(G148:G150)</f>
        <v>3225</v>
      </c>
      <c r="H151" s="508" t="s">
        <v>291</v>
      </c>
      <c r="I151" s="508"/>
      <c r="J151" s="508"/>
    </row>
  </sheetData>
  <mergeCells count="5">
    <mergeCell ref="A1:J1"/>
    <mergeCell ref="A53:J53"/>
    <mergeCell ref="A80:J80"/>
    <mergeCell ref="A104:J104"/>
    <mergeCell ref="A146:J146"/>
  </mergeCells>
  <dataValidations count="4">
    <dataValidation type="list" sqref="C3" xr:uid="{00000000-0002-0000-0100-000000000000}">
      <formula1>"Консервативный,Базовый,Оптимистичный"</formula1>
    </dataValidation>
    <dataValidation type="list" sqref="C54" xr:uid="{00000000-0002-0000-0100-000001000000}">
      <formula1>"Высокая,Базовая,Низкая"</formula1>
    </dataValidation>
    <dataValidation type="list" sqref="G82" xr:uid="{00000000-0002-0000-0100-000002000000}">
      <formula1>"Денежная компенсация,Строительство"</formula1>
    </dataValidation>
    <dataValidation type="list" sqref="G106 G132 G119" xr:uid="{00000000-0002-0000-0100-000003000000}">
      <formula1>"Да,Нет"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B1:BG128"/>
  <sheetViews>
    <sheetView showGridLines="0" tabSelected="1" topLeftCell="A7" workbookViewId="0">
      <selection activeCell="AC35" sqref="AC35"/>
    </sheetView>
  </sheetViews>
  <sheetFormatPr defaultColWidth="8.85546875" defaultRowHeight="15" x14ac:dyDescent="0.25"/>
  <cols>
    <col min="1" max="1" width="2.5703125" customWidth="1"/>
    <col min="2" max="2" width="43" customWidth="1"/>
    <col min="3" max="3" width="14.85546875" customWidth="1"/>
    <col min="4" max="5" width="14" customWidth="1"/>
    <col min="6" max="6" width="3" customWidth="1"/>
    <col min="7" max="7" width="26" customWidth="1"/>
    <col min="8" max="8" width="12" customWidth="1"/>
    <col min="9" max="9" width="14" customWidth="1"/>
    <col min="10" max="10" width="12" customWidth="1"/>
    <col min="11" max="13" width="14.85546875" customWidth="1"/>
    <col min="14" max="15" width="12" customWidth="1"/>
    <col min="16" max="16" width="6.85546875" customWidth="1"/>
    <col min="17" max="17" width="34" customWidth="1"/>
    <col min="18" max="19" width="3" customWidth="1"/>
    <col min="20" max="21" width="14" customWidth="1"/>
  </cols>
  <sheetData>
    <row r="1" spans="2:59" ht="18" customHeight="1" x14ac:dyDescent="0.35">
      <c r="B1" s="256" t="s">
        <v>292</v>
      </c>
      <c r="C1" s="257" t="s">
        <v>2138</v>
      </c>
      <c r="AZ1" t="s">
        <v>293</v>
      </c>
      <c r="BA1" t="s">
        <v>294</v>
      </c>
      <c r="BB1" t="s">
        <v>295</v>
      </c>
      <c r="BD1" t="s">
        <v>293</v>
      </c>
      <c r="BE1" t="s">
        <v>296</v>
      </c>
      <c r="BF1" t="s">
        <v>297</v>
      </c>
      <c r="BG1" t="s">
        <v>298</v>
      </c>
    </row>
    <row r="2" spans="2:59" ht="18" customHeight="1" x14ac:dyDescent="0.3">
      <c r="B2" s="518" t="s">
        <v>299</v>
      </c>
      <c r="C2" s="519"/>
      <c r="D2" s="519"/>
      <c r="E2" s="519"/>
      <c r="G2" s="570" t="s">
        <v>300</v>
      </c>
      <c r="H2" s="534"/>
      <c r="I2" s="534"/>
      <c r="J2" s="534"/>
      <c r="K2" s="534"/>
      <c r="L2" s="534"/>
      <c r="M2" s="534"/>
      <c r="N2" s="534"/>
      <c r="O2" s="535"/>
      <c r="AZ2" s="445">
        <f>'План продаж'!B22</f>
        <v>46266</v>
      </c>
      <c r="BA2" s="428">
        <f>IFERROR('План продаж'!G22,0)</f>
        <v>0</v>
      </c>
      <c r="BB2" s="428">
        <f>IFERROR('План продаж'!I22/1000,0)</f>
        <v>0</v>
      </c>
      <c r="BD2" s="445">
        <f>INDEX(КРЕДИТЫ!$S$3:$EO$3,1,ROW()-1)</f>
        <v>46266</v>
      </c>
      <c r="BE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2" s="567">
        <f>(SUM(cf_1!$S$183:INDEX(cf_1!$S$183:$EO$183,1,ROW()-1))+SUM(cf_2!$S$183:INDEX(cf_2!$S$183:$EO$183,1,ROW()-1)))/1000000</f>
        <v>0</v>
      </c>
      <c r="BG2" s="567">
        <f>(INDEX(КРЕДИТЫ!$S$52:$EO$52,1,ROW()-1)+INDEX(КРЕДИТЫ!$S$75:$EO$75,1,ROW()-1))/1000000</f>
        <v>0</v>
      </c>
    </row>
    <row r="3" spans="2:59" ht="42" customHeight="1" x14ac:dyDescent="0.25">
      <c r="B3" s="523" t="s">
        <v>32</v>
      </c>
      <c r="C3" s="522" t="s">
        <v>301</v>
      </c>
      <c r="D3" s="522" t="s">
        <v>302</v>
      </c>
      <c r="E3" s="522" t="s">
        <v>303</v>
      </c>
      <c r="G3" s="536" t="s">
        <v>32</v>
      </c>
      <c r="H3" s="520" t="s">
        <v>304</v>
      </c>
      <c r="I3" s="520" t="s">
        <v>305</v>
      </c>
      <c r="J3" s="520" t="s">
        <v>306</v>
      </c>
      <c r="K3" s="520" t="s">
        <v>307</v>
      </c>
      <c r="L3" s="520" t="s">
        <v>308</v>
      </c>
      <c r="M3" s="520" t="s">
        <v>309</v>
      </c>
      <c r="N3" s="520" t="s">
        <v>310</v>
      </c>
      <c r="O3" s="521" t="s">
        <v>311</v>
      </c>
      <c r="AZ3" s="445">
        <f>'План продаж'!B23</f>
        <v>46296</v>
      </c>
      <c r="BA3" s="428">
        <f>IFERROR('План продаж'!G23,0)</f>
        <v>0</v>
      </c>
      <c r="BB3" s="428">
        <f>IFERROR('План продаж'!I23/1000,0)</f>
        <v>0</v>
      </c>
      <c r="BD3" s="445">
        <f>INDEX(КРЕДИТЫ!$S$3:$EO$3,1,ROW()-1)</f>
        <v>46296</v>
      </c>
      <c r="BE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3" s="567">
        <f>(SUM(cf_1!$S$183:INDEX(cf_1!$S$183:$EO$183,1,ROW()-1))+SUM(cf_2!$S$183:INDEX(cf_2!$S$183:$EO$183,1,ROW()-1)))/1000000</f>
        <v>0</v>
      </c>
      <c r="BG3" s="567">
        <f>(INDEX(КРЕДИТЫ!$S$52:$EO$52,1,ROW()-1)+INDEX(КРЕДИТЫ!$S$75:$EO$75,1,ROW()-1))/1000000</f>
        <v>0</v>
      </c>
    </row>
    <row r="4" spans="2:59" ht="18" customHeight="1" x14ac:dyDescent="0.25">
      <c r="B4" s="524" t="s">
        <v>312</v>
      </c>
      <c r="C4" s="546">
        <f>SUM(C5:C12)</f>
        <v>21875.892332091156</v>
      </c>
      <c r="D4" s="546">
        <f>IFERROR(C4/$L$4*1000,0)</f>
        <v>673.66403880427299</v>
      </c>
      <c r="E4" s="546">
        <f>IFERROR(C4/$I$4*1000,0)</f>
        <v>521.22688425282718</v>
      </c>
      <c r="G4" s="329" t="s">
        <v>313</v>
      </c>
      <c r="H4" s="330">
        <f>H5+H16+H9+H10+H11</f>
        <v>46011</v>
      </c>
      <c r="I4" s="330">
        <f>I5+I16+I9+I10+I11</f>
        <v>41970</v>
      </c>
      <c r="J4" s="331"/>
      <c r="K4" s="330">
        <f>K5+K16+K9+K10+K11</f>
        <v>32473</v>
      </c>
      <c r="L4" s="330">
        <f>L5+L16+L9+L10+L11</f>
        <v>32473</v>
      </c>
      <c r="M4" s="330"/>
      <c r="N4" s="330"/>
      <c r="O4" s="332"/>
      <c r="AZ4" s="445">
        <f>'План продаж'!B24</f>
        <v>46327</v>
      </c>
      <c r="BA4" s="428">
        <f>IFERROR('План продаж'!G24,0)</f>
        <v>0</v>
      </c>
      <c r="BB4" s="428">
        <f>IFERROR('План продаж'!I24/1000,0)</f>
        <v>0</v>
      </c>
      <c r="BD4" s="445">
        <f>INDEX(КРЕДИТЫ!$S$3:$EO$3,1,ROW()-1)</f>
        <v>46327</v>
      </c>
      <c r="BE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4" s="567">
        <f>(SUM(cf_1!$S$183:INDEX(cf_1!$S$183:$EO$183,1,ROW()-1))+SUM(cf_2!$S$183:INDEX(cf_2!$S$183:$EO$183,1,ROW()-1)))/1000000</f>
        <v>0.84524999999999995</v>
      </c>
      <c r="BG4" s="567">
        <f>(INDEX(КРЕДИТЫ!$S$52:$EO$52,1,ROW()-1)+INDEX(КРЕДИТЫ!$S$75:$EO$75,1,ROW()-1))/1000000</f>
        <v>0</v>
      </c>
    </row>
    <row r="5" spans="2:59" ht="18" customHeight="1" x14ac:dyDescent="0.25">
      <c r="B5" s="285" t="s">
        <v>314</v>
      </c>
      <c r="C5" s="547">
        <f>CF!I13</f>
        <v>19471.202854027088</v>
      </c>
      <c r="D5" s="547">
        <f>IFERROR(C5/$L$7*1000,0)</f>
        <v>788.5951502177752</v>
      </c>
      <c r="E5" s="548">
        <f>IFERROR(C5/$H$7*1000,0)</f>
        <v>512.58892365679685</v>
      </c>
      <c r="G5" s="328" t="s">
        <v>315</v>
      </c>
      <c r="H5" s="283">
        <f>H6+H13</f>
        <v>46011</v>
      </c>
      <c r="I5" s="283">
        <f>I6+I13</f>
        <v>41970</v>
      </c>
      <c r="J5" s="283"/>
      <c r="K5" s="283">
        <f t="shared" ref="K5:M5" si="0">K6+K13</f>
        <v>32473</v>
      </c>
      <c r="L5" s="283">
        <f t="shared" si="0"/>
        <v>32473</v>
      </c>
      <c r="M5" s="283">
        <f t="shared" si="0"/>
        <v>0</v>
      </c>
      <c r="N5" s="283"/>
      <c r="O5" s="284"/>
      <c r="AZ5" s="445">
        <f>'План продаж'!B25</f>
        <v>46357</v>
      </c>
      <c r="BA5" s="428">
        <f>IFERROR('План продаж'!G25,0)</f>
        <v>0</v>
      </c>
      <c r="BB5" s="428">
        <f>IFERROR('План продаж'!I25/1000,0)</f>
        <v>0</v>
      </c>
      <c r="BD5" s="445">
        <f>INDEX(КРЕДИТЫ!$S$3:$EO$3,1,ROW()-1)</f>
        <v>46357</v>
      </c>
      <c r="BE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" s="567">
        <f>(SUM(cf_1!$S$183:INDEX(cf_1!$S$183:$EO$183,1,ROW()-1))+SUM(cf_2!$S$183:INDEX(cf_2!$S$183:$EO$183,1,ROW()-1)))/1000000</f>
        <v>701.69050000000004</v>
      </c>
      <c r="BG5" s="567">
        <f>(INDEX(КРЕДИТЫ!$S$52:$EO$52,1,ROW()-1)+INDEX(КРЕДИТЫ!$S$75:$EO$75,1,ROW()-1))/1000000</f>
        <v>0</v>
      </c>
    </row>
    <row r="6" spans="2:59" ht="18" customHeight="1" x14ac:dyDescent="0.25">
      <c r="B6" s="285" t="s">
        <v>316</v>
      </c>
      <c r="C6" s="547">
        <f>CF!I14</f>
        <v>1656.9844467464754</v>
      </c>
      <c r="D6" s="547">
        <f>IFERROR(C6/$L$8*1000,0)</f>
        <v>759.38792243193188</v>
      </c>
      <c r="E6" s="548">
        <f>IFERROR(C6/$H$8*1000,0)</f>
        <v>683.29255535937125</v>
      </c>
      <c r="G6" s="328" t="s">
        <v>317</v>
      </c>
      <c r="H6" s="283">
        <f>SUM(H7:H8)</f>
        <v>40411</v>
      </c>
      <c r="I6" s="283">
        <f>SUM(I7:I8)</f>
        <v>36370</v>
      </c>
      <c r="J6" s="288">
        <f>IFERROR(K6/I6,0)</f>
        <v>0.73887819631564478</v>
      </c>
      <c r="K6" s="283">
        <f>SUM(K7:K8)</f>
        <v>26873</v>
      </c>
      <c r="L6" s="283">
        <f>SUM(L7:L8)</f>
        <v>26873</v>
      </c>
      <c r="M6" s="283">
        <f>SUM(M7:M8)</f>
        <v>0</v>
      </c>
      <c r="N6" s="283"/>
      <c r="O6" s="284"/>
      <c r="AZ6" s="445">
        <f>'План продаж'!B26</f>
        <v>46388</v>
      </c>
      <c r="BA6" s="428">
        <f>IFERROR('План продаж'!G26,0)</f>
        <v>0</v>
      </c>
      <c r="BB6" s="428">
        <f>IFERROR('План продаж'!I26/1000,0)</f>
        <v>0</v>
      </c>
      <c r="BD6" s="445">
        <f>INDEX(КРЕДИТЫ!$S$3:$EO$3,1,ROW()-1)</f>
        <v>46388</v>
      </c>
      <c r="BE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" s="567">
        <f>(SUM(cf_1!$S$183:INDEX(cf_1!$S$183:$EO$183,1,ROW()-1))+SUM(cf_2!$S$183:INDEX(cf_2!$S$183:$EO$183,1,ROW()-1)))/1000000</f>
        <v>702.53575000000001</v>
      </c>
      <c r="BG6" s="567">
        <f>(INDEX(КРЕДИТЫ!$S$52:$EO$52,1,ROW()-1)+INDEX(КРЕДИТЫ!$S$75:$EO$75,1,ROW()-1))/1000000</f>
        <v>0</v>
      </c>
    </row>
    <row r="7" spans="2:59" ht="18" customHeight="1" x14ac:dyDescent="0.25">
      <c r="B7" s="285" t="s">
        <v>318</v>
      </c>
      <c r="C7" s="547">
        <f>CF!I7</f>
        <v>0</v>
      </c>
      <c r="D7" s="547">
        <f t="shared" ref="D7:D14" si="1">IFERROR(C7/$L$4*1000,0)</f>
        <v>0</v>
      </c>
      <c r="E7" s="548">
        <f t="shared" ref="E7:E12" si="2">IFERROR(C7/$I$4*1000,0)</f>
        <v>0</v>
      </c>
      <c r="G7" s="285" t="s">
        <v>314</v>
      </c>
      <c r="H7" s="286">
        <f>ТЭП!C7</f>
        <v>37986</v>
      </c>
      <c r="I7" s="286">
        <f>ТЭП!D7</f>
        <v>34188</v>
      </c>
      <c r="J7" s="289">
        <f t="shared" ref="J7:J12" si="3">IFERROR(K7/I7,0)</f>
        <v>0.7222124722124722</v>
      </c>
      <c r="K7" s="286">
        <f>ТЭП!F7</f>
        <v>24691</v>
      </c>
      <c r="L7" s="286">
        <f>ТЭП!G7</f>
        <v>24691</v>
      </c>
      <c r="M7" s="286">
        <f>ТЭП!H7</f>
        <v>0</v>
      </c>
      <c r="N7" s="286">
        <f>ТЭП!I7</f>
        <v>357</v>
      </c>
      <c r="O7" s="290">
        <f>K7/N7</f>
        <v>69.162464985994404</v>
      </c>
      <c r="AZ7" s="445">
        <f>'План продаж'!B27</f>
        <v>46419</v>
      </c>
      <c r="BA7" s="428">
        <f>IFERROR('План продаж'!G27,0)</f>
        <v>0</v>
      </c>
      <c r="BB7" s="428">
        <f>IFERROR('План продаж'!I27/1000,0)</f>
        <v>0</v>
      </c>
      <c r="BD7" s="445">
        <f>INDEX(КРЕДИТЫ!$S$3:$EO$3,1,ROW()-1)</f>
        <v>46419</v>
      </c>
      <c r="BE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" s="567">
        <f>(SUM(cf_1!$S$183:INDEX(cf_1!$S$183:$EO$183,1,ROW()-1))+SUM(cf_2!$S$183:INDEX(cf_2!$S$183:$EO$183,1,ROW()-1)))/1000000</f>
        <v>703.38099999999997</v>
      </c>
      <c r="BG7" s="567">
        <f>(INDEX(КРЕДИТЫ!$S$52:$EO$52,1,ROW()-1)+INDEX(КРЕДИТЫ!$S$75:$EO$75,1,ROW()-1))/1000000</f>
        <v>0</v>
      </c>
    </row>
    <row r="8" spans="2:59" ht="18" customHeight="1" x14ac:dyDescent="0.25">
      <c r="B8" s="285" t="s">
        <v>319</v>
      </c>
      <c r="C8" s="547">
        <f>CF!I6</f>
        <v>0</v>
      </c>
      <c r="D8" s="547">
        <f>IFERROR(C8/$L$10*1000,0)</f>
        <v>0</v>
      </c>
      <c r="E8" s="548">
        <f>IFERROR(C8/$H$10*1000,0)</f>
        <v>0</v>
      </c>
      <c r="G8" s="285" t="s">
        <v>316</v>
      </c>
      <c r="H8" s="286">
        <f>ТЭП!C8</f>
        <v>2425</v>
      </c>
      <c r="I8" s="286">
        <f>ТЭП!D8</f>
        <v>2182</v>
      </c>
      <c r="J8" s="289">
        <f t="shared" si="3"/>
        <v>1</v>
      </c>
      <c r="K8" s="286">
        <f>ТЭП!F8</f>
        <v>2182</v>
      </c>
      <c r="L8" s="286">
        <f>ТЭП!G8</f>
        <v>2182</v>
      </c>
      <c r="M8" s="286">
        <f>ТЭП!H8</f>
        <v>0</v>
      </c>
      <c r="N8" s="286">
        <f>ТЭП!I8</f>
        <v>0</v>
      </c>
      <c r="O8" s="287"/>
      <c r="AZ8" s="445">
        <f>'План продаж'!B28</f>
        <v>46447</v>
      </c>
      <c r="BA8" s="428">
        <f>IFERROR('План продаж'!G28,0)</f>
        <v>0</v>
      </c>
      <c r="BB8" s="428">
        <f>IFERROR('План продаж'!I28/1000,0)</f>
        <v>0</v>
      </c>
      <c r="BD8" s="445">
        <f>INDEX(КРЕДИТЫ!$S$3:$EO$3,1,ROW()-1)</f>
        <v>46447</v>
      </c>
      <c r="BE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" s="567">
        <f>(SUM(cf_1!$S$183:INDEX(cf_1!$S$183:$EO$183,1,ROW()-1))+SUM(cf_2!$S$183:INDEX(cf_2!$S$183:$EO$183,1,ROW()-1)))/1000000</f>
        <v>704.22625000000005</v>
      </c>
      <c r="BG8" s="567">
        <f>(INDEX(КРЕДИТЫ!$S$52:$EO$52,1,ROW()-1)+INDEX(КРЕДИТЫ!$S$75:$EO$75,1,ROW()-1))/1000000</f>
        <v>0</v>
      </c>
    </row>
    <row r="9" spans="2:59" ht="18" customHeight="1" x14ac:dyDescent="0.25">
      <c r="B9" s="285" t="s">
        <v>320</v>
      </c>
      <c r="C9" s="547">
        <f>CF!I16</f>
        <v>747.70503131759449</v>
      </c>
      <c r="D9" s="547">
        <f>IFERROR(C9/$L$14*1000,0)</f>
        <v>133.5187555924276</v>
      </c>
      <c r="E9" s="548">
        <f>IFERROR(C9/$I$14*1000,0)</f>
        <v>133.5187555924276</v>
      </c>
      <c r="G9" s="285" t="s">
        <v>318</v>
      </c>
      <c r="H9" s="286">
        <f>ТЭП!C9</f>
        <v>0</v>
      </c>
      <c r="I9" s="286">
        <f>ТЭП!D9</f>
        <v>0</v>
      </c>
      <c r="J9" s="289">
        <f t="shared" si="3"/>
        <v>0</v>
      </c>
      <c r="K9" s="286">
        <f>ТЭП!F9</f>
        <v>0</v>
      </c>
      <c r="L9" s="286">
        <f>ТЭП!G9</f>
        <v>0</v>
      </c>
      <c r="M9" s="286">
        <f>ТЭП!H9</f>
        <v>0</v>
      </c>
      <c r="N9" s="286">
        <f>ТЭП!I9</f>
        <v>0</v>
      </c>
      <c r="O9" s="287"/>
      <c r="AZ9" s="445">
        <f>'План продаж'!B29</f>
        <v>46478</v>
      </c>
      <c r="BA9" s="428">
        <f>IFERROR('План продаж'!G29,0)</f>
        <v>0</v>
      </c>
      <c r="BB9" s="428">
        <f>IFERROR('План продаж'!I29/1000,0)</f>
        <v>0</v>
      </c>
      <c r="BD9" s="445">
        <f>INDEX(КРЕДИТЫ!$S$3:$EO$3,1,ROW()-1)</f>
        <v>46478</v>
      </c>
      <c r="BE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" s="567">
        <f>(SUM(cf_1!$S$183:INDEX(cf_1!$S$183:$EO$183,1,ROW()-1))+SUM(cf_2!$S$183:INDEX(cf_2!$S$183:$EO$183,1,ROW()-1)))/1000000</f>
        <v>705.07150000000001</v>
      </c>
      <c r="BG9" s="567">
        <f>(INDEX(КРЕДИТЫ!$S$52:$EO$52,1,ROW()-1)+INDEX(КРЕДИТЫ!$S$75:$EO$75,1,ROW()-1))/1000000</f>
        <v>0</v>
      </c>
    </row>
    <row r="10" spans="2:59" ht="18" customHeight="1" x14ac:dyDescent="0.25">
      <c r="B10" s="285" t="s">
        <v>273</v>
      </c>
      <c r="C10" s="547">
        <f>CF!I15</f>
        <v>0</v>
      </c>
      <c r="D10" s="547">
        <f t="shared" si="1"/>
        <v>0</v>
      </c>
      <c r="E10" s="548">
        <f>IFERROR(C10/$I$4*1000,0)</f>
        <v>0</v>
      </c>
      <c r="G10" s="285" t="s">
        <v>319</v>
      </c>
      <c r="H10" s="286">
        <f>ТЭП!C10</f>
        <v>0</v>
      </c>
      <c r="I10" s="286">
        <f>ТЭП!D10</f>
        <v>0</v>
      </c>
      <c r="J10" s="289">
        <f t="shared" si="3"/>
        <v>0</v>
      </c>
      <c r="K10" s="286">
        <f>ТЭП!F10</f>
        <v>0</v>
      </c>
      <c r="L10" s="286">
        <f>ТЭП!G10</f>
        <v>0</v>
      </c>
      <c r="M10" s="286">
        <f>ТЭП!H10</f>
        <v>0</v>
      </c>
      <c r="N10" s="286">
        <f>ТЭП!I10</f>
        <v>0</v>
      </c>
      <c r="O10" s="287"/>
      <c r="AZ10" s="445">
        <f>'План продаж'!B30</f>
        <v>46508</v>
      </c>
      <c r="BA10" s="428">
        <f>IFERROR('План продаж'!G30,0)</f>
        <v>0</v>
      </c>
      <c r="BB10" s="428">
        <f>IFERROR('План продаж'!I30/1000,0)</f>
        <v>0</v>
      </c>
      <c r="BD10" s="445">
        <f>INDEX(КРЕДИТЫ!$S$3:$EO$3,1,ROW()-1)</f>
        <v>46508</v>
      </c>
      <c r="BE1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" s="567">
        <f>(SUM(cf_1!$S$183:INDEX(cf_1!$S$183:$EO$183,1,ROW()-1))+SUM(cf_2!$S$183:INDEX(cf_2!$S$183:$EO$183,1,ROW()-1)))/1000000</f>
        <v>705.91674999999998</v>
      </c>
      <c r="BG10" s="567">
        <f>(INDEX(КРЕДИТЫ!$S$52:$EO$52,1,ROW()-1)+INDEX(КРЕДИТЫ!$S$75:$EO$75,1,ROW()-1))/1000000</f>
        <v>0</v>
      </c>
    </row>
    <row r="11" spans="2:59" ht="18" customHeight="1" x14ac:dyDescent="0.25">
      <c r="B11" s="285" t="s">
        <v>321</v>
      </c>
      <c r="C11" s="547">
        <f>CF!I17</f>
        <v>0</v>
      </c>
      <c r="D11" s="547">
        <f t="shared" si="1"/>
        <v>0</v>
      </c>
      <c r="E11" s="548">
        <f t="shared" si="2"/>
        <v>0</v>
      </c>
      <c r="G11" s="285" t="s">
        <v>273</v>
      </c>
      <c r="H11" s="286">
        <f>ТЭП!C11</f>
        <v>0</v>
      </c>
      <c r="I11" s="286">
        <f>ТЭП!D11</f>
        <v>0</v>
      </c>
      <c r="J11" s="289">
        <f t="shared" si="3"/>
        <v>0</v>
      </c>
      <c r="K11" s="286">
        <f>ТЭП!F11</f>
        <v>0</v>
      </c>
      <c r="L11" s="286">
        <f>ТЭП!G11</f>
        <v>0</v>
      </c>
      <c r="M11" s="286">
        <f>ТЭП!H11</f>
        <v>0</v>
      </c>
      <c r="N11" s="286">
        <f>ТЭП!I11</f>
        <v>0</v>
      </c>
      <c r="O11" s="287"/>
      <c r="AZ11" s="445">
        <f>'План продаж'!B31</f>
        <v>46539</v>
      </c>
      <c r="BA11" s="428">
        <f>IFERROR('План продаж'!G31,0)</f>
        <v>0</v>
      </c>
      <c r="BB11" s="428">
        <f>IFERROR('План продаж'!I31/1000,0)</f>
        <v>0</v>
      </c>
      <c r="BD11" s="445">
        <f>INDEX(КРЕДИТЫ!$S$3:$EO$3,1,ROW()-1)</f>
        <v>46539</v>
      </c>
      <c r="BE1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" s="567">
        <f>(SUM(cf_1!$S$183:INDEX(cf_1!$S$183:$EO$183,1,ROW()-1))+SUM(cf_2!$S$183:INDEX(cf_2!$S$183:$EO$183,1,ROW()-1)))/1000000</f>
        <v>706.76199999999994</v>
      </c>
      <c r="BG11" s="567">
        <f>(INDEX(КРЕДИТЫ!$S$52:$EO$52,1,ROW()-1)+INDEX(КРЕДИТЫ!$S$75:$EO$75,1,ROW()-1))/1000000</f>
        <v>0</v>
      </c>
    </row>
    <row r="12" spans="2:59" ht="18" customHeight="1" x14ac:dyDescent="0.25">
      <c r="B12" s="285" t="s">
        <v>322</v>
      </c>
      <c r="C12" s="547">
        <f>SUM(CF!I8:I10)</f>
        <v>0</v>
      </c>
      <c r="D12" s="547">
        <f t="shared" si="1"/>
        <v>0</v>
      </c>
      <c r="E12" s="548">
        <f t="shared" si="2"/>
        <v>0</v>
      </c>
      <c r="G12" s="285" t="s">
        <v>322</v>
      </c>
      <c r="H12" s="286">
        <f>ТЭП!C12</f>
        <v>0</v>
      </c>
      <c r="I12" s="286">
        <f>ТЭП!D12</f>
        <v>0</v>
      </c>
      <c r="J12" s="289">
        <f t="shared" si="3"/>
        <v>0</v>
      </c>
      <c r="K12" s="286">
        <f>ТЭП!F12</f>
        <v>0</v>
      </c>
      <c r="L12" s="286">
        <f>ТЭП!G12</f>
        <v>0</v>
      </c>
      <c r="M12" s="286">
        <f>ТЭП!H12</f>
        <v>0</v>
      </c>
      <c r="N12" s="286">
        <f>ТЭП!I12</f>
        <v>0</v>
      </c>
      <c r="O12" s="287"/>
      <c r="AZ12" s="445">
        <f>'План продаж'!B32</f>
        <v>46569</v>
      </c>
      <c r="BA12" s="428">
        <f>IFERROR('План продаж'!G32,0)</f>
        <v>0</v>
      </c>
      <c r="BB12" s="428">
        <f>IFERROR('План продаж'!I32/1000,0)</f>
        <v>0</v>
      </c>
      <c r="BD12" s="445">
        <f>INDEX(КРЕДИТЫ!$S$3:$EO$3,1,ROW()-1)</f>
        <v>46569</v>
      </c>
      <c r="BE1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" s="567">
        <f>(SUM(cf_1!$S$183:INDEX(cf_1!$S$183:$EO$183,1,ROW()-1))+SUM(cf_2!$S$183:INDEX(cf_2!$S$183:$EO$183,1,ROW()-1)))/1000000</f>
        <v>707.60725000000002</v>
      </c>
      <c r="BG12" s="567">
        <f>(INDEX(КРЕДИТЫ!$S$52:$EO$52,1,ROW()-1)+INDEX(КРЕДИТЫ!$S$75:$EO$75,1,ROW()-1))/1000000</f>
        <v>0</v>
      </c>
    </row>
    <row r="13" spans="2:59" ht="18" customHeight="1" x14ac:dyDescent="0.25">
      <c r="B13" s="524" t="s">
        <v>323</v>
      </c>
      <c r="C13" s="546">
        <f ca="1">SUM(C14:C20)+SUM(C22:C23)</f>
        <v>-19026.085502504375</v>
      </c>
      <c r="D13" s="546">
        <f t="shared" ca="1" si="1"/>
        <v>-585.90476711435269</v>
      </c>
      <c r="E13" s="546">
        <f ca="1">IFERROR(C13/$I$4*1000,0)</f>
        <v>-453.32583994530319</v>
      </c>
      <c r="G13" s="328" t="s">
        <v>324</v>
      </c>
      <c r="H13" s="283">
        <f>SUM(H14:H15)</f>
        <v>5600</v>
      </c>
      <c r="I13" s="283">
        <f t="shared" ref="I13" si="4">SUM(I14:I15)</f>
        <v>5600</v>
      </c>
      <c r="J13" s="291"/>
      <c r="K13" s="283">
        <f>SUM(K14:K15)</f>
        <v>5600</v>
      </c>
      <c r="L13" s="283">
        <f>SUM(L14:L15)</f>
        <v>5600</v>
      </c>
      <c r="M13" s="283">
        <f>SUM(M14:M15)</f>
        <v>0</v>
      </c>
      <c r="N13" s="283"/>
      <c r="O13" s="284"/>
      <c r="AZ13" s="445">
        <f>'План продаж'!B33</f>
        <v>46600</v>
      </c>
      <c r="BA13" s="428">
        <f>IFERROR('План продаж'!G33,0)</f>
        <v>0</v>
      </c>
      <c r="BB13" s="428">
        <f>IFERROR('План продаж'!I33/1000,0)</f>
        <v>0</v>
      </c>
      <c r="BD13" s="445">
        <f>INDEX(КРЕДИТЫ!$S$3:$EO$3,1,ROW()-1)</f>
        <v>46600</v>
      </c>
      <c r="BE1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3" s="567">
        <f>(SUM(cf_1!$S$183:INDEX(cf_1!$S$183:$EO$183,1,ROW()-1))+SUM(cf_2!$S$183:INDEX(cf_2!$S$183:$EO$183,1,ROW()-1)))/1000000</f>
        <v>708.45249999999999</v>
      </c>
      <c r="BG13" s="567">
        <f>(INDEX(КРЕДИТЫ!$S$52:$EO$52,1,ROW()-1)+INDEX(КРЕДИТЫ!$S$75:$EO$75,1,ROW()-1))/1000000</f>
        <v>0</v>
      </c>
    </row>
    <row r="14" spans="2:59" ht="18" customHeight="1" x14ac:dyDescent="0.25">
      <c r="B14" s="285" t="s">
        <v>325</v>
      </c>
      <c r="C14" s="549">
        <f>-Вводные!G6</f>
        <v>-700</v>
      </c>
      <c r="D14" s="547">
        <f t="shared" si="1"/>
        <v>-21.556369907307609</v>
      </c>
      <c r="E14" s="548">
        <f>IFERROR(C14/$I$4*1000,0)</f>
        <v>-16.678579938050991</v>
      </c>
      <c r="G14" s="285" t="s">
        <v>320</v>
      </c>
      <c r="H14" s="286">
        <f>ТЭП!C14</f>
        <v>5600</v>
      </c>
      <c r="I14" s="286">
        <f>ТЭП!D14</f>
        <v>5600</v>
      </c>
      <c r="J14" s="292"/>
      <c r="K14" s="286">
        <f>ТЭП!F14</f>
        <v>5600</v>
      </c>
      <c r="L14" s="286">
        <f>ТЭП!G14</f>
        <v>5600</v>
      </c>
      <c r="M14" s="286">
        <f>ТЭП!H14</f>
        <v>0</v>
      </c>
      <c r="N14" s="286">
        <f>ТЭП!I14</f>
        <v>160</v>
      </c>
      <c r="O14" s="287"/>
      <c r="AZ14" s="445">
        <f>'План продаж'!B34</f>
        <v>46631</v>
      </c>
      <c r="BA14" s="428">
        <f>IFERROR('План продаж'!G34,0)</f>
        <v>0</v>
      </c>
      <c r="BB14" s="428">
        <f>IFERROR('План продаж'!I34/1000,0)</f>
        <v>0</v>
      </c>
      <c r="BD14" s="445">
        <f>INDEX(КРЕДИТЫ!$S$3:$EO$3,1,ROW()-1)</f>
        <v>46631</v>
      </c>
      <c r="BE1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4" s="567">
        <f>(SUM(cf_1!$S$183:INDEX(cf_1!$S$183:$EO$183,1,ROW()-1))+SUM(cf_2!$S$183:INDEX(cf_2!$S$183:$EO$183,1,ROW()-1)))/1000000</f>
        <v>764.65473437499998</v>
      </c>
      <c r="BG14" s="567">
        <f>(INDEX(КРЕДИТЫ!$S$52:$EO$52,1,ROW()-1)+INDEX(КРЕДИТЫ!$S$75:$EO$75,1,ROW()-1))/1000000</f>
        <v>0</v>
      </c>
    </row>
    <row r="15" spans="2:59" ht="18" customHeight="1" x14ac:dyDescent="0.25">
      <c r="B15" s="285" t="s">
        <v>326</v>
      </c>
      <c r="C15" s="547">
        <f>IF(Вводные!G82="Денежная компенсация",-Вводные!G100,0)</f>
        <v>-988.447</v>
      </c>
      <c r="D15" s="547">
        <f t="shared" ref="D15:D23" si="5">IFERROR(C15/$L$4*1000,0)</f>
        <v>-30.439041665383549</v>
      </c>
      <c r="E15" s="548">
        <f t="shared" ref="E15:E16" si="6">IFERROR(C15/$I$4*1000,0)</f>
        <v>-23.551274720038123</v>
      </c>
      <c r="G15" s="285" t="s">
        <v>321</v>
      </c>
      <c r="H15" s="286">
        <f>ТЭП!C15</f>
        <v>0</v>
      </c>
      <c r="I15" s="286">
        <f>ТЭП!D15</f>
        <v>0</v>
      </c>
      <c r="J15" s="292"/>
      <c r="K15" s="286">
        <f>ТЭП!F15</f>
        <v>0</v>
      </c>
      <c r="L15" s="286">
        <f>ТЭП!G15</f>
        <v>0</v>
      </c>
      <c r="M15" s="286">
        <f>ТЭП!H15</f>
        <v>0</v>
      </c>
      <c r="N15" s="286">
        <f>ТЭП!I15</f>
        <v>0</v>
      </c>
      <c r="O15" s="287"/>
      <c r="AZ15" s="445">
        <f>'План продаж'!B35</f>
        <v>46661</v>
      </c>
      <c r="BA15" s="428">
        <f>IFERROR('План продаж'!G35,0)</f>
        <v>0</v>
      </c>
      <c r="BB15" s="428">
        <f>IFERROR('План продаж'!I35/1000,0)</f>
        <v>0</v>
      </c>
      <c r="BD15" s="445">
        <f>INDEX(КРЕДИТЫ!$S$3:$EO$3,1,ROW()-1)</f>
        <v>46661</v>
      </c>
      <c r="BE1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5" s="567">
        <f>(SUM(cf_1!$S$183:INDEX(cf_1!$S$183:$EO$183,1,ROW()-1))+SUM(cf_2!$S$183:INDEX(cf_2!$S$183:$EO$183,1,ROW()-1)))/1000000</f>
        <v>795.49340500000005</v>
      </c>
      <c r="BG15" s="567">
        <f>(INDEX(КРЕДИТЫ!$S$52:$EO$52,1,ROW()-1)+INDEX(КРЕДИТЫ!$S$75:$EO$75,1,ROW()-1))/1000000</f>
        <v>0</v>
      </c>
    </row>
    <row r="16" spans="2:59" ht="18" customHeight="1" x14ac:dyDescent="0.25">
      <c r="B16" s="285" t="s">
        <v>327</v>
      </c>
      <c r="C16" s="547">
        <f ca="1">CF!I27+CF!I29</f>
        <v>-2169.2493233308055</v>
      </c>
      <c r="D16" s="547">
        <f t="shared" ca="1" si="5"/>
        <v>-66.801629764136536</v>
      </c>
      <c r="E16" s="548">
        <f t="shared" ca="1" si="6"/>
        <v>-51.685711778194083</v>
      </c>
      <c r="G16" s="328" t="s">
        <v>289</v>
      </c>
      <c r="H16" s="283">
        <f t="shared" ref="H16:I16" si="7">SUM(H17:H19)</f>
        <v>0</v>
      </c>
      <c r="I16" s="283">
        <f t="shared" si="7"/>
        <v>0</v>
      </c>
      <c r="J16" s="283"/>
      <c r="K16" s="283">
        <f>SUM(K17:K19)</f>
        <v>0</v>
      </c>
      <c r="L16" s="283">
        <f>SUM(L17:L19)</f>
        <v>0</v>
      </c>
      <c r="M16" s="283">
        <f>SUM(M17:M19)</f>
        <v>0</v>
      </c>
      <c r="N16" s="283">
        <f>SUM(N17:N19)</f>
        <v>0</v>
      </c>
      <c r="O16" s="284"/>
      <c r="AZ16" s="445">
        <f>'План продаж'!B36</f>
        <v>46692</v>
      </c>
      <c r="BA16" s="428">
        <f>IFERROR('План продаж'!G36,0)</f>
        <v>0</v>
      </c>
      <c r="BB16" s="428">
        <f>IFERROR('План продаж'!I36/1000,0)</f>
        <v>0</v>
      </c>
      <c r="BD16" s="445">
        <f>INDEX(КРЕДИТЫ!$S$3:$EO$3,1,ROW()-1)</f>
        <v>46692</v>
      </c>
      <c r="BE1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6" s="567">
        <f>(SUM(cf_1!$S$183:INDEX(cf_1!$S$183:$EO$183,1,ROW()-1))+SUM(cf_2!$S$183:INDEX(cf_2!$S$183:$EO$183,1,ROW()-1)))/1000000</f>
        <v>826.33207562500002</v>
      </c>
      <c r="BG16" s="567">
        <f>(INDEX(КРЕДИТЫ!$S$52:$EO$52,1,ROW()-1)+INDEX(КРЕДИТЫ!$S$75:$EO$75,1,ROW()-1))/1000000</f>
        <v>0</v>
      </c>
    </row>
    <row r="17" spans="2:59" ht="18" customHeight="1" x14ac:dyDescent="0.25">
      <c r="B17" s="285" t="s">
        <v>328</v>
      </c>
      <c r="C17" s="547">
        <f>IF(Вводные!G82="Строительство",SUM(CF!I36:I38),0)</f>
        <v>0</v>
      </c>
      <c r="D17" s="547">
        <f>IFERROR(C17/$L$4*1000,0)</f>
        <v>0</v>
      </c>
      <c r="E17" s="548">
        <f t="shared" ref="E17:E24" si="8">IFERROR(C17/$I$4*1000,0)</f>
        <v>0</v>
      </c>
      <c r="G17" s="285" t="s">
        <v>231</v>
      </c>
      <c r="H17" s="324">
        <f>ТЭП!C17</f>
        <v>0</v>
      </c>
      <c r="I17" s="324">
        <f>ТЭП!D17</f>
        <v>0</v>
      </c>
      <c r="J17" s="324"/>
      <c r="K17" s="324">
        <f>ТЭП!F17</f>
        <v>0</v>
      </c>
      <c r="L17" s="324">
        <f>ТЭП!G17</f>
        <v>0</v>
      </c>
      <c r="M17" s="324">
        <f>ТЭП!H17</f>
        <v>0</v>
      </c>
      <c r="N17" s="286">
        <f>ТЭП!I17</f>
        <v>0</v>
      </c>
      <c r="O17" s="287"/>
      <c r="AZ17" s="445">
        <f>'План продаж'!B37</f>
        <v>46722</v>
      </c>
      <c r="BA17" s="428">
        <f>IFERROR('План продаж'!G37,0)</f>
        <v>0</v>
      </c>
      <c r="BB17" s="428">
        <f>IFERROR('План продаж'!I37/1000,0)</f>
        <v>0</v>
      </c>
      <c r="BD17" s="445">
        <f>INDEX(КРЕДИТЫ!$S$3:$EO$3,1,ROW()-1)</f>
        <v>46722</v>
      </c>
      <c r="BE1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7" s="567">
        <f>(SUM(cf_1!$S$183:INDEX(cf_1!$S$183:$EO$183,1,ROW()-1))+SUM(cf_2!$S$183:INDEX(cf_2!$S$183:$EO$183,1,ROW()-1)))/1000000</f>
        <v>957.60689727163458</v>
      </c>
      <c r="BG17" s="567">
        <f>(INDEX(КРЕДИТЫ!$S$52:$EO$52,1,ROW()-1)+INDEX(КРЕДИТЫ!$S$75:$EO$75,1,ROW()-1))/1000000</f>
        <v>0</v>
      </c>
    </row>
    <row r="18" spans="2:59" ht="18" customHeight="1" x14ac:dyDescent="0.25">
      <c r="B18" s="285" t="s">
        <v>329</v>
      </c>
      <c r="C18" s="547">
        <f>C33</f>
        <v>-10742.812289999998</v>
      </c>
      <c r="D18" s="547">
        <f>IFERROR(C18/$L$4*1000,0)</f>
        <v>-330.82290795430043</v>
      </c>
      <c r="E18" s="548">
        <f t="shared" si="8"/>
        <v>-255.96407648320223</v>
      </c>
      <c r="G18" s="285" t="s">
        <v>242</v>
      </c>
      <c r="H18" s="324">
        <f>ТЭП!C18</f>
        <v>0</v>
      </c>
      <c r="I18" s="324">
        <f>ТЭП!D18</f>
        <v>0</v>
      </c>
      <c r="J18" s="324"/>
      <c r="K18" s="324">
        <f>ТЭП!F18</f>
        <v>0</v>
      </c>
      <c r="L18" s="324">
        <f>ТЭП!G18</f>
        <v>0</v>
      </c>
      <c r="M18" s="324">
        <f>ТЭП!H18</f>
        <v>0</v>
      </c>
      <c r="N18" s="324">
        <f>ТЭП!I18</f>
        <v>0</v>
      </c>
      <c r="O18" s="325"/>
      <c r="AZ18" s="445">
        <f>'План продаж'!B38</f>
        <v>46753</v>
      </c>
      <c r="BA18" s="428">
        <f>IFERROR('План продаж'!G38,0)</f>
        <v>0</v>
      </c>
      <c r="BB18" s="428">
        <f>IFERROR('План продаж'!I38/1000,0)</f>
        <v>0</v>
      </c>
      <c r="BD18" s="445">
        <f>INDEX(КРЕДИТЫ!$S$3:$EO$3,1,ROW()-1)</f>
        <v>46753</v>
      </c>
      <c r="BE1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8" s="567">
        <f>(SUM(cf_1!$S$183:INDEX(cf_1!$S$183:$EO$183,1,ROW()-1))+SUM(cf_2!$S$183:INDEX(cf_2!$S$183:$EO$183,1,ROW()-1)))/1000000</f>
        <v>1003.1287176682691</v>
      </c>
      <c r="BG18" s="567">
        <f>(INDEX(КРЕДИТЫ!$S$52:$EO$52,1,ROW()-1)+INDEX(КРЕДИТЫ!$S$75:$EO$75,1,ROW()-1))/1000000</f>
        <v>0</v>
      </c>
    </row>
    <row r="19" spans="2:59" ht="18" customHeight="1" x14ac:dyDescent="0.25">
      <c r="B19" s="285" t="s">
        <v>330</v>
      </c>
      <c r="C19" s="547">
        <f>C46</f>
        <v>-511.56249000000014</v>
      </c>
      <c r="D19" s="547">
        <f t="shared" si="5"/>
        <v>-15.753471807347649</v>
      </c>
      <c r="E19" s="548">
        <f t="shared" si="8"/>
        <v>-12.188765546819161</v>
      </c>
      <c r="G19" s="293" t="s">
        <v>244</v>
      </c>
      <c r="H19" s="326">
        <f>ТЭП!C19</f>
        <v>0</v>
      </c>
      <c r="I19" s="326">
        <f>ТЭП!D19</f>
        <v>0</v>
      </c>
      <c r="J19" s="326"/>
      <c r="K19" s="326">
        <f>ТЭП!F19</f>
        <v>0</v>
      </c>
      <c r="L19" s="326">
        <f>ТЭП!G19</f>
        <v>0</v>
      </c>
      <c r="M19" s="326">
        <f>ТЭП!H19</f>
        <v>0</v>
      </c>
      <c r="N19" s="326">
        <f>ТЭП!I19</f>
        <v>0</v>
      </c>
      <c r="O19" s="327"/>
      <c r="AZ19" s="445">
        <f>'План продаж'!B39</f>
        <v>46784</v>
      </c>
      <c r="BA19" s="428">
        <f>IFERROR('План продаж'!G39,0)</f>
        <v>0</v>
      </c>
      <c r="BB19" s="428">
        <f>IFERROR('План продаж'!I39/1000,0)</f>
        <v>0</v>
      </c>
      <c r="BD19" s="445">
        <f>INDEX(КРЕДИТЫ!$S$3:$EO$3,1,ROW()-1)</f>
        <v>46784</v>
      </c>
      <c r="BE1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9" s="567">
        <f>(SUM(cf_1!$S$183:INDEX(cf_1!$S$183:$EO$183,1,ROW()-1))+SUM(cf_2!$S$183:INDEX(cf_2!$S$183:$EO$183,1,ROW()-1)))/1000000</f>
        <v>1048.6505380649037</v>
      </c>
      <c r="BG19" s="567">
        <f>(INDEX(КРЕДИТЫ!$S$52:$EO$52,1,ROW()-1)+INDEX(КРЕДИТЫ!$S$75:$EO$75,1,ROW()-1))/1000000</f>
        <v>0</v>
      </c>
    </row>
    <row r="20" spans="2:59" ht="18" customHeight="1" x14ac:dyDescent="0.25">
      <c r="B20" s="285" t="s">
        <v>152</v>
      </c>
      <c r="C20" s="547">
        <f>CF!I22</f>
        <v>-1531.3124632463819</v>
      </c>
      <c r="D20" s="547">
        <f t="shared" si="5"/>
        <v>-47.156482716299138</v>
      </c>
      <c r="E20" s="548">
        <f t="shared" si="8"/>
        <v>-36.485881897697922</v>
      </c>
      <c r="AZ20" s="445">
        <f>'План продаж'!B40</f>
        <v>46813</v>
      </c>
      <c r="BA20" s="428">
        <f>IFERROR('План продаж'!G40,0)</f>
        <v>832.62484502851464</v>
      </c>
      <c r="BB20" s="428">
        <f>IFERROR('План продаж'!I40/1000,0)</f>
        <v>675</v>
      </c>
      <c r="BD20" s="445">
        <f>INDEX(КРЕДИТЫ!$S$3:$EO$3,1,ROW()-1)</f>
        <v>46813</v>
      </c>
      <c r="BE20" s="567">
        <f>(SUM(cf_1!$S$9:INDEX(cf_1!$S$9:$EO$9,1,ROW()-1))+SUM(cf_2!$S$9:INDEX(cf_2!$S$9:$EO$9,1,ROW()-1))-SUM(cf_1!$S$209:INDEX(cf_1!$S$209:$EO$209,1,ROW()-1))-SUM(cf_2!$S$209:INDEX(cf_2!$S$209:$EO$209,1,ROW()-1)))/1000000</f>
        <v>541.5078581700966</v>
      </c>
      <c r="BF20" s="567">
        <f ca="1">(SUM(cf_1!$S$183:INDEX(cf_1!$S$183:$EO$183,1,ROW()-1))+SUM(cf_2!$S$183:INDEX(cf_2!$S$183:$EO$183,1,ROW()-1)))/1000000</f>
        <v>2372.4515816471985</v>
      </c>
      <c r="BG20" s="567">
        <f ca="1">(INDEX(КРЕДИТЫ!$S$52:$EO$52,1,ROW()-1)+INDEX(КРЕДИТЫ!$S$75:$EO$75,1,ROW()-1))/1000000</f>
        <v>2573.035242503709</v>
      </c>
    </row>
    <row r="21" spans="2:59" ht="18" customHeight="1" x14ac:dyDescent="0.25">
      <c r="B21" s="525" t="s">
        <v>331</v>
      </c>
      <c r="C21" s="546">
        <f ca="1">C4+SUM(C14:C20)</f>
        <v>5232.5087655139723</v>
      </c>
      <c r="D21" s="546">
        <f t="shared" ca="1" si="5"/>
        <v>161.13413498949811</v>
      </c>
      <c r="E21" s="546">
        <f t="shared" ca="1" si="8"/>
        <v>124.67259388882469</v>
      </c>
      <c r="G21" s="537"/>
      <c r="H21" s="537"/>
      <c r="I21" s="537"/>
      <c r="J21" s="537"/>
      <c r="K21" s="537"/>
      <c r="L21" s="537"/>
      <c r="M21" s="537"/>
      <c r="N21" s="537"/>
      <c r="O21" s="537"/>
      <c r="AZ21" s="445">
        <f>'План продаж'!B41</f>
        <v>46844</v>
      </c>
      <c r="BA21" s="428">
        <f>IFERROR('План продаж'!G41,0)</f>
        <v>841.29802049756177</v>
      </c>
      <c r="BB21" s="428">
        <f>IFERROR('План продаж'!I41/1000,0)</f>
        <v>682.41947532417055</v>
      </c>
      <c r="BD21" s="445">
        <f>INDEX(КРЕДИТЫ!$S$3:$EO$3,1,ROW()-1)</f>
        <v>46844</v>
      </c>
      <c r="BE21" s="567">
        <f>(SUM(cf_1!$S$9:INDEX(cf_1!$S$9:$EO$9,1,ROW()-1))+SUM(cf_2!$S$9:INDEX(cf_2!$S$9:$EO$9,1,ROW()-1))-SUM(cf_1!$S$209:INDEX(cf_1!$S$209:$EO$209,1,ROW()-1))-SUM(cf_2!$S$209:INDEX(cf_2!$S$209:$EO$209,1,ROW()-1)))/1000000</f>
        <v>1095.5698139944902</v>
      </c>
      <c r="BF21" s="567">
        <f ca="1">(SUM(cf_1!$S$183:INDEX(cf_1!$S$183:$EO$183,1,ROW()-1))+SUM(cf_2!$S$183:INDEX(cf_2!$S$183:$EO$183,1,ROW()-1)))/1000000</f>
        <v>3785.5249763129204</v>
      </c>
      <c r="BG21" s="567">
        <f ca="1">(INDEX(КРЕДИТЫ!$S$52:$EO$52,1,ROW()-1)+INDEX(КРЕДИТЫ!$S$75:$EO$75,1,ROW()-1))/1000000</f>
        <v>3986.1086371694309</v>
      </c>
    </row>
    <row r="22" spans="2:59" ht="18" customHeight="1" x14ac:dyDescent="0.25">
      <c r="B22" s="285" t="s">
        <v>332</v>
      </c>
      <c r="C22" s="547">
        <f ca="1">CF!I52</f>
        <v>-1432.7395530899321</v>
      </c>
      <c r="D22" s="547">
        <f t="shared" ca="1" si="5"/>
        <v>-44.120948267481658</v>
      </c>
      <c r="E22" s="548">
        <f t="shared" ca="1" si="8"/>
        <v>-34.137230238025545</v>
      </c>
      <c r="G22" s="538" t="s">
        <v>333</v>
      </c>
      <c r="H22" s="539"/>
      <c r="I22" s="539"/>
      <c r="J22" s="540"/>
      <c r="K22" s="538" t="s">
        <v>334</v>
      </c>
      <c r="L22" s="539"/>
      <c r="M22" s="539"/>
      <c r="N22" s="539"/>
      <c r="O22" s="540"/>
      <c r="AZ22" s="445">
        <f>'План продаж'!B42</f>
        <v>46874</v>
      </c>
      <c r="BA22" s="428">
        <f>IFERROR('План продаж'!G42,0)</f>
        <v>722.47551657161739</v>
      </c>
      <c r="BB22" s="428">
        <f>IFERROR('План продаж'!I42/1000,0)</f>
        <v>689.92050415069059</v>
      </c>
      <c r="BD22" s="445">
        <f>INDEX(КРЕДИТЫ!$S$3:$EO$3,1,ROW()-1)</f>
        <v>46874</v>
      </c>
      <c r="BE22" s="567">
        <f>(SUM(cf_1!$S$9:INDEX(cf_1!$S$9:$EO$9,1,ROW()-1))+SUM(cf_2!$S$9:INDEX(cf_2!$S$9:$EO$9,1,ROW()-1))-SUM(cf_1!$S$209:INDEX(cf_1!$S$209:$EO$209,1,ROW()-1))-SUM(cf_2!$S$209:INDEX(cf_2!$S$209:$EO$209,1,ROW()-1)))/1000000</f>
        <v>1577.6447566494278</v>
      </c>
      <c r="BF22" s="567">
        <f ca="1">(SUM(cf_1!$S$183:INDEX(cf_1!$S$183:$EO$183,1,ROW()-1))+SUM(cf_2!$S$183:INDEX(cf_2!$S$183:$EO$183,1,ROW()-1)))/1000000</f>
        <v>4204.1124272286434</v>
      </c>
      <c r="BG22" s="567">
        <f ca="1">(INDEX(КРЕДИТЫ!$S$52:$EO$52,1,ROW()-1)+INDEX(КРЕДИТЫ!$S$75:$EO$75,1,ROW()-1))/1000000</f>
        <v>4404.6960880851539</v>
      </c>
    </row>
    <row r="23" spans="2:59" ht="18" customHeight="1" x14ac:dyDescent="0.25">
      <c r="B23" s="285" t="s">
        <v>335</v>
      </c>
      <c r="C23" s="547">
        <f ca="1">CF!I24</f>
        <v>-949.96238283725961</v>
      </c>
      <c r="D23" s="547">
        <f t="shared" ca="1" si="5"/>
        <v>-29.253915032096192</v>
      </c>
      <c r="E23" s="548">
        <f t="shared" ca="1" si="8"/>
        <v>-22.634319343275187</v>
      </c>
      <c r="G23" s="677" t="s">
        <v>336</v>
      </c>
      <c r="H23" s="541" t="s">
        <v>337</v>
      </c>
      <c r="I23" s="541" t="s">
        <v>338</v>
      </c>
      <c r="J23" s="542" t="s">
        <v>339</v>
      </c>
      <c r="K23" s="677" t="s">
        <v>336</v>
      </c>
      <c r="L23" s="674" t="s">
        <v>340</v>
      </c>
      <c r="M23" s="675"/>
      <c r="N23" s="675"/>
      <c r="O23" s="676"/>
      <c r="AZ23" s="445">
        <f>'План продаж'!B43</f>
        <v>46905</v>
      </c>
      <c r="BA23" s="428">
        <f>IFERROR('План продаж'!G43,0)</f>
        <v>729.84771572030752</v>
      </c>
      <c r="BB23" s="428">
        <f>IFERROR('План продаж'!I43/1000,0)</f>
        <v>697.50398290059479</v>
      </c>
      <c r="BD23" s="445">
        <f>INDEX(КРЕДИТЫ!$S$3:$EO$3,1,ROW()-1)</f>
        <v>46905</v>
      </c>
      <c r="BE23" s="567">
        <f>(SUM(cf_1!$S$9:INDEX(cf_1!$S$9:$EO$9,1,ROW()-1))+SUM(cf_2!$S$9:INDEX(cf_2!$S$9:$EO$9,1,ROW()-1))-SUM(cf_1!$S$209:INDEX(cf_1!$S$209:$EO$209,1,ROW()-1))-SUM(cf_2!$S$209:INDEX(cf_2!$S$209:$EO$209,1,ROW()-1)))/1000000</f>
        <v>2070.7505670704268</v>
      </c>
      <c r="BF23" s="567">
        <f ca="1">(SUM(cf_1!$S$183:INDEX(cf_1!$S$183:$EO$183,1,ROW()-1))+SUM(cf_2!$S$183:INDEX(cf_2!$S$183:$EO$183,1,ROW()-1)))/1000000</f>
        <v>4622.6998788784631</v>
      </c>
      <c r="BG23" s="567">
        <f ca="1">(INDEX(КРЕДИТЫ!$S$52:$EO$52,1,ROW()-1)+INDEX(КРЕДИТЫ!$S$75:$EO$75,1,ROW()-1))/1000000</f>
        <v>4823.2835397349736</v>
      </c>
    </row>
    <row r="24" spans="2:59" ht="18" customHeight="1" x14ac:dyDescent="0.25">
      <c r="B24" s="524" t="s">
        <v>341</v>
      </c>
      <c r="C24" s="546">
        <f ca="1">C4+C13</f>
        <v>2849.8068295867815</v>
      </c>
      <c r="D24" s="546">
        <f ca="1">IFERROR(C24/$L$4*1000,0)</f>
        <v>87.759271689920283</v>
      </c>
      <c r="E24" s="546">
        <f t="shared" ca="1" si="8"/>
        <v>67.901044307523989</v>
      </c>
      <c r="G24" s="677"/>
      <c r="H24" s="541"/>
      <c r="I24" s="541"/>
      <c r="J24" s="542"/>
      <c r="K24" s="677"/>
      <c r="L24" s="541" t="s">
        <v>218</v>
      </c>
      <c r="M24" s="541" t="s">
        <v>342</v>
      </c>
      <c r="N24" s="541"/>
      <c r="O24" s="542" t="s">
        <v>343</v>
      </c>
      <c r="AZ24" s="445">
        <f>'План продаж'!B44</f>
        <v>46935</v>
      </c>
      <c r="BA24" s="428">
        <f>IFERROR('План продаж'!G44,0)</f>
        <v>737.21991486899742</v>
      </c>
      <c r="BB24" s="428">
        <f>IFERROR('План продаж'!I44/1000,0)</f>
        <v>705.17081784821198</v>
      </c>
      <c r="BD24" s="445">
        <f>INDEX(КРЕДИТЫ!$S$3:$EO$3,1,ROW()-1)</f>
        <v>46935</v>
      </c>
      <c r="BE24" s="567">
        <f>(SUM(cf_1!$S$9:INDEX(cf_1!$S$9:$EO$9,1,ROW()-1))+SUM(cf_2!$S$9:INDEX(cf_2!$S$9:$EO$9,1,ROW()-1))-SUM(cf_1!$S$209:INDEX(cf_1!$S$209:$EO$209,1,ROW()-1))-SUM(cf_2!$S$209:INDEX(cf_2!$S$209:$EO$209,1,ROW()-1)))/1000000</f>
        <v>2575.0711803296485</v>
      </c>
      <c r="BF24" s="567">
        <f ca="1">(SUM(cf_1!$S$183:INDEX(cf_1!$S$183:$EO$183,1,ROW()-1))+SUM(cf_2!$S$183:INDEX(cf_2!$S$183:$EO$183,1,ROW()-1)))/1000000</f>
        <v>5041.2873305282828</v>
      </c>
      <c r="BG24" s="567">
        <f ca="1">(INDEX(КРЕДИТЫ!$S$52:$EO$52,1,ROW()-1)+INDEX(КРЕДИТЫ!$S$75:$EO$75,1,ROW()-1))/1000000</f>
        <v>5241.8709913847943</v>
      </c>
    </row>
    <row r="25" spans="2:59" ht="18" customHeight="1" x14ac:dyDescent="0.25">
      <c r="B25" s="526" t="s">
        <v>344</v>
      </c>
      <c r="C25" s="550">
        <f>CF!I65</f>
        <v>1048.6505380649039</v>
      </c>
      <c r="D25" s="547"/>
      <c r="E25" s="548"/>
      <c r="G25" s="285" t="s">
        <v>314</v>
      </c>
      <c r="H25" s="294">
        <f>cf_0!D23</f>
        <v>796.48387096774161</v>
      </c>
      <c r="I25" s="294">
        <f>H25/O7</f>
        <v>11.516129032258059</v>
      </c>
      <c r="J25" s="295">
        <f>cf_0!E23</f>
        <v>0</v>
      </c>
      <c r="K25" s="285" t="s">
        <v>314</v>
      </c>
      <c r="L25" s="294">
        <f>cf_0!E29/1000</f>
        <v>675</v>
      </c>
      <c r="M25" s="294">
        <f>cf_0!F29/1000</f>
        <v>890.56523483684111</v>
      </c>
      <c r="N25" s="294"/>
      <c r="O25" s="296">
        <f>C5/K7*1000</f>
        <v>788.5951502177752</v>
      </c>
      <c r="AZ25" s="445">
        <f>'План продаж'!B45</f>
        <v>46966</v>
      </c>
      <c r="BA25" s="428">
        <f>IFERROR('План продаж'!G45,0)</f>
        <v>744.59211401768732</v>
      </c>
      <c r="BB25" s="428">
        <f>IFERROR('План продаж'!I45/1000,0)</f>
        <v>712.92192522947107</v>
      </c>
      <c r="BD25" s="445">
        <f>INDEX(КРЕДИТЫ!$S$3:$EO$3,1,ROW()-1)</f>
        <v>46966</v>
      </c>
      <c r="BE25" s="567">
        <f>(SUM(cf_1!$S$9:INDEX(cf_1!$S$9:$EO$9,1,ROW()-1))+SUM(cf_2!$S$9:INDEX(cf_2!$S$9:$EO$9,1,ROW()-1))-SUM(cf_1!$S$209:INDEX(cf_1!$S$209:$EO$209,1,ROW()-1))-SUM(cf_2!$S$209:INDEX(cf_2!$S$209:$EO$209,1,ROW()-1)))/1000000</f>
        <v>3090.7932423104526</v>
      </c>
      <c r="BF25" s="567">
        <f ca="1">(SUM(cf_1!$S$183:INDEX(cf_1!$S$183:$EO$183,1,ROW()-1))+SUM(cf_2!$S$183:INDEX(cf_2!$S$183:$EO$183,1,ROW()-1)))/1000000</f>
        <v>5459.8747826675017</v>
      </c>
      <c r="BG25" s="567">
        <f ca="1">(INDEX(КРЕДИТЫ!$S$52:$EO$52,1,ROW()-1)+INDEX(КРЕДИТЫ!$S$75:$EO$75,1,ROW()-1))/1000000</f>
        <v>5660.4584435240122</v>
      </c>
    </row>
    <row r="26" spans="2:59" ht="18" customHeight="1" x14ac:dyDescent="0.25">
      <c r="B26" s="526" t="s">
        <v>345</v>
      </c>
      <c r="C26" s="550">
        <f ca="1">CF!I66</f>
        <v>14264.843101984643</v>
      </c>
      <c r="D26" s="547"/>
      <c r="E26" s="548"/>
      <c r="G26" s="285" t="s">
        <v>316</v>
      </c>
      <c r="H26" s="294">
        <f>cf_0!D24</f>
        <v>70.387096774193537</v>
      </c>
      <c r="I26" s="294"/>
      <c r="J26" s="295">
        <f>cf_0!E24</f>
        <v>0</v>
      </c>
      <c r="K26" s="285" t="s">
        <v>316</v>
      </c>
      <c r="L26" s="294">
        <f>cf_0!E30/1000</f>
        <v>650</v>
      </c>
      <c r="M26" s="294">
        <f>cf_0!F30/1000</f>
        <v>857.58133725029143</v>
      </c>
      <c r="N26" s="294"/>
      <c r="O26" s="296">
        <f>C6/K8*1000</f>
        <v>759.38792243193188</v>
      </c>
      <c r="AZ26" s="445">
        <f>'План продаж'!B46</f>
        <v>46997</v>
      </c>
      <c r="BA26" s="428">
        <f>IFERROR('План продаж'!G46,0)</f>
        <v>884.66389784279681</v>
      </c>
      <c r="BB26" s="428">
        <f>IFERROR('План продаж'!I46/1000,0)</f>
        <v>720.75823135139728</v>
      </c>
      <c r="BD26" s="445">
        <f>INDEX(КРЕДИТЫ!$S$3:$EO$3,1,ROW()-1)</f>
        <v>46997</v>
      </c>
      <c r="BE26" s="567">
        <f>(SUM(cf_1!$S$9:INDEX(cf_1!$S$9:$EO$9,1,ROW()-1))+SUM(cf_2!$S$9:INDEX(cf_2!$S$9:$EO$9,1,ROW()-1))-SUM(cf_1!$S$209:INDEX(cf_1!$S$209:$EO$209,1,ROW()-1))-SUM(cf_2!$S$209:INDEX(cf_2!$S$209:$EO$209,1,ROW()-1)))/1000000</f>
        <v>3710.2594274111443</v>
      </c>
      <c r="BF26" s="567">
        <f ca="1">(SUM(cf_1!$S$183:INDEX(cf_1!$S$183:$EO$183,1,ROW()-1))+SUM(cf_2!$S$183:INDEX(cf_2!$S$183:$EO$183,1,ROW()-1)))/1000000</f>
        <v>5878.4622348067196</v>
      </c>
      <c r="BG26" s="567">
        <f ca="1">(INDEX(КРЕДИТЫ!$S$52:$EO$52,1,ROW()-1)+INDEX(КРЕДИТЫ!$S$75:$EO$75,1,ROW()-1))/1000000</f>
        <v>6079.045895663231</v>
      </c>
    </row>
    <row r="27" spans="2:59" ht="18" customHeight="1" x14ac:dyDescent="0.25">
      <c r="B27" s="527" t="s">
        <v>346</v>
      </c>
      <c r="C27" s="564">
        <f ca="1">IFERROR(C24/C4,0)</f>
        <v>0.13027156955815769</v>
      </c>
      <c r="D27" s="552"/>
      <c r="E27" s="553"/>
      <c r="G27" s="285" t="s">
        <v>318</v>
      </c>
      <c r="H27" s="294"/>
      <c r="I27" s="294"/>
      <c r="J27" s="296"/>
      <c r="K27" s="285" t="s">
        <v>318</v>
      </c>
      <c r="L27" s="294"/>
      <c r="M27" s="294"/>
      <c r="N27" s="294"/>
      <c r="O27" s="296"/>
      <c r="AZ27" s="445">
        <f>'План продаж'!B47</f>
        <v>47027</v>
      </c>
      <c r="BA27" s="428">
        <f>IFERROR('План продаж'!G47,0)</f>
        <v>893.33707331184394</v>
      </c>
      <c r="BB27" s="428">
        <f>IFERROR('План продаж'!I47/1000,0)</f>
        <v>728.68067270281142</v>
      </c>
      <c r="BD27" s="445">
        <f>INDEX(КРЕДИТЫ!$S$3:$EO$3,1,ROW()-1)</f>
        <v>47027</v>
      </c>
      <c r="BE27" s="567">
        <f>(SUM(cf_1!$S$9:INDEX(cf_1!$S$9:$EO$9,1,ROW()-1))+SUM(cf_2!$S$9:INDEX(cf_2!$S$9:$EO$9,1,ROW()-1))-SUM(cf_1!$S$209:INDEX(cf_1!$S$209:$EO$209,1,ROW()-1))-SUM(cf_2!$S$209:INDEX(cf_2!$S$209:$EO$209,1,ROW()-1)))/1000000</f>
        <v>4343.587992391429</v>
      </c>
      <c r="BF27" s="567">
        <f ca="1">(SUM(cf_1!$S$183:INDEX(cf_1!$S$183:$EO$183,1,ROW()-1))+SUM(cf_2!$S$183:INDEX(cf_2!$S$183:$EO$183,1,ROW()-1)))/1000000</f>
        <v>6297.0496869459384</v>
      </c>
      <c r="BG27" s="567">
        <f ca="1">(INDEX(КРЕДИТЫ!$S$52:$EO$52,1,ROW()-1)+INDEX(КРЕДИТЫ!$S$75:$EO$75,1,ROW()-1))/1000000</f>
        <v>6497.633347802449</v>
      </c>
    </row>
    <row r="28" spans="2:59" ht="18" customHeight="1" x14ac:dyDescent="0.25">
      <c r="B28" s="527" t="s">
        <v>347</v>
      </c>
      <c r="C28" s="551">
        <f ca="1">CF!I95</f>
        <v>2680.6690762607382</v>
      </c>
      <c r="D28" s="552"/>
      <c r="E28" s="553"/>
      <c r="G28" s="285" t="s">
        <v>319</v>
      </c>
      <c r="H28" s="294"/>
      <c r="I28" s="294"/>
      <c r="J28" s="296"/>
      <c r="K28" s="285" t="s">
        <v>319</v>
      </c>
      <c r="L28" s="294"/>
      <c r="M28" s="294"/>
      <c r="N28" s="294"/>
      <c r="O28" s="296"/>
      <c r="AZ28" s="445">
        <f>'План продаж'!B48</f>
        <v>47058</v>
      </c>
      <c r="BA28" s="428">
        <f>IFERROR('План продаж'!G48,0)</f>
        <v>902.01024878089095</v>
      </c>
      <c r="BB28" s="428">
        <f>IFERROR('План продаж'!I48/1000,0)</f>
        <v>736.69019606624602</v>
      </c>
      <c r="BD28" s="445">
        <f>INDEX(КРЕДИТЫ!$S$3:$EO$3,1,ROW()-1)</f>
        <v>47058</v>
      </c>
      <c r="BE28" s="567">
        <f>(SUM(cf_1!$S$9:INDEX(cf_1!$S$9:$EO$9,1,ROW()-1))+SUM(cf_2!$S$9:INDEX(cf_2!$S$9:$EO$9,1,ROW()-1))-SUM(cf_1!$S$209:INDEX(cf_1!$S$209:$EO$209,1,ROW()-1))-SUM(cf_2!$S$209:INDEX(cf_2!$S$209:$EO$209,1,ROW()-1)))/1000000</f>
        <v>4991.0083543359897</v>
      </c>
      <c r="BF28" s="567">
        <f ca="1">(SUM(cf_1!$S$183:INDEX(cf_1!$S$183:$EO$183,1,ROW()-1))+SUM(cf_2!$S$183:INDEX(cf_2!$S$183:$EO$183,1,ROW()-1)))/1000000</f>
        <v>6715.6371398192541</v>
      </c>
      <c r="BG28" s="567">
        <f ca="1">(INDEX(КРЕДИТЫ!$S$52:$EO$52,1,ROW()-1)+INDEX(КРЕДИТЫ!$S$75:$EO$75,1,ROW()-1))/1000000</f>
        <v>6916.2208006757646</v>
      </c>
    </row>
    <row r="29" spans="2:59" ht="18" customHeight="1" x14ac:dyDescent="0.25">
      <c r="B29" s="527" t="s">
        <v>348</v>
      </c>
      <c r="C29" s="564" t="str">
        <f ca="1">CF!I96</f>
        <v>N/A</v>
      </c>
      <c r="D29" s="552"/>
      <c r="E29" s="553"/>
      <c r="G29" s="285" t="s">
        <v>273</v>
      </c>
      <c r="H29" s="294"/>
      <c r="I29" s="294"/>
      <c r="J29" s="296"/>
      <c r="K29" s="285" t="s">
        <v>273</v>
      </c>
      <c r="L29" s="294"/>
      <c r="M29" s="294"/>
      <c r="N29" s="294"/>
      <c r="O29" s="296"/>
      <c r="AZ29" s="445">
        <f>'План продаж'!B49</f>
        <v>47088</v>
      </c>
      <c r="BA29" s="428">
        <f>IFERROR('План продаж'!G49,0)</f>
        <v>910.68342424993807</v>
      </c>
      <c r="BB29" s="428">
        <f>IFERROR('План продаж'!I49/1000,0)</f>
        <v>744.7877586310932</v>
      </c>
      <c r="BD29" s="445">
        <f>INDEX(КРЕДИТЫ!$S$3:$EO$3,1,ROW()-1)</f>
        <v>47088</v>
      </c>
      <c r="BE29" s="567">
        <f>(SUM(cf_1!$S$9:INDEX(cf_1!$S$9:$EO$9,1,ROW()-1))+SUM(cf_2!$S$9:INDEX(cf_2!$S$9:$EO$9,1,ROW()-1))-SUM(cf_1!$S$209:INDEX(cf_1!$S$209:$EO$209,1,ROW()-1))-SUM(cf_2!$S$209:INDEX(cf_2!$S$209:$EO$209,1,ROW()-1)))/1000000</f>
        <v>5652.753298897167</v>
      </c>
      <c r="BF29" s="567">
        <f ca="1">(SUM(cf_1!$S$183:INDEX(cf_1!$S$183:$EO$183,1,ROW()-1))+SUM(cf_2!$S$183:INDEX(cf_2!$S$183:$EO$183,1,ROW()-1)))/1000000</f>
        <v>7134.2245926925698</v>
      </c>
      <c r="BG29" s="567">
        <f ca="1">(INDEX(КРЕДИТЫ!$S$52:$EO$52,1,ROW()-1)+INDEX(КРЕДИТЫ!$S$75:$EO$75,1,ROW()-1))/1000000</f>
        <v>7334.8082535490812</v>
      </c>
    </row>
    <row r="30" spans="2:59" ht="18" customHeight="1" x14ac:dyDescent="0.25">
      <c r="B30" s="528" t="s">
        <v>349</v>
      </c>
      <c r="C30" s="529">
        <f ca="1">LLCR!C18</f>
        <v>1.1968374968328637</v>
      </c>
      <c r="D30" s="554"/>
      <c r="E30" s="555"/>
      <c r="G30" s="293" t="s">
        <v>320</v>
      </c>
      <c r="H30" s="297"/>
      <c r="I30" s="297">
        <f>cf_0!D25</f>
        <v>5.161290322580645</v>
      </c>
      <c r="J30" s="298">
        <f>cf_0!E25</f>
        <v>0</v>
      </c>
      <c r="K30" s="293" t="s">
        <v>320</v>
      </c>
      <c r="L30" s="297">
        <f>cf_0!E31/1000</f>
        <v>4000</v>
      </c>
      <c r="M30" s="297">
        <f>cf_0!F31/1000</f>
        <v>5277.4236138479473</v>
      </c>
      <c r="N30" s="297"/>
      <c r="O30" s="299">
        <f>C9/N14*1000</f>
        <v>4673.1564457349659</v>
      </c>
      <c r="AZ30" s="445">
        <f>'План продаж'!B50</f>
        <v>47119</v>
      </c>
      <c r="BA30" s="428">
        <f>IFERROR('План продаж'!G50,0)</f>
        <v>781.45310976113717</v>
      </c>
      <c r="BB30" s="428">
        <f>IFERROR('План продаж'!I50/1000,0)</f>
        <v>752.97432810799341</v>
      </c>
      <c r="BD30" s="445">
        <f>INDEX(КРЕДИТЫ!$S$3:$EO$3,1,ROW()-1)</f>
        <v>47119</v>
      </c>
      <c r="BE30" s="567">
        <f>(SUM(cf_1!$S$9:INDEX(cf_1!$S$9:$EO$9,1,ROW()-1))+SUM(cf_2!$S$9:INDEX(cf_2!$S$9:$EO$9,1,ROW()-1))-SUM(cf_1!$S$209:INDEX(cf_1!$S$209:$EO$209,1,ROW()-1))-SUM(cf_2!$S$209:INDEX(cf_2!$S$209:$EO$209,1,ROW()-1)))/1000000</f>
        <v>6229.011339914603</v>
      </c>
      <c r="BF30" s="567">
        <f ca="1">(SUM(cf_1!$S$183:INDEX(cf_1!$S$183:$EO$183,1,ROW()-1))+SUM(cf_2!$S$183:INDEX(cf_2!$S$183:$EO$183,1,ROW()-1)))/1000000</f>
        <v>7552.8120460552846</v>
      </c>
      <c r="BG30" s="567">
        <f ca="1">(INDEX(КРЕДИТЫ!$S$52:$EO$52,1,ROW()-1)+INDEX(КРЕДИТЫ!$S$75:$EO$75,1,ROW()-1))/1000000</f>
        <v>7753.395706911796</v>
      </c>
    </row>
    <row r="31" spans="2:59" ht="18" customHeight="1" x14ac:dyDescent="0.25">
      <c r="C31" s="428"/>
      <c r="D31" s="428"/>
      <c r="E31" s="428"/>
      <c r="AZ31" s="445">
        <f>'План продаж'!B51</f>
        <v>47150</v>
      </c>
      <c r="BA31" s="428">
        <f>IFERROR('План продаж'!G51,0)</f>
        <v>928.02977518803186</v>
      </c>
      <c r="BB31" s="428">
        <f>IFERROR('План продаж'!I51/1000,0)</f>
        <v>761.25088284448407</v>
      </c>
      <c r="BD31" s="445">
        <f>INDEX(КРЕДИТЫ!$S$3:$EO$3,1,ROW()-1)</f>
        <v>47150</v>
      </c>
      <c r="BE31" s="567">
        <f>(SUM(cf_1!$S$9:INDEX(cf_1!$S$9:$EO$9,1,ROW()-1))+SUM(cf_2!$S$9:INDEX(cf_2!$S$9:$EO$9,1,ROW()-1))-SUM(cf_1!$S$209:INDEX(cf_1!$S$209:$EO$209,1,ROW()-1))-SUM(cf_2!$S$209:INDEX(cf_2!$S$209:$EO$209,1,ROW()-1)))/1000000</f>
        <v>6919.9513727638378</v>
      </c>
      <c r="BF31" s="567">
        <f ca="1">(SUM(cf_1!$S$183:INDEX(cf_1!$S$183:$EO$183,1,ROW()-1))+SUM(cf_2!$S$183:INDEX(cf_2!$S$183:$EO$183,1,ROW()-1)))/1000000</f>
        <v>7971.3994994179993</v>
      </c>
      <c r="BG31" s="567">
        <f ca="1">(INDEX(КРЕДИТЫ!$S$52:$EO$52,1,ROW()-1)+INDEX(КРЕДИТЫ!$S$75:$EO$75,1,ROW()-1))/1000000</f>
        <v>8171.9831602745107</v>
      </c>
    </row>
    <row r="32" spans="2:59" ht="30" customHeight="1" x14ac:dyDescent="0.25">
      <c r="B32" s="530" t="s">
        <v>350</v>
      </c>
      <c r="C32" s="556" t="s">
        <v>301</v>
      </c>
      <c r="D32" s="556" t="s">
        <v>351</v>
      </c>
      <c r="E32" s="557" t="s">
        <v>352</v>
      </c>
      <c r="G32" s="543" t="s">
        <v>266</v>
      </c>
      <c r="H32" s="543"/>
      <c r="I32" s="543"/>
      <c r="J32" s="543"/>
      <c r="K32" s="543"/>
      <c r="AZ32" s="445">
        <f>'План продаж'!B52</f>
        <v>47178</v>
      </c>
      <c r="BA32" s="428">
        <f>IFERROR('План продаж'!G52,0)</f>
        <v>936.70295065707899</v>
      </c>
      <c r="BB32" s="428">
        <f>IFERROR('План продаж'!I52/1000,0)</f>
        <v>769.61841194191754</v>
      </c>
      <c r="BD32" s="445">
        <f>INDEX(КРЕДИТЫ!$S$3:$EO$3,1,ROW()-1)</f>
        <v>47178</v>
      </c>
      <c r="BE32" s="567">
        <f>(SUM(cf_1!$S$9:INDEX(cf_1!$S$9:$EO$9,1,ROW()-1))+SUM(cf_2!$S$9:INDEX(cf_2!$S$9:$EO$9,1,ROW()-1))-SUM(cf_1!$S$209:INDEX(cf_1!$S$209:$EO$209,1,ROW()-1))-SUM(cf_2!$S$209:INDEX(cf_2!$S$209:$EO$209,1,ROW()-1)))/1000000</f>
        <v>7625.9350230103528</v>
      </c>
      <c r="BF32" s="567">
        <f ca="1">(SUM(cf_1!$S$183:INDEX(cf_1!$S$183:$EO$183,1,ROW()-1))+SUM(cf_2!$S$183:INDEX(cf_2!$S$183:$EO$183,1,ROW()-1)))/1000000</f>
        <v>8389.9869527807132</v>
      </c>
      <c r="BG32" s="567">
        <f ca="1">(INDEX(КРЕДИТЫ!$S$52:$EO$52,1,ROW()-1)+INDEX(КРЕДИТЫ!$S$75:$EO$75,1,ROW()-1))/1000000</f>
        <v>8590.5706136372246</v>
      </c>
    </row>
    <row r="33" spans="2:59" ht="18" customHeight="1" x14ac:dyDescent="0.25">
      <c r="B33" s="531" t="s">
        <v>353</v>
      </c>
      <c r="C33" s="558">
        <f>SUM(C34:C45)</f>
        <v>-10742.812289999998</v>
      </c>
      <c r="D33" s="558">
        <f t="shared" ref="D33:D37" si="9">IFERROR(C33/$L$4*1000,0)</f>
        <v>-330.82290795430043</v>
      </c>
      <c r="E33" s="559">
        <f t="shared" ref="E33:E36" si="10">IFERROR(C33/$I$4*1000,0)</f>
        <v>-255.96407648320223</v>
      </c>
      <c r="G33" s="544" t="s">
        <v>32</v>
      </c>
      <c r="H33" s="544"/>
      <c r="I33" s="544"/>
      <c r="J33" s="544" t="s">
        <v>34</v>
      </c>
      <c r="K33" s="544" t="s">
        <v>76</v>
      </c>
      <c r="AZ33" s="445">
        <f>'План продаж'!B53</f>
        <v>47209</v>
      </c>
      <c r="BA33" s="428">
        <f>IFERROR('План продаж'!G53,0)</f>
        <v>945.37612612612611</v>
      </c>
      <c r="BB33" s="428">
        <f>IFERROR('План продаж'!I53/1000,0)</f>
        <v>778.0779153736662</v>
      </c>
      <c r="BD33" s="445">
        <f>INDEX(КРЕДИТЫ!$S$3:$EO$3,1,ROW()-1)</f>
        <v>47209</v>
      </c>
      <c r="BE33" s="567">
        <f>(SUM(cf_1!$S$9:INDEX(cf_1!$S$9:$EO$9,1,ROW()-1))+SUM(cf_2!$S$9:INDEX(cf_2!$S$9:$EO$9,1,ROW()-1))-SUM(cf_1!$S$209:INDEX(cf_1!$S$209:$EO$209,1,ROW()-1))-SUM(cf_2!$S$209:INDEX(cf_2!$S$209:$EO$209,1,ROW()-1)))/1000000</f>
        <v>8347.2090200844359</v>
      </c>
      <c r="BF33" s="567">
        <f ca="1">(SUM(cf_1!$S$183:INDEX(cf_1!$S$183:$EO$183,1,ROW()-1))+SUM(cf_2!$S$183:INDEX(cf_2!$S$183:$EO$183,1,ROW()-1)))/1000000</f>
        <v>8808.5744063881284</v>
      </c>
      <c r="BG33" s="567">
        <f ca="1">(INDEX(КРЕДИТЫ!$S$52:$EO$52,1,ROW()-1)+INDEX(КРЕДИТЫ!$S$75:$EO$75,1,ROW()-1))/1000000</f>
        <v>9009.158067244638</v>
      </c>
    </row>
    <row r="34" spans="2:59" ht="18" customHeight="1" x14ac:dyDescent="0.25">
      <c r="B34" s="532" t="s">
        <v>354</v>
      </c>
      <c r="C34" s="560">
        <f>CF!I30+CF!I32+CF!I33</f>
        <v>-65.561000000000007</v>
      </c>
      <c r="D34" s="560">
        <f t="shared" si="9"/>
        <v>-2.0189388107042778</v>
      </c>
      <c r="E34" s="561">
        <f t="shared" si="10"/>
        <v>-1.5620919704550873</v>
      </c>
      <c r="G34" s="678" t="s">
        <v>126</v>
      </c>
      <c r="H34" s="678"/>
      <c r="I34" s="678"/>
      <c r="J34" s="678" t="str">
        <f>Вводные!C23</f>
        <v>тыс. ₽/м² GBA</v>
      </c>
      <c r="K34" s="679">
        <f>Вводные!G23</f>
        <v>1</v>
      </c>
      <c r="AZ34" s="445">
        <f>'План продаж'!B54</f>
        <v>47239</v>
      </c>
      <c r="BA34" s="428">
        <f>IFERROR('План продаж'!G54,0)</f>
        <v>810.941906355897</v>
      </c>
      <c r="BB34" s="428">
        <f>IFERROR('План продаж'!I54/1000,0)</f>
        <v>786.63040410462463</v>
      </c>
      <c r="BD34" s="445">
        <f>INDEX(КРЕДИТЫ!$S$3:$EO$3,1,ROW()-1)</f>
        <v>47239</v>
      </c>
      <c r="BE34" s="567">
        <f>(SUM(cf_1!$S$9:INDEX(cf_1!$S$9:$EO$9,1,ROW()-1))+SUM(cf_2!$S$9:INDEX(cf_2!$S$9:$EO$9,1,ROW()-1))-SUM(cf_1!$S$209:INDEX(cf_1!$S$209:$EO$209,1,ROW()-1))-SUM(cf_2!$S$209:INDEX(cf_2!$S$209:$EO$209,1,ROW()-1)))/1000000</f>
        <v>8975.5599961912339</v>
      </c>
      <c r="BF34" s="567">
        <f ca="1">(SUM(cf_1!$S$183:INDEX(cf_1!$S$183:$EO$183,1,ROW()-1))+SUM(cf_2!$S$183:INDEX(cf_2!$S$183:$EO$183,1,ROW()-1)))/1000000</f>
        <v>9227.1618599955418</v>
      </c>
      <c r="BG34" s="567">
        <f ca="1">(INDEX(КРЕДИТЫ!$S$52:$EO$52,1,ROW()-1)+INDEX(КРЕДИТЫ!$S$75:$EO$75,1,ROW()-1))/1000000</f>
        <v>9427.7455208520532</v>
      </c>
    </row>
    <row r="35" spans="2:59" ht="18" customHeight="1" x14ac:dyDescent="0.25">
      <c r="B35" s="532" t="s">
        <v>355</v>
      </c>
      <c r="C35" s="560">
        <f>CF!I31</f>
        <v>-230.05500000000001</v>
      </c>
      <c r="D35" s="560">
        <f t="shared" si="9"/>
        <v>-7.0845009700366459</v>
      </c>
      <c r="E35" s="561">
        <f t="shared" si="10"/>
        <v>-5.4814152966404581</v>
      </c>
      <c r="G35" s="334" t="s">
        <v>356</v>
      </c>
      <c r="H35" s="545"/>
      <c r="I35" s="545"/>
      <c r="J35" s="545" t="str">
        <f>Вводные!C24</f>
        <v>тыс. ₽/м² GBA</v>
      </c>
      <c r="K35" s="565">
        <f>Вводные!G24</f>
        <v>2.5</v>
      </c>
      <c r="AZ35" s="445">
        <f>'План продаж'!B55</f>
        <v>47270</v>
      </c>
      <c r="BA35" s="428">
        <f>IFERROR('План продаж'!G55,0)</f>
        <v>818.31410550458713</v>
      </c>
      <c r="BB35" s="428">
        <f>IFERROR('План продаж'!I55/1000,0)</f>
        <v>795.27690021202704</v>
      </c>
      <c r="BD35" s="445">
        <f>INDEX(КРЕДИТЫ!$S$3:$EO$3,1,ROW()-1)</f>
        <v>47270</v>
      </c>
      <c r="BE35" s="567">
        <f>(SUM(cf_1!$S$9:INDEX(cf_1!$S$9:$EO$9,1,ROW()-1))+SUM(cf_2!$S$9:INDEX(cf_2!$S$9:$EO$9,1,ROW()-1))-SUM(cf_1!$S$209:INDEX(cf_1!$S$209:$EO$209,1,ROW()-1))-SUM(cf_2!$S$209:INDEX(cf_2!$S$209:$EO$209,1,ROW()-1)))/1000000</f>
        <v>9617.3364456036052</v>
      </c>
      <c r="BF35" s="567">
        <f ca="1">(SUM(cf_1!$S$183:INDEX(cf_1!$S$183:$EO$183,1,ROW()-1))+SUM(cf_2!$S$183:INDEX(cf_2!$S$183:$EO$183,1,ROW()-1)))/1000000</f>
        <v>9645.749313602957</v>
      </c>
      <c r="BG35" s="567">
        <f ca="1">(INDEX(КРЕДИТЫ!$S$52:$EO$52,1,ROW()-1)+INDEX(КРЕДИТЫ!$S$75:$EO$75,1,ROW()-1))/1000000</f>
        <v>9846.3329744594666</v>
      </c>
    </row>
    <row r="36" spans="2:59" ht="18" customHeight="1" x14ac:dyDescent="0.25">
      <c r="B36" s="532" t="s">
        <v>357</v>
      </c>
      <c r="C36" s="560">
        <f>CF!I34</f>
        <v>-46.010999999999996</v>
      </c>
      <c r="D36" s="560">
        <f t="shared" si="9"/>
        <v>-1.4169001940073291</v>
      </c>
      <c r="E36" s="561">
        <f t="shared" si="10"/>
        <v>-1.0962830593280914</v>
      </c>
      <c r="G36" s="334" t="s">
        <v>358</v>
      </c>
      <c r="H36" s="545"/>
      <c r="I36" s="545"/>
      <c r="J36" s="545" t="str">
        <f>Вводные!C25</f>
        <v>тыс. ₽/м² GBA</v>
      </c>
      <c r="K36" s="565">
        <f>Вводные!G25</f>
        <v>2.5</v>
      </c>
      <c r="AZ36" s="445">
        <f>'План продаж'!B56</f>
        <v>47300</v>
      </c>
      <c r="BA36" s="428">
        <f>IFERROR('План продаж'!G56,0)</f>
        <v>825.68630465327703</v>
      </c>
      <c r="BB36" s="428">
        <f>IFERROR('План продаж'!I56/1000,0)</f>
        <v>804.01843700759116</v>
      </c>
      <c r="BD36" s="445">
        <f>INDEX(КРЕДИТЫ!$S$3:$EO$3,1,ROW()-1)</f>
        <v>47300</v>
      </c>
      <c r="BE36" s="567">
        <f>(SUM(cf_1!$S$9:INDEX(cf_1!$S$9:$EO$9,1,ROW()-1))+SUM(cf_2!$S$9:INDEX(cf_2!$S$9:$EO$9,1,ROW()-1))-SUM(cf_1!$S$209:INDEX(cf_1!$S$209:$EO$209,1,ROW()-1))-SUM(cf_2!$S$209:INDEX(cf_2!$S$209:$EO$209,1,ROW()-1)))/1000000</f>
        <v>10272.757411465729</v>
      </c>
      <c r="BF36" s="567">
        <f ca="1">(SUM(cf_1!$S$183:INDEX(cf_1!$S$183:$EO$183,1,ROW()-1))+SUM(cf_2!$S$183:INDEX(cf_2!$S$183:$EO$183,1,ROW()-1)))/1000000</f>
        <v>10064.33676721037</v>
      </c>
      <c r="BG36" s="567">
        <f ca="1">(INDEX(КРЕДИТЫ!$S$52:$EO$52,1,ROW()-1)+INDEX(КРЕДИТЫ!$S$75:$EO$75,1,ROW()-1))/1000000</f>
        <v>10264.920428066882</v>
      </c>
    </row>
    <row r="37" spans="2:59" ht="18" customHeight="1" x14ac:dyDescent="0.25">
      <c r="B37" s="532" t="s">
        <v>359</v>
      </c>
      <c r="C37" s="560">
        <f>CF!I35</f>
        <v>-8742.0899999999983</v>
      </c>
      <c r="D37" s="560">
        <f t="shared" si="9"/>
        <v>-269.21103686139247</v>
      </c>
      <c r="E37" s="561">
        <f>IFERROR(C37/$I$4*1000,0)</f>
        <v>-208.29378127233733</v>
      </c>
      <c r="G37" s="334" t="s">
        <v>133</v>
      </c>
      <c r="H37" s="545"/>
      <c r="I37" s="545"/>
      <c r="J37" s="545" t="str">
        <f>Вводные!C26</f>
        <v>тыс. ₽/м² GBA</v>
      </c>
      <c r="K37" s="565">
        <f>Вводные!G26</f>
        <v>1</v>
      </c>
      <c r="AZ37" s="445">
        <f>'План продаж'!B57</f>
        <v>47331</v>
      </c>
      <c r="BA37" s="428">
        <f>IFERROR('План продаж'!G57,0)</f>
        <v>833.05850380196705</v>
      </c>
      <c r="BB37" s="428">
        <f>IFERROR('План продаж'!I57/1000,0)</f>
        <v>812.85605916100769</v>
      </c>
      <c r="BD37" s="445">
        <f>INDEX(КРЕДИТЫ!$S$3:$EO$3,1,ROW()-1)</f>
        <v>47331</v>
      </c>
      <c r="BE37" s="567">
        <f>(SUM(cf_1!$S$9:INDEX(cf_1!$S$9:$EO$9,1,ROW()-1))+SUM(cf_2!$S$9:INDEX(cf_2!$S$9:$EO$9,1,ROW()-1))-SUM(cf_1!$S$209:INDEX(cf_1!$S$209:$EO$209,1,ROW()-1))-SUM(cf_2!$S$209:INDEX(cf_2!$S$209:$EO$209,1,ROW()-1)))/1000000</f>
        <v>10942.04513021962</v>
      </c>
      <c r="BF37" s="567">
        <f ca="1">(SUM(cf_1!$S$183:INDEX(cf_1!$S$183:$EO$183,1,ROW()-1))+SUM(cf_2!$S$183:INDEX(cf_2!$S$183:$EO$183,1,ROW()-1)))/1000000</f>
        <v>10482.924220817786</v>
      </c>
      <c r="BG37" s="567">
        <f ca="1">(INDEX(КРЕДИТЫ!$S$52:$EO$52,1,ROW()-1)+INDEX(КРЕДИТЫ!$S$75:$EO$75,1,ROW()-1))/1000000</f>
        <v>10683.507881674295</v>
      </c>
    </row>
    <row r="38" spans="2:59" ht="22.5" customHeight="1" x14ac:dyDescent="0.25">
      <c r="B38" s="532" t="s">
        <v>360</v>
      </c>
      <c r="C38" s="560">
        <f>CF!I40</f>
        <v>0</v>
      </c>
      <c r="D38" s="560">
        <f>IFERROR(C38/$L$10*1000,0)</f>
        <v>0</v>
      </c>
      <c r="E38" s="561">
        <f>IFERROR(C38/$I$10*1000,0)</f>
        <v>0</v>
      </c>
      <c r="G38" s="334" t="s">
        <v>135</v>
      </c>
      <c r="H38" s="545"/>
      <c r="I38" s="545"/>
      <c r="J38" s="545" t="str">
        <f>Вводные!C27</f>
        <v>тыс. ₽/м² GBA</v>
      </c>
      <c r="K38" s="565">
        <f>Вводные!G27</f>
        <v>190</v>
      </c>
      <c r="AZ38" s="445">
        <f>'План продаж'!B58</f>
        <v>47362</v>
      </c>
      <c r="BA38" s="428">
        <f>IFERROR('План продаж'!G58,0)</f>
        <v>988.74200347136116</v>
      </c>
      <c r="BB38" s="428">
        <f>IFERROR('План продаж'!I58/1000,0)</f>
        <v>821.79082282478157</v>
      </c>
      <c r="BD38" s="445">
        <f>INDEX(КРЕДИТЫ!$S$3:$EO$3,1,ROW()-1)</f>
        <v>47362</v>
      </c>
      <c r="BE38" s="567">
        <f>(SUM(cf_1!$S$9:INDEX(cf_1!$S$9:$EO$9,1,ROW()-1))+SUM(cf_2!$S$9:INDEX(cf_2!$S$9:$EO$9,1,ROW()-1))-SUM(cf_1!$S$209:INDEX(cf_1!$S$209:$EO$209,1,ROW()-1))-SUM(cf_2!$S$209:INDEX(cf_2!$S$209:$EO$209,1,ROW()-1)))/1000000</f>
        <v>11742.857263928141</v>
      </c>
      <c r="BF38" s="567">
        <f ca="1">(SUM(cf_1!$S$183:INDEX(cf_1!$S$183:$EO$183,1,ROW()-1))+SUM(cf_2!$S$183:INDEX(cf_2!$S$183:$EO$183,1,ROW()-1)))/1000000</f>
        <v>10901.511674425199</v>
      </c>
      <c r="BG38" s="567">
        <f ca="1">(INDEX(КРЕДИТЫ!$S$52:$EO$52,1,ROW()-1)+INDEX(КРЕДИТЫ!$S$75:$EO$75,1,ROW()-1))/1000000</f>
        <v>11102.095335281711</v>
      </c>
    </row>
    <row r="39" spans="2:59" ht="25.5" customHeight="1" x14ac:dyDescent="0.25">
      <c r="B39" s="532" t="s">
        <v>361</v>
      </c>
      <c r="C39" s="560">
        <f>CF!I39</f>
        <v>-611.94630000000006</v>
      </c>
      <c r="D39" s="560">
        <f>IFERROR(C39/$L$4*1000,0)</f>
        <v>-18.84477258029748</v>
      </c>
      <c r="E39" s="561">
        <f t="shared" ref="E39" si="11">IFERROR(C39/$I$4*1000,0)</f>
        <v>-14.580564689063618</v>
      </c>
      <c r="G39" s="334" t="s">
        <v>137</v>
      </c>
      <c r="H39" s="545"/>
      <c r="I39" s="545"/>
      <c r="J39" s="545" t="str">
        <f>Вводные!C28</f>
        <v>тыс. ₽/м² GBA</v>
      </c>
      <c r="K39" s="565">
        <f>Вводные!G28</f>
        <v>7</v>
      </c>
      <c r="AZ39" s="445">
        <f>'План продаж'!B59</f>
        <v>47392</v>
      </c>
      <c r="BA39" s="428">
        <f>IFERROR('План продаж'!G59,0)</f>
        <v>997.4151789404084</v>
      </c>
      <c r="BB39" s="428">
        <f>IFERROR('План продаж'!I59/1000,0)</f>
        <v>830.82379576045309</v>
      </c>
      <c r="BD39" s="445">
        <f>INDEX(КРЕДИТЫ!$S$3:$EO$3,1,ROW()-1)</f>
        <v>47392</v>
      </c>
      <c r="BE39" s="567">
        <f>(SUM(cf_1!$S$9:INDEX(cf_1!$S$9:$EO$9,1,ROW()-1))+SUM(cf_2!$S$9:INDEX(cf_2!$S$9:$EO$9,1,ROW()-1))-SUM(cf_1!$S$209:INDEX(cf_1!$S$209:$EO$209,1,ROW()-1))-SUM(cf_2!$S$209:INDEX(cf_2!$S$209:$EO$209,1,ROW()-1)))/1000000</f>
        <v>12693.105813184327</v>
      </c>
      <c r="BF39" s="567">
        <f ca="1">(SUM(cf_1!$S$183:INDEX(cf_1!$S$183:$EO$183,1,ROW()-1))+SUM(cf_2!$S$183:INDEX(cf_2!$S$183:$EO$183,1,ROW()-1)))/1000000</f>
        <v>11320.099128032614</v>
      </c>
      <c r="BG39" s="567">
        <f ca="1">(INDEX(КРЕДИТЫ!$S$52:$EO$52,1,ROW()-1)+INDEX(КРЕДИТЫ!$S$75:$EO$75,1,ROW()-1))/1000000</f>
        <v>11520.682788889124</v>
      </c>
    </row>
    <row r="40" spans="2:59" ht="18" customHeight="1" x14ac:dyDescent="0.25">
      <c r="B40" s="532" t="s">
        <v>362</v>
      </c>
      <c r="C40" s="560">
        <f>CF!I42</f>
        <v>0</v>
      </c>
      <c r="D40" s="560">
        <f t="shared" ref="D40:D45" si="12">IFERROR(C40/$L$4*1000,0)</f>
        <v>0</v>
      </c>
      <c r="E40" s="561">
        <f t="shared" ref="E40:E45" si="13">IFERROR(C40/$I$4*1000,0)</f>
        <v>0</v>
      </c>
      <c r="G40" s="334" t="s">
        <v>139</v>
      </c>
      <c r="H40" s="545"/>
      <c r="I40" s="545"/>
      <c r="J40" s="545" t="str">
        <f>Вводные!C29</f>
        <v>тыс. ₽/м² GBA</v>
      </c>
      <c r="K40" s="565">
        <f>Вводные!G29</f>
        <v>3.5</v>
      </c>
      <c r="AZ40" s="445">
        <f>'План продаж'!B60</f>
        <v>47423</v>
      </c>
      <c r="BA40" s="428">
        <f>IFERROR('План продаж'!G60,0)</f>
        <v>1006.0883544094553</v>
      </c>
      <c r="BB40" s="428">
        <f>IFERROR('План продаж'!I60/1000,0)</f>
        <v>839.95605746619867</v>
      </c>
      <c r="BD40" s="445">
        <f>INDEX(КРЕДИТЫ!$S$3:$EO$3,1,ROW()-1)</f>
        <v>47423</v>
      </c>
      <c r="BE40" s="567">
        <f>(SUM(cf_1!$S$9:INDEX(cf_1!$S$9:$EO$9,1,ROW()-1))+SUM(cf_2!$S$9:INDEX(cf_2!$S$9:$EO$9,1,ROW()-1))-SUM(cf_1!$S$209:INDEX(cf_1!$S$209:$EO$209,1,ROW()-1))-SUM(cf_2!$S$209:INDEX(cf_2!$S$209:$EO$209,1,ROW()-1)))/1000000</f>
        <v>13661.772728951568</v>
      </c>
      <c r="BF40" s="567">
        <f ca="1">(SUM(cf_1!$S$183:INDEX(cf_1!$S$183:$EO$183,1,ROW()-1))+SUM(cf_2!$S$183:INDEX(cf_2!$S$183:$EO$183,1,ROW()-1)))/1000000</f>
        <v>11738.686581640028</v>
      </c>
      <c r="BG40" s="567">
        <f ca="1">(INDEX(КРЕДИТЫ!$S$52:$EO$52,1,ROW()-1)+INDEX(КРЕДИТЫ!$S$75:$EO$75,1,ROW()-1))/1000000</f>
        <v>11939.270242496537</v>
      </c>
    </row>
    <row r="41" spans="2:59" ht="18" customHeight="1" x14ac:dyDescent="0.25">
      <c r="B41" s="532" t="s">
        <v>137</v>
      </c>
      <c r="C41" s="560">
        <f>CF!I43+CF!I44</f>
        <v>-322.07699999999994</v>
      </c>
      <c r="D41" s="560">
        <f t="shared" si="12"/>
        <v>-9.9183013580513038</v>
      </c>
      <c r="E41" s="561">
        <f t="shared" si="13"/>
        <v>-7.6739814152966392</v>
      </c>
      <c r="G41" s="334" t="s">
        <v>141</v>
      </c>
      <c r="H41" s="545"/>
      <c r="I41" s="545"/>
      <c r="J41" s="545" t="str">
        <f>Вводные!C30</f>
        <v>тыс. ₽/м² GBA</v>
      </c>
      <c r="K41" s="565">
        <f>Вводные!G30</f>
        <v>1</v>
      </c>
      <c r="AZ41" s="445">
        <f>'План продаж'!B61</f>
        <v>47453</v>
      </c>
      <c r="BA41" s="428">
        <f>IFERROR('План продаж'!G61,0)</f>
        <v>1014.7615298785022</v>
      </c>
      <c r="BB41" s="428">
        <f>IFERROR('План продаж'!I61/1000,0)</f>
        <v>849.18869930584015</v>
      </c>
      <c r="BD41" s="445">
        <f>INDEX(КРЕДИТЫ!$S$3:$EO$3,1,ROW()-1)</f>
        <v>47453</v>
      </c>
      <c r="BE41" s="567">
        <f>(SUM(cf_1!$S$9:INDEX(cf_1!$S$9:$EO$9,1,ROW()-1))+SUM(cf_2!$S$9:INDEX(cf_2!$S$9:$EO$9,1,ROW()-1))-SUM(cf_1!$S$209:INDEX(cf_1!$S$209:$EO$209,1,ROW()-1))-SUM(cf_2!$S$209:INDEX(cf_2!$S$209:$EO$209,1,ROW()-1)))/1000000</f>
        <v>14649.150428244406</v>
      </c>
      <c r="BF41" s="567">
        <f ca="1">(SUM(cf_1!$S$183:INDEX(cf_1!$S$183:$EO$183,1,ROW()-1))+SUM(cf_2!$S$183:INDEX(cf_2!$S$183:$EO$183,1,ROW()-1)))/1000000</f>
        <v>12211.372906341192</v>
      </c>
      <c r="BG41" s="567">
        <f ca="1">(INDEX(КРЕДИТЫ!$S$52:$EO$52,1,ROW()-1)+INDEX(КРЕДИТЫ!$S$75:$EO$75,1,ROW()-1))/1000000</f>
        <v>12411.956567197702</v>
      </c>
    </row>
    <row r="42" spans="2:59" ht="18" customHeight="1" x14ac:dyDescent="0.25">
      <c r="B42" s="532" t="s">
        <v>363</v>
      </c>
      <c r="C42" s="560">
        <f>CF!I45</f>
        <v>-161.0385</v>
      </c>
      <c r="D42" s="560">
        <f t="shared" si="12"/>
        <v>-4.9591506790256528</v>
      </c>
      <c r="E42" s="561">
        <f t="shared" si="13"/>
        <v>-3.8369907076483205</v>
      </c>
      <c r="G42" s="334" t="s">
        <v>143</v>
      </c>
      <c r="H42" s="334"/>
      <c r="I42" s="334"/>
      <c r="J42" s="334" t="str">
        <f>Вводные!C31</f>
        <v>тыс. ₽/м² GBA</v>
      </c>
      <c r="K42" s="565">
        <f>Вводные!G31</f>
        <v>1</v>
      </c>
      <c r="AZ42" s="445">
        <f>'План продаж'!B62</f>
        <v>47484</v>
      </c>
      <c r="BA42" s="428">
        <f>IFERROR('План продаж'!G62,0)</f>
        <v>869.91949954541712</v>
      </c>
      <c r="BB42" s="428">
        <f>IFERROR('План продаж'!I62/1000,0)</f>
        <v>858.52282463926861</v>
      </c>
      <c r="BD42" s="445">
        <f>INDEX(КРЕДИТЫ!$S$3:$EO$3,1,ROW()-1)</f>
        <v>47484</v>
      </c>
      <c r="BE42" s="567">
        <f>(SUM(cf_1!$S$9:INDEX(cf_1!$S$9:$EO$9,1,ROW()-1))+SUM(cf_2!$S$9:INDEX(cf_2!$S$9:$EO$9,1,ROW()-1))-SUM(cf_1!$S$209:INDEX(cf_1!$S$209:$EO$209,1,ROW()-1))-SUM(cf_2!$S$209:INDEX(cf_2!$S$209:$EO$209,1,ROW()-1)))/1000000</f>
        <v>15507.462406574732</v>
      </c>
      <c r="BF42" s="567">
        <f ca="1">(SUM(cf_1!$S$183:INDEX(cf_1!$S$183:$EO$183,1,ROW()-1))+SUM(cf_2!$S$183:INDEX(cf_2!$S$183:$EO$183,1,ROW()-1)))/1000000</f>
        <v>12684.059231042356</v>
      </c>
      <c r="BG42" s="567">
        <f ca="1">(INDEX(КРЕДИТЫ!$S$52:$EO$52,1,ROW()-1)+INDEX(КРЕДИТЫ!$S$75:$EO$75,1,ROW()-1))/1000000</f>
        <v>12884.642891898866</v>
      </c>
    </row>
    <row r="43" spans="2:59" ht="18" customHeight="1" x14ac:dyDescent="0.25">
      <c r="B43" s="532" t="s">
        <v>364</v>
      </c>
      <c r="C43" s="560">
        <f>CF!I47+CF!I48</f>
        <v>-52.470999999999997</v>
      </c>
      <c r="D43" s="560">
        <f t="shared" si="12"/>
        <v>-1.6158346934376251</v>
      </c>
      <c r="E43" s="561">
        <f t="shared" si="13"/>
        <v>-1.2502025256135334</v>
      </c>
      <c r="G43" s="334" t="s">
        <v>145</v>
      </c>
      <c r="H43" s="334"/>
      <c r="I43" s="334"/>
      <c r="J43" s="334" t="str">
        <f>Вводные!C32</f>
        <v>% СМР</v>
      </c>
      <c r="K43" s="566">
        <f>Вводные!G32</f>
        <v>7.0000000000000007E-2</v>
      </c>
      <c r="AZ43" s="445">
        <f>'План продаж'!B63</f>
        <v>47515</v>
      </c>
      <c r="BA43" s="428">
        <f>IFERROR('План продаж'!G63,0)</f>
        <v>1032.1078808165962</v>
      </c>
      <c r="BB43" s="428">
        <f>IFERROR('План продаж'!I63/1000,0)</f>
        <v>867.95954895430305</v>
      </c>
      <c r="BD43" s="445">
        <f>INDEX(КРЕДИТЫ!$S$3:$EO$3,1,ROW()-1)</f>
        <v>47515</v>
      </c>
      <c r="BE43" s="567">
        <f>(SUM(cf_1!$S$9:INDEX(cf_1!$S$9:$EO$9,1,ROW()-1))+SUM(cf_2!$S$9:INDEX(cf_2!$S$9:$EO$9,1,ROW()-1))-SUM(cf_1!$S$209:INDEX(cf_1!$S$209:$EO$209,1,ROW()-1))-SUM(cf_2!$S$209:INDEX(cf_2!$S$209:$EO$209,1,ROW()-1)))/1000000</f>
        <v>16533.155793353621</v>
      </c>
      <c r="BF43" s="567">
        <f ca="1">(SUM(cf_1!$S$183:INDEX(cf_1!$S$183:$EO$183,1,ROW()-1))+SUM(cf_2!$S$183:INDEX(cf_2!$S$183:$EO$183,1,ROW()-1)))/1000000</f>
        <v>14064.259441128135</v>
      </c>
      <c r="BG43" s="567">
        <f ca="1">(INDEX(КРЕДИТЫ!$S$52:$EO$52,1,ROW()-1)+INDEX(КРЕДИТЫ!$S$75:$EO$75,1,ROW()-1))/1000000</f>
        <v>14264.843101984647</v>
      </c>
    </row>
    <row r="44" spans="2:59" ht="25.35" customHeight="1" x14ac:dyDescent="0.25">
      <c r="B44" s="532" t="s">
        <v>365</v>
      </c>
      <c r="C44" s="560">
        <f>CF!I46</f>
        <v>0</v>
      </c>
      <c r="D44" s="560">
        <f t="shared" si="12"/>
        <v>0</v>
      </c>
      <c r="E44" s="561">
        <f t="shared" si="13"/>
        <v>0</v>
      </c>
      <c r="G44" s="334" t="s">
        <v>148</v>
      </c>
      <c r="H44" s="334"/>
      <c r="I44" s="334"/>
      <c r="J44" s="334" t="str">
        <f>Вводные!C33</f>
        <v>%</v>
      </c>
      <c r="K44" s="566">
        <f>Вводные!G33</f>
        <v>0.05</v>
      </c>
      <c r="AZ44" s="445">
        <f>'План продаж'!B64</f>
        <v>47543</v>
      </c>
      <c r="BA44" s="428">
        <f>IFERROR('План продаж'!G64,0)</f>
        <v>578.69531250000023</v>
      </c>
      <c r="BB44" s="428">
        <f>IFERROR('План продаж'!I64/1000,0)</f>
        <v>877.49999999999864</v>
      </c>
      <c r="BD44" s="445">
        <f>INDEX(КРЕДИТЫ!$S$3:$EO$3,1,ROW()-1)</f>
        <v>47543</v>
      </c>
      <c r="BE4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44" s="567">
        <f ca="1">(SUM(cf_1!$S$183:INDEX(cf_1!$S$183:$EO$183,1,ROW()-1))+SUM(cf_2!$S$183:INDEX(cf_2!$S$183:$EO$183,1,ROW()-1)))/1000000</f>
        <v>14877.380687511521</v>
      </c>
      <c r="BG44" s="567">
        <f ca="1">(INDEX(КРЕДИТЫ!$S$52:$EO$52,1,ROW()-1)+INDEX(КРЕДИТЫ!$S$75:$EO$75,1,ROW()-1))/1000000</f>
        <v>0</v>
      </c>
    </row>
    <row r="45" spans="2:59" ht="18" customHeight="1" x14ac:dyDescent="0.25">
      <c r="B45" s="532" t="s">
        <v>366</v>
      </c>
      <c r="C45" s="560">
        <f>CF!I49</f>
        <v>-511.56249000000008</v>
      </c>
      <c r="D45" s="560">
        <f t="shared" si="12"/>
        <v>-15.753471807347646</v>
      </c>
      <c r="E45" s="561">
        <f t="shared" si="13"/>
        <v>-12.188765546819159</v>
      </c>
      <c r="G45" s="334" t="s">
        <v>150</v>
      </c>
      <c r="H45" s="334"/>
      <c r="I45" s="334"/>
      <c r="J45" s="334" t="str">
        <f>Вводные!C34</f>
        <v>%</v>
      </c>
      <c r="K45" s="566">
        <f>Вводные!G34</f>
        <v>0.05</v>
      </c>
      <c r="AZ45" s="445">
        <f>'План продаж'!B65</f>
        <v>47574</v>
      </c>
      <c r="BA45" s="428">
        <f>IFERROR('План продаж'!G65,0)</f>
        <v>578.69531250000023</v>
      </c>
      <c r="BB45" s="428">
        <f>IFERROR('План продаж'!I65/1000,0)</f>
        <v>879.6641517251951</v>
      </c>
      <c r="BD45" s="445">
        <f>INDEX(КРЕДИТЫ!$S$3:$EO$3,1,ROW()-1)</f>
        <v>47574</v>
      </c>
      <c r="BE4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45" s="567">
        <f ca="1">(SUM(cf_1!$S$183:INDEX(cf_1!$S$183:$EO$183,1,ROW()-1))+SUM(cf_2!$S$183:INDEX(cf_2!$S$183:$EO$183,1,ROW()-1)))/1000000</f>
        <v>14972.686236635904</v>
      </c>
      <c r="BG45" s="567">
        <f ca="1">(INDEX(КРЕДИТЫ!$S$52:$EO$52,1,ROW()-1)+INDEX(КРЕДИТЫ!$S$75:$EO$75,1,ROW()-1))/1000000</f>
        <v>0</v>
      </c>
    </row>
    <row r="46" spans="2:59" ht="18" customHeight="1" x14ac:dyDescent="0.25">
      <c r="B46" s="531" t="s">
        <v>150</v>
      </c>
      <c r="C46" s="558">
        <f>SUM(C47:C49)</f>
        <v>-511.56249000000014</v>
      </c>
      <c r="D46" s="558">
        <f t="shared" ref="D46:E46" si="14">IFERROR(C46/$L$4*1000,0)</f>
        <v>-15.753471807347649</v>
      </c>
      <c r="E46" s="559">
        <f t="shared" si="14"/>
        <v>-0.48512523657646817</v>
      </c>
      <c r="G46" s="334" t="s">
        <v>153</v>
      </c>
      <c r="H46" s="334"/>
      <c r="I46" s="334"/>
      <c r="J46" s="334" t="str">
        <f>Вводные!C35</f>
        <v>% выручки</v>
      </c>
      <c r="K46" s="566">
        <f>Вводные!G35</f>
        <v>0.03</v>
      </c>
      <c r="AZ46" s="445">
        <f>'План продаж'!B66</f>
        <v>47604</v>
      </c>
      <c r="BA46" s="428">
        <f>IFERROR('План продаж'!G66,0)</f>
        <v>491.89101562500008</v>
      </c>
      <c r="BB46" s="428">
        <f>IFERROR('План продаж'!I66/1000,0)</f>
        <v>881.83364083237404</v>
      </c>
      <c r="BD46" s="445">
        <f>INDEX(КРЕДИТЫ!$S$3:$EO$3,1,ROW()-1)</f>
        <v>47604</v>
      </c>
      <c r="BE4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46" s="567">
        <f ca="1">(SUM(cf_1!$S$183:INDEX(cf_1!$S$183:$EO$183,1,ROW()-1))+SUM(cf_2!$S$183:INDEX(cf_2!$S$183:$EO$183,1,ROW()-1)))/1000000</f>
        <v>15061.472199629186</v>
      </c>
      <c r="BG46" s="567">
        <f ca="1">(INDEX(КРЕДИТЫ!$S$52:$EO$52,1,ROW()-1)+INDEX(КРЕДИТЫ!$S$75:$EO$75,1,ROW()-1))/1000000</f>
        <v>0</v>
      </c>
    </row>
    <row r="47" spans="2:59" ht="18" customHeight="1" x14ac:dyDescent="0.25">
      <c r="B47" s="532"/>
      <c r="C47" s="560">
        <f>CF!I21</f>
        <v>0</v>
      </c>
      <c r="D47" s="560">
        <f>IFERROR(C47/$L$4*1000,0)</f>
        <v>0</v>
      </c>
      <c r="E47" s="561">
        <f>IFERROR(C47/$I$4*1000,0)</f>
        <v>0</v>
      </c>
      <c r="G47" s="334" t="s">
        <v>156</v>
      </c>
      <c r="H47" s="334"/>
      <c r="I47" s="334"/>
      <c r="J47" s="334" t="str">
        <f>Вводные!C36</f>
        <v>% выручки</v>
      </c>
      <c r="K47" s="566">
        <f>Вводные!G36</f>
        <v>0.04</v>
      </c>
      <c r="AZ47" s="445">
        <f>'План продаж'!B67</f>
        <v>47635</v>
      </c>
      <c r="BA47" s="428">
        <f>IFERROR('План продаж'!G67,0)</f>
        <v>491.89101562500008</v>
      </c>
      <c r="BB47" s="428">
        <f>IFERROR('План продаж'!I67/1000,0)</f>
        <v>884.00848048495936</v>
      </c>
      <c r="BD47" s="445">
        <f>INDEX(КРЕДИТЫ!$S$3:$EO$3,1,ROW()-1)</f>
        <v>47635</v>
      </c>
      <c r="BE4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47" s="567">
        <f ca="1">(SUM(cf_1!$S$183:INDEX(cf_1!$S$183:$EO$183,1,ROW()-1))+SUM(cf_2!$S$183:INDEX(cf_2!$S$183:$EO$183,1,ROW()-1)))/1000000</f>
        <v>15150.558638171527</v>
      </c>
      <c r="BG47" s="567">
        <f ca="1">(INDEX(КРЕДИТЫ!$S$52:$EO$52,1,ROW()-1)+INDEX(КРЕДИТЫ!$S$75:$EO$75,1,ROW()-1))/1000000</f>
        <v>0</v>
      </c>
    </row>
    <row r="48" spans="2:59" ht="18" customHeight="1" x14ac:dyDescent="0.25">
      <c r="B48" s="532"/>
      <c r="C48" s="560">
        <f>CF!I23</f>
        <v>0</v>
      </c>
      <c r="D48" s="560">
        <f>IFERROR(C48/$L$4*1000,0)</f>
        <v>0</v>
      </c>
      <c r="E48" s="561">
        <f>IFERROR(C48/$I$4*1000,0)</f>
        <v>0</v>
      </c>
      <c r="AZ48" s="445">
        <f>'План продаж'!B68</f>
        <v>47665</v>
      </c>
      <c r="BA48" s="428">
        <f>IFERROR('План продаж'!G68,0)</f>
        <v>491.89101562500008</v>
      </c>
      <c r="BB48" s="428">
        <f>IFERROR('План продаж'!I68/1000,0)</f>
        <v>886.18868387883947</v>
      </c>
      <c r="BD48" s="445">
        <f>INDEX(КРЕДИТЫ!$S$3:$EO$3,1,ROW()-1)</f>
        <v>47665</v>
      </c>
      <c r="BE4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48" s="567">
        <f ca="1">(SUM(cf_1!$S$183:INDEX(cf_1!$S$183:$EO$183,1,ROW()-1))+SUM(cf_2!$S$183:INDEX(cf_2!$S$183:$EO$183,1,ROW()-1)))/1000000</f>
        <v>15239.946293316692</v>
      </c>
      <c r="BG48" s="567">
        <f ca="1">(INDEX(КРЕДИТЫ!$S$52:$EO$52,1,ROW()-1)+INDEX(КРЕДИТЫ!$S$75:$EO$75,1,ROW()-1))/1000000</f>
        <v>0</v>
      </c>
    </row>
    <row r="49" spans="2:59" ht="18" customHeight="1" x14ac:dyDescent="0.25">
      <c r="B49" s="533" t="s">
        <v>367</v>
      </c>
      <c r="C49" s="562">
        <f>CF!I50</f>
        <v>-511.56249000000014</v>
      </c>
      <c r="D49" s="562">
        <f>IFERROR(C49/$L$4*1000,0)</f>
        <v>-15.753471807347649</v>
      </c>
      <c r="E49" s="563">
        <f>IFERROR(C49/$I$4*1000,0)</f>
        <v>-12.188765546819161</v>
      </c>
      <c r="AZ49" s="445">
        <f>'План продаж'!B69</f>
        <v>47696</v>
      </c>
      <c r="BA49" s="428">
        <f>IFERROR('План продаж'!G69,0)</f>
        <v>491.89101562500008</v>
      </c>
      <c r="BB49" s="428">
        <f>IFERROR('План продаж'!I69/1000,0)</f>
        <v>888.37426424244745</v>
      </c>
      <c r="BD49" s="445">
        <f>INDEX(КРЕДИТЫ!$S$3:$EO$3,1,ROW()-1)</f>
        <v>47696</v>
      </c>
      <c r="BE4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49" s="567">
        <f ca="1">(SUM(cf_1!$S$183:INDEX(cf_1!$S$183:$EO$183,1,ROW()-1))+SUM(cf_2!$S$183:INDEX(cf_2!$S$183:$EO$183,1,ROW()-1)))/1000000</f>
        <v>15329.635907946085</v>
      </c>
      <c r="BG49" s="567">
        <f ca="1">(INDEX(КРЕДИТЫ!$S$52:$EO$52,1,ROW()-1)+INDEX(КРЕДИТЫ!$S$75:$EO$75,1,ROW()-1))/1000000</f>
        <v>0</v>
      </c>
    </row>
    <row r="50" spans="2:59" x14ac:dyDescent="0.25">
      <c r="AZ50" s="445">
        <f>'План продаж'!B70</f>
        <v>47727</v>
      </c>
      <c r="BA50" s="428">
        <f>IFERROR('План продаж'!G70,0)</f>
        <v>578.69531250000023</v>
      </c>
      <c r="BB50" s="428">
        <f>IFERROR('План продаж'!I70/1000,0)</f>
        <v>890.56523483684111</v>
      </c>
      <c r="BD50" s="445">
        <f>INDEX(КРЕДИТЫ!$S$3:$EO$3,1,ROW()-1)</f>
        <v>47727</v>
      </c>
      <c r="BE5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0" s="567">
        <f ca="1">(SUM(cf_1!$S$183:INDEX(cf_1!$S$183:$EO$183,1,ROW()-1))+SUM(cf_2!$S$183:INDEX(cf_2!$S$183:$EO$183,1,ROW()-1)))/1000000</f>
        <v>15426.26708019085</v>
      </c>
      <c r="BG50" s="567">
        <f ca="1">(INDEX(КРЕДИТЫ!$S$52:$EO$52,1,ROW()-1)+INDEX(КРЕДИТЫ!$S$75:$EO$75,1,ROW()-1))/1000000</f>
        <v>0</v>
      </c>
    </row>
    <row r="51" spans="2:59" x14ac:dyDescent="0.25">
      <c r="AZ51" s="445">
        <f>'План продаж'!B71</f>
        <v>47757</v>
      </c>
      <c r="BA51" s="428">
        <f>IFERROR('План продаж'!G71,0)</f>
        <v>0</v>
      </c>
      <c r="BB51" s="428">
        <f>IFERROR('План продаж'!I71/1000,0)</f>
        <v>0</v>
      </c>
      <c r="BD51" s="445">
        <f>INDEX(КРЕДИТЫ!$S$3:$EO$3,1,ROW()-1)</f>
        <v>47757</v>
      </c>
      <c r="BE5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1" s="567">
        <f ca="1">(SUM(cf_1!$S$183:INDEX(cf_1!$S$183:$EO$183,1,ROW()-1))+SUM(cf_2!$S$183:INDEX(cf_2!$S$183:$EO$183,1,ROW()-1)))/1000000</f>
        <v>15426.267053417874</v>
      </c>
      <c r="BG51" s="567">
        <f ca="1">(INDEX(КРЕДИТЫ!$S$52:$EO$52,1,ROW()-1)+INDEX(КРЕДИТЫ!$S$75:$EO$75,1,ROW()-1))/1000000</f>
        <v>0</v>
      </c>
    </row>
    <row r="52" spans="2:59" x14ac:dyDescent="0.25">
      <c r="AZ52" s="445">
        <f>'План продаж'!B72</f>
        <v>47788</v>
      </c>
      <c r="BA52" s="428">
        <f>IFERROR('План продаж'!G72,0)</f>
        <v>0</v>
      </c>
      <c r="BB52" s="428">
        <f>IFERROR('План продаж'!I72/1000,0)</f>
        <v>0</v>
      </c>
      <c r="BD52" s="445">
        <f>INDEX(КРЕДИТЫ!$S$3:$EO$3,1,ROW()-1)</f>
        <v>47788</v>
      </c>
      <c r="BE5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2" s="567">
        <f ca="1">(SUM(cf_1!$S$183:INDEX(cf_1!$S$183:$EO$183,1,ROW()-1))+SUM(cf_2!$S$183:INDEX(cf_2!$S$183:$EO$183,1,ROW()-1)))/1000000</f>
        <v>15426.267026644897</v>
      </c>
      <c r="BG52" s="567">
        <f ca="1">(INDEX(КРЕДИТЫ!$S$52:$EO$52,1,ROW()-1)+INDEX(КРЕДИТЫ!$S$75:$EO$75,1,ROW()-1))/1000000</f>
        <v>0</v>
      </c>
    </row>
    <row r="53" spans="2:59" x14ac:dyDescent="0.25">
      <c r="AZ53" s="445">
        <f>'План продаж'!B73</f>
        <v>47818</v>
      </c>
      <c r="BA53" s="428">
        <f>IFERROR('План продаж'!G73,0)</f>
        <v>0</v>
      </c>
      <c r="BB53" s="428">
        <f>IFERROR('План продаж'!I73/1000,0)</f>
        <v>0</v>
      </c>
      <c r="BD53" s="445">
        <f>INDEX(КРЕДИТЫ!$S$3:$EO$3,1,ROW()-1)</f>
        <v>47818</v>
      </c>
      <c r="BE5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3" s="567">
        <f ca="1">(SUM(cf_1!$S$183:INDEX(cf_1!$S$183:$EO$183,1,ROW()-1))+SUM(cf_2!$S$183:INDEX(cf_2!$S$183:$EO$183,1,ROW()-1)))/1000000</f>
        <v>15426.266999871921</v>
      </c>
      <c r="BG53" s="567">
        <f ca="1">(INDEX(КРЕДИТЫ!$S$52:$EO$52,1,ROW()-1)+INDEX(КРЕДИТЫ!$S$75:$EO$75,1,ROW()-1))/1000000</f>
        <v>0</v>
      </c>
    </row>
    <row r="54" spans="2:59" x14ac:dyDescent="0.25">
      <c r="AZ54" s="445">
        <f>'План продаж'!B74</f>
        <v>47849</v>
      </c>
      <c r="BA54" s="428">
        <f>IFERROR('План продаж'!G74,0)</f>
        <v>0</v>
      </c>
      <c r="BB54" s="428">
        <f>IFERROR('План продаж'!I74/1000,0)</f>
        <v>0</v>
      </c>
      <c r="BD54" s="445">
        <f>INDEX(КРЕДИТЫ!$S$3:$EO$3,1,ROW()-1)</f>
        <v>47849</v>
      </c>
      <c r="BE5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4" s="567">
        <f ca="1">(SUM(cf_1!$S$183:INDEX(cf_1!$S$183:$EO$183,1,ROW()-1))+SUM(cf_2!$S$183:INDEX(cf_2!$S$183:$EO$183,1,ROW()-1)))/1000000</f>
        <v>15426.266973098946</v>
      </c>
      <c r="BG54" s="567">
        <f ca="1">(INDEX(КРЕДИТЫ!$S$52:$EO$52,1,ROW()-1)+INDEX(КРЕДИТЫ!$S$75:$EO$75,1,ROW()-1))/1000000</f>
        <v>0</v>
      </c>
    </row>
    <row r="55" spans="2:59" x14ac:dyDescent="0.25">
      <c r="AZ55" s="445">
        <f>'План продаж'!B75</f>
        <v>47880</v>
      </c>
      <c r="BA55" s="428">
        <f>IFERROR('План продаж'!G75,0)</f>
        <v>0</v>
      </c>
      <c r="BB55" s="428">
        <f>IFERROR('План продаж'!I75/1000,0)</f>
        <v>0</v>
      </c>
      <c r="BD55" s="445">
        <f>INDEX(КРЕДИТЫ!$S$3:$EO$3,1,ROW()-1)</f>
        <v>47880</v>
      </c>
      <c r="BE5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5" s="567">
        <f ca="1">(SUM(cf_1!$S$183:INDEX(cf_1!$S$183:$EO$183,1,ROW()-1))+SUM(cf_2!$S$183:INDEX(cf_2!$S$183:$EO$183,1,ROW()-1)))/1000000</f>
        <v>15426.26694632597</v>
      </c>
      <c r="BG55" s="567">
        <f ca="1">(INDEX(КРЕДИТЫ!$S$52:$EO$52,1,ROW()-1)+INDEX(КРЕДИТЫ!$S$75:$EO$75,1,ROW()-1))/1000000</f>
        <v>0</v>
      </c>
    </row>
    <row r="56" spans="2:59" x14ac:dyDescent="0.25">
      <c r="AZ56" s="445">
        <f>'План продаж'!B76</f>
        <v>47908</v>
      </c>
      <c r="BA56" s="428">
        <f>IFERROR('План продаж'!G76,0)</f>
        <v>0</v>
      </c>
      <c r="BB56" s="428">
        <f>IFERROR('План продаж'!I76/1000,0)</f>
        <v>0</v>
      </c>
      <c r="BD56" s="445">
        <f>INDEX(КРЕДИТЫ!$S$3:$EO$3,1,ROW()-1)</f>
        <v>47908</v>
      </c>
      <c r="BE5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6" s="567">
        <f ca="1">(SUM(cf_1!$S$183:INDEX(cf_1!$S$183:$EO$183,1,ROW()-1))+SUM(cf_2!$S$183:INDEX(cf_2!$S$183:$EO$183,1,ROW()-1)))/1000000</f>
        <v>15426.266919552994</v>
      </c>
      <c r="BG56" s="567">
        <f ca="1">(INDEX(КРЕДИТЫ!$S$52:$EO$52,1,ROW()-1)+INDEX(КРЕДИТЫ!$S$75:$EO$75,1,ROW()-1))/1000000</f>
        <v>0</v>
      </c>
    </row>
    <row r="57" spans="2:59" x14ac:dyDescent="0.25">
      <c r="AZ57" s="445">
        <f>'План продаж'!B77</f>
        <v>47939</v>
      </c>
      <c r="BA57" s="428">
        <f>IFERROR('План продаж'!G77,0)</f>
        <v>0</v>
      </c>
      <c r="BB57" s="428">
        <f>IFERROR('План продаж'!I77/1000,0)</f>
        <v>0</v>
      </c>
      <c r="BD57" s="445">
        <f>INDEX(КРЕДИТЫ!$S$3:$EO$3,1,ROW()-1)</f>
        <v>47939</v>
      </c>
      <c r="BE5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7" s="567">
        <f ca="1">(SUM(cf_1!$S$183:INDEX(cf_1!$S$183:$EO$183,1,ROW()-1))+SUM(cf_2!$S$183:INDEX(cf_2!$S$183:$EO$183,1,ROW()-1)))/1000000</f>
        <v>15426.266892780019</v>
      </c>
      <c r="BG57" s="567">
        <f ca="1">(INDEX(КРЕДИТЫ!$S$52:$EO$52,1,ROW()-1)+INDEX(КРЕДИТЫ!$S$75:$EO$75,1,ROW()-1))/1000000</f>
        <v>0</v>
      </c>
    </row>
    <row r="58" spans="2:59" x14ac:dyDescent="0.25">
      <c r="AZ58" s="445">
        <f>'План продаж'!B78</f>
        <v>47969</v>
      </c>
      <c r="BA58" s="428">
        <f>IFERROR('План продаж'!G78,0)</f>
        <v>0</v>
      </c>
      <c r="BB58" s="428">
        <f>IFERROR('План продаж'!I78/1000,0)</f>
        <v>0</v>
      </c>
      <c r="BD58" s="445">
        <f>INDEX(КРЕДИТЫ!$S$3:$EO$3,1,ROW()-1)</f>
        <v>47969</v>
      </c>
      <c r="BE5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8" s="567">
        <f ca="1">(SUM(cf_1!$S$183:INDEX(cf_1!$S$183:$EO$183,1,ROW()-1))+SUM(cf_2!$S$183:INDEX(cf_2!$S$183:$EO$183,1,ROW()-1)))/1000000</f>
        <v>15426.266866007041</v>
      </c>
      <c r="BG58" s="567">
        <f ca="1">(INDEX(КРЕДИТЫ!$S$52:$EO$52,1,ROW()-1)+INDEX(КРЕДИТЫ!$S$75:$EO$75,1,ROW()-1))/1000000</f>
        <v>0</v>
      </c>
    </row>
    <row r="59" spans="2:59" x14ac:dyDescent="0.25">
      <c r="AZ59" s="445">
        <f>'План продаж'!B79</f>
        <v>48000</v>
      </c>
      <c r="BA59" s="428">
        <f>IFERROR('План продаж'!G79,0)</f>
        <v>0</v>
      </c>
      <c r="BB59" s="428">
        <f>IFERROR('План продаж'!I79/1000,0)</f>
        <v>0</v>
      </c>
      <c r="BD59" s="445">
        <f>INDEX(КРЕДИТЫ!$S$3:$EO$3,1,ROW()-1)</f>
        <v>48000</v>
      </c>
      <c r="BE5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59" s="567">
        <f ca="1">(SUM(cf_1!$S$183:INDEX(cf_1!$S$183:$EO$183,1,ROW()-1))+SUM(cf_2!$S$183:INDEX(cf_2!$S$183:$EO$183,1,ROW()-1)))/1000000</f>
        <v>15426.266839234066</v>
      </c>
      <c r="BG59" s="567">
        <f ca="1">(INDEX(КРЕДИТЫ!$S$52:$EO$52,1,ROW()-1)+INDEX(КРЕДИТЫ!$S$75:$EO$75,1,ROW()-1))/1000000</f>
        <v>0</v>
      </c>
    </row>
    <row r="60" spans="2:59" x14ac:dyDescent="0.25">
      <c r="AZ60" s="445">
        <f>'План продаж'!B80</f>
        <v>48030</v>
      </c>
      <c r="BA60" s="428">
        <f>IFERROR('План продаж'!G80,0)</f>
        <v>0</v>
      </c>
      <c r="BB60" s="428">
        <f>IFERROR('План продаж'!I80/1000,0)</f>
        <v>0</v>
      </c>
      <c r="BD60" s="445">
        <f>INDEX(КРЕДИТЫ!$S$3:$EO$3,1,ROW()-1)</f>
        <v>48030</v>
      </c>
      <c r="BE6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0" s="567">
        <f ca="1">(SUM(cf_1!$S$183:INDEX(cf_1!$S$183:$EO$183,1,ROW()-1))+SUM(cf_2!$S$183:INDEX(cf_2!$S$183:$EO$183,1,ROW()-1)))/1000000</f>
        <v>15426.26681246109</v>
      </c>
      <c r="BG60" s="567">
        <f ca="1">(INDEX(КРЕДИТЫ!$S$52:$EO$52,1,ROW()-1)+INDEX(КРЕДИТЫ!$S$75:$EO$75,1,ROW()-1))/1000000</f>
        <v>0</v>
      </c>
    </row>
    <row r="61" spans="2:59" x14ac:dyDescent="0.25">
      <c r="AZ61" s="445">
        <f>'План продаж'!B81</f>
        <v>48061</v>
      </c>
      <c r="BA61" s="428">
        <f>IFERROR('План продаж'!G81,0)</f>
        <v>0</v>
      </c>
      <c r="BB61" s="428">
        <f>IFERROR('План продаж'!I81/1000,0)</f>
        <v>0</v>
      </c>
      <c r="BD61" s="445">
        <f>INDEX(КРЕДИТЫ!$S$3:$EO$3,1,ROW()-1)</f>
        <v>48061</v>
      </c>
      <c r="BE6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1" s="567">
        <f ca="1">(SUM(cf_1!$S$183:INDEX(cf_1!$S$183:$EO$183,1,ROW()-1))+SUM(cf_2!$S$183:INDEX(cf_2!$S$183:$EO$183,1,ROW()-1)))/1000000</f>
        <v>15426.266785688114</v>
      </c>
      <c r="BG61" s="567">
        <f ca="1">(INDEX(КРЕДИТЫ!$S$52:$EO$52,1,ROW()-1)+INDEX(КРЕДИТЫ!$S$75:$EO$75,1,ROW()-1))/1000000</f>
        <v>0</v>
      </c>
    </row>
    <row r="62" spans="2:59" x14ac:dyDescent="0.25">
      <c r="AZ62" s="445">
        <f>'План продаж'!B82</f>
        <v>48092</v>
      </c>
      <c r="BA62" s="428">
        <f>IFERROR('План продаж'!G82,0)</f>
        <v>0</v>
      </c>
      <c r="BB62" s="428">
        <f>IFERROR('План продаж'!I82/1000,0)</f>
        <v>0</v>
      </c>
      <c r="BD62" s="445">
        <f>INDEX(КРЕДИТЫ!$S$3:$EO$3,1,ROW()-1)</f>
        <v>48092</v>
      </c>
      <c r="BE6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2" s="567">
        <f ca="1">(SUM(cf_1!$S$183:INDEX(cf_1!$S$183:$EO$183,1,ROW()-1))+SUM(cf_2!$S$183:INDEX(cf_2!$S$183:$EO$183,1,ROW()-1)))/1000000</f>
        <v>15426.266758915139</v>
      </c>
      <c r="BG62" s="567">
        <f ca="1">(INDEX(КРЕДИТЫ!$S$52:$EO$52,1,ROW()-1)+INDEX(КРЕДИТЫ!$S$75:$EO$75,1,ROW()-1))/1000000</f>
        <v>0</v>
      </c>
    </row>
    <row r="63" spans="2:59" x14ac:dyDescent="0.25">
      <c r="AZ63" s="445">
        <f>'План продаж'!B83</f>
        <v>48122</v>
      </c>
      <c r="BA63" s="428">
        <f>IFERROR('План продаж'!G83,0)</f>
        <v>0</v>
      </c>
      <c r="BB63" s="428">
        <f>IFERROR('План продаж'!I83/1000,0)</f>
        <v>0</v>
      </c>
      <c r="BD63" s="445">
        <f>INDEX(КРЕДИТЫ!$S$3:$EO$3,1,ROW()-1)</f>
        <v>48122</v>
      </c>
      <c r="BE6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3" s="567">
        <f ca="1">(SUM(cf_1!$S$183:INDEX(cf_1!$S$183:$EO$183,1,ROW()-1))+SUM(cf_2!$S$183:INDEX(cf_2!$S$183:$EO$183,1,ROW()-1)))/1000000</f>
        <v>15426.266732142163</v>
      </c>
      <c r="BG63" s="567">
        <f ca="1">(INDEX(КРЕДИТЫ!$S$52:$EO$52,1,ROW()-1)+INDEX(КРЕДИТЫ!$S$75:$EO$75,1,ROW()-1))/1000000</f>
        <v>0</v>
      </c>
    </row>
    <row r="64" spans="2:59" x14ac:dyDescent="0.25">
      <c r="AZ64" s="445">
        <f>'План продаж'!B84</f>
        <v>48153</v>
      </c>
      <c r="BA64" s="428">
        <f>IFERROR('План продаж'!G84,0)</f>
        <v>0</v>
      </c>
      <c r="BB64" s="428">
        <f>IFERROR('План продаж'!I84/1000,0)</f>
        <v>0</v>
      </c>
      <c r="BD64" s="445">
        <f>INDEX(КРЕДИТЫ!$S$3:$EO$3,1,ROW()-1)</f>
        <v>48153</v>
      </c>
      <c r="BE6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4" s="567">
        <f ca="1">(SUM(cf_1!$S$183:INDEX(cf_1!$S$183:$EO$183,1,ROW()-1))+SUM(cf_2!$S$183:INDEX(cf_2!$S$183:$EO$183,1,ROW()-1)))/1000000</f>
        <v>15426.266705369186</v>
      </c>
      <c r="BG64" s="567">
        <f ca="1">(INDEX(КРЕДИТЫ!$S$52:$EO$52,1,ROW()-1)+INDEX(КРЕДИТЫ!$S$75:$EO$75,1,ROW()-1))/1000000</f>
        <v>0</v>
      </c>
    </row>
    <row r="65" spans="52:59" x14ac:dyDescent="0.25">
      <c r="AZ65" s="445">
        <f>'План продаж'!B85</f>
        <v>48183</v>
      </c>
      <c r="BA65" s="428">
        <f>IFERROR('План продаж'!G85,0)</f>
        <v>0</v>
      </c>
      <c r="BB65" s="428">
        <f>IFERROR('План продаж'!I85/1000,0)</f>
        <v>0</v>
      </c>
      <c r="BD65" s="445">
        <f>INDEX(КРЕДИТЫ!$S$3:$EO$3,1,ROW()-1)</f>
        <v>48183</v>
      </c>
      <c r="BE6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5" s="567">
        <f ca="1">(SUM(cf_1!$S$183:INDEX(cf_1!$S$183:$EO$183,1,ROW()-1))+SUM(cf_2!$S$183:INDEX(cf_2!$S$183:$EO$183,1,ROW()-1)))/1000000</f>
        <v>15426.26667859621</v>
      </c>
      <c r="BG65" s="567">
        <f ca="1">(INDEX(КРЕДИТЫ!$S$52:$EO$52,1,ROW()-1)+INDEX(КРЕДИТЫ!$S$75:$EO$75,1,ROW()-1))/1000000</f>
        <v>0</v>
      </c>
    </row>
    <row r="66" spans="52:59" x14ac:dyDescent="0.25">
      <c r="AZ66" s="445">
        <f>'План продаж'!B86</f>
        <v>48214</v>
      </c>
      <c r="BA66" s="428">
        <f>IFERROR('План продаж'!G86,0)</f>
        <v>0</v>
      </c>
      <c r="BB66" s="428">
        <f>IFERROR('План продаж'!I86/1000,0)</f>
        <v>0</v>
      </c>
      <c r="BD66" s="445">
        <f>INDEX(КРЕДИТЫ!$S$3:$EO$3,1,ROW()-1)</f>
        <v>48214</v>
      </c>
      <c r="BE6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6" s="567">
        <f ca="1">(SUM(cf_1!$S$183:INDEX(cf_1!$S$183:$EO$183,1,ROW()-1))+SUM(cf_2!$S$183:INDEX(cf_2!$S$183:$EO$183,1,ROW()-1)))/1000000</f>
        <v>15426.266651823234</v>
      </c>
      <c r="BG66" s="567">
        <f ca="1">(INDEX(КРЕДИТЫ!$S$52:$EO$52,1,ROW()-1)+INDEX(КРЕДИТЫ!$S$75:$EO$75,1,ROW()-1))/1000000</f>
        <v>0</v>
      </c>
    </row>
    <row r="67" spans="52:59" x14ac:dyDescent="0.25">
      <c r="AZ67" s="445">
        <f>'План продаж'!B87</f>
        <v>48245</v>
      </c>
      <c r="BA67" s="428">
        <f>IFERROR('План продаж'!G87,0)</f>
        <v>0</v>
      </c>
      <c r="BB67" s="428">
        <f>IFERROR('План продаж'!I87/1000,0)</f>
        <v>0</v>
      </c>
      <c r="BD67" s="445">
        <f>INDEX(КРЕДИТЫ!$S$3:$EO$3,1,ROW()-1)</f>
        <v>48245</v>
      </c>
      <c r="BE6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7" s="567">
        <f ca="1">(SUM(cf_1!$S$183:INDEX(cf_1!$S$183:$EO$183,1,ROW()-1))+SUM(cf_2!$S$183:INDEX(cf_2!$S$183:$EO$183,1,ROW()-1)))/1000000</f>
        <v>15426.266625050259</v>
      </c>
      <c r="BG67" s="567">
        <f ca="1">(INDEX(КРЕДИТЫ!$S$52:$EO$52,1,ROW()-1)+INDEX(КРЕДИТЫ!$S$75:$EO$75,1,ROW()-1))/1000000</f>
        <v>0</v>
      </c>
    </row>
    <row r="68" spans="52:59" x14ac:dyDescent="0.25">
      <c r="AZ68" s="445">
        <f>'План продаж'!B88</f>
        <v>48274</v>
      </c>
      <c r="BA68" s="428">
        <f>IFERROR('План продаж'!G88,0)</f>
        <v>0</v>
      </c>
      <c r="BB68" s="428">
        <f>IFERROR('План продаж'!I88/1000,0)</f>
        <v>0</v>
      </c>
      <c r="BD68" s="445">
        <f>INDEX(КРЕДИТЫ!$S$3:$EO$3,1,ROW()-1)</f>
        <v>48274</v>
      </c>
      <c r="BE6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8" s="567">
        <f ca="1">(SUM(cf_1!$S$183:INDEX(cf_1!$S$183:$EO$183,1,ROW()-1))+SUM(cf_2!$S$183:INDEX(cf_2!$S$183:$EO$183,1,ROW()-1)))/1000000</f>
        <v>15426.266598277283</v>
      </c>
      <c r="BG68" s="567">
        <f ca="1">(INDEX(КРЕДИТЫ!$S$52:$EO$52,1,ROW()-1)+INDEX(КРЕДИТЫ!$S$75:$EO$75,1,ROW()-1))/1000000</f>
        <v>0</v>
      </c>
    </row>
    <row r="69" spans="52:59" x14ac:dyDescent="0.25">
      <c r="AZ69" s="445">
        <f>'План продаж'!B89</f>
        <v>48305</v>
      </c>
      <c r="BA69" s="428">
        <f>IFERROR('План продаж'!G89,0)</f>
        <v>0</v>
      </c>
      <c r="BB69" s="428">
        <f>IFERROR('План продаж'!I89/1000,0)</f>
        <v>0</v>
      </c>
      <c r="BD69" s="445">
        <f>INDEX(КРЕДИТЫ!$S$3:$EO$3,1,ROW()-1)</f>
        <v>48305</v>
      </c>
      <c r="BE6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69" s="567">
        <f ca="1">(SUM(cf_1!$S$183:INDEX(cf_1!$S$183:$EO$183,1,ROW()-1))+SUM(cf_2!$S$183:INDEX(cf_2!$S$183:$EO$183,1,ROW()-1)))/1000000</f>
        <v>15426.266571504308</v>
      </c>
      <c r="BG69" s="567">
        <f ca="1">(INDEX(КРЕДИТЫ!$S$52:$EO$52,1,ROW()-1)+INDEX(КРЕДИТЫ!$S$75:$EO$75,1,ROW()-1))/1000000</f>
        <v>0</v>
      </c>
    </row>
    <row r="70" spans="52:59" x14ac:dyDescent="0.25">
      <c r="AZ70" s="445">
        <f>'План продаж'!B90</f>
        <v>48335</v>
      </c>
      <c r="BA70" s="428">
        <f>IFERROR('План продаж'!G90,0)</f>
        <v>0</v>
      </c>
      <c r="BB70" s="428">
        <f>IFERROR('План продаж'!I90/1000,0)</f>
        <v>0</v>
      </c>
      <c r="BD70" s="445">
        <f>INDEX(КРЕДИТЫ!$S$3:$EO$3,1,ROW()-1)</f>
        <v>48335</v>
      </c>
      <c r="BE7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0" s="567">
        <f ca="1">(SUM(cf_1!$S$183:INDEX(cf_1!$S$183:$EO$183,1,ROW()-1))+SUM(cf_2!$S$183:INDEX(cf_2!$S$183:$EO$183,1,ROW()-1)))/1000000</f>
        <v>15426.26654473133</v>
      </c>
      <c r="BG70" s="567">
        <f ca="1">(INDEX(КРЕДИТЫ!$S$52:$EO$52,1,ROW()-1)+INDEX(КРЕДИТЫ!$S$75:$EO$75,1,ROW()-1))/1000000</f>
        <v>0</v>
      </c>
    </row>
    <row r="71" spans="52:59" x14ac:dyDescent="0.25">
      <c r="AZ71" s="445">
        <f>'План продаж'!B91</f>
        <v>48366</v>
      </c>
      <c r="BA71" s="428">
        <f>IFERROR('План продаж'!G91,0)</f>
        <v>0</v>
      </c>
      <c r="BB71" s="428">
        <f>IFERROR('План продаж'!I91/1000,0)</f>
        <v>0</v>
      </c>
      <c r="BD71" s="445">
        <f>INDEX(КРЕДИТЫ!$S$3:$EO$3,1,ROW()-1)</f>
        <v>48366</v>
      </c>
      <c r="BE7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1" s="567">
        <f ca="1">(SUM(cf_1!$S$183:INDEX(cf_1!$S$183:$EO$183,1,ROW()-1))+SUM(cf_2!$S$183:INDEX(cf_2!$S$183:$EO$183,1,ROW()-1)))/1000000</f>
        <v>15426.266517958355</v>
      </c>
      <c r="BG71" s="567">
        <f ca="1">(INDEX(КРЕДИТЫ!$S$52:$EO$52,1,ROW()-1)+INDEX(КРЕДИТЫ!$S$75:$EO$75,1,ROW()-1))/1000000</f>
        <v>0</v>
      </c>
    </row>
    <row r="72" spans="52:59" x14ac:dyDescent="0.25">
      <c r="AZ72" s="445">
        <f>'План продаж'!B92</f>
        <v>48396</v>
      </c>
      <c r="BA72" s="428">
        <f>IFERROR('План продаж'!G92,0)</f>
        <v>0</v>
      </c>
      <c r="BB72" s="428">
        <f>IFERROR('План продаж'!I92/1000,0)</f>
        <v>0</v>
      </c>
      <c r="BD72" s="445">
        <f>INDEX(КРЕДИТЫ!$S$3:$EO$3,1,ROW()-1)</f>
        <v>48396</v>
      </c>
      <c r="BE7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2" s="567">
        <f ca="1">(SUM(cf_1!$S$183:INDEX(cf_1!$S$183:$EO$183,1,ROW()-1))+SUM(cf_2!$S$183:INDEX(cf_2!$S$183:$EO$183,1,ROW()-1)))/1000000</f>
        <v>15426.266491185379</v>
      </c>
      <c r="BG72" s="567">
        <f ca="1">(INDEX(КРЕДИТЫ!$S$52:$EO$52,1,ROW()-1)+INDEX(КРЕДИТЫ!$S$75:$EO$75,1,ROW()-1))/1000000</f>
        <v>0</v>
      </c>
    </row>
    <row r="73" spans="52:59" x14ac:dyDescent="0.25">
      <c r="AZ73" s="445">
        <f>'План продаж'!B93</f>
        <v>48427</v>
      </c>
      <c r="BA73" s="428">
        <f>IFERROR('План продаж'!G93,0)</f>
        <v>0</v>
      </c>
      <c r="BB73" s="428">
        <f>IFERROR('План продаж'!I93/1000,0)</f>
        <v>0</v>
      </c>
      <c r="BD73" s="445">
        <f>INDEX(КРЕДИТЫ!$S$3:$EO$3,1,ROW()-1)</f>
        <v>48427</v>
      </c>
      <c r="BE7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3" s="567">
        <f ca="1">(SUM(cf_1!$S$183:INDEX(cf_1!$S$183:$EO$183,1,ROW()-1))+SUM(cf_2!$S$183:INDEX(cf_2!$S$183:$EO$183,1,ROW()-1)))/1000000</f>
        <v>15426.266464412403</v>
      </c>
      <c r="BG73" s="567">
        <f ca="1">(INDEX(КРЕДИТЫ!$S$52:$EO$52,1,ROW()-1)+INDEX(КРЕДИТЫ!$S$75:$EO$75,1,ROW()-1))/1000000</f>
        <v>0</v>
      </c>
    </row>
    <row r="74" spans="52:59" x14ac:dyDescent="0.25">
      <c r="AZ74" s="445">
        <f>'План продаж'!B94</f>
        <v>48458</v>
      </c>
      <c r="BA74" s="428">
        <f>IFERROR('План продаж'!G94,0)</f>
        <v>0</v>
      </c>
      <c r="BB74" s="428">
        <f>IFERROR('План продаж'!I94/1000,0)</f>
        <v>0</v>
      </c>
      <c r="BD74" s="445">
        <f>INDEX(КРЕДИТЫ!$S$3:$EO$3,1,ROW()-1)</f>
        <v>48458</v>
      </c>
      <c r="BE7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4" s="567">
        <f ca="1">(SUM(cf_1!$S$183:INDEX(cf_1!$S$183:$EO$183,1,ROW()-1))+SUM(cf_2!$S$183:INDEX(cf_2!$S$183:$EO$183,1,ROW()-1)))/1000000</f>
        <v>15426.266437639428</v>
      </c>
      <c r="BG74" s="567">
        <f ca="1">(INDEX(КРЕДИТЫ!$S$52:$EO$52,1,ROW()-1)+INDEX(КРЕДИТЫ!$S$75:$EO$75,1,ROW()-1))/1000000</f>
        <v>0</v>
      </c>
    </row>
    <row r="75" spans="52:59" x14ac:dyDescent="0.25">
      <c r="AZ75" s="445">
        <f>'План продаж'!B95</f>
        <v>48488</v>
      </c>
      <c r="BA75" s="428">
        <f>IFERROR('План продаж'!G95,0)</f>
        <v>0</v>
      </c>
      <c r="BB75" s="428">
        <f>IFERROR('План продаж'!I95/1000,0)</f>
        <v>0</v>
      </c>
      <c r="BD75" s="445">
        <f>INDEX(КРЕДИТЫ!$S$3:$EO$3,1,ROW()-1)</f>
        <v>48488</v>
      </c>
      <c r="BE7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5" s="567">
        <f ca="1">(SUM(cf_1!$S$183:INDEX(cf_1!$S$183:$EO$183,1,ROW()-1))+SUM(cf_2!$S$183:INDEX(cf_2!$S$183:$EO$183,1,ROW()-1)))/1000000</f>
        <v>15426.266410866452</v>
      </c>
      <c r="BG75" s="567">
        <f ca="1">(INDEX(КРЕДИТЫ!$S$52:$EO$52,1,ROW()-1)+INDEX(КРЕДИТЫ!$S$75:$EO$75,1,ROW()-1))/1000000</f>
        <v>0</v>
      </c>
    </row>
    <row r="76" spans="52:59" x14ac:dyDescent="0.25">
      <c r="AZ76" s="445">
        <f>'План продаж'!B96</f>
        <v>48519</v>
      </c>
      <c r="BA76" s="428">
        <f>IFERROR('План продаж'!G96,0)</f>
        <v>0</v>
      </c>
      <c r="BB76" s="428">
        <f>IFERROR('План продаж'!I96/1000,0)</f>
        <v>0</v>
      </c>
      <c r="BD76" s="445">
        <f>INDEX(КРЕДИТЫ!$S$3:$EO$3,1,ROW()-1)</f>
        <v>48519</v>
      </c>
      <c r="BE7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6" s="567">
        <f ca="1">(SUM(cf_1!$S$183:INDEX(cf_1!$S$183:$EO$183,1,ROW()-1))+SUM(cf_2!$S$183:INDEX(cf_2!$S$183:$EO$183,1,ROW()-1)))/1000000</f>
        <v>15426.266384093475</v>
      </c>
      <c r="BG76" s="567">
        <f ca="1">(INDEX(КРЕДИТЫ!$S$52:$EO$52,1,ROW()-1)+INDEX(КРЕДИТЫ!$S$75:$EO$75,1,ROW()-1))/1000000</f>
        <v>0</v>
      </c>
    </row>
    <row r="77" spans="52:59" x14ac:dyDescent="0.25">
      <c r="AZ77" s="445">
        <f>'План продаж'!B97</f>
        <v>48549</v>
      </c>
      <c r="BA77" s="428">
        <f>IFERROR('План продаж'!G97,0)</f>
        <v>0</v>
      </c>
      <c r="BB77" s="428">
        <f>IFERROR('План продаж'!I97/1000,0)</f>
        <v>0</v>
      </c>
      <c r="BD77" s="445">
        <f>INDEX(КРЕДИТЫ!$S$3:$EO$3,1,ROW()-1)</f>
        <v>48549</v>
      </c>
      <c r="BE7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7" s="567">
        <f ca="1">(SUM(cf_1!$S$183:INDEX(cf_1!$S$183:$EO$183,1,ROW()-1))+SUM(cf_2!$S$183:INDEX(cf_2!$S$183:$EO$183,1,ROW()-1)))/1000000</f>
        <v>15426.266357320499</v>
      </c>
      <c r="BG77" s="567">
        <f ca="1">(INDEX(КРЕДИТЫ!$S$52:$EO$52,1,ROW()-1)+INDEX(КРЕДИТЫ!$S$75:$EO$75,1,ROW()-1))/1000000</f>
        <v>0</v>
      </c>
    </row>
    <row r="78" spans="52:59" x14ac:dyDescent="0.25">
      <c r="AZ78" s="445">
        <f>'План продаж'!B98</f>
        <v>48580</v>
      </c>
      <c r="BA78" s="428">
        <f>IFERROR('План продаж'!G98,0)</f>
        <v>0</v>
      </c>
      <c r="BB78" s="428">
        <f>IFERROR('План продаж'!I98/1000,0)</f>
        <v>0</v>
      </c>
      <c r="BD78" s="445">
        <f>INDEX(КРЕДИТЫ!$S$3:$EO$3,1,ROW()-1)</f>
        <v>48580</v>
      </c>
      <c r="BE7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8" s="567">
        <f ca="1">(SUM(cf_1!$S$183:INDEX(cf_1!$S$183:$EO$183,1,ROW()-1))+SUM(cf_2!$S$183:INDEX(cf_2!$S$183:$EO$183,1,ROW()-1)))/1000000</f>
        <v>15426.266330547523</v>
      </c>
      <c r="BG78" s="567">
        <f ca="1">(INDEX(КРЕДИТЫ!$S$52:$EO$52,1,ROW()-1)+INDEX(КРЕДИТЫ!$S$75:$EO$75,1,ROW()-1))/1000000</f>
        <v>0</v>
      </c>
    </row>
    <row r="79" spans="52:59" x14ac:dyDescent="0.25">
      <c r="AZ79" s="445">
        <f>'План продаж'!B99</f>
        <v>48611</v>
      </c>
      <c r="BA79" s="428">
        <f>IFERROR('План продаж'!G99,0)</f>
        <v>0</v>
      </c>
      <c r="BB79" s="428">
        <f>IFERROR('План продаж'!I99/1000,0)</f>
        <v>0</v>
      </c>
      <c r="BD79" s="445">
        <f>INDEX(КРЕДИТЫ!$S$3:$EO$3,1,ROW()-1)</f>
        <v>48611</v>
      </c>
      <c r="BE7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79" s="567">
        <f ca="1">(SUM(cf_1!$S$183:INDEX(cf_1!$S$183:$EO$183,1,ROW()-1))+SUM(cf_2!$S$183:INDEX(cf_2!$S$183:$EO$183,1,ROW()-1)))/1000000</f>
        <v>15426.266303774548</v>
      </c>
      <c r="BG79" s="567">
        <f ca="1">(INDEX(КРЕДИТЫ!$S$52:$EO$52,1,ROW()-1)+INDEX(КРЕДИТЫ!$S$75:$EO$75,1,ROW()-1))/1000000</f>
        <v>0</v>
      </c>
    </row>
    <row r="80" spans="52:59" x14ac:dyDescent="0.25">
      <c r="AZ80" s="445">
        <f>'План продаж'!B100</f>
        <v>48639</v>
      </c>
      <c r="BA80" s="428">
        <f>IFERROR('План продаж'!G100,0)</f>
        <v>0</v>
      </c>
      <c r="BB80" s="428">
        <f>IFERROR('План продаж'!I100/1000,0)</f>
        <v>0</v>
      </c>
      <c r="BD80" s="445">
        <f>INDEX(КРЕДИТЫ!$S$3:$EO$3,1,ROW()-1)</f>
        <v>48639</v>
      </c>
      <c r="BE8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0" s="567">
        <f ca="1">(SUM(cf_1!$S$183:INDEX(cf_1!$S$183:$EO$183,1,ROW()-1))+SUM(cf_2!$S$183:INDEX(cf_2!$S$183:$EO$183,1,ROW()-1)))/1000000</f>
        <v>15426.266277001572</v>
      </c>
      <c r="BG80" s="567">
        <f ca="1">(INDEX(КРЕДИТЫ!$S$52:$EO$52,1,ROW()-1)+INDEX(КРЕДИТЫ!$S$75:$EO$75,1,ROW()-1))/1000000</f>
        <v>0</v>
      </c>
    </row>
    <row r="81" spans="52:59" x14ac:dyDescent="0.25">
      <c r="AZ81" s="445">
        <f>'План продаж'!B101</f>
        <v>48670</v>
      </c>
      <c r="BA81" s="428">
        <f>IFERROR('План продаж'!G101,0)</f>
        <v>0</v>
      </c>
      <c r="BB81" s="428">
        <f>IFERROR('План продаж'!I101/1000,0)</f>
        <v>0</v>
      </c>
      <c r="BD81" s="445">
        <f>INDEX(КРЕДИТЫ!$S$3:$EO$3,1,ROW()-1)</f>
        <v>48670</v>
      </c>
      <c r="BE8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1" s="567">
        <f ca="1">(SUM(cf_1!$S$183:INDEX(cf_1!$S$183:$EO$183,1,ROW()-1))+SUM(cf_2!$S$183:INDEX(cf_2!$S$183:$EO$183,1,ROW()-1)))/1000000</f>
        <v>15426.266250228597</v>
      </c>
      <c r="BG81" s="567">
        <f ca="1">(INDEX(КРЕДИТЫ!$S$52:$EO$52,1,ROW()-1)+INDEX(КРЕДИТЫ!$S$75:$EO$75,1,ROW()-1))/1000000</f>
        <v>0</v>
      </c>
    </row>
    <row r="82" spans="52:59" x14ac:dyDescent="0.25">
      <c r="AZ82" s="445">
        <f>'План продаж'!B102</f>
        <v>48700</v>
      </c>
      <c r="BA82" s="428">
        <f>IFERROR('План продаж'!G102,0)</f>
        <v>0</v>
      </c>
      <c r="BB82" s="428">
        <f>IFERROR('План продаж'!I102/1000,0)</f>
        <v>0</v>
      </c>
      <c r="BD82" s="445">
        <f>INDEX(КРЕДИТЫ!$S$3:$EO$3,1,ROW()-1)</f>
        <v>48700</v>
      </c>
      <c r="BE8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2" s="567">
        <f ca="1">(SUM(cf_1!$S$183:INDEX(cf_1!$S$183:$EO$183,1,ROW()-1))+SUM(cf_2!$S$183:INDEX(cf_2!$S$183:$EO$183,1,ROW()-1)))/1000000</f>
        <v>15426.266223455619</v>
      </c>
      <c r="BG82" s="567">
        <f ca="1">(INDEX(КРЕДИТЫ!$S$52:$EO$52,1,ROW()-1)+INDEX(КРЕДИТЫ!$S$75:$EO$75,1,ROW()-1))/1000000</f>
        <v>0</v>
      </c>
    </row>
    <row r="83" spans="52:59" x14ac:dyDescent="0.25">
      <c r="AZ83" s="445">
        <f>'План продаж'!B103</f>
        <v>48731</v>
      </c>
      <c r="BA83" s="428">
        <f>IFERROR('План продаж'!G103,0)</f>
        <v>0</v>
      </c>
      <c r="BB83" s="428">
        <f>IFERROR('План продаж'!I103/1000,0)</f>
        <v>0</v>
      </c>
      <c r="BD83" s="445">
        <f>INDEX(КРЕДИТЫ!$S$3:$EO$3,1,ROW()-1)</f>
        <v>48731</v>
      </c>
      <c r="BE8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3" s="567">
        <f ca="1">(SUM(cf_1!$S$183:INDEX(cf_1!$S$183:$EO$183,1,ROW()-1))+SUM(cf_2!$S$183:INDEX(cf_2!$S$183:$EO$183,1,ROW()-1)))/1000000</f>
        <v>15426.266196682644</v>
      </c>
      <c r="BG83" s="567">
        <f ca="1">(INDEX(КРЕДИТЫ!$S$52:$EO$52,1,ROW()-1)+INDEX(КРЕДИТЫ!$S$75:$EO$75,1,ROW()-1))/1000000</f>
        <v>0</v>
      </c>
    </row>
    <row r="84" spans="52:59" x14ac:dyDescent="0.25">
      <c r="AZ84" s="445">
        <f>'План продаж'!B104</f>
        <v>48761</v>
      </c>
      <c r="BA84" s="428">
        <f>IFERROR('План продаж'!G104,0)</f>
        <v>0</v>
      </c>
      <c r="BB84" s="428">
        <f>IFERROR('План продаж'!I104/1000,0)</f>
        <v>0</v>
      </c>
      <c r="BD84" s="445">
        <f>INDEX(КРЕДИТЫ!$S$3:$EO$3,1,ROW()-1)</f>
        <v>48761</v>
      </c>
      <c r="BE8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4" s="567">
        <f ca="1">(SUM(cf_1!$S$183:INDEX(cf_1!$S$183:$EO$183,1,ROW()-1))+SUM(cf_2!$S$183:INDEX(cf_2!$S$183:$EO$183,1,ROW()-1)))/1000000</f>
        <v>15426.266169909668</v>
      </c>
      <c r="BG84" s="567">
        <f ca="1">(INDEX(КРЕДИТЫ!$S$52:$EO$52,1,ROW()-1)+INDEX(КРЕДИТЫ!$S$75:$EO$75,1,ROW()-1))/1000000</f>
        <v>0</v>
      </c>
    </row>
    <row r="85" spans="52:59" x14ac:dyDescent="0.25">
      <c r="AZ85" s="445">
        <f>'План продаж'!B105</f>
        <v>48792</v>
      </c>
      <c r="BA85" s="428">
        <f>IFERROR('План продаж'!G105,0)</f>
        <v>0</v>
      </c>
      <c r="BB85" s="428">
        <f>IFERROR('План продаж'!I105/1000,0)</f>
        <v>0</v>
      </c>
      <c r="BD85" s="445">
        <f>INDEX(КРЕДИТЫ!$S$3:$EO$3,1,ROW()-1)</f>
        <v>48792</v>
      </c>
      <c r="BE8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5" s="567">
        <f ca="1">(SUM(cf_1!$S$183:INDEX(cf_1!$S$183:$EO$183,1,ROW()-1))+SUM(cf_2!$S$183:INDEX(cf_2!$S$183:$EO$183,1,ROW()-1)))/1000000</f>
        <v>15426.266143136692</v>
      </c>
      <c r="BG85" s="567">
        <f ca="1">(INDEX(КРЕДИТЫ!$S$52:$EO$52,1,ROW()-1)+INDEX(КРЕДИТЫ!$S$75:$EO$75,1,ROW()-1))/1000000</f>
        <v>0</v>
      </c>
    </row>
    <row r="86" spans="52:59" x14ac:dyDescent="0.25">
      <c r="AZ86" s="445">
        <f>'План продаж'!B106</f>
        <v>48823</v>
      </c>
      <c r="BA86" s="428">
        <f>IFERROR('План продаж'!G106,0)</f>
        <v>0</v>
      </c>
      <c r="BB86" s="428">
        <f>IFERROR('План продаж'!I106/1000,0)</f>
        <v>0</v>
      </c>
      <c r="BD86" s="445">
        <f>INDEX(КРЕДИТЫ!$S$3:$EO$3,1,ROW()-1)</f>
        <v>48823</v>
      </c>
      <c r="BE8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6" s="567">
        <f ca="1">(SUM(cf_1!$S$183:INDEX(cf_1!$S$183:$EO$183,1,ROW()-1))+SUM(cf_2!$S$183:INDEX(cf_2!$S$183:$EO$183,1,ROW()-1)))/1000000</f>
        <v>15426.266116363717</v>
      </c>
      <c r="BG86" s="567">
        <f ca="1">(INDEX(КРЕДИТЫ!$S$52:$EO$52,1,ROW()-1)+INDEX(КРЕДИТЫ!$S$75:$EO$75,1,ROW()-1))/1000000</f>
        <v>0</v>
      </c>
    </row>
    <row r="87" spans="52:59" x14ac:dyDescent="0.25">
      <c r="AZ87" s="445">
        <f>'План продаж'!B107</f>
        <v>48853</v>
      </c>
      <c r="BA87" s="428">
        <f>IFERROR('План продаж'!G107,0)</f>
        <v>0</v>
      </c>
      <c r="BB87" s="428">
        <f>IFERROR('План продаж'!I107/1000,0)</f>
        <v>0</v>
      </c>
      <c r="BD87" s="445">
        <f>INDEX(КРЕДИТЫ!$S$3:$EO$3,1,ROW()-1)</f>
        <v>48853</v>
      </c>
      <c r="BE8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7" s="567">
        <f ca="1">(SUM(cf_1!$S$183:INDEX(cf_1!$S$183:$EO$183,1,ROW()-1))+SUM(cf_2!$S$183:INDEX(cf_2!$S$183:$EO$183,1,ROW()-1)))/1000000</f>
        <v>15426.266089590741</v>
      </c>
      <c r="BG87" s="567">
        <f ca="1">(INDEX(КРЕДИТЫ!$S$52:$EO$52,1,ROW()-1)+INDEX(КРЕДИТЫ!$S$75:$EO$75,1,ROW()-1))/1000000</f>
        <v>0</v>
      </c>
    </row>
    <row r="88" spans="52:59" x14ac:dyDescent="0.25">
      <c r="AZ88" s="445">
        <f>'План продаж'!B108</f>
        <v>48884</v>
      </c>
      <c r="BA88" s="428">
        <f>IFERROR('План продаж'!G108,0)</f>
        <v>0</v>
      </c>
      <c r="BB88" s="428">
        <f>IFERROR('План продаж'!I108/1000,0)</f>
        <v>0</v>
      </c>
      <c r="BD88" s="445">
        <f>INDEX(КРЕДИТЫ!$S$3:$EO$3,1,ROW()-1)</f>
        <v>48884</v>
      </c>
      <c r="BE8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8" s="567">
        <f ca="1">(SUM(cf_1!$S$183:INDEX(cf_1!$S$183:$EO$183,1,ROW()-1))+SUM(cf_2!$S$183:INDEX(cf_2!$S$183:$EO$183,1,ROW()-1)))/1000000</f>
        <v>15426.266062817764</v>
      </c>
      <c r="BG88" s="567">
        <f ca="1">(INDEX(КРЕДИТЫ!$S$52:$EO$52,1,ROW()-1)+INDEX(КРЕДИТЫ!$S$75:$EO$75,1,ROW()-1))/1000000</f>
        <v>0</v>
      </c>
    </row>
    <row r="89" spans="52:59" x14ac:dyDescent="0.25">
      <c r="AZ89" s="445">
        <f>'План продаж'!B109</f>
        <v>48914</v>
      </c>
      <c r="BA89" s="428">
        <f>IFERROR('План продаж'!G109,0)</f>
        <v>0</v>
      </c>
      <c r="BB89" s="428">
        <f>IFERROR('План продаж'!I109/1000,0)</f>
        <v>0</v>
      </c>
      <c r="BD89" s="445">
        <f>INDEX(КРЕДИТЫ!$S$3:$EO$3,1,ROW()-1)</f>
        <v>48914</v>
      </c>
      <c r="BE8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89" s="567">
        <f ca="1">(SUM(cf_1!$S$183:INDEX(cf_1!$S$183:$EO$183,1,ROW()-1))+SUM(cf_2!$S$183:INDEX(cf_2!$S$183:$EO$183,1,ROW()-1)))/1000000</f>
        <v>15426.266036044788</v>
      </c>
      <c r="BG89" s="567">
        <f ca="1">(INDEX(КРЕДИТЫ!$S$52:$EO$52,1,ROW()-1)+INDEX(КРЕДИТЫ!$S$75:$EO$75,1,ROW()-1))/1000000</f>
        <v>0</v>
      </c>
    </row>
    <row r="90" spans="52:59" x14ac:dyDescent="0.25">
      <c r="AZ90" s="445">
        <f>'План продаж'!B110</f>
        <v>48945</v>
      </c>
      <c r="BA90" s="428">
        <f>IFERROR('План продаж'!G110,0)</f>
        <v>0</v>
      </c>
      <c r="BB90" s="428">
        <f>IFERROR('План продаж'!I110/1000,0)</f>
        <v>0</v>
      </c>
      <c r="BD90" s="445">
        <f>INDEX(КРЕДИТЫ!$S$3:$EO$3,1,ROW()-1)</f>
        <v>48945</v>
      </c>
      <c r="BE9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0" s="567">
        <f ca="1">(SUM(cf_1!$S$183:INDEX(cf_1!$S$183:$EO$183,1,ROW()-1))+SUM(cf_2!$S$183:INDEX(cf_2!$S$183:$EO$183,1,ROW()-1)))/1000000</f>
        <v>15426.266009271812</v>
      </c>
      <c r="BG90" s="567">
        <f ca="1">(INDEX(КРЕДИТЫ!$S$52:$EO$52,1,ROW()-1)+INDEX(КРЕДИТЫ!$S$75:$EO$75,1,ROW()-1))/1000000</f>
        <v>0</v>
      </c>
    </row>
    <row r="91" spans="52:59" x14ac:dyDescent="0.25">
      <c r="AZ91" s="445">
        <f>'План продаж'!B111</f>
        <v>48976</v>
      </c>
      <c r="BA91" s="428">
        <f>IFERROR('План продаж'!G111,0)</f>
        <v>0</v>
      </c>
      <c r="BB91" s="428">
        <f>IFERROR('План продаж'!I111/1000,0)</f>
        <v>0</v>
      </c>
      <c r="BD91" s="445">
        <f>INDEX(КРЕДИТЫ!$S$3:$EO$3,1,ROW()-1)</f>
        <v>48976</v>
      </c>
      <c r="BE9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1" s="567">
        <f ca="1">(SUM(cf_1!$S$183:INDEX(cf_1!$S$183:$EO$183,1,ROW()-1))+SUM(cf_2!$S$183:INDEX(cf_2!$S$183:$EO$183,1,ROW()-1)))/1000000</f>
        <v>15426.265982498837</v>
      </c>
      <c r="BG91" s="567">
        <f ca="1">(INDEX(КРЕДИТЫ!$S$52:$EO$52,1,ROW()-1)+INDEX(КРЕДИТЫ!$S$75:$EO$75,1,ROW()-1))/1000000</f>
        <v>0</v>
      </c>
    </row>
    <row r="92" spans="52:59" x14ac:dyDescent="0.25">
      <c r="AZ92" s="445">
        <f>'План продаж'!B112</f>
        <v>49004</v>
      </c>
      <c r="BA92" s="428">
        <f>IFERROR('План продаж'!G112,0)</f>
        <v>0</v>
      </c>
      <c r="BB92" s="428">
        <f>IFERROR('План продаж'!I112/1000,0)</f>
        <v>0</v>
      </c>
      <c r="BD92" s="445">
        <f>INDEX(КРЕДИТЫ!$S$3:$EO$3,1,ROW()-1)</f>
        <v>49004</v>
      </c>
      <c r="BE9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2" s="567">
        <f ca="1">(SUM(cf_1!$S$183:INDEX(cf_1!$S$183:$EO$183,1,ROW()-1))+SUM(cf_2!$S$183:INDEX(cf_2!$S$183:$EO$183,1,ROW()-1)))/1000000</f>
        <v>15426.265955725861</v>
      </c>
      <c r="BG92" s="567">
        <f ca="1">(INDEX(КРЕДИТЫ!$S$52:$EO$52,1,ROW()-1)+INDEX(КРЕДИТЫ!$S$75:$EO$75,1,ROW()-1))/1000000</f>
        <v>0</v>
      </c>
    </row>
    <row r="93" spans="52:59" x14ac:dyDescent="0.25">
      <c r="AZ93" s="445">
        <f>'План продаж'!B113</f>
        <v>49035</v>
      </c>
      <c r="BA93" s="428">
        <f>IFERROR('План продаж'!G113,0)</f>
        <v>0</v>
      </c>
      <c r="BB93" s="428">
        <f>IFERROR('План продаж'!I113/1000,0)</f>
        <v>0</v>
      </c>
      <c r="BD93" s="445">
        <f>INDEX(КРЕДИТЫ!$S$3:$EO$3,1,ROW()-1)</f>
        <v>49035</v>
      </c>
      <c r="BE9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3" s="567">
        <f ca="1">(SUM(cf_1!$S$183:INDEX(cf_1!$S$183:$EO$183,1,ROW()-1))+SUM(cf_2!$S$183:INDEX(cf_2!$S$183:$EO$183,1,ROW()-1)))/1000000</f>
        <v>15426.265928952884</v>
      </c>
      <c r="BG93" s="567">
        <f ca="1">(INDEX(КРЕДИТЫ!$S$52:$EO$52,1,ROW()-1)+INDEX(КРЕДИТЫ!$S$75:$EO$75,1,ROW()-1))/1000000</f>
        <v>0</v>
      </c>
    </row>
    <row r="94" spans="52:59" x14ac:dyDescent="0.25">
      <c r="AZ94" s="445">
        <f>'План продаж'!B114</f>
        <v>49065</v>
      </c>
      <c r="BA94" s="428">
        <f>IFERROR('План продаж'!G114,0)</f>
        <v>0</v>
      </c>
      <c r="BB94" s="428">
        <f>IFERROR('План продаж'!I114/1000,0)</f>
        <v>0</v>
      </c>
      <c r="BD94" s="445">
        <f>INDEX(КРЕДИТЫ!$S$3:$EO$3,1,ROW()-1)</f>
        <v>49065</v>
      </c>
      <c r="BE9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4" s="567">
        <f ca="1">(SUM(cf_1!$S$183:INDEX(cf_1!$S$183:$EO$183,1,ROW()-1))+SUM(cf_2!$S$183:INDEX(cf_2!$S$183:$EO$183,1,ROW()-1)))/1000000</f>
        <v>15426.265902179908</v>
      </c>
      <c r="BG94" s="567">
        <f ca="1">(INDEX(КРЕДИТЫ!$S$52:$EO$52,1,ROW()-1)+INDEX(КРЕДИТЫ!$S$75:$EO$75,1,ROW()-1))/1000000</f>
        <v>0</v>
      </c>
    </row>
    <row r="95" spans="52:59" x14ac:dyDescent="0.25">
      <c r="AZ95" s="445">
        <f>'План продаж'!B115</f>
        <v>49096</v>
      </c>
      <c r="BA95" s="428">
        <f>IFERROR('План продаж'!G115,0)</f>
        <v>0</v>
      </c>
      <c r="BB95" s="428">
        <f>IFERROR('План продаж'!I115/1000,0)</f>
        <v>0</v>
      </c>
      <c r="BD95" s="445">
        <f>INDEX(КРЕДИТЫ!$S$3:$EO$3,1,ROW()-1)</f>
        <v>49096</v>
      </c>
      <c r="BE9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5" s="567">
        <f ca="1">(SUM(cf_1!$S$183:INDEX(cf_1!$S$183:$EO$183,1,ROW()-1))+SUM(cf_2!$S$183:INDEX(cf_2!$S$183:$EO$183,1,ROW()-1)))/1000000</f>
        <v>15426.265875406933</v>
      </c>
      <c r="BG95" s="567">
        <f ca="1">(INDEX(КРЕДИТЫ!$S$52:$EO$52,1,ROW()-1)+INDEX(КРЕДИТЫ!$S$75:$EO$75,1,ROW()-1))/1000000</f>
        <v>0</v>
      </c>
    </row>
    <row r="96" spans="52:59" x14ac:dyDescent="0.25">
      <c r="AZ96" s="445">
        <f>'План продаж'!B116</f>
        <v>49126</v>
      </c>
      <c r="BA96" s="428">
        <f>IFERROR('План продаж'!G116,0)</f>
        <v>0</v>
      </c>
      <c r="BB96" s="428">
        <f>IFERROR('План продаж'!I116/1000,0)</f>
        <v>0</v>
      </c>
      <c r="BD96" s="445">
        <f>INDEX(КРЕДИТЫ!$S$3:$EO$3,1,ROW()-1)</f>
        <v>49126</v>
      </c>
      <c r="BE9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6" s="567">
        <f ca="1">(SUM(cf_1!$S$183:INDEX(cf_1!$S$183:$EO$183,1,ROW()-1))+SUM(cf_2!$S$183:INDEX(cf_2!$S$183:$EO$183,1,ROW()-1)))/1000000</f>
        <v>15426.265848633957</v>
      </c>
      <c r="BG96" s="567">
        <f ca="1">(INDEX(КРЕДИТЫ!$S$52:$EO$52,1,ROW()-1)+INDEX(КРЕДИТЫ!$S$75:$EO$75,1,ROW()-1))/1000000</f>
        <v>0</v>
      </c>
    </row>
    <row r="97" spans="56:59" x14ac:dyDescent="0.25">
      <c r="BD97" s="445">
        <f>INDEX(КРЕДИТЫ!$S$3:$EO$3,1,ROW()-1)</f>
        <v>49157</v>
      </c>
      <c r="BE9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7" s="567">
        <f ca="1">(SUM(cf_1!$S$183:INDEX(cf_1!$S$183:$EO$183,1,ROW()-1))+SUM(cf_2!$S$183:INDEX(cf_2!$S$183:$EO$183,1,ROW()-1)))/1000000</f>
        <v>15426.265821860981</v>
      </c>
      <c r="BG97" s="567">
        <f ca="1">(INDEX(КРЕДИТЫ!$S$52:$EO$52,1,ROW()-1)+INDEX(КРЕДИТЫ!$S$75:$EO$75,1,ROW()-1))/1000000</f>
        <v>0</v>
      </c>
    </row>
    <row r="98" spans="56:59" x14ac:dyDescent="0.25">
      <c r="BD98" s="445">
        <f>INDEX(КРЕДИТЫ!$S$3:$EO$3,1,ROW()-1)</f>
        <v>49188</v>
      </c>
      <c r="BE9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8" s="567">
        <f ca="1">(SUM(cf_1!$S$183:INDEX(cf_1!$S$183:$EO$183,1,ROW()-1))+SUM(cf_2!$S$183:INDEX(cf_2!$S$183:$EO$183,1,ROW()-1)))/1000000</f>
        <v>15426.265795088006</v>
      </c>
      <c r="BG98" s="567">
        <f ca="1">(INDEX(КРЕДИТЫ!$S$52:$EO$52,1,ROW()-1)+INDEX(КРЕДИТЫ!$S$75:$EO$75,1,ROW()-1))/1000000</f>
        <v>0</v>
      </c>
    </row>
    <row r="99" spans="56:59" x14ac:dyDescent="0.25">
      <c r="BD99" s="445">
        <f>INDEX(КРЕДИТЫ!$S$3:$EO$3,1,ROW()-1)</f>
        <v>49218</v>
      </c>
      <c r="BE9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99" s="567">
        <f ca="1">(SUM(cf_1!$S$183:INDEX(cf_1!$S$183:$EO$183,1,ROW()-1))+SUM(cf_2!$S$183:INDEX(cf_2!$S$183:$EO$183,1,ROW()-1)))/1000000</f>
        <v>15426.265795088006</v>
      </c>
      <c r="BG99" s="567">
        <f ca="1">(INDEX(КРЕДИТЫ!$S$52:$EO$52,1,ROW()-1)+INDEX(КРЕДИТЫ!$S$75:$EO$75,1,ROW()-1))/1000000</f>
        <v>0</v>
      </c>
    </row>
    <row r="100" spans="56:59" x14ac:dyDescent="0.25">
      <c r="BD100" s="445">
        <f>INDEX(КРЕДИТЫ!$S$3:$EO$3,1,ROW()-1)</f>
        <v>49249</v>
      </c>
      <c r="BE10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0" s="567">
        <f ca="1">(SUM(cf_1!$S$183:INDEX(cf_1!$S$183:$EO$183,1,ROW()-1))+SUM(cf_2!$S$183:INDEX(cf_2!$S$183:$EO$183,1,ROW()-1)))/1000000</f>
        <v>15426.265795088006</v>
      </c>
      <c r="BG100" s="567">
        <f ca="1">(INDEX(КРЕДИТЫ!$S$52:$EO$52,1,ROW()-1)+INDEX(КРЕДИТЫ!$S$75:$EO$75,1,ROW()-1))/1000000</f>
        <v>0</v>
      </c>
    </row>
    <row r="101" spans="56:59" x14ac:dyDescent="0.25">
      <c r="BD101" s="445">
        <f>INDEX(КРЕДИТЫ!$S$3:$EO$3,1,ROW()-1)</f>
        <v>49279</v>
      </c>
      <c r="BE10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1" s="567">
        <f ca="1">(SUM(cf_1!$S$183:INDEX(cf_1!$S$183:$EO$183,1,ROW()-1))+SUM(cf_2!$S$183:INDEX(cf_2!$S$183:$EO$183,1,ROW()-1)))/1000000</f>
        <v>15426.265795088006</v>
      </c>
      <c r="BG101" s="567">
        <f ca="1">(INDEX(КРЕДИТЫ!$S$52:$EO$52,1,ROW()-1)+INDEX(КРЕДИТЫ!$S$75:$EO$75,1,ROW()-1))/1000000</f>
        <v>0</v>
      </c>
    </row>
    <row r="102" spans="56:59" x14ac:dyDescent="0.25">
      <c r="BD102" s="445">
        <f>INDEX(КРЕДИТЫ!$S$3:$EO$3,1,ROW()-1)</f>
        <v>49310</v>
      </c>
      <c r="BE10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2" s="567">
        <f ca="1">(SUM(cf_1!$S$183:INDEX(cf_1!$S$183:$EO$183,1,ROW()-1))+SUM(cf_2!$S$183:INDEX(cf_2!$S$183:$EO$183,1,ROW()-1)))/1000000</f>
        <v>15426.265795088006</v>
      </c>
      <c r="BG102" s="567">
        <f ca="1">(INDEX(КРЕДИТЫ!$S$52:$EO$52,1,ROW()-1)+INDEX(КРЕДИТЫ!$S$75:$EO$75,1,ROW()-1))/1000000</f>
        <v>0</v>
      </c>
    </row>
    <row r="103" spans="56:59" x14ac:dyDescent="0.25">
      <c r="BD103" s="445">
        <f>INDEX(КРЕДИТЫ!$S$3:$EO$3,1,ROW()-1)</f>
        <v>0</v>
      </c>
      <c r="BE10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3" s="567">
        <f ca="1">(SUM(cf_1!$S$183:INDEX(cf_1!$S$183:$EO$183,1,ROW()-1))+SUM(cf_2!$S$183:INDEX(cf_2!$S$183:$EO$183,1,ROW()-1)))/1000000</f>
        <v>15426.265795088006</v>
      </c>
      <c r="BG103" s="567">
        <f>(INDEX(КРЕДИТЫ!$S$52:$EO$52,1,ROW()-1)+INDEX(КРЕДИТЫ!$S$75:$EO$75,1,ROW()-1))/1000000</f>
        <v>0</v>
      </c>
    </row>
    <row r="104" spans="56:59" x14ac:dyDescent="0.25">
      <c r="BD104" s="445">
        <f>INDEX(КРЕДИТЫ!$S$3:$EO$3,1,ROW()-1)</f>
        <v>0</v>
      </c>
      <c r="BE10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4" s="567">
        <f ca="1">(SUM(cf_1!$S$183:INDEX(cf_1!$S$183:$EO$183,1,ROW()-1))+SUM(cf_2!$S$183:INDEX(cf_2!$S$183:$EO$183,1,ROW()-1)))/1000000</f>
        <v>15426.265795088006</v>
      </c>
      <c r="BG104" s="567">
        <f>(INDEX(КРЕДИТЫ!$S$52:$EO$52,1,ROW()-1)+INDEX(КРЕДИТЫ!$S$75:$EO$75,1,ROW()-1))/1000000</f>
        <v>0</v>
      </c>
    </row>
    <row r="105" spans="56:59" x14ac:dyDescent="0.25">
      <c r="BD105" s="445">
        <f>INDEX(КРЕДИТЫ!$S$3:$EO$3,1,ROW()-1)</f>
        <v>0</v>
      </c>
      <c r="BE10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5" s="567">
        <f ca="1">(SUM(cf_1!$S$183:INDEX(cf_1!$S$183:$EO$183,1,ROW()-1))+SUM(cf_2!$S$183:INDEX(cf_2!$S$183:$EO$183,1,ROW()-1)))/1000000</f>
        <v>15426.265795088006</v>
      </c>
      <c r="BG105" s="567">
        <f>(INDEX(КРЕДИТЫ!$S$52:$EO$52,1,ROW()-1)+INDEX(КРЕДИТЫ!$S$75:$EO$75,1,ROW()-1))/1000000</f>
        <v>0</v>
      </c>
    </row>
    <row r="106" spans="56:59" x14ac:dyDescent="0.25">
      <c r="BD106" s="445">
        <f>INDEX(КРЕДИТЫ!$S$3:$EO$3,1,ROW()-1)</f>
        <v>0</v>
      </c>
      <c r="BE10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6" s="567">
        <f ca="1">(SUM(cf_1!$S$183:INDEX(cf_1!$S$183:$EO$183,1,ROW()-1))+SUM(cf_2!$S$183:INDEX(cf_2!$S$183:$EO$183,1,ROW()-1)))/1000000</f>
        <v>15426.265795088006</v>
      </c>
      <c r="BG106" s="567">
        <f>(INDEX(КРЕДИТЫ!$S$52:$EO$52,1,ROW()-1)+INDEX(КРЕДИТЫ!$S$75:$EO$75,1,ROW()-1))/1000000</f>
        <v>0</v>
      </c>
    </row>
    <row r="107" spans="56:59" x14ac:dyDescent="0.25">
      <c r="BD107" s="445">
        <f>INDEX(КРЕДИТЫ!$S$3:$EO$3,1,ROW()-1)</f>
        <v>0</v>
      </c>
      <c r="BE10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7" s="567">
        <f ca="1">(SUM(cf_1!$S$183:INDEX(cf_1!$S$183:$EO$183,1,ROW()-1))+SUM(cf_2!$S$183:INDEX(cf_2!$S$183:$EO$183,1,ROW()-1)))/1000000</f>
        <v>15426.265795088006</v>
      </c>
      <c r="BG107" s="567">
        <f>(INDEX(КРЕДИТЫ!$S$52:$EO$52,1,ROW()-1)+INDEX(КРЕДИТЫ!$S$75:$EO$75,1,ROW()-1))/1000000</f>
        <v>0</v>
      </c>
    </row>
    <row r="108" spans="56:59" x14ac:dyDescent="0.25">
      <c r="BD108" s="445">
        <f>INDEX(КРЕДИТЫ!$S$3:$EO$3,1,ROW()-1)</f>
        <v>0</v>
      </c>
      <c r="BE10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8" s="567">
        <f ca="1">(SUM(cf_1!$S$183:INDEX(cf_1!$S$183:$EO$183,1,ROW()-1))+SUM(cf_2!$S$183:INDEX(cf_2!$S$183:$EO$183,1,ROW()-1)))/1000000</f>
        <v>15426.265795088006</v>
      </c>
      <c r="BG108" s="567">
        <f>(INDEX(КРЕДИТЫ!$S$52:$EO$52,1,ROW()-1)+INDEX(КРЕДИТЫ!$S$75:$EO$75,1,ROW()-1))/1000000</f>
        <v>0</v>
      </c>
    </row>
    <row r="109" spans="56:59" x14ac:dyDescent="0.25">
      <c r="BD109" s="445">
        <f>INDEX(КРЕДИТЫ!$S$3:$EO$3,1,ROW()-1)</f>
        <v>0</v>
      </c>
      <c r="BE10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09" s="567">
        <f ca="1">(SUM(cf_1!$S$183:INDEX(cf_1!$S$183:$EO$183,1,ROW()-1))+SUM(cf_2!$S$183:INDEX(cf_2!$S$183:$EO$183,1,ROW()-1)))/1000000</f>
        <v>15426.265795088006</v>
      </c>
      <c r="BG109" s="567">
        <f>(INDEX(КРЕДИТЫ!$S$52:$EO$52,1,ROW()-1)+INDEX(КРЕДИТЫ!$S$75:$EO$75,1,ROW()-1))/1000000</f>
        <v>0</v>
      </c>
    </row>
    <row r="110" spans="56:59" x14ac:dyDescent="0.25">
      <c r="BD110" s="445">
        <f>INDEX(КРЕДИТЫ!$S$3:$EO$3,1,ROW()-1)</f>
        <v>0</v>
      </c>
      <c r="BE11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0" s="567">
        <f ca="1">(SUM(cf_1!$S$183:INDEX(cf_1!$S$183:$EO$183,1,ROW()-1))+SUM(cf_2!$S$183:INDEX(cf_2!$S$183:$EO$183,1,ROW()-1)))/1000000</f>
        <v>15426.265795088006</v>
      </c>
      <c r="BG110" s="567">
        <f>(INDEX(КРЕДИТЫ!$S$52:$EO$52,1,ROW()-1)+INDEX(КРЕДИТЫ!$S$75:$EO$75,1,ROW()-1))/1000000</f>
        <v>0</v>
      </c>
    </row>
    <row r="111" spans="56:59" x14ac:dyDescent="0.25">
      <c r="BD111" s="445">
        <f>INDEX(КРЕДИТЫ!$S$3:$EO$3,1,ROW()-1)</f>
        <v>0</v>
      </c>
      <c r="BE11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1" s="567">
        <f ca="1">(SUM(cf_1!$S$183:INDEX(cf_1!$S$183:$EO$183,1,ROW()-1))+SUM(cf_2!$S$183:INDEX(cf_2!$S$183:$EO$183,1,ROW()-1)))/1000000</f>
        <v>15426.265795088006</v>
      </c>
      <c r="BG111" s="567">
        <f>(INDEX(КРЕДИТЫ!$S$52:$EO$52,1,ROW()-1)+INDEX(КРЕДИТЫ!$S$75:$EO$75,1,ROW()-1))/1000000</f>
        <v>0</v>
      </c>
    </row>
    <row r="112" spans="56:59" x14ac:dyDescent="0.25">
      <c r="BD112" s="445">
        <f>INDEX(КРЕДИТЫ!$S$3:$EO$3,1,ROW()-1)</f>
        <v>0</v>
      </c>
      <c r="BE11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2" s="567">
        <f ca="1">(SUM(cf_1!$S$183:INDEX(cf_1!$S$183:$EO$183,1,ROW()-1))+SUM(cf_2!$S$183:INDEX(cf_2!$S$183:$EO$183,1,ROW()-1)))/1000000</f>
        <v>15426.265795088006</v>
      </c>
      <c r="BG112" s="567">
        <f>(INDEX(КРЕДИТЫ!$S$52:$EO$52,1,ROW()-1)+INDEX(КРЕДИТЫ!$S$75:$EO$75,1,ROW()-1))/1000000</f>
        <v>0</v>
      </c>
    </row>
    <row r="113" spans="56:59" x14ac:dyDescent="0.25">
      <c r="BD113" s="445">
        <f>INDEX(КРЕДИТЫ!$S$3:$EO$3,1,ROW()-1)</f>
        <v>0</v>
      </c>
      <c r="BE11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3" s="567">
        <f ca="1">(SUM(cf_1!$S$183:INDEX(cf_1!$S$183:$EO$183,1,ROW()-1))+SUM(cf_2!$S$183:INDEX(cf_2!$S$183:$EO$183,1,ROW()-1)))/1000000</f>
        <v>15426.265795088006</v>
      </c>
      <c r="BG113" s="567">
        <f>(INDEX(КРЕДИТЫ!$S$52:$EO$52,1,ROW()-1)+INDEX(КРЕДИТЫ!$S$75:$EO$75,1,ROW()-1))/1000000</f>
        <v>0</v>
      </c>
    </row>
    <row r="114" spans="56:59" x14ac:dyDescent="0.25">
      <c r="BD114" s="445">
        <f>INDEX(КРЕДИТЫ!$S$3:$EO$3,1,ROW()-1)</f>
        <v>0</v>
      </c>
      <c r="BE11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4" s="567">
        <f ca="1">(SUM(cf_1!$S$183:INDEX(cf_1!$S$183:$EO$183,1,ROW()-1))+SUM(cf_2!$S$183:INDEX(cf_2!$S$183:$EO$183,1,ROW()-1)))/1000000</f>
        <v>15426.265795088006</v>
      </c>
      <c r="BG114" s="567">
        <f>(INDEX(КРЕДИТЫ!$S$52:$EO$52,1,ROW()-1)+INDEX(КРЕДИТЫ!$S$75:$EO$75,1,ROW()-1))/1000000</f>
        <v>0</v>
      </c>
    </row>
    <row r="115" spans="56:59" x14ac:dyDescent="0.25">
      <c r="BD115" s="445">
        <f>INDEX(КРЕДИТЫ!$S$3:$EO$3,1,ROW()-1)</f>
        <v>0</v>
      </c>
      <c r="BE11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5" s="567">
        <f ca="1">(SUM(cf_1!$S$183:INDEX(cf_1!$S$183:$EO$183,1,ROW()-1))+SUM(cf_2!$S$183:INDEX(cf_2!$S$183:$EO$183,1,ROW()-1)))/1000000</f>
        <v>15426.265795088006</v>
      </c>
      <c r="BG115" s="567">
        <f>(INDEX(КРЕДИТЫ!$S$52:$EO$52,1,ROW()-1)+INDEX(КРЕДИТЫ!$S$75:$EO$75,1,ROW()-1))/1000000</f>
        <v>0</v>
      </c>
    </row>
    <row r="116" spans="56:59" x14ac:dyDescent="0.25">
      <c r="BD116" s="445">
        <f>INDEX(КРЕДИТЫ!$S$3:$EO$3,1,ROW()-1)</f>
        <v>0</v>
      </c>
      <c r="BE11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6" s="567">
        <f ca="1">(SUM(cf_1!$S$183:INDEX(cf_1!$S$183:$EO$183,1,ROW()-1))+SUM(cf_2!$S$183:INDEX(cf_2!$S$183:$EO$183,1,ROW()-1)))/1000000</f>
        <v>15426.265795088006</v>
      </c>
      <c r="BG116" s="567">
        <f>(INDEX(КРЕДИТЫ!$S$52:$EO$52,1,ROW()-1)+INDEX(КРЕДИТЫ!$S$75:$EO$75,1,ROW()-1))/1000000</f>
        <v>0</v>
      </c>
    </row>
    <row r="117" spans="56:59" x14ac:dyDescent="0.25">
      <c r="BD117" s="445">
        <f>INDEX(КРЕДИТЫ!$S$3:$EO$3,1,ROW()-1)</f>
        <v>0</v>
      </c>
      <c r="BE11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7" s="567">
        <f ca="1">(SUM(cf_1!$S$183:INDEX(cf_1!$S$183:$EO$183,1,ROW()-1))+SUM(cf_2!$S$183:INDEX(cf_2!$S$183:$EO$183,1,ROW()-1)))/1000000</f>
        <v>15426.265795088006</v>
      </c>
      <c r="BG117" s="567">
        <f>(INDEX(КРЕДИТЫ!$S$52:$EO$52,1,ROW()-1)+INDEX(КРЕДИТЫ!$S$75:$EO$75,1,ROW()-1))/1000000</f>
        <v>0</v>
      </c>
    </row>
    <row r="118" spans="56:59" x14ac:dyDescent="0.25">
      <c r="BD118" s="445">
        <f>INDEX(КРЕДИТЫ!$S$3:$EO$3,1,ROW()-1)</f>
        <v>0</v>
      </c>
      <c r="BE11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8" s="567">
        <f ca="1">(SUM(cf_1!$S$183:INDEX(cf_1!$S$183:$EO$183,1,ROW()-1))+SUM(cf_2!$S$183:INDEX(cf_2!$S$183:$EO$183,1,ROW()-1)))/1000000</f>
        <v>15426.265795088006</v>
      </c>
      <c r="BG118" s="567">
        <f>(INDEX(КРЕДИТЫ!$S$52:$EO$52,1,ROW()-1)+INDEX(КРЕДИТЫ!$S$75:$EO$75,1,ROW()-1))/1000000</f>
        <v>0</v>
      </c>
    </row>
    <row r="119" spans="56:59" x14ac:dyDescent="0.25">
      <c r="BD119" s="445">
        <f>INDEX(КРЕДИТЫ!$S$3:$EO$3,1,ROW()-1)</f>
        <v>0</v>
      </c>
      <c r="BE119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19" s="567">
        <f ca="1">(SUM(cf_1!$S$183:INDEX(cf_1!$S$183:$EO$183,1,ROW()-1))+SUM(cf_2!$S$183:INDEX(cf_2!$S$183:$EO$183,1,ROW()-1)))/1000000</f>
        <v>15426.265795088006</v>
      </c>
      <c r="BG119" s="567">
        <f>(INDEX(КРЕДИТЫ!$S$52:$EO$52,1,ROW()-1)+INDEX(КРЕДИТЫ!$S$75:$EO$75,1,ROW()-1))/1000000</f>
        <v>0</v>
      </c>
    </row>
    <row r="120" spans="56:59" x14ac:dyDescent="0.25">
      <c r="BD120" s="445">
        <f>INDEX(КРЕДИТЫ!$S$3:$EO$3,1,ROW()-1)</f>
        <v>0</v>
      </c>
      <c r="BE120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0" s="567">
        <f ca="1">(SUM(cf_1!$S$183:INDEX(cf_1!$S$183:$EO$183,1,ROW()-1))+SUM(cf_2!$S$183:INDEX(cf_2!$S$183:$EO$183,1,ROW()-1)))/1000000</f>
        <v>15426.265795088006</v>
      </c>
      <c r="BG120" s="567">
        <f>(INDEX(КРЕДИТЫ!$S$52:$EO$52,1,ROW()-1)+INDEX(КРЕДИТЫ!$S$75:$EO$75,1,ROW()-1))/1000000</f>
        <v>0</v>
      </c>
    </row>
    <row r="121" spans="56:59" x14ac:dyDescent="0.25">
      <c r="BD121" s="445">
        <f>INDEX(КРЕДИТЫ!$S$3:$EO$3,1,ROW()-1)</f>
        <v>0</v>
      </c>
      <c r="BE121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1" s="567">
        <f ca="1">(SUM(cf_1!$S$183:INDEX(cf_1!$S$183:$EO$183,1,ROW()-1))+SUM(cf_2!$S$183:INDEX(cf_2!$S$183:$EO$183,1,ROW()-1)))/1000000</f>
        <v>15426.265795088006</v>
      </c>
      <c r="BG121" s="567">
        <f>(INDEX(КРЕДИТЫ!$S$52:$EO$52,1,ROW()-1)+INDEX(КРЕДИТЫ!$S$75:$EO$75,1,ROW()-1))/1000000</f>
        <v>0</v>
      </c>
    </row>
    <row r="122" spans="56:59" x14ac:dyDescent="0.25">
      <c r="BD122" s="445">
        <f>INDEX(КРЕДИТЫ!$S$3:$EO$3,1,ROW()-1)</f>
        <v>0</v>
      </c>
      <c r="BE122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2" s="567">
        <f ca="1">(SUM(cf_1!$S$183:INDEX(cf_1!$S$183:$EO$183,1,ROW()-1))+SUM(cf_2!$S$183:INDEX(cf_2!$S$183:$EO$183,1,ROW()-1)))/1000000</f>
        <v>15426.265795088006</v>
      </c>
      <c r="BG122" s="567">
        <f>(INDEX(КРЕДИТЫ!$S$52:$EO$52,1,ROW()-1)+INDEX(КРЕДИТЫ!$S$75:$EO$75,1,ROW()-1))/1000000</f>
        <v>0</v>
      </c>
    </row>
    <row r="123" spans="56:59" x14ac:dyDescent="0.25">
      <c r="BD123" s="445">
        <f>INDEX(КРЕДИТЫ!$S$3:$EO$3,1,ROW()-1)</f>
        <v>0</v>
      </c>
      <c r="BE123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3" s="567">
        <f ca="1">(SUM(cf_1!$S$183:INDEX(cf_1!$S$183:$EO$183,1,ROW()-1))+SUM(cf_2!$S$183:INDEX(cf_2!$S$183:$EO$183,1,ROW()-1)))/1000000</f>
        <v>15426.265795088006</v>
      </c>
      <c r="BG123" s="567">
        <f>(INDEX(КРЕДИТЫ!$S$52:$EO$52,1,ROW()-1)+INDEX(КРЕДИТЫ!$S$75:$EO$75,1,ROW()-1))/1000000</f>
        <v>0</v>
      </c>
    </row>
    <row r="124" spans="56:59" x14ac:dyDescent="0.25">
      <c r="BD124" s="445">
        <f>INDEX(КРЕДИТЫ!$S$3:$EO$3,1,ROW()-1)</f>
        <v>0</v>
      </c>
      <c r="BE124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4" s="567">
        <f ca="1">(SUM(cf_1!$S$183:INDEX(cf_1!$S$183:$EO$183,1,ROW()-1))+SUM(cf_2!$S$183:INDEX(cf_2!$S$183:$EO$183,1,ROW()-1)))/1000000</f>
        <v>15426.265795088006</v>
      </c>
      <c r="BG124" s="567">
        <f>(INDEX(КРЕДИТЫ!$S$52:$EO$52,1,ROW()-1)+INDEX(КРЕДИТЫ!$S$75:$EO$75,1,ROW()-1))/1000000</f>
        <v>0</v>
      </c>
    </row>
    <row r="125" spans="56:59" x14ac:dyDescent="0.25">
      <c r="BD125" s="445">
        <f>INDEX(КРЕДИТЫ!$S$3:$EO$3,1,ROW()-1)</f>
        <v>0</v>
      </c>
      <c r="BE125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5" s="567">
        <f ca="1">(SUM(cf_1!$S$183:INDEX(cf_1!$S$183:$EO$183,1,ROW()-1))+SUM(cf_2!$S$183:INDEX(cf_2!$S$183:$EO$183,1,ROW()-1)))/1000000</f>
        <v>15426.265795088006</v>
      </c>
      <c r="BG125" s="567">
        <f>(INDEX(КРЕДИТЫ!$S$52:$EO$52,1,ROW()-1)+INDEX(КРЕДИТЫ!$S$75:$EO$75,1,ROW()-1))/1000000</f>
        <v>0</v>
      </c>
    </row>
    <row r="126" spans="56:59" x14ac:dyDescent="0.25">
      <c r="BD126" s="445">
        <f>INDEX(КРЕДИТЫ!$S$3:$EO$3,1,ROW()-1)</f>
        <v>0</v>
      </c>
      <c r="BE126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6" s="567">
        <f ca="1">(SUM(cf_1!$S$183:INDEX(cf_1!$S$183:$EO$183,1,ROW()-1))+SUM(cf_2!$S$183:INDEX(cf_2!$S$183:$EO$183,1,ROW()-1)))/1000000</f>
        <v>15426.265795088006</v>
      </c>
      <c r="BG126" s="567">
        <f>(INDEX(КРЕДИТЫ!$S$52:$EO$52,1,ROW()-1)+INDEX(КРЕДИТЫ!$S$75:$EO$75,1,ROW()-1))/1000000</f>
        <v>0</v>
      </c>
    </row>
    <row r="127" spans="56:59" x14ac:dyDescent="0.25">
      <c r="BD127" s="445">
        <f>INDEX(КРЕДИТЫ!$S$3:$EO$3,1,ROW()-1)</f>
        <v>0</v>
      </c>
      <c r="BE127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7" s="567">
        <f ca="1">(SUM(cf_1!$S$183:INDEX(cf_1!$S$183:$EO$183,1,ROW()-1))+SUM(cf_2!$S$183:INDEX(cf_2!$S$183:$EO$183,1,ROW()-1)))/1000000</f>
        <v>15426.265795088006</v>
      </c>
      <c r="BG127" s="567">
        <f>(INDEX(КРЕДИТЫ!$S$52:$EO$52,1,ROW()-1)+INDEX(КРЕДИТЫ!$S$75:$EO$75,1,ROW()-1))/1000000</f>
        <v>0</v>
      </c>
    </row>
    <row r="128" spans="56:59" x14ac:dyDescent="0.25">
      <c r="BD128" s="445">
        <f>INDEX(КРЕДИТЫ!$S$3:$EO$3,1,ROW()-1)</f>
        <v>0</v>
      </c>
      <c r="BE128" s="567">
        <f>(SUM(cf_1!$S$9:INDEX(cf_1!$S$9:$EO$9,1,ROW()-1))+SUM(cf_2!$S$9:INDEX(cf_2!$S$9:$EO$9,1,ROW()-1))-SUM(cf_1!$S$209:INDEX(cf_1!$S$209:$EO$209,1,ROW()-1))-SUM(cf_2!$S$209:INDEX(cf_2!$S$209:$EO$209,1,ROW()-1)))/1000000</f>
        <v>0</v>
      </c>
      <c r="BF128" s="567">
        <f ca="1">(SUM(cf_1!$S$183:INDEX(cf_1!$S$183:$EO$183,1,ROW()-1))+SUM(cf_2!$S$183:INDEX(cf_2!$S$183:$EO$183,1,ROW()-1)))/1000000</f>
        <v>15426.265795088006</v>
      </c>
      <c r="BG128" s="567">
        <f>(INDEX(КРЕДИТЫ!$S$52:$EO$52,1,ROW()-1)+INDEX(КРЕДИТЫ!$S$75:$EO$75,1,ROW()-1))/1000000</f>
        <v>0</v>
      </c>
    </row>
  </sheetData>
  <mergeCells count="4">
    <mergeCell ref="L23:O23"/>
    <mergeCell ref="G23:G24"/>
    <mergeCell ref="K23:K24"/>
    <mergeCell ref="G34:K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F86"/>
  <sheetViews>
    <sheetView topLeftCell="A58" workbookViewId="0">
      <selection activeCell="D84" sqref="D84"/>
    </sheetView>
  </sheetViews>
  <sheetFormatPr defaultColWidth="8.85546875" defaultRowHeight="15" x14ac:dyDescent="0.25"/>
  <cols>
    <col min="1" max="1" width="12.85546875" customWidth="1"/>
    <col min="2" max="2" width="50.85546875" customWidth="1"/>
    <col min="3" max="3" width="23.85546875" customWidth="1"/>
    <col min="4" max="4" width="19.85546875" customWidth="1"/>
    <col min="5" max="5" width="29.85546875" style="409" customWidth="1"/>
  </cols>
  <sheetData>
    <row r="1" spans="1:5" x14ac:dyDescent="0.25">
      <c r="A1" s="709" t="s">
        <v>368</v>
      </c>
      <c r="B1" s="709" t="s">
        <v>369</v>
      </c>
      <c r="C1" s="709" t="s">
        <v>370</v>
      </c>
      <c r="D1" s="709" t="s">
        <v>32</v>
      </c>
    </row>
    <row r="2" spans="1:5" x14ac:dyDescent="0.25">
      <c r="A2" s="710">
        <v>1</v>
      </c>
      <c r="B2" s="711" t="s">
        <v>371</v>
      </c>
      <c r="C2" s="710" t="s">
        <v>372</v>
      </c>
      <c r="D2" s="712" t="s">
        <v>2122</v>
      </c>
    </row>
    <row r="3" spans="1:5" x14ac:dyDescent="0.25">
      <c r="A3" s="710">
        <v>2</v>
      </c>
      <c r="B3" s="711" t="s">
        <v>373</v>
      </c>
      <c r="C3" s="710" t="s">
        <v>374</v>
      </c>
      <c r="D3" s="712" t="s">
        <v>2123</v>
      </c>
    </row>
    <row r="4" spans="1:5" x14ac:dyDescent="0.25">
      <c r="A4" s="710">
        <v>3</v>
      </c>
      <c r="B4" s="711" t="s">
        <v>375</v>
      </c>
      <c r="C4" s="710" t="s">
        <v>374</v>
      </c>
      <c r="D4" s="712" t="s">
        <v>2124</v>
      </c>
    </row>
    <row r="5" spans="1:5" x14ac:dyDescent="0.25">
      <c r="A5" s="710">
        <v>4</v>
      </c>
      <c r="B5" s="711" t="s">
        <v>376</v>
      </c>
      <c r="C5" s="710" t="s">
        <v>377</v>
      </c>
      <c r="D5" s="712">
        <v>749</v>
      </c>
      <c r="E5" s="411">
        <v>28</v>
      </c>
    </row>
    <row r="6" spans="1:5" x14ac:dyDescent="0.25">
      <c r="A6" s="710">
        <v>5</v>
      </c>
      <c r="B6" s="711" t="s">
        <v>378</v>
      </c>
      <c r="C6" s="710" t="s">
        <v>275</v>
      </c>
      <c r="D6" s="712">
        <v>357</v>
      </c>
      <c r="E6" s="409">
        <v>2.0980392156862746</v>
      </c>
    </row>
    <row r="7" spans="1:5" x14ac:dyDescent="0.25">
      <c r="A7" s="713" t="s">
        <v>2125</v>
      </c>
      <c r="B7" s="714" t="s">
        <v>379</v>
      </c>
      <c r="C7" s="713" t="s">
        <v>2125</v>
      </c>
      <c r="D7" s="715" t="s">
        <v>2125</v>
      </c>
    </row>
    <row r="8" spans="1:5" x14ac:dyDescent="0.25">
      <c r="A8" s="710">
        <v>6</v>
      </c>
      <c r="B8" s="711" t="s">
        <v>380</v>
      </c>
      <c r="C8" s="710" t="s">
        <v>381</v>
      </c>
      <c r="D8" s="712">
        <v>40411</v>
      </c>
      <c r="E8" s="409">
        <v>1154.5999999999999</v>
      </c>
    </row>
    <row r="9" spans="1:5" x14ac:dyDescent="0.25">
      <c r="A9" s="710">
        <v>7</v>
      </c>
      <c r="B9" s="711" t="s">
        <v>382</v>
      </c>
      <c r="C9" s="710" t="s">
        <v>381</v>
      </c>
      <c r="D9" s="712">
        <v>40411</v>
      </c>
      <c r="E9" s="229">
        <v>1</v>
      </c>
    </row>
    <row r="10" spans="1:5" x14ac:dyDescent="0.25">
      <c r="A10" s="710" t="s">
        <v>383</v>
      </c>
      <c r="B10" s="711" t="s">
        <v>384</v>
      </c>
      <c r="C10" s="710" t="s">
        <v>381</v>
      </c>
      <c r="D10" s="712">
        <v>37986</v>
      </c>
      <c r="E10" s="229">
        <v>0.93999158644923408</v>
      </c>
    </row>
    <row r="11" spans="1:5" x14ac:dyDescent="0.25">
      <c r="A11" s="710" t="s">
        <v>385</v>
      </c>
      <c r="B11" s="711" t="s">
        <v>386</v>
      </c>
      <c r="C11" s="710" t="s">
        <v>381</v>
      </c>
      <c r="D11" s="712">
        <v>2425</v>
      </c>
      <c r="E11" s="229">
        <v>6.0008413550765881E-2</v>
      </c>
    </row>
    <row r="12" spans="1:5" x14ac:dyDescent="0.25">
      <c r="A12" s="710">
        <v>8</v>
      </c>
      <c r="B12" s="711" t="s">
        <v>387</v>
      </c>
      <c r="C12" s="710" t="s">
        <v>381</v>
      </c>
      <c r="D12" s="712">
        <v>0</v>
      </c>
    </row>
    <row r="13" spans="1:5" x14ac:dyDescent="0.25">
      <c r="A13" s="710" t="s">
        <v>388</v>
      </c>
      <c r="B13" s="711" t="s">
        <v>389</v>
      </c>
      <c r="C13" s="710" t="s">
        <v>381</v>
      </c>
      <c r="D13" s="712">
        <v>0</v>
      </c>
    </row>
    <row r="14" spans="1:5" x14ac:dyDescent="0.25">
      <c r="A14" s="710" t="s">
        <v>390</v>
      </c>
      <c r="B14" s="711" t="s">
        <v>391</v>
      </c>
      <c r="C14" s="710" t="s">
        <v>381</v>
      </c>
      <c r="D14" s="712">
        <v>0</v>
      </c>
    </row>
    <row r="15" spans="1:5" x14ac:dyDescent="0.25">
      <c r="A15" s="713" t="s">
        <v>2125</v>
      </c>
      <c r="B15" s="714" t="s">
        <v>392</v>
      </c>
      <c r="C15" s="713" t="s">
        <v>2125</v>
      </c>
      <c r="D15" s="715" t="s">
        <v>2125</v>
      </c>
    </row>
    <row r="16" spans="1:5" x14ac:dyDescent="0.25">
      <c r="A16" s="710">
        <v>9</v>
      </c>
      <c r="B16" s="711" t="s">
        <v>393</v>
      </c>
      <c r="C16" s="710" t="s">
        <v>381</v>
      </c>
      <c r="D16" s="712">
        <v>36370</v>
      </c>
      <c r="E16" s="229">
        <v>0.90000247457375471</v>
      </c>
    </row>
    <row r="17" spans="1:6" x14ac:dyDescent="0.25">
      <c r="A17" s="710" t="s">
        <v>394</v>
      </c>
      <c r="B17" s="711" t="s">
        <v>395</v>
      </c>
      <c r="C17" s="710" t="s">
        <v>381</v>
      </c>
      <c r="D17" s="712">
        <v>36370</v>
      </c>
      <c r="E17" s="229">
        <v>0.90000247457375471</v>
      </c>
    </row>
    <row r="18" spans="1:6" x14ac:dyDescent="0.25">
      <c r="A18" s="710" t="s">
        <v>396</v>
      </c>
      <c r="B18" s="711" t="s">
        <v>397</v>
      </c>
      <c r="C18" s="710" t="s">
        <v>381</v>
      </c>
      <c r="D18" s="712">
        <v>34188</v>
      </c>
      <c r="E18" s="229">
        <v>0.90001579529300269</v>
      </c>
    </row>
    <row r="19" spans="1:6" x14ac:dyDescent="0.25">
      <c r="A19" s="710" t="s">
        <v>398</v>
      </c>
      <c r="B19" s="711" t="s">
        <v>399</v>
      </c>
      <c r="C19" s="710" t="s">
        <v>381</v>
      </c>
      <c r="D19" s="712">
        <v>2182</v>
      </c>
      <c r="E19" s="229">
        <v>0.89979381443298967</v>
      </c>
    </row>
    <row r="20" spans="1:6" x14ac:dyDescent="0.25">
      <c r="A20" s="710" t="s">
        <v>400</v>
      </c>
      <c r="B20" s="711" t="s">
        <v>401</v>
      </c>
      <c r="C20" s="710" t="s">
        <v>381</v>
      </c>
      <c r="D20" s="712">
        <v>0</v>
      </c>
      <c r="E20" s="229"/>
    </row>
    <row r="21" spans="1:6" x14ac:dyDescent="0.25">
      <c r="A21" s="710" t="s">
        <v>402</v>
      </c>
      <c r="B21" s="711" t="s">
        <v>403</v>
      </c>
      <c r="C21" s="710" t="s">
        <v>381</v>
      </c>
      <c r="D21" s="712">
        <v>0</v>
      </c>
      <c r="E21" s="229"/>
    </row>
    <row r="22" spans="1:6" x14ac:dyDescent="0.25">
      <c r="A22" s="710" t="s">
        <v>404</v>
      </c>
      <c r="B22" s="711" t="s">
        <v>405</v>
      </c>
      <c r="C22" s="710" t="s">
        <v>381</v>
      </c>
      <c r="D22" s="712">
        <v>0</v>
      </c>
      <c r="E22" s="229"/>
    </row>
    <row r="23" spans="1:6" x14ac:dyDescent="0.25">
      <c r="A23" s="713" t="s">
        <v>2125</v>
      </c>
      <c r="B23" s="714" t="s">
        <v>406</v>
      </c>
      <c r="C23" s="713" t="s">
        <v>2125</v>
      </c>
      <c r="D23" s="715" t="s">
        <v>2125</v>
      </c>
      <c r="E23" s="229"/>
    </row>
    <row r="24" spans="1:6" x14ac:dyDescent="0.25">
      <c r="A24" s="710">
        <v>10</v>
      </c>
      <c r="B24" s="711" t="s">
        <v>407</v>
      </c>
      <c r="C24" s="710" t="s">
        <v>381</v>
      </c>
      <c r="D24" s="712">
        <v>24691</v>
      </c>
      <c r="E24" s="229">
        <v>0.68</v>
      </c>
      <c r="F24" s="229"/>
    </row>
    <row r="25" spans="1:6" x14ac:dyDescent="0.25">
      <c r="A25" s="710">
        <v>11</v>
      </c>
      <c r="B25" s="711" t="s">
        <v>408</v>
      </c>
      <c r="C25" s="710" t="s">
        <v>381</v>
      </c>
      <c r="D25" s="712">
        <v>2182</v>
      </c>
      <c r="E25" s="229">
        <v>0.8</v>
      </c>
      <c r="F25" s="227">
        <v>0.08</v>
      </c>
    </row>
    <row r="26" spans="1:6" x14ac:dyDescent="0.25">
      <c r="A26" s="713" t="s">
        <v>2125</v>
      </c>
      <c r="B26" s="714" t="s">
        <v>409</v>
      </c>
      <c r="C26" s="713" t="s">
        <v>2125</v>
      </c>
      <c r="D26" s="715" t="s">
        <v>2125</v>
      </c>
    </row>
    <row r="27" spans="1:6" x14ac:dyDescent="0.25">
      <c r="A27" s="710">
        <v>12</v>
      </c>
      <c r="B27" s="711" t="s">
        <v>410</v>
      </c>
      <c r="C27" s="710" t="s">
        <v>372</v>
      </c>
      <c r="D27" s="712" t="s">
        <v>2126</v>
      </c>
    </row>
    <row r="28" spans="1:6" x14ac:dyDescent="0.25">
      <c r="A28" s="710" t="s">
        <v>411</v>
      </c>
      <c r="B28" s="711" t="s">
        <v>412</v>
      </c>
      <c r="C28" s="710" t="s">
        <v>372</v>
      </c>
      <c r="D28" s="712" t="s">
        <v>2126</v>
      </c>
    </row>
    <row r="29" spans="1:6" x14ac:dyDescent="0.25">
      <c r="A29" s="710" t="s">
        <v>413</v>
      </c>
      <c r="B29" s="711" t="s">
        <v>414</v>
      </c>
      <c r="C29" s="710" t="s">
        <v>372</v>
      </c>
      <c r="D29" s="712" t="s">
        <v>416</v>
      </c>
    </row>
    <row r="30" spans="1:6" x14ac:dyDescent="0.25">
      <c r="A30" s="710">
        <v>13</v>
      </c>
      <c r="B30" s="711" t="s">
        <v>415</v>
      </c>
      <c r="C30" s="710" t="s">
        <v>372</v>
      </c>
      <c r="D30" s="712" t="s">
        <v>416</v>
      </c>
    </row>
    <row r="31" spans="1:6" x14ac:dyDescent="0.25">
      <c r="A31" s="710">
        <v>14</v>
      </c>
      <c r="B31" s="711" t="s">
        <v>417</v>
      </c>
      <c r="C31" s="710" t="s">
        <v>372</v>
      </c>
      <c r="D31" s="712" t="s">
        <v>416</v>
      </c>
    </row>
    <row r="32" spans="1:6" x14ac:dyDescent="0.25">
      <c r="A32" s="713" t="s">
        <v>2125</v>
      </c>
      <c r="B32" s="714" t="s">
        <v>418</v>
      </c>
      <c r="C32" s="713" t="s">
        <v>2125</v>
      </c>
      <c r="D32" s="715" t="s">
        <v>2125</v>
      </c>
    </row>
    <row r="33" spans="1:5" x14ac:dyDescent="0.25">
      <c r="A33" s="710">
        <v>15</v>
      </c>
      <c r="B33" s="711" t="s">
        <v>419</v>
      </c>
      <c r="C33" s="710" t="s">
        <v>374</v>
      </c>
      <c r="D33" s="712" t="s">
        <v>2127</v>
      </c>
      <c r="E33" s="408">
        <v>34.987878787878785</v>
      </c>
    </row>
    <row r="34" spans="1:5" x14ac:dyDescent="0.25">
      <c r="A34" s="710">
        <v>16</v>
      </c>
      <c r="B34" s="711" t="s">
        <v>420</v>
      </c>
      <c r="C34" s="710" t="s">
        <v>374</v>
      </c>
      <c r="D34" s="712" t="s">
        <v>421</v>
      </c>
    </row>
    <row r="35" spans="1:5" x14ac:dyDescent="0.25">
      <c r="A35" s="710">
        <v>17</v>
      </c>
      <c r="B35" s="711" t="s">
        <v>422</v>
      </c>
      <c r="C35" s="710" t="s">
        <v>374</v>
      </c>
      <c r="D35" s="712" t="s">
        <v>421</v>
      </c>
    </row>
    <row r="36" spans="1:5" x14ac:dyDescent="0.25">
      <c r="A36" s="713" t="s">
        <v>2125</v>
      </c>
      <c r="B36" s="714" t="s">
        <v>423</v>
      </c>
      <c r="C36" s="713" t="s">
        <v>2125</v>
      </c>
      <c r="D36" s="715" t="s">
        <v>2125</v>
      </c>
    </row>
    <row r="37" spans="1:5" x14ac:dyDescent="0.25">
      <c r="A37" s="710">
        <v>18</v>
      </c>
      <c r="B37" s="711" t="s">
        <v>424</v>
      </c>
      <c r="C37" s="710" t="s">
        <v>233</v>
      </c>
      <c r="D37" s="712">
        <v>0</v>
      </c>
    </row>
    <row r="38" spans="1:5" x14ac:dyDescent="0.25">
      <c r="A38" s="710">
        <v>19</v>
      </c>
      <c r="B38" s="711" t="s">
        <v>425</v>
      </c>
      <c r="C38" s="710" t="s">
        <v>381</v>
      </c>
      <c r="D38" s="712" t="s">
        <v>426</v>
      </c>
    </row>
    <row r="39" spans="1:5" x14ac:dyDescent="0.25">
      <c r="A39" s="710">
        <v>20</v>
      </c>
      <c r="B39" s="711" t="s">
        <v>427</v>
      </c>
      <c r="C39" s="710" t="s">
        <v>381</v>
      </c>
      <c r="D39" s="712" t="s">
        <v>426</v>
      </c>
    </row>
    <row r="40" spans="1:5" x14ac:dyDescent="0.25">
      <c r="A40" s="710">
        <v>21</v>
      </c>
      <c r="B40" s="711" t="s">
        <v>428</v>
      </c>
      <c r="C40" s="710" t="s">
        <v>372</v>
      </c>
      <c r="D40" s="712" t="s">
        <v>429</v>
      </c>
    </row>
    <row r="41" spans="1:5" x14ac:dyDescent="0.25">
      <c r="A41" s="713" t="s">
        <v>2125</v>
      </c>
      <c r="B41" s="714" t="s">
        <v>430</v>
      </c>
      <c r="C41" s="713" t="s">
        <v>2125</v>
      </c>
      <c r="D41" s="715" t="s">
        <v>2125</v>
      </c>
    </row>
    <row r="42" spans="1:5" x14ac:dyDescent="0.25">
      <c r="A42" s="710">
        <v>22</v>
      </c>
      <c r="B42" s="711" t="s">
        <v>424</v>
      </c>
      <c r="C42" s="710" t="s">
        <v>233</v>
      </c>
      <c r="D42" s="712">
        <v>0</v>
      </c>
    </row>
    <row r="43" spans="1:5" x14ac:dyDescent="0.25">
      <c r="A43" s="710">
        <v>23</v>
      </c>
      <c r="B43" s="711" t="s">
        <v>425</v>
      </c>
      <c r="C43" s="710" t="s">
        <v>381</v>
      </c>
      <c r="D43" s="712" t="s">
        <v>426</v>
      </c>
    </row>
    <row r="44" spans="1:5" x14ac:dyDescent="0.25">
      <c r="A44" s="710">
        <v>24</v>
      </c>
      <c r="B44" s="711" t="s">
        <v>427</v>
      </c>
      <c r="C44" s="710" t="s">
        <v>381</v>
      </c>
      <c r="D44" s="712" t="s">
        <v>426</v>
      </c>
    </row>
    <row r="45" spans="1:5" x14ac:dyDescent="0.25">
      <c r="A45" s="710">
        <v>25</v>
      </c>
      <c r="B45" s="711" t="s">
        <v>428</v>
      </c>
      <c r="C45" s="710" t="s">
        <v>372</v>
      </c>
      <c r="D45" s="712" t="s">
        <v>429</v>
      </c>
    </row>
    <row r="46" spans="1:5" x14ac:dyDescent="0.25">
      <c r="A46" s="713" t="s">
        <v>2125</v>
      </c>
      <c r="B46" s="714" t="s">
        <v>431</v>
      </c>
      <c r="C46" s="713" t="s">
        <v>2125</v>
      </c>
      <c r="D46" s="715" t="s">
        <v>2125</v>
      </c>
    </row>
    <row r="47" spans="1:5" x14ac:dyDescent="0.25">
      <c r="A47" s="710">
        <v>26</v>
      </c>
      <c r="B47" s="711" t="s">
        <v>432</v>
      </c>
      <c r="C47" s="710" t="s">
        <v>433</v>
      </c>
      <c r="D47" s="712">
        <v>0</v>
      </c>
    </row>
    <row r="48" spans="1:5" x14ac:dyDescent="0.25">
      <c r="A48" s="710">
        <v>27</v>
      </c>
      <c r="B48" s="711" t="s">
        <v>425</v>
      </c>
      <c r="C48" s="710" t="s">
        <v>381</v>
      </c>
      <c r="D48" s="712" t="s">
        <v>426</v>
      </c>
    </row>
    <row r="49" spans="1:5" x14ac:dyDescent="0.25">
      <c r="A49" s="710">
        <v>28</v>
      </c>
      <c r="B49" s="711" t="s">
        <v>427</v>
      </c>
      <c r="C49" s="710" t="s">
        <v>381</v>
      </c>
      <c r="D49" s="712" t="s">
        <v>426</v>
      </c>
    </row>
    <row r="50" spans="1:5" x14ac:dyDescent="0.25">
      <c r="A50" s="710">
        <v>29</v>
      </c>
      <c r="B50" s="711" t="s">
        <v>428</v>
      </c>
      <c r="C50" s="710" t="s">
        <v>372</v>
      </c>
      <c r="D50" s="712" t="s">
        <v>429</v>
      </c>
    </row>
    <row r="51" spans="1:5" x14ac:dyDescent="0.25">
      <c r="A51" s="713" t="s">
        <v>2125</v>
      </c>
      <c r="B51" s="714" t="s">
        <v>434</v>
      </c>
      <c r="C51" s="713" t="s">
        <v>2125</v>
      </c>
      <c r="D51" s="715" t="s">
        <v>2125</v>
      </c>
    </row>
    <row r="52" spans="1:5" x14ac:dyDescent="0.25">
      <c r="A52" s="710">
        <v>30</v>
      </c>
      <c r="B52" s="711" t="s">
        <v>435</v>
      </c>
      <c r="C52" s="710" t="s">
        <v>233</v>
      </c>
      <c r="D52" s="712">
        <v>33</v>
      </c>
      <c r="E52" s="408">
        <v>6.5000000000000002E-2</v>
      </c>
    </row>
    <row r="53" spans="1:5" x14ac:dyDescent="0.25">
      <c r="A53" s="710">
        <v>31</v>
      </c>
      <c r="B53" s="711" t="s">
        <v>436</v>
      </c>
      <c r="C53" s="710" t="s">
        <v>233</v>
      </c>
      <c r="D53" s="712">
        <v>68</v>
      </c>
      <c r="E53" s="408">
        <v>0.13500000000000001</v>
      </c>
    </row>
    <row r="54" spans="1:5" x14ac:dyDescent="0.25">
      <c r="A54" s="710">
        <v>32</v>
      </c>
      <c r="B54" s="711" t="s">
        <v>437</v>
      </c>
      <c r="C54" s="710" t="s">
        <v>433</v>
      </c>
      <c r="D54" s="712">
        <v>15</v>
      </c>
      <c r="E54" s="408">
        <v>1.7749999999999998E-2</v>
      </c>
    </row>
    <row r="55" spans="1:5" x14ac:dyDescent="0.25">
      <c r="A55" s="710">
        <v>33</v>
      </c>
      <c r="B55" s="711" t="s">
        <v>438</v>
      </c>
      <c r="C55" s="710" t="s">
        <v>433</v>
      </c>
      <c r="D55" s="712">
        <v>10</v>
      </c>
      <c r="E55" s="409">
        <v>0.749</v>
      </c>
    </row>
    <row r="56" spans="1:5" x14ac:dyDescent="0.25">
      <c r="A56" s="710">
        <v>34</v>
      </c>
      <c r="B56" s="711" t="s">
        <v>439</v>
      </c>
      <c r="C56" s="710" t="s">
        <v>433</v>
      </c>
      <c r="D56" s="712">
        <v>5</v>
      </c>
      <c r="E56" s="409">
        <v>149.80000000000001</v>
      </c>
    </row>
    <row r="57" spans="1:5" x14ac:dyDescent="0.25">
      <c r="A57" s="710">
        <v>35</v>
      </c>
      <c r="B57" s="711" t="s">
        <v>440</v>
      </c>
      <c r="C57" s="710" t="s">
        <v>372</v>
      </c>
      <c r="D57" s="712" t="s">
        <v>2128</v>
      </c>
    </row>
    <row r="58" spans="1:5" x14ac:dyDescent="0.25">
      <c r="A58" s="710">
        <v>36</v>
      </c>
      <c r="B58" s="711" t="s">
        <v>441</v>
      </c>
      <c r="C58" s="710" t="s">
        <v>381</v>
      </c>
      <c r="D58" s="712" t="s">
        <v>2129</v>
      </c>
    </row>
    <row r="59" spans="1:5" x14ac:dyDescent="0.25">
      <c r="A59" s="710" t="s">
        <v>442</v>
      </c>
      <c r="B59" s="711" t="s">
        <v>443</v>
      </c>
      <c r="C59" s="710" t="s">
        <v>381</v>
      </c>
      <c r="D59" s="712" t="s">
        <v>2130</v>
      </c>
    </row>
    <row r="60" spans="1:5" x14ac:dyDescent="0.25">
      <c r="A60" s="710" t="s">
        <v>444</v>
      </c>
      <c r="B60" s="711" t="s">
        <v>445</v>
      </c>
      <c r="C60" s="710" t="s">
        <v>381</v>
      </c>
      <c r="D60" s="712" t="s">
        <v>2131</v>
      </c>
    </row>
    <row r="61" spans="1:5" x14ac:dyDescent="0.25">
      <c r="A61" s="710">
        <v>37</v>
      </c>
      <c r="B61" s="711" t="s">
        <v>446</v>
      </c>
      <c r="C61" s="710" t="s">
        <v>381</v>
      </c>
      <c r="D61" s="712" t="s">
        <v>2132</v>
      </c>
    </row>
    <row r="62" spans="1:5" x14ac:dyDescent="0.25">
      <c r="A62" s="710">
        <v>38</v>
      </c>
      <c r="B62" s="711" t="s">
        <v>447</v>
      </c>
      <c r="C62" s="710" t="s">
        <v>381</v>
      </c>
      <c r="D62" s="712" t="s">
        <v>2133</v>
      </c>
    </row>
    <row r="63" spans="1:5" x14ac:dyDescent="0.25">
      <c r="A63" s="710">
        <v>39</v>
      </c>
      <c r="B63" s="711" t="s">
        <v>448</v>
      </c>
      <c r="C63" s="710" t="s">
        <v>381</v>
      </c>
      <c r="D63" s="712" t="s">
        <v>2134</v>
      </c>
    </row>
    <row r="64" spans="1:5" x14ac:dyDescent="0.25">
      <c r="A64" s="710">
        <v>40</v>
      </c>
      <c r="B64" s="711" t="s">
        <v>449</v>
      </c>
      <c r="C64" s="710" t="s">
        <v>381</v>
      </c>
      <c r="D64" s="712" t="s">
        <v>2135</v>
      </c>
    </row>
    <row r="65" spans="1:5" x14ac:dyDescent="0.25">
      <c r="A65" s="710">
        <v>41</v>
      </c>
      <c r="B65" s="711" t="s">
        <v>450</v>
      </c>
      <c r="C65" s="710" t="s">
        <v>381</v>
      </c>
      <c r="D65" s="712" t="s">
        <v>2136</v>
      </c>
    </row>
    <row r="66" spans="1:5" x14ac:dyDescent="0.25">
      <c r="A66" s="713" t="s">
        <v>2125</v>
      </c>
      <c r="B66" s="714" t="s">
        <v>451</v>
      </c>
      <c r="C66" s="713" t="s">
        <v>2125</v>
      </c>
      <c r="D66" s="715" t="s">
        <v>2125</v>
      </c>
    </row>
    <row r="67" spans="1:5" x14ac:dyDescent="0.25">
      <c r="A67" s="710" t="s">
        <v>452</v>
      </c>
      <c r="B67" s="711" t="s">
        <v>453</v>
      </c>
      <c r="C67" s="710" t="s">
        <v>454</v>
      </c>
      <c r="D67" s="712">
        <v>170</v>
      </c>
      <c r="E67" s="409">
        <v>2.1</v>
      </c>
    </row>
    <row r="68" spans="1:5" x14ac:dyDescent="0.25">
      <c r="A68" s="710" t="s">
        <v>455</v>
      </c>
      <c r="B68" s="711" t="s">
        <v>456</v>
      </c>
      <c r="C68" s="710" t="s">
        <v>454</v>
      </c>
      <c r="D68" s="712">
        <v>145</v>
      </c>
      <c r="E68" s="229">
        <v>0.8529411764705882</v>
      </c>
    </row>
    <row r="69" spans="1:5" x14ac:dyDescent="0.25">
      <c r="A69" s="710" t="s">
        <v>457</v>
      </c>
      <c r="B69" s="711" t="s">
        <v>458</v>
      </c>
      <c r="C69" s="710" t="s">
        <v>454</v>
      </c>
      <c r="D69" s="712">
        <v>15</v>
      </c>
      <c r="E69" s="229">
        <v>8.8235294117647065E-2</v>
      </c>
    </row>
    <row r="70" spans="1:5" x14ac:dyDescent="0.25">
      <c r="A70" s="710" t="s">
        <v>459</v>
      </c>
      <c r="B70" s="711" t="s">
        <v>460</v>
      </c>
      <c r="C70" s="710" t="s">
        <v>454</v>
      </c>
      <c r="D70" s="712">
        <v>10</v>
      </c>
      <c r="E70" s="229">
        <v>5.8823529411764705E-2</v>
      </c>
    </row>
    <row r="71" spans="1:5" x14ac:dyDescent="0.25">
      <c r="A71" s="710" t="s">
        <v>461</v>
      </c>
      <c r="B71" s="711" t="s">
        <v>462</v>
      </c>
      <c r="C71" s="710" t="s">
        <v>454</v>
      </c>
      <c r="D71" s="712">
        <v>6</v>
      </c>
      <c r="E71" s="409">
        <v>59.5</v>
      </c>
    </row>
    <row r="72" spans="1:5" x14ac:dyDescent="0.25">
      <c r="A72" s="713" t="s">
        <v>2125</v>
      </c>
      <c r="B72" s="714" t="s">
        <v>463</v>
      </c>
      <c r="C72" s="713" t="s">
        <v>464</v>
      </c>
      <c r="D72" s="715" t="s">
        <v>2137</v>
      </c>
    </row>
    <row r="73" spans="1:5" x14ac:dyDescent="0.25">
      <c r="A73" s="710">
        <v>44</v>
      </c>
      <c r="B73" s="711" t="s">
        <v>465</v>
      </c>
      <c r="C73" s="710" t="s">
        <v>464</v>
      </c>
      <c r="D73" s="712">
        <v>2141.8380000000002</v>
      </c>
      <c r="E73" s="716">
        <f>D73*1000</f>
        <v>2141838</v>
      </c>
    </row>
    <row r="74" spans="1:5" x14ac:dyDescent="0.25">
      <c r="A74" s="710">
        <v>45</v>
      </c>
      <c r="B74" s="711" t="s">
        <v>466</v>
      </c>
      <c r="C74" s="710" t="s">
        <v>464</v>
      </c>
      <c r="D74" s="712" t="s">
        <v>426</v>
      </c>
    </row>
    <row r="75" spans="1:5" x14ac:dyDescent="0.25">
      <c r="A75" s="710">
        <v>46</v>
      </c>
      <c r="B75" s="711" t="s">
        <v>467</v>
      </c>
      <c r="C75" s="710" t="s">
        <v>464</v>
      </c>
      <c r="D75" s="712" t="s">
        <v>426</v>
      </c>
    </row>
    <row r="76" spans="1:5" x14ac:dyDescent="0.25">
      <c r="A76" s="710">
        <v>47</v>
      </c>
      <c r="B76" s="711" t="s">
        <v>468</v>
      </c>
      <c r="C76" s="710" t="s">
        <v>464</v>
      </c>
      <c r="D76" s="712" t="s">
        <v>426</v>
      </c>
    </row>
    <row r="77" spans="1:5" x14ac:dyDescent="0.25">
      <c r="A77" s="710">
        <v>48</v>
      </c>
      <c r="B77" s="711" t="s">
        <v>469</v>
      </c>
      <c r="C77" s="710" t="s">
        <v>464</v>
      </c>
      <c r="D77" s="712" t="s">
        <v>426</v>
      </c>
    </row>
    <row r="78" spans="1:5" x14ac:dyDescent="0.25">
      <c r="A78" s="710">
        <v>49</v>
      </c>
      <c r="B78" s="711" t="s">
        <v>470</v>
      </c>
      <c r="C78" s="710" t="s">
        <v>464</v>
      </c>
      <c r="D78" s="712" t="s">
        <v>426</v>
      </c>
    </row>
    <row r="79" spans="1:5" x14ac:dyDescent="0.25">
      <c r="A79" s="710">
        <v>50</v>
      </c>
      <c r="B79" s="711" t="s">
        <v>471</v>
      </c>
      <c r="C79" s="710" t="s">
        <v>464</v>
      </c>
      <c r="D79" s="712" t="s">
        <v>426</v>
      </c>
    </row>
    <row r="80" spans="1:5" x14ac:dyDescent="0.25">
      <c r="A80" s="710">
        <v>51</v>
      </c>
      <c r="B80" s="711" t="s">
        <v>289</v>
      </c>
      <c r="C80" s="710" t="s">
        <v>464</v>
      </c>
      <c r="D80" s="712" t="s">
        <v>426</v>
      </c>
    </row>
    <row r="81" spans="1:5" x14ac:dyDescent="0.25">
      <c r="A81" s="710">
        <v>52</v>
      </c>
      <c r="B81" s="711" t="s">
        <v>472</v>
      </c>
      <c r="C81" s="710" t="s">
        <v>464</v>
      </c>
      <c r="D81" s="712" t="s">
        <v>426</v>
      </c>
    </row>
    <row r="82" spans="1:5" x14ac:dyDescent="0.25">
      <c r="A82" s="710">
        <v>53</v>
      </c>
      <c r="B82" s="711" t="s">
        <v>473</v>
      </c>
      <c r="C82" s="710" t="s">
        <v>464</v>
      </c>
      <c r="D82" s="712" t="s">
        <v>426</v>
      </c>
    </row>
    <row r="83" spans="1:5" x14ac:dyDescent="0.25">
      <c r="A83" s="713" t="s">
        <v>2125</v>
      </c>
      <c r="B83" s="714" t="s">
        <v>474</v>
      </c>
      <c r="C83" s="713" t="s">
        <v>464</v>
      </c>
      <c r="D83" s="715">
        <v>988.447</v>
      </c>
    </row>
    <row r="84" spans="1:5" x14ac:dyDescent="0.25">
      <c r="A84" s="710">
        <v>54</v>
      </c>
      <c r="B84" s="711" t="s">
        <v>435</v>
      </c>
      <c r="C84" s="710" t="s">
        <v>464</v>
      </c>
      <c r="D84" s="712">
        <v>319.09800000000001</v>
      </c>
      <c r="E84" s="408">
        <f>D84/D52*1000</f>
        <v>9669.636363636364</v>
      </c>
    </row>
    <row r="85" spans="1:5" x14ac:dyDescent="0.25">
      <c r="A85" s="710">
        <v>55</v>
      </c>
      <c r="B85" s="711" t="s">
        <v>436</v>
      </c>
      <c r="C85" s="710" t="s">
        <v>464</v>
      </c>
      <c r="D85" s="712">
        <v>509.56799999999998</v>
      </c>
      <c r="E85" s="408">
        <f t="shared" ref="E85:E86" si="0">D85/D53*1000</f>
        <v>7493.6470588235297</v>
      </c>
    </row>
    <row r="86" spans="1:5" x14ac:dyDescent="0.25">
      <c r="A86" s="710">
        <v>56</v>
      </c>
      <c r="B86" s="711" t="s">
        <v>244</v>
      </c>
      <c r="C86" s="710" t="s">
        <v>464</v>
      </c>
      <c r="D86" s="712">
        <v>159.78100000000001</v>
      </c>
      <c r="E86" s="408">
        <f t="shared" si="0"/>
        <v>10652.066666666666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6575C"/>
  </sheetPr>
  <dimension ref="B1:AX57"/>
  <sheetViews>
    <sheetView showGridLines="0" topLeftCell="A16" workbookViewId="0"/>
  </sheetViews>
  <sheetFormatPr defaultColWidth="8.85546875" defaultRowHeight="15" x14ac:dyDescent="0.25"/>
  <cols>
    <col min="2" max="2" width="30.7109375" customWidth="1"/>
    <col min="3" max="9" width="17.28515625" customWidth="1"/>
    <col min="12" max="12" width="10.28515625" customWidth="1"/>
    <col min="17" max="17" width="7.140625" style="281" customWidth="1"/>
    <col min="18" max="18" width="49.5703125" style="281" customWidth="1"/>
    <col min="19" max="19" width="10.85546875" style="281" customWidth="1"/>
    <col min="20" max="20" width="1.42578125" style="281" customWidth="1"/>
    <col min="21" max="21" width="14.7109375" style="281" customWidth="1"/>
    <col min="22" max="22" width="1.42578125" style="281" customWidth="1"/>
    <col min="23" max="23" width="14.7109375" style="281" customWidth="1"/>
    <col min="24" max="24" width="1.42578125" style="281" customWidth="1"/>
    <col min="25" max="25" width="14.7109375" customWidth="1"/>
    <col min="26" max="26" width="1.42578125" customWidth="1"/>
    <col min="27" max="27" width="13.85546875" customWidth="1"/>
    <col min="28" max="28" width="13" customWidth="1"/>
    <col min="29" max="29" width="2.140625" customWidth="1"/>
    <col min="30" max="30" width="11.7109375" customWidth="1"/>
    <col min="31" max="31" width="2.140625" customWidth="1"/>
    <col min="32" max="34" width="13" customWidth="1"/>
    <col min="35" max="35" width="2.140625" customWidth="1"/>
    <col min="36" max="38" width="13" customWidth="1"/>
    <col min="39" max="39" width="2.140625" customWidth="1"/>
    <col min="40" max="40" width="13.85546875" customWidth="1"/>
    <col min="41" max="41" width="2.140625" customWidth="1"/>
    <col min="42" max="44" width="13" customWidth="1"/>
    <col min="45" max="45" width="2.140625" customWidth="1"/>
    <col min="46" max="48" width="13" customWidth="1"/>
    <col min="49" max="49" width="2.140625" customWidth="1"/>
    <col min="50" max="50" width="24.42578125" customWidth="1"/>
  </cols>
  <sheetData>
    <row r="1" spans="2:50" x14ac:dyDescent="0.25">
      <c r="B1" t="s">
        <v>84</v>
      </c>
      <c r="C1" s="117">
        <f>Вводные!G7</f>
        <v>46266</v>
      </c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281"/>
      <c r="AP1" s="281"/>
      <c r="AQ1" s="281"/>
      <c r="AR1" s="281"/>
      <c r="AS1" s="281"/>
      <c r="AT1" s="281"/>
      <c r="AU1" s="281"/>
      <c r="AV1" s="281"/>
      <c r="AW1" s="281"/>
      <c r="AX1" s="281"/>
    </row>
    <row r="2" spans="2:50" ht="15.75" x14ac:dyDescent="0.25">
      <c r="B2" s="356" t="s">
        <v>475</v>
      </c>
      <c r="C2" s="357"/>
      <c r="D2" s="357"/>
      <c r="E2" s="357"/>
      <c r="F2" s="357"/>
      <c r="G2" s="357"/>
      <c r="H2" s="357"/>
      <c r="I2" s="358"/>
    </row>
    <row r="3" spans="2:50" ht="45" x14ac:dyDescent="0.25">
      <c r="B3" s="359" t="s">
        <v>32</v>
      </c>
      <c r="C3" s="39" t="s">
        <v>476</v>
      </c>
      <c r="D3" s="40" t="s">
        <v>477</v>
      </c>
      <c r="E3" s="282" t="s">
        <v>306</v>
      </c>
      <c r="F3" s="40" t="s">
        <v>478</v>
      </c>
      <c r="G3" s="39" t="s">
        <v>479</v>
      </c>
      <c r="H3" s="39" t="s">
        <v>480</v>
      </c>
      <c r="I3" s="360" t="s">
        <v>310</v>
      </c>
    </row>
    <row r="4" spans="2:50" x14ac:dyDescent="0.25">
      <c r="B4" s="361" t="s">
        <v>313</v>
      </c>
      <c r="C4" s="339">
        <f>C5+C16</f>
        <v>46011</v>
      </c>
      <c r="D4" s="339">
        <f t="shared" ref="D4" si="0">D5+D16</f>
        <v>41970</v>
      </c>
      <c r="E4" s="339"/>
      <c r="F4" s="339">
        <f t="shared" ref="F4:H4" si="1">F5+F16</f>
        <v>32473</v>
      </c>
      <c r="G4" s="339">
        <f t="shared" si="1"/>
        <v>32473</v>
      </c>
      <c r="H4" s="339">
        <f t="shared" si="1"/>
        <v>0</v>
      </c>
      <c r="I4" s="362">
        <f>I5+I16</f>
        <v>517</v>
      </c>
    </row>
    <row r="5" spans="2:50" x14ac:dyDescent="0.25">
      <c r="B5" s="363" t="s">
        <v>315</v>
      </c>
      <c r="C5" s="276">
        <f>C6+C13+C9+C10+C11</f>
        <v>46011</v>
      </c>
      <c r="D5" s="276">
        <f t="shared" ref="D5" si="2">D6+D13+D9+D10+D11</f>
        <v>41970</v>
      </c>
      <c r="E5" s="276"/>
      <c r="F5" s="276">
        <f t="shared" ref="F5" si="3">F6+F13+F9+F10+F11</f>
        <v>32473</v>
      </c>
      <c r="G5" s="276">
        <f t="shared" ref="G5" si="4">G6+G13+G9+G10+G11</f>
        <v>32473</v>
      </c>
      <c r="H5" s="276">
        <f t="shared" ref="H5" si="5">H6+H13+H9+H10+H11</f>
        <v>0</v>
      </c>
      <c r="I5" s="364">
        <f>I6+I13</f>
        <v>517</v>
      </c>
    </row>
    <row r="6" spans="2:50" ht="15" customHeight="1" x14ac:dyDescent="0.25">
      <c r="B6" s="363" t="s">
        <v>317</v>
      </c>
      <c r="C6" s="276">
        <f>SUM(C7:C8)</f>
        <v>40411</v>
      </c>
      <c r="D6" s="276">
        <f>SUM(D7:D8)</f>
        <v>36370</v>
      </c>
      <c r="E6" s="276"/>
      <c r="F6" s="276">
        <f>SUM(F7:F8)</f>
        <v>26873</v>
      </c>
      <c r="G6" s="276">
        <f>SUM(G7:G8)</f>
        <v>26873</v>
      </c>
      <c r="H6" s="276">
        <f>SUM(H7:H12)</f>
        <v>0</v>
      </c>
      <c r="I6" s="364">
        <f>SUM(I7:I12)</f>
        <v>357</v>
      </c>
    </row>
    <row r="7" spans="2:50" x14ac:dyDescent="0.25">
      <c r="B7" s="365" t="s">
        <v>314</v>
      </c>
      <c r="C7" s="277">
        <f t="shared" ref="C7:I8" si="6">C26+C45</f>
        <v>37986</v>
      </c>
      <c r="D7" s="277">
        <f t="shared" si="6"/>
        <v>34188</v>
      </c>
      <c r="E7" s="404">
        <f>IFERROR(F7/D7,0)</f>
        <v>0.7222124722124722</v>
      </c>
      <c r="F7" s="277">
        <f>F26+F45</f>
        <v>24691</v>
      </c>
      <c r="G7" s="277">
        <f t="shared" si="6"/>
        <v>24691</v>
      </c>
      <c r="H7" s="277">
        <f t="shared" si="6"/>
        <v>0</v>
      </c>
      <c r="I7" s="366">
        <f t="shared" si="6"/>
        <v>357</v>
      </c>
    </row>
    <row r="8" spans="2:50" x14ac:dyDescent="0.25">
      <c r="B8" s="365" t="s">
        <v>316</v>
      </c>
      <c r="C8" s="277">
        <f t="shared" si="6"/>
        <v>2425</v>
      </c>
      <c r="D8" s="277">
        <f t="shared" si="6"/>
        <v>2182</v>
      </c>
      <c r="E8" s="404">
        <f>IFERROR(F8/D8,0)</f>
        <v>1</v>
      </c>
      <c r="F8" s="277">
        <f t="shared" si="6"/>
        <v>2182</v>
      </c>
      <c r="G8" s="277">
        <f t="shared" si="6"/>
        <v>2182</v>
      </c>
      <c r="H8" s="277">
        <f t="shared" si="6"/>
        <v>0</v>
      </c>
      <c r="I8" s="366">
        <f t="shared" si="6"/>
        <v>0</v>
      </c>
    </row>
    <row r="9" spans="2:50" x14ac:dyDescent="0.25">
      <c r="B9" s="365" t="s">
        <v>318</v>
      </c>
      <c r="C9" s="277">
        <f t="shared" ref="C9:H12" si="7">C28+C47</f>
        <v>0</v>
      </c>
      <c r="D9" s="277">
        <f t="shared" si="7"/>
        <v>0</v>
      </c>
      <c r="E9" s="277">
        <f>IFERROR(F9/D9,0)</f>
        <v>0</v>
      </c>
      <c r="F9" s="277">
        <f t="shared" si="7"/>
        <v>0</v>
      </c>
      <c r="G9" s="277">
        <f t="shared" si="7"/>
        <v>0</v>
      </c>
      <c r="H9" s="277">
        <f t="shared" si="7"/>
        <v>0</v>
      </c>
      <c r="I9" s="366">
        <f>I28+I47</f>
        <v>0</v>
      </c>
    </row>
    <row r="10" spans="2:50" x14ac:dyDescent="0.25">
      <c r="B10" s="365" t="s">
        <v>319</v>
      </c>
      <c r="C10" s="277">
        <f t="shared" si="7"/>
        <v>0</v>
      </c>
      <c r="D10" s="277">
        <f t="shared" si="7"/>
        <v>0</v>
      </c>
      <c r="E10" s="277">
        <f>IFERROR(F10/D10,0)</f>
        <v>0</v>
      </c>
      <c r="F10" s="277">
        <f t="shared" si="7"/>
        <v>0</v>
      </c>
      <c r="G10" s="277">
        <f t="shared" si="7"/>
        <v>0</v>
      </c>
      <c r="H10" s="277">
        <f t="shared" si="7"/>
        <v>0</v>
      </c>
      <c r="I10" s="366">
        <f>I29+I48</f>
        <v>0</v>
      </c>
    </row>
    <row r="11" spans="2:50" x14ac:dyDescent="0.25">
      <c r="B11" s="365" t="s">
        <v>273</v>
      </c>
      <c r="C11" s="277">
        <f t="shared" si="7"/>
        <v>0</v>
      </c>
      <c r="D11" s="277">
        <f t="shared" si="7"/>
        <v>0</v>
      </c>
      <c r="E11" s="277"/>
      <c r="F11" s="277">
        <f>F30+F49</f>
        <v>0</v>
      </c>
      <c r="G11" s="277">
        <f t="shared" si="7"/>
        <v>0</v>
      </c>
      <c r="H11" s="277">
        <f t="shared" si="7"/>
        <v>0</v>
      </c>
      <c r="I11" s="366">
        <f>I30+I49</f>
        <v>0</v>
      </c>
    </row>
    <row r="12" spans="2:50" x14ac:dyDescent="0.25">
      <c r="B12" s="365" t="s">
        <v>322</v>
      </c>
      <c r="C12" s="277">
        <f t="shared" si="7"/>
        <v>0</v>
      </c>
      <c r="D12" s="277">
        <f t="shared" si="7"/>
        <v>0</v>
      </c>
      <c r="E12" s="277"/>
      <c r="F12" s="277">
        <f t="shared" si="7"/>
        <v>0</v>
      </c>
      <c r="G12" s="277">
        <f t="shared" si="7"/>
        <v>0</v>
      </c>
      <c r="H12" s="277">
        <f t="shared" si="7"/>
        <v>0</v>
      </c>
      <c r="I12" s="366">
        <f>I31+I50</f>
        <v>0</v>
      </c>
    </row>
    <row r="13" spans="2:50" x14ac:dyDescent="0.25">
      <c r="B13" s="363" t="s">
        <v>324</v>
      </c>
      <c r="C13" s="276">
        <f>SUM(C14:C15)</f>
        <v>5600</v>
      </c>
      <c r="D13" s="276">
        <f t="shared" ref="D13:G13" si="8">SUM(D14:D15)</f>
        <v>5600</v>
      </c>
      <c r="E13" s="276"/>
      <c r="F13" s="276">
        <f t="shared" si="8"/>
        <v>5600</v>
      </c>
      <c r="G13" s="276">
        <f t="shared" si="8"/>
        <v>5600</v>
      </c>
      <c r="H13" s="276">
        <f>SUM(H14:H15)</f>
        <v>0</v>
      </c>
      <c r="I13" s="364">
        <f>SUM(I14:I15)</f>
        <v>160</v>
      </c>
    </row>
    <row r="14" spans="2:50" x14ac:dyDescent="0.25">
      <c r="B14" s="365" t="s">
        <v>320</v>
      </c>
      <c r="C14" s="277">
        <f t="shared" ref="C14:I15" si="9">C33+C52</f>
        <v>5600</v>
      </c>
      <c r="D14" s="277">
        <f t="shared" si="9"/>
        <v>5600</v>
      </c>
      <c r="E14" s="277"/>
      <c r="F14" s="277">
        <f t="shared" si="9"/>
        <v>5600</v>
      </c>
      <c r="G14" s="277">
        <f t="shared" si="9"/>
        <v>5600</v>
      </c>
      <c r="H14" s="277">
        <f t="shared" si="9"/>
        <v>0</v>
      </c>
      <c r="I14" s="366">
        <f t="shared" si="9"/>
        <v>160</v>
      </c>
    </row>
    <row r="15" spans="2:50" x14ac:dyDescent="0.25">
      <c r="B15" s="365" t="s">
        <v>321</v>
      </c>
      <c r="C15" s="277">
        <f t="shared" si="9"/>
        <v>0</v>
      </c>
      <c r="D15" s="277">
        <f t="shared" si="9"/>
        <v>0</v>
      </c>
      <c r="E15" s="277"/>
      <c r="F15" s="277">
        <f t="shared" si="9"/>
        <v>0</v>
      </c>
      <c r="G15" s="277">
        <f t="shared" si="9"/>
        <v>0</v>
      </c>
      <c r="H15" s="277">
        <f t="shared" si="9"/>
        <v>0</v>
      </c>
      <c r="I15" s="366">
        <f t="shared" si="9"/>
        <v>0</v>
      </c>
    </row>
    <row r="16" spans="2:50" x14ac:dyDescent="0.25">
      <c r="B16" s="363" t="s">
        <v>289</v>
      </c>
      <c r="C16" s="276">
        <f t="shared" ref="C16:G16" si="10">SUM(C17:C19)</f>
        <v>0</v>
      </c>
      <c r="D16" s="278">
        <f t="shared" si="10"/>
        <v>0</v>
      </c>
      <c r="E16" s="278"/>
      <c r="F16" s="278">
        <f t="shared" si="10"/>
        <v>0</v>
      </c>
      <c r="G16" s="278">
        <f t="shared" si="10"/>
        <v>0</v>
      </c>
      <c r="H16" s="278">
        <f>SUM(H17:H19)</f>
        <v>0</v>
      </c>
      <c r="I16" s="364">
        <f>SUM(I17:I19)</f>
        <v>0</v>
      </c>
    </row>
    <row r="17" spans="2:12" x14ac:dyDescent="0.25">
      <c r="B17" s="365" t="s">
        <v>231</v>
      </c>
      <c r="C17" s="279">
        <f t="shared" ref="C17:I19" si="11">C36+C55</f>
        <v>0</v>
      </c>
      <c r="D17" s="279">
        <f t="shared" si="11"/>
        <v>0</v>
      </c>
      <c r="E17" s="279"/>
      <c r="F17" s="279">
        <f t="shared" si="11"/>
        <v>0</v>
      </c>
      <c r="G17" s="279">
        <f t="shared" si="11"/>
        <v>0</v>
      </c>
      <c r="H17" s="279">
        <f t="shared" si="11"/>
        <v>0</v>
      </c>
      <c r="I17" s="366">
        <f t="shared" si="11"/>
        <v>0</v>
      </c>
    </row>
    <row r="18" spans="2:12" x14ac:dyDescent="0.25">
      <c r="B18" s="365" t="s">
        <v>242</v>
      </c>
      <c r="C18" s="279">
        <f t="shared" si="11"/>
        <v>0</v>
      </c>
      <c r="D18" s="279">
        <f t="shared" si="11"/>
        <v>0</v>
      </c>
      <c r="E18" s="279"/>
      <c r="F18" s="279">
        <f t="shared" si="11"/>
        <v>0</v>
      </c>
      <c r="G18" s="279">
        <f t="shared" si="11"/>
        <v>0</v>
      </c>
      <c r="H18" s="279">
        <f t="shared" si="11"/>
        <v>0</v>
      </c>
      <c r="I18" s="367">
        <f t="shared" si="11"/>
        <v>0</v>
      </c>
    </row>
    <row r="19" spans="2:12" x14ac:dyDescent="0.25">
      <c r="B19" s="370" t="s">
        <v>244</v>
      </c>
      <c r="C19" s="368">
        <f t="shared" si="11"/>
        <v>0</v>
      </c>
      <c r="D19" s="368">
        <f t="shared" si="11"/>
        <v>0</v>
      </c>
      <c r="E19" s="368"/>
      <c r="F19" s="368">
        <f t="shared" si="11"/>
        <v>0</v>
      </c>
      <c r="G19" s="368">
        <f t="shared" si="11"/>
        <v>0</v>
      </c>
      <c r="H19" s="368">
        <f t="shared" si="11"/>
        <v>0</v>
      </c>
      <c r="I19" s="369">
        <f t="shared" si="11"/>
        <v>0</v>
      </c>
    </row>
    <row r="21" spans="2:12" ht="15.75" x14ac:dyDescent="0.25">
      <c r="B21" s="337" t="s">
        <v>481</v>
      </c>
      <c r="C21" s="338"/>
      <c r="D21" s="338"/>
      <c r="E21" s="338"/>
      <c r="F21" s="338"/>
      <c r="G21" s="338"/>
      <c r="H21" s="338"/>
      <c r="I21" s="338"/>
      <c r="J21" s="201" t="s">
        <v>482</v>
      </c>
      <c r="K21" s="201" t="s">
        <v>483</v>
      </c>
      <c r="L21" s="201" t="s">
        <v>94</v>
      </c>
    </row>
    <row r="22" spans="2:12" ht="30" x14ac:dyDescent="0.25">
      <c r="B22" s="359" t="s">
        <v>32</v>
      </c>
      <c r="C22" s="39" t="s">
        <v>476</v>
      </c>
      <c r="D22" s="40" t="s">
        <v>477</v>
      </c>
      <c r="E22" s="40"/>
      <c r="F22" s="40" t="s">
        <v>478</v>
      </c>
      <c r="G22" s="39" t="s">
        <v>479</v>
      </c>
      <c r="H22" s="39" t="s">
        <v>480</v>
      </c>
      <c r="I22" s="40" t="s">
        <v>310</v>
      </c>
      <c r="J22" s="274">
        <f>СРОКИ!C17</f>
        <v>46813</v>
      </c>
      <c r="K22" s="274">
        <f>СРОКИ!C19</f>
        <v>47543</v>
      </c>
      <c r="L22" s="274">
        <f>СРОКИ!C16</f>
        <v>46813</v>
      </c>
    </row>
    <row r="23" spans="2:12" x14ac:dyDescent="0.25">
      <c r="B23" s="361" t="s">
        <v>313</v>
      </c>
      <c r="C23" s="339">
        <f>C24+C35</f>
        <v>46011</v>
      </c>
      <c r="D23" s="339">
        <f t="shared" ref="D23" si="12">D24+D35</f>
        <v>41970</v>
      </c>
      <c r="E23" s="339"/>
      <c r="F23" s="339">
        <f t="shared" ref="F23" si="13">F24+F35</f>
        <v>32473</v>
      </c>
      <c r="G23" s="339">
        <f t="shared" ref="G23" si="14">G24+G35</f>
        <v>32473</v>
      </c>
      <c r="H23" s="339">
        <f t="shared" ref="H23" si="15">H24+H35</f>
        <v>0</v>
      </c>
      <c r="I23" s="340">
        <f>I24+I35</f>
        <v>0</v>
      </c>
      <c r="K23" t="str">
        <f>IF(DATEDIF(EDATE(J22,0),EDATE(K22,0),"Y")&gt;5,DATEDIF(EDATE(J22,0),EDATE(K22,0),"Y")&amp;"л ",IF(DATEDIF(EDATE(J22,0),EDATE(K22,0),"Y")&gt;0,DATEDIF(EDATE(J22,0),EDATE(K22,0),"Y")&amp;"г ",""))&amp;
DATEDIF(EDATE(J22,0),EDATE(K22,0),"M")-DATEDIF(EDATE(J22,0),EDATE(K22,0),"Y")*12&amp;" мес"</f>
        <v>2г 0 мес</v>
      </c>
    </row>
    <row r="24" spans="2:12" x14ac:dyDescent="0.25">
      <c r="B24" s="363" t="s">
        <v>315</v>
      </c>
      <c r="C24" s="276">
        <f>C25+C32+C28+C29+C30</f>
        <v>46011</v>
      </c>
      <c r="D24" s="276">
        <f t="shared" ref="D24:H24" si="16">D25+D32+D28+D29+D30</f>
        <v>41970</v>
      </c>
      <c r="E24" s="276"/>
      <c r="F24" s="276">
        <f t="shared" si="16"/>
        <v>32473</v>
      </c>
      <c r="G24" s="276">
        <f t="shared" si="16"/>
        <v>32473</v>
      </c>
      <c r="H24" s="276">
        <f t="shared" si="16"/>
        <v>0</v>
      </c>
      <c r="I24" s="276"/>
    </row>
    <row r="25" spans="2:12" x14ac:dyDescent="0.25">
      <c r="B25" s="363" t="s">
        <v>317</v>
      </c>
      <c r="C25" s="276">
        <f>SUM(C26:C27)</f>
        <v>40411</v>
      </c>
      <c r="D25" s="276">
        <f t="shared" ref="D25:I25" si="17">SUM(D26:D27)</f>
        <v>36370</v>
      </c>
      <c r="E25" s="276"/>
      <c r="F25" s="276">
        <f t="shared" si="17"/>
        <v>26873</v>
      </c>
      <c r="G25" s="276">
        <f t="shared" si="17"/>
        <v>26873</v>
      </c>
      <c r="H25" s="276">
        <f t="shared" si="17"/>
        <v>0</v>
      </c>
      <c r="I25" s="276">
        <f t="shared" si="17"/>
        <v>357</v>
      </c>
    </row>
    <row r="26" spans="2:12" x14ac:dyDescent="0.25">
      <c r="B26" s="365" t="s">
        <v>314</v>
      </c>
      <c r="C26" s="405">
        <f>'Расчет ВРИ (ТЭП)'!D10</f>
        <v>37986</v>
      </c>
      <c r="D26" s="405">
        <f>'Расчет ВРИ (ТЭП)'!D18</f>
        <v>34188</v>
      </c>
      <c r="E26" s="404">
        <f>'Расчет ВРИ (ТЭП)'!E24</f>
        <v>0.68</v>
      </c>
      <c r="F26" s="277">
        <f>'Расчет ВРИ (ТЭП)'!D24</f>
        <v>24691</v>
      </c>
      <c r="G26" s="277">
        <f>F26</f>
        <v>24691</v>
      </c>
      <c r="H26" s="277">
        <v>0</v>
      </c>
      <c r="I26" s="43">
        <f>'Расчет ВРИ (ТЭП)'!D6</f>
        <v>357</v>
      </c>
    </row>
    <row r="27" spans="2:12" x14ac:dyDescent="0.25">
      <c r="B27" s="365" t="s">
        <v>316</v>
      </c>
      <c r="C27" s="405">
        <f>'Расчет ВРИ (ТЭП)'!D11</f>
        <v>2425</v>
      </c>
      <c r="D27" s="405">
        <f>'Расчет ВРИ (ТЭП)'!D19</f>
        <v>2182</v>
      </c>
      <c r="E27" s="404">
        <v>0.9</v>
      </c>
      <c r="F27" s="277">
        <f>'Расчет ВРИ (ТЭП)'!D25</f>
        <v>2182</v>
      </c>
      <c r="G27" s="277">
        <f>F27</f>
        <v>2182</v>
      </c>
      <c r="H27" s="277">
        <v>0</v>
      </c>
      <c r="I27" s="43"/>
    </row>
    <row r="28" spans="2:12" x14ac:dyDescent="0.25">
      <c r="B28" s="365" t="s">
        <v>318</v>
      </c>
      <c r="C28" s="277">
        <f>IF(Вводные!G119="Да",Вводные!G120,0)</f>
        <v>0</v>
      </c>
      <c r="D28" s="277">
        <f>C28</f>
        <v>0</v>
      </c>
      <c r="E28" s="277">
        <f>IFERROR(F28/D28,0)</f>
        <v>0</v>
      </c>
      <c r="F28" s="277">
        <f>IF(Вводные!G119="Да",Вводные!G121,0)</f>
        <v>0</v>
      </c>
      <c r="G28" s="277">
        <f>F28</f>
        <v>0</v>
      </c>
      <c r="H28" s="277">
        <f>0</f>
        <v>0</v>
      </c>
      <c r="I28" s="43">
        <f>0</f>
        <v>0</v>
      </c>
    </row>
    <row r="29" spans="2:12" x14ac:dyDescent="0.25">
      <c r="B29" s="365" t="s">
        <v>319</v>
      </c>
      <c r="C29" s="277">
        <f>IF(Вводные!G106="Да",Вводные!G107,0)</f>
        <v>0</v>
      </c>
      <c r="D29" s="277">
        <f>C29</f>
        <v>0</v>
      </c>
      <c r="E29" s="277">
        <f>IFERROR(F29/D29,0)</f>
        <v>0</v>
      </c>
      <c r="F29" s="277">
        <f>IF(Вводные!G106="Да",Вводные!G108,0)</f>
        <v>0</v>
      </c>
      <c r="G29" s="277">
        <f>F29</f>
        <v>0</v>
      </c>
      <c r="H29" s="277">
        <f>0</f>
        <v>0</v>
      </c>
      <c r="I29" s="43">
        <f>0</f>
        <v>0</v>
      </c>
    </row>
    <row r="30" spans="2:12" x14ac:dyDescent="0.25">
      <c r="B30" s="365" t="s">
        <v>273</v>
      </c>
      <c r="C30" s="277">
        <f>IF(Вводные!G132="Да",Вводные!G144,0)</f>
        <v>0</v>
      </c>
      <c r="D30" s="277">
        <f>C30</f>
        <v>0</v>
      </c>
      <c r="E30" s="277"/>
      <c r="F30" s="277">
        <f>D30</f>
        <v>0</v>
      </c>
      <c r="G30" s="277">
        <f>F30</f>
        <v>0</v>
      </c>
      <c r="H30" s="277">
        <f>0</f>
        <v>0</v>
      </c>
      <c r="I30" s="406">
        <f>IF(Вводные!G132="Да",Вводные!G133,0)</f>
        <v>0</v>
      </c>
    </row>
    <row r="31" spans="2:12" x14ac:dyDescent="0.25">
      <c r="B31" s="365" t="s">
        <v>322</v>
      </c>
      <c r="C31" s="277"/>
      <c r="D31" s="277"/>
      <c r="E31" s="277"/>
      <c r="F31" s="277"/>
      <c r="G31" s="277"/>
      <c r="H31" s="277"/>
      <c r="I31" s="43"/>
    </row>
    <row r="32" spans="2:12" x14ac:dyDescent="0.25">
      <c r="B32" s="363" t="s">
        <v>324</v>
      </c>
      <c r="C32" s="276">
        <f>SUM(C33:C34)</f>
        <v>5600</v>
      </c>
      <c r="D32" s="276">
        <f t="shared" ref="D32:G32" si="18">SUM(D33:D34)</f>
        <v>5600</v>
      </c>
      <c r="E32" s="276"/>
      <c r="F32" s="276">
        <f t="shared" si="18"/>
        <v>5600</v>
      </c>
      <c r="G32" s="276">
        <f t="shared" si="18"/>
        <v>5600</v>
      </c>
      <c r="H32" s="276">
        <f>SUM(H33:H34)</f>
        <v>0</v>
      </c>
      <c r="I32" s="42">
        <f>SUM(I33:I34)</f>
        <v>160</v>
      </c>
    </row>
    <row r="33" spans="2:12" x14ac:dyDescent="0.25">
      <c r="B33" s="365" t="s">
        <v>320</v>
      </c>
      <c r="C33" s="277">
        <f>I33*35</f>
        <v>5600</v>
      </c>
      <c r="D33" s="277">
        <f>I33*35</f>
        <v>5600</v>
      </c>
      <c r="E33" s="277"/>
      <c r="F33" s="277">
        <f>D33</f>
        <v>5600</v>
      </c>
      <c r="G33" s="277">
        <f>D33</f>
        <v>5600</v>
      </c>
      <c r="H33" s="277"/>
      <c r="I33" s="406">
        <f>'Расчет ВРИ (ТЭП)'!D68+'Расчет ВРИ (ТЭП)'!D69</f>
        <v>160</v>
      </c>
    </row>
    <row r="34" spans="2:12" x14ac:dyDescent="0.25">
      <c r="B34" s="365" t="s">
        <v>321</v>
      </c>
      <c r="C34" s="277"/>
      <c r="D34" s="277"/>
      <c r="E34" s="277"/>
      <c r="F34" s="277"/>
      <c r="G34" s="277"/>
      <c r="H34" s="277"/>
      <c r="I34" s="43"/>
    </row>
    <row r="35" spans="2:12" x14ac:dyDescent="0.25">
      <c r="B35" s="363" t="s">
        <v>289</v>
      </c>
      <c r="C35" s="276">
        <f t="shared" ref="C35:G35" si="19">SUM(C36:C38)</f>
        <v>0</v>
      </c>
      <c r="D35" s="278">
        <f t="shared" si="19"/>
        <v>0</v>
      </c>
      <c r="E35" s="278"/>
      <c r="F35" s="278">
        <f t="shared" si="19"/>
        <v>0</v>
      </c>
      <c r="G35" s="278">
        <f t="shared" si="19"/>
        <v>0</v>
      </c>
      <c r="H35" s="278">
        <f>SUM(H36:H38)</f>
        <v>0</v>
      </c>
      <c r="I35" s="42">
        <f>SUM(I36:I38)</f>
        <v>0</v>
      </c>
    </row>
    <row r="36" spans="2:12" x14ac:dyDescent="0.25">
      <c r="B36" s="365" t="s">
        <v>231</v>
      </c>
      <c r="C36" s="279">
        <f>IF(Вводные!G82="Строительство",Вводные!G148,0)</f>
        <v>0</v>
      </c>
      <c r="D36" s="279">
        <f>C36</f>
        <v>0</v>
      </c>
      <c r="E36" s="279"/>
      <c r="F36" s="279">
        <f>0</f>
        <v>0</v>
      </c>
      <c r="G36" s="279">
        <f>0</f>
        <v>0</v>
      </c>
      <c r="H36" s="279">
        <f>D36</f>
        <v>0</v>
      </c>
      <c r="I36" s="43">
        <f>IF(Вводные!G82="Строительство",Вводные!G84,0)</f>
        <v>0</v>
      </c>
    </row>
    <row r="37" spans="2:12" x14ac:dyDescent="0.25">
      <c r="B37" s="365" t="s">
        <v>242</v>
      </c>
      <c r="C37" s="279">
        <f>IF(Вводные!G82="Строительство",Вводные!G149,0)</f>
        <v>0</v>
      </c>
      <c r="D37" s="279">
        <f>C37</f>
        <v>0</v>
      </c>
      <c r="E37" s="279"/>
      <c r="F37" s="279">
        <f>0</f>
        <v>0</v>
      </c>
      <c r="G37" s="279">
        <f>0</f>
        <v>0</v>
      </c>
      <c r="H37" s="279">
        <f>D37</f>
        <v>0</v>
      </c>
      <c r="I37" s="44">
        <f>IF(Вводные!G82="Строительство",Вводные!G89,0)</f>
        <v>0</v>
      </c>
    </row>
    <row r="38" spans="2:12" x14ac:dyDescent="0.25">
      <c r="B38" s="370" t="s">
        <v>244</v>
      </c>
      <c r="C38" s="280">
        <f>IF(Вводные!G82="Строительство",Вводные!G150,0)</f>
        <v>0</v>
      </c>
      <c r="D38" s="280">
        <f>C38</f>
        <v>0</v>
      </c>
      <c r="E38" s="280"/>
      <c r="F38" s="280">
        <f>0</f>
        <v>0</v>
      </c>
      <c r="G38" s="280">
        <f>0</f>
        <v>0</v>
      </c>
      <c r="H38" s="280">
        <f>D38</f>
        <v>0</v>
      </c>
      <c r="I38" s="45">
        <f>IF(Вводные!G82="Строительство",Вводные!G94,0)</f>
        <v>0</v>
      </c>
    </row>
    <row r="40" spans="2:12" ht="15.75" x14ac:dyDescent="0.25">
      <c r="B40" s="337" t="s">
        <v>484</v>
      </c>
      <c r="C40" s="338"/>
      <c r="D40" s="338"/>
      <c r="E40" s="338"/>
      <c r="F40" s="338"/>
      <c r="G40" s="338"/>
      <c r="H40" s="338"/>
      <c r="I40" s="338"/>
      <c r="J40" s="201" t="s">
        <v>482</v>
      </c>
      <c r="K40" s="201" t="s">
        <v>483</v>
      </c>
      <c r="L40" s="201" t="s">
        <v>483</v>
      </c>
    </row>
    <row r="41" spans="2:12" ht="30" x14ac:dyDescent="0.25">
      <c r="B41" s="359" t="s">
        <v>32</v>
      </c>
      <c r="C41" s="39" t="s">
        <v>476</v>
      </c>
      <c r="D41" s="40" t="s">
        <v>477</v>
      </c>
      <c r="E41" s="40"/>
      <c r="F41" s="40" t="s">
        <v>478</v>
      </c>
      <c r="G41" s="39" t="s">
        <v>479</v>
      </c>
      <c r="H41" s="39" t="s">
        <v>480</v>
      </c>
      <c r="I41" s="41" t="s">
        <v>310</v>
      </c>
      <c r="J41" s="200"/>
      <c r="K41" s="200"/>
      <c r="L41" s="200"/>
    </row>
    <row r="42" spans="2:12" x14ac:dyDescent="0.25">
      <c r="B42" s="361" t="s">
        <v>313</v>
      </c>
      <c r="C42" s="339">
        <f>C43+C54</f>
        <v>0</v>
      </c>
      <c r="D42" s="339">
        <f t="shared" ref="D42" si="20">D43+D54</f>
        <v>0</v>
      </c>
      <c r="E42" s="339"/>
      <c r="F42" s="339">
        <f t="shared" ref="F42" si="21">F43+F54</f>
        <v>0</v>
      </c>
      <c r="G42" s="339">
        <f t="shared" ref="G42" si="22">G43+G54</f>
        <v>0</v>
      </c>
      <c r="H42" s="339">
        <f t="shared" ref="H42" si="23">H43+H54</f>
        <v>0</v>
      </c>
      <c r="I42" s="340">
        <f>I43+I54</f>
        <v>0</v>
      </c>
      <c r="K42" t="str">
        <f>IF(DATEDIF(EDATE(J41,0),EDATE(K41,0),"Y")&gt;5,DATEDIF(EDATE(J41,0),EDATE(K41,0),"Y")&amp;"л ",IF(DATEDIF(EDATE(J41,0),EDATE(K41,0),"Y")&gt;0,DATEDIF(EDATE(J41,0),EDATE(K41,0),"Y")&amp;"г ",""))&amp;
DATEDIF(EDATE(J41,0),EDATE(K41,0),"M")-DATEDIF(EDATE(J41,0),EDATE(K41,0),"Y")*12&amp;" мес"</f>
        <v>0 мес</v>
      </c>
    </row>
    <row r="43" spans="2:12" x14ac:dyDescent="0.25">
      <c r="B43" s="363" t="s">
        <v>315</v>
      </c>
      <c r="C43" s="276">
        <f>C44+C51</f>
        <v>0</v>
      </c>
      <c r="D43" s="276">
        <f t="shared" ref="D43" si="24">D44+D51</f>
        <v>0</v>
      </c>
      <c r="E43" s="276"/>
      <c r="F43" s="276">
        <f t="shared" ref="F43" si="25">F44+F51</f>
        <v>0</v>
      </c>
      <c r="G43" s="276">
        <f t="shared" ref="G43" si="26">G44+G51</f>
        <v>0</v>
      </c>
      <c r="H43" s="276">
        <f t="shared" ref="H43" si="27">H44+H51</f>
        <v>0</v>
      </c>
      <c r="I43" s="42">
        <f>I44+I51</f>
        <v>0</v>
      </c>
    </row>
    <row r="44" spans="2:12" x14ac:dyDescent="0.25">
      <c r="B44" s="363" t="s">
        <v>317</v>
      </c>
      <c r="C44" s="276">
        <f t="shared" ref="C44:G44" si="28">SUM(C45:C50)</f>
        <v>0</v>
      </c>
      <c r="D44" s="276">
        <f t="shared" si="28"/>
        <v>0</v>
      </c>
      <c r="E44" s="276"/>
      <c r="F44" s="276">
        <f t="shared" si="28"/>
        <v>0</v>
      </c>
      <c r="G44" s="276">
        <f t="shared" si="28"/>
        <v>0</v>
      </c>
      <c r="H44" s="276">
        <f>SUM(H45:H50)</f>
        <v>0</v>
      </c>
      <c r="I44" s="42">
        <f>SUM(I45:I50)</f>
        <v>0</v>
      </c>
    </row>
    <row r="45" spans="2:12" x14ac:dyDescent="0.25">
      <c r="B45" s="365" t="s">
        <v>314</v>
      </c>
      <c r="C45" s="277"/>
      <c r="D45" s="277"/>
      <c r="E45" s="404">
        <v>0</v>
      </c>
      <c r="F45" s="277"/>
      <c r="G45" s="277"/>
      <c r="H45" s="277"/>
      <c r="I45" s="43"/>
    </row>
    <row r="46" spans="2:12" x14ac:dyDescent="0.25">
      <c r="B46" s="365" t="s">
        <v>316</v>
      </c>
      <c r="C46" s="277"/>
      <c r="D46" s="277"/>
      <c r="E46" s="404">
        <v>0</v>
      </c>
      <c r="F46" s="277"/>
      <c r="G46" s="277"/>
      <c r="H46" s="277"/>
      <c r="I46" s="43"/>
    </row>
    <row r="47" spans="2:12" x14ac:dyDescent="0.25">
      <c r="B47" s="365" t="s">
        <v>318</v>
      </c>
      <c r="C47" s="277">
        <f>0</f>
        <v>0</v>
      </c>
      <c r="D47" s="277">
        <f>0</f>
        <v>0</v>
      </c>
      <c r="E47" s="277">
        <f>IFERROR(F47/D47,0)</f>
        <v>0</v>
      </c>
      <c r="F47" s="277">
        <f>0</f>
        <v>0</v>
      </c>
      <c r="G47" s="277">
        <f>0</f>
        <v>0</v>
      </c>
      <c r="H47" s="277">
        <f>0</f>
        <v>0</v>
      </c>
      <c r="I47" s="43">
        <f>0</f>
        <v>0</v>
      </c>
    </row>
    <row r="48" spans="2:12" x14ac:dyDescent="0.25">
      <c r="B48" s="365" t="s">
        <v>319</v>
      </c>
      <c r="C48" s="277">
        <f>0</f>
        <v>0</v>
      </c>
      <c r="D48" s="277">
        <f>0</f>
        <v>0</v>
      </c>
      <c r="E48" s="277">
        <f>IFERROR(F48/D48,0)</f>
        <v>0</v>
      </c>
      <c r="F48" s="277">
        <f>0</f>
        <v>0</v>
      </c>
      <c r="G48" s="277">
        <f>0</f>
        <v>0</v>
      </c>
      <c r="H48" s="277">
        <f>0</f>
        <v>0</v>
      </c>
      <c r="I48" s="43">
        <f>0</f>
        <v>0</v>
      </c>
    </row>
    <row r="49" spans="2:9" x14ac:dyDescent="0.25">
      <c r="B49" s="365" t="s">
        <v>273</v>
      </c>
      <c r="C49" s="277">
        <f>0</f>
        <v>0</v>
      </c>
      <c r="D49" s="277">
        <f>0</f>
        <v>0</v>
      </c>
      <c r="E49" s="277"/>
      <c r="F49" s="277">
        <f>0</f>
        <v>0</v>
      </c>
      <c r="G49" s="277">
        <f>0</f>
        <v>0</v>
      </c>
      <c r="H49" s="277">
        <f>0</f>
        <v>0</v>
      </c>
      <c r="I49" s="43">
        <f>0</f>
        <v>0</v>
      </c>
    </row>
    <row r="50" spans="2:9" x14ac:dyDescent="0.25">
      <c r="B50" s="365" t="s">
        <v>322</v>
      </c>
      <c r="C50" s="277"/>
      <c r="D50" s="277"/>
      <c r="E50" s="277"/>
      <c r="F50" s="277"/>
      <c r="G50" s="277"/>
      <c r="H50" s="277"/>
      <c r="I50" s="43"/>
    </row>
    <row r="51" spans="2:9" x14ac:dyDescent="0.25">
      <c r="B51" s="363" t="s">
        <v>324</v>
      </c>
      <c r="C51" s="276">
        <f>SUM(C52:C53)</f>
        <v>0</v>
      </c>
      <c r="D51" s="276">
        <f t="shared" ref="D51:G51" si="29">SUM(D52:D53)</f>
        <v>0</v>
      </c>
      <c r="E51" s="276"/>
      <c r="F51" s="276">
        <f t="shared" si="29"/>
        <v>0</v>
      </c>
      <c r="G51" s="276">
        <f t="shared" si="29"/>
        <v>0</v>
      </c>
      <c r="H51" s="276">
        <f>SUM(H52:H53)</f>
        <v>0</v>
      </c>
      <c r="I51" s="42">
        <f>SUM(I52:I53)</f>
        <v>0</v>
      </c>
    </row>
    <row r="52" spans="2:9" x14ac:dyDescent="0.25">
      <c r="B52" s="365" t="s">
        <v>320</v>
      </c>
      <c r="C52" s="277"/>
      <c r="D52" s="277"/>
      <c r="E52" s="277"/>
      <c r="F52" s="277"/>
      <c r="G52" s="277"/>
      <c r="H52" s="277"/>
      <c r="I52" s="43"/>
    </row>
    <row r="53" spans="2:9" x14ac:dyDescent="0.25">
      <c r="B53" s="365" t="s">
        <v>321</v>
      </c>
      <c r="C53" s="277"/>
      <c r="D53" s="277"/>
      <c r="E53" s="277"/>
      <c r="F53" s="277"/>
      <c r="G53" s="277"/>
      <c r="H53" s="277"/>
      <c r="I53" s="43"/>
    </row>
    <row r="54" spans="2:9" x14ac:dyDescent="0.25">
      <c r="B54" s="363" t="s">
        <v>289</v>
      </c>
      <c r="C54" s="276">
        <f t="shared" ref="C54:G54" si="30">SUM(C55:C57)</f>
        <v>0</v>
      </c>
      <c r="D54" s="278">
        <f t="shared" si="30"/>
        <v>0</v>
      </c>
      <c r="E54" s="278"/>
      <c r="F54" s="278">
        <f t="shared" si="30"/>
        <v>0</v>
      </c>
      <c r="G54" s="278">
        <f t="shared" si="30"/>
        <v>0</v>
      </c>
      <c r="H54" s="278">
        <f>SUM(H55:H57)</f>
        <v>0</v>
      </c>
      <c r="I54" s="42">
        <f>SUM(I55:I57)</f>
        <v>0</v>
      </c>
    </row>
    <row r="55" spans="2:9" x14ac:dyDescent="0.25">
      <c r="B55" s="365" t="s">
        <v>231</v>
      </c>
      <c r="C55" s="279">
        <f>0</f>
        <v>0</v>
      </c>
      <c r="D55" s="279">
        <f>0</f>
        <v>0</v>
      </c>
      <c r="E55" s="279"/>
      <c r="F55" s="279">
        <f>0</f>
        <v>0</v>
      </c>
      <c r="G55" s="279">
        <f>0</f>
        <v>0</v>
      </c>
      <c r="H55" s="279">
        <f>0</f>
        <v>0</v>
      </c>
      <c r="I55" s="43">
        <f>0</f>
        <v>0</v>
      </c>
    </row>
    <row r="56" spans="2:9" x14ac:dyDescent="0.25">
      <c r="B56" s="365" t="s">
        <v>242</v>
      </c>
      <c r="C56" s="279">
        <f>0</f>
        <v>0</v>
      </c>
      <c r="D56" s="279">
        <f>0</f>
        <v>0</v>
      </c>
      <c r="E56" s="279"/>
      <c r="F56" s="279">
        <f>0</f>
        <v>0</v>
      </c>
      <c r="G56" s="279">
        <f>0</f>
        <v>0</v>
      </c>
      <c r="H56" s="279">
        <f>0</f>
        <v>0</v>
      </c>
      <c r="I56" s="44">
        <f>0</f>
        <v>0</v>
      </c>
    </row>
    <row r="57" spans="2:9" x14ac:dyDescent="0.25">
      <c r="B57" s="370" t="s">
        <v>244</v>
      </c>
      <c r="C57" s="280">
        <f>0</f>
        <v>0</v>
      </c>
      <c r="D57" s="280">
        <f>0</f>
        <v>0</v>
      </c>
      <c r="E57" s="280"/>
      <c r="F57" s="280">
        <f>0</f>
        <v>0</v>
      </c>
      <c r="G57" s="280">
        <f>0</f>
        <v>0</v>
      </c>
      <c r="H57" s="280">
        <f>0</f>
        <v>0</v>
      </c>
      <c r="I57" s="45">
        <f>0</f>
        <v>0</v>
      </c>
    </row>
  </sheetData>
  <conditionalFormatting sqref="J22:L22">
    <cfRule type="expression" dxfId="8" priority="1">
      <formula>_xlfn.ISFORMULA(J22)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Y34"/>
  <sheetViews>
    <sheetView showGridLines="0" workbookViewId="0"/>
  </sheetViews>
  <sheetFormatPr defaultColWidth="8.85546875" defaultRowHeight="15" x14ac:dyDescent="0.25"/>
  <cols>
    <col min="1" max="1" width="23" customWidth="1"/>
    <col min="2" max="3" width="14" customWidth="1"/>
    <col min="4" max="4" width="28" customWidth="1"/>
    <col min="5" max="5" width="3" customWidth="1"/>
    <col min="6" max="76" width="5" customWidth="1"/>
  </cols>
  <sheetData>
    <row r="1" spans="1:77" ht="31.5" customHeight="1" x14ac:dyDescent="0.25">
      <c r="A1" s="680" t="s">
        <v>485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</row>
    <row r="3" spans="1:77" x14ac:dyDescent="0.25">
      <c r="A3" s="448" t="s">
        <v>486</v>
      </c>
      <c r="B3" s="448" t="s">
        <v>487</v>
      </c>
      <c r="C3" s="448" t="s">
        <v>488</v>
      </c>
      <c r="D3" s="448" t="s">
        <v>35</v>
      </c>
    </row>
    <row r="4" spans="1:77" x14ac:dyDescent="0.25">
      <c r="A4" s="440" t="s">
        <v>489</v>
      </c>
      <c r="B4" s="449">
        <f>Вводные!G7</f>
        <v>46266</v>
      </c>
      <c r="C4" s="449">
        <f>Вводные!G7</f>
        <v>46266</v>
      </c>
      <c r="D4" s="440" t="s">
        <v>490</v>
      </c>
    </row>
    <row r="5" spans="1:77" x14ac:dyDescent="0.25">
      <c r="A5" s="440" t="s">
        <v>491</v>
      </c>
      <c r="B5" s="449">
        <f>Вводные!G7</f>
        <v>46266</v>
      </c>
      <c r="C5" s="449">
        <f>EDATE(Вводные!G8,-1)</f>
        <v>46784</v>
      </c>
      <c r="D5" s="440" t="s">
        <v>492</v>
      </c>
    </row>
    <row r="6" spans="1:77" ht="25.5" x14ac:dyDescent="0.25">
      <c r="A6" s="440" t="s">
        <v>493</v>
      </c>
      <c r="B6" s="449">
        <f>Вводные!G7</f>
        <v>46266</v>
      </c>
      <c r="C6" s="449">
        <f>EDATE(Вводные!G8,Вводные!G50)</f>
        <v>46813</v>
      </c>
      <c r="D6" s="440" t="s">
        <v>494</v>
      </c>
    </row>
    <row r="7" spans="1:77" x14ac:dyDescent="0.25">
      <c r="A7" s="440" t="s">
        <v>482</v>
      </c>
      <c r="B7" s="449">
        <f>Вводные!G8</f>
        <v>46813</v>
      </c>
      <c r="C7" s="449">
        <f>Вводные!G8</f>
        <v>46813</v>
      </c>
      <c r="D7" s="440" t="s">
        <v>495</v>
      </c>
    </row>
    <row r="8" spans="1:77" x14ac:dyDescent="0.25">
      <c r="A8" s="440" t="s">
        <v>125</v>
      </c>
      <c r="B8" s="449">
        <f>Вводные!G8</f>
        <v>46813</v>
      </c>
      <c r="C8" s="449">
        <f>EDATE(Вводные!G8,Вводные!G9)</f>
        <v>47543</v>
      </c>
      <c r="D8" s="440" t="s">
        <v>496</v>
      </c>
    </row>
    <row r="9" spans="1:77" x14ac:dyDescent="0.25">
      <c r="A9" s="440" t="s">
        <v>94</v>
      </c>
      <c r="B9" s="449">
        <f>Вводные!G10</f>
        <v>46813</v>
      </c>
      <c r="C9" s="449">
        <f>EDATE(EDATE(Вводные!G8,Вводные!G9),Вводные!G51)</f>
        <v>47727</v>
      </c>
      <c r="D9" s="440" t="s">
        <v>497</v>
      </c>
    </row>
    <row r="10" spans="1:77" x14ac:dyDescent="0.25">
      <c r="A10" s="440" t="s">
        <v>498</v>
      </c>
      <c r="B10" s="449">
        <f>EDATE(Вводные!G8,Вводные!G9)</f>
        <v>47543</v>
      </c>
      <c r="C10" s="449">
        <f>EDATE(Вводные!G8,Вводные!G9)</f>
        <v>47543</v>
      </c>
      <c r="D10" s="440" t="s">
        <v>499</v>
      </c>
    </row>
    <row r="11" spans="1:77" x14ac:dyDescent="0.25">
      <c r="A11" s="440" t="s">
        <v>63</v>
      </c>
      <c r="B11" s="449">
        <f>EDATE(EDATE(Вводные!G8,Вводные!G9),Вводные!G51)</f>
        <v>47727</v>
      </c>
      <c r="C11" s="449">
        <f>EDATE(EDATE(Вводные!G8,Вводные!G9),Вводные!G51)</f>
        <v>47727</v>
      </c>
      <c r="D11" s="440" t="s">
        <v>500</v>
      </c>
    </row>
    <row r="14" spans="1:77" x14ac:dyDescent="0.25">
      <c r="A14" s="462" t="s">
        <v>501</v>
      </c>
      <c r="B14" s="462" t="s">
        <v>218</v>
      </c>
      <c r="C14" s="462" t="s">
        <v>342</v>
      </c>
      <c r="D14" s="462" t="s">
        <v>502</v>
      </c>
      <c r="F14" s="470">
        <f>Вводные!G7</f>
        <v>46266</v>
      </c>
      <c r="G14" s="470">
        <f t="shared" ref="G14:AL14" si="0">EDATE(F14,1)</f>
        <v>46296</v>
      </c>
      <c r="H14" s="470">
        <f t="shared" si="0"/>
        <v>46327</v>
      </c>
      <c r="I14" s="470">
        <f t="shared" si="0"/>
        <v>46357</v>
      </c>
      <c r="J14" s="470">
        <f t="shared" si="0"/>
        <v>46388</v>
      </c>
      <c r="K14" s="470">
        <f t="shared" si="0"/>
        <v>46419</v>
      </c>
      <c r="L14" s="470">
        <f t="shared" si="0"/>
        <v>46447</v>
      </c>
      <c r="M14" s="470">
        <f t="shared" si="0"/>
        <v>46478</v>
      </c>
      <c r="N14" s="470">
        <f t="shared" si="0"/>
        <v>46508</v>
      </c>
      <c r="O14" s="470">
        <f t="shared" si="0"/>
        <v>46539</v>
      </c>
      <c r="P14" s="470">
        <f t="shared" si="0"/>
        <v>46569</v>
      </c>
      <c r="Q14" s="470">
        <f t="shared" si="0"/>
        <v>46600</v>
      </c>
      <c r="R14" s="470">
        <f t="shared" si="0"/>
        <v>46631</v>
      </c>
      <c r="S14" s="470">
        <f t="shared" si="0"/>
        <v>46661</v>
      </c>
      <c r="T14" s="470">
        <f t="shared" si="0"/>
        <v>46692</v>
      </c>
      <c r="U14" s="470">
        <f t="shared" si="0"/>
        <v>46722</v>
      </c>
      <c r="V14" s="470">
        <f t="shared" si="0"/>
        <v>46753</v>
      </c>
      <c r="W14" s="470">
        <f t="shared" si="0"/>
        <v>46784</v>
      </c>
      <c r="X14" s="470">
        <f t="shared" si="0"/>
        <v>46813</v>
      </c>
      <c r="Y14" s="470">
        <f t="shared" si="0"/>
        <v>46844</v>
      </c>
      <c r="Z14" s="470">
        <f t="shared" si="0"/>
        <v>46874</v>
      </c>
      <c r="AA14" s="470">
        <f t="shared" si="0"/>
        <v>46905</v>
      </c>
      <c r="AB14" s="470">
        <f t="shared" si="0"/>
        <v>46935</v>
      </c>
      <c r="AC14" s="470">
        <f t="shared" si="0"/>
        <v>46966</v>
      </c>
      <c r="AD14" s="470">
        <f t="shared" si="0"/>
        <v>46997</v>
      </c>
      <c r="AE14" s="470">
        <f t="shared" si="0"/>
        <v>47027</v>
      </c>
      <c r="AF14" s="470">
        <f t="shared" si="0"/>
        <v>47058</v>
      </c>
      <c r="AG14" s="470">
        <f t="shared" si="0"/>
        <v>47088</v>
      </c>
      <c r="AH14" s="470">
        <f t="shared" si="0"/>
        <v>47119</v>
      </c>
      <c r="AI14" s="470">
        <f t="shared" si="0"/>
        <v>47150</v>
      </c>
      <c r="AJ14" s="470">
        <f t="shared" si="0"/>
        <v>47178</v>
      </c>
      <c r="AK14" s="470">
        <f t="shared" si="0"/>
        <v>47209</v>
      </c>
      <c r="AL14" s="470">
        <f t="shared" si="0"/>
        <v>47239</v>
      </c>
      <c r="AM14" s="470">
        <f t="shared" ref="AM14:BR14" si="1">EDATE(AL14,1)</f>
        <v>47270</v>
      </c>
      <c r="AN14" s="470">
        <f t="shared" si="1"/>
        <v>47300</v>
      </c>
      <c r="AO14" s="470">
        <f t="shared" si="1"/>
        <v>47331</v>
      </c>
      <c r="AP14" s="470">
        <f t="shared" si="1"/>
        <v>47362</v>
      </c>
      <c r="AQ14" s="470">
        <f t="shared" si="1"/>
        <v>47392</v>
      </c>
      <c r="AR14" s="470">
        <f t="shared" si="1"/>
        <v>47423</v>
      </c>
      <c r="AS14" s="470">
        <f t="shared" si="1"/>
        <v>47453</v>
      </c>
      <c r="AT14" s="470">
        <f t="shared" si="1"/>
        <v>47484</v>
      </c>
      <c r="AU14" s="470">
        <f t="shared" si="1"/>
        <v>47515</v>
      </c>
      <c r="AV14" s="470">
        <f t="shared" si="1"/>
        <v>47543</v>
      </c>
      <c r="AW14" s="470">
        <f t="shared" si="1"/>
        <v>47574</v>
      </c>
      <c r="AX14" s="470">
        <f t="shared" si="1"/>
        <v>47604</v>
      </c>
      <c r="AY14" s="470">
        <f t="shared" si="1"/>
        <v>47635</v>
      </c>
      <c r="AZ14" s="470">
        <f t="shared" si="1"/>
        <v>47665</v>
      </c>
      <c r="BA14" s="470">
        <f t="shared" si="1"/>
        <v>47696</v>
      </c>
      <c r="BB14" s="470">
        <f t="shared" si="1"/>
        <v>47727</v>
      </c>
      <c r="BC14" s="470">
        <f t="shared" si="1"/>
        <v>47757</v>
      </c>
      <c r="BD14" s="470">
        <f t="shared" si="1"/>
        <v>47788</v>
      </c>
      <c r="BE14" s="470">
        <f t="shared" si="1"/>
        <v>47818</v>
      </c>
      <c r="BF14" s="470">
        <f t="shared" si="1"/>
        <v>47849</v>
      </c>
      <c r="BG14" s="470">
        <f t="shared" si="1"/>
        <v>47880</v>
      </c>
      <c r="BH14" s="470">
        <f t="shared" si="1"/>
        <v>47908</v>
      </c>
      <c r="BI14" s="470">
        <f t="shared" si="1"/>
        <v>47939</v>
      </c>
      <c r="BJ14" s="470">
        <f t="shared" si="1"/>
        <v>47969</v>
      </c>
      <c r="BK14" s="470">
        <f t="shared" si="1"/>
        <v>48000</v>
      </c>
      <c r="BL14" s="470">
        <f t="shared" si="1"/>
        <v>48030</v>
      </c>
      <c r="BM14" s="470">
        <f t="shared" si="1"/>
        <v>48061</v>
      </c>
      <c r="BN14" s="470">
        <f t="shared" si="1"/>
        <v>48092</v>
      </c>
      <c r="BO14" s="470">
        <f t="shared" si="1"/>
        <v>48122</v>
      </c>
      <c r="BP14" s="470">
        <f t="shared" si="1"/>
        <v>48153</v>
      </c>
      <c r="BQ14" s="470">
        <f t="shared" si="1"/>
        <v>48183</v>
      </c>
      <c r="BR14" s="470">
        <f t="shared" si="1"/>
        <v>48214</v>
      </c>
      <c r="BS14" s="470">
        <f t="shared" ref="BS14:BX14" si="2">EDATE(BR14,1)</f>
        <v>48245</v>
      </c>
      <c r="BT14" s="470">
        <f t="shared" si="2"/>
        <v>48274</v>
      </c>
      <c r="BU14" s="470">
        <f t="shared" si="2"/>
        <v>48305</v>
      </c>
      <c r="BV14" s="470">
        <f t="shared" si="2"/>
        <v>48335</v>
      </c>
      <c r="BW14" s="470">
        <f t="shared" si="2"/>
        <v>48366</v>
      </c>
      <c r="BX14" s="470">
        <f t="shared" si="2"/>
        <v>48396</v>
      </c>
      <c r="BY14" s="470"/>
    </row>
    <row r="16" spans="1:77" x14ac:dyDescent="0.25">
      <c r="A16" s="468" t="s">
        <v>491</v>
      </c>
      <c r="B16" s="469">
        <f>Вводные!G7</f>
        <v>46266</v>
      </c>
      <c r="C16" s="469">
        <f>EDATE(Вводные!G8,-1)</f>
        <v>46784</v>
      </c>
      <c r="D16" s="468">
        <f>Вводные!G48</f>
        <v>18</v>
      </c>
      <c r="F16" s="471">
        <f t="shared" ref="F16:O20" si="3">--AND(F$14&gt;=EOMONTH($B16,-1)+1,F$14&lt;=EOMONTH($C16,0))</f>
        <v>1</v>
      </c>
      <c r="G16" s="471">
        <f t="shared" si="3"/>
        <v>1</v>
      </c>
      <c r="H16" s="471">
        <f t="shared" si="3"/>
        <v>1</v>
      </c>
      <c r="I16" s="471">
        <f t="shared" si="3"/>
        <v>1</v>
      </c>
      <c r="J16" s="471">
        <f t="shared" si="3"/>
        <v>1</v>
      </c>
      <c r="K16" s="471">
        <f t="shared" si="3"/>
        <v>1</v>
      </c>
      <c r="L16" s="471">
        <f t="shared" si="3"/>
        <v>1</v>
      </c>
      <c r="M16" s="471">
        <f t="shared" si="3"/>
        <v>1</v>
      </c>
      <c r="N16" s="471">
        <f t="shared" si="3"/>
        <v>1</v>
      </c>
      <c r="O16" s="471">
        <f t="shared" si="3"/>
        <v>1</v>
      </c>
      <c r="P16" s="471">
        <f t="shared" ref="P16:Y20" si="4">--AND(P$14&gt;=EOMONTH($B16,-1)+1,P$14&lt;=EOMONTH($C16,0))</f>
        <v>1</v>
      </c>
      <c r="Q16" s="471">
        <f t="shared" si="4"/>
        <v>1</v>
      </c>
      <c r="R16" s="471">
        <f t="shared" si="4"/>
        <v>1</v>
      </c>
      <c r="S16" s="471">
        <f t="shared" si="4"/>
        <v>1</v>
      </c>
      <c r="T16" s="471">
        <f t="shared" si="4"/>
        <v>1</v>
      </c>
      <c r="U16" s="471">
        <f t="shared" si="4"/>
        <v>1</v>
      </c>
      <c r="V16" s="471">
        <f t="shared" si="4"/>
        <v>1</v>
      </c>
      <c r="W16" s="471">
        <f t="shared" si="4"/>
        <v>1</v>
      </c>
      <c r="X16" s="471">
        <f t="shared" si="4"/>
        <v>0</v>
      </c>
      <c r="Y16" s="471">
        <f t="shared" si="4"/>
        <v>0</v>
      </c>
      <c r="Z16" s="471">
        <f t="shared" ref="Z16:AI20" si="5">--AND(Z$14&gt;=EOMONTH($B16,-1)+1,Z$14&lt;=EOMONTH($C16,0))</f>
        <v>0</v>
      </c>
      <c r="AA16" s="471">
        <f t="shared" si="5"/>
        <v>0</v>
      </c>
      <c r="AB16" s="471">
        <f t="shared" si="5"/>
        <v>0</v>
      </c>
      <c r="AC16" s="471">
        <f t="shared" si="5"/>
        <v>0</v>
      </c>
      <c r="AD16" s="471">
        <f t="shared" si="5"/>
        <v>0</v>
      </c>
      <c r="AE16" s="471">
        <f t="shared" si="5"/>
        <v>0</v>
      </c>
      <c r="AF16" s="471">
        <f t="shared" si="5"/>
        <v>0</v>
      </c>
      <c r="AG16" s="471">
        <f t="shared" si="5"/>
        <v>0</v>
      </c>
      <c r="AH16" s="471">
        <f t="shared" si="5"/>
        <v>0</v>
      </c>
      <c r="AI16" s="471">
        <f t="shared" si="5"/>
        <v>0</v>
      </c>
      <c r="AJ16" s="471">
        <f t="shared" ref="AJ16:AS20" si="6">--AND(AJ$14&gt;=EOMONTH($B16,-1)+1,AJ$14&lt;=EOMONTH($C16,0))</f>
        <v>0</v>
      </c>
      <c r="AK16" s="471">
        <f t="shared" si="6"/>
        <v>0</v>
      </c>
      <c r="AL16" s="471">
        <f t="shared" si="6"/>
        <v>0</v>
      </c>
      <c r="AM16" s="471">
        <f t="shared" si="6"/>
        <v>0</v>
      </c>
      <c r="AN16" s="471">
        <f t="shared" si="6"/>
        <v>0</v>
      </c>
      <c r="AO16" s="471">
        <f t="shared" si="6"/>
        <v>0</v>
      </c>
      <c r="AP16" s="471">
        <f t="shared" si="6"/>
        <v>0</v>
      </c>
      <c r="AQ16" s="471">
        <f t="shared" si="6"/>
        <v>0</v>
      </c>
      <c r="AR16" s="471">
        <f t="shared" si="6"/>
        <v>0</v>
      </c>
      <c r="AS16" s="471">
        <f t="shared" si="6"/>
        <v>0</v>
      </c>
      <c r="AT16" s="471">
        <f t="shared" ref="AT16:BC20" si="7">--AND(AT$14&gt;=EOMONTH($B16,-1)+1,AT$14&lt;=EOMONTH($C16,0))</f>
        <v>0</v>
      </c>
      <c r="AU16" s="471">
        <f t="shared" si="7"/>
        <v>0</v>
      </c>
      <c r="AV16" s="471">
        <f t="shared" si="7"/>
        <v>0</v>
      </c>
      <c r="AW16" s="471">
        <f t="shared" si="7"/>
        <v>0</v>
      </c>
      <c r="AX16" s="471">
        <f t="shared" si="7"/>
        <v>0</v>
      </c>
      <c r="AY16" s="471">
        <f t="shared" si="7"/>
        <v>0</v>
      </c>
      <c r="AZ16" s="471">
        <f t="shared" si="7"/>
        <v>0</v>
      </c>
      <c r="BA16" s="471">
        <f t="shared" si="7"/>
        <v>0</v>
      </c>
      <c r="BB16" s="471">
        <f t="shared" si="7"/>
        <v>0</v>
      </c>
      <c r="BC16" s="471">
        <f t="shared" si="7"/>
        <v>0</v>
      </c>
      <c r="BD16" s="471">
        <f t="shared" ref="BD16:BM20" si="8">--AND(BD$14&gt;=EOMONTH($B16,-1)+1,BD$14&lt;=EOMONTH($C16,0))</f>
        <v>0</v>
      </c>
      <c r="BE16" s="471">
        <f t="shared" si="8"/>
        <v>0</v>
      </c>
      <c r="BF16" s="471">
        <f t="shared" si="8"/>
        <v>0</v>
      </c>
      <c r="BG16" s="471">
        <f t="shared" si="8"/>
        <v>0</v>
      </c>
      <c r="BH16" s="471">
        <f t="shared" si="8"/>
        <v>0</v>
      </c>
      <c r="BI16" s="471">
        <f t="shared" si="8"/>
        <v>0</v>
      </c>
      <c r="BJ16" s="471">
        <f t="shared" si="8"/>
        <v>0</v>
      </c>
      <c r="BK16" s="471">
        <f t="shared" si="8"/>
        <v>0</v>
      </c>
      <c r="BL16" s="471">
        <f t="shared" si="8"/>
        <v>0</v>
      </c>
      <c r="BM16" s="471">
        <f t="shared" si="8"/>
        <v>0</v>
      </c>
      <c r="BN16" s="471">
        <f t="shared" ref="BN16:BX20" si="9">--AND(BN$14&gt;=EOMONTH($B16,-1)+1,BN$14&lt;=EOMONTH($C16,0))</f>
        <v>0</v>
      </c>
      <c r="BO16" s="471">
        <f t="shared" si="9"/>
        <v>0</v>
      </c>
      <c r="BP16" s="471">
        <f t="shared" si="9"/>
        <v>0</v>
      </c>
      <c r="BQ16" s="471">
        <f t="shared" si="9"/>
        <v>0</v>
      </c>
      <c r="BR16" s="471">
        <f t="shared" si="9"/>
        <v>0</v>
      </c>
      <c r="BS16" s="471">
        <f t="shared" si="9"/>
        <v>0</v>
      </c>
      <c r="BT16" s="471">
        <f t="shared" si="9"/>
        <v>0</v>
      </c>
      <c r="BU16" s="471">
        <f t="shared" si="9"/>
        <v>0</v>
      </c>
      <c r="BV16" s="471">
        <f t="shared" si="9"/>
        <v>0</v>
      </c>
      <c r="BW16" s="471">
        <f t="shared" si="9"/>
        <v>0</v>
      </c>
      <c r="BX16" s="471">
        <f t="shared" si="9"/>
        <v>0</v>
      </c>
      <c r="BY16" s="471"/>
    </row>
    <row r="17" spans="1:77" x14ac:dyDescent="0.25">
      <c r="A17" s="468" t="s">
        <v>493</v>
      </c>
      <c r="B17" s="469">
        <f>Вводные!G7</f>
        <v>46266</v>
      </c>
      <c r="C17" s="469">
        <f>EDATE(Вводные!G8,Вводные!G50)</f>
        <v>46813</v>
      </c>
      <c r="D17" s="468">
        <f>Ставки!G6</f>
        <v>18</v>
      </c>
      <c r="F17" s="471">
        <f t="shared" si="3"/>
        <v>1</v>
      </c>
      <c r="G17" s="471">
        <f t="shared" si="3"/>
        <v>1</v>
      </c>
      <c r="H17" s="471">
        <f t="shared" si="3"/>
        <v>1</v>
      </c>
      <c r="I17" s="471">
        <f t="shared" si="3"/>
        <v>1</v>
      </c>
      <c r="J17" s="471">
        <f t="shared" si="3"/>
        <v>1</v>
      </c>
      <c r="K17" s="471">
        <f t="shared" si="3"/>
        <v>1</v>
      </c>
      <c r="L17" s="471">
        <f t="shared" si="3"/>
        <v>1</v>
      </c>
      <c r="M17" s="471">
        <f t="shared" si="3"/>
        <v>1</v>
      </c>
      <c r="N17" s="471">
        <f t="shared" si="3"/>
        <v>1</v>
      </c>
      <c r="O17" s="471">
        <f t="shared" si="3"/>
        <v>1</v>
      </c>
      <c r="P17" s="471">
        <f t="shared" si="4"/>
        <v>1</v>
      </c>
      <c r="Q17" s="471">
        <f t="shared" si="4"/>
        <v>1</v>
      </c>
      <c r="R17" s="471">
        <f t="shared" si="4"/>
        <v>1</v>
      </c>
      <c r="S17" s="471">
        <f t="shared" si="4"/>
        <v>1</v>
      </c>
      <c r="T17" s="471">
        <f t="shared" si="4"/>
        <v>1</v>
      </c>
      <c r="U17" s="471">
        <f t="shared" si="4"/>
        <v>1</v>
      </c>
      <c r="V17" s="471">
        <f t="shared" si="4"/>
        <v>1</v>
      </c>
      <c r="W17" s="471">
        <f t="shared" si="4"/>
        <v>1</v>
      </c>
      <c r="X17" s="471">
        <f t="shared" si="4"/>
        <v>1</v>
      </c>
      <c r="Y17" s="471">
        <f t="shared" si="4"/>
        <v>0</v>
      </c>
      <c r="Z17" s="471">
        <f t="shared" si="5"/>
        <v>0</v>
      </c>
      <c r="AA17" s="471">
        <f t="shared" si="5"/>
        <v>0</v>
      </c>
      <c r="AB17" s="471">
        <f t="shared" si="5"/>
        <v>0</v>
      </c>
      <c r="AC17" s="471">
        <f t="shared" si="5"/>
        <v>0</v>
      </c>
      <c r="AD17" s="471">
        <f t="shared" si="5"/>
        <v>0</v>
      </c>
      <c r="AE17" s="471">
        <f t="shared" si="5"/>
        <v>0</v>
      </c>
      <c r="AF17" s="471">
        <f t="shared" si="5"/>
        <v>0</v>
      </c>
      <c r="AG17" s="471">
        <f t="shared" si="5"/>
        <v>0</v>
      </c>
      <c r="AH17" s="471">
        <f t="shared" si="5"/>
        <v>0</v>
      </c>
      <c r="AI17" s="471">
        <f t="shared" si="5"/>
        <v>0</v>
      </c>
      <c r="AJ17" s="471">
        <f t="shared" si="6"/>
        <v>0</v>
      </c>
      <c r="AK17" s="471">
        <f t="shared" si="6"/>
        <v>0</v>
      </c>
      <c r="AL17" s="471">
        <f t="shared" si="6"/>
        <v>0</v>
      </c>
      <c r="AM17" s="471">
        <f t="shared" si="6"/>
        <v>0</v>
      </c>
      <c r="AN17" s="471">
        <f t="shared" si="6"/>
        <v>0</v>
      </c>
      <c r="AO17" s="471">
        <f t="shared" si="6"/>
        <v>0</v>
      </c>
      <c r="AP17" s="471">
        <f t="shared" si="6"/>
        <v>0</v>
      </c>
      <c r="AQ17" s="471">
        <f t="shared" si="6"/>
        <v>0</v>
      </c>
      <c r="AR17" s="471">
        <f t="shared" si="6"/>
        <v>0</v>
      </c>
      <c r="AS17" s="471">
        <f t="shared" si="6"/>
        <v>0</v>
      </c>
      <c r="AT17" s="471">
        <f t="shared" si="7"/>
        <v>0</v>
      </c>
      <c r="AU17" s="471">
        <f t="shared" si="7"/>
        <v>0</v>
      </c>
      <c r="AV17" s="471">
        <f t="shared" si="7"/>
        <v>0</v>
      </c>
      <c r="AW17" s="471">
        <f t="shared" si="7"/>
        <v>0</v>
      </c>
      <c r="AX17" s="471">
        <f t="shared" si="7"/>
        <v>0</v>
      </c>
      <c r="AY17" s="471">
        <f t="shared" si="7"/>
        <v>0</v>
      </c>
      <c r="AZ17" s="471">
        <f t="shared" si="7"/>
        <v>0</v>
      </c>
      <c r="BA17" s="471">
        <f t="shared" si="7"/>
        <v>0</v>
      </c>
      <c r="BB17" s="471">
        <f t="shared" si="7"/>
        <v>0</v>
      </c>
      <c r="BC17" s="471">
        <f t="shared" si="7"/>
        <v>0</v>
      </c>
      <c r="BD17" s="471">
        <f t="shared" si="8"/>
        <v>0</v>
      </c>
      <c r="BE17" s="471">
        <f t="shared" si="8"/>
        <v>0</v>
      </c>
      <c r="BF17" s="471">
        <f t="shared" si="8"/>
        <v>0</v>
      </c>
      <c r="BG17" s="471">
        <f t="shared" si="8"/>
        <v>0</v>
      </c>
      <c r="BH17" s="471">
        <f t="shared" si="8"/>
        <v>0</v>
      </c>
      <c r="BI17" s="471">
        <f t="shared" si="8"/>
        <v>0</v>
      </c>
      <c r="BJ17" s="471">
        <f t="shared" si="8"/>
        <v>0</v>
      </c>
      <c r="BK17" s="471">
        <f t="shared" si="8"/>
        <v>0</v>
      </c>
      <c r="BL17" s="471">
        <f t="shared" si="8"/>
        <v>0</v>
      </c>
      <c r="BM17" s="471">
        <f t="shared" si="8"/>
        <v>0</v>
      </c>
      <c r="BN17" s="471">
        <f t="shared" si="9"/>
        <v>0</v>
      </c>
      <c r="BO17" s="471">
        <f t="shared" si="9"/>
        <v>0</v>
      </c>
      <c r="BP17" s="471">
        <f t="shared" si="9"/>
        <v>0</v>
      </c>
      <c r="BQ17" s="471">
        <f t="shared" si="9"/>
        <v>0</v>
      </c>
      <c r="BR17" s="471">
        <f t="shared" si="9"/>
        <v>0</v>
      </c>
      <c r="BS17" s="471">
        <f t="shared" si="9"/>
        <v>0</v>
      </c>
      <c r="BT17" s="471">
        <f t="shared" si="9"/>
        <v>0</v>
      </c>
      <c r="BU17" s="471">
        <f t="shared" si="9"/>
        <v>0</v>
      </c>
      <c r="BV17" s="471">
        <f t="shared" si="9"/>
        <v>0</v>
      </c>
      <c r="BW17" s="471">
        <f t="shared" si="9"/>
        <v>0</v>
      </c>
      <c r="BX17" s="471">
        <f t="shared" si="9"/>
        <v>0</v>
      </c>
      <c r="BY17" s="471"/>
    </row>
    <row r="18" spans="1:77" x14ac:dyDescent="0.25">
      <c r="A18" s="468" t="s">
        <v>125</v>
      </c>
      <c r="B18" s="469">
        <f>Вводные!G8</f>
        <v>46813</v>
      </c>
      <c r="C18" s="469">
        <f>EDATE(Вводные!G8,Вводные!G9)</f>
        <v>47543</v>
      </c>
      <c r="D18" s="468">
        <f>12*(YEAR(C18)-YEAR(B18))+MONTH(C18)-MONTH(B18)</f>
        <v>24</v>
      </c>
      <c r="F18" s="471">
        <f t="shared" si="3"/>
        <v>0</v>
      </c>
      <c r="G18" s="471">
        <f t="shared" si="3"/>
        <v>0</v>
      </c>
      <c r="H18" s="471">
        <f t="shared" si="3"/>
        <v>0</v>
      </c>
      <c r="I18" s="471">
        <f t="shared" si="3"/>
        <v>0</v>
      </c>
      <c r="J18" s="471">
        <f t="shared" si="3"/>
        <v>0</v>
      </c>
      <c r="K18" s="471">
        <f t="shared" si="3"/>
        <v>0</v>
      </c>
      <c r="L18" s="471">
        <f t="shared" si="3"/>
        <v>0</v>
      </c>
      <c r="M18" s="471">
        <f t="shared" si="3"/>
        <v>0</v>
      </c>
      <c r="N18" s="471">
        <f t="shared" si="3"/>
        <v>0</v>
      </c>
      <c r="O18" s="471">
        <f t="shared" si="3"/>
        <v>0</v>
      </c>
      <c r="P18" s="471">
        <f t="shared" si="4"/>
        <v>0</v>
      </c>
      <c r="Q18" s="471">
        <f t="shared" si="4"/>
        <v>0</v>
      </c>
      <c r="R18" s="471">
        <f t="shared" si="4"/>
        <v>0</v>
      </c>
      <c r="S18" s="471">
        <f t="shared" si="4"/>
        <v>0</v>
      </c>
      <c r="T18" s="471">
        <f t="shared" si="4"/>
        <v>0</v>
      </c>
      <c r="U18" s="471">
        <f t="shared" si="4"/>
        <v>0</v>
      </c>
      <c r="V18" s="471">
        <f t="shared" si="4"/>
        <v>0</v>
      </c>
      <c r="W18" s="471">
        <f t="shared" si="4"/>
        <v>0</v>
      </c>
      <c r="X18" s="471">
        <f t="shared" si="4"/>
        <v>1</v>
      </c>
      <c r="Y18" s="471">
        <f t="shared" si="4"/>
        <v>1</v>
      </c>
      <c r="Z18" s="471">
        <f t="shared" si="5"/>
        <v>1</v>
      </c>
      <c r="AA18" s="471">
        <f t="shared" si="5"/>
        <v>1</v>
      </c>
      <c r="AB18" s="471">
        <f t="shared" si="5"/>
        <v>1</v>
      </c>
      <c r="AC18" s="471">
        <f t="shared" si="5"/>
        <v>1</v>
      </c>
      <c r="AD18" s="471">
        <f t="shared" si="5"/>
        <v>1</v>
      </c>
      <c r="AE18" s="471">
        <f t="shared" si="5"/>
        <v>1</v>
      </c>
      <c r="AF18" s="471">
        <f t="shared" si="5"/>
        <v>1</v>
      </c>
      <c r="AG18" s="471">
        <f t="shared" si="5"/>
        <v>1</v>
      </c>
      <c r="AH18" s="471">
        <f t="shared" si="5"/>
        <v>1</v>
      </c>
      <c r="AI18" s="471">
        <f t="shared" si="5"/>
        <v>1</v>
      </c>
      <c r="AJ18" s="471">
        <f t="shared" si="6"/>
        <v>1</v>
      </c>
      <c r="AK18" s="471">
        <f t="shared" si="6"/>
        <v>1</v>
      </c>
      <c r="AL18" s="471">
        <f t="shared" si="6"/>
        <v>1</v>
      </c>
      <c r="AM18" s="471">
        <f t="shared" si="6"/>
        <v>1</v>
      </c>
      <c r="AN18" s="471">
        <f t="shared" si="6"/>
        <v>1</v>
      </c>
      <c r="AO18" s="471">
        <f t="shared" si="6"/>
        <v>1</v>
      </c>
      <c r="AP18" s="471">
        <f t="shared" si="6"/>
        <v>1</v>
      </c>
      <c r="AQ18" s="471">
        <f t="shared" si="6"/>
        <v>1</v>
      </c>
      <c r="AR18" s="471">
        <f t="shared" si="6"/>
        <v>1</v>
      </c>
      <c r="AS18" s="471">
        <f t="shared" si="6"/>
        <v>1</v>
      </c>
      <c r="AT18" s="471">
        <f t="shared" si="7"/>
        <v>1</v>
      </c>
      <c r="AU18" s="471">
        <f t="shared" si="7"/>
        <v>1</v>
      </c>
      <c r="AV18" s="471">
        <f t="shared" si="7"/>
        <v>1</v>
      </c>
      <c r="AW18" s="471">
        <f t="shared" si="7"/>
        <v>0</v>
      </c>
      <c r="AX18" s="471">
        <f t="shared" si="7"/>
        <v>0</v>
      </c>
      <c r="AY18" s="471">
        <f t="shared" si="7"/>
        <v>0</v>
      </c>
      <c r="AZ18" s="471">
        <f t="shared" si="7"/>
        <v>0</v>
      </c>
      <c r="BA18" s="471">
        <f t="shared" si="7"/>
        <v>0</v>
      </c>
      <c r="BB18" s="471">
        <f t="shared" si="7"/>
        <v>0</v>
      </c>
      <c r="BC18" s="471">
        <f t="shared" si="7"/>
        <v>0</v>
      </c>
      <c r="BD18" s="471">
        <f t="shared" si="8"/>
        <v>0</v>
      </c>
      <c r="BE18" s="471">
        <f t="shared" si="8"/>
        <v>0</v>
      </c>
      <c r="BF18" s="471">
        <f t="shared" si="8"/>
        <v>0</v>
      </c>
      <c r="BG18" s="471">
        <f t="shared" si="8"/>
        <v>0</v>
      </c>
      <c r="BH18" s="471">
        <f t="shared" si="8"/>
        <v>0</v>
      </c>
      <c r="BI18" s="471">
        <f t="shared" si="8"/>
        <v>0</v>
      </c>
      <c r="BJ18" s="471">
        <f t="shared" si="8"/>
        <v>0</v>
      </c>
      <c r="BK18" s="471">
        <f t="shared" si="8"/>
        <v>0</v>
      </c>
      <c r="BL18" s="471">
        <f t="shared" si="8"/>
        <v>0</v>
      </c>
      <c r="BM18" s="471">
        <f t="shared" si="8"/>
        <v>0</v>
      </c>
      <c r="BN18" s="471">
        <f t="shared" si="9"/>
        <v>0</v>
      </c>
      <c r="BO18" s="471">
        <f t="shared" si="9"/>
        <v>0</v>
      </c>
      <c r="BP18" s="471">
        <f t="shared" si="9"/>
        <v>0</v>
      </c>
      <c r="BQ18" s="471">
        <f t="shared" si="9"/>
        <v>0</v>
      </c>
      <c r="BR18" s="471">
        <f t="shared" si="9"/>
        <v>0</v>
      </c>
      <c r="BS18" s="471">
        <f t="shared" si="9"/>
        <v>0</v>
      </c>
      <c r="BT18" s="471">
        <f t="shared" si="9"/>
        <v>0</v>
      </c>
      <c r="BU18" s="471">
        <f t="shared" si="9"/>
        <v>0</v>
      </c>
      <c r="BV18" s="471">
        <f t="shared" si="9"/>
        <v>0</v>
      </c>
      <c r="BW18" s="471">
        <f t="shared" si="9"/>
        <v>0</v>
      </c>
      <c r="BX18" s="471">
        <f t="shared" si="9"/>
        <v>0</v>
      </c>
      <c r="BY18" s="471"/>
    </row>
    <row r="19" spans="1:77" x14ac:dyDescent="0.25">
      <c r="A19" s="468" t="s">
        <v>94</v>
      </c>
      <c r="B19" s="469">
        <f>Вводные!G10</f>
        <v>46813</v>
      </c>
      <c r="C19" s="469">
        <f>EDATE(EDATE(Вводные!G8,Вводные!G9),Вводные!G51)</f>
        <v>47727</v>
      </c>
      <c r="D19" s="468">
        <f>12*(YEAR(C19)-YEAR(B19))+MONTH(C19)-MONTH(B19)</f>
        <v>30</v>
      </c>
      <c r="F19" s="471">
        <f t="shared" si="3"/>
        <v>0</v>
      </c>
      <c r="G19" s="471">
        <f t="shared" si="3"/>
        <v>0</v>
      </c>
      <c r="H19" s="471">
        <f t="shared" si="3"/>
        <v>0</v>
      </c>
      <c r="I19" s="471">
        <f t="shared" si="3"/>
        <v>0</v>
      </c>
      <c r="J19" s="471">
        <f t="shared" si="3"/>
        <v>0</v>
      </c>
      <c r="K19" s="471">
        <f t="shared" si="3"/>
        <v>0</v>
      </c>
      <c r="L19" s="471">
        <f t="shared" si="3"/>
        <v>0</v>
      </c>
      <c r="M19" s="471">
        <f t="shared" si="3"/>
        <v>0</v>
      </c>
      <c r="N19" s="471">
        <f t="shared" si="3"/>
        <v>0</v>
      </c>
      <c r="O19" s="471">
        <f t="shared" si="3"/>
        <v>0</v>
      </c>
      <c r="P19" s="471">
        <f t="shared" si="4"/>
        <v>0</v>
      </c>
      <c r="Q19" s="471">
        <f t="shared" si="4"/>
        <v>0</v>
      </c>
      <c r="R19" s="471">
        <f t="shared" si="4"/>
        <v>0</v>
      </c>
      <c r="S19" s="471">
        <f t="shared" si="4"/>
        <v>0</v>
      </c>
      <c r="T19" s="471">
        <f t="shared" si="4"/>
        <v>0</v>
      </c>
      <c r="U19" s="471">
        <f t="shared" si="4"/>
        <v>0</v>
      </c>
      <c r="V19" s="471">
        <f t="shared" si="4"/>
        <v>0</v>
      </c>
      <c r="W19" s="471">
        <f t="shared" si="4"/>
        <v>0</v>
      </c>
      <c r="X19" s="471">
        <f t="shared" si="4"/>
        <v>1</v>
      </c>
      <c r="Y19" s="471">
        <f t="shared" si="4"/>
        <v>1</v>
      </c>
      <c r="Z19" s="471">
        <f t="shared" si="5"/>
        <v>1</v>
      </c>
      <c r="AA19" s="471">
        <f t="shared" si="5"/>
        <v>1</v>
      </c>
      <c r="AB19" s="471">
        <f t="shared" si="5"/>
        <v>1</v>
      </c>
      <c r="AC19" s="471">
        <f t="shared" si="5"/>
        <v>1</v>
      </c>
      <c r="AD19" s="471">
        <f t="shared" si="5"/>
        <v>1</v>
      </c>
      <c r="AE19" s="471">
        <f t="shared" si="5"/>
        <v>1</v>
      </c>
      <c r="AF19" s="471">
        <f t="shared" si="5"/>
        <v>1</v>
      </c>
      <c r="AG19" s="471">
        <f t="shared" si="5"/>
        <v>1</v>
      </c>
      <c r="AH19" s="471">
        <f t="shared" si="5"/>
        <v>1</v>
      </c>
      <c r="AI19" s="471">
        <f t="shared" si="5"/>
        <v>1</v>
      </c>
      <c r="AJ19" s="471">
        <f t="shared" si="6"/>
        <v>1</v>
      </c>
      <c r="AK19" s="471">
        <f t="shared" si="6"/>
        <v>1</v>
      </c>
      <c r="AL19" s="471">
        <f t="shared" si="6"/>
        <v>1</v>
      </c>
      <c r="AM19" s="471">
        <f t="shared" si="6"/>
        <v>1</v>
      </c>
      <c r="AN19" s="471">
        <f t="shared" si="6"/>
        <v>1</v>
      </c>
      <c r="AO19" s="471">
        <f t="shared" si="6"/>
        <v>1</v>
      </c>
      <c r="AP19" s="471">
        <f t="shared" si="6"/>
        <v>1</v>
      </c>
      <c r="AQ19" s="471">
        <f t="shared" si="6"/>
        <v>1</v>
      </c>
      <c r="AR19" s="471">
        <f t="shared" si="6"/>
        <v>1</v>
      </c>
      <c r="AS19" s="471">
        <f t="shared" si="6"/>
        <v>1</v>
      </c>
      <c r="AT19" s="471">
        <f t="shared" si="7"/>
        <v>1</v>
      </c>
      <c r="AU19" s="471">
        <f t="shared" si="7"/>
        <v>1</v>
      </c>
      <c r="AV19" s="471">
        <f t="shared" si="7"/>
        <v>1</v>
      </c>
      <c r="AW19" s="471">
        <f t="shared" si="7"/>
        <v>1</v>
      </c>
      <c r="AX19" s="471">
        <f t="shared" si="7"/>
        <v>1</v>
      </c>
      <c r="AY19" s="471">
        <f t="shared" si="7"/>
        <v>1</v>
      </c>
      <c r="AZ19" s="471">
        <f t="shared" si="7"/>
        <v>1</v>
      </c>
      <c r="BA19" s="471">
        <f t="shared" si="7"/>
        <v>1</v>
      </c>
      <c r="BB19" s="471">
        <f t="shared" si="7"/>
        <v>1</v>
      </c>
      <c r="BC19" s="471">
        <f t="shared" si="7"/>
        <v>0</v>
      </c>
      <c r="BD19" s="471">
        <f t="shared" si="8"/>
        <v>0</v>
      </c>
      <c r="BE19" s="471">
        <f t="shared" si="8"/>
        <v>0</v>
      </c>
      <c r="BF19" s="471">
        <f t="shared" si="8"/>
        <v>0</v>
      </c>
      <c r="BG19" s="471">
        <f t="shared" si="8"/>
        <v>0</v>
      </c>
      <c r="BH19" s="471">
        <f t="shared" si="8"/>
        <v>0</v>
      </c>
      <c r="BI19" s="471">
        <f t="shared" si="8"/>
        <v>0</v>
      </c>
      <c r="BJ19" s="471">
        <f t="shared" si="8"/>
        <v>0</v>
      </c>
      <c r="BK19" s="471">
        <f t="shared" si="8"/>
        <v>0</v>
      </c>
      <c r="BL19" s="471">
        <f t="shared" si="8"/>
        <v>0</v>
      </c>
      <c r="BM19" s="471">
        <f t="shared" si="8"/>
        <v>0</v>
      </c>
      <c r="BN19" s="471">
        <f t="shared" si="9"/>
        <v>0</v>
      </c>
      <c r="BO19" s="471">
        <f t="shared" si="9"/>
        <v>0</v>
      </c>
      <c r="BP19" s="471">
        <f t="shared" si="9"/>
        <v>0</v>
      </c>
      <c r="BQ19" s="471">
        <f t="shared" si="9"/>
        <v>0</v>
      </c>
      <c r="BR19" s="471">
        <f t="shared" si="9"/>
        <v>0</v>
      </c>
      <c r="BS19" s="471">
        <f t="shared" si="9"/>
        <v>0</v>
      </c>
      <c r="BT19" s="471">
        <f t="shared" si="9"/>
        <v>0</v>
      </c>
      <c r="BU19" s="471">
        <f t="shared" si="9"/>
        <v>0</v>
      </c>
      <c r="BV19" s="471">
        <f t="shared" si="9"/>
        <v>0</v>
      </c>
      <c r="BW19" s="471">
        <f t="shared" si="9"/>
        <v>0</v>
      </c>
      <c r="BX19" s="471">
        <f t="shared" si="9"/>
        <v>0</v>
      </c>
      <c r="BY19" s="471"/>
    </row>
    <row r="20" spans="1:77" x14ac:dyDescent="0.25">
      <c r="A20" s="468" t="s">
        <v>503</v>
      </c>
      <c r="B20" s="469">
        <f>EDATE(Вводные!G8,Вводные!G9)</f>
        <v>47543</v>
      </c>
      <c r="C20" s="469">
        <f>EDATE(EDATE(Вводные!G8,Вводные!G9),Вводные!G51)</f>
        <v>47727</v>
      </c>
      <c r="D20" s="468">
        <f>12*(YEAR(C20)-YEAR(B20))+MONTH(C20)-MONTH(B20)</f>
        <v>6</v>
      </c>
      <c r="F20" s="471">
        <f t="shared" si="3"/>
        <v>0</v>
      </c>
      <c r="G20" s="471">
        <f t="shared" si="3"/>
        <v>0</v>
      </c>
      <c r="H20" s="471">
        <f t="shared" si="3"/>
        <v>0</v>
      </c>
      <c r="I20" s="471">
        <f t="shared" si="3"/>
        <v>0</v>
      </c>
      <c r="J20" s="471">
        <f t="shared" si="3"/>
        <v>0</v>
      </c>
      <c r="K20" s="471">
        <f t="shared" si="3"/>
        <v>0</v>
      </c>
      <c r="L20" s="471">
        <f t="shared" si="3"/>
        <v>0</v>
      </c>
      <c r="M20" s="471">
        <f t="shared" si="3"/>
        <v>0</v>
      </c>
      <c r="N20" s="471">
        <f t="shared" si="3"/>
        <v>0</v>
      </c>
      <c r="O20" s="471">
        <f t="shared" si="3"/>
        <v>0</v>
      </c>
      <c r="P20" s="471">
        <f t="shared" si="4"/>
        <v>0</v>
      </c>
      <c r="Q20" s="471">
        <f t="shared" si="4"/>
        <v>0</v>
      </c>
      <c r="R20" s="471">
        <f t="shared" si="4"/>
        <v>0</v>
      </c>
      <c r="S20" s="471">
        <f t="shared" si="4"/>
        <v>0</v>
      </c>
      <c r="T20" s="471">
        <f t="shared" si="4"/>
        <v>0</v>
      </c>
      <c r="U20" s="471">
        <f t="shared" si="4"/>
        <v>0</v>
      </c>
      <c r="V20" s="471">
        <f t="shared" si="4"/>
        <v>0</v>
      </c>
      <c r="W20" s="471">
        <f t="shared" si="4"/>
        <v>0</v>
      </c>
      <c r="X20" s="471">
        <f t="shared" si="4"/>
        <v>0</v>
      </c>
      <c r="Y20" s="471">
        <f t="shared" si="4"/>
        <v>0</v>
      </c>
      <c r="Z20" s="471">
        <f t="shared" si="5"/>
        <v>0</v>
      </c>
      <c r="AA20" s="471">
        <f t="shared" si="5"/>
        <v>0</v>
      </c>
      <c r="AB20" s="471">
        <f t="shared" si="5"/>
        <v>0</v>
      </c>
      <c r="AC20" s="471">
        <f t="shared" si="5"/>
        <v>0</v>
      </c>
      <c r="AD20" s="471">
        <f t="shared" si="5"/>
        <v>0</v>
      </c>
      <c r="AE20" s="471">
        <f t="shared" si="5"/>
        <v>0</v>
      </c>
      <c r="AF20" s="471">
        <f t="shared" si="5"/>
        <v>0</v>
      </c>
      <c r="AG20" s="471">
        <f t="shared" si="5"/>
        <v>0</v>
      </c>
      <c r="AH20" s="471">
        <f t="shared" si="5"/>
        <v>0</v>
      </c>
      <c r="AI20" s="471">
        <f t="shared" si="5"/>
        <v>0</v>
      </c>
      <c r="AJ20" s="471">
        <f t="shared" si="6"/>
        <v>0</v>
      </c>
      <c r="AK20" s="471">
        <f t="shared" si="6"/>
        <v>0</v>
      </c>
      <c r="AL20" s="471">
        <f t="shared" si="6"/>
        <v>0</v>
      </c>
      <c r="AM20" s="471">
        <f t="shared" si="6"/>
        <v>0</v>
      </c>
      <c r="AN20" s="471">
        <f t="shared" si="6"/>
        <v>0</v>
      </c>
      <c r="AO20" s="471">
        <f t="shared" si="6"/>
        <v>0</v>
      </c>
      <c r="AP20" s="471">
        <f t="shared" si="6"/>
        <v>0</v>
      </c>
      <c r="AQ20" s="471">
        <f t="shared" si="6"/>
        <v>0</v>
      </c>
      <c r="AR20" s="471">
        <f t="shared" si="6"/>
        <v>0</v>
      </c>
      <c r="AS20" s="471">
        <f t="shared" si="6"/>
        <v>0</v>
      </c>
      <c r="AT20" s="471">
        <f t="shared" si="7"/>
        <v>0</v>
      </c>
      <c r="AU20" s="471">
        <f t="shared" si="7"/>
        <v>0</v>
      </c>
      <c r="AV20" s="471">
        <f t="shared" si="7"/>
        <v>1</v>
      </c>
      <c r="AW20" s="471">
        <f t="shared" si="7"/>
        <v>1</v>
      </c>
      <c r="AX20" s="471">
        <f t="shared" si="7"/>
        <v>1</v>
      </c>
      <c r="AY20" s="471">
        <f t="shared" si="7"/>
        <v>1</v>
      </c>
      <c r="AZ20" s="471">
        <f t="shared" si="7"/>
        <v>1</v>
      </c>
      <c r="BA20" s="471">
        <f t="shared" si="7"/>
        <v>1</v>
      </c>
      <c r="BB20" s="471">
        <f t="shared" si="7"/>
        <v>1</v>
      </c>
      <c r="BC20" s="471">
        <f t="shared" si="7"/>
        <v>0</v>
      </c>
      <c r="BD20" s="471">
        <f t="shared" si="8"/>
        <v>0</v>
      </c>
      <c r="BE20" s="471">
        <f t="shared" si="8"/>
        <v>0</v>
      </c>
      <c r="BF20" s="471">
        <f t="shared" si="8"/>
        <v>0</v>
      </c>
      <c r="BG20" s="471">
        <f t="shared" si="8"/>
        <v>0</v>
      </c>
      <c r="BH20" s="471">
        <f t="shared" si="8"/>
        <v>0</v>
      </c>
      <c r="BI20" s="471">
        <f t="shared" si="8"/>
        <v>0</v>
      </c>
      <c r="BJ20" s="471">
        <f t="shared" si="8"/>
        <v>0</v>
      </c>
      <c r="BK20" s="471">
        <f t="shared" si="8"/>
        <v>0</v>
      </c>
      <c r="BL20" s="471">
        <f t="shared" si="8"/>
        <v>0</v>
      </c>
      <c r="BM20" s="471">
        <f t="shared" si="8"/>
        <v>0</v>
      </c>
      <c r="BN20" s="471">
        <f t="shared" si="9"/>
        <v>0</v>
      </c>
      <c r="BO20" s="471">
        <f t="shared" si="9"/>
        <v>0</v>
      </c>
      <c r="BP20" s="471">
        <f t="shared" si="9"/>
        <v>0</v>
      </c>
      <c r="BQ20" s="471">
        <f t="shared" si="9"/>
        <v>0</v>
      </c>
      <c r="BR20" s="471">
        <f t="shared" si="9"/>
        <v>0</v>
      </c>
      <c r="BS20" s="471">
        <f t="shared" si="9"/>
        <v>0</v>
      </c>
      <c r="BT20" s="471">
        <f t="shared" si="9"/>
        <v>0</v>
      </c>
      <c r="BU20" s="471">
        <f t="shared" si="9"/>
        <v>0</v>
      </c>
      <c r="BV20" s="471">
        <f t="shared" si="9"/>
        <v>0</v>
      </c>
      <c r="BW20" s="471">
        <f t="shared" si="9"/>
        <v>0</v>
      </c>
      <c r="BX20" s="471">
        <f t="shared" si="9"/>
        <v>0</v>
      </c>
      <c r="BY20" s="471"/>
    </row>
    <row r="23" spans="1:77" x14ac:dyDescent="0.25">
      <c r="A23" s="461" t="s">
        <v>504</v>
      </c>
      <c r="B23" s="461" t="s">
        <v>212</v>
      </c>
    </row>
    <row r="24" spans="1:77" x14ac:dyDescent="0.25">
      <c r="A24" t="s">
        <v>79</v>
      </c>
      <c r="B24" s="463">
        <f>Вводные!G7</f>
        <v>46266</v>
      </c>
      <c r="F24" s="471">
        <f t="shared" ref="F24:O29" si="10">--(F$14=EOMONTH($B24,-1)+1)</f>
        <v>1</v>
      </c>
      <c r="G24" s="471">
        <f t="shared" si="10"/>
        <v>0</v>
      </c>
      <c r="H24" s="471">
        <f t="shared" si="10"/>
        <v>0</v>
      </c>
      <c r="I24" s="471">
        <f t="shared" si="10"/>
        <v>0</v>
      </c>
      <c r="J24" s="471">
        <f t="shared" si="10"/>
        <v>0</v>
      </c>
      <c r="K24" s="471">
        <f t="shared" si="10"/>
        <v>0</v>
      </c>
      <c r="L24" s="471">
        <f t="shared" si="10"/>
        <v>0</v>
      </c>
      <c r="M24" s="471">
        <f t="shared" si="10"/>
        <v>0</v>
      </c>
      <c r="N24" s="471">
        <f t="shared" si="10"/>
        <v>0</v>
      </c>
      <c r="O24" s="471">
        <f t="shared" si="10"/>
        <v>0</v>
      </c>
      <c r="P24" s="471">
        <f t="shared" ref="P24:Y29" si="11">--(P$14=EOMONTH($B24,-1)+1)</f>
        <v>0</v>
      </c>
      <c r="Q24" s="471">
        <f t="shared" si="11"/>
        <v>0</v>
      </c>
      <c r="R24" s="471">
        <f t="shared" si="11"/>
        <v>0</v>
      </c>
      <c r="S24" s="471">
        <f t="shared" si="11"/>
        <v>0</v>
      </c>
      <c r="T24" s="471">
        <f t="shared" si="11"/>
        <v>0</v>
      </c>
      <c r="U24" s="471">
        <f t="shared" si="11"/>
        <v>0</v>
      </c>
      <c r="V24" s="471">
        <f t="shared" si="11"/>
        <v>0</v>
      </c>
      <c r="W24" s="471">
        <f t="shared" si="11"/>
        <v>0</v>
      </c>
      <c r="X24" s="471">
        <f t="shared" si="11"/>
        <v>0</v>
      </c>
      <c r="Y24" s="471">
        <f t="shared" si="11"/>
        <v>0</v>
      </c>
      <c r="Z24" s="471">
        <f t="shared" ref="Z24:AI29" si="12">--(Z$14=EOMONTH($B24,-1)+1)</f>
        <v>0</v>
      </c>
      <c r="AA24" s="471">
        <f t="shared" si="12"/>
        <v>0</v>
      </c>
      <c r="AB24" s="471">
        <f t="shared" si="12"/>
        <v>0</v>
      </c>
      <c r="AC24" s="471">
        <f t="shared" si="12"/>
        <v>0</v>
      </c>
      <c r="AD24" s="471">
        <f t="shared" si="12"/>
        <v>0</v>
      </c>
      <c r="AE24" s="471">
        <f t="shared" si="12"/>
        <v>0</v>
      </c>
      <c r="AF24" s="471">
        <f t="shared" si="12"/>
        <v>0</v>
      </c>
      <c r="AG24" s="471">
        <f t="shared" si="12"/>
        <v>0</v>
      </c>
      <c r="AH24" s="471">
        <f t="shared" si="12"/>
        <v>0</v>
      </c>
      <c r="AI24" s="471">
        <f t="shared" si="12"/>
        <v>0</v>
      </c>
      <c r="AJ24" s="471">
        <f t="shared" ref="AJ24:AS29" si="13">--(AJ$14=EOMONTH($B24,-1)+1)</f>
        <v>0</v>
      </c>
      <c r="AK24" s="471">
        <f t="shared" si="13"/>
        <v>0</v>
      </c>
      <c r="AL24" s="471">
        <f t="shared" si="13"/>
        <v>0</v>
      </c>
      <c r="AM24" s="471">
        <f t="shared" si="13"/>
        <v>0</v>
      </c>
      <c r="AN24" s="471">
        <f t="shared" si="13"/>
        <v>0</v>
      </c>
      <c r="AO24" s="471">
        <f t="shared" si="13"/>
        <v>0</v>
      </c>
      <c r="AP24" s="471">
        <f t="shared" si="13"/>
        <v>0</v>
      </c>
      <c r="AQ24" s="471">
        <f t="shared" si="13"/>
        <v>0</v>
      </c>
      <c r="AR24" s="471">
        <f t="shared" si="13"/>
        <v>0</v>
      </c>
      <c r="AS24" s="471">
        <f t="shared" si="13"/>
        <v>0</v>
      </c>
      <c r="AT24" s="471">
        <f t="shared" ref="AT24:BC29" si="14">--(AT$14=EOMONTH($B24,-1)+1)</f>
        <v>0</v>
      </c>
      <c r="AU24" s="471">
        <f t="shared" si="14"/>
        <v>0</v>
      </c>
      <c r="AV24" s="471">
        <f t="shared" si="14"/>
        <v>0</v>
      </c>
      <c r="AW24" s="471">
        <f t="shared" si="14"/>
        <v>0</v>
      </c>
      <c r="AX24" s="471">
        <f t="shared" si="14"/>
        <v>0</v>
      </c>
      <c r="AY24" s="471">
        <f t="shared" si="14"/>
        <v>0</v>
      </c>
      <c r="AZ24" s="471">
        <f t="shared" si="14"/>
        <v>0</v>
      </c>
      <c r="BA24" s="471">
        <f t="shared" si="14"/>
        <v>0</v>
      </c>
      <c r="BB24" s="471">
        <f t="shared" si="14"/>
        <v>0</v>
      </c>
      <c r="BC24" s="471">
        <f t="shared" si="14"/>
        <v>0</v>
      </c>
      <c r="BD24" s="471">
        <f t="shared" ref="BD24:BM29" si="15">--(BD$14=EOMONTH($B24,-1)+1)</f>
        <v>0</v>
      </c>
      <c r="BE24" s="471">
        <f t="shared" si="15"/>
        <v>0</v>
      </c>
      <c r="BF24" s="471">
        <f t="shared" si="15"/>
        <v>0</v>
      </c>
      <c r="BG24" s="471">
        <f t="shared" si="15"/>
        <v>0</v>
      </c>
      <c r="BH24" s="471">
        <f t="shared" si="15"/>
        <v>0</v>
      </c>
      <c r="BI24" s="471">
        <f t="shared" si="15"/>
        <v>0</v>
      </c>
      <c r="BJ24" s="471">
        <f t="shared" si="15"/>
        <v>0</v>
      </c>
      <c r="BK24" s="471">
        <f t="shared" si="15"/>
        <v>0</v>
      </c>
      <c r="BL24" s="471">
        <f t="shared" si="15"/>
        <v>0</v>
      </c>
      <c r="BM24" s="471">
        <f t="shared" si="15"/>
        <v>0</v>
      </c>
      <c r="BN24" s="471">
        <f t="shared" ref="BN24:BX29" si="16">--(BN$14=EOMONTH($B24,-1)+1)</f>
        <v>0</v>
      </c>
      <c r="BO24" s="471">
        <f t="shared" si="16"/>
        <v>0</v>
      </c>
      <c r="BP24" s="471">
        <f t="shared" si="16"/>
        <v>0</v>
      </c>
      <c r="BQ24" s="471">
        <f t="shared" si="16"/>
        <v>0</v>
      </c>
      <c r="BR24" s="471">
        <f t="shared" si="16"/>
        <v>0</v>
      </c>
      <c r="BS24" s="471">
        <f t="shared" si="16"/>
        <v>0</v>
      </c>
      <c r="BT24" s="471">
        <f t="shared" si="16"/>
        <v>0</v>
      </c>
      <c r="BU24" s="471">
        <f t="shared" si="16"/>
        <v>0</v>
      </c>
      <c r="BV24" s="471">
        <f t="shared" si="16"/>
        <v>0</v>
      </c>
      <c r="BW24" s="471">
        <f t="shared" si="16"/>
        <v>0</v>
      </c>
      <c r="BX24" s="471">
        <f t="shared" si="16"/>
        <v>0</v>
      </c>
      <c r="BY24" s="471"/>
    </row>
    <row r="25" spans="1:77" x14ac:dyDescent="0.25">
      <c r="A25" t="s">
        <v>482</v>
      </c>
      <c r="B25" s="463">
        <f>Вводные!G8</f>
        <v>46813</v>
      </c>
      <c r="F25" s="471">
        <f t="shared" si="10"/>
        <v>0</v>
      </c>
      <c r="G25" s="471">
        <f t="shared" si="10"/>
        <v>0</v>
      </c>
      <c r="H25" s="471">
        <f t="shared" si="10"/>
        <v>0</v>
      </c>
      <c r="I25" s="471">
        <f t="shared" si="10"/>
        <v>0</v>
      </c>
      <c r="J25" s="471">
        <f t="shared" si="10"/>
        <v>0</v>
      </c>
      <c r="K25" s="471">
        <f t="shared" si="10"/>
        <v>0</v>
      </c>
      <c r="L25" s="471">
        <f t="shared" si="10"/>
        <v>0</v>
      </c>
      <c r="M25" s="471">
        <f t="shared" si="10"/>
        <v>0</v>
      </c>
      <c r="N25" s="471">
        <f t="shared" si="10"/>
        <v>0</v>
      </c>
      <c r="O25" s="471">
        <f t="shared" si="10"/>
        <v>0</v>
      </c>
      <c r="P25" s="471">
        <f t="shared" si="11"/>
        <v>0</v>
      </c>
      <c r="Q25" s="471">
        <f t="shared" si="11"/>
        <v>0</v>
      </c>
      <c r="R25" s="471">
        <f t="shared" si="11"/>
        <v>0</v>
      </c>
      <c r="S25" s="471">
        <f t="shared" si="11"/>
        <v>0</v>
      </c>
      <c r="T25" s="471">
        <f t="shared" si="11"/>
        <v>0</v>
      </c>
      <c r="U25" s="471">
        <f t="shared" si="11"/>
        <v>0</v>
      </c>
      <c r="V25" s="471">
        <f t="shared" si="11"/>
        <v>0</v>
      </c>
      <c r="W25" s="471">
        <f t="shared" si="11"/>
        <v>0</v>
      </c>
      <c r="X25" s="471">
        <f t="shared" si="11"/>
        <v>1</v>
      </c>
      <c r="Y25" s="471">
        <f t="shared" si="11"/>
        <v>0</v>
      </c>
      <c r="Z25" s="471">
        <f t="shared" si="12"/>
        <v>0</v>
      </c>
      <c r="AA25" s="471">
        <f t="shared" si="12"/>
        <v>0</v>
      </c>
      <c r="AB25" s="471">
        <f t="shared" si="12"/>
        <v>0</v>
      </c>
      <c r="AC25" s="471">
        <f t="shared" si="12"/>
        <v>0</v>
      </c>
      <c r="AD25" s="471">
        <f t="shared" si="12"/>
        <v>0</v>
      </c>
      <c r="AE25" s="471">
        <f t="shared" si="12"/>
        <v>0</v>
      </c>
      <c r="AF25" s="471">
        <f t="shared" si="12"/>
        <v>0</v>
      </c>
      <c r="AG25" s="471">
        <f t="shared" si="12"/>
        <v>0</v>
      </c>
      <c r="AH25" s="471">
        <f t="shared" si="12"/>
        <v>0</v>
      </c>
      <c r="AI25" s="471">
        <f t="shared" si="12"/>
        <v>0</v>
      </c>
      <c r="AJ25" s="471">
        <f t="shared" si="13"/>
        <v>0</v>
      </c>
      <c r="AK25" s="471">
        <f t="shared" si="13"/>
        <v>0</v>
      </c>
      <c r="AL25" s="471">
        <f t="shared" si="13"/>
        <v>0</v>
      </c>
      <c r="AM25" s="471">
        <f t="shared" si="13"/>
        <v>0</v>
      </c>
      <c r="AN25" s="471">
        <f t="shared" si="13"/>
        <v>0</v>
      </c>
      <c r="AO25" s="471">
        <f t="shared" si="13"/>
        <v>0</v>
      </c>
      <c r="AP25" s="471">
        <f t="shared" si="13"/>
        <v>0</v>
      </c>
      <c r="AQ25" s="471">
        <f t="shared" si="13"/>
        <v>0</v>
      </c>
      <c r="AR25" s="471">
        <f t="shared" si="13"/>
        <v>0</v>
      </c>
      <c r="AS25" s="471">
        <f t="shared" si="13"/>
        <v>0</v>
      </c>
      <c r="AT25" s="471">
        <f t="shared" si="14"/>
        <v>0</v>
      </c>
      <c r="AU25" s="471">
        <f t="shared" si="14"/>
        <v>0</v>
      </c>
      <c r="AV25" s="471">
        <f t="shared" si="14"/>
        <v>0</v>
      </c>
      <c r="AW25" s="471">
        <f t="shared" si="14"/>
        <v>0</v>
      </c>
      <c r="AX25" s="471">
        <f t="shared" si="14"/>
        <v>0</v>
      </c>
      <c r="AY25" s="471">
        <f t="shared" si="14"/>
        <v>0</v>
      </c>
      <c r="AZ25" s="471">
        <f t="shared" si="14"/>
        <v>0</v>
      </c>
      <c r="BA25" s="471">
        <f t="shared" si="14"/>
        <v>0</v>
      </c>
      <c r="BB25" s="471">
        <f t="shared" si="14"/>
        <v>0</v>
      </c>
      <c r="BC25" s="471">
        <f t="shared" si="14"/>
        <v>0</v>
      </c>
      <c r="BD25" s="471">
        <f t="shared" si="15"/>
        <v>0</v>
      </c>
      <c r="BE25" s="471">
        <f t="shared" si="15"/>
        <v>0</v>
      </c>
      <c r="BF25" s="471">
        <f t="shared" si="15"/>
        <v>0</v>
      </c>
      <c r="BG25" s="471">
        <f t="shared" si="15"/>
        <v>0</v>
      </c>
      <c r="BH25" s="471">
        <f t="shared" si="15"/>
        <v>0</v>
      </c>
      <c r="BI25" s="471">
        <f t="shared" si="15"/>
        <v>0</v>
      </c>
      <c r="BJ25" s="471">
        <f t="shared" si="15"/>
        <v>0</v>
      </c>
      <c r="BK25" s="471">
        <f t="shared" si="15"/>
        <v>0</v>
      </c>
      <c r="BL25" s="471">
        <f t="shared" si="15"/>
        <v>0</v>
      </c>
      <c r="BM25" s="471">
        <f t="shared" si="15"/>
        <v>0</v>
      </c>
      <c r="BN25" s="471">
        <f t="shared" si="16"/>
        <v>0</v>
      </c>
      <c r="BO25" s="471">
        <f t="shared" si="16"/>
        <v>0</v>
      </c>
      <c r="BP25" s="471">
        <f t="shared" si="16"/>
        <v>0</v>
      </c>
      <c r="BQ25" s="471">
        <f t="shared" si="16"/>
        <v>0</v>
      </c>
      <c r="BR25" s="471">
        <f t="shared" si="16"/>
        <v>0</v>
      </c>
      <c r="BS25" s="471">
        <f t="shared" si="16"/>
        <v>0</v>
      </c>
      <c r="BT25" s="471">
        <f t="shared" si="16"/>
        <v>0</v>
      </c>
      <c r="BU25" s="471">
        <f t="shared" si="16"/>
        <v>0</v>
      </c>
      <c r="BV25" s="471">
        <f t="shared" si="16"/>
        <v>0</v>
      </c>
      <c r="BW25" s="471">
        <f t="shared" si="16"/>
        <v>0</v>
      </c>
      <c r="BX25" s="471">
        <f t="shared" si="16"/>
        <v>0</v>
      </c>
      <c r="BY25" s="471"/>
    </row>
    <row r="26" spans="1:77" x14ac:dyDescent="0.25">
      <c r="A26" t="s">
        <v>50</v>
      </c>
      <c r="B26" s="463">
        <f>EDATE(Вводные!G8,Вводные!G50)</f>
        <v>46813</v>
      </c>
      <c r="F26" s="471">
        <f t="shared" si="10"/>
        <v>0</v>
      </c>
      <c r="G26" s="471">
        <f t="shared" si="10"/>
        <v>0</v>
      </c>
      <c r="H26" s="471">
        <f t="shared" si="10"/>
        <v>0</v>
      </c>
      <c r="I26" s="471">
        <f t="shared" si="10"/>
        <v>0</v>
      </c>
      <c r="J26" s="471">
        <f t="shared" si="10"/>
        <v>0</v>
      </c>
      <c r="K26" s="471">
        <f t="shared" si="10"/>
        <v>0</v>
      </c>
      <c r="L26" s="471">
        <f t="shared" si="10"/>
        <v>0</v>
      </c>
      <c r="M26" s="471">
        <f t="shared" si="10"/>
        <v>0</v>
      </c>
      <c r="N26" s="471">
        <f t="shared" si="10"/>
        <v>0</v>
      </c>
      <c r="O26" s="471">
        <f t="shared" si="10"/>
        <v>0</v>
      </c>
      <c r="P26" s="471">
        <f t="shared" si="11"/>
        <v>0</v>
      </c>
      <c r="Q26" s="471">
        <f t="shared" si="11"/>
        <v>0</v>
      </c>
      <c r="R26" s="471">
        <f t="shared" si="11"/>
        <v>0</v>
      </c>
      <c r="S26" s="471">
        <f t="shared" si="11"/>
        <v>0</v>
      </c>
      <c r="T26" s="471">
        <f t="shared" si="11"/>
        <v>0</v>
      </c>
      <c r="U26" s="471">
        <f t="shared" si="11"/>
        <v>0</v>
      </c>
      <c r="V26" s="471">
        <f t="shared" si="11"/>
        <v>0</v>
      </c>
      <c r="W26" s="471">
        <f t="shared" si="11"/>
        <v>0</v>
      </c>
      <c r="X26" s="471">
        <f t="shared" si="11"/>
        <v>1</v>
      </c>
      <c r="Y26" s="471">
        <f t="shared" si="11"/>
        <v>0</v>
      </c>
      <c r="Z26" s="471">
        <f t="shared" si="12"/>
        <v>0</v>
      </c>
      <c r="AA26" s="471">
        <f t="shared" si="12"/>
        <v>0</v>
      </c>
      <c r="AB26" s="471">
        <f t="shared" si="12"/>
        <v>0</v>
      </c>
      <c r="AC26" s="471">
        <f t="shared" si="12"/>
        <v>0</v>
      </c>
      <c r="AD26" s="471">
        <f t="shared" si="12"/>
        <v>0</v>
      </c>
      <c r="AE26" s="471">
        <f t="shared" si="12"/>
        <v>0</v>
      </c>
      <c r="AF26" s="471">
        <f t="shared" si="12"/>
        <v>0</v>
      </c>
      <c r="AG26" s="471">
        <f t="shared" si="12"/>
        <v>0</v>
      </c>
      <c r="AH26" s="471">
        <f t="shared" si="12"/>
        <v>0</v>
      </c>
      <c r="AI26" s="471">
        <f t="shared" si="12"/>
        <v>0</v>
      </c>
      <c r="AJ26" s="471">
        <f t="shared" si="13"/>
        <v>0</v>
      </c>
      <c r="AK26" s="471">
        <f t="shared" si="13"/>
        <v>0</v>
      </c>
      <c r="AL26" s="471">
        <f t="shared" si="13"/>
        <v>0</v>
      </c>
      <c r="AM26" s="471">
        <f t="shared" si="13"/>
        <v>0</v>
      </c>
      <c r="AN26" s="471">
        <f t="shared" si="13"/>
        <v>0</v>
      </c>
      <c r="AO26" s="471">
        <f t="shared" si="13"/>
        <v>0</v>
      </c>
      <c r="AP26" s="471">
        <f t="shared" si="13"/>
        <v>0</v>
      </c>
      <c r="AQ26" s="471">
        <f t="shared" si="13"/>
        <v>0</v>
      </c>
      <c r="AR26" s="471">
        <f t="shared" si="13"/>
        <v>0</v>
      </c>
      <c r="AS26" s="471">
        <f t="shared" si="13"/>
        <v>0</v>
      </c>
      <c r="AT26" s="471">
        <f t="shared" si="14"/>
        <v>0</v>
      </c>
      <c r="AU26" s="471">
        <f t="shared" si="14"/>
        <v>0</v>
      </c>
      <c r="AV26" s="471">
        <f t="shared" si="14"/>
        <v>0</v>
      </c>
      <c r="AW26" s="471">
        <f t="shared" si="14"/>
        <v>0</v>
      </c>
      <c r="AX26" s="471">
        <f t="shared" si="14"/>
        <v>0</v>
      </c>
      <c r="AY26" s="471">
        <f t="shared" si="14"/>
        <v>0</v>
      </c>
      <c r="AZ26" s="471">
        <f t="shared" si="14"/>
        <v>0</v>
      </c>
      <c r="BA26" s="471">
        <f t="shared" si="14"/>
        <v>0</v>
      </c>
      <c r="BB26" s="471">
        <f t="shared" si="14"/>
        <v>0</v>
      </c>
      <c r="BC26" s="471">
        <f t="shared" si="14"/>
        <v>0</v>
      </c>
      <c r="BD26" s="471">
        <f t="shared" si="15"/>
        <v>0</v>
      </c>
      <c r="BE26" s="471">
        <f t="shared" si="15"/>
        <v>0</v>
      </c>
      <c r="BF26" s="471">
        <f t="shared" si="15"/>
        <v>0</v>
      </c>
      <c r="BG26" s="471">
        <f t="shared" si="15"/>
        <v>0</v>
      </c>
      <c r="BH26" s="471">
        <f t="shared" si="15"/>
        <v>0</v>
      </c>
      <c r="BI26" s="471">
        <f t="shared" si="15"/>
        <v>0</v>
      </c>
      <c r="BJ26" s="471">
        <f t="shared" si="15"/>
        <v>0</v>
      </c>
      <c r="BK26" s="471">
        <f t="shared" si="15"/>
        <v>0</v>
      </c>
      <c r="BL26" s="471">
        <f t="shared" si="15"/>
        <v>0</v>
      </c>
      <c r="BM26" s="471">
        <f t="shared" si="15"/>
        <v>0</v>
      </c>
      <c r="BN26" s="471">
        <f t="shared" si="16"/>
        <v>0</v>
      </c>
      <c r="BO26" s="471">
        <f t="shared" si="16"/>
        <v>0</v>
      </c>
      <c r="BP26" s="471">
        <f t="shared" si="16"/>
        <v>0</v>
      </c>
      <c r="BQ26" s="471">
        <f t="shared" si="16"/>
        <v>0</v>
      </c>
      <c r="BR26" s="471">
        <f t="shared" si="16"/>
        <v>0</v>
      </c>
      <c r="BS26" s="471">
        <f t="shared" si="16"/>
        <v>0</v>
      </c>
      <c r="BT26" s="471">
        <f t="shared" si="16"/>
        <v>0</v>
      </c>
      <c r="BU26" s="471">
        <f t="shared" si="16"/>
        <v>0</v>
      </c>
      <c r="BV26" s="471">
        <f t="shared" si="16"/>
        <v>0</v>
      </c>
      <c r="BW26" s="471">
        <f t="shared" si="16"/>
        <v>0</v>
      </c>
      <c r="BX26" s="471">
        <f t="shared" si="16"/>
        <v>0</v>
      </c>
      <c r="BY26" s="471"/>
    </row>
    <row r="27" spans="1:77" x14ac:dyDescent="0.25">
      <c r="A27" t="s">
        <v>56</v>
      </c>
      <c r="B27" s="463">
        <f>Вводные!G10</f>
        <v>46813</v>
      </c>
      <c r="F27" s="471">
        <f t="shared" si="10"/>
        <v>0</v>
      </c>
      <c r="G27" s="471">
        <f t="shared" si="10"/>
        <v>0</v>
      </c>
      <c r="H27" s="471">
        <f t="shared" si="10"/>
        <v>0</v>
      </c>
      <c r="I27" s="471">
        <f t="shared" si="10"/>
        <v>0</v>
      </c>
      <c r="J27" s="471">
        <f t="shared" si="10"/>
        <v>0</v>
      </c>
      <c r="K27" s="471">
        <f t="shared" si="10"/>
        <v>0</v>
      </c>
      <c r="L27" s="471">
        <f t="shared" si="10"/>
        <v>0</v>
      </c>
      <c r="M27" s="471">
        <f t="shared" si="10"/>
        <v>0</v>
      </c>
      <c r="N27" s="471">
        <f t="shared" si="10"/>
        <v>0</v>
      </c>
      <c r="O27" s="471">
        <f t="shared" si="10"/>
        <v>0</v>
      </c>
      <c r="P27" s="471">
        <f t="shared" si="11"/>
        <v>0</v>
      </c>
      <c r="Q27" s="471">
        <f t="shared" si="11"/>
        <v>0</v>
      </c>
      <c r="R27" s="471">
        <f t="shared" si="11"/>
        <v>0</v>
      </c>
      <c r="S27" s="471">
        <f t="shared" si="11"/>
        <v>0</v>
      </c>
      <c r="T27" s="471">
        <f t="shared" si="11"/>
        <v>0</v>
      </c>
      <c r="U27" s="471">
        <f t="shared" si="11"/>
        <v>0</v>
      </c>
      <c r="V27" s="471">
        <f t="shared" si="11"/>
        <v>0</v>
      </c>
      <c r="W27" s="471">
        <f t="shared" si="11"/>
        <v>0</v>
      </c>
      <c r="X27" s="471">
        <f t="shared" si="11"/>
        <v>1</v>
      </c>
      <c r="Y27" s="471">
        <f t="shared" si="11"/>
        <v>0</v>
      </c>
      <c r="Z27" s="471">
        <f t="shared" si="12"/>
        <v>0</v>
      </c>
      <c r="AA27" s="471">
        <f t="shared" si="12"/>
        <v>0</v>
      </c>
      <c r="AB27" s="471">
        <f t="shared" si="12"/>
        <v>0</v>
      </c>
      <c r="AC27" s="471">
        <f t="shared" si="12"/>
        <v>0</v>
      </c>
      <c r="AD27" s="471">
        <f t="shared" si="12"/>
        <v>0</v>
      </c>
      <c r="AE27" s="471">
        <f t="shared" si="12"/>
        <v>0</v>
      </c>
      <c r="AF27" s="471">
        <f t="shared" si="12"/>
        <v>0</v>
      </c>
      <c r="AG27" s="471">
        <f t="shared" si="12"/>
        <v>0</v>
      </c>
      <c r="AH27" s="471">
        <f t="shared" si="12"/>
        <v>0</v>
      </c>
      <c r="AI27" s="471">
        <f t="shared" si="12"/>
        <v>0</v>
      </c>
      <c r="AJ27" s="471">
        <f t="shared" si="13"/>
        <v>0</v>
      </c>
      <c r="AK27" s="471">
        <f t="shared" si="13"/>
        <v>0</v>
      </c>
      <c r="AL27" s="471">
        <f t="shared" si="13"/>
        <v>0</v>
      </c>
      <c r="AM27" s="471">
        <f t="shared" si="13"/>
        <v>0</v>
      </c>
      <c r="AN27" s="471">
        <f t="shared" si="13"/>
        <v>0</v>
      </c>
      <c r="AO27" s="471">
        <f t="shared" si="13"/>
        <v>0</v>
      </c>
      <c r="AP27" s="471">
        <f t="shared" si="13"/>
        <v>0</v>
      </c>
      <c r="AQ27" s="471">
        <f t="shared" si="13"/>
        <v>0</v>
      </c>
      <c r="AR27" s="471">
        <f t="shared" si="13"/>
        <v>0</v>
      </c>
      <c r="AS27" s="471">
        <f t="shared" si="13"/>
        <v>0</v>
      </c>
      <c r="AT27" s="471">
        <f t="shared" si="14"/>
        <v>0</v>
      </c>
      <c r="AU27" s="471">
        <f t="shared" si="14"/>
        <v>0</v>
      </c>
      <c r="AV27" s="471">
        <f t="shared" si="14"/>
        <v>0</v>
      </c>
      <c r="AW27" s="471">
        <f t="shared" si="14"/>
        <v>0</v>
      </c>
      <c r="AX27" s="471">
        <f t="shared" si="14"/>
        <v>0</v>
      </c>
      <c r="AY27" s="471">
        <f t="shared" si="14"/>
        <v>0</v>
      </c>
      <c r="AZ27" s="471">
        <f t="shared" si="14"/>
        <v>0</v>
      </c>
      <c r="BA27" s="471">
        <f t="shared" si="14"/>
        <v>0</v>
      </c>
      <c r="BB27" s="471">
        <f t="shared" si="14"/>
        <v>0</v>
      </c>
      <c r="BC27" s="471">
        <f t="shared" si="14"/>
        <v>0</v>
      </c>
      <c r="BD27" s="471">
        <f t="shared" si="15"/>
        <v>0</v>
      </c>
      <c r="BE27" s="471">
        <f t="shared" si="15"/>
        <v>0</v>
      </c>
      <c r="BF27" s="471">
        <f t="shared" si="15"/>
        <v>0</v>
      </c>
      <c r="BG27" s="471">
        <f t="shared" si="15"/>
        <v>0</v>
      </c>
      <c r="BH27" s="471">
        <f t="shared" si="15"/>
        <v>0</v>
      </c>
      <c r="BI27" s="471">
        <f t="shared" si="15"/>
        <v>0</v>
      </c>
      <c r="BJ27" s="471">
        <f t="shared" si="15"/>
        <v>0</v>
      </c>
      <c r="BK27" s="471">
        <f t="shared" si="15"/>
        <v>0</v>
      </c>
      <c r="BL27" s="471">
        <f t="shared" si="15"/>
        <v>0</v>
      </c>
      <c r="BM27" s="471">
        <f t="shared" si="15"/>
        <v>0</v>
      </c>
      <c r="BN27" s="471">
        <f t="shared" si="16"/>
        <v>0</v>
      </c>
      <c r="BO27" s="471">
        <f t="shared" si="16"/>
        <v>0</v>
      </c>
      <c r="BP27" s="471">
        <f t="shared" si="16"/>
        <v>0</v>
      </c>
      <c r="BQ27" s="471">
        <f t="shared" si="16"/>
        <v>0</v>
      </c>
      <c r="BR27" s="471">
        <f t="shared" si="16"/>
        <v>0</v>
      </c>
      <c r="BS27" s="471">
        <f t="shared" si="16"/>
        <v>0</v>
      </c>
      <c r="BT27" s="471">
        <f t="shared" si="16"/>
        <v>0</v>
      </c>
      <c r="BU27" s="471">
        <f t="shared" si="16"/>
        <v>0</v>
      </c>
      <c r="BV27" s="471">
        <f t="shared" si="16"/>
        <v>0</v>
      </c>
      <c r="BW27" s="471">
        <f t="shared" si="16"/>
        <v>0</v>
      </c>
      <c r="BX27" s="471">
        <f t="shared" si="16"/>
        <v>0</v>
      </c>
      <c r="BY27" s="471"/>
    </row>
    <row r="28" spans="1:77" x14ac:dyDescent="0.25">
      <c r="A28" t="s">
        <v>498</v>
      </c>
      <c r="B28" s="463">
        <f>EDATE(Вводные!G8,Вводные!G9)</f>
        <v>47543</v>
      </c>
      <c r="F28" s="471">
        <f t="shared" si="10"/>
        <v>0</v>
      </c>
      <c r="G28" s="471">
        <f t="shared" si="10"/>
        <v>0</v>
      </c>
      <c r="H28" s="471">
        <f t="shared" si="10"/>
        <v>0</v>
      </c>
      <c r="I28" s="471">
        <f t="shared" si="10"/>
        <v>0</v>
      </c>
      <c r="J28" s="471">
        <f t="shared" si="10"/>
        <v>0</v>
      </c>
      <c r="K28" s="471">
        <f t="shared" si="10"/>
        <v>0</v>
      </c>
      <c r="L28" s="471">
        <f t="shared" si="10"/>
        <v>0</v>
      </c>
      <c r="M28" s="471">
        <f t="shared" si="10"/>
        <v>0</v>
      </c>
      <c r="N28" s="471">
        <f t="shared" si="10"/>
        <v>0</v>
      </c>
      <c r="O28" s="471">
        <f t="shared" si="10"/>
        <v>0</v>
      </c>
      <c r="P28" s="471">
        <f t="shared" si="11"/>
        <v>0</v>
      </c>
      <c r="Q28" s="471">
        <f t="shared" si="11"/>
        <v>0</v>
      </c>
      <c r="R28" s="471">
        <f t="shared" si="11"/>
        <v>0</v>
      </c>
      <c r="S28" s="471">
        <f t="shared" si="11"/>
        <v>0</v>
      </c>
      <c r="T28" s="471">
        <f t="shared" si="11"/>
        <v>0</v>
      </c>
      <c r="U28" s="471">
        <f t="shared" si="11"/>
        <v>0</v>
      </c>
      <c r="V28" s="471">
        <f t="shared" si="11"/>
        <v>0</v>
      </c>
      <c r="W28" s="471">
        <f t="shared" si="11"/>
        <v>0</v>
      </c>
      <c r="X28" s="471">
        <f t="shared" si="11"/>
        <v>0</v>
      </c>
      <c r="Y28" s="471">
        <f t="shared" si="11"/>
        <v>0</v>
      </c>
      <c r="Z28" s="471">
        <f t="shared" si="12"/>
        <v>0</v>
      </c>
      <c r="AA28" s="471">
        <f t="shared" si="12"/>
        <v>0</v>
      </c>
      <c r="AB28" s="471">
        <f t="shared" si="12"/>
        <v>0</v>
      </c>
      <c r="AC28" s="471">
        <f t="shared" si="12"/>
        <v>0</v>
      </c>
      <c r="AD28" s="471">
        <f t="shared" si="12"/>
        <v>0</v>
      </c>
      <c r="AE28" s="471">
        <f t="shared" si="12"/>
        <v>0</v>
      </c>
      <c r="AF28" s="471">
        <f t="shared" si="12"/>
        <v>0</v>
      </c>
      <c r="AG28" s="471">
        <f t="shared" si="12"/>
        <v>0</v>
      </c>
      <c r="AH28" s="471">
        <f t="shared" si="12"/>
        <v>0</v>
      </c>
      <c r="AI28" s="471">
        <f t="shared" si="12"/>
        <v>0</v>
      </c>
      <c r="AJ28" s="471">
        <f t="shared" si="13"/>
        <v>0</v>
      </c>
      <c r="AK28" s="471">
        <f t="shared" si="13"/>
        <v>0</v>
      </c>
      <c r="AL28" s="471">
        <f t="shared" si="13"/>
        <v>0</v>
      </c>
      <c r="AM28" s="471">
        <f t="shared" si="13"/>
        <v>0</v>
      </c>
      <c r="AN28" s="471">
        <f t="shared" si="13"/>
        <v>0</v>
      </c>
      <c r="AO28" s="471">
        <f t="shared" si="13"/>
        <v>0</v>
      </c>
      <c r="AP28" s="471">
        <f t="shared" si="13"/>
        <v>0</v>
      </c>
      <c r="AQ28" s="471">
        <f t="shared" si="13"/>
        <v>0</v>
      </c>
      <c r="AR28" s="471">
        <f t="shared" si="13"/>
        <v>0</v>
      </c>
      <c r="AS28" s="471">
        <f t="shared" si="13"/>
        <v>0</v>
      </c>
      <c r="AT28" s="471">
        <f t="shared" si="14"/>
        <v>0</v>
      </c>
      <c r="AU28" s="471">
        <f t="shared" si="14"/>
        <v>0</v>
      </c>
      <c r="AV28" s="471">
        <f t="shared" si="14"/>
        <v>1</v>
      </c>
      <c r="AW28" s="471">
        <f t="shared" si="14"/>
        <v>0</v>
      </c>
      <c r="AX28" s="471">
        <f t="shared" si="14"/>
        <v>0</v>
      </c>
      <c r="AY28" s="471">
        <f t="shared" si="14"/>
        <v>0</v>
      </c>
      <c r="AZ28" s="471">
        <f t="shared" si="14"/>
        <v>0</v>
      </c>
      <c r="BA28" s="471">
        <f t="shared" si="14"/>
        <v>0</v>
      </c>
      <c r="BB28" s="471">
        <f t="shared" si="14"/>
        <v>0</v>
      </c>
      <c r="BC28" s="471">
        <f t="shared" si="14"/>
        <v>0</v>
      </c>
      <c r="BD28" s="471">
        <f t="shared" si="15"/>
        <v>0</v>
      </c>
      <c r="BE28" s="471">
        <f t="shared" si="15"/>
        <v>0</v>
      </c>
      <c r="BF28" s="471">
        <f t="shared" si="15"/>
        <v>0</v>
      </c>
      <c r="BG28" s="471">
        <f t="shared" si="15"/>
        <v>0</v>
      </c>
      <c r="BH28" s="471">
        <f t="shared" si="15"/>
        <v>0</v>
      </c>
      <c r="BI28" s="471">
        <f t="shared" si="15"/>
        <v>0</v>
      </c>
      <c r="BJ28" s="471">
        <f t="shared" si="15"/>
        <v>0</v>
      </c>
      <c r="BK28" s="471">
        <f t="shared" si="15"/>
        <v>0</v>
      </c>
      <c r="BL28" s="471">
        <f t="shared" si="15"/>
        <v>0</v>
      </c>
      <c r="BM28" s="471">
        <f t="shared" si="15"/>
        <v>0</v>
      </c>
      <c r="BN28" s="471">
        <f t="shared" si="16"/>
        <v>0</v>
      </c>
      <c r="BO28" s="471">
        <f t="shared" si="16"/>
        <v>0</v>
      </c>
      <c r="BP28" s="471">
        <f t="shared" si="16"/>
        <v>0</v>
      </c>
      <c r="BQ28" s="471">
        <f t="shared" si="16"/>
        <v>0</v>
      </c>
      <c r="BR28" s="471">
        <f t="shared" si="16"/>
        <v>0</v>
      </c>
      <c r="BS28" s="471">
        <f t="shared" si="16"/>
        <v>0</v>
      </c>
      <c r="BT28" s="471">
        <f t="shared" si="16"/>
        <v>0</v>
      </c>
      <c r="BU28" s="471">
        <f t="shared" si="16"/>
        <v>0</v>
      </c>
      <c r="BV28" s="471">
        <f t="shared" si="16"/>
        <v>0</v>
      </c>
      <c r="BW28" s="471">
        <f t="shared" si="16"/>
        <v>0</v>
      </c>
      <c r="BX28" s="471">
        <f t="shared" si="16"/>
        <v>0</v>
      </c>
      <c r="BY28" s="471"/>
    </row>
    <row r="29" spans="1:77" x14ac:dyDescent="0.25">
      <c r="A29" t="s">
        <v>63</v>
      </c>
      <c r="B29" s="463">
        <f>EDATE(EDATE(Вводные!G8,Вводные!G9),Вводные!G51)</f>
        <v>47727</v>
      </c>
      <c r="F29" s="471">
        <f t="shared" si="10"/>
        <v>0</v>
      </c>
      <c r="G29" s="471">
        <f t="shared" si="10"/>
        <v>0</v>
      </c>
      <c r="H29" s="471">
        <f t="shared" si="10"/>
        <v>0</v>
      </c>
      <c r="I29" s="471">
        <f t="shared" si="10"/>
        <v>0</v>
      </c>
      <c r="J29" s="471">
        <f t="shared" si="10"/>
        <v>0</v>
      </c>
      <c r="K29" s="471">
        <f t="shared" si="10"/>
        <v>0</v>
      </c>
      <c r="L29" s="471">
        <f t="shared" si="10"/>
        <v>0</v>
      </c>
      <c r="M29" s="471">
        <f t="shared" si="10"/>
        <v>0</v>
      </c>
      <c r="N29" s="471">
        <f t="shared" si="10"/>
        <v>0</v>
      </c>
      <c r="O29" s="471">
        <f t="shared" si="10"/>
        <v>0</v>
      </c>
      <c r="P29" s="471">
        <f t="shared" si="11"/>
        <v>0</v>
      </c>
      <c r="Q29" s="471">
        <f t="shared" si="11"/>
        <v>0</v>
      </c>
      <c r="R29" s="471">
        <f t="shared" si="11"/>
        <v>0</v>
      </c>
      <c r="S29" s="471">
        <f t="shared" si="11"/>
        <v>0</v>
      </c>
      <c r="T29" s="471">
        <f t="shared" si="11"/>
        <v>0</v>
      </c>
      <c r="U29" s="471">
        <f t="shared" si="11"/>
        <v>0</v>
      </c>
      <c r="V29" s="471">
        <f t="shared" si="11"/>
        <v>0</v>
      </c>
      <c r="W29" s="471">
        <f t="shared" si="11"/>
        <v>0</v>
      </c>
      <c r="X29" s="471">
        <f t="shared" si="11"/>
        <v>0</v>
      </c>
      <c r="Y29" s="471">
        <f t="shared" si="11"/>
        <v>0</v>
      </c>
      <c r="Z29" s="471">
        <f t="shared" si="12"/>
        <v>0</v>
      </c>
      <c r="AA29" s="471">
        <f t="shared" si="12"/>
        <v>0</v>
      </c>
      <c r="AB29" s="471">
        <f t="shared" si="12"/>
        <v>0</v>
      </c>
      <c r="AC29" s="471">
        <f t="shared" si="12"/>
        <v>0</v>
      </c>
      <c r="AD29" s="471">
        <f t="shared" si="12"/>
        <v>0</v>
      </c>
      <c r="AE29" s="471">
        <f t="shared" si="12"/>
        <v>0</v>
      </c>
      <c r="AF29" s="471">
        <f t="shared" si="12"/>
        <v>0</v>
      </c>
      <c r="AG29" s="471">
        <f t="shared" si="12"/>
        <v>0</v>
      </c>
      <c r="AH29" s="471">
        <f t="shared" si="12"/>
        <v>0</v>
      </c>
      <c r="AI29" s="471">
        <f t="shared" si="12"/>
        <v>0</v>
      </c>
      <c r="AJ29" s="471">
        <f t="shared" si="13"/>
        <v>0</v>
      </c>
      <c r="AK29" s="471">
        <f t="shared" si="13"/>
        <v>0</v>
      </c>
      <c r="AL29" s="471">
        <f t="shared" si="13"/>
        <v>0</v>
      </c>
      <c r="AM29" s="471">
        <f t="shared" si="13"/>
        <v>0</v>
      </c>
      <c r="AN29" s="471">
        <f t="shared" si="13"/>
        <v>0</v>
      </c>
      <c r="AO29" s="471">
        <f t="shared" si="13"/>
        <v>0</v>
      </c>
      <c r="AP29" s="471">
        <f t="shared" si="13"/>
        <v>0</v>
      </c>
      <c r="AQ29" s="471">
        <f t="shared" si="13"/>
        <v>0</v>
      </c>
      <c r="AR29" s="471">
        <f t="shared" si="13"/>
        <v>0</v>
      </c>
      <c r="AS29" s="471">
        <f t="shared" si="13"/>
        <v>0</v>
      </c>
      <c r="AT29" s="471">
        <f t="shared" si="14"/>
        <v>0</v>
      </c>
      <c r="AU29" s="471">
        <f t="shared" si="14"/>
        <v>0</v>
      </c>
      <c r="AV29" s="471">
        <f t="shared" si="14"/>
        <v>0</v>
      </c>
      <c r="AW29" s="471">
        <f t="shared" si="14"/>
        <v>0</v>
      </c>
      <c r="AX29" s="471">
        <f t="shared" si="14"/>
        <v>0</v>
      </c>
      <c r="AY29" s="471">
        <f t="shared" si="14"/>
        <v>0</v>
      </c>
      <c r="AZ29" s="471">
        <f t="shared" si="14"/>
        <v>0</v>
      </c>
      <c r="BA29" s="471">
        <f t="shared" si="14"/>
        <v>0</v>
      </c>
      <c r="BB29" s="471">
        <f t="shared" si="14"/>
        <v>1</v>
      </c>
      <c r="BC29" s="471">
        <f t="shared" si="14"/>
        <v>0</v>
      </c>
      <c r="BD29" s="471">
        <f t="shared" si="15"/>
        <v>0</v>
      </c>
      <c r="BE29" s="471">
        <f t="shared" si="15"/>
        <v>0</v>
      </c>
      <c r="BF29" s="471">
        <f t="shared" si="15"/>
        <v>0</v>
      </c>
      <c r="BG29" s="471">
        <f t="shared" si="15"/>
        <v>0</v>
      </c>
      <c r="BH29" s="471">
        <f t="shared" si="15"/>
        <v>0</v>
      </c>
      <c r="BI29" s="471">
        <f t="shared" si="15"/>
        <v>0</v>
      </c>
      <c r="BJ29" s="471">
        <f t="shared" si="15"/>
        <v>0</v>
      </c>
      <c r="BK29" s="471">
        <f t="shared" si="15"/>
        <v>0</v>
      </c>
      <c r="BL29" s="471">
        <f t="shared" si="15"/>
        <v>0</v>
      </c>
      <c r="BM29" s="471">
        <f t="shared" si="15"/>
        <v>0</v>
      </c>
      <c r="BN29" s="471">
        <f t="shared" si="16"/>
        <v>0</v>
      </c>
      <c r="BO29" s="471">
        <f t="shared" si="16"/>
        <v>0</v>
      </c>
      <c r="BP29" s="471">
        <f t="shared" si="16"/>
        <v>0</v>
      </c>
      <c r="BQ29" s="471">
        <f t="shared" si="16"/>
        <v>0</v>
      </c>
      <c r="BR29" s="471">
        <f t="shared" si="16"/>
        <v>0</v>
      </c>
      <c r="BS29" s="471">
        <f t="shared" si="16"/>
        <v>0</v>
      </c>
      <c r="BT29" s="471">
        <f t="shared" si="16"/>
        <v>0</v>
      </c>
      <c r="BU29" s="471">
        <f t="shared" si="16"/>
        <v>0</v>
      </c>
      <c r="BV29" s="471">
        <f t="shared" si="16"/>
        <v>0</v>
      </c>
      <c r="BW29" s="471">
        <f t="shared" si="16"/>
        <v>0</v>
      </c>
      <c r="BX29" s="471">
        <f t="shared" si="16"/>
        <v>0</v>
      </c>
      <c r="BY29" s="471"/>
    </row>
    <row r="32" spans="1:77" x14ac:dyDescent="0.25">
      <c r="A32" s="669" t="s">
        <v>505</v>
      </c>
      <c r="B32" s="669"/>
      <c r="C32" s="669"/>
      <c r="D32" s="669"/>
      <c r="E32" s="669"/>
      <c r="F32" s="669"/>
      <c r="G32" s="669"/>
      <c r="H32" s="669"/>
    </row>
    <row r="33" spans="1:8" x14ac:dyDescent="0.25">
      <c r="A33" s="669"/>
      <c r="B33" s="669"/>
      <c r="C33" s="669"/>
      <c r="D33" s="669"/>
      <c r="E33" s="669"/>
      <c r="F33" s="669"/>
      <c r="G33" s="669"/>
      <c r="H33" s="669"/>
    </row>
    <row r="34" spans="1:8" x14ac:dyDescent="0.25">
      <c r="A34" s="669"/>
      <c r="B34" s="669"/>
      <c r="C34" s="669"/>
      <c r="D34" s="669"/>
      <c r="E34" s="669"/>
      <c r="F34" s="669"/>
      <c r="G34" s="669"/>
      <c r="H34" s="669"/>
    </row>
  </sheetData>
  <mergeCells count="2">
    <mergeCell ref="A1:L1"/>
    <mergeCell ref="A32:H34"/>
  </mergeCells>
  <conditionalFormatting sqref="F16:BY16">
    <cfRule type="expression" dxfId="7" priority="1">
      <formula>F16=1</formula>
    </cfRule>
  </conditionalFormatting>
  <conditionalFormatting sqref="F17:BY17">
    <cfRule type="expression" dxfId="6" priority="2">
      <formula>F17=1</formula>
    </cfRule>
  </conditionalFormatting>
  <conditionalFormatting sqref="F18:BY18">
    <cfRule type="expression" dxfId="5" priority="3">
      <formula>F18=1</formula>
    </cfRule>
  </conditionalFormatting>
  <conditionalFormatting sqref="F19:BY19">
    <cfRule type="expression" dxfId="4" priority="4">
      <formula>F19=1</formula>
    </cfRule>
  </conditionalFormatting>
  <conditionalFormatting sqref="F20:BY20">
    <cfRule type="expression" dxfId="3" priority="5">
      <formula>F20=1</formula>
    </cfRule>
  </conditionalFormatting>
  <conditionalFormatting sqref="F24:BY29">
    <cfRule type="expression" dxfId="2" priority="6">
      <formula>F24=1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3"/>
  <sheetViews>
    <sheetView showGridLines="0" workbookViewId="0"/>
  </sheetViews>
  <sheetFormatPr defaultColWidth="8.85546875" defaultRowHeight="15" x14ac:dyDescent="0.25"/>
  <cols>
    <col min="1" max="1" width="14" customWidth="1"/>
    <col min="2" max="3" width="22.140625" customWidth="1"/>
    <col min="4" max="4" width="23" customWidth="1"/>
    <col min="5" max="5" width="20" customWidth="1"/>
    <col min="6" max="6" width="18" customWidth="1"/>
  </cols>
  <sheetData>
    <row r="1" spans="1:6" ht="21" x14ac:dyDescent="0.25">
      <c r="A1" s="681" t="s">
        <v>506</v>
      </c>
      <c r="B1" s="681"/>
      <c r="C1" s="681"/>
      <c r="D1" s="681"/>
      <c r="E1" s="681"/>
      <c r="F1" s="681"/>
    </row>
    <row r="3" spans="1:6" ht="30" x14ac:dyDescent="0.25">
      <c r="A3" s="434" t="s">
        <v>293</v>
      </c>
      <c r="B3" s="434" t="s">
        <v>507</v>
      </c>
      <c r="C3" s="434" t="s">
        <v>508</v>
      </c>
      <c r="D3" s="434" t="s">
        <v>509</v>
      </c>
      <c r="E3" s="434" t="s">
        <v>510</v>
      </c>
      <c r="F3" s="434" t="s">
        <v>511</v>
      </c>
    </row>
    <row r="4" spans="1:6" x14ac:dyDescent="0.25">
      <c r="A4" s="435">
        <f>ПОДБОР_КВ.М!H2</f>
        <v>46266</v>
      </c>
      <c r="B4" s="436">
        <f>ПОДБОР_КВ.М!H64</f>
        <v>0</v>
      </c>
      <c r="C4" s="436">
        <f>ПОДБОР_КВ.М!H65</f>
        <v>0</v>
      </c>
      <c r="D4" s="436">
        <f>ПОДБОР_КВ.М!H66</f>
        <v>0</v>
      </c>
      <c r="E4" s="436">
        <f>ПОДБОР_КВ.М!H67</f>
        <v>0</v>
      </c>
      <c r="F4" s="437" t="str">
        <f>IF(A4&lt;Вводные!G10,"До продаж",IF(A4&lt;=EDATE(Вводные!G8,Вводные!G9),"Строительство","После РВЭ"))</f>
        <v>До продаж</v>
      </c>
    </row>
    <row r="5" spans="1:6" x14ac:dyDescent="0.25">
      <c r="A5" s="435">
        <f>ПОДБОР_КВ.М!I2</f>
        <v>46296</v>
      </c>
      <c r="B5" s="436">
        <f>ПОДБОР_КВ.М!I64</f>
        <v>0</v>
      </c>
      <c r="C5" s="436">
        <f>ПОДБОР_КВ.М!I65</f>
        <v>0</v>
      </c>
      <c r="D5" s="436">
        <f>ПОДБОР_КВ.М!I66</f>
        <v>0</v>
      </c>
      <c r="E5" s="436">
        <f>ПОДБОР_КВ.М!I67</f>
        <v>0</v>
      </c>
      <c r="F5" s="437" t="str">
        <f>IF(A5&lt;Вводные!G10,"До продаж",IF(A5&lt;=EDATE(Вводные!G8,Вводные!G9),"Строительство","После РВЭ"))</f>
        <v>До продаж</v>
      </c>
    </row>
    <row r="6" spans="1:6" x14ac:dyDescent="0.25">
      <c r="A6" s="435">
        <f>ПОДБОР_КВ.М!J2</f>
        <v>46327</v>
      </c>
      <c r="B6" s="436">
        <f>ПОДБОР_КВ.М!J64</f>
        <v>0</v>
      </c>
      <c r="C6" s="436">
        <f>ПОДБОР_КВ.М!J65</f>
        <v>0</v>
      </c>
      <c r="D6" s="436">
        <f>ПОДБОР_КВ.М!J66</f>
        <v>0</v>
      </c>
      <c r="E6" s="436">
        <f>ПОДБОР_КВ.М!J67</f>
        <v>0</v>
      </c>
      <c r="F6" s="437" t="str">
        <f>IF(A6&lt;Вводные!G10,"До продаж",IF(A6&lt;=EDATE(Вводные!G8,Вводные!G9),"Строительство","После РВЭ"))</f>
        <v>До продаж</v>
      </c>
    </row>
    <row r="7" spans="1:6" x14ac:dyDescent="0.25">
      <c r="A7" s="435">
        <f>ПОДБОР_КВ.М!K2</f>
        <v>46357</v>
      </c>
      <c r="B7" s="436">
        <f>ПОДБОР_КВ.М!K64</f>
        <v>0</v>
      </c>
      <c r="C7" s="436">
        <f>ПОДБОР_КВ.М!K65</f>
        <v>0</v>
      </c>
      <c r="D7" s="436">
        <f>ПОДБОР_КВ.М!K66</f>
        <v>0</v>
      </c>
      <c r="E7" s="436">
        <f>ПОДБОР_КВ.М!K67</f>
        <v>0</v>
      </c>
      <c r="F7" s="437" t="str">
        <f>IF(A7&lt;Вводные!G10,"До продаж",IF(A7&lt;=EDATE(Вводные!G8,Вводные!G9),"Строительство","После РВЭ"))</f>
        <v>До продаж</v>
      </c>
    </row>
    <row r="8" spans="1:6" x14ac:dyDescent="0.25">
      <c r="A8" s="435">
        <f>ПОДБОР_КВ.М!L2</f>
        <v>46388</v>
      </c>
      <c r="B8" s="436">
        <f>ПОДБОР_КВ.М!L64</f>
        <v>0</v>
      </c>
      <c r="C8" s="436">
        <f>ПОДБОР_КВ.М!L65</f>
        <v>0</v>
      </c>
      <c r="D8" s="436">
        <f>ПОДБОР_КВ.М!L66</f>
        <v>0</v>
      </c>
      <c r="E8" s="436">
        <f>ПОДБОР_КВ.М!L67</f>
        <v>0</v>
      </c>
      <c r="F8" s="437" t="str">
        <f>IF(A8&lt;Вводные!G10,"До продаж",IF(A8&lt;=EDATE(Вводные!G8,Вводные!G9),"Строительство","После РВЭ"))</f>
        <v>До продаж</v>
      </c>
    </row>
    <row r="9" spans="1:6" x14ac:dyDescent="0.25">
      <c r="A9" s="435">
        <f>ПОДБОР_КВ.М!M2</f>
        <v>46419</v>
      </c>
      <c r="B9" s="436">
        <f>ПОДБОР_КВ.М!M64</f>
        <v>0</v>
      </c>
      <c r="C9" s="436">
        <f>ПОДБОР_КВ.М!M65</f>
        <v>0</v>
      </c>
      <c r="D9" s="436">
        <f>ПОДБОР_КВ.М!M66</f>
        <v>0</v>
      </c>
      <c r="E9" s="436">
        <f>ПОДБОР_КВ.М!M67</f>
        <v>0</v>
      </c>
      <c r="F9" s="437" t="str">
        <f>IF(A9&lt;Вводные!G10,"До продаж",IF(A9&lt;=EDATE(Вводные!G8,Вводные!G9),"Строительство","После РВЭ"))</f>
        <v>До продаж</v>
      </c>
    </row>
    <row r="10" spans="1:6" x14ac:dyDescent="0.25">
      <c r="A10" s="435">
        <f>ПОДБОР_КВ.М!N2</f>
        <v>46447</v>
      </c>
      <c r="B10" s="436">
        <f>ПОДБОР_КВ.М!N64</f>
        <v>0</v>
      </c>
      <c r="C10" s="436">
        <f>ПОДБОР_КВ.М!N65</f>
        <v>0</v>
      </c>
      <c r="D10" s="436">
        <f>ПОДБОР_КВ.М!N66</f>
        <v>0</v>
      </c>
      <c r="E10" s="436">
        <f>ПОДБОР_КВ.М!N67</f>
        <v>0</v>
      </c>
      <c r="F10" s="437" t="str">
        <f>IF(A10&lt;Вводные!G10,"До продаж",IF(A10&lt;=EDATE(Вводные!G8,Вводные!G9),"Строительство","После РВЭ"))</f>
        <v>До продаж</v>
      </c>
    </row>
    <row r="11" spans="1:6" x14ac:dyDescent="0.25">
      <c r="A11" s="435">
        <f>ПОДБОР_КВ.М!O2</f>
        <v>46478</v>
      </c>
      <c r="B11" s="436">
        <f>ПОДБОР_КВ.М!O64</f>
        <v>0</v>
      </c>
      <c r="C11" s="436">
        <f>ПОДБОР_КВ.М!O65</f>
        <v>0</v>
      </c>
      <c r="D11" s="436">
        <f>ПОДБОР_КВ.М!O66</f>
        <v>0</v>
      </c>
      <c r="E11" s="436">
        <f>ПОДБОР_КВ.М!O67</f>
        <v>0</v>
      </c>
      <c r="F11" s="437" t="str">
        <f>IF(A11&lt;Вводные!G10,"До продаж",IF(A11&lt;=EDATE(Вводные!G8,Вводные!G9),"Строительство","После РВЭ"))</f>
        <v>До продаж</v>
      </c>
    </row>
    <row r="12" spans="1:6" x14ac:dyDescent="0.25">
      <c r="A12" s="435">
        <f>ПОДБОР_КВ.М!P2</f>
        <v>46508</v>
      </c>
      <c r="B12" s="436">
        <f>ПОДБОР_КВ.М!P64</f>
        <v>0</v>
      </c>
      <c r="C12" s="436">
        <f>ПОДБОР_КВ.М!P65</f>
        <v>0</v>
      </c>
      <c r="D12" s="436">
        <f>ПОДБОР_КВ.М!P66</f>
        <v>0</v>
      </c>
      <c r="E12" s="436">
        <f>ПОДБОР_КВ.М!P67</f>
        <v>0</v>
      </c>
      <c r="F12" s="437" t="str">
        <f>IF(A12&lt;Вводные!G10,"До продаж",IF(A12&lt;=EDATE(Вводные!G8,Вводные!G9),"Строительство","После РВЭ"))</f>
        <v>До продаж</v>
      </c>
    </row>
    <row r="13" spans="1:6" x14ac:dyDescent="0.25">
      <c r="A13" s="435">
        <f>ПОДБОР_КВ.М!Q2</f>
        <v>46539</v>
      </c>
      <c r="B13" s="436">
        <f>ПОДБОР_КВ.М!Q64</f>
        <v>0</v>
      </c>
      <c r="C13" s="436">
        <f>ПОДБОР_КВ.М!Q65</f>
        <v>0</v>
      </c>
      <c r="D13" s="436">
        <f>ПОДБОР_КВ.М!Q66</f>
        <v>0</v>
      </c>
      <c r="E13" s="436">
        <f>ПОДБОР_КВ.М!Q67</f>
        <v>0</v>
      </c>
      <c r="F13" s="437" t="str">
        <f>IF(A13&lt;Вводные!G10,"До продаж",IF(A13&lt;=EDATE(Вводные!G8,Вводные!G9),"Строительство","После РВЭ"))</f>
        <v>До продаж</v>
      </c>
    </row>
    <row r="14" spans="1:6" x14ac:dyDescent="0.25">
      <c r="A14" s="435">
        <f>ПОДБОР_КВ.М!R2</f>
        <v>46569</v>
      </c>
      <c r="B14" s="436">
        <f>ПОДБОР_КВ.М!R64</f>
        <v>0</v>
      </c>
      <c r="C14" s="436">
        <f>ПОДБОР_КВ.М!R65</f>
        <v>0</v>
      </c>
      <c r="D14" s="436">
        <f>ПОДБОР_КВ.М!R66</f>
        <v>0</v>
      </c>
      <c r="E14" s="436">
        <f>ПОДБОР_КВ.М!R67</f>
        <v>0</v>
      </c>
      <c r="F14" s="437" t="str">
        <f>IF(A14&lt;Вводные!G10,"До продаж",IF(A14&lt;=EDATE(Вводные!G8,Вводные!G9),"Строительство","После РВЭ"))</f>
        <v>До продаж</v>
      </c>
    </row>
    <row r="15" spans="1:6" x14ac:dyDescent="0.25">
      <c r="A15" s="435">
        <f>ПОДБОР_КВ.М!S2</f>
        <v>46600</v>
      </c>
      <c r="B15" s="436">
        <f>ПОДБОР_КВ.М!S64</f>
        <v>0</v>
      </c>
      <c r="C15" s="436">
        <f>ПОДБОР_КВ.М!S65</f>
        <v>0</v>
      </c>
      <c r="D15" s="436">
        <f>ПОДБОР_КВ.М!S66</f>
        <v>0</v>
      </c>
      <c r="E15" s="436">
        <f>ПОДБОР_КВ.М!S67</f>
        <v>0</v>
      </c>
      <c r="F15" s="437" t="str">
        <f>IF(A15&lt;Вводные!G10,"До продаж",IF(A15&lt;=EDATE(Вводные!G8,Вводные!G9),"Строительство","После РВЭ"))</f>
        <v>До продаж</v>
      </c>
    </row>
    <row r="16" spans="1:6" x14ac:dyDescent="0.25">
      <c r="A16" s="435">
        <f>ПОДБОР_КВ.М!T2</f>
        <v>46631</v>
      </c>
      <c r="B16" s="436">
        <f>ПОДБОР_КВ.М!T64</f>
        <v>0</v>
      </c>
      <c r="C16" s="436">
        <f>ПОДБОР_КВ.М!T65</f>
        <v>0</v>
      </c>
      <c r="D16" s="436">
        <f>ПОДБОР_КВ.М!T66</f>
        <v>0</v>
      </c>
      <c r="E16" s="436">
        <f>ПОДБОР_КВ.М!T67</f>
        <v>0</v>
      </c>
      <c r="F16" s="437" t="str">
        <f>IF(A16&lt;Вводные!G10,"До продаж",IF(A16&lt;=EDATE(Вводные!G8,Вводные!G9),"Строительство","После РВЭ"))</f>
        <v>До продаж</v>
      </c>
    </row>
    <row r="17" spans="1:6" x14ac:dyDescent="0.25">
      <c r="A17" s="435">
        <f>ПОДБОР_КВ.М!U2</f>
        <v>46661</v>
      </c>
      <c r="B17" s="436">
        <f>ПОДБОР_КВ.М!U64</f>
        <v>0</v>
      </c>
      <c r="C17" s="436">
        <f>ПОДБОР_КВ.М!U65</f>
        <v>0</v>
      </c>
      <c r="D17" s="436">
        <f>ПОДБОР_КВ.М!U66</f>
        <v>0</v>
      </c>
      <c r="E17" s="436">
        <f>ПОДБОР_КВ.М!U67</f>
        <v>0</v>
      </c>
      <c r="F17" s="437" t="str">
        <f>IF(A17&lt;Вводные!G10,"До продаж",IF(A17&lt;=EDATE(Вводные!G8,Вводные!G9),"Строительство","После РВЭ"))</f>
        <v>До продаж</v>
      </c>
    </row>
    <row r="18" spans="1:6" x14ac:dyDescent="0.25">
      <c r="A18" s="435">
        <f>ПОДБОР_КВ.М!V2</f>
        <v>46692</v>
      </c>
      <c r="B18" s="436">
        <f>ПОДБОР_КВ.М!V64</f>
        <v>0</v>
      </c>
      <c r="C18" s="436">
        <f>ПОДБОР_КВ.М!V65</f>
        <v>0</v>
      </c>
      <c r="D18" s="436">
        <f>ПОДБОР_КВ.М!V66</f>
        <v>0</v>
      </c>
      <c r="E18" s="436">
        <f>ПОДБОР_КВ.М!V67</f>
        <v>0</v>
      </c>
      <c r="F18" s="437" t="str">
        <f>IF(A18&lt;Вводные!G10,"До продаж",IF(A18&lt;=EDATE(Вводные!G8,Вводные!G9),"Строительство","После РВЭ"))</f>
        <v>До продаж</v>
      </c>
    </row>
    <row r="19" spans="1:6" x14ac:dyDescent="0.25">
      <c r="A19" s="435">
        <f>ПОДБОР_КВ.М!W2</f>
        <v>46722</v>
      </c>
      <c r="B19" s="436">
        <f>ПОДБОР_КВ.М!W64</f>
        <v>0</v>
      </c>
      <c r="C19" s="436">
        <f>ПОДБОР_КВ.М!W65</f>
        <v>0</v>
      </c>
      <c r="D19" s="436">
        <f>ПОДБОР_КВ.М!W66</f>
        <v>0</v>
      </c>
      <c r="E19" s="436">
        <f>ПОДБОР_КВ.М!W67</f>
        <v>0</v>
      </c>
      <c r="F19" s="437" t="str">
        <f>IF(A19&lt;Вводные!G10,"До продаж",IF(A19&lt;=EDATE(Вводные!G8,Вводные!G9),"Строительство","После РВЭ"))</f>
        <v>До продаж</v>
      </c>
    </row>
    <row r="20" spans="1:6" x14ac:dyDescent="0.25">
      <c r="A20" s="435">
        <f>ПОДБОР_КВ.М!X2</f>
        <v>46753</v>
      </c>
      <c r="B20" s="436">
        <f>ПОДБОР_КВ.М!X64</f>
        <v>0</v>
      </c>
      <c r="C20" s="436">
        <f>ПОДБОР_КВ.М!X65</f>
        <v>0</v>
      </c>
      <c r="D20" s="436">
        <f>ПОДБОР_КВ.М!X66</f>
        <v>0</v>
      </c>
      <c r="E20" s="436">
        <f>ПОДБОР_КВ.М!X67</f>
        <v>0</v>
      </c>
      <c r="F20" s="437" t="str">
        <f>IF(A20&lt;Вводные!G10,"До продаж",IF(A20&lt;=EDATE(Вводные!G8,Вводные!G9),"Строительство","После РВЭ"))</f>
        <v>До продаж</v>
      </c>
    </row>
    <row r="21" spans="1:6" x14ac:dyDescent="0.25">
      <c r="A21" s="435">
        <f>ПОДБОР_КВ.М!Y2</f>
        <v>46784</v>
      </c>
      <c r="B21" s="436">
        <f>ПОДБОР_КВ.М!Y64</f>
        <v>0</v>
      </c>
      <c r="C21" s="436">
        <f>ПОДБОР_КВ.М!Y65</f>
        <v>0</v>
      </c>
      <c r="D21" s="436">
        <f>ПОДБОР_КВ.М!Y66</f>
        <v>0</v>
      </c>
      <c r="E21" s="436">
        <f>ПОДБОР_КВ.М!Y67</f>
        <v>0</v>
      </c>
      <c r="F21" s="437" t="str">
        <f>IF(A21&lt;Вводные!G10,"До продаж",IF(A21&lt;=EDATE(Вводные!G8,Вводные!G9),"Строительство","После РВЭ"))</f>
        <v>До продаж</v>
      </c>
    </row>
    <row r="22" spans="1:6" x14ac:dyDescent="0.25">
      <c r="A22" s="435">
        <f>ПОДБОР_КВ.М!Z2</f>
        <v>46813</v>
      </c>
      <c r="B22" s="436">
        <f>ПОДБОР_КВ.М!Z64</f>
        <v>675</v>
      </c>
      <c r="C22" s="436">
        <f>ПОДБОР_КВ.М!Z65</f>
        <v>650</v>
      </c>
      <c r="D22" s="436">
        <f>ПОДБОР_КВ.М!Z66</f>
        <v>4000</v>
      </c>
      <c r="E22" s="436">
        <f>ПОДБОР_КВ.М!Z67</f>
        <v>1000</v>
      </c>
      <c r="F22" s="437" t="str">
        <f>IF(A22&lt;Вводные!G10,"До продаж",IF(A22&lt;=EDATE(Вводные!G8,Вводные!G9),"Строительство","После РВЭ"))</f>
        <v>Строительство</v>
      </c>
    </row>
    <row r="23" spans="1:6" x14ac:dyDescent="0.25">
      <c r="A23" s="435">
        <f>ПОДБОР_КВ.М!AA2</f>
        <v>46844</v>
      </c>
      <c r="B23" s="436">
        <f>ПОДБОР_КВ.М!AA64</f>
        <v>682.41947532417055</v>
      </c>
      <c r="C23" s="436">
        <f>ПОДБОР_КВ.М!AA65</f>
        <v>657.14467994179381</v>
      </c>
      <c r="D23" s="436">
        <f>ПОДБОР_КВ.М!AA66</f>
        <v>4043.9672611802698</v>
      </c>
      <c r="E23" s="436">
        <f>ПОДБОР_КВ.М!AA67</f>
        <v>1010.9918152950675</v>
      </c>
      <c r="F23" s="437" t="str">
        <f>IF(A23&lt;Вводные!G10,"До продаж",IF(A23&lt;=EDATE(Вводные!G8,Вводные!G9),"Строительство","После РВЭ"))</f>
        <v>Строительство</v>
      </c>
    </row>
    <row r="24" spans="1:6" x14ac:dyDescent="0.25">
      <c r="A24" s="435">
        <f>ПОДБОР_КВ.М!AB2</f>
        <v>46874</v>
      </c>
      <c r="B24" s="436">
        <f>ПОДБОР_КВ.М!AB64</f>
        <v>689.92050415069059</v>
      </c>
      <c r="C24" s="436">
        <f>ПОДБОР_КВ.М!AB65</f>
        <v>664.36789288585021</v>
      </c>
      <c r="D24" s="436">
        <f>ПОДБОР_КВ.М!AB66</f>
        <v>4088.4178023744626</v>
      </c>
      <c r="E24" s="436">
        <f>ПОДБОР_КВ.М!AB67</f>
        <v>1022.1044505936156</v>
      </c>
      <c r="F24" s="437" t="str">
        <f>IF(A24&lt;Вводные!G10,"До продаж",IF(A24&lt;=EDATE(Вводные!G8,Вводные!G9),"Строительство","После РВЭ"))</f>
        <v>Строительство</v>
      </c>
    </row>
    <row r="25" spans="1:6" x14ac:dyDescent="0.25">
      <c r="A25" s="435">
        <f>ПОДБОР_КВ.М!AC2</f>
        <v>46905</v>
      </c>
      <c r="B25" s="436">
        <f>ПОДБОР_КВ.М!AC64</f>
        <v>697.50398290059479</v>
      </c>
      <c r="C25" s="436">
        <f>ПОДБОР_КВ.М!AC65</f>
        <v>671.67050205242458</v>
      </c>
      <c r="D25" s="436">
        <f>ПОДБОР_КВ.М!AC66</f>
        <v>4133.3569357072283</v>
      </c>
      <c r="E25" s="436">
        <f>ПОДБОР_КВ.М!AC67</f>
        <v>1033.3392339268071</v>
      </c>
      <c r="F25" s="437" t="str">
        <f>IF(A25&lt;Вводные!G10,"До продаж",IF(A25&lt;=EDATE(Вводные!G8,Вводные!G9),"Строительство","После РВЭ"))</f>
        <v>Строительство</v>
      </c>
    </row>
    <row r="26" spans="1:6" x14ac:dyDescent="0.25">
      <c r="A26" s="435">
        <f>ПОДБОР_КВ.М!AD2</f>
        <v>46935</v>
      </c>
      <c r="B26" s="436">
        <f>ПОДБОР_КВ.М!AD64</f>
        <v>705.17081784821198</v>
      </c>
      <c r="C26" s="436">
        <f>ПОДБОР_КВ.М!AD65</f>
        <v>679.05338015013001</v>
      </c>
      <c r="D26" s="436">
        <f>ПОДБОР_КВ.М!AD66</f>
        <v>4178.7900316931082</v>
      </c>
      <c r="E26" s="436">
        <f>ПОДБОР_КВ.М!AD67</f>
        <v>1044.697507923277</v>
      </c>
      <c r="F26" s="437" t="str">
        <f>IF(A26&lt;Вводные!G10,"До продаж",IF(A26&lt;=EDATE(Вводные!G8,Вводные!G9),"Строительство","После РВЭ"))</f>
        <v>Строительство</v>
      </c>
    </row>
    <row r="27" spans="1:6" x14ac:dyDescent="0.25">
      <c r="A27" s="435">
        <f>ПОДБОР_КВ.М!AE2</f>
        <v>46966</v>
      </c>
      <c r="B27" s="436">
        <f>ПОДБОР_КВ.М!AE64</f>
        <v>712.92192522947107</v>
      </c>
      <c r="C27" s="436">
        <f>ПОДБОР_КВ.М!AE65</f>
        <v>686.51740948023144</v>
      </c>
      <c r="D27" s="436">
        <f>ПОДБОР_КВ.М!AE66</f>
        <v>4224.7225198783472</v>
      </c>
      <c r="E27" s="436">
        <f>ПОДБОР_КВ.М!AE67</f>
        <v>1056.1806299695868</v>
      </c>
      <c r="F27" s="437" t="str">
        <f>IF(A27&lt;Вводные!G10,"До продаж",IF(A27&lt;=EDATE(Вводные!G8,Вводные!G9),"Строительство","После РВЭ"))</f>
        <v>Строительство</v>
      </c>
    </row>
    <row r="28" spans="1:6" x14ac:dyDescent="0.25">
      <c r="A28" s="435">
        <f>ПОДБОР_КВ.М!AF2</f>
        <v>46997</v>
      </c>
      <c r="B28" s="436">
        <f>ПОДБОР_КВ.М!AF64</f>
        <v>720.75823135139728</v>
      </c>
      <c r="C28" s="436">
        <f>ПОДБОР_КВ.М!AF65</f>
        <v>694.06348204208632</v>
      </c>
      <c r="D28" s="436">
        <f>ПОДБОР_КВ.М!AF66</f>
        <v>4271.1598894897616</v>
      </c>
      <c r="E28" s="436">
        <f>ПОДБОР_КВ.М!AF67</f>
        <v>1067.7899723724404</v>
      </c>
      <c r="F28" s="437" t="str">
        <f>IF(A28&lt;Вводные!G10,"До продаж",IF(A28&lt;=EDATE(Вводные!G8,Вводные!G9),"Строительство","После РВЭ"))</f>
        <v>Строительство</v>
      </c>
    </row>
    <row r="29" spans="1:6" x14ac:dyDescent="0.25">
      <c r="A29" s="435">
        <f>ПОДБОР_КВ.М!AG2</f>
        <v>47027</v>
      </c>
      <c r="B29" s="436">
        <f>ПОДБОР_КВ.М!AG64</f>
        <v>728.68067270281142</v>
      </c>
      <c r="C29" s="436">
        <f>ПОДБОР_КВ.М!AG65</f>
        <v>701.69249963974437</v>
      </c>
      <c r="D29" s="436">
        <f>ПОДБОР_КВ.М!AG66</f>
        <v>4318.1076900907346</v>
      </c>
      <c r="E29" s="436">
        <f>ПОДБОР_КВ.М!AG67</f>
        <v>1079.5269225226837</v>
      </c>
      <c r="F29" s="437" t="str">
        <f>IF(A29&lt;Вводные!G10,"До продаж",IF(A29&lt;=EDATE(Вводные!G8,Вводные!G9),"Строительство","После РВЭ"))</f>
        <v>Строительство</v>
      </c>
    </row>
    <row r="30" spans="1:6" x14ac:dyDescent="0.25">
      <c r="A30" s="435">
        <f>ПОДБОР_КВ.М!AH2</f>
        <v>47058</v>
      </c>
      <c r="B30" s="436">
        <f>ПОДБОР_КВ.М!AH64</f>
        <v>736.69019606624602</v>
      </c>
      <c r="C30" s="436">
        <f>ПОДБОР_КВ.М!AH65</f>
        <v>709.40537398971844</v>
      </c>
      <c r="D30" s="436">
        <f>ПОДБОР_КВ.М!AH66</f>
        <v>4365.5715322444212</v>
      </c>
      <c r="E30" s="436">
        <f>ПОДБОР_КВ.М!AH67</f>
        <v>1091.3928830611053</v>
      </c>
      <c r="F30" s="437" t="str">
        <f>IF(A30&lt;Вводные!G10,"До продаж",IF(A30&lt;=EDATE(Вводные!G8,Вводные!G9),"Строительство","После РВЭ"))</f>
        <v>Строительство</v>
      </c>
    </row>
    <row r="31" spans="1:6" x14ac:dyDescent="0.25">
      <c r="A31" s="435">
        <f>ПОДБОР_КВ.М!AI2</f>
        <v>47088</v>
      </c>
      <c r="B31" s="436">
        <f>ПОДБОР_КВ.М!AI64</f>
        <v>744.7877586310932</v>
      </c>
      <c r="C31" s="436">
        <f>ПОДБОР_КВ.М!AI65</f>
        <v>717.20302682994168</v>
      </c>
      <c r="D31" s="436">
        <f>ПОДБОР_КВ.М!AI66</f>
        <v>4413.5570881842559</v>
      </c>
      <c r="E31" s="436">
        <f>ПОДБОР_КВ.М!AI67</f>
        <v>1103.389272046064</v>
      </c>
      <c r="F31" s="437" t="str">
        <f>IF(A31&lt;Вводные!G10,"До продаж",IF(A31&lt;=EDATE(Вводные!G8,Вводные!G9),"Строительство","После РВЭ"))</f>
        <v>Строительство</v>
      </c>
    </row>
    <row r="32" spans="1:6" x14ac:dyDescent="0.25">
      <c r="A32" s="435">
        <f>ПОДБОР_КВ.М!AJ2</f>
        <v>47119</v>
      </c>
      <c r="B32" s="436">
        <f>ПОДБОР_КВ.М!AJ64</f>
        <v>752.97432810799341</v>
      </c>
      <c r="C32" s="436">
        <f>ПОДБОР_КВ.М!AJ65</f>
        <v>725.08639002991958</v>
      </c>
      <c r="D32" s="436">
        <f>ПОДБОР_КВ.М!AJ66</f>
        <v>4462.0700924918128</v>
      </c>
      <c r="E32" s="436">
        <f>ПОДБОР_КВ.М!AJ67</f>
        <v>1115.5175231229532</v>
      </c>
      <c r="F32" s="437" t="str">
        <f>IF(A32&lt;Вводные!G10,"До продаж",IF(A32&lt;=EDATE(Вводные!G8,Вводные!G9),"Строительство","После РВЭ"))</f>
        <v>Строительство</v>
      </c>
    </row>
    <row r="33" spans="1:6" x14ac:dyDescent="0.25">
      <c r="A33" s="435">
        <f>ПОДБОР_КВ.М!AK2</f>
        <v>47150</v>
      </c>
      <c r="B33" s="436">
        <f>ПОДБОР_КВ.М!AK64</f>
        <v>761.25088284448407</v>
      </c>
      <c r="C33" s="436">
        <f>ПОДБОР_КВ.М!AK65</f>
        <v>733.05640570209573</v>
      </c>
      <c r="D33" s="436">
        <f>ПОДБОР_КВ.М!AK66</f>
        <v>4511.1163427821275</v>
      </c>
      <c r="E33" s="436">
        <f>ПОДБОР_КВ.М!AK67</f>
        <v>1127.7790856955319</v>
      </c>
      <c r="F33" s="437" t="str">
        <f>IF(A33&lt;Вводные!G10,"До продаж",IF(A33&lt;=EDATE(Вводные!G8,Вводные!G9),"Строительство","После РВЭ"))</f>
        <v>Строительство</v>
      </c>
    </row>
    <row r="34" spans="1:6" x14ac:dyDescent="0.25">
      <c r="A34" s="435">
        <f>ПОДБОР_КВ.М!AL2</f>
        <v>47178</v>
      </c>
      <c r="B34" s="436">
        <f>ПОДБОР_КВ.М!AL64</f>
        <v>769.61841194191754</v>
      </c>
      <c r="C34" s="436">
        <f>ПОДБОР_КВ.М!AL65</f>
        <v>741.11402631443912</v>
      </c>
      <c r="D34" s="436">
        <f>ПОДБОР_КВ.М!AL66</f>
        <v>4560.7017003965484</v>
      </c>
      <c r="E34" s="436">
        <f>ПОДБОР_КВ.М!AL67</f>
        <v>1140.1754250991371</v>
      </c>
      <c r="F34" s="437" t="str">
        <f>IF(A34&lt;Вводные!G10,"До продаж",IF(A34&lt;=EDATE(Вводные!G8,Вводные!G9),"Строительство","После РВЭ"))</f>
        <v>Строительство</v>
      </c>
    </row>
    <row r="35" spans="1:6" x14ac:dyDescent="0.25">
      <c r="A35" s="435">
        <f>ПОДБОР_КВ.М!AM2</f>
        <v>47209</v>
      </c>
      <c r="B35" s="436">
        <f>ПОДБОР_КВ.М!AM64</f>
        <v>778.0779153736662</v>
      </c>
      <c r="C35" s="436">
        <f>ПОДБОР_КВ.М!AM65</f>
        <v>749.26021480427119</v>
      </c>
      <c r="D35" s="436">
        <f>ПОДБОР_КВ.М!AM66</f>
        <v>4610.8320911032069</v>
      </c>
      <c r="E35" s="436">
        <f>ПОДБОР_КВ.М!AM67</f>
        <v>1152.7080227758017</v>
      </c>
      <c r="F35" s="437" t="str">
        <f>IF(A35&lt;Вводные!G10,"До продаж",IF(A35&lt;=EDATE(Вводные!G8,Вводные!G9),"Строительство","После РВЭ"))</f>
        <v>Строительство</v>
      </c>
    </row>
    <row r="36" spans="1:6" x14ac:dyDescent="0.25">
      <c r="A36" s="435">
        <f>ПОДБОР_КВ.М!AN2</f>
        <v>47239</v>
      </c>
      <c r="B36" s="436">
        <f>ПОДБОР_КВ.М!AN64</f>
        <v>786.63040410462463</v>
      </c>
      <c r="C36" s="436">
        <f>ПОДБОР_КВ.М!AN65</f>
        <v>757.49594469334227</v>
      </c>
      <c r="D36" s="436">
        <f>ПОДБОР_КВ.М!AN66</f>
        <v>4661.5135058051828</v>
      </c>
      <c r="E36" s="436">
        <f>ПОДБОР_КВ.М!AN67</f>
        <v>1165.3783764512957</v>
      </c>
      <c r="F36" s="437" t="str">
        <f>IF(A36&lt;Вводные!G10,"До продаж",IF(A36&lt;=EDATE(Вводные!G8,Вводные!G9),"Строительство","После РВЭ"))</f>
        <v>Строительство</v>
      </c>
    </row>
    <row r="37" spans="1:6" x14ac:dyDescent="0.25">
      <c r="A37" s="435">
        <f>ПОДБОР_КВ.М!AO2</f>
        <v>47270</v>
      </c>
      <c r="B37" s="436">
        <f>ПОДБОР_КВ.М!AO64</f>
        <v>795.27690021202704</v>
      </c>
      <c r="C37" s="436">
        <f>ПОДБОР_КВ.М!AO65</f>
        <v>765.82220020417412</v>
      </c>
      <c r="D37" s="436">
        <f>ПОДБОР_КВ.М!AO66</f>
        <v>4712.7520012564564</v>
      </c>
      <c r="E37" s="436">
        <f>ПОДБОР_КВ.М!AO67</f>
        <v>1178.1880003141141</v>
      </c>
      <c r="F37" s="437" t="str">
        <f>IF(A37&lt;Вводные!G10,"До продаж",IF(A37&lt;=EDATE(Вводные!G8,Вводные!G9),"Строительство","После РВЭ"))</f>
        <v>Строительство</v>
      </c>
    </row>
    <row r="38" spans="1:6" x14ac:dyDescent="0.25">
      <c r="A38" s="435">
        <f>ПОДБОР_КВ.М!AP2</f>
        <v>47300</v>
      </c>
      <c r="B38" s="436">
        <f>ПОДБОР_КВ.М!AP64</f>
        <v>804.01843700759116</v>
      </c>
      <c r="C38" s="436">
        <f>ПОДБОР_КВ.М!AP65</f>
        <v>774.23997637768048</v>
      </c>
      <c r="D38" s="436">
        <f>ПОДБОР_КВ.М!AP66</f>
        <v>4764.5537007857256</v>
      </c>
      <c r="E38" s="436">
        <f>ПОДБОР_КВ.М!AP67</f>
        <v>1191.1384251964314</v>
      </c>
      <c r="F38" s="437" t="str">
        <f>IF(A38&lt;Вводные!G10,"До продаж",IF(A38&lt;=EDATE(Вводные!G8,Вводные!G9),"Строительство","После РВЭ"))</f>
        <v>Строительство</v>
      </c>
    </row>
    <row r="39" spans="1:6" x14ac:dyDescent="0.25">
      <c r="A39" s="435">
        <f>ПОДБОР_КВ.М!AQ2</f>
        <v>47331</v>
      </c>
      <c r="B39" s="436">
        <f>ПОДБОР_КВ.М!AQ64</f>
        <v>812.85605916100758</v>
      </c>
      <c r="C39" s="436">
        <f>ПОДБОР_КВ.М!AQ65</f>
        <v>782.75027919208128</v>
      </c>
      <c r="D39" s="436">
        <f>ПОДБОР_КВ.М!AQ66</f>
        <v>4816.9247950281924</v>
      </c>
      <c r="E39" s="436">
        <f>ПОДБОР_КВ.М!AQ67</f>
        <v>1204.2311987570481</v>
      </c>
      <c r="F39" s="437" t="str">
        <f>IF(A39&lt;Вводные!G10,"До продаж",IF(A39&lt;=EDATE(Вводные!G8,Вводные!G9),"Строительство","После РВЭ"))</f>
        <v>Строительство</v>
      </c>
    </row>
    <row r="40" spans="1:6" x14ac:dyDescent="0.25">
      <c r="A40" s="435">
        <f>ПОДБОР_КВ.М!AR2</f>
        <v>47362</v>
      </c>
      <c r="B40" s="436">
        <f>ПОДБОР_КВ.М!AR64</f>
        <v>821.79082282478157</v>
      </c>
      <c r="C40" s="436">
        <f>ПОДБОР_КВ.М!AR65</f>
        <v>791.3541256831229</v>
      </c>
      <c r="D40" s="436">
        <f>ПОДБОР_КВ.М!AR66</f>
        <v>4869.8715426653716</v>
      </c>
      <c r="E40" s="436">
        <f>ПОДБОР_КВ.М!AR67</f>
        <v>1217.4678856663429</v>
      </c>
      <c r="F40" s="437" t="str">
        <f>IF(A40&lt;Вводные!G10,"До продаж",IF(A40&lt;=EDATE(Вводные!G8,Вводные!G9),"Строительство","После РВЭ"))</f>
        <v>Строительство</v>
      </c>
    </row>
    <row r="41" spans="1:6" x14ac:dyDescent="0.25">
      <c r="A41" s="435">
        <f>ПОДБОР_КВ.М!AS2</f>
        <v>47392</v>
      </c>
      <c r="B41" s="436">
        <f>ПОДБОР_КВ.М!AS64</f>
        <v>830.82379576045309</v>
      </c>
      <c r="C41" s="436">
        <f>ПОДБОР_КВ.М!AS65</f>
        <v>800.05254406562153</v>
      </c>
      <c r="D41" s="436">
        <f>ПОДБОР_КВ.М!AS66</f>
        <v>4923.4002711730554</v>
      </c>
      <c r="E41" s="436">
        <f>ПОДБОР_КВ.М!AS67</f>
        <v>1230.8500677932639</v>
      </c>
      <c r="F41" s="437" t="str">
        <f>IF(A41&lt;Вводные!G10,"До продаж",IF(A41&lt;=EDATE(Вводные!G8,Вводные!G9),"Строительство","После РВЭ"))</f>
        <v>Строительство</v>
      </c>
    </row>
    <row r="42" spans="1:6" x14ac:dyDescent="0.25">
      <c r="A42" s="435">
        <f>ПОДБОР_КВ.М!AT2</f>
        <v>47423</v>
      </c>
      <c r="B42" s="436">
        <f>ПОДБОР_КВ.М!AT64</f>
        <v>839.95605746619867</v>
      </c>
      <c r="C42" s="436">
        <f>ПОДБОР_КВ.М!AT65</f>
        <v>808.84657385633955</v>
      </c>
      <c r="D42" s="436">
        <f>ПОДБОР_КВ.М!AT66</f>
        <v>4977.5173775774738</v>
      </c>
      <c r="E42" s="436">
        <f>ПОДБОР_КВ.М!AT67</f>
        <v>1244.3793443943684</v>
      </c>
      <c r="F42" s="437" t="str">
        <f>IF(A42&lt;Вводные!G10,"До продаж",IF(A42&lt;=EDATE(Вводные!G8,Вводные!G9),"Строительство","После РВЭ"))</f>
        <v>Строительство</v>
      </c>
    </row>
    <row r="43" spans="1:6" x14ac:dyDescent="0.25">
      <c r="A43" s="435">
        <f>ПОДБОР_КВ.М!AU2</f>
        <v>47453</v>
      </c>
      <c r="B43" s="436">
        <f>ПОДБОР_КВ.М!AU64</f>
        <v>849.18869930584015</v>
      </c>
      <c r="C43" s="436">
        <f>ПОДБОР_КВ.М!AU65</f>
        <v>817.73726599821646</v>
      </c>
      <c r="D43" s="436">
        <f>ПОДБОР_КВ.М!AU66</f>
        <v>5032.2293292197937</v>
      </c>
      <c r="E43" s="436">
        <f>ПОДБОР_КВ.М!AU67</f>
        <v>1258.0573323049484</v>
      </c>
      <c r="F43" s="437" t="str">
        <f>IF(A43&lt;Вводные!G10,"До продаж",IF(A43&lt;=EDATE(Вводные!G8,Вводные!G9),"Строительство","После РВЭ"))</f>
        <v>Строительство</v>
      </c>
    </row>
    <row r="44" spans="1:6" x14ac:dyDescent="0.25">
      <c r="A44" s="435">
        <f>ПОДБОР_КВ.М!AV2</f>
        <v>47484</v>
      </c>
      <c r="B44" s="436">
        <f>ПОДБОР_КВ.М!AV64</f>
        <v>858.52282463926861</v>
      </c>
      <c r="C44" s="436">
        <f>ПОДБОР_КВ.М!AV65</f>
        <v>826.72568298596229</v>
      </c>
      <c r="D44" s="436">
        <f>ПОДБОР_КВ.М!AV66</f>
        <v>5087.542664528999</v>
      </c>
      <c r="E44" s="436">
        <f>ПОДБОР_КВ.М!AV67</f>
        <v>1271.8856661322498</v>
      </c>
      <c r="F44" s="437" t="str">
        <f>IF(A44&lt;Вводные!G10,"До продаж",IF(A44&lt;=EDATE(Вводные!G8,Вводные!G9),"Строительство","После РВЭ"))</f>
        <v>Строительство</v>
      </c>
    </row>
    <row r="45" spans="1:6" x14ac:dyDescent="0.25">
      <c r="A45" s="435">
        <f>ПОДБОР_КВ.М!AW2</f>
        <v>47515</v>
      </c>
      <c r="B45" s="436">
        <f>ПОДБОР_КВ.М!AW64</f>
        <v>867.95954895430305</v>
      </c>
      <c r="C45" s="436">
        <f>ПОДБОР_КВ.М!AW65</f>
        <v>835.8128989930326</v>
      </c>
      <c r="D45" s="436">
        <f>ПОДБОР_КВ.М!AW66</f>
        <v>5143.4639938032778</v>
      </c>
      <c r="E45" s="436">
        <f>ПОДБОР_КВ.М!AW67</f>
        <v>1285.8659984508195</v>
      </c>
      <c r="F45" s="437" t="str">
        <f>IF(A45&lt;Вводные!G10,"До продаж",IF(A45&lt;=EDATE(Вводные!G8,Вводные!G9),"Строительство","После РВЭ"))</f>
        <v>Строительство</v>
      </c>
    </row>
    <row r="46" spans="1:6" x14ac:dyDescent="0.25">
      <c r="A46" s="435">
        <f>ПОДБОР_КВ.М!AX2</f>
        <v>47543</v>
      </c>
      <c r="B46" s="436">
        <f>ПОДБОР_КВ.М!AX64</f>
        <v>877.49999999999864</v>
      </c>
      <c r="C46" s="436">
        <f>ПОДБОР_КВ.М!AX65</f>
        <v>844.99999999999875</v>
      </c>
      <c r="D46" s="436">
        <f>ПОДБОР_КВ.М!AX66</f>
        <v>5199.9999999999918</v>
      </c>
      <c r="E46" s="436">
        <f>ПОДБОР_КВ.М!AX67</f>
        <v>1299.999999999998</v>
      </c>
      <c r="F46" s="437" t="str">
        <f>IF(A46&lt;Вводные!G10,"До продаж",IF(A46&lt;=EDATE(Вводные!G8,Вводные!G9),"Строительство","После РВЭ"))</f>
        <v>Строительство</v>
      </c>
    </row>
    <row r="47" spans="1:6" x14ac:dyDescent="0.25">
      <c r="A47" s="435">
        <f>ПОДБОР_КВ.М!AY2</f>
        <v>47574</v>
      </c>
      <c r="B47" s="436">
        <f>ПОДБОР_КВ.М!AY64</f>
        <v>879.6641517251951</v>
      </c>
      <c r="C47" s="436">
        <f>ПОДБОР_КВ.М!AY65</f>
        <v>847.08399795759522</v>
      </c>
      <c r="D47" s="436">
        <f>ПОДБОР_КВ.М!AY66</f>
        <v>5212.824602815971</v>
      </c>
      <c r="E47" s="436">
        <f>ПОДБОР_КВ.М!AY67</f>
        <v>1303.2061507039928</v>
      </c>
      <c r="F47" s="437" t="str">
        <f>IF(A47&lt;Вводные!G10,"До продаж",IF(A47&lt;=EDATE(Вводные!G8,Вводные!G9),"Строительство","После РВЭ"))</f>
        <v>После РВЭ</v>
      </c>
    </row>
    <row r="48" spans="1:6" x14ac:dyDescent="0.25">
      <c r="A48" s="435">
        <f>ПОДБОР_КВ.М!AZ2</f>
        <v>47604</v>
      </c>
      <c r="B48" s="436">
        <f>ПОДБОР_КВ.М!AZ64</f>
        <v>881.83364083237404</v>
      </c>
      <c r="C48" s="436">
        <f>ПОДБОР_КВ.М!AZ65</f>
        <v>849.17313561636013</v>
      </c>
      <c r="D48" s="436">
        <f>ПОДБОР_КВ.М!AZ66</f>
        <v>5225.6808345622167</v>
      </c>
      <c r="E48" s="436">
        <f>ПОДБОР_КВ.М!AZ67</f>
        <v>1306.4202086405542</v>
      </c>
      <c r="F48" s="437" t="str">
        <f>IF(A48&lt;Вводные!G10,"До продаж",IF(A48&lt;=EDATE(Вводные!G8,Вводные!G9),"Строительство","После РВЭ"))</f>
        <v>После РВЭ</v>
      </c>
    </row>
    <row r="49" spans="1:6" x14ac:dyDescent="0.25">
      <c r="A49" s="435">
        <f>ПОДБОР_КВ.М!BA2</f>
        <v>47635</v>
      </c>
      <c r="B49" s="436">
        <f>ПОДБОР_КВ.М!BA64</f>
        <v>884.00848048495936</v>
      </c>
      <c r="C49" s="436">
        <f>ПОДБОР_КВ.М!BA65</f>
        <v>851.26742565218308</v>
      </c>
      <c r="D49" s="436">
        <f>ПОДБОР_КВ.М!BA66</f>
        <v>5238.5687732442038</v>
      </c>
      <c r="E49" s="436">
        <f>ПОДБОР_КВ.М!BA67</f>
        <v>1309.642193311051</v>
      </c>
      <c r="F49" s="437" t="str">
        <f>IF(A49&lt;Вводные!G10,"До продаж",IF(A49&lt;=EDATE(Вводные!G8,Вводные!G9),"Строительство","После РВЭ"))</f>
        <v>После РВЭ</v>
      </c>
    </row>
    <row r="50" spans="1:6" x14ac:dyDescent="0.25">
      <c r="A50" s="435">
        <f>ПОДБОР_КВ.М!BB2</f>
        <v>47665</v>
      </c>
      <c r="B50" s="436">
        <f>ПОДБОР_КВ.М!BB64</f>
        <v>886.18868387883947</v>
      </c>
      <c r="C50" s="436">
        <f>ПОДБОР_КВ.М!BB65</f>
        <v>853.36688077221572</v>
      </c>
      <c r="D50" s="436">
        <f>ПОДБОР_КВ.М!BB66</f>
        <v>5251.4884970597886</v>
      </c>
      <c r="E50" s="436">
        <f>ПОДБОР_КВ.М!BB67</f>
        <v>1312.8721242649472</v>
      </c>
      <c r="F50" s="437" t="str">
        <f>IF(A50&lt;Вводные!G10,"До продаж",IF(A50&lt;=EDATE(Вводные!G8,Вводные!G9),"Строительство","После РВЭ"))</f>
        <v>После РВЭ</v>
      </c>
    </row>
    <row r="51" spans="1:6" x14ac:dyDescent="0.25">
      <c r="A51" s="435">
        <f>ПОДБОР_КВ.М!BC2</f>
        <v>47696</v>
      </c>
      <c r="B51" s="436">
        <f>ПОДБОР_КВ.М!BC64</f>
        <v>888.37426424244745</v>
      </c>
      <c r="C51" s="436">
        <f>ПОДБОР_КВ.М!BC65</f>
        <v>855.47151371494942</v>
      </c>
      <c r="D51" s="436">
        <f>ПОДБОР_КВ.М!BC66</f>
        <v>5264.4400843996882</v>
      </c>
      <c r="E51" s="436">
        <f>ПОДБОР_КВ.М!BC67</f>
        <v>1316.1100210999221</v>
      </c>
      <c r="F51" s="437" t="str">
        <f>IF(A51&lt;Вводные!G10,"До продаж",IF(A51&lt;=EDATE(Вводные!G8,Вводные!G9),"Строительство","После РВЭ"))</f>
        <v>После РВЭ</v>
      </c>
    </row>
    <row r="52" spans="1:6" x14ac:dyDescent="0.25">
      <c r="A52" s="435">
        <f>ПОДБОР_КВ.М!BD2</f>
        <v>47727</v>
      </c>
      <c r="B52" s="436">
        <f>ПОДБОР_КВ.М!BD64</f>
        <v>890.56523483684111</v>
      </c>
      <c r="C52" s="436">
        <f>ПОДБОР_КВ.М!BD65</f>
        <v>857.58133725029143</v>
      </c>
      <c r="D52" s="436">
        <f>ПОДБОР_КВ.М!BD66</f>
        <v>5277.4236138479473</v>
      </c>
      <c r="E52" s="436">
        <f>ПОДБОР_КВ.М!BD67</f>
        <v>1319.3559034619868</v>
      </c>
      <c r="F52" s="437" t="str">
        <f>IF(A52&lt;Вводные!G10,"До продаж",IF(A52&lt;=EDATE(Вводные!G8,Вводные!G9),"Строительство","После РВЭ"))</f>
        <v>После РВЭ</v>
      </c>
    </row>
    <row r="53" spans="1:6" x14ac:dyDescent="0.25">
      <c r="A53" s="435">
        <f>ПОДБОР_КВ.М!BE2</f>
        <v>47757</v>
      </c>
      <c r="B53" s="436">
        <f>ПОДБОР_КВ.М!BE64</f>
        <v>0</v>
      </c>
      <c r="C53" s="436">
        <f>ПОДБОР_КВ.М!BE65</f>
        <v>0</v>
      </c>
      <c r="D53" s="436">
        <f>ПОДБОР_КВ.М!BE66</f>
        <v>0</v>
      </c>
      <c r="E53" s="436">
        <f>ПОДБОР_КВ.М!BE67</f>
        <v>0</v>
      </c>
      <c r="F53" s="437" t="str">
        <f>IF(A53&lt;Вводные!G10,"До продаж",IF(A53&lt;=EDATE(Вводные!G8,Вводные!G9),"Строительство","После РВЭ"))</f>
        <v>После РВЭ</v>
      </c>
    </row>
    <row r="54" spans="1:6" x14ac:dyDescent="0.25">
      <c r="A54" s="435">
        <f>ПОДБОР_КВ.М!BF2</f>
        <v>47788</v>
      </c>
      <c r="B54" s="436">
        <f>ПОДБОР_КВ.М!BF64</f>
        <v>0</v>
      </c>
      <c r="C54" s="436">
        <f>ПОДБОР_КВ.М!BF65</f>
        <v>0</v>
      </c>
      <c r="D54" s="436">
        <f>ПОДБОР_КВ.М!BF66</f>
        <v>0</v>
      </c>
      <c r="E54" s="436">
        <f>ПОДБОР_КВ.М!BF67</f>
        <v>0</v>
      </c>
      <c r="F54" s="437" t="str">
        <f>IF(A54&lt;Вводные!G10,"До продаж",IF(A54&lt;=EDATE(Вводные!G8,Вводные!G9),"Строительство","После РВЭ"))</f>
        <v>После РВЭ</v>
      </c>
    </row>
    <row r="55" spans="1:6" x14ac:dyDescent="0.25">
      <c r="A55" s="435">
        <f>ПОДБОР_КВ.М!BG2</f>
        <v>47818</v>
      </c>
      <c r="B55" s="436">
        <f>ПОДБОР_КВ.М!BG64</f>
        <v>0</v>
      </c>
      <c r="C55" s="436">
        <f>ПОДБОР_КВ.М!BG65</f>
        <v>0</v>
      </c>
      <c r="D55" s="436">
        <f>ПОДБОР_КВ.М!BG66</f>
        <v>0</v>
      </c>
      <c r="E55" s="436">
        <f>ПОДБОР_КВ.М!BG67</f>
        <v>0</v>
      </c>
      <c r="F55" s="437" t="str">
        <f>IF(A55&lt;Вводные!G10,"До продаж",IF(A55&lt;=EDATE(Вводные!G8,Вводные!G9),"Строительство","После РВЭ"))</f>
        <v>После РВЭ</v>
      </c>
    </row>
    <row r="56" spans="1:6" x14ac:dyDescent="0.25">
      <c r="A56" s="435">
        <f>ПОДБОР_КВ.М!BH2</f>
        <v>47849</v>
      </c>
      <c r="B56" s="436">
        <f>ПОДБОР_КВ.М!BH64</f>
        <v>0</v>
      </c>
      <c r="C56" s="436">
        <f>ПОДБОР_КВ.М!BH65</f>
        <v>0</v>
      </c>
      <c r="D56" s="436">
        <f>ПОДБОР_КВ.М!BH66</f>
        <v>0</v>
      </c>
      <c r="E56" s="436">
        <f>ПОДБОР_КВ.М!BH67</f>
        <v>0</v>
      </c>
      <c r="F56" s="437" t="str">
        <f>IF(A56&lt;Вводные!G10,"До продаж",IF(A56&lt;=EDATE(Вводные!G8,Вводные!G9),"Строительство","После РВЭ"))</f>
        <v>После РВЭ</v>
      </c>
    </row>
    <row r="57" spans="1:6" x14ac:dyDescent="0.25">
      <c r="A57" s="435">
        <f>ПОДБОР_КВ.М!BI2</f>
        <v>47880</v>
      </c>
      <c r="B57" s="436">
        <f>ПОДБОР_КВ.М!BI64</f>
        <v>0</v>
      </c>
      <c r="C57" s="436">
        <f>ПОДБОР_КВ.М!BI65</f>
        <v>0</v>
      </c>
      <c r="D57" s="436">
        <f>ПОДБОР_КВ.М!BI66</f>
        <v>0</v>
      </c>
      <c r="E57" s="436">
        <f>ПОДБОР_КВ.М!BI67</f>
        <v>0</v>
      </c>
      <c r="F57" s="437" t="str">
        <f>IF(A57&lt;Вводные!G10,"До продаж",IF(A57&lt;=EDATE(Вводные!G8,Вводные!G9),"Строительство","После РВЭ"))</f>
        <v>После РВЭ</v>
      </c>
    </row>
    <row r="58" spans="1:6" x14ac:dyDescent="0.25">
      <c r="A58" s="435">
        <f>ПОДБОР_КВ.М!BJ2</f>
        <v>47908</v>
      </c>
      <c r="B58" s="436">
        <f>ПОДБОР_КВ.М!BJ64</f>
        <v>0</v>
      </c>
      <c r="C58" s="436">
        <f>ПОДБОР_КВ.М!BJ65</f>
        <v>0</v>
      </c>
      <c r="D58" s="436">
        <f>ПОДБОР_КВ.М!BJ66</f>
        <v>0</v>
      </c>
      <c r="E58" s="436">
        <f>ПОДБОР_КВ.М!BJ67</f>
        <v>0</v>
      </c>
      <c r="F58" s="437" t="str">
        <f>IF(A58&lt;Вводные!G10,"До продаж",IF(A58&lt;=EDATE(Вводные!G8,Вводные!G9),"Строительство","После РВЭ"))</f>
        <v>После РВЭ</v>
      </c>
    </row>
    <row r="59" spans="1:6" x14ac:dyDescent="0.25">
      <c r="A59" s="435">
        <f>ПОДБОР_КВ.М!BK2</f>
        <v>47939</v>
      </c>
      <c r="B59" s="436">
        <f>ПОДБОР_КВ.М!BK64</f>
        <v>0</v>
      </c>
      <c r="C59" s="436">
        <f>ПОДБОР_КВ.М!BK65</f>
        <v>0</v>
      </c>
      <c r="D59" s="436">
        <f>ПОДБОР_КВ.М!BK66</f>
        <v>0</v>
      </c>
      <c r="E59" s="436">
        <f>ПОДБОР_КВ.М!BK67</f>
        <v>0</v>
      </c>
      <c r="F59" s="437" t="str">
        <f>IF(A59&lt;Вводные!G10,"До продаж",IF(A59&lt;=EDATE(Вводные!G8,Вводные!G9),"Строительство","После РВЭ"))</f>
        <v>После РВЭ</v>
      </c>
    </row>
    <row r="60" spans="1:6" x14ac:dyDescent="0.25">
      <c r="A60" s="435">
        <f>ПОДБОР_КВ.М!BL2</f>
        <v>47969</v>
      </c>
      <c r="B60" s="436">
        <f>ПОДБОР_КВ.М!BL64</f>
        <v>0</v>
      </c>
      <c r="C60" s="436">
        <f>ПОДБОР_КВ.М!BL65</f>
        <v>0</v>
      </c>
      <c r="D60" s="436">
        <f>ПОДБОР_КВ.М!BL66</f>
        <v>0</v>
      </c>
      <c r="E60" s="436">
        <f>ПОДБОР_КВ.М!BL67</f>
        <v>0</v>
      </c>
      <c r="F60" s="437" t="str">
        <f>IF(A60&lt;Вводные!G10,"До продаж",IF(A60&lt;=EDATE(Вводные!G8,Вводные!G9),"Строительство","После РВЭ"))</f>
        <v>После РВЭ</v>
      </c>
    </row>
    <row r="61" spans="1:6" x14ac:dyDescent="0.25">
      <c r="A61" s="435">
        <f>ПОДБОР_КВ.М!BM2</f>
        <v>48000</v>
      </c>
      <c r="B61" s="436">
        <f>ПОДБОР_КВ.М!BM64</f>
        <v>0</v>
      </c>
      <c r="C61" s="436">
        <f>ПОДБОР_КВ.М!BM65</f>
        <v>0</v>
      </c>
      <c r="D61" s="436">
        <f>ПОДБОР_КВ.М!BM66</f>
        <v>0</v>
      </c>
      <c r="E61" s="436">
        <f>ПОДБОР_КВ.М!BM67</f>
        <v>0</v>
      </c>
      <c r="F61" s="437" t="str">
        <f>IF(A61&lt;Вводные!G10,"До продаж",IF(A61&lt;=EDATE(Вводные!G8,Вводные!G9),"Строительство","После РВЭ"))</f>
        <v>После РВЭ</v>
      </c>
    </row>
    <row r="62" spans="1:6" x14ac:dyDescent="0.25">
      <c r="A62" s="435">
        <f>ПОДБОР_КВ.М!BN2</f>
        <v>48030</v>
      </c>
      <c r="B62" s="436">
        <f>ПОДБОР_КВ.М!BN64</f>
        <v>0</v>
      </c>
      <c r="C62" s="436">
        <f>ПОДБОР_КВ.М!BN65</f>
        <v>0</v>
      </c>
      <c r="D62" s="436">
        <f>ПОДБОР_КВ.М!BN66</f>
        <v>0</v>
      </c>
      <c r="E62" s="436">
        <f>ПОДБОР_КВ.М!BN67</f>
        <v>0</v>
      </c>
      <c r="F62" s="437" t="str">
        <f>IF(A62&lt;Вводные!G10,"До продаж",IF(A62&lt;=EDATE(Вводные!G8,Вводные!G9),"Строительство","После РВЭ"))</f>
        <v>После РВЭ</v>
      </c>
    </row>
    <row r="63" spans="1:6" x14ac:dyDescent="0.25">
      <c r="A63" s="435">
        <f>ПОДБОР_КВ.М!BO2</f>
        <v>48061</v>
      </c>
      <c r="B63" s="436">
        <f>ПОДБОР_КВ.М!BO64</f>
        <v>0</v>
      </c>
      <c r="C63" s="436">
        <f>ПОДБОР_КВ.М!BO65</f>
        <v>0</v>
      </c>
      <c r="D63" s="436">
        <f>ПОДБОР_КВ.М!BO66</f>
        <v>0</v>
      </c>
      <c r="E63" s="436">
        <f>ПОДБОР_КВ.М!BO67</f>
        <v>0</v>
      </c>
      <c r="F63" s="437" t="str">
        <f>IF(A63&lt;Вводные!G10,"До продаж",IF(A63&lt;=EDATE(Вводные!G8,Вводные!G9),"Строительство","После РВЭ"))</f>
        <v>После РВЭ</v>
      </c>
    </row>
    <row r="64" spans="1:6" x14ac:dyDescent="0.25">
      <c r="A64" s="435">
        <f>ПОДБОР_КВ.М!BP2</f>
        <v>48092</v>
      </c>
      <c r="B64" s="436">
        <f>ПОДБОР_КВ.М!BP64</f>
        <v>0</v>
      </c>
      <c r="C64" s="436">
        <f>ПОДБОР_КВ.М!BP65</f>
        <v>0</v>
      </c>
      <c r="D64" s="436">
        <f>ПОДБОР_КВ.М!BP66</f>
        <v>0</v>
      </c>
      <c r="E64" s="436">
        <f>ПОДБОР_КВ.М!BP67</f>
        <v>0</v>
      </c>
      <c r="F64" s="437" t="str">
        <f>IF(A64&lt;Вводные!G10,"До продаж",IF(A64&lt;=EDATE(Вводные!G8,Вводные!G9),"Строительство","После РВЭ"))</f>
        <v>После РВЭ</v>
      </c>
    </row>
    <row r="65" spans="1:6" x14ac:dyDescent="0.25">
      <c r="A65" s="435">
        <f>ПОДБОР_КВ.М!BQ2</f>
        <v>48122</v>
      </c>
      <c r="B65" s="436">
        <f>ПОДБОР_КВ.М!BQ64</f>
        <v>0</v>
      </c>
      <c r="C65" s="436">
        <f>ПОДБОР_КВ.М!BQ65</f>
        <v>0</v>
      </c>
      <c r="D65" s="436">
        <f>ПОДБОР_КВ.М!BQ66</f>
        <v>0</v>
      </c>
      <c r="E65" s="436">
        <f>ПОДБОР_КВ.М!BQ67</f>
        <v>0</v>
      </c>
      <c r="F65" s="437" t="str">
        <f>IF(A65&lt;Вводные!G10,"До продаж",IF(A65&lt;=EDATE(Вводные!G8,Вводные!G9),"Строительство","После РВЭ"))</f>
        <v>После РВЭ</v>
      </c>
    </row>
    <row r="66" spans="1:6" x14ac:dyDescent="0.25">
      <c r="A66" s="435">
        <f>ПОДБОР_КВ.М!BR2</f>
        <v>48153</v>
      </c>
      <c r="B66" s="436">
        <f>ПОДБОР_КВ.М!BR64</f>
        <v>0</v>
      </c>
      <c r="C66" s="436">
        <f>ПОДБОР_КВ.М!BR65</f>
        <v>0</v>
      </c>
      <c r="D66" s="436">
        <f>ПОДБОР_КВ.М!BR66</f>
        <v>0</v>
      </c>
      <c r="E66" s="436">
        <f>ПОДБОР_КВ.М!BR67</f>
        <v>0</v>
      </c>
      <c r="F66" s="437" t="str">
        <f>IF(A66&lt;Вводные!G10,"До продаж",IF(A66&lt;=EDATE(Вводные!G8,Вводные!G9),"Строительство","После РВЭ"))</f>
        <v>После РВЭ</v>
      </c>
    </row>
    <row r="67" spans="1:6" x14ac:dyDescent="0.25">
      <c r="A67" s="435">
        <f>ПОДБОР_КВ.М!BS2</f>
        <v>48183</v>
      </c>
      <c r="B67" s="436">
        <f>ПОДБОР_КВ.М!BS64</f>
        <v>0</v>
      </c>
      <c r="C67" s="436">
        <f>ПОДБОР_КВ.М!BS65</f>
        <v>0</v>
      </c>
      <c r="D67" s="436">
        <f>ПОДБОР_КВ.М!BS66</f>
        <v>0</v>
      </c>
      <c r="E67" s="436">
        <f>ПОДБОР_КВ.М!BS67</f>
        <v>0</v>
      </c>
      <c r="F67" s="437" t="str">
        <f>IF(A67&lt;Вводные!G10,"До продаж",IF(A67&lt;=EDATE(Вводные!G8,Вводные!G9),"Строительство","После РВЭ"))</f>
        <v>После РВЭ</v>
      </c>
    </row>
    <row r="68" spans="1:6" x14ac:dyDescent="0.25">
      <c r="A68" s="435">
        <f>ПОДБОР_КВ.М!BT2</f>
        <v>48214</v>
      </c>
      <c r="B68" s="436">
        <f>ПОДБОР_КВ.М!BT64</f>
        <v>0</v>
      </c>
      <c r="C68" s="436">
        <f>ПОДБОР_КВ.М!BT65</f>
        <v>0</v>
      </c>
      <c r="D68" s="436">
        <f>ПОДБОР_КВ.М!BT66</f>
        <v>0</v>
      </c>
      <c r="E68" s="436">
        <f>ПОДБОР_КВ.М!BT67</f>
        <v>0</v>
      </c>
      <c r="F68" s="437" t="str">
        <f>IF(A68&lt;Вводные!G10,"До продаж",IF(A68&lt;=EDATE(Вводные!G8,Вводные!G9),"Строительство","После РВЭ"))</f>
        <v>После РВЭ</v>
      </c>
    </row>
    <row r="69" spans="1:6" x14ac:dyDescent="0.25">
      <c r="A69" s="435">
        <f>ПОДБОР_КВ.М!BU2</f>
        <v>48245</v>
      </c>
      <c r="B69" s="436">
        <f>ПОДБОР_КВ.М!BU64</f>
        <v>0</v>
      </c>
      <c r="C69" s="436">
        <f>ПОДБОР_КВ.М!BU65</f>
        <v>0</v>
      </c>
      <c r="D69" s="436">
        <f>ПОДБОР_КВ.М!BU66</f>
        <v>0</v>
      </c>
      <c r="E69" s="436">
        <f>ПОДБОР_КВ.М!BU67</f>
        <v>0</v>
      </c>
      <c r="F69" s="437" t="str">
        <f>IF(A69&lt;Вводные!G10,"До продаж",IF(A69&lt;=EDATE(Вводные!G8,Вводные!G9),"Строительство","После РВЭ"))</f>
        <v>После РВЭ</v>
      </c>
    </row>
    <row r="70" spans="1:6" x14ac:dyDescent="0.25">
      <c r="A70" s="435">
        <f>ПОДБОР_КВ.М!BV2</f>
        <v>48274</v>
      </c>
      <c r="B70" s="436">
        <f>ПОДБОР_КВ.М!BV64</f>
        <v>0</v>
      </c>
      <c r="C70" s="436">
        <f>ПОДБОР_КВ.М!BV65</f>
        <v>0</v>
      </c>
      <c r="D70" s="436">
        <f>ПОДБОР_КВ.М!BV66</f>
        <v>0</v>
      </c>
      <c r="E70" s="436">
        <f>ПОДБОР_КВ.М!BV67</f>
        <v>0</v>
      </c>
      <c r="F70" s="437" t="str">
        <f>IF(A70&lt;Вводные!G10,"До продаж",IF(A70&lt;=EDATE(Вводные!G8,Вводные!G9),"Строительство","После РВЭ"))</f>
        <v>После РВЭ</v>
      </c>
    </row>
    <row r="71" spans="1:6" x14ac:dyDescent="0.25">
      <c r="A71" s="435">
        <f>ПОДБОР_КВ.М!BW2</f>
        <v>48305</v>
      </c>
      <c r="B71" s="436">
        <f>ПОДБОР_КВ.М!BW64</f>
        <v>0</v>
      </c>
      <c r="C71" s="436">
        <f>ПОДБОР_КВ.М!BW65</f>
        <v>0</v>
      </c>
      <c r="D71" s="436">
        <f>ПОДБОР_КВ.М!BW66</f>
        <v>0</v>
      </c>
      <c r="E71" s="436">
        <f>ПОДБОР_КВ.М!BW67</f>
        <v>0</v>
      </c>
      <c r="F71" s="437" t="str">
        <f>IF(A71&lt;Вводные!G10,"До продаж",IF(A71&lt;=EDATE(Вводные!G8,Вводные!G9),"Строительство","После РВЭ"))</f>
        <v>После РВЭ</v>
      </c>
    </row>
    <row r="72" spans="1:6" x14ac:dyDescent="0.25">
      <c r="A72" s="435">
        <f>ПОДБОР_КВ.М!BX2</f>
        <v>48335</v>
      </c>
      <c r="B72" s="436">
        <f>ПОДБОР_КВ.М!BX64</f>
        <v>0</v>
      </c>
      <c r="C72" s="436">
        <f>ПОДБОР_КВ.М!BX65</f>
        <v>0</v>
      </c>
      <c r="D72" s="436">
        <f>ПОДБОР_КВ.М!BX66</f>
        <v>0</v>
      </c>
      <c r="E72" s="436">
        <f>ПОДБОР_КВ.М!BX67</f>
        <v>0</v>
      </c>
      <c r="F72" s="437" t="str">
        <f>IF(A72&lt;Вводные!G10,"До продаж",IF(A72&lt;=EDATE(Вводные!G8,Вводные!G9),"Строительство","После РВЭ"))</f>
        <v>После РВЭ</v>
      </c>
    </row>
    <row r="73" spans="1:6" x14ac:dyDescent="0.25">
      <c r="A73" s="435">
        <f>ПОДБОР_КВ.М!BY2</f>
        <v>48366</v>
      </c>
      <c r="B73" s="436">
        <f>ПОДБОР_КВ.М!BY64</f>
        <v>0</v>
      </c>
      <c r="C73" s="436">
        <f>ПОДБОР_КВ.М!BY65</f>
        <v>0</v>
      </c>
      <c r="D73" s="436">
        <f>ПОДБОР_КВ.М!BY66</f>
        <v>0</v>
      </c>
      <c r="E73" s="436">
        <f>ПОДБОР_КВ.М!BY67</f>
        <v>0</v>
      </c>
      <c r="F73" s="437" t="str">
        <f>IF(A73&lt;Вводные!G10,"До продаж",IF(A73&lt;=EDATE(Вводные!G8,Вводные!G9),"Строительство","После РВЭ"))</f>
        <v>После РВЭ</v>
      </c>
    </row>
    <row r="74" spans="1:6" x14ac:dyDescent="0.25">
      <c r="A74" s="435">
        <f>ПОДБОР_КВ.М!BZ2</f>
        <v>48396</v>
      </c>
      <c r="B74" s="436">
        <f>ПОДБОР_КВ.М!BZ64</f>
        <v>0</v>
      </c>
      <c r="C74" s="436">
        <f>ПОДБОР_КВ.М!BZ65</f>
        <v>0</v>
      </c>
      <c r="D74" s="436">
        <f>ПОДБОР_КВ.М!BZ66</f>
        <v>0</v>
      </c>
      <c r="E74" s="436">
        <f>ПОДБОР_КВ.М!BZ67</f>
        <v>0</v>
      </c>
      <c r="F74" s="437" t="str">
        <f>IF(A74&lt;Вводные!G10,"До продаж",IF(A74&lt;=EDATE(Вводные!G8,Вводные!G9),"Строительство","После РВЭ"))</f>
        <v>После РВЭ</v>
      </c>
    </row>
    <row r="75" spans="1:6" x14ac:dyDescent="0.25">
      <c r="A75" s="435">
        <f>ПОДБОР_КВ.М!CA2</f>
        <v>48427</v>
      </c>
      <c r="B75" s="436">
        <f>ПОДБОР_КВ.М!CA64</f>
        <v>0</v>
      </c>
      <c r="C75" s="436">
        <f>ПОДБОР_КВ.М!CA65</f>
        <v>0</v>
      </c>
      <c r="D75" s="436">
        <f>ПОДБОР_КВ.М!CA66</f>
        <v>0</v>
      </c>
      <c r="E75" s="436">
        <f>ПОДБОР_КВ.М!CA67</f>
        <v>0</v>
      </c>
      <c r="F75" s="437" t="str">
        <f>IF(A75&lt;Вводные!G10,"До продаж",IF(A75&lt;=EDATE(Вводные!G8,Вводные!G9),"Строительство","После РВЭ"))</f>
        <v>После РВЭ</v>
      </c>
    </row>
    <row r="76" spans="1:6" x14ac:dyDescent="0.25">
      <c r="A76" s="435">
        <f>ПОДБОР_КВ.М!CB2</f>
        <v>48458</v>
      </c>
      <c r="B76" s="436">
        <f>ПОДБОР_КВ.М!CB64</f>
        <v>0</v>
      </c>
      <c r="C76" s="436">
        <f>ПОДБОР_КВ.М!CB65</f>
        <v>0</v>
      </c>
      <c r="D76" s="436">
        <f>ПОДБОР_КВ.М!CB66</f>
        <v>0</v>
      </c>
      <c r="E76" s="436">
        <f>ПОДБОР_КВ.М!CB67</f>
        <v>0</v>
      </c>
      <c r="F76" s="437" t="str">
        <f>IF(A76&lt;Вводные!G10,"До продаж",IF(A76&lt;=EDATE(Вводные!G8,Вводные!G9),"Строительство","После РВЭ"))</f>
        <v>После РВЭ</v>
      </c>
    </row>
    <row r="77" spans="1:6" x14ac:dyDescent="0.25">
      <c r="A77" s="435">
        <f>ПОДБОР_КВ.М!CC2</f>
        <v>48488</v>
      </c>
      <c r="B77" s="436">
        <f>ПОДБОР_КВ.М!CC64</f>
        <v>0</v>
      </c>
      <c r="C77" s="436">
        <f>ПОДБОР_КВ.М!CC65</f>
        <v>0</v>
      </c>
      <c r="D77" s="436">
        <f>ПОДБОР_КВ.М!CC66</f>
        <v>0</v>
      </c>
      <c r="E77" s="436">
        <f>ПОДБОР_КВ.М!CC67</f>
        <v>0</v>
      </c>
      <c r="F77" s="437" t="str">
        <f>IF(A77&lt;Вводные!G10,"До продаж",IF(A77&lt;=EDATE(Вводные!G8,Вводные!G9),"Строительство","После РВЭ"))</f>
        <v>После РВЭ</v>
      </c>
    </row>
    <row r="78" spans="1:6" x14ac:dyDescent="0.25">
      <c r="A78" s="435">
        <f>ПОДБОР_КВ.М!CD2</f>
        <v>48519</v>
      </c>
      <c r="B78" s="436">
        <f>ПОДБОР_КВ.М!CD64</f>
        <v>0</v>
      </c>
      <c r="C78" s="436">
        <f>ПОДБОР_КВ.М!CD65</f>
        <v>0</v>
      </c>
      <c r="D78" s="436">
        <f>ПОДБОР_КВ.М!CD66</f>
        <v>0</v>
      </c>
      <c r="E78" s="436">
        <f>ПОДБОР_КВ.М!CD67</f>
        <v>0</v>
      </c>
      <c r="F78" s="437" t="str">
        <f>IF(A78&lt;Вводные!G10,"До продаж",IF(A78&lt;=EDATE(Вводные!G8,Вводные!G9),"Строительство","После РВЭ"))</f>
        <v>После РВЭ</v>
      </c>
    </row>
    <row r="79" spans="1:6" x14ac:dyDescent="0.25">
      <c r="A79" s="435">
        <f>ПОДБОР_КВ.М!CE2</f>
        <v>48549</v>
      </c>
      <c r="B79" s="436">
        <f>ПОДБОР_КВ.М!CE64</f>
        <v>0</v>
      </c>
      <c r="C79" s="436">
        <f>ПОДБОР_КВ.М!CE65</f>
        <v>0</v>
      </c>
      <c r="D79" s="436">
        <f>ПОДБОР_КВ.М!CE66</f>
        <v>0</v>
      </c>
      <c r="E79" s="436">
        <f>ПОДБОР_КВ.М!CE67</f>
        <v>0</v>
      </c>
      <c r="F79" s="437" t="str">
        <f>IF(A79&lt;Вводные!G10,"До продаж",IF(A79&lt;=EDATE(Вводные!G8,Вводные!G9),"Строительство","После РВЭ"))</f>
        <v>После РВЭ</v>
      </c>
    </row>
    <row r="80" spans="1:6" x14ac:dyDescent="0.25">
      <c r="A80" s="435">
        <f>ПОДБОР_КВ.М!CF2</f>
        <v>48580</v>
      </c>
      <c r="B80" s="436">
        <f>ПОДБОР_КВ.М!CF64</f>
        <v>0</v>
      </c>
      <c r="C80" s="436">
        <f>ПОДБОР_КВ.М!CF65</f>
        <v>0</v>
      </c>
      <c r="D80" s="436">
        <f>ПОДБОР_КВ.М!CF66</f>
        <v>0</v>
      </c>
      <c r="E80" s="436">
        <f>ПОДБОР_КВ.М!CF67</f>
        <v>0</v>
      </c>
      <c r="F80" s="437" t="str">
        <f>IF(A80&lt;Вводные!G10,"До продаж",IF(A80&lt;=EDATE(Вводные!G8,Вводные!G9),"Строительство","После РВЭ"))</f>
        <v>После РВЭ</v>
      </c>
    </row>
    <row r="81" spans="1:6" x14ac:dyDescent="0.25">
      <c r="A81" s="435">
        <f>ПОДБОР_КВ.М!CG2</f>
        <v>48611</v>
      </c>
      <c r="B81" s="436">
        <f>ПОДБОР_КВ.М!CG64</f>
        <v>0</v>
      </c>
      <c r="C81" s="436">
        <f>ПОДБОР_КВ.М!CG65</f>
        <v>0</v>
      </c>
      <c r="D81" s="436">
        <f>ПОДБОР_КВ.М!CG66</f>
        <v>0</v>
      </c>
      <c r="E81" s="436">
        <f>ПОДБОР_КВ.М!CG67</f>
        <v>0</v>
      </c>
      <c r="F81" s="437" t="str">
        <f>IF(A81&lt;Вводные!G10,"До продаж",IF(A81&lt;=EDATE(Вводные!G8,Вводные!G9),"Строительство","После РВЭ"))</f>
        <v>После РВЭ</v>
      </c>
    </row>
    <row r="82" spans="1:6" x14ac:dyDescent="0.25">
      <c r="A82" s="435">
        <f>ПОДБОР_КВ.М!CH2</f>
        <v>48639</v>
      </c>
      <c r="B82" s="436">
        <f>ПОДБОР_КВ.М!CH64</f>
        <v>0</v>
      </c>
      <c r="C82" s="436">
        <f>ПОДБОР_КВ.М!CH65</f>
        <v>0</v>
      </c>
      <c r="D82" s="436">
        <f>ПОДБОР_КВ.М!CH66</f>
        <v>0</v>
      </c>
      <c r="E82" s="436">
        <f>ПОДБОР_КВ.М!CH67</f>
        <v>0</v>
      </c>
      <c r="F82" s="437" t="str">
        <f>IF(A82&lt;Вводные!G10,"До продаж",IF(A82&lt;=EDATE(Вводные!G8,Вводные!G9),"Строительство","После РВЭ"))</f>
        <v>После РВЭ</v>
      </c>
    </row>
    <row r="83" spans="1:6" x14ac:dyDescent="0.25">
      <c r="A83" s="435">
        <f>ПОДБОР_КВ.М!CI2</f>
        <v>48670</v>
      </c>
      <c r="B83" s="436">
        <f>ПОДБОР_КВ.М!CI64</f>
        <v>0</v>
      </c>
      <c r="C83" s="436">
        <f>ПОДБОР_КВ.М!CI65</f>
        <v>0</v>
      </c>
      <c r="D83" s="436">
        <f>ПОДБОР_КВ.М!CI66</f>
        <v>0</v>
      </c>
      <c r="E83" s="436">
        <f>ПОДБОР_КВ.М!CI67</f>
        <v>0</v>
      </c>
      <c r="F83" s="437" t="str">
        <f>IF(A83&lt;Вводные!G10,"До продаж",IF(A83&lt;=EDATE(Вводные!G8,Вводные!G9),"Строительство","После РВЭ"))</f>
        <v>После РВЭ</v>
      </c>
    </row>
    <row r="84" spans="1:6" x14ac:dyDescent="0.25">
      <c r="A84" s="435">
        <f>ПОДБОР_КВ.М!CJ2</f>
        <v>48700</v>
      </c>
      <c r="B84" s="436">
        <f>ПОДБОР_КВ.М!CJ64</f>
        <v>0</v>
      </c>
      <c r="C84" s="436">
        <f>ПОДБОР_КВ.М!CJ65</f>
        <v>0</v>
      </c>
      <c r="D84" s="436">
        <f>ПОДБОР_КВ.М!CJ66</f>
        <v>0</v>
      </c>
      <c r="E84" s="436">
        <f>ПОДБОР_КВ.М!CJ67</f>
        <v>0</v>
      </c>
      <c r="F84" s="437" t="str">
        <f>IF(A84&lt;Вводные!G10,"До продаж",IF(A84&lt;=EDATE(Вводные!G8,Вводные!G9),"Строительство","После РВЭ"))</f>
        <v>После РВЭ</v>
      </c>
    </row>
    <row r="85" spans="1:6" x14ac:dyDescent="0.25">
      <c r="A85" s="435">
        <f>ПОДБОР_КВ.М!CK2</f>
        <v>48731</v>
      </c>
      <c r="B85" s="436">
        <f>ПОДБОР_КВ.М!CK64</f>
        <v>0</v>
      </c>
      <c r="C85" s="436">
        <f>ПОДБОР_КВ.М!CK65</f>
        <v>0</v>
      </c>
      <c r="D85" s="436">
        <f>ПОДБОР_КВ.М!CK66</f>
        <v>0</v>
      </c>
      <c r="E85" s="436">
        <f>ПОДБОР_КВ.М!CK67</f>
        <v>0</v>
      </c>
      <c r="F85" s="437" t="str">
        <f>IF(A85&lt;Вводные!G10,"До продаж",IF(A85&lt;=EDATE(Вводные!G8,Вводные!G9),"Строительство","После РВЭ"))</f>
        <v>После РВЭ</v>
      </c>
    </row>
    <row r="86" spans="1:6" x14ac:dyDescent="0.25">
      <c r="A86" s="435">
        <f>ПОДБОР_КВ.М!CL2</f>
        <v>48761</v>
      </c>
      <c r="B86" s="436">
        <f>ПОДБОР_КВ.М!CL64</f>
        <v>0</v>
      </c>
      <c r="C86" s="436">
        <f>ПОДБОР_КВ.М!CL65</f>
        <v>0</v>
      </c>
      <c r="D86" s="436">
        <f>ПОДБОР_КВ.М!CL66</f>
        <v>0</v>
      </c>
      <c r="E86" s="436">
        <f>ПОДБОР_КВ.М!CL67</f>
        <v>0</v>
      </c>
      <c r="F86" s="437" t="str">
        <f>IF(A86&lt;Вводные!G10,"До продаж",IF(A86&lt;=EDATE(Вводные!G8,Вводные!G9),"Строительство","После РВЭ"))</f>
        <v>После РВЭ</v>
      </c>
    </row>
    <row r="87" spans="1:6" x14ac:dyDescent="0.25">
      <c r="A87" s="435">
        <f>ПОДБОР_КВ.М!CM2</f>
        <v>48792</v>
      </c>
      <c r="B87" s="436">
        <f>ПОДБОР_КВ.М!CM64</f>
        <v>0</v>
      </c>
      <c r="C87" s="436">
        <f>ПОДБОР_КВ.М!CM65</f>
        <v>0</v>
      </c>
      <c r="D87" s="436">
        <f>ПОДБОР_КВ.М!CM66</f>
        <v>0</v>
      </c>
      <c r="E87" s="436">
        <f>ПОДБОР_КВ.М!CM67</f>
        <v>0</v>
      </c>
      <c r="F87" s="437" t="str">
        <f>IF(A87&lt;Вводные!G10,"До продаж",IF(A87&lt;=EDATE(Вводные!G8,Вводные!G9),"Строительство","После РВЭ"))</f>
        <v>После РВЭ</v>
      </c>
    </row>
    <row r="88" spans="1:6" x14ac:dyDescent="0.25">
      <c r="A88" s="435">
        <f>ПОДБОР_КВ.М!CN2</f>
        <v>48823</v>
      </c>
      <c r="B88" s="436">
        <f>ПОДБОР_КВ.М!CN64</f>
        <v>0</v>
      </c>
      <c r="C88" s="436">
        <f>ПОДБОР_КВ.М!CN65</f>
        <v>0</v>
      </c>
      <c r="D88" s="436">
        <f>ПОДБОР_КВ.М!CN66</f>
        <v>0</v>
      </c>
      <c r="E88" s="436">
        <f>ПОДБОР_КВ.М!CN67</f>
        <v>0</v>
      </c>
      <c r="F88" s="437" t="str">
        <f>IF(A88&lt;Вводные!G10,"До продаж",IF(A88&lt;=EDATE(Вводные!G8,Вводные!G9),"Строительство","После РВЭ"))</f>
        <v>После РВЭ</v>
      </c>
    </row>
    <row r="89" spans="1:6" x14ac:dyDescent="0.25">
      <c r="A89" s="435">
        <f>ПОДБОР_КВ.М!CO2</f>
        <v>48853</v>
      </c>
      <c r="B89" s="436">
        <f>ПОДБОР_КВ.М!CO64</f>
        <v>0</v>
      </c>
      <c r="C89" s="436">
        <f>ПОДБОР_КВ.М!CO65</f>
        <v>0</v>
      </c>
      <c r="D89" s="436">
        <f>ПОДБОР_КВ.М!CO66</f>
        <v>0</v>
      </c>
      <c r="E89" s="436">
        <f>ПОДБОР_КВ.М!CO67</f>
        <v>0</v>
      </c>
      <c r="F89" s="437" t="str">
        <f>IF(A89&lt;Вводные!G10,"До продаж",IF(A89&lt;=EDATE(Вводные!G8,Вводные!G9),"Строительство","После РВЭ"))</f>
        <v>После РВЭ</v>
      </c>
    </row>
    <row r="90" spans="1:6" x14ac:dyDescent="0.25">
      <c r="A90" s="435">
        <f>ПОДБОР_КВ.М!CP2</f>
        <v>48884</v>
      </c>
      <c r="B90" s="436">
        <f>ПОДБОР_КВ.М!CP64</f>
        <v>0</v>
      </c>
      <c r="C90" s="436">
        <f>ПОДБОР_КВ.М!CP65</f>
        <v>0</v>
      </c>
      <c r="D90" s="436">
        <f>ПОДБОР_КВ.М!CP66</f>
        <v>0</v>
      </c>
      <c r="E90" s="436">
        <f>ПОДБОР_КВ.М!CP67</f>
        <v>0</v>
      </c>
      <c r="F90" s="437" t="str">
        <f>IF(A90&lt;Вводные!G10,"До продаж",IF(A90&lt;=EDATE(Вводные!G8,Вводные!G9),"Строительство","После РВЭ"))</f>
        <v>После РВЭ</v>
      </c>
    </row>
    <row r="91" spans="1:6" x14ac:dyDescent="0.25">
      <c r="A91" s="435">
        <f>ПОДБОР_КВ.М!CQ2</f>
        <v>48914</v>
      </c>
      <c r="B91" s="436">
        <f>ПОДБОР_КВ.М!CQ64</f>
        <v>0</v>
      </c>
      <c r="C91" s="436">
        <f>ПОДБОР_КВ.М!CQ65</f>
        <v>0</v>
      </c>
      <c r="D91" s="436">
        <f>ПОДБОР_КВ.М!CQ66</f>
        <v>0</v>
      </c>
      <c r="E91" s="436">
        <f>ПОДБОР_КВ.М!CQ67</f>
        <v>0</v>
      </c>
      <c r="F91" s="437" t="str">
        <f>IF(A91&lt;Вводные!G10,"До продаж",IF(A91&lt;=EDATE(Вводные!G8,Вводные!G9),"Строительство","После РВЭ"))</f>
        <v>После РВЭ</v>
      </c>
    </row>
    <row r="92" spans="1:6" x14ac:dyDescent="0.25">
      <c r="A92" s="435">
        <f>ПОДБОР_КВ.М!CR2</f>
        <v>48945</v>
      </c>
      <c r="B92" s="436">
        <f>ПОДБОР_КВ.М!CR64</f>
        <v>0</v>
      </c>
      <c r="C92" s="436">
        <f>ПОДБОР_КВ.М!CR65</f>
        <v>0</v>
      </c>
      <c r="D92" s="436">
        <f>ПОДБОР_КВ.М!CR66</f>
        <v>0</v>
      </c>
      <c r="E92" s="436">
        <f>ПОДБОР_КВ.М!CR67</f>
        <v>0</v>
      </c>
      <c r="F92" s="437" t="str">
        <f>IF(A92&lt;Вводные!G10,"До продаж",IF(A92&lt;=EDATE(Вводные!G8,Вводные!G9),"Строительство","После РВЭ"))</f>
        <v>После РВЭ</v>
      </c>
    </row>
    <row r="93" spans="1:6" x14ac:dyDescent="0.25">
      <c r="A93" s="435">
        <f>ПОДБОР_КВ.М!CS2</f>
        <v>48976</v>
      </c>
      <c r="B93" s="436">
        <f>ПОДБОР_КВ.М!CS64</f>
        <v>0</v>
      </c>
      <c r="C93" s="436">
        <f>ПОДБОР_КВ.М!CS65</f>
        <v>0</v>
      </c>
      <c r="D93" s="436">
        <f>ПОДБОР_КВ.М!CS66</f>
        <v>0</v>
      </c>
      <c r="E93" s="436">
        <f>ПОДБОР_КВ.М!CS67</f>
        <v>0</v>
      </c>
      <c r="F93" s="437" t="str">
        <f>IF(A93&lt;Вводные!G10,"До продаж",IF(A93&lt;=EDATE(Вводные!G8,Вводные!G9),"Строительство","После РВЭ"))</f>
        <v>После РВЭ</v>
      </c>
    </row>
    <row r="94" spans="1:6" x14ac:dyDescent="0.25">
      <c r="A94" s="435">
        <f>ПОДБОР_КВ.М!CT2</f>
        <v>49004</v>
      </c>
      <c r="B94" s="436">
        <f>ПОДБОР_КВ.М!CT64</f>
        <v>0</v>
      </c>
      <c r="C94" s="436">
        <f>ПОДБОР_КВ.М!CT65</f>
        <v>0</v>
      </c>
      <c r="D94" s="436">
        <f>ПОДБОР_КВ.М!CT66</f>
        <v>0</v>
      </c>
      <c r="E94" s="436">
        <f>ПОДБОР_КВ.М!CT67</f>
        <v>0</v>
      </c>
      <c r="F94" s="437" t="str">
        <f>IF(A94&lt;Вводные!G10,"До продаж",IF(A94&lt;=EDATE(Вводные!G8,Вводные!G9),"Строительство","После РВЭ"))</f>
        <v>После РВЭ</v>
      </c>
    </row>
    <row r="95" spans="1:6" x14ac:dyDescent="0.25">
      <c r="A95" s="435">
        <f>ПОДБОР_КВ.М!CU2</f>
        <v>49035</v>
      </c>
      <c r="B95" s="436">
        <f>ПОДБОР_КВ.М!CU64</f>
        <v>0</v>
      </c>
      <c r="C95" s="436">
        <f>ПОДБОР_КВ.М!CU65</f>
        <v>0</v>
      </c>
      <c r="D95" s="436">
        <f>ПОДБОР_КВ.М!CU66</f>
        <v>0</v>
      </c>
      <c r="E95" s="436">
        <f>ПОДБОР_КВ.М!CU67</f>
        <v>0</v>
      </c>
      <c r="F95" s="437" t="str">
        <f>IF(A95&lt;Вводные!G10,"До продаж",IF(A95&lt;=EDATE(Вводные!G8,Вводные!G9),"Строительство","После РВЭ"))</f>
        <v>После РВЭ</v>
      </c>
    </row>
    <row r="96" spans="1:6" x14ac:dyDescent="0.25">
      <c r="A96" s="435">
        <f>ПОДБОР_КВ.М!CV2</f>
        <v>49065</v>
      </c>
      <c r="B96" s="436">
        <f>ПОДБОР_КВ.М!CV64</f>
        <v>0</v>
      </c>
      <c r="C96" s="436">
        <f>ПОДБОР_КВ.М!CV65</f>
        <v>0</v>
      </c>
      <c r="D96" s="436">
        <f>ПОДБОР_КВ.М!CV66</f>
        <v>0</v>
      </c>
      <c r="E96" s="436">
        <f>ПОДБОР_КВ.М!CV67</f>
        <v>0</v>
      </c>
      <c r="F96" s="437" t="str">
        <f>IF(A96&lt;Вводные!G10,"До продаж",IF(A96&lt;=EDATE(Вводные!G8,Вводные!G9),"Строительство","После РВЭ"))</f>
        <v>После РВЭ</v>
      </c>
    </row>
    <row r="97" spans="1:6" x14ac:dyDescent="0.25">
      <c r="A97" s="435">
        <f>ПОДБОР_КВ.М!CW2</f>
        <v>49096</v>
      </c>
      <c r="B97" s="436">
        <f>ПОДБОР_КВ.М!CW64</f>
        <v>0</v>
      </c>
      <c r="C97" s="436">
        <f>ПОДБОР_КВ.М!CW65</f>
        <v>0</v>
      </c>
      <c r="D97" s="436">
        <f>ПОДБОР_КВ.М!CW66</f>
        <v>0</v>
      </c>
      <c r="E97" s="436">
        <f>ПОДБОР_КВ.М!CW67</f>
        <v>0</v>
      </c>
      <c r="F97" s="437" t="str">
        <f>IF(A97&lt;Вводные!G10,"До продаж",IF(A97&lt;=EDATE(Вводные!G8,Вводные!G9),"Строительство","После РВЭ"))</f>
        <v>После РВЭ</v>
      </c>
    </row>
    <row r="98" spans="1:6" x14ac:dyDescent="0.25">
      <c r="A98" s="435">
        <f>ПОДБОР_КВ.М!CX2</f>
        <v>49126</v>
      </c>
      <c r="B98" s="436">
        <f>ПОДБОР_КВ.М!CX64</f>
        <v>0</v>
      </c>
      <c r="C98" s="436">
        <f>ПОДБОР_КВ.М!CX65</f>
        <v>0</v>
      </c>
      <c r="D98" s="436">
        <f>ПОДБОР_КВ.М!CX66</f>
        <v>0</v>
      </c>
      <c r="E98" s="436">
        <f>ПОДБОР_КВ.М!CX67</f>
        <v>0</v>
      </c>
      <c r="F98" s="437" t="str">
        <f>IF(A98&lt;Вводные!G10,"До продаж",IF(A98&lt;=EDATE(Вводные!G8,Вводные!G9),"Строительство","После РВЭ"))</f>
        <v>После РВЭ</v>
      </c>
    </row>
    <row r="99" spans="1:6" x14ac:dyDescent="0.25">
      <c r="A99" s="435">
        <f>ПОДБОР_КВ.М!CY2</f>
        <v>49157</v>
      </c>
      <c r="B99" s="436">
        <f>ПОДБОР_КВ.М!CY64</f>
        <v>0</v>
      </c>
      <c r="C99" s="436">
        <f>ПОДБОР_КВ.М!CY65</f>
        <v>0</v>
      </c>
      <c r="D99" s="436">
        <f>ПОДБОР_КВ.М!CY66</f>
        <v>0</v>
      </c>
      <c r="E99" s="436">
        <f>ПОДБОР_КВ.М!CY67</f>
        <v>0</v>
      </c>
      <c r="F99" s="437" t="str">
        <f>IF(A99&lt;Вводные!G10,"До продаж",IF(A99&lt;=EDATE(Вводные!G8,Вводные!G9),"Строительство","После РВЭ"))</f>
        <v>После РВЭ</v>
      </c>
    </row>
    <row r="100" spans="1:6" x14ac:dyDescent="0.25">
      <c r="A100" s="435">
        <f>ПОДБОР_КВ.М!CZ2</f>
        <v>49188</v>
      </c>
      <c r="B100" s="436">
        <f>ПОДБОР_КВ.М!CZ64</f>
        <v>0</v>
      </c>
      <c r="C100" s="436">
        <f>ПОДБОР_КВ.М!CZ65</f>
        <v>0</v>
      </c>
      <c r="D100" s="436">
        <f>ПОДБОР_КВ.М!CZ66</f>
        <v>0</v>
      </c>
      <c r="E100" s="436">
        <f>ПОДБОР_КВ.М!CZ67</f>
        <v>0</v>
      </c>
      <c r="F100" s="437" t="str">
        <f>IF(A100&lt;Вводные!G10,"До продаж",IF(A100&lt;=EDATE(Вводные!G8,Вводные!G9),"Строительство","После РВЭ"))</f>
        <v>После РВЭ</v>
      </c>
    </row>
    <row r="101" spans="1:6" x14ac:dyDescent="0.25">
      <c r="A101" s="435">
        <f>ПОДБОР_КВ.М!DA2</f>
        <v>49218</v>
      </c>
      <c r="B101" s="436">
        <f>ПОДБОР_КВ.М!DA64</f>
        <v>0</v>
      </c>
      <c r="C101" s="436">
        <f>ПОДБОР_КВ.М!DA65</f>
        <v>0</v>
      </c>
      <c r="D101" s="436">
        <f>ПОДБОР_КВ.М!DA66</f>
        <v>0</v>
      </c>
      <c r="E101" s="436">
        <f>ПОДБОР_КВ.М!DA67</f>
        <v>0</v>
      </c>
      <c r="F101" s="437" t="str">
        <f>IF(A101&lt;Вводные!G10,"До продаж",IF(A101&lt;=EDATE(Вводные!G8,Вводные!G9),"Строительство","После РВЭ"))</f>
        <v>После РВЭ</v>
      </c>
    </row>
    <row r="102" spans="1:6" x14ac:dyDescent="0.25">
      <c r="A102" s="435">
        <f>ПОДБОР_КВ.М!DB2</f>
        <v>49249</v>
      </c>
      <c r="B102" s="436">
        <f>ПОДБОР_КВ.М!DB64</f>
        <v>0</v>
      </c>
      <c r="C102" s="436">
        <f>ПОДБОР_КВ.М!DB65</f>
        <v>0</v>
      </c>
      <c r="D102" s="436">
        <f>ПОДБОР_КВ.М!DB66</f>
        <v>0</v>
      </c>
      <c r="E102" s="436">
        <f>ПОДБОР_КВ.М!DB67</f>
        <v>0</v>
      </c>
      <c r="F102" s="437" t="str">
        <f>IF(A102&lt;Вводные!G10,"До продаж",IF(A102&lt;=EDATE(Вводные!G8,Вводные!G9),"Строительство","После РВЭ"))</f>
        <v>После РВЭ</v>
      </c>
    </row>
    <row r="103" spans="1:6" x14ac:dyDescent="0.25">
      <c r="A103" s="435">
        <f>ПОДБОР_КВ.М!DC2</f>
        <v>49279</v>
      </c>
      <c r="B103" s="436">
        <f>ПОДБОР_КВ.М!DC64</f>
        <v>0</v>
      </c>
      <c r="C103" s="436">
        <f>ПОДБОР_КВ.М!DC65</f>
        <v>0</v>
      </c>
      <c r="D103" s="436">
        <f>ПОДБОР_КВ.М!DC66</f>
        <v>0</v>
      </c>
      <c r="E103" s="436">
        <f>ПОДБОР_КВ.М!DC67</f>
        <v>0</v>
      </c>
      <c r="F103" s="437" t="str">
        <f>IF(A103&lt;Вводные!G10,"До продаж",IF(A103&lt;=EDATE(Вводные!G8,Вводные!G9),"Строительство","После РВЭ"))</f>
        <v>После РВЭ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showGridLines="0" workbookViewId="0"/>
  </sheetViews>
  <sheetFormatPr defaultColWidth="8.85546875" defaultRowHeight="15" x14ac:dyDescent="0.25"/>
  <cols>
    <col min="1" max="1" width="14" customWidth="1"/>
    <col min="2" max="2" width="40" customWidth="1"/>
    <col min="3" max="3" width="18" customWidth="1"/>
    <col min="4" max="4" width="14" customWidth="1"/>
    <col min="5" max="5" width="24" customWidth="1"/>
    <col min="6" max="6" width="37.85546875" customWidth="1"/>
  </cols>
  <sheetData>
    <row r="1" spans="1:6" ht="21" x14ac:dyDescent="0.25">
      <c r="A1" s="670" t="s">
        <v>512</v>
      </c>
      <c r="B1" s="670"/>
      <c r="C1" s="670"/>
      <c r="D1" s="670"/>
      <c r="E1" s="670"/>
      <c r="F1" s="670"/>
    </row>
    <row r="3" spans="1:6" x14ac:dyDescent="0.25">
      <c r="A3" s="414" t="s">
        <v>71</v>
      </c>
      <c r="B3" s="414" t="s">
        <v>32</v>
      </c>
      <c r="C3" s="414" t="s">
        <v>33</v>
      </c>
      <c r="D3" s="414" t="s">
        <v>73</v>
      </c>
      <c r="E3" s="414" t="s">
        <v>513</v>
      </c>
      <c r="F3" s="414" t="s">
        <v>35</v>
      </c>
    </row>
    <row r="4" spans="1:6" x14ac:dyDescent="0.25">
      <c r="A4" s="415" t="s">
        <v>493</v>
      </c>
      <c r="B4" s="415" t="s">
        <v>514</v>
      </c>
      <c r="C4" s="418">
        <f>Вводные!G6</f>
        <v>700</v>
      </c>
      <c r="D4" s="415" t="s">
        <v>48</v>
      </c>
      <c r="E4" s="415" t="s">
        <v>515</v>
      </c>
      <c r="F4" s="415" t="s">
        <v>516</v>
      </c>
    </row>
    <row r="5" spans="1:6" ht="51" x14ac:dyDescent="0.25">
      <c r="A5" s="415" t="s">
        <v>493</v>
      </c>
      <c r="B5" s="415" t="s">
        <v>517</v>
      </c>
      <c r="C5" s="418">
        <f>IF(Вводные!G82="Денежная компенсация",IF(ABS('Расчет ВРИ (ТЭП)'!D83)&gt;100000,'Расчет ВРИ (ТЭП)'!D83/1000,'Расчет ВРИ (ТЭП)'!D83),0)</f>
        <v>988.447</v>
      </c>
      <c r="D5" s="415" t="s">
        <v>48</v>
      </c>
      <c r="E5" s="415" t="s">
        <v>518</v>
      </c>
      <c r="F5" s="415" t="s">
        <v>519</v>
      </c>
    </row>
    <row r="6" spans="1:6" x14ac:dyDescent="0.25">
      <c r="A6" s="415" t="s">
        <v>493</v>
      </c>
      <c r="B6" s="415" t="s">
        <v>520</v>
      </c>
      <c r="C6" s="418">
        <f>(Вводные!G24+Вводные!G25)*ТЭП!D4/1000</f>
        <v>209.85</v>
      </c>
      <c r="D6" s="415" t="s">
        <v>48</v>
      </c>
      <c r="E6" s="415" t="s">
        <v>521</v>
      </c>
      <c r="F6" s="415" t="s">
        <v>522</v>
      </c>
    </row>
    <row r="7" spans="1:6" x14ac:dyDescent="0.25">
      <c r="A7" s="415" t="s">
        <v>493</v>
      </c>
      <c r="B7" s="415" t="s">
        <v>523</v>
      </c>
      <c r="C7" s="426">
        <f>SUM(C4:C6)</f>
        <v>1898.297</v>
      </c>
      <c r="D7" s="415" t="s">
        <v>48</v>
      </c>
      <c r="E7" s="415" t="s">
        <v>524</v>
      </c>
      <c r="F7" s="415" t="s">
        <v>525</v>
      </c>
    </row>
    <row r="8" spans="1:6" ht="25.5" x14ac:dyDescent="0.25">
      <c r="A8" s="415" t="s">
        <v>493</v>
      </c>
      <c r="B8" s="415" t="s">
        <v>526</v>
      </c>
      <c r="C8" s="426">
        <f>КРЕДИТЫ!D41/1000000</f>
        <v>1898.297</v>
      </c>
      <c r="D8" s="415" t="s">
        <v>48</v>
      </c>
      <c r="E8" s="415" t="s">
        <v>527</v>
      </c>
      <c r="F8" s="415" t="s">
        <v>528</v>
      </c>
    </row>
    <row r="9" spans="1:6" ht="25.5" x14ac:dyDescent="0.25">
      <c r="A9" s="415" t="s">
        <v>493</v>
      </c>
      <c r="B9" s="415" t="s">
        <v>529</v>
      </c>
      <c r="C9" s="426">
        <f>ОТЧЕТ!C25</f>
        <v>1048.6505380649039</v>
      </c>
      <c r="D9" s="415" t="s">
        <v>48</v>
      </c>
      <c r="E9" s="415" t="s">
        <v>530</v>
      </c>
      <c r="F9" s="415" t="s">
        <v>531</v>
      </c>
    </row>
    <row r="10" spans="1:6" x14ac:dyDescent="0.25">
      <c r="A10" s="415" t="s">
        <v>493</v>
      </c>
      <c r="B10" s="415" t="s">
        <v>532</v>
      </c>
      <c r="C10" s="426">
        <f>C8-C9</f>
        <v>849.64646193509611</v>
      </c>
      <c r="D10" s="415" t="s">
        <v>48</v>
      </c>
      <c r="E10" s="415" t="s">
        <v>533</v>
      </c>
      <c r="F10" s="415"/>
    </row>
    <row r="11" spans="1:6" ht="25.5" x14ac:dyDescent="0.25">
      <c r="A11" s="415" t="s">
        <v>534</v>
      </c>
      <c r="B11" s="415" t="s">
        <v>126</v>
      </c>
      <c r="C11" s="418">
        <f>Вводные!G23*ТЭП!D4/1000</f>
        <v>41.97</v>
      </c>
      <c r="D11" s="415" t="s">
        <v>48</v>
      </c>
      <c r="E11" s="415" t="s">
        <v>535</v>
      </c>
      <c r="F11" s="415" t="s">
        <v>536</v>
      </c>
    </row>
    <row r="12" spans="1:6" ht="38.25" x14ac:dyDescent="0.25">
      <c r="A12" s="415" t="s">
        <v>537</v>
      </c>
      <c r="B12" s="415" t="s">
        <v>538</v>
      </c>
      <c r="C12" s="418">
        <f ca="1">КРЕДИТЫ!D67/1000000</f>
        <v>14270</v>
      </c>
      <c r="D12" s="415" t="s">
        <v>48</v>
      </c>
      <c r="E12" s="415" t="s">
        <v>539</v>
      </c>
      <c r="F12" s="415" t="s">
        <v>540</v>
      </c>
    </row>
    <row r="13" spans="1:6" x14ac:dyDescent="0.25">
      <c r="A13" s="415" t="s">
        <v>537</v>
      </c>
      <c r="B13" s="415" t="s">
        <v>541</v>
      </c>
      <c r="C13" s="418">
        <v>44807.020908254803</v>
      </c>
      <c r="D13" s="415" t="s">
        <v>48</v>
      </c>
      <c r="E13" s="415" t="s">
        <v>542</v>
      </c>
      <c r="F13" s="415" t="s">
        <v>543</v>
      </c>
    </row>
    <row r="14" spans="1:6" x14ac:dyDescent="0.25">
      <c r="A14" s="415" t="s">
        <v>537</v>
      </c>
      <c r="B14" s="415" t="s">
        <v>544</v>
      </c>
      <c r="C14" s="418">
        <f ca="1">C12-C13</f>
        <v>-30537.020908254803</v>
      </c>
      <c r="D14" s="415" t="s">
        <v>48</v>
      </c>
      <c r="E14" s="415" t="s">
        <v>533</v>
      </c>
      <c r="F14" s="415"/>
    </row>
    <row r="15" spans="1:6" x14ac:dyDescent="0.25">
      <c r="A15" s="415" t="s">
        <v>545</v>
      </c>
      <c r="B15" s="415" t="s">
        <v>546</v>
      </c>
      <c r="C15" s="418">
        <v>8414.060897593461</v>
      </c>
      <c r="D15" s="415" t="s">
        <v>48</v>
      </c>
      <c r="E15" s="415" t="s">
        <v>547</v>
      </c>
      <c r="F15" s="415"/>
    </row>
    <row r="16" spans="1:6" ht="25.5" x14ac:dyDescent="0.25">
      <c r="A16" s="415" t="s">
        <v>545</v>
      </c>
      <c r="B16" s="415" t="s">
        <v>349</v>
      </c>
      <c r="C16" s="460">
        <f ca="1">ОТЧЕТ!C30</f>
        <v>1.1968374968328637</v>
      </c>
      <c r="D16" s="415" t="s">
        <v>58</v>
      </c>
      <c r="E16" s="415" t="s">
        <v>548</v>
      </c>
      <c r="F16" s="415" t="s">
        <v>549</v>
      </c>
    </row>
    <row r="17" spans="1:6" x14ac:dyDescent="0.25">
      <c r="A17" t="s">
        <v>325</v>
      </c>
      <c r="B17" t="s">
        <v>550</v>
      </c>
      <c r="C17" s="428">
        <f>'Расчет ВРИ (ТЭП)'!D73</f>
        <v>2141.8380000000002</v>
      </c>
      <c r="D17" t="s">
        <v>48</v>
      </c>
      <c r="E17" t="s">
        <v>551</v>
      </c>
      <c r="F17" t="s">
        <v>552</v>
      </c>
    </row>
    <row r="18" spans="1:6" x14ac:dyDescent="0.25">
      <c r="A18" t="s">
        <v>325</v>
      </c>
      <c r="B18" t="s">
        <v>553</v>
      </c>
      <c r="C18" s="428">
        <f>'Расчет ВРИ (ТЭП)'!D83</f>
        <v>988.447</v>
      </c>
      <c r="D18" t="s">
        <v>48</v>
      </c>
      <c r="E18" t="s">
        <v>518</v>
      </c>
      <c r="F18" t="s">
        <v>554</v>
      </c>
    </row>
    <row r="20" spans="1:6" x14ac:dyDescent="0.25">
      <c r="A20" s="682" t="s">
        <v>555</v>
      </c>
      <c r="B20" s="682"/>
      <c r="C20" s="682"/>
      <c r="D20" s="682"/>
      <c r="E20" s="682"/>
      <c r="F20" s="682"/>
    </row>
    <row r="21" spans="1:6" x14ac:dyDescent="0.25">
      <c r="A21" s="440" t="s">
        <v>493</v>
      </c>
      <c r="B21" s="440" t="s">
        <v>556</v>
      </c>
      <c r="C21" s="464">
        <f>Вводные!G7</f>
        <v>46266</v>
      </c>
      <c r="D21" s="440" t="s">
        <v>85</v>
      </c>
      <c r="E21" s="440" t="s">
        <v>557</v>
      </c>
      <c r="F21" s="440" t="s">
        <v>558</v>
      </c>
    </row>
    <row r="22" spans="1:6" x14ac:dyDescent="0.25">
      <c r="A22" s="440" t="s">
        <v>493</v>
      </c>
      <c r="B22" s="440" t="s">
        <v>50</v>
      </c>
      <c r="C22" s="464">
        <f>КРЕДИТЫ!D40</f>
        <v>46813</v>
      </c>
      <c r="D22" s="440" t="s">
        <v>85</v>
      </c>
      <c r="E22" s="440" t="s">
        <v>194</v>
      </c>
      <c r="F22" s="440" t="s">
        <v>559</v>
      </c>
    </row>
    <row r="23" spans="1:6" x14ac:dyDescent="0.25">
      <c r="A23" s="440" t="s">
        <v>493</v>
      </c>
      <c r="B23" s="440" t="s">
        <v>53</v>
      </c>
      <c r="C23" s="472">
        <f>Ставки!G6</f>
        <v>18</v>
      </c>
      <c r="D23" s="440" t="s">
        <v>90</v>
      </c>
      <c r="E23" s="440" t="s">
        <v>560</v>
      </c>
      <c r="F23" s="440" t="s">
        <v>561</v>
      </c>
    </row>
    <row r="24" spans="1:6" x14ac:dyDescent="0.25">
      <c r="A24" s="440" t="s">
        <v>491</v>
      </c>
      <c r="B24" s="440" t="s">
        <v>187</v>
      </c>
      <c r="C24" s="472">
        <f>Вводные!G48</f>
        <v>18</v>
      </c>
      <c r="D24" s="440" t="s">
        <v>90</v>
      </c>
      <c r="E24" s="440" t="s">
        <v>562</v>
      </c>
      <c r="F24" s="440" t="s">
        <v>563</v>
      </c>
    </row>
    <row r="25" spans="1:6" x14ac:dyDescent="0.25">
      <c r="A25" s="440" t="s">
        <v>545</v>
      </c>
      <c r="B25" s="440" t="s">
        <v>41</v>
      </c>
      <c r="C25" s="451">
        <f ca="1">Ставки!B5</f>
        <v>0.18924731182795698</v>
      </c>
      <c r="D25" s="440" t="s">
        <v>38</v>
      </c>
      <c r="E25" s="440" t="s">
        <v>564</v>
      </c>
      <c r="F25" s="440" t="s">
        <v>42</v>
      </c>
    </row>
    <row r="26" spans="1:6" x14ac:dyDescent="0.25">
      <c r="A26" s="440" t="s">
        <v>545</v>
      </c>
      <c r="B26" s="440" t="s">
        <v>37</v>
      </c>
      <c r="C26" s="451">
        <f ca="1">Ставки!B4</f>
        <v>5.8023045670547543E-2</v>
      </c>
      <c r="D26" s="440" t="s">
        <v>38</v>
      </c>
      <c r="E26" s="440" t="s">
        <v>565</v>
      </c>
      <c r="F26" s="440" t="s">
        <v>566</v>
      </c>
    </row>
    <row r="27" spans="1:6" x14ac:dyDescent="0.25">
      <c r="A27" s="440" t="s">
        <v>545</v>
      </c>
      <c r="B27" s="440" t="s">
        <v>44</v>
      </c>
      <c r="C27" s="451">
        <f ca="1">Ставки!B6</f>
        <v>6.8104130379806255E-2</v>
      </c>
      <c r="D27" s="440" t="s">
        <v>38</v>
      </c>
      <c r="E27" s="440" t="s">
        <v>567</v>
      </c>
      <c r="F27" s="440" t="s">
        <v>45</v>
      </c>
    </row>
    <row r="28" spans="1:6" x14ac:dyDescent="0.25">
      <c r="A28" s="440" t="s">
        <v>493</v>
      </c>
      <c r="B28" s="440" t="s">
        <v>47</v>
      </c>
      <c r="C28" s="466">
        <f>Ставки!B7</f>
        <v>931.04344700000001</v>
      </c>
      <c r="D28" s="440" t="s">
        <v>48</v>
      </c>
      <c r="E28" s="440" t="s">
        <v>568</v>
      </c>
      <c r="F28" s="440" t="s">
        <v>49</v>
      </c>
    </row>
    <row r="29" spans="1:6" x14ac:dyDescent="0.25">
      <c r="A29" s="440" t="s">
        <v>537</v>
      </c>
      <c r="B29" s="440" t="s">
        <v>54</v>
      </c>
      <c r="C29" s="466">
        <f ca="1">Ставки!B9</f>
        <v>14264.843101984647</v>
      </c>
      <c r="D29" s="440" t="s">
        <v>48</v>
      </c>
      <c r="E29" s="440" t="s">
        <v>569</v>
      </c>
      <c r="F29" s="440" t="s">
        <v>570</v>
      </c>
    </row>
    <row r="30" spans="1:6" x14ac:dyDescent="0.25">
      <c r="A30" s="440" t="s">
        <v>571</v>
      </c>
      <c r="B30" s="440" t="s">
        <v>57</v>
      </c>
      <c r="C30" s="467">
        <f ca="1">Ставки!B11</f>
        <v>1.9901741185801081</v>
      </c>
      <c r="D30" s="440" t="s">
        <v>58</v>
      </c>
      <c r="E30" s="440" t="s">
        <v>572</v>
      </c>
      <c r="F30" s="440" t="s">
        <v>573</v>
      </c>
    </row>
    <row r="31" spans="1:6" ht="25.5" x14ac:dyDescent="0.25">
      <c r="A31" s="440" t="s">
        <v>349</v>
      </c>
      <c r="B31" s="440" t="s">
        <v>61</v>
      </c>
      <c r="C31" s="467">
        <f ca="1">LLCR!C18</f>
        <v>1.1968374968328637</v>
      </c>
      <c r="D31" s="440" t="s">
        <v>58</v>
      </c>
      <c r="E31" s="440" t="s">
        <v>574</v>
      </c>
      <c r="F31" s="440" t="s">
        <v>575</v>
      </c>
    </row>
    <row r="32" spans="1:6" ht="25.5" x14ac:dyDescent="0.25">
      <c r="A32" s="440" t="s">
        <v>349</v>
      </c>
      <c r="B32" s="440" t="s">
        <v>576</v>
      </c>
      <c r="C32" s="466">
        <f ca="1">LLCR!C16</f>
        <v>200.58366085651008</v>
      </c>
      <c r="D32" s="440" t="s">
        <v>48</v>
      </c>
      <c r="E32" s="440" t="s">
        <v>577</v>
      </c>
      <c r="F32" s="440" t="s">
        <v>578</v>
      </c>
    </row>
  </sheetData>
  <mergeCells count="2">
    <mergeCell ref="A1:F1"/>
    <mergeCell ref="A20:F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87"/>
  <sheetViews>
    <sheetView showGridLines="0" workbookViewId="0"/>
  </sheetViews>
  <sheetFormatPr defaultColWidth="8.85546875" defaultRowHeight="15" x14ac:dyDescent="0.25"/>
  <cols>
    <col min="1" max="1" width="13" customWidth="1"/>
    <col min="2" max="3" width="16" customWidth="1"/>
    <col min="4" max="4" width="21" customWidth="1"/>
    <col min="5" max="5" width="22.140625" customWidth="1"/>
    <col min="6" max="6" width="17" customWidth="1"/>
    <col min="7" max="9" width="18" customWidth="1"/>
    <col min="10" max="10" width="20" customWidth="1"/>
    <col min="11" max="11" width="21" customWidth="1"/>
    <col min="12" max="12" width="22.140625" customWidth="1"/>
  </cols>
  <sheetData>
    <row r="1" spans="1:22" ht="31.5" customHeight="1" x14ac:dyDescent="0.25">
      <c r="A1" s="680" t="s">
        <v>579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</row>
    <row r="3" spans="1:22" x14ac:dyDescent="0.25">
      <c r="A3" s="448" t="s">
        <v>32</v>
      </c>
      <c r="B3" s="448" t="s">
        <v>33</v>
      </c>
      <c r="C3" s="448" t="s">
        <v>73</v>
      </c>
      <c r="D3" s="448" t="s">
        <v>35</v>
      </c>
      <c r="F3" s="462" t="s">
        <v>493</v>
      </c>
      <c r="G3" s="462" t="s">
        <v>33</v>
      </c>
      <c r="H3" s="462" t="s">
        <v>73</v>
      </c>
      <c r="I3" s="462" t="s">
        <v>35</v>
      </c>
    </row>
    <row r="4" spans="1:22" ht="38.25" x14ac:dyDescent="0.25">
      <c r="A4" s="440" t="s">
        <v>37</v>
      </c>
      <c r="B4" s="451">
        <f ca="1">IFERROR(SUMPRODUCT(G16:G87,H16:H87)/SUM(H16:H87),0)</f>
        <v>5.8023045670547543E-2</v>
      </c>
      <c r="C4" s="440" t="s">
        <v>38</v>
      </c>
      <c r="D4" s="440" t="s">
        <v>580</v>
      </c>
      <c r="F4" s="440" t="s">
        <v>556</v>
      </c>
      <c r="G4" s="464">
        <f>Вводные!G7</f>
        <v>46266</v>
      </c>
      <c r="H4" s="440" t="s">
        <v>85</v>
      </c>
      <c r="I4" s="440" t="s">
        <v>581</v>
      </c>
    </row>
    <row r="5" spans="1:22" ht="38.25" x14ac:dyDescent="0.25">
      <c r="A5" s="440" t="s">
        <v>582</v>
      </c>
      <c r="B5" s="451">
        <f ca="1">IFERROR(SUM(C16:C87)/COUNT(C16:C87),0)</f>
        <v>0.18924731182795698</v>
      </c>
      <c r="C5" s="440" t="s">
        <v>38</v>
      </c>
      <c r="D5" s="440" t="s">
        <v>583</v>
      </c>
      <c r="F5" s="440" t="s">
        <v>50</v>
      </c>
      <c r="G5" s="464">
        <f>EDATE(Вводные!G8,Вводные!G50)</f>
        <v>46813</v>
      </c>
      <c r="H5" s="440" t="s">
        <v>85</v>
      </c>
      <c r="I5" s="440" t="s">
        <v>559</v>
      </c>
    </row>
    <row r="6" spans="1:22" ht="51" x14ac:dyDescent="0.25">
      <c r="A6" s="440" t="s">
        <v>44</v>
      </c>
      <c r="B6" s="451">
        <f ca="1">IFERROR((SUMPRODUCT(C16:C87,D16:D87)+SUMPRODUCT(G16:G87,H16:H87))/(SUM(D16:D87)+SUM(H16:H87)),0)</f>
        <v>6.8104130379806255E-2</v>
      </c>
      <c r="C6" s="440" t="s">
        <v>38</v>
      </c>
      <c r="D6" s="440" t="s">
        <v>45</v>
      </c>
      <c r="F6" s="440" t="s">
        <v>53</v>
      </c>
      <c r="G6" s="442">
        <f>12*(YEAR(G5)-YEAR(G4))+MONTH(G5)-MONTH(G4)</f>
        <v>18</v>
      </c>
      <c r="H6" s="440" t="s">
        <v>90</v>
      </c>
      <c r="I6" s="440" t="s">
        <v>561</v>
      </c>
    </row>
    <row r="7" spans="1:22" ht="25.5" x14ac:dyDescent="0.25">
      <c r="A7" s="440" t="s">
        <v>47</v>
      </c>
      <c r="B7" s="466">
        <f>Вводные!G6+'Расчет ВРИ (ТЭП)'!D83/1000-ОТЧЕТ!C35</f>
        <v>931.04344700000001</v>
      </c>
      <c r="C7" s="440" t="s">
        <v>48</v>
      </c>
      <c r="D7" s="440" t="s">
        <v>584</v>
      </c>
      <c r="F7" s="440" t="s">
        <v>43</v>
      </c>
      <c r="G7" s="442">
        <f>Вводные!G48</f>
        <v>18</v>
      </c>
      <c r="H7" s="440" t="s">
        <v>90</v>
      </c>
      <c r="I7" s="440" t="s">
        <v>563</v>
      </c>
    </row>
    <row r="8" spans="1:22" ht="51" x14ac:dyDescent="0.25">
      <c r="A8" s="440" t="s">
        <v>585</v>
      </c>
      <c r="B8" s="466">
        <f>MAX(E16:E87)</f>
        <v>700.84524999999996</v>
      </c>
      <c r="C8" s="440" t="s">
        <v>48</v>
      </c>
      <c r="D8" s="440" t="s">
        <v>586</v>
      </c>
      <c r="F8" s="440" t="s">
        <v>46</v>
      </c>
      <c r="G8" s="464">
        <f>Вводные!G8</f>
        <v>46813</v>
      </c>
      <c r="H8" s="440" t="s">
        <v>85</v>
      </c>
      <c r="I8" s="440" t="s">
        <v>587</v>
      </c>
    </row>
    <row r="9" spans="1:22" ht="25.5" x14ac:dyDescent="0.25">
      <c r="A9" s="440" t="s">
        <v>54</v>
      </c>
      <c r="B9" s="466">
        <f ca="1">MAX(H16:H87)</f>
        <v>14264.843101984647</v>
      </c>
      <c r="C9" s="440" t="s">
        <v>48</v>
      </c>
      <c r="D9" s="440" t="s">
        <v>55</v>
      </c>
    </row>
    <row r="10" spans="1:22" ht="25.5" x14ac:dyDescent="0.25">
      <c r="A10" s="440" t="s">
        <v>588</v>
      </c>
      <c r="B10" s="466">
        <f ca="1">MAX(I16:I87)</f>
        <v>16533.155793353621</v>
      </c>
      <c r="C10" s="440" t="s">
        <v>48</v>
      </c>
      <c r="D10" s="440" t="s">
        <v>570</v>
      </c>
    </row>
    <row r="11" spans="1:22" ht="38.25" x14ac:dyDescent="0.25">
      <c r="A11" s="440" t="s">
        <v>57</v>
      </c>
      <c r="B11" s="467">
        <f ca="1">IFERROR(SUM(I16:I87)/SUM(H16:H87),0)</f>
        <v>1.9901741185801081</v>
      </c>
      <c r="C11" s="440" t="s">
        <v>58</v>
      </c>
      <c r="D11" s="440" t="s">
        <v>589</v>
      </c>
    </row>
    <row r="12" spans="1:22" ht="38.25" x14ac:dyDescent="0.25">
      <c r="A12" s="440" t="s">
        <v>590</v>
      </c>
      <c r="B12" s="466">
        <f ca="1">LLCR!C17-LLCR!C14</f>
        <v>1232.1558922334225</v>
      </c>
      <c r="C12" s="440" t="s">
        <v>48</v>
      </c>
      <c r="D12" s="440" t="s">
        <v>591</v>
      </c>
    </row>
    <row r="15" spans="1:22" ht="30" x14ac:dyDescent="0.25">
      <c r="A15" s="448" t="s">
        <v>293</v>
      </c>
      <c r="B15" s="448" t="s">
        <v>592</v>
      </c>
      <c r="C15" s="448" t="s">
        <v>593</v>
      </c>
      <c r="D15" s="448" t="s">
        <v>24</v>
      </c>
      <c r="E15" s="448" t="s">
        <v>594</v>
      </c>
      <c r="F15" s="448" t="s">
        <v>595</v>
      </c>
      <c r="G15" s="448" t="s">
        <v>596</v>
      </c>
      <c r="H15" s="448" t="s">
        <v>298</v>
      </c>
      <c r="I15" s="448" t="s">
        <v>597</v>
      </c>
      <c r="J15" s="448" t="s">
        <v>598</v>
      </c>
      <c r="K15" s="448" t="s">
        <v>599</v>
      </c>
      <c r="L15" s="448" t="s">
        <v>501</v>
      </c>
      <c r="N15" s="462" t="s">
        <v>293</v>
      </c>
      <c r="O15" s="462" t="s">
        <v>592</v>
      </c>
      <c r="P15" s="462" t="s">
        <v>593</v>
      </c>
      <c r="Q15" s="462" t="s">
        <v>596</v>
      </c>
      <c r="T15" s="462" t="s">
        <v>293</v>
      </c>
      <c r="U15" s="462" t="s">
        <v>298</v>
      </c>
      <c r="V15" s="462" t="s">
        <v>597</v>
      </c>
    </row>
    <row r="16" spans="1:22" x14ac:dyDescent="0.25">
      <c r="A16" s="445">
        <f>Вводные!G7</f>
        <v>46266</v>
      </c>
      <c r="B16" s="465">
        <f ca="1">IF(A16&lt;=EDATE(EDATE(Вводные!G8,Вводные!G9),Вводные!G51),IFERROR(КРЕДИТЫ!S11,0),"")</f>
        <v>0.14249999999999999</v>
      </c>
      <c r="C16" s="465">
        <f ca="1">IF(AND(A16&gt;=Вводные!G7,A16&lt;EDATE(Вводные!G8,Вводные!G50)),B16+Вводные!G39,"")</f>
        <v>0.20249999999999999</v>
      </c>
      <c r="D16" s="428">
        <f>IF(AND(A16&gt;=Вводные!G7,A16&lt;EDATE(Вводные!G8,Вводные!G50)),Вводные!G6+'Расчет ВРИ (ТЭП)'!D83/1000-ОТЧЕТ!C35,0)</f>
        <v>931.04344700000001</v>
      </c>
      <c r="E16" s="428">
        <f>IF(AND(A16&gt;=Вводные!G7,A16&lt;=EDATE(Вводные!G8,Вводные!G50)),MAX(0,IFERROR(КРЕДИТЫ!S38/1000000,0)),0)</f>
        <v>0</v>
      </c>
      <c r="F16" s="465">
        <f ca="1">IF(A16&lt;=EDATE(EDATE(Вводные!G8,Вводные!G9),Вводные!G51),IFERROR(КРЕДИТЫ!S15,0),"")</f>
        <v>0.1875</v>
      </c>
      <c r="G16" s="465" t="str">
        <f>IF(H16&gt;0,IFERROR(КРЕДИТЫ!S55,""),"")</f>
        <v/>
      </c>
      <c r="H16" s="428">
        <f>MAX(0,IFERROR(КРЕДИТЫ!S52/1000000,0))</f>
        <v>0</v>
      </c>
      <c r="I16" s="428">
        <f>MAX(0,IFERROR(КРЕДИТЫ!S51/1000000,0))</f>
        <v>0</v>
      </c>
      <c r="J16" s="455">
        <f t="shared" ref="J16:J47" si="0">IFERROR(I16/H16,0)</f>
        <v>0</v>
      </c>
      <c r="K16" s="428">
        <f ca="1">IFERROR((КРЕДИТЫ!S43+КРЕДИТЫ!S63)/1000000,0)</f>
        <v>0</v>
      </c>
      <c r="L16" t="str">
        <f>IF(A16&lt;Вводные!G8,"ИРД / БРИДЖ",IF(A16&lt;EDATE(Вводные!G8,Вводные!G9),"Строительство / ПФ",IF(A16&lt;=EDATE(EDATE(Вводные!G8,Вводные!G9),Вводные!G51),"Остаточные продажи","")))</f>
        <v>ИРД / БРИДЖ</v>
      </c>
      <c r="N16" t="str">
        <f t="shared" ref="N16:N47" si="1">CHOOSE(MONTH(A16),"янв","фев","мар","апр","май","июн","июл","авг","сен","окт","ноя","дек")&amp;"-"&amp;RIGHT(YEAR(A16),2)</f>
        <v>сен-26</v>
      </c>
      <c r="O16">
        <f t="shared" ref="O16:O47" ca="1" si="2">B16</f>
        <v>0.14249999999999999</v>
      </c>
      <c r="P16">
        <f t="shared" ref="P16:P47" ca="1" si="3">IF(C16="",NA(),C16)</f>
        <v>0.20249999999999999</v>
      </c>
      <c r="Q16" t="e">
        <f t="shared" ref="Q16:Q47" si="4">IF(G16="",NA(),G16)</f>
        <v>#N/A</v>
      </c>
      <c r="T16" t="str">
        <f t="shared" ref="T16:T47" si="5">CHOOSE(MONTH(A16),"янв","фев","мар","апр","май","июн","июл","авг","сен","окт","ноя","дек")&amp;"-"&amp;RIGHT(YEAR(A16),2)</f>
        <v>сен-26</v>
      </c>
      <c r="U16" t="e">
        <f>IF(A16&gt;=Вводные!G8,H16,NA())</f>
        <v>#N/A</v>
      </c>
      <c r="V16" t="e">
        <f>IF(A16&gt;=Вводные!G8,I16,NA())</f>
        <v>#N/A</v>
      </c>
    </row>
    <row r="17" spans="1:22" x14ac:dyDescent="0.25">
      <c r="A17" s="445">
        <f t="shared" ref="A17:A48" si="6">EDATE(A16,1)</f>
        <v>46296</v>
      </c>
      <c r="B17" s="465">
        <f ca="1">IF(A17&lt;=EDATE(EDATE(Вводные!G8,Вводные!G9),Вводные!G51),IFERROR(КРЕДИТЫ!T11,0),"")</f>
        <v>0.13838709677419353</v>
      </c>
      <c r="C17" s="465">
        <f ca="1">IF(AND(A17&gt;=Вводные!G7,A17&lt;EDATE(Вводные!G8,Вводные!G50)),B17+Вводные!G39,"")</f>
        <v>0.19838709677419353</v>
      </c>
      <c r="D17" s="428">
        <f>IF(AND(A17&gt;=Вводные!G7,A17&lt;EDATE(Вводные!G8,Вводные!G50)),Вводные!G6+'Расчет ВРИ (ТЭП)'!D83/1000-ОТЧЕТ!C35,0)</f>
        <v>931.04344700000001</v>
      </c>
      <c r="E17" s="428">
        <f>IF(AND(A17&gt;=Вводные!G7,A17&lt;=EDATE(Вводные!G8,Вводные!G50)),MAX(0,IFERROR(КРЕДИТЫ!T38/1000000,0)),0)</f>
        <v>0</v>
      </c>
      <c r="F17" s="465">
        <f ca="1">IF(A17&lt;=EDATE(EDATE(Вводные!G8,Вводные!G9),Вводные!G51),IFERROR(КРЕДИТЫ!T15,0),"")</f>
        <v>0.18338709677419351</v>
      </c>
      <c r="G17" s="465" t="str">
        <f>IF(H17&gt;0,IFERROR(КРЕДИТЫ!T55,""),"")</f>
        <v/>
      </c>
      <c r="H17" s="428">
        <f>MAX(0,IFERROR(КРЕДИТЫ!T52/1000000,0))</f>
        <v>0</v>
      </c>
      <c r="I17" s="428">
        <f>MAX(0,IFERROR(КРЕДИТЫ!T51/1000000,0))</f>
        <v>0</v>
      </c>
      <c r="J17" s="455">
        <f t="shared" si="0"/>
        <v>0</v>
      </c>
      <c r="K17" s="428">
        <f ca="1">IFERROR((КРЕДИТЫ!T43+КРЕДИТЫ!T63)/1000000,0)</f>
        <v>0</v>
      </c>
      <c r="L17" t="str">
        <f>IF(A17&lt;Вводные!G8,"ИРД / БРИДЖ",IF(A17&lt;EDATE(Вводные!G8,Вводные!G9),"Строительство / ПФ",IF(A17&lt;=EDATE(EDATE(Вводные!G8,Вводные!G9),Вводные!G51),"Остаточные продажи","")))</f>
        <v>ИРД / БРИДЖ</v>
      </c>
      <c r="N17" t="str">
        <f t="shared" si="1"/>
        <v>окт-26</v>
      </c>
      <c r="O17">
        <f t="shared" ca="1" si="2"/>
        <v>0.13838709677419353</v>
      </c>
      <c r="P17">
        <f t="shared" ca="1" si="3"/>
        <v>0.19838709677419353</v>
      </c>
      <c r="Q17" t="e">
        <f t="shared" si="4"/>
        <v>#N/A</v>
      </c>
      <c r="T17" t="str">
        <f t="shared" si="5"/>
        <v>окт-26</v>
      </c>
      <c r="U17" t="e">
        <f>IF(A17&gt;=Вводные!G8,H17,NA())</f>
        <v>#N/A</v>
      </c>
      <c r="V17" t="e">
        <f>IF(A17&gt;=Вводные!G8,I17,NA())</f>
        <v>#N/A</v>
      </c>
    </row>
    <row r="18" spans="1:22" x14ac:dyDescent="0.25">
      <c r="A18" s="445">
        <f t="shared" si="6"/>
        <v>46327</v>
      </c>
      <c r="B18" s="465">
        <f ca="1">IF(A18&lt;=EDATE(EDATE(Вводные!G8,Вводные!G9),Вводные!G51),IFERROR(КРЕДИТЫ!U11,0),"")</f>
        <v>0.13838709677419353</v>
      </c>
      <c r="C18" s="465">
        <f ca="1">IF(AND(A18&gt;=Вводные!G7,A18&lt;EDATE(Вводные!G8,Вводные!G50)),B18+Вводные!G39,"")</f>
        <v>0.19838709677419353</v>
      </c>
      <c r="D18" s="428">
        <f>IF(AND(A18&gt;=Вводные!G7,A18&lt;EDATE(Вводные!G8,Вводные!G50)),Вводные!G6+'Расчет ВРИ (ТЭП)'!D83/1000-ОТЧЕТ!C35,0)</f>
        <v>931.04344700000001</v>
      </c>
      <c r="E18" s="428">
        <f>IF(AND(A18&gt;=Вводные!G7,A18&lt;=EDATE(Вводные!G8,Вводные!G50)),MAX(0,IFERROR(КРЕДИТЫ!U38/1000000,0)),0)</f>
        <v>0.84524999999999995</v>
      </c>
      <c r="F18" s="465">
        <f ca="1">IF(A18&lt;=EDATE(EDATE(Вводные!G8,Вводные!G9),Вводные!G51),IFERROR(КРЕДИТЫ!U15,0),"")</f>
        <v>0.18338709677419351</v>
      </c>
      <c r="G18" s="465" t="str">
        <f>IF(H18&gt;0,IFERROR(КРЕДИТЫ!U55,""),"")</f>
        <v/>
      </c>
      <c r="H18" s="428">
        <f>MAX(0,IFERROR(КРЕДИТЫ!U52/1000000,0))</f>
        <v>0</v>
      </c>
      <c r="I18" s="428">
        <f>MAX(0,IFERROR(КРЕДИТЫ!U51/1000000,0))</f>
        <v>0</v>
      </c>
      <c r="J18" s="455">
        <f t="shared" si="0"/>
        <v>0</v>
      </c>
      <c r="K18" s="428">
        <f ca="1">IFERROR((КРЕДИТЫ!U43+КРЕДИТЫ!U63)/1000000,0)</f>
        <v>0</v>
      </c>
      <c r="L18" t="str">
        <f>IF(A18&lt;Вводные!G8,"ИРД / БРИДЖ",IF(A18&lt;EDATE(Вводные!G8,Вводные!G9),"Строительство / ПФ",IF(A18&lt;=EDATE(EDATE(Вводные!G8,Вводные!G9),Вводные!G51),"Остаточные продажи","")))</f>
        <v>ИРД / БРИДЖ</v>
      </c>
      <c r="N18" t="str">
        <f t="shared" si="1"/>
        <v>ноя-26</v>
      </c>
      <c r="O18">
        <f t="shared" ca="1" si="2"/>
        <v>0.13838709677419353</v>
      </c>
      <c r="P18">
        <f t="shared" ca="1" si="3"/>
        <v>0.19838709677419353</v>
      </c>
      <c r="Q18" t="e">
        <f t="shared" si="4"/>
        <v>#N/A</v>
      </c>
      <c r="T18" t="str">
        <f t="shared" si="5"/>
        <v>ноя-26</v>
      </c>
      <c r="U18" t="e">
        <f>IF(A18&gt;=Вводные!G8,H18,NA())</f>
        <v>#N/A</v>
      </c>
      <c r="V18" t="e">
        <f>IF(A18&gt;=Вводные!G8,I18,NA())</f>
        <v>#N/A</v>
      </c>
    </row>
    <row r="19" spans="1:22" x14ac:dyDescent="0.25">
      <c r="A19" s="445">
        <f t="shared" si="6"/>
        <v>46357</v>
      </c>
      <c r="B19" s="465">
        <f ca="1">IF(A19&lt;=EDATE(EDATE(Вводные!G8,Вводные!G9),Вводные!G51),IFERROR(КРЕДИТЫ!V11,0),"")</f>
        <v>0.13564516129032256</v>
      </c>
      <c r="C19" s="465">
        <f ca="1">IF(AND(A19&gt;=Вводные!G7,A19&lt;EDATE(Вводные!G8,Вводные!G50)),B19+Вводные!G39,"")</f>
        <v>0.19564516129032256</v>
      </c>
      <c r="D19" s="428">
        <f>IF(AND(A19&gt;=Вводные!G7,A19&lt;EDATE(Вводные!G8,Вводные!G50)),Вводные!G6+'Расчет ВРИ (ТЭП)'!D83/1000-ОТЧЕТ!C35,0)</f>
        <v>931.04344700000001</v>
      </c>
      <c r="E19" s="428">
        <f>IF(AND(A19&gt;=Вводные!G7,A19&lt;=EDATE(Вводные!G8,Вводные!G50)),MAX(0,IFERROR(КРЕДИТЫ!V38/1000000,0)),0)</f>
        <v>700.84524999999996</v>
      </c>
      <c r="F19" s="465">
        <f ca="1">IF(A19&lt;=EDATE(EDATE(Вводные!G8,Вводные!G9),Вводные!G51),IFERROR(КРЕДИТЫ!V15,0),"")</f>
        <v>0.18064516129032254</v>
      </c>
      <c r="G19" s="465" t="str">
        <f>IF(H19&gt;0,IFERROR(КРЕДИТЫ!V55,""),"")</f>
        <v/>
      </c>
      <c r="H19" s="428">
        <f>MAX(0,IFERROR(КРЕДИТЫ!V52/1000000,0))</f>
        <v>0</v>
      </c>
      <c r="I19" s="428">
        <f>MAX(0,IFERROR(КРЕДИТЫ!V51/1000000,0))</f>
        <v>0</v>
      </c>
      <c r="J19" s="455">
        <f t="shared" si="0"/>
        <v>0</v>
      </c>
      <c r="K19" s="428">
        <f ca="1">IFERROR((КРЕДИТЫ!V43+КРЕДИТЫ!V63)/1000000,0)</f>
        <v>1.3780756048387096E-2</v>
      </c>
      <c r="L19" t="str">
        <f>IF(A19&lt;Вводные!G8,"ИРД / БРИДЖ",IF(A19&lt;EDATE(Вводные!G8,Вводные!G9),"Строительство / ПФ",IF(A19&lt;=EDATE(EDATE(Вводные!G8,Вводные!G9),Вводные!G51),"Остаточные продажи","")))</f>
        <v>ИРД / БРИДЖ</v>
      </c>
      <c r="N19" t="str">
        <f t="shared" si="1"/>
        <v>дек-26</v>
      </c>
      <c r="O19">
        <f t="shared" ca="1" si="2"/>
        <v>0.13564516129032256</v>
      </c>
      <c r="P19">
        <f t="shared" ca="1" si="3"/>
        <v>0.19564516129032256</v>
      </c>
      <c r="Q19" t="e">
        <f t="shared" si="4"/>
        <v>#N/A</v>
      </c>
      <c r="T19" t="str">
        <f t="shared" si="5"/>
        <v>дек-26</v>
      </c>
      <c r="U19" t="e">
        <f>IF(A19&gt;=Вводные!G8,H19,NA())</f>
        <v>#N/A</v>
      </c>
      <c r="V19" t="e">
        <f>IF(A19&gt;=Вводные!G8,I19,NA())</f>
        <v>#N/A</v>
      </c>
    </row>
    <row r="20" spans="1:22" x14ac:dyDescent="0.25">
      <c r="A20" s="445">
        <f t="shared" si="6"/>
        <v>46388</v>
      </c>
      <c r="B20" s="465">
        <f ca="1">IF(A20&lt;=EDATE(EDATE(Вводные!G8,Вводные!G9),Вводные!G51),IFERROR(КРЕДИТЫ!W11,0),"")</f>
        <v>0.13564516129032256</v>
      </c>
      <c r="C20" s="465">
        <f ca="1">IF(AND(A20&gt;=Вводные!G7,A20&lt;EDATE(Вводные!G8,Вводные!G50)),B20+Вводные!G39,"")</f>
        <v>0.19564516129032256</v>
      </c>
      <c r="D20" s="428">
        <f>IF(AND(A20&gt;=Вводные!G7,A20&lt;EDATE(Вводные!G8,Вводные!G50)),Вводные!G6+'Расчет ВРИ (ТЭП)'!D83/1000-ОТЧЕТ!C35,0)</f>
        <v>931.04344700000001</v>
      </c>
      <c r="E20" s="428">
        <f>IF(AND(A20&gt;=Вводные!G7,A20&lt;=EDATE(Вводные!G8,Вводные!G50)),MAX(0,IFERROR(КРЕДИТЫ!W38/1000000,0)),0)</f>
        <v>0.84524999999999995</v>
      </c>
      <c r="F20" s="465">
        <f ca="1">IF(A20&lt;=EDATE(EDATE(Вводные!G8,Вводные!G9),Вводные!G51),IFERROR(КРЕДИТЫ!W15,0),"")</f>
        <v>0.18064516129032254</v>
      </c>
      <c r="G20" s="465" t="str">
        <f>IF(H20&gt;0,IFERROR(КРЕДИТЫ!W55,""),"")</f>
        <v/>
      </c>
      <c r="H20" s="428">
        <f>MAX(0,IFERROR(КРЕДИТЫ!W52/1000000,0))</f>
        <v>0</v>
      </c>
      <c r="I20" s="428">
        <f>MAX(0,IFERROR(КРЕДИТЫ!W51/1000000,0))</f>
        <v>0</v>
      </c>
      <c r="J20" s="455">
        <f t="shared" si="0"/>
        <v>0</v>
      </c>
      <c r="K20" s="428">
        <f ca="1">IFERROR((КРЕДИТЫ!W43+КРЕДИТЫ!W63)/1000000,0)</f>
        <v>11.440195920698924</v>
      </c>
      <c r="L20" t="str">
        <f>IF(A20&lt;Вводные!G8,"ИРД / БРИДЖ",IF(A20&lt;EDATE(Вводные!G8,Вводные!G9),"Строительство / ПФ",IF(A20&lt;=EDATE(EDATE(Вводные!G8,Вводные!G9),Вводные!G51),"Остаточные продажи","")))</f>
        <v>ИРД / БРИДЖ</v>
      </c>
      <c r="N20" t="str">
        <f t="shared" si="1"/>
        <v>янв-27</v>
      </c>
      <c r="O20">
        <f t="shared" ca="1" si="2"/>
        <v>0.13564516129032256</v>
      </c>
      <c r="P20">
        <f t="shared" ca="1" si="3"/>
        <v>0.19564516129032256</v>
      </c>
      <c r="Q20" t="e">
        <f t="shared" si="4"/>
        <v>#N/A</v>
      </c>
      <c r="T20" t="str">
        <f t="shared" si="5"/>
        <v>янв-27</v>
      </c>
      <c r="U20" t="e">
        <f>IF(A20&gt;=Вводные!G8,H20,NA())</f>
        <v>#N/A</v>
      </c>
      <c r="V20" t="e">
        <f>IF(A20&gt;=Вводные!G8,I20,NA())</f>
        <v>#N/A</v>
      </c>
    </row>
    <row r="21" spans="1:22" x14ac:dyDescent="0.25">
      <c r="A21" s="445">
        <f t="shared" si="6"/>
        <v>46419</v>
      </c>
      <c r="B21" s="465">
        <f ca="1">IF(A21&lt;=EDATE(EDATE(Вводные!G8,Вводные!G9),Вводные!G51),IFERROR(КРЕДИТЫ!X11,0),"")</f>
        <v>0.13564516129032256</v>
      </c>
      <c r="C21" s="465">
        <f ca="1">IF(AND(A21&gt;=Вводные!G7,A21&lt;EDATE(Вводные!G8,Вводные!G50)),B21+Вводные!G39,"")</f>
        <v>0.19564516129032256</v>
      </c>
      <c r="D21" s="428">
        <f>IF(AND(A21&gt;=Вводные!G7,A21&lt;EDATE(Вводные!G8,Вводные!G50)),Вводные!G6+'Расчет ВРИ (ТЭП)'!D83/1000-ОТЧЕТ!C35,0)</f>
        <v>931.04344700000001</v>
      </c>
      <c r="E21" s="428">
        <f>IF(AND(A21&gt;=Вводные!G7,A21&lt;=EDATE(Вводные!G8,Вводные!G50)),MAX(0,IFERROR(КРЕДИТЫ!X38/1000000,0)),0)</f>
        <v>0.84524999999999995</v>
      </c>
      <c r="F21" s="465">
        <f ca="1">IF(A21&lt;=EDATE(EDATE(Вводные!G8,Вводные!G9),Вводные!G51),IFERROR(КРЕДИТЫ!X15,0),"")</f>
        <v>0.18064516129032254</v>
      </c>
      <c r="G21" s="465" t="str">
        <f>IF(H21&gt;0,IFERROR(КРЕДИТЫ!X55,""),"")</f>
        <v/>
      </c>
      <c r="H21" s="428">
        <f>MAX(0,IFERROR(КРЕДИТЫ!X52/1000000,0))</f>
        <v>0</v>
      </c>
      <c r="I21" s="428">
        <f>MAX(0,IFERROR(КРЕДИТЫ!X51/1000000,0))</f>
        <v>0</v>
      </c>
      <c r="J21" s="455">
        <f t="shared" si="0"/>
        <v>0</v>
      </c>
      <c r="K21" s="428">
        <f ca="1">IFERROR((КРЕДИТЫ!X43+КРЕДИТЫ!X63)/1000000,0)</f>
        <v>11.45397667674731</v>
      </c>
      <c r="L21" t="str">
        <f>IF(A21&lt;Вводные!G8,"ИРД / БРИДЖ",IF(A21&lt;EDATE(Вводные!G8,Вводные!G9),"Строительство / ПФ",IF(A21&lt;=EDATE(EDATE(Вводные!G8,Вводные!G9),Вводные!G51),"Остаточные продажи","")))</f>
        <v>ИРД / БРИДЖ</v>
      </c>
      <c r="N21" t="str">
        <f t="shared" si="1"/>
        <v>фев-27</v>
      </c>
      <c r="O21">
        <f t="shared" ca="1" si="2"/>
        <v>0.13564516129032256</v>
      </c>
      <c r="P21">
        <f t="shared" ca="1" si="3"/>
        <v>0.19564516129032256</v>
      </c>
      <c r="Q21" t="e">
        <f t="shared" si="4"/>
        <v>#N/A</v>
      </c>
      <c r="T21" t="str">
        <f t="shared" si="5"/>
        <v>фев-27</v>
      </c>
      <c r="U21" t="e">
        <f>IF(A21&gt;=Вводные!G8,H21,NA())</f>
        <v>#N/A</v>
      </c>
      <c r="V21" t="e">
        <f>IF(A21&gt;=Вводные!G8,I21,NA())</f>
        <v>#N/A</v>
      </c>
    </row>
    <row r="22" spans="1:22" x14ac:dyDescent="0.25">
      <c r="A22" s="445">
        <f t="shared" si="6"/>
        <v>46447</v>
      </c>
      <c r="B22" s="465">
        <f ca="1">IF(A22&lt;=EDATE(EDATE(Вводные!G8,Вводные!G9),Вводные!G51),IFERROR(КРЕДИТЫ!Y11,0),"")</f>
        <v>0.13153225806451613</v>
      </c>
      <c r="C22" s="465">
        <f ca="1">IF(AND(A22&gt;=Вводные!G7,A22&lt;EDATE(Вводные!G8,Вводные!G50)),B22+Вводные!G39,"")</f>
        <v>0.19153225806451613</v>
      </c>
      <c r="D22" s="428">
        <f>IF(AND(A22&gt;=Вводные!G7,A22&lt;EDATE(Вводные!G8,Вводные!G50)),Вводные!G6+'Расчет ВРИ (ТЭП)'!D83/1000-ОТЧЕТ!C35,0)</f>
        <v>931.04344700000001</v>
      </c>
      <c r="E22" s="428">
        <f>IF(AND(A22&gt;=Вводные!G7,A22&lt;=EDATE(Вводные!G8,Вводные!G50)),MAX(0,IFERROR(КРЕДИТЫ!Y38/1000000,0)),0)</f>
        <v>0.84524999999999995</v>
      </c>
      <c r="F22" s="465">
        <f ca="1">IF(A22&lt;=EDATE(EDATE(Вводные!G8,Вводные!G9),Вводные!G51),IFERROR(КРЕДИТЫ!Y15,0),"")</f>
        <v>0.17653225806451611</v>
      </c>
      <c r="G22" s="465" t="str">
        <f>IF(H22&gt;0,IFERROR(КРЕДИТЫ!Y55,""),"")</f>
        <v/>
      </c>
      <c r="H22" s="428">
        <f>MAX(0,IFERROR(КРЕДИТЫ!Y52/1000000,0))</f>
        <v>0</v>
      </c>
      <c r="I22" s="428">
        <f>MAX(0,IFERROR(КРЕДИТЫ!Y51/1000000,0))</f>
        <v>0</v>
      </c>
      <c r="J22" s="455">
        <f t="shared" si="0"/>
        <v>0</v>
      </c>
      <c r="K22" s="428">
        <f ca="1">IFERROR((КРЕДИТЫ!Y43+КРЕДИТЫ!Y63)/1000000,0)</f>
        <v>11.226679267473118</v>
      </c>
      <c r="L22" t="str">
        <f>IF(A22&lt;Вводные!G8,"ИРД / БРИДЖ",IF(A22&lt;EDATE(Вводные!G8,Вводные!G9),"Строительство / ПФ",IF(A22&lt;=EDATE(EDATE(Вводные!G8,Вводные!G9),Вводные!G51),"Остаточные продажи","")))</f>
        <v>ИРД / БРИДЖ</v>
      </c>
      <c r="N22" t="str">
        <f t="shared" si="1"/>
        <v>мар-27</v>
      </c>
      <c r="O22">
        <f t="shared" ca="1" si="2"/>
        <v>0.13153225806451613</v>
      </c>
      <c r="P22">
        <f t="shared" ca="1" si="3"/>
        <v>0.19153225806451613</v>
      </c>
      <c r="Q22" t="e">
        <f t="shared" si="4"/>
        <v>#N/A</v>
      </c>
      <c r="T22" t="str">
        <f t="shared" si="5"/>
        <v>мар-27</v>
      </c>
      <c r="U22" t="e">
        <f>IF(A22&gt;=Вводные!G8,H22,NA())</f>
        <v>#N/A</v>
      </c>
      <c r="V22" t="e">
        <f>IF(A22&gt;=Вводные!G8,I22,NA())</f>
        <v>#N/A</v>
      </c>
    </row>
    <row r="23" spans="1:22" x14ac:dyDescent="0.25">
      <c r="A23" s="445">
        <f t="shared" si="6"/>
        <v>46478</v>
      </c>
      <c r="B23" s="465">
        <f ca="1">IF(A23&lt;=EDATE(EDATE(Вводные!G8,Вводные!G9),Вводные!G51),IFERROR(КРЕДИТЫ!Z11,0),"")</f>
        <v>0.13153225806451613</v>
      </c>
      <c r="C23" s="465">
        <f ca="1">IF(AND(A23&gt;=Вводные!G7,A23&lt;EDATE(Вводные!G8,Вводные!G50)),B23+Вводные!G39,"")</f>
        <v>0.19153225806451613</v>
      </c>
      <c r="D23" s="428">
        <f>IF(AND(A23&gt;=Вводные!G7,A23&lt;EDATE(Вводные!G8,Вводные!G50)),Вводные!G6+'Расчет ВРИ (ТЭП)'!D83/1000-ОТЧЕТ!C35,0)</f>
        <v>931.04344700000001</v>
      </c>
      <c r="E23" s="428">
        <f>IF(AND(A23&gt;=Вводные!G7,A23&lt;=EDATE(Вводные!G8,Вводные!G50)),MAX(0,IFERROR(КРЕДИТЫ!Z38/1000000,0)),0)</f>
        <v>0.84524999999999995</v>
      </c>
      <c r="F23" s="465">
        <f ca="1">IF(A23&lt;=EDATE(EDATE(Вводные!G8,Вводные!G9),Вводные!G51),IFERROR(КРЕДИТЫ!Z15,0),"")</f>
        <v>0.17653225806451611</v>
      </c>
      <c r="G23" s="465" t="str">
        <f>IF(H23&gt;0,IFERROR(КРЕДИТЫ!Z55,""),"")</f>
        <v/>
      </c>
      <c r="H23" s="428">
        <f>MAX(0,IFERROR(КРЕДИТЫ!Z52/1000000,0))</f>
        <v>0</v>
      </c>
      <c r="I23" s="428">
        <f>MAX(0,IFERROR(КРЕДИТЫ!Z51/1000000,0))</f>
        <v>0</v>
      </c>
      <c r="J23" s="455">
        <f t="shared" si="0"/>
        <v>0</v>
      </c>
      <c r="K23" s="428">
        <f ca="1">IFERROR((КРЕДИТЫ!Z43+КРЕДИТЫ!Z63)/1000000,0)</f>
        <v>11.240170320900537</v>
      </c>
      <c r="L23" t="str">
        <f>IF(A23&lt;Вводные!G8,"ИРД / БРИДЖ",IF(A23&lt;EDATE(Вводные!G8,Вводные!G9),"Строительство / ПФ",IF(A23&lt;=EDATE(EDATE(Вводные!G8,Вводные!G9),Вводные!G51),"Остаточные продажи","")))</f>
        <v>ИРД / БРИДЖ</v>
      </c>
      <c r="N23" t="str">
        <f t="shared" si="1"/>
        <v>апр-27</v>
      </c>
      <c r="O23">
        <f t="shared" ca="1" si="2"/>
        <v>0.13153225806451613</v>
      </c>
      <c r="P23">
        <f t="shared" ca="1" si="3"/>
        <v>0.19153225806451613</v>
      </c>
      <c r="Q23" t="e">
        <f t="shared" si="4"/>
        <v>#N/A</v>
      </c>
      <c r="T23" t="str">
        <f t="shared" si="5"/>
        <v>апр-27</v>
      </c>
      <c r="U23" t="e">
        <f>IF(A23&gt;=Вводные!G8,H23,NA())</f>
        <v>#N/A</v>
      </c>
      <c r="V23" t="e">
        <f>IF(A23&gt;=Вводные!G8,I23,NA())</f>
        <v>#N/A</v>
      </c>
    </row>
    <row r="24" spans="1:22" x14ac:dyDescent="0.25">
      <c r="A24" s="445">
        <f t="shared" si="6"/>
        <v>46508</v>
      </c>
      <c r="B24" s="465">
        <f ca="1">IF(A24&lt;=EDATE(EDATE(Вводные!G8,Вводные!G9),Вводные!G51),IFERROR(КРЕДИТЫ!AA11,0),"")</f>
        <v>0.12879032258064516</v>
      </c>
      <c r="C24" s="465">
        <f ca="1">IF(AND(A24&gt;=Вводные!G7,A24&lt;EDATE(Вводные!G8,Вводные!G50)),B24+Вводные!G39,"")</f>
        <v>0.18879032258064515</v>
      </c>
      <c r="D24" s="428">
        <f>IF(AND(A24&gt;=Вводные!G7,A24&lt;EDATE(Вводные!G8,Вводные!G50)),Вводные!G6+'Расчет ВРИ (ТЭП)'!D83/1000-ОТЧЕТ!C35,0)</f>
        <v>931.04344700000001</v>
      </c>
      <c r="E24" s="428">
        <f>IF(AND(A24&gt;=Вводные!G7,A24&lt;=EDATE(Вводные!G8,Вводные!G50)),MAX(0,IFERROR(КРЕДИТЫ!AA38/1000000,0)),0)</f>
        <v>0.84524999999999995</v>
      </c>
      <c r="F24" s="465">
        <f ca="1">IF(A24&lt;=EDATE(EDATE(Вводные!G8,Вводные!G9),Вводные!G51),IFERROR(КРЕДИТЫ!AA15,0),"")</f>
        <v>0.17379032258064514</v>
      </c>
      <c r="G24" s="465" t="str">
        <f>IF(H24&gt;0,IFERROR(КРЕДИТЫ!AA55,""),"")</f>
        <v/>
      </c>
      <c r="H24" s="428">
        <f>MAX(0,IFERROR(КРЕДИТЫ!AA52/1000000,0))</f>
        <v>0</v>
      </c>
      <c r="I24" s="428">
        <f>MAX(0,IFERROR(КРЕДИТЫ!AA51/1000000,0))</f>
        <v>0</v>
      </c>
      <c r="J24" s="455">
        <f t="shared" si="0"/>
        <v>0</v>
      </c>
      <c r="K24" s="428">
        <f ca="1">IFERROR((КРЕДИТЫ!AA43+КРЕДИТЫ!AA63)/1000000,0)</f>
        <v>11.092556327284946</v>
      </c>
      <c r="L24" t="str">
        <f>IF(A24&lt;Вводные!G8,"ИРД / БРИДЖ",IF(A24&lt;EDATE(Вводные!G8,Вводные!G9),"Строительство / ПФ",IF(A24&lt;=EDATE(EDATE(Вводные!G8,Вводные!G9),Вводные!G51),"Остаточные продажи","")))</f>
        <v>ИРД / БРИДЖ</v>
      </c>
      <c r="N24" t="str">
        <f t="shared" si="1"/>
        <v>май-27</v>
      </c>
      <c r="O24">
        <f t="shared" ca="1" si="2"/>
        <v>0.12879032258064516</v>
      </c>
      <c r="P24">
        <f t="shared" ca="1" si="3"/>
        <v>0.18879032258064515</v>
      </c>
      <c r="Q24" t="e">
        <f t="shared" si="4"/>
        <v>#N/A</v>
      </c>
      <c r="T24" t="str">
        <f t="shared" si="5"/>
        <v>май-27</v>
      </c>
      <c r="U24" t="e">
        <f>IF(A24&gt;=Вводные!G8,H24,NA())</f>
        <v>#N/A</v>
      </c>
      <c r="V24" t="e">
        <f>IF(A24&gt;=Вводные!G8,I24,NA())</f>
        <v>#N/A</v>
      </c>
    </row>
    <row r="25" spans="1:22" x14ac:dyDescent="0.25">
      <c r="A25" s="445">
        <f t="shared" si="6"/>
        <v>46539</v>
      </c>
      <c r="B25" s="465">
        <f ca="1">IF(A25&lt;=EDATE(EDATE(Вводные!G8,Вводные!G9),Вводные!G51),IFERROR(КРЕДИТЫ!AB11,0),"")</f>
        <v>0.12879032258064516</v>
      </c>
      <c r="C25" s="465">
        <f ca="1">IF(AND(A25&gt;=Вводные!G7,A25&lt;EDATE(Вводные!G8,Вводные!G50)),B25+Вводные!G39,"")</f>
        <v>0.18879032258064515</v>
      </c>
      <c r="D25" s="428">
        <f>IF(AND(A25&gt;=Вводные!G7,A25&lt;EDATE(Вводные!G8,Вводные!G50)),Вводные!G6+'Расчет ВРИ (ТЭП)'!D83/1000-ОТЧЕТ!C35,0)</f>
        <v>931.04344700000001</v>
      </c>
      <c r="E25" s="428">
        <f>IF(AND(A25&gt;=Вводные!G7,A25&lt;=EDATE(Вводные!G8,Вводные!G50)),MAX(0,IFERROR(КРЕДИТЫ!AB38/1000000,0)),0)</f>
        <v>0.84524999999999995</v>
      </c>
      <c r="F25" s="465">
        <f ca="1">IF(A25&lt;=EDATE(EDATE(Вводные!G8,Вводные!G9),Вводные!G51),IFERROR(КРЕДИТЫ!AB15,0),"")</f>
        <v>0.17379032258064514</v>
      </c>
      <c r="G25" s="465" t="str">
        <f>IF(H25&gt;0,IFERROR(КРЕДИТЫ!AB55,""),"")</f>
        <v/>
      </c>
      <c r="H25" s="428">
        <f>MAX(0,IFERROR(КРЕДИТЫ!AB52/1000000,0))</f>
        <v>0</v>
      </c>
      <c r="I25" s="428">
        <f>MAX(0,IFERROR(КРЕДИТЫ!AB51/1000000,0))</f>
        <v>0</v>
      </c>
      <c r="J25" s="455">
        <f t="shared" si="0"/>
        <v>0</v>
      </c>
      <c r="K25" s="428">
        <f ca="1">IFERROR((КРЕДИТЫ!AB43+КРЕДИТЫ!AB63)/1000000,0)</f>
        <v>11.105854245631718</v>
      </c>
      <c r="L25" t="str">
        <f>IF(A25&lt;Вводные!G8,"ИРД / БРИДЖ",IF(A25&lt;EDATE(Вводные!G8,Вводные!G9),"Строительство / ПФ",IF(A25&lt;=EDATE(EDATE(Вводные!G8,Вводные!G9),Вводные!G51),"Остаточные продажи","")))</f>
        <v>ИРД / БРИДЖ</v>
      </c>
      <c r="N25" t="str">
        <f t="shared" si="1"/>
        <v>июн-27</v>
      </c>
      <c r="O25">
        <f t="shared" ca="1" si="2"/>
        <v>0.12879032258064516</v>
      </c>
      <c r="P25">
        <f t="shared" ca="1" si="3"/>
        <v>0.18879032258064515</v>
      </c>
      <c r="Q25" t="e">
        <f t="shared" si="4"/>
        <v>#N/A</v>
      </c>
      <c r="T25" t="str">
        <f t="shared" si="5"/>
        <v>июн-27</v>
      </c>
      <c r="U25" t="e">
        <f>IF(A25&gt;=Вводные!G8,H25,NA())</f>
        <v>#N/A</v>
      </c>
      <c r="V25" t="e">
        <f>IF(A25&gt;=Вводные!G8,I25,NA())</f>
        <v>#N/A</v>
      </c>
    </row>
    <row r="26" spans="1:22" x14ac:dyDescent="0.25">
      <c r="A26" s="445">
        <f t="shared" si="6"/>
        <v>46569</v>
      </c>
      <c r="B26" s="465">
        <f ca="1">IF(A26&lt;=EDATE(EDATE(Вводные!G8,Вводные!G9),Вводные!G51),IFERROR(КРЕДИТЫ!AC11,0),"")</f>
        <v>0.12879032258064516</v>
      </c>
      <c r="C26" s="465">
        <f ca="1">IF(AND(A26&gt;=Вводные!G7,A26&lt;EDATE(Вводные!G8,Вводные!G50)),B26+Вводные!G39,"")</f>
        <v>0.18879032258064515</v>
      </c>
      <c r="D26" s="428">
        <f>IF(AND(A26&gt;=Вводные!G7,A26&lt;EDATE(Вводные!G8,Вводные!G50)),Вводные!G6+'Расчет ВРИ (ТЭП)'!D83/1000-ОТЧЕТ!C35,0)</f>
        <v>931.04344700000001</v>
      </c>
      <c r="E26" s="428">
        <f>IF(AND(A26&gt;=Вводные!G7,A26&lt;=EDATE(Вводные!G8,Вводные!G50)),MAX(0,IFERROR(КРЕДИТЫ!AC38/1000000,0)),0)</f>
        <v>0.84524999999999995</v>
      </c>
      <c r="F26" s="465">
        <f ca="1">IF(A26&lt;=EDATE(EDATE(Вводные!G8,Вводные!G9),Вводные!G51),IFERROR(КРЕДИТЫ!AC15,0),"")</f>
        <v>0.17379032258064514</v>
      </c>
      <c r="G26" s="465" t="str">
        <f>IF(H26&gt;0,IFERROR(КРЕДИТЫ!AC55,""),"")</f>
        <v/>
      </c>
      <c r="H26" s="428">
        <f>MAX(0,IFERROR(КРЕДИТЫ!AC52/1000000,0))</f>
        <v>0</v>
      </c>
      <c r="I26" s="428">
        <f>MAX(0,IFERROR(КРЕДИТЫ!AC51/1000000,0))</f>
        <v>0</v>
      </c>
      <c r="J26" s="455">
        <f t="shared" si="0"/>
        <v>0</v>
      </c>
      <c r="K26" s="428">
        <f ca="1">IFERROR((КРЕДИТЫ!AC43+КРЕДИТЫ!AC63)/1000000,0)</f>
        <v>11.119152163978494</v>
      </c>
      <c r="L26" t="str">
        <f>IF(A26&lt;Вводные!G8,"ИРД / БРИДЖ",IF(A26&lt;EDATE(Вводные!G8,Вводные!G9),"Строительство / ПФ",IF(A26&lt;=EDATE(EDATE(Вводные!G8,Вводные!G9),Вводные!G51),"Остаточные продажи","")))</f>
        <v>ИРД / БРИДЖ</v>
      </c>
      <c r="N26" t="str">
        <f t="shared" si="1"/>
        <v>июл-27</v>
      </c>
      <c r="O26">
        <f t="shared" ca="1" si="2"/>
        <v>0.12879032258064516</v>
      </c>
      <c r="P26">
        <f t="shared" ca="1" si="3"/>
        <v>0.18879032258064515</v>
      </c>
      <c r="Q26" t="e">
        <f t="shared" si="4"/>
        <v>#N/A</v>
      </c>
      <c r="T26" t="str">
        <f t="shared" si="5"/>
        <v>июл-27</v>
      </c>
      <c r="U26" t="e">
        <f>IF(A26&gt;=Вводные!G8,H26,NA())</f>
        <v>#N/A</v>
      </c>
      <c r="V26" t="e">
        <f>IF(A26&gt;=Вводные!G8,I26,NA())</f>
        <v>#N/A</v>
      </c>
    </row>
    <row r="27" spans="1:22" x14ac:dyDescent="0.25">
      <c r="A27" s="445">
        <f t="shared" si="6"/>
        <v>46600</v>
      </c>
      <c r="B27" s="465">
        <f ca="1">IF(A27&lt;=EDATE(EDATE(Вводные!G8,Вводные!G9),Вводные!G51),IFERROR(КРЕДИТЫ!AD11,0),"")</f>
        <v>0.1246774193548387</v>
      </c>
      <c r="C27" s="465">
        <f ca="1">IF(AND(A27&gt;=Вводные!G7,A27&lt;EDATE(Вводные!G8,Вводные!G50)),B27+Вводные!G39,"")</f>
        <v>0.1846774193548387</v>
      </c>
      <c r="D27" s="428">
        <f>IF(AND(A27&gt;=Вводные!G7,A27&lt;EDATE(Вводные!G8,Вводные!G50)),Вводные!G6+'Расчет ВРИ (ТЭП)'!D83/1000-ОТЧЕТ!C35,0)</f>
        <v>931.04344700000001</v>
      </c>
      <c r="E27" s="428">
        <f>IF(AND(A27&gt;=Вводные!G7,A27&lt;=EDATE(Вводные!G8,Вводные!G50)),MAX(0,IFERROR(КРЕДИТЫ!AD38/1000000,0)),0)</f>
        <v>0.84524999999999995</v>
      </c>
      <c r="F27" s="465">
        <f ca="1">IF(A27&lt;=EDATE(EDATE(Вводные!G8,Вводные!G9),Вводные!G51),IFERROR(КРЕДИТЫ!AD15,0),"")</f>
        <v>0.16967741935483871</v>
      </c>
      <c r="G27" s="465" t="str">
        <f>IF(H27&gt;0,IFERROR(КРЕДИТЫ!AD55,""),"")</f>
        <v/>
      </c>
      <c r="H27" s="428">
        <f>MAX(0,IFERROR(КРЕДИТЫ!AD52/1000000,0))</f>
        <v>0</v>
      </c>
      <c r="I27" s="428">
        <f>MAX(0,IFERROR(КРЕДИТЫ!AD51/1000000,0))</f>
        <v>0</v>
      </c>
      <c r="J27" s="455">
        <f t="shared" si="0"/>
        <v>0</v>
      </c>
      <c r="K27" s="428">
        <f ca="1">IFERROR((КРЕДИТЫ!AD43+КРЕДИТЫ!AD63)/1000000,0)</f>
        <v>10.88992340389785</v>
      </c>
      <c r="L27" t="str">
        <f>IF(A27&lt;Вводные!G8,"ИРД / БРИДЖ",IF(A27&lt;EDATE(Вводные!G8,Вводные!G9),"Строительство / ПФ",IF(A27&lt;=EDATE(EDATE(Вводные!G8,Вводные!G9),Вводные!G51),"Остаточные продажи","")))</f>
        <v>ИРД / БРИДЖ</v>
      </c>
      <c r="N27" t="str">
        <f t="shared" si="1"/>
        <v>авг-27</v>
      </c>
      <c r="O27">
        <f t="shared" ca="1" si="2"/>
        <v>0.1246774193548387</v>
      </c>
      <c r="P27">
        <f t="shared" ca="1" si="3"/>
        <v>0.1846774193548387</v>
      </c>
      <c r="Q27" t="e">
        <f t="shared" si="4"/>
        <v>#N/A</v>
      </c>
      <c r="T27" t="str">
        <f t="shared" si="5"/>
        <v>авг-27</v>
      </c>
      <c r="U27" t="e">
        <f>IF(A27&gt;=Вводные!G8,H27,NA())</f>
        <v>#N/A</v>
      </c>
      <c r="V27" t="e">
        <f>IF(A27&gt;=Вводные!G8,I27,NA())</f>
        <v>#N/A</v>
      </c>
    </row>
    <row r="28" spans="1:22" x14ac:dyDescent="0.25">
      <c r="A28" s="445">
        <f t="shared" si="6"/>
        <v>46631</v>
      </c>
      <c r="B28" s="465">
        <f ca="1">IF(A28&lt;=EDATE(EDATE(Вводные!G8,Вводные!G9),Вводные!G51),IFERROR(КРЕДИТЫ!AE11,0),"")</f>
        <v>0.1246774193548387</v>
      </c>
      <c r="C28" s="465">
        <f ca="1">IF(AND(A28&gt;=Вводные!G7,A28&lt;EDATE(Вводные!G8,Вводные!G50)),B28+Вводные!G39,"")</f>
        <v>0.1846774193548387</v>
      </c>
      <c r="D28" s="428">
        <f>IF(AND(A28&gt;=Вводные!G7,A28&lt;EDATE(Вводные!G8,Вводные!G50)),Вводные!G6+'Расчет ВРИ (ТЭП)'!D83/1000-ОТЧЕТ!C35,0)</f>
        <v>931.04344700000001</v>
      </c>
      <c r="E28" s="428">
        <f>IF(AND(A28&gt;=Вводные!G7,A28&lt;=EDATE(Вводные!G8,Вводные!G50)),MAX(0,IFERROR(КРЕДИТЫ!AE38/1000000,0)),0)</f>
        <v>56.202234375000003</v>
      </c>
      <c r="F28" s="465">
        <f ca="1">IF(A28&lt;=EDATE(EDATE(Вводные!G8,Вводные!G9),Вводные!G51),IFERROR(КРЕДИТЫ!AE15,0),"")</f>
        <v>0.16967741935483871</v>
      </c>
      <c r="G28" s="465" t="str">
        <f>IF(H28&gt;0,IFERROR(КРЕДИТЫ!AE55,""),"")</f>
        <v/>
      </c>
      <c r="H28" s="428">
        <f>MAX(0,IFERROR(КРЕДИТЫ!AE52/1000000,0))</f>
        <v>0</v>
      </c>
      <c r="I28" s="428">
        <f>MAX(0,IFERROR(КРЕДИТЫ!AE51/1000000,0))</f>
        <v>0</v>
      </c>
      <c r="J28" s="455">
        <f t="shared" si="0"/>
        <v>0</v>
      </c>
      <c r="K28" s="428">
        <f ca="1">IFERROR((КРЕДИТЫ!AE43+КРЕДИТЫ!AE63)/1000000,0)</f>
        <v>10.902931619623656</v>
      </c>
      <c r="L28" t="str">
        <f>IF(A28&lt;Вводные!G8,"ИРД / БРИДЖ",IF(A28&lt;EDATE(Вводные!G8,Вводные!G9),"Строительство / ПФ",IF(A28&lt;=EDATE(EDATE(Вводные!G8,Вводные!G9),Вводные!G51),"Остаточные продажи","")))</f>
        <v>ИРД / БРИДЖ</v>
      </c>
      <c r="N28" t="str">
        <f t="shared" si="1"/>
        <v>сен-27</v>
      </c>
      <c r="O28">
        <f t="shared" ca="1" si="2"/>
        <v>0.1246774193548387</v>
      </c>
      <c r="P28">
        <f t="shared" ca="1" si="3"/>
        <v>0.1846774193548387</v>
      </c>
      <c r="Q28" t="e">
        <f t="shared" si="4"/>
        <v>#N/A</v>
      </c>
      <c r="T28" t="str">
        <f t="shared" si="5"/>
        <v>сен-27</v>
      </c>
      <c r="U28" t="e">
        <f>IF(A28&gt;=Вводные!G8,H28,NA())</f>
        <v>#N/A</v>
      </c>
      <c r="V28" t="e">
        <f>IF(A28&gt;=Вводные!G8,I28,NA())</f>
        <v>#N/A</v>
      </c>
    </row>
    <row r="29" spans="1:22" x14ac:dyDescent="0.25">
      <c r="A29" s="445">
        <f t="shared" si="6"/>
        <v>46661</v>
      </c>
      <c r="B29" s="465">
        <f ca="1">IF(A29&lt;=EDATE(EDATE(Вводные!G8,Вводные!G9),Вводные!G51),IFERROR(КРЕДИТЫ!AF11,0),"")</f>
        <v>0.12193548387096774</v>
      </c>
      <c r="C29" s="465">
        <f ca="1">IF(AND(A29&gt;=Вводные!G7,A29&lt;EDATE(Вводные!G8,Вводные!G50)),B29+Вводные!G39,"")</f>
        <v>0.18193548387096775</v>
      </c>
      <c r="D29" s="428">
        <f>IF(AND(A29&gt;=Вводные!G7,A29&lt;EDATE(Вводные!G8,Вводные!G50)),Вводные!G6+'Расчет ВРИ (ТЭП)'!D83/1000-ОТЧЕТ!C35,0)</f>
        <v>931.04344700000001</v>
      </c>
      <c r="E29" s="428">
        <f>IF(AND(A29&gt;=Вводные!G7,A29&lt;=EDATE(Вводные!G8,Вводные!G50)),MAX(0,IFERROR(КРЕДИТЫ!AF38/1000000,0)),0)</f>
        <v>30.838670624999999</v>
      </c>
      <c r="F29" s="465">
        <f ca="1">IF(A29&lt;=EDATE(EDATE(Вводные!G8,Вводные!G9),Вводные!G51),IFERROR(КРЕДИТЫ!AF15,0),"")</f>
        <v>0.16693548387096774</v>
      </c>
      <c r="G29" s="465" t="str">
        <f>IF(H29&gt;0,IFERROR(КРЕДИТЫ!AF55,""),"")</f>
        <v/>
      </c>
      <c r="H29" s="428">
        <f>MAX(0,IFERROR(КРЕДИТЫ!AF52/1000000,0))</f>
        <v>0</v>
      </c>
      <c r="I29" s="428">
        <f>MAX(0,IFERROR(КРЕДИТЫ!AF51/1000000,0))</f>
        <v>0</v>
      </c>
      <c r="J29" s="455">
        <f t="shared" si="0"/>
        <v>0</v>
      </c>
      <c r="K29" s="428">
        <f ca="1">IFERROR((КРЕДИТЫ!AF43+КРЕДИТЫ!AF63)/1000000,0)</f>
        <v>11.593152424395161</v>
      </c>
      <c r="L29" t="str">
        <f>IF(A29&lt;Вводные!G8,"ИРД / БРИДЖ",IF(A29&lt;EDATE(Вводные!G8,Вводные!G9),"Строительство / ПФ",IF(A29&lt;=EDATE(EDATE(Вводные!G8,Вводные!G9),Вводные!G51),"Остаточные продажи","")))</f>
        <v>ИРД / БРИДЖ</v>
      </c>
      <c r="N29" t="str">
        <f t="shared" si="1"/>
        <v>окт-27</v>
      </c>
      <c r="O29">
        <f t="shared" ca="1" si="2"/>
        <v>0.12193548387096774</v>
      </c>
      <c r="P29">
        <f t="shared" ca="1" si="3"/>
        <v>0.18193548387096775</v>
      </c>
      <c r="Q29" t="e">
        <f t="shared" si="4"/>
        <v>#N/A</v>
      </c>
      <c r="T29" t="str">
        <f t="shared" si="5"/>
        <v>окт-27</v>
      </c>
      <c r="U29" t="e">
        <f>IF(A29&gt;=Вводные!G8,H29,NA())</f>
        <v>#N/A</v>
      </c>
      <c r="V29" t="e">
        <f>IF(A29&gt;=Вводные!G8,I29,NA())</f>
        <v>#N/A</v>
      </c>
    </row>
    <row r="30" spans="1:22" x14ac:dyDescent="0.25">
      <c r="A30" s="445">
        <f t="shared" si="6"/>
        <v>46692</v>
      </c>
      <c r="B30" s="465">
        <f ca="1">IF(A30&lt;=EDATE(EDATE(Вводные!G8,Вводные!G9),Вводные!G51),IFERROR(КРЕДИТЫ!AG11,0),"")</f>
        <v>0.12193548387096774</v>
      </c>
      <c r="C30" s="465">
        <f ca="1">IF(AND(A30&gt;=Вводные!G7,A30&lt;EDATE(Вводные!G8,Вводные!G50)),B30+Вводные!G39,"")</f>
        <v>0.18193548387096775</v>
      </c>
      <c r="D30" s="428">
        <f>IF(AND(A30&gt;=Вводные!G7,A30&lt;EDATE(Вводные!G8,Вводные!G50)),Вводные!G6+'Расчет ВРИ (ТЭП)'!D83/1000-ОТЧЕТ!C35,0)</f>
        <v>931.04344700000001</v>
      </c>
      <c r="E30" s="428">
        <f>IF(AND(A30&gt;=Вводные!G7,A30&lt;=EDATE(Вводные!G8,Вводные!G50)),MAX(0,IFERROR(КРЕДИТЫ!AG38/1000000,0)),0)</f>
        <v>30.838670624999999</v>
      </c>
      <c r="F30" s="465">
        <f ca="1">IF(A30&lt;=EDATE(EDATE(Вводные!G8,Вводные!G9),Вводные!G51),IFERROR(КРЕДИТЫ!AG15,0),"")</f>
        <v>0.16693548387096774</v>
      </c>
      <c r="G30" s="465" t="str">
        <f>IF(H30&gt;0,IFERROR(КРЕДИТЫ!AG55,""),"")</f>
        <v/>
      </c>
      <c r="H30" s="428">
        <f>MAX(0,IFERROR(КРЕДИТЫ!AG52/1000000,0))</f>
        <v>0</v>
      </c>
      <c r="I30" s="428">
        <f>MAX(0,IFERROR(КРЕДИТЫ!AG51/1000000,0))</f>
        <v>0</v>
      </c>
      <c r="J30" s="455">
        <f t="shared" si="0"/>
        <v>0</v>
      </c>
      <c r="K30" s="428">
        <f ca="1">IFERROR((КРЕДИТЫ!AG43+КРЕДИТЫ!AG63)/1000000,0)</f>
        <v>12.060706462903227</v>
      </c>
      <c r="L30" t="str">
        <f>IF(A30&lt;Вводные!G8,"ИРД / БРИДЖ",IF(A30&lt;EDATE(Вводные!G8,Вводные!G9),"Строительство / ПФ",IF(A30&lt;=EDATE(EDATE(Вводные!G8,Вводные!G9),Вводные!G51),"Остаточные продажи","")))</f>
        <v>ИРД / БРИДЖ</v>
      </c>
      <c r="N30" t="str">
        <f t="shared" si="1"/>
        <v>ноя-27</v>
      </c>
      <c r="O30">
        <f t="shared" ca="1" si="2"/>
        <v>0.12193548387096774</v>
      </c>
      <c r="P30">
        <f t="shared" ca="1" si="3"/>
        <v>0.18193548387096775</v>
      </c>
      <c r="Q30" t="e">
        <f t="shared" si="4"/>
        <v>#N/A</v>
      </c>
      <c r="T30" t="str">
        <f t="shared" si="5"/>
        <v>ноя-27</v>
      </c>
      <c r="U30" t="e">
        <f>IF(A30&gt;=Вводные!G8,H30,NA())</f>
        <v>#N/A</v>
      </c>
      <c r="V30" t="e">
        <f>IF(A30&gt;=Вводные!G8,I30,NA())</f>
        <v>#N/A</v>
      </c>
    </row>
    <row r="31" spans="1:22" x14ac:dyDescent="0.25">
      <c r="A31" s="445">
        <f t="shared" si="6"/>
        <v>46722</v>
      </c>
      <c r="B31" s="465">
        <f ca="1">IF(A31&lt;=EDATE(EDATE(Вводные!G8,Вводные!G9),Вводные!G51),IFERROR(КРЕДИТЫ!AH11,0),"")</f>
        <v>0.12193548387096774</v>
      </c>
      <c r="C31" s="465">
        <f ca="1">IF(AND(A31&gt;=Вводные!G7,A31&lt;EDATE(Вводные!G8,Вводные!G50)),B31+Вводные!G39,"")</f>
        <v>0.18193548387096775</v>
      </c>
      <c r="D31" s="428">
        <f>IF(AND(A31&gt;=Вводные!G7,A31&lt;EDATE(Вводные!G8,Вводные!G50)),Вводные!G6+'Расчет ВРИ (ТЭП)'!D83/1000-ОТЧЕТ!C35,0)</f>
        <v>931.04344700000001</v>
      </c>
      <c r="E31" s="428">
        <f>IF(AND(A31&gt;=Вводные!G7,A31&lt;=EDATE(Вводные!G8,Вводные!G50)),MAX(0,IFERROR(КРЕДИТЫ!AH38/1000000,0)),0)</f>
        <v>131.27482164663462</v>
      </c>
      <c r="F31" s="465">
        <f ca="1">IF(A31&lt;=EDATE(EDATE(Вводные!G8,Вводные!G9),Вводные!G51),IFERROR(КРЕДИТЫ!AH15,0),"")</f>
        <v>0.16693548387096774</v>
      </c>
      <c r="G31" s="465" t="str">
        <f>IF(H31&gt;0,IFERROR(КРЕДИТЫ!AH55,""),"")</f>
        <v/>
      </c>
      <c r="H31" s="428">
        <f>MAX(0,IFERROR(КРЕДИТЫ!AH52/1000000,0))</f>
        <v>0</v>
      </c>
      <c r="I31" s="428">
        <f>MAX(0,IFERROR(КРЕДИТЫ!AH51/1000000,0))</f>
        <v>0</v>
      </c>
      <c r="J31" s="455">
        <f t="shared" si="0"/>
        <v>0</v>
      </c>
      <c r="K31" s="428">
        <f ca="1">IFERROR((КРЕДИТЫ!AH43+КРЕДИТЫ!AH63)/1000000,0)</f>
        <v>12.528260501411291</v>
      </c>
      <c r="L31" t="str">
        <f>IF(A31&lt;Вводные!G8,"ИРД / БРИДЖ",IF(A31&lt;EDATE(Вводные!G8,Вводные!G9),"Строительство / ПФ",IF(A31&lt;=EDATE(EDATE(Вводные!G8,Вводные!G9),Вводные!G51),"Остаточные продажи","")))</f>
        <v>ИРД / БРИДЖ</v>
      </c>
      <c r="N31" t="str">
        <f t="shared" si="1"/>
        <v>дек-27</v>
      </c>
      <c r="O31">
        <f t="shared" ca="1" si="2"/>
        <v>0.12193548387096774</v>
      </c>
      <c r="P31">
        <f t="shared" ca="1" si="3"/>
        <v>0.18193548387096775</v>
      </c>
      <c r="Q31" t="e">
        <f t="shared" si="4"/>
        <v>#N/A</v>
      </c>
      <c r="T31" t="str">
        <f t="shared" si="5"/>
        <v>дек-27</v>
      </c>
      <c r="U31" t="e">
        <f>IF(A31&gt;=Вводные!G8,H31,NA())</f>
        <v>#N/A</v>
      </c>
      <c r="V31" t="e">
        <f>IF(A31&gt;=Вводные!G8,I31,NA())</f>
        <v>#N/A</v>
      </c>
    </row>
    <row r="32" spans="1:22" x14ac:dyDescent="0.25">
      <c r="A32" s="445">
        <f t="shared" si="6"/>
        <v>46753</v>
      </c>
      <c r="B32" s="465">
        <f ca="1">IF(A32&lt;=EDATE(EDATE(Вводные!G8,Вводные!G9),Вводные!G51),IFERROR(КРЕДИТЫ!AI11,0),"")</f>
        <v>0.11782258064516128</v>
      </c>
      <c r="C32" s="465">
        <f ca="1">IF(AND(A32&gt;=Вводные!G7,A32&lt;EDATE(Вводные!G8,Вводные!G50)),B32+Вводные!G39,"")</f>
        <v>0.17782258064516127</v>
      </c>
      <c r="D32" s="428">
        <f>IF(AND(A32&gt;=Вводные!G7,A32&lt;EDATE(Вводные!G8,Вводные!G50)),Вводные!G6+'Расчет ВРИ (ТЭП)'!D83/1000-ОТЧЕТ!C35,0)</f>
        <v>931.04344700000001</v>
      </c>
      <c r="E32" s="428">
        <f>IF(AND(A32&gt;=Вводные!G7,A32&lt;=EDATE(Вводные!G8,Вводные!G50)),MAX(0,IFERROR(КРЕДИТЫ!AI38/1000000,0)),0)</f>
        <v>45.521820396634617</v>
      </c>
      <c r="F32" s="465">
        <f ca="1">IF(A32&lt;=EDATE(EDATE(Вводные!G8,Вводные!G9),Вводные!G51),IFERROR(КРЕДИТЫ!AI15,0),"")</f>
        <v>0.16282258064516128</v>
      </c>
      <c r="G32" s="465" t="str">
        <f>IF(H32&gt;0,IFERROR(КРЕДИТЫ!AI55,""),"")</f>
        <v/>
      </c>
      <c r="H32" s="428">
        <f>MAX(0,IFERROR(КРЕДИТЫ!AI52/1000000,0))</f>
        <v>0</v>
      </c>
      <c r="I32" s="428">
        <f>MAX(0,IFERROR(КРЕДИТЫ!AI51/1000000,0))</f>
        <v>0</v>
      </c>
      <c r="J32" s="455">
        <f t="shared" si="0"/>
        <v>0</v>
      </c>
      <c r="K32" s="428">
        <f ca="1">IFERROR((КРЕДИТЫ!AI43+КРЕДИТЫ!AI63)/1000000,0)</f>
        <v>14.190344143037326</v>
      </c>
      <c r="L32" t="str">
        <f>IF(A32&lt;Вводные!G8,"ИРД / БРИДЖ",IF(A32&lt;EDATE(Вводные!G8,Вводные!G9),"Строительство / ПФ",IF(A32&lt;=EDATE(EDATE(Вводные!G8,Вводные!G9),Вводные!G51),"Остаточные продажи","")))</f>
        <v>ИРД / БРИДЖ</v>
      </c>
      <c r="N32" t="str">
        <f t="shared" si="1"/>
        <v>янв-28</v>
      </c>
      <c r="O32">
        <f t="shared" ca="1" si="2"/>
        <v>0.11782258064516128</v>
      </c>
      <c r="P32">
        <f t="shared" ca="1" si="3"/>
        <v>0.17782258064516127</v>
      </c>
      <c r="Q32" t="e">
        <f t="shared" si="4"/>
        <v>#N/A</v>
      </c>
      <c r="T32" t="str">
        <f t="shared" si="5"/>
        <v>янв-28</v>
      </c>
      <c r="U32" t="e">
        <f>IF(A32&gt;=Вводные!G8,H32,NA())</f>
        <v>#N/A</v>
      </c>
      <c r="V32" t="e">
        <f>IF(A32&gt;=Вводные!G8,I32,NA())</f>
        <v>#N/A</v>
      </c>
    </row>
    <row r="33" spans="1:22" x14ac:dyDescent="0.25">
      <c r="A33" s="445">
        <f t="shared" si="6"/>
        <v>46784</v>
      </c>
      <c r="B33" s="465">
        <f ca="1">IF(A33&lt;=EDATE(EDATE(Вводные!G8,Вводные!G9),Вводные!G51),IFERROR(КРЕДИТЫ!AJ11,0),"")</f>
        <v>0.11782258064516128</v>
      </c>
      <c r="C33" s="465">
        <f ca="1">IF(AND(A33&gt;=Вводные!G7,A33&lt;EDATE(Вводные!G8,Вводные!G50)),B33+Вводные!G39,"")</f>
        <v>0.17782258064516127</v>
      </c>
      <c r="D33" s="428">
        <f>IF(AND(A33&gt;=Вводные!G7,A33&lt;EDATE(Вводные!G8,Вводные!G50)),Вводные!G6+'Расчет ВРИ (ТЭП)'!D83/1000-ОТЧЕТ!C35,0)</f>
        <v>931.04344700000001</v>
      </c>
      <c r="E33" s="428">
        <f>IF(AND(A33&gt;=Вводные!G7,A33&lt;=EDATE(Вводные!G8,Вводные!G50)),MAX(0,IFERROR(КРЕДИТЫ!AJ38/1000000,0)),0)</f>
        <v>45.521820396634617</v>
      </c>
      <c r="F33" s="465">
        <f ca="1">IF(A33&lt;=EDATE(EDATE(Вводные!G8,Вводные!G9),Вводные!G51),IFERROR(КРЕДИТЫ!AJ15,0),"")</f>
        <v>0.16282258064516128</v>
      </c>
      <c r="G33" s="465" t="str">
        <f>IF(H33&gt;0,IFERROR(КРЕДИТЫ!AJ55,""),"")</f>
        <v/>
      </c>
      <c r="H33" s="428">
        <f>MAX(0,IFERROR(КРЕДИТЫ!AJ52/1000000,0))</f>
        <v>0</v>
      </c>
      <c r="I33" s="428">
        <f>MAX(0,IFERROR(КРЕДИТЫ!AJ51/1000000,0))</f>
        <v>0</v>
      </c>
      <c r="J33" s="455">
        <f t="shared" si="0"/>
        <v>0</v>
      </c>
      <c r="K33" s="428">
        <f ca="1">IFERROR((КРЕДИТЫ!AJ43+КРЕДИТЫ!AJ63)/1000000,0)</f>
        <v>14.864911441253582</v>
      </c>
      <c r="L33" t="str">
        <f>IF(A33&lt;Вводные!G8,"ИРД / БРИДЖ",IF(A33&lt;EDATE(Вводные!G8,Вводные!G9),"Строительство / ПФ",IF(A33&lt;=EDATE(EDATE(Вводные!G8,Вводные!G9),Вводные!G51),"Остаточные продажи","")))</f>
        <v>ИРД / БРИДЖ</v>
      </c>
      <c r="N33" t="str">
        <f t="shared" si="1"/>
        <v>фев-28</v>
      </c>
      <c r="O33">
        <f t="shared" ca="1" si="2"/>
        <v>0.11782258064516128</v>
      </c>
      <c r="P33">
        <f t="shared" ca="1" si="3"/>
        <v>0.17782258064516127</v>
      </c>
      <c r="Q33" t="e">
        <f t="shared" si="4"/>
        <v>#N/A</v>
      </c>
      <c r="T33" t="str">
        <f t="shared" si="5"/>
        <v>фев-28</v>
      </c>
      <c r="U33" t="e">
        <f>IF(A33&gt;=Вводные!G8,H33,NA())</f>
        <v>#N/A</v>
      </c>
      <c r="V33" t="e">
        <f>IF(A33&gt;=Вводные!G8,I33,NA())</f>
        <v>#N/A</v>
      </c>
    </row>
    <row r="34" spans="1:22" x14ac:dyDescent="0.25">
      <c r="A34" s="445">
        <f t="shared" si="6"/>
        <v>46813</v>
      </c>
      <c r="B34" s="465">
        <f ca="1">IF(A34&lt;=EDATE(EDATE(Вводные!G8,Вводные!G9),Вводные!G51),IFERROR(КРЕДИТЫ!AK11,0),"")</f>
        <v>0.11508064516129032</v>
      </c>
      <c r="C34" s="465" t="str">
        <f>IF(AND(A34&gt;=Вводные!G7,A34&lt;EDATE(Вводные!G8,Вводные!G50)),B34+Вводные!G39,"")</f>
        <v/>
      </c>
      <c r="D34" s="428">
        <f>IF(AND(A34&gt;=Вводные!G7,A34&lt;EDATE(Вводные!G8,Вводные!G50)),Вводные!G6+'Расчет ВРИ (ТЭП)'!D83/1000-ОТЧЕТ!C35,0)</f>
        <v>0</v>
      </c>
      <c r="E34" s="428">
        <f>IF(AND(A34&gt;=Вводные!G7,A34&lt;=EDATE(Вводные!G8,Вводные!G50)),MAX(0,IFERROR(КРЕДИТЫ!AK38/1000000,0)),0)</f>
        <v>0</v>
      </c>
      <c r="F34" s="465">
        <f ca="1">IF(A34&lt;=EDATE(EDATE(Вводные!G8,Вводные!G9),Вводные!G51),IFERROR(КРЕДИТЫ!AK15,0),"")</f>
        <v>0.16008064516129034</v>
      </c>
      <c r="G34" s="465">
        <f ca="1">IF(H34&gt;0,IFERROR(КРЕДИТЫ!AK55,""),"")</f>
        <v>0.13586136022934933</v>
      </c>
      <c r="H34" s="428">
        <f ca="1">MAX(0,IFERROR(КРЕДИТЫ!AK52/1000000,0))</f>
        <v>2573.035242503709</v>
      </c>
      <c r="I34" s="428">
        <f>MAX(0,IFERROR(КРЕДИТЫ!AK51/1000000,0))</f>
        <v>541.5078581700966</v>
      </c>
      <c r="J34" s="455">
        <f t="shared" ca="1" si="0"/>
        <v>0.21045489359219921</v>
      </c>
      <c r="K34" s="428">
        <f ca="1">IFERROR((КРЕДИТЫ!AK43+КРЕДИТЫ!AK63)/1000000,0)</f>
        <v>49.304942042102226</v>
      </c>
      <c r="L34" t="str">
        <f>IF(A34&lt;Вводные!G8,"ИРД / БРИДЖ",IF(A34&lt;EDATE(Вводные!G8,Вводные!G9),"Строительство / ПФ",IF(A34&lt;=EDATE(EDATE(Вводные!G8,Вводные!G9),Вводные!G51),"Остаточные продажи","")))</f>
        <v>Строительство / ПФ</v>
      </c>
      <c r="N34" t="str">
        <f t="shared" si="1"/>
        <v>мар-28</v>
      </c>
      <c r="O34">
        <f t="shared" ca="1" si="2"/>
        <v>0.11508064516129032</v>
      </c>
      <c r="P34" t="e">
        <f t="shared" si="3"/>
        <v>#N/A</v>
      </c>
      <c r="Q34">
        <f t="shared" ca="1" si="4"/>
        <v>0.13586136022934933</v>
      </c>
      <c r="T34" t="str">
        <f t="shared" si="5"/>
        <v>мар-28</v>
      </c>
      <c r="U34">
        <f ca="1">IF(A34&gt;=Вводные!G8,H34,NA())</f>
        <v>2573.035242503709</v>
      </c>
      <c r="V34">
        <f>IF(A34&gt;=Вводные!G8,I34,NA())</f>
        <v>541.5078581700966</v>
      </c>
    </row>
    <row r="35" spans="1:22" x14ac:dyDescent="0.25">
      <c r="A35" s="445">
        <f t="shared" si="6"/>
        <v>46844</v>
      </c>
      <c r="B35" s="465">
        <f ca="1">IF(A35&lt;=EDATE(EDATE(Вводные!G8,Вводные!G9),Вводные!G51),IFERROR(КРЕДИТЫ!AL11,0),"")</f>
        <v>0.11508064516129032</v>
      </c>
      <c r="C35" s="465" t="str">
        <f>IF(AND(A35&gt;=Вводные!G7,A35&lt;EDATE(Вводные!G8,Вводные!G50)),B35+Вводные!G39,"")</f>
        <v/>
      </c>
      <c r="D35" s="428">
        <f>IF(AND(A35&gt;=Вводные!G7,A35&lt;EDATE(Вводные!G8,Вводные!G50)),Вводные!G6+'Расчет ВРИ (ТЭП)'!D83/1000-ОТЧЕТ!C35,0)</f>
        <v>0</v>
      </c>
      <c r="E35" s="428">
        <f>IF(AND(A35&gt;=Вводные!G7,A35&lt;=EDATE(Вводные!G8,Вводные!G50)),MAX(0,IFERROR(КРЕДИТЫ!AL38/1000000,0)),0)</f>
        <v>0</v>
      </c>
      <c r="F35" s="465">
        <f ca="1">IF(A35&lt;=EDATE(EDATE(Вводные!G8,Вводные!G9),Вводные!G51),IFERROR(КРЕДИТЫ!AL15,0),"")</f>
        <v>0.16008064516129034</v>
      </c>
      <c r="G35" s="465">
        <f ca="1">IF(H35&gt;0,IFERROR(КРЕДИТЫ!AL55,""),"")</f>
        <v>0.12845108046802836</v>
      </c>
      <c r="H35" s="428">
        <f ca="1">MAX(0,IFERROR(КРЕДИТЫ!AL52/1000000,0))</f>
        <v>3986.1086371694309</v>
      </c>
      <c r="I35" s="428">
        <f>MAX(0,IFERROR(КРЕДИТЫ!AL51/1000000,0))</f>
        <v>1095.5698139944902</v>
      </c>
      <c r="J35" s="455">
        <f t="shared" ca="1" si="0"/>
        <v>0.27484695318601843</v>
      </c>
      <c r="K35" s="428">
        <f ca="1">IFERROR((КРЕДИТЫ!AL43+КРЕДИТЫ!AL63)/1000000,0)</f>
        <v>51.61148188173896</v>
      </c>
      <c r="L35" t="str">
        <f>IF(A35&lt;Вводные!G8,"ИРД / БРИДЖ",IF(A35&lt;EDATE(Вводные!G8,Вводные!G9),"Строительство / ПФ",IF(A35&lt;=EDATE(EDATE(Вводные!G8,Вводные!G9),Вводные!G51),"Остаточные продажи","")))</f>
        <v>Строительство / ПФ</v>
      </c>
      <c r="N35" t="str">
        <f t="shared" si="1"/>
        <v>апр-28</v>
      </c>
      <c r="O35">
        <f t="shared" ca="1" si="2"/>
        <v>0.11508064516129032</v>
      </c>
      <c r="P35" t="e">
        <f t="shared" si="3"/>
        <v>#N/A</v>
      </c>
      <c r="Q35">
        <f t="shared" ca="1" si="4"/>
        <v>0.12845108046802836</v>
      </c>
      <c r="T35" t="str">
        <f t="shared" si="5"/>
        <v>апр-28</v>
      </c>
      <c r="U35">
        <f ca="1">IF(A35&gt;=Вводные!G8,H35,NA())</f>
        <v>3986.1086371694309</v>
      </c>
      <c r="V35">
        <f>IF(A35&gt;=Вводные!G8,I35,NA())</f>
        <v>1095.5698139944902</v>
      </c>
    </row>
    <row r="36" spans="1:22" x14ac:dyDescent="0.25">
      <c r="A36" s="445">
        <f t="shared" si="6"/>
        <v>46874</v>
      </c>
      <c r="B36" s="465">
        <f ca="1">IF(A36&lt;=EDATE(EDATE(Вводные!G8,Вводные!G9),Вводные!G51),IFERROR(КРЕДИТЫ!AM11,0),"")</f>
        <v>0.11508064516129032</v>
      </c>
      <c r="C36" s="465" t="str">
        <f>IF(AND(A36&gt;=Вводные!G7,A36&lt;EDATE(Вводные!G8,Вводные!G50)),B36+Вводные!G39,"")</f>
        <v/>
      </c>
      <c r="D36" s="428">
        <f>IF(AND(A36&gt;=Вводные!G7,A36&lt;EDATE(Вводные!G8,Вводные!G50)),Вводные!G6+'Расчет ВРИ (ТЭП)'!D83/1000-ОТЧЕТ!C35,0)</f>
        <v>0</v>
      </c>
      <c r="E36" s="428">
        <f>IF(AND(A36&gt;=Вводные!G7,A36&lt;=EDATE(Вводные!G8,Вводные!G50)),MAX(0,IFERROR(КРЕДИТЫ!AM38/1000000,0)),0)</f>
        <v>0</v>
      </c>
      <c r="F36" s="465">
        <f ca="1">IF(A36&lt;=EDATE(EDATE(Вводные!G8,Вводные!G9),Вводные!G51),IFERROR(КРЕДИТЫ!AM15,0),"")</f>
        <v>0.16008064516129034</v>
      </c>
      <c r="G36" s="465">
        <f ca="1">IF(H36&gt;0,IFERROR(КРЕДИТЫ!AM55,""),"")</f>
        <v>0.11886182488407326</v>
      </c>
      <c r="H36" s="428">
        <f ca="1">MAX(0,IFERROR(КРЕДИТЫ!AM52/1000000,0))</f>
        <v>4404.6960880851539</v>
      </c>
      <c r="I36" s="428">
        <f>MAX(0,IFERROR(КРЕДИТЫ!AM51/1000000,0))</f>
        <v>1577.6447566494278</v>
      </c>
      <c r="J36" s="455">
        <f t="shared" ca="1" si="0"/>
        <v>0.35817335069200534</v>
      </c>
      <c r="K36" s="428">
        <f ca="1">IFERROR((КРЕДИТЫ!AM43+КРЕДИТЫ!AM63)/1000000,0)</f>
        <v>52.56139622511148</v>
      </c>
      <c r="L36" t="str">
        <f>IF(A36&lt;Вводные!G8,"ИРД / БРИДЖ",IF(A36&lt;EDATE(Вводные!G8,Вводные!G9),"Строительство / ПФ",IF(A36&lt;=EDATE(EDATE(Вводные!G8,Вводные!G9),Вводные!G51),"Остаточные продажи","")))</f>
        <v>Строительство / ПФ</v>
      </c>
      <c r="N36" t="str">
        <f t="shared" si="1"/>
        <v>май-28</v>
      </c>
      <c r="O36">
        <f t="shared" ca="1" si="2"/>
        <v>0.11508064516129032</v>
      </c>
      <c r="P36" t="e">
        <f t="shared" si="3"/>
        <v>#N/A</v>
      </c>
      <c r="Q36">
        <f t="shared" ca="1" si="4"/>
        <v>0.11886182488407326</v>
      </c>
      <c r="T36" t="str">
        <f t="shared" si="5"/>
        <v>май-28</v>
      </c>
      <c r="U36">
        <f ca="1">IF(A36&gt;=Вводные!G8,H36,NA())</f>
        <v>4404.6960880851539</v>
      </c>
      <c r="V36">
        <f>IF(A36&gt;=Вводные!G8,I36,NA())</f>
        <v>1577.6447566494278</v>
      </c>
    </row>
    <row r="37" spans="1:22" x14ac:dyDescent="0.25">
      <c r="A37" s="445">
        <f t="shared" si="6"/>
        <v>46905</v>
      </c>
      <c r="B37" s="465">
        <f ca="1">IF(A37&lt;=EDATE(EDATE(Вводные!G8,Вводные!G9),Вводные!G51),IFERROR(КРЕДИТЫ!AN11,0),"")</f>
        <v>0.11096774193548387</v>
      </c>
      <c r="C37" s="465" t="str">
        <f>IF(AND(A37&gt;=Вводные!G7,A37&lt;EDATE(Вводные!G8,Вводные!G50)),B37+Вводные!G39,"")</f>
        <v/>
      </c>
      <c r="D37" s="428">
        <f>IF(AND(A37&gt;=Вводные!G7,A37&lt;EDATE(Вводные!G8,Вводные!G50)),Вводные!G6+'Расчет ВРИ (ТЭП)'!D83/1000-ОТЧЕТ!C35,0)</f>
        <v>0</v>
      </c>
      <c r="E37" s="428">
        <f>IF(AND(A37&gt;=Вводные!G7,A37&lt;=EDATE(Вводные!G8,Вводные!G50)),MAX(0,IFERROR(КРЕДИТЫ!AN38/1000000,0)),0)</f>
        <v>0</v>
      </c>
      <c r="F37" s="465">
        <f ca="1">IF(A37&lt;=EDATE(EDATE(Вводные!G8,Вводные!G9),Вводные!G51),IFERROR(КРЕДИТЫ!AN15,0),"")</f>
        <v>0.15596774193548385</v>
      </c>
      <c r="G37" s="465">
        <f ca="1">IF(H37&gt;0,IFERROR(КРЕДИТЫ!AN55,""),"")</f>
        <v>0.1083266458551041</v>
      </c>
      <c r="H37" s="428">
        <f ca="1">MAX(0,IFERROR(КРЕДИТЫ!AN52/1000000,0))</f>
        <v>4823.2835397349736</v>
      </c>
      <c r="I37" s="428">
        <f>MAX(0,IFERROR(КРЕДИТЫ!AN51/1000000,0))</f>
        <v>2070.7505670704268</v>
      </c>
      <c r="J37" s="455">
        <f t="shared" ca="1" si="0"/>
        <v>0.42932383095691051</v>
      </c>
      <c r="K37" s="428">
        <f ca="1">IFERROR((КРЕДИТЫ!AN43+КРЕДИТЫ!AN63)/1000000,0)</f>
        <v>52.345764556127392</v>
      </c>
      <c r="L37" t="str">
        <f>IF(A37&lt;Вводные!G8,"ИРД / БРИДЖ",IF(A37&lt;EDATE(Вводные!G8,Вводные!G9),"Строительство / ПФ",IF(A37&lt;=EDATE(EDATE(Вводные!G8,Вводные!G9),Вводные!G51),"Остаточные продажи","")))</f>
        <v>Строительство / ПФ</v>
      </c>
      <c r="N37" t="str">
        <f t="shared" si="1"/>
        <v>июн-28</v>
      </c>
      <c r="O37">
        <f t="shared" ca="1" si="2"/>
        <v>0.11096774193548387</v>
      </c>
      <c r="P37" t="e">
        <f t="shared" si="3"/>
        <v>#N/A</v>
      </c>
      <c r="Q37">
        <f t="shared" ca="1" si="4"/>
        <v>0.1083266458551041</v>
      </c>
      <c r="T37" t="str">
        <f t="shared" si="5"/>
        <v>июн-28</v>
      </c>
      <c r="U37">
        <f ca="1">IF(A37&gt;=Вводные!G8,H37,NA())</f>
        <v>4823.2835397349736</v>
      </c>
      <c r="V37">
        <f>IF(A37&gt;=Вводные!G8,I37,NA())</f>
        <v>2070.7505670704268</v>
      </c>
    </row>
    <row r="38" spans="1:22" x14ac:dyDescent="0.25">
      <c r="A38" s="445">
        <f t="shared" si="6"/>
        <v>46935</v>
      </c>
      <c r="B38" s="465">
        <f ca="1">IF(A38&lt;=EDATE(EDATE(Вводные!G8,Вводные!G9),Вводные!G51),IFERROR(КРЕДИТЫ!AO11,0),"")</f>
        <v>0.11096774193548387</v>
      </c>
      <c r="C38" s="465" t="str">
        <f>IF(AND(A38&gt;=Вводные!G7,A38&lt;EDATE(Вводные!G8,Вводные!G50)),B38+Вводные!G39,"")</f>
        <v/>
      </c>
      <c r="D38" s="428">
        <f>IF(AND(A38&gt;=Вводные!G7,A38&lt;EDATE(Вводные!G8,Вводные!G50)),Вводные!G6+'Расчет ВРИ (ТЭП)'!D83/1000-ОТЧЕТ!C35,0)</f>
        <v>0</v>
      </c>
      <c r="E38" s="428">
        <f>IF(AND(A38&gt;=Вводные!G7,A38&lt;=EDATE(Вводные!G8,Вводные!G50)),MAX(0,IFERROR(КРЕДИТЫ!AO38/1000000,0)),0)</f>
        <v>0</v>
      </c>
      <c r="F38" s="465">
        <f ca="1">IF(A38&lt;=EDATE(EDATE(Вводные!G8,Вводные!G9),Вводные!G51),IFERROR(КРЕДИТЫ!AO15,0),"")</f>
        <v>0.15596774193548385</v>
      </c>
      <c r="G38" s="465">
        <f ca="1">IF(H38&gt;0,IFERROR(КРЕДИТЫ!AO55,""),"")</f>
        <v>0.10145479518918611</v>
      </c>
      <c r="H38" s="428">
        <f ca="1">MAX(0,IFERROR(КРЕДИТЫ!AO52/1000000,0))</f>
        <v>5241.8709913847943</v>
      </c>
      <c r="I38" s="428">
        <f>MAX(0,IFERROR(КРЕДИТЫ!AO51/1000000,0))</f>
        <v>2575.0711803296485</v>
      </c>
      <c r="J38" s="455">
        <f t="shared" ca="1" si="0"/>
        <v>0.49125039219047395</v>
      </c>
      <c r="K38" s="428">
        <f ca="1">IFERROR((КРЕДИТЫ!AO43+КРЕДИТЫ!AO63)/1000000,0)</f>
        <v>53.081957168966035</v>
      </c>
      <c r="L38" t="str">
        <f>IF(A38&lt;Вводные!G8,"ИРД / БРИДЖ",IF(A38&lt;EDATE(Вводные!G8,Вводные!G9),"Строительство / ПФ",IF(A38&lt;=EDATE(EDATE(Вводные!G8,Вводные!G9),Вводные!G51),"Остаточные продажи","")))</f>
        <v>Строительство / ПФ</v>
      </c>
      <c r="N38" t="str">
        <f t="shared" si="1"/>
        <v>июл-28</v>
      </c>
      <c r="O38">
        <f t="shared" ca="1" si="2"/>
        <v>0.11096774193548387</v>
      </c>
      <c r="P38" t="e">
        <f t="shared" si="3"/>
        <v>#N/A</v>
      </c>
      <c r="Q38">
        <f t="shared" ca="1" si="4"/>
        <v>0.10145479518918611</v>
      </c>
      <c r="T38" t="str">
        <f t="shared" si="5"/>
        <v>июл-28</v>
      </c>
      <c r="U38">
        <f ca="1">IF(A38&gt;=Вводные!G8,H38,NA())</f>
        <v>5241.8709913847943</v>
      </c>
      <c r="V38">
        <f>IF(A38&gt;=Вводные!G8,I38,NA())</f>
        <v>2575.0711803296485</v>
      </c>
    </row>
    <row r="39" spans="1:22" x14ac:dyDescent="0.25">
      <c r="A39" s="445">
        <f t="shared" si="6"/>
        <v>46966</v>
      </c>
      <c r="B39" s="465">
        <f ca="1">IF(A39&lt;=EDATE(EDATE(Вводные!G8,Вводные!G9),Вводные!G51),IFERROR(КРЕДИТЫ!AP11,0),"")</f>
        <v>0.10822580645161291</v>
      </c>
      <c r="C39" s="465" t="str">
        <f>IF(AND(A39&gt;=Вводные!G7,A39&lt;EDATE(Вводные!G8,Вводные!G50)),B39+Вводные!G39,"")</f>
        <v/>
      </c>
      <c r="D39" s="428">
        <f>IF(AND(A39&gt;=Вводные!G7,A39&lt;EDATE(Вводные!G8,Вводные!G50)),Вводные!G6+'Расчет ВРИ (ТЭП)'!D83/1000-ОТЧЕТ!C35,0)</f>
        <v>0</v>
      </c>
      <c r="E39" s="428">
        <f>IF(AND(A39&gt;=Вводные!G7,A39&lt;=EDATE(Вводные!G8,Вводные!G50)),MAX(0,IFERROR(КРЕДИТЫ!AP38/1000000,0)),0)</f>
        <v>0</v>
      </c>
      <c r="F39" s="465">
        <f ca="1">IF(A39&lt;=EDATE(EDATE(Вводные!G8,Вводные!G9),Вводные!G51),IFERROR(КРЕДИТЫ!AP15,0),"")</f>
        <v>0.15322580645161291</v>
      </c>
      <c r="G39" s="465">
        <f ca="1">IF(H39&gt;0,IFERROR(КРЕДИТЫ!AP55,""),"")</f>
        <v>9.4131018536167427E-2</v>
      </c>
      <c r="H39" s="428">
        <f ca="1">MAX(0,IFERROR(КРЕДИТЫ!AP52/1000000,0))</f>
        <v>5660.4584435240122</v>
      </c>
      <c r="I39" s="428">
        <f>MAX(0,IFERROR(КРЕДИТЫ!AP51/1000000,0))</f>
        <v>3090.7932423104526</v>
      </c>
      <c r="J39" s="455">
        <f t="shared" ca="1" si="0"/>
        <v>0.54603231754957082</v>
      </c>
      <c r="K39" s="428">
        <f ca="1">IFERROR((КРЕДИТЫ!AP43+КРЕДИТЫ!AP63)/1000000,0)</f>
        <v>53.047130439803318</v>
      </c>
      <c r="L39" t="str">
        <f>IF(A39&lt;Вводные!G8,"ИРД / БРИДЖ",IF(A39&lt;EDATE(Вводные!G8,Вводные!G9),"Строительство / ПФ",IF(A39&lt;=EDATE(EDATE(Вводные!G8,Вводные!G9),Вводные!G51),"Остаточные продажи","")))</f>
        <v>Строительство / ПФ</v>
      </c>
      <c r="N39" t="str">
        <f t="shared" si="1"/>
        <v>авг-28</v>
      </c>
      <c r="O39">
        <f t="shared" ca="1" si="2"/>
        <v>0.10822580645161291</v>
      </c>
      <c r="P39" t="e">
        <f t="shared" si="3"/>
        <v>#N/A</v>
      </c>
      <c r="Q39">
        <f t="shared" ca="1" si="4"/>
        <v>9.4131018536167427E-2</v>
      </c>
      <c r="T39" t="str">
        <f t="shared" si="5"/>
        <v>авг-28</v>
      </c>
      <c r="U39">
        <f ca="1">IF(A39&gt;=Вводные!G8,H39,NA())</f>
        <v>5660.4584435240122</v>
      </c>
      <c r="V39">
        <f>IF(A39&gt;=Вводные!G8,I39,NA())</f>
        <v>3090.7932423104526</v>
      </c>
    </row>
    <row r="40" spans="1:22" x14ac:dyDescent="0.25">
      <c r="A40" s="445">
        <f t="shared" si="6"/>
        <v>46997</v>
      </c>
      <c r="B40" s="465">
        <f ca="1">IF(A40&lt;=EDATE(EDATE(Вводные!G8,Вводные!G9),Вводные!G51),IFERROR(КРЕДИТЫ!AQ11,0),"")</f>
        <v>0.10822580645161291</v>
      </c>
      <c r="C40" s="465" t="str">
        <f>IF(AND(A40&gt;=Вводные!G7,A40&lt;EDATE(Вводные!G8,Вводные!G50)),B40+Вводные!G39,"")</f>
        <v/>
      </c>
      <c r="D40" s="428">
        <f>IF(AND(A40&gt;=Вводные!G7,A40&lt;EDATE(Вводные!G8,Вводные!G50)),Вводные!G6+'Расчет ВРИ (ТЭП)'!D83/1000-ОТЧЕТ!C35,0)</f>
        <v>0</v>
      </c>
      <c r="E40" s="428">
        <f>IF(AND(A40&gt;=Вводные!G7,A40&lt;=EDATE(Вводные!G8,Вводные!G50)),MAX(0,IFERROR(КРЕДИТЫ!AQ38/1000000,0)),0)</f>
        <v>0</v>
      </c>
      <c r="F40" s="465">
        <f ca="1">IF(A40&lt;=EDATE(EDATE(Вводные!G8,Вводные!G9),Вводные!G51),IFERROR(КРЕДИТЫ!AQ15,0),"")</f>
        <v>0.15322580645161291</v>
      </c>
      <c r="G40" s="465">
        <f ca="1">IF(H40&gt;0,IFERROR(КРЕДИТЫ!AQ55,""),"")</f>
        <v>8.7171720733534686E-2</v>
      </c>
      <c r="H40" s="428">
        <f ca="1">MAX(0,IFERROR(КРЕДИТЫ!AQ52/1000000,0))</f>
        <v>6079.045895663231</v>
      </c>
      <c r="I40" s="428">
        <f>MAX(0,IFERROR(КРЕДИТЫ!AQ51/1000000,0))</f>
        <v>3710.2594274111443</v>
      </c>
      <c r="J40" s="455">
        <f t="shared" ca="1" si="0"/>
        <v>0.61033581438462736</v>
      </c>
      <c r="K40" s="428">
        <f ca="1">IFERROR((КРЕДИТЫ!AQ43+КРЕДИТЫ!AQ63)/1000000,0)</f>
        <v>52.64215356971831</v>
      </c>
      <c r="L40" t="str">
        <f>IF(A40&lt;Вводные!G8,"ИРД / БРИДЖ",IF(A40&lt;EDATE(Вводные!G8,Вводные!G9),"Строительство / ПФ",IF(A40&lt;=EDATE(EDATE(Вводные!G8,Вводные!G9),Вводные!G51),"Остаточные продажи","")))</f>
        <v>Строительство / ПФ</v>
      </c>
      <c r="N40" t="str">
        <f t="shared" si="1"/>
        <v>сен-28</v>
      </c>
      <c r="O40">
        <f t="shared" ca="1" si="2"/>
        <v>0.10822580645161291</v>
      </c>
      <c r="P40" t="e">
        <f t="shared" si="3"/>
        <v>#N/A</v>
      </c>
      <c r="Q40">
        <f t="shared" ca="1" si="4"/>
        <v>8.7171720733534686E-2</v>
      </c>
      <c r="T40" t="str">
        <f t="shared" si="5"/>
        <v>сен-28</v>
      </c>
      <c r="U40">
        <f ca="1">IF(A40&gt;=Вводные!G8,H40,NA())</f>
        <v>6079.045895663231</v>
      </c>
      <c r="V40">
        <f>IF(A40&gt;=Вводные!G8,I40,NA())</f>
        <v>3710.2594274111443</v>
      </c>
    </row>
    <row r="41" spans="1:22" x14ac:dyDescent="0.25">
      <c r="A41" s="445">
        <f t="shared" si="6"/>
        <v>47027</v>
      </c>
      <c r="B41" s="465">
        <f ca="1">IF(A41&lt;=EDATE(EDATE(Вводные!G8,Вводные!G9),Вводные!G51),IFERROR(КРЕДИТЫ!AR11,0),"")</f>
        <v>0.10822580645161291</v>
      </c>
      <c r="C41" s="465" t="str">
        <f>IF(AND(A41&gt;=Вводные!G7,A41&lt;EDATE(Вводные!G8,Вводные!G50)),B41+Вводные!G39,"")</f>
        <v/>
      </c>
      <c r="D41" s="428">
        <f>IF(AND(A41&gt;=Вводные!G7,A41&lt;EDATE(Вводные!G8,Вводные!G50)),Вводные!G6+'Расчет ВРИ (ТЭП)'!D83/1000-ОТЧЕТ!C35,0)</f>
        <v>0</v>
      </c>
      <c r="E41" s="428">
        <f>IF(AND(A41&gt;=Вводные!G7,A41&lt;=EDATE(Вводные!G8,Вводные!G50)),MAX(0,IFERROR(КРЕДИТЫ!AR38/1000000,0)),0)</f>
        <v>0</v>
      </c>
      <c r="F41" s="465">
        <f ca="1">IF(A41&lt;=EDATE(EDATE(Вводные!G8,Вводные!G9),Вводные!G51),IFERROR(КРЕДИТЫ!AR15,0),"")</f>
        <v>0.15322580645161291</v>
      </c>
      <c r="G41" s="465">
        <f ca="1">IF(H41&gt;0,IFERROR(КРЕДИТЫ!AR55,""),"")</f>
        <v>8.0878185678413664E-2</v>
      </c>
      <c r="H41" s="428">
        <f ca="1">MAX(0,IFERROR(КРЕДИТЫ!AR52/1000000,0))</f>
        <v>6497.633347802449</v>
      </c>
      <c r="I41" s="428">
        <f>MAX(0,IFERROR(КРЕДИТЫ!AR51/1000000,0))</f>
        <v>4343.587992391429</v>
      </c>
      <c r="J41" s="455">
        <f t="shared" ca="1" si="0"/>
        <v>0.66848770312047001</v>
      </c>
      <c r="K41" s="428">
        <f ca="1">IFERROR((КРЕДИТЫ!AR43+КРЕДИТЫ!AR63)/1000000,0)</f>
        <v>52.089554770879047</v>
      </c>
      <c r="L41" t="str">
        <f>IF(A41&lt;Вводные!G8,"ИРД / БРИДЖ",IF(A41&lt;EDATE(Вводные!G8,Вводные!G9),"Строительство / ПФ",IF(A41&lt;=EDATE(EDATE(Вводные!G8,Вводные!G9),Вводные!G51),"Остаточные продажи","")))</f>
        <v>Строительство / ПФ</v>
      </c>
      <c r="N41" t="str">
        <f t="shared" si="1"/>
        <v>окт-28</v>
      </c>
      <c r="O41">
        <f t="shared" ca="1" si="2"/>
        <v>0.10822580645161291</v>
      </c>
      <c r="P41" t="e">
        <f t="shared" si="3"/>
        <v>#N/A</v>
      </c>
      <c r="Q41">
        <f t="shared" ca="1" si="4"/>
        <v>8.0878185678413664E-2</v>
      </c>
      <c r="T41" t="str">
        <f t="shared" si="5"/>
        <v>окт-28</v>
      </c>
      <c r="U41">
        <f ca="1">IF(A41&gt;=Вводные!G8,H41,NA())</f>
        <v>6497.633347802449</v>
      </c>
      <c r="V41">
        <f>IF(A41&gt;=Вводные!G8,I41,NA())</f>
        <v>4343.587992391429</v>
      </c>
    </row>
    <row r="42" spans="1:22" x14ac:dyDescent="0.25">
      <c r="A42" s="445">
        <f t="shared" si="6"/>
        <v>47058</v>
      </c>
      <c r="B42" s="465">
        <f ca="1">IF(A42&lt;=EDATE(EDATE(Вводные!G8,Вводные!G9),Вводные!G51),IFERROR(КРЕДИТЫ!AS11,0),"")</f>
        <v>0.10411290322580646</v>
      </c>
      <c r="C42" s="465" t="str">
        <f>IF(AND(A42&gt;=Вводные!G7,A42&lt;EDATE(Вводные!G8,Вводные!G50)),B42+Вводные!G39,"")</f>
        <v/>
      </c>
      <c r="D42" s="428">
        <f>IF(AND(A42&gt;=Вводные!G7,A42&lt;EDATE(Вводные!G8,Вводные!G50)),Вводные!G6+'Расчет ВРИ (ТЭП)'!D83/1000-ОТЧЕТ!C35,0)</f>
        <v>0</v>
      </c>
      <c r="E42" s="428">
        <f>IF(AND(A42&gt;=Вводные!G7,A42&lt;=EDATE(Вводные!G8,Вводные!G50)),MAX(0,IFERROR(КРЕДИТЫ!AS38/1000000,0)),0)</f>
        <v>0</v>
      </c>
      <c r="F42" s="465">
        <f ca="1">IF(A42&lt;=EDATE(EDATE(Вводные!G8,Вводные!G9),Вводные!G51),IFERROR(КРЕДИТЫ!AS15,0),"")</f>
        <v>0.14911290322580645</v>
      </c>
      <c r="G42" s="465">
        <f ca="1">IF(H42&gt;0,IFERROR(КРЕДИТЫ!AS55,""),"")</f>
        <v>7.3981066812572938E-2</v>
      </c>
      <c r="H42" s="428">
        <f ca="1">MAX(0,IFERROR(КРЕДИТЫ!AS52/1000000,0))</f>
        <v>6916.2208006757646</v>
      </c>
      <c r="I42" s="428">
        <f>MAX(0,IFERROR(КРЕДИТЫ!AS51/1000000,0))</f>
        <v>4991.0083543359897</v>
      </c>
      <c r="J42" s="455">
        <f t="shared" ca="1" si="0"/>
        <v>0.72163808793500817</v>
      </c>
      <c r="K42" s="428">
        <f ca="1">IFERROR((КРЕДИТЫ!AS43+КРЕДИТЫ!AS63)/1000000,0)</f>
        <v>50.650994170069282</v>
      </c>
      <c r="L42" t="str">
        <f>IF(A42&lt;Вводные!G8,"ИРД / БРИДЖ",IF(A42&lt;EDATE(Вводные!G8,Вводные!G9),"Строительство / ПФ",IF(A42&lt;=EDATE(EDATE(Вводные!G8,Вводные!G9),Вводные!G51),"Остаточные продажи","")))</f>
        <v>Строительство / ПФ</v>
      </c>
      <c r="N42" t="str">
        <f t="shared" si="1"/>
        <v>ноя-28</v>
      </c>
      <c r="O42">
        <f t="shared" ca="1" si="2"/>
        <v>0.10411290322580646</v>
      </c>
      <c r="P42" t="e">
        <f t="shared" si="3"/>
        <v>#N/A</v>
      </c>
      <c r="Q42">
        <f t="shared" ca="1" si="4"/>
        <v>7.3981066812572938E-2</v>
      </c>
      <c r="T42" t="str">
        <f t="shared" si="5"/>
        <v>ноя-28</v>
      </c>
      <c r="U42">
        <f ca="1">IF(A42&gt;=Вводные!G8,H42,NA())</f>
        <v>6916.2208006757646</v>
      </c>
      <c r="V42">
        <f>IF(A42&gt;=Вводные!G8,I42,NA())</f>
        <v>4991.0083543359897</v>
      </c>
    </row>
    <row r="43" spans="1:22" x14ac:dyDescent="0.25">
      <c r="A43" s="445">
        <f t="shared" si="6"/>
        <v>47088</v>
      </c>
      <c r="B43" s="465">
        <f ca="1">IF(A43&lt;=EDATE(EDATE(Вводные!G8,Вводные!G9),Вводные!G51),IFERROR(КРЕДИТЫ!AT11,0),"")</f>
        <v>0.10411290322580646</v>
      </c>
      <c r="C43" s="465" t="str">
        <f>IF(AND(A43&gt;=Вводные!G7,A43&lt;EDATE(Вводные!G8,Вводные!G50)),B43+Вводные!G39,"")</f>
        <v/>
      </c>
      <c r="D43" s="428">
        <f>IF(AND(A43&gt;=Вводные!G7,A43&lt;EDATE(Вводные!G8,Вводные!G50)),Вводные!G6+'Расчет ВРИ (ТЭП)'!D83/1000-ОТЧЕТ!C35,0)</f>
        <v>0</v>
      </c>
      <c r="E43" s="428">
        <f>IF(AND(A43&gt;=Вводные!G7,A43&lt;=EDATE(Вводные!G8,Вводные!G50)),MAX(0,IFERROR(КРЕДИТЫ!AT38/1000000,0)),0)</f>
        <v>0</v>
      </c>
      <c r="F43" s="465">
        <f ca="1">IF(A43&lt;=EDATE(EDATE(Вводные!G8,Вводные!G9),Вводные!G51),IFERROR(КРЕДИТЫ!AT15,0),"")</f>
        <v>0.14911290322580645</v>
      </c>
      <c r="G43" s="465">
        <f ca="1">IF(H43&gt;0,IFERROR(КРЕДИТЫ!AT55,""),"")</f>
        <v>6.8875692269041416E-2</v>
      </c>
      <c r="H43" s="428">
        <f ca="1">MAX(0,IFERROR(КРЕДИТЫ!AT52/1000000,0))</f>
        <v>7334.8082535490812</v>
      </c>
      <c r="I43" s="428">
        <f>MAX(0,IFERROR(КРЕДИТЫ!AT51/1000000,0))</f>
        <v>5652.753298897167</v>
      </c>
      <c r="J43" s="455">
        <f t="shared" ca="1" si="0"/>
        <v>0.77067499292322728</v>
      </c>
      <c r="K43" s="428">
        <f ca="1">IFERROR((КРЕДИТЫ!AT43+КРЕДИТЫ!AT63)/1000000,0)</f>
        <v>49.885907528015757</v>
      </c>
      <c r="L43" t="str">
        <f>IF(A43&lt;Вводные!G8,"ИРД / БРИДЖ",IF(A43&lt;EDATE(Вводные!G8,Вводные!G9),"Строительство / ПФ",IF(A43&lt;=EDATE(EDATE(Вводные!G8,Вводные!G9),Вводные!G51),"Остаточные продажи","")))</f>
        <v>Строительство / ПФ</v>
      </c>
      <c r="N43" t="str">
        <f t="shared" si="1"/>
        <v>дек-28</v>
      </c>
      <c r="O43">
        <f t="shared" ca="1" si="2"/>
        <v>0.10411290322580646</v>
      </c>
      <c r="P43" t="e">
        <f t="shared" si="3"/>
        <v>#N/A</v>
      </c>
      <c r="Q43">
        <f t="shared" ca="1" si="4"/>
        <v>6.8875692269041416E-2</v>
      </c>
      <c r="T43" t="str">
        <f t="shared" si="5"/>
        <v>дек-28</v>
      </c>
      <c r="U43">
        <f ca="1">IF(A43&gt;=Вводные!G8,H43,NA())</f>
        <v>7334.8082535490812</v>
      </c>
      <c r="V43">
        <f>IF(A43&gt;=Вводные!G8,I43,NA())</f>
        <v>5652.753298897167</v>
      </c>
    </row>
    <row r="44" spans="1:22" x14ac:dyDescent="0.25">
      <c r="A44" s="445">
        <f t="shared" si="6"/>
        <v>47119</v>
      </c>
      <c r="B44" s="465">
        <f ca="1">IF(A44&lt;=EDATE(EDATE(Вводные!G8,Вводные!G9),Вводные!G51),IFERROR(КРЕДИТЫ!AU11,0),"")</f>
        <v>0.10137096774193549</v>
      </c>
      <c r="C44" s="465" t="str">
        <f>IF(AND(A44&gt;=Вводные!G7,A44&lt;EDATE(Вводные!G8,Вводные!G50)),B44+Вводные!G39,"")</f>
        <v/>
      </c>
      <c r="D44" s="428">
        <f>IF(AND(A44&gt;=Вводные!G7,A44&lt;EDATE(Вводные!G8,Вводные!G50)),Вводные!G6+'Расчет ВРИ (ТЭП)'!D83/1000-ОТЧЕТ!C35,0)</f>
        <v>0</v>
      </c>
      <c r="E44" s="428">
        <f>IF(AND(A44&gt;=Вводные!G7,A44&lt;=EDATE(Вводные!G8,Вводные!G50)),MAX(0,IFERROR(КРЕДИТЫ!AU38/1000000,0)),0)</f>
        <v>0</v>
      </c>
      <c r="F44" s="465">
        <f ca="1">IF(A44&lt;=EDATE(EDATE(Вводные!G8,Вводные!G9),Вводные!G51),IFERROR(КРЕДИТЫ!AU15,0),"")</f>
        <v>0.14637096774193548</v>
      </c>
      <c r="G44" s="465">
        <f ca="1">IF(H44&gt;0,IFERROR(КРЕДИТЫ!AU55,""),"")</f>
        <v>6.4930405248816103E-2</v>
      </c>
      <c r="H44" s="428">
        <f ca="1">MAX(0,IFERROR(КРЕДИТЫ!AU52/1000000,0))</f>
        <v>7753.395706911796</v>
      </c>
      <c r="I44" s="428">
        <f>MAX(0,IFERROR(КРЕДИТЫ!AU51/1000000,0))</f>
        <v>6229.011339914603</v>
      </c>
      <c r="J44" s="455">
        <f t="shared" ca="1" si="0"/>
        <v>0.80339138815805899</v>
      </c>
      <c r="K44" s="428">
        <f ca="1">IFERROR((КРЕДИТЫ!AU43+КРЕДИТЫ!AU63)/1000000,0)</f>
        <v>49.554338699633398</v>
      </c>
      <c r="L44" t="str">
        <f>IF(A44&lt;Вводные!G8,"ИРД / БРИДЖ",IF(A44&lt;EDATE(Вводные!G8,Вводные!G9),"Строительство / ПФ",IF(A44&lt;=EDATE(EDATE(Вводные!G8,Вводные!G9),Вводные!G51),"Остаточные продажи","")))</f>
        <v>Строительство / ПФ</v>
      </c>
      <c r="N44" t="str">
        <f t="shared" si="1"/>
        <v>янв-29</v>
      </c>
      <c r="O44">
        <f t="shared" ca="1" si="2"/>
        <v>0.10137096774193549</v>
      </c>
      <c r="P44" t="e">
        <f t="shared" si="3"/>
        <v>#N/A</v>
      </c>
      <c r="Q44">
        <f t="shared" ca="1" si="4"/>
        <v>6.4930405248816103E-2</v>
      </c>
      <c r="T44" t="str">
        <f t="shared" si="5"/>
        <v>янв-29</v>
      </c>
      <c r="U44">
        <f ca="1">IF(A44&gt;=Вводные!G8,H44,NA())</f>
        <v>7753.395706911796</v>
      </c>
      <c r="V44">
        <f>IF(A44&gt;=Вводные!G8,I44,NA())</f>
        <v>6229.011339914603</v>
      </c>
    </row>
    <row r="45" spans="1:22" x14ac:dyDescent="0.25">
      <c r="A45" s="445">
        <f t="shared" si="6"/>
        <v>47150</v>
      </c>
      <c r="B45" s="465">
        <f ca="1">IF(A45&lt;=EDATE(EDATE(Вводные!G8,Вводные!G9),Вводные!G51),IFERROR(КРЕДИТЫ!AV11,0),"")</f>
        <v>0.10137096774193549</v>
      </c>
      <c r="C45" s="465" t="str">
        <f>IF(AND(A45&gt;=Вводные!G7,A45&lt;EDATE(Вводные!G8,Вводные!G50)),B45+Вводные!G39,"")</f>
        <v/>
      </c>
      <c r="D45" s="428">
        <f>IF(AND(A45&gt;=Вводные!G7,A45&lt;EDATE(Вводные!G8,Вводные!G50)),Вводные!G6+'Расчет ВРИ (ТЭП)'!D83/1000-ОТЧЕТ!C35,0)</f>
        <v>0</v>
      </c>
      <c r="E45" s="428">
        <f>IF(AND(A45&gt;=Вводные!G7,A45&lt;=EDATE(Вводные!G8,Вводные!G50)),MAX(0,IFERROR(КРЕДИТЫ!AV38/1000000,0)),0)</f>
        <v>0</v>
      </c>
      <c r="F45" s="465">
        <f ca="1">IF(A45&lt;=EDATE(EDATE(Вводные!G8,Вводные!G9),Вводные!G51),IFERROR(КРЕДИТЫ!AV15,0),"")</f>
        <v>0.14637096774193548</v>
      </c>
      <c r="G45" s="465">
        <f ca="1">IF(H45&gt;0,IFERROR(КРЕДИТЫ!AV55,""),"")</f>
        <v>6.0531073847606746E-2</v>
      </c>
      <c r="H45" s="428">
        <f ca="1">MAX(0,IFERROR(КРЕДИТЫ!AV52/1000000,0))</f>
        <v>8171.9831602745107</v>
      </c>
      <c r="I45" s="428">
        <f>MAX(0,IFERROR(КРЕДИТЫ!AV51/1000000,0))</f>
        <v>6919.9513727638378</v>
      </c>
      <c r="J45" s="455">
        <f t="shared" ca="1" si="0"/>
        <v>0.84678972497189842</v>
      </c>
      <c r="K45" s="428">
        <f ca="1">IFERROR((КРЕДИТЫ!AV43+КРЕДИТЫ!AV63)/1000000,0)</f>
        <v>48.567792390000271</v>
      </c>
      <c r="L45" t="str">
        <f>IF(A45&lt;Вводные!G8,"ИРД / БРИДЖ",IF(A45&lt;EDATE(Вводные!G8,Вводные!G9),"Строительство / ПФ",IF(A45&lt;=EDATE(EDATE(Вводные!G8,Вводные!G9),Вводные!G51),"Остаточные продажи","")))</f>
        <v>Строительство / ПФ</v>
      </c>
      <c r="N45" t="str">
        <f t="shared" si="1"/>
        <v>фев-29</v>
      </c>
      <c r="O45">
        <f t="shared" ca="1" si="2"/>
        <v>0.10137096774193549</v>
      </c>
      <c r="P45" t="e">
        <f t="shared" si="3"/>
        <v>#N/A</v>
      </c>
      <c r="Q45">
        <f t="shared" ca="1" si="4"/>
        <v>6.0531073847606746E-2</v>
      </c>
      <c r="T45" t="str">
        <f t="shared" si="5"/>
        <v>фев-29</v>
      </c>
      <c r="U45">
        <f ca="1">IF(A45&gt;=Вводные!G8,H45,NA())</f>
        <v>8171.9831602745107</v>
      </c>
      <c r="V45">
        <f>IF(A45&gt;=Вводные!G8,I45,NA())</f>
        <v>6919.9513727638378</v>
      </c>
    </row>
    <row r="46" spans="1:22" x14ac:dyDescent="0.25">
      <c r="A46" s="445">
        <f t="shared" si="6"/>
        <v>47178</v>
      </c>
      <c r="B46" s="465">
        <f ca="1">IF(A46&lt;=EDATE(EDATE(Вводные!G8,Вводные!G9),Вводные!G51),IFERROR(КРЕДИТЫ!AW11,0),"")</f>
        <v>0.10137096774193549</v>
      </c>
      <c r="C46" s="465" t="str">
        <f>IF(AND(A46&gt;=Вводные!G7,A46&lt;EDATE(Вводные!G8,Вводные!G50)),B46+Вводные!G39,"")</f>
        <v/>
      </c>
      <c r="D46" s="428">
        <f>IF(AND(A46&gt;=Вводные!G7,A46&lt;EDATE(Вводные!G8,Вводные!G50)),Вводные!G6+'Расчет ВРИ (ТЭП)'!D83/1000-ОТЧЕТ!C35,0)</f>
        <v>0</v>
      </c>
      <c r="E46" s="428">
        <f>IF(AND(A46&gt;=Вводные!G7,A46&lt;=EDATE(Вводные!G8,Вводные!G50)),MAX(0,IFERROR(КРЕДИТЫ!AW38/1000000,0)),0)</f>
        <v>0</v>
      </c>
      <c r="F46" s="465">
        <f ca="1">IF(A46&lt;=EDATE(EDATE(Вводные!G8,Вводные!G9),Вводные!G51),IFERROR(КРЕДИТЫ!AW15,0),"")</f>
        <v>0.14637096774193548</v>
      </c>
      <c r="G46" s="465">
        <f ca="1">IF(H46&gt;0,IFERROR(КРЕДИТЫ!AW55,""),"")</f>
        <v>5.6382950881624511E-2</v>
      </c>
      <c r="H46" s="428">
        <f ca="1">MAX(0,IFERROR(КРЕДИТЫ!AW52/1000000,0))</f>
        <v>8590.5706136372246</v>
      </c>
      <c r="I46" s="428">
        <f>MAX(0,IFERROR(КРЕДИТЫ!AW51/1000000,0))</f>
        <v>7625.9350230103528</v>
      </c>
      <c r="J46" s="455">
        <f t="shared" ca="1" si="0"/>
        <v>0.88770995152574061</v>
      </c>
      <c r="K46" s="428">
        <f ca="1">IFERROR((КРЕДИТЫ!AW43+КРЕДИТЫ!AW63)/1000000,0)</f>
        <v>47.434174253821972</v>
      </c>
      <c r="L46" t="str">
        <f>IF(A46&lt;Вводные!G8,"ИРД / БРИДЖ",IF(A46&lt;EDATE(Вводные!G8,Вводные!G9),"Строительство / ПФ",IF(A46&lt;=EDATE(EDATE(Вводные!G8,Вводные!G9),Вводные!G51),"Остаточные продажи","")))</f>
        <v>Строительство / ПФ</v>
      </c>
      <c r="N46" t="str">
        <f t="shared" si="1"/>
        <v>мар-29</v>
      </c>
      <c r="O46">
        <f t="shared" ca="1" si="2"/>
        <v>0.10137096774193549</v>
      </c>
      <c r="P46" t="e">
        <f t="shared" si="3"/>
        <v>#N/A</v>
      </c>
      <c r="Q46">
        <f t="shared" ca="1" si="4"/>
        <v>5.6382950881624511E-2</v>
      </c>
      <c r="T46" t="str">
        <f t="shared" si="5"/>
        <v>мар-29</v>
      </c>
      <c r="U46">
        <f ca="1">IF(A46&gt;=Вводные!G8,H46,NA())</f>
        <v>8590.5706136372246</v>
      </c>
      <c r="V46">
        <f>IF(A46&gt;=Вводные!G8,I46,NA())</f>
        <v>7625.9350230103528</v>
      </c>
    </row>
    <row r="47" spans="1:22" x14ac:dyDescent="0.25">
      <c r="A47" s="445">
        <f t="shared" si="6"/>
        <v>47209</v>
      </c>
      <c r="B47" s="465">
        <f ca="1">IF(A47&lt;=EDATE(EDATE(Вводные!G8,Вводные!G9),Вводные!G51),IFERROR(КРЕДИТЫ!AX11,0),"")</f>
        <v>0.1</v>
      </c>
      <c r="C47" s="465" t="str">
        <f>IF(AND(A47&gt;=Вводные!G7,A47&lt;EDATE(Вводные!G8,Вводные!G50)),B47+Вводные!G39,"")</f>
        <v/>
      </c>
      <c r="D47" s="428">
        <f>IF(AND(A47&gt;=Вводные!G7,A47&lt;EDATE(Вводные!G8,Вводные!G50)),Вводные!G6+'Расчет ВРИ (ТЭП)'!D83/1000-ОТЧЕТ!C35,0)</f>
        <v>0</v>
      </c>
      <c r="E47" s="428">
        <f>IF(AND(A47&gt;=Вводные!G7,A47&lt;=EDATE(Вводные!G8,Вводные!G50)),MAX(0,IFERROR(КРЕДИТЫ!AX38/1000000,0)),0)</f>
        <v>0</v>
      </c>
      <c r="F47" s="465">
        <f ca="1">IF(A47&lt;=EDATE(EDATE(Вводные!G8,Вводные!G9),Вводные!G51),IFERROR(КРЕДИТЫ!AX15,0),"")</f>
        <v>0.14500000000000002</v>
      </c>
      <c r="G47" s="465">
        <f ca="1">IF(H47&gt;0,IFERROR(КРЕДИТЫ!AX55,""),"")</f>
        <v>5.2347512855467668E-2</v>
      </c>
      <c r="H47" s="428">
        <f ca="1">MAX(0,IFERROR(КРЕДИТЫ!AX52/1000000,0))</f>
        <v>9009.158067244638</v>
      </c>
      <c r="I47" s="428">
        <f>MAX(0,IFERROR(КРЕДИТЫ!AX51/1000000,0))</f>
        <v>8347.2090200844359</v>
      </c>
      <c r="J47" s="455">
        <f t="shared" ca="1" si="0"/>
        <v>0.92652487144532336</v>
      </c>
      <c r="K47" s="428">
        <f ca="1">IFERROR((КРЕДИТЫ!AX43+КРЕДИТЫ!AX63)/1000000,0)</f>
        <v>46.067098933829158</v>
      </c>
      <c r="L47" t="str">
        <f>IF(A47&lt;Вводные!G8,"ИРД / БРИДЖ",IF(A47&lt;EDATE(Вводные!G8,Вводные!G9),"Строительство / ПФ",IF(A47&lt;=EDATE(EDATE(Вводные!G8,Вводные!G9),Вводные!G51),"Остаточные продажи","")))</f>
        <v>Строительство / ПФ</v>
      </c>
      <c r="N47" t="str">
        <f t="shared" si="1"/>
        <v>апр-29</v>
      </c>
      <c r="O47">
        <f t="shared" ca="1" si="2"/>
        <v>0.1</v>
      </c>
      <c r="P47" t="e">
        <f t="shared" si="3"/>
        <v>#N/A</v>
      </c>
      <c r="Q47">
        <f t="shared" ca="1" si="4"/>
        <v>5.2347512855467668E-2</v>
      </c>
      <c r="T47" t="str">
        <f t="shared" si="5"/>
        <v>апр-29</v>
      </c>
      <c r="U47">
        <f ca="1">IF(A47&gt;=Вводные!G8,H47,NA())</f>
        <v>9009.158067244638</v>
      </c>
      <c r="V47">
        <f>IF(A47&gt;=Вводные!G8,I47,NA())</f>
        <v>8347.2090200844359</v>
      </c>
    </row>
    <row r="48" spans="1:22" x14ac:dyDescent="0.25">
      <c r="A48" s="445">
        <f t="shared" si="6"/>
        <v>47239</v>
      </c>
      <c r="B48" s="465">
        <f ca="1">IF(A48&lt;=EDATE(EDATE(Вводные!G8,Вводные!G9),Вводные!G51),IFERROR(КРЕДИТЫ!AY11,0),"")</f>
        <v>0.1</v>
      </c>
      <c r="C48" s="465" t="str">
        <f>IF(AND(A48&gt;=Вводные!G7,A48&lt;EDATE(Вводные!G8,Вводные!G50)),B48+Вводные!G39,"")</f>
        <v/>
      </c>
      <c r="D48" s="428">
        <f>IF(AND(A48&gt;=Вводные!G7,A48&lt;EDATE(Вводные!G8,Вводные!G50)),Вводные!G6+'Расчет ВРИ (ТЭП)'!D83/1000-ОТЧЕТ!C35,0)</f>
        <v>0</v>
      </c>
      <c r="E48" s="428">
        <f>IF(AND(A48&gt;=Вводные!G7,A48&lt;=EDATE(Вводные!G8,Вводные!G50)),MAX(0,IFERROR(КРЕДИТЫ!AY38/1000000,0)),0)</f>
        <v>0</v>
      </c>
      <c r="F48" s="465">
        <f ca="1">IF(A48&lt;=EDATE(EDATE(Вводные!G8,Вводные!G9),Вводные!G51),IFERROR(КРЕДИТЫ!AY15,0),"")</f>
        <v>0.14500000000000002</v>
      </c>
      <c r="G48" s="465">
        <f ca="1">IF(H48&gt;0,IFERROR(КРЕДИТЫ!AY55,""),"")</f>
        <v>4.9796327220125808E-2</v>
      </c>
      <c r="H48" s="428">
        <f ca="1">MAX(0,IFERROR(КРЕДИТЫ!AY52/1000000,0))</f>
        <v>9427.7455208520532</v>
      </c>
      <c r="I48" s="428">
        <f>MAX(0,IFERROR(КРЕДИТЫ!AY51/1000000,0))</f>
        <v>8975.5599961912339</v>
      </c>
      <c r="J48" s="455">
        <f t="shared" ref="J48:J79" ca="1" si="7">IFERROR(I48/H48,0)</f>
        <v>0.95203672779874182</v>
      </c>
      <c r="K48" s="428">
        <f ca="1">IFERROR((КРЕДИТЫ!AY43+КРЕДИТЫ!AY63)/1000000,0)</f>
        <v>45.682584772166138</v>
      </c>
      <c r="L48" t="str">
        <f>IF(A48&lt;Вводные!G8,"ИРД / БРИДЖ",IF(A48&lt;EDATE(Вводные!G8,Вводные!G9),"Строительство / ПФ",IF(A48&lt;=EDATE(EDATE(Вводные!G8,Вводные!G9),Вводные!G51),"Остаточные продажи","")))</f>
        <v>Строительство / ПФ</v>
      </c>
      <c r="N48" t="str">
        <f t="shared" ref="N48:N79" si="8">CHOOSE(MONTH(A48),"янв","фев","мар","апр","май","июн","июл","авг","сен","окт","ноя","дек")&amp;"-"&amp;RIGHT(YEAR(A48),2)</f>
        <v>май-29</v>
      </c>
      <c r="O48">
        <f t="shared" ref="O48:O79" ca="1" si="9">B48</f>
        <v>0.1</v>
      </c>
      <c r="P48" t="e">
        <f t="shared" ref="P48:P79" si="10">IF(C48="",NA(),C48)</f>
        <v>#N/A</v>
      </c>
      <c r="Q48">
        <f t="shared" ref="Q48:Q79" ca="1" si="11">IF(G48="",NA(),G48)</f>
        <v>4.9796327220125808E-2</v>
      </c>
      <c r="T48" t="str">
        <f t="shared" ref="T48:T79" si="12">CHOOSE(MONTH(A48),"янв","фев","мар","апр","май","июн","июл","авг","сен","окт","ноя","дек")&amp;"-"&amp;RIGHT(YEAR(A48),2)</f>
        <v>май-29</v>
      </c>
      <c r="U48">
        <f ca="1">IF(A48&gt;=Вводные!G8,H48,NA())</f>
        <v>9427.7455208520532</v>
      </c>
      <c r="V48">
        <f>IF(A48&gt;=Вводные!G8,I48,NA())</f>
        <v>8975.5599961912339</v>
      </c>
    </row>
    <row r="49" spans="1:22" x14ac:dyDescent="0.25">
      <c r="A49" s="445">
        <f t="shared" ref="A49:A80" si="13">EDATE(A48,1)</f>
        <v>47270</v>
      </c>
      <c r="B49" s="465">
        <f ca="1">IF(A49&lt;=EDATE(EDATE(Вводные!G8,Вводные!G9),Вводные!G51),IFERROR(КРЕДИТЫ!AZ11,0),"")</f>
        <v>0.1</v>
      </c>
      <c r="C49" s="465" t="str">
        <f>IF(AND(A49&gt;=Вводные!G7,A49&lt;EDATE(Вводные!G8,Вводные!G50)),B49+Вводные!G39,"")</f>
        <v/>
      </c>
      <c r="D49" s="428">
        <f>IF(AND(A49&gt;=Вводные!G7,A49&lt;EDATE(Вводные!G8,Вводные!G50)),Вводные!G6+'Расчет ВРИ (ТЭП)'!D83/1000-ОТЧЕТ!C35,0)</f>
        <v>0</v>
      </c>
      <c r="E49" s="428">
        <f>IF(AND(A49&gt;=Вводные!G7,A49&lt;=EDATE(Вводные!G8,Вводные!G50)),MAX(0,IFERROR(КРЕДИТЫ!AZ38/1000000,0)),0)</f>
        <v>0</v>
      </c>
      <c r="F49" s="465">
        <f ca="1">IF(A49&lt;=EDATE(EDATE(Вводные!G8,Вводные!G9),Вводные!G51),IFERROR(КРЕДИТЫ!AZ15,0),"")</f>
        <v>0.14500000000000002</v>
      </c>
      <c r="G49" s="465">
        <f ca="1">IF(H49&gt;0,IFERROR(КРЕДИТЫ!AZ55,""),"")</f>
        <v>4.7325703685319791E-2</v>
      </c>
      <c r="H49" s="428">
        <f ca="1">MAX(0,IFERROR(КРЕДИТЫ!AZ52/1000000,0))</f>
        <v>9846.3329744594666</v>
      </c>
      <c r="I49" s="428">
        <f>MAX(0,IFERROR(КРЕДИТЫ!AZ51/1000000,0))</f>
        <v>9617.3364456036052</v>
      </c>
      <c r="J49" s="455">
        <f t="shared" ca="1" si="7"/>
        <v>0.97674296314680209</v>
      </c>
      <c r="K49" s="428">
        <f ca="1">IFERROR((КРЕДИТЫ!AZ43+КРЕДИТЫ!AZ63)/1000000,0)</f>
        <v>45.172746226822021</v>
      </c>
      <c r="L49" t="str">
        <f>IF(A49&lt;Вводные!G8,"ИРД / БРИДЖ",IF(A49&lt;EDATE(Вводные!G8,Вводные!G9),"Строительство / ПФ",IF(A49&lt;=EDATE(EDATE(Вводные!G8,Вводные!G9),Вводные!G51),"Остаточные продажи","")))</f>
        <v>Строительство / ПФ</v>
      </c>
      <c r="N49" t="str">
        <f t="shared" si="8"/>
        <v>июн-29</v>
      </c>
      <c r="O49">
        <f t="shared" ca="1" si="9"/>
        <v>0.1</v>
      </c>
      <c r="P49" t="e">
        <f t="shared" si="10"/>
        <v>#N/A</v>
      </c>
      <c r="Q49">
        <f t="shared" ca="1" si="11"/>
        <v>4.7325703685319791E-2</v>
      </c>
      <c r="T49" t="str">
        <f t="shared" si="12"/>
        <v>июн-29</v>
      </c>
      <c r="U49">
        <f ca="1">IF(A49&gt;=Вводные!G8,H49,NA())</f>
        <v>9846.3329744594666</v>
      </c>
      <c r="V49">
        <f>IF(A49&gt;=Вводные!G8,I49,NA())</f>
        <v>9617.3364456036052</v>
      </c>
    </row>
    <row r="50" spans="1:22" x14ac:dyDescent="0.25">
      <c r="A50" s="445">
        <f t="shared" si="13"/>
        <v>47300</v>
      </c>
      <c r="B50" s="465">
        <f ca="1">IF(A50&lt;=EDATE(EDATE(Вводные!G8,Вводные!G9),Вводные!G51),IFERROR(КРЕДИТЫ!BA11,0),"")</f>
        <v>0.1</v>
      </c>
      <c r="C50" s="465" t="str">
        <f>IF(AND(A50&gt;=Вводные!G7,A50&lt;EDATE(Вводные!G8,Вводные!G50)),B50+Вводные!G39,"")</f>
        <v/>
      </c>
      <c r="D50" s="428">
        <f>IF(AND(A50&gt;=Вводные!G7,A50&lt;EDATE(Вводные!G8,Вводные!G50)),Вводные!G6+'Расчет ВРИ (ТЭП)'!D83/1000-ОТЧЕТ!C35,0)</f>
        <v>0</v>
      </c>
      <c r="E50" s="428">
        <f>IF(AND(A50&gt;=Вводные!G7,A50&lt;=EDATE(Вводные!G8,Вводные!G50)),MAX(0,IFERROR(КРЕДИТЫ!BA38/1000000,0)),0)</f>
        <v>0</v>
      </c>
      <c r="F50" s="465">
        <f ca="1">IF(A50&lt;=EDATE(EDATE(Вводные!G8,Вводные!G9),Вводные!G51),IFERROR(КРЕДИТЫ!BA15,0),"")</f>
        <v>0.14500000000000002</v>
      </c>
      <c r="G50" s="465">
        <f ca="1">IF(H50&gt;0,IFERROR(КРЕДИТЫ!BA55,""),"")</f>
        <v>4.4999999999999998E-2</v>
      </c>
      <c r="H50" s="428">
        <f ca="1">MAX(0,IFERROR(КРЕДИТЫ!BA52/1000000,0))</f>
        <v>10264.920428066882</v>
      </c>
      <c r="I50" s="428">
        <f>MAX(0,IFERROR(КРЕДИТЫ!BA51/1000000,0))</f>
        <v>10272.757411465729</v>
      </c>
      <c r="J50" s="455">
        <f t="shared" ca="1" si="7"/>
        <v>1.0007634723964756</v>
      </c>
      <c r="K50" s="428">
        <f ca="1">IFERROR((КРЕДИТЫ!BA43+КРЕДИТЫ!BA63)/1000000,0)</f>
        <v>44.608112778769424</v>
      </c>
      <c r="L50" t="str">
        <f>IF(A50&lt;Вводные!G8,"ИРД / БРИДЖ",IF(A50&lt;EDATE(Вводные!G8,Вводные!G9),"Строительство / ПФ",IF(A50&lt;=EDATE(EDATE(Вводные!G8,Вводные!G9),Вводные!G51),"Остаточные продажи","")))</f>
        <v>Строительство / ПФ</v>
      </c>
      <c r="N50" t="str">
        <f t="shared" si="8"/>
        <v>июл-29</v>
      </c>
      <c r="O50">
        <f t="shared" ca="1" si="9"/>
        <v>0.1</v>
      </c>
      <c r="P50" t="e">
        <f t="shared" si="10"/>
        <v>#N/A</v>
      </c>
      <c r="Q50">
        <f t="shared" ca="1" si="11"/>
        <v>4.4999999999999998E-2</v>
      </c>
      <c r="T50" t="str">
        <f t="shared" si="12"/>
        <v>июл-29</v>
      </c>
      <c r="U50">
        <f ca="1">IF(A50&gt;=Вводные!G8,H50,NA())</f>
        <v>10264.920428066882</v>
      </c>
      <c r="V50">
        <f>IF(A50&gt;=Вводные!G8,I50,NA())</f>
        <v>10272.757411465729</v>
      </c>
    </row>
    <row r="51" spans="1:22" x14ac:dyDescent="0.25">
      <c r="A51" s="445">
        <f t="shared" si="13"/>
        <v>47331</v>
      </c>
      <c r="B51" s="465">
        <f ca="1">IF(A51&lt;=EDATE(EDATE(Вводные!G8,Вводные!G9),Вводные!G51),IFERROR(КРЕДИТЫ!BB11,0),"")</f>
        <v>0.1</v>
      </c>
      <c r="C51" s="465" t="str">
        <f>IF(AND(A51&gt;=Вводные!G7,A51&lt;EDATE(Вводные!G8,Вводные!G50)),B51+Вводные!G39,"")</f>
        <v/>
      </c>
      <c r="D51" s="428">
        <f>IF(AND(A51&gt;=Вводные!G7,A51&lt;EDATE(Вводные!G8,Вводные!G50)),Вводные!G6+'Расчет ВРИ (ТЭП)'!D83/1000-ОТЧЕТ!C35,0)</f>
        <v>0</v>
      </c>
      <c r="E51" s="428">
        <f>IF(AND(A51&gt;=Вводные!G7,A51&lt;=EDATE(Вводные!G8,Вводные!G50)),MAX(0,IFERROR(КРЕДИТЫ!BB38/1000000,0)),0)</f>
        <v>0</v>
      </c>
      <c r="F51" s="465">
        <f ca="1">IF(A51&lt;=EDATE(EDATE(Вводные!G8,Вводные!G9),Вводные!G51),IFERROR(КРЕДИТЫ!BB15,0),"")</f>
        <v>0.14500000000000002</v>
      </c>
      <c r="G51" s="465">
        <f ca="1">IF(H51&gt;0,IFERROR(КРЕДИТЫ!BB55,""),"")</f>
        <v>4.3999999999999997E-2</v>
      </c>
      <c r="H51" s="428">
        <f ca="1">MAX(0,IFERROR(КРЕДИТЫ!BB52/1000000,0))</f>
        <v>10683.507881674295</v>
      </c>
      <c r="I51" s="428">
        <f>MAX(0,IFERROR(КРЕДИТЫ!BB51/1000000,0))</f>
        <v>10942.04513021962</v>
      </c>
      <c r="J51" s="455">
        <f t="shared" ca="1" si="7"/>
        <v>1.0241996590828375</v>
      </c>
      <c r="K51" s="428">
        <f ca="1">IFERROR((КРЕДИТЫ!BB43+КРЕДИТЫ!BB63)/1000000,0)</f>
        <v>45.177877758209064</v>
      </c>
      <c r="L51" t="str">
        <f>IF(A51&lt;Вводные!G8,"ИРД / БРИДЖ",IF(A51&lt;EDATE(Вводные!G8,Вводные!G9),"Строительство / ПФ",IF(A51&lt;=EDATE(EDATE(Вводные!G8,Вводные!G9),Вводные!G51),"Остаточные продажи","")))</f>
        <v>Строительство / ПФ</v>
      </c>
      <c r="N51" t="str">
        <f t="shared" si="8"/>
        <v>авг-29</v>
      </c>
      <c r="O51">
        <f t="shared" ca="1" si="9"/>
        <v>0.1</v>
      </c>
      <c r="P51" t="e">
        <f t="shared" si="10"/>
        <v>#N/A</v>
      </c>
      <c r="Q51">
        <f t="shared" ca="1" si="11"/>
        <v>4.3999999999999997E-2</v>
      </c>
      <c r="T51" t="str">
        <f t="shared" si="12"/>
        <v>авг-29</v>
      </c>
      <c r="U51">
        <f ca="1">IF(A51&gt;=Вводные!G8,H51,NA())</f>
        <v>10683.507881674295</v>
      </c>
      <c r="V51">
        <f>IF(A51&gt;=Вводные!G8,I51,NA())</f>
        <v>10942.04513021962</v>
      </c>
    </row>
    <row r="52" spans="1:22" x14ac:dyDescent="0.25">
      <c r="A52" s="445">
        <f t="shared" si="13"/>
        <v>47362</v>
      </c>
      <c r="B52" s="465">
        <f ca="1">IF(A52&lt;=EDATE(EDATE(Вводные!G8,Вводные!G9),Вводные!G51),IFERROR(КРЕДИТЫ!BC11,0),"")</f>
        <v>0.1</v>
      </c>
      <c r="C52" s="465" t="str">
        <f>IF(AND(A52&gt;=Вводные!G7,A52&lt;EDATE(Вводные!G8,Вводные!G50)),B52+Вводные!G39,"")</f>
        <v/>
      </c>
      <c r="D52" s="428">
        <f>IF(AND(A52&gt;=Вводные!G7,A52&lt;EDATE(Вводные!G8,Вводные!G50)),Вводные!G6+'Расчет ВРИ (ТЭП)'!D83/1000-ОТЧЕТ!C35,0)</f>
        <v>0</v>
      </c>
      <c r="E52" s="428">
        <f>IF(AND(A52&gt;=Вводные!G7,A52&lt;=EDATE(Вводные!G8,Вводные!G50)),MAX(0,IFERROR(КРЕДИТЫ!BC38/1000000,0)),0)</f>
        <v>0</v>
      </c>
      <c r="F52" s="465">
        <f ca="1">IF(A52&lt;=EDATE(EDATE(Вводные!G8,Вводные!G9),Вводные!G51),IFERROR(КРЕДИТЫ!BC15,0),"")</f>
        <v>0.14500000000000002</v>
      </c>
      <c r="G52" s="465">
        <f ca="1">IF(H52&gt;0,IFERROR(КРЕДИТЫ!BC55,""),"")</f>
        <v>4.2499999999999996E-2</v>
      </c>
      <c r="H52" s="428">
        <f ca="1">MAX(0,IFERROR(КРЕДИТЫ!BC52/1000000,0))</f>
        <v>11102.095335281711</v>
      </c>
      <c r="I52" s="428">
        <f>MAX(0,IFERROR(КРЕДИТЫ!BC51/1000000,0))</f>
        <v>11742.857263928141</v>
      </c>
      <c r="J52" s="455">
        <f t="shared" ca="1" si="7"/>
        <v>1.0577154050019848</v>
      </c>
      <c r="K52" s="428">
        <f ca="1">IFERROR((КРЕДИТЫ!BC43+КРЕДИТЫ!BC63)/1000000,0)</f>
        <v>45.156758101201042</v>
      </c>
      <c r="L52" t="str">
        <f>IF(A52&lt;Вводные!G8,"ИРД / БРИДЖ",IF(A52&lt;EDATE(Вводные!G8,Вводные!G9),"Строительство / ПФ",IF(A52&lt;=EDATE(EDATE(Вводные!G8,Вводные!G9),Вводные!G51),"Остаточные продажи","")))</f>
        <v>Строительство / ПФ</v>
      </c>
      <c r="N52" t="str">
        <f t="shared" si="8"/>
        <v>сен-29</v>
      </c>
      <c r="O52">
        <f t="shared" ca="1" si="9"/>
        <v>0.1</v>
      </c>
      <c r="P52" t="e">
        <f t="shared" si="10"/>
        <v>#N/A</v>
      </c>
      <c r="Q52">
        <f t="shared" ca="1" si="11"/>
        <v>4.2499999999999996E-2</v>
      </c>
      <c r="T52" t="str">
        <f t="shared" si="12"/>
        <v>сен-29</v>
      </c>
      <c r="U52">
        <f ca="1">IF(A52&gt;=Вводные!G8,H52,NA())</f>
        <v>11102.095335281711</v>
      </c>
      <c r="V52">
        <f>IF(A52&gt;=Вводные!G8,I52,NA())</f>
        <v>11742.857263928141</v>
      </c>
    </row>
    <row r="53" spans="1:22" x14ac:dyDescent="0.25">
      <c r="A53" s="445">
        <f t="shared" si="13"/>
        <v>47392</v>
      </c>
      <c r="B53" s="465">
        <f ca="1">IF(A53&lt;=EDATE(EDATE(Вводные!G8,Вводные!G9),Вводные!G51),IFERROR(КРЕДИТЫ!BD11,0),"")</f>
        <v>0.1</v>
      </c>
      <c r="C53" s="465" t="str">
        <f>IF(AND(A53&gt;=Вводные!G7,A53&lt;EDATE(Вводные!G8,Вводные!G50)),B53+Вводные!G39,"")</f>
        <v/>
      </c>
      <c r="D53" s="428">
        <f>IF(AND(A53&gt;=Вводные!G7,A53&lt;EDATE(Вводные!G8,Вводные!G50)),Вводные!G6+'Расчет ВРИ (ТЭП)'!D83/1000-ОТЧЕТ!C35,0)</f>
        <v>0</v>
      </c>
      <c r="E53" s="428">
        <f>IF(AND(A53&gt;=Вводные!G7,A53&lt;=EDATE(Вводные!G8,Вводные!G50)),MAX(0,IFERROR(КРЕДИТЫ!BD38/1000000,0)),0)</f>
        <v>0</v>
      </c>
      <c r="F53" s="465">
        <f ca="1">IF(A53&lt;=EDATE(EDATE(Вводные!G8,Вводные!G9),Вводные!G51),IFERROR(КРЕДИТЫ!BD15,0),"")</f>
        <v>0.14500000000000002</v>
      </c>
      <c r="G53" s="465">
        <f ca="1">IF(H53&gt;0,IFERROR(КРЕДИТЫ!BD55,""),"")</f>
        <v>0.04</v>
      </c>
      <c r="H53" s="428">
        <f ca="1">MAX(0,IFERROR(КРЕДИТЫ!BD52/1000000,0))</f>
        <v>11520.682788889124</v>
      </c>
      <c r="I53" s="428">
        <f>MAX(0,IFERROR(КРЕДИТЫ!BD51/1000000,0))</f>
        <v>12693.105813184327</v>
      </c>
      <c r="J53" s="455">
        <f t="shared" ca="1" si="7"/>
        <v>1.101766800265165</v>
      </c>
      <c r="K53" s="428">
        <f ca="1">IFERROR((КРЕДИТЫ!BD43+КРЕДИТЫ!BD63)/1000000,0)</f>
        <v>43.949525535095198</v>
      </c>
      <c r="L53" t="str">
        <f>IF(A53&lt;Вводные!G8,"ИРД / БРИДЖ",IF(A53&lt;EDATE(Вводные!G8,Вводные!G9),"Строительство / ПФ",IF(A53&lt;=EDATE(EDATE(Вводные!G8,Вводные!G9),Вводные!G51),"Остаточные продажи","")))</f>
        <v>Строительство / ПФ</v>
      </c>
      <c r="N53" t="str">
        <f t="shared" si="8"/>
        <v>окт-29</v>
      </c>
      <c r="O53">
        <f t="shared" ca="1" si="9"/>
        <v>0.1</v>
      </c>
      <c r="P53" t="e">
        <f t="shared" si="10"/>
        <v>#N/A</v>
      </c>
      <c r="Q53">
        <f t="shared" ca="1" si="11"/>
        <v>0.04</v>
      </c>
      <c r="T53" t="str">
        <f t="shared" si="12"/>
        <v>окт-29</v>
      </c>
      <c r="U53">
        <f ca="1">IF(A53&gt;=Вводные!G8,H53,NA())</f>
        <v>11520.682788889124</v>
      </c>
      <c r="V53">
        <f>IF(A53&gt;=Вводные!G8,I53,NA())</f>
        <v>12693.105813184327</v>
      </c>
    </row>
    <row r="54" spans="1:22" x14ac:dyDescent="0.25">
      <c r="A54" s="445">
        <f t="shared" si="13"/>
        <v>47423</v>
      </c>
      <c r="B54" s="465">
        <f ca="1">IF(A54&lt;=EDATE(EDATE(Вводные!G8,Вводные!G9),Вводные!G51),IFERROR(КРЕДИТЫ!BE11,0),"")</f>
        <v>0.1</v>
      </c>
      <c r="C54" s="465" t="str">
        <f>IF(AND(A54&gt;=Вводные!G7,A54&lt;EDATE(Вводные!G8,Вводные!G50)),B54+Вводные!G39,"")</f>
        <v/>
      </c>
      <c r="D54" s="428">
        <f>IF(AND(A54&gt;=Вводные!G7,A54&lt;EDATE(Вводные!G8,Вводные!G50)),Вводные!G6+'Расчет ВРИ (ТЭП)'!D83/1000-ОТЧЕТ!C35,0)</f>
        <v>0</v>
      </c>
      <c r="E54" s="428">
        <f>IF(AND(A54&gt;=Вводные!G7,A54&lt;=EDATE(Вводные!G8,Вводные!G50)),MAX(0,IFERROR(КРЕДИТЫ!BE38/1000000,0)),0)</f>
        <v>0</v>
      </c>
      <c r="F54" s="465">
        <f ca="1">IF(A54&lt;=EDATE(EDATE(Вводные!G8,Вводные!G9),Вводные!G51),IFERROR(КРЕДИТЫ!BE15,0),"")</f>
        <v>0.14500000000000002</v>
      </c>
      <c r="G54" s="465">
        <f ca="1">IF(H54&gt;0,IFERROR(КРЕДИТЫ!BE55,""),"")</f>
        <v>3.7999999999999999E-2</v>
      </c>
      <c r="H54" s="428">
        <f ca="1">MAX(0,IFERROR(КРЕДИТЫ!BE52/1000000,0))</f>
        <v>11939.270242496537</v>
      </c>
      <c r="I54" s="428">
        <f>MAX(0,IFERROR(КРЕДИТЫ!BE51/1000000,0))</f>
        <v>13661.772728951568</v>
      </c>
      <c r="J54" s="455">
        <f t="shared" ca="1" si="7"/>
        <v>1.1442720075406259</v>
      </c>
      <c r="K54" s="428">
        <f ca="1">IFERROR((КРЕДИТЫ!BE43+КРЕДИТЫ!BE63)/1000000,0)</f>
        <v>43.099615695186763</v>
      </c>
      <c r="L54" t="str">
        <f>IF(A54&lt;Вводные!G8,"ИРД / БРИДЖ",IF(A54&lt;EDATE(Вводные!G8,Вводные!G9),"Строительство / ПФ",IF(A54&lt;=EDATE(EDATE(Вводные!G8,Вводные!G9),Вводные!G51),"Остаточные продажи","")))</f>
        <v>Строительство / ПФ</v>
      </c>
      <c r="N54" t="str">
        <f t="shared" si="8"/>
        <v>ноя-29</v>
      </c>
      <c r="O54">
        <f t="shared" ca="1" si="9"/>
        <v>0.1</v>
      </c>
      <c r="P54" t="e">
        <f t="shared" si="10"/>
        <v>#N/A</v>
      </c>
      <c r="Q54">
        <f t="shared" ca="1" si="11"/>
        <v>3.7999999999999999E-2</v>
      </c>
      <c r="T54" t="str">
        <f t="shared" si="12"/>
        <v>ноя-29</v>
      </c>
      <c r="U54">
        <f ca="1">IF(A54&gt;=Вводные!G8,H54,NA())</f>
        <v>11939.270242496537</v>
      </c>
      <c r="V54">
        <f>IF(A54&gt;=Вводные!G8,I54,NA())</f>
        <v>13661.772728951568</v>
      </c>
    </row>
    <row r="55" spans="1:22" x14ac:dyDescent="0.25">
      <c r="A55" s="445">
        <f t="shared" si="13"/>
        <v>47453</v>
      </c>
      <c r="B55" s="465">
        <f ca="1">IF(A55&lt;=EDATE(EDATE(Вводные!G8,Вводные!G9),Вводные!G51),IFERROR(КРЕДИТЫ!BF11,0),"")</f>
        <v>0.1</v>
      </c>
      <c r="C55" s="465" t="str">
        <f>IF(AND(A55&gt;=Вводные!G7,A55&lt;EDATE(Вводные!G8,Вводные!G50)),B55+Вводные!G39,"")</f>
        <v/>
      </c>
      <c r="D55" s="428">
        <f>IF(AND(A55&gt;=Вводные!G7,A55&lt;EDATE(Вводные!G8,Вводные!G50)),Вводные!G6+'Расчет ВРИ (ТЭП)'!D83/1000-ОТЧЕТ!C35,0)</f>
        <v>0</v>
      </c>
      <c r="E55" s="428">
        <f>IF(AND(A55&gt;=Вводные!G7,A55&lt;=EDATE(Вводные!G8,Вводные!G50)),MAX(0,IFERROR(КРЕДИТЫ!BF38/1000000,0)),0)</f>
        <v>0</v>
      </c>
      <c r="F55" s="465">
        <f ca="1">IF(A55&lt;=EDATE(EDATE(Вводные!G8,Вводные!G9),Вводные!G51),IFERROR(КРЕДИТЫ!BF15,0),"")</f>
        <v>0.14500000000000002</v>
      </c>
      <c r="G55" s="465">
        <f ca="1">IF(H55&gt;0,IFERROR(КРЕДИТЫ!BF55,""),"")</f>
        <v>3.5999999999999997E-2</v>
      </c>
      <c r="H55" s="428">
        <f ca="1">MAX(0,IFERROR(КРЕДИТЫ!BF52/1000000,0))</f>
        <v>12411.956567197702</v>
      </c>
      <c r="I55" s="428">
        <f>MAX(0,IFERROR(КРЕДИТЫ!BF51/1000000,0))</f>
        <v>14649.150428244406</v>
      </c>
      <c r="J55" s="455">
        <f t="shared" ca="1" si="7"/>
        <v>1.1802450603927472</v>
      </c>
      <c r="K55" s="428">
        <f ca="1">IFERROR((КРЕДИТЫ!BF43+КРЕДИТЫ!BF63)/1000000,0)</f>
        <v>42.232732549703307</v>
      </c>
      <c r="L55" t="str">
        <f>IF(A55&lt;Вводные!G8,"ИРД / БРИДЖ",IF(A55&lt;EDATE(Вводные!G8,Вводные!G9),"Строительство / ПФ",IF(A55&lt;=EDATE(EDATE(Вводные!G8,Вводные!G9),Вводные!G51),"Остаточные продажи","")))</f>
        <v>Строительство / ПФ</v>
      </c>
      <c r="N55" t="str">
        <f t="shared" si="8"/>
        <v>дек-29</v>
      </c>
      <c r="O55">
        <f t="shared" ca="1" si="9"/>
        <v>0.1</v>
      </c>
      <c r="P55" t="e">
        <f t="shared" si="10"/>
        <v>#N/A</v>
      </c>
      <c r="Q55">
        <f t="shared" ca="1" si="11"/>
        <v>3.5999999999999997E-2</v>
      </c>
      <c r="T55" t="str">
        <f t="shared" si="12"/>
        <v>дек-29</v>
      </c>
      <c r="U55">
        <f ca="1">IF(A55&gt;=Вводные!G8,H55,NA())</f>
        <v>12411.956567197702</v>
      </c>
      <c r="V55">
        <f>IF(A55&gt;=Вводные!G8,I55,NA())</f>
        <v>14649.150428244406</v>
      </c>
    </row>
    <row r="56" spans="1:22" x14ac:dyDescent="0.25">
      <c r="A56" s="445">
        <f t="shared" si="13"/>
        <v>47484</v>
      </c>
      <c r="B56" s="465">
        <f ca="1">IF(A56&lt;=EDATE(EDATE(Вводные!G8,Вводные!G9),Вводные!G51),IFERROR(КРЕДИТЫ!BG11,0),"")</f>
        <v>0.1</v>
      </c>
      <c r="C56" s="465" t="str">
        <f>IF(AND(A56&gt;=Вводные!G7,A56&lt;EDATE(Вводные!G8,Вводные!G50)),B56+Вводные!G39,"")</f>
        <v/>
      </c>
      <c r="D56" s="428">
        <f>IF(AND(A56&gt;=Вводные!G7,A56&lt;EDATE(Вводные!G8,Вводные!G50)),Вводные!G6+'Расчет ВРИ (ТЭП)'!D83/1000-ОТЧЕТ!C35,0)</f>
        <v>0</v>
      </c>
      <c r="E56" s="428">
        <f>IF(AND(A56&gt;=Вводные!G7,A56&lt;=EDATE(Вводные!G8,Вводные!G50)),MAX(0,IFERROR(КРЕДИТЫ!BG38/1000000,0)),0)</f>
        <v>0</v>
      </c>
      <c r="F56" s="465">
        <f ca="1">IF(A56&lt;=EDATE(EDATE(Вводные!G8,Вводные!G9),Вводные!G51),IFERROR(КРЕДИТЫ!BG15,0),"")</f>
        <v>0.14500000000000002</v>
      </c>
      <c r="G56" s="465">
        <f ca="1">IF(H56&gt;0,IFERROR(КРЕДИТЫ!BG55,""),"")</f>
        <v>3.4999999999999996E-2</v>
      </c>
      <c r="H56" s="428">
        <f ca="1">MAX(0,IFERROR(КРЕДИТЫ!BG52/1000000,0))</f>
        <v>12884.642891898866</v>
      </c>
      <c r="I56" s="428">
        <f>MAX(0,IFERROR(КРЕДИТЫ!BG51/1000000,0))</f>
        <v>15507.462406574732</v>
      </c>
      <c r="J56" s="455">
        <f t="shared" ca="1" si="7"/>
        <v>1.2035616770042534</v>
      </c>
      <c r="K56" s="428">
        <f ca="1">IFERROR((КРЕДИТЫ!BG43+КРЕДИТЫ!BG63)/1000000,0)</f>
        <v>42.386000837336297</v>
      </c>
      <c r="L56" t="str">
        <f>IF(A56&lt;Вводные!G8,"ИРД / БРИДЖ",IF(A56&lt;EDATE(Вводные!G8,Вводные!G9),"Строительство / ПФ",IF(A56&lt;=EDATE(EDATE(Вводные!G8,Вводные!G9),Вводные!G51),"Остаточные продажи","")))</f>
        <v>Строительство / ПФ</v>
      </c>
      <c r="N56" t="str">
        <f t="shared" si="8"/>
        <v>янв-30</v>
      </c>
      <c r="O56">
        <f t="shared" ca="1" si="9"/>
        <v>0.1</v>
      </c>
      <c r="P56" t="e">
        <f t="shared" si="10"/>
        <v>#N/A</v>
      </c>
      <c r="Q56">
        <f t="shared" ca="1" si="11"/>
        <v>3.4999999999999996E-2</v>
      </c>
      <c r="T56" t="str">
        <f t="shared" si="12"/>
        <v>янв-30</v>
      </c>
      <c r="U56">
        <f ca="1">IF(A56&gt;=Вводные!G8,H56,NA())</f>
        <v>12884.642891898866</v>
      </c>
      <c r="V56">
        <f>IF(A56&gt;=Вводные!G8,I56,NA())</f>
        <v>15507.462406574732</v>
      </c>
    </row>
    <row r="57" spans="1:22" x14ac:dyDescent="0.25">
      <c r="A57" s="445">
        <f t="shared" si="13"/>
        <v>47515</v>
      </c>
      <c r="B57" s="465">
        <f ca="1">IF(A57&lt;=EDATE(EDATE(Вводные!G8,Вводные!G9),Вводные!G51),IFERROR(КРЕДИТЫ!BH11,0),"")</f>
        <v>0.1</v>
      </c>
      <c r="C57" s="465" t="str">
        <f>IF(AND(A57&gt;=Вводные!G7,A57&lt;EDATE(Вводные!G8,Вводные!G50)),B57+Вводные!G39,"")</f>
        <v/>
      </c>
      <c r="D57" s="428">
        <f>IF(AND(A57&gt;=Вводные!G7,A57&lt;EDATE(Вводные!G8,Вводные!G50)),Вводные!G6+'Расчет ВРИ (ТЭП)'!D83/1000-ОТЧЕТ!C35,0)</f>
        <v>0</v>
      </c>
      <c r="E57" s="428">
        <f>IF(AND(A57&gt;=Вводные!G7,A57&lt;=EDATE(Вводные!G8,Вводные!G50)),MAX(0,IFERROR(КРЕДИТЫ!BH38/1000000,0)),0)</f>
        <v>0</v>
      </c>
      <c r="F57" s="465">
        <f ca="1">IF(A57&lt;=EDATE(EDATE(Вводные!G8,Вводные!G9),Вводные!G51),IFERROR(КРЕДИТЫ!BH15,0),"")</f>
        <v>0.14500000000000002</v>
      </c>
      <c r="G57" s="465">
        <f ca="1">IF(H57&gt;0,IFERROR(КРЕДИТЫ!BH55,""),"")</f>
        <v>3.7499999999999999E-2</v>
      </c>
      <c r="H57" s="428">
        <f ca="1">MAX(0,IFERROR(КРЕДИТЫ!BH52/1000000,0))</f>
        <v>14264.843101984647</v>
      </c>
      <c r="I57" s="428">
        <f>MAX(0,IFERROR(КРЕДИТЫ!BH51/1000000,0))</f>
        <v>16533.155793353621</v>
      </c>
      <c r="J57" s="455">
        <f t="shared" ca="1" si="7"/>
        <v>1.1590142054246209</v>
      </c>
      <c r="K57" s="428">
        <f ca="1">IFERROR((КРЕДИТЫ!BH43+КРЕДИТЫ!BH63)/1000000,0)</f>
        <v>49.242839947670596</v>
      </c>
      <c r="L57" t="str">
        <f>IF(A57&lt;Вводные!G8,"ИРД / БРИДЖ",IF(A57&lt;EDATE(Вводные!G8,Вводные!G9),"Строительство / ПФ",IF(A57&lt;=EDATE(EDATE(Вводные!G8,Вводные!G9),Вводные!G51),"Остаточные продажи","")))</f>
        <v>Строительство / ПФ</v>
      </c>
      <c r="N57" t="str">
        <f t="shared" si="8"/>
        <v>фев-30</v>
      </c>
      <c r="O57">
        <f t="shared" ca="1" si="9"/>
        <v>0.1</v>
      </c>
      <c r="P57" t="e">
        <f t="shared" si="10"/>
        <v>#N/A</v>
      </c>
      <c r="Q57">
        <f t="shared" ca="1" si="11"/>
        <v>3.7499999999999999E-2</v>
      </c>
      <c r="T57" t="str">
        <f t="shared" si="12"/>
        <v>фев-30</v>
      </c>
      <c r="U57">
        <f ca="1">IF(A57&gt;=Вводные!G8,H57,NA())</f>
        <v>14264.843101984647</v>
      </c>
      <c r="V57">
        <f>IF(A57&gt;=Вводные!G8,I57,NA())</f>
        <v>16533.155793353621</v>
      </c>
    </row>
    <row r="58" spans="1:22" x14ac:dyDescent="0.25">
      <c r="A58" s="445">
        <f t="shared" si="13"/>
        <v>47543</v>
      </c>
      <c r="B58" s="465">
        <f ca="1">IF(A58&lt;=EDATE(EDATE(Вводные!G8,Вводные!G9),Вводные!G51),IFERROR(КРЕДИТЫ!BI11,0),"")</f>
        <v>0.1</v>
      </c>
      <c r="C58" s="465" t="str">
        <f>IF(AND(A58&gt;=Вводные!G7,A58&lt;EDATE(Вводные!G8,Вводные!G50)),B58+Вводные!G39,"")</f>
        <v/>
      </c>
      <c r="D58" s="428">
        <f>IF(AND(A58&gt;=Вводные!G7,A58&lt;EDATE(Вводные!G8,Вводные!G50)),Вводные!G6+'Расчет ВРИ (ТЭП)'!D83/1000-ОТЧЕТ!C35,0)</f>
        <v>0</v>
      </c>
      <c r="E58" s="428">
        <f>IF(AND(A58&gt;=Вводные!G7,A58&lt;=EDATE(Вводные!G8,Вводные!G50)),MAX(0,IFERROR(КРЕДИТЫ!BI38/1000000,0)),0)</f>
        <v>0</v>
      </c>
      <c r="F58" s="465">
        <f ca="1">IF(A58&lt;=EDATE(EDATE(Вводные!G8,Вводные!G9),Вводные!G51),IFERROR(КРЕДИТЫ!BI15,0),"")</f>
        <v>0.14500000000000002</v>
      </c>
      <c r="G58" s="465" t="str">
        <f ca="1">IF(H58&gt;0,IFERROR(КРЕДИТЫ!BI55,""),"")</f>
        <v/>
      </c>
      <c r="H58" s="428">
        <f ca="1">MAX(0,IFERROR(КРЕДИТЫ!BI52/1000000,0))</f>
        <v>0</v>
      </c>
      <c r="I58" s="428">
        <f ca="1">MAX(0,IFERROR(КРЕДИТЫ!BI51/1000000,0))</f>
        <v>4503.5421791669196</v>
      </c>
      <c r="J58" s="455">
        <f t="shared" ca="1" si="7"/>
        <v>0</v>
      </c>
      <c r="K58" s="428">
        <f ca="1">IFERROR((КРЕДИТЫ!BI43+КРЕДИТЫ!BI63)/1000000,0)</f>
        <v>20.552279130874243</v>
      </c>
      <c r="L58" t="str">
        <f>IF(A58&lt;Вводные!G8,"ИРД / БРИДЖ",IF(A58&lt;EDATE(Вводные!G8,Вводные!G9),"Строительство / ПФ",IF(A58&lt;=EDATE(EDATE(Вводные!G8,Вводные!G9),Вводные!G51),"Остаточные продажи","")))</f>
        <v>Остаточные продажи</v>
      </c>
      <c r="N58" t="str">
        <f t="shared" si="8"/>
        <v>мар-30</v>
      </c>
      <c r="O58">
        <f t="shared" ca="1" si="9"/>
        <v>0.1</v>
      </c>
      <c r="P58" t="e">
        <f t="shared" si="10"/>
        <v>#N/A</v>
      </c>
      <c r="Q58" t="e">
        <f t="shared" ca="1" si="11"/>
        <v>#N/A</v>
      </c>
      <c r="T58" t="str">
        <f t="shared" si="12"/>
        <v>мар-30</v>
      </c>
      <c r="U58">
        <f ca="1">IF(A58&gt;=Вводные!G8,H58,NA())</f>
        <v>0</v>
      </c>
      <c r="V58">
        <f ca="1">IF(A58&gt;=Вводные!G8,I58,NA())</f>
        <v>4503.5421791669196</v>
      </c>
    </row>
    <row r="59" spans="1:22" x14ac:dyDescent="0.25">
      <c r="A59" s="445">
        <f t="shared" si="13"/>
        <v>47574</v>
      </c>
      <c r="B59" s="465">
        <f ca="1">IF(A59&lt;=EDATE(EDATE(Вводные!G8,Вводные!G9),Вводные!G51),IFERROR(КРЕДИТЫ!BJ11,0),"")</f>
        <v>0.1</v>
      </c>
      <c r="C59" s="465" t="str">
        <f>IF(AND(A59&gt;=Вводные!G7,A59&lt;EDATE(Вводные!G8,Вводные!G50)),B59+Вводные!G39,"")</f>
        <v/>
      </c>
      <c r="D59" s="428">
        <f>IF(AND(A59&gt;=Вводные!G7,A59&lt;EDATE(Вводные!G8,Вводные!G50)),Вводные!G6+'Расчет ВРИ (ТЭП)'!D83/1000-ОТЧЕТ!C35,0)</f>
        <v>0</v>
      </c>
      <c r="E59" s="428">
        <f>IF(AND(A59&gt;=Вводные!G7,A59&lt;=EDATE(Вводные!G8,Вводные!G50)),MAX(0,IFERROR(КРЕДИТЫ!BJ38/1000000,0)),0)</f>
        <v>0</v>
      </c>
      <c r="F59" s="465">
        <f ca="1">IF(A59&lt;=EDATE(EDATE(Вводные!G8,Вводные!G9),Вводные!G51),IFERROR(КРЕДИТЫ!BJ15,0),"")</f>
        <v>0.14500000000000002</v>
      </c>
      <c r="G59" s="465" t="str">
        <f ca="1">IF(H59&gt;0,IFERROR(КРЕДИТЫ!BJ55,""),"")</f>
        <v/>
      </c>
      <c r="H59" s="428">
        <f ca="1">MAX(0,IFERROR(КРЕДИТЫ!BJ52/1000000,0))</f>
        <v>0</v>
      </c>
      <c r="I59" s="428">
        <f ca="1">MAX(0,IFERROR(КРЕДИТЫ!BJ51/1000000,0))</f>
        <v>5075.4681976881902</v>
      </c>
      <c r="J59" s="455">
        <f t="shared" ca="1" si="7"/>
        <v>0</v>
      </c>
      <c r="K59" s="428">
        <f ca="1">IFERROR((КРЕДИТЫ!BJ43+КРЕДИТЫ!BJ63)/1000000,0)</f>
        <v>0</v>
      </c>
      <c r="L59" t="str">
        <f>IF(A59&lt;Вводные!G8,"ИРД / БРИДЖ",IF(A59&lt;EDATE(Вводные!G8,Вводные!G9),"Строительство / ПФ",IF(A59&lt;=EDATE(EDATE(Вводные!G8,Вводные!G9),Вводные!G51),"Остаточные продажи","")))</f>
        <v>Остаточные продажи</v>
      </c>
      <c r="N59" t="str">
        <f t="shared" si="8"/>
        <v>апр-30</v>
      </c>
      <c r="O59">
        <f t="shared" ca="1" si="9"/>
        <v>0.1</v>
      </c>
      <c r="P59" t="e">
        <f t="shared" si="10"/>
        <v>#N/A</v>
      </c>
      <c r="Q59" t="e">
        <f t="shared" ca="1" si="11"/>
        <v>#N/A</v>
      </c>
      <c r="T59" t="str">
        <f t="shared" si="12"/>
        <v>апр-30</v>
      </c>
      <c r="U59">
        <f ca="1">IF(A59&gt;=Вводные!G8,H59,NA())</f>
        <v>0</v>
      </c>
      <c r="V59">
        <f ca="1">IF(A59&gt;=Вводные!G8,I59,NA())</f>
        <v>5075.4681976881902</v>
      </c>
    </row>
    <row r="60" spans="1:22" x14ac:dyDescent="0.25">
      <c r="A60" s="445">
        <f t="shared" si="13"/>
        <v>47604</v>
      </c>
      <c r="B60" s="465">
        <f ca="1">IF(A60&lt;=EDATE(EDATE(Вводные!G8,Вводные!G9),Вводные!G51),IFERROR(КРЕДИТЫ!BK11,0),"")</f>
        <v>0.1</v>
      </c>
      <c r="C60" s="465" t="str">
        <f>IF(AND(A60&gt;=Вводные!G7,A60&lt;EDATE(Вводные!G8,Вводные!G50)),B60+Вводные!G39,"")</f>
        <v/>
      </c>
      <c r="D60" s="428">
        <f>IF(AND(A60&gt;=Вводные!G7,A60&lt;EDATE(Вводные!G8,Вводные!G50)),Вводные!G6+'Расчет ВРИ (ТЭП)'!D83/1000-ОТЧЕТ!C35,0)</f>
        <v>0</v>
      </c>
      <c r="E60" s="428">
        <f>IF(AND(A60&gt;=Вводные!G7,A60&lt;=EDATE(Вводные!G8,Вводные!G50)),MAX(0,IFERROR(КРЕДИТЫ!BK38/1000000,0)),0)</f>
        <v>0</v>
      </c>
      <c r="F60" s="465">
        <f ca="1">IF(A60&lt;=EDATE(EDATE(Вводные!G8,Вводные!G9),Вводные!G51),IFERROR(КРЕДИТЫ!BK15,0),"")</f>
        <v>0.14500000000000002</v>
      </c>
      <c r="G60" s="465" t="str">
        <f ca="1">IF(H60&gt;0,IFERROR(КРЕДИТЫ!BK55,""),"")</f>
        <v/>
      </c>
      <c r="H60" s="428">
        <f ca="1">MAX(0,IFERROR(КРЕДИТЫ!BK52/1000000,0))</f>
        <v>0</v>
      </c>
      <c r="I60" s="428">
        <f ca="1">MAX(0,IFERROR(КРЕДИТЫ!BK51/1000000,0))</f>
        <v>5562.8042587050213</v>
      </c>
      <c r="J60" s="455">
        <f t="shared" ca="1" si="7"/>
        <v>0</v>
      </c>
      <c r="K60" s="428">
        <f ca="1">IFERROR((КРЕДИТЫ!BK43+КРЕДИТЫ!BK63)/1000000,0)</f>
        <v>0</v>
      </c>
      <c r="L60" t="str">
        <f>IF(A60&lt;Вводные!G8,"ИРД / БРИДЖ",IF(A60&lt;EDATE(Вводные!G8,Вводные!G9),"Строительство / ПФ",IF(A60&lt;=EDATE(EDATE(Вводные!G8,Вводные!G9),Вводные!G51),"Остаточные продажи","")))</f>
        <v>Остаточные продажи</v>
      </c>
      <c r="N60" t="str">
        <f t="shared" si="8"/>
        <v>май-30</v>
      </c>
      <c r="O60">
        <f t="shared" ca="1" si="9"/>
        <v>0.1</v>
      </c>
      <c r="P60" t="e">
        <f t="shared" si="10"/>
        <v>#N/A</v>
      </c>
      <c r="Q60" t="e">
        <f t="shared" ca="1" si="11"/>
        <v>#N/A</v>
      </c>
      <c r="T60" t="str">
        <f t="shared" si="12"/>
        <v>май-30</v>
      </c>
      <c r="U60">
        <f ca="1">IF(A60&gt;=Вводные!G8,H60,NA())</f>
        <v>0</v>
      </c>
      <c r="V60">
        <f ca="1">IF(A60&gt;=Вводные!G8,I60,NA())</f>
        <v>5562.8042587050213</v>
      </c>
    </row>
    <row r="61" spans="1:22" x14ac:dyDescent="0.25">
      <c r="A61" s="445">
        <f t="shared" si="13"/>
        <v>47635</v>
      </c>
      <c r="B61" s="465">
        <f ca="1">IF(A61&lt;=EDATE(EDATE(Вводные!G8,Вводные!G9),Вводные!G51),IFERROR(КРЕДИТЫ!BL11,0),"")</f>
        <v>0.1</v>
      </c>
      <c r="C61" s="465" t="str">
        <f>IF(AND(A61&gt;=Вводные!G7,A61&lt;EDATE(Вводные!G8,Вводные!G50)),B61+Вводные!G39,"")</f>
        <v/>
      </c>
      <c r="D61" s="428">
        <f>IF(AND(A61&gt;=Вводные!G7,A61&lt;EDATE(Вводные!G8,Вводные!G50)),Вводные!G6+'Расчет ВРИ (ТЭП)'!D83/1000-ОТЧЕТ!C35,0)</f>
        <v>0</v>
      </c>
      <c r="E61" s="428">
        <f>IF(AND(A61&gt;=Вводные!G7,A61&lt;=EDATE(Вводные!G8,Вводные!G50)),MAX(0,IFERROR(КРЕДИТЫ!BL38/1000000,0)),0)</f>
        <v>0</v>
      </c>
      <c r="F61" s="465">
        <f ca="1">IF(A61&lt;=EDATE(EDATE(Вводные!G8,Вводные!G9),Вводные!G51),IFERROR(КРЕДИТЫ!BL15,0),"")</f>
        <v>0.14500000000000002</v>
      </c>
      <c r="G61" s="465" t="str">
        <f ca="1">IF(H61&gt;0,IFERROR(КРЕДИТЫ!BL55,""),"")</f>
        <v/>
      </c>
      <c r="H61" s="428">
        <f ca="1">MAX(0,IFERROR(КРЕДИТЫ!BL52/1000000,0))</f>
        <v>0</v>
      </c>
      <c r="I61" s="428">
        <f ca="1">MAX(0,IFERROR(КРЕДИТЫ!BL51/1000000,0))</f>
        <v>6051.3422219180911</v>
      </c>
      <c r="J61" s="455">
        <f t="shared" ca="1" si="7"/>
        <v>0</v>
      </c>
      <c r="K61" s="428">
        <f ca="1">IFERROR((КРЕДИТЫ!BL43+КРЕДИТЫ!BL63)/1000000,0)</f>
        <v>0</v>
      </c>
      <c r="L61" t="str">
        <f>IF(A61&lt;Вводные!G8,"ИРД / БРИДЖ",IF(A61&lt;EDATE(Вводные!G8,Вводные!G9),"Строительство / ПФ",IF(A61&lt;=EDATE(EDATE(Вводные!G8,Вводные!G9),Вводные!G51),"Остаточные продажи","")))</f>
        <v>Остаточные продажи</v>
      </c>
      <c r="N61" t="str">
        <f t="shared" si="8"/>
        <v>июн-30</v>
      </c>
      <c r="O61">
        <f t="shared" ca="1" si="9"/>
        <v>0.1</v>
      </c>
      <c r="P61" t="e">
        <f t="shared" si="10"/>
        <v>#N/A</v>
      </c>
      <c r="Q61" t="e">
        <f t="shared" ca="1" si="11"/>
        <v>#N/A</v>
      </c>
      <c r="T61" t="str">
        <f t="shared" si="12"/>
        <v>июн-30</v>
      </c>
      <c r="U61">
        <f ca="1">IF(A61&gt;=Вводные!G8,H61,NA())</f>
        <v>0</v>
      </c>
      <c r="V61">
        <f ca="1">IF(A61&gt;=Вводные!G8,I61,NA())</f>
        <v>6051.3422219180911</v>
      </c>
    </row>
    <row r="62" spans="1:22" x14ac:dyDescent="0.25">
      <c r="A62" s="445">
        <f t="shared" si="13"/>
        <v>47665</v>
      </c>
      <c r="B62" s="465">
        <f ca="1">IF(A62&lt;=EDATE(EDATE(Вводные!G8,Вводные!G9),Вводные!G51),IFERROR(КРЕДИТЫ!BM11,0),"")</f>
        <v>0.1</v>
      </c>
      <c r="C62" s="465" t="str">
        <f>IF(AND(A62&gt;=Вводные!G7,A62&lt;EDATE(Вводные!G8,Вводные!G50)),B62+Вводные!G39,"")</f>
        <v/>
      </c>
      <c r="D62" s="428">
        <f>IF(AND(A62&gt;=Вводные!G7,A62&lt;EDATE(Вводные!G8,Вводные!G50)),Вводные!G6+'Расчет ВРИ (ТЭП)'!D83/1000-ОТЧЕТ!C35,0)</f>
        <v>0</v>
      </c>
      <c r="E62" s="428">
        <f>IF(AND(A62&gt;=Вводные!G7,A62&lt;=EDATE(Вводные!G8,Вводные!G50)),MAX(0,IFERROR(КРЕДИТЫ!BM38/1000000,0)),0)</f>
        <v>0</v>
      </c>
      <c r="F62" s="465">
        <f ca="1">IF(A62&lt;=EDATE(EDATE(Вводные!G8,Вводные!G9),Вводные!G51),IFERROR(КРЕДИТЫ!BM15,0),"")</f>
        <v>0.14500000000000002</v>
      </c>
      <c r="G62" s="465" t="str">
        <f ca="1">IF(H62&gt;0,IFERROR(КРЕДИТЫ!BM55,""),"")</f>
        <v/>
      </c>
      <c r="H62" s="428">
        <f ca="1">MAX(0,IFERROR(КРЕДИТЫ!BM52/1000000,0))</f>
        <v>0</v>
      </c>
      <c r="I62" s="428">
        <f ca="1">MAX(0,IFERROR(КРЕДИТЫ!BM51/1000000,0))</f>
        <v>6541.0850515424572</v>
      </c>
      <c r="J62" s="455">
        <f t="shared" ca="1" si="7"/>
        <v>0</v>
      </c>
      <c r="K62" s="428">
        <f ca="1">IFERROR((КРЕДИТЫ!BM43+КРЕДИТЫ!BM63)/1000000,0)</f>
        <v>0</v>
      </c>
      <c r="L62" t="str">
        <f>IF(A62&lt;Вводные!G8,"ИРД / БРИДЖ",IF(A62&lt;EDATE(Вводные!G8,Вводные!G9),"Строительство / ПФ",IF(A62&lt;=EDATE(EDATE(Вводные!G8,Вводные!G9),Вводные!G51),"Остаточные продажи","")))</f>
        <v>Остаточные продажи</v>
      </c>
      <c r="N62" t="str">
        <f t="shared" si="8"/>
        <v>июл-30</v>
      </c>
      <c r="O62">
        <f t="shared" ca="1" si="9"/>
        <v>0.1</v>
      </c>
      <c r="P62" t="e">
        <f t="shared" si="10"/>
        <v>#N/A</v>
      </c>
      <c r="Q62" t="e">
        <f t="shared" ca="1" si="11"/>
        <v>#N/A</v>
      </c>
      <c r="T62" t="str">
        <f t="shared" si="12"/>
        <v>июл-30</v>
      </c>
      <c r="U62">
        <f ca="1">IF(A62&gt;=Вводные!G8,H62,NA())</f>
        <v>0</v>
      </c>
      <c r="V62">
        <f ca="1">IF(A62&gt;=Вводные!G8,I62,NA())</f>
        <v>6541.0850515424572</v>
      </c>
    </row>
    <row r="63" spans="1:22" x14ac:dyDescent="0.25">
      <c r="A63" s="445">
        <f t="shared" si="13"/>
        <v>47696</v>
      </c>
      <c r="B63" s="465">
        <f ca="1">IF(A63&lt;=EDATE(EDATE(Вводные!G8,Вводные!G9),Вводные!G51),IFERROR(КРЕДИТЫ!BN11,0),"")</f>
        <v>0.1</v>
      </c>
      <c r="C63" s="465" t="str">
        <f>IF(AND(A63&gt;=Вводные!G7,A63&lt;EDATE(Вводные!G8,Вводные!G50)),B63+Вводные!G39,"")</f>
        <v/>
      </c>
      <c r="D63" s="428">
        <f>IF(AND(A63&gt;=Вводные!G7,A63&lt;EDATE(Вводные!G8,Вводные!G50)),Вводные!G6+'Расчет ВРИ (ТЭП)'!D83/1000-ОТЧЕТ!C35,0)</f>
        <v>0</v>
      </c>
      <c r="E63" s="428">
        <f>IF(AND(A63&gt;=Вводные!G7,A63&lt;=EDATE(Вводные!G8,Вводные!G50)),MAX(0,IFERROR(КРЕДИТЫ!BN38/1000000,0)),0)</f>
        <v>0</v>
      </c>
      <c r="F63" s="465">
        <f ca="1">IF(A63&lt;=EDATE(EDATE(Вводные!G8,Вводные!G9),Вводные!G51),IFERROR(КРЕДИТЫ!BN15,0),"")</f>
        <v>0.14500000000000002</v>
      </c>
      <c r="G63" s="465" t="str">
        <f ca="1">IF(H63&gt;0,IFERROR(КРЕДИТЫ!BN55,""),"")</f>
        <v/>
      </c>
      <c r="H63" s="428">
        <f ca="1">MAX(0,IFERROR(КРЕДИТЫ!BN52/1000000,0))</f>
        <v>0</v>
      </c>
      <c r="I63" s="428">
        <f ca="1">MAX(0,IFERROR(КРЕДИТЫ!BN51/1000000,0))</f>
        <v>7032.0357191037292</v>
      </c>
      <c r="J63" s="455">
        <f t="shared" ca="1" si="7"/>
        <v>0</v>
      </c>
      <c r="K63" s="428">
        <f ca="1">IFERROR((КРЕДИТЫ!BN43+КРЕДИТЫ!BN63)/1000000,0)</f>
        <v>0</v>
      </c>
      <c r="L63" t="str">
        <f>IF(A63&lt;Вводные!G8,"ИРД / БРИДЖ",IF(A63&lt;EDATE(Вводные!G8,Вводные!G9),"Строительство / ПФ",IF(A63&lt;=EDATE(EDATE(Вводные!G8,Вводные!G9),Вводные!G51),"Остаточные продажи","")))</f>
        <v>Остаточные продажи</v>
      </c>
      <c r="N63" t="str">
        <f t="shared" si="8"/>
        <v>авг-30</v>
      </c>
      <c r="O63">
        <f t="shared" ca="1" si="9"/>
        <v>0.1</v>
      </c>
      <c r="P63" t="e">
        <f t="shared" si="10"/>
        <v>#N/A</v>
      </c>
      <c r="Q63" t="e">
        <f t="shared" ca="1" si="11"/>
        <v>#N/A</v>
      </c>
      <c r="T63" t="str">
        <f t="shared" si="12"/>
        <v>авг-30</v>
      </c>
      <c r="U63">
        <f ca="1">IF(A63&gt;=Вводные!G8,H63,NA())</f>
        <v>0</v>
      </c>
      <c r="V63">
        <f ca="1">IF(A63&gt;=Вводные!G8,I63,NA())</f>
        <v>7032.0357191037292</v>
      </c>
    </row>
    <row r="64" spans="1:22" x14ac:dyDescent="0.25">
      <c r="A64" s="445">
        <f t="shared" si="13"/>
        <v>47727</v>
      </c>
      <c r="B64" s="465">
        <f ca="1">IF(A64&lt;=EDATE(EDATE(Вводные!G8,Вводные!G9),Вводные!G51),IFERROR(КРЕДИТЫ!BO11,0),"")</f>
        <v>0.1</v>
      </c>
      <c r="C64" s="465" t="str">
        <f>IF(AND(A64&gt;=Вводные!G7,A64&lt;EDATE(Вводные!G8,Вводные!G50)),B64+Вводные!G39,"")</f>
        <v/>
      </c>
      <c r="D64" s="428">
        <f>IF(AND(A64&gt;=Вводные!G7,A64&lt;EDATE(Вводные!G8,Вводные!G50)),Вводные!G6+'Расчет ВРИ (ТЭП)'!D83/1000-ОТЧЕТ!C35,0)</f>
        <v>0</v>
      </c>
      <c r="E64" s="428">
        <f>IF(AND(A64&gt;=Вводные!G7,A64&lt;=EDATE(Вводные!G8,Вводные!G50)),MAX(0,IFERROR(КРЕДИТЫ!BO38/1000000,0)),0)</f>
        <v>0</v>
      </c>
      <c r="F64" s="465">
        <f ca="1">IF(A64&lt;=EDATE(EDATE(Вводные!G8,Вводные!G9),Вводные!G51),IFERROR(КРЕДИТЫ!BO15,0),"")</f>
        <v>0.14500000000000002</v>
      </c>
      <c r="G64" s="465" t="str">
        <f ca="1">IF(H64&gt;0,IFERROR(КРЕДИТЫ!BO55,""),"")</f>
        <v/>
      </c>
      <c r="H64" s="428">
        <f ca="1">MAX(0,IFERROR(КРЕДИТЫ!BO52/1000000,0))</f>
        <v>0</v>
      </c>
      <c r="I64" s="428">
        <f ca="1">MAX(0,IFERROR(КРЕДИТЫ!BO51/1000000,0))</f>
        <v>7611.0492301065178</v>
      </c>
      <c r="J64" s="455">
        <f t="shared" ca="1" si="7"/>
        <v>0</v>
      </c>
      <c r="K64" s="428">
        <f ca="1">IFERROR((КРЕДИТЫ!BO43+КРЕДИТЫ!BO63)/1000000,0)</f>
        <v>0</v>
      </c>
      <c r="L64" t="str">
        <f>IF(A64&lt;Вводные!G8,"ИРД / БРИДЖ",IF(A64&lt;EDATE(Вводные!G8,Вводные!G9),"Строительство / ПФ",IF(A64&lt;=EDATE(EDATE(Вводные!G8,Вводные!G9),Вводные!G51),"Остаточные продажи","")))</f>
        <v>Остаточные продажи</v>
      </c>
      <c r="N64" t="str">
        <f t="shared" si="8"/>
        <v>сен-30</v>
      </c>
      <c r="O64">
        <f t="shared" ca="1" si="9"/>
        <v>0.1</v>
      </c>
      <c r="P64" t="e">
        <f t="shared" si="10"/>
        <v>#N/A</v>
      </c>
      <c r="Q64" t="e">
        <f t="shared" ca="1" si="11"/>
        <v>#N/A</v>
      </c>
      <c r="T64" t="str">
        <f t="shared" si="12"/>
        <v>сен-30</v>
      </c>
      <c r="U64">
        <f ca="1">IF(A64&gt;=Вводные!G8,H64,NA())</f>
        <v>0</v>
      </c>
      <c r="V64">
        <f ca="1">IF(A64&gt;=Вводные!G8,I64,NA())</f>
        <v>7611.0492301065178</v>
      </c>
    </row>
    <row r="65" spans="1:22" x14ac:dyDescent="0.25">
      <c r="A65" s="445">
        <f t="shared" si="13"/>
        <v>47757</v>
      </c>
      <c r="B65" s="465" t="str">
        <f>IF(A65&lt;=EDATE(EDATE(Вводные!G8,Вводные!G9),Вводные!G51),IFERROR(КРЕДИТЫ!BP11,0),"")</f>
        <v/>
      </c>
      <c r="C65" s="465" t="str">
        <f>IF(AND(A65&gt;=Вводные!G7,A65&lt;EDATE(Вводные!G8,Вводные!G50)),B65+Вводные!G39,"")</f>
        <v/>
      </c>
      <c r="D65" s="428">
        <f>IF(AND(A65&gt;=Вводные!G7,A65&lt;EDATE(Вводные!G8,Вводные!G50)),Вводные!G6+'Расчет ВРИ (ТЭП)'!D83/1000-ОТЧЕТ!C35,0)</f>
        <v>0</v>
      </c>
      <c r="E65" s="428">
        <f>IF(AND(A65&gt;=Вводные!G7,A65&lt;=EDATE(Вводные!G8,Вводные!G50)),MAX(0,IFERROR(КРЕДИТЫ!BP38/1000000,0)),0)</f>
        <v>0</v>
      </c>
      <c r="F65" s="465" t="str">
        <f>IF(A65&lt;=EDATE(EDATE(Вводные!G8,Вводные!G9),Вводные!G51),IFERROR(КРЕДИТЫ!BP15,0),"")</f>
        <v/>
      </c>
      <c r="G65" s="465" t="str">
        <f ca="1">IF(H65&gt;0,IFERROR(КРЕДИТЫ!BP55,""),"")</f>
        <v/>
      </c>
      <c r="H65" s="428">
        <f ca="1">MAX(0,IFERROR(КРЕДИТЫ!BP52/1000000,0))</f>
        <v>0</v>
      </c>
      <c r="I65" s="428">
        <f ca="1">MAX(0,IFERROR(КРЕДИТЫ!BP51/1000000,0))</f>
        <v>7611.0492301065178</v>
      </c>
      <c r="J65" s="455">
        <f t="shared" ca="1" si="7"/>
        <v>0</v>
      </c>
      <c r="K65" s="428">
        <f ca="1">IFERROR((КРЕДИТЫ!BP43+КРЕДИТЫ!BP63)/1000000,0)</f>
        <v>0</v>
      </c>
      <c r="L65" t="str">
        <f>IF(A65&lt;Вводные!G8,"ИРД / БРИДЖ",IF(A65&lt;EDATE(Вводные!G8,Вводные!G9),"Строительство / ПФ",IF(A65&lt;=EDATE(EDATE(Вводные!G8,Вводные!G9),Вводные!G51),"Остаточные продажи","")))</f>
        <v/>
      </c>
      <c r="N65" t="str">
        <f t="shared" si="8"/>
        <v>окт-30</v>
      </c>
      <c r="O65" t="str">
        <f t="shared" si="9"/>
        <v/>
      </c>
      <c r="P65" t="e">
        <f t="shared" si="10"/>
        <v>#N/A</v>
      </c>
      <c r="Q65" t="e">
        <f t="shared" ca="1" si="11"/>
        <v>#N/A</v>
      </c>
      <c r="T65" t="str">
        <f t="shared" si="12"/>
        <v>окт-30</v>
      </c>
      <c r="U65">
        <f ca="1">IF(A65&gt;=Вводные!G8,H65,NA())</f>
        <v>0</v>
      </c>
      <c r="V65">
        <f ca="1">IF(A65&gt;=Вводные!G8,I65,NA())</f>
        <v>7611.0492301065178</v>
      </c>
    </row>
    <row r="66" spans="1:22" x14ac:dyDescent="0.25">
      <c r="A66" s="445">
        <f t="shared" si="13"/>
        <v>47788</v>
      </c>
      <c r="B66" s="465" t="str">
        <f>IF(A66&lt;=EDATE(EDATE(Вводные!G8,Вводные!G9),Вводные!G51),IFERROR(КРЕДИТЫ!BQ11,0),"")</f>
        <v/>
      </c>
      <c r="C66" s="465" t="str">
        <f>IF(AND(A66&gt;=Вводные!G7,A66&lt;EDATE(Вводные!G8,Вводные!G50)),B66+Вводные!G39,"")</f>
        <v/>
      </c>
      <c r="D66" s="428">
        <f>IF(AND(A66&gt;=Вводные!G7,A66&lt;EDATE(Вводные!G8,Вводные!G50)),Вводные!G6+'Расчет ВРИ (ТЭП)'!D83/1000-ОТЧЕТ!C35,0)</f>
        <v>0</v>
      </c>
      <c r="E66" s="428">
        <f>IF(AND(A66&gt;=Вводные!G7,A66&lt;=EDATE(Вводные!G8,Вводные!G50)),MAX(0,IFERROR(КРЕДИТЫ!BQ38/1000000,0)),0)</f>
        <v>0</v>
      </c>
      <c r="F66" s="465" t="str">
        <f>IF(A66&lt;=EDATE(EDATE(Вводные!G8,Вводные!G9),Вводные!G51),IFERROR(КРЕДИТЫ!BQ15,0),"")</f>
        <v/>
      </c>
      <c r="G66" s="465" t="str">
        <f ca="1">IF(H66&gt;0,IFERROR(КРЕДИТЫ!BQ55,""),"")</f>
        <v/>
      </c>
      <c r="H66" s="428">
        <f ca="1">MAX(0,IFERROR(КРЕДИТЫ!BQ52/1000000,0))</f>
        <v>0</v>
      </c>
      <c r="I66" s="428">
        <f ca="1">MAX(0,IFERROR(КРЕДИТЫ!BQ51/1000000,0))</f>
        <v>7611.0492301065178</v>
      </c>
      <c r="J66" s="455">
        <f t="shared" ca="1" si="7"/>
        <v>0</v>
      </c>
      <c r="K66" s="428">
        <f ca="1">IFERROR((КРЕДИТЫ!BQ43+КРЕДИТЫ!BQ63)/1000000,0)</f>
        <v>0</v>
      </c>
      <c r="L66" t="str">
        <f>IF(A66&lt;Вводные!G8,"ИРД / БРИДЖ",IF(A66&lt;EDATE(Вводные!G8,Вводные!G9),"Строительство / ПФ",IF(A66&lt;=EDATE(EDATE(Вводные!G8,Вводные!G9),Вводные!G51),"Остаточные продажи","")))</f>
        <v/>
      </c>
      <c r="N66" t="str">
        <f t="shared" si="8"/>
        <v>ноя-30</v>
      </c>
      <c r="O66" t="str">
        <f t="shared" si="9"/>
        <v/>
      </c>
      <c r="P66" t="e">
        <f t="shared" si="10"/>
        <v>#N/A</v>
      </c>
      <c r="Q66" t="e">
        <f t="shared" ca="1" si="11"/>
        <v>#N/A</v>
      </c>
      <c r="T66" t="str">
        <f t="shared" si="12"/>
        <v>ноя-30</v>
      </c>
      <c r="U66">
        <f ca="1">IF(A66&gt;=Вводные!G8,H66,NA())</f>
        <v>0</v>
      </c>
      <c r="V66">
        <f ca="1">IF(A66&gt;=Вводные!G8,I66,NA())</f>
        <v>7611.0492301065178</v>
      </c>
    </row>
    <row r="67" spans="1:22" x14ac:dyDescent="0.25">
      <c r="A67" s="445">
        <f t="shared" si="13"/>
        <v>47818</v>
      </c>
      <c r="B67" s="465" t="str">
        <f>IF(A67&lt;=EDATE(EDATE(Вводные!G8,Вводные!G9),Вводные!G51),IFERROR(КРЕДИТЫ!BR11,0),"")</f>
        <v/>
      </c>
      <c r="C67" s="465" t="str">
        <f>IF(AND(A67&gt;=Вводные!G7,A67&lt;EDATE(Вводные!G8,Вводные!G50)),B67+Вводные!G39,"")</f>
        <v/>
      </c>
      <c r="D67" s="428">
        <f>IF(AND(A67&gt;=Вводные!G7,A67&lt;EDATE(Вводные!G8,Вводные!G50)),Вводные!G6+'Расчет ВРИ (ТЭП)'!D83/1000-ОТЧЕТ!C35,0)</f>
        <v>0</v>
      </c>
      <c r="E67" s="428">
        <f>IF(AND(A67&gt;=Вводные!G7,A67&lt;=EDATE(Вводные!G8,Вводные!G50)),MAX(0,IFERROR(КРЕДИТЫ!BR38/1000000,0)),0)</f>
        <v>0</v>
      </c>
      <c r="F67" s="465" t="str">
        <f>IF(A67&lt;=EDATE(EDATE(Вводные!G8,Вводные!G9),Вводные!G51),IFERROR(КРЕДИТЫ!BR15,0),"")</f>
        <v/>
      </c>
      <c r="G67" s="465" t="str">
        <f ca="1">IF(H67&gt;0,IFERROR(КРЕДИТЫ!BR55,""),"")</f>
        <v/>
      </c>
      <c r="H67" s="428">
        <f ca="1">MAX(0,IFERROR(КРЕДИТЫ!BR52/1000000,0))</f>
        <v>0</v>
      </c>
      <c r="I67" s="428">
        <f ca="1">MAX(0,IFERROR(КРЕДИТЫ!BR51/1000000,0))</f>
        <v>7611.0492301065178</v>
      </c>
      <c r="J67" s="455">
        <f t="shared" ca="1" si="7"/>
        <v>0</v>
      </c>
      <c r="K67" s="428">
        <f ca="1">IFERROR((КРЕДИТЫ!BR43+КРЕДИТЫ!BR63)/1000000,0)</f>
        <v>0</v>
      </c>
      <c r="L67" t="str">
        <f>IF(A67&lt;Вводные!G8,"ИРД / БРИДЖ",IF(A67&lt;EDATE(Вводные!G8,Вводные!G9),"Строительство / ПФ",IF(A67&lt;=EDATE(EDATE(Вводные!G8,Вводные!G9),Вводные!G51),"Остаточные продажи","")))</f>
        <v/>
      </c>
      <c r="N67" t="str">
        <f t="shared" si="8"/>
        <v>дек-30</v>
      </c>
      <c r="O67" t="str">
        <f t="shared" si="9"/>
        <v/>
      </c>
      <c r="P67" t="e">
        <f t="shared" si="10"/>
        <v>#N/A</v>
      </c>
      <c r="Q67" t="e">
        <f t="shared" ca="1" si="11"/>
        <v>#N/A</v>
      </c>
      <c r="T67" t="str">
        <f t="shared" si="12"/>
        <v>дек-30</v>
      </c>
      <c r="U67">
        <f ca="1">IF(A67&gt;=Вводные!G8,H67,NA())</f>
        <v>0</v>
      </c>
      <c r="V67">
        <f ca="1">IF(A67&gt;=Вводные!G8,I67,NA())</f>
        <v>7611.0492301065178</v>
      </c>
    </row>
    <row r="68" spans="1:22" x14ac:dyDescent="0.25">
      <c r="A68" s="445">
        <f t="shared" si="13"/>
        <v>47849</v>
      </c>
      <c r="B68" s="465" t="str">
        <f>IF(A68&lt;=EDATE(EDATE(Вводные!G8,Вводные!G9),Вводные!G51),IFERROR(КРЕДИТЫ!BS11,0),"")</f>
        <v/>
      </c>
      <c r="C68" s="465" t="str">
        <f>IF(AND(A68&gt;=Вводные!G7,A68&lt;EDATE(Вводные!G8,Вводные!G50)),B68+Вводные!G39,"")</f>
        <v/>
      </c>
      <c r="D68" s="428">
        <f>IF(AND(A68&gt;=Вводные!G7,A68&lt;EDATE(Вводные!G8,Вводные!G50)),Вводные!G6+'Расчет ВРИ (ТЭП)'!D83/1000-ОТЧЕТ!C35,0)</f>
        <v>0</v>
      </c>
      <c r="E68" s="428">
        <f>IF(AND(A68&gt;=Вводные!G7,A68&lt;=EDATE(Вводные!G8,Вводные!G50)),MAX(0,IFERROR(КРЕДИТЫ!BS38/1000000,0)),0)</f>
        <v>0</v>
      </c>
      <c r="F68" s="465" t="str">
        <f>IF(A68&lt;=EDATE(EDATE(Вводные!G8,Вводные!G9),Вводные!G51),IFERROR(КРЕДИТЫ!BS15,0),"")</f>
        <v/>
      </c>
      <c r="G68" s="465" t="str">
        <f ca="1">IF(H68&gt;0,IFERROR(КРЕДИТЫ!BS55,""),"")</f>
        <v/>
      </c>
      <c r="H68" s="428">
        <f ca="1">MAX(0,IFERROR(КРЕДИТЫ!BS52/1000000,0))</f>
        <v>0</v>
      </c>
      <c r="I68" s="428">
        <f ca="1">MAX(0,IFERROR(КРЕДИТЫ!BS51/1000000,0))</f>
        <v>7611.0492301065178</v>
      </c>
      <c r="J68" s="455">
        <f t="shared" ca="1" si="7"/>
        <v>0</v>
      </c>
      <c r="K68" s="428">
        <f ca="1">IFERROR((КРЕДИТЫ!BS43+КРЕДИТЫ!BS63)/1000000,0)</f>
        <v>0</v>
      </c>
      <c r="L68" t="str">
        <f>IF(A68&lt;Вводные!G8,"ИРД / БРИДЖ",IF(A68&lt;EDATE(Вводные!G8,Вводные!G9),"Строительство / ПФ",IF(A68&lt;=EDATE(EDATE(Вводные!G8,Вводные!G9),Вводные!G51),"Остаточные продажи","")))</f>
        <v/>
      </c>
      <c r="N68" t="str">
        <f t="shared" si="8"/>
        <v>янв-31</v>
      </c>
      <c r="O68" t="str">
        <f t="shared" si="9"/>
        <v/>
      </c>
      <c r="P68" t="e">
        <f t="shared" si="10"/>
        <v>#N/A</v>
      </c>
      <c r="Q68" t="e">
        <f t="shared" ca="1" si="11"/>
        <v>#N/A</v>
      </c>
      <c r="T68" t="str">
        <f t="shared" si="12"/>
        <v>янв-31</v>
      </c>
      <c r="U68">
        <f ca="1">IF(A68&gt;=Вводные!G8,H68,NA())</f>
        <v>0</v>
      </c>
      <c r="V68">
        <f ca="1">IF(A68&gt;=Вводные!G8,I68,NA())</f>
        <v>7611.0492301065178</v>
      </c>
    </row>
    <row r="69" spans="1:22" x14ac:dyDescent="0.25">
      <c r="A69" s="445">
        <f t="shared" si="13"/>
        <v>47880</v>
      </c>
      <c r="B69" s="465" t="str">
        <f>IF(A69&lt;=EDATE(EDATE(Вводные!G8,Вводные!G9),Вводные!G51),IFERROR(КРЕДИТЫ!BT11,0),"")</f>
        <v/>
      </c>
      <c r="C69" s="465" t="str">
        <f>IF(AND(A69&gt;=Вводные!G7,A69&lt;EDATE(Вводные!G8,Вводные!G50)),B69+Вводные!G39,"")</f>
        <v/>
      </c>
      <c r="D69" s="428">
        <f>IF(AND(A69&gt;=Вводные!G7,A69&lt;EDATE(Вводные!G8,Вводные!G50)),Вводные!G6+'Расчет ВРИ (ТЭП)'!D83/1000-ОТЧЕТ!C35,0)</f>
        <v>0</v>
      </c>
      <c r="E69" s="428">
        <f>IF(AND(A69&gt;=Вводные!G7,A69&lt;=EDATE(Вводные!G8,Вводные!G50)),MAX(0,IFERROR(КРЕДИТЫ!BT38/1000000,0)),0)</f>
        <v>0</v>
      </c>
      <c r="F69" s="465" t="str">
        <f>IF(A69&lt;=EDATE(EDATE(Вводные!G8,Вводные!G9),Вводные!G51),IFERROR(КРЕДИТЫ!BT15,0),"")</f>
        <v/>
      </c>
      <c r="G69" s="465" t="str">
        <f ca="1">IF(H69&gt;0,IFERROR(КРЕДИТЫ!BT55,""),"")</f>
        <v/>
      </c>
      <c r="H69" s="428">
        <f ca="1">MAX(0,IFERROR(КРЕДИТЫ!BT52/1000000,0))</f>
        <v>0</v>
      </c>
      <c r="I69" s="428">
        <f ca="1">MAX(0,IFERROR(КРЕДИТЫ!BT51/1000000,0))</f>
        <v>7611.0492301065178</v>
      </c>
      <c r="J69" s="455">
        <f t="shared" ca="1" si="7"/>
        <v>0</v>
      </c>
      <c r="K69" s="428">
        <f ca="1">IFERROR((КРЕДИТЫ!BT43+КРЕДИТЫ!BT63)/1000000,0)</f>
        <v>0</v>
      </c>
      <c r="L69" t="str">
        <f>IF(A69&lt;Вводные!G8,"ИРД / БРИДЖ",IF(A69&lt;EDATE(Вводные!G8,Вводные!G9),"Строительство / ПФ",IF(A69&lt;=EDATE(EDATE(Вводные!G8,Вводные!G9),Вводные!G51),"Остаточные продажи","")))</f>
        <v/>
      </c>
      <c r="N69" t="str">
        <f t="shared" si="8"/>
        <v>фев-31</v>
      </c>
      <c r="O69" t="str">
        <f t="shared" si="9"/>
        <v/>
      </c>
      <c r="P69" t="e">
        <f t="shared" si="10"/>
        <v>#N/A</v>
      </c>
      <c r="Q69" t="e">
        <f t="shared" ca="1" si="11"/>
        <v>#N/A</v>
      </c>
      <c r="T69" t="str">
        <f t="shared" si="12"/>
        <v>фев-31</v>
      </c>
      <c r="U69">
        <f ca="1">IF(A69&gt;=Вводные!G8,H69,NA())</f>
        <v>0</v>
      </c>
      <c r="V69">
        <f ca="1">IF(A69&gt;=Вводные!G8,I69,NA())</f>
        <v>7611.0492301065178</v>
      </c>
    </row>
    <row r="70" spans="1:22" x14ac:dyDescent="0.25">
      <c r="A70" s="445">
        <f t="shared" si="13"/>
        <v>47908</v>
      </c>
      <c r="B70" s="465" t="str">
        <f>IF(A70&lt;=EDATE(EDATE(Вводные!G8,Вводные!G9),Вводные!G51),IFERROR(КРЕДИТЫ!BU11,0),"")</f>
        <v/>
      </c>
      <c r="C70" s="465" t="str">
        <f>IF(AND(A70&gt;=Вводные!G7,A70&lt;EDATE(Вводные!G8,Вводные!G50)),B70+Вводные!G39,"")</f>
        <v/>
      </c>
      <c r="D70" s="428">
        <f>IF(AND(A70&gt;=Вводные!G7,A70&lt;EDATE(Вводные!G8,Вводные!G50)),Вводные!G6+'Расчет ВРИ (ТЭП)'!D83/1000-ОТЧЕТ!C35,0)</f>
        <v>0</v>
      </c>
      <c r="E70" s="428">
        <f>IF(AND(A70&gt;=Вводные!G7,A70&lt;=EDATE(Вводные!G8,Вводные!G50)),MAX(0,IFERROR(КРЕДИТЫ!BU38/1000000,0)),0)</f>
        <v>0</v>
      </c>
      <c r="F70" s="465" t="str">
        <f>IF(A70&lt;=EDATE(EDATE(Вводные!G8,Вводные!G9),Вводные!G51),IFERROR(КРЕДИТЫ!BU15,0),"")</f>
        <v/>
      </c>
      <c r="G70" s="465" t="str">
        <f ca="1">IF(H70&gt;0,IFERROR(КРЕДИТЫ!BU55,""),"")</f>
        <v/>
      </c>
      <c r="H70" s="428">
        <f ca="1">MAX(0,IFERROR(КРЕДИТЫ!BU52/1000000,0))</f>
        <v>0</v>
      </c>
      <c r="I70" s="428">
        <f ca="1">MAX(0,IFERROR(КРЕДИТЫ!BU51/1000000,0))</f>
        <v>7611.0492301065178</v>
      </c>
      <c r="J70" s="455">
        <f t="shared" ca="1" si="7"/>
        <v>0</v>
      </c>
      <c r="K70" s="428">
        <f ca="1">IFERROR((КРЕДИТЫ!BU43+КРЕДИТЫ!BU63)/1000000,0)</f>
        <v>0</v>
      </c>
      <c r="L70" t="str">
        <f>IF(A70&lt;Вводные!G8,"ИРД / БРИДЖ",IF(A70&lt;EDATE(Вводные!G8,Вводные!G9),"Строительство / ПФ",IF(A70&lt;=EDATE(EDATE(Вводные!G8,Вводные!G9),Вводные!G51),"Остаточные продажи","")))</f>
        <v/>
      </c>
      <c r="N70" t="str">
        <f t="shared" si="8"/>
        <v>мар-31</v>
      </c>
      <c r="O70" t="str">
        <f t="shared" si="9"/>
        <v/>
      </c>
      <c r="P70" t="e">
        <f t="shared" si="10"/>
        <v>#N/A</v>
      </c>
      <c r="Q70" t="e">
        <f t="shared" ca="1" si="11"/>
        <v>#N/A</v>
      </c>
      <c r="T70" t="str">
        <f t="shared" si="12"/>
        <v>мар-31</v>
      </c>
      <c r="U70">
        <f ca="1">IF(A70&gt;=Вводные!G8,H70,NA())</f>
        <v>0</v>
      </c>
      <c r="V70">
        <f ca="1">IF(A70&gt;=Вводные!G8,I70,NA())</f>
        <v>7611.0492301065178</v>
      </c>
    </row>
    <row r="71" spans="1:22" x14ac:dyDescent="0.25">
      <c r="A71" s="445">
        <f t="shared" si="13"/>
        <v>47939</v>
      </c>
      <c r="B71" s="465" t="str">
        <f>IF(A71&lt;=EDATE(EDATE(Вводные!G8,Вводные!G9),Вводные!G51),IFERROR(КРЕДИТЫ!BV11,0),"")</f>
        <v/>
      </c>
      <c r="C71" s="465" t="str">
        <f>IF(AND(A71&gt;=Вводные!G7,A71&lt;EDATE(Вводные!G8,Вводные!G50)),B71+Вводные!G39,"")</f>
        <v/>
      </c>
      <c r="D71" s="428">
        <f>IF(AND(A71&gt;=Вводные!G7,A71&lt;EDATE(Вводные!G8,Вводные!G50)),Вводные!G6+'Расчет ВРИ (ТЭП)'!D83/1000-ОТЧЕТ!C35,0)</f>
        <v>0</v>
      </c>
      <c r="E71" s="428">
        <f>IF(AND(A71&gt;=Вводные!G7,A71&lt;=EDATE(Вводные!G8,Вводные!G50)),MAX(0,IFERROR(КРЕДИТЫ!BV38/1000000,0)),0)</f>
        <v>0</v>
      </c>
      <c r="F71" s="465" t="str">
        <f>IF(A71&lt;=EDATE(EDATE(Вводные!G8,Вводные!G9),Вводные!G51),IFERROR(КРЕДИТЫ!BV15,0),"")</f>
        <v/>
      </c>
      <c r="G71" s="465" t="str">
        <f ca="1">IF(H71&gt;0,IFERROR(КРЕДИТЫ!BV55,""),"")</f>
        <v/>
      </c>
      <c r="H71" s="428">
        <f ca="1">MAX(0,IFERROR(КРЕДИТЫ!BV52/1000000,0))</f>
        <v>0</v>
      </c>
      <c r="I71" s="428">
        <f ca="1">MAX(0,IFERROR(КРЕДИТЫ!BV51/1000000,0))</f>
        <v>7611.0492301065178</v>
      </c>
      <c r="J71" s="455">
        <f t="shared" ca="1" si="7"/>
        <v>0</v>
      </c>
      <c r="K71" s="428">
        <f ca="1">IFERROR((КРЕДИТЫ!BV43+КРЕДИТЫ!BV63)/1000000,0)</f>
        <v>0</v>
      </c>
      <c r="L71" t="str">
        <f>IF(A71&lt;Вводные!G8,"ИРД / БРИДЖ",IF(A71&lt;EDATE(Вводные!G8,Вводные!G9),"Строительство / ПФ",IF(A71&lt;=EDATE(EDATE(Вводные!G8,Вводные!G9),Вводные!G51),"Остаточные продажи","")))</f>
        <v/>
      </c>
      <c r="N71" t="str">
        <f t="shared" si="8"/>
        <v>апр-31</v>
      </c>
      <c r="O71" t="str">
        <f t="shared" si="9"/>
        <v/>
      </c>
      <c r="P71" t="e">
        <f t="shared" si="10"/>
        <v>#N/A</v>
      </c>
      <c r="Q71" t="e">
        <f t="shared" ca="1" si="11"/>
        <v>#N/A</v>
      </c>
      <c r="T71" t="str">
        <f t="shared" si="12"/>
        <v>апр-31</v>
      </c>
      <c r="U71">
        <f ca="1">IF(A71&gt;=Вводные!G8,H71,NA())</f>
        <v>0</v>
      </c>
      <c r="V71">
        <f ca="1">IF(A71&gt;=Вводные!G8,I71,NA())</f>
        <v>7611.0492301065178</v>
      </c>
    </row>
    <row r="72" spans="1:22" x14ac:dyDescent="0.25">
      <c r="A72" s="445">
        <f t="shared" si="13"/>
        <v>47969</v>
      </c>
      <c r="B72" s="465" t="str">
        <f>IF(A72&lt;=EDATE(EDATE(Вводные!G8,Вводные!G9),Вводные!G51),IFERROR(КРЕДИТЫ!BW11,0),"")</f>
        <v/>
      </c>
      <c r="C72" s="465" t="str">
        <f>IF(AND(A72&gt;=Вводные!G7,A72&lt;EDATE(Вводные!G8,Вводные!G50)),B72+Вводные!G39,"")</f>
        <v/>
      </c>
      <c r="D72" s="428">
        <f>IF(AND(A72&gt;=Вводные!G7,A72&lt;EDATE(Вводные!G8,Вводные!G50)),Вводные!G6+'Расчет ВРИ (ТЭП)'!D83/1000-ОТЧЕТ!C35,0)</f>
        <v>0</v>
      </c>
      <c r="E72" s="428">
        <f>IF(AND(A72&gt;=Вводные!G7,A72&lt;=EDATE(Вводные!G8,Вводные!G50)),MAX(0,IFERROR(КРЕДИТЫ!BW38/1000000,0)),0)</f>
        <v>0</v>
      </c>
      <c r="F72" s="465" t="str">
        <f>IF(A72&lt;=EDATE(EDATE(Вводные!G8,Вводные!G9),Вводные!G51),IFERROR(КРЕДИТЫ!BW15,0),"")</f>
        <v/>
      </c>
      <c r="G72" s="465" t="str">
        <f ca="1">IF(H72&gt;0,IFERROR(КРЕДИТЫ!BW55,""),"")</f>
        <v/>
      </c>
      <c r="H72" s="428">
        <f ca="1">MAX(0,IFERROR(КРЕДИТЫ!BW52/1000000,0))</f>
        <v>0</v>
      </c>
      <c r="I72" s="428">
        <f ca="1">MAX(0,IFERROR(КРЕДИТЫ!BW51/1000000,0))</f>
        <v>7611.0492301065178</v>
      </c>
      <c r="J72" s="455">
        <f t="shared" ca="1" si="7"/>
        <v>0</v>
      </c>
      <c r="K72" s="428">
        <f ca="1">IFERROR((КРЕДИТЫ!BW43+КРЕДИТЫ!BW63)/1000000,0)</f>
        <v>0</v>
      </c>
      <c r="L72" t="str">
        <f>IF(A72&lt;Вводные!G8,"ИРД / БРИДЖ",IF(A72&lt;EDATE(Вводные!G8,Вводные!G9),"Строительство / ПФ",IF(A72&lt;=EDATE(EDATE(Вводные!G8,Вводные!G9),Вводные!G51),"Остаточные продажи","")))</f>
        <v/>
      </c>
      <c r="N72" t="str">
        <f t="shared" si="8"/>
        <v>май-31</v>
      </c>
      <c r="O72" t="str">
        <f t="shared" si="9"/>
        <v/>
      </c>
      <c r="P72" t="e">
        <f t="shared" si="10"/>
        <v>#N/A</v>
      </c>
      <c r="Q72" t="e">
        <f t="shared" ca="1" si="11"/>
        <v>#N/A</v>
      </c>
      <c r="T72" t="str">
        <f t="shared" si="12"/>
        <v>май-31</v>
      </c>
      <c r="U72">
        <f ca="1">IF(A72&gt;=Вводные!G8,H72,NA())</f>
        <v>0</v>
      </c>
      <c r="V72">
        <f ca="1">IF(A72&gt;=Вводные!G8,I72,NA())</f>
        <v>7611.0492301065178</v>
      </c>
    </row>
    <row r="73" spans="1:22" x14ac:dyDescent="0.25">
      <c r="A73" s="445">
        <f t="shared" si="13"/>
        <v>48000</v>
      </c>
      <c r="B73" s="465" t="str">
        <f>IF(A73&lt;=EDATE(EDATE(Вводные!G8,Вводные!G9),Вводные!G51),IFERROR(КРЕДИТЫ!BX11,0),"")</f>
        <v/>
      </c>
      <c r="C73" s="465" t="str">
        <f>IF(AND(A73&gt;=Вводные!G7,A73&lt;EDATE(Вводные!G8,Вводные!G50)),B73+Вводные!G39,"")</f>
        <v/>
      </c>
      <c r="D73" s="428">
        <f>IF(AND(A73&gt;=Вводные!G7,A73&lt;EDATE(Вводные!G8,Вводные!G50)),Вводные!G6+'Расчет ВРИ (ТЭП)'!D83/1000-ОТЧЕТ!C35,0)</f>
        <v>0</v>
      </c>
      <c r="E73" s="428">
        <f>IF(AND(A73&gt;=Вводные!G7,A73&lt;=EDATE(Вводные!G8,Вводные!G50)),MAX(0,IFERROR(КРЕДИТЫ!BX38/1000000,0)),0)</f>
        <v>0</v>
      </c>
      <c r="F73" s="465" t="str">
        <f>IF(A73&lt;=EDATE(EDATE(Вводные!G8,Вводные!G9),Вводные!G51),IFERROR(КРЕДИТЫ!BX15,0),"")</f>
        <v/>
      </c>
      <c r="G73" s="465" t="str">
        <f ca="1">IF(H73&gt;0,IFERROR(КРЕДИТЫ!BX55,""),"")</f>
        <v/>
      </c>
      <c r="H73" s="428">
        <f ca="1">MAX(0,IFERROR(КРЕДИТЫ!BX52/1000000,0))</f>
        <v>0</v>
      </c>
      <c r="I73" s="428">
        <f ca="1">MAX(0,IFERROR(КРЕДИТЫ!BX51/1000000,0))</f>
        <v>7611.0492301065178</v>
      </c>
      <c r="J73" s="455">
        <f t="shared" ca="1" si="7"/>
        <v>0</v>
      </c>
      <c r="K73" s="428">
        <f ca="1">IFERROR((КРЕДИТЫ!BX43+КРЕДИТЫ!BX63)/1000000,0)</f>
        <v>0</v>
      </c>
      <c r="L73" t="str">
        <f>IF(A73&lt;Вводные!G8,"ИРД / БРИДЖ",IF(A73&lt;EDATE(Вводные!G8,Вводные!G9),"Строительство / ПФ",IF(A73&lt;=EDATE(EDATE(Вводные!G8,Вводные!G9),Вводные!G51),"Остаточные продажи","")))</f>
        <v/>
      </c>
      <c r="N73" t="str">
        <f t="shared" si="8"/>
        <v>июн-31</v>
      </c>
      <c r="O73" t="str">
        <f t="shared" si="9"/>
        <v/>
      </c>
      <c r="P73" t="e">
        <f t="shared" si="10"/>
        <v>#N/A</v>
      </c>
      <c r="Q73" t="e">
        <f t="shared" ca="1" si="11"/>
        <v>#N/A</v>
      </c>
      <c r="T73" t="str">
        <f t="shared" si="12"/>
        <v>июн-31</v>
      </c>
      <c r="U73">
        <f ca="1">IF(A73&gt;=Вводные!G8,H73,NA())</f>
        <v>0</v>
      </c>
      <c r="V73">
        <f ca="1">IF(A73&gt;=Вводные!G8,I73,NA())</f>
        <v>7611.0492301065178</v>
      </c>
    </row>
    <row r="74" spans="1:22" x14ac:dyDescent="0.25">
      <c r="A74" s="445">
        <f t="shared" si="13"/>
        <v>48030</v>
      </c>
      <c r="B74" s="465" t="str">
        <f>IF(A74&lt;=EDATE(EDATE(Вводные!G8,Вводные!G9),Вводные!G51),IFERROR(КРЕДИТЫ!BY11,0),"")</f>
        <v/>
      </c>
      <c r="C74" s="465" t="str">
        <f>IF(AND(A74&gt;=Вводные!G7,A74&lt;EDATE(Вводные!G8,Вводные!G50)),B74+Вводные!G39,"")</f>
        <v/>
      </c>
      <c r="D74" s="428">
        <f>IF(AND(A74&gt;=Вводные!G7,A74&lt;EDATE(Вводные!G8,Вводные!G50)),Вводные!G6+'Расчет ВРИ (ТЭП)'!D83/1000-ОТЧЕТ!C35,0)</f>
        <v>0</v>
      </c>
      <c r="E74" s="428">
        <f>IF(AND(A74&gt;=Вводные!G7,A74&lt;=EDATE(Вводные!G8,Вводные!G50)),MAX(0,IFERROR(КРЕДИТЫ!BY38/1000000,0)),0)</f>
        <v>0</v>
      </c>
      <c r="F74" s="465" t="str">
        <f>IF(A74&lt;=EDATE(EDATE(Вводные!G8,Вводные!G9),Вводные!G51),IFERROR(КРЕДИТЫ!BY15,0),"")</f>
        <v/>
      </c>
      <c r="G74" s="465" t="str">
        <f ca="1">IF(H74&gt;0,IFERROR(КРЕДИТЫ!BY55,""),"")</f>
        <v/>
      </c>
      <c r="H74" s="428">
        <f ca="1">MAX(0,IFERROR(КРЕДИТЫ!BY52/1000000,0))</f>
        <v>0</v>
      </c>
      <c r="I74" s="428">
        <f ca="1">MAX(0,IFERROR(КРЕДИТЫ!BY51/1000000,0))</f>
        <v>7611.0492301065178</v>
      </c>
      <c r="J74" s="455">
        <f t="shared" ca="1" si="7"/>
        <v>0</v>
      </c>
      <c r="K74" s="428">
        <f ca="1">IFERROR((КРЕДИТЫ!BY43+КРЕДИТЫ!BY63)/1000000,0)</f>
        <v>0</v>
      </c>
      <c r="L74" t="str">
        <f>IF(A74&lt;Вводные!G8,"ИРД / БРИДЖ",IF(A74&lt;EDATE(Вводные!G8,Вводные!G9),"Строительство / ПФ",IF(A74&lt;=EDATE(EDATE(Вводные!G8,Вводные!G9),Вводные!G51),"Остаточные продажи","")))</f>
        <v/>
      </c>
      <c r="N74" t="str">
        <f t="shared" si="8"/>
        <v>июл-31</v>
      </c>
      <c r="O74" t="str">
        <f t="shared" si="9"/>
        <v/>
      </c>
      <c r="P74" t="e">
        <f t="shared" si="10"/>
        <v>#N/A</v>
      </c>
      <c r="Q74" t="e">
        <f t="shared" ca="1" si="11"/>
        <v>#N/A</v>
      </c>
      <c r="T74" t="str">
        <f t="shared" si="12"/>
        <v>июл-31</v>
      </c>
      <c r="U74">
        <f ca="1">IF(A74&gt;=Вводные!G8,H74,NA())</f>
        <v>0</v>
      </c>
      <c r="V74">
        <f ca="1">IF(A74&gt;=Вводные!G8,I74,NA())</f>
        <v>7611.0492301065178</v>
      </c>
    </row>
    <row r="75" spans="1:22" x14ac:dyDescent="0.25">
      <c r="A75" s="445">
        <f t="shared" si="13"/>
        <v>48061</v>
      </c>
      <c r="B75" s="465" t="str">
        <f>IF(A75&lt;=EDATE(EDATE(Вводные!G8,Вводные!G9),Вводные!G51),IFERROR(КРЕДИТЫ!BZ11,0),"")</f>
        <v/>
      </c>
      <c r="C75" s="465" t="str">
        <f>IF(AND(A75&gt;=Вводные!G7,A75&lt;EDATE(Вводные!G8,Вводные!G50)),B75+Вводные!G39,"")</f>
        <v/>
      </c>
      <c r="D75" s="428">
        <f>IF(AND(A75&gt;=Вводные!G7,A75&lt;EDATE(Вводные!G8,Вводные!G50)),Вводные!G6+'Расчет ВРИ (ТЭП)'!D83/1000-ОТЧЕТ!C35,0)</f>
        <v>0</v>
      </c>
      <c r="E75" s="428">
        <f>IF(AND(A75&gt;=Вводные!G7,A75&lt;=EDATE(Вводные!G8,Вводные!G50)),MAX(0,IFERROR(КРЕДИТЫ!BZ38/1000000,0)),0)</f>
        <v>0</v>
      </c>
      <c r="F75" s="465" t="str">
        <f>IF(A75&lt;=EDATE(EDATE(Вводные!G8,Вводные!G9),Вводные!G51),IFERROR(КРЕДИТЫ!BZ15,0),"")</f>
        <v/>
      </c>
      <c r="G75" s="465" t="str">
        <f ca="1">IF(H75&gt;0,IFERROR(КРЕДИТЫ!BZ55,""),"")</f>
        <v/>
      </c>
      <c r="H75" s="428">
        <f ca="1">MAX(0,IFERROR(КРЕДИТЫ!BZ52/1000000,0))</f>
        <v>0</v>
      </c>
      <c r="I75" s="428">
        <f ca="1">MAX(0,IFERROR(КРЕДИТЫ!BZ51/1000000,0))</f>
        <v>7611.0492301065178</v>
      </c>
      <c r="J75" s="455">
        <f t="shared" ca="1" si="7"/>
        <v>0</v>
      </c>
      <c r="K75" s="428">
        <f ca="1">IFERROR((КРЕДИТЫ!BZ43+КРЕДИТЫ!BZ63)/1000000,0)</f>
        <v>0</v>
      </c>
      <c r="L75" t="str">
        <f>IF(A75&lt;Вводные!G8,"ИРД / БРИДЖ",IF(A75&lt;EDATE(Вводные!G8,Вводные!G9),"Строительство / ПФ",IF(A75&lt;=EDATE(EDATE(Вводные!G8,Вводные!G9),Вводные!G51),"Остаточные продажи","")))</f>
        <v/>
      </c>
      <c r="N75" t="str">
        <f t="shared" si="8"/>
        <v>авг-31</v>
      </c>
      <c r="O75" t="str">
        <f t="shared" si="9"/>
        <v/>
      </c>
      <c r="P75" t="e">
        <f t="shared" si="10"/>
        <v>#N/A</v>
      </c>
      <c r="Q75" t="e">
        <f t="shared" ca="1" si="11"/>
        <v>#N/A</v>
      </c>
      <c r="T75" t="str">
        <f t="shared" si="12"/>
        <v>авг-31</v>
      </c>
      <c r="U75">
        <f ca="1">IF(A75&gt;=Вводные!G8,H75,NA())</f>
        <v>0</v>
      </c>
      <c r="V75">
        <f ca="1">IF(A75&gt;=Вводные!G8,I75,NA())</f>
        <v>7611.0492301065178</v>
      </c>
    </row>
    <row r="76" spans="1:22" x14ac:dyDescent="0.25">
      <c r="A76" s="445">
        <f t="shared" si="13"/>
        <v>48092</v>
      </c>
      <c r="B76" s="465" t="str">
        <f>IF(A76&lt;=EDATE(EDATE(Вводные!G8,Вводные!G9),Вводные!G51),IFERROR(КРЕДИТЫ!CA11,0),"")</f>
        <v/>
      </c>
      <c r="C76" s="465" t="str">
        <f>IF(AND(A76&gt;=Вводные!G7,A76&lt;EDATE(Вводные!G8,Вводные!G50)),B76+Вводные!G39,"")</f>
        <v/>
      </c>
      <c r="D76" s="428">
        <f>IF(AND(A76&gt;=Вводные!G7,A76&lt;EDATE(Вводные!G8,Вводные!G50)),Вводные!G6+'Расчет ВРИ (ТЭП)'!D83/1000-ОТЧЕТ!C35,0)</f>
        <v>0</v>
      </c>
      <c r="E76" s="428">
        <f>IF(AND(A76&gt;=Вводные!G7,A76&lt;=EDATE(Вводные!G8,Вводные!G50)),MAX(0,IFERROR(КРЕДИТЫ!CA38/1000000,0)),0)</f>
        <v>0</v>
      </c>
      <c r="F76" s="465" t="str">
        <f>IF(A76&lt;=EDATE(EDATE(Вводные!G8,Вводные!G9),Вводные!G51),IFERROR(КРЕДИТЫ!CA15,0),"")</f>
        <v/>
      </c>
      <c r="G76" s="465" t="str">
        <f ca="1">IF(H76&gt;0,IFERROR(КРЕДИТЫ!CA55,""),"")</f>
        <v/>
      </c>
      <c r="H76" s="428">
        <f ca="1">MAX(0,IFERROR(КРЕДИТЫ!CA52/1000000,0))</f>
        <v>0</v>
      </c>
      <c r="I76" s="428">
        <f ca="1">MAX(0,IFERROR(КРЕДИТЫ!CA51/1000000,0))</f>
        <v>7611.0492301065178</v>
      </c>
      <c r="J76" s="455">
        <f t="shared" ca="1" si="7"/>
        <v>0</v>
      </c>
      <c r="K76" s="428">
        <f ca="1">IFERROR((КРЕДИТЫ!CA43+КРЕДИТЫ!CA63)/1000000,0)</f>
        <v>0</v>
      </c>
      <c r="L76" t="str">
        <f>IF(A76&lt;Вводные!G8,"ИРД / БРИДЖ",IF(A76&lt;EDATE(Вводные!G8,Вводные!G9),"Строительство / ПФ",IF(A76&lt;=EDATE(EDATE(Вводные!G8,Вводные!G9),Вводные!G51),"Остаточные продажи","")))</f>
        <v/>
      </c>
      <c r="N76" t="str">
        <f t="shared" si="8"/>
        <v>сен-31</v>
      </c>
      <c r="O76" t="str">
        <f t="shared" si="9"/>
        <v/>
      </c>
      <c r="P76" t="e">
        <f t="shared" si="10"/>
        <v>#N/A</v>
      </c>
      <c r="Q76" t="e">
        <f t="shared" ca="1" si="11"/>
        <v>#N/A</v>
      </c>
      <c r="T76" t="str">
        <f t="shared" si="12"/>
        <v>сен-31</v>
      </c>
      <c r="U76">
        <f ca="1">IF(A76&gt;=Вводные!G8,H76,NA())</f>
        <v>0</v>
      </c>
      <c r="V76">
        <f ca="1">IF(A76&gt;=Вводные!G8,I76,NA())</f>
        <v>7611.0492301065178</v>
      </c>
    </row>
    <row r="77" spans="1:22" x14ac:dyDescent="0.25">
      <c r="A77" s="445">
        <f t="shared" si="13"/>
        <v>48122</v>
      </c>
      <c r="B77" s="465" t="str">
        <f>IF(A77&lt;=EDATE(EDATE(Вводные!G8,Вводные!G9),Вводные!G51),IFERROR(КРЕДИТЫ!CB11,0),"")</f>
        <v/>
      </c>
      <c r="C77" s="465" t="str">
        <f>IF(AND(A77&gt;=Вводные!G7,A77&lt;EDATE(Вводные!G8,Вводные!G50)),B77+Вводные!G39,"")</f>
        <v/>
      </c>
      <c r="D77" s="428">
        <f>IF(AND(A77&gt;=Вводные!G7,A77&lt;EDATE(Вводные!G8,Вводные!G50)),Вводные!G6+'Расчет ВРИ (ТЭП)'!D83/1000-ОТЧЕТ!C35,0)</f>
        <v>0</v>
      </c>
      <c r="E77" s="428">
        <f>IF(AND(A77&gt;=Вводные!G7,A77&lt;=EDATE(Вводные!G8,Вводные!G50)),MAX(0,IFERROR(КРЕДИТЫ!CB38/1000000,0)),0)</f>
        <v>0</v>
      </c>
      <c r="F77" s="465" t="str">
        <f>IF(A77&lt;=EDATE(EDATE(Вводные!G8,Вводные!G9),Вводные!G51),IFERROR(КРЕДИТЫ!CB15,0),"")</f>
        <v/>
      </c>
      <c r="G77" s="465" t="str">
        <f ca="1">IF(H77&gt;0,IFERROR(КРЕДИТЫ!CB55,""),"")</f>
        <v/>
      </c>
      <c r="H77" s="428">
        <f ca="1">MAX(0,IFERROR(КРЕДИТЫ!CB52/1000000,0))</f>
        <v>0</v>
      </c>
      <c r="I77" s="428">
        <f ca="1">MAX(0,IFERROR(КРЕДИТЫ!CB51/1000000,0))</f>
        <v>7611.0492301065178</v>
      </c>
      <c r="J77" s="455">
        <f t="shared" ca="1" si="7"/>
        <v>0</v>
      </c>
      <c r="K77" s="428">
        <f ca="1">IFERROR((КРЕДИТЫ!CB43+КРЕДИТЫ!CB63)/1000000,0)</f>
        <v>0</v>
      </c>
      <c r="L77" t="str">
        <f>IF(A77&lt;Вводные!G8,"ИРД / БРИДЖ",IF(A77&lt;EDATE(Вводные!G8,Вводные!G9),"Строительство / ПФ",IF(A77&lt;=EDATE(EDATE(Вводные!G8,Вводные!G9),Вводные!G51),"Остаточные продажи","")))</f>
        <v/>
      </c>
      <c r="N77" t="str">
        <f t="shared" si="8"/>
        <v>окт-31</v>
      </c>
      <c r="O77" t="str">
        <f t="shared" si="9"/>
        <v/>
      </c>
      <c r="P77" t="e">
        <f t="shared" si="10"/>
        <v>#N/A</v>
      </c>
      <c r="Q77" t="e">
        <f t="shared" ca="1" si="11"/>
        <v>#N/A</v>
      </c>
      <c r="T77" t="str">
        <f t="shared" si="12"/>
        <v>окт-31</v>
      </c>
      <c r="U77">
        <f ca="1">IF(A77&gt;=Вводные!G8,H77,NA())</f>
        <v>0</v>
      </c>
      <c r="V77">
        <f ca="1">IF(A77&gt;=Вводные!G8,I77,NA())</f>
        <v>7611.0492301065178</v>
      </c>
    </row>
    <row r="78" spans="1:22" x14ac:dyDescent="0.25">
      <c r="A78" s="445">
        <f t="shared" si="13"/>
        <v>48153</v>
      </c>
      <c r="B78" s="465" t="str">
        <f>IF(A78&lt;=EDATE(EDATE(Вводные!G8,Вводные!G9),Вводные!G51),IFERROR(КРЕДИТЫ!CC11,0),"")</f>
        <v/>
      </c>
      <c r="C78" s="465" t="str">
        <f>IF(AND(A78&gt;=Вводные!G7,A78&lt;EDATE(Вводные!G8,Вводные!G50)),B78+Вводные!G39,"")</f>
        <v/>
      </c>
      <c r="D78" s="428">
        <f>IF(AND(A78&gt;=Вводные!G7,A78&lt;EDATE(Вводные!G8,Вводные!G50)),Вводные!G6+'Расчет ВРИ (ТЭП)'!D83/1000-ОТЧЕТ!C35,0)</f>
        <v>0</v>
      </c>
      <c r="E78" s="428">
        <f>IF(AND(A78&gt;=Вводные!G7,A78&lt;=EDATE(Вводные!G8,Вводные!G50)),MAX(0,IFERROR(КРЕДИТЫ!CC38/1000000,0)),0)</f>
        <v>0</v>
      </c>
      <c r="F78" s="465" t="str">
        <f>IF(A78&lt;=EDATE(EDATE(Вводные!G8,Вводные!G9),Вводные!G51),IFERROR(КРЕДИТЫ!CC15,0),"")</f>
        <v/>
      </c>
      <c r="G78" s="465" t="str">
        <f ca="1">IF(H78&gt;0,IFERROR(КРЕДИТЫ!CC55,""),"")</f>
        <v/>
      </c>
      <c r="H78" s="428">
        <f ca="1">MAX(0,IFERROR(КРЕДИТЫ!CC52/1000000,0))</f>
        <v>0</v>
      </c>
      <c r="I78" s="428">
        <f ca="1">MAX(0,IFERROR(КРЕДИТЫ!CC51/1000000,0))</f>
        <v>7611.0492301065178</v>
      </c>
      <c r="J78" s="455">
        <f t="shared" ca="1" si="7"/>
        <v>0</v>
      </c>
      <c r="K78" s="428">
        <f ca="1">IFERROR((КРЕДИТЫ!CC43+КРЕДИТЫ!CC63)/1000000,0)</f>
        <v>0</v>
      </c>
      <c r="L78" t="str">
        <f>IF(A78&lt;Вводные!G8,"ИРД / БРИДЖ",IF(A78&lt;EDATE(Вводные!G8,Вводные!G9),"Строительство / ПФ",IF(A78&lt;=EDATE(EDATE(Вводные!G8,Вводные!G9),Вводные!G51),"Остаточные продажи","")))</f>
        <v/>
      </c>
      <c r="N78" t="str">
        <f t="shared" si="8"/>
        <v>ноя-31</v>
      </c>
      <c r="O78" t="str">
        <f t="shared" si="9"/>
        <v/>
      </c>
      <c r="P78" t="e">
        <f t="shared" si="10"/>
        <v>#N/A</v>
      </c>
      <c r="Q78" t="e">
        <f t="shared" ca="1" si="11"/>
        <v>#N/A</v>
      </c>
      <c r="T78" t="str">
        <f t="shared" si="12"/>
        <v>ноя-31</v>
      </c>
      <c r="U78">
        <f ca="1">IF(A78&gt;=Вводные!G8,H78,NA())</f>
        <v>0</v>
      </c>
      <c r="V78">
        <f ca="1">IF(A78&gt;=Вводные!G8,I78,NA())</f>
        <v>7611.0492301065178</v>
      </c>
    </row>
    <row r="79" spans="1:22" x14ac:dyDescent="0.25">
      <c r="A79" s="445">
        <f t="shared" si="13"/>
        <v>48183</v>
      </c>
      <c r="B79" s="465" t="str">
        <f>IF(A79&lt;=EDATE(EDATE(Вводные!G8,Вводные!G9),Вводные!G51),IFERROR(КРЕДИТЫ!CD11,0),"")</f>
        <v/>
      </c>
      <c r="C79" s="465" t="str">
        <f>IF(AND(A79&gt;=Вводные!G7,A79&lt;EDATE(Вводные!G8,Вводные!G50)),B79+Вводные!G39,"")</f>
        <v/>
      </c>
      <c r="D79" s="428">
        <f>IF(AND(A79&gt;=Вводные!G7,A79&lt;EDATE(Вводные!G8,Вводные!G50)),Вводные!G6+'Расчет ВРИ (ТЭП)'!D83/1000-ОТЧЕТ!C35,0)</f>
        <v>0</v>
      </c>
      <c r="E79" s="428">
        <f>IF(AND(A79&gt;=Вводные!G7,A79&lt;=EDATE(Вводные!G8,Вводные!G50)),MAX(0,IFERROR(КРЕДИТЫ!CD38/1000000,0)),0)</f>
        <v>0</v>
      </c>
      <c r="F79" s="465" t="str">
        <f>IF(A79&lt;=EDATE(EDATE(Вводные!G8,Вводные!G9),Вводные!G51),IFERROR(КРЕДИТЫ!CD15,0),"")</f>
        <v/>
      </c>
      <c r="G79" s="465" t="str">
        <f ca="1">IF(H79&gt;0,IFERROR(КРЕДИТЫ!CD55,""),"")</f>
        <v/>
      </c>
      <c r="H79" s="428">
        <f ca="1">MAX(0,IFERROR(КРЕДИТЫ!CD52/1000000,0))</f>
        <v>0</v>
      </c>
      <c r="I79" s="428">
        <f ca="1">MAX(0,IFERROR(КРЕДИТЫ!CD51/1000000,0))</f>
        <v>7611.0492301065178</v>
      </c>
      <c r="J79" s="455">
        <f t="shared" ca="1" si="7"/>
        <v>0</v>
      </c>
      <c r="K79" s="428">
        <f ca="1">IFERROR((КРЕДИТЫ!CD43+КРЕДИТЫ!CD63)/1000000,0)</f>
        <v>0</v>
      </c>
      <c r="L79" t="str">
        <f>IF(A79&lt;Вводные!G8,"ИРД / БРИДЖ",IF(A79&lt;EDATE(Вводные!G8,Вводные!G9),"Строительство / ПФ",IF(A79&lt;=EDATE(EDATE(Вводные!G8,Вводные!G9),Вводные!G51),"Остаточные продажи","")))</f>
        <v/>
      </c>
      <c r="N79" t="str">
        <f t="shared" si="8"/>
        <v>дек-31</v>
      </c>
      <c r="O79" t="str">
        <f t="shared" si="9"/>
        <v/>
      </c>
      <c r="P79" t="e">
        <f t="shared" si="10"/>
        <v>#N/A</v>
      </c>
      <c r="Q79" t="e">
        <f t="shared" ca="1" si="11"/>
        <v>#N/A</v>
      </c>
      <c r="T79" t="str">
        <f t="shared" si="12"/>
        <v>дек-31</v>
      </c>
      <c r="U79">
        <f ca="1">IF(A79&gt;=Вводные!G8,H79,NA())</f>
        <v>0</v>
      </c>
      <c r="V79">
        <f ca="1">IF(A79&gt;=Вводные!G8,I79,NA())</f>
        <v>7611.0492301065178</v>
      </c>
    </row>
    <row r="80" spans="1:22" x14ac:dyDescent="0.25">
      <c r="A80" s="445">
        <f t="shared" si="13"/>
        <v>48214</v>
      </c>
      <c r="B80" s="465" t="str">
        <f>IF(A80&lt;=EDATE(EDATE(Вводные!G8,Вводные!G9),Вводные!G51),IFERROR(КРЕДИТЫ!CE11,0),"")</f>
        <v/>
      </c>
      <c r="C80" s="465" t="str">
        <f>IF(AND(A80&gt;=Вводные!G7,A80&lt;EDATE(Вводные!G8,Вводные!G50)),B80+Вводные!G39,"")</f>
        <v/>
      </c>
      <c r="D80" s="428">
        <f>IF(AND(A80&gt;=Вводные!G7,A80&lt;EDATE(Вводные!G8,Вводные!G50)),Вводные!G6+'Расчет ВРИ (ТЭП)'!D83/1000-ОТЧЕТ!C35,0)</f>
        <v>0</v>
      </c>
      <c r="E80" s="428">
        <f>IF(AND(A80&gt;=Вводные!G7,A80&lt;=EDATE(Вводные!G8,Вводные!G50)),MAX(0,IFERROR(КРЕДИТЫ!CE38/1000000,0)),0)</f>
        <v>0</v>
      </c>
      <c r="F80" s="465" t="str">
        <f>IF(A80&lt;=EDATE(EDATE(Вводные!G8,Вводные!G9),Вводные!G51),IFERROR(КРЕДИТЫ!CE15,0),"")</f>
        <v/>
      </c>
      <c r="G80" s="465" t="str">
        <f ca="1">IF(H80&gt;0,IFERROR(КРЕДИТЫ!CE55,""),"")</f>
        <v/>
      </c>
      <c r="H80" s="428">
        <f ca="1">MAX(0,IFERROR(КРЕДИТЫ!CE52/1000000,0))</f>
        <v>0</v>
      </c>
      <c r="I80" s="428">
        <f ca="1">MAX(0,IFERROR(КРЕДИТЫ!CE51/1000000,0))</f>
        <v>7611.0492301065178</v>
      </c>
      <c r="J80" s="455">
        <f t="shared" ref="J80:J87" ca="1" si="14">IFERROR(I80/H80,0)</f>
        <v>0</v>
      </c>
      <c r="K80" s="428">
        <f ca="1">IFERROR((КРЕДИТЫ!CE43+КРЕДИТЫ!CE63)/1000000,0)</f>
        <v>0</v>
      </c>
      <c r="L80" t="str">
        <f>IF(A80&lt;Вводные!G8,"ИРД / БРИДЖ",IF(A80&lt;EDATE(Вводные!G8,Вводные!G9),"Строительство / ПФ",IF(A80&lt;=EDATE(EDATE(Вводные!G8,Вводные!G9),Вводные!G51),"Остаточные продажи","")))</f>
        <v/>
      </c>
      <c r="N80" t="str">
        <f t="shared" ref="N80:N87" si="15">CHOOSE(MONTH(A80),"янв","фев","мар","апр","май","июн","июл","авг","сен","окт","ноя","дек")&amp;"-"&amp;RIGHT(YEAR(A80),2)</f>
        <v>янв-32</v>
      </c>
      <c r="O80" t="str">
        <f t="shared" ref="O80:O87" si="16">B80</f>
        <v/>
      </c>
      <c r="P80" t="e">
        <f t="shared" ref="P80:P87" si="17">IF(C80="",NA(),C80)</f>
        <v>#N/A</v>
      </c>
      <c r="Q80" t="e">
        <f t="shared" ref="Q80:Q87" ca="1" si="18">IF(G80="",NA(),G80)</f>
        <v>#N/A</v>
      </c>
      <c r="T80" t="str">
        <f t="shared" ref="T80:T87" si="19">CHOOSE(MONTH(A80),"янв","фев","мар","апр","май","июн","июл","авг","сен","окт","ноя","дек")&amp;"-"&amp;RIGHT(YEAR(A80),2)</f>
        <v>янв-32</v>
      </c>
      <c r="U80">
        <f ca="1">IF(A80&gt;=Вводные!G8,H80,NA())</f>
        <v>0</v>
      </c>
      <c r="V80">
        <f ca="1">IF(A80&gt;=Вводные!G8,I80,NA())</f>
        <v>7611.0492301065178</v>
      </c>
    </row>
    <row r="81" spans="1:22" x14ac:dyDescent="0.25">
      <c r="A81" s="445">
        <f t="shared" ref="A81:A87" si="20">EDATE(A80,1)</f>
        <v>48245</v>
      </c>
      <c r="B81" s="465" t="str">
        <f>IF(A81&lt;=EDATE(EDATE(Вводные!G8,Вводные!G9),Вводные!G51),IFERROR(КРЕДИТЫ!CF11,0),"")</f>
        <v/>
      </c>
      <c r="C81" s="465" t="str">
        <f>IF(AND(A81&gt;=Вводные!G7,A81&lt;EDATE(Вводные!G8,Вводные!G50)),B81+Вводные!G39,"")</f>
        <v/>
      </c>
      <c r="D81" s="428">
        <f>IF(AND(A81&gt;=Вводные!G7,A81&lt;EDATE(Вводные!G8,Вводные!G50)),Вводные!G6+'Расчет ВРИ (ТЭП)'!D83/1000-ОТЧЕТ!C35,0)</f>
        <v>0</v>
      </c>
      <c r="E81" s="428">
        <f>IF(AND(A81&gt;=Вводные!G7,A81&lt;=EDATE(Вводные!G8,Вводные!G50)),MAX(0,IFERROR(КРЕДИТЫ!CF38/1000000,0)),0)</f>
        <v>0</v>
      </c>
      <c r="F81" s="465" t="str">
        <f>IF(A81&lt;=EDATE(EDATE(Вводные!G8,Вводные!G9),Вводные!G51),IFERROR(КРЕДИТЫ!CF15,0),"")</f>
        <v/>
      </c>
      <c r="G81" s="465" t="str">
        <f ca="1">IF(H81&gt;0,IFERROR(КРЕДИТЫ!CF55,""),"")</f>
        <v/>
      </c>
      <c r="H81" s="428">
        <f ca="1">MAX(0,IFERROR(КРЕДИТЫ!CF52/1000000,0))</f>
        <v>0</v>
      </c>
      <c r="I81" s="428">
        <f ca="1">MAX(0,IFERROR(КРЕДИТЫ!CF51/1000000,0))</f>
        <v>7611.0492301065178</v>
      </c>
      <c r="J81" s="455">
        <f t="shared" ca="1" si="14"/>
        <v>0</v>
      </c>
      <c r="K81" s="428">
        <f ca="1">IFERROR((КРЕДИТЫ!CF43+КРЕДИТЫ!CF63)/1000000,0)</f>
        <v>0</v>
      </c>
      <c r="L81" t="str">
        <f>IF(A81&lt;Вводные!G8,"ИРД / БРИДЖ",IF(A81&lt;EDATE(Вводные!G8,Вводные!G9),"Строительство / ПФ",IF(A81&lt;=EDATE(EDATE(Вводные!G8,Вводные!G9),Вводные!G51),"Остаточные продажи","")))</f>
        <v/>
      </c>
      <c r="N81" t="str">
        <f t="shared" si="15"/>
        <v>фев-32</v>
      </c>
      <c r="O81" t="str">
        <f t="shared" si="16"/>
        <v/>
      </c>
      <c r="P81" t="e">
        <f t="shared" si="17"/>
        <v>#N/A</v>
      </c>
      <c r="Q81" t="e">
        <f t="shared" ca="1" si="18"/>
        <v>#N/A</v>
      </c>
      <c r="T81" t="str">
        <f t="shared" si="19"/>
        <v>фев-32</v>
      </c>
      <c r="U81">
        <f ca="1">IF(A81&gt;=Вводные!G8,H81,NA())</f>
        <v>0</v>
      </c>
      <c r="V81">
        <f ca="1">IF(A81&gt;=Вводные!G8,I81,NA())</f>
        <v>7611.0492301065178</v>
      </c>
    </row>
    <row r="82" spans="1:22" x14ac:dyDescent="0.25">
      <c r="A82" s="445">
        <f t="shared" si="20"/>
        <v>48274</v>
      </c>
      <c r="B82" s="465" t="str">
        <f>IF(A82&lt;=EDATE(EDATE(Вводные!G8,Вводные!G9),Вводные!G51),IFERROR(КРЕДИТЫ!CG11,0),"")</f>
        <v/>
      </c>
      <c r="C82" s="465" t="str">
        <f>IF(AND(A82&gt;=Вводные!G7,A82&lt;EDATE(Вводные!G8,Вводные!G50)),B82+Вводные!G39,"")</f>
        <v/>
      </c>
      <c r="D82" s="428">
        <f>IF(AND(A82&gt;=Вводные!G7,A82&lt;EDATE(Вводные!G8,Вводные!G50)),Вводные!G6+'Расчет ВРИ (ТЭП)'!D83/1000-ОТЧЕТ!C35,0)</f>
        <v>0</v>
      </c>
      <c r="E82" s="428">
        <f>IF(AND(A82&gt;=Вводные!G7,A82&lt;=EDATE(Вводные!G8,Вводные!G50)),MAX(0,IFERROR(КРЕДИТЫ!CG38/1000000,0)),0)</f>
        <v>0</v>
      </c>
      <c r="F82" s="465" t="str">
        <f>IF(A82&lt;=EDATE(EDATE(Вводные!G8,Вводные!G9),Вводные!G51),IFERROR(КРЕДИТЫ!CG15,0),"")</f>
        <v/>
      </c>
      <c r="G82" s="465" t="str">
        <f ca="1">IF(H82&gt;0,IFERROR(КРЕДИТЫ!CG55,""),"")</f>
        <v/>
      </c>
      <c r="H82" s="428">
        <f ca="1">MAX(0,IFERROR(КРЕДИТЫ!CG52/1000000,0))</f>
        <v>0</v>
      </c>
      <c r="I82" s="428">
        <f ca="1">MAX(0,IFERROR(КРЕДИТЫ!CG51/1000000,0))</f>
        <v>7611.0492301065178</v>
      </c>
      <c r="J82" s="455">
        <f t="shared" ca="1" si="14"/>
        <v>0</v>
      </c>
      <c r="K82" s="428">
        <f ca="1">IFERROR((КРЕДИТЫ!CG43+КРЕДИТЫ!CG63)/1000000,0)</f>
        <v>0</v>
      </c>
      <c r="L82" t="str">
        <f>IF(A82&lt;Вводные!G8,"ИРД / БРИДЖ",IF(A82&lt;EDATE(Вводные!G8,Вводные!G9),"Строительство / ПФ",IF(A82&lt;=EDATE(EDATE(Вводные!G8,Вводные!G9),Вводные!G51),"Остаточные продажи","")))</f>
        <v/>
      </c>
      <c r="N82" t="str">
        <f t="shared" si="15"/>
        <v>мар-32</v>
      </c>
      <c r="O82" t="str">
        <f t="shared" si="16"/>
        <v/>
      </c>
      <c r="P82" t="e">
        <f t="shared" si="17"/>
        <v>#N/A</v>
      </c>
      <c r="Q82" t="e">
        <f t="shared" ca="1" si="18"/>
        <v>#N/A</v>
      </c>
      <c r="T82" t="str">
        <f t="shared" si="19"/>
        <v>мар-32</v>
      </c>
      <c r="U82">
        <f ca="1">IF(A82&gt;=Вводные!G8,H82,NA())</f>
        <v>0</v>
      </c>
      <c r="V82">
        <f ca="1">IF(A82&gt;=Вводные!G8,I82,NA())</f>
        <v>7611.0492301065178</v>
      </c>
    </row>
    <row r="83" spans="1:22" x14ac:dyDescent="0.25">
      <c r="A83" s="445">
        <f t="shared" si="20"/>
        <v>48305</v>
      </c>
      <c r="B83" s="465" t="str">
        <f>IF(A83&lt;=EDATE(EDATE(Вводные!G8,Вводные!G9),Вводные!G51),IFERROR(КРЕДИТЫ!CH11,0),"")</f>
        <v/>
      </c>
      <c r="C83" s="465" t="str">
        <f>IF(AND(A83&gt;=Вводные!G7,A83&lt;EDATE(Вводные!G8,Вводные!G50)),B83+Вводные!G39,"")</f>
        <v/>
      </c>
      <c r="D83" s="428">
        <f>IF(AND(A83&gt;=Вводные!G7,A83&lt;EDATE(Вводные!G8,Вводные!G50)),Вводные!G6+'Расчет ВРИ (ТЭП)'!D83/1000-ОТЧЕТ!C35,0)</f>
        <v>0</v>
      </c>
      <c r="E83" s="428">
        <f>IF(AND(A83&gt;=Вводные!G7,A83&lt;=EDATE(Вводные!G8,Вводные!G50)),MAX(0,IFERROR(КРЕДИТЫ!CH38/1000000,0)),0)</f>
        <v>0</v>
      </c>
      <c r="F83" s="465" t="str">
        <f>IF(A83&lt;=EDATE(EDATE(Вводные!G8,Вводные!G9),Вводные!G51),IFERROR(КРЕДИТЫ!CH15,0),"")</f>
        <v/>
      </c>
      <c r="G83" s="465" t="str">
        <f ca="1">IF(H83&gt;0,IFERROR(КРЕДИТЫ!CH55,""),"")</f>
        <v/>
      </c>
      <c r="H83" s="428">
        <f ca="1">MAX(0,IFERROR(КРЕДИТЫ!CH52/1000000,0))</f>
        <v>0</v>
      </c>
      <c r="I83" s="428">
        <f ca="1">MAX(0,IFERROR(КРЕДИТЫ!CH51/1000000,0))</f>
        <v>7611.0492301065178</v>
      </c>
      <c r="J83" s="455">
        <f t="shared" ca="1" si="14"/>
        <v>0</v>
      </c>
      <c r="K83" s="428">
        <f ca="1">IFERROR((КРЕДИТЫ!CH43+КРЕДИТЫ!CH63)/1000000,0)</f>
        <v>0</v>
      </c>
      <c r="L83" t="str">
        <f>IF(A83&lt;Вводные!G8,"ИРД / БРИДЖ",IF(A83&lt;EDATE(Вводные!G8,Вводные!G9),"Строительство / ПФ",IF(A83&lt;=EDATE(EDATE(Вводные!G8,Вводные!G9),Вводные!G51),"Остаточные продажи","")))</f>
        <v/>
      </c>
      <c r="N83" t="str">
        <f t="shared" si="15"/>
        <v>апр-32</v>
      </c>
      <c r="O83" t="str">
        <f t="shared" si="16"/>
        <v/>
      </c>
      <c r="P83" t="e">
        <f t="shared" si="17"/>
        <v>#N/A</v>
      </c>
      <c r="Q83" t="e">
        <f t="shared" ca="1" si="18"/>
        <v>#N/A</v>
      </c>
      <c r="T83" t="str">
        <f t="shared" si="19"/>
        <v>апр-32</v>
      </c>
      <c r="U83">
        <f ca="1">IF(A83&gt;=Вводные!G8,H83,NA())</f>
        <v>0</v>
      </c>
      <c r="V83">
        <f ca="1">IF(A83&gt;=Вводные!G8,I83,NA())</f>
        <v>7611.0492301065178</v>
      </c>
    </row>
    <row r="84" spans="1:22" x14ac:dyDescent="0.25">
      <c r="A84" s="445">
        <f t="shared" si="20"/>
        <v>48335</v>
      </c>
      <c r="B84" s="465" t="str">
        <f>IF(A84&lt;=EDATE(EDATE(Вводные!G8,Вводные!G9),Вводные!G51),IFERROR(КРЕДИТЫ!CI11,0),"")</f>
        <v/>
      </c>
      <c r="C84" s="465" t="str">
        <f>IF(AND(A84&gt;=Вводные!G7,A84&lt;EDATE(Вводные!G8,Вводные!G50)),B84+Вводные!G39,"")</f>
        <v/>
      </c>
      <c r="D84" s="428">
        <f>IF(AND(A84&gt;=Вводные!G7,A84&lt;EDATE(Вводные!G8,Вводные!G50)),Вводные!G6+'Расчет ВРИ (ТЭП)'!D83/1000-ОТЧЕТ!C35,0)</f>
        <v>0</v>
      </c>
      <c r="E84" s="428">
        <f>IF(AND(A84&gt;=Вводные!G7,A84&lt;=EDATE(Вводные!G8,Вводные!G50)),MAX(0,IFERROR(КРЕДИТЫ!CI38/1000000,0)),0)</f>
        <v>0</v>
      </c>
      <c r="F84" s="465" t="str">
        <f>IF(A84&lt;=EDATE(EDATE(Вводные!G8,Вводные!G9),Вводные!G51),IFERROR(КРЕДИТЫ!CI15,0),"")</f>
        <v/>
      </c>
      <c r="G84" s="465" t="str">
        <f ca="1">IF(H84&gt;0,IFERROR(КРЕДИТЫ!CI55,""),"")</f>
        <v/>
      </c>
      <c r="H84" s="428">
        <f ca="1">MAX(0,IFERROR(КРЕДИТЫ!CI52/1000000,0))</f>
        <v>0</v>
      </c>
      <c r="I84" s="428">
        <f ca="1">MAX(0,IFERROR(КРЕДИТЫ!CI51/1000000,0))</f>
        <v>7611.0492301065178</v>
      </c>
      <c r="J84" s="455">
        <f t="shared" ca="1" si="14"/>
        <v>0</v>
      </c>
      <c r="K84" s="428">
        <f ca="1">IFERROR((КРЕДИТЫ!CI43+КРЕДИТЫ!CI63)/1000000,0)</f>
        <v>0</v>
      </c>
      <c r="L84" t="str">
        <f>IF(A84&lt;Вводные!G8,"ИРД / БРИДЖ",IF(A84&lt;EDATE(Вводные!G8,Вводные!G9),"Строительство / ПФ",IF(A84&lt;=EDATE(EDATE(Вводные!G8,Вводные!G9),Вводные!G51),"Остаточные продажи","")))</f>
        <v/>
      </c>
      <c r="N84" t="str">
        <f t="shared" si="15"/>
        <v>май-32</v>
      </c>
      <c r="O84" t="str">
        <f t="shared" si="16"/>
        <v/>
      </c>
      <c r="P84" t="e">
        <f t="shared" si="17"/>
        <v>#N/A</v>
      </c>
      <c r="Q84" t="e">
        <f t="shared" ca="1" si="18"/>
        <v>#N/A</v>
      </c>
      <c r="T84" t="str">
        <f t="shared" si="19"/>
        <v>май-32</v>
      </c>
      <c r="U84">
        <f ca="1">IF(A84&gt;=Вводные!G8,H84,NA())</f>
        <v>0</v>
      </c>
      <c r="V84">
        <f ca="1">IF(A84&gt;=Вводные!G8,I84,NA())</f>
        <v>7611.0492301065178</v>
      </c>
    </row>
    <row r="85" spans="1:22" x14ac:dyDescent="0.25">
      <c r="A85" s="445">
        <f t="shared" si="20"/>
        <v>48366</v>
      </c>
      <c r="B85" s="465" t="str">
        <f>IF(A85&lt;=EDATE(EDATE(Вводные!G8,Вводные!G9),Вводные!G51),IFERROR(КРЕДИТЫ!CJ11,0),"")</f>
        <v/>
      </c>
      <c r="C85" s="465" t="str">
        <f>IF(AND(A85&gt;=Вводные!G7,A85&lt;EDATE(Вводные!G8,Вводные!G50)),B85+Вводные!G39,"")</f>
        <v/>
      </c>
      <c r="D85" s="428">
        <f>IF(AND(A85&gt;=Вводные!G7,A85&lt;EDATE(Вводные!G8,Вводные!G50)),Вводные!G6+'Расчет ВРИ (ТЭП)'!D83/1000-ОТЧЕТ!C35,0)</f>
        <v>0</v>
      </c>
      <c r="E85" s="428">
        <f>IF(AND(A85&gt;=Вводные!G7,A85&lt;=EDATE(Вводные!G8,Вводные!G50)),MAX(0,IFERROR(КРЕДИТЫ!CJ38/1000000,0)),0)</f>
        <v>0</v>
      </c>
      <c r="F85" s="465" t="str">
        <f>IF(A85&lt;=EDATE(EDATE(Вводные!G8,Вводные!G9),Вводные!G51),IFERROR(КРЕДИТЫ!CJ15,0),"")</f>
        <v/>
      </c>
      <c r="G85" s="465" t="str">
        <f ca="1">IF(H85&gt;0,IFERROR(КРЕДИТЫ!CJ55,""),"")</f>
        <v/>
      </c>
      <c r="H85" s="428">
        <f ca="1">MAX(0,IFERROR(КРЕДИТЫ!CJ52/1000000,0))</f>
        <v>0</v>
      </c>
      <c r="I85" s="428">
        <f ca="1">MAX(0,IFERROR(КРЕДИТЫ!CJ51/1000000,0))</f>
        <v>7611.0492301065178</v>
      </c>
      <c r="J85" s="455">
        <f t="shared" ca="1" si="14"/>
        <v>0</v>
      </c>
      <c r="K85" s="428">
        <f ca="1">IFERROR((КРЕДИТЫ!CJ43+КРЕДИТЫ!CJ63)/1000000,0)</f>
        <v>0</v>
      </c>
      <c r="L85" t="str">
        <f>IF(A85&lt;Вводные!G8,"ИРД / БРИДЖ",IF(A85&lt;EDATE(Вводные!G8,Вводные!G9),"Строительство / ПФ",IF(A85&lt;=EDATE(EDATE(Вводные!G8,Вводные!G9),Вводные!G51),"Остаточные продажи","")))</f>
        <v/>
      </c>
      <c r="N85" t="str">
        <f t="shared" si="15"/>
        <v>июн-32</v>
      </c>
      <c r="O85" t="str">
        <f t="shared" si="16"/>
        <v/>
      </c>
      <c r="P85" t="e">
        <f t="shared" si="17"/>
        <v>#N/A</v>
      </c>
      <c r="Q85" t="e">
        <f t="shared" ca="1" si="18"/>
        <v>#N/A</v>
      </c>
      <c r="T85" t="str">
        <f t="shared" si="19"/>
        <v>июн-32</v>
      </c>
      <c r="U85">
        <f ca="1">IF(A85&gt;=Вводные!G8,H85,NA())</f>
        <v>0</v>
      </c>
      <c r="V85">
        <f ca="1">IF(A85&gt;=Вводные!G8,I85,NA())</f>
        <v>7611.0492301065178</v>
      </c>
    </row>
    <row r="86" spans="1:22" x14ac:dyDescent="0.25">
      <c r="A86" s="445">
        <f t="shared" si="20"/>
        <v>48396</v>
      </c>
      <c r="B86" s="465" t="str">
        <f>IF(A86&lt;=EDATE(EDATE(Вводные!G8,Вводные!G9),Вводные!G51),IFERROR(КРЕДИТЫ!CK11,0),"")</f>
        <v/>
      </c>
      <c r="C86" s="465" t="str">
        <f>IF(AND(A86&gt;=Вводные!G7,A86&lt;EDATE(Вводные!G8,Вводные!G50)),B86+Вводные!G39,"")</f>
        <v/>
      </c>
      <c r="D86" s="428">
        <f>IF(AND(A86&gt;=Вводные!G7,A86&lt;EDATE(Вводные!G8,Вводные!G50)),Вводные!G6+'Расчет ВРИ (ТЭП)'!D83/1000-ОТЧЕТ!C35,0)</f>
        <v>0</v>
      </c>
      <c r="E86" s="428">
        <f>IF(AND(A86&gt;=Вводные!G7,A86&lt;=EDATE(Вводные!G8,Вводные!G50)),MAX(0,IFERROR(КРЕДИТЫ!CK38/1000000,0)),0)</f>
        <v>0</v>
      </c>
      <c r="F86" s="465" t="str">
        <f>IF(A86&lt;=EDATE(EDATE(Вводные!G8,Вводные!G9),Вводные!G51),IFERROR(КРЕДИТЫ!CK15,0),"")</f>
        <v/>
      </c>
      <c r="G86" s="465" t="str">
        <f ca="1">IF(H86&gt;0,IFERROR(КРЕДИТЫ!CK55,""),"")</f>
        <v/>
      </c>
      <c r="H86" s="428">
        <f ca="1">MAX(0,IFERROR(КРЕДИТЫ!CK52/1000000,0))</f>
        <v>0</v>
      </c>
      <c r="I86" s="428">
        <f ca="1">MAX(0,IFERROR(КРЕДИТЫ!CK51/1000000,0))</f>
        <v>7611.0492301065178</v>
      </c>
      <c r="J86" s="455">
        <f t="shared" ca="1" si="14"/>
        <v>0</v>
      </c>
      <c r="K86" s="428">
        <f ca="1">IFERROR((КРЕДИТЫ!CK43+КРЕДИТЫ!CK63)/1000000,0)</f>
        <v>0</v>
      </c>
      <c r="L86" t="str">
        <f>IF(A86&lt;Вводные!G8,"ИРД / БРИДЖ",IF(A86&lt;EDATE(Вводные!G8,Вводные!G9),"Строительство / ПФ",IF(A86&lt;=EDATE(EDATE(Вводные!G8,Вводные!G9),Вводные!G51),"Остаточные продажи","")))</f>
        <v/>
      </c>
      <c r="N86" t="str">
        <f t="shared" si="15"/>
        <v>июл-32</v>
      </c>
      <c r="O86" t="str">
        <f t="shared" si="16"/>
        <v/>
      </c>
      <c r="P86" t="e">
        <f t="shared" si="17"/>
        <v>#N/A</v>
      </c>
      <c r="Q86" t="e">
        <f t="shared" ca="1" si="18"/>
        <v>#N/A</v>
      </c>
      <c r="T86" t="str">
        <f t="shared" si="19"/>
        <v>июл-32</v>
      </c>
      <c r="U86">
        <f ca="1">IF(A86&gt;=Вводные!G8,H86,NA())</f>
        <v>0</v>
      </c>
      <c r="V86">
        <f ca="1">IF(A86&gt;=Вводные!G8,I86,NA())</f>
        <v>7611.0492301065178</v>
      </c>
    </row>
    <row r="87" spans="1:22" x14ac:dyDescent="0.25">
      <c r="A87" s="445">
        <f t="shared" si="20"/>
        <v>48427</v>
      </c>
      <c r="B87" s="465" t="str">
        <f>IF(A87&lt;=EDATE(EDATE(Вводные!G8,Вводные!G9),Вводные!G51),IFERROR(КРЕДИТЫ!CL11,0),"")</f>
        <v/>
      </c>
      <c r="C87" s="465" t="str">
        <f>IF(AND(A87&gt;=Вводные!G7,A87&lt;EDATE(Вводные!G8,Вводные!G50)),B87+Вводные!G39,"")</f>
        <v/>
      </c>
      <c r="D87" s="428">
        <f>IF(AND(A87&gt;=Вводные!G7,A87&lt;EDATE(Вводные!G8,Вводные!G50)),Вводные!G6+'Расчет ВРИ (ТЭП)'!D83/1000-ОТЧЕТ!C35,0)</f>
        <v>0</v>
      </c>
      <c r="E87" s="428">
        <f>IF(AND(A87&gt;=Вводные!G7,A87&lt;=EDATE(Вводные!G8,Вводные!G50)),MAX(0,IFERROR(КРЕДИТЫ!CL38/1000000,0)),0)</f>
        <v>0</v>
      </c>
      <c r="F87" s="465" t="str">
        <f>IF(A87&lt;=EDATE(EDATE(Вводные!G8,Вводные!G9),Вводные!G51),IFERROR(КРЕДИТЫ!CL15,0),"")</f>
        <v/>
      </c>
      <c r="G87" s="465" t="str">
        <f ca="1">IF(H87&gt;0,IFERROR(КРЕДИТЫ!CL55,""),"")</f>
        <v/>
      </c>
      <c r="H87" s="428">
        <f ca="1">MAX(0,IFERROR(КРЕДИТЫ!CL52/1000000,0))</f>
        <v>0</v>
      </c>
      <c r="I87" s="428">
        <f ca="1">MAX(0,IFERROR(КРЕДИТЫ!CL51/1000000,0))</f>
        <v>7611.0492301065178</v>
      </c>
      <c r="J87" s="455">
        <f t="shared" ca="1" si="14"/>
        <v>0</v>
      </c>
      <c r="K87" s="428">
        <f ca="1">IFERROR((КРЕДИТЫ!CL43+КРЕДИТЫ!CL63)/1000000,0)</f>
        <v>0</v>
      </c>
      <c r="L87" t="str">
        <f>IF(A87&lt;Вводные!G8,"ИРД / БРИДЖ",IF(A87&lt;EDATE(Вводные!G8,Вводные!G9),"Строительство / ПФ",IF(A87&lt;=EDATE(EDATE(Вводные!G8,Вводные!G9),Вводные!G51),"Остаточные продажи","")))</f>
        <v/>
      </c>
      <c r="N87" t="str">
        <f t="shared" si="15"/>
        <v>авг-32</v>
      </c>
      <c r="O87" t="str">
        <f t="shared" si="16"/>
        <v/>
      </c>
      <c r="P87" t="e">
        <f t="shared" si="17"/>
        <v>#N/A</v>
      </c>
      <c r="Q87" t="e">
        <f t="shared" ca="1" si="18"/>
        <v>#N/A</v>
      </c>
      <c r="T87" t="str">
        <f t="shared" si="19"/>
        <v>авг-32</v>
      </c>
      <c r="U87">
        <f ca="1">IF(A87&gt;=Вводные!G8,H87,NA())</f>
        <v>0</v>
      </c>
      <c r="V87">
        <f ca="1">IF(A87&gt;=Вводные!G8,I87,NA())</f>
        <v>7611.0492301065178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showGridLines="0" workbookViewId="0"/>
  </sheetViews>
  <sheetFormatPr defaultColWidth="8.85546875" defaultRowHeight="15" x14ac:dyDescent="0.25"/>
  <cols>
    <col min="1" max="1" width="16" customWidth="1"/>
    <col min="2" max="2" width="39" customWidth="1"/>
    <col min="3" max="3" width="17" customWidth="1"/>
    <col min="4" max="4" width="12" customWidth="1"/>
    <col min="5" max="5" width="30.85546875" customWidth="1"/>
    <col min="6" max="6" width="9" customWidth="1"/>
    <col min="7" max="7" width="14.85546875" customWidth="1"/>
    <col min="8" max="8" width="46" customWidth="1"/>
  </cols>
  <sheetData>
    <row r="1" spans="1:8" ht="31.5" customHeight="1" x14ac:dyDescent="0.25">
      <c r="A1" s="680" t="s">
        <v>600</v>
      </c>
      <c r="B1" s="680"/>
      <c r="C1" s="680"/>
      <c r="D1" s="680"/>
      <c r="E1" s="680"/>
      <c r="F1" s="680"/>
      <c r="G1" s="680"/>
      <c r="H1" s="680"/>
    </row>
    <row r="3" spans="1:8" x14ac:dyDescent="0.25">
      <c r="A3" s="669" t="s">
        <v>601</v>
      </c>
      <c r="B3" s="669"/>
      <c r="C3" s="669"/>
      <c r="D3" s="669"/>
      <c r="E3" s="669"/>
      <c r="F3" s="669"/>
      <c r="G3" s="669"/>
      <c r="H3" s="669"/>
    </row>
    <row r="4" spans="1:8" x14ac:dyDescent="0.25">
      <c r="A4" s="669"/>
      <c r="B4" s="669"/>
      <c r="C4" s="669"/>
      <c r="D4" s="669"/>
      <c r="E4" s="669"/>
      <c r="F4" s="669"/>
      <c r="G4" s="669"/>
      <c r="H4" s="669"/>
    </row>
    <row r="5" spans="1:8" x14ac:dyDescent="0.25">
      <c r="A5" s="669"/>
      <c r="B5" s="669"/>
      <c r="C5" s="669"/>
      <c r="D5" s="669"/>
      <c r="E5" s="669"/>
      <c r="F5" s="669"/>
      <c r="G5" s="669"/>
      <c r="H5" s="669"/>
    </row>
    <row r="7" spans="1:8" x14ac:dyDescent="0.25">
      <c r="A7" s="682" t="s">
        <v>602</v>
      </c>
      <c r="B7" s="682"/>
      <c r="C7" s="682"/>
      <c r="D7" s="682"/>
      <c r="E7" s="682"/>
      <c r="F7" s="682"/>
      <c r="G7" s="682"/>
      <c r="H7" s="682"/>
    </row>
    <row r="8" spans="1:8" x14ac:dyDescent="0.25">
      <c r="A8" s="448" t="s">
        <v>71</v>
      </c>
      <c r="B8" s="448" t="s">
        <v>32</v>
      </c>
      <c r="C8" s="448" t="s">
        <v>33</v>
      </c>
      <c r="D8" s="448" t="s">
        <v>73</v>
      </c>
      <c r="E8" s="448" t="s">
        <v>513</v>
      </c>
      <c r="F8" s="448" t="s">
        <v>603</v>
      </c>
      <c r="G8" s="448" t="s">
        <v>604</v>
      </c>
      <c r="H8" s="448" t="s">
        <v>35</v>
      </c>
    </row>
    <row r="9" spans="1:8" x14ac:dyDescent="0.25">
      <c r="A9" s="440" t="s">
        <v>605</v>
      </c>
      <c r="B9" s="440" t="s">
        <v>606</v>
      </c>
      <c r="C9" s="456">
        <f>CF!I18</f>
        <v>21875.892332091156</v>
      </c>
      <c r="D9" s="440" t="s">
        <v>48</v>
      </c>
      <c r="E9" s="440" t="s">
        <v>607</v>
      </c>
      <c r="F9" s="440" t="s">
        <v>608</v>
      </c>
      <c r="G9" s="440"/>
      <c r="H9" s="440" t="s">
        <v>609</v>
      </c>
    </row>
    <row r="10" spans="1:8" x14ac:dyDescent="0.25">
      <c r="A10" s="440" t="s">
        <v>605</v>
      </c>
      <c r="B10" s="440" t="s">
        <v>610</v>
      </c>
      <c r="C10" s="456">
        <f ca="1">CF!I20</f>
        <v>-2481.2748460836415</v>
      </c>
      <c r="D10" s="440" t="s">
        <v>48</v>
      </c>
      <c r="E10" s="440" t="s">
        <v>611</v>
      </c>
      <c r="F10" s="440" t="s">
        <v>612</v>
      </c>
      <c r="G10" s="440"/>
      <c r="H10" s="440" t="s">
        <v>613</v>
      </c>
    </row>
    <row r="11" spans="1:8" x14ac:dyDescent="0.25">
      <c r="A11" s="440" t="s">
        <v>605</v>
      </c>
      <c r="B11" s="440" t="s">
        <v>614</v>
      </c>
      <c r="C11" s="456">
        <f ca="1">CF!I25</f>
        <v>-15112.071103330803</v>
      </c>
      <c r="D11" s="440" t="s">
        <v>48</v>
      </c>
      <c r="E11" s="440" t="s">
        <v>615</v>
      </c>
      <c r="F11" s="440" t="s">
        <v>612</v>
      </c>
      <c r="G11" s="440"/>
      <c r="H11" s="440" t="s">
        <v>616</v>
      </c>
    </row>
    <row r="12" spans="1:8" ht="25.5" x14ac:dyDescent="0.25">
      <c r="A12" s="440" t="s">
        <v>605</v>
      </c>
      <c r="B12" s="440" t="s">
        <v>617</v>
      </c>
      <c r="C12" s="456">
        <f ca="1">CF!I66</f>
        <v>14264.843101984643</v>
      </c>
      <c r="D12" s="440" t="s">
        <v>48</v>
      </c>
      <c r="E12" s="440" t="s">
        <v>618</v>
      </c>
      <c r="F12" s="440" t="s">
        <v>608</v>
      </c>
      <c r="G12" s="440"/>
      <c r="H12" s="440" t="s">
        <v>619</v>
      </c>
    </row>
    <row r="13" spans="1:8" x14ac:dyDescent="0.25">
      <c r="A13" s="457" t="s">
        <v>605</v>
      </c>
      <c r="B13" s="457" t="s">
        <v>620</v>
      </c>
      <c r="C13" s="458">
        <f ca="1">SUM(C9:C12)</f>
        <v>18547.389484661355</v>
      </c>
      <c r="D13" s="457" t="s">
        <v>48</v>
      </c>
      <c r="E13" s="457" t="s">
        <v>621</v>
      </c>
      <c r="F13" s="457"/>
      <c r="G13" s="457"/>
      <c r="H13" s="457" t="s">
        <v>622</v>
      </c>
    </row>
    <row r="14" spans="1:8" x14ac:dyDescent="0.25">
      <c r="A14" s="440" t="s">
        <v>545</v>
      </c>
      <c r="B14" s="440" t="s">
        <v>623</v>
      </c>
      <c r="C14" s="456">
        <f ca="1">CF!I66</f>
        <v>14264.843101984643</v>
      </c>
      <c r="D14" s="440" t="s">
        <v>48</v>
      </c>
      <c r="E14" s="440" t="s">
        <v>618</v>
      </c>
      <c r="F14" s="440" t="s">
        <v>608</v>
      </c>
      <c r="G14" s="440"/>
      <c r="H14" s="440" t="s">
        <v>624</v>
      </c>
    </row>
    <row r="15" spans="1:8" x14ac:dyDescent="0.25">
      <c r="A15" s="440" t="s">
        <v>545</v>
      </c>
      <c r="B15" s="440" t="s">
        <v>625</v>
      </c>
      <c r="C15" s="456">
        <f ca="1">-CF!I52</f>
        <v>1432.7395530899321</v>
      </c>
      <c r="D15" s="440" t="s">
        <v>48</v>
      </c>
      <c r="E15" s="440" t="s">
        <v>626</v>
      </c>
      <c r="F15" s="440" t="s">
        <v>608</v>
      </c>
      <c r="G15" s="440"/>
      <c r="H15" s="440" t="s">
        <v>627</v>
      </c>
    </row>
    <row r="16" spans="1:8" ht="25.5" x14ac:dyDescent="0.25">
      <c r="A16" s="440" t="s">
        <v>545</v>
      </c>
      <c r="B16" s="440" t="s">
        <v>576</v>
      </c>
      <c r="C16" s="456">
        <f ca="1">IF(КРЕДИТЫ!D42=0,-CF!I53,0)</f>
        <v>200.58366085651008</v>
      </c>
      <c r="D16" s="440" t="s">
        <v>48</v>
      </c>
      <c r="E16" s="440" t="s">
        <v>628</v>
      </c>
      <c r="F16" s="440" t="s">
        <v>612</v>
      </c>
      <c r="G16" s="478" t="str">
        <f>IF(КРЕДИТЫ!D42=0,"КАПИТАЛИЗАЦИЯ","ВЫПЛАТА")</f>
        <v>КАПИТАЛИЗАЦИЯ</v>
      </c>
      <c r="H16" s="440" t="s">
        <v>629</v>
      </c>
    </row>
    <row r="17" spans="1:8" x14ac:dyDescent="0.25">
      <c r="A17" s="457" t="s">
        <v>545</v>
      </c>
      <c r="B17" s="457" t="s">
        <v>630</v>
      </c>
      <c r="C17" s="458">
        <f ca="1">C14+C15-C16</f>
        <v>15496.998994218065</v>
      </c>
      <c r="D17" s="457" t="s">
        <v>48</v>
      </c>
      <c r="E17" s="457" t="s">
        <v>631</v>
      </c>
      <c r="F17" s="457"/>
      <c r="G17" s="457"/>
      <c r="H17" s="457" t="s">
        <v>632</v>
      </c>
    </row>
    <row r="18" spans="1:8" ht="19.5" x14ac:dyDescent="0.25">
      <c r="A18" s="457" t="s">
        <v>633</v>
      </c>
      <c r="B18" s="457" t="s">
        <v>61</v>
      </c>
      <c r="C18" s="459">
        <f ca="1">IFERROR(C13/C17,0)</f>
        <v>1.1968374968328637</v>
      </c>
      <c r="D18" s="457" t="s">
        <v>58</v>
      </c>
      <c r="E18" s="457" t="s">
        <v>634</v>
      </c>
      <c r="F18" s="457"/>
      <c r="G18" s="457"/>
      <c r="H18" s="457" t="s">
        <v>635</v>
      </c>
    </row>
    <row r="19" spans="1:8" x14ac:dyDescent="0.25">
      <c r="A19" s="476" t="s">
        <v>534</v>
      </c>
      <c r="B19" s="476" t="s">
        <v>636</v>
      </c>
      <c r="C19" s="477">
        <f ca="1">IFERROR(C13/(C14+C15),0)</f>
        <v>1.1815443111341426</v>
      </c>
      <c r="D19" s="476" t="s">
        <v>58</v>
      </c>
      <c r="E19" s="476" t="s">
        <v>637</v>
      </c>
      <c r="F19" s="476"/>
      <c r="G19" s="476"/>
      <c r="H19" s="476" t="s">
        <v>638</v>
      </c>
    </row>
    <row r="20" spans="1:8" x14ac:dyDescent="0.25">
      <c r="A20" s="476" t="s">
        <v>534</v>
      </c>
      <c r="B20" s="476" t="s">
        <v>639</v>
      </c>
      <c r="C20" s="477">
        <f ca="1">C18-C19</f>
        <v>1.5293185698721068E-2</v>
      </c>
      <c r="D20" s="476" t="s">
        <v>58</v>
      </c>
      <c r="E20" s="476" t="s">
        <v>640</v>
      </c>
      <c r="F20" s="476"/>
      <c r="G20" s="476"/>
      <c r="H20" s="476" t="s">
        <v>641</v>
      </c>
    </row>
    <row r="21" spans="1:8" x14ac:dyDescent="0.25">
      <c r="A21" s="682" t="s">
        <v>642</v>
      </c>
      <c r="B21" s="682"/>
      <c r="C21" s="682"/>
      <c r="D21" s="682"/>
      <c r="E21" s="682"/>
      <c r="F21" s="682"/>
      <c r="G21" s="682"/>
      <c r="H21" s="682"/>
    </row>
    <row r="22" spans="1:8" x14ac:dyDescent="0.25">
      <c r="A22" s="448" t="s">
        <v>71</v>
      </c>
      <c r="B22" s="448" t="s">
        <v>32</v>
      </c>
      <c r="C22" s="448" t="s">
        <v>33</v>
      </c>
      <c r="D22" s="448" t="s">
        <v>73</v>
      </c>
      <c r="E22" s="448" t="s">
        <v>513</v>
      </c>
      <c r="F22" s="448" t="s">
        <v>603</v>
      </c>
      <c r="G22" s="448" t="s">
        <v>604</v>
      </c>
      <c r="H22" s="448" t="s">
        <v>35</v>
      </c>
    </row>
    <row r="23" spans="1:8" x14ac:dyDescent="0.25">
      <c r="A23" s="440" t="s">
        <v>493</v>
      </c>
      <c r="B23" s="440" t="s">
        <v>643</v>
      </c>
      <c r="C23" s="456">
        <f>CF!I65</f>
        <v>1048.6505380649039</v>
      </c>
      <c r="D23" s="440" t="s">
        <v>48</v>
      </c>
      <c r="E23" s="440" t="s">
        <v>644</v>
      </c>
      <c r="F23" s="440" t="s">
        <v>608</v>
      </c>
      <c r="G23" s="440"/>
      <c r="H23" s="440" t="s">
        <v>645</v>
      </c>
    </row>
    <row r="24" spans="1:8" x14ac:dyDescent="0.25">
      <c r="A24" s="440" t="s">
        <v>493</v>
      </c>
      <c r="B24" s="440" t="s">
        <v>646</v>
      </c>
      <c r="C24" s="456">
        <f>-КРЕДИТЫ!P40/1000000</f>
        <v>1048.6505380649037</v>
      </c>
      <c r="D24" s="440" t="s">
        <v>48</v>
      </c>
      <c r="E24" s="440" t="s">
        <v>647</v>
      </c>
      <c r="F24" s="440" t="s">
        <v>608</v>
      </c>
      <c r="G24" s="440"/>
      <c r="H24" s="440" t="s">
        <v>648</v>
      </c>
    </row>
    <row r="25" spans="1:8" x14ac:dyDescent="0.25">
      <c r="A25" s="457" t="s">
        <v>493</v>
      </c>
      <c r="B25" s="457" t="s">
        <v>649</v>
      </c>
      <c r="C25" s="458">
        <f>C23-C24</f>
        <v>0</v>
      </c>
      <c r="D25" s="457" t="s">
        <v>48</v>
      </c>
      <c r="E25" s="457" t="s">
        <v>650</v>
      </c>
      <c r="F25" s="457"/>
      <c r="G25" s="457" t="str">
        <f>IF(ABS(C25)&lt;0.1,"OK","ПРОВЕРИТЬ")</f>
        <v>OK</v>
      </c>
      <c r="H25" s="457" t="s">
        <v>651</v>
      </c>
    </row>
    <row r="26" spans="1:8" x14ac:dyDescent="0.25">
      <c r="A26" s="440" t="s">
        <v>652</v>
      </c>
      <c r="B26" s="440" t="s">
        <v>653</v>
      </c>
      <c r="C26" s="456">
        <f ca="1">-CF!I53</f>
        <v>200.58366085651008</v>
      </c>
      <c r="D26" s="440" t="s">
        <v>48</v>
      </c>
      <c r="E26" s="440" t="s">
        <v>654</v>
      </c>
      <c r="F26" s="440" t="s">
        <v>608</v>
      </c>
      <c r="G26" s="442"/>
      <c r="H26" s="440" t="s">
        <v>655</v>
      </c>
    </row>
    <row r="27" spans="1:8" ht="25.5" x14ac:dyDescent="0.25">
      <c r="A27" s="440" t="s">
        <v>652</v>
      </c>
      <c r="B27" s="440" t="s">
        <v>656</v>
      </c>
      <c r="C27" s="456">
        <f ca="1">IF(КРЕДИТЫ!D42=0,КРЕДИТЫ!P64/1000000,0)</f>
        <v>200.58366085651008</v>
      </c>
      <c r="D27" s="440" t="s">
        <v>48</v>
      </c>
      <c r="E27" s="440" t="s">
        <v>657</v>
      </c>
      <c r="F27" s="440" t="s">
        <v>608</v>
      </c>
      <c r="G27" s="442"/>
      <c r="H27" s="440" t="s">
        <v>658</v>
      </c>
    </row>
    <row r="28" spans="1:8" x14ac:dyDescent="0.25">
      <c r="A28" s="457" t="s">
        <v>652</v>
      </c>
      <c r="B28" s="457" t="s">
        <v>659</v>
      </c>
      <c r="C28" s="458">
        <f ca="1">C26-C27</f>
        <v>0</v>
      </c>
      <c r="D28" s="457" t="s">
        <v>48</v>
      </c>
      <c r="E28" s="457" t="s">
        <v>660</v>
      </c>
      <c r="F28" s="457"/>
      <c r="G28" s="457" t="str">
        <f ca="1">IF(ABS(C28)&lt;0.1,"OK","ПРОВЕРИТЬ")</f>
        <v>OK</v>
      </c>
      <c r="H28" s="457" t="s">
        <v>661</v>
      </c>
    </row>
    <row r="29" spans="1:8" x14ac:dyDescent="0.25">
      <c r="A29" s="440" t="s">
        <v>652</v>
      </c>
      <c r="B29" s="440" t="s">
        <v>662</v>
      </c>
      <c r="C29" s="456">
        <f ca="1">КРЕДИТЫ!P65/1000000</f>
        <v>29.864463027913363</v>
      </c>
      <c r="D29" s="440" t="s">
        <v>48</v>
      </c>
      <c r="E29" s="440" t="s">
        <v>663</v>
      </c>
      <c r="F29" s="440" t="s">
        <v>608</v>
      </c>
      <c r="G29" s="440"/>
      <c r="H29" s="440" t="s">
        <v>664</v>
      </c>
    </row>
    <row r="30" spans="1:8" x14ac:dyDescent="0.25">
      <c r="A30" s="440" t="s">
        <v>537</v>
      </c>
      <c r="B30" s="440" t="s">
        <v>665</v>
      </c>
      <c r="C30" s="456">
        <f ca="1">КРЕДИТЫ!P63/1000000</f>
        <v>1160.8058922334226</v>
      </c>
      <c r="D30" s="440" t="s">
        <v>48</v>
      </c>
      <c r="E30" s="440" t="s">
        <v>666</v>
      </c>
      <c r="F30" s="440" t="s">
        <v>608</v>
      </c>
      <c r="G30" s="440"/>
      <c r="H30" s="440" t="s">
        <v>667</v>
      </c>
    </row>
    <row r="31" spans="1:8" x14ac:dyDescent="0.25">
      <c r="A31" s="440" t="s">
        <v>537</v>
      </c>
      <c r="B31" s="440" t="s">
        <v>668</v>
      </c>
      <c r="C31" s="456">
        <f ca="1">C30-C27-C29</f>
        <v>930.35776834899912</v>
      </c>
      <c r="D31" s="440" t="s">
        <v>48</v>
      </c>
      <c r="E31" s="440" t="s">
        <v>669</v>
      </c>
      <c r="F31" s="440" t="s">
        <v>608</v>
      </c>
      <c r="G31" s="440"/>
      <c r="H31" s="440" t="s">
        <v>670</v>
      </c>
    </row>
  </sheetData>
  <mergeCells count="4">
    <mergeCell ref="A1:H1"/>
    <mergeCell ref="A3:H5"/>
    <mergeCell ref="A7:H7"/>
    <mergeCell ref="A21:H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showGridLines="0" workbookViewId="0">
      <selection sqref="A1:H1"/>
    </sheetView>
  </sheetViews>
  <sheetFormatPr defaultColWidth="8.85546875" defaultRowHeight="15" x14ac:dyDescent="0.25"/>
  <cols>
    <col min="1" max="1" width="18" customWidth="1"/>
    <col min="2" max="2" width="40" customWidth="1"/>
    <col min="3" max="3" width="14" customWidth="1"/>
    <col min="4" max="7" width="16" customWidth="1"/>
    <col min="8" max="8" width="34" customWidth="1"/>
  </cols>
  <sheetData>
    <row r="1" spans="1:8" ht="21" x14ac:dyDescent="0.25">
      <c r="A1" s="670" t="s">
        <v>671</v>
      </c>
      <c r="B1" s="670"/>
      <c r="C1" s="670"/>
      <c r="D1" s="670"/>
      <c r="E1" s="670"/>
      <c r="F1" s="670"/>
      <c r="G1" s="670"/>
      <c r="H1" s="670"/>
    </row>
    <row r="3" spans="1:8" x14ac:dyDescent="0.25">
      <c r="A3" s="414" t="s">
        <v>71</v>
      </c>
      <c r="B3" s="414" t="s">
        <v>32</v>
      </c>
      <c r="C3" s="414" t="s">
        <v>672</v>
      </c>
      <c r="D3" s="414" t="s">
        <v>673</v>
      </c>
      <c r="E3" s="414" t="s">
        <v>674</v>
      </c>
      <c r="F3" s="414" t="s">
        <v>675</v>
      </c>
      <c r="G3" s="414" t="s">
        <v>676</v>
      </c>
      <c r="H3" s="414" t="s">
        <v>35</v>
      </c>
    </row>
    <row r="4" spans="1:8" x14ac:dyDescent="0.25">
      <c r="A4" s="429" t="s">
        <v>94</v>
      </c>
      <c r="B4" s="429" t="s">
        <v>677</v>
      </c>
      <c r="C4" s="429" t="s">
        <v>678</v>
      </c>
      <c r="D4" s="431"/>
      <c r="E4" s="431"/>
      <c r="F4" s="430" t="str">
        <f t="shared" ref="F4:F11" si="0">IF(OR(D4="",E4=""),"",E4-D4)</f>
        <v/>
      </c>
      <c r="G4" s="432" t="str">
        <f t="shared" ref="G4:G11" si="1">IFERROR(F4/D4,"")</f>
        <v/>
      </c>
      <c r="H4" s="429"/>
    </row>
    <row r="5" spans="1:8" x14ac:dyDescent="0.25">
      <c r="A5" s="429" t="s">
        <v>94</v>
      </c>
      <c r="B5" s="429" t="s">
        <v>22</v>
      </c>
      <c r="C5" s="429" t="s">
        <v>678</v>
      </c>
      <c r="D5" s="431"/>
      <c r="E5" s="431"/>
      <c r="F5" s="430" t="str">
        <f t="shared" si="0"/>
        <v/>
      </c>
      <c r="G5" s="432" t="str">
        <f t="shared" si="1"/>
        <v/>
      </c>
      <c r="H5" s="429"/>
    </row>
    <row r="6" spans="1:8" x14ac:dyDescent="0.25">
      <c r="A6" s="429" t="s">
        <v>94</v>
      </c>
      <c r="B6" s="429" t="s">
        <v>679</v>
      </c>
      <c r="C6" s="429" t="s">
        <v>678</v>
      </c>
      <c r="D6" s="431"/>
      <c r="E6" s="431"/>
      <c r="F6" s="430" t="str">
        <f t="shared" si="0"/>
        <v/>
      </c>
      <c r="G6" s="432" t="str">
        <f t="shared" si="1"/>
        <v/>
      </c>
      <c r="H6" s="429"/>
    </row>
    <row r="7" spans="1:8" x14ac:dyDescent="0.25">
      <c r="A7" s="429" t="s">
        <v>125</v>
      </c>
      <c r="B7" s="429" t="s">
        <v>680</v>
      </c>
      <c r="C7" s="429" t="s">
        <v>678</v>
      </c>
      <c r="D7" s="431"/>
      <c r="E7" s="431"/>
      <c r="F7" s="430" t="str">
        <f t="shared" si="0"/>
        <v/>
      </c>
      <c r="G7" s="432" t="str">
        <f t="shared" si="1"/>
        <v/>
      </c>
      <c r="H7" s="429"/>
    </row>
    <row r="8" spans="1:8" x14ac:dyDescent="0.25">
      <c r="A8" s="429" t="s">
        <v>125</v>
      </c>
      <c r="B8" s="429" t="s">
        <v>681</v>
      </c>
      <c r="C8" s="429" t="s">
        <v>678</v>
      </c>
      <c r="D8" s="431"/>
      <c r="E8" s="431"/>
      <c r="F8" s="430" t="str">
        <f t="shared" si="0"/>
        <v/>
      </c>
      <c r="G8" s="432" t="str">
        <f t="shared" si="1"/>
        <v/>
      </c>
      <c r="H8" s="429"/>
    </row>
    <row r="9" spans="1:8" x14ac:dyDescent="0.25">
      <c r="A9" s="429" t="s">
        <v>163</v>
      </c>
      <c r="B9" s="429" t="s">
        <v>682</v>
      </c>
      <c r="C9" s="429" t="s">
        <v>678</v>
      </c>
      <c r="D9" s="431"/>
      <c r="E9" s="431"/>
      <c r="F9" s="430" t="str">
        <f t="shared" si="0"/>
        <v/>
      </c>
      <c r="G9" s="432" t="str">
        <f t="shared" si="1"/>
        <v/>
      </c>
      <c r="H9" s="429"/>
    </row>
    <row r="10" spans="1:8" x14ac:dyDescent="0.25">
      <c r="A10" s="429" t="s">
        <v>163</v>
      </c>
      <c r="B10" s="429" t="s">
        <v>683</v>
      </c>
      <c r="C10" s="429" t="s">
        <v>678</v>
      </c>
      <c r="D10" s="431"/>
      <c r="E10" s="431"/>
      <c r="F10" s="430" t="str">
        <f t="shared" si="0"/>
        <v/>
      </c>
      <c r="G10" s="432" t="str">
        <f t="shared" si="1"/>
        <v/>
      </c>
      <c r="H10" s="429"/>
    </row>
    <row r="11" spans="1:8" x14ac:dyDescent="0.25">
      <c r="A11" s="429" t="s">
        <v>163</v>
      </c>
      <c r="B11" s="429" t="s">
        <v>684</v>
      </c>
      <c r="C11" s="429" t="s">
        <v>678</v>
      </c>
      <c r="D11" s="431"/>
      <c r="E11" s="431"/>
      <c r="F11" s="430" t="str">
        <f t="shared" si="0"/>
        <v/>
      </c>
      <c r="G11" s="432" t="str">
        <f t="shared" si="1"/>
        <v/>
      </c>
      <c r="H11" s="429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DX70"/>
  <sheetViews>
    <sheetView showGridLines="0" topLeftCell="A35" workbookViewId="0"/>
  </sheetViews>
  <sheetFormatPr defaultColWidth="8.85546875" defaultRowHeight="15" x14ac:dyDescent="0.25"/>
  <cols>
    <col min="1" max="1" width="11.85546875" customWidth="1"/>
    <col min="2" max="2" width="43.42578125" customWidth="1"/>
    <col min="3" max="3" width="17.42578125" customWidth="1"/>
    <col min="4" max="6" width="12.7109375" customWidth="1"/>
    <col min="7" max="7" width="14.85546875" customWidth="1"/>
    <col min="8" max="8" width="10.28515625" customWidth="1"/>
    <col min="9" max="9" width="11.140625" customWidth="1"/>
    <col min="10" max="10" width="12.7109375" customWidth="1"/>
    <col min="11" max="11" width="10.85546875" customWidth="1"/>
    <col min="13" max="13" width="10.42578125" customWidth="1"/>
    <col min="14" max="48" width="9.28515625" customWidth="1"/>
    <col min="49" max="57" width="9.85546875" customWidth="1"/>
    <col min="58" max="134" width="9.28515625" customWidth="1"/>
  </cols>
  <sheetData>
    <row r="1" spans="2:28" hidden="1" x14ac:dyDescent="0.25">
      <c r="B1" s="226" t="s">
        <v>685</v>
      </c>
      <c r="C1" t="s">
        <v>218</v>
      </c>
      <c r="D1" t="s">
        <v>342</v>
      </c>
      <c r="E1" t="s">
        <v>686</v>
      </c>
      <c r="H1" s="371">
        <v>0.01</v>
      </c>
      <c r="I1" s="371">
        <v>0.05</v>
      </c>
      <c r="J1" s="371">
        <f>I1+5%</f>
        <v>0.1</v>
      </c>
      <c r="K1" s="371">
        <f t="shared" ref="K1:AB1" si="0">J1+5%</f>
        <v>0.15000000000000002</v>
      </c>
      <c r="L1" s="371">
        <f t="shared" si="0"/>
        <v>0.2</v>
      </c>
      <c r="M1" s="371">
        <f t="shared" si="0"/>
        <v>0.25</v>
      </c>
      <c r="N1" s="371">
        <f t="shared" si="0"/>
        <v>0.3</v>
      </c>
      <c r="O1" s="371">
        <f t="shared" si="0"/>
        <v>0.35</v>
      </c>
      <c r="P1" s="371">
        <f t="shared" si="0"/>
        <v>0.39999999999999997</v>
      </c>
      <c r="Q1" s="371">
        <f t="shared" si="0"/>
        <v>0.44999999999999996</v>
      </c>
      <c r="R1" s="371">
        <f t="shared" si="0"/>
        <v>0.49999999999999994</v>
      </c>
      <c r="S1" s="371">
        <f t="shared" si="0"/>
        <v>0.54999999999999993</v>
      </c>
      <c r="T1" s="371">
        <f t="shared" si="0"/>
        <v>0.6</v>
      </c>
      <c r="U1" s="371">
        <f t="shared" si="0"/>
        <v>0.65</v>
      </c>
      <c r="V1" s="371">
        <f t="shared" si="0"/>
        <v>0.70000000000000007</v>
      </c>
      <c r="W1" s="371">
        <f t="shared" si="0"/>
        <v>0.75000000000000011</v>
      </c>
      <c r="X1" s="371">
        <f t="shared" si="0"/>
        <v>0.80000000000000016</v>
      </c>
      <c r="Y1" s="371">
        <f t="shared" si="0"/>
        <v>0.8500000000000002</v>
      </c>
      <c r="Z1" s="371">
        <f>Y1+5%</f>
        <v>0.90000000000000024</v>
      </c>
      <c r="AA1" s="371">
        <f t="shared" si="0"/>
        <v>0.95000000000000029</v>
      </c>
      <c r="AB1" s="371">
        <f t="shared" si="0"/>
        <v>1.0000000000000002</v>
      </c>
    </row>
    <row r="2" spans="2:28" hidden="1" x14ac:dyDescent="0.25">
      <c r="B2" t="s">
        <v>687</v>
      </c>
      <c r="C2" s="227">
        <f>H1</f>
        <v>0.01</v>
      </c>
      <c r="D2" s="227">
        <f>O1</f>
        <v>0.35</v>
      </c>
      <c r="E2" s="308">
        <f>1-SUM(H2:AB2)</f>
        <v>0</v>
      </c>
      <c r="F2" s="308"/>
      <c r="G2" s="308"/>
      <c r="H2" s="336">
        <v>0.05</v>
      </c>
      <c r="I2" s="336">
        <v>0.05</v>
      </c>
      <c r="J2" s="336">
        <v>0.05</v>
      </c>
      <c r="K2" s="336">
        <v>0.08</v>
      </c>
      <c r="L2" s="336">
        <v>0.08</v>
      </c>
      <c r="M2" s="336">
        <v>0.25</v>
      </c>
      <c r="N2" s="336">
        <v>0.24</v>
      </c>
      <c r="O2" s="336">
        <v>0.2</v>
      </c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</row>
    <row r="3" spans="2:28" hidden="1" x14ac:dyDescent="0.25">
      <c r="B3" t="s">
        <v>688</v>
      </c>
      <c r="C3" s="227">
        <f>M1</f>
        <v>0.25</v>
      </c>
      <c r="D3" s="227">
        <f>Q1</f>
        <v>0.44999999999999996</v>
      </c>
      <c r="E3" s="308">
        <f t="shared" ref="E3:E13" si="1">1-SUM(H3:AB3)</f>
        <v>0</v>
      </c>
      <c r="F3" s="308"/>
      <c r="G3" s="308"/>
      <c r="H3" s="336"/>
      <c r="I3" s="336"/>
      <c r="J3" s="336"/>
      <c r="K3" s="336"/>
      <c r="L3" s="336"/>
      <c r="M3" s="336">
        <v>0.2</v>
      </c>
      <c r="N3" s="336">
        <v>0.2</v>
      </c>
      <c r="O3" s="336">
        <v>0.2</v>
      </c>
      <c r="P3" s="336">
        <v>0.2</v>
      </c>
      <c r="Q3" s="336">
        <v>0.2</v>
      </c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</row>
    <row r="4" spans="2:28" hidden="1" x14ac:dyDescent="0.25">
      <c r="B4" t="s">
        <v>689</v>
      </c>
      <c r="C4" s="227">
        <f>P1</f>
        <v>0.39999999999999997</v>
      </c>
      <c r="D4" s="227">
        <f>T1</f>
        <v>0.6</v>
      </c>
      <c r="E4" s="308">
        <f t="shared" si="1"/>
        <v>0</v>
      </c>
      <c r="F4" s="308"/>
      <c r="G4" s="308"/>
      <c r="H4" s="336"/>
      <c r="I4" s="336"/>
      <c r="J4" s="336"/>
      <c r="K4" s="336"/>
      <c r="L4" s="336"/>
      <c r="M4" s="336"/>
      <c r="N4" s="336"/>
      <c r="O4" s="336"/>
      <c r="P4" s="336">
        <v>0.2</v>
      </c>
      <c r="Q4" s="336">
        <v>0.2</v>
      </c>
      <c r="R4" s="336">
        <v>0.2</v>
      </c>
      <c r="S4" s="336">
        <v>0.2</v>
      </c>
      <c r="T4" s="336">
        <v>0.2</v>
      </c>
      <c r="U4" s="336"/>
      <c r="V4" s="336"/>
      <c r="W4" s="336"/>
      <c r="X4" s="336"/>
      <c r="Y4" s="336"/>
      <c r="Z4" s="336"/>
      <c r="AA4" s="336"/>
      <c r="AB4" s="336"/>
    </row>
    <row r="5" spans="2:28" hidden="1" x14ac:dyDescent="0.25">
      <c r="B5" t="s">
        <v>690</v>
      </c>
      <c r="C5" s="227">
        <f>N1</f>
        <v>0.3</v>
      </c>
      <c r="D5" s="227">
        <f>Q1</f>
        <v>0.44999999999999996</v>
      </c>
      <c r="E5" s="308">
        <f t="shared" si="1"/>
        <v>0</v>
      </c>
      <c r="F5" s="308"/>
      <c r="G5" s="308"/>
      <c r="H5" s="336"/>
      <c r="I5" s="336"/>
      <c r="J5" s="336"/>
      <c r="K5" s="336"/>
      <c r="L5" s="336"/>
      <c r="M5" s="336"/>
      <c r="N5" s="336">
        <v>0.25</v>
      </c>
      <c r="O5" s="336">
        <v>0.25</v>
      </c>
      <c r="P5" s="336">
        <v>0.25</v>
      </c>
      <c r="Q5" s="336">
        <v>0.25</v>
      </c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</row>
    <row r="6" spans="2:28" hidden="1" x14ac:dyDescent="0.25">
      <c r="B6" t="s">
        <v>691</v>
      </c>
      <c r="C6" s="227">
        <f>Q1</f>
        <v>0.44999999999999996</v>
      </c>
      <c r="D6" s="227">
        <f>Y1</f>
        <v>0.8500000000000002</v>
      </c>
      <c r="E6" s="308">
        <f t="shared" si="1"/>
        <v>0</v>
      </c>
      <c r="F6" s="308"/>
      <c r="G6" s="308"/>
      <c r="H6" s="336"/>
      <c r="I6" s="336"/>
      <c r="J6" s="336"/>
      <c r="K6" s="336"/>
      <c r="L6" s="336"/>
      <c r="M6" s="336"/>
      <c r="N6" s="336"/>
      <c r="O6" s="336"/>
      <c r="P6" s="336"/>
      <c r="Q6" s="336">
        <v>0.15</v>
      </c>
      <c r="R6" s="336">
        <v>0.1</v>
      </c>
      <c r="S6" s="336">
        <v>0.1</v>
      </c>
      <c r="T6" s="336">
        <v>0.1</v>
      </c>
      <c r="U6" s="336">
        <v>0.1</v>
      </c>
      <c r="V6" s="336">
        <v>0.1</v>
      </c>
      <c r="W6" s="336">
        <v>0.1</v>
      </c>
      <c r="X6" s="336">
        <v>0.1</v>
      </c>
      <c r="Y6" s="336">
        <v>0.1</v>
      </c>
      <c r="Z6" s="336"/>
      <c r="AA6" s="336"/>
      <c r="AB6" s="336">
        <v>0.05</v>
      </c>
    </row>
    <row r="7" spans="2:28" hidden="1" x14ac:dyDescent="0.25">
      <c r="B7" t="s">
        <v>692</v>
      </c>
      <c r="C7" s="227">
        <f>U1</f>
        <v>0.65</v>
      </c>
      <c r="D7" s="227">
        <f>AB1</f>
        <v>1.0000000000000002</v>
      </c>
      <c r="E7" s="308">
        <f t="shared" si="1"/>
        <v>0</v>
      </c>
      <c r="F7" s="308"/>
      <c r="G7" s="308"/>
      <c r="H7" s="336"/>
      <c r="I7" s="336"/>
      <c r="J7" s="336"/>
      <c r="K7" s="336"/>
      <c r="L7" s="336"/>
      <c r="M7" s="336"/>
      <c r="N7" s="336"/>
      <c r="O7" s="336"/>
      <c r="P7" s="336"/>
      <c r="Q7" s="336"/>
      <c r="R7" s="336"/>
      <c r="S7" s="336"/>
      <c r="T7" s="336"/>
      <c r="U7" s="336">
        <v>0.2</v>
      </c>
      <c r="V7" s="336">
        <v>0.17499999999999999</v>
      </c>
      <c r="W7" s="336">
        <v>0.17499999999999999</v>
      </c>
      <c r="X7" s="336">
        <v>0.17499999999999999</v>
      </c>
      <c r="Y7" s="336">
        <v>0.17499999999999999</v>
      </c>
      <c r="Z7" s="336"/>
      <c r="AA7" s="336"/>
      <c r="AB7" s="336">
        <f>U7/2</f>
        <v>0.1</v>
      </c>
    </row>
    <row r="8" spans="2:28" hidden="1" x14ac:dyDescent="0.25">
      <c r="B8" t="s">
        <v>693</v>
      </c>
      <c r="C8" s="227">
        <f>U1</f>
        <v>0.65</v>
      </c>
      <c r="D8" s="227">
        <f>AB1</f>
        <v>1.0000000000000002</v>
      </c>
      <c r="E8" s="308">
        <f t="shared" si="1"/>
        <v>0</v>
      </c>
      <c r="F8" s="308"/>
      <c r="G8" s="308"/>
      <c r="H8" s="336"/>
      <c r="I8" s="336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>
        <v>0.2</v>
      </c>
      <c r="V8" s="336">
        <v>0.17499999999999999</v>
      </c>
      <c r="W8" s="336">
        <v>0.17499999999999999</v>
      </c>
      <c r="X8" s="336">
        <v>0.17499999999999999</v>
      </c>
      <c r="Y8" s="336">
        <v>0.17499999999999999</v>
      </c>
      <c r="Z8" s="336"/>
      <c r="AA8" s="336"/>
      <c r="AB8" s="336">
        <f>U8/2</f>
        <v>0.1</v>
      </c>
    </row>
    <row r="9" spans="2:28" hidden="1" x14ac:dyDescent="0.25">
      <c r="B9" t="s">
        <v>694</v>
      </c>
      <c r="C9" s="227">
        <f>U1</f>
        <v>0.65</v>
      </c>
      <c r="D9" s="227">
        <f>AB1</f>
        <v>1.0000000000000002</v>
      </c>
      <c r="E9" s="308">
        <f t="shared" si="1"/>
        <v>0</v>
      </c>
      <c r="F9" s="308"/>
      <c r="G9" s="308"/>
      <c r="H9" s="336"/>
      <c r="I9" s="336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>
        <v>0.2</v>
      </c>
      <c r="V9" s="336">
        <v>0.17499999999999999</v>
      </c>
      <c r="W9" s="336">
        <v>0.17499999999999999</v>
      </c>
      <c r="X9" s="336">
        <v>0.17499999999999999</v>
      </c>
      <c r="Y9" s="336">
        <v>0.17499999999999999</v>
      </c>
      <c r="Z9" s="336"/>
      <c r="AA9" s="336"/>
      <c r="AB9" s="336">
        <f>U9/2</f>
        <v>0.1</v>
      </c>
    </row>
    <row r="10" spans="2:28" hidden="1" x14ac:dyDescent="0.25">
      <c r="B10" t="s">
        <v>695</v>
      </c>
      <c r="C10" s="227">
        <f>Q1</f>
        <v>0.44999999999999996</v>
      </c>
      <c r="D10" s="227">
        <f>Y1</f>
        <v>0.8500000000000002</v>
      </c>
      <c r="E10" s="308">
        <f t="shared" si="1"/>
        <v>0</v>
      </c>
      <c r="F10" s="308"/>
      <c r="G10" s="308"/>
      <c r="H10" s="336"/>
      <c r="I10" s="336"/>
      <c r="J10" s="336"/>
      <c r="K10" s="336"/>
      <c r="L10" s="336"/>
      <c r="M10" s="336"/>
      <c r="N10" s="336"/>
      <c r="O10" s="336"/>
      <c r="P10" s="336"/>
      <c r="Q10" s="336">
        <v>0.1</v>
      </c>
      <c r="R10" s="336">
        <v>0.1</v>
      </c>
      <c r="S10" s="336">
        <v>0.1</v>
      </c>
      <c r="T10" s="336">
        <v>0.1</v>
      </c>
      <c r="U10" s="336">
        <v>0.1</v>
      </c>
      <c r="V10" s="336">
        <v>0.1</v>
      </c>
      <c r="W10" s="336">
        <v>0.1</v>
      </c>
      <c r="X10" s="336">
        <v>0.15</v>
      </c>
      <c r="Y10" s="336">
        <v>0.15</v>
      </c>
      <c r="Z10" s="336"/>
      <c r="AA10" s="336"/>
      <c r="AB10" s="336"/>
    </row>
    <row r="11" spans="2:28" hidden="1" x14ac:dyDescent="0.25">
      <c r="B11" t="s">
        <v>696</v>
      </c>
      <c r="C11" s="227">
        <f>X1</f>
        <v>0.80000000000000016</v>
      </c>
      <c r="D11" s="227">
        <f>Y1</f>
        <v>0.8500000000000002</v>
      </c>
      <c r="E11" s="308">
        <f t="shared" si="1"/>
        <v>0</v>
      </c>
      <c r="F11" s="308"/>
      <c r="G11" s="308"/>
      <c r="H11" s="336"/>
      <c r="I11" s="336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6">
        <v>0.5</v>
      </c>
      <c r="Y11" s="336">
        <v>0.5</v>
      </c>
      <c r="Z11" s="336"/>
      <c r="AA11" s="336"/>
      <c r="AB11" s="336"/>
    </row>
    <row r="12" spans="2:28" hidden="1" x14ac:dyDescent="0.25">
      <c r="B12" t="s">
        <v>697</v>
      </c>
      <c r="C12" s="227">
        <f>X1</f>
        <v>0.80000000000000016</v>
      </c>
      <c r="D12" s="227">
        <f>Y1</f>
        <v>0.8500000000000002</v>
      </c>
      <c r="E12" s="308">
        <f t="shared" si="1"/>
        <v>0</v>
      </c>
      <c r="F12" s="308"/>
      <c r="G12" s="308"/>
      <c r="H12" s="336"/>
      <c r="I12" s="336"/>
      <c r="J12" s="336"/>
      <c r="K12" s="336"/>
      <c r="L12" s="336"/>
      <c r="M12" s="336"/>
      <c r="N12" s="336"/>
      <c r="O12" s="336"/>
      <c r="P12" s="336"/>
      <c r="Q12" s="336"/>
      <c r="R12" s="336"/>
      <c r="S12" s="336"/>
      <c r="T12" s="336"/>
      <c r="U12" s="336"/>
      <c r="V12" s="336"/>
      <c r="W12" s="336"/>
      <c r="X12" s="336">
        <v>0.5</v>
      </c>
      <c r="Y12" s="336">
        <v>0.5</v>
      </c>
      <c r="Z12" s="336"/>
      <c r="AA12" s="336"/>
      <c r="AB12" s="336"/>
    </row>
    <row r="13" spans="2:28" hidden="1" x14ac:dyDescent="0.25">
      <c r="B13" t="s">
        <v>698</v>
      </c>
      <c r="C13" s="227">
        <f>M1</f>
        <v>0.25</v>
      </c>
      <c r="D13" s="227">
        <f>Q1</f>
        <v>0.44999999999999996</v>
      </c>
      <c r="E13" s="308">
        <f t="shared" si="1"/>
        <v>0</v>
      </c>
      <c r="F13" s="308"/>
      <c r="G13" s="308"/>
      <c r="H13" s="336"/>
      <c r="I13" s="336"/>
      <c r="J13" s="336"/>
      <c r="K13" s="336"/>
      <c r="L13" s="336"/>
      <c r="M13" s="336">
        <v>0.2</v>
      </c>
      <c r="N13" s="336">
        <v>0.2</v>
      </c>
      <c r="O13" s="336">
        <v>0.2</v>
      </c>
      <c r="P13" s="336">
        <v>0.2</v>
      </c>
      <c r="Q13" s="336">
        <v>0.2</v>
      </c>
      <c r="R13" s="336"/>
      <c r="S13" s="336"/>
      <c r="T13" s="336"/>
      <c r="U13" s="336"/>
      <c r="V13" s="336"/>
      <c r="W13" s="336"/>
      <c r="X13" s="336"/>
      <c r="Y13" s="336"/>
      <c r="Z13" s="336"/>
      <c r="AA13" s="336"/>
      <c r="AB13" s="336"/>
    </row>
    <row r="14" spans="2:28" x14ac:dyDescent="0.25">
      <c r="D14" s="334"/>
      <c r="E14" s="334"/>
      <c r="F14" s="334"/>
      <c r="G14" s="334"/>
      <c r="H14" s="334"/>
    </row>
    <row r="15" spans="2:28" x14ac:dyDescent="0.25">
      <c r="B15" t="s">
        <v>699</v>
      </c>
      <c r="C15" s="199">
        <f>cf_0!R5</f>
        <v>46327</v>
      </c>
      <c r="D15" s="334"/>
      <c r="E15" s="334"/>
      <c r="F15" s="334"/>
      <c r="G15" s="334"/>
      <c r="H15" s="334"/>
    </row>
    <row r="16" spans="2:28" x14ac:dyDescent="0.25">
      <c r="B16" t="s">
        <v>56</v>
      </c>
      <c r="C16" s="379">
        <f>Вводные!G10</f>
        <v>46813</v>
      </c>
      <c r="D16" s="334"/>
      <c r="E16" s="334"/>
      <c r="F16" s="334"/>
      <c r="G16" s="334"/>
      <c r="H16" s="334"/>
    </row>
    <row r="17" spans="2:128" x14ac:dyDescent="0.25">
      <c r="B17" t="s">
        <v>482</v>
      </c>
      <c r="C17" s="379">
        <f>Вводные!G8</f>
        <v>46813</v>
      </c>
      <c r="D17" s="334"/>
      <c r="E17" s="334"/>
      <c r="F17" s="334"/>
      <c r="G17" s="334"/>
      <c r="H17" s="334"/>
    </row>
    <row r="18" spans="2:128" x14ac:dyDescent="0.25">
      <c r="B18" t="s">
        <v>66</v>
      </c>
      <c r="C18" s="380">
        <f>Вводные!G9</f>
        <v>24</v>
      </c>
      <c r="D18" s="334"/>
      <c r="E18" s="334"/>
      <c r="F18" s="334"/>
      <c r="G18" s="334"/>
      <c r="H18" s="334"/>
    </row>
    <row r="19" spans="2:128" x14ac:dyDescent="0.25">
      <c r="B19" t="s">
        <v>483</v>
      </c>
      <c r="C19" s="199">
        <f>E29</f>
        <v>47543</v>
      </c>
    </row>
    <row r="20" spans="2:128" x14ac:dyDescent="0.25">
      <c r="B20" t="s">
        <v>700</v>
      </c>
      <c r="C20" s="207">
        <f>ТЭП!C6+ТЭП!C13</f>
        <v>46011</v>
      </c>
    </row>
    <row r="21" spans="2:128" x14ac:dyDescent="0.25">
      <c r="B21" t="s">
        <v>701</v>
      </c>
      <c r="C21" s="207">
        <f>C20</f>
        <v>46011</v>
      </c>
    </row>
    <row r="22" spans="2:128" x14ac:dyDescent="0.25">
      <c r="B22" t="s">
        <v>702</v>
      </c>
      <c r="C22" s="207">
        <f>ТЭП!F6</f>
        <v>26873</v>
      </c>
    </row>
    <row r="23" spans="2:128" x14ac:dyDescent="0.25">
      <c r="H23" t="str">
        <f>cf_0!S5</f>
        <v>факт</v>
      </c>
      <c r="I23" t="str">
        <f>cf_0!T5</f>
        <v>факт</v>
      </c>
      <c r="J23" t="str">
        <f>cf_0!U5</f>
        <v>план</v>
      </c>
      <c r="K23" t="str">
        <f>cf_0!V5</f>
        <v>план</v>
      </c>
      <c r="L23" t="str">
        <f>cf_0!W5</f>
        <v>план</v>
      </c>
      <c r="M23" t="str">
        <f>cf_0!X5</f>
        <v>план</v>
      </c>
      <c r="N23" t="str">
        <f>cf_0!Y5</f>
        <v>план</v>
      </c>
      <c r="O23" t="str">
        <f>cf_0!Z5</f>
        <v>план</v>
      </c>
      <c r="P23" t="str">
        <f>cf_0!AA5</f>
        <v>план</v>
      </c>
      <c r="Q23" t="str">
        <f>cf_0!AB5</f>
        <v>план</v>
      </c>
      <c r="R23" t="str">
        <f>cf_0!AC5</f>
        <v>план</v>
      </c>
      <c r="S23" t="str">
        <f>cf_0!AD5</f>
        <v>план</v>
      </c>
      <c r="T23" t="str">
        <f>cf_0!AE5</f>
        <v>план</v>
      </c>
      <c r="U23" t="str">
        <f>cf_0!AF5</f>
        <v>план</v>
      </c>
      <c r="V23" t="str">
        <f>cf_0!AG5</f>
        <v>план</v>
      </c>
      <c r="W23" t="str">
        <f>cf_0!AH5</f>
        <v>план</v>
      </c>
      <c r="X23" t="str">
        <f>cf_0!AI5</f>
        <v>план</v>
      </c>
      <c r="Y23" t="str">
        <f>cf_0!AJ5</f>
        <v>план</v>
      </c>
      <c r="Z23" t="str">
        <f>cf_0!AK5</f>
        <v>план</v>
      </c>
      <c r="AA23" t="str">
        <f>cf_0!AL5</f>
        <v>план</v>
      </c>
      <c r="AB23" t="str">
        <f>cf_0!AM5</f>
        <v>план</v>
      </c>
      <c r="AC23" t="str">
        <f>cf_0!AN5</f>
        <v>план</v>
      </c>
      <c r="AD23" t="str">
        <f>cf_0!AO5</f>
        <v>план</v>
      </c>
      <c r="AE23" t="str">
        <f>cf_0!AP5</f>
        <v>план</v>
      </c>
      <c r="AF23" t="str">
        <f>cf_0!AQ5</f>
        <v>план</v>
      </c>
      <c r="AG23" t="str">
        <f>cf_0!AR5</f>
        <v>план</v>
      </c>
      <c r="AH23" t="str">
        <f>cf_0!AS5</f>
        <v>план</v>
      </c>
      <c r="AI23" t="str">
        <f>cf_0!AT5</f>
        <v>план</v>
      </c>
      <c r="AJ23" t="str">
        <f>cf_0!AU5</f>
        <v>план</v>
      </c>
      <c r="AK23" t="str">
        <f>cf_0!AV5</f>
        <v>план</v>
      </c>
      <c r="AL23" t="str">
        <f>cf_0!AW5</f>
        <v>план</v>
      </c>
      <c r="AM23" t="str">
        <f>cf_0!AX5</f>
        <v>план</v>
      </c>
      <c r="AN23" t="str">
        <f>cf_0!AY5</f>
        <v>план</v>
      </c>
      <c r="AO23" t="str">
        <f>cf_0!AZ5</f>
        <v>план</v>
      </c>
      <c r="AP23" t="str">
        <f>cf_0!BA5</f>
        <v>план</v>
      </c>
      <c r="AQ23" t="str">
        <f>cf_0!BB5</f>
        <v>план</v>
      </c>
      <c r="AR23" t="str">
        <f>cf_0!BC5</f>
        <v>план</v>
      </c>
      <c r="AS23" t="str">
        <f>cf_0!BD5</f>
        <v>план</v>
      </c>
      <c r="AT23" t="str">
        <f>cf_0!BE5</f>
        <v>план</v>
      </c>
      <c r="AU23" t="str">
        <f>cf_0!BF5</f>
        <v>план</v>
      </c>
      <c r="AV23" t="str">
        <f>cf_0!BG5</f>
        <v>план</v>
      </c>
      <c r="AW23" t="str">
        <f>cf_0!BH5</f>
        <v>план</v>
      </c>
      <c r="AX23" t="str">
        <f>cf_0!BI5</f>
        <v>план</v>
      </c>
      <c r="AY23" t="str">
        <f>cf_0!BJ5</f>
        <v>план</v>
      </c>
      <c r="AZ23" t="str">
        <f>cf_0!BK5</f>
        <v>план</v>
      </c>
      <c r="BA23" t="str">
        <f>cf_0!BL5</f>
        <v>план</v>
      </c>
      <c r="BB23" t="str">
        <f>cf_0!BM5</f>
        <v>план</v>
      </c>
      <c r="BC23" t="str">
        <f>cf_0!BN5</f>
        <v>план</v>
      </c>
      <c r="BD23" t="str">
        <f>cf_0!BO5</f>
        <v>план</v>
      </c>
      <c r="BE23" t="str">
        <f>cf_0!BP5</f>
        <v>план</v>
      </c>
      <c r="BF23" t="str">
        <f>cf_0!BQ5</f>
        <v>план</v>
      </c>
      <c r="BG23" t="str">
        <f>cf_0!BR5</f>
        <v>план</v>
      </c>
      <c r="BH23" t="str">
        <f>cf_0!BS5</f>
        <v>план</v>
      </c>
      <c r="BI23" t="str">
        <f>cf_0!BT5</f>
        <v>план</v>
      </c>
      <c r="BJ23" t="str">
        <f>cf_0!BU5</f>
        <v>план</v>
      </c>
      <c r="BK23" t="str">
        <f>cf_0!BV5</f>
        <v>план</v>
      </c>
      <c r="BL23" t="str">
        <f>cf_0!BW5</f>
        <v>план</v>
      </c>
      <c r="BM23" t="str">
        <f>cf_0!BX5</f>
        <v>план</v>
      </c>
      <c r="BN23" t="str">
        <f>cf_0!BY5</f>
        <v>план</v>
      </c>
      <c r="BO23" t="str">
        <f>cf_0!BZ5</f>
        <v>план</v>
      </c>
      <c r="BP23" t="str">
        <f>cf_0!CA5</f>
        <v>план</v>
      </c>
      <c r="BQ23" t="str">
        <f>cf_0!CB5</f>
        <v>план</v>
      </c>
      <c r="BR23" t="str">
        <f>cf_0!CC5</f>
        <v>план</v>
      </c>
      <c r="BS23" t="str">
        <f>cf_0!CD5</f>
        <v>план</v>
      </c>
      <c r="BT23" t="str">
        <f>cf_0!CE5</f>
        <v>план</v>
      </c>
      <c r="BU23" t="str">
        <f>cf_0!CF5</f>
        <v>план</v>
      </c>
      <c r="BV23" t="str">
        <f>cf_0!CG5</f>
        <v>план</v>
      </c>
      <c r="BW23" t="str">
        <f>cf_0!CH5</f>
        <v>план</v>
      </c>
      <c r="BX23" t="str">
        <f>cf_0!CI5</f>
        <v>план</v>
      </c>
      <c r="BY23" t="str">
        <f>cf_0!CJ5</f>
        <v>план</v>
      </c>
      <c r="BZ23" t="str">
        <f>cf_0!CK5</f>
        <v>план</v>
      </c>
      <c r="CA23" t="str">
        <f>cf_0!CL5</f>
        <v>план</v>
      </c>
      <c r="CB23" t="str">
        <f>cf_0!CM5</f>
        <v>план</v>
      </c>
      <c r="CC23" t="str">
        <f>cf_0!CN5</f>
        <v>план</v>
      </c>
      <c r="CD23" t="str">
        <f>cf_0!CO5</f>
        <v>план</v>
      </c>
      <c r="CE23" t="str">
        <f>cf_0!CP5</f>
        <v>план</v>
      </c>
      <c r="CF23" t="str">
        <f>cf_0!CQ5</f>
        <v>план</v>
      </c>
      <c r="CG23" t="str">
        <f>cf_0!CR5</f>
        <v>план</v>
      </c>
      <c r="CH23" t="str">
        <f>cf_0!CS5</f>
        <v>план</v>
      </c>
      <c r="CI23" t="str">
        <f>cf_0!CT5</f>
        <v>план</v>
      </c>
      <c r="CJ23" t="str">
        <f>cf_0!CU5</f>
        <v>план</v>
      </c>
      <c r="CK23" t="str">
        <f>cf_0!CV5</f>
        <v>план</v>
      </c>
      <c r="CL23" t="str">
        <f>cf_0!CW5</f>
        <v>план</v>
      </c>
      <c r="CM23" t="str">
        <f>cf_0!CX5</f>
        <v>план</v>
      </c>
      <c r="CN23" t="str">
        <f>cf_0!CY5</f>
        <v>план</v>
      </c>
      <c r="CO23" t="str">
        <f>cf_0!CZ5</f>
        <v>план</v>
      </c>
      <c r="CP23" t="str">
        <f>cf_0!DA5</f>
        <v>план</v>
      </c>
      <c r="CQ23" t="str">
        <f>cf_0!DB5</f>
        <v>план</v>
      </c>
      <c r="CR23" t="str">
        <f>cf_0!DC5</f>
        <v>план</v>
      </c>
      <c r="CS23" t="str">
        <f>cf_0!DD5</f>
        <v>план</v>
      </c>
      <c r="CT23" t="str">
        <f>cf_0!DE5</f>
        <v>план</v>
      </c>
      <c r="CU23" t="str">
        <f>cf_0!DF5</f>
        <v>план</v>
      </c>
      <c r="CV23" t="str">
        <f>cf_0!DG5</f>
        <v>план</v>
      </c>
      <c r="CW23" t="str">
        <f>cf_0!DH5</f>
        <v>план</v>
      </c>
      <c r="CX23" t="str">
        <f>cf_0!DI5</f>
        <v>план</v>
      </c>
      <c r="CY23" t="str">
        <f>cf_0!DJ5</f>
        <v>план</v>
      </c>
      <c r="CZ23" t="str">
        <f>cf_0!DK5</f>
        <v>план</v>
      </c>
      <c r="DA23" t="str">
        <f>cf_0!DL5</f>
        <v>план</v>
      </c>
      <c r="DB23" t="str">
        <f>cf_0!DM5</f>
        <v>план</v>
      </c>
      <c r="DC23" t="str">
        <f>cf_0!DN5</f>
        <v>план</v>
      </c>
      <c r="DD23" t="str">
        <f>cf_0!DO5</f>
        <v>план</v>
      </c>
      <c r="DE23" t="str">
        <f>cf_0!DP5</f>
        <v>план</v>
      </c>
      <c r="DF23" t="str">
        <f>cf_0!DQ5</f>
        <v>план</v>
      </c>
      <c r="DG23" t="str">
        <f>cf_0!DR5</f>
        <v>план</v>
      </c>
      <c r="DH23" t="str">
        <f>cf_0!DS5</f>
        <v>план</v>
      </c>
      <c r="DI23" t="str">
        <f>cf_0!DT5</f>
        <v>план</v>
      </c>
      <c r="DJ23" t="str">
        <f>cf_0!DU5</f>
        <v>план</v>
      </c>
      <c r="DK23" t="str">
        <f>cf_0!DV5</f>
        <v>план</v>
      </c>
      <c r="DL23" t="str">
        <f>cf_0!DW5</f>
        <v>план</v>
      </c>
      <c r="DM23" t="str">
        <f>cf_0!DX5</f>
        <v>план</v>
      </c>
      <c r="DN23" t="str">
        <f>cf_0!DY5</f>
        <v>план</v>
      </c>
      <c r="DO23" t="str">
        <f>cf_0!DZ5</f>
        <v>план</v>
      </c>
      <c r="DP23" t="str">
        <f>cf_0!EA5</f>
        <v>план</v>
      </c>
      <c r="DQ23" t="str">
        <f>cf_0!EB5</f>
        <v>план</v>
      </c>
      <c r="DR23" t="str">
        <f>cf_0!EC5</f>
        <v>план</v>
      </c>
      <c r="DS23" t="str">
        <f>cf_0!ED5</f>
        <v>план</v>
      </c>
      <c r="DT23" t="str">
        <f>cf_0!EE5</f>
        <v>план</v>
      </c>
      <c r="DU23" t="str">
        <f>cf_0!EF5</f>
        <v>план</v>
      </c>
      <c r="DV23" t="str">
        <f>cf_0!EG5</f>
        <v>план</v>
      </c>
      <c r="DW23" t="str">
        <f>cf_0!EH5</f>
        <v>план</v>
      </c>
      <c r="DX23" t="str">
        <f>cf_0!EI5</f>
        <v>план</v>
      </c>
    </row>
    <row r="24" spans="2:128" x14ac:dyDescent="0.25">
      <c r="B24" s="377" t="s">
        <v>703</v>
      </c>
      <c r="C24" s="372" t="s">
        <v>218</v>
      </c>
      <c r="D24" s="372" t="s">
        <v>704</v>
      </c>
      <c r="E24" s="372" t="s">
        <v>342</v>
      </c>
      <c r="F24" s="372" t="s">
        <v>705</v>
      </c>
      <c r="G24" s="372" t="s">
        <v>706</v>
      </c>
      <c r="H24" s="372">
        <f>cf_0!S6</f>
        <v>46266</v>
      </c>
      <c r="I24" s="372">
        <f>cf_0!T6</f>
        <v>46296</v>
      </c>
      <c r="J24" s="372">
        <f>cf_0!U6</f>
        <v>46327</v>
      </c>
      <c r="K24" s="372">
        <f>cf_0!V6</f>
        <v>46357</v>
      </c>
      <c r="L24" s="372">
        <f>cf_0!W6</f>
        <v>46388</v>
      </c>
      <c r="M24" s="372">
        <f>cf_0!X6</f>
        <v>46419</v>
      </c>
      <c r="N24" s="372">
        <f>cf_0!Y6</f>
        <v>46447</v>
      </c>
      <c r="O24" s="372">
        <f>cf_0!Z6</f>
        <v>46478</v>
      </c>
      <c r="P24" s="372">
        <f>cf_0!AA6</f>
        <v>46508</v>
      </c>
      <c r="Q24" s="372">
        <f>cf_0!AB6</f>
        <v>46539</v>
      </c>
      <c r="R24" s="372">
        <f>cf_0!AC6</f>
        <v>46569</v>
      </c>
      <c r="S24" s="372">
        <f>cf_0!AD6</f>
        <v>46600</v>
      </c>
      <c r="T24" s="372">
        <f>cf_0!AE6</f>
        <v>46631</v>
      </c>
      <c r="U24" s="372">
        <f>cf_0!AF6</f>
        <v>46661</v>
      </c>
      <c r="V24" s="372">
        <f>cf_0!AG6</f>
        <v>46692</v>
      </c>
      <c r="W24" s="372">
        <f>cf_0!AH6</f>
        <v>46722</v>
      </c>
      <c r="X24" s="372">
        <f>cf_0!AI6</f>
        <v>46753</v>
      </c>
      <c r="Y24" s="372">
        <f>cf_0!AJ6</f>
        <v>46784</v>
      </c>
      <c r="Z24" s="372">
        <f>cf_0!AK6</f>
        <v>46813</v>
      </c>
      <c r="AA24" s="372">
        <f>cf_0!AL6</f>
        <v>46844</v>
      </c>
      <c r="AB24" s="372">
        <f>cf_0!AM6</f>
        <v>46874</v>
      </c>
      <c r="AC24" s="372">
        <f>cf_0!AN6</f>
        <v>46905</v>
      </c>
      <c r="AD24" s="372">
        <f>cf_0!AO6</f>
        <v>46935</v>
      </c>
      <c r="AE24" s="372">
        <f>cf_0!AP6</f>
        <v>46966</v>
      </c>
      <c r="AF24" s="372">
        <f>cf_0!AQ6</f>
        <v>46997</v>
      </c>
      <c r="AG24" s="372">
        <f>cf_0!AR6</f>
        <v>47027</v>
      </c>
      <c r="AH24" s="372">
        <f>cf_0!AS6</f>
        <v>47058</v>
      </c>
      <c r="AI24" s="372">
        <f>cf_0!AT6</f>
        <v>47088</v>
      </c>
      <c r="AJ24" s="372">
        <f>cf_0!AU6</f>
        <v>47119</v>
      </c>
      <c r="AK24" s="372">
        <f>cf_0!AV6</f>
        <v>47150</v>
      </c>
      <c r="AL24" s="372">
        <f>cf_0!AW6</f>
        <v>47178</v>
      </c>
      <c r="AM24" s="372">
        <f>cf_0!AX6</f>
        <v>47209</v>
      </c>
      <c r="AN24" s="372">
        <f>cf_0!AY6</f>
        <v>47239</v>
      </c>
      <c r="AO24" s="372">
        <f>cf_0!AZ6</f>
        <v>47270</v>
      </c>
      <c r="AP24" s="372">
        <f>cf_0!BA6</f>
        <v>47300</v>
      </c>
      <c r="AQ24" s="372">
        <f>cf_0!BB6</f>
        <v>47331</v>
      </c>
      <c r="AR24" s="372">
        <f>cf_0!BC6</f>
        <v>47362</v>
      </c>
      <c r="AS24" s="372">
        <f>cf_0!BD6</f>
        <v>47392</v>
      </c>
      <c r="AT24" s="372">
        <f>cf_0!BE6</f>
        <v>47423</v>
      </c>
      <c r="AU24" s="372">
        <f>cf_0!BF6</f>
        <v>47453</v>
      </c>
      <c r="AV24" s="372">
        <f>cf_0!BG6</f>
        <v>47484</v>
      </c>
      <c r="AW24" s="372">
        <f>cf_0!BH6</f>
        <v>47515</v>
      </c>
      <c r="AX24" s="372">
        <f>cf_0!BI6</f>
        <v>47543</v>
      </c>
      <c r="AY24" s="372">
        <f>cf_0!BJ6</f>
        <v>47574</v>
      </c>
      <c r="AZ24" s="372">
        <f>cf_0!BK6</f>
        <v>47604</v>
      </c>
      <c r="BA24" s="372">
        <f>cf_0!BL6</f>
        <v>47635</v>
      </c>
      <c r="BB24" s="372">
        <f>cf_0!BM6</f>
        <v>47665</v>
      </c>
      <c r="BC24" s="372">
        <f>cf_0!BN6</f>
        <v>47696</v>
      </c>
      <c r="BD24" s="372">
        <f>cf_0!BO6</f>
        <v>47727</v>
      </c>
      <c r="BE24" s="372">
        <f>cf_0!BP6</f>
        <v>47757</v>
      </c>
      <c r="BF24" s="372">
        <f>cf_0!BQ6</f>
        <v>47788</v>
      </c>
      <c r="BG24" s="372">
        <f>cf_0!BR6</f>
        <v>47818</v>
      </c>
      <c r="BH24" s="372">
        <f>cf_0!BS6</f>
        <v>47849</v>
      </c>
      <c r="BI24" s="372">
        <f>cf_0!BT6</f>
        <v>47880</v>
      </c>
      <c r="BJ24" s="372">
        <f>cf_0!BU6</f>
        <v>47908</v>
      </c>
      <c r="BK24" s="372">
        <f>cf_0!BV6</f>
        <v>47939</v>
      </c>
      <c r="BL24" s="372">
        <f>cf_0!BW6</f>
        <v>47969</v>
      </c>
      <c r="BM24" s="372">
        <f>cf_0!BX6</f>
        <v>48000</v>
      </c>
      <c r="BN24" s="372">
        <f>cf_0!BY6</f>
        <v>48030</v>
      </c>
      <c r="BO24" s="372">
        <f>cf_0!BZ6</f>
        <v>48061</v>
      </c>
      <c r="BP24" s="372">
        <f>cf_0!CA6</f>
        <v>48092</v>
      </c>
      <c r="BQ24" s="372">
        <f>cf_0!CB6</f>
        <v>48122</v>
      </c>
      <c r="BR24" s="372">
        <f>cf_0!CC6</f>
        <v>48153</v>
      </c>
      <c r="BS24" s="372">
        <f>cf_0!CD6</f>
        <v>48183</v>
      </c>
      <c r="BT24" s="372">
        <f>cf_0!CE6</f>
        <v>48214</v>
      </c>
      <c r="BU24" s="372">
        <f>cf_0!CF6</f>
        <v>48245</v>
      </c>
      <c r="BV24" s="372">
        <f>cf_0!CG6</f>
        <v>48274</v>
      </c>
      <c r="BW24" s="372">
        <f>cf_0!CH6</f>
        <v>48305</v>
      </c>
      <c r="BX24" s="372">
        <f>cf_0!CI6</f>
        <v>48335</v>
      </c>
      <c r="BY24" s="372">
        <f>cf_0!CJ6</f>
        <v>48366</v>
      </c>
      <c r="BZ24" s="372">
        <f>cf_0!CK6</f>
        <v>48396</v>
      </c>
      <c r="CA24" s="372">
        <f>cf_0!CL6</f>
        <v>48427</v>
      </c>
      <c r="CB24" s="372">
        <f>cf_0!CM6</f>
        <v>48458</v>
      </c>
      <c r="CC24" s="372">
        <f>cf_0!CN6</f>
        <v>48488</v>
      </c>
      <c r="CD24" s="372">
        <f>cf_0!CO6</f>
        <v>48519</v>
      </c>
      <c r="CE24" s="372">
        <f>cf_0!CP6</f>
        <v>48549</v>
      </c>
      <c r="CF24" s="372">
        <f>cf_0!CQ6</f>
        <v>48580</v>
      </c>
      <c r="CG24" s="372">
        <f>cf_0!CR6</f>
        <v>48611</v>
      </c>
      <c r="CH24" s="372">
        <f>cf_0!CS6</f>
        <v>48639</v>
      </c>
      <c r="CI24" s="372">
        <f>cf_0!CT6</f>
        <v>48670</v>
      </c>
      <c r="CJ24" s="372">
        <f>cf_0!CU6</f>
        <v>48700</v>
      </c>
      <c r="CK24" s="372">
        <f>cf_0!CV6</f>
        <v>48731</v>
      </c>
      <c r="CL24" s="372">
        <f>cf_0!CW6</f>
        <v>48761</v>
      </c>
      <c r="CM24" s="372">
        <f>cf_0!CX6</f>
        <v>48792</v>
      </c>
      <c r="CN24" s="372">
        <f>cf_0!CY6</f>
        <v>48823</v>
      </c>
      <c r="CO24" s="372">
        <f>cf_0!CZ6</f>
        <v>48853</v>
      </c>
      <c r="CP24" s="372">
        <f>cf_0!DA6</f>
        <v>48884</v>
      </c>
      <c r="CQ24" s="372">
        <f>cf_0!DB6</f>
        <v>48914</v>
      </c>
      <c r="CR24" s="372">
        <f>cf_0!DC6</f>
        <v>48945</v>
      </c>
      <c r="CS24" s="372">
        <f>cf_0!DD6</f>
        <v>48976</v>
      </c>
      <c r="CT24" s="372">
        <f>cf_0!DE6</f>
        <v>49004</v>
      </c>
      <c r="CU24" s="372">
        <f>cf_0!DF6</f>
        <v>49035</v>
      </c>
      <c r="CV24" s="372">
        <f>cf_0!DG6</f>
        <v>49065</v>
      </c>
      <c r="CW24" s="372">
        <f>cf_0!DH6</f>
        <v>49096</v>
      </c>
      <c r="CX24" s="372">
        <f>cf_0!DI6</f>
        <v>49126</v>
      </c>
      <c r="CY24" s="372">
        <f>cf_0!DJ6</f>
        <v>49157</v>
      </c>
      <c r="CZ24" s="372">
        <f>cf_0!DK6</f>
        <v>49188</v>
      </c>
      <c r="DA24" s="372">
        <f>cf_0!DL6</f>
        <v>49218</v>
      </c>
      <c r="DB24" s="372">
        <f>cf_0!DM6</f>
        <v>49249</v>
      </c>
      <c r="DC24" s="372">
        <f>cf_0!DN6</f>
        <v>49279</v>
      </c>
      <c r="DD24" s="372">
        <f>cf_0!DO6</f>
        <v>49310</v>
      </c>
      <c r="DE24" s="372">
        <f>cf_0!DP6</f>
        <v>49341</v>
      </c>
      <c r="DF24" s="372">
        <f>cf_0!DQ6</f>
        <v>49369</v>
      </c>
      <c r="DG24" s="372">
        <f>cf_0!DR6</f>
        <v>49400</v>
      </c>
      <c r="DH24" s="372">
        <f>cf_0!DS6</f>
        <v>49430</v>
      </c>
      <c r="DI24" s="372">
        <f>cf_0!DT6</f>
        <v>49461</v>
      </c>
      <c r="DJ24" s="372">
        <f>cf_0!DU6</f>
        <v>49491</v>
      </c>
      <c r="DK24" s="372">
        <f>cf_0!DV6</f>
        <v>49522</v>
      </c>
      <c r="DL24" s="372">
        <f>cf_0!DW6</f>
        <v>49553</v>
      </c>
      <c r="DM24" s="372">
        <f>cf_0!DX6</f>
        <v>49583</v>
      </c>
      <c r="DN24" s="372">
        <f>cf_0!DY6</f>
        <v>49614</v>
      </c>
      <c r="DO24" s="372">
        <f>cf_0!DZ6</f>
        <v>49644</v>
      </c>
      <c r="DP24" s="372">
        <f>cf_0!EA6</f>
        <v>49675</v>
      </c>
      <c r="DQ24" s="372">
        <f>cf_0!EB6</f>
        <v>49706</v>
      </c>
      <c r="DR24" s="372">
        <f>cf_0!EC6</f>
        <v>49735</v>
      </c>
      <c r="DS24" s="372">
        <f>cf_0!ED6</f>
        <v>49766</v>
      </c>
      <c r="DT24" s="372">
        <f>cf_0!EE6</f>
        <v>49796</v>
      </c>
      <c r="DU24" s="372">
        <f>cf_0!EF6</f>
        <v>49827</v>
      </c>
      <c r="DV24" s="372">
        <f>cf_0!EG6</f>
        <v>49857</v>
      </c>
      <c r="DW24" s="372">
        <f>cf_0!EH6</f>
        <v>49888</v>
      </c>
      <c r="DX24" s="372">
        <f>cf_0!EI6</f>
        <v>49919</v>
      </c>
    </row>
    <row r="25" spans="2:128" x14ac:dyDescent="0.25">
      <c r="B25" t="s">
        <v>687</v>
      </c>
      <c r="C25" s="379">
        <f>MAX(Вводные!$G$7,C26)</f>
        <v>46631</v>
      </c>
      <c r="D25" s="381"/>
      <c r="E25" s="379">
        <f>EDATE(C29,2)</f>
        <v>46874</v>
      </c>
      <c r="F25" s="262">
        <f>SUMIFS(H25:DX25,$H$24:$DX$24,"&gt;="&amp;$C$15)</f>
        <v>8</v>
      </c>
      <c r="G25" s="262">
        <f t="shared" ref="G25:G37" si="2">SUM(H25:DX25)</f>
        <v>8</v>
      </c>
      <c r="H25" s="373">
        <f>IF(AND(H$24&gt;=$C25,H$24&lt;$E25),1,0)</f>
        <v>0</v>
      </c>
      <c r="I25" s="373">
        <f t="shared" ref="I25:X37" si="3">IF(AND(I$24&gt;=$C25,I$24&lt;$E25),1,0)</f>
        <v>0</v>
      </c>
      <c r="J25" s="373">
        <f t="shared" si="3"/>
        <v>0</v>
      </c>
      <c r="K25" s="373">
        <f t="shared" si="3"/>
        <v>0</v>
      </c>
      <c r="L25" s="373">
        <f t="shared" si="3"/>
        <v>0</v>
      </c>
      <c r="M25" s="373">
        <f t="shared" si="3"/>
        <v>0</v>
      </c>
      <c r="N25" s="373">
        <f t="shared" si="3"/>
        <v>0</v>
      </c>
      <c r="O25" s="373">
        <f t="shared" si="3"/>
        <v>0</v>
      </c>
      <c r="P25" s="373">
        <f t="shared" si="3"/>
        <v>0</v>
      </c>
      <c r="Q25" s="373">
        <f t="shared" si="3"/>
        <v>0</v>
      </c>
      <c r="R25" s="373">
        <f t="shared" si="3"/>
        <v>0</v>
      </c>
      <c r="S25" s="373">
        <f t="shared" si="3"/>
        <v>0</v>
      </c>
      <c r="T25" s="373">
        <f t="shared" si="3"/>
        <v>1</v>
      </c>
      <c r="U25" s="373">
        <f t="shared" si="3"/>
        <v>1</v>
      </c>
      <c r="V25" s="373">
        <f t="shared" si="3"/>
        <v>1</v>
      </c>
      <c r="W25" s="373">
        <f t="shared" si="3"/>
        <v>1</v>
      </c>
      <c r="X25" s="373">
        <f t="shared" si="3"/>
        <v>1</v>
      </c>
      <c r="Y25" s="373">
        <f t="shared" ref="Y25:AN37" si="4">IF(AND(Y$24&gt;=$C25,Y$24&lt;$E25),1,0)</f>
        <v>1</v>
      </c>
      <c r="Z25" s="373">
        <f t="shared" si="4"/>
        <v>1</v>
      </c>
      <c r="AA25" s="373">
        <f t="shared" si="4"/>
        <v>1</v>
      </c>
      <c r="AB25" s="373">
        <f t="shared" si="4"/>
        <v>0</v>
      </c>
      <c r="AC25" s="373">
        <f t="shared" si="4"/>
        <v>0</v>
      </c>
      <c r="AD25" s="373">
        <f t="shared" si="4"/>
        <v>0</v>
      </c>
      <c r="AE25" s="373">
        <f t="shared" si="4"/>
        <v>0</v>
      </c>
      <c r="AF25" s="373">
        <f t="shared" si="4"/>
        <v>0</v>
      </c>
      <c r="AG25" s="373">
        <f t="shared" si="4"/>
        <v>0</v>
      </c>
      <c r="AH25" s="373">
        <f t="shared" si="4"/>
        <v>0</v>
      </c>
      <c r="AI25" s="373">
        <f t="shared" si="4"/>
        <v>0</v>
      </c>
      <c r="AJ25" s="373">
        <f t="shared" si="4"/>
        <v>0</v>
      </c>
      <c r="AK25" s="373">
        <f t="shared" si="4"/>
        <v>0</v>
      </c>
      <c r="AL25" s="373">
        <f t="shared" si="4"/>
        <v>0</v>
      </c>
      <c r="AM25" s="373">
        <f t="shared" si="4"/>
        <v>0</v>
      </c>
      <c r="AN25" s="373">
        <f t="shared" si="4"/>
        <v>0</v>
      </c>
      <c r="AO25" s="373">
        <f t="shared" ref="AO25:BD37" si="5">IF(AND(AO$24&gt;=$C25,AO$24&lt;$E25),1,0)</f>
        <v>0</v>
      </c>
      <c r="AP25" s="373">
        <f t="shared" si="5"/>
        <v>0</v>
      </c>
      <c r="AQ25" s="373">
        <f t="shared" si="5"/>
        <v>0</v>
      </c>
      <c r="AR25" s="373">
        <f t="shared" si="5"/>
        <v>0</v>
      </c>
      <c r="AS25" s="373">
        <f t="shared" si="5"/>
        <v>0</v>
      </c>
      <c r="AT25" s="373">
        <f t="shared" si="5"/>
        <v>0</v>
      </c>
      <c r="AU25" s="373">
        <f t="shared" si="5"/>
        <v>0</v>
      </c>
      <c r="AV25" s="373">
        <f t="shared" si="5"/>
        <v>0</v>
      </c>
      <c r="AW25" s="373">
        <f t="shared" si="5"/>
        <v>0</v>
      </c>
      <c r="AX25" s="373">
        <f t="shared" si="5"/>
        <v>0</v>
      </c>
      <c r="AY25" s="373">
        <f t="shared" si="5"/>
        <v>0</v>
      </c>
      <c r="AZ25" s="373">
        <f t="shared" si="5"/>
        <v>0</v>
      </c>
      <c r="BA25" s="373">
        <f t="shared" si="5"/>
        <v>0</v>
      </c>
      <c r="BB25" s="373">
        <f t="shared" si="5"/>
        <v>0</v>
      </c>
      <c r="BC25" s="373">
        <f t="shared" si="5"/>
        <v>0</v>
      </c>
      <c r="BD25" s="373">
        <f t="shared" si="5"/>
        <v>0</v>
      </c>
      <c r="BE25" s="373">
        <f t="shared" ref="BE25:BT37" si="6">IF(AND(BE$24&gt;=$C25,BE$24&lt;$E25),1,0)</f>
        <v>0</v>
      </c>
      <c r="BF25" s="373">
        <f t="shared" si="6"/>
        <v>0</v>
      </c>
      <c r="BG25" s="373">
        <f t="shared" si="6"/>
        <v>0</v>
      </c>
      <c r="BH25" s="373">
        <f t="shared" si="6"/>
        <v>0</v>
      </c>
      <c r="BI25" s="373">
        <f t="shared" si="6"/>
        <v>0</v>
      </c>
      <c r="BJ25" s="373">
        <f t="shared" si="6"/>
        <v>0</v>
      </c>
      <c r="BK25" s="373">
        <f t="shared" si="6"/>
        <v>0</v>
      </c>
      <c r="BL25" s="373">
        <f t="shared" si="6"/>
        <v>0</v>
      </c>
      <c r="BM25" s="373">
        <f t="shared" si="6"/>
        <v>0</v>
      </c>
      <c r="BN25" s="373">
        <f t="shared" si="6"/>
        <v>0</v>
      </c>
      <c r="BO25" s="373">
        <f t="shared" si="6"/>
        <v>0</v>
      </c>
      <c r="BP25" s="373">
        <f t="shared" si="6"/>
        <v>0</v>
      </c>
      <c r="BQ25" s="373">
        <f t="shared" si="6"/>
        <v>0</v>
      </c>
      <c r="BR25" s="373">
        <f t="shared" si="6"/>
        <v>0</v>
      </c>
      <c r="BS25" s="373">
        <f t="shared" si="6"/>
        <v>0</v>
      </c>
      <c r="BT25" s="373">
        <f t="shared" si="6"/>
        <v>0</v>
      </c>
      <c r="BU25" s="373">
        <f t="shared" ref="BU25:CJ37" si="7">IF(AND(BU$24&gt;=$C25,BU$24&lt;$E25),1,0)</f>
        <v>0</v>
      </c>
      <c r="BV25" s="373">
        <f t="shared" si="7"/>
        <v>0</v>
      </c>
      <c r="BW25" s="373">
        <f t="shared" si="7"/>
        <v>0</v>
      </c>
      <c r="BX25" s="373">
        <f t="shared" si="7"/>
        <v>0</v>
      </c>
      <c r="BY25" s="373">
        <f t="shared" si="7"/>
        <v>0</v>
      </c>
      <c r="BZ25" s="373">
        <f t="shared" si="7"/>
        <v>0</v>
      </c>
      <c r="CA25" s="373">
        <f t="shared" si="7"/>
        <v>0</v>
      </c>
      <c r="CB25" s="373">
        <f t="shared" si="7"/>
        <v>0</v>
      </c>
      <c r="CC25" s="373">
        <f t="shared" si="7"/>
        <v>0</v>
      </c>
      <c r="CD25" s="373">
        <f t="shared" si="7"/>
        <v>0</v>
      </c>
      <c r="CE25" s="373">
        <f t="shared" si="7"/>
        <v>0</v>
      </c>
      <c r="CF25" s="373">
        <f t="shared" si="7"/>
        <v>0</v>
      </c>
      <c r="CG25" s="373">
        <f t="shared" si="7"/>
        <v>0</v>
      </c>
      <c r="CH25" s="373">
        <f t="shared" si="7"/>
        <v>0</v>
      </c>
      <c r="CI25" s="373">
        <f t="shared" si="7"/>
        <v>0</v>
      </c>
      <c r="CJ25" s="373">
        <f t="shared" si="7"/>
        <v>0</v>
      </c>
      <c r="CK25" s="373">
        <f t="shared" ref="CK25:CZ37" si="8">IF(AND(CK$24&gt;=$C25,CK$24&lt;$E25),1,0)</f>
        <v>0</v>
      </c>
      <c r="CL25" s="373">
        <f t="shared" si="8"/>
        <v>0</v>
      </c>
      <c r="CM25" s="373">
        <f t="shared" si="8"/>
        <v>0</v>
      </c>
      <c r="CN25" s="373">
        <f t="shared" si="8"/>
        <v>0</v>
      </c>
      <c r="CO25" s="373">
        <f t="shared" si="8"/>
        <v>0</v>
      </c>
      <c r="CP25" s="373">
        <f t="shared" si="8"/>
        <v>0</v>
      </c>
      <c r="CQ25" s="373">
        <f t="shared" si="8"/>
        <v>0</v>
      </c>
      <c r="CR25" s="373">
        <f t="shared" si="8"/>
        <v>0</v>
      </c>
      <c r="CS25" s="373">
        <f t="shared" si="8"/>
        <v>0</v>
      </c>
      <c r="CT25" s="373">
        <f t="shared" si="8"/>
        <v>0</v>
      </c>
      <c r="CU25" s="373">
        <f t="shared" si="8"/>
        <v>0</v>
      </c>
      <c r="CV25" s="373">
        <f t="shared" si="8"/>
        <v>0</v>
      </c>
      <c r="CW25" s="373">
        <f t="shared" si="8"/>
        <v>0</v>
      </c>
      <c r="CX25" s="373">
        <f t="shared" si="8"/>
        <v>0</v>
      </c>
      <c r="CY25" s="373">
        <f t="shared" si="8"/>
        <v>0</v>
      </c>
      <c r="CZ25" s="373">
        <f t="shared" si="8"/>
        <v>0</v>
      </c>
      <c r="DA25" s="373">
        <f t="shared" ref="DA25:DP37" si="9">IF(AND(DA$24&gt;=$C25,DA$24&lt;$E25),1,0)</f>
        <v>0</v>
      </c>
      <c r="DB25" s="373">
        <f t="shared" si="9"/>
        <v>0</v>
      </c>
      <c r="DC25" s="373">
        <f t="shared" si="9"/>
        <v>0</v>
      </c>
      <c r="DD25" s="373">
        <f t="shared" si="9"/>
        <v>0</v>
      </c>
      <c r="DE25" s="373">
        <f t="shared" si="9"/>
        <v>0</v>
      </c>
      <c r="DF25" s="373">
        <f t="shared" si="9"/>
        <v>0</v>
      </c>
      <c r="DG25" s="373">
        <f t="shared" si="9"/>
        <v>0</v>
      </c>
      <c r="DH25" s="373">
        <f t="shared" si="9"/>
        <v>0</v>
      </c>
      <c r="DI25" s="373">
        <f t="shared" si="9"/>
        <v>0</v>
      </c>
      <c r="DJ25" s="373">
        <f t="shared" si="9"/>
        <v>0</v>
      </c>
      <c r="DK25" s="373">
        <f t="shared" si="9"/>
        <v>0</v>
      </c>
      <c r="DL25" s="373">
        <f t="shared" si="9"/>
        <v>0</v>
      </c>
      <c r="DM25" s="373">
        <f t="shared" si="9"/>
        <v>0</v>
      </c>
      <c r="DN25" s="373">
        <f t="shared" si="9"/>
        <v>0</v>
      </c>
      <c r="DO25" s="373">
        <f t="shared" si="9"/>
        <v>0</v>
      </c>
      <c r="DP25" s="373">
        <f t="shared" si="9"/>
        <v>0</v>
      </c>
      <c r="DQ25" s="373">
        <f t="shared" ref="DQ25:DX37" si="10">IF(AND(DQ$24&gt;=$C25,DQ$24&lt;$E25),1,0)</f>
        <v>0</v>
      </c>
      <c r="DR25" s="373">
        <f t="shared" si="10"/>
        <v>0</v>
      </c>
      <c r="DS25" s="373">
        <f t="shared" si="10"/>
        <v>0</v>
      </c>
      <c r="DT25" s="373">
        <f t="shared" si="10"/>
        <v>0</v>
      </c>
      <c r="DU25" s="373">
        <f t="shared" si="10"/>
        <v>0</v>
      </c>
      <c r="DV25" s="373">
        <f t="shared" si="10"/>
        <v>0</v>
      </c>
      <c r="DW25" s="373">
        <f t="shared" si="10"/>
        <v>0</v>
      </c>
      <c r="DX25" s="373">
        <f t="shared" si="10"/>
        <v>0</v>
      </c>
    </row>
    <row r="26" spans="2:128" x14ac:dyDescent="0.25">
      <c r="B26" t="s">
        <v>688</v>
      </c>
      <c r="C26" s="379">
        <f>MAX(Вводные!$G$7,EDATE(C29,D26))</f>
        <v>46631</v>
      </c>
      <c r="D26" s="381">
        <v>-6</v>
      </c>
      <c r="E26" s="379">
        <f>C29</f>
        <v>46813</v>
      </c>
      <c r="F26" s="262">
        <f t="shared" ref="F26:F37" si="11">SUMIFS(H26:DX26,$H$24:$DX$24,"&gt;="&amp;$C$15)</f>
        <v>6</v>
      </c>
      <c r="G26" s="262">
        <f t="shared" si="2"/>
        <v>6</v>
      </c>
      <c r="H26" s="373">
        <f t="shared" ref="H26:H37" si="12">IF(AND(H$24&gt;=$C26,H$24&lt;$E26),1,0)</f>
        <v>0</v>
      </c>
      <c r="I26" s="373">
        <f t="shared" si="3"/>
        <v>0</v>
      </c>
      <c r="J26" s="373">
        <f t="shared" si="3"/>
        <v>0</v>
      </c>
      <c r="K26" s="373">
        <f t="shared" si="3"/>
        <v>0</v>
      </c>
      <c r="L26" s="373">
        <f t="shared" si="3"/>
        <v>0</v>
      </c>
      <c r="M26" s="373">
        <f t="shared" si="3"/>
        <v>0</v>
      </c>
      <c r="N26" s="373">
        <f t="shared" si="3"/>
        <v>0</v>
      </c>
      <c r="O26" s="373">
        <f t="shared" si="3"/>
        <v>0</v>
      </c>
      <c r="P26" s="373">
        <f t="shared" si="3"/>
        <v>0</v>
      </c>
      <c r="Q26" s="373">
        <f t="shared" si="3"/>
        <v>0</v>
      </c>
      <c r="R26" s="373">
        <f t="shared" si="3"/>
        <v>0</v>
      </c>
      <c r="S26" s="373">
        <f t="shared" si="3"/>
        <v>0</v>
      </c>
      <c r="T26" s="373">
        <f t="shared" si="3"/>
        <v>1</v>
      </c>
      <c r="U26" s="373">
        <f t="shared" si="3"/>
        <v>1</v>
      </c>
      <c r="V26" s="373">
        <f t="shared" si="3"/>
        <v>1</v>
      </c>
      <c r="W26" s="373">
        <f t="shared" si="3"/>
        <v>1</v>
      </c>
      <c r="X26" s="373">
        <f t="shared" si="3"/>
        <v>1</v>
      </c>
      <c r="Y26" s="373">
        <f t="shared" si="4"/>
        <v>1</v>
      </c>
      <c r="Z26" s="373">
        <f t="shared" si="4"/>
        <v>0</v>
      </c>
      <c r="AA26" s="373">
        <f t="shared" si="4"/>
        <v>0</v>
      </c>
      <c r="AB26" s="373">
        <f t="shared" si="4"/>
        <v>0</v>
      </c>
      <c r="AC26" s="373">
        <f t="shared" si="4"/>
        <v>0</v>
      </c>
      <c r="AD26" s="373">
        <f t="shared" si="4"/>
        <v>0</v>
      </c>
      <c r="AE26" s="373">
        <f t="shared" si="4"/>
        <v>0</v>
      </c>
      <c r="AF26" s="373">
        <f t="shared" si="4"/>
        <v>0</v>
      </c>
      <c r="AG26" s="373">
        <f t="shared" si="4"/>
        <v>0</v>
      </c>
      <c r="AH26" s="373">
        <f t="shared" si="4"/>
        <v>0</v>
      </c>
      <c r="AI26" s="373">
        <f t="shared" si="4"/>
        <v>0</v>
      </c>
      <c r="AJ26" s="373">
        <f t="shared" si="4"/>
        <v>0</v>
      </c>
      <c r="AK26" s="373">
        <f t="shared" si="4"/>
        <v>0</v>
      </c>
      <c r="AL26" s="373">
        <f t="shared" si="4"/>
        <v>0</v>
      </c>
      <c r="AM26" s="373">
        <f t="shared" si="4"/>
        <v>0</v>
      </c>
      <c r="AN26" s="373">
        <f t="shared" si="4"/>
        <v>0</v>
      </c>
      <c r="AO26" s="373">
        <f t="shared" si="5"/>
        <v>0</v>
      </c>
      <c r="AP26" s="373">
        <f t="shared" si="5"/>
        <v>0</v>
      </c>
      <c r="AQ26" s="373">
        <f t="shared" si="5"/>
        <v>0</v>
      </c>
      <c r="AR26" s="373">
        <f t="shared" si="5"/>
        <v>0</v>
      </c>
      <c r="AS26" s="373">
        <f t="shared" si="5"/>
        <v>0</v>
      </c>
      <c r="AT26" s="373">
        <f t="shared" si="5"/>
        <v>0</v>
      </c>
      <c r="AU26" s="373">
        <f t="shared" si="5"/>
        <v>0</v>
      </c>
      <c r="AV26" s="373">
        <f t="shared" si="5"/>
        <v>0</v>
      </c>
      <c r="AW26" s="373">
        <f t="shared" si="5"/>
        <v>0</v>
      </c>
      <c r="AX26" s="373">
        <f t="shared" si="5"/>
        <v>0</v>
      </c>
      <c r="AY26" s="373">
        <f t="shared" si="5"/>
        <v>0</v>
      </c>
      <c r="AZ26" s="373">
        <f t="shared" si="5"/>
        <v>0</v>
      </c>
      <c r="BA26" s="373">
        <f t="shared" si="5"/>
        <v>0</v>
      </c>
      <c r="BB26" s="373">
        <f t="shared" si="5"/>
        <v>0</v>
      </c>
      <c r="BC26" s="373">
        <f t="shared" si="5"/>
        <v>0</v>
      </c>
      <c r="BD26" s="373">
        <f t="shared" si="5"/>
        <v>0</v>
      </c>
      <c r="BE26" s="373">
        <f t="shared" si="6"/>
        <v>0</v>
      </c>
      <c r="BF26" s="373">
        <f t="shared" si="6"/>
        <v>0</v>
      </c>
      <c r="BG26" s="373">
        <f t="shared" si="6"/>
        <v>0</v>
      </c>
      <c r="BH26" s="373">
        <f t="shared" si="6"/>
        <v>0</v>
      </c>
      <c r="BI26" s="373">
        <f t="shared" si="6"/>
        <v>0</v>
      </c>
      <c r="BJ26" s="373">
        <f t="shared" si="6"/>
        <v>0</v>
      </c>
      <c r="BK26" s="373">
        <f t="shared" si="6"/>
        <v>0</v>
      </c>
      <c r="BL26" s="373">
        <f t="shared" si="6"/>
        <v>0</v>
      </c>
      <c r="BM26" s="373">
        <f t="shared" si="6"/>
        <v>0</v>
      </c>
      <c r="BN26" s="373">
        <f t="shared" si="6"/>
        <v>0</v>
      </c>
      <c r="BO26" s="373">
        <f t="shared" si="6"/>
        <v>0</v>
      </c>
      <c r="BP26" s="373">
        <f t="shared" si="6"/>
        <v>0</v>
      </c>
      <c r="BQ26" s="373">
        <f t="shared" si="6"/>
        <v>0</v>
      </c>
      <c r="BR26" s="373">
        <f t="shared" si="6"/>
        <v>0</v>
      </c>
      <c r="BS26" s="373">
        <f t="shared" si="6"/>
        <v>0</v>
      </c>
      <c r="BT26" s="373">
        <f t="shared" si="6"/>
        <v>0</v>
      </c>
      <c r="BU26" s="373">
        <f t="shared" si="7"/>
        <v>0</v>
      </c>
      <c r="BV26" s="373">
        <f t="shared" si="7"/>
        <v>0</v>
      </c>
      <c r="BW26" s="373">
        <f t="shared" si="7"/>
        <v>0</v>
      </c>
      <c r="BX26" s="373">
        <f t="shared" si="7"/>
        <v>0</v>
      </c>
      <c r="BY26" s="373">
        <f t="shared" si="7"/>
        <v>0</v>
      </c>
      <c r="BZ26" s="373">
        <f t="shared" si="7"/>
        <v>0</v>
      </c>
      <c r="CA26" s="373">
        <f t="shared" si="7"/>
        <v>0</v>
      </c>
      <c r="CB26" s="373">
        <f t="shared" si="7"/>
        <v>0</v>
      </c>
      <c r="CC26" s="373">
        <f t="shared" si="7"/>
        <v>0</v>
      </c>
      <c r="CD26" s="373">
        <f t="shared" si="7"/>
        <v>0</v>
      </c>
      <c r="CE26" s="373">
        <f t="shared" si="7"/>
        <v>0</v>
      </c>
      <c r="CF26" s="373">
        <f t="shared" si="7"/>
        <v>0</v>
      </c>
      <c r="CG26" s="373">
        <f t="shared" si="7"/>
        <v>0</v>
      </c>
      <c r="CH26" s="373">
        <f t="shared" si="7"/>
        <v>0</v>
      </c>
      <c r="CI26" s="373">
        <f t="shared" si="7"/>
        <v>0</v>
      </c>
      <c r="CJ26" s="373">
        <f t="shared" si="7"/>
        <v>0</v>
      </c>
      <c r="CK26" s="373">
        <f t="shared" si="8"/>
        <v>0</v>
      </c>
      <c r="CL26" s="373">
        <f t="shared" si="8"/>
        <v>0</v>
      </c>
      <c r="CM26" s="373">
        <f t="shared" si="8"/>
        <v>0</v>
      </c>
      <c r="CN26" s="373">
        <f t="shared" si="8"/>
        <v>0</v>
      </c>
      <c r="CO26" s="373">
        <f t="shared" si="8"/>
        <v>0</v>
      </c>
      <c r="CP26" s="373">
        <f t="shared" si="8"/>
        <v>0</v>
      </c>
      <c r="CQ26" s="373">
        <f t="shared" si="8"/>
        <v>0</v>
      </c>
      <c r="CR26" s="373">
        <f t="shared" si="8"/>
        <v>0</v>
      </c>
      <c r="CS26" s="373">
        <f t="shared" si="8"/>
        <v>0</v>
      </c>
      <c r="CT26" s="373">
        <f t="shared" si="8"/>
        <v>0</v>
      </c>
      <c r="CU26" s="373">
        <f t="shared" si="8"/>
        <v>0</v>
      </c>
      <c r="CV26" s="373">
        <f t="shared" si="8"/>
        <v>0</v>
      </c>
      <c r="CW26" s="373">
        <f t="shared" si="8"/>
        <v>0</v>
      </c>
      <c r="CX26" s="373">
        <f t="shared" si="8"/>
        <v>0</v>
      </c>
      <c r="CY26" s="373">
        <f t="shared" si="8"/>
        <v>0</v>
      </c>
      <c r="CZ26" s="373">
        <f t="shared" si="8"/>
        <v>0</v>
      </c>
      <c r="DA26" s="373">
        <f t="shared" si="9"/>
        <v>0</v>
      </c>
      <c r="DB26" s="373">
        <f t="shared" si="9"/>
        <v>0</v>
      </c>
      <c r="DC26" s="373">
        <f t="shared" si="9"/>
        <v>0</v>
      </c>
      <c r="DD26" s="373">
        <f t="shared" si="9"/>
        <v>0</v>
      </c>
      <c r="DE26" s="373">
        <f t="shared" si="9"/>
        <v>0</v>
      </c>
      <c r="DF26" s="373">
        <f t="shared" si="9"/>
        <v>0</v>
      </c>
      <c r="DG26" s="373">
        <f t="shared" si="9"/>
        <v>0</v>
      </c>
      <c r="DH26" s="373">
        <f t="shared" si="9"/>
        <v>0</v>
      </c>
      <c r="DI26" s="373">
        <f t="shared" si="9"/>
        <v>0</v>
      </c>
      <c r="DJ26" s="373">
        <f t="shared" si="9"/>
        <v>0</v>
      </c>
      <c r="DK26" s="373">
        <f t="shared" si="9"/>
        <v>0</v>
      </c>
      <c r="DL26" s="373">
        <f t="shared" si="9"/>
        <v>0</v>
      </c>
      <c r="DM26" s="373">
        <f t="shared" si="9"/>
        <v>0</v>
      </c>
      <c r="DN26" s="373">
        <f t="shared" si="9"/>
        <v>0</v>
      </c>
      <c r="DO26" s="373">
        <f t="shared" si="9"/>
        <v>0</v>
      </c>
      <c r="DP26" s="373">
        <f t="shared" si="9"/>
        <v>0</v>
      </c>
      <c r="DQ26" s="373">
        <f t="shared" si="10"/>
        <v>0</v>
      </c>
      <c r="DR26" s="373">
        <f t="shared" si="10"/>
        <v>0</v>
      </c>
      <c r="DS26" s="373">
        <f t="shared" si="10"/>
        <v>0</v>
      </c>
      <c r="DT26" s="373">
        <f t="shared" si="10"/>
        <v>0</v>
      </c>
      <c r="DU26" s="373">
        <f t="shared" si="10"/>
        <v>0</v>
      </c>
      <c r="DV26" s="373">
        <f t="shared" si="10"/>
        <v>0</v>
      </c>
      <c r="DW26" s="373">
        <f t="shared" si="10"/>
        <v>0</v>
      </c>
      <c r="DX26" s="373">
        <f t="shared" si="10"/>
        <v>0</v>
      </c>
    </row>
    <row r="27" spans="2:128" x14ac:dyDescent="0.25">
      <c r="B27" t="s">
        <v>689</v>
      </c>
      <c r="C27" s="379">
        <f>MAX(Вводные!$G$7,EDATE(C29,D27))</f>
        <v>46722</v>
      </c>
      <c r="D27" s="381">
        <v>-3</v>
      </c>
      <c r="E27" s="379">
        <f>MAX(EDATE(C27,1),EDATE(E29,-3))</f>
        <v>47453</v>
      </c>
      <c r="F27" s="262">
        <f t="shared" si="11"/>
        <v>24</v>
      </c>
      <c r="G27" s="262">
        <f t="shared" si="2"/>
        <v>24</v>
      </c>
      <c r="H27" s="373">
        <f t="shared" si="12"/>
        <v>0</v>
      </c>
      <c r="I27" s="373">
        <f t="shared" si="3"/>
        <v>0</v>
      </c>
      <c r="J27" s="373">
        <f t="shared" si="3"/>
        <v>0</v>
      </c>
      <c r="K27" s="373">
        <f t="shared" si="3"/>
        <v>0</v>
      </c>
      <c r="L27" s="373">
        <f t="shared" si="3"/>
        <v>0</v>
      </c>
      <c r="M27" s="373">
        <f t="shared" si="3"/>
        <v>0</v>
      </c>
      <c r="N27" s="373">
        <f t="shared" si="3"/>
        <v>0</v>
      </c>
      <c r="O27" s="373">
        <f t="shared" si="3"/>
        <v>0</v>
      </c>
      <c r="P27" s="373">
        <f t="shared" si="3"/>
        <v>0</v>
      </c>
      <c r="Q27" s="373">
        <f t="shared" si="3"/>
        <v>0</v>
      </c>
      <c r="R27" s="373">
        <f t="shared" si="3"/>
        <v>0</v>
      </c>
      <c r="S27" s="373">
        <f t="shared" si="3"/>
        <v>0</v>
      </c>
      <c r="T27" s="373">
        <f t="shared" si="3"/>
        <v>0</v>
      </c>
      <c r="U27" s="373">
        <f t="shared" si="3"/>
        <v>0</v>
      </c>
      <c r="V27" s="373">
        <f t="shared" si="3"/>
        <v>0</v>
      </c>
      <c r="W27" s="373">
        <f t="shared" si="3"/>
        <v>1</v>
      </c>
      <c r="X27" s="373">
        <f t="shared" si="3"/>
        <v>1</v>
      </c>
      <c r="Y27" s="373">
        <f t="shared" si="4"/>
        <v>1</v>
      </c>
      <c r="Z27" s="373">
        <f t="shared" si="4"/>
        <v>1</v>
      </c>
      <c r="AA27" s="373">
        <f t="shared" si="4"/>
        <v>1</v>
      </c>
      <c r="AB27" s="373">
        <f t="shared" si="4"/>
        <v>1</v>
      </c>
      <c r="AC27" s="373">
        <f t="shared" si="4"/>
        <v>1</v>
      </c>
      <c r="AD27" s="373">
        <f t="shared" si="4"/>
        <v>1</v>
      </c>
      <c r="AE27" s="373">
        <f t="shared" si="4"/>
        <v>1</v>
      </c>
      <c r="AF27" s="373">
        <f t="shared" si="4"/>
        <v>1</v>
      </c>
      <c r="AG27" s="373">
        <f t="shared" si="4"/>
        <v>1</v>
      </c>
      <c r="AH27" s="373">
        <f t="shared" si="4"/>
        <v>1</v>
      </c>
      <c r="AI27" s="373">
        <f t="shared" si="4"/>
        <v>1</v>
      </c>
      <c r="AJ27" s="373">
        <f t="shared" si="4"/>
        <v>1</v>
      </c>
      <c r="AK27" s="373">
        <f t="shared" si="4"/>
        <v>1</v>
      </c>
      <c r="AL27" s="373">
        <f t="shared" si="4"/>
        <v>1</v>
      </c>
      <c r="AM27" s="373">
        <f t="shared" si="4"/>
        <v>1</v>
      </c>
      <c r="AN27" s="373">
        <f t="shared" si="4"/>
        <v>1</v>
      </c>
      <c r="AO27" s="373">
        <f t="shared" si="5"/>
        <v>1</v>
      </c>
      <c r="AP27" s="373">
        <f t="shared" si="5"/>
        <v>1</v>
      </c>
      <c r="AQ27" s="373">
        <f t="shared" si="5"/>
        <v>1</v>
      </c>
      <c r="AR27" s="373">
        <f t="shared" si="5"/>
        <v>1</v>
      </c>
      <c r="AS27" s="373">
        <f t="shared" si="5"/>
        <v>1</v>
      </c>
      <c r="AT27" s="373">
        <f t="shared" si="5"/>
        <v>1</v>
      </c>
      <c r="AU27" s="373">
        <f t="shared" si="5"/>
        <v>0</v>
      </c>
      <c r="AV27" s="373">
        <f t="shared" si="5"/>
        <v>0</v>
      </c>
      <c r="AW27" s="373">
        <f t="shared" si="5"/>
        <v>0</v>
      </c>
      <c r="AX27" s="373">
        <f t="shared" si="5"/>
        <v>0</v>
      </c>
      <c r="AY27" s="373">
        <f t="shared" si="5"/>
        <v>0</v>
      </c>
      <c r="AZ27" s="373">
        <f t="shared" si="5"/>
        <v>0</v>
      </c>
      <c r="BA27" s="373">
        <f t="shared" si="5"/>
        <v>0</v>
      </c>
      <c r="BB27" s="373">
        <f t="shared" si="5"/>
        <v>0</v>
      </c>
      <c r="BC27" s="373">
        <f t="shared" si="5"/>
        <v>0</v>
      </c>
      <c r="BD27" s="373">
        <f t="shared" si="5"/>
        <v>0</v>
      </c>
      <c r="BE27" s="373">
        <f t="shared" si="6"/>
        <v>0</v>
      </c>
      <c r="BF27" s="373">
        <f t="shared" si="6"/>
        <v>0</v>
      </c>
      <c r="BG27" s="373">
        <f t="shared" si="6"/>
        <v>0</v>
      </c>
      <c r="BH27" s="373">
        <f t="shared" si="6"/>
        <v>0</v>
      </c>
      <c r="BI27" s="373">
        <f t="shared" si="6"/>
        <v>0</v>
      </c>
      <c r="BJ27" s="373">
        <f t="shared" si="6"/>
        <v>0</v>
      </c>
      <c r="BK27" s="373">
        <f t="shared" si="6"/>
        <v>0</v>
      </c>
      <c r="BL27" s="373">
        <f t="shared" si="6"/>
        <v>0</v>
      </c>
      <c r="BM27" s="373">
        <f t="shared" si="6"/>
        <v>0</v>
      </c>
      <c r="BN27" s="373">
        <f t="shared" si="6"/>
        <v>0</v>
      </c>
      <c r="BO27" s="373">
        <f t="shared" si="6"/>
        <v>0</v>
      </c>
      <c r="BP27" s="373">
        <f t="shared" si="6"/>
        <v>0</v>
      </c>
      <c r="BQ27" s="373">
        <f t="shared" si="6"/>
        <v>0</v>
      </c>
      <c r="BR27" s="373">
        <f t="shared" si="6"/>
        <v>0</v>
      </c>
      <c r="BS27" s="373">
        <f t="shared" si="6"/>
        <v>0</v>
      </c>
      <c r="BT27" s="373">
        <f t="shared" si="6"/>
        <v>0</v>
      </c>
      <c r="BU27" s="373">
        <f t="shared" si="7"/>
        <v>0</v>
      </c>
      <c r="BV27" s="373">
        <f t="shared" si="7"/>
        <v>0</v>
      </c>
      <c r="BW27" s="373">
        <f t="shared" si="7"/>
        <v>0</v>
      </c>
      <c r="BX27" s="373">
        <f t="shared" si="7"/>
        <v>0</v>
      </c>
      <c r="BY27" s="373">
        <f t="shared" si="7"/>
        <v>0</v>
      </c>
      <c r="BZ27" s="373">
        <f t="shared" si="7"/>
        <v>0</v>
      </c>
      <c r="CA27" s="373">
        <f t="shared" si="7"/>
        <v>0</v>
      </c>
      <c r="CB27" s="373">
        <f t="shared" si="7"/>
        <v>0</v>
      </c>
      <c r="CC27" s="373">
        <f t="shared" si="7"/>
        <v>0</v>
      </c>
      <c r="CD27" s="373">
        <f t="shared" si="7"/>
        <v>0</v>
      </c>
      <c r="CE27" s="373">
        <f t="shared" si="7"/>
        <v>0</v>
      </c>
      <c r="CF27" s="373">
        <f t="shared" si="7"/>
        <v>0</v>
      </c>
      <c r="CG27" s="373">
        <f t="shared" si="7"/>
        <v>0</v>
      </c>
      <c r="CH27" s="373">
        <f t="shared" si="7"/>
        <v>0</v>
      </c>
      <c r="CI27" s="373">
        <f t="shared" si="7"/>
        <v>0</v>
      </c>
      <c r="CJ27" s="373">
        <f t="shared" si="7"/>
        <v>0</v>
      </c>
      <c r="CK27" s="373">
        <f t="shared" si="8"/>
        <v>0</v>
      </c>
      <c r="CL27" s="373">
        <f t="shared" si="8"/>
        <v>0</v>
      </c>
      <c r="CM27" s="373">
        <f t="shared" si="8"/>
        <v>0</v>
      </c>
      <c r="CN27" s="373">
        <f t="shared" si="8"/>
        <v>0</v>
      </c>
      <c r="CO27" s="373">
        <f t="shared" si="8"/>
        <v>0</v>
      </c>
      <c r="CP27" s="373">
        <f t="shared" si="8"/>
        <v>0</v>
      </c>
      <c r="CQ27" s="373">
        <f t="shared" si="8"/>
        <v>0</v>
      </c>
      <c r="CR27" s="373">
        <f t="shared" si="8"/>
        <v>0</v>
      </c>
      <c r="CS27" s="373">
        <f t="shared" si="8"/>
        <v>0</v>
      </c>
      <c r="CT27" s="373">
        <f t="shared" si="8"/>
        <v>0</v>
      </c>
      <c r="CU27" s="373">
        <f t="shared" si="8"/>
        <v>0</v>
      </c>
      <c r="CV27" s="373">
        <f t="shared" si="8"/>
        <v>0</v>
      </c>
      <c r="CW27" s="373">
        <f t="shared" si="8"/>
        <v>0</v>
      </c>
      <c r="CX27" s="373">
        <f t="shared" si="8"/>
        <v>0</v>
      </c>
      <c r="CY27" s="373">
        <f t="shared" si="8"/>
        <v>0</v>
      </c>
      <c r="CZ27" s="373">
        <f t="shared" si="8"/>
        <v>0</v>
      </c>
      <c r="DA27" s="373">
        <f t="shared" si="9"/>
        <v>0</v>
      </c>
      <c r="DB27" s="373">
        <f t="shared" si="9"/>
        <v>0</v>
      </c>
      <c r="DC27" s="373">
        <f t="shared" si="9"/>
        <v>0</v>
      </c>
      <c r="DD27" s="373">
        <f t="shared" si="9"/>
        <v>0</v>
      </c>
      <c r="DE27" s="373">
        <f t="shared" si="9"/>
        <v>0</v>
      </c>
      <c r="DF27" s="373">
        <f t="shared" si="9"/>
        <v>0</v>
      </c>
      <c r="DG27" s="373">
        <f t="shared" si="9"/>
        <v>0</v>
      </c>
      <c r="DH27" s="373">
        <f t="shared" si="9"/>
        <v>0</v>
      </c>
      <c r="DI27" s="373">
        <f t="shared" si="9"/>
        <v>0</v>
      </c>
      <c r="DJ27" s="373">
        <f t="shared" si="9"/>
        <v>0</v>
      </c>
      <c r="DK27" s="373">
        <f t="shared" si="9"/>
        <v>0</v>
      </c>
      <c r="DL27" s="373">
        <f t="shared" si="9"/>
        <v>0</v>
      </c>
      <c r="DM27" s="373">
        <f t="shared" si="9"/>
        <v>0</v>
      </c>
      <c r="DN27" s="373">
        <f t="shared" si="9"/>
        <v>0</v>
      </c>
      <c r="DO27" s="373">
        <f t="shared" si="9"/>
        <v>0</v>
      </c>
      <c r="DP27" s="373">
        <f t="shared" si="9"/>
        <v>0</v>
      </c>
      <c r="DQ27" s="373">
        <f t="shared" si="10"/>
        <v>0</v>
      </c>
      <c r="DR27" s="373">
        <f t="shared" si="10"/>
        <v>0</v>
      </c>
      <c r="DS27" s="373">
        <f t="shared" si="10"/>
        <v>0</v>
      </c>
      <c r="DT27" s="373">
        <f t="shared" si="10"/>
        <v>0</v>
      </c>
      <c r="DU27" s="373">
        <f t="shared" si="10"/>
        <v>0</v>
      </c>
      <c r="DV27" s="373">
        <f t="shared" si="10"/>
        <v>0</v>
      </c>
      <c r="DW27" s="373">
        <f t="shared" si="10"/>
        <v>0</v>
      </c>
      <c r="DX27" s="373">
        <f t="shared" si="10"/>
        <v>0</v>
      </c>
    </row>
    <row r="28" spans="2:128" x14ac:dyDescent="0.25">
      <c r="B28" t="s">
        <v>690</v>
      </c>
      <c r="C28" s="379">
        <f>MAX(Вводные!$G$7,EDATE(C29,-6))</f>
        <v>46631</v>
      </c>
      <c r="D28" s="381">
        <v>-6</v>
      </c>
      <c r="E28" s="379">
        <f>C29</f>
        <v>46813</v>
      </c>
      <c r="F28" s="262">
        <f t="shared" si="11"/>
        <v>6</v>
      </c>
      <c r="G28" s="262">
        <f t="shared" si="2"/>
        <v>6</v>
      </c>
      <c r="H28" s="373">
        <f t="shared" si="12"/>
        <v>0</v>
      </c>
      <c r="I28" s="373">
        <f t="shared" si="3"/>
        <v>0</v>
      </c>
      <c r="J28" s="373">
        <f t="shared" si="3"/>
        <v>0</v>
      </c>
      <c r="K28" s="373">
        <f t="shared" si="3"/>
        <v>0</v>
      </c>
      <c r="L28" s="373">
        <f t="shared" si="3"/>
        <v>0</v>
      </c>
      <c r="M28" s="373">
        <f t="shared" si="3"/>
        <v>0</v>
      </c>
      <c r="N28" s="373">
        <f t="shared" si="3"/>
        <v>0</v>
      </c>
      <c r="O28" s="373">
        <f t="shared" si="3"/>
        <v>0</v>
      </c>
      <c r="P28" s="373">
        <f t="shared" si="3"/>
        <v>0</v>
      </c>
      <c r="Q28" s="373">
        <f t="shared" si="3"/>
        <v>0</v>
      </c>
      <c r="R28" s="373">
        <f t="shared" si="3"/>
        <v>0</v>
      </c>
      <c r="S28" s="373">
        <f t="shared" si="3"/>
        <v>0</v>
      </c>
      <c r="T28" s="373">
        <f t="shared" si="3"/>
        <v>1</v>
      </c>
      <c r="U28" s="373">
        <f t="shared" si="3"/>
        <v>1</v>
      </c>
      <c r="V28" s="373">
        <f t="shared" si="3"/>
        <v>1</v>
      </c>
      <c r="W28" s="373">
        <f t="shared" si="3"/>
        <v>1</v>
      </c>
      <c r="X28" s="373">
        <f t="shared" si="3"/>
        <v>1</v>
      </c>
      <c r="Y28" s="373">
        <f t="shared" si="4"/>
        <v>1</v>
      </c>
      <c r="Z28" s="373">
        <f t="shared" si="4"/>
        <v>0</v>
      </c>
      <c r="AA28" s="373">
        <f t="shared" si="4"/>
        <v>0</v>
      </c>
      <c r="AB28" s="373">
        <f t="shared" si="4"/>
        <v>0</v>
      </c>
      <c r="AC28" s="373">
        <f t="shared" si="4"/>
        <v>0</v>
      </c>
      <c r="AD28" s="373">
        <f t="shared" si="4"/>
        <v>0</v>
      </c>
      <c r="AE28" s="373">
        <f t="shared" si="4"/>
        <v>0</v>
      </c>
      <c r="AF28" s="373">
        <f t="shared" si="4"/>
        <v>0</v>
      </c>
      <c r="AG28" s="373">
        <f t="shared" si="4"/>
        <v>0</v>
      </c>
      <c r="AH28" s="373">
        <f t="shared" si="4"/>
        <v>0</v>
      </c>
      <c r="AI28" s="373">
        <f t="shared" si="4"/>
        <v>0</v>
      </c>
      <c r="AJ28" s="373">
        <f t="shared" si="4"/>
        <v>0</v>
      </c>
      <c r="AK28" s="373">
        <f t="shared" si="4"/>
        <v>0</v>
      </c>
      <c r="AL28" s="373">
        <f t="shared" si="4"/>
        <v>0</v>
      </c>
      <c r="AM28" s="373">
        <f t="shared" si="4"/>
        <v>0</v>
      </c>
      <c r="AN28" s="373">
        <f t="shared" si="4"/>
        <v>0</v>
      </c>
      <c r="AO28" s="373">
        <f t="shared" si="5"/>
        <v>0</v>
      </c>
      <c r="AP28" s="373">
        <f t="shared" si="5"/>
        <v>0</v>
      </c>
      <c r="AQ28" s="373">
        <f t="shared" si="5"/>
        <v>0</v>
      </c>
      <c r="AR28" s="373">
        <f t="shared" si="5"/>
        <v>0</v>
      </c>
      <c r="AS28" s="373">
        <f t="shared" si="5"/>
        <v>0</v>
      </c>
      <c r="AT28" s="373">
        <f t="shared" si="5"/>
        <v>0</v>
      </c>
      <c r="AU28" s="373">
        <f t="shared" si="5"/>
        <v>0</v>
      </c>
      <c r="AV28" s="373">
        <f t="shared" si="5"/>
        <v>0</v>
      </c>
      <c r="AW28" s="373">
        <f t="shared" si="5"/>
        <v>0</v>
      </c>
      <c r="AX28" s="373">
        <f t="shared" si="5"/>
        <v>0</v>
      </c>
      <c r="AY28" s="373">
        <f t="shared" si="5"/>
        <v>0</v>
      </c>
      <c r="AZ28" s="373">
        <f t="shared" si="5"/>
        <v>0</v>
      </c>
      <c r="BA28" s="373">
        <f t="shared" si="5"/>
        <v>0</v>
      </c>
      <c r="BB28" s="373">
        <f t="shared" si="5"/>
        <v>0</v>
      </c>
      <c r="BC28" s="373">
        <f t="shared" si="5"/>
        <v>0</v>
      </c>
      <c r="BD28" s="373">
        <f t="shared" si="5"/>
        <v>0</v>
      </c>
      <c r="BE28" s="373">
        <f t="shared" si="6"/>
        <v>0</v>
      </c>
      <c r="BF28" s="373">
        <f t="shared" si="6"/>
        <v>0</v>
      </c>
      <c r="BG28" s="373">
        <f t="shared" si="6"/>
        <v>0</v>
      </c>
      <c r="BH28" s="373">
        <f t="shared" si="6"/>
        <v>0</v>
      </c>
      <c r="BI28" s="373">
        <f t="shared" si="6"/>
        <v>0</v>
      </c>
      <c r="BJ28" s="373">
        <f t="shared" si="6"/>
        <v>0</v>
      </c>
      <c r="BK28" s="373">
        <f t="shared" si="6"/>
        <v>0</v>
      </c>
      <c r="BL28" s="373">
        <f t="shared" si="6"/>
        <v>0</v>
      </c>
      <c r="BM28" s="373">
        <f t="shared" si="6"/>
        <v>0</v>
      </c>
      <c r="BN28" s="373">
        <f t="shared" si="6"/>
        <v>0</v>
      </c>
      <c r="BO28" s="373">
        <f t="shared" si="6"/>
        <v>0</v>
      </c>
      <c r="BP28" s="373">
        <f t="shared" si="6"/>
        <v>0</v>
      </c>
      <c r="BQ28" s="373">
        <f t="shared" si="6"/>
        <v>0</v>
      </c>
      <c r="BR28" s="373">
        <f t="shared" si="6"/>
        <v>0</v>
      </c>
      <c r="BS28" s="373">
        <f t="shared" si="6"/>
        <v>0</v>
      </c>
      <c r="BT28" s="373">
        <f t="shared" si="6"/>
        <v>0</v>
      </c>
      <c r="BU28" s="373">
        <f t="shared" si="7"/>
        <v>0</v>
      </c>
      <c r="BV28" s="373">
        <f t="shared" si="7"/>
        <v>0</v>
      </c>
      <c r="BW28" s="373">
        <f t="shared" si="7"/>
        <v>0</v>
      </c>
      <c r="BX28" s="373">
        <f t="shared" si="7"/>
        <v>0</v>
      </c>
      <c r="BY28" s="373">
        <f t="shared" si="7"/>
        <v>0</v>
      </c>
      <c r="BZ28" s="373">
        <f t="shared" si="7"/>
        <v>0</v>
      </c>
      <c r="CA28" s="373">
        <f t="shared" si="7"/>
        <v>0</v>
      </c>
      <c r="CB28" s="373">
        <f t="shared" si="7"/>
        <v>0</v>
      </c>
      <c r="CC28" s="373">
        <f t="shared" si="7"/>
        <v>0</v>
      </c>
      <c r="CD28" s="373">
        <f t="shared" si="7"/>
        <v>0</v>
      </c>
      <c r="CE28" s="373">
        <f t="shared" si="7"/>
        <v>0</v>
      </c>
      <c r="CF28" s="373">
        <f t="shared" si="7"/>
        <v>0</v>
      </c>
      <c r="CG28" s="373">
        <f t="shared" si="7"/>
        <v>0</v>
      </c>
      <c r="CH28" s="373">
        <f t="shared" si="7"/>
        <v>0</v>
      </c>
      <c r="CI28" s="373">
        <f t="shared" si="7"/>
        <v>0</v>
      </c>
      <c r="CJ28" s="373">
        <f t="shared" si="7"/>
        <v>0</v>
      </c>
      <c r="CK28" s="373">
        <f t="shared" si="8"/>
        <v>0</v>
      </c>
      <c r="CL28" s="373">
        <f t="shared" si="8"/>
        <v>0</v>
      </c>
      <c r="CM28" s="373">
        <f t="shared" si="8"/>
        <v>0</v>
      </c>
      <c r="CN28" s="373">
        <f t="shared" si="8"/>
        <v>0</v>
      </c>
      <c r="CO28" s="373">
        <f t="shared" si="8"/>
        <v>0</v>
      </c>
      <c r="CP28" s="373">
        <f t="shared" si="8"/>
        <v>0</v>
      </c>
      <c r="CQ28" s="373">
        <f t="shared" si="8"/>
        <v>0</v>
      </c>
      <c r="CR28" s="373">
        <f t="shared" si="8"/>
        <v>0</v>
      </c>
      <c r="CS28" s="373">
        <f t="shared" si="8"/>
        <v>0</v>
      </c>
      <c r="CT28" s="373">
        <f t="shared" si="8"/>
        <v>0</v>
      </c>
      <c r="CU28" s="373">
        <f t="shared" si="8"/>
        <v>0</v>
      </c>
      <c r="CV28" s="373">
        <f t="shared" si="8"/>
        <v>0</v>
      </c>
      <c r="CW28" s="373">
        <f t="shared" si="8"/>
        <v>0</v>
      </c>
      <c r="CX28" s="373">
        <f t="shared" si="8"/>
        <v>0</v>
      </c>
      <c r="CY28" s="373">
        <f t="shared" si="8"/>
        <v>0</v>
      </c>
      <c r="CZ28" s="373">
        <f t="shared" si="8"/>
        <v>0</v>
      </c>
      <c r="DA28" s="373">
        <f t="shared" si="9"/>
        <v>0</v>
      </c>
      <c r="DB28" s="373">
        <f t="shared" si="9"/>
        <v>0</v>
      </c>
      <c r="DC28" s="373">
        <f t="shared" si="9"/>
        <v>0</v>
      </c>
      <c r="DD28" s="373">
        <f t="shared" si="9"/>
        <v>0</v>
      </c>
      <c r="DE28" s="373">
        <f t="shared" si="9"/>
        <v>0</v>
      </c>
      <c r="DF28" s="373">
        <f t="shared" si="9"/>
        <v>0</v>
      </c>
      <c r="DG28" s="373">
        <f t="shared" si="9"/>
        <v>0</v>
      </c>
      <c r="DH28" s="373">
        <f t="shared" si="9"/>
        <v>0</v>
      </c>
      <c r="DI28" s="373">
        <f t="shared" si="9"/>
        <v>0</v>
      </c>
      <c r="DJ28" s="373">
        <f t="shared" si="9"/>
        <v>0</v>
      </c>
      <c r="DK28" s="373">
        <f t="shared" si="9"/>
        <v>0</v>
      </c>
      <c r="DL28" s="373">
        <f t="shared" si="9"/>
        <v>0</v>
      </c>
      <c r="DM28" s="373">
        <f t="shared" si="9"/>
        <v>0</v>
      </c>
      <c r="DN28" s="373">
        <f t="shared" si="9"/>
        <v>0</v>
      </c>
      <c r="DO28" s="373">
        <f t="shared" si="9"/>
        <v>0</v>
      </c>
      <c r="DP28" s="373">
        <f t="shared" si="9"/>
        <v>0</v>
      </c>
      <c r="DQ28" s="373">
        <f t="shared" si="10"/>
        <v>0</v>
      </c>
      <c r="DR28" s="373">
        <f t="shared" si="10"/>
        <v>0</v>
      </c>
      <c r="DS28" s="373">
        <f t="shared" si="10"/>
        <v>0</v>
      </c>
      <c r="DT28" s="373">
        <f t="shared" si="10"/>
        <v>0</v>
      </c>
      <c r="DU28" s="373">
        <f t="shared" si="10"/>
        <v>0</v>
      </c>
      <c r="DV28" s="373">
        <f t="shared" si="10"/>
        <v>0</v>
      </c>
      <c r="DW28" s="373">
        <f t="shared" si="10"/>
        <v>0</v>
      </c>
      <c r="DX28" s="373">
        <f t="shared" si="10"/>
        <v>0</v>
      </c>
    </row>
    <row r="29" spans="2:128" x14ac:dyDescent="0.25">
      <c r="B29" t="s">
        <v>707</v>
      </c>
      <c r="C29" s="379">
        <f>Вводные!$G$8</f>
        <v>46813</v>
      </c>
      <c r="D29" s="381">
        <f>Вводные!$G$9</f>
        <v>24</v>
      </c>
      <c r="E29" s="379">
        <f>EDATE(C29,D29)</f>
        <v>47543</v>
      </c>
      <c r="F29" s="262">
        <f t="shared" si="11"/>
        <v>24</v>
      </c>
      <c r="G29" s="262">
        <f t="shared" si="2"/>
        <v>24</v>
      </c>
      <c r="H29" s="373">
        <f t="shared" si="12"/>
        <v>0</v>
      </c>
      <c r="I29" s="373">
        <f t="shared" si="3"/>
        <v>0</v>
      </c>
      <c r="J29" s="373">
        <f t="shared" si="3"/>
        <v>0</v>
      </c>
      <c r="K29" s="373">
        <f t="shared" si="3"/>
        <v>0</v>
      </c>
      <c r="L29" s="373">
        <f t="shared" si="3"/>
        <v>0</v>
      </c>
      <c r="M29" s="373">
        <f t="shared" si="3"/>
        <v>0</v>
      </c>
      <c r="N29" s="373">
        <f t="shared" si="3"/>
        <v>0</v>
      </c>
      <c r="O29" s="373">
        <f t="shared" si="3"/>
        <v>0</v>
      </c>
      <c r="P29" s="373">
        <f t="shared" si="3"/>
        <v>0</v>
      </c>
      <c r="Q29" s="373">
        <f t="shared" si="3"/>
        <v>0</v>
      </c>
      <c r="R29" s="373">
        <f t="shared" si="3"/>
        <v>0</v>
      </c>
      <c r="S29" s="373">
        <f t="shared" si="3"/>
        <v>0</v>
      </c>
      <c r="T29" s="373">
        <f t="shared" si="3"/>
        <v>0</v>
      </c>
      <c r="U29" s="373">
        <f t="shared" si="3"/>
        <v>0</v>
      </c>
      <c r="V29" s="373">
        <f t="shared" si="3"/>
        <v>0</v>
      </c>
      <c r="W29" s="373">
        <f t="shared" si="3"/>
        <v>0</v>
      </c>
      <c r="X29" s="373">
        <f t="shared" si="3"/>
        <v>0</v>
      </c>
      <c r="Y29" s="373">
        <f t="shared" si="4"/>
        <v>0</v>
      </c>
      <c r="Z29" s="373">
        <f t="shared" si="4"/>
        <v>1</v>
      </c>
      <c r="AA29" s="373">
        <f t="shared" si="4"/>
        <v>1</v>
      </c>
      <c r="AB29" s="373">
        <f t="shared" si="4"/>
        <v>1</v>
      </c>
      <c r="AC29" s="373">
        <f t="shared" si="4"/>
        <v>1</v>
      </c>
      <c r="AD29" s="373">
        <f t="shared" si="4"/>
        <v>1</v>
      </c>
      <c r="AE29" s="373">
        <f t="shared" si="4"/>
        <v>1</v>
      </c>
      <c r="AF29" s="373">
        <f t="shared" si="4"/>
        <v>1</v>
      </c>
      <c r="AG29" s="373">
        <f t="shared" si="4"/>
        <v>1</v>
      </c>
      <c r="AH29" s="373">
        <f t="shared" si="4"/>
        <v>1</v>
      </c>
      <c r="AI29" s="373">
        <f t="shared" si="4"/>
        <v>1</v>
      </c>
      <c r="AJ29" s="373">
        <f t="shared" si="4"/>
        <v>1</v>
      </c>
      <c r="AK29" s="373">
        <f t="shared" si="4"/>
        <v>1</v>
      </c>
      <c r="AL29" s="373">
        <f t="shared" si="4"/>
        <v>1</v>
      </c>
      <c r="AM29" s="373">
        <f t="shared" si="4"/>
        <v>1</v>
      </c>
      <c r="AN29" s="373">
        <f t="shared" si="4"/>
        <v>1</v>
      </c>
      <c r="AO29" s="373">
        <f t="shared" si="5"/>
        <v>1</v>
      </c>
      <c r="AP29" s="373">
        <f t="shared" si="5"/>
        <v>1</v>
      </c>
      <c r="AQ29" s="373">
        <f t="shared" si="5"/>
        <v>1</v>
      </c>
      <c r="AR29" s="373">
        <f t="shared" si="5"/>
        <v>1</v>
      </c>
      <c r="AS29" s="373">
        <f t="shared" si="5"/>
        <v>1</v>
      </c>
      <c r="AT29" s="373">
        <f t="shared" si="5"/>
        <v>1</v>
      </c>
      <c r="AU29" s="373">
        <f t="shared" si="5"/>
        <v>1</v>
      </c>
      <c r="AV29" s="373">
        <f t="shared" si="5"/>
        <v>1</v>
      </c>
      <c r="AW29" s="373">
        <f t="shared" si="5"/>
        <v>1</v>
      </c>
      <c r="AX29" s="373">
        <f t="shared" si="5"/>
        <v>0</v>
      </c>
      <c r="AY29" s="373">
        <f t="shared" si="5"/>
        <v>0</v>
      </c>
      <c r="AZ29" s="373">
        <f t="shared" si="5"/>
        <v>0</v>
      </c>
      <c r="BA29" s="373">
        <f t="shared" si="5"/>
        <v>0</v>
      </c>
      <c r="BB29" s="373">
        <f t="shared" si="5"/>
        <v>0</v>
      </c>
      <c r="BC29" s="373">
        <f t="shared" si="5"/>
        <v>0</v>
      </c>
      <c r="BD29" s="373">
        <f t="shared" si="5"/>
        <v>0</v>
      </c>
      <c r="BE29" s="373">
        <f t="shared" si="6"/>
        <v>0</v>
      </c>
      <c r="BF29" s="373">
        <f t="shared" si="6"/>
        <v>0</v>
      </c>
      <c r="BG29" s="373">
        <f t="shared" si="6"/>
        <v>0</v>
      </c>
      <c r="BH29" s="373">
        <f t="shared" si="6"/>
        <v>0</v>
      </c>
      <c r="BI29" s="373">
        <f t="shared" si="6"/>
        <v>0</v>
      </c>
      <c r="BJ29" s="373">
        <f t="shared" si="6"/>
        <v>0</v>
      </c>
      <c r="BK29" s="373">
        <f t="shared" si="6"/>
        <v>0</v>
      </c>
      <c r="BL29" s="373">
        <f t="shared" si="6"/>
        <v>0</v>
      </c>
      <c r="BM29" s="373">
        <f t="shared" si="6"/>
        <v>0</v>
      </c>
      <c r="BN29" s="373">
        <f t="shared" si="6"/>
        <v>0</v>
      </c>
      <c r="BO29" s="373">
        <f t="shared" si="6"/>
        <v>0</v>
      </c>
      <c r="BP29" s="373">
        <f t="shared" si="6"/>
        <v>0</v>
      </c>
      <c r="BQ29" s="373">
        <f t="shared" si="6"/>
        <v>0</v>
      </c>
      <c r="BR29" s="373">
        <f t="shared" si="6"/>
        <v>0</v>
      </c>
      <c r="BS29" s="373">
        <f t="shared" si="6"/>
        <v>0</v>
      </c>
      <c r="BT29" s="373">
        <f t="shared" si="6"/>
        <v>0</v>
      </c>
      <c r="BU29" s="373">
        <f t="shared" si="7"/>
        <v>0</v>
      </c>
      <c r="BV29" s="373">
        <f t="shared" si="7"/>
        <v>0</v>
      </c>
      <c r="BW29" s="373">
        <f t="shared" si="7"/>
        <v>0</v>
      </c>
      <c r="BX29" s="373">
        <f t="shared" si="7"/>
        <v>0</v>
      </c>
      <c r="BY29" s="373">
        <f t="shared" si="7"/>
        <v>0</v>
      </c>
      <c r="BZ29" s="373">
        <f t="shared" si="7"/>
        <v>0</v>
      </c>
      <c r="CA29" s="373">
        <f t="shared" si="7"/>
        <v>0</v>
      </c>
      <c r="CB29" s="373">
        <f t="shared" si="7"/>
        <v>0</v>
      </c>
      <c r="CC29" s="373">
        <f t="shared" si="7"/>
        <v>0</v>
      </c>
      <c r="CD29" s="373">
        <f t="shared" si="7"/>
        <v>0</v>
      </c>
      <c r="CE29" s="373">
        <f t="shared" si="7"/>
        <v>0</v>
      </c>
      <c r="CF29" s="373">
        <f t="shared" si="7"/>
        <v>0</v>
      </c>
      <c r="CG29" s="373">
        <f t="shared" si="7"/>
        <v>0</v>
      </c>
      <c r="CH29" s="373">
        <f t="shared" si="7"/>
        <v>0</v>
      </c>
      <c r="CI29" s="373">
        <f t="shared" si="7"/>
        <v>0</v>
      </c>
      <c r="CJ29" s="373">
        <f t="shared" si="7"/>
        <v>0</v>
      </c>
      <c r="CK29" s="373">
        <f t="shared" si="8"/>
        <v>0</v>
      </c>
      <c r="CL29" s="373">
        <f t="shared" si="8"/>
        <v>0</v>
      </c>
      <c r="CM29" s="373">
        <f t="shared" si="8"/>
        <v>0</v>
      </c>
      <c r="CN29" s="373">
        <f t="shared" si="8"/>
        <v>0</v>
      </c>
      <c r="CO29" s="373">
        <f t="shared" si="8"/>
        <v>0</v>
      </c>
      <c r="CP29" s="373">
        <f t="shared" si="8"/>
        <v>0</v>
      </c>
      <c r="CQ29" s="373">
        <f t="shared" si="8"/>
        <v>0</v>
      </c>
      <c r="CR29" s="373">
        <f t="shared" si="8"/>
        <v>0</v>
      </c>
      <c r="CS29" s="373">
        <f t="shared" si="8"/>
        <v>0</v>
      </c>
      <c r="CT29" s="373">
        <f t="shared" si="8"/>
        <v>0</v>
      </c>
      <c r="CU29" s="373">
        <f t="shared" si="8"/>
        <v>0</v>
      </c>
      <c r="CV29" s="373">
        <f t="shared" si="8"/>
        <v>0</v>
      </c>
      <c r="CW29" s="373">
        <f t="shared" si="8"/>
        <v>0</v>
      </c>
      <c r="CX29" s="373">
        <f t="shared" si="8"/>
        <v>0</v>
      </c>
      <c r="CY29" s="373">
        <f t="shared" si="8"/>
        <v>0</v>
      </c>
      <c r="CZ29" s="373">
        <f t="shared" si="8"/>
        <v>0</v>
      </c>
      <c r="DA29" s="373">
        <f t="shared" si="9"/>
        <v>0</v>
      </c>
      <c r="DB29" s="373">
        <f t="shared" si="9"/>
        <v>0</v>
      </c>
      <c r="DC29" s="373">
        <f t="shared" si="9"/>
        <v>0</v>
      </c>
      <c r="DD29" s="373">
        <f t="shared" si="9"/>
        <v>0</v>
      </c>
      <c r="DE29" s="373">
        <f t="shared" si="9"/>
        <v>0</v>
      </c>
      <c r="DF29" s="373">
        <f t="shared" si="9"/>
        <v>0</v>
      </c>
      <c r="DG29" s="373">
        <f t="shared" si="9"/>
        <v>0</v>
      </c>
      <c r="DH29" s="373">
        <f t="shared" si="9"/>
        <v>0</v>
      </c>
      <c r="DI29" s="373">
        <f t="shared" si="9"/>
        <v>0</v>
      </c>
      <c r="DJ29" s="373">
        <f t="shared" si="9"/>
        <v>0</v>
      </c>
      <c r="DK29" s="373">
        <f t="shared" si="9"/>
        <v>0</v>
      </c>
      <c r="DL29" s="373">
        <f t="shared" si="9"/>
        <v>0</v>
      </c>
      <c r="DM29" s="373">
        <f t="shared" si="9"/>
        <v>0</v>
      </c>
      <c r="DN29" s="373">
        <f t="shared" si="9"/>
        <v>0</v>
      </c>
      <c r="DO29" s="373">
        <f t="shared" si="9"/>
        <v>0</v>
      </c>
      <c r="DP29" s="373">
        <f t="shared" si="9"/>
        <v>0</v>
      </c>
      <c r="DQ29" s="373">
        <f t="shared" si="10"/>
        <v>0</v>
      </c>
      <c r="DR29" s="373">
        <f t="shared" si="10"/>
        <v>0</v>
      </c>
      <c r="DS29" s="373">
        <f t="shared" si="10"/>
        <v>0</v>
      </c>
      <c r="DT29" s="373">
        <f t="shared" si="10"/>
        <v>0</v>
      </c>
      <c r="DU29" s="373">
        <f t="shared" si="10"/>
        <v>0</v>
      </c>
      <c r="DV29" s="373">
        <f t="shared" si="10"/>
        <v>0</v>
      </c>
      <c r="DW29" s="373">
        <f t="shared" si="10"/>
        <v>0</v>
      </c>
      <c r="DX29" s="373">
        <f t="shared" si="10"/>
        <v>0</v>
      </c>
    </row>
    <row r="30" spans="2:128" x14ac:dyDescent="0.25">
      <c r="B30" t="s">
        <v>692</v>
      </c>
      <c r="C30" s="379"/>
      <c r="D30" s="381">
        <v>-1</v>
      </c>
      <c r="E30" s="379">
        <f>EDATE(C30,Вводные!$G$87)</f>
        <v>731</v>
      </c>
      <c r="F30" s="262">
        <f t="shared" si="11"/>
        <v>0</v>
      </c>
      <c r="G30" s="262">
        <f t="shared" si="2"/>
        <v>0</v>
      </c>
      <c r="H30" s="373">
        <f t="shared" si="12"/>
        <v>0</v>
      </c>
      <c r="I30" s="373">
        <f t="shared" si="3"/>
        <v>0</v>
      </c>
      <c r="J30" s="373">
        <f t="shared" si="3"/>
        <v>0</v>
      </c>
      <c r="K30" s="373">
        <f t="shared" si="3"/>
        <v>0</v>
      </c>
      <c r="L30" s="373">
        <f t="shared" si="3"/>
        <v>0</v>
      </c>
      <c r="M30" s="373">
        <f t="shared" si="3"/>
        <v>0</v>
      </c>
      <c r="N30" s="373">
        <f t="shared" si="3"/>
        <v>0</v>
      </c>
      <c r="O30" s="373">
        <f t="shared" si="3"/>
        <v>0</v>
      </c>
      <c r="P30" s="373">
        <f t="shared" si="3"/>
        <v>0</v>
      </c>
      <c r="Q30" s="373">
        <f t="shared" si="3"/>
        <v>0</v>
      </c>
      <c r="R30" s="373">
        <f t="shared" si="3"/>
        <v>0</v>
      </c>
      <c r="S30" s="373">
        <f t="shared" si="3"/>
        <v>0</v>
      </c>
      <c r="T30" s="373">
        <f t="shared" si="3"/>
        <v>0</v>
      </c>
      <c r="U30" s="373">
        <f t="shared" si="3"/>
        <v>0</v>
      </c>
      <c r="V30" s="373">
        <f t="shared" si="3"/>
        <v>0</v>
      </c>
      <c r="W30" s="373">
        <f t="shared" si="3"/>
        <v>0</v>
      </c>
      <c r="X30" s="373">
        <f t="shared" si="3"/>
        <v>0</v>
      </c>
      <c r="Y30" s="373">
        <f t="shared" si="4"/>
        <v>0</v>
      </c>
      <c r="Z30" s="373">
        <f t="shared" si="4"/>
        <v>0</v>
      </c>
      <c r="AA30" s="373">
        <f t="shared" si="4"/>
        <v>0</v>
      </c>
      <c r="AB30" s="373">
        <f t="shared" si="4"/>
        <v>0</v>
      </c>
      <c r="AC30" s="373">
        <f t="shared" si="4"/>
        <v>0</v>
      </c>
      <c r="AD30" s="373">
        <f t="shared" si="4"/>
        <v>0</v>
      </c>
      <c r="AE30" s="373">
        <f t="shared" si="4"/>
        <v>0</v>
      </c>
      <c r="AF30" s="373">
        <f t="shared" si="4"/>
        <v>0</v>
      </c>
      <c r="AG30" s="373">
        <f t="shared" si="4"/>
        <v>0</v>
      </c>
      <c r="AH30" s="373">
        <f t="shared" si="4"/>
        <v>0</v>
      </c>
      <c r="AI30" s="373">
        <f t="shared" si="4"/>
        <v>0</v>
      </c>
      <c r="AJ30" s="373">
        <f t="shared" si="4"/>
        <v>0</v>
      </c>
      <c r="AK30" s="373">
        <f t="shared" si="4"/>
        <v>0</v>
      </c>
      <c r="AL30" s="373">
        <f t="shared" si="4"/>
        <v>0</v>
      </c>
      <c r="AM30" s="373">
        <f t="shared" si="4"/>
        <v>0</v>
      </c>
      <c r="AN30" s="373">
        <f t="shared" si="4"/>
        <v>0</v>
      </c>
      <c r="AO30" s="373">
        <f t="shared" si="5"/>
        <v>0</v>
      </c>
      <c r="AP30" s="373">
        <f t="shared" si="5"/>
        <v>0</v>
      </c>
      <c r="AQ30" s="373">
        <f t="shared" si="5"/>
        <v>0</v>
      </c>
      <c r="AR30" s="373">
        <f t="shared" si="5"/>
        <v>0</v>
      </c>
      <c r="AS30" s="373">
        <f t="shared" si="5"/>
        <v>0</v>
      </c>
      <c r="AT30" s="373">
        <f t="shared" si="5"/>
        <v>0</v>
      </c>
      <c r="AU30" s="373">
        <f t="shared" si="5"/>
        <v>0</v>
      </c>
      <c r="AV30" s="373">
        <f t="shared" si="5"/>
        <v>0</v>
      </c>
      <c r="AW30" s="373">
        <f t="shared" si="5"/>
        <v>0</v>
      </c>
      <c r="AX30" s="373">
        <f t="shared" si="5"/>
        <v>0</v>
      </c>
      <c r="AY30" s="373">
        <f t="shared" si="5"/>
        <v>0</v>
      </c>
      <c r="AZ30" s="373">
        <f t="shared" si="5"/>
        <v>0</v>
      </c>
      <c r="BA30" s="373">
        <f t="shared" si="5"/>
        <v>0</v>
      </c>
      <c r="BB30" s="373">
        <f t="shared" si="5"/>
        <v>0</v>
      </c>
      <c r="BC30" s="373">
        <f t="shared" si="5"/>
        <v>0</v>
      </c>
      <c r="BD30" s="373">
        <f t="shared" si="5"/>
        <v>0</v>
      </c>
      <c r="BE30" s="373">
        <f t="shared" si="6"/>
        <v>0</v>
      </c>
      <c r="BF30" s="373">
        <f t="shared" si="6"/>
        <v>0</v>
      </c>
      <c r="BG30" s="373">
        <f t="shared" si="6"/>
        <v>0</v>
      </c>
      <c r="BH30" s="373">
        <f t="shared" si="6"/>
        <v>0</v>
      </c>
      <c r="BI30" s="373">
        <f t="shared" si="6"/>
        <v>0</v>
      </c>
      <c r="BJ30" s="373">
        <f t="shared" si="6"/>
        <v>0</v>
      </c>
      <c r="BK30" s="373">
        <f t="shared" si="6"/>
        <v>0</v>
      </c>
      <c r="BL30" s="373">
        <f t="shared" si="6"/>
        <v>0</v>
      </c>
      <c r="BM30" s="373">
        <f t="shared" si="6"/>
        <v>0</v>
      </c>
      <c r="BN30" s="373">
        <f t="shared" si="6"/>
        <v>0</v>
      </c>
      <c r="BO30" s="373">
        <f t="shared" si="6"/>
        <v>0</v>
      </c>
      <c r="BP30" s="373">
        <f t="shared" si="6"/>
        <v>0</v>
      </c>
      <c r="BQ30" s="373">
        <f t="shared" si="6"/>
        <v>0</v>
      </c>
      <c r="BR30" s="373">
        <f t="shared" si="6"/>
        <v>0</v>
      </c>
      <c r="BS30" s="373">
        <f t="shared" si="6"/>
        <v>0</v>
      </c>
      <c r="BT30" s="373">
        <f t="shared" si="6"/>
        <v>0</v>
      </c>
      <c r="BU30" s="373">
        <f t="shared" si="7"/>
        <v>0</v>
      </c>
      <c r="BV30" s="373">
        <f t="shared" si="7"/>
        <v>0</v>
      </c>
      <c r="BW30" s="373">
        <f t="shared" si="7"/>
        <v>0</v>
      </c>
      <c r="BX30" s="373">
        <f t="shared" si="7"/>
        <v>0</v>
      </c>
      <c r="BY30" s="373">
        <f t="shared" si="7"/>
        <v>0</v>
      </c>
      <c r="BZ30" s="373">
        <f t="shared" si="7"/>
        <v>0</v>
      </c>
      <c r="CA30" s="373">
        <f t="shared" si="7"/>
        <v>0</v>
      </c>
      <c r="CB30" s="373">
        <f t="shared" si="7"/>
        <v>0</v>
      </c>
      <c r="CC30" s="373">
        <f t="shared" si="7"/>
        <v>0</v>
      </c>
      <c r="CD30" s="373">
        <f t="shared" si="7"/>
        <v>0</v>
      </c>
      <c r="CE30" s="373">
        <f t="shared" si="7"/>
        <v>0</v>
      </c>
      <c r="CF30" s="373">
        <f t="shared" si="7"/>
        <v>0</v>
      </c>
      <c r="CG30" s="373">
        <f t="shared" si="7"/>
        <v>0</v>
      </c>
      <c r="CH30" s="373">
        <f t="shared" si="7"/>
        <v>0</v>
      </c>
      <c r="CI30" s="373">
        <f t="shared" si="7"/>
        <v>0</v>
      </c>
      <c r="CJ30" s="373">
        <f t="shared" si="7"/>
        <v>0</v>
      </c>
      <c r="CK30" s="373">
        <f t="shared" si="8"/>
        <v>0</v>
      </c>
      <c r="CL30" s="373">
        <f t="shared" si="8"/>
        <v>0</v>
      </c>
      <c r="CM30" s="373">
        <f t="shared" si="8"/>
        <v>0</v>
      </c>
      <c r="CN30" s="373">
        <f t="shared" si="8"/>
        <v>0</v>
      </c>
      <c r="CO30" s="373">
        <f t="shared" si="8"/>
        <v>0</v>
      </c>
      <c r="CP30" s="373">
        <f t="shared" si="8"/>
        <v>0</v>
      </c>
      <c r="CQ30" s="373">
        <f t="shared" si="8"/>
        <v>0</v>
      </c>
      <c r="CR30" s="373">
        <f t="shared" si="8"/>
        <v>0</v>
      </c>
      <c r="CS30" s="373">
        <f t="shared" si="8"/>
        <v>0</v>
      </c>
      <c r="CT30" s="373">
        <f t="shared" si="8"/>
        <v>0</v>
      </c>
      <c r="CU30" s="373">
        <f t="shared" si="8"/>
        <v>0</v>
      </c>
      <c r="CV30" s="373">
        <f t="shared" si="8"/>
        <v>0</v>
      </c>
      <c r="CW30" s="373">
        <f t="shared" si="8"/>
        <v>0</v>
      </c>
      <c r="CX30" s="373">
        <f t="shared" si="8"/>
        <v>0</v>
      </c>
      <c r="CY30" s="373">
        <f t="shared" si="8"/>
        <v>0</v>
      </c>
      <c r="CZ30" s="373">
        <f t="shared" si="8"/>
        <v>0</v>
      </c>
      <c r="DA30" s="373">
        <f t="shared" si="9"/>
        <v>0</v>
      </c>
      <c r="DB30" s="373">
        <f t="shared" si="9"/>
        <v>0</v>
      </c>
      <c r="DC30" s="373">
        <f t="shared" si="9"/>
        <v>0</v>
      </c>
      <c r="DD30" s="373">
        <f t="shared" si="9"/>
        <v>0</v>
      </c>
      <c r="DE30" s="373">
        <f t="shared" si="9"/>
        <v>0</v>
      </c>
      <c r="DF30" s="373">
        <f t="shared" si="9"/>
        <v>0</v>
      </c>
      <c r="DG30" s="373">
        <f t="shared" si="9"/>
        <v>0</v>
      </c>
      <c r="DH30" s="373">
        <f t="shared" si="9"/>
        <v>0</v>
      </c>
      <c r="DI30" s="373">
        <f t="shared" si="9"/>
        <v>0</v>
      </c>
      <c r="DJ30" s="373">
        <f t="shared" si="9"/>
        <v>0</v>
      </c>
      <c r="DK30" s="373">
        <f t="shared" si="9"/>
        <v>0</v>
      </c>
      <c r="DL30" s="373">
        <f t="shared" si="9"/>
        <v>0</v>
      </c>
      <c r="DM30" s="373">
        <f t="shared" si="9"/>
        <v>0</v>
      </c>
      <c r="DN30" s="373">
        <f t="shared" si="9"/>
        <v>0</v>
      </c>
      <c r="DO30" s="373">
        <f t="shared" si="9"/>
        <v>0</v>
      </c>
      <c r="DP30" s="373">
        <f t="shared" si="9"/>
        <v>0</v>
      </c>
      <c r="DQ30" s="373">
        <f t="shared" si="10"/>
        <v>0</v>
      </c>
      <c r="DR30" s="373">
        <f t="shared" si="10"/>
        <v>0</v>
      </c>
      <c r="DS30" s="373">
        <f t="shared" si="10"/>
        <v>0</v>
      </c>
      <c r="DT30" s="373">
        <f t="shared" si="10"/>
        <v>0</v>
      </c>
      <c r="DU30" s="373">
        <f t="shared" si="10"/>
        <v>0</v>
      </c>
      <c r="DV30" s="373">
        <f t="shared" si="10"/>
        <v>0</v>
      </c>
      <c r="DW30" s="373">
        <f t="shared" si="10"/>
        <v>0</v>
      </c>
      <c r="DX30" s="373">
        <f t="shared" si="10"/>
        <v>0</v>
      </c>
    </row>
    <row r="31" spans="2:128" x14ac:dyDescent="0.25">
      <c r="B31" t="s">
        <v>693</v>
      </c>
      <c r="C31" s="379">
        <v>46905</v>
      </c>
      <c r="D31" s="381">
        <v>-1</v>
      </c>
      <c r="E31" s="379"/>
      <c r="F31" s="262">
        <f t="shared" si="11"/>
        <v>0</v>
      </c>
      <c r="G31" s="262">
        <f t="shared" si="2"/>
        <v>0</v>
      </c>
      <c r="H31" s="373">
        <f t="shared" si="12"/>
        <v>0</v>
      </c>
      <c r="I31" s="373">
        <f t="shared" si="3"/>
        <v>0</v>
      </c>
      <c r="J31" s="373">
        <f t="shared" si="3"/>
        <v>0</v>
      </c>
      <c r="K31" s="373">
        <f t="shared" si="3"/>
        <v>0</v>
      </c>
      <c r="L31" s="373">
        <f t="shared" si="3"/>
        <v>0</v>
      </c>
      <c r="M31" s="373">
        <f t="shared" si="3"/>
        <v>0</v>
      </c>
      <c r="N31" s="373">
        <f t="shared" si="3"/>
        <v>0</v>
      </c>
      <c r="O31" s="373">
        <f t="shared" si="3"/>
        <v>0</v>
      </c>
      <c r="P31" s="373">
        <f t="shared" si="3"/>
        <v>0</v>
      </c>
      <c r="Q31" s="373">
        <f t="shared" si="3"/>
        <v>0</v>
      </c>
      <c r="R31" s="373">
        <f t="shared" si="3"/>
        <v>0</v>
      </c>
      <c r="S31" s="373">
        <f t="shared" si="3"/>
        <v>0</v>
      </c>
      <c r="T31" s="373">
        <f t="shared" si="3"/>
        <v>0</v>
      </c>
      <c r="U31" s="373">
        <f t="shared" si="3"/>
        <v>0</v>
      </c>
      <c r="V31" s="373">
        <f t="shared" si="3"/>
        <v>0</v>
      </c>
      <c r="W31" s="373">
        <f t="shared" si="3"/>
        <v>0</v>
      </c>
      <c r="X31" s="373">
        <f t="shared" si="3"/>
        <v>0</v>
      </c>
      <c r="Y31" s="373">
        <f t="shared" si="4"/>
        <v>0</v>
      </c>
      <c r="Z31" s="373">
        <f t="shared" si="4"/>
        <v>0</v>
      </c>
      <c r="AA31" s="373">
        <f t="shared" si="4"/>
        <v>0</v>
      </c>
      <c r="AB31" s="373">
        <f t="shared" si="4"/>
        <v>0</v>
      </c>
      <c r="AC31" s="373">
        <f t="shared" si="4"/>
        <v>0</v>
      </c>
      <c r="AD31" s="373">
        <f t="shared" si="4"/>
        <v>0</v>
      </c>
      <c r="AE31" s="373">
        <f t="shared" si="4"/>
        <v>0</v>
      </c>
      <c r="AF31" s="373">
        <f t="shared" si="4"/>
        <v>0</v>
      </c>
      <c r="AG31" s="373">
        <f t="shared" si="4"/>
        <v>0</v>
      </c>
      <c r="AH31" s="373">
        <f t="shared" si="4"/>
        <v>0</v>
      </c>
      <c r="AI31" s="373">
        <f t="shared" si="4"/>
        <v>0</v>
      </c>
      <c r="AJ31" s="373">
        <f t="shared" si="4"/>
        <v>0</v>
      </c>
      <c r="AK31" s="373">
        <f t="shared" si="4"/>
        <v>0</v>
      </c>
      <c r="AL31" s="373">
        <f t="shared" si="4"/>
        <v>0</v>
      </c>
      <c r="AM31" s="373">
        <f t="shared" si="4"/>
        <v>0</v>
      </c>
      <c r="AN31" s="373">
        <f t="shared" si="4"/>
        <v>0</v>
      </c>
      <c r="AO31" s="373">
        <f t="shared" si="5"/>
        <v>0</v>
      </c>
      <c r="AP31" s="373">
        <f t="shared" si="5"/>
        <v>0</v>
      </c>
      <c r="AQ31" s="373">
        <f t="shared" si="5"/>
        <v>0</v>
      </c>
      <c r="AR31" s="373">
        <f t="shared" si="5"/>
        <v>0</v>
      </c>
      <c r="AS31" s="373">
        <f t="shared" si="5"/>
        <v>0</v>
      </c>
      <c r="AT31" s="373">
        <f t="shared" si="5"/>
        <v>0</v>
      </c>
      <c r="AU31" s="373">
        <f t="shared" si="5"/>
        <v>0</v>
      </c>
      <c r="AV31" s="373">
        <f t="shared" si="5"/>
        <v>0</v>
      </c>
      <c r="AW31" s="373">
        <f t="shared" si="5"/>
        <v>0</v>
      </c>
      <c r="AX31" s="373">
        <f t="shared" si="5"/>
        <v>0</v>
      </c>
      <c r="AY31" s="373">
        <f t="shared" si="5"/>
        <v>0</v>
      </c>
      <c r="AZ31" s="373">
        <f t="shared" si="5"/>
        <v>0</v>
      </c>
      <c r="BA31" s="373">
        <f t="shared" si="5"/>
        <v>0</v>
      </c>
      <c r="BB31" s="373">
        <f t="shared" si="5"/>
        <v>0</v>
      </c>
      <c r="BC31" s="373">
        <f t="shared" si="5"/>
        <v>0</v>
      </c>
      <c r="BD31" s="373">
        <f t="shared" si="5"/>
        <v>0</v>
      </c>
      <c r="BE31" s="373">
        <f t="shared" si="6"/>
        <v>0</v>
      </c>
      <c r="BF31" s="373">
        <f t="shared" si="6"/>
        <v>0</v>
      </c>
      <c r="BG31" s="373">
        <f t="shared" si="6"/>
        <v>0</v>
      </c>
      <c r="BH31" s="373">
        <f t="shared" si="6"/>
        <v>0</v>
      </c>
      <c r="BI31" s="373">
        <f t="shared" si="6"/>
        <v>0</v>
      </c>
      <c r="BJ31" s="373">
        <f t="shared" si="6"/>
        <v>0</v>
      </c>
      <c r="BK31" s="373">
        <f t="shared" si="6"/>
        <v>0</v>
      </c>
      <c r="BL31" s="373">
        <f t="shared" si="6"/>
        <v>0</v>
      </c>
      <c r="BM31" s="373">
        <f t="shared" si="6"/>
        <v>0</v>
      </c>
      <c r="BN31" s="373">
        <f t="shared" si="6"/>
        <v>0</v>
      </c>
      <c r="BO31" s="373">
        <f t="shared" si="6"/>
        <v>0</v>
      </c>
      <c r="BP31" s="373">
        <f t="shared" si="6"/>
        <v>0</v>
      </c>
      <c r="BQ31" s="373">
        <f t="shared" si="6"/>
        <v>0</v>
      </c>
      <c r="BR31" s="373">
        <f t="shared" si="6"/>
        <v>0</v>
      </c>
      <c r="BS31" s="373">
        <f t="shared" si="6"/>
        <v>0</v>
      </c>
      <c r="BT31" s="373">
        <f t="shared" si="6"/>
        <v>0</v>
      </c>
      <c r="BU31" s="373">
        <f t="shared" si="7"/>
        <v>0</v>
      </c>
      <c r="BV31" s="373">
        <f t="shared" si="7"/>
        <v>0</v>
      </c>
      <c r="BW31" s="373">
        <f t="shared" si="7"/>
        <v>0</v>
      </c>
      <c r="BX31" s="373">
        <f t="shared" si="7"/>
        <v>0</v>
      </c>
      <c r="BY31" s="373">
        <f t="shared" si="7"/>
        <v>0</v>
      </c>
      <c r="BZ31" s="373">
        <f t="shared" si="7"/>
        <v>0</v>
      </c>
      <c r="CA31" s="373">
        <f t="shared" si="7"/>
        <v>0</v>
      </c>
      <c r="CB31" s="373">
        <f t="shared" si="7"/>
        <v>0</v>
      </c>
      <c r="CC31" s="373">
        <f t="shared" si="7"/>
        <v>0</v>
      </c>
      <c r="CD31" s="373">
        <f t="shared" si="7"/>
        <v>0</v>
      </c>
      <c r="CE31" s="373">
        <f t="shared" si="7"/>
        <v>0</v>
      </c>
      <c r="CF31" s="373">
        <f t="shared" si="7"/>
        <v>0</v>
      </c>
      <c r="CG31" s="373">
        <f t="shared" si="7"/>
        <v>0</v>
      </c>
      <c r="CH31" s="373">
        <f t="shared" si="7"/>
        <v>0</v>
      </c>
      <c r="CI31" s="373">
        <f t="shared" si="7"/>
        <v>0</v>
      </c>
      <c r="CJ31" s="373">
        <f t="shared" si="7"/>
        <v>0</v>
      </c>
      <c r="CK31" s="373">
        <f t="shared" si="8"/>
        <v>0</v>
      </c>
      <c r="CL31" s="373">
        <f t="shared" si="8"/>
        <v>0</v>
      </c>
      <c r="CM31" s="373">
        <f t="shared" si="8"/>
        <v>0</v>
      </c>
      <c r="CN31" s="373">
        <f t="shared" si="8"/>
        <v>0</v>
      </c>
      <c r="CO31" s="373">
        <f t="shared" si="8"/>
        <v>0</v>
      </c>
      <c r="CP31" s="373">
        <f t="shared" si="8"/>
        <v>0</v>
      </c>
      <c r="CQ31" s="373">
        <f t="shared" si="8"/>
        <v>0</v>
      </c>
      <c r="CR31" s="373">
        <f t="shared" si="8"/>
        <v>0</v>
      </c>
      <c r="CS31" s="373">
        <f t="shared" si="8"/>
        <v>0</v>
      </c>
      <c r="CT31" s="373">
        <f t="shared" si="8"/>
        <v>0</v>
      </c>
      <c r="CU31" s="373">
        <f t="shared" si="8"/>
        <v>0</v>
      </c>
      <c r="CV31" s="373">
        <f t="shared" si="8"/>
        <v>0</v>
      </c>
      <c r="CW31" s="373">
        <f t="shared" si="8"/>
        <v>0</v>
      </c>
      <c r="CX31" s="373">
        <f t="shared" si="8"/>
        <v>0</v>
      </c>
      <c r="CY31" s="373">
        <f t="shared" si="8"/>
        <v>0</v>
      </c>
      <c r="CZ31" s="373">
        <f t="shared" si="8"/>
        <v>0</v>
      </c>
      <c r="DA31" s="373">
        <f t="shared" si="9"/>
        <v>0</v>
      </c>
      <c r="DB31" s="373">
        <f t="shared" si="9"/>
        <v>0</v>
      </c>
      <c r="DC31" s="373">
        <f t="shared" si="9"/>
        <v>0</v>
      </c>
      <c r="DD31" s="373">
        <f t="shared" si="9"/>
        <v>0</v>
      </c>
      <c r="DE31" s="373">
        <f t="shared" si="9"/>
        <v>0</v>
      </c>
      <c r="DF31" s="373">
        <f t="shared" si="9"/>
        <v>0</v>
      </c>
      <c r="DG31" s="373">
        <f t="shared" si="9"/>
        <v>0</v>
      </c>
      <c r="DH31" s="373">
        <f t="shared" si="9"/>
        <v>0</v>
      </c>
      <c r="DI31" s="373">
        <f t="shared" si="9"/>
        <v>0</v>
      </c>
      <c r="DJ31" s="373">
        <f t="shared" si="9"/>
        <v>0</v>
      </c>
      <c r="DK31" s="373">
        <f t="shared" si="9"/>
        <v>0</v>
      </c>
      <c r="DL31" s="373">
        <f t="shared" si="9"/>
        <v>0</v>
      </c>
      <c r="DM31" s="373">
        <f t="shared" si="9"/>
        <v>0</v>
      </c>
      <c r="DN31" s="373">
        <f t="shared" si="9"/>
        <v>0</v>
      </c>
      <c r="DO31" s="373">
        <f t="shared" si="9"/>
        <v>0</v>
      </c>
      <c r="DP31" s="373">
        <f t="shared" si="9"/>
        <v>0</v>
      </c>
      <c r="DQ31" s="373">
        <f t="shared" si="10"/>
        <v>0</v>
      </c>
      <c r="DR31" s="373">
        <f t="shared" si="10"/>
        <v>0</v>
      </c>
      <c r="DS31" s="373">
        <f t="shared" si="10"/>
        <v>0</v>
      </c>
      <c r="DT31" s="373">
        <f t="shared" si="10"/>
        <v>0</v>
      </c>
      <c r="DU31" s="373">
        <f t="shared" si="10"/>
        <v>0</v>
      </c>
      <c r="DV31" s="373">
        <f t="shared" si="10"/>
        <v>0</v>
      </c>
      <c r="DW31" s="373">
        <f t="shared" si="10"/>
        <v>0</v>
      </c>
      <c r="DX31" s="373">
        <f t="shared" si="10"/>
        <v>0</v>
      </c>
    </row>
    <row r="32" spans="2:128" x14ac:dyDescent="0.25">
      <c r="B32" t="s">
        <v>694</v>
      </c>
      <c r="C32" s="379">
        <v>46905</v>
      </c>
      <c r="D32" s="381">
        <v>-1</v>
      </c>
      <c r="E32" s="379">
        <v>47818</v>
      </c>
      <c r="F32" s="262">
        <f t="shared" si="11"/>
        <v>30</v>
      </c>
      <c r="G32" s="262">
        <f t="shared" si="2"/>
        <v>30</v>
      </c>
      <c r="H32" s="373">
        <f t="shared" si="12"/>
        <v>0</v>
      </c>
      <c r="I32" s="373">
        <f t="shared" si="3"/>
        <v>0</v>
      </c>
      <c r="J32" s="373">
        <f t="shared" si="3"/>
        <v>0</v>
      </c>
      <c r="K32" s="373">
        <f t="shared" si="3"/>
        <v>0</v>
      </c>
      <c r="L32" s="373">
        <f t="shared" si="3"/>
        <v>0</v>
      </c>
      <c r="M32" s="373">
        <f t="shared" si="3"/>
        <v>0</v>
      </c>
      <c r="N32" s="373">
        <f t="shared" si="3"/>
        <v>0</v>
      </c>
      <c r="O32" s="373">
        <f t="shared" si="3"/>
        <v>0</v>
      </c>
      <c r="P32" s="373">
        <f t="shared" si="3"/>
        <v>0</v>
      </c>
      <c r="Q32" s="373">
        <f t="shared" si="3"/>
        <v>0</v>
      </c>
      <c r="R32" s="373">
        <f t="shared" si="3"/>
        <v>0</v>
      </c>
      <c r="S32" s="373">
        <f t="shared" si="3"/>
        <v>0</v>
      </c>
      <c r="T32" s="373">
        <f t="shared" si="3"/>
        <v>0</v>
      </c>
      <c r="U32" s="373">
        <f t="shared" si="3"/>
        <v>0</v>
      </c>
      <c r="V32" s="373">
        <f t="shared" si="3"/>
        <v>0</v>
      </c>
      <c r="W32" s="373">
        <f t="shared" si="3"/>
        <v>0</v>
      </c>
      <c r="X32" s="373">
        <f t="shared" si="3"/>
        <v>0</v>
      </c>
      <c r="Y32" s="373">
        <f t="shared" si="4"/>
        <v>0</v>
      </c>
      <c r="Z32" s="373">
        <f t="shared" si="4"/>
        <v>0</v>
      </c>
      <c r="AA32" s="373">
        <f t="shared" si="4"/>
        <v>0</v>
      </c>
      <c r="AB32" s="373">
        <f t="shared" si="4"/>
        <v>0</v>
      </c>
      <c r="AC32" s="373">
        <f t="shared" si="4"/>
        <v>1</v>
      </c>
      <c r="AD32" s="373">
        <f t="shared" si="4"/>
        <v>1</v>
      </c>
      <c r="AE32" s="373">
        <f t="shared" si="4"/>
        <v>1</v>
      </c>
      <c r="AF32" s="373">
        <f t="shared" si="4"/>
        <v>1</v>
      </c>
      <c r="AG32" s="373">
        <f t="shared" si="4"/>
        <v>1</v>
      </c>
      <c r="AH32" s="373">
        <f t="shared" si="4"/>
        <v>1</v>
      </c>
      <c r="AI32" s="373">
        <f t="shared" si="4"/>
        <v>1</v>
      </c>
      <c r="AJ32" s="373">
        <f t="shared" si="4"/>
        <v>1</v>
      </c>
      <c r="AK32" s="373">
        <f t="shared" si="4"/>
        <v>1</v>
      </c>
      <c r="AL32" s="373">
        <f t="shared" si="4"/>
        <v>1</v>
      </c>
      <c r="AM32" s="373">
        <f t="shared" si="4"/>
        <v>1</v>
      </c>
      <c r="AN32" s="373">
        <f t="shared" si="4"/>
        <v>1</v>
      </c>
      <c r="AO32" s="373">
        <f t="shared" si="5"/>
        <v>1</v>
      </c>
      <c r="AP32" s="373">
        <f t="shared" si="5"/>
        <v>1</v>
      </c>
      <c r="AQ32" s="373">
        <f t="shared" si="5"/>
        <v>1</v>
      </c>
      <c r="AR32" s="373">
        <f t="shared" si="5"/>
        <v>1</v>
      </c>
      <c r="AS32" s="373">
        <f t="shared" si="5"/>
        <v>1</v>
      </c>
      <c r="AT32" s="373">
        <f t="shared" si="5"/>
        <v>1</v>
      </c>
      <c r="AU32" s="373">
        <f t="shared" si="5"/>
        <v>1</v>
      </c>
      <c r="AV32" s="373">
        <f t="shared" si="5"/>
        <v>1</v>
      </c>
      <c r="AW32" s="373">
        <f t="shared" si="5"/>
        <v>1</v>
      </c>
      <c r="AX32" s="373">
        <f t="shared" si="5"/>
        <v>1</v>
      </c>
      <c r="AY32" s="373">
        <f t="shared" si="5"/>
        <v>1</v>
      </c>
      <c r="AZ32" s="373">
        <f t="shared" si="5"/>
        <v>1</v>
      </c>
      <c r="BA32" s="373">
        <f t="shared" si="5"/>
        <v>1</v>
      </c>
      <c r="BB32" s="373">
        <f t="shared" si="5"/>
        <v>1</v>
      </c>
      <c r="BC32" s="373">
        <f t="shared" si="5"/>
        <v>1</v>
      </c>
      <c r="BD32" s="373">
        <f t="shared" si="5"/>
        <v>1</v>
      </c>
      <c r="BE32" s="373">
        <f t="shared" si="6"/>
        <v>1</v>
      </c>
      <c r="BF32" s="373">
        <f t="shared" si="6"/>
        <v>1</v>
      </c>
      <c r="BG32" s="373">
        <f t="shared" si="6"/>
        <v>0</v>
      </c>
      <c r="BH32" s="373">
        <f t="shared" si="6"/>
        <v>0</v>
      </c>
      <c r="BI32" s="373">
        <f t="shared" si="6"/>
        <v>0</v>
      </c>
      <c r="BJ32" s="373">
        <f t="shared" si="6"/>
        <v>0</v>
      </c>
      <c r="BK32" s="373">
        <f t="shared" si="6"/>
        <v>0</v>
      </c>
      <c r="BL32" s="373">
        <f t="shared" si="6"/>
        <v>0</v>
      </c>
      <c r="BM32" s="373">
        <f t="shared" si="6"/>
        <v>0</v>
      </c>
      <c r="BN32" s="373">
        <f t="shared" si="6"/>
        <v>0</v>
      </c>
      <c r="BO32" s="373">
        <f t="shared" si="6"/>
        <v>0</v>
      </c>
      <c r="BP32" s="373">
        <f t="shared" si="6"/>
        <v>0</v>
      </c>
      <c r="BQ32" s="373">
        <f t="shared" si="6"/>
        <v>0</v>
      </c>
      <c r="BR32" s="373">
        <f t="shared" si="6"/>
        <v>0</v>
      </c>
      <c r="BS32" s="373">
        <f t="shared" si="6"/>
        <v>0</v>
      </c>
      <c r="BT32" s="373">
        <f t="shared" si="6"/>
        <v>0</v>
      </c>
      <c r="BU32" s="373">
        <f t="shared" si="7"/>
        <v>0</v>
      </c>
      <c r="BV32" s="373">
        <f t="shared" si="7"/>
        <v>0</v>
      </c>
      <c r="BW32" s="373">
        <f t="shared" si="7"/>
        <v>0</v>
      </c>
      <c r="BX32" s="373">
        <f t="shared" si="7"/>
        <v>0</v>
      </c>
      <c r="BY32" s="373">
        <f t="shared" si="7"/>
        <v>0</v>
      </c>
      <c r="BZ32" s="373">
        <f t="shared" si="7"/>
        <v>0</v>
      </c>
      <c r="CA32" s="373">
        <f t="shared" si="7"/>
        <v>0</v>
      </c>
      <c r="CB32" s="373">
        <f t="shared" si="7"/>
        <v>0</v>
      </c>
      <c r="CC32" s="373">
        <f t="shared" si="7"/>
        <v>0</v>
      </c>
      <c r="CD32" s="373">
        <f t="shared" si="7"/>
        <v>0</v>
      </c>
      <c r="CE32" s="373">
        <f t="shared" si="7"/>
        <v>0</v>
      </c>
      <c r="CF32" s="373">
        <f t="shared" si="7"/>
        <v>0</v>
      </c>
      <c r="CG32" s="373">
        <f t="shared" si="7"/>
        <v>0</v>
      </c>
      <c r="CH32" s="373">
        <f t="shared" si="7"/>
        <v>0</v>
      </c>
      <c r="CI32" s="373">
        <f t="shared" si="7"/>
        <v>0</v>
      </c>
      <c r="CJ32" s="373">
        <f t="shared" si="7"/>
        <v>0</v>
      </c>
      <c r="CK32" s="373">
        <f t="shared" si="8"/>
        <v>0</v>
      </c>
      <c r="CL32" s="373">
        <f t="shared" si="8"/>
        <v>0</v>
      </c>
      <c r="CM32" s="373">
        <f t="shared" si="8"/>
        <v>0</v>
      </c>
      <c r="CN32" s="373">
        <f t="shared" si="8"/>
        <v>0</v>
      </c>
      <c r="CO32" s="373">
        <f t="shared" si="8"/>
        <v>0</v>
      </c>
      <c r="CP32" s="373">
        <f t="shared" si="8"/>
        <v>0</v>
      </c>
      <c r="CQ32" s="373">
        <f t="shared" si="8"/>
        <v>0</v>
      </c>
      <c r="CR32" s="373">
        <f t="shared" si="8"/>
        <v>0</v>
      </c>
      <c r="CS32" s="373">
        <f t="shared" si="8"/>
        <v>0</v>
      </c>
      <c r="CT32" s="373">
        <f t="shared" si="8"/>
        <v>0</v>
      </c>
      <c r="CU32" s="373">
        <f t="shared" si="8"/>
        <v>0</v>
      </c>
      <c r="CV32" s="373">
        <f t="shared" si="8"/>
        <v>0</v>
      </c>
      <c r="CW32" s="373">
        <f t="shared" si="8"/>
        <v>0</v>
      </c>
      <c r="CX32" s="373">
        <f t="shared" si="8"/>
        <v>0</v>
      </c>
      <c r="CY32" s="373">
        <f t="shared" si="8"/>
        <v>0</v>
      </c>
      <c r="CZ32" s="373">
        <f t="shared" si="8"/>
        <v>0</v>
      </c>
      <c r="DA32" s="373">
        <f t="shared" si="9"/>
        <v>0</v>
      </c>
      <c r="DB32" s="373">
        <f t="shared" si="9"/>
        <v>0</v>
      </c>
      <c r="DC32" s="373">
        <f t="shared" si="9"/>
        <v>0</v>
      </c>
      <c r="DD32" s="373">
        <f t="shared" si="9"/>
        <v>0</v>
      </c>
      <c r="DE32" s="373">
        <f t="shared" si="9"/>
        <v>0</v>
      </c>
      <c r="DF32" s="373">
        <f t="shared" si="9"/>
        <v>0</v>
      </c>
      <c r="DG32" s="373">
        <f t="shared" si="9"/>
        <v>0</v>
      </c>
      <c r="DH32" s="373">
        <f t="shared" si="9"/>
        <v>0</v>
      </c>
      <c r="DI32" s="373">
        <f t="shared" si="9"/>
        <v>0</v>
      </c>
      <c r="DJ32" s="373">
        <f t="shared" si="9"/>
        <v>0</v>
      </c>
      <c r="DK32" s="373">
        <f t="shared" si="9"/>
        <v>0</v>
      </c>
      <c r="DL32" s="373">
        <f t="shared" si="9"/>
        <v>0</v>
      </c>
      <c r="DM32" s="373">
        <f t="shared" si="9"/>
        <v>0</v>
      </c>
      <c r="DN32" s="373">
        <f t="shared" si="9"/>
        <v>0</v>
      </c>
      <c r="DO32" s="373">
        <f t="shared" si="9"/>
        <v>0</v>
      </c>
      <c r="DP32" s="373">
        <f t="shared" si="9"/>
        <v>0</v>
      </c>
      <c r="DQ32" s="373">
        <f t="shared" si="10"/>
        <v>0</v>
      </c>
      <c r="DR32" s="373">
        <f t="shared" si="10"/>
        <v>0</v>
      </c>
      <c r="DS32" s="373">
        <f t="shared" si="10"/>
        <v>0</v>
      </c>
      <c r="DT32" s="373">
        <f t="shared" si="10"/>
        <v>0</v>
      </c>
      <c r="DU32" s="373">
        <f t="shared" si="10"/>
        <v>0</v>
      </c>
      <c r="DV32" s="373">
        <f t="shared" si="10"/>
        <v>0</v>
      </c>
      <c r="DW32" s="373">
        <f t="shared" si="10"/>
        <v>0</v>
      </c>
      <c r="DX32" s="373">
        <f t="shared" si="10"/>
        <v>0</v>
      </c>
    </row>
    <row r="33" spans="1:128" x14ac:dyDescent="0.25">
      <c r="B33" t="s">
        <v>708</v>
      </c>
      <c r="C33" s="379">
        <f t="shared" ref="C33" si="13">E29</f>
        <v>47543</v>
      </c>
      <c r="D33" s="381">
        <v>0</v>
      </c>
      <c r="E33" s="379">
        <v>48580</v>
      </c>
      <c r="F33" s="262">
        <f t="shared" ref="F33" si="14">SUMIFS(H33:DX33,$H$24:$DX$24,"&gt;="&amp;$C$15)</f>
        <v>34</v>
      </c>
      <c r="G33" s="262">
        <f t="shared" ref="G33" si="15">SUM(H33:DX33)</f>
        <v>34</v>
      </c>
      <c r="H33" s="373">
        <f t="shared" si="12"/>
        <v>0</v>
      </c>
      <c r="I33" s="373">
        <f t="shared" si="3"/>
        <v>0</v>
      </c>
      <c r="J33" s="373">
        <f t="shared" si="3"/>
        <v>0</v>
      </c>
      <c r="K33" s="373">
        <f t="shared" si="3"/>
        <v>0</v>
      </c>
      <c r="L33" s="373">
        <f t="shared" si="3"/>
        <v>0</v>
      </c>
      <c r="M33" s="373">
        <f t="shared" si="3"/>
        <v>0</v>
      </c>
      <c r="N33" s="373">
        <f t="shared" si="3"/>
        <v>0</v>
      </c>
      <c r="O33" s="373">
        <f t="shared" si="3"/>
        <v>0</v>
      </c>
      <c r="P33" s="373">
        <f t="shared" si="3"/>
        <v>0</v>
      </c>
      <c r="Q33" s="373">
        <f t="shared" si="3"/>
        <v>0</v>
      </c>
      <c r="R33" s="373">
        <f t="shared" si="3"/>
        <v>0</v>
      </c>
      <c r="S33" s="373">
        <f t="shared" si="3"/>
        <v>0</v>
      </c>
      <c r="T33" s="373">
        <f t="shared" si="3"/>
        <v>0</v>
      </c>
      <c r="U33" s="373">
        <f t="shared" si="3"/>
        <v>0</v>
      </c>
      <c r="V33" s="373">
        <f t="shared" si="3"/>
        <v>0</v>
      </c>
      <c r="W33" s="373">
        <f t="shared" si="3"/>
        <v>0</v>
      </c>
      <c r="X33" s="373">
        <f t="shared" si="3"/>
        <v>0</v>
      </c>
      <c r="Y33" s="373">
        <f t="shared" si="4"/>
        <v>0</v>
      </c>
      <c r="Z33" s="373">
        <f t="shared" si="4"/>
        <v>0</v>
      </c>
      <c r="AA33" s="373">
        <f t="shared" si="4"/>
        <v>0</v>
      </c>
      <c r="AB33" s="373">
        <f t="shared" si="4"/>
        <v>0</v>
      </c>
      <c r="AC33" s="373">
        <f t="shared" si="4"/>
        <v>0</v>
      </c>
      <c r="AD33" s="373">
        <f t="shared" si="4"/>
        <v>0</v>
      </c>
      <c r="AE33" s="373">
        <f t="shared" si="4"/>
        <v>0</v>
      </c>
      <c r="AF33" s="373">
        <f t="shared" si="4"/>
        <v>0</v>
      </c>
      <c r="AG33" s="373">
        <f t="shared" si="4"/>
        <v>0</v>
      </c>
      <c r="AH33" s="373">
        <f t="shared" si="4"/>
        <v>0</v>
      </c>
      <c r="AI33" s="373">
        <f t="shared" si="4"/>
        <v>0</v>
      </c>
      <c r="AJ33" s="373">
        <f t="shared" si="4"/>
        <v>0</v>
      </c>
      <c r="AK33" s="373">
        <f t="shared" si="4"/>
        <v>0</v>
      </c>
      <c r="AL33" s="373">
        <f t="shared" si="4"/>
        <v>0</v>
      </c>
      <c r="AM33" s="373">
        <f t="shared" si="4"/>
        <v>0</v>
      </c>
      <c r="AN33" s="373">
        <f t="shared" si="4"/>
        <v>0</v>
      </c>
      <c r="AO33" s="373">
        <f t="shared" si="5"/>
        <v>0</v>
      </c>
      <c r="AP33" s="373">
        <f t="shared" si="5"/>
        <v>0</v>
      </c>
      <c r="AQ33" s="373">
        <f t="shared" si="5"/>
        <v>0</v>
      </c>
      <c r="AR33" s="373">
        <f t="shared" si="5"/>
        <v>0</v>
      </c>
      <c r="AS33" s="373">
        <f t="shared" si="5"/>
        <v>0</v>
      </c>
      <c r="AT33" s="373">
        <f t="shared" si="5"/>
        <v>0</v>
      </c>
      <c r="AU33" s="373">
        <f t="shared" si="5"/>
        <v>0</v>
      </c>
      <c r="AV33" s="373">
        <f t="shared" si="5"/>
        <v>0</v>
      </c>
      <c r="AW33" s="373">
        <f t="shared" si="5"/>
        <v>0</v>
      </c>
      <c r="AX33" s="373">
        <f t="shared" si="5"/>
        <v>1</v>
      </c>
      <c r="AY33" s="373">
        <f t="shared" si="5"/>
        <v>1</v>
      </c>
      <c r="AZ33" s="373">
        <f t="shared" si="5"/>
        <v>1</v>
      </c>
      <c r="BA33" s="373">
        <f t="shared" si="5"/>
        <v>1</v>
      </c>
      <c r="BB33" s="373">
        <f t="shared" si="5"/>
        <v>1</v>
      </c>
      <c r="BC33" s="373">
        <f t="shared" si="5"/>
        <v>1</v>
      </c>
      <c r="BD33" s="373">
        <f t="shared" si="5"/>
        <v>1</v>
      </c>
      <c r="BE33" s="373">
        <f t="shared" si="6"/>
        <v>1</v>
      </c>
      <c r="BF33" s="373">
        <f t="shared" si="6"/>
        <v>1</v>
      </c>
      <c r="BG33" s="373">
        <f t="shared" si="6"/>
        <v>1</v>
      </c>
      <c r="BH33" s="373">
        <f t="shared" si="6"/>
        <v>1</v>
      </c>
      <c r="BI33" s="373">
        <f t="shared" si="6"/>
        <v>1</v>
      </c>
      <c r="BJ33" s="373">
        <f t="shared" si="6"/>
        <v>1</v>
      </c>
      <c r="BK33" s="373">
        <f t="shared" si="6"/>
        <v>1</v>
      </c>
      <c r="BL33" s="373">
        <f t="shared" si="6"/>
        <v>1</v>
      </c>
      <c r="BM33" s="373">
        <f t="shared" si="6"/>
        <v>1</v>
      </c>
      <c r="BN33" s="373">
        <f t="shared" si="6"/>
        <v>1</v>
      </c>
      <c r="BO33" s="373">
        <f t="shared" si="6"/>
        <v>1</v>
      </c>
      <c r="BP33" s="373">
        <f t="shared" si="6"/>
        <v>1</v>
      </c>
      <c r="BQ33" s="373">
        <f t="shared" si="6"/>
        <v>1</v>
      </c>
      <c r="BR33" s="373">
        <f t="shared" si="6"/>
        <v>1</v>
      </c>
      <c r="BS33" s="373">
        <f t="shared" si="6"/>
        <v>1</v>
      </c>
      <c r="BT33" s="373">
        <f t="shared" si="6"/>
        <v>1</v>
      </c>
      <c r="BU33" s="373">
        <f t="shared" si="7"/>
        <v>1</v>
      </c>
      <c r="BV33" s="373">
        <f t="shared" si="7"/>
        <v>1</v>
      </c>
      <c r="BW33" s="373">
        <f t="shared" si="7"/>
        <v>1</v>
      </c>
      <c r="BX33" s="373">
        <f t="shared" si="7"/>
        <v>1</v>
      </c>
      <c r="BY33" s="373">
        <f t="shared" si="7"/>
        <v>1</v>
      </c>
      <c r="BZ33" s="373">
        <f t="shared" si="7"/>
        <v>1</v>
      </c>
      <c r="CA33" s="373">
        <f t="shared" si="7"/>
        <v>1</v>
      </c>
      <c r="CB33" s="373">
        <f t="shared" si="7"/>
        <v>1</v>
      </c>
      <c r="CC33" s="373">
        <f t="shared" si="7"/>
        <v>1</v>
      </c>
      <c r="CD33" s="373">
        <f t="shared" si="7"/>
        <v>1</v>
      </c>
      <c r="CE33" s="373">
        <f t="shared" si="7"/>
        <v>1</v>
      </c>
      <c r="CF33" s="373">
        <f t="shared" si="7"/>
        <v>0</v>
      </c>
      <c r="CG33" s="373">
        <f t="shared" si="7"/>
        <v>0</v>
      </c>
      <c r="CH33" s="373">
        <f t="shared" si="7"/>
        <v>0</v>
      </c>
      <c r="CI33" s="373">
        <f t="shared" si="7"/>
        <v>0</v>
      </c>
      <c r="CJ33" s="373">
        <f t="shared" si="7"/>
        <v>0</v>
      </c>
      <c r="CK33" s="373">
        <f t="shared" si="8"/>
        <v>0</v>
      </c>
      <c r="CL33" s="373">
        <f t="shared" si="8"/>
        <v>0</v>
      </c>
      <c r="CM33" s="373">
        <f t="shared" si="8"/>
        <v>0</v>
      </c>
      <c r="CN33" s="373">
        <f t="shared" si="8"/>
        <v>0</v>
      </c>
      <c r="CO33" s="373">
        <f t="shared" si="8"/>
        <v>0</v>
      </c>
      <c r="CP33" s="373">
        <f t="shared" si="8"/>
        <v>0</v>
      </c>
      <c r="CQ33" s="373">
        <f t="shared" si="8"/>
        <v>0</v>
      </c>
      <c r="CR33" s="373">
        <f t="shared" si="8"/>
        <v>0</v>
      </c>
      <c r="CS33" s="373">
        <f t="shared" si="8"/>
        <v>0</v>
      </c>
      <c r="CT33" s="373">
        <f t="shared" si="8"/>
        <v>0</v>
      </c>
      <c r="CU33" s="373">
        <f t="shared" si="8"/>
        <v>0</v>
      </c>
      <c r="CV33" s="373">
        <f t="shared" si="8"/>
        <v>0</v>
      </c>
      <c r="CW33" s="373">
        <f t="shared" si="8"/>
        <v>0</v>
      </c>
      <c r="CX33" s="373">
        <f t="shared" si="8"/>
        <v>0</v>
      </c>
      <c r="CY33" s="373">
        <f t="shared" si="8"/>
        <v>0</v>
      </c>
      <c r="CZ33" s="373">
        <f t="shared" si="8"/>
        <v>0</v>
      </c>
      <c r="DA33" s="373">
        <f t="shared" si="9"/>
        <v>0</v>
      </c>
      <c r="DB33" s="373">
        <f t="shared" si="9"/>
        <v>0</v>
      </c>
      <c r="DC33" s="373">
        <f t="shared" si="9"/>
        <v>0</v>
      </c>
      <c r="DD33" s="373">
        <f t="shared" si="9"/>
        <v>0</v>
      </c>
      <c r="DE33" s="373">
        <f t="shared" si="9"/>
        <v>0</v>
      </c>
      <c r="DF33" s="373">
        <f t="shared" si="9"/>
        <v>0</v>
      </c>
      <c r="DG33" s="373">
        <f t="shared" si="9"/>
        <v>0</v>
      </c>
      <c r="DH33" s="373">
        <f t="shared" si="9"/>
        <v>0</v>
      </c>
      <c r="DI33" s="373">
        <f t="shared" si="9"/>
        <v>0</v>
      </c>
      <c r="DJ33" s="373">
        <f t="shared" si="9"/>
        <v>0</v>
      </c>
      <c r="DK33" s="373">
        <f t="shared" si="9"/>
        <v>0</v>
      </c>
      <c r="DL33" s="373">
        <f t="shared" si="9"/>
        <v>0</v>
      </c>
      <c r="DM33" s="373">
        <f t="shared" si="9"/>
        <v>0</v>
      </c>
      <c r="DN33" s="373">
        <f t="shared" si="9"/>
        <v>0</v>
      </c>
      <c r="DO33" s="373">
        <f t="shared" si="9"/>
        <v>0</v>
      </c>
      <c r="DP33" s="373">
        <f t="shared" si="9"/>
        <v>0</v>
      </c>
      <c r="DQ33" s="373">
        <f t="shared" si="10"/>
        <v>0</v>
      </c>
      <c r="DR33" s="373">
        <f t="shared" si="10"/>
        <v>0</v>
      </c>
      <c r="DS33" s="373">
        <f t="shared" si="10"/>
        <v>0</v>
      </c>
      <c r="DT33" s="373">
        <f t="shared" si="10"/>
        <v>0</v>
      </c>
      <c r="DU33" s="373">
        <f t="shared" si="10"/>
        <v>0</v>
      </c>
      <c r="DV33" s="373">
        <f t="shared" si="10"/>
        <v>0</v>
      </c>
      <c r="DW33" s="373">
        <f t="shared" si="10"/>
        <v>0</v>
      </c>
      <c r="DX33" s="373">
        <f t="shared" si="10"/>
        <v>0</v>
      </c>
    </row>
    <row r="34" spans="1:128" x14ac:dyDescent="0.25">
      <c r="B34" t="s">
        <v>695</v>
      </c>
      <c r="C34" s="379">
        <f>MAX(Вводные!$G$7,EDATE(C29,D34))</f>
        <v>46722</v>
      </c>
      <c r="D34" s="381">
        <v>-3</v>
      </c>
      <c r="E34" s="379">
        <f>EDATE(E29,-1)</f>
        <v>47515</v>
      </c>
      <c r="F34" s="262">
        <f t="shared" si="11"/>
        <v>26</v>
      </c>
      <c r="G34" s="262">
        <f t="shared" si="2"/>
        <v>26</v>
      </c>
      <c r="H34" s="373">
        <f t="shared" si="12"/>
        <v>0</v>
      </c>
      <c r="I34" s="373">
        <f t="shared" si="3"/>
        <v>0</v>
      </c>
      <c r="J34" s="373">
        <f t="shared" si="3"/>
        <v>0</v>
      </c>
      <c r="K34" s="373">
        <f t="shared" si="3"/>
        <v>0</v>
      </c>
      <c r="L34" s="373">
        <f t="shared" si="3"/>
        <v>0</v>
      </c>
      <c r="M34" s="373">
        <f t="shared" si="3"/>
        <v>0</v>
      </c>
      <c r="N34" s="373">
        <f t="shared" si="3"/>
        <v>0</v>
      </c>
      <c r="O34" s="373">
        <f t="shared" si="3"/>
        <v>0</v>
      </c>
      <c r="P34" s="373">
        <f t="shared" si="3"/>
        <v>0</v>
      </c>
      <c r="Q34" s="373">
        <f t="shared" si="3"/>
        <v>0</v>
      </c>
      <c r="R34" s="373">
        <f t="shared" si="3"/>
        <v>0</v>
      </c>
      <c r="S34" s="373">
        <f t="shared" si="3"/>
        <v>0</v>
      </c>
      <c r="T34" s="373">
        <f t="shared" si="3"/>
        <v>0</v>
      </c>
      <c r="U34" s="373">
        <f t="shared" si="3"/>
        <v>0</v>
      </c>
      <c r="V34" s="373">
        <f t="shared" si="3"/>
        <v>0</v>
      </c>
      <c r="W34" s="373">
        <f t="shared" si="3"/>
        <v>1</v>
      </c>
      <c r="X34" s="373">
        <f t="shared" si="3"/>
        <v>1</v>
      </c>
      <c r="Y34" s="373">
        <f t="shared" si="4"/>
        <v>1</v>
      </c>
      <c r="Z34" s="373">
        <f t="shared" si="4"/>
        <v>1</v>
      </c>
      <c r="AA34" s="373">
        <f t="shared" si="4"/>
        <v>1</v>
      </c>
      <c r="AB34" s="373">
        <f t="shared" si="4"/>
        <v>1</v>
      </c>
      <c r="AC34" s="373">
        <f t="shared" si="4"/>
        <v>1</v>
      </c>
      <c r="AD34" s="373">
        <f t="shared" si="4"/>
        <v>1</v>
      </c>
      <c r="AE34" s="373">
        <f t="shared" si="4"/>
        <v>1</v>
      </c>
      <c r="AF34" s="373">
        <f t="shared" si="4"/>
        <v>1</v>
      </c>
      <c r="AG34" s="373">
        <f t="shared" si="4"/>
        <v>1</v>
      </c>
      <c r="AH34" s="373">
        <f t="shared" si="4"/>
        <v>1</v>
      </c>
      <c r="AI34" s="373">
        <f t="shared" si="4"/>
        <v>1</v>
      </c>
      <c r="AJ34" s="373">
        <f t="shared" si="4"/>
        <v>1</v>
      </c>
      <c r="AK34" s="373">
        <f t="shared" si="4"/>
        <v>1</v>
      </c>
      <c r="AL34" s="373">
        <f t="shared" si="4"/>
        <v>1</v>
      </c>
      <c r="AM34" s="373">
        <f t="shared" si="4"/>
        <v>1</v>
      </c>
      <c r="AN34" s="373">
        <f t="shared" si="4"/>
        <v>1</v>
      </c>
      <c r="AO34" s="373">
        <f t="shared" si="5"/>
        <v>1</v>
      </c>
      <c r="AP34" s="373">
        <f t="shared" si="5"/>
        <v>1</v>
      </c>
      <c r="AQ34" s="373">
        <f t="shared" si="5"/>
        <v>1</v>
      </c>
      <c r="AR34" s="373">
        <f t="shared" si="5"/>
        <v>1</v>
      </c>
      <c r="AS34" s="373">
        <f t="shared" si="5"/>
        <v>1</v>
      </c>
      <c r="AT34" s="373">
        <f t="shared" si="5"/>
        <v>1</v>
      </c>
      <c r="AU34" s="373">
        <f t="shared" si="5"/>
        <v>1</v>
      </c>
      <c r="AV34" s="373">
        <f t="shared" si="5"/>
        <v>1</v>
      </c>
      <c r="AW34" s="373">
        <f t="shared" si="5"/>
        <v>0</v>
      </c>
      <c r="AX34" s="373">
        <f t="shared" si="5"/>
        <v>0</v>
      </c>
      <c r="AY34" s="373">
        <f t="shared" si="5"/>
        <v>0</v>
      </c>
      <c r="AZ34" s="373">
        <f t="shared" si="5"/>
        <v>0</v>
      </c>
      <c r="BA34" s="373">
        <f t="shared" si="5"/>
        <v>0</v>
      </c>
      <c r="BB34" s="373">
        <f t="shared" si="5"/>
        <v>0</v>
      </c>
      <c r="BC34" s="373">
        <f t="shared" si="5"/>
        <v>0</v>
      </c>
      <c r="BD34" s="373">
        <f t="shared" si="5"/>
        <v>0</v>
      </c>
      <c r="BE34" s="373">
        <f t="shared" si="6"/>
        <v>0</v>
      </c>
      <c r="BF34" s="373">
        <f t="shared" si="6"/>
        <v>0</v>
      </c>
      <c r="BG34" s="373">
        <f t="shared" si="6"/>
        <v>0</v>
      </c>
      <c r="BH34" s="373">
        <f t="shared" si="6"/>
        <v>0</v>
      </c>
      <c r="BI34" s="373">
        <f t="shared" si="6"/>
        <v>0</v>
      </c>
      <c r="BJ34" s="373">
        <f t="shared" si="6"/>
        <v>0</v>
      </c>
      <c r="BK34" s="373">
        <f t="shared" si="6"/>
        <v>0</v>
      </c>
      <c r="BL34" s="373">
        <f t="shared" si="6"/>
        <v>0</v>
      </c>
      <c r="BM34" s="373">
        <f t="shared" si="6"/>
        <v>0</v>
      </c>
      <c r="BN34" s="373">
        <f t="shared" si="6"/>
        <v>0</v>
      </c>
      <c r="BO34" s="373">
        <f t="shared" si="6"/>
        <v>0</v>
      </c>
      <c r="BP34" s="373">
        <f t="shared" si="6"/>
        <v>0</v>
      </c>
      <c r="BQ34" s="373">
        <f t="shared" si="6"/>
        <v>0</v>
      </c>
      <c r="BR34" s="373">
        <f t="shared" si="6"/>
        <v>0</v>
      </c>
      <c r="BS34" s="373">
        <f t="shared" si="6"/>
        <v>0</v>
      </c>
      <c r="BT34" s="373">
        <f t="shared" si="6"/>
        <v>0</v>
      </c>
      <c r="BU34" s="373">
        <f t="shared" si="7"/>
        <v>0</v>
      </c>
      <c r="BV34" s="373">
        <f t="shared" si="7"/>
        <v>0</v>
      </c>
      <c r="BW34" s="373">
        <f t="shared" si="7"/>
        <v>0</v>
      </c>
      <c r="BX34" s="373">
        <f t="shared" si="7"/>
        <v>0</v>
      </c>
      <c r="BY34" s="373">
        <f t="shared" si="7"/>
        <v>0</v>
      </c>
      <c r="BZ34" s="373">
        <f t="shared" si="7"/>
        <v>0</v>
      </c>
      <c r="CA34" s="373">
        <f t="shared" si="7"/>
        <v>0</v>
      </c>
      <c r="CB34" s="373">
        <f t="shared" si="7"/>
        <v>0</v>
      </c>
      <c r="CC34" s="373">
        <f t="shared" si="7"/>
        <v>0</v>
      </c>
      <c r="CD34" s="373">
        <f t="shared" si="7"/>
        <v>0</v>
      </c>
      <c r="CE34" s="373">
        <f t="shared" si="7"/>
        <v>0</v>
      </c>
      <c r="CF34" s="373">
        <f t="shared" si="7"/>
        <v>0</v>
      </c>
      <c r="CG34" s="373">
        <f t="shared" si="7"/>
        <v>0</v>
      </c>
      <c r="CH34" s="373">
        <f t="shared" si="7"/>
        <v>0</v>
      </c>
      <c r="CI34" s="373">
        <f t="shared" si="7"/>
        <v>0</v>
      </c>
      <c r="CJ34" s="373">
        <f t="shared" si="7"/>
        <v>0</v>
      </c>
      <c r="CK34" s="373">
        <f t="shared" si="8"/>
        <v>0</v>
      </c>
      <c r="CL34" s="373">
        <f t="shared" si="8"/>
        <v>0</v>
      </c>
      <c r="CM34" s="373">
        <f t="shared" si="8"/>
        <v>0</v>
      </c>
      <c r="CN34" s="373">
        <f t="shared" si="8"/>
        <v>0</v>
      </c>
      <c r="CO34" s="373">
        <f t="shared" si="8"/>
        <v>0</v>
      </c>
      <c r="CP34" s="373">
        <f t="shared" si="8"/>
        <v>0</v>
      </c>
      <c r="CQ34" s="373">
        <f t="shared" si="8"/>
        <v>0</v>
      </c>
      <c r="CR34" s="373">
        <f t="shared" si="8"/>
        <v>0</v>
      </c>
      <c r="CS34" s="373">
        <f t="shared" si="8"/>
        <v>0</v>
      </c>
      <c r="CT34" s="373">
        <f t="shared" si="8"/>
        <v>0</v>
      </c>
      <c r="CU34" s="373">
        <f t="shared" si="8"/>
        <v>0</v>
      </c>
      <c r="CV34" s="373">
        <f t="shared" si="8"/>
        <v>0</v>
      </c>
      <c r="CW34" s="373">
        <f t="shared" si="8"/>
        <v>0</v>
      </c>
      <c r="CX34" s="373">
        <f t="shared" si="8"/>
        <v>0</v>
      </c>
      <c r="CY34" s="373">
        <f t="shared" si="8"/>
        <v>0</v>
      </c>
      <c r="CZ34" s="373">
        <f t="shared" si="8"/>
        <v>0</v>
      </c>
      <c r="DA34" s="373">
        <f t="shared" si="9"/>
        <v>0</v>
      </c>
      <c r="DB34" s="373">
        <f t="shared" si="9"/>
        <v>0</v>
      </c>
      <c r="DC34" s="373">
        <f t="shared" si="9"/>
        <v>0</v>
      </c>
      <c r="DD34" s="373">
        <f t="shared" si="9"/>
        <v>0</v>
      </c>
      <c r="DE34" s="373">
        <f t="shared" si="9"/>
        <v>0</v>
      </c>
      <c r="DF34" s="373">
        <f t="shared" si="9"/>
        <v>0</v>
      </c>
      <c r="DG34" s="373">
        <f t="shared" si="9"/>
        <v>0</v>
      </c>
      <c r="DH34" s="373">
        <f t="shared" si="9"/>
        <v>0</v>
      </c>
      <c r="DI34" s="373">
        <f t="shared" si="9"/>
        <v>0</v>
      </c>
      <c r="DJ34" s="373">
        <f t="shared" si="9"/>
        <v>0</v>
      </c>
      <c r="DK34" s="373">
        <f t="shared" si="9"/>
        <v>0</v>
      </c>
      <c r="DL34" s="373">
        <f t="shared" si="9"/>
        <v>0</v>
      </c>
      <c r="DM34" s="373">
        <f t="shared" si="9"/>
        <v>0</v>
      </c>
      <c r="DN34" s="373">
        <f t="shared" si="9"/>
        <v>0</v>
      </c>
      <c r="DO34" s="373">
        <f t="shared" si="9"/>
        <v>0</v>
      </c>
      <c r="DP34" s="373">
        <f t="shared" si="9"/>
        <v>0</v>
      </c>
      <c r="DQ34" s="373">
        <f t="shared" si="10"/>
        <v>0</v>
      </c>
      <c r="DR34" s="373">
        <f t="shared" si="10"/>
        <v>0</v>
      </c>
      <c r="DS34" s="373">
        <f t="shared" si="10"/>
        <v>0</v>
      </c>
      <c r="DT34" s="373">
        <f t="shared" si="10"/>
        <v>0</v>
      </c>
      <c r="DU34" s="373">
        <f t="shared" si="10"/>
        <v>0</v>
      </c>
      <c r="DV34" s="373">
        <f t="shared" si="10"/>
        <v>0</v>
      </c>
      <c r="DW34" s="373">
        <f t="shared" si="10"/>
        <v>0</v>
      </c>
      <c r="DX34" s="373">
        <f t="shared" si="10"/>
        <v>0</v>
      </c>
    </row>
    <row r="35" spans="1:128" x14ac:dyDescent="0.25">
      <c r="B35" t="s">
        <v>696</v>
      </c>
      <c r="C35" s="379">
        <f>EDATE(E29,D35)</f>
        <v>47453</v>
      </c>
      <c r="D35" s="381">
        <v>-3</v>
      </c>
      <c r="E35" s="379">
        <f>EDATE(E29,1)</f>
        <v>47574</v>
      </c>
      <c r="F35" s="262">
        <f t="shared" si="11"/>
        <v>4</v>
      </c>
      <c r="G35" s="262">
        <f t="shared" si="2"/>
        <v>4</v>
      </c>
      <c r="H35" s="373">
        <f t="shared" si="12"/>
        <v>0</v>
      </c>
      <c r="I35" s="373">
        <f t="shared" si="3"/>
        <v>0</v>
      </c>
      <c r="J35" s="373">
        <f t="shared" si="3"/>
        <v>0</v>
      </c>
      <c r="K35" s="373">
        <f t="shared" si="3"/>
        <v>0</v>
      </c>
      <c r="L35" s="373">
        <f t="shared" si="3"/>
        <v>0</v>
      </c>
      <c r="M35" s="373">
        <f t="shared" si="3"/>
        <v>0</v>
      </c>
      <c r="N35" s="373">
        <f t="shared" si="3"/>
        <v>0</v>
      </c>
      <c r="O35" s="373">
        <f t="shared" si="3"/>
        <v>0</v>
      </c>
      <c r="P35" s="373">
        <f t="shared" si="3"/>
        <v>0</v>
      </c>
      <c r="Q35" s="373">
        <f t="shared" si="3"/>
        <v>0</v>
      </c>
      <c r="R35" s="373">
        <f t="shared" si="3"/>
        <v>0</v>
      </c>
      <c r="S35" s="373">
        <f t="shared" si="3"/>
        <v>0</v>
      </c>
      <c r="T35" s="373">
        <f t="shared" si="3"/>
        <v>0</v>
      </c>
      <c r="U35" s="373">
        <f t="shared" si="3"/>
        <v>0</v>
      </c>
      <c r="V35" s="373">
        <f t="shared" si="3"/>
        <v>0</v>
      </c>
      <c r="W35" s="373">
        <f t="shared" si="3"/>
        <v>0</v>
      </c>
      <c r="X35" s="373">
        <f t="shared" si="3"/>
        <v>0</v>
      </c>
      <c r="Y35" s="373">
        <f t="shared" si="4"/>
        <v>0</v>
      </c>
      <c r="Z35" s="373">
        <f t="shared" si="4"/>
        <v>0</v>
      </c>
      <c r="AA35" s="373">
        <f t="shared" si="4"/>
        <v>0</v>
      </c>
      <c r="AB35" s="373">
        <f t="shared" si="4"/>
        <v>0</v>
      </c>
      <c r="AC35" s="373">
        <f t="shared" si="4"/>
        <v>0</v>
      </c>
      <c r="AD35" s="373">
        <f t="shared" si="4"/>
        <v>0</v>
      </c>
      <c r="AE35" s="373">
        <f t="shared" si="4"/>
        <v>0</v>
      </c>
      <c r="AF35" s="373">
        <f t="shared" si="4"/>
        <v>0</v>
      </c>
      <c r="AG35" s="373">
        <f t="shared" si="4"/>
        <v>0</v>
      </c>
      <c r="AH35" s="373">
        <f t="shared" si="4"/>
        <v>0</v>
      </c>
      <c r="AI35" s="373">
        <f t="shared" si="4"/>
        <v>0</v>
      </c>
      <c r="AJ35" s="373">
        <f t="shared" si="4"/>
        <v>0</v>
      </c>
      <c r="AK35" s="373">
        <f t="shared" si="4"/>
        <v>0</v>
      </c>
      <c r="AL35" s="373">
        <f t="shared" si="4"/>
        <v>0</v>
      </c>
      <c r="AM35" s="373">
        <f t="shared" si="4"/>
        <v>0</v>
      </c>
      <c r="AN35" s="373">
        <f t="shared" si="4"/>
        <v>0</v>
      </c>
      <c r="AO35" s="373">
        <f t="shared" si="5"/>
        <v>0</v>
      </c>
      <c r="AP35" s="373">
        <f t="shared" si="5"/>
        <v>0</v>
      </c>
      <c r="AQ35" s="373">
        <f t="shared" si="5"/>
        <v>0</v>
      </c>
      <c r="AR35" s="373">
        <f t="shared" si="5"/>
        <v>0</v>
      </c>
      <c r="AS35" s="373">
        <f t="shared" si="5"/>
        <v>0</v>
      </c>
      <c r="AT35" s="373">
        <f t="shared" si="5"/>
        <v>0</v>
      </c>
      <c r="AU35" s="373">
        <f t="shared" si="5"/>
        <v>1</v>
      </c>
      <c r="AV35" s="373">
        <f t="shared" si="5"/>
        <v>1</v>
      </c>
      <c r="AW35" s="373">
        <f t="shared" si="5"/>
        <v>1</v>
      </c>
      <c r="AX35" s="373">
        <f t="shared" si="5"/>
        <v>1</v>
      </c>
      <c r="AY35" s="373">
        <f t="shared" si="5"/>
        <v>0</v>
      </c>
      <c r="AZ35" s="373">
        <f t="shared" si="5"/>
        <v>0</v>
      </c>
      <c r="BA35" s="373">
        <f t="shared" si="5"/>
        <v>0</v>
      </c>
      <c r="BB35" s="373">
        <f t="shared" si="5"/>
        <v>0</v>
      </c>
      <c r="BC35" s="373">
        <f t="shared" si="5"/>
        <v>0</v>
      </c>
      <c r="BD35" s="373">
        <f t="shared" si="5"/>
        <v>0</v>
      </c>
      <c r="BE35" s="373">
        <f t="shared" si="6"/>
        <v>0</v>
      </c>
      <c r="BF35" s="373">
        <f t="shared" si="6"/>
        <v>0</v>
      </c>
      <c r="BG35" s="373">
        <f t="shared" si="6"/>
        <v>0</v>
      </c>
      <c r="BH35" s="373">
        <f t="shared" si="6"/>
        <v>0</v>
      </c>
      <c r="BI35" s="373">
        <f t="shared" si="6"/>
        <v>0</v>
      </c>
      <c r="BJ35" s="373">
        <f t="shared" si="6"/>
        <v>0</v>
      </c>
      <c r="BK35" s="373">
        <f t="shared" si="6"/>
        <v>0</v>
      </c>
      <c r="BL35" s="373">
        <f t="shared" si="6"/>
        <v>0</v>
      </c>
      <c r="BM35" s="373">
        <f t="shared" si="6"/>
        <v>0</v>
      </c>
      <c r="BN35" s="373">
        <f t="shared" si="6"/>
        <v>0</v>
      </c>
      <c r="BO35" s="373">
        <f t="shared" si="6"/>
        <v>0</v>
      </c>
      <c r="BP35" s="373">
        <f t="shared" si="6"/>
        <v>0</v>
      </c>
      <c r="BQ35" s="373">
        <f t="shared" si="6"/>
        <v>0</v>
      </c>
      <c r="BR35" s="373">
        <f t="shared" si="6"/>
        <v>0</v>
      </c>
      <c r="BS35" s="373">
        <f t="shared" si="6"/>
        <v>0</v>
      </c>
      <c r="BT35" s="373">
        <f t="shared" si="6"/>
        <v>0</v>
      </c>
      <c r="BU35" s="373">
        <f t="shared" si="7"/>
        <v>0</v>
      </c>
      <c r="BV35" s="373">
        <f t="shared" si="7"/>
        <v>0</v>
      </c>
      <c r="BW35" s="373">
        <f t="shared" si="7"/>
        <v>0</v>
      </c>
      <c r="BX35" s="373">
        <f t="shared" si="7"/>
        <v>0</v>
      </c>
      <c r="BY35" s="373">
        <f t="shared" si="7"/>
        <v>0</v>
      </c>
      <c r="BZ35" s="373">
        <f t="shared" si="7"/>
        <v>0</v>
      </c>
      <c r="CA35" s="373">
        <f t="shared" si="7"/>
        <v>0</v>
      </c>
      <c r="CB35" s="373">
        <f t="shared" si="7"/>
        <v>0</v>
      </c>
      <c r="CC35" s="373">
        <f t="shared" si="7"/>
        <v>0</v>
      </c>
      <c r="CD35" s="373">
        <f t="shared" si="7"/>
        <v>0</v>
      </c>
      <c r="CE35" s="373">
        <f t="shared" si="7"/>
        <v>0</v>
      </c>
      <c r="CF35" s="373">
        <f t="shared" si="7"/>
        <v>0</v>
      </c>
      <c r="CG35" s="373">
        <f t="shared" si="7"/>
        <v>0</v>
      </c>
      <c r="CH35" s="373">
        <f t="shared" si="7"/>
        <v>0</v>
      </c>
      <c r="CI35" s="373">
        <f t="shared" si="7"/>
        <v>0</v>
      </c>
      <c r="CJ35" s="373">
        <f t="shared" si="7"/>
        <v>0</v>
      </c>
      <c r="CK35" s="373">
        <f t="shared" si="8"/>
        <v>0</v>
      </c>
      <c r="CL35" s="373">
        <f t="shared" si="8"/>
        <v>0</v>
      </c>
      <c r="CM35" s="373">
        <f t="shared" si="8"/>
        <v>0</v>
      </c>
      <c r="CN35" s="373">
        <f t="shared" si="8"/>
        <v>0</v>
      </c>
      <c r="CO35" s="373">
        <f t="shared" si="8"/>
        <v>0</v>
      </c>
      <c r="CP35" s="373">
        <f t="shared" si="8"/>
        <v>0</v>
      </c>
      <c r="CQ35" s="373">
        <f t="shared" si="8"/>
        <v>0</v>
      </c>
      <c r="CR35" s="373">
        <f t="shared" si="8"/>
        <v>0</v>
      </c>
      <c r="CS35" s="373">
        <f t="shared" si="8"/>
        <v>0</v>
      </c>
      <c r="CT35" s="373">
        <f t="shared" si="8"/>
        <v>0</v>
      </c>
      <c r="CU35" s="373">
        <f t="shared" si="8"/>
        <v>0</v>
      </c>
      <c r="CV35" s="373">
        <f t="shared" si="8"/>
        <v>0</v>
      </c>
      <c r="CW35" s="373">
        <f t="shared" si="8"/>
        <v>0</v>
      </c>
      <c r="CX35" s="373">
        <f t="shared" si="8"/>
        <v>0</v>
      </c>
      <c r="CY35" s="373">
        <f t="shared" si="8"/>
        <v>0</v>
      </c>
      <c r="CZ35" s="373">
        <f t="shared" si="8"/>
        <v>0</v>
      </c>
      <c r="DA35" s="373">
        <f t="shared" si="9"/>
        <v>0</v>
      </c>
      <c r="DB35" s="373">
        <f t="shared" si="9"/>
        <v>0</v>
      </c>
      <c r="DC35" s="373">
        <f t="shared" si="9"/>
        <v>0</v>
      </c>
      <c r="DD35" s="373">
        <f t="shared" si="9"/>
        <v>0</v>
      </c>
      <c r="DE35" s="373">
        <f t="shared" si="9"/>
        <v>0</v>
      </c>
      <c r="DF35" s="373">
        <f t="shared" si="9"/>
        <v>0</v>
      </c>
      <c r="DG35" s="373">
        <f t="shared" si="9"/>
        <v>0</v>
      </c>
      <c r="DH35" s="373">
        <f t="shared" si="9"/>
        <v>0</v>
      </c>
      <c r="DI35" s="373">
        <f t="shared" si="9"/>
        <v>0</v>
      </c>
      <c r="DJ35" s="373">
        <f t="shared" si="9"/>
        <v>0</v>
      </c>
      <c r="DK35" s="373">
        <f t="shared" si="9"/>
        <v>0</v>
      </c>
      <c r="DL35" s="373">
        <f t="shared" si="9"/>
        <v>0</v>
      </c>
      <c r="DM35" s="373">
        <f t="shared" si="9"/>
        <v>0</v>
      </c>
      <c r="DN35" s="373">
        <f t="shared" si="9"/>
        <v>0</v>
      </c>
      <c r="DO35" s="373">
        <f t="shared" si="9"/>
        <v>0</v>
      </c>
      <c r="DP35" s="373">
        <f t="shared" si="9"/>
        <v>0</v>
      </c>
      <c r="DQ35" s="373">
        <f t="shared" si="10"/>
        <v>0</v>
      </c>
      <c r="DR35" s="373">
        <f t="shared" si="10"/>
        <v>0</v>
      </c>
      <c r="DS35" s="373">
        <f t="shared" si="10"/>
        <v>0</v>
      </c>
      <c r="DT35" s="373">
        <f t="shared" si="10"/>
        <v>0</v>
      </c>
      <c r="DU35" s="373">
        <f t="shared" si="10"/>
        <v>0</v>
      </c>
      <c r="DV35" s="373">
        <f t="shared" si="10"/>
        <v>0</v>
      </c>
      <c r="DW35" s="373">
        <f t="shared" si="10"/>
        <v>0</v>
      </c>
      <c r="DX35" s="373">
        <f t="shared" si="10"/>
        <v>0</v>
      </c>
    </row>
    <row r="36" spans="1:128" x14ac:dyDescent="0.25">
      <c r="B36" t="s">
        <v>697</v>
      </c>
      <c r="C36" s="379">
        <f>EDATE(E29,D36)</f>
        <v>47453</v>
      </c>
      <c r="D36" s="381">
        <v>-3</v>
      </c>
      <c r="E36" s="379">
        <f>E29</f>
        <v>47543</v>
      </c>
      <c r="F36" s="262">
        <f t="shared" si="11"/>
        <v>3</v>
      </c>
      <c r="G36" s="262">
        <f t="shared" si="2"/>
        <v>3</v>
      </c>
      <c r="H36" s="373">
        <f t="shared" si="12"/>
        <v>0</v>
      </c>
      <c r="I36" s="373">
        <f t="shared" si="3"/>
        <v>0</v>
      </c>
      <c r="J36" s="373">
        <f t="shared" si="3"/>
        <v>0</v>
      </c>
      <c r="K36" s="373">
        <f t="shared" si="3"/>
        <v>0</v>
      </c>
      <c r="L36" s="373">
        <f t="shared" si="3"/>
        <v>0</v>
      </c>
      <c r="M36" s="373">
        <f t="shared" si="3"/>
        <v>0</v>
      </c>
      <c r="N36" s="373">
        <f t="shared" si="3"/>
        <v>0</v>
      </c>
      <c r="O36" s="373">
        <f t="shared" si="3"/>
        <v>0</v>
      </c>
      <c r="P36" s="373">
        <f t="shared" si="3"/>
        <v>0</v>
      </c>
      <c r="Q36" s="373">
        <f t="shared" si="3"/>
        <v>0</v>
      </c>
      <c r="R36" s="373">
        <f t="shared" si="3"/>
        <v>0</v>
      </c>
      <c r="S36" s="373">
        <f t="shared" si="3"/>
        <v>0</v>
      </c>
      <c r="T36" s="373">
        <f t="shared" si="3"/>
        <v>0</v>
      </c>
      <c r="U36" s="373">
        <f t="shared" si="3"/>
        <v>0</v>
      </c>
      <c r="V36" s="373">
        <f t="shared" si="3"/>
        <v>0</v>
      </c>
      <c r="W36" s="373">
        <f t="shared" si="3"/>
        <v>0</v>
      </c>
      <c r="X36" s="373">
        <f t="shared" si="3"/>
        <v>0</v>
      </c>
      <c r="Y36" s="373">
        <f t="shared" si="4"/>
        <v>0</v>
      </c>
      <c r="Z36" s="373">
        <f t="shared" si="4"/>
        <v>0</v>
      </c>
      <c r="AA36" s="373">
        <f t="shared" si="4"/>
        <v>0</v>
      </c>
      <c r="AB36" s="373">
        <f t="shared" si="4"/>
        <v>0</v>
      </c>
      <c r="AC36" s="373">
        <f t="shared" si="4"/>
        <v>0</v>
      </c>
      <c r="AD36" s="373">
        <f t="shared" si="4"/>
        <v>0</v>
      </c>
      <c r="AE36" s="373">
        <f t="shared" si="4"/>
        <v>0</v>
      </c>
      <c r="AF36" s="373">
        <f t="shared" si="4"/>
        <v>0</v>
      </c>
      <c r="AG36" s="373">
        <f t="shared" si="4"/>
        <v>0</v>
      </c>
      <c r="AH36" s="373">
        <f t="shared" si="4"/>
        <v>0</v>
      </c>
      <c r="AI36" s="373">
        <f t="shared" si="4"/>
        <v>0</v>
      </c>
      <c r="AJ36" s="373">
        <f t="shared" si="4"/>
        <v>0</v>
      </c>
      <c r="AK36" s="373">
        <f t="shared" si="4"/>
        <v>0</v>
      </c>
      <c r="AL36" s="373">
        <f t="shared" si="4"/>
        <v>0</v>
      </c>
      <c r="AM36" s="373">
        <f t="shared" si="4"/>
        <v>0</v>
      </c>
      <c r="AN36" s="373">
        <f t="shared" si="4"/>
        <v>0</v>
      </c>
      <c r="AO36" s="373">
        <f t="shared" si="5"/>
        <v>0</v>
      </c>
      <c r="AP36" s="373">
        <f t="shared" si="5"/>
        <v>0</v>
      </c>
      <c r="AQ36" s="373">
        <f t="shared" si="5"/>
        <v>0</v>
      </c>
      <c r="AR36" s="373">
        <f t="shared" si="5"/>
        <v>0</v>
      </c>
      <c r="AS36" s="373">
        <f t="shared" si="5"/>
        <v>0</v>
      </c>
      <c r="AT36" s="373">
        <f t="shared" si="5"/>
        <v>0</v>
      </c>
      <c r="AU36" s="373">
        <f t="shared" si="5"/>
        <v>1</v>
      </c>
      <c r="AV36" s="373">
        <f t="shared" si="5"/>
        <v>1</v>
      </c>
      <c r="AW36" s="373">
        <f t="shared" si="5"/>
        <v>1</v>
      </c>
      <c r="AX36" s="373">
        <f t="shared" si="5"/>
        <v>0</v>
      </c>
      <c r="AY36" s="373">
        <f t="shared" si="5"/>
        <v>0</v>
      </c>
      <c r="AZ36" s="373">
        <f t="shared" si="5"/>
        <v>0</v>
      </c>
      <c r="BA36" s="373">
        <f t="shared" si="5"/>
        <v>0</v>
      </c>
      <c r="BB36" s="373">
        <f t="shared" si="5"/>
        <v>0</v>
      </c>
      <c r="BC36" s="373">
        <f t="shared" si="5"/>
        <v>0</v>
      </c>
      <c r="BD36" s="373">
        <f t="shared" si="5"/>
        <v>0</v>
      </c>
      <c r="BE36" s="373">
        <f t="shared" si="6"/>
        <v>0</v>
      </c>
      <c r="BF36" s="373">
        <f t="shared" si="6"/>
        <v>0</v>
      </c>
      <c r="BG36" s="373">
        <f t="shared" si="6"/>
        <v>0</v>
      </c>
      <c r="BH36" s="373">
        <f t="shared" si="6"/>
        <v>0</v>
      </c>
      <c r="BI36" s="373">
        <f t="shared" si="6"/>
        <v>0</v>
      </c>
      <c r="BJ36" s="373">
        <f t="shared" si="6"/>
        <v>0</v>
      </c>
      <c r="BK36" s="373">
        <f t="shared" si="6"/>
        <v>0</v>
      </c>
      <c r="BL36" s="373">
        <f t="shared" si="6"/>
        <v>0</v>
      </c>
      <c r="BM36" s="373">
        <f t="shared" si="6"/>
        <v>0</v>
      </c>
      <c r="BN36" s="373">
        <f t="shared" si="6"/>
        <v>0</v>
      </c>
      <c r="BO36" s="373">
        <f t="shared" si="6"/>
        <v>0</v>
      </c>
      <c r="BP36" s="373">
        <f t="shared" si="6"/>
        <v>0</v>
      </c>
      <c r="BQ36" s="373">
        <f t="shared" si="6"/>
        <v>0</v>
      </c>
      <c r="BR36" s="373">
        <f t="shared" si="6"/>
        <v>0</v>
      </c>
      <c r="BS36" s="373">
        <f t="shared" si="6"/>
        <v>0</v>
      </c>
      <c r="BT36" s="373">
        <f t="shared" si="6"/>
        <v>0</v>
      </c>
      <c r="BU36" s="373">
        <f t="shared" si="7"/>
        <v>0</v>
      </c>
      <c r="BV36" s="373">
        <f t="shared" si="7"/>
        <v>0</v>
      </c>
      <c r="BW36" s="373">
        <f t="shared" si="7"/>
        <v>0</v>
      </c>
      <c r="BX36" s="373">
        <f t="shared" si="7"/>
        <v>0</v>
      </c>
      <c r="BY36" s="373">
        <f t="shared" si="7"/>
        <v>0</v>
      </c>
      <c r="BZ36" s="373">
        <f t="shared" si="7"/>
        <v>0</v>
      </c>
      <c r="CA36" s="373">
        <f t="shared" si="7"/>
        <v>0</v>
      </c>
      <c r="CB36" s="373">
        <f t="shared" si="7"/>
        <v>0</v>
      </c>
      <c r="CC36" s="373">
        <f t="shared" si="7"/>
        <v>0</v>
      </c>
      <c r="CD36" s="373">
        <f t="shared" si="7"/>
        <v>0</v>
      </c>
      <c r="CE36" s="373">
        <f t="shared" si="7"/>
        <v>0</v>
      </c>
      <c r="CF36" s="373">
        <f t="shared" si="7"/>
        <v>0</v>
      </c>
      <c r="CG36" s="373">
        <f t="shared" si="7"/>
        <v>0</v>
      </c>
      <c r="CH36" s="373">
        <f t="shared" si="7"/>
        <v>0</v>
      </c>
      <c r="CI36" s="373">
        <f t="shared" si="7"/>
        <v>0</v>
      </c>
      <c r="CJ36" s="373">
        <f t="shared" si="7"/>
        <v>0</v>
      </c>
      <c r="CK36" s="373">
        <f t="shared" si="8"/>
        <v>0</v>
      </c>
      <c r="CL36" s="373">
        <f t="shared" si="8"/>
        <v>0</v>
      </c>
      <c r="CM36" s="373">
        <f t="shared" si="8"/>
        <v>0</v>
      </c>
      <c r="CN36" s="373">
        <f t="shared" si="8"/>
        <v>0</v>
      </c>
      <c r="CO36" s="373">
        <f t="shared" si="8"/>
        <v>0</v>
      </c>
      <c r="CP36" s="373">
        <f t="shared" si="8"/>
        <v>0</v>
      </c>
      <c r="CQ36" s="373">
        <f t="shared" si="8"/>
        <v>0</v>
      </c>
      <c r="CR36" s="373">
        <f t="shared" si="8"/>
        <v>0</v>
      </c>
      <c r="CS36" s="373">
        <f t="shared" si="8"/>
        <v>0</v>
      </c>
      <c r="CT36" s="373">
        <f t="shared" si="8"/>
        <v>0</v>
      </c>
      <c r="CU36" s="373">
        <f t="shared" si="8"/>
        <v>0</v>
      </c>
      <c r="CV36" s="373">
        <f t="shared" si="8"/>
        <v>0</v>
      </c>
      <c r="CW36" s="373">
        <f t="shared" si="8"/>
        <v>0</v>
      </c>
      <c r="CX36" s="373">
        <f t="shared" si="8"/>
        <v>0</v>
      </c>
      <c r="CY36" s="373">
        <f t="shared" si="8"/>
        <v>0</v>
      </c>
      <c r="CZ36" s="373">
        <f t="shared" si="8"/>
        <v>0</v>
      </c>
      <c r="DA36" s="373">
        <f t="shared" si="9"/>
        <v>0</v>
      </c>
      <c r="DB36" s="373">
        <f t="shared" si="9"/>
        <v>0</v>
      </c>
      <c r="DC36" s="373">
        <f t="shared" si="9"/>
        <v>0</v>
      </c>
      <c r="DD36" s="373">
        <f t="shared" si="9"/>
        <v>0</v>
      </c>
      <c r="DE36" s="373">
        <f t="shared" si="9"/>
        <v>0</v>
      </c>
      <c r="DF36" s="373">
        <f t="shared" si="9"/>
        <v>0</v>
      </c>
      <c r="DG36" s="373">
        <f t="shared" si="9"/>
        <v>0</v>
      </c>
      <c r="DH36" s="373">
        <f t="shared" si="9"/>
        <v>0</v>
      </c>
      <c r="DI36" s="373">
        <f t="shared" si="9"/>
        <v>0</v>
      </c>
      <c r="DJ36" s="373">
        <f t="shared" si="9"/>
        <v>0</v>
      </c>
      <c r="DK36" s="373">
        <f t="shared" si="9"/>
        <v>0</v>
      </c>
      <c r="DL36" s="373">
        <f t="shared" si="9"/>
        <v>0</v>
      </c>
      <c r="DM36" s="373">
        <f t="shared" si="9"/>
        <v>0</v>
      </c>
      <c r="DN36" s="373">
        <f t="shared" si="9"/>
        <v>0</v>
      </c>
      <c r="DO36" s="373">
        <f t="shared" si="9"/>
        <v>0</v>
      </c>
      <c r="DP36" s="373">
        <f t="shared" si="9"/>
        <v>0</v>
      </c>
      <c r="DQ36" s="373">
        <f t="shared" si="10"/>
        <v>0</v>
      </c>
      <c r="DR36" s="373">
        <f t="shared" si="10"/>
        <v>0</v>
      </c>
      <c r="DS36" s="373">
        <f t="shared" si="10"/>
        <v>0</v>
      </c>
      <c r="DT36" s="373">
        <f t="shared" si="10"/>
        <v>0</v>
      </c>
      <c r="DU36" s="373">
        <f t="shared" si="10"/>
        <v>0</v>
      </c>
      <c r="DV36" s="373">
        <f t="shared" si="10"/>
        <v>0</v>
      </c>
      <c r="DW36" s="373">
        <f t="shared" si="10"/>
        <v>0</v>
      </c>
      <c r="DX36" s="373">
        <f t="shared" si="10"/>
        <v>0</v>
      </c>
    </row>
    <row r="37" spans="1:128" x14ac:dyDescent="0.25">
      <c r="B37" t="s">
        <v>698</v>
      </c>
      <c r="C37" s="379">
        <f>MAX(Вводные!$G$7,C29)</f>
        <v>46813</v>
      </c>
      <c r="D37" s="381"/>
      <c r="E37" s="379">
        <f>E36</f>
        <v>47543</v>
      </c>
      <c r="F37" s="262">
        <f t="shared" si="11"/>
        <v>24</v>
      </c>
      <c r="G37" s="262">
        <f t="shared" si="2"/>
        <v>24</v>
      </c>
      <c r="H37" s="373">
        <f t="shared" si="12"/>
        <v>0</v>
      </c>
      <c r="I37" s="373">
        <f t="shared" si="3"/>
        <v>0</v>
      </c>
      <c r="J37" s="373">
        <f t="shared" si="3"/>
        <v>0</v>
      </c>
      <c r="K37" s="373">
        <f t="shared" si="3"/>
        <v>0</v>
      </c>
      <c r="L37" s="373">
        <f t="shared" si="3"/>
        <v>0</v>
      </c>
      <c r="M37" s="373">
        <f t="shared" si="3"/>
        <v>0</v>
      </c>
      <c r="N37" s="373">
        <f t="shared" si="3"/>
        <v>0</v>
      </c>
      <c r="O37" s="373">
        <f t="shared" si="3"/>
        <v>0</v>
      </c>
      <c r="P37" s="373">
        <f t="shared" si="3"/>
        <v>0</v>
      </c>
      <c r="Q37" s="373">
        <f t="shared" si="3"/>
        <v>0</v>
      </c>
      <c r="R37" s="373">
        <f t="shared" si="3"/>
        <v>0</v>
      </c>
      <c r="S37" s="373">
        <f t="shared" si="3"/>
        <v>0</v>
      </c>
      <c r="T37" s="373">
        <f t="shared" si="3"/>
        <v>0</v>
      </c>
      <c r="U37" s="373">
        <f t="shared" si="3"/>
        <v>0</v>
      </c>
      <c r="V37" s="373">
        <f t="shared" si="3"/>
        <v>0</v>
      </c>
      <c r="W37" s="373">
        <f t="shared" si="3"/>
        <v>0</v>
      </c>
      <c r="X37" s="373">
        <f t="shared" si="3"/>
        <v>0</v>
      </c>
      <c r="Y37" s="373">
        <f t="shared" si="4"/>
        <v>0</v>
      </c>
      <c r="Z37" s="373">
        <f t="shared" si="4"/>
        <v>1</v>
      </c>
      <c r="AA37" s="373">
        <f t="shared" si="4"/>
        <v>1</v>
      </c>
      <c r="AB37" s="373">
        <f t="shared" si="4"/>
        <v>1</v>
      </c>
      <c r="AC37" s="373">
        <f t="shared" si="4"/>
        <v>1</v>
      </c>
      <c r="AD37" s="373">
        <f t="shared" si="4"/>
        <v>1</v>
      </c>
      <c r="AE37" s="373">
        <f t="shared" si="4"/>
        <v>1</v>
      </c>
      <c r="AF37" s="373">
        <f t="shared" si="4"/>
        <v>1</v>
      </c>
      <c r="AG37" s="373">
        <f t="shared" si="4"/>
        <v>1</v>
      </c>
      <c r="AH37" s="373">
        <f t="shared" si="4"/>
        <v>1</v>
      </c>
      <c r="AI37" s="373">
        <f t="shared" si="4"/>
        <v>1</v>
      </c>
      <c r="AJ37" s="373">
        <f t="shared" si="4"/>
        <v>1</v>
      </c>
      <c r="AK37" s="373">
        <f t="shared" si="4"/>
        <v>1</v>
      </c>
      <c r="AL37" s="373">
        <f t="shared" si="4"/>
        <v>1</v>
      </c>
      <c r="AM37" s="373">
        <f t="shared" si="4"/>
        <v>1</v>
      </c>
      <c r="AN37" s="373">
        <f t="shared" si="4"/>
        <v>1</v>
      </c>
      <c r="AO37" s="373">
        <f t="shared" si="5"/>
        <v>1</v>
      </c>
      <c r="AP37" s="373">
        <f t="shared" si="5"/>
        <v>1</v>
      </c>
      <c r="AQ37" s="373">
        <f t="shared" si="5"/>
        <v>1</v>
      </c>
      <c r="AR37" s="373">
        <f t="shared" si="5"/>
        <v>1</v>
      </c>
      <c r="AS37" s="373">
        <f t="shared" si="5"/>
        <v>1</v>
      </c>
      <c r="AT37" s="373">
        <f t="shared" si="5"/>
        <v>1</v>
      </c>
      <c r="AU37" s="373">
        <f t="shared" si="5"/>
        <v>1</v>
      </c>
      <c r="AV37" s="373">
        <f t="shared" si="5"/>
        <v>1</v>
      </c>
      <c r="AW37" s="373">
        <f t="shared" si="5"/>
        <v>1</v>
      </c>
      <c r="AX37" s="373">
        <f t="shared" si="5"/>
        <v>0</v>
      </c>
      <c r="AY37" s="373">
        <f t="shared" si="5"/>
        <v>0</v>
      </c>
      <c r="AZ37" s="373">
        <f t="shared" si="5"/>
        <v>0</v>
      </c>
      <c r="BA37" s="373">
        <f t="shared" si="5"/>
        <v>0</v>
      </c>
      <c r="BB37" s="373">
        <f t="shared" si="5"/>
        <v>0</v>
      </c>
      <c r="BC37" s="373">
        <f t="shared" si="5"/>
        <v>0</v>
      </c>
      <c r="BD37" s="373">
        <f t="shared" si="5"/>
        <v>0</v>
      </c>
      <c r="BE37" s="373">
        <f t="shared" si="6"/>
        <v>0</v>
      </c>
      <c r="BF37" s="373">
        <f t="shared" si="6"/>
        <v>0</v>
      </c>
      <c r="BG37" s="373">
        <f t="shared" si="6"/>
        <v>0</v>
      </c>
      <c r="BH37" s="373">
        <f t="shared" si="6"/>
        <v>0</v>
      </c>
      <c r="BI37" s="373">
        <f t="shared" si="6"/>
        <v>0</v>
      </c>
      <c r="BJ37" s="373">
        <f t="shared" si="6"/>
        <v>0</v>
      </c>
      <c r="BK37" s="373">
        <f t="shared" si="6"/>
        <v>0</v>
      </c>
      <c r="BL37" s="373">
        <f t="shared" si="6"/>
        <v>0</v>
      </c>
      <c r="BM37" s="373">
        <f t="shared" si="6"/>
        <v>0</v>
      </c>
      <c r="BN37" s="373">
        <f t="shared" si="6"/>
        <v>0</v>
      </c>
      <c r="BO37" s="373">
        <f t="shared" si="6"/>
        <v>0</v>
      </c>
      <c r="BP37" s="373">
        <f t="shared" si="6"/>
        <v>0</v>
      </c>
      <c r="BQ37" s="373">
        <f t="shared" si="6"/>
        <v>0</v>
      </c>
      <c r="BR37" s="373">
        <f t="shared" si="6"/>
        <v>0</v>
      </c>
      <c r="BS37" s="373">
        <f t="shared" si="6"/>
        <v>0</v>
      </c>
      <c r="BT37" s="373">
        <f t="shared" si="6"/>
        <v>0</v>
      </c>
      <c r="BU37" s="373">
        <f t="shared" si="7"/>
        <v>0</v>
      </c>
      <c r="BV37" s="373">
        <f t="shared" si="7"/>
        <v>0</v>
      </c>
      <c r="BW37" s="373">
        <f t="shared" si="7"/>
        <v>0</v>
      </c>
      <c r="BX37" s="373">
        <f t="shared" si="7"/>
        <v>0</v>
      </c>
      <c r="BY37" s="373">
        <f t="shared" si="7"/>
        <v>0</v>
      </c>
      <c r="BZ37" s="373">
        <f t="shared" si="7"/>
        <v>0</v>
      </c>
      <c r="CA37" s="373">
        <f t="shared" si="7"/>
        <v>0</v>
      </c>
      <c r="CB37" s="373">
        <f t="shared" si="7"/>
        <v>0</v>
      </c>
      <c r="CC37" s="373">
        <f t="shared" si="7"/>
        <v>0</v>
      </c>
      <c r="CD37" s="373">
        <f t="shared" si="7"/>
        <v>0</v>
      </c>
      <c r="CE37" s="373">
        <f t="shared" si="7"/>
        <v>0</v>
      </c>
      <c r="CF37" s="373">
        <f t="shared" si="7"/>
        <v>0</v>
      </c>
      <c r="CG37" s="373">
        <f t="shared" si="7"/>
        <v>0</v>
      </c>
      <c r="CH37" s="373">
        <f t="shared" si="7"/>
        <v>0</v>
      </c>
      <c r="CI37" s="373">
        <f t="shared" si="7"/>
        <v>0</v>
      </c>
      <c r="CJ37" s="373">
        <f t="shared" si="7"/>
        <v>0</v>
      </c>
      <c r="CK37" s="373">
        <f t="shared" si="8"/>
        <v>0</v>
      </c>
      <c r="CL37" s="373">
        <f t="shared" si="8"/>
        <v>0</v>
      </c>
      <c r="CM37" s="373">
        <f t="shared" si="8"/>
        <v>0</v>
      </c>
      <c r="CN37" s="373">
        <f t="shared" si="8"/>
        <v>0</v>
      </c>
      <c r="CO37" s="373">
        <f t="shared" si="8"/>
        <v>0</v>
      </c>
      <c r="CP37" s="373">
        <f t="shared" si="8"/>
        <v>0</v>
      </c>
      <c r="CQ37" s="373">
        <f t="shared" si="8"/>
        <v>0</v>
      </c>
      <c r="CR37" s="373">
        <f t="shared" si="8"/>
        <v>0</v>
      </c>
      <c r="CS37" s="373">
        <f t="shared" si="8"/>
        <v>0</v>
      </c>
      <c r="CT37" s="373">
        <f t="shared" si="8"/>
        <v>0</v>
      </c>
      <c r="CU37" s="373">
        <f t="shared" si="8"/>
        <v>0</v>
      </c>
      <c r="CV37" s="373">
        <f t="shared" si="8"/>
        <v>0</v>
      </c>
      <c r="CW37" s="373">
        <f t="shared" si="8"/>
        <v>0</v>
      </c>
      <c r="CX37" s="373">
        <f t="shared" si="8"/>
        <v>0</v>
      </c>
      <c r="CY37" s="373">
        <f t="shared" si="8"/>
        <v>0</v>
      </c>
      <c r="CZ37" s="373">
        <f t="shared" si="8"/>
        <v>0</v>
      </c>
      <c r="DA37" s="373">
        <f t="shared" si="9"/>
        <v>0</v>
      </c>
      <c r="DB37" s="373">
        <f t="shared" si="9"/>
        <v>0</v>
      </c>
      <c r="DC37" s="373">
        <f t="shared" si="9"/>
        <v>0</v>
      </c>
      <c r="DD37" s="373">
        <f t="shared" si="9"/>
        <v>0</v>
      </c>
      <c r="DE37" s="373">
        <f t="shared" si="9"/>
        <v>0</v>
      </c>
      <c r="DF37" s="373">
        <f t="shared" si="9"/>
        <v>0</v>
      </c>
      <c r="DG37" s="373">
        <f t="shared" si="9"/>
        <v>0</v>
      </c>
      <c r="DH37" s="373">
        <f t="shared" si="9"/>
        <v>0</v>
      </c>
      <c r="DI37" s="373">
        <f t="shared" si="9"/>
        <v>0</v>
      </c>
      <c r="DJ37" s="373">
        <f t="shared" si="9"/>
        <v>0</v>
      </c>
      <c r="DK37" s="373">
        <f t="shared" si="9"/>
        <v>0</v>
      </c>
      <c r="DL37" s="373">
        <f t="shared" si="9"/>
        <v>0</v>
      </c>
      <c r="DM37" s="373">
        <f t="shared" si="9"/>
        <v>0</v>
      </c>
      <c r="DN37" s="373">
        <f t="shared" si="9"/>
        <v>0</v>
      </c>
      <c r="DO37" s="373">
        <f t="shared" si="9"/>
        <v>0</v>
      </c>
      <c r="DP37" s="373">
        <f t="shared" si="9"/>
        <v>0</v>
      </c>
      <c r="DQ37" s="373">
        <f t="shared" si="10"/>
        <v>0</v>
      </c>
      <c r="DR37" s="373">
        <f t="shared" si="10"/>
        <v>0</v>
      </c>
      <c r="DS37" s="373">
        <f t="shared" si="10"/>
        <v>0</v>
      </c>
      <c r="DT37" s="373">
        <f t="shared" si="10"/>
        <v>0</v>
      </c>
      <c r="DU37" s="373">
        <f t="shared" si="10"/>
        <v>0</v>
      </c>
      <c r="DV37" s="373">
        <f t="shared" si="10"/>
        <v>0</v>
      </c>
      <c r="DW37" s="373">
        <f t="shared" si="10"/>
        <v>0</v>
      </c>
      <c r="DX37" s="373">
        <f t="shared" si="10"/>
        <v>0</v>
      </c>
    </row>
    <row r="39" spans="1:128" x14ac:dyDescent="0.25">
      <c r="B39" s="377" t="s">
        <v>709</v>
      </c>
      <c r="C39" s="372" t="s">
        <v>710</v>
      </c>
      <c r="D39" s="372" t="s">
        <v>711</v>
      </c>
      <c r="E39" s="372" t="s">
        <v>712</v>
      </c>
      <c r="F39" s="372" t="s">
        <v>713</v>
      </c>
      <c r="G39" s="372" t="s">
        <v>714</v>
      </c>
      <c r="H39" s="372">
        <f>H24</f>
        <v>46266</v>
      </c>
      <c r="I39" s="372">
        <f t="shared" ref="I39:BT39" si="16">I24</f>
        <v>46296</v>
      </c>
      <c r="J39" s="372">
        <f t="shared" si="16"/>
        <v>46327</v>
      </c>
      <c r="K39" s="372">
        <f t="shared" si="16"/>
        <v>46357</v>
      </c>
      <c r="L39" s="372">
        <f t="shared" si="16"/>
        <v>46388</v>
      </c>
      <c r="M39" s="372">
        <f t="shared" si="16"/>
        <v>46419</v>
      </c>
      <c r="N39" s="372">
        <f t="shared" si="16"/>
        <v>46447</v>
      </c>
      <c r="O39" s="372">
        <f t="shared" si="16"/>
        <v>46478</v>
      </c>
      <c r="P39" s="372">
        <f t="shared" si="16"/>
        <v>46508</v>
      </c>
      <c r="Q39" s="372">
        <f t="shared" si="16"/>
        <v>46539</v>
      </c>
      <c r="R39" s="372">
        <f t="shared" si="16"/>
        <v>46569</v>
      </c>
      <c r="S39" s="372">
        <f t="shared" si="16"/>
        <v>46600</v>
      </c>
      <c r="T39" s="372">
        <f t="shared" si="16"/>
        <v>46631</v>
      </c>
      <c r="U39" s="372">
        <f t="shared" si="16"/>
        <v>46661</v>
      </c>
      <c r="V39" s="372">
        <f t="shared" si="16"/>
        <v>46692</v>
      </c>
      <c r="W39" s="372">
        <f t="shared" si="16"/>
        <v>46722</v>
      </c>
      <c r="X39" s="372">
        <f t="shared" si="16"/>
        <v>46753</v>
      </c>
      <c r="Y39" s="372">
        <f t="shared" si="16"/>
        <v>46784</v>
      </c>
      <c r="Z39" s="372">
        <f t="shared" si="16"/>
        <v>46813</v>
      </c>
      <c r="AA39" s="372">
        <f t="shared" si="16"/>
        <v>46844</v>
      </c>
      <c r="AB39" s="372">
        <f t="shared" si="16"/>
        <v>46874</v>
      </c>
      <c r="AC39" s="372">
        <f t="shared" si="16"/>
        <v>46905</v>
      </c>
      <c r="AD39" s="372">
        <f t="shared" si="16"/>
        <v>46935</v>
      </c>
      <c r="AE39" s="372">
        <f t="shared" si="16"/>
        <v>46966</v>
      </c>
      <c r="AF39" s="372">
        <f t="shared" si="16"/>
        <v>46997</v>
      </c>
      <c r="AG39" s="372">
        <f t="shared" si="16"/>
        <v>47027</v>
      </c>
      <c r="AH39" s="372">
        <f t="shared" si="16"/>
        <v>47058</v>
      </c>
      <c r="AI39" s="372">
        <f t="shared" si="16"/>
        <v>47088</v>
      </c>
      <c r="AJ39" s="372">
        <f t="shared" si="16"/>
        <v>47119</v>
      </c>
      <c r="AK39" s="372">
        <f t="shared" si="16"/>
        <v>47150</v>
      </c>
      <c r="AL39" s="372">
        <f t="shared" si="16"/>
        <v>47178</v>
      </c>
      <c r="AM39" s="372">
        <f t="shared" si="16"/>
        <v>47209</v>
      </c>
      <c r="AN39" s="372">
        <f t="shared" si="16"/>
        <v>47239</v>
      </c>
      <c r="AO39" s="372">
        <f t="shared" si="16"/>
        <v>47270</v>
      </c>
      <c r="AP39" s="372">
        <f t="shared" si="16"/>
        <v>47300</v>
      </c>
      <c r="AQ39" s="372">
        <f t="shared" si="16"/>
        <v>47331</v>
      </c>
      <c r="AR39" s="372">
        <f t="shared" si="16"/>
        <v>47362</v>
      </c>
      <c r="AS39" s="372">
        <f t="shared" si="16"/>
        <v>47392</v>
      </c>
      <c r="AT39" s="372">
        <f t="shared" si="16"/>
        <v>47423</v>
      </c>
      <c r="AU39" s="372">
        <f t="shared" si="16"/>
        <v>47453</v>
      </c>
      <c r="AV39" s="372">
        <f t="shared" si="16"/>
        <v>47484</v>
      </c>
      <c r="AW39" s="372">
        <f t="shared" si="16"/>
        <v>47515</v>
      </c>
      <c r="AX39" s="372">
        <f t="shared" si="16"/>
        <v>47543</v>
      </c>
      <c r="AY39" s="372">
        <f t="shared" si="16"/>
        <v>47574</v>
      </c>
      <c r="AZ39" s="372">
        <f t="shared" si="16"/>
        <v>47604</v>
      </c>
      <c r="BA39" s="372">
        <f t="shared" si="16"/>
        <v>47635</v>
      </c>
      <c r="BB39" s="372">
        <f t="shared" si="16"/>
        <v>47665</v>
      </c>
      <c r="BC39" s="372">
        <f t="shared" si="16"/>
        <v>47696</v>
      </c>
      <c r="BD39" s="372">
        <f t="shared" si="16"/>
        <v>47727</v>
      </c>
      <c r="BE39" s="372">
        <f t="shared" si="16"/>
        <v>47757</v>
      </c>
      <c r="BF39" s="372">
        <f t="shared" si="16"/>
        <v>47788</v>
      </c>
      <c r="BG39" s="372">
        <f t="shared" si="16"/>
        <v>47818</v>
      </c>
      <c r="BH39" s="372">
        <f t="shared" si="16"/>
        <v>47849</v>
      </c>
      <c r="BI39" s="372">
        <f t="shared" si="16"/>
        <v>47880</v>
      </c>
      <c r="BJ39" s="372">
        <f t="shared" si="16"/>
        <v>47908</v>
      </c>
      <c r="BK39" s="372">
        <f t="shared" si="16"/>
        <v>47939</v>
      </c>
      <c r="BL39" s="372">
        <f t="shared" si="16"/>
        <v>47969</v>
      </c>
      <c r="BM39" s="372">
        <f t="shared" si="16"/>
        <v>48000</v>
      </c>
      <c r="BN39" s="372">
        <f t="shared" si="16"/>
        <v>48030</v>
      </c>
      <c r="BO39" s="372">
        <f t="shared" si="16"/>
        <v>48061</v>
      </c>
      <c r="BP39" s="372">
        <f t="shared" si="16"/>
        <v>48092</v>
      </c>
      <c r="BQ39" s="372">
        <f t="shared" si="16"/>
        <v>48122</v>
      </c>
      <c r="BR39" s="372">
        <f t="shared" si="16"/>
        <v>48153</v>
      </c>
      <c r="BS39" s="372">
        <f t="shared" si="16"/>
        <v>48183</v>
      </c>
      <c r="BT39" s="372">
        <f t="shared" si="16"/>
        <v>48214</v>
      </c>
      <c r="BU39" s="372">
        <f t="shared" ref="BU39:DX39" si="17">BU24</f>
        <v>48245</v>
      </c>
      <c r="BV39" s="372">
        <f t="shared" si="17"/>
        <v>48274</v>
      </c>
      <c r="BW39" s="372">
        <f t="shared" si="17"/>
        <v>48305</v>
      </c>
      <c r="BX39" s="372">
        <f t="shared" si="17"/>
        <v>48335</v>
      </c>
      <c r="BY39" s="372">
        <f t="shared" si="17"/>
        <v>48366</v>
      </c>
      <c r="BZ39" s="372">
        <f t="shared" si="17"/>
        <v>48396</v>
      </c>
      <c r="CA39" s="372">
        <f t="shared" si="17"/>
        <v>48427</v>
      </c>
      <c r="CB39" s="372">
        <f t="shared" si="17"/>
        <v>48458</v>
      </c>
      <c r="CC39" s="372">
        <f t="shared" si="17"/>
        <v>48488</v>
      </c>
      <c r="CD39" s="372">
        <f t="shared" si="17"/>
        <v>48519</v>
      </c>
      <c r="CE39" s="372">
        <f t="shared" si="17"/>
        <v>48549</v>
      </c>
      <c r="CF39" s="372">
        <f t="shared" si="17"/>
        <v>48580</v>
      </c>
      <c r="CG39" s="372">
        <f t="shared" si="17"/>
        <v>48611</v>
      </c>
      <c r="CH39" s="372">
        <f t="shared" si="17"/>
        <v>48639</v>
      </c>
      <c r="CI39" s="372">
        <f t="shared" si="17"/>
        <v>48670</v>
      </c>
      <c r="CJ39" s="372">
        <f t="shared" si="17"/>
        <v>48700</v>
      </c>
      <c r="CK39" s="372">
        <f t="shared" si="17"/>
        <v>48731</v>
      </c>
      <c r="CL39" s="372">
        <f t="shared" si="17"/>
        <v>48761</v>
      </c>
      <c r="CM39" s="372">
        <f t="shared" si="17"/>
        <v>48792</v>
      </c>
      <c r="CN39" s="372">
        <f t="shared" si="17"/>
        <v>48823</v>
      </c>
      <c r="CO39" s="372">
        <f t="shared" si="17"/>
        <v>48853</v>
      </c>
      <c r="CP39" s="372">
        <f t="shared" si="17"/>
        <v>48884</v>
      </c>
      <c r="CQ39" s="372">
        <f t="shared" si="17"/>
        <v>48914</v>
      </c>
      <c r="CR39" s="372">
        <f t="shared" si="17"/>
        <v>48945</v>
      </c>
      <c r="CS39" s="372">
        <f t="shared" si="17"/>
        <v>48976</v>
      </c>
      <c r="CT39" s="372">
        <f t="shared" si="17"/>
        <v>49004</v>
      </c>
      <c r="CU39" s="372">
        <f t="shared" si="17"/>
        <v>49035</v>
      </c>
      <c r="CV39" s="372">
        <f t="shared" si="17"/>
        <v>49065</v>
      </c>
      <c r="CW39" s="372">
        <f t="shared" si="17"/>
        <v>49096</v>
      </c>
      <c r="CX39" s="372">
        <f t="shared" si="17"/>
        <v>49126</v>
      </c>
      <c r="CY39" s="372">
        <f t="shared" si="17"/>
        <v>49157</v>
      </c>
      <c r="CZ39" s="372">
        <f t="shared" si="17"/>
        <v>49188</v>
      </c>
      <c r="DA39" s="372">
        <f t="shared" si="17"/>
        <v>49218</v>
      </c>
      <c r="DB39" s="372">
        <f t="shared" si="17"/>
        <v>49249</v>
      </c>
      <c r="DC39" s="372">
        <f t="shared" si="17"/>
        <v>49279</v>
      </c>
      <c r="DD39" s="372">
        <f t="shared" si="17"/>
        <v>49310</v>
      </c>
      <c r="DE39" s="372">
        <f t="shared" si="17"/>
        <v>49341</v>
      </c>
      <c r="DF39" s="372">
        <f t="shared" si="17"/>
        <v>49369</v>
      </c>
      <c r="DG39" s="372">
        <f t="shared" si="17"/>
        <v>49400</v>
      </c>
      <c r="DH39" s="372">
        <f t="shared" si="17"/>
        <v>49430</v>
      </c>
      <c r="DI39" s="372">
        <f t="shared" si="17"/>
        <v>49461</v>
      </c>
      <c r="DJ39" s="372">
        <f t="shared" si="17"/>
        <v>49491</v>
      </c>
      <c r="DK39" s="372">
        <f t="shared" si="17"/>
        <v>49522</v>
      </c>
      <c r="DL39" s="372">
        <f t="shared" si="17"/>
        <v>49553</v>
      </c>
      <c r="DM39" s="372">
        <f t="shared" si="17"/>
        <v>49583</v>
      </c>
      <c r="DN39" s="372">
        <f t="shared" si="17"/>
        <v>49614</v>
      </c>
      <c r="DO39" s="372">
        <f t="shared" si="17"/>
        <v>49644</v>
      </c>
      <c r="DP39" s="372">
        <f t="shared" si="17"/>
        <v>49675</v>
      </c>
      <c r="DQ39" s="372">
        <f t="shared" si="17"/>
        <v>49706</v>
      </c>
      <c r="DR39" s="372">
        <f t="shared" si="17"/>
        <v>49735</v>
      </c>
      <c r="DS39" s="372">
        <f t="shared" si="17"/>
        <v>49766</v>
      </c>
      <c r="DT39" s="372">
        <f t="shared" si="17"/>
        <v>49796</v>
      </c>
      <c r="DU39" s="372">
        <f t="shared" si="17"/>
        <v>49827</v>
      </c>
      <c r="DV39" s="372">
        <f t="shared" si="17"/>
        <v>49857</v>
      </c>
      <c r="DW39" s="372">
        <f t="shared" si="17"/>
        <v>49888</v>
      </c>
      <c r="DX39" s="372">
        <f t="shared" si="17"/>
        <v>49919</v>
      </c>
    </row>
    <row r="40" spans="1:128" x14ac:dyDescent="0.25">
      <c r="B40" s="375" t="s">
        <v>687</v>
      </c>
      <c r="C40" s="380">
        <f>Вводные!G23*1000</f>
        <v>1000</v>
      </c>
      <c r="D40" s="380">
        <f>C20</f>
        <v>46011</v>
      </c>
      <c r="E40" s="382"/>
      <c r="F40" s="382"/>
      <c r="G40" s="227">
        <f>SUM(H40:DX40)</f>
        <v>1</v>
      </c>
      <c r="H40" s="374">
        <f t="shared" ref="H40:AM40" si="18">IFERROR((1-SUM($E40:$F40))*H25/MAX(1,$G25)+IF(H$24=$C25,$E40,0)+IF(H$24=EDATE($E25,-1),$F40,0),0)</f>
        <v>0</v>
      </c>
      <c r="I40" s="374">
        <f t="shared" si="18"/>
        <v>0</v>
      </c>
      <c r="J40" s="374">
        <f t="shared" si="18"/>
        <v>0</v>
      </c>
      <c r="K40" s="374">
        <f t="shared" si="18"/>
        <v>0</v>
      </c>
      <c r="L40" s="374">
        <f t="shared" si="18"/>
        <v>0</v>
      </c>
      <c r="M40" s="374">
        <f t="shared" si="18"/>
        <v>0</v>
      </c>
      <c r="N40" s="374">
        <f t="shared" si="18"/>
        <v>0</v>
      </c>
      <c r="O40" s="374">
        <f t="shared" si="18"/>
        <v>0</v>
      </c>
      <c r="P40" s="374">
        <f t="shared" si="18"/>
        <v>0</v>
      </c>
      <c r="Q40" s="374">
        <f t="shared" si="18"/>
        <v>0</v>
      </c>
      <c r="R40" s="374">
        <f t="shared" si="18"/>
        <v>0</v>
      </c>
      <c r="S40" s="374">
        <f t="shared" si="18"/>
        <v>0</v>
      </c>
      <c r="T40" s="374">
        <f t="shared" si="18"/>
        <v>0.125</v>
      </c>
      <c r="U40" s="374">
        <f t="shared" si="18"/>
        <v>0.125</v>
      </c>
      <c r="V40" s="374">
        <f t="shared" si="18"/>
        <v>0.125</v>
      </c>
      <c r="W40" s="374">
        <f t="shared" si="18"/>
        <v>0.125</v>
      </c>
      <c r="X40" s="374">
        <f t="shared" si="18"/>
        <v>0.125</v>
      </c>
      <c r="Y40" s="374">
        <f t="shared" si="18"/>
        <v>0.125</v>
      </c>
      <c r="Z40" s="374">
        <f t="shared" si="18"/>
        <v>0.125</v>
      </c>
      <c r="AA40" s="374">
        <f t="shared" si="18"/>
        <v>0.125</v>
      </c>
      <c r="AB40" s="374">
        <f t="shared" si="18"/>
        <v>0</v>
      </c>
      <c r="AC40" s="374">
        <f t="shared" si="18"/>
        <v>0</v>
      </c>
      <c r="AD40" s="374">
        <f t="shared" si="18"/>
        <v>0</v>
      </c>
      <c r="AE40" s="374">
        <f t="shared" si="18"/>
        <v>0</v>
      </c>
      <c r="AF40" s="374">
        <f t="shared" si="18"/>
        <v>0</v>
      </c>
      <c r="AG40" s="374">
        <f t="shared" si="18"/>
        <v>0</v>
      </c>
      <c r="AH40" s="374">
        <f t="shared" si="18"/>
        <v>0</v>
      </c>
      <c r="AI40" s="374">
        <f t="shared" si="18"/>
        <v>0</v>
      </c>
      <c r="AJ40" s="374">
        <f t="shared" si="18"/>
        <v>0</v>
      </c>
      <c r="AK40" s="374">
        <f t="shared" si="18"/>
        <v>0</v>
      </c>
      <c r="AL40" s="374">
        <f t="shared" si="18"/>
        <v>0</v>
      </c>
      <c r="AM40" s="374">
        <f t="shared" si="18"/>
        <v>0</v>
      </c>
      <c r="AN40" s="374">
        <f t="shared" ref="AN40:BS40" si="19">IFERROR((1-SUM($E40:$F40))*AN25/MAX(1,$G25)+IF(AN$24=$C25,$E40,0)+IF(AN$24=EDATE($E25,-1),$F40,0),0)</f>
        <v>0</v>
      </c>
      <c r="AO40" s="374">
        <f t="shared" si="19"/>
        <v>0</v>
      </c>
      <c r="AP40" s="374">
        <f t="shared" si="19"/>
        <v>0</v>
      </c>
      <c r="AQ40" s="374">
        <f t="shared" si="19"/>
        <v>0</v>
      </c>
      <c r="AR40" s="374">
        <f t="shared" si="19"/>
        <v>0</v>
      </c>
      <c r="AS40" s="374">
        <f t="shared" si="19"/>
        <v>0</v>
      </c>
      <c r="AT40" s="374">
        <f t="shared" si="19"/>
        <v>0</v>
      </c>
      <c r="AU40" s="374">
        <f t="shared" si="19"/>
        <v>0</v>
      </c>
      <c r="AV40" s="374">
        <f t="shared" si="19"/>
        <v>0</v>
      </c>
      <c r="AW40" s="374">
        <f t="shared" si="19"/>
        <v>0</v>
      </c>
      <c r="AX40" s="374">
        <f t="shared" si="19"/>
        <v>0</v>
      </c>
      <c r="AY40" s="374">
        <f t="shared" si="19"/>
        <v>0</v>
      </c>
      <c r="AZ40" s="374">
        <f t="shared" si="19"/>
        <v>0</v>
      </c>
      <c r="BA40" s="374">
        <f t="shared" si="19"/>
        <v>0</v>
      </c>
      <c r="BB40" s="374">
        <f t="shared" si="19"/>
        <v>0</v>
      </c>
      <c r="BC40" s="374">
        <f t="shared" si="19"/>
        <v>0</v>
      </c>
      <c r="BD40" s="374">
        <f t="shared" si="19"/>
        <v>0</v>
      </c>
      <c r="BE40" s="374">
        <f t="shared" si="19"/>
        <v>0</v>
      </c>
      <c r="BF40" s="374">
        <f t="shared" si="19"/>
        <v>0</v>
      </c>
      <c r="BG40" s="374">
        <f t="shared" si="19"/>
        <v>0</v>
      </c>
      <c r="BH40" s="374">
        <f t="shared" si="19"/>
        <v>0</v>
      </c>
      <c r="BI40" s="374">
        <f t="shared" si="19"/>
        <v>0</v>
      </c>
      <c r="BJ40" s="374">
        <f t="shared" si="19"/>
        <v>0</v>
      </c>
      <c r="BK40" s="374">
        <f t="shared" si="19"/>
        <v>0</v>
      </c>
      <c r="BL40" s="374">
        <f t="shared" si="19"/>
        <v>0</v>
      </c>
      <c r="BM40" s="374">
        <f t="shared" si="19"/>
        <v>0</v>
      </c>
      <c r="BN40" s="374">
        <f t="shared" si="19"/>
        <v>0</v>
      </c>
      <c r="BO40" s="374">
        <f t="shared" si="19"/>
        <v>0</v>
      </c>
      <c r="BP40" s="374">
        <f t="shared" si="19"/>
        <v>0</v>
      </c>
      <c r="BQ40" s="374">
        <f t="shared" si="19"/>
        <v>0</v>
      </c>
      <c r="BR40" s="374">
        <f t="shared" si="19"/>
        <v>0</v>
      </c>
      <c r="BS40" s="374">
        <f t="shared" si="19"/>
        <v>0</v>
      </c>
      <c r="BT40" s="374">
        <f t="shared" ref="BT40:CY40" si="20">IFERROR((1-SUM($E40:$F40))*BT25/MAX(1,$G25)+IF(BT$24=$C25,$E40,0)+IF(BT$24=EDATE($E25,-1),$F40,0),0)</f>
        <v>0</v>
      </c>
      <c r="BU40" s="374">
        <f t="shared" si="20"/>
        <v>0</v>
      </c>
      <c r="BV40" s="374">
        <f t="shared" si="20"/>
        <v>0</v>
      </c>
      <c r="BW40" s="374">
        <f t="shared" si="20"/>
        <v>0</v>
      </c>
      <c r="BX40" s="374">
        <f t="shared" si="20"/>
        <v>0</v>
      </c>
      <c r="BY40" s="374">
        <f t="shared" si="20"/>
        <v>0</v>
      </c>
      <c r="BZ40" s="374">
        <f t="shared" si="20"/>
        <v>0</v>
      </c>
      <c r="CA40" s="374">
        <f t="shared" si="20"/>
        <v>0</v>
      </c>
      <c r="CB40" s="374">
        <f t="shared" si="20"/>
        <v>0</v>
      </c>
      <c r="CC40" s="374">
        <f t="shared" si="20"/>
        <v>0</v>
      </c>
      <c r="CD40" s="374">
        <f t="shared" si="20"/>
        <v>0</v>
      </c>
      <c r="CE40" s="374">
        <f t="shared" si="20"/>
        <v>0</v>
      </c>
      <c r="CF40" s="374">
        <f t="shared" si="20"/>
        <v>0</v>
      </c>
      <c r="CG40" s="374">
        <f t="shared" si="20"/>
        <v>0</v>
      </c>
      <c r="CH40" s="374">
        <f t="shared" si="20"/>
        <v>0</v>
      </c>
      <c r="CI40" s="374">
        <f t="shared" si="20"/>
        <v>0</v>
      </c>
      <c r="CJ40" s="374">
        <f t="shared" si="20"/>
        <v>0</v>
      </c>
      <c r="CK40" s="374">
        <f t="shared" si="20"/>
        <v>0</v>
      </c>
      <c r="CL40" s="374">
        <f t="shared" si="20"/>
        <v>0</v>
      </c>
      <c r="CM40" s="374">
        <f t="shared" si="20"/>
        <v>0</v>
      </c>
      <c r="CN40" s="374">
        <f t="shared" si="20"/>
        <v>0</v>
      </c>
      <c r="CO40" s="374">
        <f t="shared" si="20"/>
        <v>0</v>
      </c>
      <c r="CP40" s="374">
        <f t="shared" si="20"/>
        <v>0</v>
      </c>
      <c r="CQ40" s="374">
        <f t="shared" si="20"/>
        <v>0</v>
      </c>
      <c r="CR40" s="374">
        <f t="shared" si="20"/>
        <v>0</v>
      </c>
      <c r="CS40" s="374">
        <f t="shared" si="20"/>
        <v>0</v>
      </c>
      <c r="CT40" s="374">
        <f t="shared" si="20"/>
        <v>0</v>
      </c>
      <c r="CU40" s="374">
        <f t="shared" si="20"/>
        <v>0</v>
      </c>
      <c r="CV40" s="374">
        <f t="shared" si="20"/>
        <v>0</v>
      </c>
      <c r="CW40" s="374">
        <f t="shared" si="20"/>
        <v>0</v>
      </c>
      <c r="CX40" s="374">
        <f t="shared" si="20"/>
        <v>0</v>
      </c>
      <c r="CY40" s="374">
        <f t="shared" si="20"/>
        <v>0</v>
      </c>
      <c r="CZ40" s="374">
        <f t="shared" ref="CZ40:DX40" si="21">IFERROR((1-SUM($E40:$F40))*CZ25/MAX(1,$G25)+IF(CZ$24=$C25,$E40,0)+IF(CZ$24=EDATE($E25,-1),$F40,0),0)</f>
        <v>0</v>
      </c>
      <c r="DA40" s="374">
        <f t="shared" si="21"/>
        <v>0</v>
      </c>
      <c r="DB40" s="374">
        <f t="shared" si="21"/>
        <v>0</v>
      </c>
      <c r="DC40" s="374">
        <f t="shared" si="21"/>
        <v>0</v>
      </c>
      <c r="DD40" s="374">
        <f t="shared" si="21"/>
        <v>0</v>
      </c>
      <c r="DE40" s="374">
        <f t="shared" si="21"/>
        <v>0</v>
      </c>
      <c r="DF40" s="374">
        <f t="shared" si="21"/>
        <v>0</v>
      </c>
      <c r="DG40" s="374">
        <f t="shared" si="21"/>
        <v>0</v>
      </c>
      <c r="DH40" s="374">
        <f t="shared" si="21"/>
        <v>0</v>
      </c>
      <c r="DI40" s="374">
        <f t="shared" si="21"/>
        <v>0</v>
      </c>
      <c r="DJ40" s="374">
        <f t="shared" si="21"/>
        <v>0</v>
      </c>
      <c r="DK40" s="374">
        <f t="shared" si="21"/>
        <v>0</v>
      </c>
      <c r="DL40" s="374">
        <f t="shared" si="21"/>
        <v>0</v>
      </c>
      <c r="DM40" s="374">
        <f t="shared" si="21"/>
        <v>0</v>
      </c>
      <c r="DN40" s="374">
        <f t="shared" si="21"/>
        <v>0</v>
      </c>
      <c r="DO40" s="374">
        <f t="shared" si="21"/>
        <v>0</v>
      </c>
      <c r="DP40" s="374">
        <f t="shared" si="21"/>
        <v>0</v>
      </c>
      <c r="DQ40" s="374">
        <f t="shared" si="21"/>
        <v>0</v>
      </c>
      <c r="DR40" s="374">
        <f t="shared" si="21"/>
        <v>0</v>
      </c>
      <c r="DS40" s="374">
        <f t="shared" si="21"/>
        <v>0</v>
      </c>
      <c r="DT40" s="374">
        <f t="shared" si="21"/>
        <v>0</v>
      </c>
      <c r="DU40" s="374">
        <f t="shared" si="21"/>
        <v>0</v>
      </c>
      <c r="DV40" s="374">
        <f t="shared" si="21"/>
        <v>0</v>
      </c>
      <c r="DW40" s="374">
        <f t="shared" si="21"/>
        <v>0</v>
      </c>
      <c r="DX40" s="374">
        <f t="shared" si="21"/>
        <v>0</v>
      </c>
    </row>
    <row r="41" spans="1:128" x14ac:dyDescent="0.25">
      <c r="B41" s="375" t="s">
        <v>688</v>
      </c>
      <c r="C41" s="380">
        <f>Вводные!G24*1000</f>
        <v>2500</v>
      </c>
      <c r="D41" s="380">
        <f>C20</f>
        <v>46011</v>
      </c>
      <c r="E41" s="382">
        <v>0.15</v>
      </c>
      <c r="F41" s="382"/>
      <c r="G41" s="227">
        <f t="shared" ref="G41:G52" si="22">SUM(H41:DX41)</f>
        <v>0.99999999999999978</v>
      </c>
      <c r="H41" s="374">
        <f t="shared" ref="H41:AM41" si="23">IFERROR((1-SUM($E41:$F41))*H26/MAX(1,$G26)+IF(H$24=$C26,$E41,0)+IF(H$24=EDATE($E26,-1),$F41,0),0)</f>
        <v>0</v>
      </c>
      <c r="I41" s="374">
        <f>IFERROR((1-SUM($E41:$F41))*I26/MAX(1,$G26)+IF(I$24=$C26,$E41,0)+IF(I$24=EDATE($E26,-1),$F41,0),0)</f>
        <v>0</v>
      </c>
      <c r="J41" s="374">
        <f>IFERROR((1-SUM($E41:$F41))*J26/MAX(1,$G26)+IF(J$24=$C26,$E41,0)+IF(J$24=EDATE($E26,-1),$F41,0),0)</f>
        <v>0</v>
      </c>
      <c r="K41" s="398">
        <f>IFERROR((1-SUM($E41:$F41))*K26/MAX(1,$G26)+IF(K$24=$C26,$E41,0)+IF(K$24=EDATE($E26,-1),$F41,0),0)</f>
        <v>0</v>
      </c>
      <c r="L41" s="374">
        <f t="shared" si="23"/>
        <v>0</v>
      </c>
      <c r="M41" s="374">
        <f t="shared" si="23"/>
        <v>0</v>
      </c>
      <c r="N41" s="374">
        <f t="shared" si="23"/>
        <v>0</v>
      </c>
      <c r="O41" s="374">
        <f t="shared" si="23"/>
        <v>0</v>
      </c>
      <c r="P41" s="374">
        <f t="shared" si="23"/>
        <v>0</v>
      </c>
      <c r="Q41" s="374">
        <f t="shared" si="23"/>
        <v>0</v>
      </c>
      <c r="R41" s="374">
        <f t="shared" si="23"/>
        <v>0</v>
      </c>
      <c r="S41" s="374">
        <f t="shared" si="23"/>
        <v>0</v>
      </c>
      <c r="T41" s="374">
        <f t="shared" si="23"/>
        <v>0.29166666666666663</v>
      </c>
      <c r="U41" s="374">
        <f t="shared" si="23"/>
        <v>0.14166666666666666</v>
      </c>
      <c r="V41" s="374">
        <f t="shared" si="23"/>
        <v>0.14166666666666666</v>
      </c>
      <c r="W41" s="374">
        <f t="shared" si="23"/>
        <v>0.14166666666666666</v>
      </c>
      <c r="X41" s="374">
        <f t="shared" si="23"/>
        <v>0.14166666666666666</v>
      </c>
      <c r="Y41" s="374">
        <f t="shared" si="23"/>
        <v>0.14166666666666666</v>
      </c>
      <c r="Z41" s="374">
        <f t="shared" si="23"/>
        <v>0</v>
      </c>
      <c r="AA41" s="374">
        <f t="shared" si="23"/>
        <v>0</v>
      </c>
      <c r="AB41" s="374">
        <f t="shared" si="23"/>
        <v>0</v>
      </c>
      <c r="AC41" s="374">
        <f t="shared" si="23"/>
        <v>0</v>
      </c>
      <c r="AD41" s="374">
        <f t="shared" si="23"/>
        <v>0</v>
      </c>
      <c r="AE41" s="374">
        <f t="shared" si="23"/>
        <v>0</v>
      </c>
      <c r="AF41" s="374">
        <f t="shared" si="23"/>
        <v>0</v>
      </c>
      <c r="AG41" s="374">
        <f t="shared" si="23"/>
        <v>0</v>
      </c>
      <c r="AH41" s="374">
        <f t="shared" si="23"/>
        <v>0</v>
      </c>
      <c r="AI41" s="374">
        <f t="shared" si="23"/>
        <v>0</v>
      </c>
      <c r="AJ41" s="374">
        <f t="shared" si="23"/>
        <v>0</v>
      </c>
      <c r="AK41" s="374">
        <f t="shared" si="23"/>
        <v>0</v>
      </c>
      <c r="AL41" s="374">
        <f t="shared" si="23"/>
        <v>0</v>
      </c>
      <c r="AM41" s="374">
        <f t="shared" si="23"/>
        <v>0</v>
      </c>
      <c r="AN41" s="374">
        <f t="shared" ref="AN41:BS41" si="24">IFERROR((1-SUM($E41:$F41))*AN26/MAX(1,$G26)+IF(AN$24=$C26,$E41,0)+IF(AN$24=EDATE($E26,-1),$F41,0),0)</f>
        <v>0</v>
      </c>
      <c r="AO41" s="374">
        <f t="shared" si="24"/>
        <v>0</v>
      </c>
      <c r="AP41" s="374">
        <f t="shared" si="24"/>
        <v>0</v>
      </c>
      <c r="AQ41" s="374">
        <f t="shared" si="24"/>
        <v>0</v>
      </c>
      <c r="AR41" s="374">
        <f t="shared" si="24"/>
        <v>0</v>
      </c>
      <c r="AS41" s="374">
        <f t="shared" si="24"/>
        <v>0</v>
      </c>
      <c r="AT41" s="374">
        <f t="shared" si="24"/>
        <v>0</v>
      </c>
      <c r="AU41" s="374">
        <f t="shared" si="24"/>
        <v>0</v>
      </c>
      <c r="AV41" s="374">
        <f t="shared" si="24"/>
        <v>0</v>
      </c>
      <c r="AW41" s="374">
        <f t="shared" si="24"/>
        <v>0</v>
      </c>
      <c r="AX41" s="374">
        <f t="shared" si="24"/>
        <v>0</v>
      </c>
      <c r="AY41" s="374">
        <f t="shared" si="24"/>
        <v>0</v>
      </c>
      <c r="AZ41" s="374">
        <f t="shared" si="24"/>
        <v>0</v>
      </c>
      <c r="BA41" s="374">
        <f t="shared" si="24"/>
        <v>0</v>
      </c>
      <c r="BB41" s="374">
        <f t="shared" si="24"/>
        <v>0</v>
      </c>
      <c r="BC41" s="374">
        <f t="shared" si="24"/>
        <v>0</v>
      </c>
      <c r="BD41" s="374">
        <f t="shared" si="24"/>
        <v>0</v>
      </c>
      <c r="BE41" s="374">
        <f t="shared" si="24"/>
        <v>0</v>
      </c>
      <c r="BF41" s="374">
        <f t="shared" si="24"/>
        <v>0</v>
      </c>
      <c r="BG41" s="374">
        <f t="shared" si="24"/>
        <v>0</v>
      </c>
      <c r="BH41" s="374">
        <f t="shared" si="24"/>
        <v>0</v>
      </c>
      <c r="BI41" s="374">
        <f t="shared" si="24"/>
        <v>0</v>
      </c>
      <c r="BJ41" s="374">
        <f t="shared" si="24"/>
        <v>0</v>
      </c>
      <c r="BK41" s="374">
        <f t="shared" si="24"/>
        <v>0</v>
      </c>
      <c r="BL41" s="374">
        <f t="shared" si="24"/>
        <v>0</v>
      </c>
      <c r="BM41" s="374">
        <f t="shared" si="24"/>
        <v>0</v>
      </c>
      <c r="BN41" s="374">
        <f t="shared" si="24"/>
        <v>0</v>
      </c>
      <c r="BO41" s="374">
        <f t="shared" si="24"/>
        <v>0</v>
      </c>
      <c r="BP41" s="374">
        <f t="shared" si="24"/>
        <v>0</v>
      </c>
      <c r="BQ41" s="374">
        <f t="shared" si="24"/>
        <v>0</v>
      </c>
      <c r="BR41" s="374">
        <f t="shared" si="24"/>
        <v>0</v>
      </c>
      <c r="BS41" s="374">
        <f t="shared" si="24"/>
        <v>0</v>
      </c>
      <c r="BT41" s="374">
        <f t="shared" ref="BT41:CY41" si="25">IFERROR((1-SUM($E41:$F41))*BT26/MAX(1,$G26)+IF(BT$24=$C26,$E41,0)+IF(BT$24=EDATE($E26,-1),$F41,0),0)</f>
        <v>0</v>
      </c>
      <c r="BU41" s="374">
        <f t="shared" si="25"/>
        <v>0</v>
      </c>
      <c r="BV41" s="374">
        <f t="shared" si="25"/>
        <v>0</v>
      </c>
      <c r="BW41" s="374">
        <f t="shared" si="25"/>
        <v>0</v>
      </c>
      <c r="BX41" s="374">
        <f t="shared" si="25"/>
        <v>0</v>
      </c>
      <c r="BY41" s="374">
        <f t="shared" si="25"/>
        <v>0</v>
      </c>
      <c r="BZ41" s="374">
        <f t="shared" si="25"/>
        <v>0</v>
      </c>
      <c r="CA41" s="374">
        <f t="shared" si="25"/>
        <v>0</v>
      </c>
      <c r="CB41" s="374">
        <f t="shared" si="25"/>
        <v>0</v>
      </c>
      <c r="CC41" s="374">
        <f t="shared" si="25"/>
        <v>0</v>
      </c>
      <c r="CD41" s="374">
        <f t="shared" si="25"/>
        <v>0</v>
      </c>
      <c r="CE41" s="374">
        <f t="shared" si="25"/>
        <v>0</v>
      </c>
      <c r="CF41" s="374">
        <f t="shared" si="25"/>
        <v>0</v>
      </c>
      <c r="CG41" s="374">
        <f t="shared" si="25"/>
        <v>0</v>
      </c>
      <c r="CH41" s="374">
        <f t="shared" si="25"/>
        <v>0</v>
      </c>
      <c r="CI41" s="374">
        <f t="shared" si="25"/>
        <v>0</v>
      </c>
      <c r="CJ41" s="374">
        <f t="shared" si="25"/>
        <v>0</v>
      </c>
      <c r="CK41" s="374">
        <f t="shared" si="25"/>
        <v>0</v>
      </c>
      <c r="CL41" s="374">
        <f t="shared" si="25"/>
        <v>0</v>
      </c>
      <c r="CM41" s="374">
        <f t="shared" si="25"/>
        <v>0</v>
      </c>
      <c r="CN41" s="374">
        <f t="shared" si="25"/>
        <v>0</v>
      </c>
      <c r="CO41" s="374">
        <f t="shared" si="25"/>
        <v>0</v>
      </c>
      <c r="CP41" s="374">
        <f t="shared" si="25"/>
        <v>0</v>
      </c>
      <c r="CQ41" s="374">
        <f t="shared" si="25"/>
        <v>0</v>
      </c>
      <c r="CR41" s="374">
        <f t="shared" si="25"/>
        <v>0</v>
      </c>
      <c r="CS41" s="374">
        <f t="shared" si="25"/>
        <v>0</v>
      </c>
      <c r="CT41" s="374">
        <f t="shared" si="25"/>
        <v>0</v>
      </c>
      <c r="CU41" s="374">
        <f t="shared" si="25"/>
        <v>0</v>
      </c>
      <c r="CV41" s="374">
        <f t="shared" si="25"/>
        <v>0</v>
      </c>
      <c r="CW41" s="374">
        <f t="shared" si="25"/>
        <v>0</v>
      </c>
      <c r="CX41" s="374">
        <f t="shared" si="25"/>
        <v>0</v>
      </c>
      <c r="CY41" s="374">
        <f t="shared" si="25"/>
        <v>0</v>
      </c>
      <c r="CZ41" s="374">
        <f t="shared" ref="CZ41:DX41" si="26">IFERROR((1-SUM($E41:$F41))*CZ26/MAX(1,$G26)+IF(CZ$24=$C26,$E41,0)+IF(CZ$24=EDATE($E26,-1),$F41,0),0)</f>
        <v>0</v>
      </c>
      <c r="DA41" s="374">
        <f t="shared" si="26"/>
        <v>0</v>
      </c>
      <c r="DB41" s="374">
        <f t="shared" si="26"/>
        <v>0</v>
      </c>
      <c r="DC41" s="374">
        <f t="shared" si="26"/>
        <v>0</v>
      </c>
      <c r="DD41" s="374">
        <f t="shared" si="26"/>
        <v>0</v>
      </c>
      <c r="DE41" s="374">
        <f t="shared" si="26"/>
        <v>0</v>
      </c>
      <c r="DF41" s="374">
        <f t="shared" si="26"/>
        <v>0</v>
      </c>
      <c r="DG41" s="374">
        <f t="shared" si="26"/>
        <v>0</v>
      </c>
      <c r="DH41" s="374">
        <f t="shared" si="26"/>
        <v>0</v>
      </c>
      <c r="DI41" s="374">
        <f t="shared" si="26"/>
        <v>0</v>
      </c>
      <c r="DJ41" s="374">
        <f t="shared" si="26"/>
        <v>0</v>
      </c>
      <c r="DK41" s="374">
        <f t="shared" si="26"/>
        <v>0</v>
      </c>
      <c r="DL41" s="374">
        <f t="shared" si="26"/>
        <v>0</v>
      </c>
      <c r="DM41" s="374">
        <f t="shared" si="26"/>
        <v>0</v>
      </c>
      <c r="DN41" s="374">
        <f t="shared" si="26"/>
        <v>0</v>
      </c>
      <c r="DO41" s="374">
        <f t="shared" si="26"/>
        <v>0</v>
      </c>
      <c r="DP41" s="374">
        <f t="shared" si="26"/>
        <v>0</v>
      </c>
      <c r="DQ41" s="374">
        <f t="shared" si="26"/>
        <v>0</v>
      </c>
      <c r="DR41" s="374">
        <f t="shared" si="26"/>
        <v>0</v>
      </c>
      <c r="DS41" s="374">
        <f t="shared" si="26"/>
        <v>0</v>
      </c>
      <c r="DT41" s="374">
        <f t="shared" si="26"/>
        <v>0</v>
      </c>
      <c r="DU41" s="374">
        <f t="shared" si="26"/>
        <v>0</v>
      </c>
      <c r="DV41" s="374">
        <f t="shared" si="26"/>
        <v>0</v>
      </c>
      <c r="DW41" s="374">
        <f t="shared" si="26"/>
        <v>0</v>
      </c>
      <c r="DX41" s="374">
        <f t="shared" si="26"/>
        <v>0</v>
      </c>
    </row>
    <row r="42" spans="1:128" x14ac:dyDescent="0.25">
      <c r="B42" s="375" t="s">
        <v>689</v>
      </c>
      <c r="C42" s="380">
        <f>Вводные!G25*1000</f>
        <v>2500</v>
      </c>
      <c r="D42" s="380">
        <f>C20</f>
        <v>46011</v>
      </c>
      <c r="E42" s="382">
        <v>0.15</v>
      </c>
      <c r="F42" s="382"/>
      <c r="G42" s="227">
        <f t="shared" si="22"/>
        <v>0.99999999999999967</v>
      </c>
      <c r="H42" s="374">
        <f t="shared" ref="H42:AM42" si="27">IFERROR((1-SUM($E42:$F42))*H27/MAX(1,$G27)+IF(H$24=$C27,$E42,0)+IF(H$24=EDATE($E27,-1),$F42,0),0)</f>
        <v>0</v>
      </c>
      <c r="I42" s="374">
        <f t="shared" si="27"/>
        <v>0</v>
      </c>
      <c r="J42" s="374">
        <f t="shared" si="27"/>
        <v>0</v>
      </c>
      <c r="K42" s="374">
        <f t="shared" si="27"/>
        <v>0</v>
      </c>
      <c r="L42" s="374">
        <f t="shared" si="27"/>
        <v>0</v>
      </c>
      <c r="M42" s="374">
        <f t="shared" si="27"/>
        <v>0</v>
      </c>
      <c r="N42" s="374">
        <f t="shared" si="27"/>
        <v>0</v>
      </c>
      <c r="O42" s="374">
        <f t="shared" si="27"/>
        <v>0</v>
      </c>
      <c r="P42" s="374">
        <f t="shared" si="27"/>
        <v>0</v>
      </c>
      <c r="Q42" s="374">
        <f t="shared" si="27"/>
        <v>0</v>
      </c>
      <c r="R42" s="374">
        <f t="shared" si="27"/>
        <v>0</v>
      </c>
      <c r="S42" s="374">
        <f t="shared" si="27"/>
        <v>0</v>
      </c>
      <c r="T42" s="374">
        <f t="shared" si="27"/>
        <v>0</v>
      </c>
      <c r="U42" s="374">
        <f t="shared" si="27"/>
        <v>0</v>
      </c>
      <c r="V42" s="374">
        <f t="shared" si="27"/>
        <v>0</v>
      </c>
      <c r="W42" s="374">
        <f t="shared" si="27"/>
        <v>0.18541666666666667</v>
      </c>
      <c r="X42" s="374">
        <f t="shared" si="27"/>
        <v>3.5416666666666666E-2</v>
      </c>
      <c r="Y42" s="374">
        <f t="shared" si="27"/>
        <v>3.5416666666666666E-2</v>
      </c>
      <c r="Z42" s="374">
        <f t="shared" si="27"/>
        <v>3.5416666666666666E-2</v>
      </c>
      <c r="AA42" s="374">
        <f t="shared" si="27"/>
        <v>3.5416666666666666E-2</v>
      </c>
      <c r="AB42" s="374">
        <f t="shared" si="27"/>
        <v>3.5416666666666666E-2</v>
      </c>
      <c r="AC42" s="374">
        <f t="shared" si="27"/>
        <v>3.5416666666666666E-2</v>
      </c>
      <c r="AD42" s="374">
        <f t="shared" si="27"/>
        <v>3.5416666666666666E-2</v>
      </c>
      <c r="AE42" s="374">
        <f t="shared" si="27"/>
        <v>3.5416666666666666E-2</v>
      </c>
      <c r="AF42" s="374">
        <f t="shared" si="27"/>
        <v>3.5416666666666666E-2</v>
      </c>
      <c r="AG42" s="374">
        <f t="shared" si="27"/>
        <v>3.5416666666666666E-2</v>
      </c>
      <c r="AH42" s="374">
        <f t="shared" si="27"/>
        <v>3.5416666666666666E-2</v>
      </c>
      <c r="AI42" s="374">
        <f t="shared" si="27"/>
        <v>3.5416666666666666E-2</v>
      </c>
      <c r="AJ42" s="374">
        <f t="shared" si="27"/>
        <v>3.5416666666666666E-2</v>
      </c>
      <c r="AK42" s="374">
        <f t="shared" si="27"/>
        <v>3.5416666666666666E-2</v>
      </c>
      <c r="AL42" s="374">
        <f t="shared" si="27"/>
        <v>3.5416666666666666E-2</v>
      </c>
      <c r="AM42" s="374">
        <f t="shared" si="27"/>
        <v>3.5416666666666666E-2</v>
      </c>
      <c r="AN42" s="374">
        <f t="shared" ref="AN42:BS42" si="28">IFERROR((1-SUM($E42:$F42))*AN27/MAX(1,$G27)+IF(AN$24=$C27,$E42,0)+IF(AN$24=EDATE($E27,-1),$F42,0),0)</f>
        <v>3.5416666666666666E-2</v>
      </c>
      <c r="AO42" s="374">
        <f t="shared" si="28"/>
        <v>3.5416666666666666E-2</v>
      </c>
      <c r="AP42" s="374">
        <f t="shared" si="28"/>
        <v>3.5416666666666666E-2</v>
      </c>
      <c r="AQ42" s="374">
        <f t="shared" si="28"/>
        <v>3.5416666666666666E-2</v>
      </c>
      <c r="AR42" s="374">
        <f t="shared" si="28"/>
        <v>3.5416666666666666E-2</v>
      </c>
      <c r="AS42" s="374">
        <f t="shared" si="28"/>
        <v>3.5416666666666666E-2</v>
      </c>
      <c r="AT42" s="374">
        <f t="shared" si="28"/>
        <v>3.5416666666666666E-2</v>
      </c>
      <c r="AU42" s="374">
        <f t="shared" si="28"/>
        <v>0</v>
      </c>
      <c r="AV42" s="374">
        <f t="shared" si="28"/>
        <v>0</v>
      </c>
      <c r="AW42" s="374">
        <f t="shared" si="28"/>
        <v>0</v>
      </c>
      <c r="AX42" s="374">
        <f t="shared" si="28"/>
        <v>0</v>
      </c>
      <c r="AY42" s="374">
        <f t="shared" si="28"/>
        <v>0</v>
      </c>
      <c r="AZ42" s="374">
        <f t="shared" si="28"/>
        <v>0</v>
      </c>
      <c r="BA42" s="374">
        <f t="shared" si="28"/>
        <v>0</v>
      </c>
      <c r="BB42" s="374">
        <f t="shared" si="28"/>
        <v>0</v>
      </c>
      <c r="BC42" s="374">
        <f t="shared" si="28"/>
        <v>0</v>
      </c>
      <c r="BD42" s="374">
        <f t="shared" si="28"/>
        <v>0</v>
      </c>
      <c r="BE42" s="374">
        <f t="shared" si="28"/>
        <v>0</v>
      </c>
      <c r="BF42" s="374">
        <f t="shared" si="28"/>
        <v>0</v>
      </c>
      <c r="BG42" s="374">
        <f t="shared" si="28"/>
        <v>0</v>
      </c>
      <c r="BH42" s="374">
        <f t="shared" si="28"/>
        <v>0</v>
      </c>
      <c r="BI42" s="374">
        <f t="shared" si="28"/>
        <v>0</v>
      </c>
      <c r="BJ42" s="374">
        <f t="shared" si="28"/>
        <v>0</v>
      </c>
      <c r="BK42" s="374">
        <f t="shared" si="28"/>
        <v>0</v>
      </c>
      <c r="BL42" s="374">
        <f t="shared" si="28"/>
        <v>0</v>
      </c>
      <c r="BM42" s="374">
        <f t="shared" si="28"/>
        <v>0</v>
      </c>
      <c r="BN42" s="374">
        <f t="shared" si="28"/>
        <v>0</v>
      </c>
      <c r="BO42" s="374">
        <f t="shared" si="28"/>
        <v>0</v>
      </c>
      <c r="BP42" s="374">
        <f t="shared" si="28"/>
        <v>0</v>
      </c>
      <c r="BQ42" s="374">
        <f t="shared" si="28"/>
        <v>0</v>
      </c>
      <c r="BR42" s="374">
        <f t="shared" si="28"/>
        <v>0</v>
      </c>
      <c r="BS42" s="374">
        <f t="shared" si="28"/>
        <v>0</v>
      </c>
      <c r="BT42" s="374">
        <f t="shared" ref="BT42:CY42" si="29">IFERROR((1-SUM($E42:$F42))*BT27/MAX(1,$G27)+IF(BT$24=$C27,$E42,0)+IF(BT$24=EDATE($E27,-1),$F42,0),0)</f>
        <v>0</v>
      </c>
      <c r="BU42" s="374">
        <f t="shared" si="29"/>
        <v>0</v>
      </c>
      <c r="BV42" s="374">
        <f t="shared" si="29"/>
        <v>0</v>
      </c>
      <c r="BW42" s="374">
        <f t="shared" si="29"/>
        <v>0</v>
      </c>
      <c r="BX42" s="374">
        <f t="shared" si="29"/>
        <v>0</v>
      </c>
      <c r="BY42" s="374">
        <f t="shared" si="29"/>
        <v>0</v>
      </c>
      <c r="BZ42" s="374">
        <f t="shared" si="29"/>
        <v>0</v>
      </c>
      <c r="CA42" s="374">
        <f t="shared" si="29"/>
        <v>0</v>
      </c>
      <c r="CB42" s="374">
        <f t="shared" si="29"/>
        <v>0</v>
      </c>
      <c r="CC42" s="374">
        <f t="shared" si="29"/>
        <v>0</v>
      </c>
      <c r="CD42" s="374">
        <f t="shared" si="29"/>
        <v>0</v>
      </c>
      <c r="CE42" s="374">
        <f t="shared" si="29"/>
        <v>0</v>
      </c>
      <c r="CF42" s="374">
        <f t="shared" si="29"/>
        <v>0</v>
      </c>
      <c r="CG42" s="374">
        <f t="shared" si="29"/>
        <v>0</v>
      </c>
      <c r="CH42" s="374">
        <f t="shared" si="29"/>
        <v>0</v>
      </c>
      <c r="CI42" s="374">
        <f t="shared" si="29"/>
        <v>0</v>
      </c>
      <c r="CJ42" s="374">
        <f t="shared" si="29"/>
        <v>0</v>
      </c>
      <c r="CK42" s="374">
        <f t="shared" si="29"/>
        <v>0</v>
      </c>
      <c r="CL42" s="374">
        <f t="shared" si="29"/>
        <v>0</v>
      </c>
      <c r="CM42" s="374">
        <f t="shared" si="29"/>
        <v>0</v>
      </c>
      <c r="CN42" s="374">
        <f t="shared" si="29"/>
        <v>0</v>
      </c>
      <c r="CO42" s="374">
        <f t="shared" si="29"/>
        <v>0</v>
      </c>
      <c r="CP42" s="374">
        <f t="shared" si="29"/>
        <v>0</v>
      </c>
      <c r="CQ42" s="374">
        <f t="shared" si="29"/>
        <v>0</v>
      </c>
      <c r="CR42" s="374">
        <f t="shared" si="29"/>
        <v>0</v>
      </c>
      <c r="CS42" s="374">
        <f t="shared" si="29"/>
        <v>0</v>
      </c>
      <c r="CT42" s="374">
        <f t="shared" si="29"/>
        <v>0</v>
      </c>
      <c r="CU42" s="374">
        <f t="shared" si="29"/>
        <v>0</v>
      </c>
      <c r="CV42" s="374">
        <f t="shared" si="29"/>
        <v>0</v>
      </c>
      <c r="CW42" s="374">
        <f t="shared" si="29"/>
        <v>0</v>
      </c>
      <c r="CX42" s="374">
        <f t="shared" si="29"/>
        <v>0</v>
      </c>
      <c r="CY42" s="374">
        <f t="shared" si="29"/>
        <v>0</v>
      </c>
      <c r="CZ42" s="374">
        <f t="shared" ref="CZ42:DX42" si="30">IFERROR((1-SUM($E42:$F42))*CZ27/MAX(1,$G27)+IF(CZ$24=$C27,$E42,0)+IF(CZ$24=EDATE($E27,-1),$F42,0),0)</f>
        <v>0</v>
      </c>
      <c r="DA42" s="374">
        <f t="shared" si="30"/>
        <v>0</v>
      </c>
      <c r="DB42" s="374">
        <f t="shared" si="30"/>
        <v>0</v>
      </c>
      <c r="DC42" s="374">
        <f t="shared" si="30"/>
        <v>0</v>
      </c>
      <c r="DD42" s="374">
        <f t="shared" si="30"/>
        <v>0</v>
      </c>
      <c r="DE42" s="374">
        <f t="shared" si="30"/>
        <v>0</v>
      </c>
      <c r="DF42" s="374">
        <f t="shared" si="30"/>
        <v>0</v>
      </c>
      <c r="DG42" s="374">
        <f t="shared" si="30"/>
        <v>0</v>
      </c>
      <c r="DH42" s="374">
        <f t="shared" si="30"/>
        <v>0</v>
      </c>
      <c r="DI42" s="374">
        <f t="shared" si="30"/>
        <v>0</v>
      </c>
      <c r="DJ42" s="374">
        <f t="shared" si="30"/>
        <v>0</v>
      </c>
      <c r="DK42" s="374">
        <f t="shared" si="30"/>
        <v>0</v>
      </c>
      <c r="DL42" s="374">
        <f t="shared" si="30"/>
        <v>0</v>
      </c>
      <c r="DM42" s="374">
        <f t="shared" si="30"/>
        <v>0</v>
      </c>
      <c r="DN42" s="374">
        <f t="shared" si="30"/>
        <v>0</v>
      </c>
      <c r="DO42" s="374">
        <f t="shared" si="30"/>
        <v>0</v>
      </c>
      <c r="DP42" s="374">
        <f t="shared" si="30"/>
        <v>0</v>
      </c>
      <c r="DQ42" s="374">
        <f t="shared" si="30"/>
        <v>0</v>
      </c>
      <c r="DR42" s="374">
        <f t="shared" si="30"/>
        <v>0</v>
      </c>
      <c r="DS42" s="374">
        <f t="shared" si="30"/>
        <v>0</v>
      </c>
      <c r="DT42" s="374">
        <f t="shared" si="30"/>
        <v>0</v>
      </c>
      <c r="DU42" s="374">
        <f t="shared" si="30"/>
        <v>0</v>
      </c>
      <c r="DV42" s="374">
        <f t="shared" si="30"/>
        <v>0</v>
      </c>
      <c r="DW42" s="374">
        <f t="shared" si="30"/>
        <v>0</v>
      </c>
      <c r="DX42" s="374">
        <f t="shared" si="30"/>
        <v>0</v>
      </c>
    </row>
    <row r="43" spans="1:128" x14ac:dyDescent="0.25">
      <c r="B43" s="375" t="s">
        <v>690</v>
      </c>
      <c r="C43" s="380">
        <f>Вводные!G26*1000</f>
        <v>1000</v>
      </c>
      <c r="D43" s="380">
        <f>C20</f>
        <v>46011</v>
      </c>
      <c r="E43" s="382">
        <v>0.15</v>
      </c>
      <c r="F43" s="382"/>
      <c r="G43" s="227">
        <f t="shared" si="22"/>
        <v>0.99999999999999978</v>
      </c>
      <c r="H43" s="374">
        <f t="shared" ref="H43:AM43" si="31">IFERROR((1-SUM($E43:$F43))*H28/MAX(1,$G28)+IF(H$24=$C28,$E43,0)+IF(H$24=EDATE($E28,-1),$F43,0),0)</f>
        <v>0</v>
      </c>
      <c r="I43" s="374">
        <f t="shared" si="31"/>
        <v>0</v>
      </c>
      <c r="J43" s="374">
        <f t="shared" si="31"/>
        <v>0</v>
      </c>
      <c r="K43" s="374">
        <f t="shared" si="31"/>
        <v>0</v>
      </c>
      <c r="L43" s="374">
        <f t="shared" si="31"/>
        <v>0</v>
      </c>
      <c r="M43" s="374">
        <f t="shared" si="31"/>
        <v>0</v>
      </c>
      <c r="N43" s="374">
        <f t="shared" si="31"/>
        <v>0</v>
      </c>
      <c r="O43" s="374">
        <f t="shared" si="31"/>
        <v>0</v>
      </c>
      <c r="P43" s="374">
        <f t="shared" si="31"/>
        <v>0</v>
      </c>
      <c r="Q43" s="374">
        <f t="shared" si="31"/>
        <v>0</v>
      </c>
      <c r="R43" s="374">
        <f t="shared" si="31"/>
        <v>0</v>
      </c>
      <c r="S43" s="374">
        <f t="shared" si="31"/>
        <v>0</v>
      </c>
      <c r="T43" s="374">
        <f t="shared" si="31"/>
        <v>0.29166666666666663</v>
      </c>
      <c r="U43" s="374">
        <f t="shared" si="31"/>
        <v>0.14166666666666666</v>
      </c>
      <c r="V43" s="374">
        <f t="shared" si="31"/>
        <v>0.14166666666666666</v>
      </c>
      <c r="W43" s="374">
        <f t="shared" si="31"/>
        <v>0.14166666666666666</v>
      </c>
      <c r="X43" s="374">
        <f t="shared" si="31"/>
        <v>0.14166666666666666</v>
      </c>
      <c r="Y43" s="374">
        <f t="shared" si="31"/>
        <v>0.14166666666666666</v>
      </c>
      <c r="Z43" s="374">
        <f t="shared" si="31"/>
        <v>0</v>
      </c>
      <c r="AA43" s="374">
        <f t="shared" si="31"/>
        <v>0</v>
      </c>
      <c r="AB43" s="374">
        <f t="shared" si="31"/>
        <v>0</v>
      </c>
      <c r="AC43" s="374">
        <f t="shared" si="31"/>
        <v>0</v>
      </c>
      <c r="AD43" s="374">
        <f t="shared" si="31"/>
        <v>0</v>
      </c>
      <c r="AE43" s="374">
        <f t="shared" si="31"/>
        <v>0</v>
      </c>
      <c r="AF43" s="374">
        <f t="shared" si="31"/>
        <v>0</v>
      </c>
      <c r="AG43" s="374">
        <f t="shared" si="31"/>
        <v>0</v>
      </c>
      <c r="AH43" s="374">
        <f t="shared" si="31"/>
        <v>0</v>
      </c>
      <c r="AI43" s="374">
        <f t="shared" si="31"/>
        <v>0</v>
      </c>
      <c r="AJ43" s="374">
        <f t="shared" si="31"/>
        <v>0</v>
      </c>
      <c r="AK43" s="374">
        <f t="shared" si="31"/>
        <v>0</v>
      </c>
      <c r="AL43" s="374">
        <f t="shared" si="31"/>
        <v>0</v>
      </c>
      <c r="AM43" s="374">
        <f t="shared" si="31"/>
        <v>0</v>
      </c>
      <c r="AN43" s="374">
        <f t="shared" ref="AN43:BS43" si="32">IFERROR((1-SUM($E43:$F43))*AN28/MAX(1,$G28)+IF(AN$24=$C28,$E43,0)+IF(AN$24=EDATE($E28,-1),$F43,0),0)</f>
        <v>0</v>
      </c>
      <c r="AO43" s="374">
        <f t="shared" si="32"/>
        <v>0</v>
      </c>
      <c r="AP43" s="374">
        <f t="shared" si="32"/>
        <v>0</v>
      </c>
      <c r="AQ43" s="374">
        <f t="shared" si="32"/>
        <v>0</v>
      </c>
      <c r="AR43" s="374">
        <f t="shared" si="32"/>
        <v>0</v>
      </c>
      <c r="AS43" s="374">
        <f t="shared" si="32"/>
        <v>0</v>
      </c>
      <c r="AT43" s="374">
        <f t="shared" si="32"/>
        <v>0</v>
      </c>
      <c r="AU43" s="374">
        <f t="shared" si="32"/>
        <v>0</v>
      </c>
      <c r="AV43" s="374">
        <f t="shared" si="32"/>
        <v>0</v>
      </c>
      <c r="AW43" s="374">
        <f t="shared" si="32"/>
        <v>0</v>
      </c>
      <c r="AX43" s="374">
        <f t="shared" si="32"/>
        <v>0</v>
      </c>
      <c r="AY43" s="374">
        <f t="shared" si="32"/>
        <v>0</v>
      </c>
      <c r="AZ43" s="374">
        <f t="shared" si="32"/>
        <v>0</v>
      </c>
      <c r="BA43" s="374">
        <f t="shared" si="32"/>
        <v>0</v>
      </c>
      <c r="BB43" s="374">
        <f t="shared" si="32"/>
        <v>0</v>
      </c>
      <c r="BC43" s="374">
        <f t="shared" si="32"/>
        <v>0</v>
      </c>
      <c r="BD43" s="374">
        <f t="shared" si="32"/>
        <v>0</v>
      </c>
      <c r="BE43" s="374">
        <f t="shared" si="32"/>
        <v>0</v>
      </c>
      <c r="BF43" s="374">
        <f t="shared" si="32"/>
        <v>0</v>
      </c>
      <c r="BG43" s="374">
        <f t="shared" si="32"/>
        <v>0</v>
      </c>
      <c r="BH43" s="374">
        <f t="shared" si="32"/>
        <v>0</v>
      </c>
      <c r="BI43" s="374">
        <f t="shared" si="32"/>
        <v>0</v>
      </c>
      <c r="BJ43" s="374">
        <f t="shared" si="32"/>
        <v>0</v>
      </c>
      <c r="BK43" s="374">
        <f t="shared" si="32"/>
        <v>0</v>
      </c>
      <c r="BL43" s="374">
        <f t="shared" si="32"/>
        <v>0</v>
      </c>
      <c r="BM43" s="374">
        <f t="shared" si="32"/>
        <v>0</v>
      </c>
      <c r="BN43" s="374">
        <f t="shared" si="32"/>
        <v>0</v>
      </c>
      <c r="BO43" s="374">
        <f t="shared" si="32"/>
        <v>0</v>
      </c>
      <c r="BP43" s="374">
        <f t="shared" si="32"/>
        <v>0</v>
      </c>
      <c r="BQ43" s="374">
        <f t="shared" si="32"/>
        <v>0</v>
      </c>
      <c r="BR43" s="374">
        <f t="shared" si="32"/>
        <v>0</v>
      </c>
      <c r="BS43" s="374">
        <f t="shared" si="32"/>
        <v>0</v>
      </c>
      <c r="BT43" s="374">
        <f t="shared" ref="BT43:CY43" si="33">IFERROR((1-SUM($E43:$F43))*BT28/MAX(1,$G28)+IF(BT$24=$C28,$E43,0)+IF(BT$24=EDATE($E28,-1),$F43,0),0)</f>
        <v>0</v>
      </c>
      <c r="BU43" s="374">
        <f t="shared" si="33"/>
        <v>0</v>
      </c>
      <c r="BV43" s="374">
        <f t="shared" si="33"/>
        <v>0</v>
      </c>
      <c r="BW43" s="374">
        <f t="shared" si="33"/>
        <v>0</v>
      </c>
      <c r="BX43" s="374">
        <f t="shared" si="33"/>
        <v>0</v>
      </c>
      <c r="BY43" s="374">
        <f t="shared" si="33"/>
        <v>0</v>
      </c>
      <c r="BZ43" s="374">
        <f t="shared" si="33"/>
        <v>0</v>
      </c>
      <c r="CA43" s="374">
        <f t="shared" si="33"/>
        <v>0</v>
      </c>
      <c r="CB43" s="374">
        <f t="shared" si="33"/>
        <v>0</v>
      </c>
      <c r="CC43" s="374">
        <f t="shared" si="33"/>
        <v>0</v>
      </c>
      <c r="CD43" s="374">
        <f t="shared" si="33"/>
        <v>0</v>
      </c>
      <c r="CE43" s="374">
        <f t="shared" si="33"/>
        <v>0</v>
      </c>
      <c r="CF43" s="374">
        <f t="shared" si="33"/>
        <v>0</v>
      </c>
      <c r="CG43" s="374">
        <f t="shared" si="33"/>
        <v>0</v>
      </c>
      <c r="CH43" s="374">
        <f t="shared" si="33"/>
        <v>0</v>
      </c>
      <c r="CI43" s="374">
        <f t="shared" si="33"/>
        <v>0</v>
      </c>
      <c r="CJ43" s="374">
        <f t="shared" si="33"/>
        <v>0</v>
      </c>
      <c r="CK43" s="374">
        <f t="shared" si="33"/>
        <v>0</v>
      </c>
      <c r="CL43" s="374">
        <f t="shared" si="33"/>
        <v>0</v>
      </c>
      <c r="CM43" s="374">
        <f t="shared" si="33"/>
        <v>0</v>
      </c>
      <c r="CN43" s="374">
        <f t="shared" si="33"/>
        <v>0</v>
      </c>
      <c r="CO43" s="374">
        <f t="shared" si="33"/>
        <v>0</v>
      </c>
      <c r="CP43" s="374">
        <f t="shared" si="33"/>
        <v>0</v>
      </c>
      <c r="CQ43" s="374">
        <f t="shared" si="33"/>
        <v>0</v>
      </c>
      <c r="CR43" s="374">
        <f t="shared" si="33"/>
        <v>0</v>
      </c>
      <c r="CS43" s="374">
        <f t="shared" si="33"/>
        <v>0</v>
      </c>
      <c r="CT43" s="374">
        <f t="shared" si="33"/>
        <v>0</v>
      </c>
      <c r="CU43" s="374">
        <f t="shared" si="33"/>
        <v>0</v>
      </c>
      <c r="CV43" s="374">
        <f t="shared" si="33"/>
        <v>0</v>
      </c>
      <c r="CW43" s="374">
        <f t="shared" si="33"/>
        <v>0</v>
      </c>
      <c r="CX43" s="374">
        <f t="shared" si="33"/>
        <v>0</v>
      </c>
      <c r="CY43" s="374">
        <f t="shared" si="33"/>
        <v>0</v>
      </c>
      <c r="CZ43" s="374">
        <f t="shared" ref="CZ43:DX43" si="34">IFERROR((1-SUM($E43:$F43))*CZ28/MAX(1,$G28)+IF(CZ$24=$C28,$E43,0)+IF(CZ$24=EDATE($E28,-1),$F43,0),0)</f>
        <v>0</v>
      </c>
      <c r="DA43" s="374">
        <f t="shared" si="34"/>
        <v>0</v>
      </c>
      <c r="DB43" s="374">
        <f t="shared" si="34"/>
        <v>0</v>
      </c>
      <c r="DC43" s="374">
        <f t="shared" si="34"/>
        <v>0</v>
      </c>
      <c r="DD43" s="374">
        <f t="shared" si="34"/>
        <v>0</v>
      </c>
      <c r="DE43" s="374">
        <f t="shared" si="34"/>
        <v>0</v>
      </c>
      <c r="DF43" s="374">
        <f t="shared" si="34"/>
        <v>0</v>
      </c>
      <c r="DG43" s="374">
        <f t="shared" si="34"/>
        <v>0</v>
      </c>
      <c r="DH43" s="374">
        <f t="shared" si="34"/>
        <v>0</v>
      </c>
      <c r="DI43" s="374">
        <f t="shared" si="34"/>
        <v>0</v>
      </c>
      <c r="DJ43" s="374">
        <f t="shared" si="34"/>
        <v>0</v>
      </c>
      <c r="DK43" s="374">
        <f t="shared" si="34"/>
        <v>0</v>
      </c>
      <c r="DL43" s="374">
        <f t="shared" si="34"/>
        <v>0</v>
      </c>
      <c r="DM43" s="374">
        <f t="shared" si="34"/>
        <v>0</v>
      </c>
      <c r="DN43" s="374">
        <f t="shared" si="34"/>
        <v>0</v>
      </c>
      <c r="DO43" s="374">
        <f t="shared" si="34"/>
        <v>0</v>
      </c>
      <c r="DP43" s="374">
        <f t="shared" si="34"/>
        <v>0</v>
      </c>
      <c r="DQ43" s="374">
        <f t="shared" si="34"/>
        <v>0</v>
      </c>
      <c r="DR43" s="374">
        <f t="shared" si="34"/>
        <v>0</v>
      </c>
      <c r="DS43" s="374">
        <f t="shared" si="34"/>
        <v>0</v>
      </c>
      <c r="DT43" s="374">
        <f t="shared" si="34"/>
        <v>0</v>
      </c>
      <c r="DU43" s="374">
        <f t="shared" si="34"/>
        <v>0</v>
      </c>
      <c r="DV43" s="374">
        <f t="shared" si="34"/>
        <v>0</v>
      </c>
      <c r="DW43" s="374">
        <f t="shared" si="34"/>
        <v>0</v>
      </c>
      <c r="DX43" s="374">
        <f t="shared" si="34"/>
        <v>0</v>
      </c>
    </row>
    <row r="44" spans="1:128" x14ac:dyDescent="0.25">
      <c r="A44" s="395"/>
      <c r="B44" t="s">
        <v>707</v>
      </c>
      <c r="C44" s="380">
        <f>Вводные!G27*1000</f>
        <v>190000</v>
      </c>
      <c r="D44" s="380">
        <f>C21</f>
        <v>46011</v>
      </c>
      <c r="E44" s="382">
        <v>0.1</v>
      </c>
      <c r="F44" s="382">
        <v>0.1</v>
      </c>
      <c r="G44" s="227">
        <f t="shared" si="22"/>
        <v>0.99999999999999989</v>
      </c>
      <c r="H44" s="374">
        <f t="shared" ref="H44:AM44" si="35">IFERROR((1-SUM($E44:$F44))*H29/MAX(1,$G29)+IF(H$24=$C29,$E44,0)+IF(H$24=EDATE($E29,-1),$F44,0),0)</f>
        <v>0</v>
      </c>
      <c r="I44" s="374">
        <f t="shared" si="35"/>
        <v>0</v>
      </c>
      <c r="J44" s="374">
        <f t="shared" si="35"/>
        <v>0</v>
      </c>
      <c r="K44" s="374">
        <f t="shared" si="35"/>
        <v>0</v>
      </c>
      <c r="L44" s="374">
        <f t="shared" si="35"/>
        <v>0</v>
      </c>
      <c r="M44" s="374">
        <f t="shared" si="35"/>
        <v>0</v>
      </c>
      <c r="N44" s="374">
        <f t="shared" si="35"/>
        <v>0</v>
      </c>
      <c r="O44" s="374">
        <f t="shared" si="35"/>
        <v>0</v>
      </c>
      <c r="P44" s="374">
        <f t="shared" si="35"/>
        <v>0</v>
      </c>
      <c r="Q44" s="374">
        <f t="shared" si="35"/>
        <v>0</v>
      </c>
      <c r="R44" s="374">
        <f t="shared" si="35"/>
        <v>0</v>
      </c>
      <c r="S44" s="374">
        <f t="shared" si="35"/>
        <v>0</v>
      </c>
      <c r="T44" s="374">
        <f t="shared" si="35"/>
        <v>0</v>
      </c>
      <c r="U44" s="374">
        <f t="shared" si="35"/>
        <v>0</v>
      </c>
      <c r="V44" s="374">
        <f t="shared" si="35"/>
        <v>0</v>
      </c>
      <c r="W44" s="374">
        <f t="shared" si="35"/>
        <v>0</v>
      </c>
      <c r="X44" s="374">
        <f t="shared" si="35"/>
        <v>0</v>
      </c>
      <c r="Y44" s="374">
        <f>IFERROR((1-SUM($E44:$F44))*Y29/MAX(1,$G29)+IF(Y$24=$C29,$E44,0)+IF(Y$24=EDATE($E29,-1),$F44,0),0)</f>
        <v>0</v>
      </c>
      <c r="Z44" s="374">
        <f t="shared" si="35"/>
        <v>0.13333333333333333</v>
      </c>
      <c r="AA44" s="374">
        <f t="shared" si="35"/>
        <v>3.3333333333333333E-2</v>
      </c>
      <c r="AB44" s="374">
        <f t="shared" si="35"/>
        <v>3.3333333333333333E-2</v>
      </c>
      <c r="AC44" s="374">
        <f t="shared" si="35"/>
        <v>3.3333333333333333E-2</v>
      </c>
      <c r="AD44" s="374">
        <f t="shared" si="35"/>
        <v>3.3333333333333333E-2</v>
      </c>
      <c r="AE44" s="374">
        <f t="shared" si="35"/>
        <v>3.3333333333333333E-2</v>
      </c>
      <c r="AF44" s="374">
        <f t="shared" si="35"/>
        <v>3.3333333333333333E-2</v>
      </c>
      <c r="AG44" s="374">
        <f t="shared" si="35"/>
        <v>3.3333333333333333E-2</v>
      </c>
      <c r="AH44" s="374">
        <f t="shared" si="35"/>
        <v>3.3333333333333333E-2</v>
      </c>
      <c r="AI44" s="374">
        <f t="shared" si="35"/>
        <v>3.3333333333333333E-2</v>
      </c>
      <c r="AJ44" s="374">
        <f t="shared" si="35"/>
        <v>3.3333333333333333E-2</v>
      </c>
      <c r="AK44" s="374">
        <f t="shared" si="35"/>
        <v>3.3333333333333333E-2</v>
      </c>
      <c r="AL44" s="374">
        <f t="shared" si="35"/>
        <v>3.3333333333333333E-2</v>
      </c>
      <c r="AM44" s="374">
        <f t="shared" si="35"/>
        <v>3.3333333333333333E-2</v>
      </c>
      <c r="AN44" s="374">
        <f t="shared" ref="AN44:BS44" si="36">IFERROR((1-SUM($E44:$F44))*AN29/MAX(1,$G29)+IF(AN$24=$C29,$E44,0)+IF(AN$24=EDATE($E29,-1),$F44,0),0)</f>
        <v>3.3333333333333333E-2</v>
      </c>
      <c r="AO44" s="374">
        <f t="shared" si="36"/>
        <v>3.3333333333333333E-2</v>
      </c>
      <c r="AP44" s="374">
        <f t="shared" si="36"/>
        <v>3.3333333333333333E-2</v>
      </c>
      <c r="AQ44" s="374">
        <f t="shared" si="36"/>
        <v>3.3333333333333333E-2</v>
      </c>
      <c r="AR44" s="374">
        <f t="shared" si="36"/>
        <v>3.3333333333333333E-2</v>
      </c>
      <c r="AS44" s="374">
        <f t="shared" si="36"/>
        <v>3.3333333333333333E-2</v>
      </c>
      <c r="AT44" s="374">
        <f t="shared" si="36"/>
        <v>3.3333333333333333E-2</v>
      </c>
      <c r="AU44" s="374">
        <f t="shared" si="36"/>
        <v>3.3333333333333333E-2</v>
      </c>
      <c r="AV44" s="374">
        <f t="shared" si="36"/>
        <v>3.3333333333333333E-2</v>
      </c>
      <c r="AW44" s="374">
        <f t="shared" si="36"/>
        <v>0.13333333333333333</v>
      </c>
      <c r="AX44" s="374">
        <f t="shared" si="36"/>
        <v>0</v>
      </c>
      <c r="AY44" s="374">
        <f t="shared" si="36"/>
        <v>0</v>
      </c>
      <c r="AZ44" s="374">
        <f t="shared" si="36"/>
        <v>0</v>
      </c>
      <c r="BA44" s="374">
        <f t="shared" si="36"/>
        <v>0</v>
      </c>
      <c r="BB44" s="374">
        <f t="shared" si="36"/>
        <v>0</v>
      </c>
      <c r="BC44" s="374">
        <f t="shared" si="36"/>
        <v>0</v>
      </c>
      <c r="BD44" s="374">
        <f t="shared" si="36"/>
        <v>0</v>
      </c>
      <c r="BE44" s="374">
        <f t="shared" si="36"/>
        <v>0</v>
      </c>
      <c r="BF44" s="374">
        <f t="shared" si="36"/>
        <v>0</v>
      </c>
      <c r="BG44" s="374">
        <f t="shared" si="36"/>
        <v>0</v>
      </c>
      <c r="BH44" s="374">
        <f t="shared" si="36"/>
        <v>0</v>
      </c>
      <c r="BI44" s="374">
        <f t="shared" si="36"/>
        <v>0</v>
      </c>
      <c r="BJ44" s="374">
        <f t="shared" si="36"/>
        <v>0</v>
      </c>
      <c r="BK44" s="374">
        <f t="shared" si="36"/>
        <v>0</v>
      </c>
      <c r="BL44" s="374">
        <f t="shared" si="36"/>
        <v>0</v>
      </c>
      <c r="BM44" s="374">
        <f t="shared" si="36"/>
        <v>0</v>
      </c>
      <c r="BN44" s="374">
        <f t="shared" si="36"/>
        <v>0</v>
      </c>
      <c r="BO44" s="374">
        <f t="shared" si="36"/>
        <v>0</v>
      </c>
      <c r="BP44" s="374">
        <f t="shared" si="36"/>
        <v>0</v>
      </c>
      <c r="BQ44" s="374">
        <f t="shared" si="36"/>
        <v>0</v>
      </c>
      <c r="BR44" s="374">
        <f t="shared" si="36"/>
        <v>0</v>
      </c>
      <c r="BS44" s="374">
        <f t="shared" si="36"/>
        <v>0</v>
      </c>
      <c r="BT44" s="374">
        <f t="shared" ref="BT44:CY44" si="37">IFERROR((1-SUM($E44:$F44))*BT29/MAX(1,$G29)+IF(BT$24=$C29,$E44,0)+IF(BT$24=EDATE($E29,-1),$F44,0),0)</f>
        <v>0</v>
      </c>
      <c r="BU44" s="374">
        <f t="shared" si="37"/>
        <v>0</v>
      </c>
      <c r="BV44" s="374">
        <f t="shared" si="37"/>
        <v>0</v>
      </c>
      <c r="BW44" s="374">
        <f t="shared" si="37"/>
        <v>0</v>
      </c>
      <c r="BX44" s="374">
        <f t="shared" si="37"/>
        <v>0</v>
      </c>
      <c r="BY44" s="374">
        <f t="shared" si="37"/>
        <v>0</v>
      </c>
      <c r="BZ44" s="374">
        <f t="shared" si="37"/>
        <v>0</v>
      </c>
      <c r="CA44" s="374">
        <f t="shared" si="37"/>
        <v>0</v>
      </c>
      <c r="CB44" s="374">
        <f t="shared" si="37"/>
        <v>0</v>
      </c>
      <c r="CC44" s="374">
        <f t="shared" si="37"/>
        <v>0</v>
      </c>
      <c r="CD44" s="374">
        <f t="shared" si="37"/>
        <v>0</v>
      </c>
      <c r="CE44" s="374">
        <f t="shared" si="37"/>
        <v>0</v>
      </c>
      <c r="CF44" s="374">
        <f t="shared" si="37"/>
        <v>0</v>
      </c>
      <c r="CG44" s="374">
        <f t="shared" si="37"/>
        <v>0</v>
      </c>
      <c r="CH44" s="374">
        <f t="shared" si="37"/>
        <v>0</v>
      </c>
      <c r="CI44" s="374">
        <f t="shared" si="37"/>
        <v>0</v>
      </c>
      <c r="CJ44" s="374">
        <f t="shared" si="37"/>
        <v>0</v>
      </c>
      <c r="CK44" s="374">
        <f t="shared" si="37"/>
        <v>0</v>
      </c>
      <c r="CL44" s="374">
        <f t="shared" si="37"/>
        <v>0</v>
      </c>
      <c r="CM44" s="374">
        <f t="shared" si="37"/>
        <v>0</v>
      </c>
      <c r="CN44" s="374">
        <f t="shared" si="37"/>
        <v>0</v>
      </c>
      <c r="CO44" s="374">
        <f t="shared" si="37"/>
        <v>0</v>
      </c>
      <c r="CP44" s="374">
        <f t="shared" si="37"/>
        <v>0</v>
      </c>
      <c r="CQ44" s="374">
        <f t="shared" si="37"/>
        <v>0</v>
      </c>
      <c r="CR44" s="374">
        <f t="shared" si="37"/>
        <v>0</v>
      </c>
      <c r="CS44" s="374">
        <f t="shared" si="37"/>
        <v>0</v>
      </c>
      <c r="CT44" s="374">
        <f t="shared" si="37"/>
        <v>0</v>
      </c>
      <c r="CU44" s="374">
        <f t="shared" si="37"/>
        <v>0</v>
      </c>
      <c r="CV44" s="374">
        <f t="shared" si="37"/>
        <v>0</v>
      </c>
      <c r="CW44" s="374">
        <f t="shared" si="37"/>
        <v>0</v>
      </c>
      <c r="CX44" s="374">
        <f t="shared" si="37"/>
        <v>0</v>
      </c>
      <c r="CY44" s="374">
        <f t="shared" si="37"/>
        <v>0</v>
      </c>
      <c r="CZ44" s="374">
        <f t="shared" ref="CZ44:DX44" si="38">IFERROR((1-SUM($E44:$F44))*CZ29/MAX(1,$G29)+IF(CZ$24=$C29,$E44,0)+IF(CZ$24=EDATE($E29,-1),$F44,0),0)</f>
        <v>0</v>
      </c>
      <c r="DA44" s="374">
        <f t="shared" si="38"/>
        <v>0</v>
      </c>
      <c r="DB44" s="374">
        <f t="shared" si="38"/>
        <v>0</v>
      </c>
      <c r="DC44" s="374">
        <f t="shared" si="38"/>
        <v>0</v>
      </c>
      <c r="DD44" s="374">
        <f t="shared" si="38"/>
        <v>0</v>
      </c>
      <c r="DE44" s="374">
        <f t="shared" si="38"/>
        <v>0</v>
      </c>
      <c r="DF44" s="374">
        <f t="shared" si="38"/>
        <v>0</v>
      </c>
      <c r="DG44" s="374">
        <f t="shared" si="38"/>
        <v>0</v>
      </c>
      <c r="DH44" s="374">
        <f t="shared" si="38"/>
        <v>0</v>
      </c>
      <c r="DI44" s="374">
        <f t="shared" si="38"/>
        <v>0</v>
      </c>
      <c r="DJ44" s="374">
        <f t="shared" si="38"/>
        <v>0</v>
      </c>
      <c r="DK44" s="374">
        <f t="shared" si="38"/>
        <v>0</v>
      </c>
      <c r="DL44" s="374">
        <f t="shared" si="38"/>
        <v>0</v>
      </c>
      <c r="DM44" s="374">
        <f t="shared" si="38"/>
        <v>0</v>
      </c>
      <c r="DN44" s="374">
        <f t="shared" si="38"/>
        <v>0</v>
      </c>
      <c r="DO44" s="374">
        <f t="shared" si="38"/>
        <v>0</v>
      </c>
      <c r="DP44" s="374">
        <f t="shared" si="38"/>
        <v>0</v>
      </c>
      <c r="DQ44" s="374">
        <f t="shared" si="38"/>
        <v>0</v>
      </c>
      <c r="DR44" s="374">
        <f t="shared" si="38"/>
        <v>0</v>
      </c>
      <c r="DS44" s="374">
        <f t="shared" si="38"/>
        <v>0</v>
      </c>
      <c r="DT44" s="374">
        <f t="shared" si="38"/>
        <v>0</v>
      </c>
      <c r="DU44" s="374">
        <f t="shared" si="38"/>
        <v>0</v>
      </c>
      <c r="DV44" s="374">
        <f t="shared" si="38"/>
        <v>0</v>
      </c>
      <c r="DW44" s="374">
        <f t="shared" si="38"/>
        <v>0</v>
      </c>
      <c r="DX44" s="374">
        <f t="shared" si="38"/>
        <v>0</v>
      </c>
    </row>
    <row r="45" spans="1:128" x14ac:dyDescent="0.25">
      <c r="B45" s="375" t="s">
        <v>692</v>
      </c>
      <c r="C45" s="407">
        <f>'Расчет ВРИ (ТЭП)'!E84</f>
        <v>9669.636363636364</v>
      </c>
      <c r="D45" s="407">
        <f>'Расчет ВРИ (ТЭП)'!D52</f>
        <v>33</v>
      </c>
      <c r="E45" s="382"/>
      <c r="F45" s="382"/>
      <c r="G45" s="227">
        <f t="shared" si="22"/>
        <v>0</v>
      </c>
      <c r="H45" s="374">
        <f t="shared" ref="H45:AM45" si="39">IFERROR((1-SUM($E45:$F45))*H30/MAX(1,$G30)+IF(H$24=$C30,$E45,0)+IF(H$24=EDATE($E30,-1),$F45,0),0)</f>
        <v>0</v>
      </c>
      <c r="I45" s="374">
        <f t="shared" si="39"/>
        <v>0</v>
      </c>
      <c r="J45" s="374">
        <f t="shared" si="39"/>
        <v>0</v>
      </c>
      <c r="K45" s="374">
        <f t="shared" si="39"/>
        <v>0</v>
      </c>
      <c r="L45" s="374">
        <f t="shared" si="39"/>
        <v>0</v>
      </c>
      <c r="M45" s="374">
        <f t="shared" si="39"/>
        <v>0</v>
      </c>
      <c r="N45" s="374">
        <f t="shared" si="39"/>
        <v>0</v>
      </c>
      <c r="O45" s="374">
        <f t="shared" si="39"/>
        <v>0</v>
      </c>
      <c r="P45" s="374">
        <f t="shared" si="39"/>
        <v>0</v>
      </c>
      <c r="Q45" s="374">
        <f t="shared" si="39"/>
        <v>0</v>
      </c>
      <c r="R45" s="374">
        <f t="shared" si="39"/>
        <v>0</v>
      </c>
      <c r="S45" s="374">
        <f t="shared" si="39"/>
        <v>0</v>
      </c>
      <c r="T45" s="374">
        <f t="shared" si="39"/>
        <v>0</v>
      </c>
      <c r="U45" s="374">
        <f t="shared" si="39"/>
        <v>0</v>
      </c>
      <c r="V45" s="374">
        <f t="shared" si="39"/>
        <v>0</v>
      </c>
      <c r="W45" s="374">
        <f t="shared" si="39"/>
        <v>0</v>
      </c>
      <c r="X45" s="374">
        <f t="shared" si="39"/>
        <v>0</v>
      </c>
      <c r="Y45" s="374">
        <f t="shared" si="39"/>
        <v>0</v>
      </c>
      <c r="Z45" s="374">
        <f t="shared" si="39"/>
        <v>0</v>
      </c>
      <c r="AA45" s="374">
        <f t="shared" si="39"/>
        <v>0</v>
      </c>
      <c r="AB45" s="374">
        <f t="shared" si="39"/>
        <v>0</v>
      </c>
      <c r="AC45" s="374">
        <f t="shared" si="39"/>
        <v>0</v>
      </c>
      <c r="AD45" s="374">
        <f t="shared" si="39"/>
        <v>0</v>
      </c>
      <c r="AE45" s="374">
        <f t="shared" si="39"/>
        <v>0</v>
      </c>
      <c r="AF45" s="374">
        <f t="shared" si="39"/>
        <v>0</v>
      </c>
      <c r="AG45" s="374">
        <f t="shared" si="39"/>
        <v>0</v>
      </c>
      <c r="AH45" s="374">
        <f t="shared" si="39"/>
        <v>0</v>
      </c>
      <c r="AI45" s="374">
        <f t="shared" si="39"/>
        <v>0</v>
      </c>
      <c r="AJ45" s="374">
        <f t="shared" si="39"/>
        <v>0</v>
      </c>
      <c r="AK45" s="374">
        <f t="shared" si="39"/>
        <v>0</v>
      </c>
      <c r="AL45" s="374">
        <f t="shared" si="39"/>
        <v>0</v>
      </c>
      <c r="AM45" s="374">
        <f t="shared" si="39"/>
        <v>0</v>
      </c>
      <c r="AN45" s="374">
        <f t="shared" ref="AN45:BS45" si="40">IFERROR((1-SUM($E45:$F45))*AN30/MAX(1,$G30)+IF(AN$24=$C30,$E45,0)+IF(AN$24=EDATE($E30,-1),$F45,0),0)</f>
        <v>0</v>
      </c>
      <c r="AO45" s="374">
        <f t="shared" si="40"/>
        <v>0</v>
      </c>
      <c r="AP45" s="374">
        <f t="shared" si="40"/>
        <v>0</v>
      </c>
      <c r="AQ45" s="374">
        <f t="shared" si="40"/>
        <v>0</v>
      </c>
      <c r="AR45" s="374">
        <f t="shared" si="40"/>
        <v>0</v>
      </c>
      <c r="AS45" s="374">
        <f t="shared" si="40"/>
        <v>0</v>
      </c>
      <c r="AT45" s="374">
        <f t="shared" si="40"/>
        <v>0</v>
      </c>
      <c r="AU45" s="374">
        <f t="shared" si="40"/>
        <v>0</v>
      </c>
      <c r="AV45" s="374">
        <f t="shared" si="40"/>
        <v>0</v>
      </c>
      <c r="AW45" s="374">
        <f t="shared" si="40"/>
        <v>0</v>
      </c>
      <c r="AX45" s="374">
        <f t="shared" si="40"/>
        <v>0</v>
      </c>
      <c r="AY45" s="374">
        <f t="shared" si="40"/>
        <v>0</v>
      </c>
      <c r="AZ45" s="374">
        <f t="shared" si="40"/>
        <v>0</v>
      </c>
      <c r="BA45" s="374">
        <f t="shared" si="40"/>
        <v>0</v>
      </c>
      <c r="BB45" s="374">
        <f t="shared" si="40"/>
        <v>0</v>
      </c>
      <c r="BC45" s="374">
        <f t="shared" si="40"/>
        <v>0</v>
      </c>
      <c r="BD45" s="374">
        <f t="shared" si="40"/>
        <v>0</v>
      </c>
      <c r="BE45" s="374">
        <f t="shared" si="40"/>
        <v>0</v>
      </c>
      <c r="BF45" s="374">
        <f t="shared" si="40"/>
        <v>0</v>
      </c>
      <c r="BG45" s="374">
        <f t="shared" si="40"/>
        <v>0</v>
      </c>
      <c r="BH45" s="374">
        <f t="shared" si="40"/>
        <v>0</v>
      </c>
      <c r="BI45" s="374">
        <f t="shared" si="40"/>
        <v>0</v>
      </c>
      <c r="BJ45" s="374">
        <f t="shared" si="40"/>
        <v>0</v>
      </c>
      <c r="BK45" s="374">
        <f t="shared" si="40"/>
        <v>0</v>
      </c>
      <c r="BL45" s="374">
        <f t="shared" si="40"/>
        <v>0</v>
      </c>
      <c r="BM45" s="374">
        <f t="shared" si="40"/>
        <v>0</v>
      </c>
      <c r="BN45" s="374">
        <f t="shared" si="40"/>
        <v>0</v>
      </c>
      <c r="BO45" s="374">
        <f t="shared" si="40"/>
        <v>0</v>
      </c>
      <c r="BP45" s="374">
        <f t="shared" si="40"/>
        <v>0</v>
      </c>
      <c r="BQ45" s="374">
        <f t="shared" si="40"/>
        <v>0</v>
      </c>
      <c r="BR45" s="374">
        <f t="shared" si="40"/>
        <v>0</v>
      </c>
      <c r="BS45" s="374">
        <f t="shared" si="40"/>
        <v>0</v>
      </c>
      <c r="BT45" s="374">
        <f t="shared" ref="BT45:CY45" si="41">IFERROR((1-SUM($E45:$F45))*BT30/MAX(1,$G30)+IF(BT$24=$C30,$E45,0)+IF(BT$24=EDATE($E30,-1),$F45,0),0)</f>
        <v>0</v>
      </c>
      <c r="BU45" s="374">
        <f t="shared" si="41"/>
        <v>0</v>
      </c>
      <c r="BV45" s="374">
        <f t="shared" si="41"/>
        <v>0</v>
      </c>
      <c r="BW45" s="374">
        <f t="shared" si="41"/>
        <v>0</v>
      </c>
      <c r="BX45" s="374">
        <f t="shared" si="41"/>
        <v>0</v>
      </c>
      <c r="BY45" s="374">
        <f t="shared" si="41"/>
        <v>0</v>
      </c>
      <c r="BZ45" s="374">
        <f t="shared" si="41"/>
        <v>0</v>
      </c>
      <c r="CA45" s="374">
        <f t="shared" si="41"/>
        <v>0</v>
      </c>
      <c r="CB45" s="374">
        <f t="shared" si="41"/>
        <v>0</v>
      </c>
      <c r="CC45" s="374">
        <f t="shared" si="41"/>
        <v>0</v>
      </c>
      <c r="CD45" s="374">
        <f t="shared" si="41"/>
        <v>0</v>
      </c>
      <c r="CE45" s="374">
        <f t="shared" si="41"/>
        <v>0</v>
      </c>
      <c r="CF45" s="374">
        <f t="shared" si="41"/>
        <v>0</v>
      </c>
      <c r="CG45" s="374">
        <f t="shared" si="41"/>
        <v>0</v>
      </c>
      <c r="CH45" s="374">
        <f t="shared" si="41"/>
        <v>0</v>
      </c>
      <c r="CI45" s="374">
        <f t="shared" si="41"/>
        <v>0</v>
      </c>
      <c r="CJ45" s="374">
        <f t="shared" si="41"/>
        <v>0</v>
      </c>
      <c r="CK45" s="374">
        <f t="shared" si="41"/>
        <v>0</v>
      </c>
      <c r="CL45" s="374">
        <f t="shared" si="41"/>
        <v>0</v>
      </c>
      <c r="CM45" s="374">
        <f t="shared" si="41"/>
        <v>0</v>
      </c>
      <c r="CN45" s="374">
        <f t="shared" si="41"/>
        <v>0</v>
      </c>
      <c r="CO45" s="374">
        <f t="shared" si="41"/>
        <v>0</v>
      </c>
      <c r="CP45" s="374">
        <f t="shared" si="41"/>
        <v>0</v>
      </c>
      <c r="CQ45" s="374">
        <f t="shared" si="41"/>
        <v>0</v>
      </c>
      <c r="CR45" s="374">
        <f t="shared" si="41"/>
        <v>0</v>
      </c>
      <c r="CS45" s="374">
        <f t="shared" si="41"/>
        <v>0</v>
      </c>
      <c r="CT45" s="374">
        <f t="shared" si="41"/>
        <v>0</v>
      </c>
      <c r="CU45" s="374">
        <f t="shared" si="41"/>
        <v>0</v>
      </c>
      <c r="CV45" s="374">
        <f t="shared" si="41"/>
        <v>0</v>
      </c>
      <c r="CW45" s="374">
        <f t="shared" si="41"/>
        <v>0</v>
      </c>
      <c r="CX45" s="374">
        <f t="shared" si="41"/>
        <v>0</v>
      </c>
      <c r="CY45" s="374">
        <f t="shared" si="41"/>
        <v>0</v>
      </c>
      <c r="CZ45" s="374">
        <f t="shared" ref="CZ45:DX45" si="42">IFERROR((1-SUM($E45:$F45))*CZ30/MAX(1,$G30)+IF(CZ$24=$C30,$E45,0)+IF(CZ$24=EDATE($E30,-1),$F45,0),0)</f>
        <v>0</v>
      </c>
      <c r="DA45" s="374">
        <f t="shared" si="42"/>
        <v>0</v>
      </c>
      <c r="DB45" s="374">
        <f t="shared" si="42"/>
        <v>0</v>
      </c>
      <c r="DC45" s="374">
        <f t="shared" si="42"/>
        <v>0</v>
      </c>
      <c r="DD45" s="374">
        <f t="shared" si="42"/>
        <v>0</v>
      </c>
      <c r="DE45" s="374">
        <f t="shared" si="42"/>
        <v>0</v>
      </c>
      <c r="DF45" s="374">
        <f t="shared" si="42"/>
        <v>0</v>
      </c>
      <c r="DG45" s="374">
        <f t="shared" si="42"/>
        <v>0</v>
      </c>
      <c r="DH45" s="374">
        <f t="shared" si="42"/>
        <v>0</v>
      </c>
      <c r="DI45" s="374">
        <f t="shared" si="42"/>
        <v>0</v>
      </c>
      <c r="DJ45" s="374">
        <f t="shared" si="42"/>
        <v>0</v>
      </c>
      <c r="DK45" s="374">
        <f t="shared" si="42"/>
        <v>0</v>
      </c>
      <c r="DL45" s="374">
        <f t="shared" si="42"/>
        <v>0</v>
      </c>
      <c r="DM45" s="374">
        <f t="shared" si="42"/>
        <v>0</v>
      </c>
      <c r="DN45" s="374">
        <f t="shared" si="42"/>
        <v>0</v>
      </c>
      <c r="DO45" s="374">
        <f t="shared" si="42"/>
        <v>0</v>
      </c>
      <c r="DP45" s="374">
        <f t="shared" si="42"/>
        <v>0</v>
      </c>
      <c r="DQ45" s="374">
        <f t="shared" si="42"/>
        <v>0</v>
      </c>
      <c r="DR45" s="374">
        <f t="shared" si="42"/>
        <v>0</v>
      </c>
      <c r="DS45" s="374">
        <f t="shared" si="42"/>
        <v>0</v>
      </c>
      <c r="DT45" s="374">
        <f t="shared" si="42"/>
        <v>0</v>
      </c>
      <c r="DU45" s="374">
        <f t="shared" si="42"/>
        <v>0</v>
      </c>
      <c r="DV45" s="374">
        <f t="shared" si="42"/>
        <v>0</v>
      </c>
      <c r="DW45" s="374">
        <f t="shared" si="42"/>
        <v>0</v>
      </c>
      <c r="DX45" s="374">
        <f t="shared" si="42"/>
        <v>0</v>
      </c>
    </row>
    <row r="46" spans="1:128" x14ac:dyDescent="0.25">
      <c r="B46" s="375" t="s">
        <v>693</v>
      </c>
      <c r="C46" s="407">
        <f>'Расчет ВРИ (ТЭП)'!E85</f>
        <v>7493.6470588235297</v>
      </c>
      <c r="D46" s="407">
        <f>'Расчет ВРИ (ТЭП)'!D53</f>
        <v>68</v>
      </c>
      <c r="E46" s="382"/>
      <c r="F46" s="382"/>
      <c r="G46" s="227">
        <f t="shared" si="22"/>
        <v>0</v>
      </c>
      <c r="H46" s="374">
        <f t="shared" ref="H46:AM46" si="43">IFERROR((1-SUM($E46:$F46))*H31/MAX(1,$G31)+IF(H$24=$C31,$E46,0)+IF(H$24=EDATE($E31,-1),$F46,0),0)</f>
        <v>0</v>
      </c>
      <c r="I46" s="374">
        <f t="shared" si="43"/>
        <v>0</v>
      </c>
      <c r="J46" s="374">
        <f t="shared" si="43"/>
        <v>0</v>
      </c>
      <c r="K46" s="374">
        <f t="shared" si="43"/>
        <v>0</v>
      </c>
      <c r="L46" s="374">
        <f t="shared" si="43"/>
        <v>0</v>
      </c>
      <c r="M46" s="374">
        <f t="shared" si="43"/>
        <v>0</v>
      </c>
      <c r="N46" s="374">
        <f t="shared" si="43"/>
        <v>0</v>
      </c>
      <c r="O46" s="374">
        <f t="shared" si="43"/>
        <v>0</v>
      </c>
      <c r="P46" s="374">
        <f t="shared" si="43"/>
        <v>0</v>
      </c>
      <c r="Q46" s="374">
        <f t="shared" si="43"/>
        <v>0</v>
      </c>
      <c r="R46" s="374">
        <f t="shared" si="43"/>
        <v>0</v>
      </c>
      <c r="S46" s="374">
        <f t="shared" si="43"/>
        <v>0</v>
      </c>
      <c r="T46" s="374">
        <f t="shared" si="43"/>
        <v>0</v>
      </c>
      <c r="U46" s="374">
        <f t="shared" si="43"/>
        <v>0</v>
      </c>
      <c r="V46" s="374">
        <f t="shared" si="43"/>
        <v>0</v>
      </c>
      <c r="W46" s="374">
        <f t="shared" si="43"/>
        <v>0</v>
      </c>
      <c r="X46" s="374">
        <f t="shared" si="43"/>
        <v>0</v>
      </c>
      <c r="Y46" s="374">
        <f t="shared" si="43"/>
        <v>0</v>
      </c>
      <c r="Z46" s="374">
        <f t="shared" si="43"/>
        <v>0</v>
      </c>
      <c r="AA46" s="374">
        <f t="shared" si="43"/>
        <v>0</v>
      </c>
      <c r="AB46" s="374">
        <f t="shared" si="43"/>
        <v>0</v>
      </c>
      <c r="AC46" s="374">
        <f t="shared" si="43"/>
        <v>0</v>
      </c>
      <c r="AD46" s="374">
        <f t="shared" si="43"/>
        <v>0</v>
      </c>
      <c r="AE46" s="374">
        <f t="shared" si="43"/>
        <v>0</v>
      </c>
      <c r="AF46" s="374">
        <f t="shared" si="43"/>
        <v>0</v>
      </c>
      <c r="AG46" s="374">
        <f t="shared" si="43"/>
        <v>0</v>
      </c>
      <c r="AH46" s="374">
        <f t="shared" si="43"/>
        <v>0</v>
      </c>
      <c r="AI46" s="374">
        <f t="shared" si="43"/>
        <v>0</v>
      </c>
      <c r="AJ46" s="374">
        <f t="shared" si="43"/>
        <v>0</v>
      </c>
      <c r="AK46" s="374">
        <f t="shared" si="43"/>
        <v>0</v>
      </c>
      <c r="AL46" s="374">
        <f t="shared" si="43"/>
        <v>0</v>
      </c>
      <c r="AM46" s="374">
        <f t="shared" si="43"/>
        <v>0</v>
      </c>
      <c r="AN46" s="374">
        <f t="shared" ref="AN46:BS46" si="44">IFERROR((1-SUM($E46:$F46))*AN31/MAX(1,$G31)+IF(AN$24=$C31,$E46,0)+IF(AN$24=EDATE($E31,-1),$F46,0),0)</f>
        <v>0</v>
      </c>
      <c r="AO46" s="374">
        <f t="shared" si="44"/>
        <v>0</v>
      </c>
      <c r="AP46" s="374">
        <f t="shared" si="44"/>
        <v>0</v>
      </c>
      <c r="AQ46" s="374">
        <f t="shared" si="44"/>
        <v>0</v>
      </c>
      <c r="AR46" s="374">
        <f t="shared" si="44"/>
        <v>0</v>
      </c>
      <c r="AS46" s="374">
        <f t="shared" si="44"/>
        <v>0</v>
      </c>
      <c r="AT46" s="374">
        <f t="shared" si="44"/>
        <v>0</v>
      </c>
      <c r="AU46" s="374">
        <f t="shared" si="44"/>
        <v>0</v>
      </c>
      <c r="AV46" s="374">
        <f t="shared" si="44"/>
        <v>0</v>
      </c>
      <c r="AW46" s="374">
        <f t="shared" si="44"/>
        <v>0</v>
      </c>
      <c r="AX46" s="374">
        <f t="shared" si="44"/>
        <v>0</v>
      </c>
      <c r="AY46" s="374">
        <f t="shared" si="44"/>
        <v>0</v>
      </c>
      <c r="AZ46" s="374">
        <f t="shared" si="44"/>
        <v>0</v>
      </c>
      <c r="BA46" s="374">
        <f t="shared" si="44"/>
        <v>0</v>
      </c>
      <c r="BB46" s="374">
        <f t="shared" si="44"/>
        <v>0</v>
      </c>
      <c r="BC46" s="374">
        <f t="shared" si="44"/>
        <v>0</v>
      </c>
      <c r="BD46" s="374">
        <f t="shared" si="44"/>
        <v>0</v>
      </c>
      <c r="BE46" s="374">
        <f t="shared" si="44"/>
        <v>0</v>
      </c>
      <c r="BF46" s="374">
        <f t="shared" si="44"/>
        <v>0</v>
      </c>
      <c r="BG46" s="374">
        <f t="shared" si="44"/>
        <v>0</v>
      </c>
      <c r="BH46" s="374">
        <f t="shared" si="44"/>
        <v>0</v>
      </c>
      <c r="BI46" s="374">
        <f t="shared" si="44"/>
        <v>0</v>
      </c>
      <c r="BJ46" s="374">
        <f t="shared" si="44"/>
        <v>0</v>
      </c>
      <c r="BK46" s="374">
        <f t="shared" si="44"/>
        <v>0</v>
      </c>
      <c r="BL46" s="374">
        <f t="shared" si="44"/>
        <v>0</v>
      </c>
      <c r="BM46" s="374">
        <f t="shared" si="44"/>
        <v>0</v>
      </c>
      <c r="BN46" s="374">
        <f t="shared" si="44"/>
        <v>0</v>
      </c>
      <c r="BO46" s="374">
        <f t="shared" si="44"/>
        <v>0</v>
      </c>
      <c r="BP46" s="374">
        <f t="shared" si="44"/>
        <v>0</v>
      </c>
      <c r="BQ46" s="374">
        <f t="shared" si="44"/>
        <v>0</v>
      </c>
      <c r="BR46" s="374">
        <f t="shared" si="44"/>
        <v>0</v>
      </c>
      <c r="BS46" s="374">
        <f t="shared" si="44"/>
        <v>0</v>
      </c>
      <c r="BT46" s="374">
        <f t="shared" ref="BT46:CY46" si="45">IFERROR((1-SUM($E46:$F46))*BT31/MAX(1,$G31)+IF(BT$24=$C31,$E46,0)+IF(BT$24=EDATE($E31,-1),$F46,0),0)</f>
        <v>0</v>
      </c>
      <c r="BU46" s="374">
        <f t="shared" si="45"/>
        <v>0</v>
      </c>
      <c r="BV46" s="374">
        <f t="shared" si="45"/>
        <v>0</v>
      </c>
      <c r="BW46" s="374">
        <f t="shared" si="45"/>
        <v>0</v>
      </c>
      <c r="BX46" s="374">
        <f t="shared" si="45"/>
        <v>0</v>
      </c>
      <c r="BY46" s="374">
        <f t="shared" si="45"/>
        <v>0</v>
      </c>
      <c r="BZ46" s="374">
        <f t="shared" si="45"/>
        <v>0</v>
      </c>
      <c r="CA46" s="374">
        <f t="shared" si="45"/>
        <v>0</v>
      </c>
      <c r="CB46" s="374">
        <f t="shared" si="45"/>
        <v>0</v>
      </c>
      <c r="CC46" s="374">
        <f t="shared" si="45"/>
        <v>0</v>
      </c>
      <c r="CD46" s="374">
        <f t="shared" si="45"/>
        <v>0</v>
      </c>
      <c r="CE46" s="374">
        <f t="shared" si="45"/>
        <v>0</v>
      </c>
      <c r="CF46" s="374">
        <f t="shared" si="45"/>
        <v>0</v>
      </c>
      <c r="CG46" s="374">
        <f t="shared" si="45"/>
        <v>0</v>
      </c>
      <c r="CH46" s="374">
        <f t="shared" si="45"/>
        <v>0</v>
      </c>
      <c r="CI46" s="374">
        <f t="shared" si="45"/>
        <v>0</v>
      </c>
      <c r="CJ46" s="374">
        <f t="shared" si="45"/>
        <v>0</v>
      </c>
      <c r="CK46" s="374">
        <f t="shared" si="45"/>
        <v>0</v>
      </c>
      <c r="CL46" s="374">
        <f t="shared" si="45"/>
        <v>0</v>
      </c>
      <c r="CM46" s="374">
        <f t="shared" si="45"/>
        <v>0</v>
      </c>
      <c r="CN46" s="374">
        <f t="shared" si="45"/>
        <v>0</v>
      </c>
      <c r="CO46" s="374">
        <f t="shared" si="45"/>
        <v>0</v>
      </c>
      <c r="CP46" s="374">
        <f t="shared" si="45"/>
        <v>0</v>
      </c>
      <c r="CQ46" s="374">
        <f t="shared" si="45"/>
        <v>0</v>
      </c>
      <c r="CR46" s="374">
        <f t="shared" si="45"/>
        <v>0</v>
      </c>
      <c r="CS46" s="374">
        <f t="shared" si="45"/>
        <v>0</v>
      </c>
      <c r="CT46" s="374">
        <f t="shared" si="45"/>
        <v>0</v>
      </c>
      <c r="CU46" s="374">
        <f t="shared" si="45"/>
        <v>0</v>
      </c>
      <c r="CV46" s="374">
        <f t="shared" si="45"/>
        <v>0</v>
      </c>
      <c r="CW46" s="374">
        <f t="shared" si="45"/>
        <v>0</v>
      </c>
      <c r="CX46" s="374">
        <f t="shared" si="45"/>
        <v>0</v>
      </c>
      <c r="CY46" s="374">
        <f t="shared" si="45"/>
        <v>0</v>
      </c>
      <c r="CZ46" s="374">
        <f t="shared" ref="CZ46:DX46" si="46">IFERROR((1-SUM($E46:$F46))*CZ31/MAX(1,$G31)+IF(CZ$24=$C31,$E46,0)+IF(CZ$24=EDATE($E31,-1),$F46,0),0)</f>
        <v>0</v>
      </c>
      <c r="DA46" s="374">
        <f t="shared" si="46"/>
        <v>0</v>
      </c>
      <c r="DB46" s="374">
        <f t="shared" si="46"/>
        <v>0</v>
      </c>
      <c r="DC46" s="374">
        <f t="shared" si="46"/>
        <v>0</v>
      </c>
      <c r="DD46" s="374">
        <f t="shared" si="46"/>
        <v>0</v>
      </c>
      <c r="DE46" s="374">
        <f t="shared" si="46"/>
        <v>0</v>
      </c>
      <c r="DF46" s="374">
        <f t="shared" si="46"/>
        <v>0</v>
      </c>
      <c r="DG46" s="374">
        <f t="shared" si="46"/>
        <v>0</v>
      </c>
      <c r="DH46" s="374">
        <f t="shared" si="46"/>
        <v>0</v>
      </c>
      <c r="DI46" s="374">
        <f t="shared" si="46"/>
        <v>0</v>
      </c>
      <c r="DJ46" s="374">
        <f t="shared" si="46"/>
        <v>0</v>
      </c>
      <c r="DK46" s="374">
        <f t="shared" si="46"/>
        <v>0</v>
      </c>
      <c r="DL46" s="374">
        <f t="shared" si="46"/>
        <v>0</v>
      </c>
      <c r="DM46" s="374">
        <f t="shared" si="46"/>
        <v>0</v>
      </c>
      <c r="DN46" s="374">
        <f t="shared" si="46"/>
        <v>0</v>
      </c>
      <c r="DO46" s="374">
        <f t="shared" si="46"/>
        <v>0</v>
      </c>
      <c r="DP46" s="374">
        <f t="shared" si="46"/>
        <v>0</v>
      </c>
      <c r="DQ46" s="374">
        <f t="shared" si="46"/>
        <v>0</v>
      </c>
      <c r="DR46" s="374">
        <f t="shared" si="46"/>
        <v>0</v>
      </c>
      <c r="DS46" s="374">
        <f t="shared" si="46"/>
        <v>0</v>
      </c>
      <c r="DT46" s="374">
        <f t="shared" si="46"/>
        <v>0</v>
      </c>
      <c r="DU46" s="374">
        <f t="shared" si="46"/>
        <v>0</v>
      </c>
      <c r="DV46" s="374">
        <f t="shared" si="46"/>
        <v>0</v>
      </c>
      <c r="DW46" s="374">
        <f t="shared" si="46"/>
        <v>0</v>
      </c>
      <c r="DX46" s="374">
        <f t="shared" si="46"/>
        <v>0</v>
      </c>
    </row>
    <row r="47" spans="1:128" x14ac:dyDescent="0.25">
      <c r="B47" s="375" t="s">
        <v>694</v>
      </c>
      <c r="C47" s="407">
        <f>'Расчет ВРИ (ТЭП)'!E86</f>
        <v>10652.066666666666</v>
      </c>
      <c r="D47" s="407">
        <f>'Расчет ВРИ (ТЭП)'!D54</f>
        <v>15</v>
      </c>
      <c r="E47" s="382"/>
      <c r="F47" s="382"/>
      <c r="G47" s="227">
        <f t="shared" si="22"/>
        <v>0.99999999999999989</v>
      </c>
      <c r="H47" s="374">
        <f t="shared" ref="H47:AM47" si="47">IFERROR((1-SUM($E47:$F47))*H32/MAX(1,$G32)+IF(H$24=$C32,$E47,0)+IF(H$24=EDATE($E32,-1),$F47,0),0)</f>
        <v>0</v>
      </c>
      <c r="I47" s="374">
        <f t="shared" si="47"/>
        <v>0</v>
      </c>
      <c r="J47" s="374">
        <f t="shared" si="47"/>
        <v>0</v>
      </c>
      <c r="K47" s="374">
        <f t="shared" si="47"/>
        <v>0</v>
      </c>
      <c r="L47" s="374">
        <f t="shared" si="47"/>
        <v>0</v>
      </c>
      <c r="M47" s="374">
        <f t="shared" si="47"/>
        <v>0</v>
      </c>
      <c r="N47" s="374">
        <f t="shared" si="47"/>
        <v>0</v>
      </c>
      <c r="O47" s="374">
        <f t="shared" si="47"/>
        <v>0</v>
      </c>
      <c r="P47" s="374">
        <f t="shared" si="47"/>
        <v>0</v>
      </c>
      <c r="Q47" s="374">
        <f t="shared" si="47"/>
        <v>0</v>
      </c>
      <c r="R47" s="374">
        <f t="shared" si="47"/>
        <v>0</v>
      </c>
      <c r="S47" s="374">
        <f t="shared" si="47"/>
        <v>0</v>
      </c>
      <c r="T47" s="374">
        <f t="shared" si="47"/>
        <v>0</v>
      </c>
      <c r="U47" s="374">
        <f t="shared" si="47"/>
        <v>0</v>
      </c>
      <c r="V47" s="374">
        <f t="shared" si="47"/>
        <v>0</v>
      </c>
      <c r="W47" s="374">
        <f t="shared" si="47"/>
        <v>0</v>
      </c>
      <c r="X47" s="374">
        <f t="shared" si="47"/>
        <v>0</v>
      </c>
      <c r="Y47" s="374">
        <f t="shared" si="47"/>
        <v>0</v>
      </c>
      <c r="Z47" s="374">
        <f t="shared" si="47"/>
        <v>0</v>
      </c>
      <c r="AA47" s="374">
        <f t="shared" si="47"/>
        <v>0</v>
      </c>
      <c r="AB47" s="374">
        <f t="shared" si="47"/>
        <v>0</v>
      </c>
      <c r="AC47" s="374">
        <f t="shared" si="47"/>
        <v>3.3333333333333333E-2</v>
      </c>
      <c r="AD47" s="374">
        <f t="shared" si="47"/>
        <v>3.3333333333333333E-2</v>
      </c>
      <c r="AE47" s="374">
        <f t="shared" si="47"/>
        <v>3.3333333333333333E-2</v>
      </c>
      <c r="AF47" s="374">
        <f t="shared" si="47"/>
        <v>3.3333333333333333E-2</v>
      </c>
      <c r="AG47" s="374">
        <f t="shared" si="47"/>
        <v>3.3333333333333333E-2</v>
      </c>
      <c r="AH47" s="374">
        <f t="shared" si="47"/>
        <v>3.3333333333333333E-2</v>
      </c>
      <c r="AI47" s="374">
        <f t="shared" si="47"/>
        <v>3.3333333333333333E-2</v>
      </c>
      <c r="AJ47" s="374">
        <f t="shared" si="47"/>
        <v>3.3333333333333333E-2</v>
      </c>
      <c r="AK47" s="374">
        <f t="shared" si="47"/>
        <v>3.3333333333333333E-2</v>
      </c>
      <c r="AL47" s="374">
        <f t="shared" si="47"/>
        <v>3.3333333333333333E-2</v>
      </c>
      <c r="AM47" s="374">
        <f t="shared" si="47"/>
        <v>3.3333333333333333E-2</v>
      </c>
      <c r="AN47" s="374">
        <f t="shared" ref="AN47:BS47" si="48">IFERROR((1-SUM($E47:$F47))*AN32/MAX(1,$G32)+IF(AN$24=$C32,$E47,0)+IF(AN$24=EDATE($E32,-1),$F47,0),0)</f>
        <v>3.3333333333333333E-2</v>
      </c>
      <c r="AO47" s="374">
        <f t="shared" si="48"/>
        <v>3.3333333333333333E-2</v>
      </c>
      <c r="AP47" s="374">
        <f t="shared" si="48"/>
        <v>3.3333333333333333E-2</v>
      </c>
      <c r="AQ47" s="374">
        <f t="shared" si="48"/>
        <v>3.3333333333333333E-2</v>
      </c>
      <c r="AR47" s="374">
        <f t="shared" si="48"/>
        <v>3.3333333333333333E-2</v>
      </c>
      <c r="AS47" s="374">
        <f t="shared" si="48"/>
        <v>3.3333333333333333E-2</v>
      </c>
      <c r="AT47" s="374">
        <f t="shared" si="48"/>
        <v>3.3333333333333333E-2</v>
      </c>
      <c r="AU47" s="374">
        <f t="shared" si="48"/>
        <v>3.3333333333333333E-2</v>
      </c>
      <c r="AV47" s="374">
        <f t="shared" si="48"/>
        <v>3.3333333333333333E-2</v>
      </c>
      <c r="AW47" s="374">
        <f t="shared" si="48"/>
        <v>3.3333333333333333E-2</v>
      </c>
      <c r="AX47" s="374">
        <f t="shared" si="48"/>
        <v>3.3333333333333333E-2</v>
      </c>
      <c r="AY47" s="374">
        <f t="shared" si="48"/>
        <v>3.3333333333333333E-2</v>
      </c>
      <c r="AZ47" s="374">
        <f t="shared" si="48"/>
        <v>3.3333333333333333E-2</v>
      </c>
      <c r="BA47" s="374">
        <f t="shared" si="48"/>
        <v>3.3333333333333333E-2</v>
      </c>
      <c r="BB47" s="374">
        <f t="shared" si="48"/>
        <v>3.3333333333333333E-2</v>
      </c>
      <c r="BC47" s="374">
        <f t="shared" si="48"/>
        <v>3.3333333333333333E-2</v>
      </c>
      <c r="BD47" s="374">
        <f t="shared" si="48"/>
        <v>3.3333333333333333E-2</v>
      </c>
      <c r="BE47" s="374">
        <f t="shared" si="48"/>
        <v>3.3333333333333333E-2</v>
      </c>
      <c r="BF47" s="374">
        <f t="shared" si="48"/>
        <v>3.3333333333333333E-2</v>
      </c>
      <c r="BG47" s="374">
        <f t="shared" si="48"/>
        <v>0</v>
      </c>
      <c r="BH47" s="374">
        <f t="shared" si="48"/>
        <v>0</v>
      </c>
      <c r="BI47" s="374">
        <f t="shared" si="48"/>
        <v>0</v>
      </c>
      <c r="BJ47" s="374">
        <f t="shared" si="48"/>
        <v>0</v>
      </c>
      <c r="BK47" s="374">
        <f t="shared" si="48"/>
        <v>0</v>
      </c>
      <c r="BL47" s="374">
        <f t="shared" si="48"/>
        <v>0</v>
      </c>
      <c r="BM47" s="374">
        <f t="shared" si="48"/>
        <v>0</v>
      </c>
      <c r="BN47" s="374">
        <f t="shared" si="48"/>
        <v>0</v>
      </c>
      <c r="BO47" s="374">
        <f t="shared" si="48"/>
        <v>0</v>
      </c>
      <c r="BP47" s="374">
        <f t="shared" si="48"/>
        <v>0</v>
      </c>
      <c r="BQ47" s="374">
        <f t="shared" si="48"/>
        <v>0</v>
      </c>
      <c r="BR47" s="374">
        <f t="shared" si="48"/>
        <v>0</v>
      </c>
      <c r="BS47" s="374">
        <f t="shared" si="48"/>
        <v>0</v>
      </c>
      <c r="BT47" s="374">
        <f t="shared" ref="BT47:CY47" si="49">IFERROR((1-SUM($E47:$F47))*BT32/MAX(1,$G32)+IF(BT$24=$C32,$E47,0)+IF(BT$24=EDATE($E32,-1),$F47,0),0)</f>
        <v>0</v>
      </c>
      <c r="BU47" s="374">
        <f t="shared" si="49"/>
        <v>0</v>
      </c>
      <c r="BV47" s="374">
        <f t="shared" si="49"/>
        <v>0</v>
      </c>
      <c r="BW47" s="374">
        <f t="shared" si="49"/>
        <v>0</v>
      </c>
      <c r="BX47" s="374">
        <f t="shared" si="49"/>
        <v>0</v>
      </c>
      <c r="BY47" s="374">
        <f t="shared" si="49"/>
        <v>0</v>
      </c>
      <c r="BZ47" s="374">
        <f t="shared" si="49"/>
        <v>0</v>
      </c>
      <c r="CA47" s="374">
        <f t="shared" si="49"/>
        <v>0</v>
      </c>
      <c r="CB47" s="374">
        <f t="shared" si="49"/>
        <v>0</v>
      </c>
      <c r="CC47" s="374">
        <f t="shared" si="49"/>
        <v>0</v>
      </c>
      <c r="CD47" s="374">
        <f t="shared" si="49"/>
        <v>0</v>
      </c>
      <c r="CE47" s="374">
        <f t="shared" si="49"/>
        <v>0</v>
      </c>
      <c r="CF47" s="374">
        <f t="shared" si="49"/>
        <v>0</v>
      </c>
      <c r="CG47" s="374">
        <f t="shared" si="49"/>
        <v>0</v>
      </c>
      <c r="CH47" s="374">
        <f t="shared" si="49"/>
        <v>0</v>
      </c>
      <c r="CI47" s="374">
        <f t="shared" si="49"/>
        <v>0</v>
      </c>
      <c r="CJ47" s="374">
        <f t="shared" si="49"/>
        <v>0</v>
      </c>
      <c r="CK47" s="374">
        <f t="shared" si="49"/>
        <v>0</v>
      </c>
      <c r="CL47" s="374">
        <f t="shared" si="49"/>
        <v>0</v>
      </c>
      <c r="CM47" s="374">
        <f t="shared" si="49"/>
        <v>0</v>
      </c>
      <c r="CN47" s="374">
        <f t="shared" si="49"/>
        <v>0</v>
      </c>
      <c r="CO47" s="374">
        <f t="shared" si="49"/>
        <v>0</v>
      </c>
      <c r="CP47" s="374">
        <f t="shared" si="49"/>
        <v>0</v>
      </c>
      <c r="CQ47" s="374">
        <f t="shared" si="49"/>
        <v>0</v>
      </c>
      <c r="CR47" s="374">
        <f t="shared" si="49"/>
        <v>0</v>
      </c>
      <c r="CS47" s="374">
        <f t="shared" si="49"/>
        <v>0</v>
      </c>
      <c r="CT47" s="374">
        <f t="shared" si="49"/>
        <v>0</v>
      </c>
      <c r="CU47" s="374">
        <f t="shared" si="49"/>
        <v>0</v>
      </c>
      <c r="CV47" s="374">
        <f t="shared" si="49"/>
        <v>0</v>
      </c>
      <c r="CW47" s="374">
        <f t="shared" si="49"/>
        <v>0</v>
      </c>
      <c r="CX47" s="374">
        <f t="shared" si="49"/>
        <v>0</v>
      </c>
      <c r="CY47" s="374">
        <f t="shared" si="49"/>
        <v>0</v>
      </c>
      <c r="CZ47" s="374">
        <f t="shared" ref="CZ47:DX47" si="50">IFERROR((1-SUM($E47:$F47))*CZ32/MAX(1,$G32)+IF(CZ$24=$C32,$E47,0)+IF(CZ$24=EDATE($E32,-1),$F47,0),0)</f>
        <v>0</v>
      </c>
      <c r="DA47" s="374">
        <f t="shared" si="50"/>
        <v>0</v>
      </c>
      <c r="DB47" s="374">
        <f t="shared" si="50"/>
        <v>0</v>
      </c>
      <c r="DC47" s="374">
        <f t="shared" si="50"/>
        <v>0</v>
      </c>
      <c r="DD47" s="374">
        <f t="shared" si="50"/>
        <v>0</v>
      </c>
      <c r="DE47" s="374">
        <f t="shared" si="50"/>
        <v>0</v>
      </c>
      <c r="DF47" s="374">
        <f t="shared" si="50"/>
        <v>0</v>
      </c>
      <c r="DG47" s="374">
        <f t="shared" si="50"/>
        <v>0</v>
      </c>
      <c r="DH47" s="374">
        <f t="shared" si="50"/>
        <v>0</v>
      </c>
      <c r="DI47" s="374">
        <f t="shared" si="50"/>
        <v>0</v>
      </c>
      <c r="DJ47" s="374">
        <f t="shared" si="50"/>
        <v>0</v>
      </c>
      <c r="DK47" s="374">
        <f t="shared" si="50"/>
        <v>0</v>
      </c>
      <c r="DL47" s="374">
        <f t="shared" si="50"/>
        <v>0</v>
      </c>
      <c r="DM47" s="374">
        <f t="shared" si="50"/>
        <v>0</v>
      </c>
      <c r="DN47" s="374">
        <f t="shared" si="50"/>
        <v>0</v>
      </c>
      <c r="DO47" s="374">
        <f t="shared" si="50"/>
        <v>0</v>
      </c>
      <c r="DP47" s="374">
        <f t="shared" si="50"/>
        <v>0</v>
      </c>
      <c r="DQ47" s="374">
        <f t="shared" si="50"/>
        <v>0</v>
      </c>
      <c r="DR47" s="374">
        <f t="shared" si="50"/>
        <v>0</v>
      </c>
      <c r="DS47" s="374">
        <f t="shared" si="50"/>
        <v>0</v>
      </c>
      <c r="DT47" s="374">
        <f t="shared" si="50"/>
        <v>0</v>
      </c>
      <c r="DU47" s="374">
        <f t="shared" si="50"/>
        <v>0</v>
      </c>
      <c r="DV47" s="374">
        <f t="shared" si="50"/>
        <v>0</v>
      </c>
      <c r="DW47" s="374">
        <f t="shared" si="50"/>
        <v>0</v>
      </c>
      <c r="DX47" s="374">
        <f t="shared" si="50"/>
        <v>0</v>
      </c>
    </row>
    <row r="48" spans="1:128" x14ac:dyDescent="0.25">
      <c r="B48" s="375" t="s">
        <v>708</v>
      </c>
      <c r="C48" s="380">
        <v>12000000</v>
      </c>
      <c r="D48" s="380">
        <v>0</v>
      </c>
      <c r="E48" s="382"/>
      <c r="F48" s="382"/>
      <c r="G48" s="227">
        <f t="shared" ref="G48" si="51">SUM(H48:DX48)</f>
        <v>1</v>
      </c>
      <c r="H48" s="374">
        <f t="shared" ref="H48" si="52">IFERROR((1-SUM($E48:$F48))*H33/MAX(1,$G33)+IF(H$24=$C33,$E48,0)+IF(H$24=EDATE($E33,-1),$F48,0),0)</f>
        <v>0</v>
      </c>
      <c r="I48" s="374">
        <f t="shared" ref="I48" si="53">IFERROR((1-SUM($E48:$F48))*I33/MAX(1,$G33)+IF(I$24=$C33,$E48,0)+IF(I$24=EDATE($E33,-1),$F48,0),0)</f>
        <v>0</v>
      </c>
      <c r="J48" s="374">
        <f t="shared" ref="J48" si="54">IFERROR((1-SUM($E48:$F48))*J33/MAX(1,$G33)+IF(J$24=$C33,$E48,0)+IF(J$24=EDATE($E33,-1),$F48,0),0)</f>
        <v>0</v>
      </c>
      <c r="K48" s="374">
        <f t="shared" ref="K48" si="55">IFERROR((1-SUM($E48:$F48))*K33/MAX(1,$G33)+IF(K$24=$C33,$E48,0)+IF(K$24=EDATE($E33,-1),$F48,0),0)</f>
        <v>0</v>
      </c>
      <c r="L48" s="374">
        <f t="shared" ref="L48" si="56">IFERROR((1-SUM($E48:$F48))*L33/MAX(1,$G33)+IF(L$24=$C33,$E48,0)+IF(L$24=EDATE($E33,-1),$F48,0),0)</f>
        <v>0</v>
      </c>
      <c r="M48" s="374">
        <f t="shared" ref="M48" si="57">IFERROR((1-SUM($E48:$F48))*M33/MAX(1,$G33)+IF(M$24=$C33,$E48,0)+IF(M$24=EDATE($E33,-1),$F48,0),0)</f>
        <v>0</v>
      </c>
      <c r="N48" s="374">
        <f t="shared" ref="N48" si="58">IFERROR((1-SUM($E48:$F48))*N33/MAX(1,$G33)+IF(N$24=$C33,$E48,0)+IF(N$24=EDATE($E33,-1),$F48,0),0)</f>
        <v>0</v>
      </c>
      <c r="O48" s="374">
        <f t="shared" ref="O48" si="59">IFERROR((1-SUM($E48:$F48))*O33/MAX(1,$G33)+IF(O$24=$C33,$E48,0)+IF(O$24=EDATE($E33,-1),$F48,0),0)</f>
        <v>0</v>
      </c>
      <c r="P48" s="374">
        <f t="shared" ref="P48" si="60">IFERROR((1-SUM($E48:$F48))*P33/MAX(1,$G33)+IF(P$24=$C33,$E48,0)+IF(P$24=EDATE($E33,-1),$F48,0),0)</f>
        <v>0</v>
      </c>
      <c r="Q48" s="374">
        <f t="shared" ref="Q48" si="61">IFERROR((1-SUM($E48:$F48))*Q33/MAX(1,$G33)+IF(Q$24=$C33,$E48,0)+IF(Q$24=EDATE($E33,-1),$F48,0),0)</f>
        <v>0</v>
      </c>
      <c r="R48" s="374">
        <f t="shared" ref="R48" si="62">IFERROR((1-SUM($E48:$F48))*R33/MAX(1,$G33)+IF(R$24=$C33,$E48,0)+IF(R$24=EDATE($E33,-1),$F48,0),0)</f>
        <v>0</v>
      </c>
      <c r="S48" s="374">
        <f t="shared" ref="S48" si="63">IFERROR((1-SUM($E48:$F48))*S33/MAX(1,$G33)+IF(S$24=$C33,$E48,0)+IF(S$24=EDATE($E33,-1),$F48,0),0)</f>
        <v>0</v>
      </c>
      <c r="T48" s="374">
        <f t="shared" ref="T48" si="64">IFERROR((1-SUM($E48:$F48))*T33/MAX(1,$G33)+IF(T$24=$C33,$E48,0)+IF(T$24=EDATE($E33,-1),$F48,0),0)</f>
        <v>0</v>
      </c>
      <c r="U48" s="374">
        <f t="shared" ref="U48" si="65">IFERROR((1-SUM($E48:$F48))*U33/MAX(1,$G33)+IF(U$24=$C33,$E48,0)+IF(U$24=EDATE($E33,-1),$F48,0),0)</f>
        <v>0</v>
      </c>
      <c r="V48" s="374">
        <f t="shared" ref="V48" si="66">IFERROR((1-SUM($E48:$F48))*V33/MAX(1,$G33)+IF(V$24=$C33,$E48,0)+IF(V$24=EDATE($E33,-1),$F48,0),0)</f>
        <v>0</v>
      </c>
      <c r="W48" s="374">
        <f t="shared" ref="W48" si="67">IFERROR((1-SUM($E48:$F48))*W33/MAX(1,$G33)+IF(W$24=$C33,$E48,0)+IF(W$24=EDATE($E33,-1),$F48,0),0)</f>
        <v>0</v>
      </c>
      <c r="X48" s="374">
        <f t="shared" ref="X48" si="68">IFERROR((1-SUM($E48:$F48))*X33/MAX(1,$G33)+IF(X$24=$C33,$E48,0)+IF(X$24=EDATE($E33,-1),$F48,0),0)</f>
        <v>0</v>
      </c>
      <c r="Y48" s="374">
        <f t="shared" ref="Y48" si="69">IFERROR((1-SUM($E48:$F48))*Y33/MAX(1,$G33)+IF(Y$24=$C33,$E48,0)+IF(Y$24=EDATE($E33,-1),$F48,0),0)</f>
        <v>0</v>
      </c>
      <c r="Z48" s="374">
        <f t="shared" ref="Z48" si="70">IFERROR((1-SUM($E48:$F48))*Z33/MAX(1,$G33)+IF(Z$24=$C33,$E48,0)+IF(Z$24=EDATE($E33,-1),$F48,0),0)</f>
        <v>0</v>
      </c>
      <c r="AA48" s="374">
        <f t="shared" ref="AA48" si="71">IFERROR((1-SUM($E48:$F48))*AA33/MAX(1,$G33)+IF(AA$24=$C33,$E48,0)+IF(AA$24=EDATE($E33,-1),$F48,0),0)</f>
        <v>0</v>
      </c>
      <c r="AB48" s="374">
        <f t="shared" ref="AB48" si="72">IFERROR((1-SUM($E48:$F48))*AB33/MAX(1,$G33)+IF(AB$24=$C33,$E48,0)+IF(AB$24=EDATE($E33,-1),$F48,0),0)</f>
        <v>0</v>
      </c>
      <c r="AC48" s="374">
        <f t="shared" ref="AC48" si="73">IFERROR((1-SUM($E48:$F48))*AC33/MAX(1,$G33)+IF(AC$24=$C33,$E48,0)+IF(AC$24=EDATE($E33,-1),$F48,0),0)</f>
        <v>0</v>
      </c>
      <c r="AD48" s="374">
        <f t="shared" ref="AD48" si="74">IFERROR((1-SUM($E48:$F48))*AD33/MAX(1,$G33)+IF(AD$24=$C33,$E48,0)+IF(AD$24=EDATE($E33,-1),$F48,0),0)</f>
        <v>0</v>
      </c>
      <c r="AE48" s="374">
        <f t="shared" ref="AE48" si="75">IFERROR((1-SUM($E48:$F48))*AE33/MAX(1,$G33)+IF(AE$24=$C33,$E48,0)+IF(AE$24=EDATE($E33,-1),$F48,0),0)</f>
        <v>0</v>
      </c>
      <c r="AF48" s="374">
        <f t="shared" ref="AF48" si="76">IFERROR((1-SUM($E48:$F48))*AF33/MAX(1,$G33)+IF(AF$24=$C33,$E48,0)+IF(AF$24=EDATE($E33,-1),$F48,0),0)</f>
        <v>0</v>
      </c>
      <c r="AG48" s="374">
        <f t="shared" ref="AG48" si="77">IFERROR((1-SUM($E48:$F48))*AG33/MAX(1,$G33)+IF(AG$24=$C33,$E48,0)+IF(AG$24=EDATE($E33,-1),$F48,0),0)</f>
        <v>0</v>
      </c>
      <c r="AH48" s="374">
        <f t="shared" ref="AH48" si="78">IFERROR((1-SUM($E48:$F48))*AH33/MAX(1,$G33)+IF(AH$24=$C33,$E48,0)+IF(AH$24=EDATE($E33,-1),$F48,0),0)</f>
        <v>0</v>
      </c>
      <c r="AI48" s="374">
        <f t="shared" ref="AI48" si="79">IFERROR((1-SUM($E48:$F48))*AI33/MAX(1,$G33)+IF(AI$24=$C33,$E48,0)+IF(AI$24=EDATE($E33,-1),$F48,0),0)</f>
        <v>0</v>
      </c>
      <c r="AJ48" s="374">
        <f t="shared" ref="AJ48" si="80">IFERROR((1-SUM($E48:$F48))*AJ33/MAX(1,$G33)+IF(AJ$24=$C33,$E48,0)+IF(AJ$24=EDATE($E33,-1),$F48,0),0)</f>
        <v>0</v>
      </c>
      <c r="AK48" s="374">
        <f t="shared" ref="AK48" si="81">IFERROR((1-SUM($E48:$F48))*AK33/MAX(1,$G33)+IF(AK$24=$C33,$E48,0)+IF(AK$24=EDATE($E33,-1),$F48,0),0)</f>
        <v>0</v>
      </c>
      <c r="AL48" s="374">
        <f t="shared" ref="AL48" si="82">IFERROR((1-SUM($E48:$F48))*AL33/MAX(1,$G33)+IF(AL$24=$C33,$E48,0)+IF(AL$24=EDATE($E33,-1),$F48,0),0)</f>
        <v>0</v>
      </c>
      <c r="AM48" s="374">
        <f t="shared" ref="AM48" si="83">IFERROR((1-SUM($E48:$F48))*AM33/MAX(1,$G33)+IF(AM$24=$C33,$E48,0)+IF(AM$24=EDATE($E33,-1),$F48,0),0)</f>
        <v>0</v>
      </c>
      <c r="AN48" s="374">
        <f t="shared" ref="AN48" si="84">IFERROR((1-SUM($E48:$F48))*AN33/MAX(1,$G33)+IF(AN$24=$C33,$E48,0)+IF(AN$24=EDATE($E33,-1),$F48,0),0)</f>
        <v>0</v>
      </c>
      <c r="AO48" s="374">
        <f t="shared" ref="AO48" si="85">IFERROR((1-SUM($E48:$F48))*AO33/MAX(1,$G33)+IF(AO$24=$C33,$E48,0)+IF(AO$24=EDATE($E33,-1),$F48,0),0)</f>
        <v>0</v>
      </c>
      <c r="AP48" s="374">
        <f t="shared" ref="AP48" si="86">IFERROR((1-SUM($E48:$F48))*AP33/MAX(1,$G33)+IF(AP$24=$C33,$E48,0)+IF(AP$24=EDATE($E33,-1),$F48,0),0)</f>
        <v>0</v>
      </c>
      <c r="AQ48" s="374">
        <f t="shared" ref="AQ48" si="87">IFERROR((1-SUM($E48:$F48))*AQ33/MAX(1,$G33)+IF(AQ$24=$C33,$E48,0)+IF(AQ$24=EDATE($E33,-1),$F48,0),0)</f>
        <v>0</v>
      </c>
      <c r="AR48" s="374">
        <f t="shared" ref="AR48" si="88">IFERROR((1-SUM($E48:$F48))*AR33/MAX(1,$G33)+IF(AR$24=$C33,$E48,0)+IF(AR$24=EDATE($E33,-1),$F48,0),0)</f>
        <v>0</v>
      </c>
      <c r="AS48" s="374">
        <f t="shared" ref="AS48" si="89">IFERROR((1-SUM($E48:$F48))*AS33/MAX(1,$G33)+IF(AS$24=$C33,$E48,0)+IF(AS$24=EDATE($E33,-1),$F48,0),0)</f>
        <v>0</v>
      </c>
      <c r="AT48" s="374">
        <f t="shared" ref="AT48" si="90">IFERROR((1-SUM($E48:$F48))*AT33/MAX(1,$G33)+IF(AT$24=$C33,$E48,0)+IF(AT$24=EDATE($E33,-1),$F48,0),0)</f>
        <v>0</v>
      </c>
      <c r="AU48" s="374">
        <f t="shared" ref="AU48" si="91">IFERROR((1-SUM($E48:$F48))*AU33/MAX(1,$G33)+IF(AU$24=$C33,$E48,0)+IF(AU$24=EDATE($E33,-1),$F48,0),0)</f>
        <v>0</v>
      </c>
      <c r="AV48" s="374">
        <f t="shared" ref="AV48" si="92">IFERROR((1-SUM($E48:$F48))*AV33/MAX(1,$G33)+IF(AV$24=$C33,$E48,0)+IF(AV$24=EDATE($E33,-1),$F48,0),0)</f>
        <v>0</v>
      </c>
      <c r="AW48" s="374">
        <f t="shared" ref="AW48" si="93">IFERROR((1-SUM($E48:$F48))*AW33/MAX(1,$G33)+IF(AW$24=$C33,$E48,0)+IF(AW$24=EDATE($E33,-1),$F48,0),0)</f>
        <v>0</v>
      </c>
      <c r="AX48" s="374">
        <f t="shared" ref="AX48" si="94">IFERROR((1-SUM($E48:$F48))*AX33/MAX(1,$G33)+IF(AX$24=$C33,$E48,0)+IF(AX$24=EDATE($E33,-1),$F48,0),0)</f>
        <v>2.9411764705882353E-2</v>
      </c>
      <c r="AY48" s="374">
        <f t="shared" ref="AY48" si="95">IFERROR((1-SUM($E48:$F48))*AY33/MAX(1,$G33)+IF(AY$24=$C33,$E48,0)+IF(AY$24=EDATE($E33,-1),$F48,0),0)</f>
        <v>2.9411764705882353E-2</v>
      </c>
      <c r="AZ48" s="374">
        <f t="shared" ref="AZ48" si="96">IFERROR((1-SUM($E48:$F48))*AZ33/MAX(1,$G33)+IF(AZ$24=$C33,$E48,0)+IF(AZ$24=EDATE($E33,-1),$F48,0),0)</f>
        <v>2.9411764705882353E-2</v>
      </c>
      <c r="BA48" s="374">
        <f t="shared" ref="BA48" si="97">IFERROR((1-SUM($E48:$F48))*BA33/MAX(1,$G33)+IF(BA$24=$C33,$E48,0)+IF(BA$24=EDATE($E33,-1),$F48,0),0)</f>
        <v>2.9411764705882353E-2</v>
      </c>
      <c r="BB48" s="374">
        <f t="shared" ref="BB48" si="98">IFERROR((1-SUM($E48:$F48))*BB33/MAX(1,$G33)+IF(BB$24=$C33,$E48,0)+IF(BB$24=EDATE($E33,-1),$F48,0),0)</f>
        <v>2.9411764705882353E-2</v>
      </c>
      <c r="BC48" s="374">
        <f t="shared" ref="BC48" si="99">IFERROR((1-SUM($E48:$F48))*BC33/MAX(1,$G33)+IF(BC$24=$C33,$E48,0)+IF(BC$24=EDATE($E33,-1),$F48,0),0)</f>
        <v>2.9411764705882353E-2</v>
      </c>
      <c r="BD48" s="374">
        <f t="shared" ref="BD48" si="100">IFERROR((1-SUM($E48:$F48))*BD33/MAX(1,$G33)+IF(BD$24=$C33,$E48,0)+IF(BD$24=EDATE($E33,-1),$F48,0),0)</f>
        <v>2.9411764705882353E-2</v>
      </c>
      <c r="BE48" s="374">
        <f t="shared" ref="BE48" si="101">IFERROR((1-SUM($E48:$F48))*BE33/MAX(1,$G33)+IF(BE$24=$C33,$E48,0)+IF(BE$24=EDATE($E33,-1),$F48,0),0)</f>
        <v>2.9411764705882353E-2</v>
      </c>
      <c r="BF48" s="374">
        <f t="shared" ref="BF48" si="102">IFERROR((1-SUM($E48:$F48))*BF33/MAX(1,$G33)+IF(BF$24=$C33,$E48,0)+IF(BF$24=EDATE($E33,-1),$F48,0),0)</f>
        <v>2.9411764705882353E-2</v>
      </c>
      <c r="BG48" s="374">
        <f t="shared" ref="BG48" si="103">IFERROR((1-SUM($E48:$F48))*BG33/MAX(1,$G33)+IF(BG$24=$C33,$E48,0)+IF(BG$24=EDATE($E33,-1),$F48,0),0)</f>
        <v>2.9411764705882353E-2</v>
      </c>
      <c r="BH48" s="374">
        <f t="shared" ref="BH48" si="104">IFERROR((1-SUM($E48:$F48))*BH33/MAX(1,$G33)+IF(BH$24=$C33,$E48,0)+IF(BH$24=EDATE($E33,-1),$F48,0),0)</f>
        <v>2.9411764705882353E-2</v>
      </c>
      <c r="BI48" s="374">
        <f t="shared" ref="BI48" si="105">IFERROR((1-SUM($E48:$F48))*BI33/MAX(1,$G33)+IF(BI$24=$C33,$E48,0)+IF(BI$24=EDATE($E33,-1),$F48,0),0)</f>
        <v>2.9411764705882353E-2</v>
      </c>
      <c r="BJ48" s="374">
        <f t="shared" ref="BJ48" si="106">IFERROR((1-SUM($E48:$F48))*BJ33/MAX(1,$G33)+IF(BJ$24=$C33,$E48,0)+IF(BJ$24=EDATE($E33,-1),$F48,0),0)</f>
        <v>2.9411764705882353E-2</v>
      </c>
      <c r="BK48" s="374">
        <f t="shared" ref="BK48" si="107">IFERROR((1-SUM($E48:$F48))*BK33/MAX(1,$G33)+IF(BK$24=$C33,$E48,0)+IF(BK$24=EDATE($E33,-1),$F48,0),0)</f>
        <v>2.9411764705882353E-2</v>
      </c>
      <c r="BL48" s="374">
        <f t="shared" ref="BL48" si="108">IFERROR((1-SUM($E48:$F48))*BL33/MAX(1,$G33)+IF(BL$24=$C33,$E48,0)+IF(BL$24=EDATE($E33,-1),$F48,0),0)</f>
        <v>2.9411764705882353E-2</v>
      </c>
      <c r="BM48" s="374">
        <f t="shared" ref="BM48" si="109">IFERROR((1-SUM($E48:$F48))*BM33/MAX(1,$G33)+IF(BM$24=$C33,$E48,0)+IF(BM$24=EDATE($E33,-1),$F48,0),0)</f>
        <v>2.9411764705882353E-2</v>
      </c>
      <c r="BN48" s="374">
        <f t="shared" ref="BN48" si="110">IFERROR((1-SUM($E48:$F48))*BN33/MAX(1,$G33)+IF(BN$24=$C33,$E48,0)+IF(BN$24=EDATE($E33,-1),$F48,0),0)</f>
        <v>2.9411764705882353E-2</v>
      </c>
      <c r="BO48" s="374">
        <f t="shared" ref="BO48" si="111">IFERROR((1-SUM($E48:$F48))*BO33/MAX(1,$G33)+IF(BO$24=$C33,$E48,0)+IF(BO$24=EDATE($E33,-1),$F48,0),0)</f>
        <v>2.9411764705882353E-2</v>
      </c>
      <c r="BP48" s="374">
        <f t="shared" ref="BP48" si="112">IFERROR((1-SUM($E48:$F48))*BP33/MAX(1,$G33)+IF(BP$24=$C33,$E48,0)+IF(BP$24=EDATE($E33,-1),$F48,0),0)</f>
        <v>2.9411764705882353E-2</v>
      </c>
      <c r="BQ48" s="374">
        <f t="shared" ref="BQ48" si="113">IFERROR((1-SUM($E48:$F48))*BQ33/MAX(1,$G33)+IF(BQ$24=$C33,$E48,0)+IF(BQ$24=EDATE($E33,-1),$F48,0),0)</f>
        <v>2.9411764705882353E-2</v>
      </c>
      <c r="BR48" s="374">
        <f t="shared" ref="BR48" si="114">IFERROR((1-SUM($E48:$F48))*BR33/MAX(1,$G33)+IF(BR$24=$C33,$E48,0)+IF(BR$24=EDATE($E33,-1),$F48,0),0)</f>
        <v>2.9411764705882353E-2</v>
      </c>
      <c r="BS48" s="374">
        <f t="shared" ref="BS48" si="115">IFERROR((1-SUM($E48:$F48))*BS33/MAX(1,$G33)+IF(BS$24=$C33,$E48,0)+IF(BS$24=EDATE($E33,-1),$F48,0),0)</f>
        <v>2.9411764705882353E-2</v>
      </c>
      <c r="BT48" s="374">
        <f t="shared" ref="BT48" si="116">IFERROR((1-SUM($E48:$F48))*BT33/MAX(1,$G33)+IF(BT$24=$C33,$E48,0)+IF(BT$24=EDATE($E33,-1),$F48,0),0)</f>
        <v>2.9411764705882353E-2</v>
      </c>
      <c r="BU48" s="374">
        <f t="shared" ref="BU48" si="117">IFERROR((1-SUM($E48:$F48))*BU33/MAX(1,$G33)+IF(BU$24=$C33,$E48,0)+IF(BU$24=EDATE($E33,-1),$F48,0),0)</f>
        <v>2.9411764705882353E-2</v>
      </c>
      <c r="BV48" s="374">
        <f t="shared" ref="BV48" si="118">IFERROR((1-SUM($E48:$F48))*BV33/MAX(1,$G33)+IF(BV$24=$C33,$E48,0)+IF(BV$24=EDATE($E33,-1),$F48,0),0)</f>
        <v>2.9411764705882353E-2</v>
      </c>
      <c r="BW48" s="374">
        <f t="shared" ref="BW48" si="119">IFERROR((1-SUM($E48:$F48))*BW33/MAX(1,$G33)+IF(BW$24=$C33,$E48,0)+IF(BW$24=EDATE($E33,-1),$F48,0),0)</f>
        <v>2.9411764705882353E-2</v>
      </c>
      <c r="BX48" s="374">
        <f t="shared" ref="BX48" si="120">IFERROR((1-SUM($E48:$F48))*BX33/MAX(1,$G33)+IF(BX$24=$C33,$E48,0)+IF(BX$24=EDATE($E33,-1),$F48,0),0)</f>
        <v>2.9411764705882353E-2</v>
      </c>
      <c r="BY48" s="374">
        <f t="shared" ref="BY48" si="121">IFERROR((1-SUM($E48:$F48))*BY33/MAX(1,$G33)+IF(BY$24=$C33,$E48,0)+IF(BY$24=EDATE($E33,-1),$F48,0),0)</f>
        <v>2.9411764705882353E-2</v>
      </c>
      <c r="BZ48" s="374">
        <f t="shared" ref="BZ48" si="122">IFERROR((1-SUM($E48:$F48))*BZ33/MAX(1,$G33)+IF(BZ$24=$C33,$E48,0)+IF(BZ$24=EDATE($E33,-1),$F48,0),0)</f>
        <v>2.9411764705882353E-2</v>
      </c>
      <c r="CA48" s="374">
        <f t="shared" ref="CA48" si="123">IFERROR((1-SUM($E48:$F48))*CA33/MAX(1,$G33)+IF(CA$24=$C33,$E48,0)+IF(CA$24=EDATE($E33,-1),$F48,0),0)</f>
        <v>2.9411764705882353E-2</v>
      </c>
      <c r="CB48" s="374">
        <f t="shared" ref="CB48" si="124">IFERROR((1-SUM($E48:$F48))*CB33/MAX(1,$G33)+IF(CB$24=$C33,$E48,0)+IF(CB$24=EDATE($E33,-1),$F48,0),0)</f>
        <v>2.9411764705882353E-2</v>
      </c>
      <c r="CC48" s="374">
        <f t="shared" ref="CC48" si="125">IFERROR((1-SUM($E48:$F48))*CC33/MAX(1,$G33)+IF(CC$24=$C33,$E48,0)+IF(CC$24=EDATE($E33,-1),$F48,0),0)</f>
        <v>2.9411764705882353E-2</v>
      </c>
      <c r="CD48" s="374">
        <f t="shared" ref="CD48" si="126">IFERROR((1-SUM($E48:$F48))*CD33/MAX(1,$G33)+IF(CD$24=$C33,$E48,0)+IF(CD$24=EDATE($E33,-1),$F48,0),0)</f>
        <v>2.9411764705882353E-2</v>
      </c>
      <c r="CE48" s="374">
        <f t="shared" ref="CE48" si="127">IFERROR((1-SUM($E48:$F48))*CE33/MAX(1,$G33)+IF(CE$24=$C33,$E48,0)+IF(CE$24=EDATE($E33,-1),$F48,0),0)</f>
        <v>2.9411764705882353E-2</v>
      </c>
      <c r="CF48" s="374">
        <f t="shared" ref="CF48" si="128">IFERROR((1-SUM($E48:$F48))*CF33/MAX(1,$G33)+IF(CF$24=$C33,$E48,0)+IF(CF$24=EDATE($E33,-1),$F48,0),0)</f>
        <v>0</v>
      </c>
      <c r="CG48" s="374">
        <f t="shared" ref="CG48" si="129">IFERROR((1-SUM($E48:$F48))*CG33/MAX(1,$G33)+IF(CG$24=$C33,$E48,0)+IF(CG$24=EDATE($E33,-1),$F48,0),0)</f>
        <v>0</v>
      </c>
      <c r="CH48" s="374">
        <f t="shared" ref="CH48" si="130">IFERROR((1-SUM($E48:$F48))*CH33/MAX(1,$G33)+IF(CH$24=$C33,$E48,0)+IF(CH$24=EDATE($E33,-1),$F48,0),0)</f>
        <v>0</v>
      </c>
      <c r="CI48" s="374">
        <f t="shared" ref="CI48" si="131">IFERROR((1-SUM($E48:$F48))*CI33/MAX(1,$G33)+IF(CI$24=$C33,$E48,0)+IF(CI$24=EDATE($E33,-1),$F48,0),0)</f>
        <v>0</v>
      </c>
      <c r="CJ48" s="374">
        <f t="shared" ref="CJ48" si="132">IFERROR((1-SUM($E48:$F48))*CJ33/MAX(1,$G33)+IF(CJ$24=$C33,$E48,0)+IF(CJ$24=EDATE($E33,-1),$F48,0),0)</f>
        <v>0</v>
      </c>
      <c r="CK48" s="374">
        <f t="shared" ref="CK48" si="133">IFERROR((1-SUM($E48:$F48))*CK33/MAX(1,$G33)+IF(CK$24=$C33,$E48,0)+IF(CK$24=EDATE($E33,-1),$F48,0),0)</f>
        <v>0</v>
      </c>
      <c r="CL48" s="374">
        <f t="shared" ref="CL48" si="134">IFERROR((1-SUM($E48:$F48))*CL33/MAX(1,$G33)+IF(CL$24=$C33,$E48,0)+IF(CL$24=EDATE($E33,-1),$F48,0),0)</f>
        <v>0</v>
      </c>
      <c r="CM48" s="374">
        <f t="shared" ref="CM48" si="135">IFERROR((1-SUM($E48:$F48))*CM33/MAX(1,$G33)+IF(CM$24=$C33,$E48,0)+IF(CM$24=EDATE($E33,-1),$F48,0),0)</f>
        <v>0</v>
      </c>
      <c r="CN48" s="374">
        <f t="shared" ref="CN48" si="136">IFERROR((1-SUM($E48:$F48))*CN33/MAX(1,$G33)+IF(CN$24=$C33,$E48,0)+IF(CN$24=EDATE($E33,-1),$F48,0),0)</f>
        <v>0</v>
      </c>
      <c r="CO48" s="374">
        <f t="shared" ref="CO48" si="137">IFERROR((1-SUM($E48:$F48))*CO33/MAX(1,$G33)+IF(CO$24=$C33,$E48,0)+IF(CO$24=EDATE($E33,-1),$F48,0),0)</f>
        <v>0</v>
      </c>
      <c r="CP48" s="374">
        <f t="shared" ref="CP48" si="138">IFERROR((1-SUM($E48:$F48))*CP33/MAX(1,$G33)+IF(CP$24=$C33,$E48,0)+IF(CP$24=EDATE($E33,-1),$F48,0),0)</f>
        <v>0</v>
      </c>
      <c r="CQ48" s="374">
        <f t="shared" ref="CQ48" si="139">IFERROR((1-SUM($E48:$F48))*CQ33/MAX(1,$G33)+IF(CQ$24=$C33,$E48,0)+IF(CQ$24=EDATE($E33,-1),$F48,0),0)</f>
        <v>0</v>
      </c>
      <c r="CR48" s="374">
        <f t="shared" ref="CR48" si="140">IFERROR((1-SUM($E48:$F48))*CR33/MAX(1,$G33)+IF(CR$24=$C33,$E48,0)+IF(CR$24=EDATE($E33,-1),$F48,0),0)</f>
        <v>0</v>
      </c>
      <c r="CS48" s="374">
        <f t="shared" ref="CS48" si="141">IFERROR((1-SUM($E48:$F48))*CS33/MAX(1,$G33)+IF(CS$24=$C33,$E48,0)+IF(CS$24=EDATE($E33,-1),$F48,0),0)</f>
        <v>0</v>
      </c>
      <c r="CT48" s="374">
        <f t="shared" ref="CT48" si="142">IFERROR((1-SUM($E48:$F48))*CT33/MAX(1,$G33)+IF(CT$24=$C33,$E48,0)+IF(CT$24=EDATE($E33,-1),$F48,0),0)</f>
        <v>0</v>
      </c>
      <c r="CU48" s="374">
        <f t="shared" ref="CU48" si="143">IFERROR((1-SUM($E48:$F48))*CU33/MAX(1,$G33)+IF(CU$24=$C33,$E48,0)+IF(CU$24=EDATE($E33,-1),$F48,0),0)</f>
        <v>0</v>
      </c>
      <c r="CV48" s="374">
        <f t="shared" ref="CV48" si="144">IFERROR((1-SUM($E48:$F48))*CV33/MAX(1,$G33)+IF(CV$24=$C33,$E48,0)+IF(CV$24=EDATE($E33,-1),$F48,0),0)</f>
        <v>0</v>
      </c>
      <c r="CW48" s="374">
        <f t="shared" ref="CW48" si="145">IFERROR((1-SUM($E48:$F48))*CW33/MAX(1,$G33)+IF(CW$24=$C33,$E48,0)+IF(CW$24=EDATE($E33,-1),$F48,0),0)</f>
        <v>0</v>
      </c>
      <c r="CX48" s="374">
        <f t="shared" ref="CX48" si="146">IFERROR((1-SUM($E48:$F48))*CX33/MAX(1,$G33)+IF(CX$24=$C33,$E48,0)+IF(CX$24=EDATE($E33,-1),$F48,0),0)</f>
        <v>0</v>
      </c>
      <c r="CY48" s="374">
        <f t="shared" ref="CY48" si="147">IFERROR((1-SUM($E48:$F48))*CY33/MAX(1,$G33)+IF(CY$24=$C33,$E48,0)+IF(CY$24=EDATE($E33,-1),$F48,0),0)</f>
        <v>0</v>
      </c>
      <c r="CZ48" s="374">
        <f t="shared" ref="CZ48" si="148">IFERROR((1-SUM($E48:$F48))*CZ33/MAX(1,$G33)+IF(CZ$24=$C33,$E48,0)+IF(CZ$24=EDATE($E33,-1),$F48,0),0)</f>
        <v>0</v>
      </c>
      <c r="DA48" s="374">
        <f t="shared" ref="DA48" si="149">IFERROR((1-SUM($E48:$F48))*DA33/MAX(1,$G33)+IF(DA$24=$C33,$E48,0)+IF(DA$24=EDATE($E33,-1),$F48,0),0)</f>
        <v>0</v>
      </c>
      <c r="DB48" s="374">
        <f t="shared" ref="DB48" si="150">IFERROR((1-SUM($E48:$F48))*DB33/MAX(1,$G33)+IF(DB$24=$C33,$E48,0)+IF(DB$24=EDATE($E33,-1),$F48,0),0)</f>
        <v>0</v>
      </c>
      <c r="DC48" s="374">
        <f t="shared" ref="DC48" si="151">IFERROR((1-SUM($E48:$F48))*DC33/MAX(1,$G33)+IF(DC$24=$C33,$E48,0)+IF(DC$24=EDATE($E33,-1),$F48,0),0)</f>
        <v>0</v>
      </c>
      <c r="DD48" s="374">
        <f t="shared" ref="DD48" si="152">IFERROR((1-SUM($E48:$F48))*DD33/MAX(1,$G33)+IF(DD$24=$C33,$E48,0)+IF(DD$24=EDATE($E33,-1),$F48,0),0)</f>
        <v>0</v>
      </c>
      <c r="DE48" s="374">
        <f t="shared" ref="DE48" si="153">IFERROR((1-SUM($E48:$F48))*DE33/MAX(1,$G33)+IF(DE$24=$C33,$E48,0)+IF(DE$24=EDATE($E33,-1),$F48,0),0)</f>
        <v>0</v>
      </c>
      <c r="DF48" s="374">
        <f t="shared" ref="DF48" si="154">IFERROR((1-SUM($E48:$F48))*DF33/MAX(1,$G33)+IF(DF$24=$C33,$E48,0)+IF(DF$24=EDATE($E33,-1),$F48,0),0)</f>
        <v>0</v>
      </c>
      <c r="DG48" s="374">
        <f t="shared" ref="DG48" si="155">IFERROR((1-SUM($E48:$F48))*DG33/MAX(1,$G33)+IF(DG$24=$C33,$E48,0)+IF(DG$24=EDATE($E33,-1),$F48,0),0)</f>
        <v>0</v>
      </c>
      <c r="DH48" s="374">
        <f t="shared" ref="DH48" si="156">IFERROR((1-SUM($E48:$F48))*DH33/MAX(1,$G33)+IF(DH$24=$C33,$E48,0)+IF(DH$24=EDATE($E33,-1),$F48,0),0)</f>
        <v>0</v>
      </c>
      <c r="DI48" s="374">
        <f t="shared" ref="DI48" si="157">IFERROR((1-SUM($E48:$F48))*DI33/MAX(1,$G33)+IF(DI$24=$C33,$E48,0)+IF(DI$24=EDATE($E33,-1),$F48,0),0)</f>
        <v>0</v>
      </c>
      <c r="DJ48" s="374">
        <f t="shared" ref="DJ48" si="158">IFERROR((1-SUM($E48:$F48))*DJ33/MAX(1,$G33)+IF(DJ$24=$C33,$E48,0)+IF(DJ$24=EDATE($E33,-1),$F48,0),0)</f>
        <v>0</v>
      </c>
      <c r="DK48" s="374">
        <f t="shared" ref="DK48" si="159">IFERROR((1-SUM($E48:$F48))*DK33/MAX(1,$G33)+IF(DK$24=$C33,$E48,0)+IF(DK$24=EDATE($E33,-1),$F48,0),0)</f>
        <v>0</v>
      </c>
      <c r="DL48" s="374">
        <f t="shared" ref="DL48" si="160">IFERROR((1-SUM($E48:$F48))*DL33/MAX(1,$G33)+IF(DL$24=$C33,$E48,0)+IF(DL$24=EDATE($E33,-1),$F48,0),0)</f>
        <v>0</v>
      </c>
      <c r="DM48" s="374">
        <f t="shared" ref="DM48" si="161">IFERROR((1-SUM($E48:$F48))*DM33/MAX(1,$G33)+IF(DM$24=$C33,$E48,0)+IF(DM$24=EDATE($E33,-1),$F48,0),0)</f>
        <v>0</v>
      </c>
      <c r="DN48" s="374">
        <f t="shared" ref="DN48" si="162">IFERROR((1-SUM($E48:$F48))*DN33/MAX(1,$G33)+IF(DN$24=$C33,$E48,0)+IF(DN$24=EDATE($E33,-1),$F48,0),0)</f>
        <v>0</v>
      </c>
      <c r="DO48" s="374">
        <f t="shared" ref="DO48" si="163">IFERROR((1-SUM($E48:$F48))*DO33/MAX(1,$G33)+IF(DO$24=$C33,$E48,0)+IF(DO$24=EDATE($E33,-1),$F48,0),0)</f>
        <v>0</v>
      </c>
      <c r="DP48" s="374">
        <f t="shared" ref="DP48" si="164">IFERROR((1-SUM($E48:$F48))*DP33/MAX(1,$G33)+IF(DP$24=$C33,$E48,0)+IF(DP$24=EDATE($E33,-1),$F48,0),0)</f>
        <v>0</v>
      </c>
      <c r="DQ48" s="374">
        <f t="shared" ref="DQ48" si="165">IFERROR((1-SUM($E48:$F48))*DQ33/MAX(1,$G33)+IF(DQ$24=$C33,$E48,0)+IF(DQ$24=EDATE($E33,-1),$F48,0),0)</f>
        <v>0</v>
      </c>
      <c r="DR48" s="374">
        <f t="shared" ref="DR48" si="166">IFERROR((1-SUM($E48:$F48))*DR33/MAX(1,$G33)+IF(DR$24=$C33,$E48,0)+IF(DR$24=EDATE($E33,-1),$F48,0),0)</f>
        <v>0</v>
      </c>
      <c r="DS48" s="374">
        <f t="shared" ref="DS48" si="167">IFERROR((1-SUM($E48:$F48))*DS33/MAX(1,$G33)+IF(DS$24=$C33,$E48,0)+IF(DS$24=EDATE($E33,-1),$F48,0),0)</f>
        <v>0</v>
      </c>
      <c r="DT48" s="374">
        <f t="shared" ref="DT48" si="168">IFERROR((1-SUM($E48:$F48))*DT33/MAX(1,$G33)+IF(DT$24=$C33,$E48,0)+IF(DT$24=EDATE($E33,-1),$F48,0),0)</f>
        <v>0</v>
      </c>
      <c r="DU48" s="374">
        <f t="shared" ref="DU48" si="169">IFERROR((1-SUM($E48:$F48))*DU33/MAX(1,$G33)+IF(DU$24=$C33,$E48,0)+IF(DU$24=EDATE($E33,-1),$F48,0),0)</f>
        <v>0</v>
      </c>
      <c r="DV48" s="374">
        <f t="shared" ref="DV48" si="170">IFERROR((1-SUM($E48:$F48))*DV33/MAX(1,$G33)+IF(DV$24=$C33,$E48,0)+IF(DV$24=EDATE($E33,-1),$F48,0),0)</f>
        <v>0</v>
      </c>
      <c r="DW48" s="374">
        <f t="shared" ref="DW48" si="171">IFERROR((1-SUM($E48:$F48))*DW33/MAX(1,$G33)+IF(DW$24=$C33,$E48,0)+IF(DW$24=EDATE($E33,-1),$F48,0),0)</f>
        <v>0</v>
      </c>
      <c r="DX48" s="374">
        <f t="shared" ref="DX48" si="172">IFERROR((1-SUM($E48:$F48))*DX33/MAX(1,$G33)+IF(DX$24=$C33,$E48,0)+IF(DX$24=EDATE($E33,-1),$F48,0),0)</f>
        <v>0</v>
      </c>
    </row>
    <row r="49" spans="2:128" x14ac:dyDescent="0.25">
      <c r="B49" s="375" t="s">
        <v>695</v>
      </c>
      <c r="C49" s="380">
        <f>Вводные!G28*1000</f>
        <v>7000</v>
      </c>
      <c r="D49" s="380">
        <f>C20</f>
        <v>46011</v>
      </c>
      <c r="E49" s="382">
        <v>0.2</v>
      </c>
      <c r="F49" s="382"/>
      <c r="G49" s="227">
        <f t="shared" si="22"/>
        <v>1</v>
      </c>
      <c r="H49" s="374">
        <f t="shared" ref="H49:AM49" si="173">IFERROR((1-SUM($E49:$F49))*H34/MAX(1,$G34)+IF(H$24=$C34,$E49,0)+IF(H$24=EDATE($E34,-1),$F49,0),0)</f>
        <v>0</v>
      </c>
      <c r="I49" s="374">
        <f t="shared" si="173"/>
        <v>0</v>
      </c>
      <c r="J49" s="374">
        <f t="shared" si="173"/>
        <v>0</v>
      </c>
      <c r="K49" s="374">
        <f t="shared" si="173"/>
        <v>0</v>
      </c>
      <c r="L49" s="374">
        <f t="shared" si="173"/>
        <v>0</v>
      </c>
      <c r="M49" s="374">
        <f t="shared" si="173"/>
        <v>0</v>
      </c>
      <c r="N49" s="374">
        <f t="shared" si="173"/>
        <v>0</v>
      </c>
      <c r="O49" s="374">
        <f t="shared" si="173"/>
        <v>0</v>
      </c>
      <c r="P49" s="374">
        <f t="shared" si="173"/>
        <v>0</v>
      </c>
      <c r="Q49" s="374">
        <f t="shared" si="173"/>
        <v>0</v>
      </c>
      <c r="R49" s="374">
        <f t="shared" si="173"/>
        <v>0</v>
      </c>
      <c r="S49" s="374">
        <f t="shared" si="173"/>
        <v>0</v>
      </c>
      <c r="T49" s="374">
        <f t="shared" si="173"/>
        <v>0</v>
      </c>
      <c r="U49" s="374">
        <f t="shared" si="173"/>
        <v>0</v>
      </c>
      <c r="V49" s="374">
        <f t="shared" si="173"/>
        <v>0</v>
      </c>
      <c r="W49" s="374">
        <f t="shared" si="173"/>
        <v>0.23076923076923078</v>
      </c>
      <c r="X49" s="374">
        <f t="shared" si="173"/>
        <v>3.0769230769230771E-2</v>
      </c>
      <c r="Y49" s="374">
        <f t="shared" si="173"/>
        <v>3.0769230769230771E-2</v>
      </c>
      <c r="Z49" s="374">
        <f t="shared" si="173"/>
        <v>3.0769230769230771E-2</v>
      </c>
      <c r="AA49" s="374">
        <f t="shared" si="173"/>
        <v>3.0769230769230771E-2</v>
      </c>
      <c r="AB49" s="374">
        <f t="shared" si="173"/>
        <v>3.0769230769230771E-2</v>
      </c>
      <c r="AC49" s="374">
        <f t="shared" si="173"/>
        <v>3.0769230769230771E-2</v>
      </c>
      <c r="AD49" s="374">
        <f t="shared" si="173"/>
        <v>3.0769230769230771E-2</v>
      </c>
      <c r="AE49" s="374">
        <f t="shared" si="173"/>
        <v>3.0769230769230771E-2</v>
      </c>
      <c r="AF49" s="374">
        <f t="shared" si="173"/>
        <v>3.0769230769230771E-2</v>
      </c>
      <c r="AG49" s="374">
        <f t="shared" si="173"/>
        <v>3.0769230769230771E-2</v>
      </c>
      <c r="AH49" s="374">
        <f t="shared" si="173"/>
        <v>3.0769230769230771E-2</v>
      </c>
      <c r="AI49" s="374">
        <f t="shared" si="173"/>
        <v>3.0769230769230771E-2</v>
      </c>
      <c r="AJ49" s="374">
        <f t="shared" si="173"/>
        <v>3.0769230769230771E-2</v>
      </c>
      <c r="AK49" s="374">
        <f t="shared" si="173"/>
        <v>3.0769230769230771E-2</v>
      </c>
      <c r="AL49" s="374">
        <f t="shared" si="173"/>
        <v>3.0769230769230771E-2</v>
      </c>
      <c r="AM49" s="374">
        <f t="shared" si="173"/>
        <v>3.0769230769230771E-2</v>
      </c>
      <c r="AN49" s="374">
        <f t="shared" ref="AN49:BS49" si="174">IFERROR((1-SUM($E49:$F49))*AN34/MAX(1,$G34)+IF(AN$24=$C34,$E49,0)+IF(AN$24=EDATE($E34,-1),$F49,0),0)</f>
        <v>3.0769230769230771E-2</v>
      </c>
      <c r="AO49" s="374">
        <f t="shared" si="174"/>
        <v>3.0769230769230771E-2</v>
      </c>
      <c r="AP49" s="374">
        <f t="shared" si="174"/>
        <v>3.0769230769230771E-2</v>
      </c>
      <c r="AQ49" s="374">
        <f t="shared" si="174"/>
        <v>3.0769230769230771E-2</v>
      </c>
      <c r="AR49" s="374">
        <f t="shared" si="174"/>
        <v>3.0769230769230771E-2</v>
      </c>
      <c r="AS49" s="374">
        <f t="shared" si="174"/>
        <v>3.0769230769230771E-2</v>
      </c>
      <c r="AT49" s="374">
        <f t="shared" si="174"/>
        <v>3.0769230769230771E-2</v>
      </c>
      <c r="AU49" s="374">
        <f t="shared" si="174"/>
        <v>3.0769230769230771E-2</v>
      </c>
      <c r="AV49" s="374">
        <f t="shared" si="174"/>
        <v>3.0769230769230771E-2</v>
      </c>
      <c r="AW49" s="374">
        <f t="shared" si="174"/>
        <v>0</v>
      </c>
      <c r="AX49" s="374">
        <f t="shared" si="174"/>
        <v>0</v>
      </c>
      <c r="AY49" s="374">
        <f t="shared" si="174"/>
        <v>0</v>
      </c>
      <c r="AZ49" s="374">
        <f t="shared" si="174"/>
        <v>0</v>
      </c>
      <c r="BA49" s="374">
        <f t="shared" si="174"/>
        <v>0</v>
      </c>
      <c r="BB49" s="374">
        <f t="shared" si="174"/>
        <v>0</v>
      </c>
      <c r="BC49" s="374">
        <f t="shared" si="174"/>
        <v>0</v>
      </c>
      <c r="BD49" s="374">
        <f t="shared" si="174"/>
        <v>0</v>
      </c>
      <c r="BE49" s="374">
        <f t="shared" si="174"/>
        <v>0</v>
      </c>
      <c r="BF49" s="374">
        <f t="shared" si="174"/>
        <v>0</v>
      </c>
      <c r="BG49" s="374">
        <f t="shared" si="174"/>
        <v>0</v>
      </c>
      <c r="BH49" s="374">
        <f t="shared" si="174"/>
        <v>0</v>
      </c>
      <c r="BI49" s="374">
        <f t="shared" si="174"/>
        <v>0</v>
      </c>
      <c r="BJ49" s="374">
        <f t="shared" si="174"/>
        <v>0</v>
      </c>
      <c r="BK49" s="374">
        <f t="shared" si="174"/>
        <v>0</v>
      </c>
      <c r="BL49" s="374">
        <f t="shared" si="174"/>
        <v>0</v>
      </c>
      <c r="BM49" s="374">
        <f t="shared" si="174"/>
        <v>0</v>
      </c>
      <c r="BN49" s="374">
        <f t="shared" si="174"/>
        <v>0</v>
      </c>
      <c r="BO49" s="374">
        <f t="shared" si="174"/>
        <v>0</v>
      </c>
      <c r="BP49" s="374">
        <f t="shared" si="174"/>
        <v>0</v>
      </c>
      <c r="BQ49" s="374">
        <f t="shared" si="174"/>
        <v>0</v>
      </c>
      <c r="BR49" s="374">
        <f t="shared" si="174"/>
        <v>0</v>
      </c>
      <c r="BS49" s="374">
        <f t="shared" si="174"/>
        <v>0</v>
      </c>
      <c r="BT49" s="374">
        <f t="shared" ref="BT49:CY49" si="175">IFERROR((1-SUM($E49:$F49))*BT34/MAX(1,$G34)+IF(BT$24=$C34,$E49,0)+IF(BT$24=EDATE($E34,-1),$F49,0),0)</f>
        <v>0</v>
      </c>
      <c r="BU49" s="374">
        <f t="shared" si="175"/>
        <v>0</v>
      </c>
      <c r="BV49" s="374">
        <f t="shared" si="175"/>
        <v>0</v>
      </c>
      <c r="BW49" s="374">
        <f t="shared" si="175"/>
        <v>0</v>
      </c>
      <c r="BX49" s="374">
        <f t="shared" si="175"/>
        <v>0</v>
      </c>
      <c r="BY49" s="374">
        <f t="shared" si="175"/>
        <v>0</v>
      </c>
      <c r="BZ49" s="374">
        <f t="shared" si="175"/>
        <v>0</v>
      </c>
      <c r="CA49" s="374">
        <f t="shared" si="175"/>
        <v>0</v>
      </c>
      <c r="CB49" s="374">
        <f t="shared" si="175"/>
        <v>0</v>
      </c>
      <c r="CC49" s="374">
        <f t="shared" si="175"/>
        <v>0</v>
      </c>
      <c r="CD49" s="374">
        <f t="shared" si="175"/>
        <v>0</v>
      </c>
      <c r="CE49" s="374">
        <f t="shared" si="175"/>
        <v>0</v>
      </c>
      <c r="CF49" s="374">
        <f t="shared" si="175"/>
        <v>0</v>
      </c>
      <c r="CG49" s="374">
        <f t="shared" si="175"/>
        <v>0</v>
      </c>
      <c r="CH49" s="374">
        <f t="shared" si="175"/>
        <v>0</v>
      </c>
      <c r="CI49" s="374">
        <f t="shared" si="175"/>
        <v>0</v>
      </c>
      <c r="CJ49" s="374">
        <f t="shared" si="175"/>
        <v>0</v>
      </c>
      <c r="CK49" s="374">
        <f t="shared" si="175"/>
        <v>0</v>
      </c>
      <c r="CL49" s="374">
        <f t="shared" si="175"/>
        <v>0</v>
      </c>
      <c r="CM49" s="374">
        <f t="shared" si="175"/>
        <v>0</v>
      </c>
      <c r="CN49" s="374">
        <f t="shared" si="175"/>
        <v>0</v>
      </c>
      <c r="CO49" s="374">
        <f t="shared" si="175"/>
        <v>0</v>
      </c>
      <c r="CP49" s="374">
        <f t="shared" si="175"/>
        <v>0</v>
      </c>
      <c r="CQ49" s="374">
        <f t="shared" si="175"/>
        <v>0</v>
      </c>
      <c r="CR49" s="374">
        <f t="shared" si="175"/>
        <v>0</v>
      </c>
      <c r="CS49" s="374">
        <f t="shared" si="175"/>
        <v>0</v>
      </c>
      <c r="CT49" s="374">
        <f t="shared" si="175"/>
        <v>0</v>
      </c>
      <c r="CU49" s="374">
        <f t="shared" si="175"/>
        <v>0</v>
      </c>
      <c r="CV49" s="374">
        <f t="shared" si="175"/>
        <v>0</v>
      </c>
      <c r="CW49" s="374">
        <f t="shared" si="175"/>
        <v>0</v>
      </c>
      <c r="CX49" s="374">
        <f t="shared" si="175"/>
        <v>0</v>
      </c>
      <c r="CY49" s="374">
        <f t="shared" si="175"/>
        <v>0</v>
      </c>
      <c r="CZ49" s="374">
        <f t="shared" ref="CZ49:DX49" si="176">IFERROR((1-SUM($E49:$F49))*CZ34/MAX(1,$G34)+IF(CZ$24=$C34,$E49,0)+IF(CZ$24=EDATE($E34,-1),$F49,0),0)</f>
        <v>0</v>
      </c>
      <c r="DA49" s="374">
        <f t="shared" si="176"/>
        <v>0</v>
      </c>
      <c r="DB49" s="374">
        <f t="shared" si="176"/>
        <v>0</v>
      </c>
      <c r="DC49" s="374">
        <f t="shared" si="176"/>
        <v>0</v>
      </c>
      <c r="DD49" s="374">
        <f t="shared" si="176"/>
        <v>0</v>
      </c>
      <c r="DE49" s="374">
        <f t="shared" si="176"/>
        <v>0</v>
      </c>
      <c r="DF49" s="374">
        <f t="shared" si="176"/>
        <v>0</v>
      </c>
      <c r="DG49" s="374">
        <f t="shared" si="176"/>
        <v>0</v>
      </c>
      <c r="DH49" s="374">
        <f t="shared" si="176"/>
        <v>0</v>
      </c>
      <c r="DI49" s="374">
        <f t="shared" si="176"/>
        <v>0</v>
      </c>
      <c r="DJ49" s="374">
        <f t="shared" si="176"/>
        <v>0</v>
      </c>
      <c r="DK49" s="374">
        <f t="shared" si="176"/>
        <v>0</v>
      </c>
      <c r="DL49" s="374">
        <f t="shared" si="176"/>
        <v>0</v>
      </c>
      <c r="DM49" s="374">
        <f t="shared" si="176"/>
        <v>0</v>
      </c>
      <c r="DN49" s="374">
        <f t="shared" si="176"/>
        <v>0</v>
      </c>
      <c r="DO49" s="374">
        <f t="shared" si="176"/>
        <v>0</v>
      </c>
      <c r="DP49" s="374">
        <f t="shared" si="176"/>
        <v>0</v>
      </c>
      <c r="DQ49" s="374">
        <f t="shared" si="176"/>
        <v>0</v>
      </c>
      <c r="DR49" s="374">
        <f t="shared" si="176"/>
        <v>0</v>
      </c>
      <c r="DS49" s="374">
        <f t="shared" si="176"/>
        <v>0</v>
      </c>
      <c r="DT49" s="374">
        <f t="shared" si="176"/>
        <v>0</v>
      </c>
      <c r="DU49" s="374">
        <f t="shared" si="176"/>
        <v>0</v>
      </c>
      <c r="DV49" s="374">
        <f t="shared" si="176"/>
        <v>0</v>
      </c>
      <c r="DW49" s="374">
        <f t="shared" si="176"/>
        <v>0</v>
      </c>
      <c r="DX49" s="374">
        <f t="shared" si="176"/>
        <v>0</v>
      </c>
    </row>
    <row r="50" spans="2:128" x14ac:dyDescent="0.25">
      <c r="B50" s="375" t="s">
        <v>696</v>
      </c>
      <c r="C50" s="380">
        <f>Вводные!G29*1000</f>
        <v>3500</v>
      </c>
      <c r="D50" s="380">
        <f>C20</f>
        <v>46011</v>
      </c>
      <c r="E50" s="382"/>
      <c r="F50" s="382"/>
      <c r="G50" s="227">
        <f t="shared" si="22"/>
        <v>1</v>
      </c>
      <c r="H50" s="374">
        <f t="shared" ref="H50:AM50" si="177">IFERROR((1-SUM($E50:$F50))*H35/MAX(1,$G35)+IF(H$24=$C35,$E50,0)+IF(H$24=EDATE($E35,-1),$F50,0),0)</f>
        <v>0</v>
      </c>
      <c r="I50" s="374">
        <f t="shared" si="177"/>
        <v>0</v>
      </c>
      <c r="J50" s="374">
        <f t="shared" si="177"/>
        <v>0</v>
      </c>
      <c r="K50" s="374">
        <f t="shared" si="177"/>
        <v>0</v>
      </c>
      <c r="L50" s="374">
        <f t="shared" si="177"/>
        <v>0</v>
      </c>
      <c r="M50" s="374">
        <f t="shared" si="177"/>
        <v>0</v>
      </c>
      <c r="N50" s="374">
        <f t="shared" si="177"/>
        <v>0</v>
      </c>
      <c r="O50" s="374">
        <f t="shared" si="177"/>
        <v>0</v>
      </c>
      <c r="P50" s="374">
        <f t="shared" si="177"/>
        <v>0</v>
      </c>
      <c r="Q50" s="374">
        <f t="shared" si="177"/>
        <v>0</v>
      </c>
      <c r="R50" s="374">
        <f t="shared" si="177"/>
        <v>0</v>
      </c>
      <c r="S50" s="374">
        <f t="shared" si="177"/>
        <v>0</v>
      </c>
      <c r="T50" s="374">
        <f t="shared" si="177"/>
        <v>0</v>
      </c>
      <c r="U50" s="374">
        <f t="shared" si="177"/>
        <v>0</v>
      </c>
      <c r="V50" s="374">
        <f t="shared" si="177"/>
        <v>0</v>
      </c>
      <c r="W50" s="374">
        <f t="shared" si="177"/>
        <v>0</v>
      </c>
      <c r="X50" s="374">
        <f t="shared" si="177"/>
        <v>0</v>
      </c>
      <c r="Y50" s="374">
        <f t="shared" si="177"/>
        <v>0</v>
      </c>
      <c r="Z50" s="374">
        <f t="shared" si="177"/>
        <v>0</v>
      </c>
      <c r="AA50" s="374">
        <f t="shared" si="177"/>
        <v>0</v>
      </c>
      <c r="AB50" s="374">
        <f t="shared" si="177"/>
        <v>0</v>
      </c>
      <c r="AC50" s="374">
        <f t="shared" si="177"/>
        <v>0</v>
      </c>
      <c r="AD50" s="374">
        <f t="shared" si="177"/>
        <v>0</v>
      </c>
      <c r="AE50" s="374">
        <f t="shared" si="177"/>
        <v>0</v>
      </c>
      <c r="AF50" s="374">
        <f t="shared" si="177"/>
        <v>0</v>
      </c>
      <c r="AG50" s="374">
        <f t="shared" si="177"/>
        <v>0</v>
      </c>
      <c r="AH50" s="374">
        <f t="shared" si="177"/>
        <v>0</v>
      </c>
      <c r="AI50" s="374">
        <f t="shared" si="177"/>
        <v>0</v>
      </c>
      <c r="AJ50" s="374">
        <f t="shared" si="177"/>
        <v>0</v>
      </c>
      <c r="AK50" s="374">
        <f t="shared" si="177"/>
        <v>0</v>
      </c>
      <c r="AL50" s="374">
        <f t="shared" si="177"/>
        <v>0</v>
      </c>
      <c r="AM50" s="374">
        <f t="shared" si="177"/>
        <v>0</v>
      </c>
      <c r="AN50" s="374">
        <f t="shared" ref="AN50:BS50" si="178">IFERROR((1-SUM($E50:$F50))*AN35/MAX(1,$G35)+IF(AN$24=$C35,$E50,0)+IF(AN$24=EDATE($E35,-1),$F50,0),0)</f>
        <v>0</v>
      </c>
      <c r="AO50" s="374">
        <f t="shared" si="178"/>
        <v>0</v>
      </c>
      <c r="AP50" s="374">
        <f t="shared" si="178"/>
        <v>0</v>
      </c>
      <c r="AQ50" s="374">
        <f t="shared" si="178"/>
        <v>0</v>
      </c>
      <c r="AR50" s="374">
        <f t="shared" si="178"/>
        <v>0</v>
      </c>
      <c r="AS50" s="374">
        <f t="shared" si="178"/>
        <v>0</v>
      </c>
      <c r="AT50" s="374">
        <f t="shared" si="178"/>
        <v>0</v>
      </c>
      <c r="AU50" s="374">
        <f t="shared" si="178"/>
        <v>0.25</v>
      </c>
      <c r="AV50" s="374">
        <f t="shared" si="178"/>
        <v>0.25</v>
      </c>
      <c r="AW50" s="374">
        <f t="shared" si="178"/>
        <v>0.25</v>
      </c>
      <c r="AX50" s="374">
        <f t="shared" si="178"/>
        <v>0.25</v>
      </c>
      <c r="AY50" s="374">
        <f t="shared" si="178"/>
        <v>0</v>
      </c>
      <c r="AZ50" s="374">
        <f t="shared" si="178"/>
        <v>0</v>
      </c>
      <c r="BA50" s="374">
        <f t="shared" si="178"/>
        <v>0</v>
      </c>
      <c r="BB50" s="374">
        <f t="shared" si="178"/>
        <v>0</v>
      </c>
      <c r="BC50" s="374">
        <f t="shared" si="178"/>
        <v>0</v>
      </c>
      <c r="BD50" s="374">
        <f t="shared" si="178"/>
        <v>0</v>
      </c>
      <c r="BE50" s="374">
        <f t="shared" si="178"/>
        <v>0</v>
      </c>
      <c r="BF50" s="374">
        <f t="shared" si="178"/>
        <v>0</v>
      </c>
      <c r="BG50" s="374">
        <f t="shared" si="178"/>
        <v>0</v>
      </c>
      <c r="BH50" s="374">
        <f t="shared" si="178"/>
        <v>0</v>
      </c>
      <c r="BI50" s="374">
        <f t="shared" si="178"/>
        <v>0</v>
      </c>
      <c r="BJ50" s="374">
        <f t="shared" si="178"/>
        <v>0</v>
      </c>
      <c r="BK50" s="374">
        <f t="shared" si="178"/>
        <v>0</v>
      </c>
      <c r="BL50" s="374">
        <f t="shared" si="178"/>
        <v>0</v>
      </c>
      <c r="BM50" s="374">
        <f t="shared" si="178"/>
        <v>0</v>
      </c>
      <c r="BN50" s="374">
        <f t="shared" si="178"/>
        <v>0</v>
      </c>
      <c r="BO50" s="374">
        <f t="shared" si="178"/>
        <v>0</v>
      </c>
      <c r="BP50" s="374">
        <f t="shared" si="178"/>
        <v>0</v>
      </c>
      <c r="BQ50" s="374">
        <f t="shared" si="178"/>
        <v>0</v>
      </c>
      <c r="BR50" s="374">
        <f t="shared" si="178"/>
        <v>0</v>
      </c>
      <c r="BS50" s="374">
        <f t="shared" si="178"/>
        <v>0</v>
      </c>
      <c r="BT50" s="374">
        <f t="shared" ref="BT50:CY50" si="179">IFERROR((1-SUM($E50:$F50))*BT35/MAX(1,$G35)+IF(BT$24=$C35,$E50,0)+IF(BT$24=EDATE($E35,-1),$F50,0),0)</f>
        <v>0</v>
      </c>
      <c r="BU50" s="374">
        <f t="shared" si="179"/>
        <v>0</v>
      </c>
      <c r="BV50" s="374">
        <f t="shared" si="179"/>
        <v>0</v>
      </c>
      <c r="BW50" s="374">
        <f t="shared" si="179"/>
        <v>0</v>
      </c>
      <c r="BX50" s="374">
        <f t="shared" si="179"/>
        <v>0</v>
      </c>
      <c r="BY50" s="374">
        <f t="shared" si="179"/>
        <v>0</v>
      </c>
      <c r="BZ50" s="374">
        <f t="shared" si="179"/>
        <v>0</v>
      </c>
      <c r="CA50" s="374">
        <f t="shared" si="179"/>
        <v>0</v>
      </c>
      <c r="CB50" s="374">
        <f t="shared" si="179"/>
        <v>0</v>
      </c>
      <c r="CC50" s="374">
        <f t="shared" si="179"/>
        <v>0</v>
      </c>
      <c r="CD50" s="374">
        <f t="shared" si="179"/>
        <v>0</v>
      </c>
      <c r="CE50" s="374">
        <f t="shared" si="179"/>
        <v>0</v>
      </c>
      <c r="CF50" s="374">
        <f t="shared" si="179"/>
        <v>0</v>
      </c>
      <c r="CG50" s="374">
        <f t="shared" si="179"/>
        <v>0</v>
      </c>
      <c r="CH50" s="374">
        <f t="shared" si="179"/>
        <v>0</v>
      </c>
      <c r="CI50" s="374">
        <f t="shared" si="179"/>
        <v>0</v>
      </c>
      <c r="CJ50" s="374">
        <f t="shared" si="179"/>
        <v>0</v>
      </c>
      <c r="CK50" s="374">
        <f t="shared" si="179"/>
        <v>0</v>
      </c>
      <c r="CL50" s="374">
        <f t="shared" si="179"/>
        <v>0</v>
      </c>
      <c r="CM50" s="374">
        <f t="shared" si="179"/>
        <v>0</v>
      </c>
      <c r="CN50" s="374">
        <f t="shared" si="179"/>
        <v>0</v>
      </c>
      <c r="CO50" s="374">
        <f t="shared" si="179"/>
        <v>0</v>
      </c>
      <c r="CP50" s="374">
        <f t="shared" si="179"/>
        <v>0</v>
      </c>
      <c r="CQ50" s="374">
        <f t="shared" si="179"/>
        <v>0</v>
      </c>
      <c r="CR50" s="374">
        <f t="shared" si="179"/>
        <v>0</v>
      </c>
      <c r="CS50" s="374">
        <f t="shared" si="179"/>
        <v>0</v>
      </c>
      <c r="CT50" s="374">
        <f t="shared" si="179"/>
        <v>0</v>
      </c>
      <c r="CU50" s="374">
        <f t="shared" si="179"/>
        <v>0</v>
      </c>
      <c r="CV50" s="374">
        <f t="shared" si="179"/>
        <v>0</v>
      </c>
      <c r="CW50" s="374">
        <f t="shared" si="179"/>
        <v>0</v>
      </c>
      <c r="CX50" s="374">
        <f t="shared" si="179"/>
        <v>0</v>
      </c>
      <c r="CY50" s="374">
        <f t="shared" si="179"/>
        <v>0</v>
      </c>
      <c r="CZ50" s="374">
        <f t="shared" ref="CZ50:DX50" si="180">IFERROR((1-SUM($E50:$F50))*CZ35/MAX(1,$G35)+IF(CZ$24=$C35,$E50,0)+IF(CZ$24=EDATE($E35,-1),$F50,0),0)</f>
        <v>0</v>
      </c>
      <c r="DA50" s="374">
        <f t="shared" si="180"/>
        <v>0</v>
      </c>
      <c r="DB50" s="374">
        <f t="shared" si="180"/>
        <v>0</v>
      </c>
      <c r="DC50" s="374">
        <f t="shared" si="180"/>
        <v>0</v>
      </c>
      <c r="DD50" s="374">
        <f t="shared" si="180"/>
        <v>0</v>
      </c>
      <c r="DE50" s="374">
        <f t="shared" si="180"/>
        <v>0</v>
      </c>
      <c r="DF50" s="374">
        <f t="shared" si="180"/>
        <v>0</v>
      </c>
      <c r="DG50" s="374">
        <f t="shared" si="180"/>
        <v>0</v>
      </c>
      <c r="DH50" s="374">
        <f t="shared" si="180"/>
        <v>0</v>
      </c>
      <c r="DI50" s="374">
        <f t="shared" si="180"/>
        <v>0</v>
      </c>
      <c r="DJ50" s="374">
        <f t="shared" si="180"/>
        <v>0</v>
      </c>
      <c r="DK50" s="374">
        <f t="shared" si="180"/>
        <v>0</v>
      </c>
      <c r="DL50" s="374">
        <f t="shared" si="180"/>
        <v>0</v>
      </c>
      <c r="DM50" s="374">
        <f t="shared" si="180"/>
        <v>0</v>
      </c>
      <c r="DN50" s="374">
        <f t="shared" si="180"/>
        <v>0</v>
      </c>
      <c r="DO50" s="374">
        <f t="shared" si="180"/>
        <v>0</v>
      </c>
      <c r="DP50" s="374">
        <f t="shared" si="180"/>
        <v>0</v>
      </c>
      <c r="DQ50" s="374">
        <f t="shared" si="180"/>
        <v>0</v>
      </c>
      <c r="DR50" s="374">
        <f t="shared" si="180"/>
        <v>0</v>
      </c>
      <c r="DS50" s="374">
        <f t="shared" si="180"/>
        <v>0</v>
      </c>
      <c r="DT50" s="374">
        <f t="shared" si="180"/>
        <v>0</v>
      </c>
      <c r="DU50" s="374">
        <f t="shared" si="180"/>
        <v>0</v>
      </c>
      <c r="DV50" s="374">
        <f t="shared" si="180"/>
        <v>0</v>
      </c>
      <c r="DW50" s="374">
        <f t="shared" si="180"/>
        <v>0</v>
      </c>
      <c r="DX50" s="374">
        <f t="shared" si="180"/>
        <v>0</v>
      </c>
    </row>
    <row r="51" spans="2:128" x14ac:dyDescent="0.25">
      <c r="B51" s="375" t="s">
        <v>697</v>
      </c>
      <c r="C51" s="380">
        <f>Вводные!G30*1000</f>
        <v>1000</v>
      </c>
      <c r="D51" s="380">
        <f>C20</f>
        <v>46011</v>
      </c>
      <c r="E51" s="382"/>
      <c r="F51" s="382"/>
      <c r="G51" s="227">
        <f t="shared" si="22"/>
        <v>1</v>
      </c>
      <c r="H51" s="374">
        <f t="shared" ref="H51:AM51" si="181">IFERROR((1-SUM($E51:$F51))*H36/MAX(1,$G36)+IF(H$24=$C36,$E51,0)+IF(H$24=EDATE($E36,-1),$F51,0),0)</f>
        <v>0</v>
      </c>
      <c r="I51" s="374">
        <f t="shared" si="181"/>
        <v>0</v>
      </c>
      <c r="J51" s="374">
        <f t="shared" si="181"/>
        <v>0</v>
      </c>
      <c r="K51" s="374">
        <f t="shared" si="181"/>
        <v>0</v>
      </c>
      <c r="L51" s="374">
        <f t="shared" si="181"/>
        <v>0</v>
      </c>
      <c r="M51" s="374">
        <f t="shared" si="181"/>
        <v>0</v>
      </c>
      <c r="N51" s="374">
        <f t="shared" si="181"/>
        <v>0</v>
      </c>
      <c r="O51" s="374">
        <f t="shared" si="181"/>
        <v>0</v>
      </c>
      <c r="P51" s="374">
        <f t="shared" si="181"/>
        <v>0</v>
      </c>
      <c r="Q51" s="374">
        <f t="shared" si="181"/>
        <v>0</v>
      </c>
      <c r="R51" s="374">
        <f t="shared" si="181"/>
        <v>0</v>
      </c>
      <c r="S51" s="374">
        <f t="shared" si="181"/>
        <v>0</v>
      </c>
      <c r="T51" s="374">
        <f t="shared" si="181"/>
        <v>0</v>
      </c>
      <c r="U51" s="374">
        <f t="shared" si="181"/>
        <v>0</v>
      </c>
      <c r="V51" s="374">
        <f t="shared" si="181"/>
        <v>0</v>
      </c>
      <c r="W51" s="374">
        <f t="shared" si="181"/>
        <v>0</v>
      </c>
      <c r="X51" s="374">
        <f t="shared" si="181"/>
        <v>0</v>
      </c>
      <c r="Y51" s="374">
        <f t="shared" si="181"/>
        <v>0</v>
      </c>
      <c r="Z51" s="374">
        <f t="shared" si="181"/>
        <v>0</v>
      </c>
      <c r="AA51" s="374">
        <f t="shared" si="181"/>
        <v>0</v>
      </c>
      <c r="AB51" s="374">
        <f t="shared" si="181"/>
        <v>0</v>
      </c>
      <c r="AC51" s="374">
        <f t="shared" si="181"/>
        <v>0</v>
      </c>
      <c r="AD51" s="374">
        <f t="shared" si="181"/>
        <v>0</v>
      </c>
      <c r="AE51" s="374">
        <f t="shared" si="181"/>
        <v>0</v>
      </c>
      <c r="AF51" s="374">
        <f t="shared" si="181"/>
        <v>0</v>
      </c>
      <c r="AG51" s="374">
        <f t="shared" si="181"/>
        <v>0</v>
      </c>
      <c r="AH51" s="374">
        <f t="shared" si="181"/>
        <v>0</v>
      </c>
      <c r="AI51" s="374">
        <f t="shared" si="181"/>
        <v>0</v>
      </c>
      <c r="AJ51" s="374">
        <f t="shared" si="181"/>
        <v>0</v>
      </c>
      <c r="AK51" s="374">
        <f t="shared" si="181"/>
        <v>0</v>
      </c>
      <c r="AL51" s="374">
        <f t="shared" si="181"/>
        <v>0</v>
      </c>
      <c r="AM51" s="374">
        <f t="shared" si="181"/>
        <v>0</v>
      </c>
      <c r="AN51" s="374">
        <f t="shared" ref="AN51:BS51" si="182">IFERROR((1-SUM($E51:$F51))*AN36/MAX(1,$G36)+IF(AN$24=$C36,$E51,0)+IF(AN$24=EDATE($E36,-1),$F51,0),0)</f>
        <v>0</v>
      </c>
      <c r="AO51" s="374">
        <f t="shared" si="182"/>
        <v>0</v>
      </c>
      <c r="AP51" s="374">
        <f t="shared" si="182"/>
        <v>0</v>
      </c>
      <c r="AQ51" s="374">
        <f t="shared" si="182"/>
        <v>0</v>
      </c>
      <c r="AR51" s="374">
        <f t="shared" si="182"/>
        <v>0</v>
      </c>
      <c r="AS51" s="374">
        <f t="shared" si="182"/>
        <v>0</v>
      </c>
      <c r="AT51" s="374">
        <f t="shared" si="182"/>
        <v>0</v>
      </c>
      <c r="AU51" s="374">
        <f t="shared" si="182"/>
        <v>0.33333333333333331</v>
      </c>
      <c r="AV51" s="374">
        <f t="shared" si="182"/>
        <v>0.33333333333333331</v>
      </c>
      <c r="AW51" s="374">
        <f t="shared" si="182"/>
        <v>0.33333333333333331</v>
      </c>
      <c r="AX51" s="374">
        <f t="shared" si="182"/>
        <v>0</v>
      </c>
      <c r="AY51" s="374">
        <f t="shared" si="182"/>
        <v>0</v>
      </c>
      <c r="AZ51" s="374">
        <f t="shared" si="182"/>
        <v>0</v>
      </c>
      <c r="BA51" s="374">
        <f t="shared" si="182"/>
        <v>0</v>
      </c>
      <c r="BB51" s="374">
        <f t="shared" si="182"/>
        <v>0</v>
      </c>
      <c r="BC51" s="374">
        <f t="shared" si="182"/>
        <v>0</v>
      </c>
      <c r="BD51" s="374">
        <f t="shared" si="182"/>
        <v>0</v>
      </c>
      <c r="BE51" s="374">
        <f t="shared" si="182"/>
        <v>0</v>
      </c>
      <c r="BF51" s="374">
        <f t="shared" si="182"/>
        <v>0</v>
      </c>
      <c r="BG51" s="374">
        <f t="shared" si="182"/>
        <v>0</v>
      </c>
      <c r="BH51" s="374">
        <f t="shared" si="182"/>
        <v>0</v>
      </c>
      <c r="BI51" s="374">
        <f t="shared" si="182"/>
        <v>0</v>
      </c>
      <c r="BJ51" s="374">
        <f t="shared" si="182"/>
        <v>0</v>
      </c>
      <c r="BK51" s="374">
        <f t="shared" si="182"/>
        <v>0</v>
      </c>
      <c r="BL51" s="374">
        <f t="shared" si="182"/>
        <v>0</v>
      </c>
      <c r="BM51" s="374">
        <f t="shared" si="182"/>
        <v>0</v>
      </c>
      <c r="BN51" s="374">
        <f t="shared" si="182"/>
        <v>0</v>
      </c>
      <c r="BO51" s="374">
        <f t="shared" si="182"/>
        <v>0</v>
      </c>
      <c r="BP51" s="374">
        <f t="shared" si="182"/>
        <v>0</v>
      </c>
      <c r="BQ51" s="374">
        <f t="shared" si="182"/>
        <v>0</v>
      </c>
      <c r="BR51" s="374">
        <f t="shared" si="182"/>
        <v>0</v>
      </c>
      <c r="BS51" s="374">
        <f t="shared" si="182"/>
        <v>0</v>
      </c>
      <c r="BT51" s="374">
        <f t="shared" ref="BT51:CY51" si="183">IFERROR((1-SUM($E51:$F51))*BT36/MAX(1,$G36)+IF(BT$24=$C36,$E51,0)+IF(BT$24=EDATE($E36,-1),$F51,0),0)</f>
        <v>0</v>
      </c>
      <c r="BU51" s="374">
        <f t="shared" si="183"/>
        <v>0</v>
      </c>
      <c r="BV51" s="374">
        <f t="shared" si="183"/>
        <v>0</v>
      </c>
      <c r="BW51" s="374">
        <f t="shared" si="183"/>
        <v>0</v>
      </c>
      <c r="BX51" s="374">
        <f t="shared" si="183"/>
        <v>0</v>
      </c>
      <c r="BY51" s="374">
        <f t="shared" si="183"/>
        <v>0</v>
      </c>
      <c r="BZ51" s="374">
        <f t="shared" si="183"/>
        <v>0</v>
      </c>
      <c r="CA51" s="374">
        <f t="shared" si="183"/>
        <v>0</v>
      </c>
      <c r="CB51" s="374">
        <f t="shared" si="183"/>
        <v>0</v>
      </c>
      <c r="CC51" s="374">
        <f t="shared" si="183"/>
        <v>0</v>
      </c>
      <c r="CD51" s="374">
        <f t="shared" si="183"/>
        <v>0</v>
      </c>
      <c r="CE51" s="374">
        <f t="shared" si="183"/>
        <v>0</v>
      </c>
      <c r="CF51" s="374">
        <f t="shared" si="183"/>
        <v>0</v>
      </c>
      <c r="CG51" s="374">
        <f t="shared" si="183"/>
        <v>0</v>
      </c>
      <c r="CH51" s="374">
        <f t="shared" si="183"/>
        <v>0</v>
      </c>
      <c r="CI51" s="374">
        <f t="shared" si="183"/>
        <v>0</v>
      </c>
      <c r="CJ51" s="374">
        <f t="shared" si="183"/>
        <v>0</v>
      </c>
      <c r="CK51" s="374">
        <f t="shared" si="183"/>
        <v>0</v>
      </c>
      <c r="CL51" s="374">
        <f t="shared" si="183"/>
        <v>0</v>
      </c>
      <c r="CM51" s="374">
        <f t="shared" si="183"/>
        <v>0</v>
      </c>
      <c r="CN51" s="374">
        <f t="shared" si="183"/>
        <v>0</v>
      </c>
      <c r="CO51" s="374">
        <f t="shared" si="183"/>
        <v>0</v>
      </c>
      <c r="CP51" s="374">
        <f t="shared" si="183"/>
        <v>0</v>
      </c>
      <c r="CQ51" s="374">
        <f t="shared" si="183"/>
        <v>0</v>
      </c>
      <c r="CR51" s="374">
        <f t="shared" si="183"/>
        <v>0</v>
      </c>
      <c r="CS51" s="374">
        <f t="shared" si="183"/>
        <v>0</v>
      </c>
      <c r="CT51" s="374">
        <f t="shared" si="183"/>
        <v>0</v>
      </c>
      <c r="CU51" s="374">
        <f t="shared" si="183"/>
        <v>0</v>
      </c>
      <c r="CV51" s="374">
        <f t="shared" si="183"/>
        <v>0</v>
      </c>
      <c r="CW51" s="374">
        <f t="shared" si="183"/>
        <v>0</v>
      </c>
      <c r="CX51" s="374">
        <f t="shared" si="183"/>
        <v>0</v>
      </c>
      <c r="CY51" s="374">
        <f t="shared" si="183"/>
        <v>0</v>
      </c>
      <c r="CZ51" s="374">
        <f t="shared" ref="CZ51:DX51" si="184">IFERROR((1-SUM($E51:$F51))*CZ36/MAX(1,$G36)+IF(CZ$24=$C36,$E51,0)+IF(CZ$24=EDATE($E36,-1),$F51,0),0)</f>
        <v>0</v>
      </c>
      <c r="DA51" s="374">
        <f t="shared" si="184"/>
        <v>0</v>
      </c>
      <c r="DB51" s="374">
        <f t="shared" si="184"/>
        <v>0</v>
      </c>
      <c r="DC51" s="374">
        <f t="shared" si="184"/>
        <v>0</v>
      </c>
      <c r="DD51" s="374">
        <f t="shared" si="184"/>
        <v>0</v>
      </c>
      <c r="DE51" s="374">
        <f t="shared" si="184"/>
        <v>0</v>
      </c>
      <c r="DF51" s="374">
        <f t="shared" si="184"/>
        <v>0</v>
      </c>
      <c r="DG51" s="374">
        <f t="shared" si="184"/>
        <v>0</v>
      </c>
      <c r="DH51" s="374">
        <f t="shared" si="184"/>
        <v>0</v>
      </c>
      <c r="DI51" s="374">
        <f t="shared" si="184"/>
        <v>0</v>
      </c>
      <c r="DJ51" s="374">
        <f t="shared" si="184"/>
        <v>0</v>
      </c>
      <c r="DK51" s="374">
        <f t="shared" si="184"/>
        <v>0</v>
      </c>
      <c r="DL51" s="374">
        <f t="shared" si="184"/>
        <v>0</v>
      </c>
      <c r="DM51" s="374">
        <f t="shared" si="184"/>
        <v>0</v>
      </c>
      <c r="DN51" s="374">
        <f t="shared" si="184"/>
        <v>0</v>
      </c>
      <c r="DO51" s="374">
        <f t="shared" si="184"/>
        <v>0</v>
      </c>
      <c r="DP51" s="374">
        <f t="shared" si="184"/>
        <v>0</v>
      </c>
      <c r="DQ51" s="374">
        <f t="shared" si="184"/>
        <v>0</v>
      </c>
      <c r="DR51" s="374">
        <f t="shared" si="184"/>
        <v>0</v>
      </c>
      <c r="DS51" s="374">
        <f t="shared" si="184"/>
        <v>0</v>
      </c>
      <c r="DT51" s="374">
        <f t="shared" si="184"/>
        <v>0</v>
      </c>
      <c r="DU51" s="374">
        <f t="shared" si="184"/>
        <v>0</v>
      </c>
      <c r="DV51" s="374">
        <f t="shared" si="184"/>
        <v>0</v>
      </c>
      <c r="DW51" s="374">
        <f t="shared" si="184"/>
        <v>0</v>
      </c>
      <c r="DX51" s="374">
        <f t="shared" si="184"/>
        <v>0</v>
      </c>
    </row>
    <row r="52" spans="2:128" x14ac:dyDescent="0.25">
      <c r="B52" s="375" t="s">
        <v>698</v>
      </c>
      <c r="C52" s="380">
        <f>Вводные!G31*1000</f>
        <v>1000</v>
      </c>
      <c r="D52" s="380">
        <f>C20</f>
        <v>46011</v>
      </c>
      <c r="E52" s="382"/>
      <c r="F52" s="382"/>
      <c r="G52" s="227">
        <f t="shared" si="22"/>
        <v>0.99999999999999956</v>
      </c>
      <c r="H52" s="374">
        <f t="shared" ref="H52:AM52" si="185">IFERROR((1-SUM($E52:$F52))*H37/MAX(1,$G37)+IF(H$24=$C37,$E52,0)+IF(H$24=EDATE($E37,-1),$F52,0),0)</f>
        <v>0</v>
      </c>
      <c r="I52" s="374">
        <f t="shared" si="185"/>
        <v>0</v>
      </c>
      <c r="J52" s="374">
        <f t="shared" si="185"/>
        <v>0</v>
      </c>
      <c r="K52" s="374">
        <f t="shared" si="185"/>
        <v>0</v>
      </c>
      <c r="L52" s="374">
        <f t="shared" si="185"/>
        <v>0</v>
      </c>
      <c r="M52" s="374">
        <f t="shared" si="185"/>
        <v>0</v>
      </c>
      <c r="N52" s="374">
        <f t="shared" si="185"/>
        <v>0</v>
      </c>
      <c r="O52" s="374">
        <f t="shared" si="185"/>
        <v>0</v>
      </c>
      <c r="P52" s="374">
        <f t="shared" si="185"/>
        <v>0</v>
      </c>
      <c r="Q52" s="374">
        <f t="shared" si="185"/>
        <v>0</v>
      </c>
      <c r="R52" s="374">
        <f t="shared" si="185"/>
        <v>0</v>
      </c>
      <c r="S52" s="374">
        <f t="shared" si="185"/>
        <v>0</v>
      </c>
      <c r="T52" s="374">
        <f t="shared" si="185"/>
        <v>0</v>
      </c>
      <c r="U52" s="374">
        <f t="shared" si="185"/>
        <v>0</v>
      </c>
      <c r="V52" s="374">
        <f t="shared" si="185"/>
        <v>0</v>
      </c>
      <c r="W52" s="374">
        <f t="shared" si="185"/>
        <v>0</v>
      </c>
      <c r="X52" s="374">
        <f t="shared" si="185"/>
        <v>0</v>
      </c>
      <c r="Y52" s="374">
        <f t="shared" si="185"/>
        <v>0</v>
      </c>
      <c r="Z52" s="374">
        <f t="shared" si="185"/>
        <v>4.1666666666666664E-2</v>
      </c>
      <c r="AA52" s="374">
        <f t="shared" si="185"/>
        <v>4.1666666666666664E-2</v>
      </c>
      <c r="AB52" s="374">
        <f t="shared" si="185"/>
        <v>4.1666666666666664E-2</v>
      </c>
      <c r="AC52" s="374">
        <f t="shared" si="185"/>
        <v>4.1666666666666664E-2</v>
      </c>
      <c r="AD52" s="374">
        <f t="shared" si="185"/>
        <v>4.1666666666666664E-2</v>
      </c>
      <c r="AE52" s="374">
        <f t="shared" si="185"/>
        <v>4.1666666666666664E-2</v>
      </c>
      <c r="AF52" s="374">
        <f t="shared" si="185"/>
        <v>4.1666666666666664E-2</v>
      </c>
      <c r="AG52" s="374">
        <f t="shared" si="185"/>
        <v>4.1666666666666664E-2</v>
      </c>
      <c r="AH52" s="374">
        <f t="shared" si="185"/>
        <v>4.1666666666666664E-2</v>
      </c>
      <c r="AI52" s="374">
        <f t="shared" si="185"/>
        <v>4.1666666666666664E-2</v>
      </c>
      <c r="AJ52" s="374">
        <f t="shared" si="185"/>
        <v>4.1666666666666664E-2</v>
      </c>
      <c r="AK52" s="374">
        <f t="shared" si="185"/>
        <v>4.1666666666666664E-2</v>
      </c>
      <c r="AL52" s="374">
        <f t="shared" si="185"/>
        <v>4.1666666666666664E-2</v>
      </c>
      <c r="AM52" s="374">
        <f t="shared" si="185"/>
        <v>4.1666666666666664E-2</v>
      </c>
      <c r="AN52" s="374">
        <f t="shared" ref="AN52:BS52" si="186">IFERROR((1-SUM($E52:$F52))*AN37/MAX(1,$G37)+IF(AN$24=$C37,$E52,0)+IF(AN$24=EDATE($E37,-1),$F52,0),0)</f>
        <v>4.1666666666666664E-2</v>
      </c>
      <c r="AO52" s="374">
        <f t="shared" si="186"/>
        <v>4.1666666666666664E-2</v>
      </c>
      <c r="AP52" s="374">
        <f t="shared" si="186"/>
        <v>4.1666666666666664E-2</v>
      </c>
      <c r="AQ52" s="374">
        <f t="shared" si="186"/>
        <v>4.1666666666666664E-2</v>
      </c>
      <c r="AR52" s="374">
        <f t="shared" si="186"/>
        <v>4.1666666666666664E-2</v>
      </c>
      <c r="AS52" s="374">
        <f t="shared" si="186"/>
        <v>4.1666666666666664E-2</v>
      </c>
      <c r="AT52" s="374">
        <f t="shared" si="186"/>
        <v>4.1666666666666664E-2</v>
      </c>
      <c r="AU52" s="374">
        <f t="shared" si="186"/>
        <v>4.1666666666666664E-2</v>
      </c>
      <c r="AV52" s="374">
        <f t="shared" si="186"/>
        <v>4.1666666666666664E-2</v>
      </c>
      <c r="AW52" s="374">
        <f t="shared" si="186"/>
        <v>4.1666666666666664E-2</v>
      </c>
      <c r="AX52" s="374">
        <f t="shared" si="186"/>
        <v>0</v>
      </c>
      <c r="AY52" s="374">
        <f t="shared" si="186"/>
        <v>0</v>
      </c>
      <c r="AZ52" s="374">
        <f t="shared" si="186"/>
        <v>0</v>
      </c>
      <c r="BA52" s="374">
        <f t="shared" si="186"/>
        <v>0</v>
      </c>
      <c r="BB52" s="374">
        <f t="shared" si="186"/>
        <v>0</v>
      </c>
      <c r="BC52" s="374">
        <f t="shared" si="186"/>
        <v>0</v>
      </c>
      <c r="BD52" s="374">
        <f t="shared" si="186"/>
        <v>0</v>
      </c>
      <c r="BE52" s="374">
        <f t="shared" si="186"/>
        <v>0</v>
      </c>
      <c r="BF52" s="374">
        <f t="shared" si="186"/>
        <v>0</v>
      </c>
      <c r="BG52" s="374">
        <f t="shared" si="186"/>
        <v>0</v>
      </c>
      <c r="BH52" s="374">
        <f t="shared" si="186"/>
        <v>0</v>
      </c>
      <c r="BI52" s="374">
        <f t="shared" si="186"/>
        <v>0</v>
      </c>
      <c r="BJ52" s="374">
        <f t="shared" si="186"/>
        <v>0</v>
      </c>
      <c r="BK52" s="374">
        <f t="shared" si="186"/>
        <v>0</v>
      </c>
      <c r="BL52" s="374">
        <f t="shared" si="186"/>
        <v>0</v>
      </c>
      <c r="BM52" s="374">
        <f t="shared" si="186"/>
        <v>0</v>
      </c>
      <c r="BN52" s="374">
        <f t="shared" si="186"/>
        <v>0</v>
      </c>
      <c r="BO52" s="374">
        <f t="shared" si="186"/>
        <v>0</v>
      </c>
      <c r="BP52" s="374">
        <f t="shared" si="186"/>
        <v>0</v>
      </c>
      <c r="BQ52" s="374">
        <f t="shared" si="186"/>
        <v>0</v>
      </c>
      <c r="BR52" s="374">
        <f t="shared" si="186"/>
        <v>0</v>
      </c>
      <c r="BS52" s="374">
        <f t="shared" si="186"/>
        <v>0</v>
      </c>
      <c r="BT52" s="374">
        <f t="shared" ref="BT52:CY52" si="187">IFERROR((1-SUM($E52:$F52))*BT37/MAX(1,$G37)+IF(BT$24=$C37,$E52,0)+IF(BT$24=EDATE($E37,-1),$F52,0),0)</f>
        <v>0</v>
      </c>
      <c r="BU52" s="374">
        <f t="shared" si="187"/>
        <v>0</v>
      </c>
      <c r="BV52" s="374">
        <f t="shared" si="187"/>
        <v>0</v>
      </c>
      <c r="BW52" s="374">
        <f t="shared" si="187"/>
        <v>0</v>
      </c>
      <c r="BX52" s="374">
        <f t="shared" si="187"/>
        <v>0</v>
      </c>
      <c r="BY52" s="374">
        <f t="shared" si="187"/>
        <v>0</v>
      </c>
      <c r="BZ52" s="374">
        <f t="shared" si="187"/>
        <v>0</v>
      </c>
      <c r="CA52" s="374">
        <f t="shared" si="187"/>
        <v>0</v>
      </c>
      <c r="CB52" s="374">
        <f t="shared" si="187"/>
        <v>0</v>
      </c>
      <c r="CC52" s="374">
        <f t="shared" si="187"/>
        <v>0</v>
      </c>
      <c r="CD52" s="374">
        <f t="shared" si="187"/>
        <v>0</v>
      </c>
      <c r="CE52" s="374">
        <f t="shared" si="187"/>
        <v>0</v>
      </c>
      <c r="CF52" s="374">
        <f t="shared" si="187"/>
        <v>0</v>
      </c>
      <c r="CG52" s="374">
        <f t="shared" si="187"/>
        <v>0</v>
      </c>
      <c r="CH52" s="374">
        <f t="shared" si="187"/>
        <v>0</v>
      </c>
      <c r="CI52" s="374">
        <f t="shared" si="187"/>
        <v>0</v>
      </c>
      <c r="CJ52" s="374">
        <f t="shared" si="187"/>
        <v>0</v>
      </c>
      <c r="CK52" s="374">
        <f t="shared" si="187"/>
        <v>0</v>
      </c>
      <c r="CL52" s="374">
        <f t="shared" si="187"/>
        <v>0</v>
      </c>
      <c r="CM52" s="374">
        <f t="shared" si="187"/>
        <v>0</v>
      </c>
      <c r="CN52" s="374">
        <f t="shared" si="187"/>
        <v>0</v>
      </c>
      <c r="CO52" s="374">
        <f t="shared" si="187"/>
        <v>0</v>
      </c>
      <c r="CP52" s="374">
        <f t="shared" si="187"/>
        <v>0</v>
      </c>
      <c r="CQ52" s="374">
        <f t="shared" si="187"/>
        <v>0</v>
      </c>
      <c r="CR52" s="374">
        <f t="shared" si="187"/>
        <v>0</v>
      </c>
      <c r="CS52" s="374">
        <f t="shared" si="187"/>
        <v>0</v>
      </c>
      <c r="CT52" s="374">
        <f t="shared" si="187"/>
        <v>0</v>
      </c>
      <c r="CU52" s="374">
        <f t="shared" si="187"/>
        <v>0</v>
      </c>
      <c r="CV52" s="374">
        <f t="shared" si="187"/>
        <v>0</v>
      </c>
      <c r="CW52" s="374">
        <f t="shared" si="187"/>
        <v>0</v>
      </c>
      <c r="CX52" s="374">
        <f t="shared" si="187"/>
        <v>0</v>
      </c>
      <c r="CY52" s="374">
        <f t="shared" si="187"/>
        <v>0</v>
      </c>
      <c r="CZ52" s="374">
        <f t="shared" ref="CZ52:DX52" si="188">IFERROR((1-SUM($E52:$F52))*CZ37/MAX(1,$G37)+IF(CZ$24=$C37,$E52,0)+IF(CZ$24=EDATE($E37,-1),$F52,0),0)</f>
        <v>0</v>
      </c>
      <c r="DA52" s="374">
        <f t="shared" si="188"/>
        <v>0</v>
      </c>
      <c r="DB52" s="374">
        <f t="shared" si="188"/>
        <v>0</v>
      </c>
      <c r="DC52" s="374">
        <f t="shared" si="188"/>
        <v>0</v>
      </c>
      <c r="DD52" s="374">
        <f t="shared" si="188"/>
        <v>0</v>
      </c>
      <c r="DE52" s="374">
        <f t="shared" si="188"/>
        <v>0</v>
      </c>
      <c r="DF52" s="374">
        <f t="shared" si="188"/>
        <v>0</v>
      </c>
      <c r="DG52" s="374">
        <f t="shared" si="188"/>
        <v>0</v>
      </c>
      <c r="DH52" s="374">
        <f t="shared" si="188"/>
        <v>0</v>
      </c>
      <c r="DI52" s="374">
        <f t="shared" si="188"/>
        <v>0</v>
      </c>
      <c r="DJ52" s="374">
        <f t="shared" si="188"/>
        <v>0</v>
      </c>
      <c r="DK52" s="374">
        <f t="shared" si="188"/>
        <v>0</v>
      </c>
      <c r="DL52" s="374">
        <f t="shared" si="188"/>
        <v>0</v>
      </c>
      <c r="DM52" s="374">
        <f t="shared" si="188"/>
        <v>0</v>
      </c>
      <c r="DN52" s="374">
        <f t="shared" si="188"/>
        <v>0</v>
      </c>
      <c r="DO52" s="374">
        <f t="shared" si="188"/>
        <v>0</v>
      </c>
      <c r="DP52" s="374">
        <f t="shared" si="188"/>
        <v>0</v>
      </c>
      <c r="DQ52" s="374">
        <f t="shared" si="188"/>
        <v>0</v>
      </c>
      <c r="DR52" s="374">
        <f t="shared" si="188"/>
        <v>0</v>
      </c>
      <c r="DS52" s="374">
        <f t="shared" si="188"/>
        <v>0</v>
      </c>
      <c r="DT52" s="374">
        <f t="shared" si="188"/>
        <v>0</v>
      </c>
      <c r="DU52" s="374">
        <f t="shared" si="188"/>
        <v>0</v>
      </c>
      <c r="DV52" s="374">
        <f t="shared" si="188"/>
        <v>0</v>
      </c>
      <c r="DW52" s="374">
        <f t="shared" si="188"/>
        <v>0</v>
      </c>
      <c r="DX52" s="374">
        <f t="shared" si="188"/>
        <v>0</v>
      </c>
    </row>
    <row r="54" spans="2:128" x14ac:dyDescent="0.25">
      <c r="F54" s="207"/>
    </row>
    <row r="55" spans="2:128" x14ac:dyDescent="0.25">
      <c r="B55" s="377" t="s">
        <v>715</v>
      </c>
      <c r="C55" s="372" t="s">
        <v>716</v>
      </c>
      <c r="D55" s="372" t="s">
        <v>717</v>
      </c>
      <c r="E55" s="372" t="s">
        <v>705</v>
      </c>
      <c r="F55" s="207"/>
      <c r="G55" s="372" t="s">
        <v>714</v>
      </c>
      <c r="H55" s="372">
        <f>H39</f>
        <v>46266</v>
      </c>
      <c r="I55" s="372">
        <f t="shared" ref="I55:BT55" si="189">I39</f>
        <v>46296</v>
      </c>
      <c r="J55" s="372">
        <f t="shared" si="189"/>
        <v>46327</v>
      </c>
      <c r="K55" s="372">
        <f t="shared" si="189"/>
        <v>46357</v>
      </c>
      <c r="L55" s="372">
        <f t="shared" si="189"/>
        <v>46388</v>
      </c>
      <c r="M55" s="372">
        <f t="shared" si="189"/>
        <v>46419</v>
      </c>
      <c r="N55" s="372">
        <f t="shared" si="189"/>
        <v>46447</v>
      </c>
      <c r="O55" s="372">
        <f t="shared" si="189"/>
        <v>46478</v>
      </c>
      <c r="P55" s="372">
        <f t="shared" si="189"/>
        <v>46508</v>
      </c>
      <c r="Q55" s="372">
        <f t="shared" si="189"/>
        <v>46539</v>
      </c>
      <c r="R55" s="372">
        <f t="shared" si="189"/>
        <v>46569</v>
      </c>
      <c r="S55" s="372">
        <f t="shared" si="189"/>
        <v>46600</v>
      </c>
      <c r="T55" s="372">
        <f t="shared" si="189"/>
        <v>46631</v>
      </c>
      <c r="U55" s="372">
        <f t="shared" si="189"/>
        <v>46661</v>
      </c>
      <c r="V55" s="372">
        <f t="shared" si="189"/>
        <v>46692</v>
      </c>
      <c r="W55" s="372">
        <f t="shared" si="189"/>
        <v>46722</v>
      </c>
      <c r="X55" s="372">
        <f t="shared" si="189"/>
        <v>46753</v>
      </c>
      <c r="Y55" s="372">
        <f t="shared" si="189"/>
        <v>46784</v>
      </c>
      <c r="Z55" s="372">
        <f t="shared" si="189"/>
        <v>46813</v>
      </c>
      <c r="AA55" s="372">
        <f t="shared" si="189"/>
        <v>46844</v>
      </c>
      <c r="AB55" s="372">
        <f t="shared" si="189"/>
        <v>46874</v>
      </c>
      <c r="AC55" s="372">
        <f t="shared" si="189"/>
        <v>46905</v>
      </c>
      <c r="AD55" s="372">
        <f t="shared" si="189"/>
        <v>46935</v>
      </c>
      <c r="AE55" s="372">
        <f t="shared" si="189"/>
        <v>46966</v>
      </c>
      <c r="AF55" s="372">
        <f t="shared" si="189"/>
        <v>46997</v>
      </c>
      <c r="AG55" s="372">
        <f t="shared" si="189"/>
        <v>47027</v>
      </c>
      <c r="AH55" s="372">
        <f t="shared" si="189"/>
        <v>47058</v>
      </c>
      <c r="AI55" s="372">
        <f t="shared" si="189"/>
        <v>47088</v>
      </c>
      <c r="AJ55" s="372">
        <f t="shared" si="189"/>
        <v>47119</v>
      </c>
      <c r="AK55" s="372">
        <f t="shared" si="189"/>
        <v>47150</v>
      </c>
      <c r="AL55" s="372">
        <f t="shared" si="189"/>
        <v>47178</v>
      </c>
      <c r="AM55" s="372">
        <f t="shared" si="189"/>
        <v>47209</v>
      </c>
      <c r="AN55" s="372">
        <f t="shared" si="189"/>
        <v>47239</v>
      </c>
      <c r="AO55" s="372">
        <f t="shared" si="189"/>
        <v>47270</v>
      </c>
      <c r="AP55" s="372">
        <f t="shared" si="189"/>
        <v>47300</v>
      </c>
      <c r="AQ55" s="372">
        <f t="shared" si="189"/>
        <v>47331</v>
      </c>
      <c r="AR55" s="372">
        <f t="shared" si="189"/>
        <v>47362</v>
      </c>
      <c r="AS55" s="372">
        <f t="shared" si="189"/>
        <v>47392</v>
      </c>
      <c r="AT55" s="372">
        <f t="shared" si="189"/>
        <v>47423</v>
      </c>
      <c r="AU55" s="372">
        <f t="shared" si="189"/>
        <v>47453</v>
      </c>
      <c r="AV55" s="372">
        <f t="shared" si="189"/>
        <v>47484</v>
      </c>
      <c r="AW55" s="372">
        <f t="shared" si="189"/>
        <v>47515</v>
      </c>
      <c r="AX55" s="372">
        <f t="shared" si="189"/>
        <v>47543</v>
      </c>
      <c r="AY55" s="372">
        <f t="shared" si="189"/>
        <v>47574</v>
      </c>
      <c r="AZ55" s="372">
        <f t="shared" si="189"/>
        <v>47604</v>
      </c>
      <c r="BA55" s="372">
        <f t="shared" si="189"/>
        <v>47635</v>
      </c>
      <c r="BB55" s="372">
        <f t="shared" si="189"/>
        <v>47665</v>
      </c>
      <c r="BC55" s="372">
        <f t="shared" si="189"/>
        <v>47696</v>
      </c>
      <c r="BD55" s="372">
        <f t="shared" si="189"/>
        <v>47727</v>
      </c>
      <c r="BE55" s="372">
        <f t="shared" si="189"/>
        <v>47757</v>
      </c>
      <c r="BF55" s="372">
        <f t="shared" si="189"/>
        <v>47788</v>
      </c>
      <c r="BG55" s="372">
        <f t="shared" si="189"/>
        <v>47818</v>
      </c>
      <c r="BH55" s="372">
        <f t="shared" si="189"/>
        <v>47849</v>
      </c>
      <c r="BI55" s="372">
        <f t="shared" si="189"/>
        <v>47880</v>
      </c>
      <c r="BJ55" s="372">
        <f t="shared" si="189"/>
        <v>47908</v>
      </c>
      <c r="BK55" s="372">
        <f t="shared" si="189"/>
        <v>47939</v>
      </c>
      <c r="BL55" s="372">
        <f t="shared" si="189"/>
        <v>47969</v>
      </c>
      <c r="BM55" s="372">
        <f t="shared" si="189"/>
        <v>48000</v>
      </c>
      <c r="BN55" s="372">
        <f t="shared" si="189"/>
        <v>48030</v>
      </c>
      <c r="BO55" s="372">
        <f t="shared" si="189"/>
        <v>48061</v>
      </c>
      <c r="BP55" s="372">
        <f t="shared" si="189"/>
        <v>48092</v>
      </c>
      <c r="BQ55" s="372">
        <f t="shared" si="189"/>
        <v>48122</v>
      </c>
      <c r="BR55" s="372">
        <f t="shared" si="189"/>
        <v>48153</v>
      </c>
      <c r="BS55" s="372">
        <f t="shared" si="189"/>
        <v>48183</v>
      </c>
      <c r="BT55" s="372">
        <f t="shared" si="189"/>
        <v>48214</v>
      </c>
      <c r="BU55" s="372">
        <f t="shared" ref="BU55:DX55" si="190">BU39</f>
        <v>48245</v>
      </c>
      <c r="BV55" s="372">
        <f t="shared" si="190"/>
        <v>48274</v>
      </c>
      <c r="BW55" s="372">
        <f t="shared" si="190"/>
        <v>48305</v>
      </c>
      <c r="BX55" s="372">
        <f t="shared" si="190"/>
        <v>48335</v>
      </c>
      <c r="BY55" s="372">
        <f t="shared" si="190"/>
        <v>48366</v>
      </c>
      <c r="BZ55" s="372">
        <f t="shared" si="190"/>
        <v>48396</v>
      </c>
      <c r="CA55" s="372">
        <f t="shared" si="190"/>
        <v>48427</v>
      </c>
      <c r="CB55" s="372">
        <f t="shared" si="190"/>
        <v>48458</v>
      </c>
      <c r="CC55" s="372">
        <f t="shared" si="190"/>
        <v>48488</v>
      </c>
      <c r="CD55" s="372">
        <f t="shared" si="190"/>
        <v>48519</v>
      </c>
      <c r="CE55" s="372">
        <f t="shared" si="190"/>
        <v>48549</v>
      </c>
      <c r="CF55" s="372">
        <f t="shared" si="190"/>
        <v>48580</v>
      </c>
      <c r="CG55" s="372">
        <f t="shared" si="190"/>
        <v>48611</v>
      </c>
      <c r="CH55" s="372">
        <f t="shared" si="190"/>
        <v>48639</v>
      </c>
      <c r="CI55" s="372">
        <f t="shared" si="190"/>
        <v>48670</v>
      </c>
      <c r="CJ55" s="372">
        <f t="shared" si="190"/>
        <v>48700</v>
      </c>
      <c r="CK55" s="372">
        <f t="shared" si="190"/>
        <v>48731</v>
      </c>
      <c r="CL55" s="372">
        <f t="shared" si="190"/>
        <v>48761</v>
      </c>
      <c r="CM55" s="372">
        <f t="shared" si="190"/>
        <v>48792</v>
      </c>
      <c r="CN55" s="372">
        <f t="shared" si="190"/>
        <v>48823</v>
      </c>
      <c r="CO55" s="372">
        <f t="shared" si="190"/>
        <v>48853</v>
      </c>
      <c r="CP55" s="372">
        <f t="shared" si="190"/>
        <v>48884</v>
      </c>
      <c r="CQ55" s="372">
        <f t="shared" si="190"/>
        <v>48914</v>
      </c>
      <c r="CR55" s="372">
        <f t="shared" si="190"/>
        <v>48945</v>
      </c>
      <c r="CS55" s="372">
        <f t="shared" si="190"/>
        <v>48976</v>
      </c>
      <c r="CT55" s="372">
        <f t="shared" si="190"/>
        <v>49004</v>
      </c>
      <c r="CU55" s="372">
        <f t="shared" si="190"/>
        <v>49035</v>
      </c>
      <c r="CV55" s="372">
        <f t="shared" si="190"/>
        <v>49065</v>
      </c>
      <c r="CW55" s="372">
        <f t="shared" si="190"/>
        <v>49096</v>
      </c>
      <c r="CX55" s="372">
        <f t="shared" si="190"/>
        <v>49126</v>
      </c>
      <c r="CY55" s="372">
        <f t="shared" si="190"/>
        <v>49157</v>
      </c>
      <c r="CZ55" s="372">
        <f t="shared" si="190"/>
        <v>49188</v>
      </c>
      <c r="DA55" s="372">
        <f t="shared" si="190"/>
        <v>49218</v>
      </c>
      <c r="DB55" s="372">
        <f t="shared" si="190"/>
        <v>49249</v>
      </c>
      <c r="DC55" s="372">
        <f t="shared" si="190"/>
        <v>49279</v>
      </c>
      <c r="DD55" s="372">
        <f t="shared" si="190"/>
        <v>49310</v>
      </c>
      <c r="DE55" s="372">
        <f t="shared" si="190"/>
        <v>49341</v>
      </c>
      <c r="DF55" s="372">
        <f t="shared" si="190"/>
        <v>49369</v>
      </c>
      <c r="DG55" s="372">
        <f t="shared" si="190"/>
        <v>49400</v>
      </c>
      <c r="DH55" s="372">
        <f t="shared" si="190"/>
        <v>49430</v>
      </c>
      <c r="DI55" s="372">
        <f t="shared" si="190"/>
        <v>49461</v>
      </c>
      <c r="DJ55" s="372">
        <f t="shared" si="190"/>
        <v>49491</v>
      </c>
      <c r="DK55" s="372">
        <f t="shared" si="190"/>
        <v>49522</v>
      </c>
      <c r="DL55" s="372">
        <f t="shared" si="190"/>
        <v>49553</v>
      </c>
      <c r="DM55" s="372">
        <f t="shared" si="190"/>
        <v>49583</v>
      </c>
      <c r="DN55" s="372">
        <f t="shared" si="190"/>
        <v>49614</v>
      </c>
      <c r="DO55" s="372">
        <f t="shared" si="190"/>
        <v>49644</v>
      </c>
      <c r="DP55" s="372">
        <f t="shared" si="190"/>
        <v>49675</v>
      </c>
      <c r="DQ55" s="372">
        <f t="shared" si="190"/>
        <v>49706</v>
      </c>
      <c r="DR55" s="372">
        <f t="shared" si="190"/>
        <v>49735</v>
      </c>
      <c r="DS55" s="372">
        <f t="shared" si="190"/>
        <v>49766</v>
      </c>
      <c r="DT55" s="372">
        <f t="shared" si="190"/>
        <v>49796</v>
      </c>
      <c r="DU55" s="372">
        <f t="shared" si="190"/>
        <v>49827</v>
      </c>
      <c r="DV55" s="372">
        <f t="shared" si="190"/>
        <v>49857</v>
      </c>
      <c r="DW55" s="372">
        <f t="shared" si="190"/>
        <v>49888</v>
      </c>
      <c r="DX55" s="372">
        <f t="shared" si="190"/>
        <v>49919</v>
      </c>
    </row>
    <row r="56" spans="2:128" x14ac:dyDescent="0.25">
      <c r="B56" s="375" t="s">
        <v>687</v>
      </c>
      <c r="C56" s="378">
        <f t="shared" ref="C56:C68" si="191">C40*D40</f>
        <v>46011000</v>
      </c>
      <c r="D56" s="378">
        <f>C56-SUMIFS(H56:DX56,$H$24:$DX$24,"&gt;="&amp;$C$15)</f>
        <v>0</v>
      </c>
      <c r="E56" s="378">
        <f>SUMIF($H$24:$DX$24,"&gt;="&amp;$C$15,H25:DX25)</f>
        <v>8</v>
      </c>
      <c r="F56" s="378"/>
      <c r="G56" s="378">
        <f>SUM(H56:DX56)</f>
        <v>46011000</v>
      </c>
      <c r="H56" s="378">
        <f>$C56*H40</f>
        <v>0</v>
      </c>
      <c r="I56" s="378">
        <f t="shared" ref="I56:BT56" si="192">$C56*I40</f>
        <v>0</v>
      </c>
      <c r="J56" s="378">
        <f t="shared" si="192"/>
        <v>0</v>
      </c>
      <c r="K56" s="378">
        <f t="shared" si="192"/>
        <v>0</v>
      </c>
      <c r="L56" s="378">
        <f t="shared" si="192"/>
        <v>0</v>
      </c>
      <c r="M56" s="378">
        <f t="shared" si="192"/>
        <v>0</v>
      </c>
      <c r="N56" s="378">
        <f t="shared" si="192"/>
        <v>0</v>
      </c>
      <c r="O56" s="378">
        <f t="shared" si="192"/>
        <v>0</v>
      </c>
      <c r="P56" s="378">
        <f t="shared" si="192"/>
        <v>0</v>
      </c>
      <c r="Q56" s="378">
        <f t="shared" si="192"/>
        <v>0</v>
      </c>
      <c r="R56" s="378">
        <f t="shared" si="192"/>
        <v>0</v>
      </c>
      <c r="S56" s="378">
        <f t="shared" si="192"/>
        <v>0</v>
      </c>
      <c r="T56" s="378">
        <f t="shared" si="192"/>
        <v>5751375</v>
      </c>
      <c r="U56" s="378">
        <f t="shared" si="192"/>
        <v>5751375</v>
      </c>
      <c r="V56" s="378">
        <f t="shared" si="192"/>
        <v>5751375</v>
      </c>
      <c r="W56" s="378">
        <f t="shared" si="192"/>
        <v>5751375</v>
      </c>
      <c r="X56" s="378">
        <f t="shared" si="192"/>
        <v>5751375</v>
      </c>
      <c r="Y56" s="378">
        <f t="shared" si="192"/>
        <v>5751375</v>
      </c>
      <c r="Z56" s="378">
        <f t="shared" si="192"/>
        <v>5751375</v>
      </c>
      <c r="AA56" s="378">
        <f t="shared" si="192"/>
        <v>5751375</v>
      </c>
      <c r="AB56" s="378">
        <f t="shared" si="192"/>
        <v>0</v>
      </c>
      <c r="AC56" s="378">
        <f t="shared" si="192"/>
        <v>0</v>
      </c>
      <c r="AD56" s="378">
        <f t="shared" si="192"/>
        <v>0</v>
      </c>
      <c r="AE56" s="378">
        <f t="shared" si="192"/>
        <v>0</v>
      </c>
      <c r="AF56" s="378">
        <f t="shared" si="192"/>
        <v>0</v>
      </c>
      <c r="AG56" s="378">
        <f t="shared" si="192"/>
        <v>0</v>
      </c>
      <c r="AH56" s="378">
        <f t="shared" si="192"/>
        <v>0</v>
      </c>
      <c r="AI56" s="378">
        <f t="shared" si="192"/>
        <v>0</v>
      </c>
      <c r="AJ56" s="378">
        <f t="shared" si="192"/>
        <v>0</v>
      </c>
      <c r="AK56" s="378">
        <f t="shared" si="192"/>
        <v>0</v>
      </c>
      <c r="AL56" s="378">
        <f t="shared" si="192"/>
        <v>0</v>
      </c>
      <c r="AM56" s="378">
        <f t="shared" si="192"/>
        <v>0</v>
      </c>
      <c r="AN56" s="378">
        <f t="shared" si="192"/>
        <v>0</v>
      </c>
      <c r="AO56" s="378">
        <f t="shared" si="192"/>
        <v>0</v>
      </c>
      <c r="AP56" s="378">
        <f t="shared" si="192"/>
        <v>0</v>
      </c>
      <c r="AQ56" s="378">
        <f t="shared" si="192"/>
        <v>0</v>
      </c>
      <c r="AR56" s="378">
        <f t="shared" si="192"/>
        <v>0</v>
      </c>
      <c r="AS56" s="378">
        <f t="shared" si="192"/>
        <v>0</v>
      </c>
      <c r="AT56" s="378">
        <f t="shared" si="192"/>
        <v>0</v>
      </c>
      <c r="AU56" s="378">
        <f t="shared" si="192"/>
        <v>0</v>
      </c>
      <c r="AV56" s="378">
        <f t="shared" si="192"/>
        <v>0</v>
      </c>
      <c r="AW56" s="378">
        <f t="shared" si="192"/>
        <v>0</v>
      </c>
      <c r="AX56" s="378">
        <f t="shared" si="192"/>
        <v>0</v>
      </c>
      <c r="AY56" s="378">
        <f t="shared" si="192"/>
        <v>0</v>
      </c>
      <c r="AZ56" s="378">
        <f t="shared" si="192"/>
        <v>0</v>
      </c>
      <c r="BA56" s="378">
        <f t="shared" si="192"/>
        <v>0</v>
      </c>
      <c r="BB56" s="378">
        <f t="shared" si="192"/>
        <v>0</v>
      </c>
      <c r="BC56" s="378">
        <f t="shared" si="192"/>
        <v>0</v>
      </c>
      <c r="BD56" s="378">
        <f t="shared" si="192"/>
        <v>0</v>
      </c>
      <c r="BE56" s="378">
        <f t="shared" si="192"/>
        <v>0</v>
      </c>
      <c r="BF56" s="378">
        <f t="shared" si="192"/>
        <v>0</v>
      </c>
      <c r="BG56" s="378">
        <f t="shared" si="192"/>
        <v>0</v>
      </c>
      <c r="BH56" s="378">
        <f t="shared" si="192"/>
        <v>0</v>
      </c>
      <c r="BI56" s="378">
        <f t="shared" si="192"/>
        <v>0</v>
      </c>
      <c r="BJ56" s="378">
        <f t="shared" si="192"/>
        <v>0</v>
      </c>
      <c r="BK56" s="378">
        <f t="shared" si="192"/>
        <v>0</v>
      </c>
      <c r="BL56" s="378">
        <f t="shared" si="192"/>
        <v>0</v>
      </c>
      <c r="BM56" s="378">
        <f t="shared" si="192"/>
        <v>0</v>
      </c>
      <c r="BN56" s="378">
        <f t="shared" si="192"/>
        <v>0</v>
      </c>
      <c r="BO56" s="378">
        <f t="shared" si="192"/>
        <v>0</v>
      </c>
      <c r="BP56" s="378">
        <f t="shared" si="192"/>
        <v>0</v>
      </c>
      <c r="BQ56" s="378">
        <f t="shared" si="192"/>
        <v>0</v>
      </c>
      <c r="BR56" s="378">
        <f t="shared" si="192"/>
        <v>0</v>
      </c>
      <c r="BS56" s="378">
        <f t="shared" si="192"/>
        <v>0</v>
      </c>
      <c r="BT56" s="378">
        <f t="shared" si="192"/>
        <v>0</v>
      </c>
      <c r="BU56" s="378">
        <f t="shared" ref="BU56:DX56" si="193">$C56*BU40</f>
        <v>0</v>
      </c>
      <c r="BV56" s="378">
        <f t="shared" si="193"/>
        <v>0</v>
      </c>
      <c r="BW56" s="378">
        <f t="shared" si="193"/>
        <v>0</v>
      </c>
      <c r="BX56" s="378">
        <f t="shared" si="193"/>
        <v>0</v>
      </c>
      <c r="BY56" s="378">
        <f t="shared" si="193"/>
        <v>0</v>
      </c>
      <c r="BZ56" s="378">
        <f t="shared" si="193"/>
        <v>0</v>
      </c>
      <c r="CA56" s="378">
        <f t="shared" si="193"/>
        <v>0</v>
      </c>
      <c r="CB56" s="378">
        <f t="shared" si="193"/>
        <v>0</v>
      </c>
      <c r="CC56" s="378">
        <f t="shared" si="193"/>
        <v>0</v>
      </c>
      <c r="CD56" s="378">
        <f t="shared" si="193"/>
        <v>0</v>
      </c>
      <c r="CE56" s="378">
        <f t="shared" si="193"/>
        <v>0</v>
      </c>
      <c r="CF56" s="378">
        <f t="shared" si="193"/>
        <v>0</v>
      </c>
      <c r="CG56" s="378">
        <f t="shared" si="193"/>
        <v>0</v>
      </c>
      <c r="CH56" s="378">
        <f t="shared" si="193"/>
        <v>0</v>
      </c>
      <c r="CI56" s="378">
        <f t="shared" si="193"/>
        <v>0</v>
      </c>
      <c r="CJ56" s="378">
        <f t="shared" si="193"/>
        <v>0</v>
      </c>
      <c r="CK56" s="378">
        <f t="shared" si="193"/>
        <v>0</v>
      </c>
      <c r="CL56" s="378">
        <f t="shared" si="193"/>
        <v>0</v>
      </c>
      <c r="CM56" s="378">
        <f t="shared" si="193"/>
        <v>0</v>
      </c>
      <c r="CN56" s="378">
        <f t="shared" si="193"/>
        <v>0</v>
      </c>
      <c r="CO56" s="378">
        <f t="shared" si="193"/>
        <v>0</v>
      </c>
      <c r="CP56" s="378">
        <f t="shared" si="193"/>
        <v>0</v>
      </c>
      <c r="CQ56" s="378">
        <f t="shared" si="193"/>
        <v>0</v>
      </c>
      <c r="CR56" s="378">
        <f t="shared" si="193"/>
        <v>0</v>
      </c>
      <c r="CS56" s="378">
        <f t="shared" si="193"/>
        <v>0</v>
      </c>
      <c r="CT56" s="378">
        <f t="shared" si="193"/>
        <v>0</v>
      </c>
      <c r="CU56" s="378">
        <f t="shared" si="193"/>
        <v>0</v>
      </c>
      <c r="CV56" s="378">
        <f t="shared" si="193"/>
        <v>0</v>
      </c>
      <c r="CW56" s="378">
        <f t="shared" si="193"/>
        <v>0</v>
      </c>
      <c r="CX56" s="378">
        <f t="shared" si="193"/>
        <v>0</v>
      </c>
      <c r="CY56" s="378">
        <f t="shared" si="193"/>
        <v>0</v>
      </c>
      <c r="CZ56" s="378">
        <f t="shared" si="193"/>
        <v>0</v>
      </c>
      <c r="DA56" s="378">
        <f t="shared" si="193"/>
        <v>0</v>
      </c>
      <c r="DB56" s="378">
        <f t="shared" si="193"/>
        <v>0</v>
      </c>
      <c r="DC56" s="378">
        <f t="shared" si="193"/>
        <v>0</v>
      </c>
      <c r="DD56" s="378">
        <f t="shared" si="193"/>
        <v>0</v>
      </c>
      <c r="DE56" s="378">
        <f t="shared" si="193"/>
        <v>0</v>
      </c>
      <c r="DF56" s="378">
        <f t="shared" si="193"/>
        <v>0</v>
      </c>
      <c r="DG56" s="378">
        <f t="shared" si="193"/>
        <v>0</v>
      </c>
      <c r="DH56" s="378">
        <f t="shared" si="193"/>
        <v>0</v>
      </c>
      <c r="DI56" s="378">
        <f t="shared" si="193"/>
        <v>0</v>
      </c>
      <c r="DJ56" s="378">
        <f t="shared" si="193"/>
        <v>0</v>
      </c>
      <c r="DK56" s="378">
        <f t="shared" si="193"/>
        <v>0</v>
      </c>
      <c r="DL56" s="378">
        <f t="shared" si="193"/>
        <v>0</v>
      </c>
      <c r="DM56" s="378">
        <f t="shared" si="193"/>
        <v>0</v>
      </c>
      <c r="DN56" s="378">
        <f t="shared" si="193"/>
        <v>0</v>
      </c>
      <c r="DO56" s="378">
        <f t="shared" si="193"/>
        <v>0</v>
      </c>
      <c r="DP56" s="378">
        <f t="shared" si="193"/>
        <v>0</v>
      </c>
      <c r="DQ56" s="378">
        <f t="shared" si="193"/>
        <v>0</v>
      </c>
      <c r="DR56" s="378">
        <f t="shared" si="193"/>
        <v>0</v>
      </c>
      <c r="DS56" s="378">
        <f t="shared" si="193"/>
        <v>0</v>
      </c>
      <c r="DT56" s="378">
        <f t="shared" si="193"/>
        <v>0</v>
      </c>
      <c r="DU56" s="378">
        <f t="shared" si="193"/>
        <v>0</v>
      </c>
      <c r="DV56" s="378">
        <f t="shared" si="193"/>
        <v>0</v>
      </c>
      <c r="DW56" s="378">
        <f t="shared" si="193"/>
        <v>0</v>
      </c>
      <c r="DX56" s="378">
        <f t="shared" si="193"/>
        <v>0</v>
      </c>
    </row>
    <row r="57" spans="2:128" x14ac:dyDescent="0.25">
      <c r="B57" s="375" t="s">
        <v>688</v>
      </c>
      <c r="C57" s="378">
        <f t="shared" si="191"/>
        <v>115027500</v>
      </c>
      <c r="D57" s="378">
        <f t="shared" ref="D57:D68" si="194">C57-SUMIFS(H57:DX57,$H$24:$DX$24,"&gt;="&amp;$C$15)</f>
        <v>0</v>
      </c>
      <c r="E57" s="378">
        <f t="shared" ref="E57:E68" si="195">F26</f>
        <v>6</v>
      </c>
      <c r="F57" s="378"/>
      <c r="G57" s="378">
        <f t="shared" ref="G57:G69" si="196">SUM(H57:DX57)</f>
        <v>115027500</v>
      </c>
      <c r="H57" s="378">
        <f t="shared" ref="H57:BS57" si="197">$C57*H41</f>
        <v>0</v>
      </c>
      <c r="I57" s="378">
        <f t="shared" si="197"/>
        <v>0</v>
      </c>
      <c r="J57" s="378">
        <f t="shared" si="197"/>
        <v>0</v>
      </c>
      <c r="K57" s="378">
        <f t="shared" si="197"/>
        <v>0</v>
      </c>
      <c r="L57" s="378">
        <f t="shared" si="197"/>
        <v>0</v>
      </c>
      <c r="M57" s="378">
        <f t="shared" si="197"/>
        <v>0</v>
      </c>
      <c r="N57" s="378">
        <f t="shared" si="197"/>
        <v>0</v>
      </c>
      <c r="O57" s="378">
        <f t="shared" si="197"/>
        <v>0</v>
      </c>
      <c r="P57" s="378">
        <f t="shared" si="197"/>
        <v>0</v>
      </c>
      <c r="Q57" s="378">
        <f t="shared" si="197"/>
        <v>0</v>
      </c>
      <c r="R57" s="378">
        <f t="shared" si="197"/>
        <v>0</v>
      </c>
      <c r="S57" s="378">
        <f t="shared" si="197"/>
        <v>0</v>
      </c>
      <c r="T57" s="378">
        <f t="shared" si="197"/>
        <v>33549687.499999996</v>
      </c>
      <c r="U57" s="378">
        <f t="shared" si="197"/>
        <v>16295562.5</v>
      </c>
      <c r="V57" s="378">
        <f t="shared" si="197"/>
        <v>16295562.5</v>
      </c>
      <c r="W57" s="378">
        <f t="shared" si="197"/>
        <v>16295562.5</v>
      </c>
      <c r="X57" s="378">
        <f t="shared" si="197"/>
        <v>16295562.5</v>
      </c>
      <c r="Y57" s="378">
        <f t="shared" si="197"/>
        <v>16295562.5</v>
      </c>
      <c r="Z57" s="378">
        <f t="shared" si="197"/>
        <v>0</v>
      </c>
      <c r="AA57" s="378">
        <f t="shared" si="197"/>
        <v>0</v>
      </c>
      <c r="AB57" s="378">
        <f t="shared" si="197"/>
        <v>0</v>
      </c>
      <c r="AC57" s="378">
        <f t="shared" si="197"/>
        <v>0</v>
      </c>
      <c r="AD57" s="378">
        <f t="shared" si="197"/>
        <v>0</v>
      </c>
      <c r="AE57" s="378">
        <f t="shared" si="197"/>
        <v>0</v>
      </c>
      <c r="AF57" s="378">
        <f t="shared" si="197"/>
        <v>0</v>
      </c>
      <c r="AG57" s="378">
        <f t="shared" si="197"/>
        <v>0</v>
      </c>
      <c r="AH57" s="378">
        <f t="shared" si="197"/>
        <v>0</v>
      </c>
      <c r="AI57" s="378">
        <f t="shared" si="197"/>
        <v>0</v>
      </c>
      <c r="AJ57" s="378">
        <f t="shared" si="197"/>
        <v>0</v>
      </c>
      <c r="AK57" s="378">
        <f t="shared" si="197"/>
        <v>0</v>
      </c>
      <c r="AL57" s="378">
        <f t="shared" si="197"/>
        <v>0</v>
      </c>
      <c r="AM57" s="378">
        <f t="shared" si="197"/>
        <v>0</v>
      </c>
      <c r="AN57" s="378">
        <f t="shared" si="197"/>
        <v>0</v>
      </c>
      <c r="AO57" s="378">
        <f t="shared" si="197"/>
        <v>0</v>
      </c>
      <c r="AP57" s="378">
        <f t="shared" si="197"/>
        <v>0</v>
      </c>
      <c r="AQ57" s="378">
        <f t="shared" si="197"/>
        <v>0</v>
      </c>
      <c r="AR57" s="378">
        <f t="shared" si="197"/>
        <v>0</v>
      </c>
      <c r="AS57" s="378">
        <f t="shared" si="197"/>
        <v>0</v>
      </c>
      <c r="AT57" s="378">
        <f t="shared" si="197"/>
        <v>0</v>
      </c>
      <c r="AU57" s="378">
        <f t="shared" si="197"/>
        <v>0</v>
      </c>
      <c r="AV57" s="378">
        <f t="shared" si="197"/>
        <v>0</v>
      </c>
      <c r="AW57" s="378">
        <f t="shared" si="197"/>
        <v>0</v>
      </c>
      <c r="AX57" s="378">
        <f t="shared" si="197"/>
        <v>0</v>
      </c>
      <c r="AY57" s="378">
        <f t="shared" si="197"/>
        <v>0</v>
      </c>
      <c r="AZ57" s="378">
        <f t="shared" si="197"/>
        <v>0</v>
      </c>
      <c r="BA57" s="378">
        <f t="shared" si="197"/>
        <v>0</v>
      </c>
      <c r="BB57" s="378">
        <f t="shared" si="197"/>
        <v>0</v>
      </c>
      <c r="BC57" s="378">
        <f t="shared" si="197"/>
        <v>0</v>
      </c>
      <c r="BD57" s="378">
        <f t="shared" si="197"/>
        <v>0</v>
      </c>
      <c r="BE57" s="378">
        <f t="shared" si="197"/>
        <v>0</v>
      </c>
      <c r="BF57" s="378">
        <f t="shared" si="197"/>
        <v>0</v>
      </c>
      <c r="BG57" s="378">
        <f t="shared" si="197"/>
        <v>0</v>
      </c>
      <c r="BH57" s="378">
        <f t="shared" si="197"/>
        <v>0</v>
      </c>
      <c r="BI57" s="378">
        <f t="shared" si="197"/>
        <v>0</v>
      </c>
      <c r="BJ57" s="378">
        <f t="shared" si="197"/>
        <v>0</v>
      </c>
      <c r="BK57" s="378">
        <f t="shared" si="197"/>
        <v>0</v>
      </c>
      <c r="BL57" s="378">
        <f t="shared" si="197"/>
        <v>0</v>
      </c>
      <c r="BM57" s="378">
        <f t="shared" si="197"/>
        <v>0</v>
      </c>
      <c r="BN57" s="378">
        <f t="shared" si="197"/>
        <v>0</v>
      </c>
      <c r="BO57" s="378">
        <f t="shared" si="197"/>
        <v>0</v>
      </c>
      <c r="BP57" s="378">
        <f t="shared" si="197"/>
        <v>0</v>
      </c>
      <c r="BQ57" s="378">
        <f t="shared" si="197"/>
        <v>0</v>
      </c>
      <c r="BR57" s="378">
        <f t="shared" si="197"/>
        <v>0</v>
      </c>
      <c r="BS57" s="378">
        <f t="shared" si="197"/>
        <v>0</v>
      </c>
      <c r="BT57" s="378">
        <f t="shared" ref="BT57:DX57" si="198">$C57*BT41</f>
        <v>0</v>
      </c>
      <c r="BU57" s="378">
        <f t="shared" si="198"/>
        <v>0</v>
      </c>
      <c r="BV57" s="378">
        <f t="shared" si="198"/>
        <v>0</v>
      </c>
      <c r="BW57" s="378">
        <f t="shared" si="198"/>
        <v>0</v>
      </c>
      <c r="BX57" s="378">
        <f t="shared" si="198"/>
        <v>0</v>
      </c>
      <c r="BY57" s="378">
        <f t="shared" si="198"/>
        <v>0</v>
      </c>
      <c r="BZ57" s="378">
        <f t="shared" si="198"/>
        <v>0</v>
      </c>
      <c r="CA57" s="378">
        <f t="shared" si="198"/>
        <v>0</v>
      </c>
      <c r="CB57" s="378">
        <f t="shared" si="198"/>
        <v>0</v>
      </c>
      <c r="CC57" s="378">
        <f t="shared" si="198"/>
        <v>0</v>
      </c>
      <c r="CD57" s="378">
        <f t="shared" si="198"/>
        <v>0</v>
      </c>
      <c r="CE57" s="378">
        <f t="shared" si="198"/>
        <v>0</v>
      </c>
      <c r="CF57" s="378">
        <f t="shared" si="198"/>
        <v>0</v>
      </c>
      <c r="CG57" s="378">
        <f t="shared" si="198"/>
        <v>0</v>
      </c>
      <c r="CH57" s="378">
        <f t="shared" si="198"/>
        <v>0</v>
      </c>
      <c r="CI57" s="378">
        <f t="shared" si="198"/>
        <v>0</v>
      </c>
      <c r="CJ57" s="378">
        <f t="shared" si="198"/>
        <v>0</v>
      </c>
      <c r="CK57" s="378">
        <f t="shared" si="198"/>
        <v>0</v>
      </c>
      <c r="CL57" s="378">
        <f t="shared" si="198"/>
        <v>0</v>
      </c>
      <c r="CM57" s="378">
        <f t="shared" si="198"/>
        <v>0</v>
      </c>
      <c r="CN57" s="378">
        <f t="shared" si="198"/>
        <v>0</v>
      </c>
      <c r="CO57" s="378">
        <f t="shared" si="198"/>
        <v>0</v>
      </c>
      <c r="CP57" s="378">
        <f t="shared" si="198"/>
        <v>0</v>
      </c>
      <c r="CQ57" s="378">
        <f t="shared" si="198"/>
        <v>0</v>
      </c>
      <c r="CR57" s="378">
        <f t="shared" si="198"/>
        <v>0</v>
      </c>
      <c r="CS57" s="378">
        <f t="shared" si="198"/>
        <v>0</v>
      </c>
      <c r="CT57" s="378">
        <f t="shared" si="198"/>
        <v>0</v>
      </c>
      <c r="CU57" s="378">
        <f t="shared" si="198"/>
        <v>0</v>
      </c>
      <c r="CV57" s="378">
        <f t="shared" si="198"/>
        <v>0</v>
      </c>
      <c r="CW57" s="378">
        <f t="shared" si="198"/>
        <v>0</v>
      </c>
      <c r="CX57" s="378">
        <f t="shared" si="198"/>
        <v>0</v>
      </c>
      <c r="CY57" s="378">
        <f t="shared" si="198"/>
        <v>0</v>
      </c>
      <c r="CZ57" s="378">
        <f t="shared" si="198"/>
        <v>0</v>
      </c>
      <c r="DA57" s="378">
        <f t="shared" si="198"/>
        <v>0</v>
      </c>
      <c r="DB57" s="378">
        <f t="shared" si="198"/>
        <v>0</v>
      </c>
      <c r="DC57" s="378">
        <f t="shared" si="198"/>
        <v>0</v>
      </c>
      <c r="DD57" s="378">
        <f t="shared" si="198"/>
        <v>0</v>
      </c>
      <c r="DE57" s="378">
        <f t="shared" si="198"/>
        <v>0</v>
      </c>
      <c r="DF57" s="378">
        <f t="shared" si="198"/>
        <v>0</v>
      </c>
      <c r="DG57" s="378">
        <f t="shared" si="198"/>
        <v>0</v>
      </c>
      <c r="DH57" s="378">
        <f t="shared" si="198"/>
        <v>0</v>
      </c>
      <c r="DI57" s="378">
        <f t="shared" si="198"/>
        <v>0</v>
      </c>
      <c r="DJ57" s="378">
        <f t="shared" si="198"/>
        <v>0</v>
      </c>
      <c r="DK57" s="378">
        <f t="shared" si="198"/>
        <v>0</v>
      </c>
      <c r="DL57" s="378">
        <f t="shared" si="198"/>
        <v>0</v>
      </c>
      <c r="DM57" s="378">
        <f t="shared" si="198"/>
        <v>0</v>
      </c>
      <c r="DN57" s="378">
        <f t="shared" si="198"/>
        <v>0</v>
      </c>
      <c r="DO57" s="378">
        <f t="shared" si="198"/>
        <v>0</v>
      </c>
      <c r="DP57" s="378">
        <f t="shared" si="198"/>
        <v>0</v>
      </c>
      <c r="DQ57" s="378">
        <f t="shared" si="198"/>
        <v>0</v>
      </c>
      <c r="DR57" s="378">
        <f t="shared" si="198"/>
        <v>0</v>
      </c>
      <c r="DS57" s="378">
        <f t="shared" si="198"/>
        <v>0</v>
      </c>
      <c r="DT57" s="378">
        <f t="shared" si="198"/>
        <v>0</v>
      </c>
      <c r="DU57" s="378">
        <f t="shared" si="198"/>
        <v>0</v>
      </c>
      <c r="DV57" s="378">
        <f t="shared" si="198"/>
        <v>0</v>
      </c>
      <c r="DW57" s="378">
        <f t="shared" si="198"/>
        <v>0</v>
      </c>
      <c r="DX57" s="378">
        <f t="shared" si="198"/>
        <v>0</v>
      </c>
    </row>
    <row r="58" spans="2:128" x14ac:dyDescent="0.25">
      <c r="B58" s="375" t="s">
        <v>689</v>
      </c>
      <c r="C58" s="378">
        <f t="shared" si="191"/>
        <v>115027500</v>
      </c>
      <c r="D58" s="378">
        <f t="shared" si="194"/>
        <v>0</v>
      </c>
      <c r="E58" s="378">
        <f t="shared" si="195"/>
        <v>24</v>
      </c>
      <c r="F58" s="378"/>
      <c r="G58" s="378">
        <f t="shared" si="196"/>
        <v>115027500</v>
      </c>
      <c r="H58" s="378">
        <f t="shared" ref="H58:BS58" si="199">$C58*H42</f>
        <v>0</v>
      </c>
      <c r="I58" s="378">
        <f t="shared" si="199"/>
        <v>0</v>
      </c>
      <c r="J58" s="378">
        <f t="shared" si="199"/>
        <v>0</v>
      </c>
      <c r="K58" s="378">
        <f t="shared" si="199"/>
        <v>0</v>
      </c>
      <c r="L58" s="378">
        <f t="shared" si="199"/>
        <v>0</v>
      </c>
      <c r="M58" s="378">
        <f t="shared" si="199"/>
        <v>0</v>
      </c>
      <c r="N58" s="378">
        <f t="shared" si="199"/>
        <v>0</v>
      </c>
      <c r="O58" s="378">
        <f t="shared" si="199"/>
        <v>0</v>
      </c>
      <c r="P58" s="378">
        <f t="shared" si="199"/>
        <v>0</v>
      </c>
      <c r="Q58" s="378">
        <f t="shared" si="199"/>
        <v>0</v>
      </c>
      <c r="R58" s="378">
        <f t="shared" si="199"/>
        <v>0</v>
      </c>
      <c r="S58" s="378">
        <f t="shared" si="199"/>
        <v>0</v>
      </c>
      <c r="T58" s="378">
        <f t="shared" si="199"/>
        <v>0</v>
      </c>
      <c r="U58" s="378">
        <f t="shared" si="199"/>
        <v>0</v>
      </c>
      <c r="V58" s="378">
        <f t="shared" si="199"/>
        <v>0</v>
      </c>
      <c r="W58" s="378">
        <f t="shared" si="199"/>
        <v>21328015.625</v>
      </c>
      <c r="X58" s="378">
        <f t="shared" si="199"/>
        <v>4073890.625</v>
      </c>
      <c r="Y58" s="378">
        <f t="shared" si="199"/>
        <v>4073890.625</v>
      </c>
      <c r="Z58" s="378">
        <f t="shared" si="199"/>
        <v>4073890.625</v>
      </c>
      <c r="AA58" s="378">
        <f t="shared" si="199"/>
        <v>4073890.625</v>
      </c>
      <c r="AB58" s="378">
        <f t="shared" si="199"/>
        <v>4073890.625</v>
      </c>
      <c r="AC58" s="378">
        <f t="shared" si="199"/>
        <v>4073890.625</v>
      </c>
      <c r="AD58" s="378">
        <f t="shared" si="199"/>
        <v>4073890.625</v>
      </c>
      <c r="AE58" s="378">
        <f t="shared" si="199"/>
        <v>4073890.625</v>
      </c>
      <c r="AF58" s="378">
        <f t="shared" si="199"/>
        <v>4073890.625</v>
      </c>
      <c r="AG58" s="378">
        <f t="shared" si="199"/>
        <v>4073890.625</v>
      </c>
      <c r="AH58" s="378">
        <f t="shared" si="199"/>
        <v>4073890.625</v>
      </c>
      <c r="AI58" s="378">
        <f t="shared" si="199"/>
        <v>4073890.625</v>
      </c>
      <c r="AJ58" s="378">
        <f t="shared" si="199"/>
        <v>4073890.625</v>
      </c>
      <c r="AK58" s="378">
        <f t="shared" si="199"/>
        <v>4073890.625</v>
      </c>
      <c r="AL58" s="378">
        <f t="shared" si="199"/>
        <v>4073890.625</v>
      </c>
      <c r="AM58" s="378">
        <f t="shared" si="199"/>
        <v>4073890.625</v>
      </c>
      <c r="AN58" s="378">
        <f t="shared" si="199"/>
        <v>4073890.625</v>
      </c>
      <c r="AO58" s="378">
        <f t="shared" si="199"/>
        <v>4073890.625</v>
      </c>
      <c r="AP58" s="378">
        <f t="shared" si="199"/>
        <v>4073890.625</v>
      </c>
      <c r="AQ58" s="378">
        <f t="shared" si="199"/>
        <v>4073890.625</v>
      </c>
      <c r="AR58" s="378">
        <f t="shared" si="199"/>
        <v>4073890.625</v>
      </c>
      <c r="AS58" s="378">
        <f t="shared" si="199"/>
        <v>4073890.625</v>
      </c>
      <c r="AT58" s="378">
        <f t="shared" si="199"/>
        <v>4073890.625</v>
      </c>
      <c r="AU58" s="378">
        <f t="shared" si="199"/>
        <v>0</v>
      </c>
      <c r="AV58" s="378">
        <f t="shared" si="199"/>
        <v>0</v>
      </c>
      <c r="AW58" s="378">
        <f t="shared" si="199"/>
        <v>0</v>
      </c>
      <c r="AX58" s="378">
        <f t="shared" si="199"/>
        <v>0</v>
      </c>
      <c r="AY58" s="378">
        <f t="shared" si="199"/>
        <v>0</v>
      </c>
      <c r="AZ58" s="378">
        <f t="shared" si="199"/>
        <v>0</v>
      </c>
      <c r="BA58" s="378">
        <f t="shared" si="199"/>
        <v>0</v>
      </c>
      <c r="BB58" s="378">
        <f t="shared" si="199"/>
        <v>0</v>
      </c>
      <c r="BC58" s="378">
        <f t="shared" si="199"/>
        <v>0</v>
      </c>
      <c r="BD58" s="378">
        <f t="shared" si="199"/>
        <v>0</v>
      </c>
      <c r="BE58" s="378">
        <f t="shared" si="199"/>
        <v>0</v>
      </c>
      <c r="BF58" s="378">
        <f t="shared" si="199"/>
        <v>0</v>
      </c>
      <c r="BG58" s="378">
        <f t="shared" si="199"/>
        <v>0</v>
      </c>
      <c r="BH58" s="378">
        <f t="shared" si="199"/>
        <v>0</v>
      </c>
      <c r="BI58" s="378">
        <f t="shared" si="199"/>
        <v>0</v>
      </c>
      <c r="BJ58" s="378">
        <f t="shared" si="199"/>
        <v>0</v>
      </c>
      <c r="BK58" s="378">
        <f t="shared" si="199"/>
        <v>0</v>
      </c>
      <c r="BL58" s="378">
        <f t="shared" si="199"/>
        <v>0</v>
      </c>
      <c r="BM58" s="378">
        <f t="shared" si="199"/>
        <v>0</v>
      </c>
      <c r="BN58" s="378">
        <f t="shared" si="199"/>
        <v>0</v>
      </c>
      <c r="BO58" s="378">
        <f t="shared" si="199"/>
        <v>0</v>
      </c>
      <c r="BP58" s="378">
        <f t="shared" si="199"/>
        <v>0</v>
      </c>
      <c r="BQ58" s="378">
        <f t="shared" si="199"/>
        <v>0</v>
      </c>
      <c r="BR58" s="378">
        <f t="shared" si="199"/>
        <v>0</v>
      </c>
      <c r="BS58" s="378">
        <f t="shared" si="199"/>
        <v>0</v>
      </c>
      <c r="BT58" s="378">
        <f t="shared" ref="BT58:DX58" si="200">$C58*BT42</f>
        <v>0</v>
      </c>
      <c r="BU58" s="378">
        <f t="shared" si="200"/>
        <v>0</v>
      </c>
      <c r="BV58" s="378">
        <f t="shared" si="200"/>
        <v>0</v>
      </c>
      <c r="BW58" s="378">
        <f t="shared" si="200"/>
        <v>0</v>
      </c>
      <c r="BX58" s="378">
        <f t="shared" si="200"/>
        <v>0</v>
      </c>
      <c r="BY58" s="378">
        <f t="shared" si="200"/>
        <v>0</v>
      </c>
      <c r="BZ58" s="378">
        <f t="shared" si="200"/>
        <v>0</v>
      </c>
      <c r="CA58" s="378">
        <f t="shared" si="200"/>
        <v>0</v>
      </c>
      <c r="CB58" s="378">
        <f t="shared" si="200"/>
        <v>0</v>
      </c>
      <c r="CC58" s="378">
        <f t="shared" si="200"/>
        <v>0</v>
      </c>
      <c r="CD58" s="378">
        <f t="shared" si="200"/>
        <v>0</v>
      </c>
      <c r="CE58" s="378">
        <f t="shared" si="200"/>
        <v>0</v>
      </c>
      <c r="CF58" s="378">
        <f t="shared" si="200"/>
        <v>0</v>
      </c>
      <c r="CG58" s="378">
        <f t="shared" si="200"/>
        <v>0</v>
      </c>
      <c r="CH58" s="378">
        <f t="shared" si="200"/>
        <v>0</v>
      </c>
      <c r="CI58" s="378">
        <f t="shared" si="200"/>
        <v>0</v>
      </c>
      <c r="CJ58" s="378">
        <f t="shared" si="200"/>
        <v>0</v>
      </c>
      <c r="CK58" s="378">
        <f t="shared" si="200"/>
        <v>0</v>
      </c>
      <c r="CL58" s="378">
        <f t="shared" si="200"/>
        <v>0</v>
      </c>
      <c r="CM58" s="378">
        <f t="shared" si="200"/>
        <v>0</v>
      </c>
      <c r="CN58" s="378">
        <f t="shared" si="200"/>
        <v>0</v>
      </c>
      <c r="CO58" s="378">
        <f t="shared" si="200"/>
        <v>0</v>
      </c>
      <c r="CP58" s="378">
        <f t="shared" si="200"/>
        <v>0</v>
      </c>
      <c r="CQ58" s="378">
        <f t="shared" si="200"/>
        <v>0</v>
      </c>
      <c r="CR58" s="378">
        <f t="shared" si="200"/>
        <v>0</v>
      </c>
      <c r="CS58" s="378">
        <f t="shared" si="200"/>
        <v>0</v>
      </c>
      <c r="CT58" s="378">
        <f t="shared" si="200"/>
        <v>0</v>
      </c>
      <c r="CU58" s="378">
        <f t="shared" si="200"/>
        <v>0</v>
      </c>
      <c r="CV58" s="378">
        <f t="shared" si="200"/>
        <v>0</v>
      </c>
      <c r="CW58" s="378">
        <f t="shared" si="200"/>
        <v>0</v>
      </c>
      <c r="CX58" s="378">
        <f t="shared" si="200"/>
        <v>0</v>
      </c>
      <c r="CY58" s="378">
        <f t="shared" si="200"/>
        <v>0</v>
      </c>
      <c r="CZ58" s="378">
        <f t="shared" si="200"/>
        <v>0</v>
      </c>
      <c r="DA58" s="378">
        <f t="shared" si="200"/>
        <v>0</v>
      </c>
      <c r="DB58" s="378">
        <f t="shared" si="200"/>
        <v>0</v>
      </c>
      <c r="DC58" s="378">
        <f t="shared" si="200"/>
        <v>0</v>
      </c>
      <c r="DD58" s="378">
        <f t="shared" si="200"/>
        <v>0</v>
      </c>
      <c r="DE58" s="378">
        <f t="shared" si="200"/>
        <v>0</v>
      </c>
      <c r="DF58" s="378">
        <f t="shared" si="200"/>
        <v>0</v>
      </c>
      <c r="DG58" s="378">
        <f t="shared" si="200"/>
        <v>0</v>
      </c>
      <c r="DH58" s="378">
        <f t="shared" si="200"/>
        <v>0</v>
      </c>
      <c r="DI58" s="378">
        <f t="shared" si="200"/>
        <v>0</v>
      </c>
      <c r="DJ58" s="378">
        <f t="shared" si="200"/>
        <v>0</v>
      </c>
      <c r="DK58" s="378">
        <f t="shared" si="200"/>
        <v>0</v>
      </c>
      <c r="DL58" s="378">
        <f t="shared" si="200"/>
        <v>0</v>
      </c>
      <c r="DM58" s="378">
        <f t="shared" si="200"/>
        <v>0</v>
      </c>
      <c r="DN58" s="378">
        <f t="shared" si="200"/>
        <v>0</v>
      </c>
      <c r="DO58" s="378">
        <f t="shared" si="200"/>
        <v>0</v>
      </c>
      <c r="DP58" s="378">
        <f t="shared" si="200"/>
        <v>0</v>
      </c>
      <c r="DQ58" s="378">
        <f t="shared" si="200"/>
        <v>0</v>
      </c>
      <c r="DR58" s="378">
        <f t="shared" si="200"/>
        <v>0</v>
      </c>
      <c r="DS58" s="378">
        <f t="shared" si="200"/>
        <v>0</v>
      </c>
      <c r="DT58" s="378">
        <f t="shared" si="200"/>
        <v>0</v>
      </c>
      <c r="DU58" s="378">
        <f t="shared" si="200"/>
        <v>0</v>
      </c>
      <c r="DV58" s="378">
        <f t="shared" si="200"/>
        <v>0</v>
      </c>
      <c r="DW58" s="378">
        <f t="shared" si="200"/>
        <v>0</v>
      </c>
      <c r="DX58" s="378">
        <f t="shared" si="200"/>
        <v>0</v>
      </c>
    </row>
    <row r="59" spans="2:128" x14ac:dyDescent="0.25">
      <c r="B59" s="375" t="s">
        <v>690</v>
      </c>
      <c r="C59" s="378">
        <f t="shared" si="191"/>
        <v>46011000</v>
      </c>
      <c r="D59" s="378">
        <f t="shared" si="194"/>
        <v>0</v>
      </c>
      <c r="E59" s="378">
        <f t="shared" si="195"/>
        <v>6</v>
      </c>
      <c r="F59" s="378"/>
      <c r="G59" s="378">
        <f t="shared" si="196"/>
        <v>46011000</v>
      </c>
      <c r="H59" s="378">
        <f t="shared" ref="H59:BS59" si="201">$C59*H43</f>
        <v>0</v>
      </c>
      <c r="I59" s="378">
        <f t="shared" si="201"/>
        <v>0</v>
      </c>
      <c r="J59" s="378">
        <f t="shared" si="201"/>
        <v>0</v>
      </c>
      <c r="K59" s="378">
        <f t="shared" si="201"/>
        <v>0</v>
      </c>
      <c r="L59" s="378">
        <f t="shared" si="201"/>
        <v>0</v>
      </c>
      <c r="M59" s="378">
        <f t="shared" si="201"/>
        <v>0</v>
      </c>
      <c r="N59" s="378">
        <f t="shared" si="201"/>
        <v>0</v>
      </c>
      <c r="O59" s="378">
        <f t="shared" si="201"/>
        <v>0</v>
      </c>
      <c r="P59" s="378">
        <f t="shared" si="201"/>
        <v>0</v>
      </c>
      <c r="Q59" s="378">
        <f t="shared" si="201"/>
        <v>0</v>
      </c>
      <c r="R59" s="378">
        <f t="shared" si="201"/>
        <v>0</v>
      </c>
      <c r="S59" s="378">
        <f t="shared" si="201"/>
        <v>0</v>
      </c>
      <c r="T59" s="378">
        <f t="shared" si="201"/>
        <v>13419874.999999998</v>
      </c>
      <c r="U59" s="378">
        <f t="shared" si="201"/>
        <v>6518225</v>
      </c>
      <c r="V59" s="378">
        <f t="shared" si="201"/>
        <v>6518225</v>
      </c>
      <c r="W59" s="378">
        <f t="shared" si="201"/>
        <v>6518225</v>
      </c>
      <c r="X59" s="378">
        <f t="shared" si="201"/>
        <v>6518225</v>
      </c>
      <c r="Y59" s="378">
        <f t="shared" si="201"/>
        <v>6518225</v>
      </c>
      <c r="Z59" s="378">
        <f t="shared" si="201"/>
        <v>0</v>
      </c>
      <c r="AA59" s="378">
        <f t="shared" si="201"/>
        <v>0</v>
      </c>
      <c r="AB59" s="378">
        <f t="shared" si="201"/>
        <v>0</v>
      </c>
      <c r="AC59" s="378">
        <f t="shared" si="201"/>
        <v>0</v>
      </c>
      <c r="AD59" s="378">
        <f t="shared" si="201"/>
        <v>0</v>
      </c>
      <c r="AE59" s="378">
        <f t="shared" si="201"/>
        <v>0</v>
      </c>
      <c r="AF59" s="378">
        <f t="shared" si="201"/>
        <v>0</v>
      </c>
      <c r="AG59" s="378">
        <f t="shared" si="201"/>
        <v>0</v>
      </c>
      <c r="AH59" s="378">
        <f t="shared" si="201"/>
        <v>0</v>
      </c>
      <c r="AI59" s="378">
        <f t="shared" si="201"/>
        <v>0</v>
      </c>
      <c r="AJ59" s="378">
        <f t="shared" si="201"/>
        <v>0</v>
      </c>
      <c r="AK59" s="378">
        <f t="shared" si="201"/>
        <v>0</v>
      </c>
      <c r="AL59" s="378">
        <f t="shared" si="201"/>
        <v>0</v>
      </c>
      <c r="AM59" s="378">
        <f t="shared" si="201"/>
        <v>0</v>
      </c>
      <c r="AN59" s="378">
        <f t="shared" si="201"/>
        <v>0</v>
      </c>
      <c r="AO59" s="378">
        <f t="shared" si="201"/>
        <v>0</v>
      </c>
      <c r="AP59" s="378">
        <f t="shared" si="201"/>
        <v>0</v>
      </c>
      <c r="AQ59" s="378">
        <f t="shared" si="201"/>
        <v>0</v>
      </c>
      <c r="AR59" s="378">
        <f t="shared" si="201"/>
        <v>0</v>
      </c>
      <c r="AS59" s="378">
        <f t="shared" si="201"/>
        <v>0</v>
      </c>
      <c r="AT59" s="378">
        <f t="shared" si="201"/>
        <v>0</v>
      </c>
      <c r="AU59" s="378">
        <f t="shared" si="201"/>
        <v>0</v>
      </c>
      <c r="AV59" s="378">
        <f t="shared" si="201"/>
        <v>0</v>
      </c>
      <c r="AW59" s="378">
        <f t="shared" si="201"/>
        <v>0</v>
      </c>
      <c r="AX59" s="378">
        <f t="shared" si="201"/>
        <v>0</v>
      </c>
      <c r="AY59" s="378">
        <f t="shared" si="201"/>
        <v>0</v>
      </c>
      <c r="AZ59" s="378">
        <f t="shared" si="201"/>
        <v>0</v>
      </c>
      <c r="BA59" s="378">
        <f t="shared" si="201"/>
        <v>0</v>
      </c>
      <c r="BB59" s="378">
        <f t="shared" si="201"/>
        <v>0</v>
      </c>
      <c r="BC59" s="378">
        <f t="shared" si="201"/>
        <v>0</v>
      </c>
      <c r="BD59" s="378">
        <f t="shared" si="201"/>
        <v>0</v>
      </c>
      <c r="BE59" s="378">
        <f t="shared" si="201"/>
        <v>0</v>
      </c>
      <c r="BF59" s="378">
        <f t="shared" si="201"/>
        <v>0</v>
      </c>
      <c r="BG59" s="378">
        <f t="shared" si="201"/>
        <v>0</v>
      </c>
      <c r="BH59" s="378">
        <f t="shared" si="201"/>
        <v>0</v>
      </c>
      <c r="BI59" s="378">
        <f t="shared" si="201"/>
        <v>0</v>
      </c>
      <c r="BJ59" s="378">
        <f t="shared" si="201"/>
        <v>0</v>
      </c>
      <c r="BK59" s="378">
        <f t="shared" si="201"/>
        <v>0</v>
      </c>
      <c r="BL59" s="378">
        <f t="shared" si="201"/>
        <v>0</v>
      </c>
      <c r="BM59" s="378">
        <f t="shared" si="201"/>
        <v>0</v>
      </c>
      <c r="BN59" s="378">
        <f t="shared" si="201"/>
        <v>0</v>
      </c>
      <c r="BO59" s="378">
        <f t="shared" si="201"/>
        <v>0</v>
      </c>
      <c r="BP59" s="378">
        <f t="shared" si="201"/>
        <v>0</v>
      </c>
      <c r="BQ59" s="378">
        <f t="shared" si="201"/>
        <v>0</v>
      </c>
      <c r="BR59" s="378">
        <f t="shared" si="201"/>
        <v>0</v>
      </c>
      <c r="BS59" s="378">
        <f t="shared" si="201"/>
        <v>0</v>
      </c>
      <c r="BT59" s="378">
        <f t="shared" ref="BT59:DX59" si="202">$C59*BT43</f>
        <v>0</v>
      </c>
      <c r="BU59" s="378">
        <f t="shared" si="202"/>
        <v>0</v>
      </c>
      <c r="BV59" s="378">
        <f t="shared" si="202"/>
        <v>0</v>
      </c>
      <c r="BW59" s="378">
        <f t="shared" si="202"/>
        <v>0</v>
      </c>
      <c r="BX59" s="378">
        <f t="shared" si="202"/>
        <v>0</v>
      </c>
      <c r="BY59" s="378">
        <f t="shared" si="202"/>
        <v>0</v>
      </c>
      <c r="BZ59" s="378">
        <f t="shared" si="202"/>
        <v>0</v>
      </c>
      <c r="CA59" s="378">
        <f t="shared" si="202"/>
        <v>0</v>
      </c>
      <c r="CB59" s="378">
        <f t="shared" si="202"/>
        <v>0</v>
      </c>
      <c r="CC59" s="378">
        <f t="shared" si="202"/>
        <v>0</v>
      </c>
      <c r="CD59" s="378">
        <f t="shared" si="202"/>
        <v>0</v>
      </c>
      <c r="CE59" s="378">
        <f t="shared" si="202"/>
        <v>0</v>
      </c>
      <c r="CF59" s="378">
        <f t="shared" si="202"/>
        <v>0</v>
      </c>
      <c r="CG59" s="378">
        <f t="shared" si="202"/>
        <v>0</v>
      </c>
      <c r="CH59" s="378">
        <f t="shared" si="202"/>
        <v>0</v>
      </c>
      <c r="CI59" s="378">
        <f t="shared" si="202"/>
        <v>0</v>
      </c>
      <c r="CJ59" s="378">
        <f t="shared" si="202"/>
        <v>0</v>
      </c>
      <c r="CK59" s="378">
        <f t="shared" si="202"/>
        <v>0</v>
      </c>
      <c r="CL59" s="378">
        <f t="shared" si="202"/>
        <v>0</v>
      </c>
      <c r="CM59" s="378">
        <f t="shared" si="202"/>
        <v>0</v>
      </c>
      <c r="CN59" s="378">
        <f t="shared" si="202"/>
        <v>0</v>
      </c>
      <c r="CO59" s="378">
        <f t="shared" si="202"/>
        <v>0</v>
      </c>
      <c r="CP59" s="378">
        <f t="shared" si="202"/>
        <v>0</v>
      </c>
      <c r="CQ59" s="378">
        <f t="shared" si="202"/>
        <v>0</v>
      </c>
      <c r="CR59" s="378">
        <f t="shared" si="202"/>
        <v>0</v>
      </c>
      <c r="CS59" s="378">
        <f t="shared" si="202"/>
        <v>0</v>
      </c>
      <c r="CT59" s="378">
        <f t="shared" si="202"/>
        <v>0</v>
      </c>
      <c r="CU59" s="378">
        <f t="shared" si="202"/>
        <v>0</v>
      </c>
      <c r="CV59" s="378">
        <f t="shared" si="202"/>
        <v>0</v>
      </c>
      <c r="CW59" s="378">
        <f t="shared" si="202"/>
        <v>0</v>
      </c>
      <c r="CX59" s="378">
        <f t="shared" si="202"/>
        <v>0</v>
      </c>
      <c r="CY59" s="378">
        <f t="shared" si="202"/>
        <v>0</v>
      </c>
      <c r="CZ59" s="378">
        <f t="shared" si="202"/>
        <v>0</v>
      </c>
      <c r="DA59" s="378">
        <f t="shared" si="202"/>
        <v>0</v>
      </c>
      <c r="DB59" s="378">
        <f t="shared" si="202"/>
        <v>0</v>
      </c>
      <c r="DC59" s="378">
        <f t="shared" si="202"/>
        <v>0</v>
      </c>
      <c r="DD59" s="378">
        <f t="shared" si="202"/>
        <v>0</v>
      </c>
      <c r="DE59" s="378">
        <f t="shared" si="202"/>
        <v>0</v>
      </c>
      <c r="DF59" s="378">
        <f t="shared" si="202"/>
        <v>0</v>
      </c>
      <c r="DG59" s="378">
        <f t="shared" si="202"/>
        <v>0</v>
      </c>
      <c r="DH59" s="378">
        <f t="shared" si="202"/>
        <v>0</v>
      </c>
      <c r="DI59" s="378">
        <f t="shared" si="202"/>
        <v>0</v>
      </c>
      <c r="DJ59" s="378">
        <f t="shared" si="202"/>
        <v>0</v>
      </c>
      <c r="DK59" s="378">
        <f t="shared" si="202"/>
        <v>0</v>
      </c>
      <c r="DL59" s="378">
        <f t="shared" si="202"/>
        <v>0</v>
      </c>
      <c r="DM59" s="378">
        <f t="shared" si="202"/>
        <v>0</v>
      </c>
      <c r="DN59" s="378">
        <f t="shared" si="202"/>
        <v>0</v>
      </c>
      <c r="DO59" s="378">
        <f t="shared" si="202"/>
        <v>0</v>
      </c>
      <c r="DP59" s="378">
        <f t="shared" si="202"/>
        <v>0</v>
      </c>
      <c r="DQ59" s="378">
        <f t="shared" si="202"/>
        <v>0</v>
      </c>
      <c r="DR59" s="378">
        <f t="shared" si="202"/>
        <v>0</v>
      </c>
      <c r="DS59" s="378">
        <f t="shared" si="202"/>
        <v>0</v>
      </c>
      <c r="DT59" s="378">
        <f t="shared" si="202"/>
        <v>0</v>
      </c>
      <c r="DU59" s="378">
        <f t="shared" si="202"/>
        <v>0</v>
      </c>
      <c r="DV59" s="378">
        <f t="shared" si="202"/>
        <v>0</v>
      </c>
      <c r="DW59" s="378">
        <f t="shared" si="202"/>
        <v>0</v>
      </c>
      <c r="DX59" s="378">
        <f t="shared" si="202"/>
        <v>0</v>
      </c>
    </row>
    <row r="60" spans="2:128" x14ac:dyDescent="0.25">
      <c r="B60" t="s">
        <v>707</v>
      </c>
      <c r="C60" s="378">
        <f>C44*D44</f>
        <v>8742090000</v>
      </c>
      <c r="D60" s="378">
        <f t="shared" si="194"/>
        <v>0</v>
      </c>
      <c r="E60" s="378">
        <f t="shared" si="195"/>
        <v>24</v>
      </c>
      <c r="F60" s="378"/>
      <c r="G60" s="378">
        <f t="shared" si="196"/>
        <v>8742090000</v>
      </c>
      <c r="H60" s="378">
        <f t="shared" ref="H60:BS60" si="203">$C60*H44</f>
        <v>0</v>
      </c>
      <c r="I60" s="378">
        <f t="shared" si="203"/>
        <v>0</v>
      </c>
      <c r="J60" s="378">
        <f t="shared" si="203"/>
        <v>0</v>
      </c>
      <c r="K60" s="378">
        <f t="shared" si="203"/>
        <v>0</v>
      </c>
      <c r="L60" s="378">
        <f t="shared" si="203"/>
        <v>0</v>
      </c>
      <c r="M60" s="378">
        <f t="shared" si="203"/>
        <v>0</v>
      </c>
      <c r="N60" s="378">
        <f t="shared" si="203"/>
        <v>0</v>
      </c>
      <c r="O60" s="378">
        <f t="shared" si="203"/>
        <v>0</v>
      </c>
      <c r="P60" s="378">
        <f t="shared" si="203"/>
        <v>0</v>
      </c>
      <c r="Q60" s="378">
        <f t="shared" si="203"/>
        <v>0</v>
      </c>
      <c r="R60" s="378">
        <f t="shared" si="203"/>
        <v>0</v>
      </c>
      <c r="S60" s="378">
        <f t="shared" si="203"/>
        <v>0</v>
      </c>
      <c r="T60" s="378">
        <f t="shared" si="203"/>
        <v>0</v>
      </c>
      <c r="U60" s="378">
        <f t="shared" si="203"/>
        <v>0</v>
      </c>
      <c r="V60" s="378">
        <f t="shared" si="203"/>
        <v>0</v>
      </c>
      <c r="W60" s="378">
        <f t="shared" si="203"/>
        <v>0</v>
      </c>
      <c r="X60" s="378">
        <f t="shared" si="203"/>
        <v>0</v>
      </c>
      <c r="Y60" s="378">
        <f>$C60*Y44</f>
        <v>0</v>
      </c>
      <c r="Z60" s="378">
        <f t="shared" si="203"/>
        <v>1165612000</v>
      </c>
      <c r="AA60" s="378">
        <f t="shared" si="203"/>
        <v>291403000</v>
      </c>
      <c r="AB60" s="378">
        <f t="shared" si="203"/>
        <v>291403000</v>
      </c>
      <c r="AC60" s="378">
        <f t="shared" si="203"/>
        <v>291403000</v>
      </c>
      <c r="AD60" s="378">
        <f t="shared" si="203"/>
        <v>291403000</v>
      </c>
      <c r="AE60" s="378">
        <f t="shared" si="203"/>
        <v>291403000</v>
      </c>
      <c r="AF60" s="378">
        <f t="shared" si="203"/>
        <v>291403000</v>
      </c>
      <c r="AG60" s="378">
        <f t="shared" si="203"/>
        <v>291403000</v>
      </c>
      <c r="AH60" s="378">
        <f t="shared" si="203"/>
        <v>291403000</v>
      </c>
      <c r="AI60" s="378">
        <f t="shared" si="203"/>
        <v>291403000</v>
      </c>
      <c r="AJ60" s="378">
        <f t="shared" si="203"/>
        <v>291403000</v>
      </c>
      <c r="AK60" s="378">
        <f t="shared" si="203"/>
        <v>291403000</v>
      </c>
      <c r="AL60" s="378">
        <f t="shared" si="203"/>
        <v>291403000</v>
      </c>
      <c r="AM60" s="378">
        <f t="shared" si="203"/>
        <v>291403000</v>
      </c>
      <c r="AN60" s="378">
        <f t="shared" si="203"/>
        <v>291403000</v>
      </c>
      <c r="AO60" s="378">
        <f t="shared" si="203"/>
        <v>291403000</v>
      </c>
      <c r="AP60" s="378">
        <f t="shared" si="203"/>
        <v>291403000</v>
      </c>
      <c r="AQ60" s="378">
        <f t="shared" si="203"/>
        <v>291403000</v>
      </c>
      <c r="AR60" s="378">
        <f t="shared" si="203"/>
        <v>291403000</v>
      </c>
      <c r="AS60" s="378">
        <f t="shared" si="203"/>
        <v>291403000</v>
      </c>
      <c r="AT60" s="378">
        <f t="shared" si="203"/>
        <v>291403000</v>
      </c>
      <c r="AU60" s="378">
        <f t="shared" si="203"/>
        <v>291403000</v>
      </c>
      <c r="AV60" s="378">
        <f t="shared" si="203"/>
        <v>291403000</v>
      </c>
      <c r="AW60" s="378">
        <f t="shared" si="203"/>
        <v>1165612000</v>
      </c>
      <c r="AX60" s="378">
        <f t="shared" si="203"/>
        <v>0</v>
      </c>
      <c r="AY60" s="378">
        <f t="shared" si="203"/>
        <v>0</v>
      </c>
      <c r="AZ60" s="378">
        <f t="shared" si="203"/>
        <v>0</v>
      </c>
      <c r="BA60" s="378">
        <f t="shared" si="203"/>
        <v>0</v>
      </c>
      <c r="BB60" s="378">
        <f t="shared" si="203"/>
        <v>0</v>
      </c>
      <c r="BC60" s="378">
        <f t="shared" si="203"/>
        <v>0</v>
      </c>
      <c r="BD60" s="378">
        <f t="shared" si="203"/>
        <v>0</v>
      </c>
      <c r="BE60" s="378">
        <f t="shared" si="203"/>
        <v>0</v>
      </c>
      <c r="BF60" s="378">
        <f t="shared" si="203"/>
        <v>0</v>
      </c>
      <c r="BG60" s="378">
        <f t="shared" si="203"/>
        <v>0</v>
      </c>
      <c r="BH60" s="378">
        <f t="shared" si="203"/>
        <v>0</v>
      </c>
      <c r="BI60" s="378">
        <f t="shared" si="203"/>
        <v>0</v>
      </c>
      <c r="BJ60" s="378">
        <f t="shared" si="203"/>
        <v>0</v>
      </c>
      <c r="BK60" s="378">
        <f t="shared" si="203"/>
        <v>0</v>
      </c>
      <c r="BL60" s="378">
        <f t="shared" si="203"/>
        <v>0</v>
      </c>
      <c r="BM60" s="378">
        <f t="shared" si="203"/>
        <v>0</v>
      </c>
      <c r="BN60" s="378">
        <f t="shared" si="203"/>
        <v>0</v>
      </c>
      <c r="BO60" s="378">
        <f t="shared" si="203"/>
        <v>0</v>
      </c>
      <c r="BP60" s="378">
        <f t="shared" si="203"/>
        <v>0</v>
      </c>
      <c r="BQ60" s="378">
        <f t="shared" si="203"/>
        <v>0</v>
      </c>
      <c r="BR60" s="378">
        <f t="shared" si="203"/>
        <v>0</v>
      </c>
      <c r="BS60" s="378">
        <f t="shared" si="203"/>
        <v>0</v>
      </c>
      <c r="BT60" s="378">
        <f t="shared" ref="BT60:DX60" si="204">$C60*BT44</f>
        <v>0</v>
      </c>
      <c r="BU60" s="378">
        <f t="shared" si="204"/>
        <v>0</v>
      </c>
      <c r="BV60" s="378">
        <f t="shared" si="204"/>
        <v>0</v>
      </c>
      <c r="BW60" s="378">
        <f t="shared" si="204"/>
        <v>0</v>
      </c>
      <c r="BX60" s="378">
        <f t="shared" si="204"/>
        <v>0</v>
      </c>
      <c r="BY60" s="378">
        <f t="shared" si="204"/>
        <v>0</v>
      </c>
      <c r="BZ60" s="378">
        <f t="shared" si="204"/>
        <v>0</v>
      </c>
      <c r="CA60" s="378">
        <f t="shared" si="204"/>
        <v>0</v>
      </c>
      <c r="CB60" s="378">
        <f t="shared" si="204"/>
        <v>0</v>
      </c>
      <c r="CC60" s="378">
        <f t="shared" si="204"/>
        <v>0</v>
      </c>
      <c r="CD60" s="378">
        <f t="shared" si="204"/>
        <v>0</v>
      </c>
      <c r="CE60" s="378">
        <f t="shared" si="204"/>
        <v>0</v>
      </c>
      <c r="CF60" s="378">
        <f t="shared" si="204"/>
        <v>0</v>
      </c>
      <c r="CG60" s="378">
        <f t="shared" si="204"/>
        <v>0</v>
      </c>
      <c r="CH60" s="378">
        <f t="shared" si="204"/>
        <v>0</v>
      </c>
      <c r="CI60" s="378">
        <f t="shared" si="204"/>
        <v>0</v>
      </c>
      <c r="CJ60" s="378">
        <f t="shared" si="204"/>
        <v>0</v>
      </c>
      <c r="CK60" s="378">
        <f t="shared" si="204"/>
        <v>0</v>
      </c>
      <c r="CL60" s="378">
        <f t="shared" si="204"/>
        <v>0</v>
      </c>
      <c r="CM60" s="378">
        <f t="shared" si="204"/>
        <v>0</v>
      </c>
      <c r="CN60" s="378">
        <f t="shared" si="204"/>
        <v>0</v>
      </c>
      <c r="CO60" s="378">
        <f t="shared" si="204"/>
        <v>0</v>
      </c>
      <c r="CP60" s="378">
        <f t="shared" si="204"/>
        <v>0</v>
      </c>
      <c r="CQ60" s="378">
        <f t="shared" si="204"/>
        <v>0</v>
      </c>
      <c r="CR60" s="378">
        <f t="shared" si="204"/>
        <v>0</v>
      </c>
      <c r="CS60" s="378">
        <f t="shared" si="204"/>
        <v>0</v>
      </c>
      <c r="CT60" s="378">
        <f t="shared" si="204"/>
        <v>0</v>
      </c>
      <c r="CU60" s="378">
        <f t="shared" si="204"/>
        <v>0</v>
      </c>
      <c r="CV60" s="378">
        <f t="shared" si="204"/>
        <v>0</v>
      </c>
      <c r="CW60" s="378">
        <f t="shared" si="204"/>
        <v>0</v>
      </c>
      <c r="CX60" s="378">
        <f t="shared" si="204"/>
        <v>0</v>
      </c>
      <c r="CY60" s="378">
        <f t="shared" si="204"/>
        <v>0</v>
      </c>
      <c r="CZ60" s="378">
        <f t="shared" si="204"/>
        <v>0</v>
      </c>
      <c r="DA60" s="378">
        <f t="shared" si="204"/>
        <v>0</v>
      </c>
      <c r="DB60" s="378">
        <f t="shared" si="204"/>
        <v>0</v>
      </c>
      <c r="DC60" s="378">
        <f t="shared" si="204"/>
        <v>0</v>
      </c>
      <c r="DD60" s="378">
        <f t="shared" si="204"/>
        <v>0</v>
      </c>
      <c r="DE60" s="378">
        <f t="shared" si="204"/>
        <v>0</v>
      </c>
      <c r="DF60" s="378">
        <f t="shared" si="204"/>
        <v>0</v>
      </c>
      <c r="DG60" s="378">
        <f t="shared" si="204"/>
        <v>0</v>
      </c>
      <c r="DH60" s="378">
        <f t="shared" si="204"/>
        <v>0</v>
      </c>
      <c r="DI60" s="378">
        <f t="shared" si="204"/>
        <v>0</v>
      </c>
      <c r="DJ60" s="378">
        <f t="shared" si="204"/>
        <v>0</v>
      </c>
      <c r="DK60" s="378">
        <f t="shared" si="204"/>
        <v>0</v>
      </c>
      <c r="DL60" s="378">
        <f t="shared" si="204"/>
        <v>0</v>
      </c>
      <c r="DM60" s="378">
        <f t="shared" si="204"/>
        <v>0</v>
      </c>
      <c r="DN60" s="378">
        <f t="shared" si="204"/>
        <v>0</v>
      </c>
      <c r="DO60" s="378">
        <f t="shared" si="204"/>
        <v>0</v>
      </c>
      <c r="DP60" s="378">
        <f t="shared" si="204"/>
        <v>0</v>
      </c>
      <c r="DQ60" s="378">
        <f t="shared" si="204"/>
        <v>0</v>
      </c>
      <c r="DR60" s="378">
        <f t="shared" si="204"/>
        <v>0</v>
      </c>
      <c r="DS60" s="378">
        <f t="shared" si="204"/>
        <v>0</v>
      </c>
      <c r="DT60" s="378">
        <f t="shared" si="204"/>
        <v>0</v>
      </c>
      <c r="DU60" s="378">
        <f t="shared" si="204"/>
        <v>0</v>
      </c>
      <c r="DV60" s="378">
        <f t="shared" si="204"/>
        <v>0</v>
      </c>
      <c r="DW60" s="378">
        <f t="shared" si="204"/>
        <v>0</v>
      </c>
      <c r="DX60" s="378">
        <f t="shared" si="204"/>
        <v>0</v>
      </c>
    </row>
    <row r="61" spans="2:128" x14ac:dyDescent="0.25">
      <c r="B61" s="375" t="s">
        <v>692</v>
      </c>
      <c r="C61" s="378">
        <f t="shared" si="191"/>
        <v>319098</v>
      </c>
      <c r="D61" s="378">
        <f t="shared" si="194"/>
        <v>319098</v>
      </c>
      <c r="E61" s="378">
        <f t="shared" si="195"/>
        <v>0</v>
      </c>
      <c r="F61" s="378"/>
      <c r="G61" s="378">
        <f t="shared" si="196"/>
        <v>0</v>
      </c>
      <c r="H61" s="378">
        <f t="shared" ref="H61:BS61" si="205">$C61*H45</f>
        <v>0</v>
      </c>
      <c r="I61" s="378">
        <f t="shared" si="205"/>
        <v>0</v>
      </c>
      <c r="J61" s="378">
        <f t="shared" si="205"/>
        <v>0</v>
      </c>
      <c r="K61" s="378">
        <f t="shared" si="205"/>
        <v>0</v>
      </c>
      <c r="L61" s="378">
        <f t="shared" si="205"/>
        <v>0</v>
      </c>
      <c r="M61" s="378">
        <f t="shared" si="205"/>
        <v>0</v>
      </c>
      <c r="N61" s="378">
        <f t="shared" si="205"/>
        <v>0</v>
      </c>
      <c r="O61" s="378">
        <f t="shared" si="205"/>
        <v>0</v>
      </c>
      <c r="P61" s="378">
        <f t="shared" si="205"/>
        <v>0</v>
      </c>
      <c r="Q61" s="378">
        <f t="shared" si="205"/>
        <v>0</v>
      </c>
      <c r="R61" s="378">
        <f t="shared" si="205"/>
        <v>0</v>
      </c>
      <c r="S61" s="378">
        <f t="shared" si="205"/>
        <v>0</v>
      </c>
      <c r="T61" s="378">
        <f t="shared" si="205"/>
        <v>0</v>
      </c>
      <c r="U61" s="378">
        <f t="shared" si="205"/>
        <v>0</v>
      </c>
      <c r="V61" s="378">
        <f t="shared" si="205"/>
        <v>0</v>
      </c>
      <c r="W61" s="378">
        <f t="shared" si="205"/>
        <v>0</v>
      </c>
      <c r="X61" s="378">
        <f t="shared" si="205"/>
        <v>0</v>
      </c>
      <c r="Y61" s="378">
        <f t="shared" si="205"/>
        <v>0</v>
      </c>
      <c r="Z61" s="378">
        <f t="shared" si="205"/>
        <v>0</v>
      </c>
      <c r="AA61" s="378">
        <f t="shared" si="205"/>
        <v>0</v>
      </c>
      <c r="AB61" s="378">
        <f t="shared" si="205"/>
        <v>0</v>
      </c>
      <c r="AC61" s="378">
        <f t="shared" si="205"/>
        <v>0</v>
      </c>
      <c r="AD61" s="378">
        <f t="shared" si="205"/>
        <v>0</v>
      </c>
      <c r="AE61" s="378">
        <f t="shared" si="205"/>
        <v>0</v>
      </c>
      <c r="AF61" s="378">
        <f t="shared" si="205"/>
        <v>0</v>
      </c>
      <c r="AG61" s="378">
        <f t="shared" si="205"/>
        <v>0</v>
      </c>
      <c r="AH61" s="378">
        <f t="shared" si="205"/>
        <v>0</v>
      </c>
      <c r="AI61" s="378">
        <f t="shared" si="205"/>
        <v>0</v>
      </c>
      <c r="AJ61" s="378">
        <f t="shared" si="205"/>
        <v>0</v>
      </c>
      <c r="AK61" s="378">
        <f t="shared" si="205"/>
        <v>0</v>
      </c>
      <c r="AL61" s="378">
        <f t="shared" si="205"/>
        <v>0</v>
      </c>
      <c r="AM61" s="378">
        <f t="shared" si="205"/>
        <v>0</v>
      </c>
      <c r="AN61" s="378">
        <f t="shared" si="205"/>
        <v>0</v>
      </c>
      <c r="AO61" s="378">
        <f t="shared" si="205"/>
        <v>0</v>
      </c>
      <c r="AP61" s="378">
        <f t="shared" si="205"/>
        <v>0</v>
      </c>
      <c r="AQ61" s="378">
        <f t="shared" si="205"/>
        <v>0</v>
      </c>
      <c r="AR61" s="378">
        <f t="shared" si="205"/>
        <v>0</v>
      </c>
      <c r="AS61" s="378">
        <f t="shared" si="205"/>
        <v>0</v>
      </c>
      <c r="AT61" s="378">
        <f t="shared" si="205"/>
        <v>0</v>
      </c>
      <c r="AU61" s="378">
        <f t="shared" si="205"/>
        <v>0</v>
      </c>
      <c r="AV61" s="378">
        <f t="shared" si="205"/>
        <v>0</v>
      </c>
      <c r="AW61" s="378">
        <f t="shared" si="205"/>
        <v>0</v>
      </c>
      <c r="AX61" s="378">
        <f t="shared" si="205"/>
        <v>0</v>
      </c>
      <c r="AY61" s="378">
        <f t="shared" si="205"/>
        <v>0</v>
      </c>
      <c r="AZ61" s="378">
        <f t="shared" si="205"/>
        <v>0</v>
      </c>
      <c r="BA61" s="378">
        <f t="shared" si="205"/>
        <v>0</v>
      </c>
      <c r="BB61" s="378">
        <f t="shared" si="205"/>
        <v>0</v>
      </c>
      <c r="BC61" s="378">
        <f t="shared" si="205"/>
        <v>0</v>
      </c>
      <c r="BD61" s="378">
        <f t="shared" si="205"/>
        <v>0</v>
      </c>
      <c r="BE61" s="378">
        <f t="shared" si="205"/>
        <v>0</v>
      </c>
      <c r="BF61" s="378">
        <f t="shared" si="205"/>
        <v>0</v>
      </c>
      <c r="BG61" s="378">
        <f t="shared" si="205"/>
        <v>0</v>
      </c>
      <c r="BH61" s="378">
        <f t="shared" si="205"/>
        <v>0</v>
      </c>
      <c r="BI61" s="378">
        <f t="shared" si="205"/>
        <v>0</v>
      </c>
      <c r="BJ61" s="378">
        <f t="shared" si="205"/>
        <v>0</v>
      </c>
      <c r="BK61" s="378">
        <f t="shared" si="205"/>
        <v>0</v>
      </c>
      <c r="BL61" s="378">
        <f t="shared" si="205"/>
        <v>0</v>
      </c>
      <c r="BM61" s="378">
        <f t="shared" si="205"/>
        <v>0</v>
      </c>
      <c r="BN61" s="378">
        <f t="shared" si="205"/>
        <v>0</v>
      </c>
      <c r="BO61" s="378">
        <f t="shared" si="205"/>
        <v>0</v>
      </c>
      <c r="BP61" s="378">
        <f t="shared" si="205"/>
        <v>0</v>
      </c>
      <c r="BQ61" s="378">
        <f t="shared" si="205"/>
        <v>0</v>
      </c>
      <c r="BR61" s="378">
        <f t="shared" si="205"/>
        <v>0</v>
      </c>
      <c r="BS61" s="378">
        <f t="shared" si="205"/>
        <v>0</v>
      </c>
      <c r="BT61" s="378">
        <f t="shared" ref="BT61:DX61" si="206">$C61*BT45</f>
        <v>0</v>
      </c>
      <c r="BU61" s="378">
        <f t="shared" si="206"/>
        <v>0</v>
      </c>
      <c r="BV61" s="378">
        <f t="shared" si="206"/>
        <v>0</v>
      </c>
      <c r="BW61" s="378">
        <f t="shared" si="206"/>
        <v>0</v>
      </c>
      <c r="BX61" s="378">
        <f t="shared" si="206"/>
        <v>0</v>
      </c>
      <c r="BY61" s="378">
        <f t="shared" si="206"/>
        <v>0</v>
      </c>
      <c r="BZ61" s="378">
        <f t="shared" si="206"/>
        <v>0</v>
      </c>
      <c r="CA61" s="378">
        <f t="shared" si="206"/>
        <v>0</v>
      </c>
      <c r="CB61" s="378">
        <f t="shared" si="206"/>
        <v>0</v>
      </c>
      <c r="CC61" s="378">
        <f t="shared" si="206"/>
        <v>0</v>
      </c>
      <c r="CD61" s="378">
        <f t="shared" si="206"/>
        <v>0</v>
      </c>
      <c r="CE61" s="378">
        <f t="shared" si="206"/>
        <v>0</v>
      </c>
      <c r="CF61" s="378">
        <f t="shared" si="206"/>
        <v>0</v>
      </c>
      <c r="CG61" s="378">
        <f t="shared" si="206"/>
        <v>0</v>
      </c>
      <c r="CH61" s="378">
        <f t="shared" si="206"/>
        <v>0</v>
      </c>
      <c r="CI61" s="378">
        <f t="shared" si="206"/>
        <v>0</v>
      </c>
      <c r="CJ61" s="378">
        <f t="shared" si="206"/>
        <v>0</v>
      </c>
      <c r="CK61" s="378">
        <f t="shared" si="206"/>
        <v>0</v>
      </c>
      <c r="CL61" s="378">
        <f t="shared" si="206"/>
        <v>0</v>
      </c>
      <c r="CM61" s="378">
        <f t="shared" si="206"/>
        <v>0</v>
      </c>
      <c r="CN61" s="378">
        <f t="shared" si="206"/>
        <v>0</v>
      </c>
      <c r="CO61" s="378">
        <f t="shared" si="206"/>
        <v>0</v>
      </c>
      <c r="CP61" s="378">
        <f t="shared" si="206"/>
        <v>0</v>
      </c>
      <c r="CQ61" s="378">
        <f t="shared" si="206"/>
        <v>0</v>
      </c>
      <c r="CR61" s="378">
        <f t="shared" si="206"/>
        <v>0</v>
      </c>
      <c r="CS61" s="378">
        <f t="shared" si="206"/>
        <v>0</v>
      </c>
      <c r="CT61" s="378">
        <f t="shared" si="206"/>
        <v>0</v>
      </c>
      <c r="CU61" s="378">
        <f t="shared" si="206"/>
        <v>0</v>
      </c>
      <c r="CV61" s="378">
        <f t="shared" si="206"/>
        <v>0</v>
      </c>
      <c r="CW61" s="378">
        <f t="shared" si="206"/>
        <v>0</v>
      </c>
      <c r="CX61" s="378">
        <f t="shared" si="206"/>
        <v>0</v>
      </c>
      <c r="CY61" s="378">
        <f t="shared" si="206"/>
        <v>0</v>
      </c>
      <c r="CZ61" s="378">
        <f t="shared" si="206"/>
        <v>0</v>
      </c>
      <c r="DA61" s="378">
        <f t="shared" si="206"/>
        <v>0</v>
      </c>
      <c r="DB61" s="378">
        <f t="shared" si="206"/>
        <v>0</v>
      </c>
      <c r="DC61" s="378">
        <f t="shared" si="206"/>
        <v>0</v>
      </c>
      <c r="DD61" s="378">
        <f t="shared" si="206"/>
        <v>0</v>
      </c>
      <c r="DE61" s="378">
        <f t="shared" si="206"/>
        <v>0</v>
      </c>
      <c r="DF61" s="378">
        <f t="shared" si="206"/>
        <v>0</v>
      </c>
      <c r="DG61" s="378">
        <f t="shared" si="206"/>
        <v>0</v>
      </c>
      <c r="DH61" s="378">
        <f t="shared" si="206"/>
        <v>0</v>
      </c>
      <c r="DI61" s="378">
        <f t="shared" si="206"/>
        <v>0</v>
      </c>
      <c r="DJ61" s="378">
        <f t="shared" si="206"/>
        <v>0</v>
      </c>
      <c r="DK61" s="378">
        <f t="shared" si="206"/>
        <v>0</v>
      </c>
      <c r="DL61" s="378">
        <f t="shared" si="206"/>
        <v>0</v>
      </c>
      <c r="DM61" s="378">
        <f t="shared" si="206"/>
        <v>0</v>
      </c>
      <c r="DN61" s="378">
        <f t="shared" si="206"/>
        <v>0</v>
      </c>
      <c r="DO61" s="378">
        <f t="shared" si="206"/>
        <v>0</v>
      </c>
      <c r="DP61" s="378">
        <f t="shared" si="206"/>
        <v>0</v>
      </c>
      <c r="DQ61" s="378">
        <f t="shared" si="206"/>
        <v>0</v>
      </c>
      <c r="DR61" s="378">
        <f t="shared" si="206"/>
        <v>0</v>
      </c>
      <c r="DS61" s="378">
        <f t="shared" si="206"/>
        <v>0</v>
      </c>
      <c r="DT61" s="378">
        <f t="shared" si="206"/>
        <v>0</v>
      </c>
      <c r="DU61" s="378">
        <f t="shared" si="206"/>
        <v>0</v>
      </c>
      <c r="DV61" s="378">
        <f t="shared" si="206"/>
        <v>0</v>
      </c>
      <c r="DW61" s="378">
        <f t="shared" si="206"/>
        <v>0</v>
      </c>
      <c r="DX61" s="378">
        <f t="shared" si="206"/>
        <v>0</v>
      </c>
    </row>
    <row r="62" spans="2:128" x14ac:dyDescent="0.25">
      <c r="B62" s="375" t="s">
        <v>693</v>
      </c>
      <c r="C62" s="378">
        <f t="shared" si="191"/>
        <v>509568</v>
      </c>
      <c r="D62" s="378">
        <f t="shared" si="194"/>
        <v>509568</v>
      </c>
      <c r="E62" s="378">
        <f t="shared" si="195"/>
        <v>0</v>
      </c>
      <c r="F62" s="378"/>
      <c r="G62" s="378">
        <f t="shared" si="196"/>
        <v>0</v>
      </c>
      <c r="H62" s="378">
        <f t="shared" ref="H62:BS62" si="207">$C62*H46</f>
        <v>0</v>
      </c>
      <c r="I62" s="378">
        <f t="shared" si="207"/>
        <v>0</v>
      </c>
      <c r="J62" s="378">
        <f t="shared" si="207"/>
        <v>0</v>
      </c>
      <c r="K62" s="378">
        <f t="shared" si="207"/>
        <v>0</v>
      </c>
      <c r="L62" s="378">
        <f t="shared" si="207"/>
        <v>0</v>
      </c>
      <c r="M62" s="378">
        <f t="shared" si="207"/>
        <v>0</v>
      </c>
      <c r="N62" s="378">
        <f t="shared" si="207"/>
        <v>0</v>
      </c>
      <c r="O62" s="378">
        <f t="shared" si="207"/>
        <v>0</v>
      </c>
      <c r="P62" s="378">
        <f t="shared" si="207"/>
        <v>0</v>
      </c>
      <c r="Q62" s="378">
        <f t="shared" si="207"/>
        <v>0</v>
      </c>
      <c r="R62" s="378">
        <f t="shared" si="207"/>
        <v>0</v>
      </c>
      <c r="S62" s="378">
        <f t="shared" si="207"/>
        <v>0</v>
      </c>
      <c r="T62" s="378">
        <f t="shared" si="207"/>
        <v>0</v>
      </c>
      <c r="U62" s="378">
        <f t="shared" si="207"/>
        <v>0</v>
      </c>
      <c r="V62" s="378">
        <f t="shared" si="207"/>
        <v>0</v>
      </c>
      <c r="W62" s="378">
        <f t="shared" si="207"/>
        <v>0</v>
      </c>
      <c r="X62" s="378">
        <f t="shared" si="207"/>
        <v>0</v>
      </c>
      <c r="Y62" s="378">
        <f t="shared" si="207"/>
        <v>0</v>
      </c>
      <c r="Z62" s="378">
        <f t="shared" si="207"/>
        <v>0</v>
      </c>
      <c r="AA62" s="378">
        <f t="shared" si="207"/>
        <v>0</v>
      </c>
      <c r="AB62" s="378">
        <f t="shared" si="207"/>
        <v>0</v>
      </c>
      <c r="AC62" s="378">
        <f t="shared" si="207"/>
        <v>0</v>
      </c>
      <c r="AD62" s="378">
        <f t="shared" si="207"/>
        <v>0</v>
      </c>
      <c r="AE62" s="378">
        <f t="shared" si="207"/>
        <v>0</v>
      </c>
      <c r="AF62" s="378">
        <f t="shared" si="207"/>
        <v>0</v>
      </c>
      <c r="AG62" s="378">
        <f t="shared" si="207"/>
        <v>0</v>
      </c>
      <c r="AH62" s="378">
        <f t="shared" si="207"/>
        <v>0</v>
      </c>
      <c r="AI62" s="378">
        <f t="shared" si="207"/>
        <v>0</v>
      </c>
      <c r="AJ62" s="378">
        <f t="shared" si="207"/>
        <v>0</v>
      </c>
      <c r="AK62" s="378">
        <f t="shared" si="207"/>
        <v>0</v>
      </c>
      <c r="AL62" s="378">
        <f t="shared" si="207"/>
        <v>0</v>
      </c>
      <c r="AM62" s="378">
        <f t="shared" si="207"/>
        <v>0</v>
      </c>
      <c r="AN62" s="378">
        <f t="shared" si="207"/>
        <v>0</v>
      </c>
      <c r="AO62" s="378">
        <f t="shared" si="207"/>
        <v>0</v>
      </c>
      <c r="AP62" s="378">
        <f t="shared" si="207"/>
        <v>0</v>
      </c>
      <c r="AQ62" s="378">
        <f t="shared" si="207"/>
        <v>0</v>
      </c>
      <c r="AR62" s="378">
        <f t="shared" si="207"/>
        <v>0</v>
      </c>
      <c r="AS62" s="378">
        <f t="shared" si="207"/>
        <v>0</v>
      </c>
      <c r="AT62" s="378">
        <f t="shared" si="207"/>
        <v>0</v>
      </c>
      <c r="AU62" s="378">
        <f t="shared" si="207"/>
        <v>0</v>
      </c>
      <c r="AV62" s="378">
        <f t="shared" si="207"/>
        <v>0</v>
      </c>
      <c r="AW62" s="378">
        <f t="shared" si="207"/>
        <v>0</v>
      </c>
      <c r="AX62" s="378">
        <f t="shared" si="207"/>
        <v>0</v>
      </c>
      <c r="AY62" s="378">
        <f t="shared" si="207"/>
        <v>0</v>
      </c>
      <c r="AZ62" s="378">
        <f t="shared" si="207"/>
        <v>0</v>
      </c>
      <c r="BA62" s="378">
        <f t="shared" si="207"/>
        <v>0</v>
      </c>
      <c r="BB62" s="378">
        <f t="shared" si="207"/>
        <v>0</v>
      </c>
      <c r="BC62" s="378">
        <f t="shared" si="207"/>
        <v>0</v>
      </c>
      <c r="BD62" s="378">
        <f t="shared" si="207"/>
        <v>0</v>
      </c>
      <c r="BE62" s="378">
        <f t="shared" si="207"/>
        <v>0</v>
      </c>
      <c r="BF62" s="378">
        <f t="shared" si="207"/>
        <v>0</v>
      </c>
      <c r="BG62" s="378">
        <f t="shared" si="207"/>
        <v>0</v>
      </c>
      <c r="BH62" s="378">
        <f t="shared" si="207"/>
        <v>0</v>
      </c>
      <c r="BI62" s="378">
        <f t="shared" si="207"/>
        <v>0</v>
      </c>
      <c r="BJ62" s="378">
        <f t="shared" si="207"/>
        <v>0</v>
      </c>
      <c r="BK62" s="378">
        <f t="shared" si="207"/>
        <v>0</v>
      </c>
      <c r="BL62" s="378">
        <f t="shared" si="207"/>
        <v>0</v>
      </c>
      <c r="BM62" s="378">
        <f t="shared" si="207"/>
        <v>0</v>
      </c>
      <c r="BN62" s="378">
        <f t="shared" si="207"/>
        <v>0</v>
      </c>
      <c r="BO62" s="378">
        <f t="shared" si="207"/>
        <v>0</v>
      </c>
      <c r="BP62" s="378">
        <f t="shared" si="207"/>
        <v>0</v>
      </c>
      <c r="BQ62" s="378">
        <f t="shared" si="207"/>
        <v>0</v>
      </c>
      <c r="BR62" s="378">
        <f t="shared" si="207"/>
        <v>0</v>
      </c>
      <c r="BS62" s="378">
        <f t="shared" si="207"/>
        <v>0</v>
      </c>
      <c r="BT62" s="378">
        <f t="shared" ref="BT62:DX62" si="208">$C62*BT46</f>
        <v>0</v>
      </c>
      <c r="BU62" s="378">
        <f t="shared" si="208"/>
        <v>0</v>
      </c>
      <c r="BV62" s="378">
        <f t="shared" si="208"/>
        <v>0</v>
      </c>
      <c r="BW62" s="378">
        <f t="shared" si="208"/>
        <v>0</v>
      </c>
      <c r="BX62" s="378">
        <f t="shared" si="208"/>
        <v>0</v>
      </c>
      <c r="BY62" s="378">
        <f t="shared" si="208"/>
        <v>0</v>
      </c>
      <c r="BZ62" s="378">
        <f t="shared" si="208"/>
        <v>0</v>
      </c>
      <c r="CA62" s="378">
        <f t="shared" si="208"/>
        <v>0</v>
      </c>
      <c r="CB62" s="378">
        <f t="shared" si="208"/>
        <v>0</v>
      </c>
      <c r="CC62" s="378">
        <f t="shared" si="208"/>
        <v>0</v>
      </c>
      <c r="CD62" s="378">
        <f t="shared" si="208"/>
        <v>0</v>
      </c>
      <c r="CE62" s="378">
        <f t="shared" si="208"/>
        <v>0</v>
      </c>
      <c r="CF62" s="378">
        <f t="shared" si="208"/>
        <v>0</v>
      </c>
      <c r="CG62" s="378">
        <f t="shared" si="208"/>
        <v>0</v>
      </c>
      <c r="CH62" s="378">
        <f t="shared" si="208"/>
        <v>0</v>
      </c>
      <c r="CI62" s="378">
        <f t="shared" si="208"/>
        <v>0</v>
      </c>
      <c r="CJ62" s="378">
        <f t="shared" si="208"/>
        <v>0</v>
      </c>
      <c r="CK62" s="378">
        <f t="shared" si="208"/>
        <v>0</v>
      </c>
      <c r="CL62" s="378">
        <f t="shared" si="208"/>
        <v>0</v>
      </c>
      <c r="CM62" s="378">
        <f t="shared" si="208"/>
        <v>0</v>
      </c>
      <c r="CN62" s="378">
        <f t="shared" si="208"/>
        <v>0</v>
      </c>
      <c r="CO62" s="378">
        <f t="shared" si="208"/>
        <v>0</v>
      </c>
      <c r="CP62" s="378">
        <f t="shared" si="208"/>
        <v>0</v>
      </c>
      <c r="CQ62" s="378">
        <f t="shared" si="208"/>
        <v>0</v>
      </c>
      <c r="CR62" s="378">
        <f t="shared" si="208"/>
        <v>0</v>
      </c>
      <c r="CS62" s="378">
        <f t="shared" si="208"/>
        <v>0</v>
      </c>
      <c r="CT62" s="378">
        <f t="shared" si="208"/>
        <v>0</v>
      </c>
      <c r="CU62" s="378">
        <f t="shared" si="208"/>
        <v>0</v>
      </c>
      <c r="CV62" s="378">
        <f t="shared" si="208"/>
        <v>0</v>
      </c>
      <c r="CW62" s="378">
        <f t="shared" si="208"/>
        <v>0</v>
      </c>
      <c r="CX62" s="378">
        <f t="shared" si="208"/>
        <v>0</v>
      </c>
      <c r="CY62" s="378">
        <f t="shared" si="208"/>
        <v>0</v>
      </c>
      <c r="CZ62" s="378">
        <f t="shared" si="208"/>
        <v>0</v>
      </c>
      <c r="DA62" s="378">
        <f t="shared" si="208"/>
        <v>0</v>
      </c>
      <c r="DB62" s="378">
        <f t="shared" si="208"/>
        <v>0</v>
      </c>
      <c r="DC62" s="378">
        <f t="shared" si="208"/>
        <v>0</v>
      </c>
      <c r="DD62" s="378">
        <f t="shared" si="208"/>
        <v>0</v>
      </c>
      <c r="DE62" s="378">
        <f t="shared" si="208"/>
        <v>0</v>
      </c>
      <c r="DF62" s="378">
        <f t="shared" si="208"/>
        <v>0</v>
      </c>
      <c r="DG62" s="378">
        <f t="shared" si="208"/>
        <v>0</v>
      </c>
      <c r="DH62" s="378">
        <f t="shared" si="208"/>
        <v>0</v>
      </c>
      <c r="DI62" s="378">
        <f t="shared" si="208"/>
        <v>0</v>
      </c>
      <c r="DJ62" s="378">
        <f t="shared" si="208"/>
        <v>0</v>
      </c>
      <c r="DK62" s="378">
        <f t="shared" si="208"/>
        <v>0</v>
      </c>
      <c r="DL62" s="378">
        <f t="shared" si="208"/>
        <v>0</v>
      </c>
      <c r="DM62" s="378">
        <f t="shared" si="208"/>
        <v>0</v>
      </c>
      <c r="DN62" s="378">
        <f t="shared" si="208"/>
        <v>0</v>
      </c>
      <c r="DO62" s="378">
        <f t="shared" si="208"/>
        <v>0</v>
      </c>
      <c r="DP62" s="378">
        <f t="shared" si="208"/>
        <v>0</v>
      </c>
      <c r="DQ62" s="378">
        <f t="shared" si="208"/>
        <v>0</v>
      </c>
      <c r="DR62" s="378">
        <f t="shared" si="208"/>
        <v>0</v>
      </c>
      <c r="DS62" s="378">
        <f t="shared" si="208"/>
        <v>0</v>
      </c>
      <c r="DT62" s="378">
        <f t="shared" si="208"/>
        <v>0</v>
      </c>
      <c r="DU62" s="378">
        <f t="shared" si="208"/>
        <v>0</v>
      </c>
      <c r="DV62" s="378">
        <f t="shared" si="208"/>
        <v>0</v>
      </c>
      <c r="DW62" s="378">
        <f t="shared" si="208"/>
        <v>0</v>
      </c>
      <c r="DX62" s="378">
        <f t="shared" si="208"/>
        <v>0</v>
      </c>
    </row>
    <row r="63" spans="2:128" x14ac:dyDescent="0.25">
      <c r="B63" s="375" t="s">
        <v>694</v>
      </c>
      <c r="C63" s="378">
        <f t="shared" si="191"/>
        <v>159781</v>
      </c>
      <c r="D63" s="378">
        <f t="shared" si="194"/>
        <v>0</v>
      </c>
      <c r="E63" s="378">
        <f t="shared" si="195"/>
        <v>30</v>
      </c>
      <c r="F63" s="378"/>
      <c r="G63" s="378">
        <f t="shared" si="196"/>
        <v>159780.99999999985</v>
      </c>
      <c r="H63" s="378">
        <f t="shared" ref="H63:BS64" si="209">$C63*H47</f>
        <v>0</v>
      </c>
      <c r="I63" s="378">
        <f t="shared" si="209"/>
        <v>0</v>
      </c>
      <c r="J63" s="378">
        <f t="shared" si="209"/>
        <v>0</v>
      </c>
      <c r="K63" s="378">
        <f t="shared" si="209"/>
        <v>0</v>
      </c>
      <c r="L63" s="378">
        <f t="shared" si="209"/>
        <v>0</v>
      </c>
      <c r="M63" s="378">
        <f t="shared" si="209"/>
        <v>0</v>
      </c>
      <c r="N63" s="378">
        <f t="shared" si="209"/>
        <v>0</v>
      </c>
      <c r="O63" s="378">
        <f t="shared" si="209"/>
        <v>0</v>
      </c>
      <c r="P63" s="378">
        <f t="shared" si="209"/>
        <v>0</v>
      </c>
      <c r="Q63" s="378">
        <f t="shared" si="209"/>
        <v>0</v>
      </c>
      <c r="R63" s="378">
        <f t="shared" si="209"/>
        <v>0</v>
      </c>
      <c r="S63" s="378">
        <f t="shared" si="209"/>
        <v>0</v>
      </c>
      <c r="T63" s="378">
        <f t="shared" si="209"/>
        <v>0</v>
      </c>
      <c r="U63" s="378">
        <f t="shared" si="209"/>
        <v>0</v>
      </c>
      <c r="V63" s="378">
        <f t="shared" si="209"/>
        <v>0</v>
      </c>
      <c r="W63" s="378">
        <f t="shared" si="209"/>
        <v>0</v>
      </c>
      <c r="X63" s="378">
        <f t="shared" si="209"/>
        <v>0</v>
      </c>
      <c r="Y63" s="378">
        <f t="shared" si="209"/>
        <v>0</v>
      </c>
      <c r="Z63" s="378">
        <f t="shared" si="209"/>
        <v>0</v>
      </c>
      <c r="AA63" s="378">
        <f t="shared" si="209"/>
        <v>0</v>
      </c>
      <c r="AB63" s="378">
        <f t="shared" si="209"/>
        <v>0</v>
      </c>
      <c r="AC63" s="378">
        <f t="shared" si="209"/>
        <v>5326.0333333333328</v>
      </c>
      <c r="AD63" s="378">
        <f t="shared" si="209"/>
        <v>5326.0333333333328</v>
      </c>
      <c r="AE63" s="378">
        <f t="shared" si="209"/>
        <v>5326.0333333333328</v>
      </c>
      <c r="AF63" s="378">
        <f t="shared" si="209"/>
        <v>5326.0333333333328</v>
      </c>
      <c r="AG63" s="378">
        <f t="shared" si="209"/>
        <v>5326.0333333333328</v>
      </c>
      <c r="AH63" s="378">
        <f t="shared" si="209"/>
        <v>5326.0333333333328</v>
      </c>
      <c r="AI63" s="378">
        <f t="shared" si="209"/>
        <v>5326.0333333333328</v>
      </c>
      <c r="AJ63" s="378">
        <f t="shared" si="209"/>
        <v>5326.0333333333328</v>
      </c>
      <c r="AK63" s="378">
        <f t="shared" si="209"/>
        <v>5326.0333333333328</v>
      </c>
      <c r="AL63" s="378">
        <f t="shared" si="209"/>
        <v>5326.0333333333328</v>
      </c>
      <c r="AM63" s="378">
        <f t="shared" si="209"/>
        <v>5326.0333333333328</v>
      </c>
      <c r="AN63" s="378">
        <f t="shared" si="209"/>
        <v>5326.0333333333328</v>
      </c>
      <c r="AO63" s="378">
        <f t="shared" si="209"/>
        <v>5326.0333333333328</v>
      </c>
      <c r="AP63" s="378">
        <f t="shared" si="209"/>
        <v>5326.0333333333328</v>
      </c>
      <c r="AQ63" s="378">
        <f t="shared" si="209"/>
        <v>5326.0333333333328</v>
      </c>
      <c r="AR63" s="378">
        <f t="shared" si="209"/>
        <v>5326.0333333333328</v>
      </c>
      <c r="AS63" s="378">
        <f t="shared" si="209"/>
        <v>5326.0333333333328</v>
      </c>
      <c r="AT63" s="378">
        <f t="shared" si="209"/>
        <v>5326.0333333333328</v>
      </c>
      <c r="AU63" s="378">
        <f t="shared" si="209"/>
        <v>5326.0333333333328</v>
      </c>
      <c r="AV63" s="378">
        <f t="shared" si="209"/>
        <v>5326.0333333333328</v>
      </c>
      <c r="AW63" s="378">
        <f t="shared" si="209"/>
        <v>5326.0333333333328</v>
      </c>
      <c r="AX63" s="378">
        <f t="shared" si="209"/>
        <v>5326.0333333333328</v>
      </c>
      <c r="AY63" s="378">
        <f t="shared" si="209"/>
        <v>5326.0333333333328</v>
      </c>
      <c r="AZ63" s="378">
        <f t="shared" si="209"/>
        <v>5326.0333333333328</v>
      </c>
      <c r="BA63" s="378">
        <f t="shared" si="209"/>
        <v>5326.0333333333328</v>
      </c>
      <c r="BB63" s="378">
        <f t="shared" si="209"/>
        <v>5326.0333333333328</v>
      </c>
      <c r="BC63" s="378">
        <f t="shared" si="209"/>
        <v>5326.0333333333328</v>
      </c>
      <c r="BD63" s="378">
        <f t="shared" si="209"/>
        <v>5326.0333333333328</v>
      </c>
      <c r="BE63" s="378">
        <f t="shared" si="209"/>
        <v>5326.0333333333328</v>
      </c>
      <c r="BF63" s="378">
        <f t="shared" si="209"/>
        <v>5326.0333333333328</v>
      </c>
      <c r="BG63" s="378">
        <f t="shared" si="209"/>
        <v>0</v>
      </c>
      <c r="BH63" s="378">
        <f t="shared" si="209"/>
        <v>0</v>
      </c>
      <c r="BI63" s="378">
        <f t="shared" si="209"/>
        <v>0</v>
      </c>
      <c r="BJ63" s="378">
        <f t="shared" si="209"/>
        <v>0</v>
      </c>
      <c r="BK63" s="378">
        <f t="shared" si="209"/>
        <v>0</v>
      </c>
      <c r="BL63" s="378">
        <f t="shared" si="209"/>
        <v>0</v>
      </c>
      <c r="BM63" s="378">
        <f t="shared" si="209"/>
        <v>0</v>
      </c>
      <c r="BN63" s="378">
        <f t="shared" si="209"/>
        <v>0</v>
      </c>
      <c r="BO63" s="378">
        <f t="shared" si="209"/>
        <v>0</v>
      </c>
      <c r="BP63" s="378">
        <f t="shared" si="209"/>
        <v>0</v>
      </c>
      <c r="BQ63" s="378">
        <f t="shared" si="209"/>
        <v>0</v>
      </c>
      <c r="BR63" s="378">
        <f t="shared" si="209"/>
        <v>0</v>
      </c>
      <c r="BS63" s="378">
        <f t="shared" si="209"/>
        <v>0</v>
      </c>
      <c r="BT63" s="378">
        <f t="shared" ref="BT63:DX64" si="210">$C63*BT47</f>
        <v>0</v>
      </c>
      <c r="BU63" s="378">
        <f t="shared" si="210"/>
        <v>0</v>
      </c>
      <c r="BV63" s="378">
        <f t="shared" si="210"/>
        <v>0</v>
      </c>
      <c r="BW63" s="378">
        <f t="shared" si="210"/>
        <v>0</v>
      </c>
      <c r="BX63" s="378">
        <f t="shared" si="210"/>
        <v>0</v>
      </c>
      <c r="BY63" s="378">
        <f t="shared" si="210"/>
        <v>0</v>
      </c>
      <c r="BZ63" s="378">
        <f t="shared" si="210"/>
        <v>0</v>
      </c>
      <c r="CA63" s="378">
        <f t="shared" si="210"/>
        <v>0</v>
      </c>
      <c r="CB63" s="378">
        <f t="shared" si="210"/>
        <v>0</v>
      </c>
      <c r="CC63" s="378">
        <f t="shared" si="210"/>
        <v>0</v>
      </c>
      <c r="CD63" s="378">
        <f t="shared" si="210"/>
        <v>0</v>
      </c>
      <c r="CE63" s="378">
        <f t="shared" si="210"/>
        <v>0</v>
      </c>
      <c r="CF63" s="378">
        <f t="shared" si="210"/>
        <v>0</v>
      </c>
      <c r="CG63" s="378">
        <f t="shared" si="210"/>
        <v>0</v>
      </c>
      <c r="CH63" s="378">
        <f t="shared" si="210"/>
        <v>0</v>
      </c>
      <c r="CI63" s="378">
        <f t="shared" si="210"/>
        <v>0</v>
      </c>
      <c r="CJ63" s="378">
        <f t="shared" si="210"/>
        <v>0</v>
      </c>
      <c r="CK63" s="378">
        <f t="shared" si="210"/>
        <v>0</v>
      </c>
      <c r="CL63" s="378">
        <f t="shared" si="210"/>
        <v>0</v>
      </c>
      <c r="CM63" s="378">
        <f t="shared" si="210"/>
        <v>0</v>
      </c>
      <c r="CN63" s="378">
        <f t="shared" si="210"/>
        <v>0</v>
      </c>
      <c r="CO63" s="378">
        <f t="shared" si="210"/>
        <v>0</v>
      </c>
      <c r="CP63" s="378">
        <f t="shared" si="210"/>
        <v>0</v>
      </c>
      <c r="CQ63" s="378">
        <f t="shared" si="210"/>
        <v>0</v>
      </c>
      <c r="CR63" s="378">
        <f t="shared" si="210"/>
        <v>0</v>
      </c>
      <c r="CS63" s="378">
        <f t="shared" si="210"/>
        <v>0</v>
      </c>
      <c r="CT63" s="378">
        <f t="shared" si="210"/>
        <v>0</v>
      </c>
      <c r="CU63" s="378">
        <f t="shared" si="210"/>
        <v>0</v>
      </c>
      <c r="CV63" s="378">
        <f t="shared" si="210"/>
        <v>0</v>
      </c>
      <c r="CW63" s="378">
        <f t="shared" si="210"/>
        <v>0</v>
      </c>
      <c r="CX63" s="378">
        <f t="shared" si="210"/>
        <v>0</v>
      </c>
      <c r="CY63" s="378">
        <f t="shared" si="210"/>
        <v>0</v>
      </c>
      <c r="CZ63" s="378">
        <f t="shared" si="210"/>
        <v>0</v>
      </c>
      <c r="DA63" s="378">
        <f t="shared" si="210"/>
        <v>0</v>
      </c>
      <c r="DB63" s="378">
        <f t="shared" si="210"/>
        <v>0</v>
      </c>
      <c r="DC63" s="378">
        <f t="shared" si="210"/>
        <v>0</v>
      </c>
      <c r="DD63" s="378">
        <f t="shared" si="210"/>
        <v>0</v>
      </c>
      <c r="DE63" s="378">
        <f t="shared" si="210"/>
        <v>0</v>
      </c>
      <c r="DF63" s="378">
        <f t="shared" si="210"/>
        <v>0</v>
      </c>
      <c r="DG63" s="378">
        <f t="shared" si="210"/>
        <v>0</v>
      </c>
      <c r="DH63" s="378">
        <f t="shared" si="210"/>
        <v>0</v>
      </c>
      <c r="DI63" s="378">
        <f t="shared" si="210"/>
        <v>0</v>
      </c>
      <c r="DJ63" s="378">
        <f t="shared" si="210"/>
        <v>0</v>
      </c>
      <c r="DK63" s="378">
        <f t="shared" si="210"/>
        <v>0</v>
      </c>
      <c r="DL63" s="378">
        <f t="shared" si="210"/>
        <v>0</v>
      </c>
      <c r="DM63" s="378">
        <f t="shared" si="210"/>
        <v>0</v>
      </c>
      <c r="DN63" s="378">
        <f t="shared" si="210"/>
        <v>0</v>
      </c>
      <c r="DO63" s="378">
        <f t="shared" si="210"/>
        <v>0</v>
      </c>
      <c r="DP63" s="378">
        <f t="shared" si="210"/>
        <v>0</v>
      </c>
      <c r="DQ63" s="378">
        <f t="shared" si="210"/>
        <v>0</v>
      </c>
      <c r="DR63" s="378">
        <f t="shared" si="210"/>
        <v>0</v>
      </c>
      <c r="DS63" s="378">
        <f t="shared" si="210"/>
        <v>0</v>
      </c>
      <c r="DT63" s="378">
        <f t="shared" si="210"/>
        <v>0</v>
      </c>
      <c r="DU63" s="378">
        <f t="shared" si="210"/>
        <v>0</v>
      </c>
      <c r="DV63" s="378">
        <f t="shared" si="210"/>
        <v>0</v>
      </c>
      <c r="DW63" s="378">
        <f t="shared" si="210"/>
        <v>0</v>
      </c>
      <c r="DX63" s="378">
        <f t="shared" si="210"/>
        <v>0</v>
      </c>
    </row>
    <row r="64" spans="2:128" x14ac:dyDescent="0.25">
      <c r="B64" s="375" t="s">
        <v>708</v>
      </c>
      <c r="C64" s="378">
        <f t="shared" si="191"/>
        <v>0</v>
      </c>
      <c r="D64" s="378">
        <f t="shared" ref="D64" si="211">C64-SUMIFS(H64:DX64,$H$24:$DX$24,"&gt;="&amp;$C$15)</f>
        <v>0</v>
      </c>
      <c r="E64" s="378">
        <f t="shared" si="195"/>
        <v>34</v>
      </c>
      <c r="F64" s="378"/>
      <c r="G64" s="378">
        <f t="shared" ref="G64" si="212">SUM(H64:DX64)</f>
        <v>0</v>
      </c>
      <c r="H64" s="378">
        <f t="shared" si="209"/>
        <v>0</v>
      </c>
      <c r="I64" s="378">
        <f t="shared" si="209"/>
        <v>0</v>
      </c>
      <c r="J64" s="378">
        <f t="shared" si="209"/>
        <v>0</v>
      </c>
      <c r="K64" s="378">
        <f t="shared" si="209"/>
        <v>0</v>
      </c>
      <c r="L64" s="378">
        <f t="shared" si="209"/>
        <v>0</v>
      </c>
      <c r="M64" s="378">
        <f t="shared" si="209"/>
        <v>0</v>
      </c>
      <c r="N64" s="378">
        <f t="shared" si="209"/>
        <v>0</v>
      </c>
      <c r="O64" s="378">
        <f t="shared" si="209"/>
        <v>0</v>
      </c>
      <c r="P64" s="378">
        <f t="shared" si="209"/>
        <v>0</v>
      </c>
      <c r="Q64" s="378">
        <f t="shared" si="209"/>
        <v>0</v>
      </c>
      <c r="R64" s="378">
        <f t="shared" si="209"/>
        <v>0</v>
      </c>
      <c r="S64" s="378">
        <f t="shared" si="209"/>
        <v>0</v>
      </c>
      <c r="T64" s="378">
        <f t="shared" si="209"/>
        <v>0</v>
      </c>
      <c r="U64" s="378">
        <f t="shared" si="209"/>
        <v>0</v>
      </c>
      <c r="V64" s="378">
        <f t="shared" si="209"/>
        <v>0</v>
      </c>
      <c r="W64" s="378">
        <f t="shared" si="209"/>
        <v>0</v>
      </c>
      <c r="X64" s="378">
        <f t="shared" si="209"/>
        <v>0</v>
      </c>
      <c r="Y64" s="378">
        <f t="shared" si="209"/>
        <v>0</v>
      </c>
      <c r="Z64" s="378">
        <f t="shared" si="209"/>
        <v>0</v>
      </c>
      <c r="AA64" s="378">
        <f t="shared" si="209"/>
        <v>0</v>
      </c>
      <c r="AB64" s="378">
        <f t="shared" si="209"/>
        <v>0</v>
      </c>
      <c r="AC64" s="378">
        <f t="shared" si="209"/>
        <v>0</v>
      </c>
      <c r="AD64" s="378">
        <f t="shared" si="209"/>
        <v>0</v>
      </c>
      <c r="AE64" s="378">
        <f t="shared" si="209"/>
        <v>0</v>
      </c>
      <c r="AF64" s="378">
        <f t="shared" si="209"/>
        <v>0</v>
      </c>
      <c r="AG64" s="378">
        <f t="shared" si="209"/>
        <v>0</v>
      </c>
      <c r="AH64" s="378">
        <f t="shared" si="209"/>
        <v>0</v>
      </c>
      <c r="AI64" s="378">
        <f t="shared" si="209"/>
        <v>0</v>
      </c>
      <c r="AJ64" s="378">
        <f t="shared" si="209"/>
        <v>0</v>
      </c>
      <c r="AK64" s="378">
        <f t="shared" si="209"/>
        <v>0</v>
      </c>
      <c r="AL64" s="378">
        <f t="shared" si="209"/>
        <v>0</v>
      </c>
      <c r="AM64" s="378">
        <f t="shared" si="209"/>
        <v>0</v>
      </c>
      <c r="AN64" s="378">
        <f t="shared" si="209"/>
        <v>0</v>
      </c>
      <c r="AO64" s="378">
        <f t="shared" si="209"/>
        <v>0</v>
      </c>
      <c r="AP64" s="378">
        <f t="shared" si="209"/>
        <v>0</v>
      </c>
      <c r="AQ64" s="378">
        <f t="shared" si="209"/>
        <v>0</v>
      </c>
      <c r="AR64" s="378">
        <f t="shared" si="209"/>
        <v>0</v>
      </c>
      <c r="AS64" s="378">
        <f t="shared" si="209"/>
        <v>0</v>
      </c>
      <c r="AT64" s="378">
        <f t="shared" si="209"/>
        <v>0</v>
      </c>
      <c r="AU64" s="378">
        <f t="shared" si="209"/>
        <v>0</v>
      </c>
      <c r="AV64" s="378">
        <f t="shared" si="209"/>
        <v>0</v>
      </c>
      <c r="AW64" s="378">
        <f t="shared" si="209"/>
        <v>0</v>
      </c>
      <c r="AX64" s="378">
        <f t="shared" si="209"/>
        <v>0</v>
      </c>
      <c r="AY64" s="378">
        <f t="shared" si="209"/>
        <v>0</v>
      </c>
      <c r="AZ64" s="378">
        <f t="shared" si="209"/>
        <v>0</v>
      </c>
      <c r="BA64" s="378">
        <f t="shared" si="209"/>
        <v>0</v>
      </c>
      <c r="BB64" s="378">
        <f t="shared" si="209"/>
        <v>0</v>
      </c>
      <c r="BC64" s="378">
        <f t="shared" si="209"/>
        <v>0</v>
      </c>
      <c r="BD64" s="378">
        <f t="shared" si="209"/>
        <v>0</v>
      </c>
      <c r="BE64" s="378">
        <f t="shared" si="209"/>
        <v>0</v>
      </c>
      <c r="BF64" s="378">
        <f t="shared" si="209"/>
        <v>0</v>
      </c>
      <c r="BG64" s="378">
        <f t="shared" si="209"/>
        <v>0</v>
      </c>
      <c r="BH64" s="378">
        <f t="shared" si="209"/>
        <v>0</v>
      </c>
      <c r="BI64" s="378">
        <f t="shared" si="209"/>
        <v>0</v>
      </c>
      <c r="BJ64" s="378">
        <f t="shared" si="209"/>
        <v>0</v>
      </c>
      <c r="BK64" s="378">
        <f t="shared" si="209"/>
        <v>0</v>
      </c>
      <c r="BL64" s="378">
        <f t="shared" si="209"/>
        <v>0</v>
      </c>
      <c r="BM64" s="378">
        <f t="shared" si="209"/>
        <v>0</v>
      </c>
      <c r="BN64" s="378">
        <f t="shared" si="209"/>
        <v>0</v>
      </c>
      <c r="BO64" s="378">
        <f t="shared" si="209"/>
        <v>0</v>
      </c>
      <c r="BP64" s="378">
        <f t="shared" si="209"/>
        <v>0</v>
      </c>
      <c r="BQ64" s="378">
        <f t="shared" si="209"/>
        <v>0</v>
      </c>
      <c r="BR64" s="378">
        <f t="shared" si="209"/>
        <v>0</v>
      </c>
      <c r="BS64" s="378">
        <f t="shared" si="209"/>
        <v>0</v>
      </c>
      <c r="BT64" s="378">
        <f t="shared" si="210"/>
        <v>0</v>
      </c>
      <c r="BU64" s="378">
        <f t="shared" si="210"/>
        <v>0</v>
      </c>
      <c r="BV64" s="378">
        <f t="shared" si="210"/>
        <v>0</v>
      </c>
      <c r="BW64" s="378">
        <f t="shared" si="210"/>
        <v>0</v>
      </c>
      <c r="BX64" s="378">
        <f t="shared" si="210"/>
        <v>0</v>
      </c>
      <c r="BY64" s="378">
        <f t="shared" si="210"/>
        <v>0</v>
      </c>
      <c r="BZ64" s="378">
        <f t="shared" si="210"/>
        <v>0</v>
      </c>
      <c r="CA64" s="378">
        <f t="shared" si="210"/>
        <v>0</v>
      </c>
      <c r="CB64" s="378">
        <f t="shared" si="210"/>
        <v>0</v>
      </c>
      <c r="CC64" s="378">
        <f t="shared" si="210"/>
        <v>0</v>
      </c>
      <c r="CD64" s="378">
        <f t="shared" si="210"/>
        <v>0</v>
      </c>
      <c r="CE64" s="378">
        <f t="shared" si="210"/>
        <v>0</v>
      </c>
      <c r="CF64" s="378">
        <f t="shared" si="210"/>
        <v>0</v>
      </c>
      <c r="CG64" s="378">
        <f t="shared" si="210"/>
        <v>0</v>
      </c>
      <c r="CH64" s="378">
        <f t="shared" si="210"/>
        <v>0</v>
      </c>
      <c r="CI64" s="378">
        <f t="shared" si="210"/>
        <v>0</v>
      </c>
      <c r="CJ64" s="378">
        <f t="shared" si="210"/>
        <v>0</v>
      </c>
      <c r="CK64" s="378">
        <f t="shared" si="210"/>
        <v>0</v>
      </c>
      <c r="CL64" s="378">
        <f t="shared" si="210"/>
        <v>0</v>
      </c>
      <c r="CM64" s="378">
        <f t="shared" si="210"/>
        <v>0</v>
      </c>
      <c r="CN64" s="378">
        <f t="shared" si="210"/>
        <v>0</v>
      </c>
      <c r="CO64" s="378">
        <f t="shared" si="210"/>
        <v>0</v>
      </c>
      <c r="CP64" s="378">
        <f t="shared" si="210"/>
        <v>0</v>
      </c>
      <c r="CQ64" s="378">
        <f t="shared" si="210"/>
        <v>0</v>
      </c>
      <c r="CR64" s="378">
        <f t="shared" si="210"/>
        <v>0</v>
      </c>
      <c r="CS64" s="378">
        <f t="shared" si="210"/>
        <v>0</v>
      </c>
      <c r="CT64" s="378">
        <f t="shared" si="210"/>
        <v>0</v>
      </c>
      <c r="CU64" s="378">
        <f t="shared" si="210"/>
        <v>0</v>
      </c>
      <c r="CV64" s="378">
        <f t="shared" si="210"/>
        <v>0</v>
      </c>
      <c r="CW64" s="378">
        <f t="shared" si="210"/>
        <v>0</v>
      </c>
      <c r="CX64" s="378">
        <f t="shared" si="210"/>
        <v>0</v>
      </c>
      <c r="CY64" s="378">
        <f t="shared" si="210"/>
        <v>0</v>
      </c>
      <c r="CZ64" s="378">
        <f t="shared" si="210"/>
        <v>0</v>
      </c>
      <c r="DA64" s="378">
        <f t="shared" si="210"/>
        <v>0</v>
      </c>
      <c r="DB64" s="378">
        <f t="shared" si="210"/>
        <v>0</v>
      </c>
      <c r="DC64" s="378">
        <f t="shared" si="210"/>
        <v>0</v>
      </c>
      <c r="DD64" s="378">
        <f t="shared" si="210"/>
        <v>0</v>
      </c>
      <c r="DE64" s="378">
        <f t="shared" si="210"/>
        <v>0</v>
      </c>
      <c r="DF64" s="378">
        <f t="shared" si="210"/>
        <v>0</v>
      </c>
      <c r="DG64" s="378">
        <f t="shared" si="210"/>
        <v>0</v>
      </c>
      <c r="DH64" s="378">
        <f t="shared" si="210"/>
        <v>0</v>
      </c>
      <c r="DI64" s="378">
        <f t="shared" si="210"/>
        <v>0</v>
      </c>
      <c r="DJ64" s="378">
        <f t="shared" si="210"/>
        <v>0</v>
      </c>
      <c r="DK64" s="378">
        <f t="shared" si="210"/>
        <v>0</v>
      </c>
      <c r="DL64" s="378">
        <f t="shared" si="210"/>
        <v>0</v>
      </c>
      <c r="DM64" s="378">
        <f t="shared" si="210"/>
        <v>0</v>
      </c>
      <c r="DN64" s="378">
        <f t="shared" si="210"/>
        <v>0</v>
      </c>
      <c r="DO64" s="378">
        <f t="shared" si="210"/>
        <v>0</v>
      </c>
      <c r="DP64" s="378">
        <f t="shared" si="210"/>
        <v>0</v>
      </c>
      <c r="DQ64" s="378">
        <f t="shared" si="210"/>
        <v>0</v>
      </c>
      <c r="DR64" s="378">
        <f t="shared" si="210"/>
        <v>0</v>
      </c>
      <c r="DS64" s="378">
        <f t="shared" si="210"/>
        <v>0</v>
      </c>
      <c r="DT64" s="378">
        <f t="shared" si="210"/>
        <v>0</v>
      </c>
      <c r="DU64" s="378">
        <f t="shared" si="210"/>
        <v>0</v>
      </c>
      <c r="DV64" s="378">
        <f t="shared" si="210"/>
        <v>0</v>
      </c>
      <c r="DW64" s="378">
        <f t="shared" si="210"/>
        <v>0</v>
      </c>
      <c r="DX64" s="378">
        <f t="shared" si="210"/>
        <v>0</v>
      </c>
    </row>
    <row r="65" spans="2:128" x14ac:dyDescent="0.25">
      <c r="B65" s="375" t="s">
        <v>695</v>
      </c>
      <c r="C65" s="378">
        <f t="shared" si="191"/>
        <v>322077000</v>
      </c>
      <c r="D65" s="378">
        <f t="shared" si="194"/>
        <v>0</v>
      </c>
      <c r="E65" s="378">
        <f t="shared" si="195"/>
        <v>26</v>
      </c>
      <c r="F65" s="378"/>
      <c r="G65" s="378">
        <f t="shared" si="196"/>
        <v>322077000.00000012</v>
      </c>
      <c r="H65" s="378">
        <f t="shared" ref="H65:BS65" si="213">$C65*H49</f>
        <v>0</v>
      </c>
      <c r="I65" s="378">
        <f t="shared" si="213"/>
        <v>0</v>
      </c>
      <c r="J65" s="378">
        <f t="shared" si="213"/>
        <v>0</v>
      </c>
      <c r="K65" s="378">
        <f t="shared" si="213"/>
        <v>0</v>
      </c>
      <c r="L65" s="378">
        <f t="shared" si="213"/>
        <v>0</v>
      </c>
      <c r="M65" s="378">
        <f t="shared" si="213"/>
        <v>0</v>
      </c>
      <c r="N65" s="378">
        <f t="shared" si="213"/>
        <v>0</v>
      </c>
      <c r="O65" s="378">
        <f t="shared" si="213"/>
        <v>0</v>
      </c>
      <c r="P65" s="378">
        <f t="shared" si="213"/>
        <v>0</v>
      </c>
      <c r="Q65" s="378">
        <f t="shared" si="213"/>
        <v>0</v>
      </c>
      <c r="R65" s="378">
        <f t="shared" si="213"/>
        <v>0</v>
      </c>
      <c r="S65" s="378">
        <f t="shared" si="213"/>
        <v>0</v>
      </c>
      <c r="T65" s="378">
        <f t="shared" si="213"/>
        <v>0</v>
      </c>
      <c r="U65" s="378">
        <f t="shared" si="213"/>
        <v>0</v>
      </c>
      <c r="V65" s="378">
        <f t="shared" si="213"/>
        <v>0</v>
      </c>
      <c r="W65" s="378">
        <f t="shared" si="213"/>
        <v>74325461.538461536</v>
      </c>
      <c r="X65" s="378">
        <f t="shared" si="213"/>
        <v>9910061.5384615399</v>
      </c>
      <c r="Y65" s="378">
        <f t="shared" si="213"/>
        <v>9910061.5384615399</v>
      </c>
      <c r="Z65" s="378">
        <f t="shared" si="213"/>
        <v>9910061.5384615399</v>
      </c>
      <c r="AA65" s="378">
        <f t="shared" si="213"/>
        <v>9910061.5384615399</v>
      </c>
      <c r="AB65" s="378">
        <f t="shared" si="213"/>
        <v>9910061.5384615399</v>
      </c>
      <c r="AC65" s="378">
        <f t="shared" si="213"/>
        <v>9910061.5384615399</v>
      </c>
      <c r="AD65" s="378">
        <f t="shared" si="213"/>
        <v>9910061.5384615399</v>
      </c>
      <c r="AE65" s="378">
        <f t="shared" si="213"/>
        <v>9910061.5384615399</v>
      </c>
      <c r="AF65" s="378">
        <f t="shared" si="213"/>
        <v>9910061.5384615399</v>
      </c>
      <c r="AG65" s="378">
        <f t="shared" si="213"/>
        <v>9910061.5384615399</v>
      </c>
      <c r="AH65" s="378">
        <f t="shared" si="213"/>
        <v>9910061.5384615399</v>
      </c>
      <c r="AI65" s="378">
        <f t="shared" si="213"/>
        <v>9910061.5384615399</v>
      </c>
      <c r="AJ65" s="378">
        <f t="shared" si="213"/>
        <v>9910061.5384615399</v>
      </c>
      <c r="AK65" s="378">
        <f t="shared" si="213"/>
        <v>9910061.5384615399</v>
      </c>
      <c r="AL65" s="378">
        <f t="shared" si="213"/>
        <v>9910061.5384615399</v>
      </c>
      <c r="AM65" s="378">
        <f t="shared" si="213"/>
        <v>9910061.5384615399</v>
      </c>
      <c r="AN65" s="378">
        <f t="shared" si="213"/>
        <v>9910061.5384615399</v>
      </c>
      <c r="AO65" s="378">
        <f t="shared" si="213"/>
        <v>9910061.5384615399</v>
      </c>
      <c r="AP65" s="378">
        <f t="shared" si="213"/>
        <v>9910061.5384615399</v>
      </c>
      <c r="AQ65" s="378">
        <f t="shared" si="213"/>
        <v>9910061.5384615399</v>
      </c>
      <c r="AR65" s="378">
        <f t="shared" si="213"/>
        <v>9910061.5384615399</v>
      </c>
      <c r="AS65" s="378">
        <f t="shared" si="213"/>
        <v>9910061.5384615399</v>
      </c>
      <c r="AT65" s="378">
        <f t="shared" si="213"/>
        <v>9910061.5384615399</v>
      </c>
      <c r="AU65" s="378">
        <f t="shared" si="213"/>
        <v>9910061.5384615399</v>
      </c>
      <c r="AV65" s="378">
        <f t="shared" si="213"/>
        <v>9910061.5384615399</v>
      </c>
      <c r="AW65" s="378">
        <f t="shared" si="213"/>
        <v>0</v>
      </c>
      <c r="AX65" s="378">
        <f t="shared" si="213"/>
        <v>0</v>
      </c>
      <c r="AY65" s="378">
        <f t="shared" si="213"/>
        <v>0</v>
      </c>
      <c r="AZ65" s="378">
        <f t="shared" si="213"/>
        <v>0</v>
      </c>
      <c r="BA65" s="378">
        <f t="shared" si="213"/>
        <v>0</v>
      </c>
      <c r="BB65" s="378">
        <f t="shared" si="213"/>
        <v>0</v>
      </c>
      <c r="BC65" s="378">
        <f t="shared" si="213"/>
        <v>0</v>
      </c>
      <c r="BD65" s="378">
        <f t="shared" si="213"/>
        <v>0</v>
      </c>
      <c r="BE65" s="378">
        <f t="shared" si="213"/>
        <v>0</v>
      </c>
      <c r="BF65" s="378">
        <f t="shared" si="213"/>
        <v>0</v>
      </c>
      <c r="BG65" s="378">
        <f t="shared" si="213"/>
        <v>0</v>
      </c>
      <c r="BH65" s="378">
        <f t="shared" si="213"/>
        <v>0</v>
      </c>
      <c r="BI65" s="378">
        <f t="shared" si="213"/>
        <v>0</v>
      </c>
      <c r="BJ65" s="378">
        <f t="shared" si="213"/>
        <v>0</v>
      </c>
      <c r="BK65" s="378">
        <f t="shared" si="213"/>
        <v>0</v>
      </c>
      <c r="BL65" s="378">
        <f t="shared" si="213"/>
        <v>0</v>
      </c>
      <c r="BM65" s="378">
        <f t="shared" si="213"/>
        <v>0</v>
      </c>
      <c r="BN65" s="378">
        <f t="shared" si="213"/>
        <v>0</v>
      </c>
      <c r="BO65" s="378">
        <f t="shared" si="213"/>
        <v>0</v>
      </c>
      <c r="BP65" s="378">
        <f t="shared" si="213"/>
        <v>0</v>
      </c>
      <c r="BQ65" s="378">
        <f t="shared" si="213"/>
        <v>0</v>
      </c>
      <c r="BR65" s="378">
        <f t="shared" si="213"/>
        <v>0</v>
      </c>
      <c r="BS65" s="378">
        <f t="shared" si="213"/>
        <v>0</v>
      </c>
      <c r="BT65" s="378">
        <f t="shared" ref="BT65:DX65" si="214">$C65*BT49</f>
        <v>0</v>
      </c>
      <c r="BU65" s="378">
        <f t="shared" si="214"/>
        <v>0</v>
      </c>
      <c r="BV65" s="378">
        <f t="shared" si="214"/>
        <v>0</v>
      </c>
      <c r="BW65" s="378">
        <f t="shared" si="214"/>
        <v>0</v>
      </c>
      <c r="BX65" s="378">
        <f t="shared" si="214"/>
        <v>0</v>
      </c>
      <c r="BY65" s="378">
        <f t="shared" si="214"/>
        <v>0</v>
      </c>
      <c r="BZ65" s="378">
        <f t="shared" si="214"/>
        <v>0</v>
      </c>
      <c r="CA65" s="378">
        <f t="shared" si="214"/>
        <v>0</v>
      </c>
      <c r="CB65" s="378">
        <f t="shared" si="214"/>
        <v>0</v>
      </c>
      <c r="CC65" s="378">
        <f t="shared" si="214"/>
        <v>0</v>
      </c>
      <c r="CD65" s="378">
        <f t="shared" si="214"/>
        <v>0</v>
      </c>
      <c r="CE65" s="378">
        <f t="shared" si="214"/>
        <v>0</v>
      </c>
      <c r="CF65" s="378">
        <f t="shared" si="214"/>
        <v>0</v>
      </c>
      <c r="CG65" s="378">
        <f t="shared" si="214"/>
        <v>0</v>
      </c>
      <c r="CH65" s="378">
        <f t="shared" si="214"/>
        <v>0</v>
      </c>
      <c r="CI65" s="378">
        <f t="shared" si="214"/>
        <v>0</v>
      </c>
      <c r="CJ65" s="378">
        <f t="shared" si="214"/>
        <v>0</v>
      </c>
      <c r="CK65" s="378">
        <f t="shared" si="214"/>
        <v>0</v>
      </c>
      <c r="CL65" s="378">
        <f t="shared" si="214"/>
        <v>0</v>
      </c>
      <c r="CM65" s="378">
        <f t="shared" si="214"/>
        <v>0</v>
      </c>
      <c r="CN65" s="378">
        <f t="shared" si="214"/>
        <v>0</v>
      </c>
      <c r="CO65" s="378">
        <f t="shared" si="214"/>
        <v>0</v>
      </c>
      <c r="CP65" s="378">
        <f t="shared" si="214"/>
        <v>0</v>
      </c>
      <c r="CQ65" s="378">
        <f t="shared" si="214"/>
        <v>0</v>
      </c>
      <c r="CR65" s="378">
        <f t="shared" si="214"/>
        <v>0</v>
      </c>
      <c r="CS65" s="378">
        <f t="shared" si="214"/>
        <v>0</v>
      </c>
      <c r="CT65" s="378">
        <f t="shared" si="214"/>
        <v>0</v>
      </c>
      <c r="CU65" s="378">
        <f t="shared" si="214"/>
        <v>0</v>
      </c>
      <c r="CV65" s="378">
        <f t="shared" si="214"/>
        <v>0</v>
      </c>
      <c r="CW65" s="378">
        <f t="shared" si="214"/>
        <v>0</v>
      </c>
      <c r="CX65" s="378">
        <f t="shared" si="214"/>
        <v>0</v>
      </c>
      <c r="CY65" s="378">
        <f t="shared" si="214"/>
        <v>0</v>
      </c>
      <c r="CZ65" s="378">
        <f t="shared" si="214"/>
        <v>0</v>
      </c>
      <c r="DA65" s="378">
        <f t="shared" si="214"/>
        <v>0</v>
      </c>
      <c r="DB65" s="378">
        <f t="shared" si="214"/>
        <v>0</v>
      </c>
      <c r="DC65" s="378">
        <f t="shared" si="214"/>
        <v>0</v>
      </c>
      <c r="DD65" s="378">
        <f t="shared" si="214"/>
        <v>0</v>
      </c>
      <c r="DE65" s="378">
        <f t="shared" si="214"/>
        <v>0</v>
      </c>
      <c r="DF65" s="378">
        <f t="shared" si="214"/>
        <v>0</v>
      </c>
      <c r="DG65" s="378">
        <f t="shared" si="214"/>
        <v>0</v>
      </c>
      <c r="DH65" s="378">
        <f t="shared" si="214"/>
        <v>0</v>
      </c>
      <c r="DI65" s="378">
        <f t="shared" si="214"/>
        <v>0</v>
      </c>
      <c r="DJ65" s="378">
        <f t="shared" si="214"/>
        <v>0</v>
      </c>
      <c r="DK65" s="378">
        <f t="shared" si="214"/>
        <v>0</v>
      </c>
      <c r="DL65" s="378">
        <f t="shared" si="214"/>
        <v>0</v>
      </c>
      <c r="DM65" s="378">
        <f t="shared" si="214"/>
        <v>0</v>
      </c>
      <c r="DN65" s="378">
        <f t="shared" si="214"/>
        <v>0</v>
      </c>
      <c r="DO65" s="378">
        <f t="shared" si="214"/>
        <v>0</v>
      </c>
      <c r="DP65" s="378">
        <f t="shared" si="214"/>
        <v>0</v>
      </c>
      <c r="DQ65" s="378">
        <f t="shared" si="214"/>
        <v>0</v>
      </c>
      <c r="DR65" s="378">
        <f t="shared" si="214"/>
        <v>0</v>
      </c>
      <c r="DS65" s="378">
        <f t="shared" si="214"/>
        <v>0</v>
      </c>
      <c r="DT65" s="378">
        <f t="shared" si="214"/>
        <v>0</v>
      </c>
      <c r="DU65" s="378">
        <f t="shared" si="214"/>
        <v>0</v>
      </c>
      <c r="DV65" s="378">
        <f t="shared" si="214"/>
        <v>0</v>
      </c>
      <c r="DW65" s="378">
        <f t="shared" si="214"/>
        <v>0</v>
      </c>
      <c r="DX65" s="378">
        <f t="shared" si="214"/>
        <v>0</v>
      </c>
    </row>
    <row r="66" spans="2:128" x14ac:dyDescent="0.25">
      <c r="B66" s="375" t="s">
        <v>696</v>
      </c>
      <c r="C66" s="378">
        <f t="shared" si="191"/>
        <v>161038500</v>
      </c>
      <c r="D66" s="378">
        <f t="shared" si="194"/>
        <v>0</v>
      </c>
      <c r="E66" s="378">
        <f t="shared" si="195"/>
        <v>4</v>
      </c>
      <c r="F66" s="378"/>
      <c r="G66" s="378">
        <f t="shared" si="196"/>
        <v>161038500</v>
      </c>
      <c r="H66" s="378">
        <f t="shared" ref="H66:BS66" si="215">$C66*H50</f>
        <v>0</v>
      </c>
      <c r="I66" s="378">
        <f t="shared" si="215"/>
        <v>0</v>
      </c>
      <c r="J66" s="378">
        <f t="shared" si="215"/>
        <v>0</v>
      </c>
      <c r="K66" s="378">
        <f t="shared" si="215"/>
        <v>0</v>
      </c>
      <c r="L66" s="378">
        <f t="shared" si="215"/>
        <v>0</v>
      </c>
      <c r="M66" s="378">
        <f t="shared" si="215"/>
        <v>0</v>
      </c>
      <c r="N66" s="378">
        <f t="shared" si="215"/>
        <v>0</v>
      </c>
      <c r="O66" s="378">
        <f t="shared" si="215"/>
        <v>0</v>
      </c>
      <c r="P66" s="378">
        <f t="shared" si="215"/>
        <v>0</v>
      </c>
      <c r="Q66" s="378">
        <f t="shared" si="215"/>
        <v>0</v>
      </c>
      <c r="R66" s="378">
        <f t="shared" si="215"/>
        <v>0</v>
      </c>
      <c r="S66" s="378">
        <f t="shared" si="215"/>
        <v>0</v>
      </c>
      <c r="T66" s="378">
        <f t="shared" si="215"/>
        <v>0</v>
      </c>
      <c r="U66" s="378">
        <f t="shared" si="215"/>
        <v>0</v>
      </c>
      <c r="V66" s="378">
        <f t="shared" si="215"/>
        <v>0</v>
      </c>
      <c r="W66" s="378">
        <f t="shared" si="215"/>
        <v>0</v>
      </c>
      <c r="X66" s="378">
        <f t="shared" si="215"/>
        <v>0</v>
      </c>
      <c r="Y66" s="378">
        <f t="shared" si="215"/>
        <v>0</v>
      </c>
      <c r="Z66" s="378">
        <f t="shared" si="215"/>
        <v>0</v>
      </c>
      <c r="AA66" s="378">
        <f t="shared" si="215"/>
        <v>0</v>
      </c>
      <c r="AB66" s="378">
        <f t="shared" si="215"/>
        <v>0</v>
      </c>
      <c r="AC66" s="378">
        <f t="shared" si="215"/>
        <v>0</v>
      </c>
      <c r="AD66" s="378">
        <f t="shared" si="215"/>
        <v>0</v>
      </c>
      <c r="AE66" s="378">
        <f t="shared" si="215"/>
        <v>0</v>
      </c>
      <c r="AF66" s="378">
        <f t="shared" si="215"/>
        <v>0</v>
      </c>
      <c r="AG66" s="378">
        <f t="shared" si="215"/>
        <v>0</v>
      </c>
      <c r="AH66" s="378">
        <f t="shared" si="215"/>
        <v>0</v>
      </c>
      <c r="AI66" s="378">
        <f t="shared" si="215"/>
        <v>0</v>
      </c>
      <c r="AJ66" s="378">
        <f t="shared" si="215"/>
        <v>0</v>
      </c>
      <c r="AK66" s="378">
        <f t="shared" si="215"/>
        <v>0</v>
      </c>
      <c r="AL66" s="378">
        <f t="shared" si="215"/>
        <v>0</v>
      </c>
      <c r="AM66" s="378">
        <f t="shared" si="215"/>
        <v>0</v>
      </c>
      <c r="AN66" s="378">
        <f t="shared" si="215"/>
        <v>0</v>
      </c>
      <c r="AO66" s="378">
        <f t="shared" si="215"/>
        <v>0</v>
      </c>
      <c r="AP66" s="378">
        <f t="shared" si="215"/>
        <v>0</v>
      </c>
      <c r="AQ66" s="378">
        <f t="shared" si="215"/>
        <v>0</v>
      </c>
      <c r="AR66" s="378">
        <f t="shared" si="215"/>
        <v>0</v>
      </c>
      <c r="AS66" s="378">
        <f t="shared" si="215"/>
        <v>0</v>
      </c>
      <c r="AT66" s="378">
        <f t="shared" si="215"/>
        <v>0</v>
      </c>
      <c r="AU66" s="378">
        <f t="shared" si="215"/>
        <v>40259625</v>
      </c>
      <c r="AV66" s="378">
        <f t="shared" si="215"/>
        <v>40259625</v>
      </c>
      <c r="AW66" s="378">
        <f t="shared" si="215"/>
        <v>40259625</v>
      </c>
      <c r="AX66" s="378">
        <f t="shared" si="215"/>
        <v>40259625</v>
      </c>
      <c r="AY66" s="378">
        <f t="shared" si="215"/>
        <v>0</v>
      </c>
      <c r="AZ66" s="378">
        <f t="shared" si="215"/>
        <v>0</v>
      </c>
      <c r="BA66" s="378">
        <f t="shared" si="215"/>
        <v>0</v>
      </c>
      <c r="BB66" s="378">
        <f t="shared" si="215"/>
        <v>0</v>
      </c>
      <c r="BC66" s="378">
        <f t="shared" si="215"/>
        <v>0</v>
      </c>
      <c r="BD66" s="378">
        <f t="shared" si="215"/>
        <v>0</v>
      </c>
      <c r="BE66" s="378">
        <f t="shared" si="215"/>
        <v>0</v>
      </c>
      <c r="BF66" s="378">
        <f t="shared" si="215"/>
        <v>0</v>
      </c>
      <c r="BG66" s="378">
        <f t="shared" si="215"/>
        <v>0</v>
      </c>
      <c r="BH66" s="378">
        <f t="shared" si="215"/>
        <v>0</v>
      </c>
      <c r="BI66" s="378">
        <f t="shared" si="215"/>
        <v>0</v>
      </c>
      <c r="BJ66" s="378">
        <f t="shared" si="215"/>
        <v>0</v>
      </c>
      <c r="BK66" s="378">
        <f t="shared" si="215"/>
        <v>0</v>
      </c>
      <c r="BL66" s="378">
        <f t="shared" si="215"/>
        <v>0</v>
      </c>
      <c r="BM66" s="378">
        <f t="shared" si="215"/>
        <v>0</v>
      </c>
      <c r="BN66" s="378">
        <f t="shared" si="215"/>
        <v>0</v>
      </c>
      <c r="BO66" s="378">
        <f t="shared" si="215"/>
        <v>0</v>
      </c>
      <c r="BP66" s="378">
        <f t="shared" si="215"/>
        <v>0</v>
      </c>
      <c r="BQ66" s="378">
        <f t="shared" si="215"/>
        <v>0</v>
      </c>
      <c r="BR66" s="378">
        <f t="shared" si="215"/>
        <v>0</v>
      </c>
      <c r="BS66" s="378">
        <f t="shared" si="215"/>
        <v>0</v>
      </c>
      <c r="BT66" s="378">
        <f t="shared" ref="BT66:DX66" si="216">$C66*BT50</f>
        <v>0</v>
      </c>
      <c r="BU66" s="378">
        <f t="shared" si="216"/>
        <v>0</v>
      </c>
      <c r="BV66" s="378">
        <f t="shared" si="216"/>
        <v>0</v>
      </c>
      <c r="BW66" s="378">
        <f t="shared" si="216"/>
        <v>0</v>
      </c>
      <c r="BX66" s="378">
        <f t="shared" si="216"/>
        <v>0</v>
      </c>
      <c r="BY66" s="378">
        <f t="shared" si="216"/>
        <v>0</v>
      </c>
      <c r="BZ66" s="378">
        <f t="shared" si="216"/>
        <v>0</v>
      </c>
      <c r="CA66" s="378">
        <f t="shared" si="216"/>
        <v>0</v>
      </c>
      <c r="CB66" s="378">
        <f t="shared" si="216"/>
        <v>0</v>
      </c>
      <c r="CC66" s="378">
        <f t="shared" si="216"/>
        <v>0</v>
      </c>
      <c r="CD66" s="378">
        <f t="shared" si="216"/>
        <v>0</v>
      </c>
      <c r="CE66" s="378">
        <f t="shared" si="216"/>
        <v>0</v>
      </c>
      <c r="CF66" s="378">
        <f t="shared" si="216"/>
        <v>0</v>
      </c>
      <c r="CG66" s="378">
        <f t="shared" si="216"/>
        <v>0</v>
      </c>
      <c r="CH66" s="378">
        <f t="shared" si="216"/>
        <v>0</v>
      </c>
      <c r="CI66" s="378">
        <f t="shared" si="216"/>
        <v>0</v>
      </c>
      <c r="CJ66" s="378">
        <f t="shared" si="216"/>
        <v>0</v>
      </c>
      <c r="CK66" s="378">
        <f t="shared" si="216"/>
        <v>0</v>
      </c>
      <c r="CL66" s="378">
        <f t="shared" si="216"/>
        <v>0</v>
      </c>
      <c r="CM66" s="378">
        <f t="shared" si="216"/>
        <v>0</v>
      </c>
      <c r="CN66" s="378">
        <f t="shared" si="216"/>
        <v>0</v>
      </c>
      <c r="CO66" s="378">
        <f t="shared" si="216"/>
        <v>0</v>
      </c>
      <c r="CP66" s="378">
        <f t="shared" si="216"/>
        <v>0</v>
      </c>
      <c r="CQ66" s="378">
        <f t="shared" si="216"/>
        <v>0</v>
      </c>
      <c r="CR66" s="378">
        <f t="shared" si="216"/>
        <v>0</v>
      </c>
      <c r="CS66" s="378">
        <f t="shared" si="216"/>
        <v>0</v>
      </c>
      <c r="CT66" s="378">
        <f t="shared" si="216"/>
        <v>0</v>
      </c>
      <c r="CU66" s="378">
        <f t="shared" si="216"/>
        <v>0</v>
      </c>
      <c r="CV66" s="378">
        <f t="shared" si="216"/>
        <v>0</v>
      </c>
      <c r="CW66" s="378">
        <f t="shared" si="216"/>
        <v>0</v>
      </c>
      <c r="CX66" s="378">
        <f t="shared" si="216"/>
        <v>0</v>
      </c>
      <c r="CY66" s="378">
        <f t="shared" si="216"/>
        <v>0</v>
      </c>
      <c r="CZ66" s="378">
        <f t="shared" si="216"/>
        <v>0</v>
      </c>
      <c r="DA66" s="378">
        <f t="shared" si="216"/>
        <v>0</v>
      </c>
      <c r="DB66" s="378">
        <f t="shared" si="216"/>
        <v>0</v>
      </c>
      <c r="DC66" s="378">
        <f t="shared" si="216"/>
        <v>0</v>
      </c>
      <c r="DD66" s="378">
        <f t="shared" si="216"/>
        <v>0</v>
      </c>
      <c r="DE66" s="378">
        <f t="shared" si="216"/>
        <v>0</v>
      </c>
      <c r="DF66" s="378">
        <f t="shared" si="216"/>
        <v>0</v>
      </c>
      <c r="DG66" s="378">
        <f t="shared" si="216"/>
        <v>0</v>
      </c>
      <c r="DH66" s="378">
        <f t="shared" si="216"/>
        <v>0</v>
      </c>
      <c r="DI66" s="378">
        <f t="shared" si="216"/>
        <v>0</v>
      </c>
      <c r="DJ66" s="378">
        <f t="shared" si="216"/>
        <v>0</v>
      </c>
      <c r="DK66" s="378">
        <f t="shared" si="216"/>
        <v>0</v>
      </c>
      <c r="DL66" s="378">
        <f t="shared" si="216"/>
        <v>0</v>
      </c>
      <c r="DM66" s="378">
        <f t="shared" si="216"/>
        <v>0</v>
      </c>
      <c r="DN66" s="378">
        <f t="shared" si="216"/>
        <v>0</v>
      </c>
      <c r="DO66" s="378">
        <f t="shared" si="216"/>
        <v>0</v>
      </c>
      <c r="DP66" s="378">
        <f t="shared" si="216"/>
        <v>0</v>
      </c>
      <c r="DQ66" s="378">
        <f t="shared" si="216"/>
        <v>0</v>
      </c>
      <c r="DR66" s="378">
        <f t="shared" si="216"/>
        <v>0</v>
      </c>
      <c r="DS66" s="378">
        <f t="shared" si="216"/>
        <v>0</v>
      </c>
      <c r="DT66" s="378">
        <f t="shared" si="216"/>
        <v>0</v>
      </c>
      <c r="DU66" s="378">
        <f t="shared" si="216"/>
        <v>0</v>
      </c>
      <c r="DV66" s="378">
        <f t="shared" si="216"/>
        <v>0</v>
      </c>
      <c r="DW66" s="378">
        <f t="shared" si="216"/>
        <v>0</v>
      </c>
      <c r="DX66" s="378">
        <f t="shared" si="216"/>
        <v>0</v>
      </c>
    </row>
    <row r="67" spans="2:128" x14ac:dyDescent="0.25">
      <c r="B67" s="375" t="s">
        <v>697</v>
      </c>
      <c r="C67" s="378">
        <f t="shared" si="191"/>
        <v>46011000</v>
      </c>
      <c r="D67" s="378">
        <f t="shared" si="194"/>
        <v>0</v>
      </c>
      <c r="E67" s="378">
        <f t="shared" si="195"/>
        <v>3</v>
      </c>
      <c r="F67" s="378"/>
      <c r="G67" s="378">
        <f t="shared" si="196"/>
        <v>46011000</v>
      </c>
      <c r="H67" s="378">
        <f t="shared" ref="H67:BS67" si="217">$C67*H51</f>
        <v>0</v>
      </c>
      <c r="I67" s="378">
        <f t="shared" si="217"/>
        <v>0</v>
      </c>
      <c r="J67" s="378">
        <f t="shared" si="217"/>
        <v>0</v>
      </c>
      <c r="K67" s="378">
        <f t="shared" si="217"/>
        <v>0</v>
      </c>
      <c r="L67" s="378">
        <f t="shared" si="217"/>
        <v>0</v>
      </c>
      <c r="M67" s="378">
        <f t="shared" si="217"/>
        <v>0</v>
      </c>
      <c r="N67" s="378">
        <f t="shared" si="217"/>
        <v>0</v>
      </c>
      <c r="O67" s="378">
        <f t="shared" si="217"/>
        <v>0</v>
      </c>
      <c r="P67" s="378">
        <f t="shared" si="217"/>
        <v>0</v>
      </c>
      <c r="Q67" s="378">
        <f t="shared" si="217"/>
        <v>0</v>
      </c>
      <c r="R67" s="378">
        <f t="shared" si="217"/>
        <v>0</v>
      </c>
      <c r="S67" s="378">
        <f t="shared" si="217"/>
        <v>0</v>
      </c>
      <c r="T67" s="378">
        <f t="shared" si="217"/>
        <v>0</v>
      </c>
      <c r="U67" s="378">
        <f t="shared" si="217"/>
        <v>0</v>
      </c>
      <c r="V67" s="378">
        <f t="shared" si="217"/>
        <v>0</v>
      </c>
      <c r="W67" s="378">
        <f t="shared" si="217"/>
        <v>0</v>
      </c>
      <c r="X67" s="378">
        <f t="shared" si="217"/>
        <v>0</v>
      </c>
      <c r="Y67" s="378">
        <f t="shared" si="217"/>
        <v>0</v>
      </c>
      <c r="Z67" s="378">
        <f t="shared" si="217"/>
        <v>0</v>
      </c>
      <c r="AA67" s="378">
        <f t="shared" si="217"/>
        <v>0</v>
      </c>
      <c r="AB67" s="378">
        <f t="shared" si="217"/>
        <v>0</v>
      </c>
      <c r="AC67" s="378">
        <f t="shared" si="217"/>
        <v>0</v>
      </c>
      <c r="AD67" s="378">
        <f t="shared" si="217"/>
        <v>0</v>
      </c>
      <c r="AE67" s="378">
        <f t="shared" si="217"/>
        <v>0</v>
      </c>
      <c r="AF67" s="378">
        <f t="shared" si="217"/>
        <v>0</v>
      </c>
      <c r="AG67" s="378">
        <f t="shared" si="217"/>
        <v>0</v>
      </c>
      <c r="AH67" s="378">
        <f t="shared" si="217"/>
        <v>0</v>
      </c>
      <c r="AI67" s="378">
        <f t="shared" si="217"/>
        <v>0</v>
      </c>
      <c r="AJ67" s="378">
        <f t="shared" si="217"/>
        <v>0</v>
      </c>
      <c r="AK67" s="378">
        <f t="shared" si="217"/>
        <v>0</v>
      </c>
      <c r="AL67" s="378">
        <f t="shared" si="217"/>
        <v>0</v>
      </c>
      <c r="AM67" s="378">
        <f t="shared" si="217"/>
        <v>0</v>
      </c>
      <c r="AN67" s="378">
        <f t="shared" si="217"/>
        <v>0</v>
      </c>
      <c r="AO67" s="378">
        <f t="shared" si="217"/>
        <v>0</v>
      </c>
      <c r="AP67" s="378">
        <f t="shared" si="217"/>
        <v>0</v>
      </c>
      <c r="AQ67" s="378">
        <f t="shared" si="217"/>
        <v>0</v>
      </c>
      <c r="AR67" s="378">
        <f t="shared" si="217"/>
        <v>0</v>
      </c>
      <c r="AS67" s="378">
        <f t="shared" si="217"/>
        <v>0</v>
      </c>
      <c r="AT67" s="378">
        <f t="shared" si="217"/>
        <v>0</v>
      </c>
      <c r="AU67" s="378">
        <f t="shared" si="217"/>
        <v>15337000</v>
      </c>
      <c r="AV67" s="378">
        <f t="shared" si="217"/>
        <v>15337000</v>
      </c>
      <c r="AW67" s="378">
        <f t="shared" si="217"/>
        <v>15337000</v>
      </c>
      <c r="AX67" s="378">
        <f t="shared" si="217"/>
        <v>0</v>
      </c>
      <c r="AY67" s="378">
        <f t="shared" si="217"/>
        <v>0</v>
      </c>
      <c r="AZ67" s="378">
        <f t="shared" si="217"/>
        <v>0</v>
      </c>
      <c r="BA67" s="378">
        <f t="shared" si="217"/>
        <v>0</v>
      </c>
      <c r="BB67" s="378">
        <f t="shared" si="217"/>
        <v>0</v>
      </c>
      <c r="BC67" s="378">
        <f t="shared" si="217"/>
        <v>0</v>
      </c>
      <c r="BD67" s="378">
        <f t="shared" si="217"/>
        <v>0</v>
      </c>
      <c r="BE67" s="378">
        <f t="shared" si="217"/>
        <v>0</v>
      </c>
      <c r="BF67" s="378">
        <f t="shared" si="217"/>
        <v>0</v>
      </c>
      <c r="BG67" s="378">
        <f t="shared" si="217"/>
        <v>0</v>
      </c>
      <c r="BH67" s="378">
        <f t="shared" si="217"/>
        <v>0</v>
      </c>
      <c r="BI67" s="378">
        <f t="shared" si="217"/>
        <v>0</v>
      </c>
      <c r="BJ67" s="378">
        <f t="shared" si="217"/>
        <v>0</v>
      </c>
      <c r="BK67" s="378">
        <f t="shared" si="217"/>
        <v>0</v>
      </c>
      <c r="BL67" s="378">
        <f t="shared" si="217"/>
        <v>0</v>
      </c>
      <c r="BM67" s="378">
        <f t="shared" si="217"/>
        <v>0</v>
      </c>
      <c r="BN67" s="378">
        <f t="shared" si="217"/>
        <v>0</v>
      </c>
      <c r="BO67" s="378">
        <f t="shared" si="217"/>
        <v>0</v>
      </c>
      <c r="BP67" s="378">
        <f t="shared" si="217"/>
        <v>0</v>
      </c>
      <c r="BQ67" s="378">
        <f t="shared" si="217"/>
        <v>0</v>
      </c>
      <c r="BR67" s="378">
        <f t="shared" si="217"/>
        <v>0</v>
      </c>
      <c r="BS67" s="378">
        <f t="shared" si="217"/>
        <v>0</v>
      </c>
      <c r="BT67" s="378">
        <f t="shared" ref="BT67:DX67" si="218">$C67*BT51</f>
        <v>0</v>
      </c>
      <c r="BU67" s="378">
        <f t="shared" si="218"/>
        <v>0</v>
      </c>
      <c r="BV67" s="378">
        <f t="shared" si="218"/>
        <v>0</v>
      </c>
      <c r="BW67" s="378">
        <f t="shared" si="218"/>
        <v>0</v>
      </c>
      <c r="BX67" s="378">
        <f t="shared" si="218"/>
        <v>0</v>
      </c>
      <c r="BY67" s="378">
        <f t="shared" si="218"/>
        <v>0</v>
      </c>
      <c r="BZ67" s="378">
        <f t="shared" si="218"/>
        <v>0</v>
      </c>
      <c r="CA67" s="378">
        <f t="shared" si="218"/>
        <v>0</v>
      </c>
      <c r="CB67" s="378">
        <f t="shared" si="218"/>
        <v>0</v>
      </c>
      <c r="CC67" s="378">
        <f t="shared" si="218"/>
        <v>0</v>
      </c>
      <c r="CD67" s="378">
        <f t="shared" si="218"/>
        <v>0</v>
      </c>
      <c r="CE67" s="378">
        <f t="shared" si="218"/>
        <v>0</v>
      </c>
      <c r="CF67" s="378">
        <f t="shared" si="218"/>
        <v>0</v>
      </c>
      <c r="CG67" s="378">
        <f t="shared" si="218"/>
        <v>0</v>
      </c>
      <c r="CH67" s="378">
        <f t="shared" si="218"/>
        <v>0</v>
      </c>
      <c r="CI67" s="378">
        <f t="shared" si="218"/>
        <v>0</v>
      </c>
      <c r="CJ67" s="378">
        <f t="shared" si="218"/>
        <v>0</v>
      </c>
      <c r="CK67" s="378">
        <f t="shared" si="218"/>
        <v>0</v>
      </c>
      <c r="CL67" s="378">
        <f t="shared" si="218"/>
        <v>0</v>
      </c>
      <c r="CM67" s="378">
        <f t="shared" si="218"/>
        <v>0</v>
      </c>
      <c r="CN67" s="378">
        <f t="shared" si="218"/>
        <v>0</v>
      </c>
      <c r="CO67" s="378">
        <f t="shared" si="218"/>
        <v>0</v>
      </c>
      <c r="CP67" s="378">
        <f t="shared" si="218"/>
        <v>0</v>
      </c>
      <c r="CQ67" s="378">
        <f t="shared" si="218"/>
        <v>0</v>
      </c>
      <c r="CR67" s="378">
        <f t="shared" si="218"/>
        <v>0</v>
      </c>
      <c r="CS67" s="378">
        <f t="shared" si="218"/>
        <v>0</v>
      </c>
      <c r="CT67" s="378">
        <f t="shared" si="218"/>
        <v>0</v>
      </c>
      <c r="CU67" s="378">
        <f t="shared" si="218"/>
        <v>0</v>
      </c>
      <c r="CV67" s="378">
        <f t="shared" si="218"/>
        <v>0</v>
      </c>
      <c r="CW67" s="378">
        <f t="shared" si="218"/>
        <v>0</v>
      </c>
      <c r="CX67" s="378">
        <f t="shared" si="218"/>
        <v>0</v>
      </c>
      <c r="CY67" s="378">
        <f t="shared" si="218"/>
        <v>0</v>
      </c>
      <c r="CZ67" s="378">
        <f t="shared" si="218"/>
        <v>0</v>
      </c>
      <c r="DA67" s="378">
        <f t="shared" si="218"/>
        <v>0</v>
      </c>
      <c r="DB67" s="378">
        <f t="shared" si="218"/>
        <v>0</v>
      </c>
      <c r="DC67" s="378">
        <f t="shared" si="218"/>
        <v>0</v>
      </c>
      <c r="DD67" s="378">
        <f t="shared" si="218"/>
        <v>0</v>
      </c>
      <c r="DE67" s="378">
        <f t="shared" si="218"/>
        <v>0</v>
      </c>
      <c r="DF67" s="378">
        <f t="shared" si="218"/>
        <v>0</v>
      </c>
      <c r="DG67" s="378">
        <f t="shared" si="218"/>
        <v>0</v>
      </c>
      <c r="DH67" s="378">
        <f t="shared" si="218"/>
        <v>0</v>
      </c>
      <c r="DI67" s="378">
        <f t="shared" si="218"/>
        <v>0</v>
      </c>
      <c r="DJ67" s="378">
        <f t="shared" si="218"/>
        <v>0</v>
      </c>
      <c r="DK67" s="378">
        <f t="shared" si="218"/>
        <v>0</v>
      </c>
      <c r="DL67" s="378">
        <f t="shared" si="218"/>
        <v>0</v>
      </c>
      <c r="DM67" s="378">
        <f t="shared" si="218"/>
        <v>0</v>
      </c>
      <c r="DN67" s="378">
        <f t="shared" si="218"/>
        <v>0</v>
      </c>
      <c r="DO67" s="378">
        <f t="shared" si="218"/>
        <v>0</v>
      </c>
      <c r="DP67" s="378">
        <f t="shared" si="218"/>
        <v>0</v>
      </c>
      <c r="DQ67" s="378">
        <f t="shared" si="218"/>
        <v>0</v>
      </c>
      <c r="DR67" s="378">
        <f t="shared" si="218"/>
        <v>0</v>
      </c>
      <c r="DS67" s="378">
        <f t="shared" si="218"/>
        <v>0</v>
      </c>
      <c r="DT67" s="378">
        <f t="shared" si="218"/>
        <v>0</v>
      </c>
      <c r="DU67" s="378">
        <f t="shared" si="218"/>
        <v>0</v>
      </c>
      <c r="DV67" s="378">
        <f t="shared" si="218"/>
        <v>0</v>
      </c>
      <c r="DW67" s="378">
        <f t="shared" si="218"/>
        <v>0</v>
      </c>
      <c r="DX67" s="378">
        <f t="shared" si="218"/>
        <v>0</v>
      </c>
    </row>
    <row r="68" spans="2:128" x14ac:dyDescent="0.25">
      <c r="B68" s="375" t="s">
        <v>698</v>
      </c>
      <c r="C68" s="378">
        <f t="shared" si="191"/>
        <v>46011000</v>
      </c>
      <c r="D68" s="378">
        <f t="shared" si="194"/>
        <v>0</v>
      </c>
      <c r="E68" s="378">
        <f t="shared" si="195"/>
        <v>24</v>
      </c>
      <c r="F68" s="378"/>
      <c r="G68" s="378">
        <f t="shared" si="196"/>
        <v>46011000</v>
      </c>
      <c r="H68" s="378">
        <f t="shared" ref="H68:BS68" si="219">$C68*H52</f>
        <v>0</v>
      </c>
      <c r="I68" s="378">
        <f t="shared" si="219"/>
        <v>0</v>
      </c>
      <c r="J68" s="378">
        <f t="shared" si="219"/>
        <v>0</v>
      </c>
      <c r="K68" s="378">
        <f t="shared" si="219"/>
        <v>0</v>
      </c>
      <c r="L68" s="378">
        <f t="shared" si="219"/>
        <v>0</v>
      </c>
      <c r="M68" s="378">
        <f t="shared" si="219"/>
        <v>0</v>
      </c>
      <c r="N68" s="378">
        <f t="shared" si="219"/>
        <v>0</v>
      </c>
      <c r="O68" s="378">
        <f t="shared" si="219"/>
        <v>0</v>
      </c>
      <c r="P68" s="378">
        <f t="shared" si="219"/>
        <v>0</v>
      </c>
      <c r="Q68" s="378">
        <f t="shared" si="219"/>
        <v>0</v>
      </c>
      <c r="R68" s="378">
        <f t="shared" si="219"/>
        <v>0</v>
      </c>
      <c r="S68" s="378">
        <f t="shared" si="219"/>
        <v>0</v>
      </c>
      <c r="T68" s="378">
        <f t="shared" si="219"/>
        <v>0</v>
      </c>
      <c r="U68" s="378">
        <f t="shared" si="219"/>
        <v>0</v>
      </c>
      <c r="V68" s="378">
        <f t="shared" si="219"/>
        <v>0</v>
      </c>
      <c r="W68" s="378">
        <f t="shared" si="219"/>
        <v>0</v>
      </c>
      <c r="X68" s="378">
        <f t="shared" si="219"/>
        <v>0</v>
      </c>
      <c r="Y68" s="378">
        <f t="shared" si="219"/>
        <v>0</v>
      </c>
      <c r="Z68" s="378">
        <f t="shared" si="219"/>
        <v>1917125</v>
      </c>
      <c r="AA68" s="378">
        <f t="shared" si="219"/>
        <v>1917125</v>
      </c>
      <c r="AB68" s="378">
        <f t="shared" si="219"/>
        <v>1917125</v>
      </c>
      <c r="AC68" s="378">
        <f t="shared" si="219"/>
        <v>1917125</v>
      </c>
      <c r="AD68" s="378">
        <f t="shared" si="219"/>
        <v>1917125</v>
      </c>
      <c r="AE68" s="378">
        <f t="shared" si="219"/>
        <v>1917125</v>
      </c>
      <c r="AF68" s="378">
        <f t="shared" si="219"/>
        <v>1917125</v>
      </c>
      <c r="AG68" s="378">
        <f t="shared" si="219"/>
        <v>1917125</v>
      </c>
      <c r="AH68" s="378">
        <f t="shared" si="219"/>
        <v>1917125</v>
      </c>
      <c r="AI68" s="378">
        <f t="shared" si="219"/>
        <v>1917125</v>
      </c>
      <c r="AJ68" s="378">
        <f t="shared" si="219"/>
        <v>1917125</v>
      </c>
      <c r="AK68" s="378">
        <f t="shared" si="219"/>
        <v>1917125</v>
      </c>
      <c r="AL68" s="378">
        <f t="shared" si="219"/>
        <v>1917125</v>
      </c>
      <c r="AM68" s="378">
        <f t="shared" si="219"/>
        <v>1917125</v>
      </c>
      <c r="AN68" s="378">
        <f t="shared" si="219"/>
        <v>1917125</v>
      </c>
      <c r="AO68" s="378">
        <f t="shared" si="219"/>
        <v>1917125</v>
      </c>
      <c r="AP68" s="378">
        <f t="shared" si="219"/>
        <v>1917125</v>
      </c>
      <c r="AQ68" s="378">
        <f t="shared" si="219"/>
        <v>1917125</v>
      </c>
      <c r="AR68" s="378">
        <f t="shared" si="219"/>
        <v>1917125</v>
      </c>
      <c r="AS68" s="378">
        <f t="shared" si="219"/>
        <v>1917125</v>
      </c>
      <c r="AT68" s="378">
        <f t="shared" si="219"/>
        <v>1917125</v>
      </c>
      <c r="AU68" s="378">
        <f t="shared" si="219"/>
        <v>1917125</v>
      </c>
      <c r="AV68" s="378">
        <f t="shared" si="219"/>
        <v>1917125</v>
      </c>
      <c r="AW68" s="378">
        <f t="shared" si="219"/>
        <v>1917125</v>
      </c>
      <c r="AX68" s="378">
        <f t="shared" si="219"/>
        <v>0</v>
      </c>
      <c r="AY68" s="378">
        <f t="shared" si="219"/>
        <v>0</v>
      </c>
      <c r="AZ68" s="378">
        <f t="shared" si="219"/>
        <v>0</v>
      </c>
      <c r="BA68" s="378">
        <f t="shared" si="219"/>
        <v>0</v>
      </c>
      <c r="BB68" s="378">
        <f t="shared" si="219"/>
        <v>0</v>
      </c>
      <c r="BC68" s="378">
        <f t="shared" si="219"/>
        <v>0</v>
      </c>
      <c r="BD68" s="378">
        <f t="shared" si="219"/>
        <v>0</v>
      </c>
      <c r="BE68" s="378">
        <f t="shared" si="219"/>
        <v>0</v>
      </c>
      <c r="BF68" s="378">
        <f t="shared" si="219"/>
        <v>0</v>
      </c>
      <c r="BG68" s="378">
        <f t="shared" si="219"/>
        <v>0</v>
      </c>
      <c r="BH68" s="378">
        <f t="shared" si="219"/>
        <v>0</v>
      </c>
      <c r="BI68" s="378">
        <f t="shared" si="219"/>
        <v>0</v>
      </c>
      <c r="BJ68" s="378">
        <f t="shared" si="219"/>
        <v>0</v>
      </c>
      <c r="BK68" s="378">
        <f t="shared" si="219"/>
        <v>0</v>
      </c>
      <c r="BL68" s="378">
        <f t="shared" si="219"/>
        <v>0</v>
      </c>
      <c r="BM68" s="378">
        <f t="shared" si="219"/>
        <v>0</v>
      </c>
      <c r="BN68" s="378">
        <f t="shared" si="219"/>
        <v>0</v>
      </c>
      <c r="BO68" s="378">
        <f t="shared" si="219"/>
        <v>0</v>
      </c>
      <c r="BP68" s="378">
        <f t="shared" si="219"/>
        <v>0</v>
      </c>
      <c r="BQ68" s="378">
        <f t="shared" si="219"/>
        <v>0</v>
      </c>
      <c r="BR68" s="378">
        <f t="shared" si="219"/>
        <v>0</v>
      </c>
      <c r="BS68" s="378">
        <f t="shared" si="219"/>
        <v>0</v>
      </c>
      <c r="BT68" s="378">
        <f t="shared" ref="BT68:DX68" si="220">$C68*BT52</f>
        <v>0</v>
      </c>
      <c r="BU68" s="378">
        <f t="shared" si="220"/>
        <v>0</v>
      </c>
      <c r="BV68" s="378">
        <f t="shared" si="220"/>
        <v>0</v>
      </c>
      <c r="BW68" s="378">
        <f t="shared" si="220"/>
        <v>0</v>
      </c>
      <c r="BX68" s="378">
        <f t="shared" si="220"/>
        <v>0</v>
      </c>
      <c r="BY68" s="378">
        <f t="shared" si="220"/>
        <v>0</v>
      </c>
      <c r="BZ68" s="378">
        <f t="shared" si="220"/>
        <v>0</v>
      </c>
      <c r="CA68" s="378">
        <f t="shared" si="220"/>
        <v>0</v>
      </c>
      <c r="CB68" s="378">
        <f t="shared" si="220"/>
        <v>0</v>
      </c>
      <c r="CC68" s="378">
        <f t="shared" si="220"/>
        <v>0</v>
      </c>
      <c r="CD68" s="378">
        <f t="shared" si="220"/>
        <v>0</v>
      </c>
      <c r="CE68" s="378">
        <f t="shared" si="220"/>
        <v>0</v>
      </c>
      <c r="CF68" s="378">
        <f t="shared" si="220"/>
        <v>0</v>
      </c>
      <c r="CG68" s="378">
        <f t="shared" si="220"/>
        <v>0</v>
      </c>
      <c r="CH68" s="378">
        <f t="shared" si="220"/>
        <v>0</v>
      </c>
      <c r="CI68" s="378">
        <f t="shared" si="220"/>
        <v>0</v>
      </c>
      <c r="CJ68" s="378">
        <f t="shared" si="220"/>
        <v>0</v>
      </c>
      <c r="CK68" s="378">
        <f t="shared" si="220"/>
        <v>0</v>
      </c>
      <c r="CL68" s="378">
        <f t="shared" si="220"/>
        <v>0</v>
      </c>
      <c r="CM68" s="378">
        <f t="shared" si="220"/>
        <v>0</v>
      </c>
      <c r="CN68" s="378">
        <f t="shared" si="220"/>
        <v>0</v>
      </c>
      <c r="CO68" s="378">
        <f t="shared" si="220"/>
        <v>0</v>
      </c>
      <c r="CP68" s="378">
        <f t="shared" si="220"/>
        <v>0</v>
      </c>
      <c r="CQ68" s="378">
        <f t="shared" si="220"/>
        <v>0</v>
      </c>
      <c r="CR68" s="378">
        <f t="shared" si="220"/>
        <v>0</v>
      </c>
      <c r="CS68" s="378">
        <f t="shared" si="220"/>
        <v>0</v>
      </c>
      <c r="CT68" s="378">
        <f t="shared" si="220"/>
        <v>0</v>
      </c>
      <c r="CU68" s="378">
        <f t="shared" si="220"/>
        <v>0</v>
      </c>
      <c r="CV68" s="378">
        <f t="shared" si="220"/>
        <v>0</v>
      </c>
      <c r="CW68" s="378">
        <f t="shared" si="220"/>
        <v>0</v>
      </c>
      <c r="CX68" s="378">
        <f t="shared" si="220"/>
        <v>0</v>
      </c>
      <c r="CY68" s="378">
        <f t="shared" si="220"/>
        <v>0</v>
      </c>
      <c r="CZ68" s="378">
        <f t="shared" si="220"/>
        <v>0</v>
      </c>
      <c r="DA68" s="378">
        <f t="shared" si="220"/>
        <v>0</v>
      </c>
      <c r="DB68" s="378">
        <f t="shared" si="220"/>
        <v>0</v>
      </c>
      <c r="DC68" s="378">
        <f t="shared" si="220"/>
        <v>0</v>
      </c>
      <c r="DD68" s="378">
        <f t="shared" si="220"/>
        <v>0</v>
      </c>
      <c r="DE68" s="378">
        <f t="shared" si="220"/>
        <v>0</v>
      </c>
      <c r="DF68" s="378">
        <f t="shared" si="220"/>
        <v>0</v>
      </c>
      <c r="DG68" s="378">
        <f t="shared" si="220"/>
        <v>0</v>
      </c>
      <c r="DH68" s="378">
        <f t="shared" si="220"/>
        <v>0</v>
      </c>
      <c r="DI68" s="378">
        <f t="shared" si="220"/>
        <v>0</v>
      </c>
      <c r="DJ68" s="378">
        <f t="shared" si="220"/>
        <v>0</v>
      </c>
      <c r="DK68" s="378">
        <f t="shared" si="220"/>
        <v>0</v>
      </c>
      <c r="DL68" s="378">
        <f t="shared" si="220"/>
        <v>0</v>
      </c>
      <c r="DM68" s="378">
        <f t="shared" si="220"/>
        <v>0</v>
      </c>
      <c r="DN68" s="378">
        <f t="shared" si="220"/>
        <v>0</v>
      </c>
      <c r="DO68" s="378">
        <f t="shared" si="220"/>
        <v>0</v>
      </c>
      <c r="DP68" s="378">
        <f t="shared" si="220"/>
        <v>0</v>
      </c>
      <c r="DQ68" s="378">
        <f t="shared" si="220"/>
        <v>0</v>
      </c>
      <c r="DR68" s="378">
        <f t="shared" si="220"/>
        <v>0</v>
      </c>
      <c r="DS68" s="378">
        <f t="shared" si="220"/>
        <v>0</v>
      </c>
      <c r="DT68" s="378">
        <f t="shared" si="220"/>
        <v>0</v>
      </c>
      <c r="DU68" s="378">
        <f t="shared" si="220"/>
        <v>0</v>
      </c>
      <c r="DV68" s="378">
        <f t="shared" si="220"/>
        <v>0</v>
      </c>
      <c r="DW68" s="378">
        <f t="shared" si="220"/>
        <v>0</v>
      </c>
      <c r="DX68" s="378">
        <f t="shared" si="220"/>
        <v>0</v>
      </c>
    </row>
    <row r="69" spans="2:128" x14ac:dyDescent="0.25">
      <c r="B69" s="376" t="s">
        <v>716</v>
      </c>
      <c r="C69" s="383">
        <f>SUM(C56:C68)</f>
        <v>9640292947</v>
      </c>
      <c r="D69" s="383">
        <f>C69-G69</f>
        <v>828666.00000762939</v>
      </c>
      <c r="E69" s="383"/>
      <c r="F69" s="383"/>
      <c r="G69" s="383">
        <f t="shared" si="196"/>
        <v>9639464280.9999924</v>
      </c>
      <c r="H69" s="383">
        <f t="shared" ref="H69:K69" si="221">SUM(H56:H68)</f>
        <v>0</v>
      </c>
      <c r="I69" s="383">
        <f t="shared" si="221"/>
        <v>0</v>
      </c>
      <c r="J69" s="383">
        <f t="shared" si="221"/>
        <v>0</v>
      </c>
      <c r="K69" s="383">
        <f t="shared" si="221"/>
        <v>0</v>
      </c>
      <c r="L69" s="383">
        <f t="shared" ref="L69" si="222">SUM(L56:L68)</f>
        <v>0</v>
      </c>
      <c r="M69" s="383">
        <f t="shared" ref="M69" si="223">SUM(M56:M68)</f>
        <v>0</v>
      </c>
      <c r="N69" s="383">
        <f t="shared" ref="N69" si="224">SUM(N56:N68)</f>
        <v>0</v>
      </c>
      <c r="O69" s="383">
        <f t="shared" ref="O69" si="225">SUM(O56:O68)</f>
        <v>0</v>
      </c>
      <c r="P69" s="383">
        <f t="shared" ref="P69" si="226">SUM(P56:P68)</f>
        <v>0</v>
      </c>
      <c r="Q69" s="383">
        <f t="shared" ref="Q69" si="227">SUM(Q56:Q68)</f>
        <v>0</v>
      </c>
      <c r="R69" s="383">
        <f t="shared" ref="R69" si="228">SUM(R56:R68)</f>
        <v>0</v>
      </c>
      <c r="S69" s="383">
        <f t="shared" ref="S69" si="229">SUM(S56:S68)</f>
        <v>0</v>
      </c>
      <c r="T69" s="383">
        <f t="shared" ref="T69" si="230">SUM(T56:T68)</f>
        <v>52720937.5</v>
      </c>
      <c r="U69" s="383">
        <f t="shared" ref="U69" si="231">SUM(U56:U68)</f>
        <v>28565162.5</v>
      </c>
      <c r="V69" s="383">
        <f t="shared" ref="V69" si="232">SUM(V56:V68)</f>
        <v>28565162.5</v>
      </c>
      <c r="W69" s="383">
        <f t="shared" ref="W69" si="233">SUM(W56:W68)</f>
        <v>124218639.66346154</v>
      </c>
      <c r="X69" s="383">
        <f t="shared" ref="X69" si="234">SUM(X56:X68)</f>
        <v>42549114.663461536</v>
      </c>
      <c r="Y69" s="383">
        <f t="shared" ref="Y69" si="235">SUM(Y56:Y68)</f>
        <v>42549114.663461536</v>
      </c>
      <c r="Z69" s="383">
        <f t="shared" ref="Z69" si="236">SUM(Z56:Z68)</f>
        <v>1187264452.1634614</v>
      </c>
      <c r="AA69" s="383">
        <f t="shared" ref="AA69" si="237">SUM(AA56:AA68)</f>
        <v>313055452.16346157</v>
      </c>
      <c r="AB69" s="383">
        <f t="shared" ref="AB69" si="238">SUM(AB56:AB68)</f>
        <v>307304077.16346157</v>
      </c>
      <c r="AC69" s="383">
        <f t="shared" ref="AC69" si="239">SUM(AC56:AC68)</f>
        <v>307309403.19679493</v>
      </c>
      <c r="AD69" s="383">
        <f t="shared" ref="AD69" si="240">SUM(AD56:AD68)</f>
        <v>307309403.19679493</v>
      </c>
      <c r="AE69" s="383">
        <f t="shared" ref="AE69" si="241">SUM(AE56:AE68)</f>
        <v>307309403.19679493</v>
      </c>
      <c r="AF69" s="383">
        <f t="shared" ref="AF69" si="242">SUM(AF56:AF68)</f>
        <v>307309403.19679493</v>
      </c>
      <c r="AG69" s="383">
        <f t="shared" ref="AG69" si="243">SUM(AG56:AG68)</f>
        <v>307309403.19679493</v>
      </c>
      <c r="AH69" s="383">
        <f t="shared" ref="AH69" si="244">SUM(AH56:AH68)</f>
        <v>307309403.19679493</v>
      </c>
      <c r="AI69" s="383">
        <f t="shared" ref="AI69" si="245">SUM(AI56:AI68)</f>
        <v>307309403.19679493</v>
      </c>
      <c r="AJ69" s="383">
        <f t="shared" ref="AJ69" si="246">SUM(AJ56:AJ68)</f>
        <v>307309403.19679493</v>
      </c>
      <c r="AK69" s="383">
        <f t="shared" ref="AK69" si="247">SUM(AK56:AK68)</f>
        <v>307309403.19679493</v>
      </c>
      <c r="AL69" s="383">
        <f t="shared" ref="AL69" si="248">SUM(AL56:AL68)</f>
        <v>307309403.19679493</v>
      </c>
      <c r="AM69" s="383">
        <f t="shared" ref="AM69" si="249">SUM(AM56:AM68)</f>
        <v>307309403.19679493</v>
      </c>
      <c r="AN69" s="383">
        <f t="shared" ref="AN69" si="250">SUM(AN56:AN68)</f>
        <v>307309403.19679493</v>
      </c>
      <c r="AO69" s="383">
        <f t="shared" ref="AO69" si="251">SUM(AO56:AO68)</f>
        <v>307309403.19679493</v>
      </c>
      <c r="AP69" s="383">
        <f t="shared" ref="AP69" si="252">SUM(AP56:AP68)</f>
        <v>307309403.19679493</v>
      </c>
      <c r="AQ69" s="383">
        <f t="shared" ref="AQ69" si="253">SUM(AQ56:AQ68)</f>
        <v>307309403.19679493</v>
      </c>
      <c r="AR69" s="383">
        <f t="shared" ref="AR69" si="254">SUM(AR56:AR68)</f>
        <v>307309403.19679493</v>
      </c>
      <c r="AS69" s="383">
        <f t="shared" ref="AS69" si="255">SUM(AS56:AS68)</f>
        <v>307309403.19679493</v>
      </c>
      <c r="AT69" s="383">
        <f t="shared" ref="AT69" si="256">SUM(AT56:AT68)</f>
        <v>307309403.19679493</v>
      </c>
      <c r="AU69" s="383">
        <f t="shared" ref="AU69" si="257">SUM(AU56:AU68)</f>
        <v>358832137.57179493</v>
      </c>
      <c r="AV69" s="383">
        <f t="shared" ref="AV69" si="258">SUM(AV56:AV68)</f>
        <v>358832137.57179493</v>
      </c>
      <c r="AW69" s="383">
        <f t="shared" ref="AW69" si="259">SUM(AW56:AW68)</f>
        <v>1223131076.0333333</v>
      </c>
      <c r="AX69" s="383">
        <f t="shared" ref="AX69" si="260">SUM(AX56:AX68)</f>
        <v>40264951.033333331</v>
      </c>
      <c r="AY69" s="383">
        <f t="shared" ref="AY69" si="261">SUM(AY56:AY68)</f>
        <v>5326.0333333333328</v>
      </c>
      <c r="AZ69" s="383">
        <f t="shared" ref="AZ69" si="262">SUM(AZ56:AZ68)</f>
        <v>5326.0333333333328</v>
      </c>
      <c r="BA69" s="383">
        <f t="shared" ref="BA69" si="263">SUM(BA56:BA68)</f>
        <v>5326.0333333333328</v>
      </c>
      <c r="BB69" s="383">
        <f t="shared" ref="BB69" si="264">SUM(BB56:BB68)</f>
        <v>5326.0333333333328</v>
      </c>
      <c r="BC69" s="383">
        <f t="shared" ref="BC69" si="265">SUM(BC56:BC68)</f>
        <v>5326.0333333333328</v>
      </c>
      <c r="BD69" s="383">
        <f t="shared" ref="BD69" si="266">SUM(BD56:BD68)</f>
        <v>5326.0333333333328</v>
      </c>
      <c r="BE69" s="383">
        <f t="shared" ref="BE69" si="267">SUM(BE56:BE68)</f>
        <v>5326.0333333333328</v>
      </c>
      <c r="BF69" s="383">
        <f t="shared" ref="BF69" si="268">SUM(BF56:BF68)</f>
        <v>5326.0333333333328</v>
      </c>
      <c r="BG69" s="383">
        <f t="shared" ref="BG69" si="269">SUM(BG56:BG68)</f>
        <v>0</v>
      </c>
      <c r="BH69" s="383">
        <f t="shared" ref="BH69" si="270">SUM(BH56:BH68)</f>
        <v>0</v>
      </c>
      <c r="BI69" s="383">
        <f t="shared" ref="BI69" si="271">SUM(BI56:BI68)</f>
        <v>0</v>
      </c>
      <c r="BJ69" s="383">
        <f t="shared" ref="BJ69" si="272">SUM(BJ56:BJ68)</f>
        <v>0</v>
      </c>
      <c r="BK69" s="383">
        <f t="shared" ref="BK69" si="273">SUM(BK56:BK68)</f>
        <v>0</v>
      </c>
      <c r="BL69" s="383">
        <f t="shared" ref="BL69" si="274">SUM(BL56:BL68)</f>
        <v>0</v>
      </c>
      <c r="BM69" s="383">
        <f t="shared" ref="BM69" si="275">SUM(BM56:BM68)</f>
        <v>0</v>
      </c>
      <c r="BN69" s="383">
        <f t="shared" ref="BN69" si="276">SUM(BN56:BN68)</f>
        <v>0</v>
      </c>
      <c r="BO69" s="383">
        <f t="shared" ref="BO69" si="277">SUM(BO56:BO68)</f>
        <v>0</v>
      </c>
      <c r="BP69" s="383">
        <f t="shared" ref="BP69" si="278">SUM(BP56:BP68)</f>
        <v>0</v>
      </c>
      <c r="BQ69" s="383">
        <f t="shared" ref="BQ69" si="279">SUM(BQ56:BQ68)</f>
        <v>0</v>
      </c>
      <c r="BR69" s="383">
        <f t="shared" ref="BR69" si="280">SUM(BR56:BR68)</f>
        <v>0</v>
      </c>
      <c r="BS69" s="383">
        <f t="shared" ref="BS69" si="281">SUM(BS56:BS68)</f>
        <v>0</v>
      </c>
      <c r="BT69" s="383">
        <f t="shared" ref="BT69" si="282">SUM(BT56:BT68)</f>
        <v>0</v>
      </c>
      <c r="BU69" s="383">
        <f t="shared" ref="BU69" si="283">SUM(BU56:BU68)</f>
        <v>0</v>
      </c>
      <c r="BV69" s="383">
        <f t="shared" ref="BV69" si="284">SUM(BV56:BV68)</f>
        <v>0</v>
      </c>
      <c r="BW69" s="383">
        <f t="shared" ref="BW69" si="285">SUM(BW56:BW68)</f>
        <v>0</v>
      </c>
      <c r="BX69" s="383">
        <f t="shared" ref="BX69" si="286">SUM(BX56:BX68)</f>
        <v>0</v>
      </c>
      <c r="BY69" s="383">
        <f t="shared" ref="BY69" si="287">SUM(BY56:BY68)</f>
        <v>0</v>
      </c>
      <c r="BZ69" s="383">
        <f t="shared" ref="BZ69" si="288">SUM(BZ56:BZ68)</f>
        <v>0</v>
      </c>
      <c r="CA69" s="383">
        <f t="shared" ref="CA69" si="289">SUM(CA56:CA68)</f>
        <v>0</v>
      </c>
      <c r="CB69" s="383">
        <f t="shared" ref="CB69" si="290">SUM(CB56:CB68)</f>
        <v>0</v>
      </c>
      <c r="CC69" s="383">
        <f t="shared" ref="CC69" si="291">SUM(CC56:CC68)</f>
        <v>0</v>
      </c>
      <c r="CD69" s="383">
        <f t="shared" ref="CD69" si="292">SUM(CD56:CD68)</f>
        <v>0</v>
      </c>
      <c r="CE69" s="383">
        <f t="shared" ref="CE69" si="293">SUM(CE56:CE68)</f>
        <v>0</v>
      </c>
      <c r="CF69" s="383">
        <f t="shared" ref="CF69" si="294">SUM(CF56:CF68)</f>
        <v>0</v>
      </c>
      <c r="CG69" s="383">
        <f t="shared" ref="CG69" si="295">SUM(CG56:CG68)</f>
        <v>0</v>
      </c>
      <c r="CH69" s="383">
        <f t="shared" ref="CH69" si="296">SUM(CH56:CH68)</f>
        <v>0</v>
      </c>
      <c r="CI69" s="383">
        <f t="shared" ref="CI69" si="297">SUM(CI56:CI68)</f>
        <v>0</v>
      </c>
      <c r="CJ69" s="383">
        <f t="shared" ref="CJ69" si="298">SUM(CJ56:CJ68)</f>
        <v>0</v>
      </c>
      <c r="CK69" s="383">
        <f t="shared" ref="CK69" si="299">SUM(CK56:CK68)</f>
        <v>0</v>
      </c>
      <c r="CL69" s="383">
        <f t="shared" ref="CL69" si="300">SUM(CL56:CL68)</f>
        <v>0</v>
      </c>
      <c r="CM69" s="383">
        <f t="shared" ref="CM69" si="301">SUM(CM56:CM68)</f>
        <v>0</v>
      </c>
      <c r="CN69" s="383">
        <f t="shared" ref="CN69" si="302">SUM(CN56:CN68)</f>
        <v>0</v>
      </c>
      <c r="CO69" s="383">
        <f t="shared" ref="CO69" si="303">SUM(CO56:CO68)</f>
        <v>0</v>
      </c>
      <c r="CP69" s="383">
        <f t="shared" ref="CP69" si="304">SUM(CP56:CP68)</f>
        <v>0</v>
      </c>
      <c r="CQ69" s="383">
        <f t="shared" ref="CQ69" si="305">SUM(CQ56:CQ68)</f>
        <v>0</v>
      </c>
      <c r="CR69" s="383">
        <f t="shared" ref="CR69" si="306">SUM(CR56:CR68)</f>
        <v>0</v>
      </c>
      <c r="CS69" s="383">
        <f t="shared" ref="CS69" si="307">SUM(CS56:CS68)</f>
        <v>0</v>
      </c>
      <c r="CT69" s="383">
        <f t="shared" ref="CT69" si="308">SUM(CT56:CT68)</f>
        <v>0</v>
      </c>
      <c r="CU69" s="383">
        <f t="shared" ref="CU69" si="309">SUM(CU56:CU68)</f>
        <v>0</v>
      </c>
      <c r="CV69" s="383">
        <f t="shared" ref="CV69" si="310">SUM(CV56:CV68)</f>
        <v>0</v>
      </c>
      <c r="CW69" s="383">
        <f t="shared" ref="CW69" si="311">SUM(CW56:CW68)</f>
        <v>0</v>
      </c>
      <c r="CX69" s="383">
        <f t="shared" ref="CX69" si="312">SUM(CX56:CX68)</f>
        <v>0</v>
      </c>
      <c r="CY69" s="383">
        <f t="shared" ref="CY69" si="313">SUM(CY56:CY68)</f>
        <v>0</v>
      </c>
      <c r="CZ69" s="383">
        <f t="shared" ref="CZ69" si="314">SUM(CZ56:CZ68)</f>
        <v>0</v>
      </c>
      <c r="DA69" s="383">
        <f t="shared" ref="DA69" si="315">SUM(DA56:DA68)</f>
        <v>0</v>
      </c>
      <c r="DB69" s="383">
        <f t="shared" ref="DB69" si="316">SUM(DB56:DB68)</f>
        <v>0</v>
      </c>
      <c r="DC69" s="383">
        <f t="shared" ref="DC69" si="317">SUM(DC56:DC68)</f>
        <v>0</v>
      </c>
      <c r="DD69" s="383">
        <f t="shared" ref="DD69" si="318">SUM(DD56:DD68)</f>
        <v>0</v>
      </c>
      <c r="DE69" s="383">
        <f t="shared" ref="DE69" si="319">SUM(DE56:DE68)</f>
        <v>0</v>
      </c>
      <c r="DF69" s="383">
        <f t="shared" ref="DF69" si="320">SUM(DF56:DF68)</f>
        <v>0</v>
      </c>
      <c r="DG69" s="383">
        <f t="shared" ref="DG69" si="321">SUM(DG56:DG68)</f>
        <v>0</v>
      </c>
      <c r="DH69" s="383">
        <f t="shared" ref="DH69" si="322">SUM(DH56:DH68)</f>
        <v>0</v>
      </c>
      <c r="DI69" s="383">
        <f t="shared" ref="DI69" si="323">SUM(DI56:DI68)</f>
        <v>0</v>
      </c>
      <c r="DJ69" s="383">
        <f t="shared" ref="DJ69" si="324">SUM(DJ56:DJ68)</f>
        <v>0</v>
      </c>
      <c r="DK69" s="383">
        <f t="shared" ref="DK69" si="325">SUM(DK56:DK68)</f>
        <v>0</v>
      </c>
      <c r="DL69" s="383">
        <f t="shared" ref="DL69" si="326">SUM(DL56:DL68)</f>
        <v>0</v>
      </c>
      <c r="DM69" s="383">
        <f t="shared" ref="DM69" si="327">SUM(DM56:DM68)</f>
        <v>0</v>
      </c>
      <c r="DN69" s="383">
        <f t="shared" ref="DN69" si="328">SUM(DN56:DN68)</f>
        <v>0</v>
      </c>
      <c r="DO69" s="383">
        <f t="shared" ref="DO69" si="329">SUM(DO56:DO68)</f>
        <v>0</v>
      </c>
      <c r="DP69" s="383">
        <f t="shared" ref="DP69" si="330">SUM(DP56:DP68)</f>
        <v>0</v>
      </c>
      <c r="DQ69" s="383">
        <f t="shared" ref="DQ69" si="331">SUM(DQ56:DQ68)</f>
        <v>0</v>
      </c>
      <c r="DR69" s="383">
        <f t="shared" ref="DR69" si="332">SUM(DR56:DR68)</f>
        <v>0</v>
      </c>
      <c r="DS69" s="383">
        <f t="shared" ref="DS69" si="333">SUM(DS56:DS68)</f>
        <v>0</v>
      </c>
      <c r="DT69" s="383">
        <f t="shared" ref="DT69" si="334">SUM(DT56:DT68)</f>
        <v>0</v>
      </c>
      <c r="DU69" s="383">
        <f t="shared" ref="DU69" si="335">SUM(DU56:DU68)</f>
        <v>0</v>
      </c>
      <c r="DV69" s="383">
        <f t="shared" ref="DV69" si="336">SUM(DV56:DV68)</f>
        <v>0</v>
      </c>
      <c r="DW69" s="383">
        <f t="shared" ref="DW69" si="337">SUM(DW56:DW68)</f>
        <v>0</v>
      </c>
      <c r="DX69" s="383">
        <f t="shared" ref="DX69" si="338">SUM(DX56:DX68)</f>
        <v>0</v>
      </c>
    </row>
    <row r="70" spans="2:128" x14ac:dyDescent="0.25">
      <c r="B70" s="501" t="s">
        <v>718</v>
      </c>
      <c r="C70" s="502">
        <f>SUMIFS(H69:DX69,$H$24:$DX$24,"&lt;"&amp;Вводные!$G$7)</f>
        <v>0</v>
      </c>
      <c r="D70" s="502" t="s">
        <v>719</v>
      </c>
      <c r="E70" s="502"/>
      <c r="F70" s="502"/>
      <c r="G70" s="502">
        <f>C70</f>
        <v>0</v>
      </c>
    </row>
  </sheetData>
  <conditionalFormatting sqref="C16:C17">
    <cfRule type="expression" dxfId="1" priority="4">
      <formula>_xlfn.ISFORMULA(C16)</formula>
    </cfRule>
  </conditionalFormatting>
  <conditionalFormatting sqref="C25:E37">
    <cfRule type="expression" dxfId="0" priority="1">
      <formula>_xlfn.ISFORMULA(C25)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6575C"/>
  </sheetPr>
  <dimension ref="D1:AQ103"/>
  <sheetViews>
    <sheetView showGridLines="0" topLeftCell="J1" workbookViewId="0">
      <selection activeCell="Z24" sqref="Z24"/>
    </sheetView>
  </sheetViews>
  <sheetFormatPr defaultColWidth="8.85546875" defaultRowHeight="15" x14ac:dyDescent="0.25"/>
  <cols>
    <col min="4" max="4" width="70.85546875" customWidth="1"/>
    <col min="5" max="8" width="6" customWidth="1"/>
    <col min="9" max="11" width="16.5703125" customWidth="1"/>
    <col min="19" max="19" width="11.85546875" customWidth="1"/>
  </cols>
  <sheetData>
    <row r="1" spans="4:43" x14ac:dyDescent="0.25">
      <c r="K1" s="207">
        <v>1000000</v>
      </c>
    </row>
    <row r="2" spans="4:43" ht="12" customHeight="1" x14ac:dyDescent="0.25">
      <c r="L2" s="568">
        <f>Вводные!G7</f>
        <v>46266</v>
      </c>
      <c r="M2" s="568">
        <f t="shared" ref="M2:AQ2" si="0">EDATE(L2,3)</f>
        <v>46357</v>
      </c>
      <c r="N2" s="568">
        <f t="shared" si="0"/>
        <v>46447</v>
      </c>
      <c r="O2" s="568">
        <f t="shared" si="0"/>
        <v>46539</v>
      </c>
      <c r="P2" s="568">
        <f t="shared" si="0"/>
        <v>46631</v>
      </c>
      <c r="Q2" s="568">
        <f t="shared" si="0"/>
        <v>46722</v>
      </c>
      <c r="R2" s="568">
        <f t="shared" si="0"/>
        <v>46813</v>
      </c>
      <c r="S2" s="568">
        <f t="shared" si="0"/>
        <v>46905</v>
      </c>
      <c r="T2" s="568">
        <f t="shared" si="0"/>
        <v>46997</v>
      </c>
      <c r="U2" s="568">
        <f t="shared" si="0"/>
        <v>47088</v>
      </c>
      <c r="V2" s="568">
        <f t="shared" si="0"/>
        <v>47178</v>
      </c>
      <c r="W2" s="568">
        <f t="shared" si="0"/>
        <v>47270</v>
      </c>
      <c r="X2" s="568">
        <f t="shared" si="0"/>
        <v>47362</v>
      </c>
      <c r="Y2" s="568">
        <f t="shared" si="0"/>
        <v>47453</v>
      </c>
      <c r="Z2" s="568">
        <f t="shared" si="0"/>
        <v>47543</v>
      </c>
      <c r="AA2" s="568">
        <f t="shared" si="0"/>
        <v>47635</v>
      </c>
      <c r="AB2" s="568">
        <f t="shared" si="0"/>
        <v>47727</v>
      </c>
      <c r="AC2" s="568">
        <f t="shared" si="0"/>
        <v>47818</v>
      </c>
      <c r="AD2" s="568">
        <f t="shared" si="0"/>
        <v>47908</v>
      </c>
      <c r="AE2" s="568">
        <f t="shared" si="0"/>
        <v>48000</v>
      </c>
      <c r="AF2" s="568">
        <f t="shared" si="0"/>
        <v>48092</v>
      </c>
      <c r="AG2" s="568">
        <f t="shared" si="0"/>
        <v>48183</v>
      </c>
      <c r="AH2" s="568">
        <f t="shared" si="0"/>
        <v>48274</v>
      </c>
      <c r="AI2" s="568">
        <f t="shared" si="0"/>
        <v>48366</v>
      </c>
      <c r="AJ2" s="568">
        <f t="shared" si="0"/>
        <v>48458</v>
      </c>
      <c r="AK2" s="568">
        <f t="shared" si="0"/>
        <v>48549</v>
      </c>
      <c r="AL2" s="568">
        <f t="shared" si="0"/>
        <v>48639</v>
      </c>
      <c r="AM2" s="568">
        <f t="shared" si="0"/>
        <v>48731</v>
      </c>
      <c r="AN2" s="568">
        <f t="shared" si="0"/>
        <v>48823</v>
      </c>
      <c r="AO2" s="568">
        <f t="shared" si="0"/>
        <v>48914</v>
      </c>
      <c r="AP2" s="568">
        <f t="shared" si="0"/>
        <v>49004</v>
      </c>
      <c r="AQ2" s="568">
        <f t="shared" si="0"/>
        <v>49096</v>
      </c>
    </row>
    <row r="3" spans="4:43" x14ac:dyDescent="0.25">
      <c r="D3" s="516"/>
      <c r="E3" s="516"/>
      <c r="F3" s="516"/>
      <c r="G3" s="516"/>
      <c r="H3" s="516"/>
      <c r="I3" s="517" t="s">
        <v>313</v>
      </c>
      <c r="J3" s="517"/>
      <c r="K3" s="517"/>
      <c r="L3" s="569" t="str">
        <f t="shared" ref="L3:AQ3" si="1">INT((MONTH(L2)+2)/3)&amp;"кв"&amp;RIGHT(YEAR(L2),2)</f>
        <v>3кв26</v>
      </c>
      <c r="M3" s="569" t="str">
        <f t="shared" si="1"/>
        <v>4кв26</v>
      </c>
      <c r="N3" s="569" t="str">
        <f t="shared" si="1"/>
        <v>1кв27</v>
      </c>
      <c r="O3" s="569" t="str">
        <f t="shared" si="1"/>
        <v>2кв27</v>
      </c>
      <c r="P3" s="569" t="str">
        <f t="shared" si="1"/>
        <v>3кв27</v>
      </c>
      <c r="Q3" s="569" t="str">
        <f t="shared" si="1"/>
        <v>4кв27</v>
      </c>
      <c r="R3" s="569" t="str">
        <f t="shared" si="1"/>
        <v>1кв28</v>
      </c>
      <c r="S3" s="569" t="str">
        <f t="shared" si="1"/>
        <v>2кв28</v>
      </c>
      <c r="T3" s="569" t="str">
        <f t="shared" si="1"/>
        <v>3кв28</v>
      </c>
      <c r="U3" s="569" t="str">
        <f t="shared" si="1"/>
        <v>4кв28</v>
      </c>
      <c r="V3" s="569" t="str">
        <f t="shared" si="1"/>
        <v>1кв29</v>
      </c>
      <c r="W3" s="569" t="str">
        <f t="shared" si="1"/>
        <v>2кв29</v>
      </c>
      <c r="X3" s="569" t="str">
        <f t="shared" si="1"/>
        <v>3кв29</v>
      </c>
      <c r="Y3" s="569" t="str">
        <f t="shared" si="1"/>
        <v>4кв29</v>
      </c>
      <c r="Z3" s="569" t="str">
        <f t="shared" si="1"/>
        <v>1кв30</v>
      </c>
      <c r="AA3" s="569" t="str">
        <f t="shared" si="1"/>
        <v>2кв30</v>
      </c>
      <c r="AB3" s="569" t="str">
        <f t="shared" si="1"/>
        <v>3кв30</v>
      </c>
      <c r="AC3" s="569" t="str">
        <f t="shared" si="1"/>
        <v>4кв30</v>
      </c>
      <c r="AD3" s="569" t="str">
        <f t="shared" si="1"/>
        <v>1кв31</v>
      </c>
      <c r="AE3" s="569" t="str">
        <f t="shared" si="1"/>
        <v>2кв31</v>
      </c>
      <c r="AF3" s="569" t="str">
        <f t="shared" si="1"/>
        <v>3кв31</v>
      </c>
      <c r="AG3" s="569" t="str">
        <f t="shared" si="1"/>
        <v>4кв31</v>
      </c>
      <c r="AH3" s="569" t="str">
        <f t="shared" si="1"/>
        <v>1кв32</v>
      </c>
      <c r="AI3" s="569" t="str">
        <f t="shared" si="1"/>
        <v>2кв32</v>
      </c>
      <c r="AJ3" s="569" t="str">
        <f t="shared" si="1"/>
        <v>3кв32</v>
      </c>
      <c r="AK3" s="569" t="str">
        <f t="shared" si="1"/>
        <v>4кв32</v>
      </c>
      <c r="AL3" s="569" t="str">
        <f t="shared" si="1"/>
        <v>1кв33</v>
      </c>
      <c r="AM3" s="569" t="str">
        <f t="shared" si="1"/>
        <v>2кв33</v>
      </c>
      <c r="AN3" s="569" t="str">
        <f t="shared" si="1"/>
        <v>3кв33</v>
      </c>
      <c r="AO3" s="569" t="str">
        <f t="shared" si="1"/>
        <v>4кв33</v>
      </c>
      <c r="AP3" s="569" t="str">
        <f t="shared" si="1"/>
        <v>1кв34</v>
      </c>
      <c r="AQ3" s="569" t="str">
        <f t="shared" si="1"/>
        <v>2кв34</v>
      </c>
    </row>
    <row r="4" spans="4:43" x14ac:dyDescent="0.25">
      <c r="D4" s="217" t="s">
        <v>720</v>
      </c>
      <c r="E4" s="217"/>
      <c r="F4" s="217"/>
      <c r="G4" s="218"/>
      <c r="H4" s="218"/>
      <c r="I4" s="219">
        <f>I5</f>
        <v>0</v>
      </c>
      <c r="J4" s="219">
        <f t="shared" ref="J4:AQ4" si="2">J5</f>
        <v>0</v>
      </c>
      <c r="K4" s="219">
        <f t="shared" si="2"/>
        <v>0</v>
      </c>
      <c r="L4" s="220">
        <f t="shared" si="2"/>
        <v>0</v>
      </c>
      <c r="M4" s="220">
        <f t="shared" si="2"/>
        <v>0</v>
      </c>
      <c r="N4" s="220">
        <f t="shared" si="2"/>
        <v>0</v>
      </c>
      <c r="O4" s="220">
        <f t="shared" si="2"/>
        <v>0</v>
      </c>
      <c r="P4" s="220">
        <f t="shared" si="2"/>
        <v>0</v>
      </c>
      <c r="Q4" s="220">
        <f t="shared" si="2"/>
        <v>0</v>
      </c>
      <c r="R4" s="220">
        <f t="shared" si="2"/>
        <v>0</v>
      </c>
      <c r="S4" s="220">
        <f t="shared" si="2"/>
        <v>0</v>
      </c>
      <c r="T4" s="220">
        <f t="shared" si="2"/>
        <v>0</v>
      </c>
      <c r="U4" s="220">
        <f t="shared" si="2"/>
        <v>0</v>
      </c>
      <c r="V4" s="220">
        <f t="shared" si="2"/>
        <v>0</v>
      </c>
      <c r="W4" s="220">
        <f t="shared" si="2"/>
        <v>0</v>
      </c>
      <c r="X4" s="220">
        <f t="shared" si="2"/>
        <v>0</v>
      </c>
      <c r="Y4" s="220">
        <f t="shared" si="2"/>
        <v>0</v>
      </c>
      <c r="Z4" s="220">
        <f t="shared" si="2"/>
        <v>0</v>
      </c>
      <c r="AA4" s="220">
        <f t="shared" si="2"/>
        <v>0</v>
      </c>
      <c r="AB4" s="220">
        <f t="shared" si="2"/>
        <v>0</v>
      </c>
      <c r="AC4" s="220">
        <f t="shared" si="2"/>
        <v>0</v>
      </c>
      <c r="AD4" s="220">
        <f t="shared" si="2"/>
        <v>0</v>
      </c>
      <c r="AE4" s="220">
        <f t="shared" si="2"/>
        <v>0</v>
      </c>
      <c r="AF4" s="220">
        <f t="shared" si="2"/>
        <v>0</v>
      </c>
      <c r="AG4" s="220">
        <f t="shared" si="2"/>
        <v>0</v>
      </c>
      <c r="AH4" s="220">
        <f t="shared" si="2"/>
        <v>0</v>
      </c>
      <c r="AI4" s="220">
        <f t="shared" si="2"/>
        <v>0</v>
      </c>
      <c r="AJ4" s="220">
        <f t="shared" si="2"/>
        <v>0</v>
      </c>
      <c r="AK4" s="220">
        <f t="shared" si="2"/>
        <v>0</v>
      </c>
      <c r="AL4" s="220">
        <f t="shared" si="2"/>
        <v>0</v>
      </c>
      <c r="AM4" s="220">
        <f t="shared" si="2"/>
        <v>0</v>
      </c>
      <c r="AN4" s="220">
        <f t="shared" si="2"/>
        <v>0</v>
      </c>
      <c r="AO4" s="220">
        <f t="shared" si="2"/>
        <v>0</v>
      </c>
      <c r="AP4" s="220">
        <f t="shared" si="2"/>
        <v>0</v>
      </c>
      <c r="AQ4" s="220">
        <f t="shared" si="2"/>
        <v>0</v>
      </c>
    </row>
    <row r="5" spans="4:43" x14ac:dyDescent="0.25">
      <c r="D5" s="221" t="s">
        <v>721</v>
      </c>
      <c r="E5" s="209"/>
      <c r="F5" s="209"/>
      <c r="G5" s="209"/>
      <c r="H5" s="209"/>
      <c r="I5" s="210">
        <f>SUM(I6:I10)</f>
        <v>0</v>
      </c>
      <c r="J5" s="210">
        <f t="shared" ref="J5:N5" si="3">SUM(J6:J10)</f>
        <v>0</v>
      </c>
      <c r="K5" s="210">
        <f t="shared" si="3"/>
        <v>0</v>
      </c>
      <c r="L5" s="211">
        <f t="shared" si="3"/>
        <v>0</v>
      </c>
      <c r="M5" s="211">
        <f t="shared" si="3"/>
        <v>0</v>
      </c>
      <c r="N5" s="211">
        <f t="shared" si="3"/>
        <v>0</v>
      </c>
      <c r="O5" s="211">
        <f t="shared" ref="O5:AF5" si="4">SUM(O6:O10)</f>
        <v>0</v>
      </c>
      <c r="P5" s="211">
        <f t="shared" si="4"/>
        <v>0</v>
      </c>
      <c r="Q5" s="211">
        <f t="shared" si="4"/>
        <v>0</v>
      </c>
      <c r="R5" s="211">
        <f t="shared" si="4"/>
        <v>0</v>
      </c>
      <c r="S5" s="211">
        <f t="shared" si="4"/>
        <v>0</v>
      </c>
      <c r="T5" s="211">
        <f t="shared" si="4"/>
        <v>0</v>
      </c>
      <c r="U5" s="211">
        <f t="shared" si="4"/>
        <v>0</v>
      </c>
      <c r="V5" s="211">
        <f t="shared" si="4"/>
        <v>0</v>
      </c>
      <c r="W5" s="211">
        <f t="shared" si="4"/>
        <v>0</v>
      </c>
      <c r="X5" s="211">
        <f t="shared" si="4"/>
        <v>0</v>
      </c>
      <c r="Y5" s="211">
        <f t="shared" si="4"/>
        <v>0</v>
      </c>
      <c r="Z5" s="211">
        <f t="shared" si="4"/>
        <v>0</v>
      </c>
      <c r="AA5" s="211">
        <f t="shared" si="4"/>
        <v>0</v>
      </c>
      <c r="AB5" s="211">
        <f t="shared" si="4"/>
        <v>0</v>
      </c>
      <c r="AC5" s="211">
        <f t="shared" si="4"/>
        <v>0</v>
      </c>
      <c r="AD5" s="211">
        <f t="shared" si="4"/>
        <v>0</v>
      </c>
      <c r="AE5" s="211">
        <f t="shared" si="4"/>
        <v>0</v>
      </c>
      <c r="AF5" s="211">
        <f t="shared" si="4"/>
        <v>0</v>
      </c>
      <c r="AG5" s="211">
        <f t="shared" ref="AG5:AQ5" si="5">SUM(AG6:AG10)</f>
        <v>0</v>
      </c>
      <c r="AH5" s="211">
        <f t="shared" si="5"/>
        <v>0</v>
      </c>
      <c r="AI5" s="211">
        <f t="shared" si="5"/>
        <v>0</v>
      </c>
      <c r="AJ5" s="211">
        <f t="shared" si="5"/>
        <v>0</v>
      </c>
      <c r="AK5" s="211">
        <f t="shared" si="5"/>
        <v>0</v>
      </c>
      <c r="AL5" s="211">
        <f t="shared" si="5"/>
        <v>0</v>
      </c>
      <c r="AM5" s="211">
        <f t="shared" si="5"/>
        <v>0</v>
      </c>
      <c r="AN5" s="211">
        <f t="shared" si="5"/>
        <v>0</v>
      </c>
      <c r="AO5" s="211">
        <f t="shared" ref="AO5:AP5" si="6">SUM(AO6:AO10)</f>
        <v>0</v>
      </c>
      <c r="AP5" s="211">
        <f t="shared" si="6"/>
        <v>0</v>
      </c>
      <c r="AQ5" s="211">
        <f t="shared" si="5"/>
        <v>0</v>
      </c>
    </row>
    <row r="6" spans="4:43" s="230" customFormat="1" x14ac:dyDescent="0.25">
      <c r="D6" s="231" t="s">
        <v>722</v>
      </c>
      <c r="E6" s="233"/>
      <c r="F6" s="233"/>
      <c r="G6" s="233"/>
      <c r="H6" s="233"/>
      <c r="I6" s="234">
        <f>SUM(L6:AQ6)</f>
        <v>0</v>
      </c>
      <c r="J6" s="234">
        <f>cf_0!Q16/1000000</f>
        <v>0</v>
      </c>
      <c r="K6" s="234">
        <f>I6-J6</f>
        <v>0</v>
      </c>
      <c r="L6" s="232">
        <f>SUMIF(cf_0!$S$1:$EI$1,CF!L$3,cf_0!$S16:$EI16)/$K$1</f>
        <v>0</v>
      </c>
      <c r="M6" s="232">
        <f>SUMIF(cf_0!$S$1:$EI$1,CF!M$3,cf_0!$S16:$EI16)/$K$1</f>
        <v>0</v>
      </c>
      <c r="N6" s="232">
        <f>SUMIF(cf_0!$S$1:$EI$1,CF!N$3,cf_0!$S16:$EI16)/$K$1</f>
        <v>0</v>
      </c>
      <c r="O6" s="232">
        <f>SUMIF(cf_0!$S$1:$EI$1,CF!O$3,cf_0!$S16:$EI16)/$K$1</f>
        <v>0</v>
      </c>
      <c r="P6" s="232">
        <f>SUMIF(cf_0!$S$1:$EI$1,CF!P$3,cf_0!$S16:$EI16)/$K$1</f>
        <v>0</v>
      </c>
      <c r="Q6" s="232">
        <f>SUMIF(cf_0!$S$1:$EI$1,CF!Q$3,cf_0!$S16:$EI16)/$K$1</f>
        <v>0</v>
      </c>
      <c r="R6" s="232">
        <f>SUMIF(cf_0!$S$1:$EI$1,CF!R$3,cf_0!$S16:$EI16)/$K$1</f>
        <v>0</v>
      </c>
      <c r="S6" s="232">
        <f>SUMIF(cf_0!$S$1:$EI$1,CF!S$3,cf_0!$S16:$EI16)/$K$1</f>
        <v>0</v>
      </c>
      <c r="T6" s="232">
        <f>SUMIF(cf_0!$S$1:$EI$1,CF!T$3,cf_0!$S16:$EI16)/$K$1</f>
        <v>0</v>
      </c>
      <c r="U6" s="232">
        <f>SUMIF(cf_0!$S$1:$EI$1,CF!U$3,cf_0!$S16:$EI16)/$K$1</f>
        <v>0</v>
      </c>
      <c r="V6" s="232">
        <f>SUMIF(cf_0!$S$1:$EI$1,CF!V$3,cf_0!$S16:$EI16)/$K$1</f>
        <v>0</v>
      </c>
      <c r="W6" s="232">
        <f>SUMIF(cf_0!$S$1:$EI$1,CF!W$3,cf_0!$S16:$EI16)/$K$1</f>
        <v>0</v>
      </c>
      <c r="X6" s="232">
        <f>SUMIF(cf_0!$S$1:$EI$1,CF!X$3,cf_0!$S16:$EI16)/$K$1</f>
        <v>0</v>
      </c>
      <c r="Y6" s="232">
        <f>SUMIF(cf_0!$S$1:$EI$1,CF!Y$3,cf_0!$S16:$EI16)/$K$1</f>
        <v>0</v>
      </c>
      <c r="Z6" s="232">
        <f>SUMIF(cf_0!$S$1:$EI$1,CF!Z$3,cf_0!$S16:$EI16)/$K$1</f>
        <v>0</v>
      </c>
      <c r="AA6" s="232">
        <f>SUMIF(cf_0!$S$1:$EI$1,CF!AA$3,cf_0!$S16:$EI16)/$K$1</f>
        <v>0</v>
      </c>
      <c r="AB6" s="232">
        <f>SUMIF(cf_0!$S$1:$EI$1,CF!AB$3,cf_0!$S16:$EI16)/$K$1</f>
        <v>0</v>
      </c>
      <c r="AC6" s="232">
        <f>SUMIF(cf_0!$S$1:$EI$1,CF!AC$3,cf_0!$S16:$EI16)/$K$1</f>
        <v>0</v>
      </c>
      <c r="AD6" s="232">
        <f>SUMIF(cf_0!$S$1:$EI$1,CF!AD$3,cf_0!$S16:$EI16)/$K$1</f>
        <v>0</v>
      </c>
      <c r="AE6" s="232">
        <f>SUMIF(cf_0!$S$1:$EI$1,CF!AE$3,cf_0!$S16:$EI16)/$K$1</f>
        <v>0</v>
      </c>
      <c r="AF6" s="232">
        <f>SUMIF(cf_0!$S$1:$EI$1,CF!AF$3,cf_0!$S16:$EI16)/$K$1</f>
        <v>0</v>
      </c>
      <c r="AG6" s="232">
        <f>SUMIF(cf_0!$S$1:$EI$1,CF!AG$3,cf_0!$S16:$EI16)/$K$1</f>
        <v>0</v>
      </c>
      <c r="AH6" s="232">
        <f>SUMIF(cf_0!$S$1:$EI$1,CF!AH$3,cf_0!$S16:$EI16)/$K$1</f>
        <v>0</v>
      </c>
      <c r="AI6" s="232">
        <f>SUMIF(cf_0!$S$1:$EI$1,CF!AI$3,cf_0!$S16:$EI16)/$K$1</f>
        <v>0</v>
      </c>
      <c r="AJ6" s="232">
        <f>SUMIF(cf_0!$S$1:$EI$1,CF!AJ$3,cf_0!$S16:$EI16)/$K$1</f>
        <v>0</v>
      </c>
      <c r="AK6" s="232">
        <f>SUMIF(cf_0!$S$1:$EI$1,CF!AK$3,cf_0!$S16:$EI16)/$K$1</f>
        <v>0</v>
      </c>
      <c r="AL6" s="232">
        <f>SUMIF(cf_0!$S$1:$EI$1,CF!AL$3,cf_0!$S16:$EI16)/$K$1</f>
        <v>0</v>
      </c>
      <c r="AM6" s="232">
        <f>SUMIF(cf_0!$S$1:$EI$1,CF!AM$3,cf_0!$S16:$EI16)/$K$1</f>
        <v>0</v>
      </c>
      <c r="AN6" s="232">
        <f>SUMIF(cf_0!$S$1:$EI$1,CF!AN$3,cf_0!$S16:$EI16)/$K$1</f>
        <v>0</v>
      </c>
      <c r="AO6" s="232">
        <f>SUMIF(cf_0!$S$1:$EI$1,CF!AO$3,cf_0!$S16:$EI16)/$K$1</f>
        <v>0</v>
      </c>
      <c r="AP6" s="232">
        <f>SUMIF(cf_0!$S$1:$EI$1,CF!AP$3,cf_0!$S16:$EI16)/$K$1</f>
        <v>0</v>
      </c>
      <c r="AQ6" s="232">
        <f>SUMIF(cf_0!$S$1:$EI$1,CF!AQ$3,cf_0!$S16:$EI16)/$K$1</f>
        <v>0</v>
      </c>
    </row>
    <row r="7" spans="4:43" s="230" customFormat="1" x14ac:dyDescent="0.25">
      <c r="D7" s="231" t="s">
        <v>723</v>
      </c>
      <c r="E7" s="233"/>
      <c r="F7" s="233"/>
      <c r="G7" s="233"/>
      <c r="H7" s="233"/>
      <c r="I7" s="234">
        <f>SUM(L7:AQ7)</f>
        <v>0</v>
      </c>
      <c r="J7" s="234">
        <f>cf_0!Q17/1000000</f>
        <v>0</v>
      </c>
      <c r="K7" s="234">
        <f t="shared" ref="K7:K10" si="7">I7-J7</f>
        <v>0</v>
      </c>
      <c r="L7" s="232">
        <f>SUMIF(cf_0!$S$1:$EI$1,CF!L$3,cf_0!$S17:$EI17)/$K$1</f>
        <v>0</v>
      </c>
      <c r="M7" s="232">
        <f>SUMIF(cf_0!$S$1:$EI$1,CF!M$3,cf_0!$S17:$EI17)/$K$1</f>
        <v>0</v>
      </c>
      <c r="N7" s="232">
        <f>SUMIF(cf_0!$S$1:$EI$1,CF!N$3,cf_0!$S17:$EI17)/$K$1</f>
        <v>0</v>
      </c>
      <c r="O7" s="232">
        <f>SUMIF(cf_0!$S$1:$EI$1,CF!O$3,cf_0!$S17:$EI17)/$K$1</f>
        <v>0</v>
      </c>
      <c r="P7" s="232">
        <f>SUMIF(cf_0!$S$1:$EI$1,CF!P$3,cf_0!$S17:$EI17)/$K$1</f>
        <v>0</v>
      </c>
      <c r="Q7" s="232">
        <f>SUMIF(cf_0!$S$1:$EI$1,CF!Q$3,cf_0!$S17:$EI17)/$K$1</f>
        <v>0</v>
      </c>
      <c r="R7" s="232">
        <f>SUMIF(cf_0!$S$1:$EI$1,CF!R$3,cf_0!$S17:$EI17)/$K$1</f>
        <v>0</v>
      </c>
      <c r="S7" s="232">
        <f>SUMIF(cf_0!$S$1:$EI$1,CF!S$3,cf_0!$S17:$EI17)/$K$1</f>
        <v>0</v>
      </c>
      <c r="T7" s="232">
        <f>SUMIF(cf_0!$S$1:$EI$1,CF!T$3,cf_0!$S17:$EI17)/$K$1</f>
        <v>0</v>
      </c>
      <c r="U7" s="232">
        <f>SUMIF(cf_0!$S$1:$EI$1,CF!U$3,cf_0!$S17:$EI17)/$K$1</f>
        <v>0</v>
      </c>
      <c r="V7" s="232">
        <f>SUMIF(cf_0!$S$1:$EI$1,CF!V$3,cf_0!$S17:$EI17)/$K$1</f>
        <v>0</v>
      </c>
      <c r="W7" s="232">
        <f>SUMIF(cf_0!$S$1:$EI$1,CF!W$3,cf_0!$S17:$EI17)/$K$1</f>
        <v>0</v>
      </c>
      <c r="X7" s="232">
        <f>SUMIF(cf_0!$S$1:$EI$1,CF!X$3,cf_0!$S17:$EI17)/$K$1</f>
        <v>0</v>
      </c>
      <c r="Y7" s="232">
        <f>SUMIF(cf_0!$S$1:$EI$1,CF!Y$3,cf_0!$S17:$EI17)/$K$1</f>
        <v>0</v>
      </c>
      <c r="Z7" s="232">
        <f>SUMIF(cf_0!$S$1:$EI$1,CF!Z$3,cf_0!$S17:$EI17)/$K$1</f>
        <v>0</v>
      </c>
      <c r="AA7" s="232">
        <f>SUMIF(cf_0!$S$1:$EI$1,CF!AA$3,cf_0!$S17:$EI17)/$K$1</f>
        <v>0</v>
      </c>
      <c r="AB7" s="232">
        <f>SUMIF(cf_0!$S$1:$EI$1,CF!AB$3,cf_0!$S17:$EI17)/$K$1</f>
        <v>0</v>
      </c>
      <c r="AC7" s="232">
        <f>SUMIF(cf_0!$S$1:$EI$1,CF!AC$3,cf_0!$S17:$EI17)/$K$1</f>
        <v>0</v>
      </c>
      <c r="AD7" s="232">
        <f>SUMIF(cf_0!$S$1:$EI$1,CF!AD$3,cf_0!$S17:$EI17)/$K$1</f>
        <v>0</v>
      </c>
      <c r="AE7" s="232">
        <f>SUMIF(cf_0!$S$1:$EI$1,CF!AE$3,cf_0!$S17:$EI17)/$K$1</f>
        <v>0</v>
      </c>
      <c r="AF7" s="232">
        <f>SUMIF(cf_0!$S$1:$EI$1,CF!AF$3,cf_0!$S17:$EI17)/$K$1</f>
        <v>0</v>
      </c>
      <c r="AG7" s="232">
        <f>SUMIF(cf_0!$S$1:$EI$1,CF!AG$3,cf_0!$S17:$EI17)/$K$1</f>
        <v>0</v>
      </c>
      <c r="AH7" s="232">
        <f>SUMIF(cf_0!$S$1:$EI$1,CF!AH$3,cf_0!$S17:$EI17)/$K$1</f>
        <v>0</v>
      </c>
      <c r="AI7" s="232">
        <f>SUMIF(cf_0!$S$1:$EI$1,CF!AI$3,cf_0!$S17:$EI17)/$K$1</f>
        <v>0</v>
      </c>
      <c r="AJ7" s="232">
        <f>SUMIF(cf_0!$S$1:$EI$1,CF!AJ$3,cf_0!$S17:$EI17)/$K$1</f>
        <v>0</v>
      </c>
      <c r="AK7" s="232">
        <f>SUMIF(cf_0!$S$1:$EI$1,CF!AK$3,cf_0!$S17:$EI17)/$K$1</f>
        <v>0</v>
      </c>
      <c r="AL7" s="232">
        <f>SUMIF(cf_0!$S$1:$EI$1,CF!AL$3,cf_0!$S17:$EI17)/$K$1</f>
        <v>0</v>
      </c>
      <c r="AM7" s="232">
        <f>SUMIF(cf_0!$S$1:$EI$1,CF!AM$3,cf_0!$S17:$EI17)/$K$1</f>
        <v>0</v>
      </c>
      <c r="AN7" s="232">
        <f>SUMIF(cf_0!$S$1:$EI$1,CF!AN$3,cf_0!$S17:$EI17)/$K$1</f>
        <v>0</v>
      </c>
      <c r="AO7" s="232">
        <f>SUMIF(cf_0!$S$1:$EI$1,CF!AO$3,cf_0!$S17:$EI17)/$K$1</f>
        <v>0</v>
      </c>
      <c r="AP7" s="232">
        <f>SUMIF(cf_0!$S$1:$EI$1,CF!AP$3,cf_0!$S17:$EI17)/$K$1</f>
        <v>0</v>
      </c>
      <c r="AQ7" s="232">
        <f>SUMIF(cf_0!$S$1:$EI$1,CF!AQ$3,cf_0!$S17:$EI17)/$K$1</f>
        <v>0</v>
      </c>
    </row>
    <row r="8" spans="4:43" s="230" customFormat="1" x14ac:dyDescent="0.25">
      <c r="D8" s="231" t="s">
        <v>724</v>
      </c>
      <c r="E8" s="233"/>
      <c r="F8" s="233"/>
      <c r="G8" s="233"/>
      <c r="H8" s="233"/>
      <c r="I8" s="234">
        <f>SUM(L8:AQ8)</f>
        <v>0</v>
      </c>
      <c r="J8" s="234">
        <f>cf_0!Q18/1000000</f>
        <v>0</v>
      </c>
      <c r="K8" s="234">
        <f t="shared" si="7"/>
        <v>0</v>
      </c>
      <c r="L8" s="232">
        <f>SUMIF(cf_0!$S$1:$EI$1,CF!L$3,cf_0!$S18:$EI18)/$K$1</f>
        <v>0</v>
      </c>
      <c r="M8" s="232">
        <f>SUMIF(cf_0!$S$1:$EI$1,CF!M$3,cf_0!$S18:$EI18)/$K$1</f>
        <v>0</v>
      </c>
      <c r="N8" s="232">
        <f>SUMIF(cf_0!$S$1:$EI$1,CF!N$3,cf_0!$S18:$EI18)/$K$1</f>
        <v>0</v>
      </c>
      <c r="O8" s="232">
        <f>SUMIF(cf_0!$S$1:$EI$1,CF!O$3,cf_0!$S18:$EI18)/$K$1</f>
        <v>0</v>
      </c>
      <c r="P8" s="232">
        <f>SUMIF(cf_0!$S$1:$EI$1,CF!P$3,cf_0!$S18:$EI18)/$K$1</f>
        <v>0</v>
      </c>
      <c r="Q8" s="232">
        <f>SUMIF(cf_0!$S$1:$EI$1,CF!Q$3,cf_0!$S18:$EI18)/$K$1</f>
        <v>0</v>
      </c>
      <c r="R8" s="232">
        <f>SUMIF(cf_0!$S$1:$EI$1,CF!R$3,cf_0!$S18:$EI18)/$K$1</f>
        <v>0</v>
      </c>
      <c r="S8" s="232">
        <f>SUMIF(cf_0!$S$1:$EI$1,CF!S$3,cf_0!$S18:$EI18)/$K$1</f>
        <v>0</v>
      </c>
      <c r="T8" s="232">
        <f>SUMIF(cf_0!$S$1:$EI$1,CF!T$3,cf_0!$S18:$EI18)/$K$1</f>
        <v>0</v>
      </c>
      <c r="U8" s="232">
        <f>SUMIF(cf_0!$S$1:$EI$1,CF!U$3,cf_0!$S18:$EI18)/$K$1</f>
        <v>0</v>
      </c>
      <c r="V8" s="232">
        <f>SUMIF(cf_0!$S$1:$EI$1,CF!V$3,cf_0!$S18:$EI18)/$K$1</f>
        <v>0</v>
      </c>
      <c r="W8" s="232">
        <f>SUMIF(cf_0!$S$1:$EI$1,CF!W$3,cf_0!$S18:$EI18)/$K$1</f>
        <v>0</v>
      </c>
      <c r="X8" s="232">
        <f>SUMIF(cf_0!$S$1:$EI$1,CF!X$3,cf_0!$S18:$EI18)/$K$1</f>
        <v>0</v>
      </c>
      <c r="Y8" s="232">
        <f>SUMIF(cf_0!$S$1:$EI$1,CF!Y$3,cf_0!$S18:$EI18)/$K$1</f>
        <v>0</v>
      </c>
      <c r="Z8" s="232">
        <f>SUMIF(cf_0!$S$1:$EI$1,CF!Z$3,cf_0!$S18:$EI18)/$K$1</f>
        <v>0</v>
      </c>
      <c r="AA8" s="232">
        <f>SUMIF(cf_0!$S$1:$EI$1,CF!AA$3,cf_0!$S18:$EI18)/$K$1</f>
        <v>0</v>
      </c>
      <c r="AB8" s="232">
        <f>SUMIF(cf_0!$S$1:$EI$1,CF!AB$3,cf_0!$S18:$EI18)/$K$1</f>
        <v>0</v>
      </c>
      <c r="AC8" s="232">
        <f>SUMIF(cf_0!$S$1:$EI$1,CF!AC$3,cf_0!$S18:$EI18)/$K$1</f>
        <v>0</v>
      </c>
      <c r="AD8" s="232">
        <f>SUMIF(cf_0!$S$1:$EI$1,CF!AD$3,cf_0!$S18:$EI18)/$K$1</f>
        <v>0</v>
      </c>
      <c r="AE8" s="232">
        <f>SUMIF(cf_0!$S$1:$EI$1,CF!AE$3,cf_0!$S18:$EI18)/$K$1</f>
        <v>0</v>
      </c>
      <c r="AF8" s="232">
        <f>SUMIF(cf_0!$S$1:$EI$1,CF!AF$3,cf_0!$S18:$EI18)/$K$1</f>
        <v>0</v>
      </c>
      <c r="AG8" s="232">
        <f>SUMIF(cf_0!$S$1:$EI$1,CF!AG$3,cf_0!$S18:$EI18)/$K$1</f>
        <v>0</v>
      </c>
      <c r="AH8" s="232">
        <f>SUMIF(cf_0!$S$1:$EI$1,CF!AH$3,cf_0!$S18:$EI18)/$K$1</f>
        <v>0</v>
      </c>
      <c r="AI8" s="232">
        <f>SUMIF(cf_0!$S$1:$EI$1,CF!AI$3,cf_0!$S18:$EI18)/$K$1</f>
        <v>0</v>
      </c>
      <c r="AJ8" s="232">
        <f>SUMIF(cf_0!$S$1:$EI$1,CF!AJ$3,cf_0!$S18:$EI18)/$K$1</f>
        <v>0</v>
      </c>
      <c r="AK8" s="232">
        <f>SUMIF(cf_0!$S$1:$EI$1,CF!AK$3,cf_0!$S18:$EI18)/$K$1</f>
        <v>0</v>
      </c>
      <c r="AL8" s="232">
        <f>SUMIF(cf_0!$S$1:$EI$1,CF!AL$3,cf_0!$S18:$EI18)/$K$1</f>
        <v>0</v>
      </c>
      <c r="AM8" s="232">
        <f>SUMIF(cf_0!$S$1:$EI$1,CF!AM$3,cf_0!$S18:$EI18)/$K$1</f>
        <v>0</v>
      </c>
      <c r="AN8" s="232">
        <f>SUMIF(cf_0!$S$1:$EI$1,CF!AN$3,cf_0!$S18:$EI18)/$K$1</f>
        <v>0</v>
      </c>
      <c r="AO8" s="232">
        <f>SUMIF(cf_0!$S$1:$EI$1,CF!AO$3,cf_0!$S18:$EI18)/$K$1</f>
        <v>0</v>
      </c>
      <c r="AP8" s="232">
        <f>SUMIF(cf_0!$S$1:$EI$1,CF!AP$3,cf_0!$S18:$EI18)/$K$1</f>
        <v>0</v>
      </c>
      <c r="AQ8" s="232">
        <f>SUMIF(cf_0!$S$1:$EI$1,CF!AQ$3,cf_0!$S18:$EI18)/$K$1</f>
        <v>0</v>
      </c>
    </row>
    <row r="9" spans="4:43" s="230" customFormat="1" x14ac:dyDescent="0.25">
      <c r="D9" s="231" t="s">
        <v>725</v>
      </c>
      <c r="E9" s="233"/>
      <c r="F9" s="233"/>
      <c r="G9" s="233"/>
      <c r="H9" s="233"/>
      <c r="I9" s="234">
        <f>SUM(L9:AQ9)</f>
        <v>0</v>
      </c>
      <c r="J9" s="234">
        <f>cf_0!Q19/1000000</f>
        <v>0</v>
      </c>
      <c r="K9" s="234">
        <f t="shared" si="7"/>
        <v>0</v>
      </c>
      <c r="L9" s="232">
        <f>SUMIF(cf_0!$S$1:$EI$1,CF!L$3,cf_0!$S19:$EI19)/$K$1</f>
        <v>0</v>
      </c>
      <c r="M9" s="232">
        <f>SUMIF(cf_0!$S$1:$EI$1,CF!M$3,cf_0!$S19:$EI19)/$K$1</f>
        <v>0</v>
      </c>
      <c r="N9" s="232">
        <f>SUMIF(cf_0!$S$1:$EI$1,CF!N$3,cf_0!$S19:$EI19)/$K$1</f>
        <v>0</v>
      </c>
      <c r="O9" s="232">
        <f>SUMIF(cf_0!$S$1:$EI$1,CF!O$3,cf_0!$S19:$EI19)/$K$1</f>
        <v>0</v>
      </c>
      <c r="P9" s="232">
        <f>SUMIF(cf_0!$S$1:$EI$1,CF!P$3,cf_0!$S19:$EI19)/$K$1</f>
        <v>0</v>
      </c>
      <c r="Q9" s="232">
        <f>SUMIF(cf_0!$S$1:$EI$1,CF!Q$3,cf_0!$S19:$EI19)/$K$1</f>
        <v>0</v>
      </c>
      <c r="R9" s="232">
        <f>SUMIF(cf_0!$S$1:$EI$1,CF!R$3,cf_0!$S19:$EI19)/$K$1</f>
        <v>0</v>
      </c>
      <c r="S9" s="232">
        <f>SUMIF(cf_0!$S$1:$EI$1,CF!S$3,cf_0!$S19:$EI19)/$K$1</f>
        <v>0</v>
      </c>
      <c r="T9" s="232">
        <f>SUMIF(cf_0!$S$1:$EI$1,CF!T$3,cf_0!$S19:$EI19)/$K$1</f>
        <v>0</v>
      </c>
      <c r="U9" s="232">
        <f>SUMIF(cf_0!$S$1:$EI$1,CF!U$3,cf_0!$S19:$EI19)/$K$1</f>
        <v>0</v>
      </c>
      <c r="V9" s="232">
        <f>SUMIF(cf_0!$S$1:$EI$1,CF!V$3,cf_0!$S19:$EI19)/$K$1</f>
        <v>0</v>
      </c>
      <c r="W9" s="232">
        <f>SUMIF(cf_0!$S$1:$EI$1,CF!W$3,cf_0!$S19:$EI19)/$K$1</f>
        <v>0</v>
      </c>
      <c r="X9" s="232">
        <f>SUMIF(cf_0!$S$1:$EI$1,CF!X$3,cf_0!$S19:$EI19)/$K$1</f>
        <v>0</v>
      </c>
      <c r="Y9" s="232">
        <f>SUMIF(cf_0!$S$1:$EI$1,CF!Y$3,cf_0!$S19:$EI19)/$K$1</f>
        <v>0</v>
      </c>
      <c r="Z9" s="232">
        <f>SUMIF(cf_0!$S$1:$EI$1,CF!Z$3,cf_0!$S19:$EI19)/$K$1</f>
        <v>0</v>
      </c>
      <c r="AA9" s="232">
        <f>SUMIF(cf_0!$S$1:$EI$1,CF!AA$3,cf_0!$S19:$EI19)/$K$1</f>
        <v>0</v>
      </c>
      <c r="AB9" s="232">
        <f>SUMIF(cf_0!$S$1:$EI$1,CF!AB$3,cf_0!$S19:$EI19)/$K$1</f>
        <v>0</v>
      </c>
      <c r="AC9" s="232">
        <f>SUMIF(cf_0!$S$1:$EI$1,CF!AC$3,cf_0!$S19:$EI19)/$K$1</f>
        <v>0</v>
      </c>
      <c r="AD9" s="232">
        <f>SUMIF(cf_0!$S$1:$EI$1,CF!AD$3,cf_0!$S19:$EI19)/$K$1</f>
        <v>0</v>
      </c>
      <c r="AE9" s="232">
        <f>SUMIF(cf_0!$S$1:$EI$1,CF!AE$3,cf_0!$S19:$EI19)/$K$1</f>
        <v>0</v>
      </c>
      <c r="AF9" s="232">
        <f>SUMIF(cf_0!$S$1:$EI$1,CF!AF$3,cf_0!$S19:$EI19)/$K$1</f>
        <v>0</v>
      </c>
      <c r="AG9" s="232">
        <f>SUMIF(cf_0!$S$1:$EI$1,CF!AG$3,cf_0!$S19:$EI19)/$K$1</f>
        <v>0</v>
      </c>
      <c r="AH9" s="232">
        <f>SUMIF(cf_0!$S$1:$EI$1,CF!AH$3,cf_0!$S19:$EI19)/$K$1</f>
        <v>0</v>
      </c>
      <c r="AI9" s="232">
        <f>SUMIF(cf_0!$S$1:$EI$1,CF!AI$3,cf_0!$S19:$EI19)/$K$1</f>
        <v>0</v>
      </c>
      <c r="AJ9" s="232">
        <f>SUMIF(cf_0!$S$1:$EI$1,CF!AJ$3,cf_0!$S19:$EI19)/$K$1</f>
        <v>0</v>
      </c>
      <c r="AK9" s="232">
        <f>SUMIF(cf_0!$S$1:$EI$1,CF!AK$3,cf_0!$S19:$EI19)/$K$1</f>
        <v>0</v>
      </c>
      <c r="AL9" s="232">
        <f>SUMIF(cf_0!$S$1:$EI$1,CF!AL$3,cf_0!$S19:$EI19)/$K$1</f>
        <v>0</v>
      </c>
      <c r="AM9" s="232">
        <f>SUMIF(cf_0!$S$1:$EI$1,CF!AM$3,cf_0!$S19:$EI19)/$K$1</f>
        <v>0</v>
      </c>
      <c r="AN9" s="232">
        <f>SUMIF(cf_0!$S$1:$EI$1,CF!AN$3,cf_0!$S19:$EI19)/$K$1</f>
        <v>0</v>
      </c>
      <c r="AO9" s="232">
        <f>SUMIF(cf_0!$S$1:$EI$1,CF!AO$3,cf_0!$S19:$EI19)/$K$1</f>
        <v>0</v>
      </c>
      <c r="AP9" s="232">
        <f>SUMIF(cf_0!$S$1:$EI$1,CF!AP$3,cf_0!$S19:$EI19)/$K$1</f>
        <v>0</v>
      </c>
      <c r="AQ9" s="232">
        <f>SUMIF(cf_0!$S$1:$EI$1,CF!AQ$3,cf_0!$S19:$EI19)/$K$1</f>
        <v>0</v>
      </c>
    </row>
    <row r="10" spans="4:43" s="230" customFormat="1" x14ac:dyDescent="0.25">
      <c r="D10" s="231" t="s">
        <v>726</v>
      </c>
      <c r="E10" s="233"/>
      <c r="F10" s="233"/>
      <c r="G10" s="233"/>
      <c r="H10" s="233"/>
      <c r="I10" s="234">
        <f>SUM(L10:AQ10)</f>
        <v>0</v>
      </c>
      <c r="J10" s="234">
        <f>cf_0!Q20/1000000</f>
        <v>0</v>
      </c>
      <c r="K10" s="234">
        <f t="shared" si="7"/>
        <v>0</v>
      </c>
      <c r="L10" s="232">
        <f>SUMIF(cf_0!$S$1:$EI$1,CF!L$3,cf_0!$S20:$EI20)/$K$1</f>
        <v>0</v>
      </c>
      <c r="M10" s="232">
        <f>SUMIF(cf_0!$S$1:$EI$1,CF!M$3,cf_0!$S20:$EI20)/$K$1</f>
        <v>0</v>
      </c>
      <c r="N10" s="232">
        <f>SUMIF(cf_0!$S$1:$EI$1,CF!N$3,cf_0!$S20:$EI20)/$K$1</f>
        <v>0</v>
      </c>
      <c r="O10" s="232">
        <f>SUMIF(cf_0!$S$1:$EI$1,CF!O$3,cf_0!$S20:$EI20)/$K$1</f>
        <v>0</v>
      </c>
      <c r="P10" s="232">
        <f>SUMIF(cf_0!$S$1:$EI$1,CF!P$3,cf_0!$S20:$EI20)/$K$1</f>
        <v>0</v>
      </c>
      <c r="Q10" s="232">
        <f>SUMIF(cf_0!$S$1:$EI$1,CF!Q$3,cf_0!$S20:$EI20)/$K$1</f>
        <v>0</v>
      </c>
      <c r="R10" s="232">
        <f>SUMIF(cf_0!$S$1:$EI$1,CF!R$3,cf_0!$S20:$EI20)/$K$1</f>
        <v>0</v>
      </c>
      <c r="S10" s="232">
        <f>SUMIF(cf_0!$S$1:$EI$1,CF!S$3,cf_0!$S20:$EI20)/$K$1</f>
        <v>0</v>
      </c>
      <c r="T10" s="232">
        <f>SUMIF(cf_0!$S$1:$EI$1,CF!T$3,cf_0!$S20:$EI20)/$K$1</f>
        <v>0</v>
      </c>
      <c r="U10" s="232">
        <f>SUMIF(cf_0!$S$1:$EI$1,CF!U$3,cf_0!$S20:$EI20)/$K$1</f>
        <v>0</v>
      </c>
      <c r="V10" s="232">
        <f>SUMIF(cf_0!$S$1:$EI$1,CF!V$3,cf_0!$S20:$EI20)/$K$1</f>
        <v>0</v>
      </c>
      <c r="W10" s="232">
        <f>SUMIF(cf_0!$S$1:$EI$1,CF!W$3,cf_0!$S20:$EI20)/$K$1</f>
        <v>0</v>
      </c>
      <c r="X10" s="232">
        <f>SUMIF(cf_0!$S$1:$EI$1,CF!X$3,cf_0!$S20:$EI20)/$K$1</f>
        <v>0</v>
      </c>
      <c r="Y10" s="232">
        <f>SUMIF(cf_0!$S$1:$EI$1,CF!Y$3,cf_0!$S20:$EI20)/$K$1</f>
        <v>0</v>
      </c>
      <c r="Z10" s="232">
        <f>SUMIF(cf_0!$S$1:$EI$1,CF!Z$3,cf_0!$S20:$EI20)/$K$1</f>
        <v>0</v>
      </c>
      <c r="AA10" s="232">
        <f>SUMIF(cf_0!$S$1:$EI$1,CF!AA$3,cf_0!$S20:$EI20)/$K$1</f>
        <v>0</v>
      </c>
      <c r="AB10" s="232">
        <f>SUMIF(cf_0!$S$1:$EI$1,CF!AB$3,cf_0!$S20:$EI20)/$K$1</f>
        <v>0</v>
      </c>
      <c r="AC10" s="232">
        <f>SUMIF(cf_0!$S$1:$EI$1,CF!AC$3,cf_0!$S20:$EI20)/$K$1</f>
        <v>0</v>
      </c>
      <c r="AD10" s="232">
        <f>SUMIF(cf_0!$S$1:$EI$1,CF!AD$3,cf_0!$S20:$EI20)/$K$1</f>
        <v>0</v>
      </c>
      <c r="AE10" s="232">
        <f>SUMIF(cf_0!$S$1:$EI$1,CF!AE$3,cf_0!$S20:$EI20)/$K$1</f>
        <v>0</v>
      </c>
      <c r="AF10" s="232">
        <f>SUMIF(cf_0!$S$1:$EI$1,CF!AF$3,cf_0!$S20:$EI20)/$K$1</f>
        <v>0</v>
      </c>
      <c r="AG10" s="232">
        <f>SUMIF(cf_0!$S$1:$EI$1,CF!AG$3,cf_0!$S20:$EI20)/$K$1</f>
        <v>0</v>
      </c>
      <c r="AH10" s="232">
        <f>SUMIF(cf_0!$S$1:$EI$1,CF!AH$3,cf_0!$S20:$EI20)/$K$1</f>
        <v>0</v>
      </c>
      <c r="AI10" s="232">
        <f>SUMIF(cf_0!$S$1:$EI$1,CF!AI$3,cf_0!$S20:$EI20)/$K$1</f>
        <v>0</v>
      </c>
      <c r="AJ10" s="232">
        <f>SUMIF(cf_0!$S$1:$EI$1,CF!AJ$3,cf_0!$S20:$EI20)/$K$1</f>
        <v>0</v>
      </c>
      <c r="AK10" s="232">
        <f>SUMIF(cf_0!$S$1:$EI$1,CF!AK$3,cf_0!$S20:$EI20)/$K$1</f>
        <v>0</v>
      </c>
      <c r="AL10" s="232">
        <f>SUMIF(cf_0!$S$1:$EI$1,CF!AL$3,cf_0!$S20:$EI20)/$K$1</f>
        <v>0</v>
      </c>
      <c r="AM10" s="232">
        <f>SUMIF(cf_0!$S$1:$EI$1,CF!AM$3,cf_0!$S20:$EI20)/$K$1</f>
        <v>0</v>
      </c>
      <c r="AN10" s="232">
        <f>SUMIF(cf_0!$S$1:$EI$1,CF!AN$3,cf_0!$S20:$EI20)/$K$1</f>
        <v>0</v>
      </c>
      <c r="AO10" s="232">
        <f>SUMIF(cf_0!$S$1:$EI$1,CF!AO$3,cf_0!$S20:$EI20)/$K$1</f>
        <v>0</v>
      </c>
      <c r="AP10" s="232">
        <f>SUMIF(cf_0!$S$1:$EI$1,CF!AP$3,cf_0!$S20:$EI20)/$K$1</f>
        <v>0</v>
      </c>
      <c r="AQ10" s="232">
        <f>SUMIF(cf_0!$S$1:$EI$1,CF!AQ$3,cf_0!$S20:$EI20)/$K$1</f>
        <v>0</v>
      </c>
    </row>
    <row r="11" spans="4:43" x14ac:dyDescent="0.25">
      <c r="D11" s="217" t="s">
        <v>727</v>
      </c>
      <c r="E11" s="217"/>
      <c r="F11" s="217"/>
      <c r="G11" s="218"/>
      <c r="H11" s="218"/>
      <c r="I11" s="219">
        <f>I12</f>
        <v>21875.892332091156</v>
      </c>
      <c r="J11" s="219">
        <f t="shared" ref="J11:AQ11" si="8">J12</f>
        <v>0</v>
      </c>
      <c r="K11" s="219">
        <f t="shared" si="8"/>
        <v>21875.892332091156</v>
      </c>
      <c r="L11" s="220">
        <f t="shared" si="8"/>
        <v>0</v>
      </c>
      <c r="M11" s="220">
        <f t="shared" si="8"/>
        <v>0</v>
      </c>
      <c r="N11" s="220">
        <f t="shared" si="8"/>
        <v>0</v>
      </c>
      <c r="O11" s="220">
        <f t="shared" si="8"/>
        <v>0</v>
      </c>
      <c r="P11" s="220">
        <f t="shared" si="8"/>
        <v>0</v>
      </c>
      <c r="Q11" s="220">
        <f t="shared" si="8"/>
        <v>0</v>
      </c>
      <c r="R11" s="220">
        <f t="shared" si="8"/>
        <v>541.5078581700966</v>
      </c>
      <c r="S11" s="220">
        <f t="shared" si="8"/>
        <v>1529.2427089003299</v>
      </c>
      <c r="T11" s="220">
        <f t="shared" si="8"/>
        <v>1639.5088603407182</v>
      </c>
      <c r="U11" s="220">
        <f t="shared" si="8"/>
        <v>1942.4938714860227</v>
      </c>
      <c r="V11" s="220">
        <f t="shared" si="8"/>
        <v>1973.1817241131853</v>
      </c>
      <c r="W11" s="220">
        <f t="shared" si="8"/>
        <v>1991.4014225932522</v>
      </c>
      <c r="X11" s="220">
        <f t="shared" si="8"/>
        <v>2125.5208183245359</v>
      </c>
      <c r="Y11" s="220">
        <f t="shared" si="8"/>
        <v>2906.2931643162665</v>
      </c>
      <c r="Z11" s="220">
        <f t="shared" si="8"/>
        <v>4119.2348529071587</v>
      </c>
      <c r="AA11" s="220">
        <f t="shared" si="8"/>
        <v>1547.8000427511706</v>
      </c>
      <c r="AB11" s="220">
        <f t="shared" si="8"/>
        <v>1559.7070081884233</v>
      </c>
      <c r="AC11" s="220">
        <f t="shared" si="8"/>
        <v>0</v>
      </c>
      <c r="AD11" s="220">
        <f t="shared" si="8"/>
        <v>0</v>
      </c>
      <c r="AE11" s="220">
        <f t="shared" si="8"/>
        <v>0</v>
      </c>
      <c r="AF11" s="220">
        <f t="shared" si="8"/>
        <v>0</v>
      </c>
      <c r="AG11" s="220">
        <f t="shared" si="8"/>
        <v>0</v>
      </c>
      <c r="AH11" s="220">
        <f t="shared" si="8"/>
        <v>0</v>
      </c>
      <c r="AI11" s="220">
        <f t="shared" si="8"/>
        <v>0</v>
      </c>
      <c r="AJ11" s="220">
        <f t="shared" si="8"/>
        <v>0</v>
      </c>
      <c r="AK11" s="220">
        <f t="shared" si="8"/>
        <v>0</v>
      </c>
      <c r="AL11" s="220">
        <f t="shared" si="8"/>
        <v>0</v>
      </c>
      <c r="AM11" s="220">
        <f t="shared" si="8"/>
        <v>0</v>
      </c>
      <c r="AN11" s="220">
        <f t="shared" si="8"/>
        <v>0</v>
      </c>
      <c r="AO11" s="220">
        <f t="shared" si="8"/>
        <v>0</v>
      </c>
      <c r="AP11" s="220">
        <f t="shared" si="8"/>
        <v>0</v>
      </c>
      <c r="AQ11" s="220">
        <f t="shared" si="8"/>
        <v>0</v>
      </c>
    </row>
    <row r="12" spans="4:43" x14ac:dyDescent="0.25">
      <c r="D12" s="221" t="s">
        <v>728</v>
      </c>
      <c r="E12" s="209"/>
      <c r="F12" s="209"/>
      <c r="G12" s="209"/>
      <c r="H12" s="209"/>
      <c r="I12" s="210">
        <f>SUM(I13:I17)</f>
        <v>21875.892332091156</v>
      </c>
      <c r="J12" s="210">
        <f t="shared" ref="J12:AF12" si="9">SUM(J13:J17)</f>
        <v>0</v>
      </c>
      <c r="K12" s="210">
        <f t="shared" si="9"/>
        <v>21875.892332091156</v>
      </c>
      <c r="L12" s="211">
        <f t="shared" si="9"/>
        <v>0</v>
      </c>
      <c r="M12" s="211">
        <f t="shared" ref="M12:N12" si="10">SUM(M13:M17)</f>
        <v>0</v>
      </c>
      <c r="N12" s="211">
        <f t="shared" si="10"/>
        <v>0</v>
      </c>
      <c r="O12" s="211">
        <f t="shared" si="9"/>
        <v>0</v>
      </c>
      <c r="P12" s="211">
        <f t="shared" si="9"/>
        <v>0</v>
      </c>
      <c r="Q12" s="211">
        <f t="shared" si="9"/>
        <v>0</v>
      </c>
      <c r="R12" s="211">
        <f t="shared" si="9"/>
        <v>541.5078581700966</v>
      </c>
      <c r="S12" s="211">
        <f t="shared" si="9"/>
        <v>1529.2427089003299</v>
      </c>
      <c r="T12" s="211">
        <f t="shared" si="9"/>
        <v>1639.5088603407182</v>
      </c>
      <c r="U12" s="211">
        <f t="shared" si="9"/>
        <v>1942.4938714860227</v>
      </c>
      <c r="V12" s="211">
        <f t="shared" si="9"/>
        <v>1973.1817241131853</v>
      </c>
      <c r="W12" s="211">
        <f t="shared" si="9"/>
        <v>1991.4014225932522</v>
      </c>
      <c r="X12" s="211">
        <f t="shared" si="9"/>
        <v>2125.5208183245359</v>
      </c>
      <c r="Y12" s="211">
        <f t="shared" si="9"/>
        <v>2906.2931643162665</v>
      </c>
      <c r="Z12" s="211">
        <f t="shared" si="9"/>
        <v>4119.2348529071587</v>
      </c>
      <c r="AA12" s="211">
        <f t="shared" si="9"/>
        <v>1547.8000427511706</v>
      </c>
      <c r="AB12" s="211">
        <f t="shared" si="9"/>
        <v>1559.7070081884233</v>
      </c>
      <c r="AC12" s="211">
        <f t="shared" si="9"/>
        <v>0</v>
      </c>
      <c r="AD12" s="211">
        <f t="shared" si="9"/>
        <v>0</v>
      </c>
      <c r="AE12" s="211">
        <f t="shared" si="9"/>
        <v>0</v>
      </c>
      <c r="AF12" s="211">
        <f t="shared" si="9"/>
        <v>0</v>
      </c>
      <c r="AG12" s="211">
        <f t="shared" ref="AG12:AQ12" si="11">SUM(AG13:AG17)</f>
        <v>0</v>
      </c>
      <c r="AH12" s="211">
        <f t="shared" si="11"/>
        <v>0</v>
      </c>
      <c r="AI12" s="211">
        <f t="shared" si="11"/>
        <v>0</v>
      </c>
      <c r="AJ12" s="211">
        <f t="shared" si="11"/>
        <v>0</v>
      </c>
      <c r="AK12" s="211">
        <f t="shared" si="11"/>
        <v>0</v>
      </c>
      <c r="AL12" s="211">
        <f t="shared" si="11"/>
        <v>0</v>
      </c>
      <c r="AM12" s="211">
        <f t="shared" si="11"/>
        <v>0</v>
      </c>
      <c r="AN12" s="211">
        <f t="shared" si="11"/>
        <v>0</v>
      </c>
      <c r="AO12" s="211">
        <f t="shared" ref="AO12:AP12" si="12">SUM(AO13:AO17)</f>
        <v>0</v>
      </c>
      <c r="AP12" s="211">
        <f t="shared" si="12"/>
        <v>0</v>
      </c>
      <c r="AQ12" s="211">
        <f t="shared" si="11"/>
        <v>0</v>
      </c>
    </row>
    <row r="13" spans="4:43" s="230" customFormat="1" x14ac:dyDescent="0.25">
      <c r="D13" s="231" t="s">
        <v>729</v>
      </c>
      <c r="E13" s="233"/>
      <c r="F13" s="233"/>
      <c r="G13" s="233"/>
      <c r="H13" s="233"/>
      <c r="I13" s="234">
        <f>SUM(L13:AQ13)</f>
        <v>19471.202854027088</v>
      </c>
      <c r="J13" s="236">
        <f>cf_0!Q10/1000000</f>
        <v>0</v>
      </c>
      <c r="K13" s="234">
        <f>I13-J13</f>
        <v>19471.202854027088</v>
      </c>
      <c r="L13" s="232">
        <f>SUMIF(cf_0!$S$1:$EI$1,CF!L$3,cf_0!$S10:$EI10)/$K$1</f>
        <v>0</v>
      </c>
      <c r="M13" s="232">
        <f>SUMIF(cf_0!$S$1:$EI$1,CF!M$3,cf_0!$S10:$EI10)/$K$1</f>
        <v>0</v>
      </c>
      <c r="N13" s="232">
        <f>SUMIF(cf_0!$S$1:$EI$1,CF!N$3,cf_0!$S10:$EI10)/$K$1</f>
        <v>0</v>
      </c>
      <c r="O13" s="232">
        <f>SUMIF(cf_0!$S$1:$EI$1,CF!O$3,cf_0!$S10:$EI10)/$K$1</f>
        <v>0</v>
      </c>
      <c r="P13" s="232">
        <f>SUMIF(cf_0!$S$1:$EI$1,CF!P$3,cf_0!$S10:$EI10)/$K$1</f>
        <v>0</v>
      </c>
      <c r="Q13" s="232">
        <f>SUMIF(cf_0!$S$1:$EI$1,CF!Q$3,cf_0!$S10:$EI10)/$K$1</f>
        <v>0</v>
      </c>
      <c r="R13" s="232">
        <f>SUMIF(cf_0!$S$1:$EI$1,CF!R$3,cf_0!$S10:$EI10)/$K$1</f>
        <v>472.09828713116781</v>
      </c>
      <c r="S13" s="232">
        <f>SUMIF(cf_0!$S$1:$EI$1,CF!S$3,cf_0!$S10:$EI10)/$K$1</f>
        <v>1333.9104362615678</v>
      </c>
      <c r="T13" s="232">
        <f>SUMIF(cf_0!$S$1:$EI$1,CF!T$3,cf_0!$S10:$EI10)/$K$1</f>
        <v>1431.0003598182002</v>
      </c>
      <c r="U13" s="232">
        <f>SUMIF(cf_0!$S$1:$EI$1,CF!U$3,cf_0!$S10:$EI10)/$K$1</f>
        <v>1696.2691977123882</v>
      </c>
      <c r="V13" s="232">
        <f>SUMIF(cf_0!$S$1:$EI$1,CF!V$3,cf_0!$S10:$EI10)/$K$1</f>
        <v>1724.2331364409768</v>
      </c>
      <c r="W13" s="232">
        <f>SUMIF(cf_0!$S$1:$EI$1,CF!W$3,cf_0!$S10:$EI10)/$K$1</f>
        <v>1741.4039886305634</v>
      </c>
      <c r="X13" s="232">
        <f>SUMIF(cf_0!$S$1:$EI$1,CF!X$3,cf_0!$S10:$EI10)/$K$1</f>
        <v>1859.5562669714507</v>
      </c>
      <c r="Y13" s="232">
        <f>SUMIF(cf_0!$S$1:$EI$1,CF!Y$3,cf_0!$S10:$EI10)/$K$1</f>
        <v>2593.1631132889479</v>
      </c>
      <c r="Z13" s="232">
        <f>SUMIF(cf_0!$S$1:$EI$1,CF!Z$3,cf_0!$S10:$EI10)/$K$1</f>
        <v>3853.6511743885649</v>
      </c>
      <c r="AA13" s="232">
        <f>SUMIF(cf_0!$S$1:$EI$1,CF!AA$3,cf_0!$S10:$EI10)/$K$1</f>
        <v>1377.6593956658471</v>
      </c>
      <c r="AB13" s="232">
        <f>SUMIF(cf_0!$S$1:$EI$1,CF!AB$3,cf_0!$S10:$EI10)/$K$1</f>
        <v>1388.2574977174161</v>
      </c>
      <c r="AC13" s="232">
        <f>SUMIF(cf_0!$S$1:$EI$1,CF!AC$3,cf_0!$S10:$EI10)/$K$1</f>
        <v>0</v>
      </c>
      <c r="AD13" s="232">
        <f>SUMIF(cf_0!$S$1:$EI$1,CF!AD$3,cf_0!$S10:$EI10)/$K$1</f>
        <v>0</v>
      </c>
      <c r="AE13" s="232">
        <f>SUMIF(cf_0!$S$1:$EI$1,CF!AE$3,cf_0!$S10:$EI10)/$K$1</f>
        <v>0</v>
      </c>
      <c r="AF13" s="232">
        <f>SUMIF(cf_0!$S$1:$EI$1,CF!AF$3,cf_0!$S10:$EI10)/$K$1</f>
        <v>0</v>
      </c>
      <c r="AG13" s="232">
        <f>SUMIF(cf_0!$S$1:$EI$1,CF!AG$3,cf_0!$S10:$EI10)/$K$1</f>
        <v>0</v>
      </c>
      <c r="AH13" s="232">
        <f>SUMIF(cf_0!$S$1:$EI$1,CF!AH$3,cf_0!$S10:$EI10)/$K$1</f>
        <v>0</v>
      </c>
      <c r="AI13" s="232">
        <f>SUMIF(cf_0!$S$1:$EI$1,CF!AI$3,cf_0!$S10:$EI10)/$K$1</f>
        <v>0</v>
      </c>
      <c r="AJ13" s="232">
        <f>SUMIF(cf_0!$S$1:$EI$1,CF!AJ$3,cf_0!$S10:$EI10)/$K$1</f>
        <v>0</v>
      </c>
      <c r="AK13" s="232">
        <f>SUMIF(cf_0!$S$1:$EI$1,CF!AK$3,cf_0!$S10:$EI10)/$K$1</f>
        <v>0</v>
      </c>
      <c r="AL13" s="232">
        <f>SUMIF(cf_0!$S$1:$EI$1,CF!AL$3,cf_0!$S10:$EI10)/$K$1</f>
        <v>0</v>
      </c>
      <c r="AM13" s="232">
        <f>SUMIF(cf_0!$S$1:$EI$1,CF!AM$3,cf_0!$S10:$EI10)/$K$1</f>
        <v>0</v>
      </c>
      <c r="AN13" s="232">
        <f>SUMIF(cf_0!$S$1:$EI$1,CF!AN$3,cf_0!$S10:$EI10)/$K$1</f>
        <v>0</v>
      </c>
      <c r="AO13" s="232">
        <f>SUMIF(cf_0!$S$1:$EI$1,CF!AO$3,cf_0!$S10:$EI10)/$K$1</f>
        <v>0</v>
      </c>
      <c r="AP13" s="232">
        <f>SUMIF(cf_0!$S$1:$EI$1,CF!AP$3,cf_0!$S10:$EI10)/$K$1</f>
        <v>0</v>
      </c>
      <c r="AQ13" s="232">
        <f>SUMIF(cf_0!$S$1:$EI$1,CF!AQ$3,cf_0!$S10:$EI10)/$K$1</f>
        <v>0</v>
      </c>
    </row>
    <row r="14" spans="4:43" s="230" customFormat="1" x14ac:dyDescent="0.25">
      <c r="D14" s="231" t="s">
        <v>730</v>
      </c>
      <c r="E14" s="233"/>
      <c r="F14" s="233"/>
      <c r="G14" s="233"/>
      <c r="H14" s="233"/>
      <c r="I14" s="234">
        <f>SUM(L14:AQ14)</f>
        <v>1656.9844467464754</v>
      </c>
      <c r="J14" s="234">
        <f>cf_0!Q11/1000000</f>
        <v>0</v>
      </c>
      <c r="K14" s="234">
        <f t="shared" ref="K14:K17" si="13">I14-J14</f>
        <v>1656.9844467464754</v>
      </c>
      <c r="L14" s="232">
        <f>SUMIF(cf_0!$S$1:$EI$1,CF!L$3,cf_0!$S11:$EI11)/$K$1</f>
        <v>0</v>
      </c>
      <c r="M14" s="232">
        <f>SUMIF(cf_0!$S$1:$EI$1,CF!M$3,cf_0!$S11:$EI11)/$K$1</f>
        <v>0</v>
      </c>
      <c r="N14" s="232">
        <f>SUMIF(cf_0!$S$1:$EI$1,CF!N$3,cf_0!$S11:$EI11)/$K$1</f>
        <v>0</v>
      </c>
      <c r="O14" s="232">
        <f>SUMIF(cf_0!$S$1:$EI$1,CF!O$3,cf_0!$S11:$EI11)/$K$1</f>
        <v>0</v>
      </c>
      <c r="P14" s="232">
        <f>SUMIF(cf_0!$S$1:$EI$1,CF!P$3,cf_0!$S11:$EI11)/$K$1</f>
        <v>0</v>
      </c>
      <c r="Q14" s="232">
        <f>SUMIF(cf_0!$S$1:$EI$1,CF!Q$3,cf_0!$S11:$EI11)/$K$1</f>
        <v>0</v>
      </c>
      <c r="R14" s="232">
        <f>SUMIF(cf_0!$S$1:$EI$1,CF!R$3,cf_0!$S11:$EI11)/$K$1</f>
        <v>47.827622117530368</v>
      </c>
      <c r="S14" s="232">
        <f>SUMIF(cf_0!$S$1:$EI$1,CF!S$3,cf_0!$S11:$EI11)/$K$1</f>
        <v>134.59639619275916</v>
      </c>
      <c r="T14" s="232">
        <f>SUMIF(cf_0!$S$1:$EI$1,CF!T$3,cf_0!$S11:$EI11)/$K$1</f>
        <v>143.67565772292042</v>
      </c>
      <c r="U14" s="232">
        <f>SUMIF(cf_0!$S$1:$EI$1,CF!U$3,cf_0!$S11:$EI11)/$K$1</f>
        <v>169.66450702674339</v>
      </c>
      <c r="V14" s="232">
        <f>SUMIF(cf_0!$S$1:$EI$1,CF!V$3,cf_0!$S11:$EI11)/$K$1</f>
        <v>171.54145746270876</v>
      </c>
      <c r="W14" s="232">
        <f>SUMIF(cf_0!$S$1:$EI$1,CF!W$3,cf_0!$S11:$EI11)/$K$1</f>
        <v>172.26417946328601</v>
      </c>
      <c r="X14" s="232">
        <f>SUMIF(cf_0!$S$1:$EI$1,CF!X$3,cf_0!$S11:$EI11)/$K$1</f>
        <v>183.26654189577863</v>
      </c>
      <c r="Y14" s="232">
        <f>SUMIF(cf_0!$S$1:$EI$1,CF!Y$3,cf_0!$S11:$EI11)/$K$1</f>
        <v>215.76657988244969</v>
      </c>
      <c r="Z14" s="232">
        <f>SUMIF(cf_0!$S$1:$EI$1,CF!Z$3,cf_0!$S11:$EI11)/$K$1</f>
        <v>183.00409621674288</v>
      </c>
      <c r="AA14" s="232">
        <f>SUMIF(cf_0!$S$1:$EI$1,CF!AA$3,cf_0!$S11:$EI11)/$K$1</f>
        <v>117.23775919988063</v>
      </c>
      <c r="AB14" s="232">
        <f>SUMIF(cf_0!$S$1:$EI$1,CF!AB$3,cf_0!$S11:$EI11)/$K$1</f>
        <v>118.13964956567534</v>
      </c>
      <c r="AC14" s="232">
        <f>SUMIF(cf_0!$S$1:$EI$1,CF!AC$3,cf_0!$S11:$EI11)/$K$1</f>
        <v>0</v>
      </c>
      <c r="AD14" s="232">
        <f>SUMIF(cf_0!$S$1:$EI$1,CF!AD$3,cf_0!$S11:$EI11)/$K$1</f>
        <v>0</v>
      </c>
      <c r="AE14" s="232">
        <f>SUMIF(cf_0!$S$1:$EI$1,CF!AE$3,cf_0!$S11:$EI11)/$K$1</f>
        <v>0</v>
      </c>
      <c r="AF14" s="232">
        <f>SUMIF(cf_0!$S$1:$EI$1,CF!AF$3,cf_0!$S11:$EI11)/$K$1</f>
        <v>0</v>
      </c>
      <c r="AG14" s="232">
        <f>SUMIF(cf_0!$S$1:$EI$1,CF!AG$3,cf_0!$S11:$EI11)/$K$1</f>
        <v>0</v>
      </c>
      <c r="AH14" s="232">
        <f>SUMIF(cf_0!$S$1:$EI$1,CF!AH$3,cf_0!$S11:$EI11)/$K$1</f>
        <v>0</v>
      </c>
      <c r="AI14" s="232">
        <f>SUMIF(cf_0!$S$1:$EI$1,CF!AI$3,cf_0!$S11:$EI11)/$K$1</f>
        <v>0</v>
      </c>
      <c r="AJ14" s="232">
        <f>SUMIF(cf_0!$S$1:$EI$1,CF!AJ$3,cf_0!$S11:$EI11)/$K$1</f>
        <v>0</v>
      </c>
      <c r="AK14" s="232">
        <f>SUMIF(cf_0!$S$1:$EI$1,CF!AK$3,cf_0!$S11:$EI11)/$K$1</f>
        <v>0</v>
      </c>
      <c r="AL14" s="232">
        <f>SUMIF(cf_0!$S$1:$EI$1,CF!AL$3,cf_0!$S11:$EI11)/$K$1</f>
        <v>0</v>
      </c>
      <c r="AM14" s="232">
        <f>SUMIF(cf_0!$S$1:$EI$1,CF!AM$3,cf_0!$S11:$EI11)/$K$1</f>
        <v>0</v>
      </c>
      <c r="AN14" s="232">
        <f>SUMIF(cf_0!$S$1:$EI$1,CF!AN$3,cf_0!$S11:$EI11)/$K$1</f>
        <v>0</v>
      </c>
      <c r="AO14" s="232">
        <f>SUMIF(cf_0!$S$1:$EI$1,CF!AO$3,cf_0!$S11:$EI11)/$K$1</f>
        <v>0</v>
      </c>
      <c r="AP14" s="232">
        <f>SUMIF(cf_0!$S$1:$EI$1,CF!AP$3,cf_0!$S11:$EI11)/$K$1</f>
        <v>0</v>
      </c>
      <c r="AQ14" s="232">
        <f>SUMIF(cf_0!$S$1:$EI$1,CF!AQ$3,cf_0!$S11:$EI11)/$K$1</f>
        <v>0</v>
      </c>
    </row>
    <row r="15" spans="4:43" s="230" customFormat="1" x14ac:dyDescent="0.25">
      <c r="D15" s="231" t="s">
        <v>731</v>
      </c>
      <c r="E15" s="233"/>
      <c r="F15" s="233"/>
      <c r="G15" s="233"/>
      <c r="H15" s="233"/>
      <c r="I15" s="234">
        <f>SUM(L15:AQ15)</f>
        <v>0</v>
      </c>
      <c r="J15" s="234">
        <f>cf_0!Q12/1000000</f>
        <v>0</v>
      </c>
      <c r="K15" s="234">
        <f t="shared" si="13"/>
        <v>0</v>
      </c>
      <c r="L15" s="232">
        <f>SUMIF(cf_0!$S$1:$EI$1,CF!L$3,cf_0!$S12:$EI12)/$K$1</f>
        <v>0</v>
      </c>
      <c r="M15" s="232">
        <f>SUMIF(cf_0!$S$1:$EI$1,CF!M$3,cf_0!$S12:$EI12)/$K$1</f>
        <v>0</v>
      </c>
      <c r="N15" s="232">
        <f>SUMIF(cf_0!$S$1:$EI$1,CF!N$3,cf_0!$S12:$EI12)/$K$1</f>
        <v>0</v>
      </c>
      <c r="O15" s="232">
        <f>SUMIF(cf_0!$S$1:$EI$1,CF!O$3,cf_0!$S12:$EI12)/$K$1</f>
        <v>0</v>
      </c>
      <c r="P15" s="232">
        <f>SUMIF(cf_0!$S$1:$EI$1,CF!P$3,cf_0!$S12:$EI12)/$K$1</f>
        <v>0</v>
      </c>
      <c r="Q15" s="232">
        <f>SUMIF(cf_0!$S$1:$EI$1,CF!Q$3,cf_0!$S12:$EI12)/$K$1</f>
        <v>0</v>
      </c>
      <c r="R15" s="232">
        <f>SUMIF(cf_0!$S$1:$EI$1,CF!R$3,cf_0!$S12:$EI12)/$K$1</f>
        <v>0</v>
      </c>
      <c r="S15" s="232">
        <f>SUMIF(cf_0!$S$1:$EI$1,CF!S$3,cf_0!$S12:$EI12)/$K$1</f>
        <v>0</v>
      </c>
      <c r="T15" s="232">
        <f>SUMIF(cf_0!$S$1:$EI$1,CF!T$3,cf_0!$S12:$EI12)/$K$1</f>
        <v>0</v>
      </c>
      <c r="U15" s="232">
        <f>SUMIF(cf_0!$S$1:$EI$1,CF!U$3,cf_0!$S12:$EI12)/$K$1</f>
        <v>0</v>
      </c>
      <c r="V15" s="232">
        <f>SUMIF(cf_0!$S$1:$EI$1,CF!V$3,cf_0!$S12:$EI12)/$K$1</f>
        <v>0</v>
      </c>
      <c r="W15" s="232">
        <f>SUMIF(cf_0!$S$1:$EI$1,CF!W$3,cf_0!$S12:$EI12)/$K$1</f>
        <v>0</v>
      </c>
      <c r="X15" s="232">
        <f>SUMIF(cf_0!$S$1:$EI$1,CF!X$3,cf_0!$S12:$EI12)/$K$1</f>
        <v>0</v>
      </c>
      <c r="Y15" s="232">
        <f>SUMIF(cf_0!$S$1:$EI$1,CF!Y$3,cf_0!$S12:$EI12)/$K$1</f>
        <v>0</v>
      </c>
      <c r="Z15" s="232">
        <f>SUMIF(cf_0!$S$1:$EI$1,CF!Z$3,cf_0!$S12:$EI12)/$K$1</f>
        <v>0</v>
      </c>
      <c r="AA15" s="232">
        <f>SUMIF(cf_0!$S$1:$EI$1,CF!AA$3,cf_0!$S12:$EI12)/$K$1</f>
        <v>0</v>
      </c>
      <c r="AB15" s="232">
        <f>SUMIF(cf_0!$S$1:$EI$1,CF!AB$3,cf_0!$S12:$EI12)/$K$1</f>
        <v>0</v>
      </c>
      <c r="AC15" s="232">
        <f>SUMIF(cf_0!$S$1:$EI$1,CF!AC$3,cf_0!$S12:$EI12)/$K$1</f>
        <v>0</v>
      </c>
      <c r="AD15" s="232">
        <f>SUMIF(cf_0!$S$1:$EI$1,CF!AD$3,cf_0!$S12:$EI12)/$K$1</f>
        <v>0</v>
      </c>
      <c r="AE15" s="232">
        <f>SUMIF(cf_0!$S$1:$EI$1,CF!AE$3,cf_0!$S12:$EI12)/$K$1</f>
        <v>0</v>
      </c>
      <c r="AF15" s="232">
        <f>SUMIF(cf_0!$S$1:$EI$1,CF!AF$3,cf_0!$S12:$EI12)/$K$1</f>
        <v>0</v>
      </c>
      <c r="AG15" s="232">
        <f>SUMIF(cf_0!$S$1:$EI$1,CF!AG$3,cf_0!$S12:$EI12)/$K$1</f>
        <v>0</v>
      </c>
      <c r="AH15" s="232">
        <f>SUMIF(cf_0!$S$1:$EI$1,CF!AH$3,cf_0!$S12:$EI12)/$K$1</f>
        <v>0</v>
      </c>
      <c r="AI15" s="232">
        <f>SUMIF(cf_0!$S$1:$EI$1,CF!AI$3,cf_0!$S12:$EI12)/$K$1</f>
        <v>0</v>
      </c>
      <c r="AJ15" s="232">
        <f>SUMIF(cf_0!$S$1:$EI$1,CF!AJ$3,cf_0!$S12:$EI12)/$K$1</f>
        <v>0</v>
      </c>
      <c r="AK15" s="232">
        <f>SUMIF(cf_0!$S$1:$EI$1,CF!AK$3,cf_0!$S12:$EI12)/$K$1</f>
        <v>0</v>
      </c>
      <c r="AL15" s="232">
        <f>SUMIF(cf_0!$S$1:$EI$1,CF!AL$3,cf_0!$S12:$EI12)/$K$1</f>
        <v>0</v>
      </c>
      <c r="AM15" s="232">
        <f>SUMIF(cf_0!$S$1:$EI$1,CF!AM$3,cf_0!$S12:$EI12)/$K$1</f>
        <v>0</v>
      </c>
      <c r="AN15" s="232">
        <f>SUMIF(cf_0!$S$1:$EI$1,CF!AN$3,cf_0!$S12:$EI12)/$K$1</f>
        <v>0</v>
      </c>
      <c r="AO15" s="232">
        <f>SUMIF(cf_0!$S$1:$EI$1,CF!AO$3,cf_0!$S12:$EI12)/$K$1</f>
        <v>0</v>
      </c>
      <c r="AP15" s="232">
        <f>SUMIF(cf_0!$S$1:$EI$1,CF!AP$3,cf_0!$S12:$EI12)/$K$1</f>
        <v>0</v>
      </c>
      <c r="AQ15" s="232">
        <f>SUMIF(cf_0!$S$1:$EI$1,CF!AQ$3,cf_0!$S12:$EI12)/$K$1</f>
        <v>0</v>
      </c>
    </row>
    <row r="16" spans="4:43" s="230" customFormat="1" x14ac:dyDescent="0.25">
      <c r="D16" s="231" t="s">
        <v>732</v>
      </c>
      <c r="E16" s="233"/>
      <c r="F16" s="233"/>
      <c r="G16" s="233"/>
      <c r="H16" s="233"/>
      <c r="I16" s="234">
        <f>SUM(L16:AQ16)</f>
        <v>747.70503131759449</v>
      </c>
      <c r="J16" s="234">
        <f>cf_0!Q13/1000000</f>
        <v>0</v>
      </c>
      <c r="K16" s="234">
        <f t="shared" si="13"/>
        <v>747.70503131759449</v>
      </c>
      <c r="L16" s="232">
        <f>SUMIF(cf_0!$S$1:$EI$1,CF!L$3,cf_0!$S13:$EI13)/$K$1</f>
        <v>0</v>
      </c>
      <c r="M16" s="232">
        <f>SUMIF(cf_0!$S$1:$EI$1,CF!M$3,cf_0!$S13:$EI13)/$K$1</f>
        <v>0</v>
      </c>
      <c r="N16" s="232">
        <f>SUMIF(cf_0!$S$1:$EI$1,CF!N$3,cf_0!$S13:$EI13)/$K$1</f>
        <v>0</v>
      </c>
      <c r="O16" s="232">
        <f>SUMIF(cf_0!$S$1:$EI$1,CF!O$3,cf_0!$S13:$EI13)/$K$1</f>
        <v>0</v>
      </c>
      <c r="P16" s="232">
        <f>SUMIF(cf_0!$S$1:$EI$1,CF!P$3,cf_0!$S13:$EI13)/$K$1</f>
        <v>0</v>
      </c>
      <c r="Q16" s="232">
        <f>SUMIF(cf_0!$S$1:$EI$1,CF!Q$3,cf_0!$S13:$EI13)/$K$1</f>
        <v>0</v>
      </c>
      <c r="R16" s="232">
        <f>SUMIF(cf_0!$S$1:$EI$1,CF!R$3,cf_0!$S13:$EI13)/$K$1</f>
        <v>21.58194892139846</v>
      </c>
      <c r="S16" s="232">
        <f>SUMIF(cf_0!$S$1:$EI$1,CF!S$3,cf_0!$S13:$EI13)/$K$1</f>
        <v>60.735876446002862</v>
      </c>
      <c r="T16" s="232">
        <f>SUMIF(cf_0!$S$1:$EI$1,CF!T$3,cf_0!$S13:$EI13)/$K$1</f>
        <v>64.832842799597458</v>
      </c>
      <c r="U16" s="232">
        <f>SUMIF(cf_0!$S$1:$EI$1,CF!U$3,cf_0!$S13:$EI13)/$K$1</f>
        <v>76.560166746891184</v>
      </c>
      <c r="V16" s="232">
        <f>SUMIF(cf_0!$S$1:$EI$1,CF!V$3,cf_0!$S13:$EI13)/$K$1</f>
        <v>77.407130209499826</v>
      </c>
      <c r="W16" s="232">
        <f>SUMIF(cf_0!$S$1:$EI$1,CF!W$3,cf_0!$S13:$EI13)/$K$1</f>
        <v>77.733254499402818</v>
      </c>
      <c r="X16" s="232">
        <f>SUMIF(cf_0!$S$1:$EI$1,CF!X$3,cf_0!$S13:$EI13)/$K$1</f>
        <v>82.698009457306853</v>
      </c>
      <c r="Y16" s="232">
        <f>SUMIF(cf_0!$S$1:$EI$1,CF!Y$3,cf_0!$S13:$EI13)/$K$1</f>
        <v>97.363471144869052</v>
      </c>
      <c r="Z16" s="232">
        <f>SUMIF(cf_0!$S$1:$EI$1,CF!Z$3,cf_0!$S13:$EI13)/$K$1</f>
        <v>82.579582301851119</v>
      </c>
      <c r="AA16" s="232">
        <f>SUMIF(cf_0!$S$1:$EI$1,CF!AA$3,cf_0!$S13:$EI13)/$K$1</f>
        <v>52.902887885442865</v>
      </c>
      <c r="AB16" s="232">
        <f>SUMIF(cf_0!$S$1:$EI$1,CF!AB$3,cf_0!$S13:$EI13)/$K$1</f>
        <v>53.309860905331895</v>
      </c>
      <c r="AC16" s="232">
        <f>SUMIF(cf_0!$S$1:$EI$1,CF!AC$3,cf_0!$S13:$EI13)/$K$1</f>
        <v>0</v>
      </c>
      <c r="AD16" s="232">
        <f>SUMIF(cf_0!$S$1:$EI$1,CF!AD$3,cf_0!$S13:$EI13)/$K$1</f>
        <v>0</v>
      </c>
      <c r="AE16" s="232">
        <f>SUMIF(cf_0!$S$1:$EI$1,CF!AE$3,cf_0!$S13:$EI13)/$K$1</f>
        <v>0</v>
      </c>
      <c r="AF16" s="232">
        <f>SUMIF(cf_0!$S$1:$EI$1,CF!AF$3,cf_0!$S13:$EI13)/$K$1</f>
        <v>0</v>
      </c>
      <c r="AG16" s="232">
        <f>SUMIF(cf_0!$S$1:$EI$1,CF!AG$3,cf_0!$S13:$EI13)/$K$1</f>
        <v>0</v>
      </c>
      <c r="AH16" s="232">
        <f>SUMIF(cf_0!$S$1:$EI$1,CF!AH$3,cf_0!$S13:$EI13)/$K$1</f>
        <v>0</v>
      </c>
      <c r="AI16" s="232">
        <f>SUMIF(cf_0!$S$1:$EI$1,CF!AI$3,cf_0!$S13:$EI13)/$K$1</f>
        <v>0</v>
      </c>
      <c r="AJ16" s="232">
        <f>SUMIF(cf_0!$S$1:$EI$1,CF!AJ$3,cf_0!$S13:$EI13)/$K$1</f>
        <v>0</v>
      </c>
      <c r="AK16" s="232">
        <f>SUMIF(cf_0!$S$1:$EI$1,CF!AK$3,cf_0!$S13:$EI13)/$K$1</f>
        <v>0</v>
      </c>
      <c r="AL16" s="232">
        <f>SUMIF(cf_0!$S$1:$EI$1,CF!AL$3,cf_0!$S13:$EI13)/$K$1</f>
        <v>0</v>
      </c>
      <c r="AM16" s="232">
        <f>SUMIF(cf_0!$S$1:$EI$1,CF!AM$3,cf_0!$S13:$EI13)/$K$1</f>
        <v>0</v>
      </c>
      <c r="AN16" s="232">
        <f>SUMIF(cf_0!$S$1:$EI$1,CF!AN$3,cf_0!$S13:$EI13)/$K$1</f>
        <v>0</v>
      </c>
      <c r="AO16" s="232">
        <f>SUMIF(cf_0!$S$1:$EI$1,CF!AO$3,cf_0!$S13:$EI13)/$K$1</f>
        <v>0</v>
      </c>
      <c r="AP16" s="232">
        <f>SUMIF(cf_0!$S$1:$EI$1,CF!AP$3,cf_0!$S13:$EI13)/$K$1</f>
        <v>0</v>
      </c>
      <c r="AQ16" s="232">
        <f>SUMIF(cf_0!$S$1:$EI$1,CF!AQ$3,cf_0!$S13:$EI13)/$K$1</f>
        <v>0</v>
      </c>
    </row>
    <row r="17" spans="4:43" s="230" customFormat="1" x14ac:dyDescent="0.25">
      <c r="D17" s="231" t="s">
        <v>733</v>
      </c>
      <c r="E17" s="233"/>
      <c r="F17" s="233"/>
      <c r="G17" s="233"/>
      <c r="H17" s="233"/>
      <c r="I17" s="234">
        <f>SUM(L17:AQ17)</f>
        <v>0</v>
      </c>
      <c r="J17" s="234">
        <f>cf_0!Q14/1000000</f>
        <v>0</v>
      </c>
      <c r="K17" s="234">
        <f t="shared" si="13"/>
        <v>0</v>
      </c>
      <c r="L17" s="232">
        <f>SUMIF(cf_0!$S$1:$EI$1,CF!L$3,cf_0!$S14:$EI14)/$K$1</f>
        <v>0</v>
      </c>
      <c r="M17" s="232">
        <f>SUMIF(cf_0!$S$1:$EI$1,CF!M$3,cf_0!$S14:$EI14)/$K$1</f>
        <v>0</v>
      </c>
      <c r="N17" s="232">
        <f>SUMIF(cf_0!$S$1:$EI$1,CF!N$3,cf_0!$S14:$EI14)/$K$1</f>
        <v>0</v>
      </c>
      <c r="O17" s="232">
        <f>SUMIF(cf_0!$S$1:$EI$1,CF!O$3,cf_0!$S14:$EI14)/$K$1</f>
        <v>0</v>
      </c>
      <c r="P17" s="232">
        <f>SUMIF(cf_0!$S$1:$EI$1,CF!P$3,cf_0!$S14:$EI14)/$K$1</f>
        <v>0</v>
      </c>
      <c r="Q17" s="232">
        <f>SUMIF(cf_0!$S$1:$EI$1,CF!Q$3,cf_0!$S14:$EI14)/$K$1</f>
        <v>0</v>
      </c>
      <c r="R17" s="232">
        <f>SUMIF(cf_0!$S$1:$EI$1,CF!R$3,cf_0!$S14:$EI14)/$K$1</f>
        <v>0</v>
      </c>
      <c r="S17" s="232">
        <f>SUMIF(cf_0!$S$1:$EI$1,CF!S$3,cf_0!$S14:$EI14)/$K$1</f>
        <v>0</v>
      </c>
      <c r="T17" s="232">
        <f>SUMIF(cf_0!$S$1:$EI$1,CF!T$3,cf_0!$S14:$EI14)/$K$1</f>
        <v>0</v>
      </c>
      <c r="U17" s="232">
        <f>SUMIF(cf_0!$S$1:$EI$1,CF!U$3,cf_0!$S14:$EI14)/$K$1</f>
        <v>0</v>
      </c>
      <c r="V17" s="232">
        <f>SUMIF(cf_0!$S$1:$EI$1,CF!V$3,cf_0!$S14:$EI14)/$K$1</f>
        <v>0</v>
      </c>
      <c r="W17" s="232">
        <f>SUMIF(cf_0!$S$1:$EI$1,CF!W$3,cf_0!$S14:$EI14)/$K$1</f>
        <v>0</v>
      </c>
      <c r="X17" s="232">
        <f>SUMIF(cf_0!$S$1:$EI$1,CF!X$3,cf_0!$S14:$EI14)/$K$1</f>
        <v>0</v>
      </c>
      <c r="Y17" s="232">
        <f>SUMIF(cf_0!$S$1:$EI$1,CF!Y$3,cf_0!$S14:$EI14)/$K$1</f>
        <v>0</v>
      </c>
      <c r="Z17" s="232">
        <f>SUMIF(cf_0!$S$1:$EI$1,CF!Z$3,cf_0!$S14:$EI14)/$K$1</f>
        <v>0</v>
      </c>
      <c r="AA17" s="232">
        <f>SUMIF(cf_0!$S$1:$EI$1,CF!AA$3,cf_0!$S14:$EI14)/$K$1</f>
        <v>0</v>
      </c>
      <c r="AB17" s="232">
        <f>SUMIF(cf_0!$S$1:$EI$1,CF!AB$3,cf_0!$S14:$EI14)/$K$1</f>
        <v>0</v>
      </c>
      <c r="AC17" s="232">
        <f>SUMIF(cf_0!$S$1:$EI$1,CF!AC$3,cf_0!$S14:$EI14)/$K$1</f>
        <v>0</v>
      </c>
      <c r="AD17" s="232">
        <f>SUMIF(cf_0!$S$1:$EI$1,CF!AD$3,cf_0!$S14:$EI14)/$K$1</f>
        <v>0</v>
      </c>
      <c r="AE17" s="232">
        <f>SUMIF(cf_0!$S$1:$EI$1,CF!AE$3,cf_0!$S14:$EI14)/$K$1</f>
        <v>0</v>
      </c>
      <c r="AF17" s="232">
        <f>SUMIF(cf_0!$S$1:$EI$1,CF!AF$3,cf_0!$S14:$EI14)/$K$1</f>
        <v>0</v>
      </c>
      <c r="AG17" s="232">
        <f>SUMIF(cf_0!$S$1:$EI$1,CF!AG$3,cf_0!$S14:$EI14)/$K$1</f>
        <v>0</v>
      </c>
      <c r="AH17" s="232">
        <f>SUMIF(cf_0!$S$1:$EI$1,CF!AH$3,cf_0!$S14:$EI14)/$K$1</f>
        <v>0</v>
      </c>
      <c r="AI17" s="232">
        <f>SUMIF(cf_0!$S$1:$EI$1,CF!AI$3,cf_0!$S14:$EI14)/$K$1</f>
        <v>0</v>
      </c>
      <c r="AJ17" s="232">
        <f>SUMIF(cf_0!$S$1:$EI$1,CF!AJ$3,cf_0!$S14:$EI14)/$K$1</f>
        <v>0</v>
      </c>
      <c r="AK17" s="232">
        <f>SUMIF(cf_0!$S$1:$EI$1,CF!AK$3,cf_0!$S14:$EI14)/$K$1</f>
        <v>0</v>
      </c>
      <c r="AL17" s="232">
        <f>SUMIF(cf_0!$S$1:$EI$1,CF!AL$3,cf_0!$S14:$EI14)/$K$1</f>
        <v>0</v>
      </c>
      <c r="AM17" s="232">
        <f>SUMIF(cf_0!$S$1:$EI$1,CF!AM$3,cf_0!$S14:$EI14)/$K$1</f>
        <v>0</v>
      </c>
      <c r="AN17" s="232">
        <f>SUMIF(cf_0!$S$1:$EI$1,CF!AN$3,cf_0!$S14:$EI14)/$K$1</f>
        <v>0</v>
      </c>
      <c r="AO17" s="232">
        <f>SUMIF(cf_0!$S$1:$EI$1,CF!AO$3,cf_0!$S14:$EI14)/$K$1</f>
        <v>0</v>
      </c>
      <c r="AP17" s="232">
        <f>SUMIF(cf_0!$S$1:$EI$1,CF!AP$3,cf_0!$S14:$EI14)/$K$1</f>
        <v>0</v>
      </c>
      <c r="AQ17" s="232">
        <f>SUMIF(cf_0!$S$1:$EI$1,CF!AQ$3,cf_0!$S14:$EI14)/$K$1</f>
        <v>0</v>
      </c>
    </row>
    <row r="18" spans="4:43" x14ac:dyDescent="0.25">
      <c r="D18" s="349" t="s">
        <v>734</v>
      </c>
      <c r="E18" s="349"/>
      <c r="F18" s="349"/>
      <c r="G18" s="349"/>
      <c r="H18" s="349"/>
      <c r="I18" s="350">
        <f>I4+I11</f>
        <v>21875.892332091156</v>
      </c>
      <c r="J18" s="350">
        <f t="shared" ref="J18:AF18" si="14">J4+J11</f>
        <v>0</v>
      </c>
      <c r="K18" s="350">
        <f t="shared" si="14"/>
        <v>21875.892332091156</v>
      </c>
      <c r="L18" s="351">
        <f t="shared" si="14"/>
        <v>0</v>
      </c>
      <c r="M18" s="351">
        <f t="shared" ref="M18:N18" si="15">M4+M11</f>
        <v>0</v>
      </c>
      <c r="N18" s="351">
        <f t="shared" si="15"/>
        <v>0</v>
      </c>
      <c r="O18" s="351">
        <f t="shared" si="14"/>
        <v>0</v>
      </c>
      <c r="P18" s="351">
        <f t="shared" si="14"/>
        <v>0</v>
      </c>
      <c r="Q18" s="351">
        <f t="shared" si="14"/>
        <v>0</v>
      </c>
      <c r="R18" s="351">
        <f t="shared" si="14"/>
        <v>541.5078581700966</v>
      </c>
      <c r="S18" s="351">
        <f t="shared" si="14"/>
        <v>1529.2427089003299</v>
      </c>
      <c r="T18" s="351">
        <f t="shared" si="14"/>
        <v>1639.5088603407182</v>
      </c>
      <c r="U18" s="351">
        <f t="shared" si="14"/>
        <v>1942.4938714860227</v>
      </c>
      <c r="V18" s="351">
        <f t="shared" si="14"/>
        <v>1973.1817241131853</v>
      </c>
      <c r="W18" s="351">
        <f t="shared" si="14"/>
        <v>1991.4014225932522</v>
      </c>
      <c r="X18" s="351">
        <f t="shared" si="14"/>
        <v>2125.5208183245359</v>
      </c>
      <c r="Y18" s="351">
        <f t="shared" si="14"/>
        <v>2906.2931643162665</v>
      </c>
      <c r="Z18" s="351">
        <f t="shared" si="14"/>
        <v>4119.2348529071587</v>
      </c>
      <c r="AA18" s="351">
        <f t="shared" si="14"/>
        <v>1547.8000427511706</v>
      </c>
      <c r="AB18" s="351">
        <f t="shared" si="14"/>
        <v>1559.7070081884233</v>
      </c>
      <c r="AC18" s="351">
        <f t="shared" si="14"/>
        <v>0</v>
      </c>
      <c r="AD18" s="351">
        <f t="shared" si="14"/>
        <v>0</v>
      </c>
      <c r="AE18" s="351">
        <f t="shared" si="14"/>
        <v>0</v>
      </c>
      <c r="AF18" s="351">
        <f t="shared" si="14"/>
        <v>0</v>
      </c>
      <c r="AG18" s="351">
        <f t="shared" ref="AG18:AQ18" si="16">AG4+AG11</f>
        <v>0</v>
      </c>
      <c r="AH18" s="351">
        <f t="shared" si="16"/>
        <v>0</v>
      </c>
      <c r="AI18" s="351">
        <f t="shared" si="16"/>
        <v>0</v>
      </c>
      <c r="AJ18" s="351">
        <f t="shared" si="16"/>
        <v>0</v>
      </c>
      <c r="AK18" s="351">
        <f t="shared" si="16"/>
        <v>0</v>
      </c>
      <c r="AL18" s="351">
        <f t="shared" si="16"/>
        <v>0</v>
      </c>
      <c r="AM18" s="351">
        <f t="shared" si="16"/>
        <v>0</v>
      </c>
      <c r="AN18" s="351">
        <f t="shared" si="16"/>
        <v>0</v>
      </c>
      <c r="AO18" s="351">
        <f t="shared" ref="AO18:AP18" si="17">AO4+AO11</f>
        <v>0</v>
      </c>
      <c r="AP18" s="351">
        <f t="shared" si="17"/>
        <v>0</v>
      </c>
      <c r="AQ18" s="351">
        <f t="shared" si="16"/>
        <v>0</v>
      </c>
    </row>
    <row r="19" spans="4:43" x14ac:dyDescent="0.25">
      <c r="D19" s="215"/>
      <c r="E19" s="215"/>
      <c r="F19" s="215"/>
      <c r="G19" s="215"/>
      <c r="H19" s="215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</row>
    <row r="20" spans="4:43" x14ac:dyDescent="0.25">
      <c r="D20" s="217" t="s">
        <v>735</v>
      </c>
      <c r="E20" s="217"/>
      <c r="F20" s="217"/>
      <c r="G20" s="218"/>
      <c r="H20" s="218"/>
      <c r="I20" s="219">
        <f ca="1">I21+I22+I23+I24</f>
        <v>-2481.2748460836415</v>
      </c>
      <c r="J20" s="219">
        <f>J21+J22+J23+J24</f>
        <v>0</v>
      </c>
      <c r="K20" s="219">
        <f ca="1">K21+K22+K23+K24</f>
        <v>-2481.2748460836415</v>
      </c>
      <c r="L20" s="220">
        <f>SUM(L21:L24)</f>
        <v>0</v>
      </c>
      <c r="M20" s="220">
        <f t="shared" ref="M20:N20" si="18">SUM(M21:M24)</f>
        <v>0</v>
      </c>
      <c r="N20" s="220">
        <f t="shared" si="18"/>
        <v>0</v>
      </c>
      <c r="O20" s="220">
        <f t="shared" ref="O20:AF20" si="19">SUM(O21:O24)</f>
        <v>0</v>
      </c>
      <c r="P20" s="220">
        <f t="shared" si="19"/>
        <v>0</v>
      </c>
      <c r="Q20" s="220">
        <f t="shared" si="19"/>
        <v>0</v>
      </c>
      <c r="R20" s="220">
        <f t="shared" si="19"/>
        <v>-49.397176233754244</v>
      </c>
      <c r="S20" s="220">
        <f t="shared" si="19"/>
        <v>-148.19152870126274</v>
      </c>
      <c r="T20" s="220">
        <f t="shared" si="19"/>
        <v>-148.19152870126274</v>
      </c>
      <c r="U20" s="220">
        <f t="shared" si="19"/>
        <v>-148.19152870126274</v>
      </c>
      <c r="V20" s="220">
        <f t="shared" si="19"/>
        <v>-148.19152870126274</v>
      </c>
      <c r="W20" s="220">
        <f t="shared" si="19"/>
        <v>-148.19152870126274</v>
      </c>
      <c r="X20" s="220">
        <f t="shared" si="19"/>
        <v>-148.19152870126274</v>
      </c>
      <c r="Y20" s="220">
        <f t="shared" si="19"/>
        <v>-148.19152870126274</v>
      </c>
      <c r="Z20" s="220">
        <f t="shared" ca="1" si="19"/>
        <v>-847.88166562386903</v>
      </c>
      <c r="AA20" s="220">
        <f t="shared" ca="1" si="19"/>
        <v>-271.83928097893289</v>
      </c>
      <c r="AB20" s="220">
        <f t="shared" ca="1" si="19"/>
        <v>-274.81602233824589</v>
      </c>
      <c r="AC20" s="220">
        <f t="shared" ca="1" si="19"/>
        <v>0</v>
      </c>
      <c r="AD20" s="220">
        <f t="shared" ca="1" si="19"/>
        <v>0</v>
      </c>
      <c r="AE20" s="220">
        <f t="shared" ca="1" si="19"/>
        <v>0</v>
      </c>
      <c r="AF20" s="220">
        <f t="shared" ca="1" si="19"/>
        <v>0</v>
      </c>
      <c r="AG20" s="220">
        <f t="shared" ref="AG20:AQ20" ca="1" si="20">SUM(AG21:AG24)</f>
        <v>0</v>
      </c>
      <c r="AH20" s="220">
        <f t="shared" ca="1" si="20"/>
        <v>0</v>
      </c>
      <c r="AI20" s="220">
        <f t="shared" ca="1" si="20"/>
        <v>0</v>
      </c>
      <c r="AJ20" s="220">
        <f t="shared" ca="1" si="20"/>
        <v>0</v>
      </c>
      <c r="AK20" s="220">
        <f t="shared" ca="1" si="20"/>
        <v>0</v>
      </c>
      <c r="AL20" s="220">
        <f t="shared" ca="1" si="20"/>
        <v>0</v>
      </c>
      <c r="AM20" s="220">
        <f t="shared" ca="1" si="20"/>
        <v>0</v>
      </c>
      <c r="AN20" s="220">
        <f t="shared" ca="1" si="20"/>
        <v>0</v>
      </c>
      <c r="AO20" s="220">
        <f t="shared" ref="AO20:AP20" ca="1" si="21">SUM(AO21:AO24)</f>
        <v>0</v>
      </c>
      <c r="AP20" s="220">
        <f t="shared" ca="1" si="21"/>
        <v>0</v>
      </c>
      <c r="AQ20" s="220">
        <f t="shared" ca="1" si="20"/>
        <v>0</v>
      </c>
    </row>
    <row r="21" spans="4:43" s="230" customFormat="1" x14ac:dyDescent="0.25">
      <c r="D21" s="231" t="s">
        <v>736</v>
      </c>
      <c r="E21" s="233"/>
      <c r="F21" s="233"/>
      <c r="G21" s="233"/>
      <c r="H21" s="233"/>
      <c r="I21" s="234">
        <f>SUM(L21:AQ21)</f>
        <v>0</v>
      </c>
      <c r="J21" s="234">
        <f>(-cf_0!Q35)/1000000</f>
        <v>0</v>
      </c>
      <c r="K21" s="234">
        <f t="shared" ref="K21:K24" si="22">I21-J21</f>
        <v>0</v>
      </c>
      <c r="L21" s="232">
        <f>-SUMIF(cf_0!$S$1:$EI$1,CF!L$3,cf_0!$S35:$EI35)/$K$1</f>
        <v>0</v>
      </c>
      <c r="M21" s="232">
        <f>-SUMIF(cf_0!$S$1:$EI$1,CF!M$3,cf_0!$S35:$EI35)/$K$1</f>
        <v>0</v>
      </c>
      <c r="N21" s="232">
        <f>-SUMIF(cf_0!$S$1:$EI$1,CF!N$3,cf_0!$S35:$EI35)/$K$1</f>
        <v>0</v>
      </c>
      <c r="O21" s="232">
        <f>-SUMIF(cf_0!$S$1:$EI$1,CF!O$3,cf_0!$S35:$EI35)/$K$1</f>
        <v>0</v>
      </c>
      <c r="P21" s="232">
        <f>-SUMIF(cf_0!$S$1:$EI$1,CF!P$3,cf_0!$S35:$EI35)/$K$1</f>
        <v>0</v>
      </c>
      <c r="Q21" s="232">
        <f>-SUMIF(cf_0!$S$1:$EI$1,CF!Q$3,cf_0!$S35:$EI35)/$K$1</f>
        <v>0</v>
      </c>
      <c r="R21" s="232">
        <f>-SUMIF(cf_0!$S$1:$EI$1,CF!R$3,cf_0!$S35:$EI35)/$K$1</f>
        <v>0</v>
      </c>
      <c r="S21" s="232">
        <f>-SUMIF(cf_0!$S$1:$EI$1,CF!S$3,cf_0!$S35:$EI35)/$K$1</f>
        <v>0</v>
      </c>
      <c r="T21" s="232">
        <f>-SUMIF(cf_0!$S$1:$EI$1,CF!T$3,cf_0!$S35:$EI35)/$K$1</f>
        <v>0</v>
      </c>
      <c r="U21" s="232">
        <f>-SUMIF(cf_0!$S$1:$EI$1,CF!U$3,cf_0!$S35:$EI35)/$K$1</f>
        <v>0</v>
      </c>
      <c r="V21" s="232">
        <f>-SUMIF(cf_0!$S$1:$EI$1,CF!V$3,cf_0!$S35:$EI35)/$K$1</f>
        <v>0</v>
      </c>
      <c r="W21" s="232">
        <f>-SUMIF(cf_0!$S$1:$EI$1,CF!W$3,cf_0!$S35:$EI35)/$K$1</f>
        <v>0</v>
      </c>
      <c r="X21" s="232">
        <f>-SUMIF(cf_0!$S$1:$EI$1,CF!X$3,cf_0!$S35:$EI35)/$K$1</f>
        <v>0</v>
      </c>
      <c r="Y21" s="232">
        <f>-SUMIF(cf_0!$S$1:$EI$1,CF!Y$3,cf_0!$S35:$EI35)/$K$1</f>
        <v>0</v>
      </c>
      <c r="Z21" s="232">
        <f>-SUMIF(cf_0!$S$1:$EI$1,CF!Z$3,cf_0!$S35:$EI35)/$K$1</f>
        <v>0</v>
      </c>
      <c r="AA21" s="232">
        <f>-SUMIF(cf_0!$S$1:$EI$1,CF!AA$3,cf_0!$S35:$EI35)/$K$1</f>
        <v>0</v>
      </c>
      <c r="AB21" s="232">
        <f>-SUMIF(cf_0!$S$1:$EI$1,CF!AB$3,cf_0!$S35:$EI35)/$K$1</f>
        <v>0</v>
      </c>
      <c r="AC21" s="232">
        <f>-SUMIF(cf_0!$S$1:$EI$1,CF!AC$3,cf_0!$S35:$EI35)/$K$1</f>
        <v>0</v>
      </c>
      <c r="AD21" s="232">
        <f>-SUMIF(cf_0!$S$1:$EI$1,CF!AD$3,cf_0!$S35:$EI35)/$K$1</f>
        <v>0</v>
      </c>
      <c r="AE21" s="232">
        <f>-SUMIF(cf_0!$S$1:$EI$1,CF!AE$3,cf_0!$S35:$EI35)/$K$1</f>
        <v>0</v>
      </c>
      <c r="AF21" s="232">
        <f>-SUMIF(cf_0!$S$1:$EI$1,CF!AF$3,cf_0!$S35:$EI35)/$K$1</f>
        <v>0</v>
      </c>
      <c r="AG21" s="232">
        <f>-SUMIF(cf_0!$S$1:$EI$1,CF!AG$3,cf_0!$S35:$EI35)/$K$1</f>
        <v>0</v>
      </c>
      <c r="AH21" s="232">
        <f>-SUMIF(cf_0!$S$1:$EI$1,CF!AH$3,cf_0!$S35:$EI35)/$K$1</f>
        <v>0</v>
      </c>
      <c r="AI21" s="232">
        <f>-SUMIF(cf_0!$S$1:$EI$1,CF!AI$3,cf_0!$S35:$EI35)/$K$1</f>
        <v>0</v>
      </c>
      <c r="AJ21" s="232">
        <f>-SUMIF(cf_0!$S$1:$EI$1,CF!AJ$3,cf_0!$S35:$EI35)/$K$1</f>
        <v>0</v>
      </c>
      <c r="AK21" s="232">
        <f>-SUMIF(cf_0!$S$1:$EI$1,CF!AK$3,cf_0!$S35:$EI35)/$K$1</f>
        <v>0</v>
      </c>
      <c r="AL21" s="232">
        <f>-SUMIF(cf_0!$S$1:$EI$1,CF!AL$3,cf_0!$S35:$EI35)/$K$1</f>
        <v>0</v>
      </c>
      <c r="AM21" s="232">
        <f>-SUMIF(cf_0!$S$1:$EI$1,CF!AM$3,cf_0!$S35:$EI35)/$K$1</f>
        <v>0</v>
      </c>
      <c r="AN21" s="232">
        <f>-SUMIF(cf_0!$S$1:$EI$1,CF!AN$3,cf_0!$S35:$EI35)/$K$1</f>
        <v>0</v>
      </c>
      <c r="AO21" s="232">
        <f>-SUMIF(cf_0!$S$1:$EI$1,CF!AO$3,cf_0!$S35:$EI35)/$K$1</f>
        <v>0</v>
      </c>
      <c r="AP21" s="232">
        <f>-SUMIF(cf_0!$S$1:$EI$1,CF!AP$3,cf_0!$S35:$EI35)/$K$1</f>
        <v>0</v>
      </c>
      <c r="AQ21" s="232">
        <f>-SUMIF(cf_0!$S$1:$EI$1,CF!AQ$3,cf_0!$S35:$EI35)/$K$1</f>
        <v>0</v>
      </c>
    </row>
    <row r="22" spans="4:43" s="230" customFormat="1" x14ac:dyDescent="0.25">
      <c r="D22" s="231" t="s">
        <v>737</v>
      </c>
      <c r="E22" s="233"/>
      <c r="F22" s="233"/>
      <c r="G22" s="233"/>
      <c r="H22" s="233"/>
      <c r="I22" s="234">
        <f>SUM(L22:AQ22)</f>
        <v>-1531.3124632463819</v>
      </c>
      <c r="J22" s="234">
        <f>(-cf_0!Q51)/1000000</f>
        <v>0</v>
      </c>
      <c r="K22" s="234">
        <f t="shared" si="22"/>
        <v>-1531.3124632463819</v>
      </c>
      <c r="L22" s="232">
        <f>-SUMIF(cf_0!$S$1:$EI$1,CF!L$3,cf_0!$S51:$EI51)/$K$1</f>
        <v>0</v>
      </c>
      <c r="M22" s="232">
        <f>-SUMIF(cf_0!$S$1:$EI$1,CF!M$3,cf_0!$S51:$EI51)/$K$1</f>
        <v>0</v>
      </c>
      <c r="N22" s="232">
        <f>-SUMIF(cf_0!$S$1:$EI$1,CF!N$3,cf_0!$S51:$EI51)/$K$1</f>
        <v>0</v>
      </c>
      <c r="O22" s="232">
        <f>-SUMIF(cf_0!$S$1:$EI$1,CF!O$3,cf_0!$S51:$EI51)/$K$1</f>
        <v>0</v>
      </c>
      <c r="P22" s="232">
        <f>-SUMIF(cf_0!$S$1:$EI$1,CF!P$3,cf_0!$S51:$EI51)/$K$1</f>
        <v>0</v>
      </c>
      <c r="Q22" s="232">
        <f>-SUMIF(cf_0!$S$1:$EI$1,CF!Q$3,cf_0!$S51:$EI51)/$K$1</f>
        <v>0</v>
      </c>
      <c r="R22" s="232">
        <f>-SUMIF(cf_0!$S$1:$EI$1,CF!R$3,cf_0!$S51:$EI51)/$K$1</f>
        <v>-49.397176233754244</v>
      </c>
      <c r="S22" s="232">
        <f>-SUMIF(cf_0!$S$1:$EI$1,CF!S$3,cf_0!$S51:$EI51)/$K$1</f>
        <v>-148.19152870126274</v>
      </c>
      <c r="T22" s="232">
        <f>-SUMIF(cf_0!$S$1:$EI$1,CF!T$3,cf_0!$S51:$EI51)/$K$1</f>
        <v>-148.19152870126274</v>
      </c>
      <c r="U22" s="232">
        <f>-SUMIF(cf_0!$S$1:$EI$1,CF!U$3,cf_0!$S51:$EI51)/$K$1</f>
        <v>-148.19152870126274</v>
      </c>
      <c r="V22" s="232">
        <f>-SUMIF(cf_0!$S$1:$EI$1,CF!V$3,cf_0!$S51:$EI51)/$K$1</f>
        <v>-148.19152870126274</v>
      </c>
      <c r="W22" s="232">
        <f>-SUMIF(cf_0!$S$1:$EI$1,CF!W$3,cf_0!$S51:$EI51)/$K$1</f>
        <v>-148.19152870126274</v>
      </c>
      <c r="X22" s="232">
        <f>-SUMIF(cf_0!$S$1:$EI$1,CF!X$3,cf_0!$S51:$EI51)/$K$1</f>
        <v>-148.19152870126274</v>
      </c>
      <c r="Y22" s="232">
        <f>-SUMIF(cf_0!$S$1:$EI$1,CF!Y$3,cf_0!$S51:$EI51)/$K$1</f>
        <v>-148.19152870126274</v>
      </c>
      <c r="Z22" s="232">
        <f>-SUMIF(cf_0!$S$1:$EI$1,CF!Z$3,cf_0!$S51:$EI51)/$K$1</f>
        <v>-148.19152870126274</v>
      </c>
      <c r="AA22" s="232">
        <f>-SUMIF(cf_0!$S$1:$EI$1,CF!AA$3,cf_0!$S51:$EI51)/$K$1</f>
        <v>-148.19152870126274</v>
      </c>
      <c r="AB22" s="232">
        <f>-SUMIF(cf_0!$S$1:$EI$1,CF!AB$3,cf_0!$S51:$EI51)/$K$1</f>
        <v>-148.19152870126274</v>
      </c>
      <c r="AC22" s="232">
        <f>-SUMIF(cf_0!$S$1:$EI$1,CF!AC$3,cf_0!$S51:$EI51)/$K$1</f>
        <v>0</v>
      </c>
      <c r="AD22" s="232">
        <f>-SUMIF(cf_0!$S$1:$EI$1,CF!AD$3,cf_0!$S51:$EI51)/$K$1</f>
        <v>0</v>
      </c>
      <c r="AE22" s="232">
        <f>-SUMIF(cf_0!$S$1:$EI$1,CF!AE$3,cf_0!$S51:$EI51)/$K$1</f>
        <v>0</v>
      </c>
      <c r="AF22" s="232">
        <f>-SUMIF(cf_0!$S$1:$EI$1,CF!AF$3,cf_0!$S51:$EI51)/$K$1</f>
        <v>0</v>
      </c>
      <c r="AG22" s="232">
        <f>-SUMIF(cf_0!$S$1:$EI$1,CF!AG$3,cf_0!$S51:$EI51)/$K$1</f>
        <v>0</v>
      </c>
      <c r="AH22" s="232">
        <f>-SUMIF(cf_0!$S$1:$EI$1,CF!AH$3,cf_0!$S51:$EI51)/$K$1</f>
        <v>0</v>
      </c>
      <c r="AI22" s="232">
        <f>-SUMIF(cf_0!$S$1:$EI$1,CF!AI$3,cf_0!$S51:$EI51)/$K$1</f>
        <v>0</v>
      </c>
      <c r="AJ22" s="232">
        <f>-SUMIF(cf_0!$S$1:$EI$1,CF!AJ$3,cf_0!$S51:$EI51)/$K$1</f>
        <v>0</v>
      </c>
      <c r="AK22" s="232">
        <f>-SUMIF(cf_0!$S$1:$EI$1,CF!AK$3,cf_0!$S51:$EI51)/$K$1</f>
        <v>0</v>
      </c>
      <c r="AL22" s="232">
        <f>-SUMIF(cf_0!$S$1:$EI$1,CF!AL$3,cf_0!$S51:$EI51)/$K$1</f>
        <v>0</v>
      </c>
      <c r="AM22" s="232">
        <f>-SUMIF(cf_0!$S$1:$EI$1,CF!AM$3,cf_0!$S51:$EI51)/$K$1</f>
        <v>0</v>
      </c>
      <c r="AN22" s="232">
        <f>-SUMIF(cf_0!$S$1:$EI$1,CF!AN$3,cf_0!$S51:$EI51)/$K$1</f>
        <v>0</v>
      </c>
      <c r="AO22" s="232">
        <f>-SUMIF(cf_0!$S$1:$EI$1,CF!AO$3,cf_0!$S51:$EI51)/$K$1</f>
        <v>0</v>
      </c>
      <c r="AP22" s="232">
        <f>-SUMIF(cf_0!$S$1:$EI$1,CF!AP$3,cf_0!$S51:$EI51)/$K$1</f>
        <v>0</v>
      </c>
      <c r="AQ22" s="232">
        <f>-SUMIF(cf_0!$S$1:$EI$1,CF!AQ$3,cf_0!$S51:$EI51)/$K$1</f>
        <v>0</v>
      </c>
    </row>
    <row r="23" spans="4:43" s="230" customFormat="1" x14ac:dyDescent="0.25">
      <c r="D23" s="231" t="s">
        <v>738</v>
      </c>
      <c r="E23" s="233"/>
      <c r="F23" s="233"/>
      <c r="G23" s="233"/>
      <c r="H23" s="233"/>
      <c r="I23" s="234">
        <f>SUM(L23:AQ23)</f>
        <v>0</v>
      </c>
      <c r="J23" s="234">
        <f>(-cf_0!Q60)/1000000</f>
        <v>0</v>
      </c>
      <c r="K23" s="234">
        <f t="shared" si="22"/>
        <v>0</v>
      </c>
      <c r="L23" s="232">
        <f>-SUMIF(cf_0!$S$1:$EI$1,CF!L$3,cf_0!$S60:$EI60)/$K$1</f>
        <v>0</v>
      </c>
      <c r="M23" s="232">
        <f>-SUMIF(cf_0!$S$1:$EI$1,CF!M$3,cf_0!$S60:$EI60)/$K$1</f>
        <v>0</v>
      </c>
      <c r="N23" s="232">
        <f>-SUMIF(cf_0!$S$1:$EI$1,CF!N$3,cf_0!$S60:$EI60)/$K$1</f>
        <v>0</v>
      </c>
      <c r="O23" s="232">
        <f>-SUMIF(cf_0!$S$1:$EI$1,CF!O$3,cf_0!$S60:$EI60)/$K$1</f>
        <v>0</v>
      </c>
      <c r="P23" s="232">
        <f>-SUMIF(cf_0!$S$1:$EI$1,CF!P$3,cf_0!$S60:$EI60)/$K$1</f>
        <v>0</v>
      </c>
      <c r="Q23" s="232">
        <f>-SUMIF(cf_0!$S$1:$EI$1,CF!Q$3,cf_0!$S60:$EI60)/$K$1</f>
        <v>0</v>
      </c>
      <c r="R23" s="232">
        <f>-SUMIF(cf_0!$S$1:$EI$1,CF!R$3,cf_0!$S60:$EI60)/$K$1</f>
        <v>0</v>
      </c>
      <c r="S23" s="232">
        <f>-SUMIF(cf_0!$S$1:$EI$1,CF!S$3,cf_0!$S60:$EI60)/$K$1</f>
        <v>0</v>
      </c>
      <c r="T23" s="232">
        <f>-SUMIF(cf_0!$S$1:$EI$1,CF!T$3,cf_0!$S60:$EI60)/$K$1</f>
        <v>0</v>
      </c>
      <c r="U23" s="232">
        <f>-SUMIF(cf_0!$S$1:$EI$1,CF!U$3,cf_0!$S60:$EI60)/$K$1</f>
        <v>0</v>
      </c>
      <c r="V23" s="232">
        <f>-SUMIF(cf_0!$S$1:$EI$1,CF!V$3,cf_0!$S60:$EI60)/$K$1</f>
        <v>0</v>
      </c>
      <c r="W23" s="232">
        <f>-SUMIF(cf_0!$S$1:$EI$1,CF!W$3,cf_0!$S60:$EI60)/$K$1</f>
        <v>0</v>
      </c>
      <c r="X23" s="232">
        <f>-SUMIF(cf_0!$S$1:$EI$1,CF!X$3,cf_0!$S60:$EI60)/$K$1</f>
        <v>0</v>
      </c>
      <c r="Y23" s="232">
        <f>-SUMIF(cf_0!$S$1:$EI$1,CF!Y$3,cf_0!$S60:$EI60)/$K$1</f>
        <v>0</v>
      </c>
      <c r="Z23" s="232">
        <f>-SUMIF(cf_0!$S$1:$EI$1,CF!Z$3,cf_0!$S60:$EI60)/$K$1</f>
        <v>0</v>
      </c>
      <c r="AA23" s="232">
        <f>-SUMIF(cf_0!$S$1:$EI$1,CF!AA$3,cf_0!$S60:$EI60)/$K$1</f>
        <v>0</v>
      </c>
      <c r="AB23" s="232">
        <f>-SUMIF(cf_0!$S$1:$EI$1,CF!AB$3,cf_0!$S60:$EI60)/$K$1</f>
        <v>0</v>
      </c>
      <c r="AC23" s="232">
        <f>-SUMIF(cf_0!$S$1:$EI$1,CF!AC$3,cf_0!$S60:$EI60)/$K$1</f>
        <v>0</v>
      </c>
      <c r="AD23" s="232">
        <f>-SUMIF(cf_0!$S$1:$EI$1,CF!AD$3,cf_0!$S60:$EI60)/$K$1</f>
        <v>0</v>
      </c>
      <c r="AE23" s="232">
        <f>-SUMIF(cf_0!$S$1:$EI$1,CF!AE$3,cf_0!$S60:$EI60)/$K$1</f>
        <v>0</v>
      </c>
      <c r="AF23" s="232">
        <f>-SUMIF(cf_0!$S$1:$EI$1,CF!AF$3,cf_0!$S60:$EI60)/$K$1</f>
        <v>0</v>
      </c>
      <c r="AG23" s="232">
        <f>-SUMIF(cf_0!$S$1:$EI$1,CF!AG$3,cf_0!$S60:$EI60)/$K$1</f>
        <v>0</v>
      </c>
      <c r="AH23" s="232">
        <f>-SUMIF(cf_0!$S$1:$EI$1,CF!AH$3,cf_0!$S60:$EI60)/$K$1</f>
        <v>0</v>
      </c>
      <c r="AI23" s="232">
        <f>-SUMIF(cf_0!$S$1:$EI$1,CF!AI$3,cf_0!$S60:$EI60)/$K$1</f>
        <v>0</v>
      </c>
      <c r="AJ23" s="232">
        <f>-SUMIF(cf_0!$S$1:$EI$1,CF!AJ$3,cf_0!$S60:$EI60)/$K$1</f>
        <v>0</v>
      </c>
      <c r="AK23" s="232">
        <f>-SUMIF(cf_0!$S$1:$EI$1,CF!AK$3,cf_0!$S60:$EI60)/$K$1</f>
        <v>0</v>
      </c>
      <c r="AL23" s="232">
        <f>-SUMIF(cf_0!$S$1:$EI$1,CF!AL$3,cf_0!$S60:$EI60)/$K$1</f>
        <v>0</v>
      </c>
      <c r="AM23" s="232">
        <f>-SUMIF(cf_0!$S$1:$EI$1,CF!AM$3,cf_0!$S60:$EI60)/$K$1</f>
        <v>0</v>
      </c>
      <c r="AN23" s="232">
        <f>-SUMIF(cf_0!$S$1:$EI$1,CF!AN$3,cf_0!$S60:$EI60)/$K$1</f>
        <v>0</v>
      </c>
      <c r="AO23" s="232">
        <f>-SUMIF(cf_0!$S$1:$EI$1,CF!AO$3,cf_0!$S60:$EI60)/$K$1</f>
        <v>0</v>
      </c>
      <c r="AP23" s="232">
        <f>-SUMIF(cf_0!$S$1:$EI$1,CF!AP$3,cf_0!$S60:$EI60)/$K$1</f>
        <v>0</v>
      </c>
      <c r="AQ23" s="232">
        <f>-SUMIF(cf_0!$S$1:$EI$1,CF!AQ$3,cf_0!$S60:$EI60)/$K$1</f>
        <v>0</v>
      </c>
    </row>
    <row r="24" spans="4:43" s="230" customFormat="1" x14ac:dyDescent="0.25">
      <c r="D24" s="231" t="s">
        <v>158</v>
      </c>
      <c r="E24" s="233"/>
      <c r="F24" s="233"/>
      <c r="G24" s="233"/>
      <c r="H24" s="233"/>
      <c r="I24" s="234">
        <f ca="1">SUM(L24:AQ24)</f>
        <v>-949.96238283725961</v>
      </c>
      <c r="J24" s="234">
        <f>(-cf_0!Q64)/1000000</f>
        <v>0</v>
      </c>
      <c r="K24" s="234">
        <f t="shared" ca="1" si="22"/>
        <v>-949.96238283725961</v>
      </c>
      <c r="L24" s="232">
        <f>-SUMIF(cf_0!$S$1:$EI$1,CF!L$3,cf_0!$S64:$EI64)/$K$1</f>
        <v>0</v>
      </c>
      <c r="M24" s="232">
        <f>-SUMIF(cf_0!$S$1:$EI$1,CF!M$3,cf_0!$S64:$EI64)/$K$1</f>
        <v>0</v>
      </c>
      <c r="N24" s="232">
        <f>-SUMIF(cf_0!$S$1:$EI$1,CF!N$3,cf_0!$S64:$EI64)/$K$1</f>
        <v>0</v>
      </c>
      <c r="O24" s="232">
        <f>-SUMIF(cf_0!$S$1:$EI$1,CF!O$3,cf_0!$S64:$EI64)/$K$1</f>
        <v>0</v>
      </c>
      <c r="P24" s="232">
        <f>-SUMIF(cf_0!$S$1:$EI$1,CF!P$3,cf_0!$S64:$EI64)/$K$1</f>
        <v>0</v>
      </c>
      <c r="Q24" s="232">
        <f>-SUMIF(cf_0!$S$1:$EI$1,CF!Q$3,cf_0!$S64:$EI64)/$K$1</f>
        <v>0</v>
      </c>
      <c r="R24" s="232">
        <f>-SUMIF(cf_0!$S$1:$EI$1,CF!R$3,cf_0!$S64:$EI64)/$K$1</f>
        <v>0</v>
      </c>
      <c r="S24" s="232">
        <f>-SUMIF(cf_0!$S$1:$EI$1,CF!S$3,cf_0!$S64:$EI64)/$K$1</f>
        <v>0</v>
      </c>
      <c r="T24" s="232">
        <f>-SUMIF(cf_0!$S$1:$EI$1,CF!T$3,cf_0!$S64:$EI64)/$K$1</f>
        <v>0</v>
      </c>
      <c r="U24" s="232">
        <f>-SUMIF(cf_0!$S$1:$EI$1,CF!U$3,cf_0!$S64:$EI64)/$K$1</f>
        <v>0</v>
      </c>
      <c r="V24" s="232">
        <f>-SUMIF(cf_0!$S$1:$EI$1,CF!V$3,cf_0!$S64:$EI64)/$K$1</f>
        <v>0</v>
      </c>
      <c r="W24" s="232">
        <f>-SUMIF(cf_0!$S$1:$EI$1,CF!W$3,cf_0!$S64:$EI64)/$K$1</f>
        <v>0</v>
      </c>
      <c r="X24" s="232">
        <f>-SUMIF(cf_0!$S$1:$EI$1,CF!X$3,cf_0!$S64:$EI64)/$K$1</f>
        <v>0</v>
      </c>
      <c r="Y24" s="232">
        <f>-SUMIF(cf_0!$S$1:$EI$1,CF!Y$3,cf_0!$S64:$EI64)/$K$1</f>
        <v>0</v>
      </c>
      <c r="Z24" s="232">
        <f ca="1">-SUMIF(cf_0!$S$1:$EI$1,CF!Z$3,cf_0!$S64:$EI64)/$K$1</f>
        <v>-699.69013692260626</v>
      </c>
      <c r="AA24" s="232">
        <f ca="1">-SUMIF(cf_0!$S$1:$EI$1,CF!AA$3,cf_0!$S64:$EI64)/$K$1</f>
        <v>-123.64775227767015</v>
      </c>
      <c r="AB24" s="232">
        <f ca="1">-SUMIF(cf_0!$S$1:$EI$1,CF!AB$3,cf_0!$S64:$EI64)/$K$1</f>
        <v>-126.62449363698316</v>
      </c>
      <c r="AC24" s="232">
        <f ca="1">-SUMIF(cf_0!$S$1:$EI$1,CF!AC$3,cf_0!$S64:$EI64)/$K$1</f>
        <v>0</v>
      </c>
      <c r="AD24" s="232">
        <f ca="1">-SUMIF(cf_0!$S$1:$EI$1,CF!AD$3,cf_0!$S64:$EI64)/$K$1</f>
        <v>0</v>
      </c>
      <c r="AE24" s="232">
        <f ca="1">-SUMIF(cf_0!$S$1:$EI$1,CF!AE$3,cf_0!$S64:$EI64)/$K$1</f>
        <v>0</v>
      </c>
      <c r="AF24" s="232">
        <f ca="1">-SUMIF(cf_0!$S$1:$EI$1,CF!AF$3,cf_0!$S64:$EI64)/$K$1</f>
        <v>0</v>
      </c>
      <c r="AG24" s="232">
        <f ca="1">-SUMIF(cf_0!$S$1:$EI$1,CF!AG$3,cf_0!$S64:$EI64)/$K$1</f>
        <v>0</v>
      </c>
      <c r="AH24" s="232">
        <f ca="1">-SUMIF(cf_0!$S$1:$EI$1,CF!AH$3,cf_0!$S64:$EI64)/$K$1</f>
        <v>0</v>
      </c>
      <c r="AI24" s="232">
        <f ca="1">-SUMIF(cf_0!$S$1:$EI$1,CF!AI$3,cf_0!$S64:$EI64)/$K$1</f>
        <v>0</v>
      </c>
      <c r="AJ24" s="232">
        <f ca="1">-SUMIF(cf_0!$S$1:$EI$1,CF!AJ$3,cf_0!$S64:$EI64)/$K$1</f>
        <v>0</v>
      </c>
      <c r="AK24" s="232">
        <f ca="1">-SUMIF(cf_0!$S$1:$EI$1,CF!AK$3,cf_0!$S64:$EI64)/$K$1</f>
        <v>0</v>
      </c>
      <c r="AL24" s="232">
        <f ca="1">-SUMIF(cf_0!$S$1:$EI$1,CF!AL$3,cf_0!$S64:$EI64)/$K$1</f>
        <v>0</v>
      </c>
      <c r="AM24" s="232">
        <f ca="1">-SUMIF(cf_0!$S$1:$EI$1,CF!AM$3,cf_0!$S64:$EI64)/$K$1</f>
        <v>0</v>
      </c>
      <c r="AN24" s="232">
        <f ca="1">-SUMIF(cf_0!$S$1:$EI$1,CF!AN$3,cf_0!$S64:$EI64)/$K$1</f>
        <v>0</v>
      </c>
      <c r="AO24" s="232">
        <f ca="1">-SUMIF(cf_0!$S$1:$EI$1,CF!AO$3,cf_0!$S64:$EI64)/$K$1</f>
        <v>0</v>
      </c>
      <c r="AP24" s="232">
        <f ca="1">-SUMIF(cf_0!$S$1:$EI$1,CF!AP$3,cf_0!$S64:$EI64)/$K$1</f>
        <v>0</v>
      </c>
      <c r="AQ24" s="232">
        <f ca="1">-SUMIF(cf_0!$S$1:$EI$1,CF!AQ$3,cf_0!$S64:$EI64)/$K$1</f>
        <v>0</v>
      </c>
    </row>
    <row r="25" spans="4:43" x14ac:dyDescent="0.25">
      <c r="D25" s="217" t="s">
        <v>739</v>
      </c>
      <c r="E25" s="217"/>
      <c r="F25" s="217"/>
      <c r="G25" s="218"/>
      <c r="H25" s="218"/>
      <c r="I25" s="219">
        <f t="shared" ref="I25:AF25" ca="1" si="23">SUM(I26:I50)</f>
        <v>-15112.071103330803</v>
      </c>
      <c r="J25" s="219">
        <f t="shared" si="23"/>
        <v>0</v>
      </c>
      <c r="K25" s="219">
        <f t="shared" ca="1" si="23"/>
        <v>-15112.071103330803</v>
      </c>
      <c r="L25" s="220">
        <f t="shared" si="23"/>
        <v>0</v>
      </c>
      <c r="M25" s="220">
        <f t="shared" ref="M25:N25" si="24">SUM(M26:M50)</f>
        <v>-701.69050000000004</v>
      </c>
      <c r="N25" s="220">
        <f t="shared" si="24"/>
        <v>-2.5357500000000002</v>
      </c>
      <c r="O25" s="220">
        <f t="shared" si="23"/>
        <v>-2.5357500000000002</v>
      </c>
      <c r="P25" s="220">
        <f t="shared" si="23"/>
        <v>-57.892734374999996</v>
      </c>
      <c r="Q25" s="220">
        <f t="shared" si="23"/>
        <v>-192.9521628966346</v>
      </c>
      <c r="R25" s="220">
        <f t="shared" ca="1" si="23"/>
        <v>-3534.5494368459122</v>
      </c>
      <c r="S25" s="220">
        <f t="shared" ca="1" si="23"/>
        <v>-2101.9691962878874</v>
      </c>
      <c r="T25" s="220">
        <f t="shared" ca="1" si="23"/>
        <v>-1107.4856995302264</v>
      </c>
      <c r="U25" s="220">
        <f t="shared" ca="1" si="23"/>
        <v>-1107.4876571240973</v>
      </c>
      <c r="V25" s="220">
        <f t="shared" ca="1" si="23"/>
        <v>-1107.4898594172021</v>
      </c>
      <c r="W25" s="220">
        <f t="shared" ca="1" si="23"/>
        <v>-1107.4905935149038</v>
      </c>
      <c r="X25" s="220">
        <f t="shared" ca="1" si="23"/>
        <v>-1107.4905935149038</v>
      </c>
      <c r="Y25" s="220">
        <f t="shared" ca="1" si="23"/>
        <v>-1161.5894646086538</v>
      </c>
      <c r="Z25" s="220">
        <f t="shared" ca="1" si="23"/>
        <v>-1818.0458769403847</v>
      </c>
      <c r="AA25" s="220">
        <f t="shared" ca="1" si="23"/>
        <v>-1.2584310750000003</v>
      </c>
      <c r="AB25" s="220">
        <f t="shared" ca="1" si="23"/>
        <v>-0.81218107500000036</v>
      </c>
      <c r="AC25" s="220">
        <f t="shared" ca="1" si="23"/>
        <v>8.0318924999999597E-2</v>
      </c>
      <c r="AD25" s="220">
        <f t="shared" ca="1" si="23"/>
        <v>8.0318924999999597E-2</v>
      </c>
      <c r="AE25" s="220">
        <f t="shared" ca="1" si="23"/>
        <v>8.0318924999999597E-2</v>
      </c>
      <c r="AF25" s="220">
        <f t="shared" ca="1" si="23"/>
        <v>8.0318924999999597E-2</v>
      </c>
      <c r="AG25" s="220">
        <f t="shared" ref="AG25:AQ25" ca="1" si="25">SUM(AG26:AG50)</f>
        <v>8.0318924999999597E-2</v>
      </c>
      <c r="AH25" s="220">
        <f t="shared" ca="1" si="25"/>
        <v>8.0318924999999597E-2</v>
      </c>
      <c r="AI25" s="220">
        <f t="shared" ca="1" si="25"/>
        <v>8.0318924999999597E-2</v>
      </c>
      <c r="AJ25" s="220">
        <f t="shared" ca="1" si="25"/>
        <v>8.0318924999999597E-2</v>
      </c>
      <c r="AK25" s="220">
        <f t="shared" ca="1" si="25"/>
        <v>8.0318924999999597E-2</v>
      </c>
      <c r="AL25" s="220">
        <f t="shared" ca="1" si="25"/>
        <v>8.0318924999999597E-2</v>
      </c>
      <c r="AM25" s="220">
        <f t="shared" ca="1" si="25"/>
        <v>8.0318924999999597E-2</v>
      </c>
      <c r="AN25" s="220">
        <f t="shared" ca="1" si="25"/>
        <v>8.0318924999999597E-2</v>
      </c>
      <c r="AO25" s="220">
        <f t="shared" ref="AO25:AP25" ca="1" si="26">SUM(AO26:AO50)</f>
        <v>8.0318924999999597E-2</v>
      </c>
      <c r="AP25" s="220">
        <f t="shared" ca="1" si="26"/>
        <v>8.0318924999999597E-2</v>
      </c>
      <c r="AQ25" s="220">
        <f t="shared" ca="1" si="25"/>
        <v>8.0318924999999597E-2</v>
      </c>
    </row>
    <row r="26" spans="4:43" s="230" customFormat="1" x14ac:dyDescent="0.25">
      <c r="D26" s="231" t="s">
        <v>740</v>
      </c>
      <c r="E26" s="233"/>
      <c r="F26" s="233"/>
      <c r="G26" s="233"/>
      <c r="H26" s="233"/>
      <c r="I26" s="234">
        <f t="shared" ref="I26:I50" si="27">SUM(L26:AQ26)</f>
        <v>-700</v>
      </c>
      <c r="J26" s="234">
        <f>(-cf_0!Q75)/1000000</f>
        <v>0</v>
      </c>
      <c r="K26" s="234">
        <f t="shared" ref="K26:K50" si="28">I26-J26</f>
        <v>-700</v>
      </c>
      <c r="L26" s="232">
        <f>-SUMIF(cf_0!$S$1:$EI$1,CF!L$3,cf_0!$S75:$EI75)/$K$1</f>
        <v>0</v>
      </c>
      <c r="M26" s="232">
        <f>-SUMIF(cf_0!$S$1:$EI$1,CF!M$3,cf_0!$S75:$EI75)/$K$1</f>
        <v>-700</v>
      </c>
      <c r="N26" s="232">
        <f>-SUMIF(cf_0!$S$1:$EI$1,CF!N$3,cf_0!$S75:$EI75)/$K$1</f>
        <v>0</v>
      </c>
      <c r="O26" s="232">
        <f>-SUMIF(cf_0!$S$1:$EI$1,CF!O$3,cf_0!$S75:$EI75)/$K$1</f>
        <v>0</v>
      </c>
      <c r="P26" s="232">
        <f>-SUMIF(cf_0!$S$1:$EI$1,CF!P$3,cf_0!$S75:$EI75)/$K$1</f>
        <v>0</v>
      </c>
      <c r="Q26" s="232">
        <f>-SUMIF(cf_0!$S$1:$EI$1,CF!Q$3,cf_0!$S75:$EI75)/$K$1</f>
        <v>0</v>
      </c>
      <c r="R26" s="232">
        <f>-SUMIF(cf_0!$S$1:$EI$1,CF!R$3,cf_0!$S75:$EI75)/$K$1</f>
        <v>0</v>
      </c>
      <c r="S26" s="232">
        <f>-SUMIF(cf_0!$S$1:$EI$1,CF!S$3,cf_0!$S75:$EI75)/$K$1</f>
        <v>0</v>
      </c>
      <c r="T26" s="232">
        <f>-SUMIF(cf_0!$S$1:$EI$1,CF!T$3,cf_0!$S75:$EI75)/$K$1</f>
        <v>0</v>
      </c>
      <c r="U26" s="232">
        <f>-SUMIF(cf_0!$S$1:$EI$1,CF!U$3,cf_0!$S75:$EI75)/$K$1</f>
        <v>0</v>
      </c>
      <c r="V26" s="232">
        <f>-SUMIF(cf_0!$S$1:$EI$1,CF!V$3,cf_0!$S75:$EI75)/$K$1</f>
        <v>0</v>
      </c>
      <c r="W26" s="232">
        <f>-SUMIF(cf_0!$S$1:$EI$1,CF!W$3,cf_0!$S75:$EI75)/$K$1</f>
        <v>0</v>
      </c>
      <c r="X26" s="232">
        <f>-SUMIF(cf_0!$S$1:$EI$1,CF!X$3,cf_0!$S75:$EI75)/$K$1</f>
        <v>0</v>
      </c>
      <c r="Y26" s="232">
        <f>-SUMIF(cf_0!$S$1:$EI$1,CF!Y$3,cf_0!$S75:$EI75)/$K$1</f>
        <v>0</v>
      </c>
      <c r="Z26" s="232">
        <f>-SUMIF(cf_0!$S$1:$EI$1,CF!Z$3,cf_0!$S75:$EI75)/$K$1</f>
        <v>0</v>
      </c>
      <c r="AA26" s="232">
        <f>-SUMIF(cf_0!$S$1:$EI$1,CF!AA$3,cf_0!$S75:$EI75)/$K$1</f>
        <v>0</v>
      </c>
      <c r="AB26" s="232">
        <f>-SUMIF(cf_0!$S$1:$EI$1,CF!AB$3,cf_0!$S75:$EI75)/$K$1</f>
        <v>0</v>
      </c>
      <c r="AC26" s="232">
        <f>-SUMIF(cf_0!$S$1:$EI$1,CF!AC$3,cf_0!$S75:$EI75)/$K$1</f>
        <v>0</v>
      </c>
      <c r="AD26" s="232">
        <f>-SUMIF(cf_0!$S$1:$EI$1,CF!AD$3,cf_0!$S75:$EI75)/$K$1</f>
        <v>0</v>
      </c>
      <c r="AE26" s="232">
        <f>-SUMIF(cf_0!$S$1:$EI$1,CF!AE$3,cf_0!$S75:$EI75)/$K$1</f>
        <v>0</v>
      </c>
      <c r="AF26" s="232">
        <f>-SUMIF(cf_0!$S$1:$EI$1,CF!AF$3,cf_0!$S75:$EI75)/$K$1</f>
        <v>0</v>
      </c>
      <c r="AG26" s="232">
        <f>-SUMIF(cf_0!$S$1:$EI$1,CF!AG$3,cf_0!$S75:$EI75)/$K$1</f>
        <v>0</v>
      </c>
      <c r="AH26" s="232">
        <f>-SUMIF(cf_0!$S$1:$EI$1,CF!AH$3,cf_0!$S75:$EI75)/$K$1</f>
        <v>0</v>
      </c>
      <c r="AI26" s="232">
        <f>-SUMIF(cf_0!$S$1:$EI$1,CF!AI$3,cf_0!$S75:$EI75)/$K$1</f>
        <v>0</v>
      </c>
      <c r="AJ26" s="232">
        <f>-SUMIF(cf_0!$S$1:$EI$1,CF!AJ$3,cf_0!$S75:$EI75)/$K$1</f>
        <v>0</v>
      </c>
      <c r="AK26" s="232">
        <f>-SUMIF(cf_0!$S$1:$EI$1,CF!AK$3,cf_0!$S75:$EI75)/$K$1</f>
        <v>0</v>
      </c>
      <c r="AL26" s="232">
        <f>-SUMIF(cf_0!$S$1:$EI$1,CF!AL$3,cf_0!$S75:$EI75)/$K$1</f>
        <v>0</v>
      </c>
      <c r="AM26" s="232">
        <f>-SUMIF(cf_0!$S$1:$EI$1,CF!AM$3,cf_0!$S75:$EI75)/$K$1</f>
        <v>0</v>
      </c>
      <c r="AN26" s="232">
        <f>-SUMIF(cf_0!$S$1:$EI$1,CF!AN$3,cf_0!$S75:$EI75)/$K$1</f>
        <v>0</v>
      </c>
      <c r="AO26" s="232">
        <f>-SUMIF(cf_0!$S$1:$EI$1,CF!AO$3,cf_0!$S75:$EI75)/$K$1</f>
        <v>0</v>
      </c>
      <c r="AP26" s="232">
        <f>-SUMIF(cf_0!$S$1:$EI$1,CF!AP$3,cf_0!$S75:$EI75)/$K$1</f>
        <v>0</v>
      </c>
      <c r="AQ26" s="232">
        <f>-SUMIF(cf_0!$S$1:$EI$1,CF!AQ$3,cf_0!$S75:$EI75)/$K$1</f>
        <v>0</v>
      </c>
    </row>
    <row r="27" spans="4:43" s="230" customFormat="1" x14ac:dyDescent="0.25">
      <c r="D27" s="231" t="s">
        <v>741</v>
      </c>
      <c r="E27" s="233"/>
      <c r="F27" s="233"/>
      <c r="G27" s="233"/>
      <c r="H27" s="233"/>
      <c r="I27" s="234">
        <f t="shared" ca="1" si="27"/>
        <v>-2169.2493233308055</v>
      </c>
      <c r="J27" s="234">
        <f>(-cf_0!Q82)/1000000</f>
        <v>0</v>
      </c>
      <c r="K27" s="234">
        <f t="shared" ca="1" si="28"/>
        <v>-2169.2493233308055</v>
      </c>
      <c r="L27" s="232">
        <f>-SUMIF(cf_0!$S$1:$EI$1,CF!L$3,cf_0!$S82:$EI82)/1000</f>
        <v>0</v>
      </c>
      <c r="M27" s="232">
        <f>-SUMIF(cf_0!$S$1:$EI$1,CF!M$3,cf_0!$S82:$EI82)/1000</f>
        <v>0</v>
      </c>
      <c r="N27" s="232">
        <f>-SUMIF(cf_0!$S$1:$EI$1,CF!N$3,cf_0!$S82:$EI82)/1000</f>
        <v>0</v>
      </c>
      <c r="O27" s="232">
        <f>-SUMIF(cf_0!$S$1:$EI$1,CF!O$3,cf_0!$S82:$EI82)/1000</f>
        <v>0</v>
      </c>
      <c r="P27" s="232">
        <f>-SUMIF(cf_0!$S$1:$EI$1,CF!P$3,cf_0!$S82:$EI82)/1000</f>
        <v>0</v>
      </c>
      <c r="Q27" s="232">
        <f>-SUMIF(cf_0!$S$1:$EI$1,CF!Q$3,cf_0!$S82:$EI82)/1000</f>
        <v>0</v>
      </c>
      <c r="R27" s="232">
        <f ca="1">-SUMIF(cf_0!$S$1:$EI$1,CF!R$3,cf_0!$S82:$EI82)/1000</f>
        <v>-2171.2732019060081</v>
      </c>
      <c r="S27" s="232">
        <f ca="1">-SUMIF(cf_0!$S$1:$EI$1,CF!S$3,cf_0!$S82:$EI82)/1000</f>
        <v>8.7659902016128569E-2</v>
      </c>
      <c r="T27" s="232">
        <f ca="1">-SUMIF(cf_0!$S$1:$EI$1,CF!T$3,cf_0!$S82:$EI82)/1000</f>
        <v>8.5212909677418916E-2</v>
      </c>
      <c r="U27" s="232">
        <f ca="1">-SUMIF(cf_0!$S$1:$EI$1,CF!U$3,cf_0!$S82:$EI82)/1000</f>
        <v>8.325531580645118E-2</v>
      </c>
      <c r="V27" s="232">
        <f ca="1">-SUMIF(cf_0!$S$1:$EI$1,CF!V$3,cf_0!$S82:$EI82)/1000</f>
        <v>8.1053022701612479E-2</v>
      </c>
      <c r="W27" s="232">
        <f ca="1">-SUMIF(cf_0!$S$1:$EI$1,CF!W$3,cf_0!$S82:$EI82)/1000</f>
        <v>8.0318924999999597E-2</v>
      </c>
      <c r="X27" s="232">
        <f ca="1">-SUMIF(cf_0!$S$1:$EI$1,CF!X$3,cf_0!$S82:$EI82)/1000</f>
        <v>8.0318924999999597E-2</v>
      </c>
      <c r="Y27" s="232">
        <f ca="1">-SUMIF(cf_0!$S$1:$EI$1,CF!Y$3,cf_0!$S82:$EI82)/1000</f>
        <v>8.0318924999999597E-2</v>
      </c>
      <c r="Z27" s="232">
        <f ca="1">-SUMIF(cf_0!$S$1:$EI$1,CF!Z$3,cf_0!$S82:$EI82)/1000</f>
        <v>8.0318924999999597E-2</v>
      </c>
      <c r="AA27" s="232">
        <f ca="1">-SUMIF(cf_0!$S$1:$EI$1,CF!AA$3,cf_0!$S82:$EI82)/1000</f>
        <v>8.0318924999999597E-2</v>
      </c>
      <c r="AB27" s="232">
        <f ca="1">-SUMIF(cf_0!$S$1:$EI$1,CF!AB$3,cf_0!$S82:$EI82)/1000</f>
        <v>8.0318924999999597E-2</v>
      </c>
      <c r="AC27" s="232">
        <f ca="1">-SUMIF(cf_0!$S$1:$EI$1,CF!AC$3,cf_0!$S82:$EI82)/1000</f>
        <v>8.0318924999999597E-2</v>
      </c>
      <c r="AD27" s="232">
        <f ca="1">-SUMIF(cf_0!$S$1:$EI$1,CF!AD$3,cf_0!$S82:$EI82)/1000</f>
        <v>8.0318924999999597E-2</v>
      </c>
      <c r="AE27" s="232">
        <f ca="1">-SUMIF(cf_0!$S$1:$EI$1,CF!AE$3,cf_0!$S82:$EI82)/1000</f>
        <v>8.0318924999999597E-2</v>
      </c>
      <c r="AF27" s="232">
        <f ca="1">-SUMIF(cf_0!$S$1:$EI$1,CF!AF$3,cf_0!$S82:$EI82)/1000</f>
        <v>8.0318924999999597E-2</v>
      </c>
      <c r="AG27" s="232">
        <f ca="1">-SUMIF(cf_0!$S$1:$EI$1,CF!AG$3,cf_0!$S82:$EI82)/1000</f>
        <v>8.0318924999999597E-2</v>
      </c>
      <c r="AH27" s="232">
        <f ca="1">-SUMIF(cf_0!$S$1:$EI$1,CF!AH$3,cf_0!$S82:$EI82)/1000</f>
        <v>8.0318924999999597E-2</v>
      </c>
      <c r="AI27" s="232">
        <f ca="1">-SUMIF(cf_0!$S$1:$EI$1,CF!AI$3,cf_0!$S82:$EI82)/1000</f>
        <v>8.0318924999999597E-2</v>
      </c>
      <c r="AJ27" s="232">
        <f ca="1">-SUMIF(cf_0!$S$1:$EI$1,CF!AJ$3,cf_0!$S82:$EI82)/1000</f>
        <v>8.0318924999999597E-2</v>
      </c>
      <c r="AK27" s="232">
        <f ca="1">-SUMIF(cf_0!$S$1:$EI$1,CF!AK$3,cf_0!$S82:$EI82)/1000</f>
        <v>8.0318924999999597E-2</v>
      </c>
      <c r="AL27" s="232">
        <f ca="1">-SUMIF(cf_0!$S$1:$EI$1,CF!AL$3,cf_0!$S82:$EI82)/1000</f>
        <v>8.0318924999999597E-2</v>
      </c>
      <c r="AM27" s="232">
        <f ca="1">-SUMIF(cf_0!$S$1:$EI$1,CF!AM$3,cf_0!$S82:$EI82)/1000</f>
        <v>8.0318924999999597E-2</v>
      </c>
      <c r="AN27" s="232">
        <f ca="1">-SUMIF(cf_0!$S$1:$EI$1,CF!AN$3,cf_0!$S82:$EI82)/1000</f>
        <v>8.0318924999999597E-2</v>
      </c>
      <c r="AO27" s="232">
        <f ca="1">-SUMIF(cf_0!$S$1:$EI$1,CF!AO$3,cf_0!$S82:$EI82)/1000</f>
        <v>8.0318924999999597E-2</v>
      </c>
      <c r="AP27" s="232">
        <f ca="1">-SUMIF(cf_0!$S$1:$EI$1,CF!AP$3,cf_0!$S82:$EI82)/1000</f>
        <v>8.0318924999999597E-2</v>
      </c>
      <c r="AQ27" s="232">
        <f ca="1">-SUMIF(cf_0!$S$1:$EI$1,CF!AQ$3,cf_0!$S82:$EI82)/1000</f>
        <v>8.0318924999999597E-2</v>
      </c>
    </row>
    <row r="28" spans="4:43" s="230" customFormat="1" x14ac:dyDescent="0.25">
      <c r="D28" s="231" t="s">
        <v>742</v>
      </c>
      <c r="E28" s="233"/>
      <c r="F28" s="233"/>
      <c r="G28" s="233"/>
      <c r="H28" s="233"/>
      <c r="I28" s="234">
        <f>SUM(L28:AQ28)</f>
        <v>-988.44699999999989</v>
      </c>
      <c r="J28" s="234">
        <f>(-cf_0!Q86)/1000000</f>
        <v>0</v>
      </c>
      <c r="K28" s="234">
        <f>I28-J28</f>
        <v>-988.44699999999989</v>
      </c>
      <c r="L28" s="232">
        <f>-SUMIF(cf_0!$S$1:$EI$1,CF!L$3,cf_0!$S86:$EI86)/$K$1</f>
        <v>0</v>
      </c>
      <c r="M28" s="232">
        <f>-SUMIF(cf_0!$S$1:$EI$1,CF!M$3,cf_0!$S86:$EI86)/$K$1</f>
        <v>0</v>
      </c>
      <c r="N28" s="232">
        <f>-SUMIF(cf_0!$S$1:$EI$1,CF!N$3,cf_0!$S86:$EI86)/$K$1</f>
        <v>0</v>
      </c>
      <c r="O28" s="232">
        <f>-SUMIF(cf_0!$S$1:$EI$1,CF!O$3,cf_0!$S86:$EI86)/$K$1</f>
        <v>0</v>
      </c>
      <c r="P28" s="232">
        <f>-SUMIF(cf_0!$S$1:$EI$1,CF!P$3,cf_0!$S86:$EI86)/$K$1</f>
        <v>0</v>
      </c>
      <c r="Q28" s="232">
        <f>-SUMIF(cf_0!$S$1:$EI$1,CF!Q$3,cf_0!$S86:$EI86)/$K$1</f>
        <v>0</v>
      </c>
      <c r="R28" s="232">
        <f>-SUMIF(cf_0!$S$1:$EI$1,CF!R$3,cf_0!$S86:$EI86)/$K$1</f>
        <v>0</v>
      </c>
      <c r="S28" s="232">
        <f>-SUMIF(cf_0!$S$1:$EI$1,CF!S$3,cf_0!$S86:$EI86)/$K$1</f>
        <v>-988.44699999999989</v>
      </c>
      <c r="T28" s="232">
        <f>-SUMIF(cf_0!$S$1:$EI$1,CF!T$3,cf_0!$S86:$EI86)/$K$1</f>
        <v>0</v>
      </c>
      <c r="U28" s="232">
        <f>-SUMIF(cf_0!$S$1:$EI$1,CF!U$3,cf_0!$S86:$EI86)/$K$1</f>
        <v>0</v>
      </c>
      <c r="V28" s="232">
        <f>-SUMIF(cf_0!$S$1:$EI$1,CF!V$3,cf_0!$S86:$EI86)/$K$1</f>
        <v>0</v>
      </c>
      <c r="W28" s="232">
        <f>-SUMIF(cf_0!$S$1:$EI$1,CF!W$3,cf_0!$S86:$EI86)/$K$1</f>
        <v>0</v>
      </c>
      <c r="X28" s="232">
        <f>-SUMIF(cf_0!$S$1:$EI$1,CF!X$3,cf_0!$S86:$EI86)/$K$1</f>
        <v>0</v>
      </c>
      <c r="Y28" s="232">
        <f>-SUMIF(cf_0!$S$1:$EI$1,CF!Y$3,cf_0!$S86:$EI86)/$K$1</f>
        <v>0</v>
      </c>
      <c r="Z28" s="232">
        <f>-SUMIF(cf_0!$S$1:$EI$1,CF!Z$3,cf_0!$S86:$EI86)/$K$1</f>
        <v>0</v>
      </c>
      <c r="AA28" s="232">
        <f>-SUMIF(cf_0!$S$1:$EI$1,CF!AA$3,cf_0!$S86:$EI86)/$K$1</f>
        <v>0</v>
      </c>
      <c r="AB28" s="232">
        <f>-SUMIF(cf_0!$S$1:$EI$1,CF!AB$3,cf_0!$S86:$EI86)/$K$1</f>
        <v>0</v>
      </c>
      <c r="AC28" s="232">
        <f>-SUMIF(cf_0!$S$1:$EI$1,CF!AC$3,cf_0!$S86:$EI86)/$K$1</f>
        <v>0</v>
      </c>
      <c r="AD28" s="232">
        <f>-SUMIF(cf_0!$S$1:$EI$1,CF!AD$3,cf_0!$S86:$EI86)/$K$1</f>
        <v>0</v>
      </c>
      <c r="AE28" s="232">
        <f>-SUMIF(cf_0!$S$1:$EI$1,CF!AE$3,cf_0!$S86:$EI86)/$K$1</f>
        <v>0</v>
      </c>
      <c r="AF28" s="232">
        <f>-SUMIF(cf_0!$S$1:$EI$1,CF!AF$3,cf_0!$S86:$EI86)/$K$1</f>
        <v>0</v>
      </c>
      <c r="AG28" s="232">
        <f>-SUMIF(cf_0!$S$1:$EI$1,CF!AG$3,cf_0!$S86:$EI86)/$K$1</f>
        <v>0</v>
      </c>
      <c r="AH28" s="232">
        <f>-SUMIF(cf_0!$S$1:$EI$1,CF!AH$3,cf_0!$S86:$EI86)/$K$1</f>
        <v>0</v>
      </c>
      <c r="AI28" s="232">
        <f>-SUMIF(cf_0!$S$1:$EI$1,CF!AI$3,cf_0!$S86:$EI86)/$K$1</f>
        <v>0</v>
      </c>
      <c r="AJ28" s="232">
        <f>-SUMIF(cf_0!$S$1:$EI$1,CF!AJ$3,cf_0!$S86:$EI86)/$K$1</f>
        <v>0</v>
      </c>
      <c r="AK28" s="232">
        <f>-SUMIF(cf_0!$S$1:$EI$1,CF!AK$3,cf_0!$S86:$EI86)/$K$1</f>
        <v>0</v>
      </c>
      <c r="AL28" s="232">
        <f>-SUMIF(cf_0!$S$1:$EI$1,CF!AL$3,cf_0!$S86:$EI86)/$K$1</f>
        <v>0</v>
      </c>
      <c r="AM28" s="232">
        <f>-SUMIF(cf_0!$S$1:$EI$1,CF!AM$3,cf_0!$S86:$EI86)/$K$1</f>
        <v>0</v>
      </c>
      <c r="AN28" s="232">
        <f>-SUMIF(cf_0!$S$1:$EI$1,CF!AN$3,cf_0!$S86:$EI86)/$K$1</f>
        <v>0</v>
      </c>
      <c r="AO28" s="232">
        <f>-SUMIF(cf_0!$S$1:$EI$1,CF!AO$3,cf_0!$S86:$EI86)/$K$1</f>
        <v>0</v>
      </c>
      <c r="AP28" s="232">
        <f>-SUMIF(cf_0!$S$1:$EI$1,CF!AP$3,cf_0!$S86:$EI86)/$K$1</f>
        <v>0</v>
      </c>
      <c r="AQ28" s="232">
        <f>-SUMIF(cf_0!$S$1:$EI$1,CF!AQ$3,cf_0!$S86:$EI86)/$K$1</f>
        <v>0</v>
      </c>
    </row>
    <row r="29" spans="4:43" s="230" customFormat="1" x14ac:dyDescent="0.25">
      <c r="D29" s="231" t="s">
        <v>743</v>
      </c>
      <c r="E29" s="233"/>
      <c r="F29" s="233"/>
      <c r="G29" s="233"/>
      <c r="H29" s="233"/>
      <c r="I29" s="234">
        <f t="shared" si="27"/>
        <v>0</v>
      </c>
      <c r="J29" s="234">
        <f>(-cf_0!Q92)/1000000</f>
        <v>0</v>
      </c>
      <c r="K29" s="234">
        <f t="shared" si="28"/>
        <v>0</v>
      </c>
      <c r="L29" s="232">
        <f>-SUMIF(cf_0!$S$1:$EI$1,CF!L$3,cf_0!$S92:$EI92)/$K$1</f>
        <v>0</v>
      </c>
      <c r="M29" s="232">
        <f>-SUMIF(cf_0!$S$1:$EI$1,CF!M$3,cf_0!$S92:$EI92)/$K$1</f>
        <v>0</v>
      </c>
      <c r="N29" s="232">
        <f>-SUMIF(cf_0!$S$1:$EI$1,CF!N$3,cf_0!$S92:$EI92)/$K$1</f>
        <v>0</v>
      </c>
      <c r="O29" s="232">
        <f>-SUMIF(cf_0!$S$1:$EI$1,CF!O$3,cf_0!$S92:$EI92)/$K$1</f>
        <v>0</v>
      </c>
      <c r="P29" s="232">
        <f>-SUMIF(cf_0!$S$1:$EI$1,CF!P$3,cf_0!$S92:$EI92)/$K$1</f>
        <v>0</v>
      </c>
      <c r="Q29" s="232">
        <f>-SUMIF(cf_0!$S$1:$EI$1,CF!Q$3,cf_0!$S92:$EI92)/$K$1</f>
        <v>0</v>
      </c>
      <c r="R29" s="232">
        <f>-SUMIF(cf_0!$S$1:$EI$1,CF!R$3,cf_0!$S92:$EI92)/$K$1</f>
        <v>0</v>
      </c>
      <c r="S29" s="232">
        <f>-SUMIF(cf_0!$S$1:$EI$1,CF!S$3,cf_0!$S92:$EI92)/$K$1</f>
        <v>0</v>
      </c>
      <c r="T29" s="232">
        <f>-SUMIF(cf_0!$S$1:$EI$1,CF!T$3,cf_0!$S92:$EI92)/$K$1</f>
        <v>0</v>
      </c>
      <c r="U29" s="232">
        <f>-SUMIF(cf_0!$S$1:$EI$1,CF!U$3,cf_0!$S92:$EI92)/$K$1</f>
        <v>0</v>
      </c>
      <c r="V29" s="232">
        <f>-SUMIF(cf_0!$S$1:$EI$1,CF!V$3,cf_0!$S92:$EI92)/$K$1</f>
        <v>0</v>
      </c>
      <c r="W29" s="232">
        <f>-SUMIF(cf_0!$S$1:$EI$1,CF!W$3,cf_0!$S92:$EI92)/$K$1</f>
        <v>0</v>
      </c>
      <c r="X29" s="232">
        <f>-SUMIF(cf_0!$S$1:$EI$1,CF!X$3,cf_0!$S92:$EI92)/$K$1</f>
        <v>0</v>
      </c>
      <c r="Y29" s="232">
        <f>-SUMIF(cf_0!$S$1:$EI$1,CF!Y$3,cf_0!$S92:$EI92)/$K$1</f>
        <v>0</v>
      </c>
      <c r="Z29" s="232">
        <f>-SUMIF(cf_0!$S$1:$EI$1,CF!Z$3,cf_0!$S92:$EI92)/$K$1</f>
        <v>0</v>
      </c>
      <c r="AA29" s="232">
        <f>-SUMIF(cf_0!$S$1:$EI$1,CF!AA$3,cf_0!$S92:$EI92)/$K$1</f>
        <v>0</v>
      </c>
      <c r="AB29" s="232">
        <f>-SUMIF(cf_0!$S$1:$EI$1,CF!AB$3,cf_0!$S92:$EI92)/$K$1</f>
        <v>0</v>
      </c>
      <c r="AC29" s="232">
        <f>-SUMIF(cf_0!$S$1:$EI$1,CF!AC$3,cf_0!$S92:$EI92)/$K$1</f>
        <v>0</v>
      </c>
      <c r="AD29" s="232">
        <f>-SUMIF(cf_0!$S$1:$EI$1,CF!AD$3,cf_0!$S92:$EI92)/$K$1</f>
        <v>0</v>
      </c>
      <c r="AE29" s="232">
        <f>-SUMIF(cf_0!$S$1:$EI$1,CF!AE$3,cf_0!$S92:$EI92)/$K$1</f>
        <v>0</v>
      </c>
      <c r="AF29" s="232">
        <f>-SUMIF(cf_0!$S$1:$EI$1,CF!AF$3,cf_0!$S92:$EI92)/$K$1</f>
        <v>0</v>
      </c>
      <c r="AG29" s="232">
        <f>-SUMIF(cf_0!$S$1:$EI$1,CF!AG$3,cf_0!$S92:$EI92)/$K$1</f>
        <v>0</v>
      </c>
      <c r="AH29" s="232">
        <f>-SUMIF(cf_0!$S$1:$EI$1,CF!AH$3,cf_0!$S92:$EI92)/$K$1</f>
        <v>0</v>
      </c>
      <c r="AI29" s="232">
        <f>-SUMIF(cf_0!$S$1:$EI$1,CF!AI$3,cf_0!$S92:$EI92)/$K$1</f>
        <v>0</v>
      </c>
      <c r="AJ29" s="232">
        <f>-SUMIF(cf_0!$S$1:$EI$1,CF!AJ$3,cf_0!$S92:$EI92)/$K$1</f>
        <v>0</v>
      </c>
      <c r="AK29" s="232">
        <f>-SUMIF(cf_0!$S$1:$EI$1,CF!AK$3,cf_0!$S92:$EI92)/$K$1</f>
        <v>0</v>
      </c>
      <c r="AL29" s="232">
        <f>-SUMIF(cf_0!$S$1:$EI$1,CF!AL$3,cf_0!$S92:$EI92)/$K$1</f>
        <v>0</v>
      </c>
      <c r="AM29" s="232">
        <f>-SUMIF(cf_0!$S$1:$EI$1,CF!AM$3,cf_0!$S92:$EI92)/$K$1</f>
        <v>0</v>
      </c>
      <c r="AN29" s="232">
        <f>-SUMIF(cf_0!$S$1:$EI$1,CF!AN$3,cf_0!$S92:$EI92)/$K$1</f>
        <v>0</v>
      </c>
      <c r="AO29" s="232">
        <f>-SUMIF(cf_0!$S$1:$EI$1,CF!AO$3,cf_0!$S92:$EI92)/$K$1</f>
        <v>0</v>
      </c>
      <c r="AP29" s="232">
        <f>-SUMIF(cf_0!$S$1:$EI$1,CF!AP$3,cf_0!$S92:$EI92)/$K$1</f>
        <v>0</v>
      </c>
      <c r="AQ29" s="232">
        <f>-SUMIF(cf_0!$S$1:$EI$1,CF!AQ$3,cf_0!$S92:$EI92)/$K$1</f>
        <v>0</v>
      </c>
    </row>
    <row r="30" spans="4:43" s="230" customFormat="1" x14ac:dyDescent="0.25">
      <c r="D30" s="231" t="s">
        <v>354</v>
      </c>
      <c r="E30" s="233"/>
      <c r="F30" s="233"/>
      <c r="G30" s="233"/>
      <c r="H30" s="233"/>
      <c r="I30" s="234">
        <f t="shared" si="27"/>
        <v>-46.011000000000003</v>
      </c>
      <c r="J30" s="234">
        <f>(-cf_0!Q98)/1000000</f>
        <v>0</v>
      </c>
      <c r="K30" s="234">
        <f t="shared" si="28"/>
        <v>-46.011000000000003</v>
      </c>
      <c r="L30" s="232">
        <f>-SUMIF(cf_0!$S$1:$EI$1,CF!L$3,cf_0!$S98:$EI98)/$K$1</f>
        <v>0</v>
      </c>
      <c r="M30" s="232">
        <f>-SUMIF(cf_0!$S$1:$EI$1,CF!M$3,cf_0!$S98:$EI98)/$K$1</f>
        <v>0</v>
      </c>
      <c r="N30" s="232">
        <f>-SUMIF(cf_0!$S$1:$EI$1,CF!N$3,cf_0!$S98:$EI98)/$K$1</f>
        <v>0</v>
      </c>
      <c r="O30" s="232">
        <f>-SUMIF(cf_0!$S$1:$EI$1,CF!O$3,cf_0!$S98:$EI98)/$K$1</f>
        <v>0</v>
      </c>
      <c r="P30" s="232">
        <f>-SUMIF(cf_0!$S$1:$EI$1,CF!P$3,cf_0!$S98:$EI98)/$K$1</f>
        <v>-5.7513750000000003</v>
      </c>
      <c r="Q30" s="232">
        <f>-SUMIF(cf_0!$S$1:$EI$1,CF!Q$3,cf_0!$S98:$EI98)/$K$1</f>
        <v>-17.254124999999998</v>
      </c>
      <c r="R30" s="232">
        <f>-SUMIF(cf_0!$S$1:$EI$1,CF!R$3,cf_0!$S98:$EI98)/$K$1</f>
        <v>-17.254124999999998</v>
      </c>
      <c r="S30" s="232">
        <f>-SUMIF(cf_0!$S$1:$EI$1,CF!S$3,cf_0!$S98:$EI98)/$K$1</f>
        <v>-5.7513750000000003</v>
      </c>
      <c r="T30" s="232">
        <f>-SUMIF(cf_0!$S$1:$EI$1,CF!T$3,cf_0!$S98:$EI98)/$K$1</f>
        <v>0</v>
      </c>
      <c r="U30" s="232">
        <f>-SUMIF(cf_0!$S$1:$EI$1,CF!U$3,cf_0!$S98:$EI98)/$K$1</f>
        <v>0</v>
      </c>
      <c r="V30" s="232">
        <f>-SUMIF(cf_0!$S$1:$EI$1,CF!V$3,cf_0!$S98:$EI98)/$K$1</f>
        <v>0</v>
      </c>
      <c r="W30" s="232">
        <f>-SUMIF(cf_0!$S$1:$EI$1,CF!W$3,cf_0!$S98:$EI98)/$K$1</f>
        <v>0</v>
      </c>
      <c r="X30" s="232">
        <f>-SUMIF(cf_0!$S$1:$EI$1,CF!X$3,cf_0!$S98:$EI98)/$K$1</f>
        <v>0</v>
      </c>
      <c r="Y30" s="232">
        <f>-SUMIF(cf_0!$S$1:$EI$1,CF!Y$3,cf_0!$S98:$EI98)/$K$1</f>
        <v>0</v>
      </c>
      <c r="Z30" s="232">
        <f>-SUMIF(cf_0!$S$1:$EI$1,CF!Z$3,cf_0!$S98:$EI98)/$K$1</f>
        <v>0</v>
      </c>
      <c r="AA30" s="232">
        <f>-SUMIF(cf_0!$S$1:$EI$1,CF!AA$3,cf_0!$S98:$EI98)/$K$1</f>
        <v>0</v>
      </c>
      <c r="AB30" s="232">
        <f>-SUMIF(cf_0!$S$1:$EI$1,CF!AB$3,cf_0!$S98:$EI98)/$K$1</f>
        <v>0</v>
      </c>
      <c r="AC30" s="232">
        <f>-SUMIF(cf_0!$S$1:$EI$1,CF!AC$3,cf_0!$S98:$EI98)/$K$1</f>
        <v>0</v>
      </c>
      <c r="AD30" s="232">
        <f>-SUMIF(cf_0!$S$1:$EI$1,CF!AD$3,cf_0!$S98:$EI98)/$K$1</f>
        <v>0</v>
      </c>
      <c r="AE30" s="232">
        <f>-SUMIF(cf_0!$S$1:$EI$1,CF!AE$3,cf_0!$S98:$EI98)/$K$1</f>
        <v>0</v>
      </c>
      <c r="AF30" s="232">
        <f>-SUMIF(cf_0!$S$1:$EI$1,CF!AF$3,cf_0!$S98:$EI98)/$K$1</f>
        <v>0</v>
      </c>
      <c r="AG30" s="232">
        <f>-SUMIF(cf_0!$S$1:$EI$1,CF!AG$3,cf_0!$S98:$EI98)/$K$1</f>
        <v>0</v>
      </c>
      <c r="AH30" s="232">
        <f>-SUMIF(cf_0!$S$1:$EI$1,CF!AH$3,cf_0!$S98:$EI98)/$K$1</f>
        <v>0</v>
      </c>
      <c r="AI30" s="232">
        <f>-SUMIF(cf_0!$S$1:$EI$1,CF!AI$3,cf_0!$S98:$EI98)/$K$1</f>
        <v>0</v>
      </c>
      <c r="AJ30" s="232">
        <f>-SUMIF(cf_0!$S$1:$EI$1,CF!AJ$3,cf_0!$S98:$EI98)/$K$1</f>
        <v>0</v>
      </c>
      <c r="AK30" s="232">
        <f>-SUMIF(cf_0!$S$1:$EI$1,CF!AK$3,cf_0!$S98:$EI98)/$K$1</f>
        <v>0</v>
      </c>
      <c r="AL30" s="232">
        <f>-SUMIF(cf_0!$S$1:$EI$1,CF!AL$3,cf_0!$S98:$EI98)/$K$1</f>
        <v>0</v>
      </c>
      <c r="AM30" s="232">
        <f>-SUMIF(cf_0!$S$1:$EI$1,CF!AM$3,cf_0!$S98:$EI98)/$K$1</f>
        <v>0</v>
      </c>
      <c r="AN30" s="232">
        <f>-SUMIF(cf_0!$S$1:$EI$1,CF!AN$3,cf_0!$S98:$EI98)/$K$1</f>
        <v>0</v>
      </c>
      <c r="AO30" s="232">
        <f>-SUMIF(cf_0!$S$1:$EI$1,CF!AO$3,cf_0!$S98:$EI98)/$K$1</f>
        <v>0</v>
      </c>
      <c r="AP30" s="232">
        <f>-SUMIF(cf_0!$S$1:$EI$1,CF!AP$3,cf_0!$S98:$EI98)/$K$1</f>
        <v>0</v>
      </c>
      <c r="AQ30" s="232">
        <f>-SUMIF(cf_0!$S$1:$EI$1,CF!AQ$3,cf_0!$S98:$EI98)/$K$1</f>
        <v>0</v>
      </c>
    </row>
    <row r="31" spans="4:43" s="230" customFormat="1" x14ac:dyDescent="0.25">
      <c r="D31" s="231" t="s">
        <v>355</v>
      </c>
      <c r="E31" s="233"/>
      <c r="F31" s="233"/>
      <c r="G31" s="233"/>
      <c r="H31" s="233"/>
      <c r="I31" s="234">
        <f t="shared" si="27"/>
        <v>-230.05500000000001</v>
      </c>
      <c r="J31" s="234">
        <f>(-cf_0!Q103)/1000000</f>
        <v>0</v>
      </c>
      <c r="K31" s="234">
        <f t="shared" si="28"/>
        <v>-230.05500000000001</v>
      </c>
      <c r="L31" s="232">
        <f>-SUMIF(cf_0!$S$1:$EI$1,CF!L$3,cf_0!$S103:$EI103)/$K$1</f>
        <v>0</v>
      </c>
      <c r="M31" s="232">
        <f>-SUMIF(cf_0!$S$1:$EI$1,CF!M$3,cf_0!$S103:$EI103)/$K$1</f>
        <v>0</v>
      </c>
      <c r="N31" s="232">
        <f>-SUMIF(cf_0!$S$1:$EI$1,CF!N$3,cf_0!$S103:$EI103)/$K$1</f>
        <v>0</v>
      </c>
      <c r="O31" s="232">
        <f>-SUMIF(cf_0!$S$1:$EI$1,CF!O$3,cf_0!$S103:$EI103)/$K$1</f>
        <v>0</v>
      </c>
      <c r="P31" s="232">
        <f>-SUMIF(cf_0!$S$1:$EI$1,CF!P$3,cf_0!$S103:$EI103)/$K$1</f>
        <v>-33.549687499999997</v>
      </c>
      <c r="Q31" s="232">
        <f>-SUMIF(cf_0!$S$1:$EI$1,CF!Q$3,cf_0!$S103:$EI103)/$K$1</f>
        <v>-70.214703125</v>
      </c>
      <c r="R31" s="232">
        <f>-SUMIF(cf_0!$S$1:$EI$1,CF!R$3,cf_0!$S103:$EI103)/$K$1</f>
        <v>-44.812796874999997</v>
      </c>
      <c r="S31" s="232">
        <f>-SUMIF(cf_0!$S$1:$EI$1,CF!S$3,cf_0!$S103:$EI103)/$K$1</f>
        <v>-12.221671875</v>
      </c>
      <c r="T31" s="232">
        <f>-SUMIF(cf_0!$S$1:$EI$1,CF!T$3,cf_0!$S103:$EI103)/$K$1</f>
        <v>-12.221671875</v>
      </c>
      <c r="U31" s="232">
        <f>-SUMIF(cf_0!$S$1:$EI$1,CF!U$3,cf_0!$S103:$EI103)/$K$1</f>
        <v>-12.221671875</v>
      </c>
      <c r="V31" s="232">
        <f>-SUMIF(cf_0!$S$1:$EI$1,CF!V$3,cf_0!$S103:$EI103)/$K$1</f>
        <v>-12.221671875</v>
      </c>
      <c r="W31" s="232">
        <f>-SUMIF(cf_0!$S$1:$EI$1,CF!W$3,cf_0!$S103:$EI103)/$K$1</f>
        <v>-12.221671875</v>
      </c>
      <c r="X31" s="232">
        <f>-SUMIF(cf_0!$S$1:$EI$1,CF!X$3,cf_0!$S103:$EI103)/$K$1</f>
        <v>-12.221671875</v>
      </c>
      <c r="Y31" s="232">
        <f>-SUMIF(cf_0!$S$1:$EI$1,CF!Y$3,cf_0!$S103:$EI103)/$K$1</f>
        <v>-8.1477812499999995</v>
      </c>
      <c r="Z31" s="232">
        <f>-SUMIF(cf_0!$S$1:$EI$1,CF!Z$3,cf_0!$S103:$EI103)/$K$1</f>
        <v>0</v>
      </c>
      <c r="AA31" s="232">
        <f>-SUMIF(cf_0!$S$1:$EI$1,CF!AA$3,cf_0!$S103:$EI103)/$K$1</f>
        <v>0</v>
      </c>
      <c r="AB31" s="232">
        <f>-SUMIF(cf_0!$S$1:$EI$1,CF!AB$3,cf_0!$S103:$EI103)/$K$1</f>
        <v>0</v>
      </c>
      <c r="AC31" s="232">
        <f>-SUMIF(cf_0!$S$1:$EI$1,CF!AC$3,cf_0!$S103:$EI103)/$K$1</f>
        <v>0</v>
      </c>
      <c r="AD31" s="232">
        <f>-SUMIF(cf_0!$S$1:$EI$1,CF!AD$3,cf_0!$S103:$EI103)/$K$1</f>
        <v>0</v>
      </c>
      <c r="AE31" s="232">
        <f>-SUMIF(cf_0!$S$1:$EI$1,CF!AE$3,cf_0!$S103:$EI103)/$K$1</f>
        <v>0</v>
      </c>
      <c r="AF31" s="232">
        <f>-SUMIF(cf_0!$S$1:$EI$1,CF!AF$3,cf_0!$S103:$EI103)/$K$1</f>
        <v>0</v>
      </c>
      <c r="AG31" s="232">
        <f>-SUMIF(cf_0!$S$1:$EI$1,CF!AG$3,cf_0!$S103:$EI103)/$K$1</f>
        <v>0</v>
      </c>
      <c r="AH31" s="232">
        <f>-SUMIF(cf_0!$S$1:$EI$1,CF!AH$3,cf_0!$S103:$EI103)/$K$1</f>
        <v>0</v>
      </c>
      <c r="AI31" s="232">
        <f>-SUMIF(cf_0!$S$1:$EI$1,CF!AI$3,cf_0!$S103:$EI103)/$K$1</f>
        <v>0</v>
      </c>
      <c r="AJ31" s="232">
        <f>-SUMIF(cf_0!$S$1:$EI$1,CF!AJ$3,cf_0!$S103:$EI103)/$K$1</f>
        <v>0</v>
      </c>
      <c r="AK31" s="232">
        <f>-SUMIF(cf_0!$S$1:$EI$1,CF!AK$3,cf_0!$S103:$EI103)/$K$1</f>
        <v>0</v>
      </c>
      <c r="AL31" s="232">
        <f>-SUMIF(cf_0!$S$1:$EI$1,CF!AL$3,cf_0!$S103:$EI103)/$K$1</f>
        <v>0</v>
      </c>
      <c r="AM31" s="232">
        <f>-SUMIF(cf_0!$S$1:$EI$1,CF!AM$3,cf_0!$S103:$EI103)/$K$1</f>
        <v>0</v>
      </c>
      <c r="AN31" s="232">
        <f>-SUMIF(cf_0!$S$1:$EI$1,CF!AN$3,cf_0!$S103:$EI103)/$K$1</f>
        <v>0</v>
      </c>
      <c r="AO31" s="232">
        <f>-SUMIF(cf_0!$S$1:$EI$1,CF!AO$3,cf_0!$S103:$EI103)/$K$1</f>
        <v>0</v>
      </c>
      <c r="AP31" s="232">
        <f>-SUMIF(cf_0!$S$1:$EI$1,CF!AP$3,cf_0!$S103:$EI103)/$K$1</f>
        <v>0</v>
      </c>
      <c r="AQ31" s="232">
        <f>-SUMIF(cf_0!$S$1:$EI$1,CF!AQ$3,cf_0!$S103:$EI103)/$K$1</f>
        <v>0</v>
      </c>
    </row>
    <row r="32" spans="4:43" s="230" customFormat="1" x14ac:dyDescent="0.25">
      <c r="D32" s="231" t="s">
        <v>744</v>
      </c>
      <c r="E32" s="233"/>
      <c r="F32" s="233"/>
      <c r="G32" s="233"/>
      <c r="H32" s="233"/>
      <c r="I32" s="234">
        <f t="shared" si="27"/>
        <v>-19.55</v>
      </c>
      <c r="J32" s="234">
        <f>(-cf_0!Q113)/1000000</f>
        <v>0</v>
      </c>
      <c r="K32" s="234">
        <f t="shared" si="28"/>
        <v>-19.55</v>
      </c>
      <c r="L32" s="232">
        <f>-SUMIF(cf_0!$S$1:$EI$1,CF!L$3,cf_0!$S113:$EI113)/$K$1</f>
        <v>0</v>
      </c>
      <c r="M32" s="232">
        <f>-SUMIF(cf_0!$S$1:$EI$1,CF!M$3,cf_0!$S113:$EI113)/$K$1</f>
        <v>-0.85</v>
      </c>
      <c r="N32" s="232">
        <f>-SUMIF(cf_0!$S$1:$EI$1,CF!N$3,cf_0!$S113:$EI113)/$K$1</f>
        <v>-1.2749999999999999</v>
      </c>
      <c r="O32" s="232">
        <f>-SUMIF(cf_0!$S$1:$EI$1,CF!O$3,cf_0!$S113:$EI113)/$K$1</f>
        <v>-1.2749999999999999</v>
      </c>
      <c r="P32" s="232">
        <f>-SUMIF(cf_0!$S$1:$EI$1,CF!P$3,cf_0!$S113:$EI113)/$K$1</f>
        <v>-1.2749999999999999</v>
      </c>
      <c r="Q32" s="232">
        <f>-SUMIF(cf_0!$S$1:$EI$1,CF!Q$3,cf_0!$S113:$EI113)/$K$1</f>
        <v>-1.2749999999999999</v>
      </c>
      <c r="R32" s="232">
        <f>-SUMIF(cf_0!$S$1:$EI$1,CF!R$3,cf_0!$S113:$EI113)/$K$1</f>
        <v>-1.2749999999999999</v>
      </c>
      <c r="S32" s="232">
        <f>-SUMIF(cf_0!$S$1:$EI$1,CF!S$3,cf_0!$S113:$EI113)/$K$1</f>
        <v>-1.2749999999999999</v>
      </c>
      <c r="T32" s="232">
        <f>-SUMIF(cf_0!$S$1:$EI$1,CF!T$3,cf_0!$S113:$EI113)/$K$1</f>
        <v>-1.2749999999999999</v>
      </c>
      <c r="U32" s="232">
        <f>-SUMIF(cf_0!$S$1:$EI$1,CF!U$3,cf_0!$S113:$EI113)/$K$1</f>
        <v>-1.2749999999999999</v>
      </c>
      <c r="V32" s="232">
        <f>-SUMIF(cf_0!$S$1:$EI$1,CF!V$3,cf_0!$S113:$EI113)/$K$1</f>
        <v>-1.2749999999999999</v>
      </c>
      <c r="W32" s="232">
        <f>-SUMIF(cf_0!$S$1:$EI$1,CF!W$3,cf_0!$S113:$EI113)/$K$1</f>
        <v>-1.2749999999999999</v>
      </c>
      <c r="X32" s="232">
        <f>-SUMIF(cf_0!$S$1:$EI$1,CF!X$3,cf_0!$S113:$EI113)/$K$1</f>
        <v>-1.2749999999999999</v>
      </c>
      <c r="Y32" s="232">
        <f>-SUMIF(cf_0!$S$1:$EI$1,CF!Y$3,cf_0!$S113:$EI113)/$K$1</f>
        <v>-1.2749999999999999</v>
      </c>
      <c r="Z32" s="232">
        <f>-SUMIF(cf_0!$S$1:$EI$1,CF!Z$3,cf_0!$S113:$EI113)/$K$1</f>
        <v>-1.2749999999999999</v>
      </c>
      <c r="AA32" s="232">
        <f>-SUMIF(cf_0!$S$1:$EI$1,CF!AA$3,cf_0!$S113:$EI113)/$K$1</f>
        <v>-1.2749999999999999</v>
      </c>
      <c r="AB32" s="232">
        <f>-SUMIF(cf_0!$S$1:$EI$1,CF!AB$3,cf_0!$S113:$EI113)/$K$1</f>
        <v>-0.85</v>
      </c>
      <c r="AC32" s="232">
        <f>-SUMIF(cf_0!$S$1:$EI$1,CF!AC$3,cf_0!$S113:$EI113)/$K$1</f>
        <v>0</v>
      </c>
      <c r="AD32" s="232">
        <f>-SUMIF(cf_0!$S$1:$EI$1,CF!AD$3,cf_0!$S113:$EI113)/$K$1</f>
        <v>0</v>
      </c>
      <c r="AE32" s="232">
        <f>-SUMIF(cf_0!$S$1:$EI$1,CF!AE$3,cf_0!$S113:$EI113)/$K$1</f>
        <v>0</v>
      </c>
      <c r="AF32" s="232">
        <f>-SUMIF(cf_0!$S$1:$EI$1,CF!AF$3,cf_0!$S113:$EI113)/$K$1</f>
        <v>0</v>
      </c>
      <c r="AG32" s="232">
        <f>-SUMIF(cf_0!$S$1:$EI$1,CF!AG$3,cf_0!$S113:$EI113)/$K$1</f>
        <v>0</v>
      </c>
      <c r="AH32" s="232">
        <f>-SUMIF(cf_0!$S$1:$EI$1,CF!AH$3,cf_0!$S113:$EI113)/$K$1</f>
        <v>0</v>
      </c>
      <c r="AI32" s="232">
        <f>-SUMIF(cf_0!$S$1:$EI$1,CF!AI$3,cf_0!$S113:$EI113)/$K$1</f>
        <v>0</v>
      </c>
      <c r="AJ32" s="232">
        <f>-SUMIF(cf_0!$S$1:$EI$1,CF!AJ$3,cf_0!$S113:$EI113)/$K$1</f>
        <v>0</v>
      </c>
      <c r="AK32" s="232">
        <f>-SUMIF(cf_0!$S$1:$EI$1,CF!AK$3,cf_0!$S113:$EI113)/$K$1</f>
        <v>0</v>
      </c>
      <c r="AL32" s="232">
        <f>-SUMIF(cf_0!$S$1:$EI$1,CF!AL$3,cf_0!$S113:$EI113)/$K$1</f>
        <v>0</v>
      </c>
      <c r="AM32" s="232">
        <f>-SUMIF(cf_0!$S$1:$EI$1,CF!AM$3,cf_0!$S113:$EI113)/$K$1</f>
        <v>0</v>
      </c>
      <c r="AN32" s="232">
        <f>-SUMIF(cf_0!$S$1:$EI$1,CF!AN$3,cf_0!$S113:$EI113)/$K$1</f>
        <v>0</v>
      </c>
      <c r="AO32" s="232">
        <f>-SUMIF(cf_0!$S$1:$EI$1,CF!AO$3,cf_0!$S113:$EI113)/$K$1</f>
        <v>0</v>
      </c>
      <c r="AP32" s="232">
        <f>-SUMIF(cf_0!$S$1:$EI$1,CF!AP$3,cf_0!$S113:$EI113)/$K$1</f>
        <v>0</v>
      </c>
      <c r="AQ32" s="232">
        <f>-SUMIF(cf_0!$S$1:$EI$1,CF!AQ$3,cf_0!$S113:$EI113)/$K$1</f>
        <v>0</v>
      </c>
    </row>
    <row r="33" spans="4:43" s="230" customFormat="1" x14ac:dyDescent="0.25">
      <c r="D33" s="231" t="s">
        <v>745</v>
      </c>
      <c r="E33" s="233"/>
      <c r="F33" s="233"/>
      <c r="G33" s="233"/>
      <c r="H33" s="233"/>
      <c r="I33" s="234">
        <f t="shared" si="27"/>
        <v>0</v>
      </c>
      <c r="J33" s="234">
        <f>(-cf_0!Q114)/1000000</f>
        <v>0</v>
      </c>
      <c r="K33" s="234">
        <f t="shared" si="28"/>
        <v>0</v>
      </c>
      <c r="L33" s="232">
        <f>-SUMIF(cf_0!$S$1:$EI$1,CF!L$3,cf_0!$S114:$EI114)/$K$1</f>
        <v>0</v>
      </c>
      <c r="M33" s="232">
        <f>-SUMIF(cf_0!$S$1:$EI$1,CF!M$3,cf_0!$S114:$EI114)/$K$1</f>
        <v>0</v>
      </c>
      <c r="N33" s="232">
        <f>-SUMIF(cf_0!$S$1:$EI$1,CF!N$3,cf_0!$S114:$EI114)/$K$1</f>
        <v>0</v>
      </c>
      <c r="O33" s="232">
        <f>-SUMIF(cf_0!$S$1:$EI$1,CF!O$3,cf_0!$S114:$EI114)/$K$1</f>
        <v>0</v>
      </c>
      <c r="P33" s="232">
        <f>-SUMIF(cf_0!$S$1:$EI$1,CF!P$3,cf_0!$S114:$EI114)/$K$1</f>
        <v>0</v>
      </c>
      <c r="Q33" s="232">
        <f>-SUMIF(cf_0!$S$1:$EI$1,CF!Q$3,cf_0!$S114:$EI114)/$K$1</f>
        <v>0</v>
      </c>
      <c r="R33" s="232">
        <f>-SUMIF(cf_0!$S$1:$EI$1,CF!R$3,cf_0!$S114:$EI114)/$K$1</f>
        <v>0</v>
      </c>
      <c r="S33" s="232">
        <f>-SUMIF(cf_0!$S$1:$EI$1,CF!S$3,cf_0!$S114:$EI114)/$K$1</f>
        <v>0</v>
      </c>
      <c r="T33" s="232">
        <f>-SUMIF(cf_0!$S$1:$EI$1,CF!T$3,cf_0!$S114:$EI114)/$K$1</f>
        <v>0</v>
      </c>
      <c r="U33" s="232">
        <f>-SUMIF(cf_0!$S$1:$EI$1,CF!U$3,cf_0!$S114:$EI114)/$K$1</f>
        <v>0</v>
      </c>
      <c r="V33" s="232">
        <f>-SUMIF(cf_0!$S$1:$EI$1,CF!V$3,cf_0!$S114:$EI114)/$K$1</f>
        <v>0</v>
      </c>
      <c r="W33" s="232">
        <f>-SUMIF(cf_0!$S$1:$EI$1,CF!W$3,cf_0!$S114:$EI114)/$K$1</f>
        <v>0</v>
      </c>
      <c r="X33" s="232">
        <f>-SUMIF(cf_0!$S$1:$EI$1,CF!X$3,cf_0!$S114:$EI114)/$K$1</f>
        <v>0</v>
      </c>
      <c r="Y33" s="232">
        <f>-SUMIF(cf_0!$S$1:$EI$1,CF!Y$3,cf_0!$S114:$EI114)/$K$1</f>
        <v>0</v>
      </c>
      <c r="Z33" s="232">
        <f>-SUMIF(cf_0!$S$1:$EI$1,CF!Z$3,cf_0!$S114:$EI114)/$K$1</f>
        <v>0</v>
      </c>
      <c r="AA33" s="232">
        <f>-SUMIF(cf_0!$S$1:$EI$1,CF!AA$3,cf_0!$S114:$EI114)/$K$1</f>
        <v>0</v>
      </c>
      <c r="AB33" s="232">
        <f>-SUMIF(cf_0!$S$1:$EI$1,CF!AB$3,cf_0!$S114:$EI114)/$K$1</f>
        <v>0</v>
      </c>
      <c r="AC33" s="232">
        <f>-SUMIF(cf_0!$S$1:$EI$1,CF!AC$3,cf_0!$S114:$EI114)/$K$1</f>
        <v>0</v>
      </c>
      <c r="AD33" s="232">
        <f>-SUMIF(cf_0!$S$1:$EI$1,CF!AD$3,cf_0!$S114:$EI114)/$K$1</f>
        <v>0</v>
      </c>
      <c r="AE33" s="232">
        <f>-SUMIF(cf_0!$S$1:$EI$1,CF!AE$3,cf_0!$S114:$EI114)/$K$1</f>
        <v>0</v>
      </c>
      <c r="AF33" s="232">
        <f>-SUMIF(cf_0!$S$1:$EI$1,CF!AF$3,cf_0!$S114:$EI114)/$K$1</f>
        <v>0</v>
      </c>
      <c r="AG33" s="232">
        <f>-SUMIF(cf_0!$S$1:$EI$1,CF!AG$3,cf_0!$S114:$EI114)/$K$1</f>
        <v>0</v>
      </c>
      <c r="AH33" s="232">
        <f>-SUMIF(cf_0!$S$1:$EI$1,CF!AH$3,cf_0!$S114:$EI114)/$K$1</f>
        <v>0</v>
      </c>
      <c r="AI33" s="232">
        <f>-SUMIF(cf_0!$S$1:$EI$1,CF!AI$3,cf_0!$S114:$EI114)/$K$1</f>
        <v>0</v>
      </c>
      <c r="AJ33" s="232">
        <f>-SUMIF(cf_0!$S$1:$EI$1,CF!AJ$3,cf_0!$S114:$EI114)/$K$1</f>
        <v>0</v>
      </c>
      <c r="AK33" s="232">
        <f>-SUMIF(cf_0!$S$1:$EI$1,CF!AK$3,cf_0!$S114:$EI114)/$K$1</f>
        <v>0</v>
      </c>
      <c r="AL33" s="232">
        <f>-SUMIF(cf_0!$S$1:$EI$1,CF!AL$3,cf_0!$S114:$EI114)/$K$1</f>
        <v>0</v>
      </c>
      <c r="AM33" s="232">
        <f>-SUMIF(cf_0!$S$1:$EI$1,CF!AM$3,cf_0!$S114:$EI114)/$K$1</f>
        <v>0</v>
      </c>
      <c r="AN33" s="232">
        <f>-SUMIF(cf_0!$S$1:$EI$1,CF!AN$3,cf_0!$S114:$EI114)/$K$1</f>
        <v>0</v>
      </c>
      <c r="AO33" s="232">
        <f>-SUMIF(cf_0!$S$1:$EI$1,CF!AO$3,cf_0!$S114:$EI114)/$K$1</f>
        <v>0</v>
      </c>
      <c r="AP33" s="232">
        <f>-SUMIF(cf_0!$S$1:$EI$1,CF!AP$3,cf_0!$S114:$EI114)/$K$1</f>
        <v>0</v>
      </c>
      <c r="AQ33" s="232">
        <f>-SUMIF(cf_0!$S$1:$EI$1,CF!AQ$3,cf_0!$S114:$EI114)/$K$1</f>
        <v>0</v>
      </c>
    </row>
    <row r="34" spans="4:43" s="230" customFormat="1" x14ac:dyDescent="0.25">
      <c r="D34" s="231" t="s">
        <v>746</v>
      </c>
      <c r="E34" s="233"/>
      <c r="F34" s="233"/>
      <c r="G34" s="233"/>
      <c r="H34" s="233"/>
      <c r="I34" s="234">
        <f t="shared" si="27"/>
        <v>-46.010999999999996</v>
      </c>
      <c r="J34" s="234">
        <f>(-cf_0!Q115)/1000000</f>
        <v>0</v>
      </c>
      <c r="K34" s="234">
        <f t="shared" si="28"/>
        <v>-46.010999999999996</v>
      </c>
      <c r="L34" s="232">
        <f>-SUMIF(cf_0!$S$1:$EI$1,CF!L$3,cf_0!$S115:$EI115)/$K$1</f>
        <v>0</v>
      </c>
      <c r="M34" s="232">
        <f>-SUMIF(cf_0!$S$1:$EI$1,CF!M$3,cf_0!$S115:$EI115)/$K$1</f>
        <v>0</v>
      </c>
      <c r="N34" s="232">
        <f>-SUMIF(cf_0!$S$1:$EI$1,CF!N$3,cf_0!$S115:$EI115)/$K$1</f>
        <v>0</v>
      </c>
      <c r="O34" s="232">
        <f>-SUMIF(cf_0!$S$1:$EI$1,CF!O$3,cf_0!$S115:$EI115)/$K$1</f>
        <v>0</v>
      </c>
      <c r="P34" s="232">
        <f>-SUMIF(cf_0!$S$1:$EI$1,CF!P$3,cf_0!$S115:$EI115)/$K$1</f>
        <v>-13.419874999999998</v>
      </c>
      <c r="Q34" s="232">
        <f>-SUMIF(cf_0!$S$1:$EI$1,CF!Q$3,cf_0!$S115:$EI115)/$K$1</f>
        <v>-19.554675</v>
      </c>
      <c r="R34" s="232">
        <f>-SUMIF(cf_0!$S$1:$EI$1,CF!R$3,cf_0!$S115:$EI115)/$K$1</f>
        <v>-13.03645</v>
      </c>
      <c r="S34" s="232">
        <f>-SUMIF(cf_0!$S$1:$EI$1,CF!S$3,cf_0!$S115:$EI115)/$K$1</f>
        <v>0</v>
      </c>
      <c r="T34" s="232">
        <f>-SUMIF(cf_0!$S$1:$EI$1,CF!T$3,cf_0!$S115:$EI115)/$K$1</f>
        <v>0</v>
      </c>
      <c r="U34" s="232">
        <f>-SUMIF(cf_0!$S$1:$EI$1,CF!U$3,cf_0!$S115:$EI115)/$K$1</f>
        <v>0</v>
      </c>
      <c r="V34" s="232">
        <f>-SUMIF(cf_0!$S$1:$EI$1,CF!V$3,cf_0!$S115:$EI115)/$K$1</f>
        <v>0</v>
      </c>
      <c r="W34" s="232">
        <f>-SUMIF(cf_0!$S$1:$EI$1,CF!W$3,cf_0!$S115:$EI115)/$K$1</f>
        <v>0</v>
      </c>
      <c r="X34" s="232">
        <f>-SUMIF(cf_0!$S$1:$EI$1,CF!X$3,cf_0!$S115:$EI115)/$K$1</f>
        <v>0</v>
      </c>
      <c r="Y34" s="232">
        <f>-SUMIF(cf_0!$S$1:$EI$1,CF!Y$3,cf_0!$S115:$EI115)/$K$1</f>
        <v>0</v>
      </c>
      <c r="Z34" s="232">
        <f>-SUMIF(cf_0!$S$1:$EI$1,CF!Z$3,cf_0!$S115:$EI115)/$K$1</f>
        <v>0</v>
      </c>
      <c r="AA34" s="232">
        <f>-SUMIF(cf_0!$S$1:$EI$1,CF!AA$3,cf_0!$S115:$EI115)/$K$1</f>
        <v>0</v>
      </c>
      <c r="AB34" s="232">
        <f>-SUMIF(cf_0!$S$1:$EI$1,CF!AB$3,cf_0!$S115:$EI115)/$K$1</f>
        <v>0</v>
      </c>
      <c r="AC34" s="232">
        <f>-SUMIF(cf_0!$S$1:$EI$1,CF!AC$3,cf_0!$S115:$EI115)/$K$1</f>
        <v>0</v>
      </c>
      <c r="AD34" s="232">
        <f>-SUMIF(cf_0!$S$1:$EI$1,CF!AD$3,cf_0!$S115:$EI115)/$K$1</f>
        <v>0</v>
      </c>
      <c r="AE34" s="232">
        <f>-SUMIF(cf_0!$S$1:$EI$1,CF!AE$3,cf_0!$S115:$EI115)/$K$1</f>
        <v>0</v>
      </c>
      <c r="AF34" s="232">
        <f>-SUMIF(cf_0!$S$1:$EI$1,CF!AF$3,cf_0!$S115:$EI115)/$K$1</f>
        <v>0</v>
      </c>
      <c r="AG34" s="232">
        <f>-SUMIF(cf_0!$S$1:$EI$1,CF!AG$3,cf_0!$S115:$EI115)/$K$1</f>
        <v>0</v>
      </c>
      <c r="AH34" s="232">
        <f>-SUMIF(cf_0!$S$1:$EI$1,CF!AH$3,cf_0!$S115:$EI115)/$K$1</f>
        <v>0</v>
      </c>
      <c r="AI34" s="232">
        <f>-SUMIF(cf_0!$S$1:$EI$1,CF!AI$3,cf_0!$S115:$EI115)/$K$1</f>
        <v>0</v>
      </c>
      <c r="AJ34" s="232">
        <f>-SUMIF(cf_0!$S$1:$EI$1,CF!AJ$3,cf_0!$S115:$EI115)/$K$1</f>
        <v>0</v>
      </c>
      <c r="AK34" s="232">
        <f>-SUMIF(cf_0!$S$1:$EI$1,CF!AK$3,cf_0!$S115:$EI115)/$K$1</f>
        <v>0</v>
      </c>
      <c r="AL34" s="232">
        <f>-SUMIF(cf_0!$S$1:$EI$1,CF!AL$3,cf_0!$S115:$EI115)/$K$1</f>
        <v>0</v>
      </c>
      <c r="AM34" s="232">
        <f>-SUMIF(cf_0!$S$1:$EI$1,CF!AM$3,cf_0!$S115:$EI115)/$K$1</f>
        <v>0</v>
      </c>
      <c r="AN34" s="232">
        <f>-SUMIF(cf_0!$S$1:$EI$1,CF!AN$3,cf_0!$S115:$EI115)/$K$1</f>
        <v>0</v>
      </c>
      <c r="AO34" s="232">
        <f>-SUMIF(cf_0!$S$1:$EI$1,CF!AO$3,cf_0!$S115:$EI115)/$K$1</f>
        <v>0</v>
      </c>
      <c r="AP34" s="232">
        <f>-SUMIF(cf_0!$S$1:$EI$1,CF!AP$3,cf_0!$S115:$EI115)/$K$1</f>
        <v>0</v>
      </c>
      <c r="AQ34" s="232">
        <f>-SUMIF(cf_0!$S$1:$EI$1,CF!AQ$3,cf_0!$S115:$EI115)/$K$1</f>
        <v>0</v>
      </c>
    </row>
    <row r="35" spans="4:43" s="230" customFormat="1" x14ac:dyDescent="0.25">
      <c r="D35" s="231" t="s">
        <v>747</v>
      </c>
      <c r="E35" s="233"/>
      <c r="F35" s="233"/>
      <c r="G35" s="233"/>
      <c r="H35" s="233"/>
      <c r="I35" s="234">
        <f t="shared" si="27"/>
        <v>-8742.0899999999983</v>
      </c>
      <c r="J35" s="234">
        <f>(-cf_0!Q124)/1000000</f>
        <v>0</v>
      </c>
      <c r="K35" s="234">
        <f t="shared" si="28"/>
        <v>-8742.0899999999983</v>
      </c>
      <c r="L35" s="232">
        <f>-SUMIF(cf_0!$S$1:$EI$1,CF!L$3,cf_0!$S124:$EI124)/$K$1</f>
        <v>0</v>
      </c>
      <c r="M35" s="232">
        <f>-SUMIF(cf_0!$S$1:$EI$1,CF!M$3,cf_0!$S124:$EI124)/$K$1</f>
        <v>0</v>
      </c>
      <c r="N35" s="232">
        <f>-SUMIF(cf_0!$S$1:$EI$1,CF!N$3,cf_0!$S124:$EI124)/$K$1</f>
        <v>0</v>
      </c>
      <c r="O35" s="232">
        <f>-SUMIF(cf_0!$S$1:$EI$1,CF!O$3,cf_0!$S124:$EI124)/$K$1</f>
        <v>0</v>
      </c>
      <c r="P35" s="232">
        <f>-SUMIF(cf_0!$S$1:$EI$1,CF!P$3,cf_0!$S124:$EI124)/$K$1</f>
        <v>0</v>
      </c>
      <c r="Q35" s="232">
        <f>-SUMIF(cf_0!$S$1:$EI$1,CF!Q$3,cf_0!$S124:$EI124)/$K$1</f>
        <v>0</v>
      </c>
      <c r="R35" s="232">
        <f>-SUMIF(cf_0!$S$1:$EI$1,CF!R$3,cf_0!$S124:$EI124)/$K$1</f>
        <v>-1165.6120000000001</v>
      </c>
      <c r="S35" s="232">
        <f>-SUMIF(cf_0!$S$1:$EI$1,CF!S$3,cf_0!$S124:$EI124)/$K$1</f>
        <v>-874.20899999999995</v>
      </c>
      <c r="T35" s="232">
        <f>-SUMIF(cf_0!$S$1:$EI$1,CF!T$3,cf_0!$S124:$EI124)/$K$1</f>
        <v>-874.20899999999995</v>
      </c>
      <c r="U35" s="232">
        <f>-SUMIF(cf_0!$S$1:$EI$1,CF!U$3,cf_0!$S124:$EI124)/$K$1</f>
        <v>-874.20899999999995</v>
      </c>
      <c r="V35" s="232">
        <f>-SUMIF(cf_0!$S$1:$EI$1,CF!V$3,cf_0!$S124:$EI124)/$K$1</f>
        <v>-874.20899999999995</v>
      </c>
      <c r="W35" s="232">
        <f>-SUMIF(cf_0!$S$1:$EI$1,CF!W$3,cf_0!$S124:$EI124)/$K$1</f>
        <v>-874.20899999999995</v>
      </c>
      <c r="X35" s="232">
        <f>-SUMIF(cf_0!$S$1:$EI$1,CF!X$3,cf_0!$S124:$EI124)/$K$1</f>
        <v>-874.20899999999995</v>
      </c>
      <c r="Y35" s="232">
        <f>-SUMIF(cf_0!$S$1:$EI$1,CF!Y$3,cf_0!$S124:$EI124)/$K$1</f>
        <v>-874.20899999999995</v>
      </c>
      <c r="Z35" s="232">
        <f>-SUMIF(cf_0!$S$1:$EI$1,CF!Z$3,cf_0!$S124:$EI124)/$K$1</f>
        <v>-1457.0150000000001</v>
      </c>
      <c r="AA35" s="232">
        <f>-SUMIF(cf_0!$S$1:$EI$1,CF!AA$3,cf_0!$S124:$EI124)/$K$1</f>
        <v>0</v>
      </c>
      <c r="AB35" s="232">
        <f>-SUMIF(cf_0!$S$1:$EI$1,CF!AB$3,cf_0!$S124:$EI124)/$K$1</f>
        <v>0</v>
      </c>
      <c r="AC35" s="232">
        <f>-SUMIF(cf_0!$S$1:$EI$1,CF!AC$3,cf_0!$S124:$EI124)/$K$1</f>
        <v>0</v>
      </c>
      <c r="AD35" s="232">
        <f>-SUMIF(cf_0!$S$1:$EI$1,CF!AD$3,cf_0!$S124:$EI124)/$K$1</f>
        <v>0</v>
      </c>
      <c r="AE35" s="232">
        <f>-SUMIF(cf_0!$S$1:$EI$1,CF!AE$3,cf_0!$S124:$EI124)/$K$1</f>
        <v>0</v>
      </c>
      <c r="AF35" s="232">
        <f>-SUMIF(cf_0!$S$1:$EI$1,CF!AF$3,cf_0!$S124:$EI124)/$K$1</f>
        <v>0</v>
      </c>
      <c r="AG35" s="232">
        <f>-SUMIF(cf_0!$S$1:$EI$1,CF!AG$3,cf_0!$S124:$EI124)/$K$1</f>
        <v>0</v>
      </c>
      <c r="AH35" s="232">
        <f>-SUMIF(cf_0!$S$1:$EI$1,CF!AH$3,cf_0!$S124:$EI124)/$K$1</f>
        <v>0</v>
      </c>
      <c r="AI35" s="232">
        <f>-SUMIF(cf_0!$S$1:$EI$1,CF!AI$3,cf_0!$S124:$EI124)/$K$1</f>
        <v>0</v>
      </c>
      <c r="AJ35" s="232">
        <f>-SUMIF(cf_0!$S$1:$EI$1,CF!AJ$3,cf_0!$S124:$EI124)/$K$1</f>
        <v>0</v>
      </c>
      <c r="AK35" s="232">
        <f>-SUMIF(cf_0!$S$1:$EI$1,CF!AK$3,cf_0!$S124:$EI124)/$K$1</f>
        <v>0</v>
      </c>
      <c r="AL35" s="232">
        <f>-SUMIF(cf_0!$S$1:$EI$1,CF!AL$3,cf_0!$S124:$EI124)/$K$1</f>
        <v>0</v>
      </c>
      <c r="AM35" s="232">
        <f>-SUMIF(cf_0!$S$1:$EI$1,CF!AM$3,cf_0!$S124:$EI124)/$K$1</f>
        <v>0</v>
      </c>
      <c r="AN35" s="232">
        <f>-SUMIF(cf_0!$S$1:$EI$1,CF!AN$3,cf_0!$S124:$EI124)/$K$1</f>
        <v>0</v>
      </c>
      <c r="AO35" s="232">
        <f>-SUMIF(cf_0!$S$1:$EI$1,CF!AO$3,cf_0!$S124:$EI124)/$K$1</f>
        <v>0</v>
      </c>
      <c r="AP35" s="232">
        <f>-SUMIF(cf_0!$S$1:$EI$1,CF!AP$3,cf_0!$S124:$EI124)/$K$1</f>
        <v>0</v>
      </c>
      <c r="AQ35" s="232">
        <f>-SUMIF(cf_0!$S$1:$EI$1,CF!AQ$3,cf_0!$S124:$EI124)/$K$1</f>
        <v>0</v>
      </c>
    </row>
    <row r="36" spans="4:43" s="230" customFormat="1" x14ac:dyDescent="0.25">
      <c r="D36" s="231" t="s">
        <v>692</v>
      </c>
      <c r="E36" s="233"/>
      <c r="F36" s="233"/>
      <c r="G36" s="233"/>
      <c r="H36" s="233"/>
      <c r="I36" s="234">
        <f t="shared" si="27"/>
        <v>0</v>
      </c>
      <c r="J36" s="234">
        <f>(-cf_0!Q125)/1000000</f>
        <v>0</v>
      </c>
      <c r="K36" s="234">
        <f t="shared" ref="K36:K38" si="29">I36-J36</f>
        <v>0</v>
      </c>
      <c r="L36" s="232">
        <f>-SUMIF(cf_0!$S$1:$EI$1,L$3,cf_0!$S125:$EI125)/$K$1</f>
        <v>0</v>
      </c>
      <c r="M36" s="232">
        <f>-SUMIF(cf_0!$S$1:$EI$1,M$3,cf_0!$S125:$EI125)/$K$1</f>
        <v>0</v>
      </c>
      <c r="N36" s="232">
        <f>-SUMIF(cf_0!$S$1:$EI$1,N$3,cf_0!$S125:$EI125)/$K$1</f>
        <v>0</v>
      </c>
      <c r="O36" s="232">
        <f>-SUMIF(cf_0!$S$1:$EI$1,O$3,cf_0!$S125:$EI125)/$K$1</f>
        <v>0</v>
      </c>
      <c r="P36" s="232">
        <f>-SUMIF(cf_0!$S$1:$EI$1,P$3,cf_0!$S125:$EI125)/$K$1</f>
        <v>0</v>
      </c>
      <c r="Q36" s="232">
        <f>-SUMIF(cf_0!$S$1:$EI$1,Q$3,cf_0!$S125:$EI125)/$K$1</f>
        <v>0</v>
      </c>
      <c r="R36" s="232">
        <f>-SUMIF(cf_0!$S$1:$EI$1,R$3,cf_0!$S125:$EI125)/$K$1</f>
        <v>0</v>
      </c>
      <c r="S36" s="232">
        <f>-SUMIF(cf_0!$S$1:$EI$1,S$3,cf_0!$S125:$EI125)/$K$1</f>
        <v>0</v>
      </c>
      <c r="T36" s="232">
        <f>-SUMIF(cf_0!$S$1:$EI$1,T$3,cf_0!$S125:$EI125)/$K$1</f>
        <v>0</v>
      </c>
      <c r="U36" s="232">
        <f>-SUMIF(cf_0!$S$1:$EI$1,U$3,cf_0!$S125:$EI125)/$K$1</f>
        <v>0</v>
      </c>
      <c r="V36" s="232">
        <f>-SUMIF(cf_0!$S$1:$EI$1,V$3,cf_0!$S125:$EI125)/$K$1</f>
        <v>0</v>
      </c>
      <c r="W36" s="232">
        <f>-SUMIF(cf_0!$S$1:$EI$1,W$3,cf_0!$S125:$EI125)/$K$1</f>
        <v>0</v>
      </c>
      <c r="X36" s="232">
        <f>-SUMIF(cf_0!$S$1:$EI$1,X$3,cf_0!$S125:$EI125)/$K$1</f>
        <v>0</v>
      </c>
      <c r="Y36" s="232">
        <f>-SUMIF(cf_0!$S$1:$EI$1,Y$3,cf_0!$S125:$EI125)/$K$1</f>
        <v>0</v>
      </c>
      <c r="Z36" s="232">
        <f>-SUMIF(cf_0!$S$1:$EI$1,Z$3,cf_0!$S125:$EI125)/$K$1</f>
        <v>0</v>
      </c>
      <c r="AA36" s="232">
        <f>-SUMIF(cf_0!$S$1:$EI$1,AA$3,cf_0!$S125:$EI125)/$K$1</f>
        <v>0</v>
      </c>
      <c r="AB36" s="232">
        <f>-SUMIF(cf_0!$S$1:$EI$1,AB$3,cf_0!$S125:$EI125)/$K$1</f>
        <v>0</v>
      </c>
      <c r="AC36" s="232">
        <f>-SUMIF(cf_0!$S$1:$EI$1,AC$3,cf_0!$S125:$EI125)/$K$1</f>
        <v>0</v>
      </c>
      <c r="AD36" s="232">
        <f>-SUMIF(cf_0!$S$1:$EI$1,AD$3,cf_0!$S125:$EI125)/$K$1</f>
        <v>0</v>
      </c>
      <c r="AE36" s="232">
        <f>-SUMIF(cf_0!$S$1:$EI$1,AE$3,cf_0!$S125:$EI125)/$K$1</f>
        <v>0</v>
      </c>
      <c r="AF36" s="232">
        <f>-SUMIF(cf_0!$S$1:$EI$1,AF$3,cf_0!$S125:$EI125)/$K$1</f>
        <v>0</v>
      </c>
      <c r="AG36" s="232">
        <f>-SUMIF(cf_0!$S$1:$EI$1,AG$3,cf_0!$S125:$EI125)/$K$1</f>
        <v>0</v>
      </c>
      <c r="AH36" s="232">
        <f>-SUMIF(cf_0!$S$1:$EI$1,AH$3,cf_0!$S125:$EI125)/$K$1</f>
        <v>0</v>
      </c>
      <c r="AI36" s="232">
        <f>-SUMIF(cf_0!$S$1:$EI$1,AI$3,cf_0!$S125:$EI125)/$K$1</f>
        <v>0</v>
      </c>
      <c r="AJ36" s="232">
        <f>-SUMIF(cf_0!$S$1:$EI$1,AJ$3,cf_0!$S125:$EI125)/$K$1</f>
        <v>0</v>
      </c>
      <c r="AK36" s="232">
        <f>-SUMIF(cf_0!$S$1:$EI$1,AK$3,cf_0!$S125:$EI125)/$K$1</f>
        <v>0</v>
      </c>
      <c r="AL36" s="232">
        <f>-SUMIF(cf_0!$S$1:$EI$1,AL$3,cf_0!$S125:$EI125)/$K$1</f>
        <v>0</v>
      </c>
      <c r="AM36" s="232">
        <f>-SUMIF(cf_0!$S$1:$EI$1,AM$3,cf_0!$S125:$EI125)/$K$1</f>
        <v>0</v>
      </c>
      <c r="AN36" s="232">
        <f>-SUMIF(cf_0!$S$1:$EI$1,AN$3,cf_0!$S125:$EI125)/$K$1</f>
        <v>0</v>
      </c>
      <c r="AO36" s="232">
        <f>-SUMIF(cf_0!$S$1:$EI$1,AO$3,cf_0!$S125:$EI125)/$K$1</f>
        <v>0</v>
      </c>
      <c r="AP36" s="232">
        <f>-SUMIF(cf_0!$S$1:$EI$1,AP$3,cf_0!$S125:$EI125)/$K$1</f>
        <v>0</v>
      </c>
      <c r="AQ36" s="232">
        <f>-SUMIF(cf_0!$S$1:$EI$1,AQ$3,cf_0!$S125:$EI125)/$K$1</f>
        <v>0</v>
      </c>
    </row>
    <row r="37" spans="4:43" s="230" customFormat="1" x14ac:dyDescent="0.25">
      <c r="D37" s="231" t="s">
        <v>693</v>
      </c>
      <c r="E37" s="233"/>
      <c r="F37" s="233"/>
      <c r="G37" s="233"/>
      <c r="H37" s="233"/>
      <c r="I37" s="234">
        <f t="shared" si="27"/>
        <v>0</v>
      </c>
      <c r="J37" s="234">
        <f>(-cf_0!Q126)/1000000</f>
        <v>0</v>
      </c>
      <c r="K37" s="234">
        <f t="shared" si="29"/>
        <v>0</v>
      </c>
      <c r="L37" s="232">
        <f>-SUMIF(cf_0!$S$1:$EI$1,L$3,cf_0!$S126:$EI126)/$K$1</f>
        <v>0</v>
      </c>
      <c r="M37" s="232">
        <f>-SUMIF(cf_0!$S$1:$EI$1,M$3,cf_0!$S126:$EI126)/$K$1</f>
        <v>0</v>
      </c>
      <c r="N37" s="232">
        <f>-SUMIF(cf_0!$S$1:$EI$1,N$3,cf_0!$S126:$EI126)/$K$1</f>
        <v>0</v>
      </c>
      <c r="O37" s="232">
        <f>-SUMIF(cf_0!$S$1:$EI$1,O$3,cf_0!$S126:$EI126)/$K$1</f>
        <v>0</v>
      </c>
      <c r="P37" s="232">
        <f>-SUMIF(cf_0!$S$1:$EI$1,P$3,cf_0!$S126:$EI126)/$K$1</f>
        <v>0</v>
      </c>
      <c r="Q37" s="232">
        <f>-SUMIF(cf_0!$S$1:$EI$1,Q$3,cf_0!$S126:$EI126)/$K$1</f>
        <v>0</v>
      </c>
      <c r="R37" s="232">
        <f>-SUMIF(cf_0!$S$1:$EI$1,R$3,cf_0!$S126:$EI126)/$K$1</f>
        <v>0</v>
      </c>
      <c r="S37" s="232">
        <f>-SUMIF(cf_0!$S$1:$EI$1,S$3,cf_0!$S126:$EI126)/$K$1</f>
        <v>0</v>
      </c>
      <c r="T37" s="232">
        <f>-SUMIF(cf_0!$S$1:$EI$1,T$3,cf_0!$S126:$EI126)/$K$1</f>
        <v>0</v>
      </c>
      <c r="U37" s="232">
        <f>-SUMIF(cf_0!$S$1:$EI$1,U$3,cf_0!$S126:$EI126)/$K$1</f>
        <v>0</v>
      </c>
      <c r="V37" s="232">
        <f>-SUMIF(cf_0!$S$1:$EI$1,V$3,cf_0!$S126:$EI126)/$K$1</f>
        <v>0</v>
      </c>
      <c r="W37" s="232">
        <f>-SUMIF(cf_0!$S$1:$EI$1,W$3,cf_0!$S126:$EI126)/$K$1</f>
        <v>0</v>
      </c>
      <c r="X37" s="232">
        <f>-SUMIF(cf_0!$S$1:$EI$1,X$3,cf_0!$S126:$EI126)/$K$1</f>
        <v>0</v>
      </c>
      <c r="Y37" s="232">
        <f>-SUMIF(cf_0!$S$1:$EI$1,Y$3,cf_0!$S126:$EI126)/$K$1</f>
        <v>0</v>
      </c>
      <c r="Z37" s="232">
        <f>-SUMIF(cf_0!$S$1:$EI$1,Z$3,cf_0!$S126:$EI126)/$K$1</f>
        <v>0</v>
      </c>
      <c r="AA37" s="232">
        <f>-SUMIF(cf_0!$S$1:$EI$1,AA$3,cf_0!$S126:$EI126)/$K$1</f>
        <v>0</v>
      </c>
      <c r="AB37" s="232">
        <f>-SUMIF(cf_0!$S$1:$EI$1,AB$3,cf_0!$S126:$EI126)/$K$1</f>
        <v>0</v>
      </c>
      <c r="AC37" s="232">
        <f>-SUMIF(cf_0!$S$1:$EI$1,AC$3,cf_0!$S126:$EI126)/$K$1</f>
        <v>0</v>
      </c>
      <c r="AD37" s="232">
        <f>-SUMIF(cf_0!$S$1:$EI$1,AD$3,cf_0!$S126:$EI126)/$K$1</f>
        <v>0</v>
      </c>
      <c r="AE37" s="232">
        <f>-SUMIF(cf_0!$S$1:$EI$1,AE$3,cf_0!$S126:$EI126)/$K$1</f>
        <v>0</v>
      </c>
      <c r="AF37" s="232">
        <f>-SUMIF(cf_0!$S$1:$EI$1,AF$3,cf_0!$S126:$EI126)/$K$1</f>
        <v>0</v>
      </c>
      <c r="AG37" s="232">
        <f>-SUMIF(cf_0!$S$1:$EI$1,AG$3,cf_0!$S126:$EI126)/$K$1</f>
        <v>0</v>
      </c>
      <c r="AH37" s="232">
        <f>-SUMIF(cf_0!$S$1:$EI$1,AH$3,cf_0!$S126:$EI126)/$K$1</f>
        <v>0</v>
      </c>
      <c r="AI37" s="232">
        <f>-SUMIF(cf_0!$S$1:$EI$1,AI$3,cf_0!$S126:$EI126)/$K$1</f>
        <v>0</v>
      </c>
      <c r="AJ37" s="232">
        <f>-SUMIF(cf_0!$S$1:$EI$1,AJ$3,cf_0!$S126:$EI126)/$K$1</f>
        <v>0</v>
      </c>
      <c r="AK37" s="232">
        <f>-SUMIF(cf_0!$S$1:$EI$1,AK$3,cf_0!$S126:$EI126)/$K$1</f>
        <v>0</v>
      </c>
      <c r="AL37" s="232">
        <f>-SUMIF(cf_0!$S$1:$EI$1,AL$3,cf_0!$S126:$EI126)/$K$1</f>
        <v>0</v>
      </c>
      <c r="AM37" s="232">
        <f>-SUMIF(cf_0!$S$1:$EI$1,AM$3,cf_0!$S126:$EI126)/$K$1</f>
        <v>0</v>
      </c>
      <c r="AN37" s="232">
        <f>-SUMIF(cf_0!$S$1:$EI$1,AN$3,cf_0!$S126:$EI126)/$K$1</f>
        <v>0</v>
      </c>
      <c r="AO37" s="232">
        <f>-SUMIF(cf_0!$S$1:$EI$1,AO$3,cf_0!$S126:$EI126)/$K$1</f>
        <v>0</v>
      </c>
      <c r="AP37" s="232">
        <f>-SUMIF(cf_0!$S$1:$EI$1,AP$3,cf_0!$S126:$EI126)/$K$1</f>
        <v>0</v>
      </c>
      <c r="AQ37" s="232">
        <f>-SUMIF(cf_0!$S$1:$EI$1,AQ$3,cf_0!$S126:$EI126)/$K$1</f>
        <v>0</v>
      </c>
    </row>
    <row r="38" spans="4:43" s="230" customFormat="1" x14ac:dyDescent="0.25">
      <c r="D38" s="231" t="s">
        <v>694</v>
      </c>
      <c r="E38" s="233"/>
      <c r="F38" s="233"/>
      <c r="G38" s="233"/>
      <c r="H38" s="233"/>
      <c r="I38" s="234">
        <f t="shared" si="27"/>
        <v>0</v>
      </c>
      <c r="J38" s="234">
        <f>(-cf_0!Q127)/1000000</f>
        <v>0</v>
      </c>
      <c r="K38" s="234">
        <f t="shared" si="29"/>
        <v>0</v>
      </c>
      <c r="L38" s="232">
        <f>-SUMIF(cf_0!$S$1:$EI$1,L$3,cf_0!$S127:$EI127)/$K$1</f>
        <v>0</v>
      </c>
      <c r="M38" s="232">
        <f>-SUMIF(cf_0!$S$1:$EI$1,M$3,cf_0!$S127:$EI127)/$K$1</f>
        <v>0</v>
      </c>
      <c r="N38" s="232">
        <f>-SUMIF(cf_0!$S$1:$EI$1,N$3,cf_0!$S127:$EI127)/$K$1</f>
        <v>0</v>
      </c>
      <c r="O38" s="232">
        <f>-SUMIF(cf_0!$S$1:$EI$1,O$3,cf_0!$S127:$EI127)/$K$1</f>
        <v>0</v>
      </c>
      <c r="P38" s="232">
        <f>-SUMIF(cf_0!$S$1:$EI$1,P$3,cf_0!$S127:$EI127)/$K$1</f>
        <v>0</v>
      </c>
      <c r="Q38" s="232">
        <f>-SUMIF(cf_0!$S$1:$EI$1,Q$3,cf_0!$S127:$EI127)/$K$1</f>
        <v>0</v>
      </c>
      <c r="R38" s="232">
        <f>-SUMIF(cf_0!$S$1:$EI$1,R$3,cf_0!$S127:$EI127)/$K$1</f>
        <v>0</v>
      </c>
      <c r="S38" s="232">
        <f>-SUMIF(cf_0!$S$1:$EI$1,S$3,cf_0!$S127:$EI127)/$K$1</f>
        <v>0</v>
      </c>
      <c r="T38" s="232">
        <f>-SUMIF(cf_0!$S$1:$EI$1,T$3,cf_0!$S127:$EI127)/$K$1</f>
        <v>0</v>
      </c>
      <c r="U38" s="232">
        <f>-SUMIF(cf_0!$S$1:$EI$1,U$3,cf_0!$S127:$EI127)/$K$1</f>
        <v>0</v>
      </c>
      <c r="V38" s="232">
        <f>-SUMIF(cf_0!$S$1:$EI$1,V$3,cf_0!$S127:$EI127)/$K$1</f>
        <v>0</v>
      </c>
      <c r="W38" s="232">
        <f>-SUMIF(cf_0!$S$1:$EI$1,W$3,cf_0!$S127:$EI127)/$K$1</f>
        <v>0</v>
      </c>
      <c r="X38" s="232">
        <f>-SUMIF(cf_0!$S$1:$EI$1,X$3,cf_0!$S127:$EI127)/$K$1</f>
        <v>0</v>
      </c>
      <c r="Y38" s="232">
        <f>-SUMIF(cf_0!$S$1:$EI$1,Y$3,cf_0!$S127:$EI127)/$K$1</f>
        <v>0</v>
      </c>
      <c r="Z38" s="232">
        <f>-SUMIF(cf_0!$S$1:$EI$1,Z$3,cf_0!$S127:$EI127)/$K$1</f>
        <v>0</v>
      </c>
      <c r="AA38" s="232">
        <f>-SUMIF(cf_0!$S$1:$EI$1,AA$3,cf_0!$S127:$EI127)/$K$1</f>
        <v>0</v>
      </c>
      <c r="AB38" s="232">
        <f>-SUMIF(cf_0!$S$1:$EI$1,AB$3,cf_0!$S127:$EI127)/$K$1</f>
        <v>0</v>
      </c>
      <c r="AC38" s="232">
        <f>-SUMIF(cf_0!$S$1:$EI$1,AC$3,cf_0!$S127:$EI127)/$K$1</f>
        <v>0</v>
      </c>
      <c r="AD38" s="232">
        <f>-SUMIF(cf_0!$S$1:$EI$1,AD$3,cf_0!$S127:$EI127)/$K$1</f>
        <v>0</v>
      </c>
      <c r="AE38" s="232">
        <f>-SUMIF(cf_0!$S$1:$EI$1,AE$3,cf_0!$S127:$EI127)/$K$1</f>
        <v>0</v>
      </c>
      <c r="AF38" s="232">
        <f>-SUMIF(cf_0!$S$1:$EI$1,AF$3,cf_0!$S127:$EI127)/$K$1</f>
        <v>0</v>
      </c>
      <c r="AG38" s="232">
        <f>-SUMIF(cf_0!$S$1:$EI$1,AG$3,cf_0!$S127:$EI127)/$K$1</f>
        <v>0</v>
      </c>
      <c r="AH38" s="232">
        <f>-SUMIF(cf_0!$S$1:$EI$1,AH$3,cf_0!$S127:$EI127)/$K$1</f>
        <v>0</v>
      </c>
      <c r="AI38" s="232">
        <f>-SUMIF(cf_0!$S$1:$EI$1,AI$3,cf_0!$S127:$EI127)/$K$1</f>
        <v>0</v>
      </c>
      <c r="AJ38" s="232">
        <f>-SUMIF(cf_0!$S$1:$EI$1,AJ$3,cf_0!$S127:$EI127)/$K$1</f>
        <v>0</v>
      </c>
      <c r="AK38" s="232">
        <f>-SUMIF(cf_0!$S$1:$EI$1,AK$3,cf_0!$S127:$EI127)/$K$1</f>
        <v>0</v>
      </c>
      <c r="AL38" s="232">
        <f>-SUMIF(cf_0!$S$1:$EI$1,AL$3,cf_0!$S127:$EI127)/$K$1</f>
        <v>0</v>
      </c>
      <c r="AM38" s="232">
        <f>-SUMIF(cf_0!$S$1:$EI$1,AM$3,cf_0!$S127:$EI127)/$K$1</f>
        <v>0</v>
      </c>
      <c r="AN38" s="232">
        <f>-SUMIF(cf_0!$S$1:$EI$1,AN$3,cf_0!$S127:$EI127)/$K$1</f>
        <v>0</v>
      </c>
      <c r="AO38" s="232">
        <f>-SUMIF(cf_0!$S$1:$EI$1,AO$3,cf_0!$S127:$EI127)/$K$1</f>
        <v>0</v>
      </c>
      <c r="AP38" s="232">
        <f>-SUMIF(cf_0!$S$1:$EI$1,AP$3,cf_0!$S127:$EI127)/$K$1</f>
        <v>0</v>
      </c>
      <c r="AQ38" s="232">
        <f>-SUMIF(cf_0!$S$1:$EI$1,AQ$3,cf_0!$S127:$EI127)/$K$1</f>
        <v>0</v>
      </c>
    </row>
    <row r="39" spans="4:43" s="230" customFormat="1" x14ac:dyDescent="0.25">
      <c r="D39" s="231" t="s">
        <v>361</v>
      </c>
      <c r="E39" s="233"/>
      <c r="F39" s="233"/>
      <c r="G39" s="233"/>
      <c r="H39" s="233"/>
      <c r="I39" s="234">
        <f t="shared" si="27"/>
        <v>-611.94630000000006</v>
      </c>
      <c r="J39" s="234">
        <f>(-cf_0!Q129)/1000000</f>
        <v>0</v>
      </c>
      <c r="K39" s="234">
        <f t="shared" ref="K39" si="30">I39-J39</f>
        <v>-611.94630000000006</v>
      </c>
      <c r="L39" s="232">
        <f>-SUMIF(cf_0!$S$1:$EI$1,CF!L$3,cf_0!$S129:$EI129)/$K$1</f>
        <v>0</v>
      </c>
      <c r="M39" s="232">
        <f>-SUMIF(cf_0!$S$1:$EI$1,CF!M$3,cf_0!$S129:$EI129)/$K$1</f>
        <v>0</v>
      </c>
      <c r="N39" s="232">
        <f>-SUMIF(cf_0!$S$1:$EI$1,CF!N$3,cf_0!$S129:$EI129)/$K$1</f>
        <v>0</v>
      </c>
      <c r="O39" s="232">
        <f>-SUMIF(cf_0!$S$1:$EI$1,CF!O$3,cf_0!$S129:$EI129)/$K$1</f>
        <v>0</v>
      </c>
      <c r="P39" s="232">
        <f>-SUMIF(cf_0!$S$1:$EI$1,CF!P$3,cf_0!$S129:$EI129)/$K$1</f>
        <v>0</v>
      </c>
      <c r="Q39" s="232">
        <f>-SUMIF(cf_0!$S$1:$EI$1,CF!Q$3,cf_0!$S129:$EI129)/$K$1</f>
        <v>0</v>
      </c>
      <c r="R39" s="232">
        <f>-SUMIF(cf_0!$S$1:$EI$1,CF!R$3,cf_0!$S129:$EI129)/$K$1</f>
        <v>-25.4977625</v>
      </c>
      <c r="S39" s="232">
        <f>-SUMIF(cf_0!$S$1:$EI$1,CF!S$3,cf_0!$S129:$EI129)/$K$1</f>
        <v>-76.493287499999994</v>
      </c>
      <c r="T39" s="232">
        <f>-SUMIF(cf_0!$S$1:$EI$1,CF!T$3,cf_0!$S129:$EI129)/$K$1</f>
        <v>-76.493287499999994</v>
      </c>
      <c r="U39" s="232">
        <f>-SUMIF(cf_0!$S$1:$EI$1,CF!U$3,cf_0!$S129:$EI129)/$K$1</f>
        <v>-76.493287499999994</v>
      </c>
      <c r="V39" s="232">
        <f>-SUMIF(cf_0!$S$1:$EI$1,CF!V$3,cf_0!$S129:$EI129)/$K$1</f>
        <v>-76.493287499999994</v>
      </c>
      <c r="W39" s="232">
        <f>-SUMIF(cf_0!$S$1:$EI$1,CF!W$3,cf_0!$S129:$EI129)/$K$1</f>
        <v>-76.493287499999994</v>
      </c>
      <c r="X39" s="232">
        <f>-SUMIF(cf_0!$S$1:$EI$1,CF!X$3,cf_0!$S129:$EI129)/$K$1</f>
        <v>-76.493287499999994</v>
      </c>
      <c r="Y39" s="232">
        <f>-SUMIF(cf_0!$S$1:$EI$1,CF!Y$3,cf_0!$S129:$EI129)/$K$1</f>
        <v>-76.493287499999994</v>
      </c>
      <c r="Z39" s="232">
        <f>-SUMIF(cf_0!$S$1:$EI$1,CF!Z$3,cf_0!$S129:$EI129)/$K$1</f>
        <v>-50.995525000000001</v>
      </c>
      <c r="AA39" s="232">
        <f>-SUMIF(cf_0!$S$1:$EI$1,CF!AA$3,cf_0!$S129:$EI129)/$K$1</f>
        <v>0</v>
      </c>
      <c r="AB39" s="232">
        <f>-SUMIF(cf_0!$S$1:$EI$1,CF!AB$3,cf_0!$S129:$EI129)/$K$1</f>
        <v>0</v>
      </c>
      <c r="AC39" s="232">
        <f>-SUMIF(cf_0!$S$1:$EI$1,CF!AC$3,cf_0!$S129:$EI129)/$K$1</f>
        <v>0</v>
      </c>
      <c r="AD39" s="232">
        <f>-SUMIF(cf_0!$S$1:$EI$1,CF!AD$3,cf_0!$S129:$EI129)/$K$1</f>
        <v>0</v>
      </c>
      <c r="AE39" s="232">
        <f>-SUMIF(cf_0!$S$1:$EI$1,CF!AE$3,cf_0!$S129:$EI129)/$K$1</f>
        <v>0</v>
      </c>
      <c r="AF39" s="232">
        <f>-SUMIF(cf_0!$S$1:$EI$1,CF!AF$3,cf_0!$S129:$EI129)/$K$1</f>
        <v>0</v>
      </c>
      <c r="AG39" s="232">
        <f>-SUMIF(cf_0!$S$1:$EI$1,CF!AG$3,cf_0!$S129:$EI129)/$K$1</f>
        <v>0</v>
      </c>
      <c r="AH39" s="232">
        <f>-SUMIF(cf_0!$S$1:$EI$1,CF!AH$3,cf_0!$S129:$EI129)/$K$1</f>
        <v>0</v>
      </c>
      <c r="AI39" s="232">
        <f>-SUMIF(cf_0!$S$1:$EI$1,CF!AI$3,cf_0!$S129:$EI129)/$K$1</f>
        <v>0</v>
      </c>
      <c r="AJ39" s="232">
        <f>-SUMIF(cf_0!$S$1:$EI$1,CF!AJ$3,cf_0!$S129:$EI129)/$K$1</f>
        <v>0</v>
      </c>
      <c r="AK39" s="232">
        <f>-SUMIF(cf_0!$S$1:$EI$1,CF!AK$3,cf_0!$S129:$EI129)/$K$1</f>
        <v>0</v>
      </c>
      <c r="AL39" s="232">
        <f>-SUMIF(cf_0!$S$1:$EI$1,CF!AL$3,cf_0!$S129:$EI129)/$K$1</f>
        <v>0</v>
      </c>
      <c r="AM39" s="232">
        <f>-SUMIF(cf_0!$S$1:$EI$1,CF!AM$3,cf_0!$S129:$EI129)/$K$1</f>
        <v>0</v>
      </c>
      <c r="AN39" s="232">
        <f>-SUMIF(cf_0!$S$1:$EI$1,CF!AN$3,cf_0!$S129:$EI129)/$K$1</f>
        <v>0</v>
      </c>
      <c r="AO39" s="232">
        <f>-SUMIF(cf_0!$S$1:$EI$1,CF!AO$3,cf_0!$S129:$EI129)/$K$1</f>
        <v>0</v>
      </c>
      <c r="AP39" s="232">
        <f>-SUMIF(cf_0!$S$1:$EI$1,CF!AP$3,cf_0!$S129:$EI129)/$K$1</f>
        <v>0</v>
      </c>
      <c r="AQ39" s="232">
        <f>-SUMIF(cf_0!$S$1:$EI$1,CF!AQ$3,cf_0!$S129:$EI129)/$K$1</f>
        <v>0</v>
      </c>
    </row>
    <row r="40" spans="4:43" s="230" customFormat="1" x14ac:dyDescent="0.25">
      <c r="D40" s="231" t="s">
        <v>748</v>
      </c>
      <c r="E40" s="233"/>
      <c r="F40" s="233"/>
      <c r="G40" s="233"/>
      <c r="H40" s="233"/>
      <c r="I40" s="234">
        <f>SUM(L40:AQ40)</f>
        <v>0</v>
      </c>
      <c r="J40" s="234">
        <f>(-cf_0!Q130)/1000000</f>
        <v>0</v>
      </c>
      <c r="K40" s="234">
        <f t="shared" si="28"/>
        <v>0</v>
      </c>
      <c r="L40" s="232">
        <f>-SUMIF(cf_0!$S$1:$EI$1,L$3,cf_0!$S130:$EI130)/$K$1</f>
        <v>0</v>
      </c>
      <c r="M40" s="232">
        <f>-SUMIF(cf_0!$S$1:$EI$1,M$3,cf_0!$S130:$EI130)/$K$1</f>
        <v>0</v>
      </c>
      <c r="N40" s="232">
        <f>-SUMIF(cf_0!$S$1:$EI$1,N$3,cf_0!$S130:$EI130)/$K$1</f>
        <v>0</v>
      </c>
      <c r="O40" s="232">
        <f>-SUMIF(cf_0!$S$1:$EI$1,O$3,cf_0!$S130:$EI130)/$K$1</f>
        <v>0</v>
      </c>
      <c r="P40" s="232">
        <f>-SUMIF(cf_0!$S$1:$EI$1,P$3,cf_0!$S130:$EI130)/$K$1</f>
        <v>0</v>
      </c>
      <c r="Q40" s="232">
        <f>-SUMIF(cf_0!$S$1:$EI$1,Q$3,cf_0!$S130:$EI130)/$K$1</f>
        <v>0</v>
      </c>
      <c r="R40" s="232">
        <f>-SUMIF(cf_0!$S$1:$EI$1,R$3,cf_0!$S130:$EI130)/$K$1</f>
        <v>0</v>
      </c>
      <c r="S40" s="232">
        <f>-SUMIF(cf_0!$S$1:$EI$1,S$3,cf_0!$S130:$EI130)/$K$1</f>
        <v>0</v>
      </c>
      <c r="T40" s="232">
        <f>-SUMIF(cf_0!$S$1:$EI$1,T$3,cf_0!$S130:$EI130)/$K$1</f>
        <v>0</v>
      </c>
      <c r="U40" s="232">
        <f>-SUMIF(cf_0!$S$1:$EI$1,U$3,cf_0!$S130:$EI130)/$K$1</f>
        <v>0</v>
      </c>
      <c r="V40" s="232">
        <f>-SUMIF(cf_0!$S$1:$EI$1,V$3,cf_0!$S130:$EI130)/$K$1</f>
        <v>0</v>
      </c>
      <c r="W40" s="232">
        <f>-SUMIF(cf_0!$S$1:$EI$1,W$3,cf_0!$S130:$EI130)/$K$1</f>
        <v>0</v>
      </c>
      <c r="X40" s="232">
        <f>-SUMIF(cf_0!$S$1:$EI$1,X$3,cf_0!$S130:$EI130)/$K$1</f>
        <v>0</v>
      </c>
      <c r="Y40" s="232">
        <f>-SUMIF(cf_0!$S$1:$EI$1,Y$3,cf_0!$S130:$EI130)/$K$1</f>
        <v>0</v>
      </c>
      <c r="Z40" s="232">
        <f>-SUMIF(cf_0!$S$1:$EI$1,Z$3,cf_0!$S130:$EI130)/$K$1</f>
        <v>0</v>
      </c>
      <c r="AA40" s="232">
        <f>-SUMIF(cf_0!$S$1:$EI$1,AA$3,cf_0!$S130:$EI130)/$K$1</f>
        <v>0</v>
      </c>
      <c r="AB40" s="232">
        <f>-SUMIF(cf_0!$S$1:$EI$1,AB$3,cf_0!$S130:$EI130)/$K$1</f>
        <v>0</v>
      </c>
      <c r="AC40" s="232">
        <f>-SUMIF(cf_0!$S$1:$EI$1,AC$3,cf_0!$S130:$EI130)/$K$1</f>
        <v>0</v>
      </c>
      <c r="AD40" s="232">
        <f>-SUMIF(cf_0!$S$1:$EI$1,AD$3,cf_0!$S130:$EI130)/$K$1</f>
        <v>0</v>
      </c>
      <c r="AE40" s="232">
        <f>-SUMIF(cf_0!$S$1:$EI$1,AE$3,cf_0!$S130:$EI130)/$K$1</f>
        <v>0</v>
      </c>
      <c r="AF40" s="232">
        <f>-SUMIF(cf_0!$S$1:$EI$1,AF$3,cf_0!$S130:$EI130)/$K$1</f>
        <v>0</v>
      </c>
      <c r="AG40" s="232">
        <f>-SUMIF(cf_0!$S$1:$EI$1,AG$3,cf_0!$S130:$EI130)/$K$1</f>
        <v>0</v>
      </c>
      <c r="AH40" s="232">
        <f>-SUMIF(cf_0!$S$1:$EI$1,AH$3,cf_0!$S130:$EI130)/$K$1</f>
        <v>0</v>
      </c>
      <c r="AI40" s="232">
        <f>-SUMIF(cf_0!$S$1:$EI$1,AI$3,cf_0!$S130:$EI130)/$K$1</f>
        <v>0</v>
      </c>
      <c r="AJ40" s="232">
        <f>-SUMIF(cf_0!$S$1:$EI$1,AJ$3,cf_0!$S130:$EI130)/$K$1</f>
        <v>0</v>
      </c>
      <c r="AK40" s="232">
        <f>-SUMIF(cf_0!$S$1:$EI$1,AK$3,cf_0!$S130:$EI130)/$K$1</f>
        <v>0</v>
      </c>
      <c r="AL40" s="232">
        <f>-SUMIF(cf_0!$S$1:$EI$1,AL$3,cf_0!$S130:$EI130)/$K$1</f>
        <v>0</v>
      </c>
      <c r="AM40" s="232">
        <f>-SUMIF(cf_0!$S$1:$EI$1,AM$3,cf_0!$S130:$EI130)/$K$1</f>
        <v>0</v>
      </c>
      <c r="AN40" s="232">
        <f>-SUMIF(cf_0!$S$1:$EI$1,AN$3,cf_0!$S130:$EI130)/$K$1</f>
        <v>0</v>
      </c>
      <c r="AO40" s="232">
        <f>-SUMIF(cf_0!$S$1:$EI$1,AO$3,cf_0!$S130:$EI130)/$K$1</f>
        <v>0</v>
      </c>
      <c r="AP40" s="232">
        <f>-SUMIF(cf_0!$S$1:$EI$1,AP$3,cf_0!$S130:$EI130)/$K$1</f>
        <v>0</v>
      </c>
      <c r="AQ40" s="232">
        <f>-SUMIF(cf_0!$S$1:$EI$1,AQ$3,cf_0!$S130:$EI130)/$K$1</f>
        <v>0</v>
      </c>
    </row>
    <row r="41" spans="4:43" s="230" customFormat="1" x14ac:dyDescent="0.25">
      <c r="D41" s="231" t="s">
        <v>749</v>
      </c>
      <c r="E41" s="233"/>
      <c r="F41" s="233"/>
      <c r="G41" s="233"/>
      <c r="H41" s="233"/>
      <c r="I41" s="234">
        <f t="shared" si="27"/>
        <v>0</v>
      </c>
      <c r="J41" s="234">
        <f>(-cf_0!Q134)/1000000</f>
        <v>0</v>
      </c>
      <c r="K41" s="234">
        <f t="shared" si="28"/>
        <v>0</v>
      </c>
      <c r="L41" s="232">
        <f>-SUMIF(cf_0!$S$1:$EI$1,CF!L$3,cf_0!$S134:$EI134)/$K$1</f>
        <v>0</v>
      </c>
      <c r="M41" s="232">
        <f>-SUMIF(cf_0!$S$1:$EI$1,CF!M$3,cf_0!$S134:$EI134)/$K$1</f>
        <v>0</v>
      </c>
      <c r="N41" s="232">
        <f>-SUMIF(cf_0!$S$1:$EI$1,CF!N$3,cf_0!$S134:$EI134)/$K$1</f>
        <v>0</v>
      </c>
      <c r="O41" s="232">
        <f>-SUMIF(cf_0!$S$1:$EI$1,CF!O$3,cf_0!$S134:$EI134)/$K$1</f>
        <v>0</v>
      </c>
      <c r="P41" s="232">
        <f>-SUMIF(cf_0!$S$1:$EI$1,CF!P$3,cf_0!$S134:$EI134)/$K$1</f>
        <v>0</v>
      </c>
      <c r="Q41" s="232">
        <f>-SUMIF(cf_0!$S$1:$EI$1,CF!Q$3,cf_0!$S134:$EI134)/$K$1</f>
        <v>0</v>
      </c>
      <c r="R41" s="232">
        <f>-SUMIF(cf_0!$S$1:$EI$1,CF!R$3,cf_0!$S134:$EI134)/$K$1</f>
        <v>0</v>
      </c>
      <c r="S41" s="232">
        <f>-SUMIF(cf_0!$S$1:$EI$1,CF!S$3,cf_0!$S134:$EI134)/$K$1</f>
        <v>0</v>
      </c>
      <c r="T41" s="232">
        <f>-SUMIF(cf_0!$S$1:$EI$1,CF!T$3,cf_0!$S134:$EI134)/$K$1</f>
        <v>0</v>
      </c>
      <c r="U41" s="232">
        <f>-SUMIF(cf_0!$S$1:$EI$1,CF!U$3,cf_0!$S134:$EI134)/$K$1</f>
        <v>0</v>
      </c>
      <c r="V41" s="232">
        <f>-SUMIF(cf_0!$S$1:$EI$1,CF!V$3,cf_0!$S134:$EI134)/$K$1</f>
        <v>0</v>
      </c>
      <c r="W41" s="232">
        <f>-SUMIF(cf_0!$S$1:$EI$1,CF!W$3,cf_0!$S134:$EI134)/$K$1</f>
        <v>0</v>
      </c>
      <c r="X41" s="232">
        <f>-SUMIF(cf_0!$S$1:$EI$1,CF!X$3,cf_0!$S134:$EI134)/$K$1</f>
        <v>0</v>
      </c>
      <c r="Y41" s="232">
        <f>-SUMIF(cf_0!$S$1:$EI$1,CF!Y$3,cf_0!$S134:$EI134)/$K$1</f>
        <v>0</v>
      </c>
      <c r="Z41" s="232">
        <f>-SUMIF(cf_0!$S$1:$EI$1,CF!Z$3,cf_0!$S134:$EI134)/$K$1</f>
        <v>0</v>
      </c>
      <c r="AA41" s="232">
        <f>-SUMIF(cf_0!$S$1:$EI$1,CF!AA$3,cf_0!$S134:$EI134)/$K$1</f>
        <v>0</v>
      </c>
      <c r="AB41" s="232">
        <f>-SUMIF(cf_0!$S$1:$EI$1,CF!AB$3,cf_0!$S134:$EI134)/$K$1</f>
        <v>0</v>
      </c>
      <c r="AC41" s="232">
        <f>-SUMIF(cf_0!$S$1:$EI$1,CF!AC$3,cf_0!$S134:$EI134)/$K$1</f>
        <v>0</v>
      </c>
      <c r="AD41" s="232">
        <f>-SUMIF(cf_0!$S$1:$EI$1,CF!AD$3,cf_0!$S134:$EI134)/$K$1</f>
        <v>0</v>
      </c>
      <c r="AE41" s="232">
        <f>-SUMIF(cf_0!$S$1:$EI$1,CF!AE$3,cf_0!$S134:$EI134)/$K$1</f>
        <v>0</v>
      </c>
      <c r="AF41" s="232">
        <f>-SUMIF(cf_0!$S$1:$EI$1,CF!AF$3,cf_0!$S134:$EI134)/$K$1</f>
        <v>0</v>
      </c>
      <c r="AG41" s="232">
        <f>-SUMIF(cf_0!$S$1:$EI$1,CF!AG$3,cf_0!$S134:$EI134)/$K$1</f>
        <v>0</v>
      </c>
      <c r="AH41" s="232">
        <f>-SUMIF(cf_0!$S$1:$EI$1,CF!AH$3,cf_0!$S134:$EI134)/$K$1</f>
        <v>0</v>
      </c>
      <c r="AI41" s="232">
        <f>-SUMIF(cf_0!$S$1:$EI$1,CF!AI$3,cf_0!$S134:$EI134)/$K$1</f>
        <v>0</v>
      </c>
      <c r="AJ41" s="232">
        <f>-SUMIF(cf_0!$S$1:$EI$1,CF!AJ$3,cf_0!$S134:$EI134)/$K$1</f>
        <v>0</v>
      </c>
      <c r="AK41" s="232">
        <f>-SUMIF(cf_0!$S$1:$EI$1,CF!AK$3,cf_0!$S134:$EI134)/$K$1</f>
        <v>0</v>
      </c>
      <c r="AL41" s="232">
        <f>-SUMIF(cf_0!$S$1:$EI$1,CF!AL$3,cf_0!$S134:$EI134)/$K$1</f>
        <v>0</v>
      </c>
      <c r="AM41" s="232">
        <f>-SUMIF(cf_0!$S$1:$EI$1,CF!AM$3,cf_0!$S134:$EI134)/$K$1</f>
        <v>0</v>
      </c>
      <c r="AN41" s="232">
        <f>-SUMIF(cf_0!$S$1:$EI$1,CF!AN$3,cf_0!$S134:$EI134)/$K$1</f>
        <v>0</v>
      </c>
      <c r="AO41" s="232">
        <f>-SUMIF(cf_0!$S$1:$EI$1,CF!AO$3,cf_0!$S134:$EI134)/$K$1</f>
        <v>0</v>
      </c>
      <c r="AP41" s="232">
        <f>-SUMIF(cf_0!$S$1:$EI$1,CF!AP$3,cf_0!$S134:$EI134)/$K$1</f>
        <v>0</v>
      </c>
      <c r="AQ41" s="232">
        <f>-SUMIF(cf_0!$S$1:$EI$1,CF!AQ$3,cf_0!$S134:$EI134)/$K$1</f>
        <v>0</v>
      </c>
    </row>
    <row r="42" spans="4:43" s="230" customFormat="1" x14ac:dyDescent="0.25">
      <c r="D42" s="231" t="s">
        <v>362</v>
      </c>
      <c r="E42" s="233"/>
      <c r="F42" s="233"/>
      <c r="G42" s="233"/>
      <c r="H42" s="233"/>
      <c r="I42" s="234">
        <f t="shared" si="27"/>
        <v>0</v>
      </c>
      <c r="J42" s="234">
        <f>(-cf_0!Q136)/1000000</f>
        <v>0</v>
      </c>
      <c r="K42" s="234">
        <f t="shared" si="28"/>
        <v>0</v>
      </c>
      <c r="L42" s="232">
        <f>-SUMIF(cf_0!$S$1:$EI$1,CF!L$3,cf_0!$S136:$EI136)/$K$1</f>
        <v>0</v>
      </c>
      <c r="M42" s="232">
        <f>-SUMIF(cf_0!$S$1:$EI$1,CF!M$3,cf_0!$S136:$EI136)/$K$1</f>
        <v>0</v>
      </c>
      <c r="N42" s="232">
        <f>-SUMIF(cf_0!$S$1:$EI$1,CF!N$3,cf_0!$S136:$EI136)/$K$1</f>
        <v>0</v>
      </c>
      <c r="O42" s="232">
        <f>-SUMIF(cf_0!$S$1:$EI$1,CF!O$3,cf_0!$S136:$EI136)/$K$1</f>
        <v>0</v>
      </c>
      <c r="P42" s="232">
        <f>-SUMIF(cf_0!$S$1:$EI$1,CF!P$3,cf_0!$S136:$EI136)/$K$1</f>
        <v>0</v>
      </c>
      <c r="Q42" s="232">
        <f>-SUMIF(cf_0!$S$1:$EI$1,CF!Q$3,cf_0!$S136:$EI136)/$K$1</f>
        <v>0</v>
      </c>
      <c r="R42" s="232">
        <f>-SUMIF(cf_0!$S$1:$EI$1,CF!R$3,cf_0!$S136:$EI136)/$K$1</f>
        <v>0</v>
      </c>
      <c r="S42" s="232">
        <f>-SUMIF(cf_0!$S$1:$EI$1,CF!S$3,cf_0!$S136:$EI136)/$K$1</f>
        <v>0</v>
      </c>
      <c r="T42" s="232">
        <f>-SUMIF(cf_0!$S$1:$EI$1,CF!T$3,cf_0!$S136:$EI136)/$K$1</f>
        <v>0</v>
      </c>
      <c r="U42" s="232">
        <f>-SUMIF(cf_0!$S$1:$EI$1,CF!U$3,cf_0!$S136:$EI136)/$K$1</f>
        <v>0</v>
      </c>
      <c r="V42" s="232">
        <f>-SUMIF(cf_0!$S$1:$EI$1,CF!V$3,cf_0!$S136:$EI136)/$K$1</f>
        <v>0</v>
      </c>
      <c r="W42" s="232">
        <f>-SUMIF(cf_0!$S$1:$EI$1,CF!W$3,cf_0!$S136:$EI136)/$K$1</f>
        <v>0</v>
      </c>
      <c r="X42" s="232">
        <f>-SUMIF(cf_0!$S$1:$EI$1,CF!X$3,cf_0!$S136:$EI136)/$K$1</f>
        <v>0</v>
      </c>
      <c r="Y42" s="232">
        <f>-SUMIF(cf_0!$S$1:$EI$1,CF!Y$3,cf_0!$S136:$EI136)/$K$1</f>
        <v>0</v>
      </c>
      <c r="Z42" s="232">
        <f>-SUMIF(cf_0!$S$1:$EI$1,CF!Z$3,cf_0!$S136:$EI136)/$K$1</f>
        <v>0</v>
      </c>
      <c r="AA42" s="232">
        <f>-SUMIF(cf_0!$S$1:$EI$1,CF!AA$3,cf_0!$S136:$EI136)/$K$1</f>
        <v>0</v>
      </c>
      <c r="AB42" s="232">
        <f>-SUMIF(cf_0!$S$1:$EI$1,CF!AB$3,cf_0!$S136:$EI136)/$K$1</f>
        <v>0</v>
      </c>
      <c r="AC42" s="232">
        <f>-SUMIF(cf_0!$S$1:$EI$1,CF!AC$3,cf_0!$S136:$EI136)/$K$1</f>
        <v>0</v>
      </c>
      <c r="AD42" s="232">
        <f>-SUMIF(cf_0!$S$1:$EI$1,CF!AD$3,cf_0!$S136:$EI136)/$K$1</f>
        <v>0</v>
      </c>
      <c r="AE42" s="232">
        <f>-SUMIF(cf_0!$S$1:$EI$1,CF!AE$3,cf_0!$S136:$EI136)/$K$1</f>
        <v>0</v>
      </c>
      <c r="AF42" s="232">
        <f>-SUMIF(cf_0!$S$1:$EI$1,CF!AF$3,cf_0!$S136:$EI136)/$K$1</f>
        <v>0</v>
      </c>
      <c r="AG42" s="232">
        <f>-SUMIF(cf_0!$S$1:$EI$1,CF!AG$3,cf_0!$S136:$EI136)/$K$1</f>
        <v>0</v>
      </c>
      <c r="AH42" s="232">
        <f>-SUMIF(cf_0!$S$1:$EI$1,CF!AH$3,cf_0!$S136:$EI136)/$K$1</f>
        <v>0</v>
      </c>
      <c r="AI42" s="232">
        <f>-SUMIF(cf_0!$S$1:$EI$1,CF!AI$3,cf_0!$S136:$EI136)/$K$1</f>
        <v>0</v>
      </c>
      <c r="AJ42" s="232">
        <f>-SUMIF(cf_0!$S$1:$EI$1,CF!AJ$3,cf_0!$S136:$EI136)/$K$1</f>
        <v>0</v>
      </c>
      <c r="AK42" s="232">
        <f>-SUMIF(cf_0!$S$1:$EI$1,CF!AK$3,cf_0!$S136:$EI136)/$K$1</f>
        <v>0</v>
      </c>
      <c r="AL42" s="232">
        <f>-SUMIF(cf_0!$S$1:$EI$1,CF!AL$3,cf_0!$S136:$EI136)/$K$1</f>
        <v>0</v>
      </c>
      <c r="AM42" s="232">
        <f>-SUMIF(cf_0!$S$1:$EI$1,CF!AM$3,cf_0!$S136:$EI136)/$K$1</f>
        <v>0</v>
      </c>
      <c r="AN42" s="232">
        <f>-SUMIF(cf_0!$S$1:$EI$1,CF!AN$3,cf_0!$S136:$EI136)/$K$1</f>
        <v>0</v>
      </c>
      <c r="AO42" s="232">
        <f>-SUMIF(cf_0!$S$1:$EI$1,CF!AO$3,cf_0!$S136:$EI136)/$K$1</f>
        <v>0</v>
      </c>
      <c r="AP42" s="232">
        <f>-SUMIF(cf_0!$S$1:$EI$1,CF!AP$3,cf_0!$S136:$EI136)/$K$1</f>
        <v>0</v>
      </c>
      <c r="AQ42" s="232">
        <f>-SUMIF(cf_0!$S$1:$EI$1,CF!AQ$3,cf_0!$S136:$EI136)/$K$1</f>
        <v>0</v>
      </c>
    </row>
    <row r="43" spans="4:43" s="230" customFormat="1" x14ac:dyDescent="0.25">
      <c r="D43" s="231" t="s">
        <v>750</v>
      </c>
      <c r="E43" s="233"/>
      <c r="F43" s="233"/>
      <c r="G43" s="233"/>
      <c r="H43" s="233"/>
      <c r="I43" s="234">
        <f t="shared" si="27"/>
        <v>-322.07699999999994</v>
      </c>
      <c r="J43" s="234">
        <f>(-cf_0!Q144)/1000000</f>
        <v>0</v>
      </c>
      <c r="K43" s="234">
        <f t="shared" si="28"/>
        <v>-322.07699999999994</v>
      </c>
      <c r="L43" s="232">
        <f>-SUMIF(cf_0!$S$1:$EI$1,CF!L$3,cf_0!$S144:$EI144)/$K$1</f>
        <v>0</v>
      </c>
      <c r="M43" s="232">
        <f>-SUMIF(cf_0!$S$1:$EI$1,CF!M$3,cf_0!$S144:$EI144)/$K$1</f>
        <v>0</v>
      </c>
      <c r="N43" s="232">
        <f>-SUMIF(cf_0!$S$1:$EI$1,CF!N$3,cf_0!$S144:$EI144)/$K$1</f>
        <v>0</v>
      </c>
      <c r="O43" s="232">
        <f>-SUMIF(cf_0!$S$1:$EI$1,CF!O$3,cf_0!$S144:$EI144)/$K$1</f>
        <v>0</v>
      </c>
      <c r="P43" s="232">
        <f>-SUMIF(cf_0!$S$1:$EI$1,CF!P$3,cf_0!$S144:$EI144)/$K$1</f>
        <v>0</v>
      </c>
      <c r="Q43" s="232">
        <f>-SUMIF(cf_0!$S$1:$EI$1,CF!Q$3,cf_0!$S144:$EI144)/$K$1</f>
        <v>-74.325461538461539</v>
      </c>
      <c r="R43" s="232">
        <f>-SUMIF(cf_0!$S$1:$EI$1,CF!R$3,cf_0!$S144:$EI144)/$K$1</f>
        <v>-29.730184615384619</v>
      </c>
      <c r="S43" s="232">
        <f>-SUMIF(cf_0!$S$1:$EI$1,CF!S$3,cf_0!$S144:$EI144)/$K$1</f>
        <v>-29.730184615384619</v>
      </c>
      <c r="T43" s="232">
        <f>-SUMIF(cf_0!$S$1:$EI$1,CF!T$3,cf_0!$S144:$EI144)/$K$1</f>
        <v>-29.730184615384619</v>
      </c>
      <c r="U43" s="232">
        <f>-SUMIF(cf_0!$S$1:$EI$1,CF!U$3,cf_0!$S144:$EI144)/$K$1</f>
        <v>-29.730184615384619</v>
      </c>
      <c r="V43" s="232">
        <f>-SUMIF(cf_0!$S$1:$EI$1,CF!V$3,cf_0!$S144:$EI144)/$K$1</f>
        <v>-29.730184615384619</v>
      </c>
      <c r="W43" s="232">
        <f>-SUMIF(cf_0!$S$1:$EI$1,CF!W$3,cf_0!$S144:$EI144)/$K$1</f>
        <v>-29.730184615384619</v>
      </c>
      <c r="X43" s="232">
        <f>-SUMIF(cf_0!$S$1:$EI$1,CF!X$3,cf_0!$S144:$EI144)/$K$1</f>
        <v>-29.730184615384619</v>
      </c>
      <c r="Y43" s="232">
        <f>-SUMIF(cf_0!$S$1:$EI$1,CF!Y$3,cf_0!$S144:$EI144)/$K$1</f>
        <v>-29.730184615384619</v>
      </c>
      <c r="Z43" s="232">
        <f>-SUMIF(cf_0!$S$1:$EI$1,CF!Z$3,cf_0!$S144:$EI144)/$K$1</f>
        <v>-9.9100615384614468</v>
      </c>
      <c r="AA43" s="232">
        <f>-SUMIF(cf_0!$S$1:$EI$1,CF!AA$3,cf_0!$S144:$EI144)/$K$1</f>
        <v>0</v>
      </c>
      <c r="AB43" s="232">
        <f>-SUMIF(cf_0!$S$1:$EI$1,CF!AB$3,cf_0!$S144:$EI144)/$K$1</f>
        <v>0</v>
      </c>
      <c r="AC43" s="232">
        <f>-SUMIF(cf_0!$S$1:$EI$1,CF!AC$3,cf_0!$S144:$EI144)/$K$1</f>
        <v>0</v>
      </c>
      <c r="AD43" s="232">
        <f>-SUMIF(cf_0!$S$1:$EI$1,CF!AD$3,cf_0!$S144:$EI144)/$K$1</f>
        <v>0</v>
      </c>
      <c r="AE43" s="232">
        <f>-SUMIF(cf_0!$S$1:$EI$1,CF!AE$3,cf_0!$S144:$EI144)/$K$1</f>
        <v>0</v>
      </c>
      <c r="AF43" s="232">
        <f>-SUMIF(cf_0!$S$1:$EI$1,CF!AF$3,cf_0!$S144:$EI144)/$K$1</f>
        <v>0</v>
      </c>
      <c r="AG43" s="232">
        <f>-SUMIF(cf_0!$S$1:$EI$1,CF!AG$3,cf_0!$S144:$EI144)/$K$1</f>
        <v>0</v>
      </c>
      <c r="AH43" s="232">
        <f>-SUMIF(cf_0!$S$1:$EI$1,CF!AH$3,cf_0!$S144:$EI144)/$K$1</f>
        <v>0</v>
      </c>
      <c r="AI43" s="232">
        <f>-SUMIF(cf_0!$S$1:$EI$1,CF!AI$3,cf_0!$S144:$EI144)/$K$1</f>
        <v>0</v>
      </c>
      <c r="AJ43" s="232">
        <f>-SUMIF(cf_0!$S$1:$EI$1,CF!AJ$3,cf_0!$S144:$EI144)/$K$1</f>
        <v>0</v>
      </c>
      <c r="AK43" s="232">
        <f>-SUMIF(cf_0!$S$1:$EI$1,CF!AK$3,cf_0!$S144:$EI144)/$K$1</f>
        <v>0</v>
      </c>
      <c r="AL43" s="232">
        <f>-SUMIF(cf_0!$S$1:$EI$1,CF!AL$3,cf_0!$S144:$EI144)/$K$1</f>
        <v>0</v>
      </c>
      <c r="AM43" s="232">
        <f>-SUMIF(cf_0!$S$1:$EI$1,CF!AM$3,cf_0!$S144:$EI144)/$K$1</f>
        <v>0</v>
      </c>
      <c r="AN43" s="232">
        <f>-SUMIF(cf_0!$S$1:$EI$1,CF!AN$3,cf_0!$S144:$EI144)/$K$1</f>
        <v>0</v>
      </c>
      <c r="AO43" s="232">
        <f>-SUMIF(cf_0!$S$1:$EI$1,CF!AO$3,cf_0!$S144:$EI144)/$K$1</f>
        <v>0</v>
      </c>
      <c r="AP43" s="232">
        <f>-SUMIF(cf_0!$S$1:$EI$1,CF!AP$3,cf_0!$S144:$EI144)/$K$1</f>
        <v>0</v>
      </c>
      <c r="AQ43" s="232">
        <f>-SUMIF(cf_0!$S$1:$EI$1,CF!AQ$3,cf_0!$S144:$EI144)/$K$1</f>
        <v>0</v>
      </c>
    </row>
    <row r="44" spans="4:43" s="230" customFormat="1" x14ac:dyDescent="0.25">
      <c r="D44" s="231" t="s">
        <v>751</v>
      </c>
      <c r="E44" s="233"/>
      <c r="F44" s="233"/>
      <c r="G44" s="233"/>
      <c r="H44" s="233"/>
      <c r="I44" s="234">
        <f t="shared" si="27"/>
        <v>0</v>
      </c>
      <c r="J44" s="234">
        <f>(-cf_0!Q152)/1000000</f>
        <v>0</v>
      </c>
      <c r="K44" s="234">
        <f t="shared" si="28"/>
        <v>0</v>
      </c>
      <c r="L44" s="232">
        <f>-SUMIF(cf_0!$S$1:$EI$1,CF!L$3,cf_0!$S152:$EI152)/$K$1</f>
        <v>0</v>
      </c>
      <c r="M44" s="232">
        <f>-SUMIF(cf_0!$S$1:$EI$1,CF!M$3,cf_0!$S152:$EI152)/$K$1</f>
        <v>0</v>
      </c>
      <c r="N44" s="232">
        <f>-SUMIF(cf_0!$S$1:$EI$1,CF!N$3,cf_0!$S152:$EI152)/$K$1</f>
        <v>0</v>
      </c>
      <c r="O44" s="232">
        <f>-SUMIF(cf_0!$S$1:$EI$1,CF!O$3,cf_0!$S152:$EI152)/$K$1</f>
        <v>0</v>
      </c>
      <c r="P44" s="232">
        <f>-SUMIF(cf_0!$S$1:$EI$1,CF!P$3,cf_0!$S152:$EI152)/$K$1</f>
        <v>0</v>
      </c>
      <c r="Q44" s="232">
        <f>-SUMIF(cf_0!$S$1:$EI$1,CF!Q$3,cf_0!$S152:$EI152)/$K$1</f>
        <v>0</v>
      </c>
      <c r="R44" s="232">
        <f>-SUMIF(cf_0!$S$1:$EI$1,CF!R$3,cf_0!$S152:$EI152)/$K$1</f>
        <v>0</v>
      </c>
      <c r="S44" s="232">
        <f>-SUMIF(cf_0!$S$1:$EI$1,CF!S$3,cf_0!$S152:$EI152)/$K$1</f>
        <v>0</v>
      </c>
      <c r="T44" s="232">
        <f>-SUMIF(cf_0!$S$1:$EI$1,CF!T$3,cf_0!$S152:$EI152)/$K$1</f>
        <v>0</v>
      </c>
      <c r="U44" s="232">
        <f>-SUMIF(cf_0!$S$1:$EI$1,CF!U$3,cf_0!$S152:$EI152)/$K$1</f>
        <v>0</v>
      </c>
      <c r="V44" s="232">
        <f>-SUMIF(cf_0!$S$1:$EI$1,CF!V$3,cf_0!$S152:$EI152)/$K$1</f>
        <v>0</v>
      </c>
      <c r="W44" s="232">
        <f>-SUMIF(cf_0!$S$1:$EI$1,CF!W$3,cf_0!$S152:$EI152)/$K$1</f>
        <v>0</v>
      </c>
      <c r="X44" s="232">
        <f>-SUMIF(cf_0!$S$1:$EI$1,CF!X$3,cf_0!$S152:$EI152)/$K$1</f>
        <v>0</v>
      </c>
      <c r="Y44" s="232">
        <f>-SUMIF(cf_0!$S$1:$EI$1,CF!Y$3,cf_0!$S152:$EI152)/$K$1</f>
        <v>0</v>
      </c>
      <c r="Z44" s="232">
        <f>-SUMIF(cf_0!$S$1:$EI$1,CF!Z$3,cf_0!$S152:$EI152)/$K$1</f>
        <v>0</v>
      </c>
      <c r="AA44" s="232">
        <f>-SUMIF(cf_0!$S$1:$EI$1,CF!AA$3,cf_0!$S152:$EI152)/$K$1</f>
        <v>0</v>
      </c>
      <c r="AB44" s="232">
        <f>-SUMIF(cf_0!$S$1:$EI$1,CF!AB$3,cf_0!$S152:$EI152)/$K$1</f>
        <v>0</v>
      </c>
      <c r="AC44" s="232">
        <f>-SUMIF(cf_0!$S$1:$EI$1,CF!AC$3,cf_0!$S152:$EI152)/$K$1</f>
        <v>0</v>
      </c>
      <c r="AD44" s="232">
        <f>-SUMIF(cf_0!$S$1:$EI$1,CF!AD$3,cf_0!$S152:$EI152)/$K$1</f>
        <v>0</v>
      </c>
      <c r="AE44" s="232">
        <f>-SUMIF(cf_0!$S$1:$EI$1,CF!AE$3,cf_0!$S152:$EI152)/$K$1</f>
        <v>0</v>
      </c>
      <c r="AF44" s="232">
        <f>-SUMIF(cf_0!$S$1:$EI$1,CF!AF$3,cf_0!$S152:$EI152)/$K$1</f>
        <v>0</v>
      </c>
      <c r="AG44" s="232">
        <f>-SUMIF(cf_0!$S$1:$EI$1,CF!AG$3,cf_0!$S152:$EI152)/$K$1</f>
        <v>0</v>
      </c>
      <c r="AH44" s="232">
        <f>-SUMIF(cf_0!$S$1:$EI$1,CF!AH$3,cf_0!$S152:$EI152)/$K$1</f>
        <v>0</v>
      </c>
      <c r="AI44" s="232">
        <f>-SUMIF(cf_0!$S$1:$EI$1,CF!AI$3,cf_0!$S152:$EI152)/$K$1</f>
        <v>0</v>
      </c>
      <c r="AJ44" s="232">
        <f>-SUMIF(cf_0!$S$1:$EI$1,CF!AJ$3,cf_0!$S152:$EI152)/$K$1</f>
        <v>0</v>
      </c>
      <c r="AK44" s="232">
        <f>-SUMIF(cf_0!$S$1:$EI$1,CF!AK$3,cf_0!$S152:$EI152)/$K$1</f>
        <v>0</v>
      </c>
      <c r="AL44" s="232">
        <f>-SUMIF(cf_0!$S$1:$EI$1,CF!AL$3,cf_0!$S152:$EI152)/$K$1</f>
        <v>0</v>
      </c>
      <c r="AM44" s="232">
        <f>-SUMIF(cf_0!$S$1:$EI$1,CF!AM$3,cf_0!$S152:$EI152)/$K$1</f>
        <v>0</v>
      </c>
      <c r="AN44" s="232">
        <f>-SUMIF(cf_0!$S$1:$EI$1,CF!AN$3,cf_0!$S152:$EI152)/$K$1</f>
        <v>0</v>
      </c>
      <c r="AO44" s="232">
        <f>-SUMIF(cf_0!$S$1:$EI$1,CF!AO$3,cf_0!$S152:$EI152)/$K$1</f>
        <v>0</v>
      </c>
      <c r="AP44" s="232">
        <f>-SUMIF(cf_0!$S$1:$EI$1,CF!AP$3,cf_0!$S152:$EI152)/$K$1</f>
        <v>0</v>
      </c>
      <c r="AQ44" s="232">
        <f>-SUMIF(cf_0!$S$1:$EI$1,CF!AQ$3,cf_0!$S152:$EI152)/$K$1</f>
        <v>0</v>
      </c>
    </row>
    <row r="45" spans="4:43" s="230" customFormat="1" x14ac:dyDescent="0.25">
      <c r="D45" s="231" t="s">
        <v>363</v>
      </c>
      <c r="E45" s="233"/>
      <c r="F45" s="233"/>
      <c r="G45" s="233"/>
      <c r="H45" s="233"/>
      <c r="I45" s="234">
        <f t="shared" si="27"/>
        <v>-161.0385</v>
      </c>
      <c r="J45" s="234">
        <f>(-cf_0!Q160)/1000000</f>
        <v>0</v>
      </c>
      <c r="K45" s="234">
        <f t="shared" si="28"/>
        <v>-161.0385</v>
      </c>
      <c r="L45" s="232">
        <f>-SUMIF(cf_0!$S$1:$EI$1,CF!L$3,cf_0!$S160:$EI160)/$K$1</f>
        <v>0</v>
      </c>
      <c r="M45" s="232">
        <f>-SUMIF(cf_0!$S$1:$EI$1,CF!M$3,cf_0!$S160:$EI160)/$K$1</f>
        <v>0</v>
      </c>
      <c r="N45" s="232">
        <f>-SUMIF(cf_0!$S$1:$EI$1,CF!N$3,cf_0!$S160:$EI160)/$K$1</f>
        <v>0</v>
      </c>
      <c r="O45" s="232">
        <f>-SUMIF(cf_0!$S$1:$EI$1,CF!O$3,cf_0!$S160:$EI160)/$K$1</f>
        <v>0</v>
      </c>
      <c r="P45" s="232">
        <f>-SUMIF(cf_0!$S$1:$EI$1,CF!P$3,cf_0!$S160:$EI160)/$K$1</f>
        <v>0</v>
      </c>
      <c r="Q45" s="232">
        <f>-SUMIF(cf_0!$S$1:$EI$1,CF!Q$3,cf_0!$S160:$EI160)/$K$1</f>
        <v>0</v>
      </c>
      <c r="R45" s="232">
        <f>-SUMIF(cf_0!$S$1:$EI$1,CF!R$3,cf_0!$S160:$EI160)/$K$1</f>
        <v>0</v>
      </c>
      <c r="S45" s="232">
        <f>-SUMIF(cf_0!$S$1:$EI$1,CF!S$3,cf_0!$S160:$EI160)/$K$1</f>
        <v>0</v>
      </c>
      <c r="T45" s="232">
        <f>-SUMIF(cf_0!$S$1:$EI$1,CF!T$3,cf_0!$S160:$EI160)/$K$1</f>
        <v>0</v>
      </c>
      <c r="U45" s="232">
        <f>-SUMIF(cf_0!$S$1:$EI$1,CF!U$3,cf_0!$S160:$EI160)/$K$1</f>
        <v>0</v>
      </c>
      <c r="V45" s="232">
        <f>-SUMIF(cf_0!$S$1:$EI$1,CF!V$3,cf_0!$S160:$EI160)/$K$1</f>
        <v>0</v>
      </c>
      <c r="W45" s="232">
        <f>-SUMIF(cf_0!$S$1:$EI$1,CF!W$3,cf_0!$S160:$EI160)/$K$1</f>
        <v>0</v>
      </c>
      <c r="X45" s="232">
        <f>-SUMIF(cf_0!$S$1:$EI$1,CF!X$3,cf_0!$S160:$EI160)/$K$1</f>
        <v>0</v>
      </c>
      <c r="Y45" s="232">
        <f>-SUMIF(cf_0!$S$1:$EI$1,CF!Y$3,cf_0!$S160:$EI160)/$K$1</f>
        <v>-40.259625</v>
      </c>
      <c r="Z45" s="232">
        <f>-SUMIF(cf_0!$S$1:$EI$1,CF!Z$3,cf_0!$S160:$EI160)/$K$1</f>
        <v>-120.778875</v>
      </c>
      <c r="AA45" s="232">
        <f>-SUMIF(cf_0!$S$1:$EI$1,CF!AA$3,cf_0!$S160:$EI160)/$K$1</f>
        <v>0</v>
      </c>
      <c r="AB45" s="232">
        <f>-SUMIF(cf_0!$S$1:$EI$1,CF!AB$3,cf_0!$S160:$EI160)/$K$1</f>
        <v>0</v>
      </c>
      <c r="AC45" s="232">
        <f>-SUMIF(cf_0!$S$1:$EI$1,CF!AC$3,cf_0!$S160:$EI160)/$K$1</f>
        <v>0</v>
      </c>
      <c r="AD45" s="232">
        <f>-SUMIF(cf_0!$S$1:$EI$1,CF!AD$3,cf_0!$S160:$EI160)/$K$1</f>
        <v>0</v>
      </c>
      <c r="AE45" s="232">
        <f>-SUMIF(cf_0!$S$1:$EI$1,CF!AE$3,cf_0!$S160:$EI160)/$K$1</f>
        <v>0</v>
      </c>
      <c r="AF45" s="232">
        <f>-SUMIF(cf_0!$S$1:$EI$1,CF!AF$3,cf_0!$S160:$EI160)/$K$1</f>
        <v>0</v>
      </c>
      <c r="AG45" s="232">
        <f>-SUMIF(cf_0!$S$1:$EI$1,CF!AG$3,cf_0!$S160:$EI160)/$K$1</f>
        <v>0</v>
      </c>
      <c r="AH45" s="232">
        <f>-SUMIF(cf_0!$S$1:$EI$1,CF!AH$3,cf_0!$S160:$EI160)/$K$1</f>
        <v>0</v>
      </c>
      <c r="AI45" s="232">
        <f>-SUMIF(cf_0!$S$1:$EI$1,CF!AI$3,cf_0!$S160:$EI160)/$K$1</f>
        <v>0</v>
      </c>
      <c r="AJ45" s="232">
        <f>-SUMIF(cf_0!$S$1:$EI$1,CF!AJ$3,cf_0!$S160:$EI160)/$K$1</f>
        <v>0</v>
      </c>
      <c r="AK45" s="232">
        <f>-SUMIF(cf_0!$S$1:$EI$1,CF!AK$3,cf_0!$S160:$EI160)/$K$1</f>
        <v>0</v>
      </c>
      <c r="AL45" s="232">
        <f>-SUMIF(cf_0!$S$1:$EI$1,CF!AL$3,cf_0!$S160:$EI160)/$K$1</f>
        <v>0</v>
      </c>
      <c r="AM45" s="232">
        <f>-SUMIF(cf_0!$S$1:$EI$1,CF!AM$3,cf_0!$S160:$EI160)/$K$1</f>
        <v>0</v>
      </c>
      <c r="AN45" s="232">
        <f>-SUMIF(cf_0!$S$1:$EI$1,CF!AN$3,cf_0!$S160:$EI160)/$K$1</f>
        <v>0</v>
      </c>
      <c r="AO45" s="232">
        <f>-SUMIF(cf_0!$S$1:$EI$1,CF!AO$3,cf_0!$S160:$EI160)/$K$1</f>
        <v>0</v>
      </c>
      <c r="AP45" s="232">
        <f>-SUMIF(cf_0!$S$1:$EI$1,CF!AP$3,cf_0!$S160:$EI160)/$K$1</f>
        <v>0</v>
      </c>
      <c r="AQ45" s="232">
        <f>-SUMIF(cf_0!$S$1:$EI$1,CF!AQ$3,cf_0!$S160:$EI160)/$K$1</f>
        <v>0</v>
      </c>
    </row>
    <row r="46" spans="4:43" s="230" customFormat="1" x14ac:dyDescent="0.25">
      <c r="D46" s="231" t="s">
        <v>365</v>
      </c>
      <c r="E46" s="233"/>
      <c r="F46" s="233"/>
      <c r="G46" s="233"/>
      <c r="H46" s="233"/>
      <c r="I46" s="234">
        <f t="shared" si="27"/>
        <v>0</v>
      </c>
      <c r="J46" s="234">
        <f>(-cf_0!Q161)/1000000</f>
        <v>0</v>
      </c>
      <c r="K46" s="234">
        <f t="shared" si="28"/>
        <v>0</v>
      </c>
      <c r="L46" s="232">
        <f>-SUMIF(cf_0!$S$1:$EI$1,CF!L$3,cf_0!$S161:$EI161)/$K$1</f>
        <v>0</v>
      </c>
      <c r="M46" s="232">
        <f>-SUMIF(cf_0!$S$1:$EI$1,CF!M$3,cf_0!$S161:$EI161)/$K$1</f>
        <v>0</v>
      </c>
      <c r="N46" s="232">
        <f>-SUMIF(cf_0!$S$1:$EI$1,CF!N$3,cf_0!$S161:$EI161)/$K$1</f>
        <v>0</v>
      </c>
      <c r="O46" s="232">
        <f>-SUMIF(cf_0!$S$1:$EI$1,CF!O$3,cf_0!$S161:$EI161)/$K$1</f>
        <v>0</v>
      </c>
      <c r="P46" s="232">
        <f>-SUMIF(cf_0!$S$1:$EI$1,CF!P$3,cf_0!$S161:$EI161)/$K$1</f>
        <v>0</v>
      </c>
      <c r="Q46" s="232">
        <f>-SUMIF(cf_0!$S$1:$EI$1,CF!Q$3,cf_0!$S161:$EI161)/$K$1</f>
        <v>0</v>
      </c>
      <c r="R46" s="232">
        <f>-SUMIF(cf_0!$S$1:$EI$1,CF!R$3,cf_0!$S161:$EI161)/$K$1</f>
        <v>0</v>
      </c>
      <c r="S46" s="232">
        <f>-SUMIF(cf_0!$S$1:$EI$1,CF!S$3,cf_0!$S161:$EI161)/$K$1</f>
        <v>0</v>
      </c>
      <c r="T46" s="232">
        <f>-SUMIF(cf_0!$S$1:$EI$1,CF!T$3,cf_0!$S161:$EI161)/$K$1</f>
        <v>0</v>
      </c>
      <c r="U46" s="232">
        <f>-SUMIF(cf_0!$S$1:$EI$1,CF!U$3,cf_0!$S161:$EI161)/$K$1</f>
        <v>0</v>
      </c>
      <c r="V46" s="232">
        <f>-SUMIF(cf_0!$S$1:$EI$1,CF!V$3,cf_0!$S161:$EI161)/$K$1</f>
        <v>0</v>
      </c>
      <c r="W46" s="232">
        <f>-SUMIF(cf_0!$S$1:$EI$1,CF!W$3,cf_0!$S161:$EI161)/$K$1</f>
        <v>0</v>
      </c>
      <c r="X46" s="232">
        <f>-SUMIF(cf_0!$S$1:$EI$1,CF!X$3,cf_0!$S161:$EI161)/$K$1</f>
        <v>0</v>
      </c>
      <c r="Y46" s="232">
        <f>-SUMIF(cf_0!$S$1:$EI$1,CF!Y$3,cf_0!$S161:$EI161)/$K$1</f>
        <v>0</v>
      </c>
      <c r="Z46" s="232">
        <f>-SUMIF(cf_0!$S$1:$EI$1,CF!Z$3,cf_0!$S161:$EI161)/$K$1</f>
        <v>0</v>
      </c>
      <c r="AA46" s="232">
        <f>-SUMIF(cf_0!$S$1:$EI$1,CF!AA$3,cf_0!$S161:$EI161)/$K$1</f>
        <v>0</v>
      </c>
      <c r="AB46" s="232">
        <f>-SUMIF(cf_0!$S$1:$EI$1,CF!AB$3,cf_0!$S161:$EI161)/$K$1</f>
        <v>0</v>
      </c>
      <c r="AC46" s="232">
        <f>-SUMIF(cf_0!$S$1:$EI$1,CF!AC$3,cf_0!$S161:$EI161)/$K$1</f>
        <v>0</v>
      </c>
      <c r="AD46" s="232">
        <f>-SUMIF(cf_0!$S$1:$EI$1,CF!AD$3,cf_0!$S161:$EI161)/$K$1</f>
        <v>0</v>
      </c>
      <c r="AE46" s="232">
        <f>-SUMIF(cf_0!$S$1:$EI$1,CF!AE$3,cf_0!$S161:$EI161)/$K$1</f>
        <v>0</v>
      </c>
      <c r="AF46" s="232">
        <f>-SUMIF(cf_0!$S$1:$EI$1,CF!AF$3,cf_0!$S161:$EI161)/$K$1</f>
        <v>0</v>
      </c>
      <c r="AG46" s="232">
        <f>-SUMIF(cf_0!$S$1:$EI$1,CF!AG$3,cf_0!$S161:$EI161)/$K$1</f>
        <v>0</v>
      </c>
      <c r="AH46" s="232">
        <f>-SUMIF(cf_0!$S$1:$EI$1,CF!AH$3,cf_0!$S161:$EI161)/$K$1</f>
        <v>0</v>
      </c>
      <c r="AI46" s="232">
        <f>-SUMIF(cf_0!$S$1:$EI$1,CF!AI$3,cf_0!$S161:$EI161)/$K$1</f>
        <v>0</v>
      </c>
      <c r="AJ46" s="232">
        <f>-SUMIF(cf_0!$S$1:$EI$1,CF!AJ$3,cf_0!$S161:$EI161)/$K$1</f>
        <v>0</v>
      </c>
      <c r="AK46" s="232">
        <f>-SUMIF(cf_0!$S$1:$EI$1,CF!AK$3,cf_0!$S161:$EI161)/$K$1</f>
        <v>0</v>
      </c>
      <c r="AL46" s="232">
        <f>-SUMIF(cf_0!$S$1:$EI$1,CF!AL$3,cf_0!$S161:$EI161)/$K$1</f>
        <v>0</v>
      </c>
      <c r="AM46" s="232">
        <f>-SUMIF(cf_0!$S$1:$EI$1,CF!AM$3,cf_0!$S161:$EI161)/$K$1</f>
        <v>0</v>
      </c>
      <c r="AN46" s="232">
        <f>-SUMIF(cf_0!$S$1:$EI$1,CF!AN$3,cf_0!$S161:$EI161)/$K$1</f>
        <v>0</v>
      </c>
      <c r="AO46" s="232">
        <f>-SUMIF(cf_0!$S$1:$EI$1,CF!AO$3,cf_0!$S161:$EI161)/$K$1</f>
        <v>0</v>
      </c>
      <c r="AP46" s="232">
        <f>-SUMIF(cf_0!$S$1:$EI$1,CF!AP$3,cf_0!$S161:$EI161)/$K$1</f>
        <v>0</v>
      </c>
      <c r="AQ46" s="232">
        <f>-SUMIF(cf_0!$S$1:$EI$1,CF!AQ$3,cf_0!$S161:$EI161)/$K$1</f>
        <v>0</v>
      </c>
    </row>
    <row r="47" spans="4:43" s="230" customFormat="1" x14ac:dyDescent="0.25">
      <c r="D47" s="231" t="s">
        <v>752</v>
      </c>
      <c r="E47" s="233"/>
      <c r="F47" s="233"/>
      <c r="G47" s="233"/>
      <c r="H47" s="233"/>
      <c r="I47" s="234">
        <f t="shared" si="27"/>
        <v>-6.4599999999999991</v>
      </c>
      <c r="J47" s="234">
        <f>(-cf_0!Q163)/1000000</f>
        <v>0</v>
      </c>
      <c r="K47" s="234">
        <f t="shared" si="28"/>
        <v>-6.4599999999999991</v>
      </c>
      <c r="L47" s="232">
        <f>-SUMIF(cf_0!$S$1:$EI$1,CF!L$3,cf_0!$S163:$EI163)/$K$1</f>
        <v>0</v>
      </c>
      <c r="M47" s="232">
        <f>-SUMIF(cf_0!$S$1:$EI$1,CF!M$3,cf_0!$S163:$EI163)/$K$1</f>
        <v>-0.76</v>
      </c>
      <c r="N47" s="232">
        <f>-SUMIF(cf_0!$S$1:$EI$1,CF!N$3,cf_0!$S163:$EI163)/$K$1</f>
        <v>-1.1399999999999999</v>
      </c>
      <c r="O47" s="232">
        <f>-SUMIF(cf_0!$S$1:$EI$1,CF!O$3,cf_0!$S163:$EI163)/$K$1</f>
        <v>-1.1399999999999999</v>
      </c>
      <c r="P47" s="232">
        <f>-SUMIF(cf_0!$S$1:$EI$1,CF!P$3,cf_0!$S163:$EI163)/$K$1</f>
        <v>-1.1399999999999999</v>
      </c>
      <c r="Q47" s="232">
        <f>-SUMIF(cf_0!$S$1:$EI$1,CF!Q$3,cf_0!$S163:$EI163)/$K$1</f>
        <v>-1.1399999999999999</v>
      </c>
      <c r="R47" s="232">
        <f>-SUMIF(cf_0!$S$1:$EI$1,CF!R$3,cf_0!$S163:$EI163)/$K$1</f>
        <v>-1.1399999999999999</v>
      </c>
      <c r="S47" s="232">
        <f>-SUMIF(cf_0!$S$1:$EI$1,CF!S$3,cf_0!$S163:$EI163)/$K$1</f>
        <v>0</v>
      </c>
      <c r="T47" s="232">
        <f>-SUMIF(cf_0!$S$1:$EI$1,CF!T$3,cf_0!$S163:$EI163)/$K$1</f>
        <v>0</v>
      </c>
      <c r="U47" s="232">
        <f>-SUMIF(cf_0!$S$1:$EI$1,CF!U$3,cf_0!$S163:$EI163)/$K$1</f>
        <v>0</v>
      </c>
      <c r="V47" s="232">
        <f>-SUMIF(cf_0!$S$1:$EI$1,CF!V$3,cf_0!$S163:$EI163)/$K$1</f>
        <v>0</v>
      </c>
      <c r="W47" s="232">
        <f>-SUMIF(cf_0!$S$1:$EI$1,CF!W$3,cf_0!$S163:$EI163)/$K$1</f>
        <v>0</v>
      </c>
      <c r="X47" s="232">
        <f>-SUMIF(cf_0!$S$1:$EI$1,CF!X$3,cf_0!$S163:$EI163)/$K$1</f>
        <v>0</v>
      </c>
      <c r="Y47" s="232">
        <f>-SUMIF(cf_0!$S$1:$EI$1,CF!Y$3,cf_0!$S163:$EI163)/$K$1</f>
        <v>0</v>
      </c>
      <c r="Z47" s="232">
        <f>-SUMIF(cf_0!$S$1:$EI$1,CF!Z$3,cf_0!$S163:$EI163)/$K$1</f>
        <v>0</v>
      </c>
      <c r="AA47" s="232">
        <f>-SUMIF(cf_0!$S$1:$EI$1,CF!AA$3,cf_0!$S163:$EI163)/$K$1</f>
        <v>0</v>
      </c>
      <c r="AB47" s="232">
        <f>-SUMIF(cf_0!$S$1:$EI$1,CF!AB$3,cf_0!$S163:$EI163)/$K$1</f>
        <v>0</v>
      </c>
      <c r="AC47" s="232">
        <f>-SUMIF(cf_0!$S$1:$EI$1,CF!AC$3,cf_0!$S163:$EI163)/$K$1</f>
        <v>0</v>
      </c>
      <c r="AD47" s="232">
        <f>-SUMIF(cf_0!$S$1:$EI$1,CF!AD$3,cf_0!$S163:$EI163)/$K$1</f>
        <v>0</v>
      </c>
      <c r="AE47" s="232">
        <f>-SUMIF(cf_0!$S$1:$EI$1,CF!AE$3,cf_0!$S163:$EI163)/$K$1</f>
        <v>0</v>
      </c>
      <c r="AF47" s="232">
        <f>-SUMIF(cf_0!$S$1:$EI$1,CF!AF$3,cf_0!$S163:$EI163)/$K$1</f>
        <v>0</v>
      </c>
      <c r="AG47" s="232">
        <f>-SUMIF(cf_0!$S$1:$EI$1,CF!AG$3,cf_0!$S163:$EI163)/$K$1</f>
        <v>0</v>
      </c>
      <c r="AH47" s="232">
        <f>-SUMIF(cf_0!$S$1:$EI$1,CF!AH$3,cf_0!$S163:$EI163)/$K$1</f>
        <v>0</v>
      </c>
      <c r="AI47" s="232">
        <f>-SUMIF(cf_0!$S$1:$EI$1,CF!AI$3,cf_0!$S163:$EI163)/$K$1</f>
        <v>0</v>
      </c>
      <c r="AJ47" s="232">
        <f>-SUMIF(cf_0!$S$1:$EI$1,CF!AJ$3,cf_0!$S163:$EI163)/$K$1</f>
        <v>0</v>
      </c>
      <c r="AK47" s="232">
        <f>-SUMIF(cf_0!$S$1:$EI$1,CF!AK$3,cf_0!$S163:$EI163)/$K$1</f>
        <v>0</v>
      </c>
      <c r="AL47" s="232">
        <f>-SUMIF(cf_0!$S$1:$EI$1,CF!AL$3,cf_0!$S163:$EI163)/$K$1</f>
        <v>0</v>
      </c>
      <c r="AM47" s="232">
        <f>-SUMIF(cf_0!$S$1:$EI$1,CF!AM$3,cf_0!$S163:$EI163)/$K$1</f>
        <v>0</v>
      </c>
      <c r="AN47" s="232">
        <f>-SUMIF(cf_0!$S$1:$EI$1,CF!AN$3,cf_0!$S163:$EI163)/$K$1</f>
        <v>0</v>
      </c>
      <c r="AO47" s="232">
        <f>-SUMIF(cf_0!$S$1:$EI$1,CF!AO$3,cf_0!$S163:$EI163)/$K$1</f>
        <v>0</v>
      </c>
      <c r="AP47" s="232">
        <f>-SUMIF(cf_0!$S$1:$EI$1,CF!AP$3,cf_0!$S163:$EI163)/$K$1</f>
        <v>0</v>
      </c>
      <c r="AQ47" s="232">
        <f>-SUMIF(cf_0!$S$1:$EI$1,CF!AQ$3,cf_0!$S163:$EI163)/$K$1</f>
        <v>0</v>
      </c>
    </row>
    <row r="48" spans="4:43" s="230" customFormat="1" x14ac:dyDescent="0.25">
      <c r="D48" s="231" t="s">
        <v>753</v>
      </c>
      <c r="E48" s="233"/>
      <c r="F48" s="233"/>
      <c r="G48" s="233"/>
      <c r="H48" s="233"/>
      <c r="I48" s="234">
        <f t="shared" si="27"/>
        <v>-46.010999999999996</v>
      </c>
      <c r="J48" s="234">
        <f>(-cf_0!Q174)/1000000</f>
        <v>0</v>
      </c>
      <c r="K48" s="234">
        <f t="shared" si="28"/>
        <v>-46.010999999999996</v>
      </c>
      <c r="L48" s="232">
        <f>-SUMIF(cf_0!$S$1:$EI$1,CF!L$3,cf_0!$S174:$EI174)/$K$1</f>
        <v>0</v>
      </c>
      <c r="M48" s="232">
        <f>-SUMIF(cf_0!$S$1:$EI$1,CF!M$3,cf_0!$S174:$EI174)/$K$1</f>
        <v>0</v>
      </c>
      <c r="N48" s="232">
        <f>-SUMIF(cf_0!$S$1:$EI$1,CF!N$3,cf_0!$S174:$EI174)/$K$1</f>
        <v>0</v>
      </c>
      <c r="O48" s="232">
        <f>-SUMIF(cf_0!$S$1:$EI$1,CF!O$3,cf_0!$S174:$EI174)/$K$1</f>
        <v>0</v>
      </c>
      <c r="P48" s="232">
        <f>-SUMIF(cf_0!$S$1:$EI$1,CF!P$3,cf_0!$S174:$EI174)/$K$1</f>
        <v>0</v>
      </c>
      <c r="Q48" s="232">
        <f>-SUMIF(cf_0!$S$1:$EI$1,CF!Q$3,cf_0!$S174:$EI174)/$K$1</f>
        <v>0</v>
      </c>
      <c r="R48" s="232">
        <f>-SUMIF(cf_0!$S$1:$EI$1,CF!R$3,cf_0!$S174:$EI174)/$K$1</f>
        <v>0</v>
      </c>
      <c r="S48" s="232">
        <f>-SUMIF(cf_0!$S$1:$EI$1,CF!S$3,cf_0!$S174:$EI174)/$K$1</f>
        <v>0</v>
      </c>
      <c r="T48" s="232">
        <f>-SUMIF(cf_0!$S$1:$EI$1,CF!T$3,cf_0!$S174:$EI174)/$K$1</f>
        <v>0</v>
      </c>
      <c r="U48" s="232">
        <f>-SUMIF(cf_0!$S$1:$EI$1,CF!U$3,cf_0!$S174:$EI174)/$K$1</f>
        <v>0</v>
      </c>
      <c r="V48" s="232">
        <f>-SUMIF(cf_0!$S$1:$EI$1,CF!V$3,cf_0!$S174:$EI174)/$K$1</f>
        <v>0</v>
      </c>
      <c r="W48" s="232">
        <f>-SUMIF(cf_0!$S$1:$EI$1,CF!W$3,cf_0!$S174:$EI174)/$K$1</f>
        <v>0</v>
      </c>
      <c r="X48" s="232">
        <f>-SUMIF(cf_0!$S$1:$EI$1,CF!X$3,cf_0!$S174:$EI174)/$K$1</f>
        <v>0</v>
      </c>
      <c r="Y48" s="232">
        <f>-SUMIF(cf_0!$S$1:$EI$1,CF!Y$3,cf_0!$S174:$EI174)/$K$1</f>
        <v>-15.337</v>
      </c>
      <c r="Z48" s="232">
        <f>-SUMIF(cf_0!$S$1:$EI$1,CF!Z$3,cf_0!$S174:$EI174)/$K$1</f>
        <v>-30.673999999999999</v>
      </c>
      <c r="AA48" s="232">
        <f>-SUMIF(cf_0!$S$1:$EI$1,CF!AA$3,cf_0!$S174:$EI174)/$K$1</f>
        <v>0</v>
      </c>
      <c r="AB48" s="232">
        <f>-SUMIF(cf_0!$S$1:$EI$1,CF!AB$3,cf_0!$S174:$EI174)/$K$1</f>
        <v>0</v>
      </c>
      <c r="AC48" s="232">
        <f>-SUMIF(cf_0!$S$1:$EI$1,CF!AC$3,cf_0!$S174:$EI174)/$K$1</f>
        <v>0</v>
      </c>
      <c r="AD48" s="232">
        <f>-SUMIF(cf_0!$S$1:$EI$1,CF!AD$3,cf_0!$S174:$EI174)/$K$1</f>
        <v>0</v>
      </c>
      <c r="AE48" s="232">
        <f>-SUMIF(cf_0!$S$1:$EI$1,CF!AE$3,cf_0!$S174:$EI174)/$K$1</f>
        <v>0</v>
      </c>
      <c r="AF48" s="232">
        <f>-SUMIF(cf_0!$S$1:$EI$1,CF!AF$3,cf_0!$S174:$EI174)/$K$1</f>
        <v>0</v>
      </c>
      <c r="AG48" s="232">
        <f>-SUMIF(cf_0!$S$1:$EI$1,CF!AG$3,cf_0!$S174:$EI174)/$K$1</f>
        <v>0</v>
      </c>
      <c r="AH48" s="232">
        <f>-SUMIF(cf_0!$S$1:$EI$1,CF!AH$3,cf_0!$S174:$EI174)/$K$1</f>
        <v>0</v>
      </c>
      <c r="AI48" s="232">
        <f>-SUMIF(cf_0!$S$1:$EI$1,CF!AI$3,cf_0!$S174:$EI174)/$K$1</f>
        <v>0</v>
      </c>
      <c r="AJ48" s="232">
        <f>-SUMIF(cf_0!$S$1:$EI$1,CF!AJ$3,cf_0!$S174:$EI174)/$K$1</f>
        <v>0</v>
      </c>
      <c r="AK48" s="232">
        <f>-SUMIF(cf_0!$S$1:$EI$1,CF!AK$3,cf_0!$S174:$EI174)/$K$1</f>
        <v>0</v>
      </c>
      <c r="AL48" s="232">
        <f>-SUMIF(cf_0!$S$1:$EI$1,CF!AL$3,cf_0!$S174:$EI174)/$K$1</f>
        <v>0</v>
      </c>
      <c r="AM48" s="232">
        <f>-SUMIF(cf_0!$S$1:$EI$1,CF!AM$3,cf_0!$S174:$EI174)/$K$1</f>
        <v>0</v>
      </c>
      <c r="AN48" s="232">
        <f>-SUMIF(cf_0!$S$1:$EI$1,CF!AN$3,cf_0!$S174:$EI174)/$K$1</f>
        <v>0</v>
      </c>
      <c r="AO48" s="232">
        <f>-SUMIF(cf_0!$S$1:$EI$1,CF!AO$3,cf_0!$S174:$EI174)/$K$1</f>
        <v>0</v>
      </c>
      <c r="AP48" s="232">
        <f>-SUMIF(cf_0!$S$1:$EI$1,CF!AP$3,cf_0!$S174:$EI174)/$K$1</f>
        <v>0</v>
      </c>
      <c r="AQ48" s="232">
        <f>-SUMIF(cf_0!$S$1:$EI$1,CF!AQ$3,cf_0!$S174:$EI174)/$K$1</f>
        <v>0</v>
      </c>
    </row>
    <row r="49" spans="4:43" s="230" customFormat="1" x14ac:dyDescent="0.25">
      <c r="D49" s="231" t="s">
        <v>754</v>
      </c>
      <c r="E49" s="233"/>
      <c r="F49" s="233"/>
      <c r="G49" s="233"/>
      <c r="H49" s="233"/>
      <c r="I49" s="234">
        <f t="shared" si="27"/>
        <v>-511.56249000000008</v>
      </c>
      <c r="J49" s="234">
        <f>(-cf_0!Q180)/1000000</f>
        <v>0</v>
      </c>
      <c r="K49" s="234">
        <f t="shared" si="28"/>
        <v>-511.56249000000008</v>
      </c>
      <c r="L49" s="232">
        <f>-SUMIF(cf_0!$S$1:$EI$1,CF!L$3,cf_0!$S180:$EI180)/$K$1</f>
        <v>0</v>
      </c>
      <c r="M49" s="232">
        <f>-SUMIF(cf_0!$S$1:$EI$1,CF!M$3,cf_0!$S180:$EI180)/$K$1</f>
        <v>-8.0500000000000002E-2</v>
      </c>
      <c r="N49" s="232">
        <f>-SUMIF(cf_0!$S$1:$EI$1,CF!N$3,cf_0!$S180:$EI180)/$K$1</f>
        <v>-0.12075</v>
      </c>
      <c r="O49" s="232">
        <f>-SUMIF(cf_0!$S$1:$EI$1,CF!O$3,cf_0!$S180:$EI180)/$K$1</f>
        <v>-0.12075</v>
      </c>
      <c r="P49" s="232">
        <f>-SUMIF(cf_0!$S$1:$EI$1,CF!P$3,cf_0!$S180:$EI180)/$K$1</f>
        <v>-2.756796875</v>
      </c>
      <c r="Q49" s="232">
        <f>-SUMIF(cf_0!$S$1:$EI$1,CF!Q$3,cf_0!$S180:$EI180)/$K$1</f>
        <v>-9.1881982331730754</v>
      </c>
      <c r="R49" s="232">
        <f>-SUMIF(cf_0!$S$1:$EI$1,CF!R$3,cf_0!$S180:$EI180)/$K$1</f>
        <v>-64.917915949519227</v>
      </c>
      <c r="S49" s="232">
        <f>-SUMIF(cf_0!$S$1:$EI$1,CF!S$3,cf_0!$S180:$EI180)/$K$1</f>
        <v>-49.984025949519243</v>
      </c>
      <c r="T49" s="232">
        <f>-SUMIF(cf_0!$S$1:$EI$1,CF!T$3,cf_0!$S180:$EI180)/$K$1</f>
        <v>-49.696457199519237</v>
      </c>
      <c r="U49" s="232">
        <f>-SUMIF(cf_0!$S$1:$EI$1,CF!U$3,cf_0!$S180:$EI180)/$K$1</f>
        <v>-49.696457199519237</v>
      </c>
      <c r="V49" s="232">
        <f>-SUMIF(cf_0!$S$1:$EI$1,CF!V$3,cf_0!$S180:$EI180)/$K$1</f>
        <v>-49.696457199519237</v>
      </c>
      <c r="W49" s="232">
        <f>-SUMIF(cf_0!$S$1:$EI$1,CF!W$3,cf_0!$S180:$EI180)/$K$1</f>
        <v>-49.696457199519237</v>
      </c>
      <c r="X49" s="232">
        <f>-SUMIF(cf_0!$S$1:$EI$1,CF!X$3,cf_0!$S180:$EI180)/$K$1</f>
        <v>-49.696457199519237</v>
      </c>
      <c r="Y49" s="232">
        <f>-SUMIF(cf_0!$S$1:$EI$1,CF!Y$3,cf_0!$S180:$EI180)/$K$1</f>
        <v>-52.272593918269237</v>
      </c>
      <c r="Z49" s="232">
        <f>-SUMIF(cf_0!$S$1:$EI$1,CF!Z$3,cf_0!$S180:$EI180)/$K$1</f>
        <v>-83.532423076923067</v>
      </c>
      <c r="AA49" s="232">
        <f>-SUMIF(cf_0!$S$1:$EI$1,CF!AA$3,cf_0!$S180:$EI180)/$K$1</f>
        <v>-6.3750000000000001E-2</v>
      </c>
      <c r="AB49" s="232">
        <f>-SUMIF(cf_0!$S$1:$EI$1,CF!AB$3,cf_0!$S180:$EI180)/$K$1</f>
        <v>-4.2500000000000003E-2</v>
      </c>
      <c r="AC49" s="232">
        <f>-SUMIF(cf_0!$S$1:$EI$1,CF!AC$3,cf_0!$S180:$EI180)/$K$1</f>
        <v>0</v>
      </c>
      <c r="AD49" s="232">
        <f>-SUMIF(cf_0!$S$1:$EI$1,CF!AD$3,cf_0!$S180:$EI180)/$K$1</f>
        <v>0</v>
      </c>
      <c r="AE49" s="232">
        <f>-SUMIF(cf_0!$S$1:$EI$1,CF!AE$3,cf_0!$S180:$EI180)/$K$1</f>
        <v>0</v>
      </c>
      <c r="AF49" s="232">
        <f>-SUMIF(cf_0!$S$1:$EI$1,CF!AF$3,cf_0!$S180:$EI180)/$K$1</f>
        <v>0</v>
      </c>
      <c r="AG49" s="232">
        <f>-SUMIF(cf_0!$S$1:$EI$1,CF!AG$3,cf_0!$S180:$EI180)/$K$1</f>
        <v>0</v>
      </c>
      <c r="AH49" s="232">
        <f>-SUMIF(cf_0!$S$1:$EI$1,CF!AH$3,cf_0!$S180:$EI180)/$K$1</f>
        <v>0</v>
      </c>
      <c r="AI49" s="232">
        <f>-SUMIF(cf_0!$S$1:$EI$1,CF!AI$3,cf_0!$S180:$EI180)/$K$1</f>
        <v>0</v>
      </c>
      <c r="AJ49" s="232">
        <f>-SUMIF(cf_0!$S$1:$EI$1,CF!AJ$3,cf_0!$S180:$EI180)/$K$1</f>
        <v>0</v>
      </c>
      <c r="AK49" s="232">
        <f>-SUMIF(cf_0!$S$1:$EI$1,CF!AK$3,cf_0!$S180:$EI180)/$K$1</f>
        <v>0</v>
      </c>
      <c r="AL49" s="232">
        <f>-SUMIF(cf_0!$S$1:$EI$1,CF!AL$3,cf_0!$S180:$EI180)/$K$1</f>
        <v>0</v>
      </c>
      <c r="AM49" s="232">
        <f>-SUMIF(cf_0!$S$1:$EI$1,CF!AM$3,cf_0!$S180:$EI180)/$K$1</f>
        <v>0</v>
      </c>
      <c r="AN49" s="232">
        <f>-SUMIF(cf_0!$S$1:$EI$1,CF!AN$3,cf_0!$S180:$EI180)/$K$1</f>
        <v>0</v>
      </c>
      <c r="AO49" s="232">
        <f>-SUMIF(cf_0!$S$1:$EI$1,CF!AO$3,cf_0!$S180:$EI180)/$K$1</f>
        <v>0</v>
      </c>
      <c r="AP49" s="232">
        <f>-SUMIF(cf_0!$S$1:$EI$1,CF!AP$3,cf_0!$S180:$EI180)/$K$1</f>
        <v>0</v>
      </c>
      <c r="AQ49" s="232">
        <f>-SUMIF(cf_0!$S$1:$EI$1,CF!AQ$3,cf_0!$S180:$EI180)/$K$1</f>
        <v>0</v>
      </c>
    </row>
    <row r="50" spans="4:43" s="230" customFormat="1" x14ac:dyDescent="0.25">
      <c r="D50" s="231" t="s">
        <v>755</v>
      </c>
      <c r="E50" s="233"/>
      <c r="F50" s="233"/>
      <c r="G50" s="233"/>
      <c r="H50" s="233"/>
      <c r="I50" s="234">
        <f t="shared" si="27"/>
        <v>-511.56249000000014</v>
      </c>
      <c r="J50" s="234">
        <f>(-cf_0!Q181)/1000000</f>
        <v>0</v>
      </c>
      <c r="K50" s="234">
        <f t="shared" si="28"/>
        <v>-511.56249000000014</v>
      </c>
      <c r="L50" s="232">
        <f>-SUMIF(cf_0!$S$1:$EI$1,CF!L$3,cf_0!$S181:$EI181)/$K$1</f>
        <v>0</v>
      </c>
      <c r="M50" s="232">
        <f>-SUMIF(cf_0!$S$1:$EI$1,CF!M$3,cf_0!$S181:$EI181)/$K$1</f>
        <v>0</v>
      </c>
      <c r="N50" s="232">
        <f>-SUMIF(cf_0!$S$1:$EI$1,CF!N$3,cf_0!$S181:$EI181)/$K$1</f>
        <v>0</v>
      </c>
      <c r="O50" s="232">
        <f>-SUMIF(cf_0!$S$1:$EI$1,CF!O$3,cf_0!$S181:$EI181)/$K$1</f>
        <v>0</v>
      </c>
      <c r="P50" s="232">
        <f>-SUMIF(cf_0!$S$1:$EI$1,CF!P$3,cf_0!$S181:$EI181)/$K$1</f>
        <v>0</v>
      </c>
      <c r="Q50" s="232">
        <f>-SUMIF(cf_0!$S$1:$EI$1,CF!Q$3,cf_0!$S181:$EI181)/$K$1</f>
        <v>0</v>
      </c>
      <c r="R50" s="232">
        <f>-SUMIF(cf_0!$S$1:$EI$1,CF!R$3,cf_0!$S181:$EI181)/$K$1</f>
        <v>0</v>
      </c>
      <c r="S50" s="232">
        <f>-SUMIF(cf_0!$S$1:$EI$1,CF!S$3,cf_0!$S181:$EI181)/$K$1</f>
        <v>-63.945311250000003</v>
      </c>
      <c r="T50" s="232">
        <f>-SUMIF(cf_0!$S$1:$EI$1,CF!T$3,cf_0!$S181:$EI181)/$K$1</f>
        <v>-63.945311250000003</v>
      </c>
      <c r="U50" s="232">
        <f>-SUMIF(cf_0!$S$1:$EI$1,CF!U$3,cf_0!$S181:$EI181)/$K$1</f>
        <v>-63.945311250000003</v>
      </c>
      <c r="V50" s="232">
        <f>-SUMIF(cf_0!$S$1:$EI$1,CF!V$3,cf_0!$S181:$EI181)/$K$1</f>
        <v>-63.945311250000003</v>
      </c>
      <c r="W50" s="232">
        <f>-SUMIF(cf_0!$S$1:$EI$1,CF!W$3,cf_0!$S181:$EI181)/$K$1</f>
        <v>-63.945311250000003</v>
      </c>
      <c r="X50" s="232">
        <f>-SUMIF(cf_0!$S$1:$EI$1,CF!X$3,cf_0!$S181:$EI181)/$K$1</f>
        <v>-63.945311250000003</v>
      </c>
      <c r="Y50" s="232">
        <f>-SUMIF(cf_0!$S$1:$EI$1,CF!Y$3,cf_0!$S181:$EI181)/$K$1</f>
        <v>-63.945311250000003</v>
      </c>
      <c r="Z50" s="232">
        <f>-SUMIF(cf_0!$S$1:$EI$1,CF!Z$3,cf_0!$S181:$EI181)/$K$1</f>
        <v>-63.945311250000003</v>
      </c>
      <c r="AA50" s="232">
        <f>-SUMIF(cf_0!$S$1:$EI$1,CF!AA$3,cf_0!$S181:$EI181)/$K$1</f>
        <v>0</v>
      </c>
      <c r="AB50" s="232">
        <f>-SUMIF(cf_0!$S$1:$EI$1,CF!AB$3,cf_0!$S181:$EI181)/$K$1</f>
        <v>0</v>
      </c>
      <c r="AC50" s="232">
        <f>-SUMIF(cf_0!$S$1:$EI$1,CF!AC$3,cf_0!$S181:$EI181)/$K$1</f>
        <v>0</v>
      </c>
      <c r="AD50" s="232">
        <f>-SUMIF(cf_0!$S$1:$EI$1,CF!AD$3,cf_0!$S181:$EI181)/$K$1</f>
        <v>0</v>
      </c>
      <c r="AE50" s="232">
        <f>-SUMIF(cf_0!$S$1:$EI$1,CF!AE$3,cf_0!$S181:$EI181)/$K$1</f>
        <v>0</v>
      </c>
      <c r="AF50" s="232">
        <f>-SUMIF(cf_0!$S$1:$EI$1,CF!AF$3,cf_0!$S181:$EI181)/$K$1</f>
        <v>0</v>
      </c>
      <c r="AG50" s="232">
        <f>-SUMIF(cf_0!$S$1:$EI$1,CF!AG$3,cf_0!$S181:$EI181)/$K$1</f>
        <v>0</v>
      </c>
      <c r="AH50" s="232">
        <f>-SUMIF(cf_0!$S$1:$EI$1,CF!AH$3,cf_0!$S181:$EI181)/$K$1</f>
        <v>0</v>
      </c>
      <c r="AI50" s="232">
        <f>-SUMIF(cf_0!$S$1:$EI$1,CF!AI$3,cf_0!$S181:$EI181)/$K$1</f>
        <v>0</v>
      </c>
      <c r="AJ50" s="232">
        <f>-SUMIF(cf_0!$S$1:$EI$1,CF!AJ$3,cf_0!$S181:$EI181)/$K$1</f>
        <v>0</v>
      </c>
      <c r="AK50" s="232">
        <f>-SUMIF(cf_0!$S$1:$EI$1,CF!AK$3,cf_0!$S181:$EI181)/$K$1</f>
        <v>0</v>
      </c>
      <c r="AL50" s="232">
        <f>-SUMIF(cf_0!$S$1:$EI$1,CF!AL$3,cf_0!$S181:$EI181)/$K$1</f>
        <v>0</v>
      </c>
      <c r="AM50" s="232">
        <f>-SUMIF(cf_0!$S$1:$EI$1,CF!AM$3,cf_0!$S181:$EI181)/$K$1</f>
        <v>0</v>
      </c>
      <c r="AN50" s="232">
        <f>-SUMIF(cf_0!$S$1:$EI$1,CF!AN$3,cf_0!$S181:$EI181)/$K$1</f>
        <v>0</v>
      </c>
      <c r="AO50" s="232">
        <f>-SUMIF(cf_0!$S$1:$EI$1,CF!AO$3,cf_0!$S181:$EI181)/$K$1</f>
        <v>0</v>
      </c>
      <c r="AP50" s="232">
        <f>-SUMIF(cf_0!$S$1:$EI$1,CF!AP$3,cf_0!$S181:$EI181)/$K$1</f>
        <v>0</v>
      </c>
      <c r="AQ50" s="232">
        <f>-SUMIF(cf_0!$S$1:$EI$1,CF!AQ$3,cf_0!$S181:$EI181)/$K$1</f>
        <v>0</v>
      </c>
    </row>
    <row r="51" spans="4:43" x14ac:dyDescent="0.25">
      <c r="D51" s="217" t="s">
        <v>756</v>
      </c>
      <c r="E51" s="217"/>
      <c r="F51" s="217"/>
      <c r="G51" s="218"/>
      <c r="H51" s="218"/>
      <c r="I51" s="219">
        <f ca="1">I52+I56</f>
        <v>-1432.7395530899321</v>
      </c>
      <c r="J51" s="219">
        <f t="shared" ref="J51:L51" ca="1" si="31">J52+J56</f>
        <v>0</v>
      </c>
      <c r="K51" s="219">
        <f t="shared" ca="1" si="31"/>
        <v>-1432.7395530899321</v>
      </c>
      <c r="L51" s="220">
        <f t="shared" si="31"/>
        <v>0</v>
      </c>
      <c r="M51" s="220">
        <f t="shared" ref="M51:O51" ca="1" si="32">M52+M56</f>
        <v>0</v>
      </c>
      <c r="N51" s="220">
        <f t="shared" ca="1" si="32"/>
        <v>0</v>
      </c>
      <c r="O51" s="220">
        <f t="shared" ca="1" si="32"/>
        <v>0</v>
      </c>
      <c r="P51" s="220">
        <f t="shared" ref="P51" ca="1" si="33">P52+P56</f>
        <v>0</v>
      </c>
      <c r="Q51" s="220">
        <f t="shared" ref="Q51" ca="1" si="34">Q52+Q56</f>
        <v>0</v>
      </c>
      <c r="R51" s="220">
        <f t="shared" ref="R51" ca="1" si="35">R52+R56</f>
        <v>-71.349999999999994</v>
      </c>
      <c r="S51" s="220">
        <f t="shared" ref="S51" ca="1" si="36">S52+S56</f>
        <v>0</v>
      </c>
      <c r="T51" s="220">
        <f t="shared" ref="T51" ca="1" si="37">T52+T56</f>
        <v>0</v>
      </c>
      <c r="U51" s="220">
        <f t="shared" ref="U51" ca="1" si="38">U52+U56</f>
        <v>0</v>
      </c>
      <c r="V51" s="220">
        <f t="shared" ref="V51" ca="1" si="39">V52+V56</f>
        <v>0</v>
      </c>
      <c r="W51" s="220">
        <f t="shared" ref="W51" ca="1" si="40">W52+W56</f>
        <v>0</v>
      </c>
      <c r="X51" s="220">
        <f t="shared" ref="X51" ca="1" si="41">X52+X56</f>
        <v>0</v>
      </c>
      <c r="Y51" s="220">
        <f t="shared" ref="Y51" ca="1" si="42">Y52+Y56</f>
        <v>0</v>
      </c>
      <c r="Z51" s="220">
        <f t="shared" ref="Z51" ca="1" si="43">Z52+Z56</f>
        <v>-1361.3895530899322</v>
      </c>
      <c r="AA51" s="220">
        <f t="shared" ref="AA51" ca="1" si="44">AA52+AA56</f>
        <v>0</v>
      </c>
      <c r="AB51" s="220">
        <f t="shared" ref="AB51" ca="1" si="45">AB52+AB56</f>
        <v>0</v>
      </c>
      <c r="AC51" s="220">
        <f t="shared" ref="AC51" ca="1" si="46">AC52+AC56</f>
        <v>0</v>
      </c>
      <c r="AD51" s="220">
        <f t="shared" ref="AD51" ca="1" si="47">AD52+AD56</f>
        <v>0</v>
      </c>
      <c r="AE51" s="220">
        <f t="shared" ref="AE51" ca="1" si="48">AE52+AE56</f>
        <v>0</v>
      </c>
      <c r="AF51" s="220">
        <f t="shared" ref="AF51" ca="1" si="49">AF52+AF56</f>
        <v>0</v>
      </c>
      <c r="AG51" s="220">
        <f t="shared" ref="AG51" ca="1" si="50">AG52+AG56</f>
        <v>0</v>
      </c>
      <c r="AH51" s="220">
        <f t="shared" ref="AH51" ca="1" si="51">AH52+AH56</f>
        <v>0</v>
      </c>
      <c r="AI51" s="220">
        <f t="shared" ref="AI51" ca="1" si="52">AI52+AI56</f>
        <v>0</v>
      </c>
      <c r="AJ51" s="220">
        <f t="shared" ref="AJ51" ca="1" si="53">AJ52+AJ56</f>
        <v>0</v>
      </c>
      <c r="AK51" s="220">
        <f t="shared" ref="AK51" ca="1" si="54">AK52+AK56</f>
        <v>0</v>
      </c>
      <c r="AL51" s="220">
        <f t="shared" ref="AL51" ca="1" si="55">AL52+AL56</f>
        <v>0</v>
      </c>
      <c r="AM51" s="220">
        <f t="shared" ref="AM51" ca="1" si="56">AM52+AM56</f>
        <v>0</v>
      </c>
      <c r="AN51" s="220">
        <f t="shared" ref="AN51:AO51" ca="1" si="57">AN52+AN56</f>
        <v>0</v>
      </c>
      <c r="AO51" s="220">
        <f t="shared" ca="1" si="57"/>
        <v>0</v>
      </c>
      <c r="AP51" s="220">
        <f t="shared" ref="AP51" ca="1" si="58">AP52+AP56</f>
        <v>0</v>
      </c>
      <c r="AQ51" s="220">
        <f t="shared" ref="AQ51" ca="1" si="59">AQ52+AQ56</f>
        <v>0</v>
      </c>
    </row>
    <row r="52" spans="4:43" x14ac:dyDescent="0.25">
      <c r="D52" s="221" t="s">
        <v>757</v>
      </c>
      <c r="E52" s="209"/>
      <c r="F52" s="209"/>
      <c r="G52" s="209"/>
      <c r="H52" s="209"/>
      <c r="I52" s="210">
        <f ca="1">SUM(I53:I55)</f>
        <v>-1432.7395530899321</v>
      </c>
      <c r="J52" s="210">
        <f ca="1">SUM(J53:J55)</f>
        <v>0</v>
      </c>
      <c r="K52" s="210">
        <f ca="1">SUM(K53:K55)</f>
        <v>-1432.7395530899321</v>
      </c>
      <c r="L52" s="211">
        <f>SUM(L53:L55)</f>
        <v>0</v>
      </c>
      <c r="M52" s="211">
        <f t="shared" ref="M52:N52" ca="1" si="60">SUM(M53:M55)</f>
        <v>0</v>
      </c>
      <c r="N52" s="211">
        <f t="shared" ca="1" si="60"/>
        <v>0</v>
      </c>
      <c r="O52" s="211">
        <f t="shared" ref="O52:AF52" ca="1" si="61">SUM(O53:O55)</f>
        <v>0</v>
      </c>
      <c r="P52" s="211">
        <f t="shared" ca="1" si="61"/>
        <v>0</v>
      </c>
      <c r="Q52" s="211">
        <f t="shared" ca="1" si="61"/>
        <v>0</v>
      </c>
      <c r="R52" s="211">
        <f t="shared" ca="1" si="61"/>
        <v>-71.349999999999994</v>
      </c>
      <c r="S52" s="211">
        <f t="shared" ca="1" si="61"/>
        <v>0</v>
      </c>
      <c r="T52" s="211">
        <f t="shared" ca="1" si="61"/>
        <v>0</v>
      </c>
      <c r="U52" s="211">
        <f t="shared" ca="1" si="61"/>
        <v>0</v>
      </c>
      <c r="V52" s="211">
        <f t="shared" ca="1" si="61"/>
        <v>0</v>
      </c>
      <c r="W52" s="211">
        <f t="shared" ca="1" si="61"/>
        <v>0</v>
      </c>
      <c r="X52" s="211">
        <f t="shared" ca="1" si="61"/>
        <v>0</v>
      </c>
      <c r="Y52" s="211">
        <f t="shared" ca="1" si="61"/>
        <v>0</v>
      </c>
      <c r="Z52" s="211">
        <f t="shared" ca="1" si="61"/>
        <v>-1361.3895530899322</v>
      </c>
      <c r="AA52" s="211">
        <f t="shared" ca="1" si="61"/>
        <v>0</v>
      </c>
      <c r="AB52" s="211">
        <f t="shared" ca="1" si="61"/>
        <v>0</v>
      </c>
      <c r="AC52" s="211">
        <f t="shared" ca="1" si="61"/>
        <v>0</v>
      </c>
      <c r="AD52" s="211">
        <f t="shared" ca="1" si="61"/>
        <v>0</v>
      </c>
      <c r="AE52" s="211">
        <f t="shared" ca="1" si="61"/>
        <v>0</v>
      </c>
      <c r="AF52" s="211">
        <f t="shared" ca="1" si="61"/>
        <v>0</v>
      </c>
      <c r="AG52" s="211">
        <f t="shared" ref="AG52:AQ52" ca="1" si="62">SUM(AG53:AG55)</f>
        <v>0</v>
      </c>
      <c r="AH52" s="211">
        <f t="shared" ca="1" si="62"/>
        <v>0</v>
      </c>
      <c r="AI52" s="211">
        <f t="shared" ca="1" si="62"/>
        <v>0</v>
      </c>
      <c r="AJ52" s="211">
        <f t="shared" ca="1" si="62"/>
        <v>0</v>
      </c>
      <c r="AK52" s="211">
        <f t="shared" ca="1" si="62"/>
        <v>0</v>
      </c>
      <c r="AL52" s="211">
        <f t="shared" ca="1" si="62"/>
        <v>0</v>
      </c>
      <c r="AM52" s="211">
        <f t="shared" ca="1" si="62"/>
        <v>0</v>
      </c>
      <c r="AN52" s="211">
        <f t="shared" ca="1" si="62"/>
        <v>0</v>
      </c>
      <c r="AO52" s="211">
        <f t="shared" ref="AO52:AP52" ca="1" si="63">SUM(AO53:AO55)</f>
        <v>0</v>
      </c>
      <c r="AP52" s="211">
        <f t="shared" ca="1" si="63"/>
        <v>0</v>
      </c>
      <c r="AQ52" s="211">
        <f t="shared" ca="1" si="62"/>
        <v>0</v>
      </c>
    </row>
    <row r="53" spans="4:43" s="230" customFormat="1" x14ac:dyDescent="0.25">
      <c r="D53" s="231" t="s">
        <v>758</v>
      </c>
      <c r="E53" s="233" t="s">
        <v>493</v>
      </c>
      <c r="F53" s="233"/>
      <c r="G53" s="233"/>
      <c r="H53" s="233"/>
      <c r="I53" s="234">
        <f ca="1">SUM(L53:AQ53)</f>
        <v>-200.58366085651008</v>
      </c>
      <c r="J53" s="234">
        <f>(КРЕДИТЫ!Q28)/1000000</f>
        <v>0</v>
      </c>
      <c r="K53" s="234">
        <f t="shared" ref="K53:K55" ca="1" si="64">I53-J53</f>
        <v>-200.58366085651008</v>
      </c>
      <c r="L53" s="232">
        <f>-SUMIF(cf_0!$S$1:$EI$1,CF!L$3,cf_0!$S204:$EI204)/$K$1</f>
        <v>0</v>
      </c>
      <c r="M53" s="232">
        <f>-SUMIF(cf_0!$S$1:$EI$1,CF!M$3,cf_0!$S204:$EI204)/$K$1</f>
        <v>0</v>
      </c>
      <c r="N53" s="232">
        <f>-SUMIF(cf_0!$S$1:$EI$1,CF!N$3,cf_0!$S204:$EI204)/$K$1</f>
        <v>0</v>
      </c>
      <c r="O53" s="232">
        <f>-SUMIF(cf_0!$S$1:$EI$1,CF!O$3,cf_0!$S204:$EI204)/$K$1</f>
        <v>0</v>
      </c>
      <c r="P53" s="232">
        <f>-SUMIF(cf_0!$S$1:$EI$1,CF!P$3,cf_0!$S204:$EI204)/$K$1</f>
        <v>0</v>
      </c>
      <c r="Q53" s="232">
        <f>-SUMIF(cf_0!$S$1:$EI$1,CF!Q$3,cf_0!$S204:$EI204)/$K$1</f>
        <v>0</v>
      </c>
      <c r="R53" s="232">
        <f ca="1">-SUMIF(cf_0!$S$1:$EI$1,CF!R$3,cf_0!$S204:$EI204)/$K$1</f>
        <v>-200.58366085651008</v>
      </c>
      <c r="S53" s="232">
        <f>-SUMIF(cf_0!$S$1:$EI$1,CF!S$3,cf_0!$S204:$EI204)/$K$1</f>
        <v>0</v>
      </c>
      <c r="T53" s="232">
        <f>-SUMIF(cf_0!$S$1:$EI$1,CF!T$3,cf_0!$S204:$EI204)/$K$1</f>
        <v>0</v>
      </c>
      <c r="U53" s="232">
        <f>-SUMIF(cf_0!$S$1:$EI$1,CF!U$3,cf_0!$S204:$EI204)/$K$1</f>
        <v>0</v>
      </c>
      <c r="V53" s="232">
        <f>-SUMIF(cf_0!$S$1:$EI$1,CF!V$3,cf_0!$S204:$EI204)/$K$1</f>
        <v>0</v>
      </c>
      <c r="W53" s="232">
        <f>-SUMIF(cf_0!$S$1:$EI$1,CF!W$3,cf_0!$S204:$EI204)/$K$1</f>
        <v>0</v>
      </c>
      <c r="X53" s="232">
        <f>-SUMIF(cf_0!$S$1:$EI$1,CF!X$3,cf_0!$S204:$EI204)/$K$1</f>
        <v>0</v>
      </c>
      <c r="Y53" s="232">
        <f>-SUMIF(cf_0!$S$1:$EI$1,CF!Y$3,cf_0!$S204:$EI204)/$K$1</f>
        <v>0</v>
      </c>
      <c r="Z53" s="232">
        <f>-SUMIF(cf_0!$S$1:$EI$1,CF!Z$3,cf_0!$S204:$EI204)/$K$1</f>
        <v>0</v>
      </c>
      <c r="AA53" s="232">
        <f>-SUMIF(cf_0!$S$1:$EI$1,CF!AA$3,cf_0!$S204:$EI204)/$K$1</f>
        <v>0</v>
      </c>
      <c r="AB53" s="232">
        <f>-SUMIF(cf_0!$S$1:$EI$1,CF!AB$3,cf_0!$S204:$EI204)/$K$1</f>
        <v>0</v>
      </c>
      <c r="AC53" s="232">
        <f>-SUMIF(cf_0!$S$1:$EI$1,CF!AC$3,cf_0!$S204:$EI204)/$K$1</f>
        <v>0</v>
      </c>
      <c r="AD53" s="232">
        <f>-SUMIF(cf_0!$S$1:$EI$1,CF!AD$3,cf_0!$S204:$EI204)/$K$1</f>
        <v>0</v>
      </c>
      <c r="AE53" s="232">
        <f>-SUMIF(cf_0!$S$1:$EI$1,CF!AE$3,cf_0!$S204:$EI204)/$K$1</f>
        <v>0</v>
      </c>
      <c r="AF53" s="232">
        <f>-SUMIF(cf_0!$S$1:$EI$1,CF!AF$3,cf_0!$S204:$EI204)/$K$1</f>
        <v>0</v>
      </c>
      <c r="AG53" s="232">
        <f>-SUMIF(cf_0!$S$1:$EI$1,CF!AG$3,cf_0!$S204:$EI204)/$K$1</f>
        <v>0</v>
      </c>
      <c r="AH53" s="232">
        <f>-SUMIF(cf_0!$S$1:$EI$1,CF!AH$3,cf_0!$S204:$EI204)/$K$1</f>
        <v>0</v>
      </c>
      <c r="AI53" s="232">
        <f>-SUMIF(cf_0!$S$1:$EI$1,CF!AI$3,cf_0!$S204:$EI204)/$K$1</f>
        <v>0</v>
      </c>
      <c r="AJ53" s="232">
        <f>-SUMIF(cf_0!$S$1:$EI$1,CF!AJ$3,cf_0!$S204:$EI204)/$K$1</f>
        <v>0</v>
      </c>
      <c r="AK53" s="232">
        <f>-SUMIF(cf_0!$S$1:$EI$1,CF!AK$3,cf_0!$S204:$EI204)/$K$1</f>
        <v>0</v>
      </c>
      <c r="AL53" s="232">
        <f>-SUMIF(cf_0!$S$1:$EI$1,CF!AL$3,cf_0!$S204:$EI204)/$K$1</f>
        <v>0</v>
      </c>
      <c r="AM53" s="232">
        <f>-SUMIF(cf_0!$S$1:$EI$1,CF!AM$3,cf_0!$S204:$EI204)/$K$1</f>
        <v>0</v>
      </c>
      <c r="AN53" s="232">
        <f>-SUMIF(cf_0!$S$1:$EI$1,CF!AN$3,cf_0!$S204:$EI204)/$K$1</f>
        <v>0</v>
      </c>
      <c r="AO53" s="232">
        <f>-SUMIF(cf_0!$S$1:$EI$1,CF!AO$3,cf_0!$S204:$EI204)/$K$1</f>
        <v>0</v>
      </c>
      <c r="AP53" s="232">
        <f>-SUMIF(cf_0!$S$1:$EI$1,CF!AP$3,cf_0!$S204:$EI204)/$K$1</f>
        <v>0</v>
      </c>
      <c r="AQ53" s="232">
        <f>-SUMIF(cf_0!$S$1:$EI$1,CF!AQ$3,cf_0!$S204:$EI204)/$K$1</f>
        <v>0</v>
      </c>
    </row>
    <row r="54" spans="4:43" s="230" customFormat="1" x14ac:dyDescent="0.25">
      <c r="D54" s="231" t="s">
        <v>758</v>
      </c>
      <c r="E54" s="233" t="s">
        <v>537</v>
      </c>
      <c r="F54" s="233"/>
      <c r="G54" s="233"/>
      <c r="H54" s="233"/>
      <c r="I54" s="234">
        <f ca="1">SUM(L54:AQ54)</f>
        <v>-1160.8058922334221</v>
      </c>
      <c r="J54" s="234">
        <f>(КРЕДИТЫ!Q69)/1000000</f>
        <v>0</v>
      </c>
      <c r="K54" s="234">
        <f t="shared" ca="1" si="64"/>
        <v>-1160.8058922334221</v>
      </c>
      <c r="L54" s="232">
        <f>-SUMIF(cf_0!$S$1:$EI$1,CF!L$3,cf_0!$S205:$EI205)/$K$1</f>
        <v>0</v>
      </c>
      <c r="M54" s="232">
        <f ca="1">-SUMIF(cf_0!$S$1:$EI$1,CF!M$3,cf_0!$S205:$EI205)/$K$1</f>
        <v>0</v>
      </c>
      <c r="N54" s="232">
        <f ca="1">-SUMIF(cf_0!$S$1:$EI$1,CF!N$3,cf_0!$S205:$EI205)/$K$1</f>
        <v>0</v>
      </c>
      <c r="O54" s="232">
        <f ca="1">-SUMIF(cf_0!$S$1:$EI$1,CF!O$3,cf_0!$S205:$EI205)/$K$1</f>
        <v>0</v>
      </c>
      <c r="P54" s="232">
        <f ca="1">-SUMIF(cf_0!$S$1:$EI$1,CF!P$3,cf_0!$S205:$EI205)/$K$1</f>
        <v>0</v>
      </c>
      <c r="Q54" s="232">
        <f ca="1">-SUMIF(cf_0!$S$1:$EI$1,CF!Q$3,cf_0!$S205:$EI205)/$K$1</f>
        <v>0</v>
      </c>
      <c r="R54" s="232">
        <f ca="1">-SUMIF(cf_0!$S$1:$EI$1,CF!R$3,cf_0!$S205:$EI205)/$K$1</f>
        <v>200.58366085651008</v>
      </c>
      <c r="S54" s="232">
        <f ca="1">-SUMIF(cf_0!$S$1:$EI$1,CF!S$3,cf_0!$S205:$EI205)/$K$1</f>
        <v>0</v>
      </c>
      <c r="T54" s="232">
        <f ca="1">-SUMIF(cf_0!$S$1:$EI$1,CF!T$3,cf_0!$S205:$EI205)/$K$1</f>
        <v>0</v>
      </c>
      <c r="U54" s="232">
        <f ca="1">-SUMIF(cf_0!$S$1:$EI$1,CF!U$3,cf_0!$S205:$EI205)/$K$1</f>
        <v>0</v>
      </c>
      <c r="V54" s="232">
        <f ca="1">-SUMIF(cf_0!$S$1:$EI$1,CF!V$3,cf_0!$S205:$EI205)/$K$1</f>
        <v>0</v>
      </c>
      <c r="W54" s="232">
        <f ca="1">-SUMIF(cf_0!$S$1:$EI$1,CF!W$3,cf_0!$S205:$EI205)/$K$1</f>
        <v>0</v>
      </c>
      <c r="X54" s="232">
        <f ca="1">-SUMIF(cf_0!$S$1:$EI$1,CF!X$3,cf_0!$S205:$EI205)/$K$1</f>
        <v>0</v>
      </c>
      <c r="Y54" s="232">
        <f ca="1">-SUMIF(cf_0!$S$1:$EI$1,CF!Y$3,cf_0!$S205:$EI205)/$K$1</f>
        <v>0</v>
      </c>
      <c r="Z54" s="232">
        <f ca="1">-SUMIF(cf_0!$S$1:$EI$1,CF!Z$3,cf_0!$S205:$EI205)/$K$1</f>
        <v>-1361.3895530899322</v>
      </c>
      <c r="AA54" s="232">
        <f ca="1">-SUMIF(cf_0!$S$1:$EI$1,CF!AA$3,cf_0!$S205:$EI205)/$K$1</f>
        <v>0</v>
      </c>
      <c r="AB54" s="232">
        <f ca="1">-SUMIF(cf_0!$S$1:$EI$1,CF!AB$3,cf_0!$S205:$EI205)/$K$1</f>
        <v>0</v>
      </c>
      <c r="AC54" s="232">
        <f ca="1">-SUMIF(cf_0!$S$1:$EI$1,CF!AC$3,cf_0!$S205:$EI205)/$K$1</f>
        <v>0</v>
      </c>
      <c r="AD54" s="232">
        <f ca="1">-SUMIF(cf_0!$S$1:$EI$1,CF!AD$3,cf_0!$S205:$EI205)/$K$1</f>
        <v>0</v>
      </c>
      <c r="AE54" s="232">
        <f ca="1">-SUMIF(cf_0!$S$1:$EI$1,CF!AE$3,cf_0!$S205:$EI205)/$K$1</f>
        <v>0</v>
      </c>
      <c r="AF54" s="232">
        <f ca="1">-SUMIF(cf_0!$S$1:$EI$1,CF!AF$3,cf_0!$S205:$EI205)/$K$1</f>
        <v>0</v>
      </c>
      <c r="AG54" s="232">
        <f ca="1">-SUMIF(cf_0!$S$1:$EI$1,CF!AG$3,cf_0!$S205:$EI205)/$K$1</f>
        <v>0</v>
      </c>
      <c r="AH54" s="232">
        <f ca="1">-SUMIF(cf_0!$S$1:$EI$1,CF!AH$3,cf_0!$S205:$EI205)/$K$1</f>
        <v>0</v>
      </c>
      <c r="AI54" s="232">
        <f ca="1">-SUMIF(cf_0!$S$1:$EI$1,CF!AI$3,cf_0!$S205:$EI205)/$K$1</f>
        <v>0</v>
      </c>
      <c r="AJ54" s="232">
        <f ca="1">-SUMIF(cf_0!$S$1:$EI$1,CF!AJ$3,cf_0!$S205:$EI205)/$K$1</f>
        <v>0</v>
      </c>
      <c r="AK54" s="232">
        <f ca="1">-SUMIF(cf_0!$S$1:$EI$1,CF!AK$3,cf_0!$S205:$EI205)/$K$1</f>
        <v>0</v>
      </c>
      <c r="AL54" s="232">
        <f ca="1">-SUMIF(cf_0!$S$1:$EI$1,CF!AL$3,cf_0!$S205:$EI205)/$K$1</f>
        <v>0</v>
      </c>
      <c r="AM54" s="232">
        <f ca="1">-SUMIF(cf_0!$S$1:$EI$1,CF!AM$3,cf_0!$S205:$EI205)/$K$1</f>
        <v>0</v>
      </c>
      <c r="AN54" s="232">
        <f ca="1">-SUMIF(cf_0!$S$1:$EI$1,CF!AN$3,cf_0!$S205:$EI205)/$K$1</f>
        <v>0</v>
      </c>
      <c r="AO54" s="232">
        <f ca="1">-SUMIF(cf_0!$S$1:$EI$1,CF!AO$3,cf_0!$S205:$EI205)/$K$1</f>
        <v>0</v>
      </c>
      <c r="AP54" s="232">
        <f ca="1">-SUMIF(cf_0!$S$1:$EI$1,CF!AP$3,cf_0!$S205:$EI205)/$K$1</f>
        <v>0</v>
      </c>
      <c r="AQ54" s="232">
        <f ca="1">-SUMIF(cf_0!$S$1:$EI$1,CF!AQ$3,cf_0!$S205:$EI205)/$K$1</f>
        <v>0</v>
      </c>
    </row>
    <row r="55" spans="4:43" s="230" customFormat="1" x14ac:dyDescent="0.25">
      <c r="D55" s="231" t="s">
        <v>759</v>
      </c>
      <c r="E55" s="233"/>
      <c r="F55" s="233"/>
      <c r="G55" s="233"/>
      <c r="H55" s="233"/>
      <c r="I55" s="234">
        <f ca="1">SUM(L55:AQ55)</f>
        <v>-71.349999999999994</v>
      </c>
      <c r="J55" s="234">
        <f ca="1">(КРЕДИТЫ!Q41+КРЕДИТЫ!Q63)/1000000</f>
        <v>0</v>
      </c>
      <c r="K55" s="234">
        <f t="shared" ca="1" si="64"/>
        <v>-71.349999999999994</v>
      </c>
      <c r="L55" s="232">
        <f>-SUMIF(cf_0!$S$1:$EI$1,CF!L$3,cf_0!$S206:$EI206)/$K$1</f>
        <v>0</v>
      </c>
      <c r="M55" s="232">
        <f>-SUMIF(cf_0!$S$1:$EI$1,CF!M$3,cf_0!$S206:$EI206)/$K$1</f>
        <v>0</v>
      </c>
      <c r="N55" s="232">
        <f>-SUMIF(cf_0!$S$1:$EI$1,CF!N$3,cf_0!$S206:$EI206)/$K$1</f>
        <v>0</v>
      </c>
      <c r="O55" s="232">
        <f>-SUMIF(cf_0!$S$1:$EI$1,CF!O$3,cf_0!$S206:$EI206)/$K$1</f>
        <v>0</v>
      </c>
      <c r="P55" s="232">
        <f>-SUMIF(cf_0!$S$1:$EI$1,CF!P$3,cf_0!$S206:$EI206)/$K$1</f>
        <v>0</v>
      </c>
      <c r="Q55" s="232">
        <f>-SUMIF(cf_0!$S$1:$EI$1,CF!Q$3,cf_0!$S206:$EI206)/$K$1</f>
        <v>0</v>
      </c>
      <c r="R55" s="232">
        <f ca="1">-SUMIF(cf_0!$S$1:$EI$1,CF!R$3,cf_0!$S206:$EI206)/$K$1</f>
        <v>-71.349999999999994</v>
      </c>
      <c r="S55" s="232">
        <f>-SUMIF(cf_0!$S$1:$EI$1,CF!S$3,cf_0!$S206:$EI206)/$K$1</f>
        <v>0</v>
      </c>
      <c r="T55" s="232">
        <f>-SUMIF(cf_0!$S$1:$EI$1,CF!T$3,cf_0!$S206:$EI206)/$K$1</f>
        <v>0</v>
      </c>
      <c r="U55" s="232">
        <f>-SUMIF(cf_0!$S$1:$EI$1,CF!U$3,cf_0!$S206:$EI206)/$K$1</f>
        <v>0</v>
      </c>
      <c r="V55" s="232">
        <f>-SUMIF(cf_0!$S$1:$EI$1,CF!V$3,cf_0!$S206:$EI206)/$K$1</f>
        <v>0</v>
      </c>
      <c r="W55" s="232">
        <f>-SUMIF(cf_0!$S$1:$EI$1,CF!W$3,cf_0!$S206:$EI206)/$K$1</f>
        <v>0</v>
      </c>
      <c r="X55" s="232">
        <f>-SUMIF(cf_0!$S$1:$EI$1,CF!X$3,cf_0!$S206:$EI206)/$K$1</f>
        <v>0</v>
      </c>
      <c r="Y55" s="232">
        <f>-SUMIF(cf_0!$S$1:$EI$1,CF!Y$3,cf_0!$S206:$EI206)/$K$1</f>
        <v>0</v>
      </c>
      <c r="Z55" s="232">
        <f>-SUMIF(cf_0!$S$1:$EI$1,CF!Z$3,cf_0!$S206:$EI206)/$K$1</f>
        <v>0</v>
      </c>
      <c r="AA55" s="232">
        <f>-SUMIF(cf_0!$S$1:$EI$1,CF!AA$3,cf_0!$S206:$EI206)/$K$1</f>
        <v>0</v>
      </c>
      <c r="AB55" s="232">
        <f>-SUMIF(cf_0!$S$1:$EI$1,CF!AB$3,cf_0!$S206:$EI206)/$K$1</f>
        <v>0</v>
      </c>
      <c r="AC55" s="232">
        <f>-SUMIF(cf_0!$S$1:$EI$1,CF!AC$3,cf_0!$S206:$EI206)/$K$1</f>
        <v>0</v>
      </c>
      <c r="AD55" s="232">
        <f>-SUMIF(cf_0!$S$1:$EI$1,CF!AD$3,cf_0!$S206:$EI206)/$K$1</f>
        <v>0</v>
      </c>
      <c r="AE55" s="232">
        <f>-SUMIF(cf_0!$S$1:$EI$1,CF!AE$3,cf_0!$S206:$EI206)/$K$1</f>
        <v>0</v>
      </c>
      <c r="AF55" s="232">
        <f>-SUMIF(cf_0!$S$1:$EI$1,CF!AF$3,cf_0!$S206:$EI206)/$K$1</f>
        <v>0</v>
      </c>
      <c r="AG55" s="232">
        <f>-SUMIF(cf_0!$S$1:$EI$1,CF!AG$3,cf_0!$S206:$EI206)/$K$1</f>
        <v>0</v>
      </c>
      <c r="AH55" s="232">
        <f>-SUMIF(cf_0!$S$1:$EI$1,CF!AH$3,cf_0!$S206:$EI206)/$K$1</f>
        <v>0</v>
      </c>
      <c r="AI55" s="232">
        <f>-SUMIF(cf_0!$S$1:$EI$1,CF!AI$3,cf_0!$S206:$EI206)/$K$1</f>
        <v>0</v>
      </c>
      <c r="AJ55" s="232">
        <f>-SUMIF(cf_0!$S$1:$EI$1,CF!AJ$3,cf_0!$S206:$EI206)/$K$1</f>
        <v>0</v>
      </c>
      <c r="AK55" s="232">
        <f>-SUMIF(cf_0!$S$1:$EI$1,CF!AK$3,cf_0!$S206:$EI206)/$K$1</f>
        <v>0</v>
      </c>
      <c r="AL55" s="232">
        <f>-SUMIF(cf_0!$S$1:$EI$1,CF!AL$3,cf_0!$S206:$EI206)/$K$1</f>
        <v>0</v>
      </c>
      <c r="AM55" s="232">
        <f>-SUMIF(cf_0!$S$1:$EI$1,CF!AM$3,cf_0!$S206:$EI206)/$K$1</f>
        <v>0</v>
      </c>
      <c r="AN55" s="232">
        <f>-SUMIF(cf_0!$S$1:$EI$1,CF!AN$3,cf_0!$S206:$EI206)/$K$1</f>
        <v>0</v>
      </c>
      <c r="AO55" s="232">
        <f>-SUMIF(cf_0!$S$1:$EI$1,CF!AO$3,cf_0!$S206:$EI206)/$K$1</f>
        <v>0</v>
      </c>
      <c r="AP55" s="232">
        <f>-SUMIF(cf_0!$S$1:$EI$1,CF!AP$3,cf_0!$S206:$EI206)/$K$1</f>
        <v>0</v>
      </c>
      <c r="AQ55" s="232">
        <f>-SUMIF(cf_0!$S$1:$EI$1,CF!AQ$3,cf_0!$S206:$EI206)/$K$1</f>
        <v>0</v>
      </c>
    </row>
    <row r="56" spans="4:43" x14ac:dyDescent="0.25">
      <c r="D56" s="221" t="s">
        <v>760</v>
      </c>
      <c r="E56" s="209"/>
      <c r="F56" s="209"/>
      <c r="G56" s="209"/>
      <c r="H56" s="209"/>
      <c r="I56" s="210">
        <f t="shared" ref="I56:AQ56" si="65">SUM(I57:I57)</f>
        <v>0</v>
      </c>
      <c r="J56" s="210">
        <f t="shared" si="65"/>
        <v>0</v>
      </c>
      <c r="K56" s="210">
        <f t="shared" si="65"/>
        <v>0</v>
      </c>
      <c r="L56" s="211">
        <f t="shared" si="65"/>
        <v>0</v>
      </c>
      <c r="M56" s="211">
        <f t="shared" si="65"/>
        <v>0</v>
      </c>
      <c r="N56" s="211">
        <f t="shared" si="65"/>
        <v>0</v>
      </c>
      <c r="O56" s="211">
        <f t="shared" si="65"/>
        <v>0</v>
      </c>
      <c r="P56" s="211">
        <f t="shared" si="65"/>
        <v>0</v>
      </c>
      <c r="Q56" s="211">
        <f t="shared" si="65"/>
        <v>0</v>
      </c>
      <c r="R56" s="211">
        <f t="shared" si="65"/>
        <v>0</v>
      </c>
      <c r="S56" s="211">
        <f t="shared" si="65"/>
        <v>0</v>
      </c>
      <c r="T56" s="211">
        <f t="shared" si="65"/>
        <v>0</v>
      </c>
      <c r="U56" s="211">
        <f t="shared" si="65"/>
        <v>0</v>
      </c>
      <c r="V56" s="211">
        <f t="shared" si="65"/>
        <v>0</v>
      </c>
      <c r="W56" s="211">
        <f t="shared" si="65"/>
        <v>0</v>
      </c>
      <c r="X56" s="211">
        <f t="shared" si="65"/>
        <v>0</v>
      </c>
      <c r="Y56" s="211">
        <f t="shared" si="65"/>
        <v>0</v>
      </c>
      <c r="Z56" s="211">
        <f t="shared" si="65"/>
        <v>0</v>
      </c>
      <c r="AA56" s="211">
        <f t="shared" si="65"/>
        <v>0</v>
      </c>
      <c r="AB56" s="211">
        <f t="shared" si="65"/>
        <v>0</v>
      </c>
      <c r="AC56" s="211">
        <f t="shared" si="65"/>
        <v>0</v>
      </c>
      <c r="AD56" s="211">
        <f t="shared" si="65"/>
        <v>0</v>
      </c>
      <c r="AE56" s="211">
        <f t="shared" si="65"/>
        <v>0</v>
      </c>
      <c r="AF56" s="211">
        <f t="shared" si="65"/>
        <v>0</v>
      </c>
      <c r="AG56" s="211">
        <f t="shared" si="65"/>
        <v>0</v>
      </c>
      <c r="AH56" s="211">
        <f t="shared" si="65"/>
        <v>0</v>
      </c>
      <c r="AI56" s="211">
        <f t="shared" si="65"/>
        <v>0</v>
      </c>
      <c r="AJ56" s="211">
        <f t="shared" si="65"/>
        <v>0</v>
      </c>
      <c r="AK56" s="211">
        <f t="shared" si="65"/>
        <v>0</v>
      </c>
      <c r="AL56" s="211">
        <f t="shared" si="65"/>
        <v>0</v>
      </c>
      <c r="AM56" s="211">
        <f t="shared" si="65"/>
        <v>0</v>
      </c>
      <c r="AN56" s="211">
        <f t="shared" si="65"/>
        <v>0</v>
      </c>
      <c r="AO56" s="211">
        <f t="shared" si="65"/>
        <v>0</v>
      </c>
      <c r="AP56" s="211">
        <f t="shared" si="65"/>
        <v>0</v>
      </c>
      <c r="AQ56" s="211">
        <f t="shared" si="65"/>
        <v>0</v>
      </c>
    </row>
    <row r="57" spans="4:43" s="230" customFormat="1" x14ac:dyDescent="0.25">
      <c r="D57" s="231" t="s">
        <v>761</v>
      </c>
      <c r="E57" s="233" t="s">
        <v>762</v>
      </c>
      <c r="F57" s="233"/>
      <c r="G57" s="233"/>
      <c r="H57" s="233"/>
      <c r="I57" s="234">
        <f>SUM(L57:AQ57)</f>
        <v>0</v>
      </c>
      <c r="J57" s="234">
        <f>КРЕДИТЫ!Q28/1000000</f>
        <v>0</v>
      </c>
      <c r="K57" s="234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/>
      <c r="AO57" s="232"/>
      <c r="AP57" s="232"/>
      <c r="AQ57" s="232"/>
    </row>
    <row r="58" spans="4:43" x14ac:dyDescent="0.25">
      <c r="D58" s="349" t="s">
        <v>763</v>
      </c>
      <c r="E58" s="349"/>
      <c r="F58" s="349"/>
      <c r="G58" s="349"/>
      <c r="H58" s="349"/>
      <c r="I58" s="350">
        <f t="shared" ref="I58:AQ58" ca="1" si="66">I20+I25+I51</f>
        <v>-19026.085502504378</v>
      </c>
      <c r="J58" s="350">
        <f t="shared" ca="1" si="66"/>
        <v>0</v>
      </c>
      <c r="K58" s="350">
        <f t="shared" ca="1" si="66"/>
        <v>-19026.085502504378</v>
      </c>
      <c r="L58" s="351">
        <f t="shared" si="66"/>
        <v>0</v>
      </c>
      <c r="M58" s="351">
        <f t="shared" ref="M58:N58" ca="1" si="67">M20+M25+M51</f>
        <v>-701.69050000000004</v>
      </c>
      <c r="N58" s="351">
        <f t="shared" ca="1" si="67"/>
        <v>-2.5357500000000002</v>
      </c>
      <c r="O58" s="351">
        <f t="shared" ca="1" si="66"/>
        <v>-2.5357500000000002</v>
      </c>
      <c r="P58" s="351">
        <f t="shared" ca="1" si="66"/>
        <v>-57.892734374999996</v>
      </c>
      <c r="Q58" s="351">
        <f t="shared" ca="1" si="66"/>
        <v>-192.9521628966346</v>
      </c>
      <c r="R58" s="351">
        <f t="shared" ca="1" si="66"/>
        <v>-3655.2966130796663</v>
      </c>
      <c r="S58" s="351">
        <f t="shared" ca="1" si="66"/>
        <v>-2250.1607249891499</v>
      </c>
      <c r="T58" s="351">
        <f t="shared" ca="1" si="66"/>
        <v>-1255.6772282314892</v>
      </c>
      <c r="U58" s="351">
        <f t="shared" ca="1" si="66"/>
        <v>-1255.67918582536</v>
      </c>
      <c r="V58" s="351">
        <f t="shared" ca="1" si="66"/>
        <v>-1255.6813881184648</v>
      </c>
      <c r="W58" s="351">
        <f t="shared" ca="1" si="66"/>
        <v>-1255.6821222161666</v>
      </c>
      <c r="X58" s="351">
        <f t="shared" ca="1" si="66"/>
        <v>-1255.6821222161666</v>
      </c>
      <c r="Y58" s="351">
        <f t="shared" ca="1" si="66"/>
        <v>-1309.7809933099165</v>
      </c>
      <c r="Z58" s="351">
        <f t="shared" ca="1" si="66"/>
        <v>-4027.3170956541858</v>
      </c>
      <c r="AA58" s="351">
        <f t="shared" ca="1" si="66"/>
        <v>-273.09771205393287</v>
      </c>
      <c r="AB58" s="351">
        <f t="shared" ca="1" si="66"/>
        <v>-275.6282034132459</v>
      </c>
      <c r="AC58" s="351">
        <f t="shared" ca="1" si="66"/>
        <v>8.0318924999999597E-2</v>
      </c>
      <c r="AD58" s="351">
        <f t="shared" ca="1" si="66"/>
        <v>8.0318924999999597E-2</v>
      </c>
      <c r="AE58" s="351">
        <f t="shared" ca="1" si="66"/>
        <v>8.0318924999999597E-2</v>
      </c>
      <c r="AF58" s="351">
        <f t="shared" ca="1" si="66"/>
        <v>8.0318924999999597E-2</v>
      </c>
      <c r="AG58" s="351">
        <f t="shared" ca="1" si="66"/>
        <v>8.0318924999999597E-2</v>
      </c>
      <c r="AH58" s="351">
        <f t="shared" ca="1" si="66"/>
        <v>8.0318924999999597E-2</v>
      </c>
      <c r="AI58" s="351">
        <f t="shared" ca="1" si="66"/>
        <v>8.0318924999999597E-2</v>
      </c>
      <c r="AJ58" s="351">
        <f t="shared" ca="1" si="66"/>
        <v>8.0318924999999597E-2</v>
      </c>
      <c r="AK58" s="351">
        <f t="shared" ca="1" si="66"/>
        <v>8.0318924999999597E-2</v>
      </c>
      <c r="AL58" s="351">
        <f t="shared" ca="1" si="66"/>
        <v>8.0318924999999597E-2</v>
      </c>
      <c r="AM58" s="351">
        <f t="shared" ca="1" si="66"/>
        <v>8.0318924999999597E-2</v>
      </c>
      <c r="AN58" s="351">
        <f t="shared" ca="1" si="66"/>
        <v>8.0318924999999597E-2</v>
      </c>
      <c r="AO58" s="351">
        <f t="shared" ref="AO58:AP58" ca="1" si="68">AO20+AO25+AO51</f>
        <v>8.0318924999999597E-2</v>
      </c>
      <c r="AP58" s="351">
        <f t="shared" ca="1" si="68"/>
        <v>8.0318924999999597E-2</v>
      </c>
      <c r="AQ58" s="351">
        <f t="shared" ca="1" si="66"/>
        <v>8.0318924999999597E-2</v>
      </c>
    </row>
    <row r="59" spans="4:43" x14ac:dyDescent="0.25">
      <c r="D59" s="212" t="s">
        <v>764</v>
      </c>
      <c r="E59" s="212"/>
      <c r="F59" s="212"/>
      <c r="G59" s="212"/>
      <c r="H59" s="212"/>
      <c r="I59" s="213">
        <f ca="1">AQ59</f>
        <v>-19026.085502504378</v>
      </c>
      <c r="J59" s="213">
        <f ca="1">J58</f>
        <v>0</v>
      </c>
      <c r="K59" s="213">
        <f ca="1">K58</f>
        <v>-19026.085502504378</v>
      </c>
      <c r="L59" s="214">
        <f>SUM($L$58:L58)</f>
        <v>0</v>
      </c>
      <c r="M59" s="214">
        <f ca="1">SUM($L$58:M58)</f>
        <v>-701.69050000000004</v>
      </c>
      <c r="N59" s="214">
        <f ca="1">SUM($L$58:N58)</f>
        <v>-704.22625000000005</v>
      </c>
      <c r="O59" s="214">
        <f ca="1">SUM($L$58:O58)</f>
        <v>-706.76200000000006</v>
      </c>
      <c r="P59" s="214">
        <f ca="1">SUM($L$58:P58)</f>
        <v>-764.65473437500009</v>
      </c>
      <c r="Q59" s="214">
        <f ca="1">SUM($L$58:Q58)</f>
        <v>-957.60689727163469</v>
      </c>
      <c r="R59" s="214">
        <f ca="1">SUM($L$58:R58)</f>
        <v>-4612.9035103513006</v>
      </c>
      <c r="S59" s="214">
        <f ca="1">SUM($L$58:S58)</f>
        <v>-6863.064235340451</v>
      </c>
      <c r="T59" s="214">
        <f ca="1">SUM($L$58:T58)</f>
        <v>-8118.7414635719397</v>
      </c>
      <c r="U59" s="214">
        <f ca="1">SUM($L$58:U58)</f>
        <v>-9374.4206493972997</v>
      </c>
      <c r="V59" s="214">
        <f ca="1">SUM($L$58:V58)</f>
        <v>-10630.102037515764</v>
      </c>
      <c r="W59" s="214">
        <f ca="1">SUM($L$58:W58)</f>
        <v>-11885.784159731931</v>
      </c>
      <c r="X59" s="214">
        <f ca="1">SUM($L$58:X58)</f>
        <v>-13141.466281948098</v>
      </c>
      <c r="Y59" s="214">
        <f ca="1">SUM($L$58:Y58)</f>
        <v>-14451.247275258014</v>
      </c>
      <c r="Z59" s="214">
        <f ca="1">SUM($L$58:Z58)</f>
        <v>-18478.564370912201</v>
      </c>
      <c r="AA59" s="214">
        <f ca="1">SUM($L$58:AA58)</f>
        <v>-18751.662082966133</v>
      </c>
      <c r="AB59" s="214">
        <f ca="1">SUM($L$58:AB58)</f>
        <v>-19027.290286379379</v>
      </c>
      <c r="AC59" s="214">
        <f ca="1">SUM($L$58:AC58)</f>
        <v>-19027.209967454379</v>
      </c>
      <c r="AD59" s="214">
        <f ca="1">SUM($L$58:AD58)</f>
        <v>-19027.129648529379</v>
      </c>
      <c r="AE59" s="214">
        <f ca="1">SUM($L$58:AE58)</f>
        <v>-19027.049329604379</v>
      </c>
      <c r="AF59" s="214">
        <f ca="1">SUM($L$58:AF58)</f>
        <v>-19026.969010679379</v>
      </c>
      <c r="AG59" s="214">
        <f ca="1">SUM($L$58:AG58)</f>
        <v>-19026.888691754379</v>
      </c>
      <c r="AH59" s="214">
        <f ca="1">SUM($L$58:AH58)</f>
        <v>-19026.808372829379</v>
      </c>
      <c r="AI59" s="214">
        <f ca="1">SUM($L$58:AI58)</f>
        <v>-19026.728053904379</v>
      </c>
      <c r="AJ59" s="214">
        <f ca="1">SUM($L$58:AJ58)</f>
        <v>-19026.647734979379</v>
      </c>
      <c r="AK59" s="214">
        <f ca="1">SUM($L$58:AK58)</f>
        <v>-19026.567416054379</v>
      </c>
      <c r="AL59" s="214">
        <f ca="1">SUM($L$58:AL58)</f>
        <v>-19026.487097129379</v>
      </c>
      <c r="AM59" s="214">
        <f ca="1">SUM($L$58:AM58)</f>
        <v>-19026.406778204378</v>
      </c>
      <c r="AN59" s="214">
        <f ca="1">SUM($L$58:AN58)</f>
        <v>-19026.326459279378</v>
      </c>
      <c r="AO59" s="214">
        <f ca="1">SUM($L$58:AO58)</f>
        <v>-19026.246140354378</v>
      </c>
      <c r="AP59" s="214">
        <f ca="1">SUM($L$58:AP58)</f>
        <v>-19026.165821429378</v>
      </c>
      <c r="AQ59" s="214">
        <f ca="1">SUM($L$58:AQ58)</f>
        <v>-19026.085502504378</v>
      </c>
    </row>
    <row r="60" spans="4:43" x14ac:dyDescent="0.25"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</row>
    <row r="61" spans="4:43" x14ac:dyDescent="0.25">
      <c r="D61" s="346" t="s">
        <v>765</v>
      </c>
      <c r="E61" s="346"/>
      <c r="F61" s="346"/>
      <c r="G61" s="346"/>
      <c r="H61" s="346"/>
      <c r="I61" s="347">
        <f t="shared" ref="I61:AQ61" ca="1" si="69">I18+I58</f>
        <v>2849.8068295867779</v>
      </c>
      <c r="J61" s="347">
        <f t="shared" ca="1" si="69"/>
        <v>0</v>
      </c>
      <c r="K61" s="347">
        <f t="shared" ca="1" si="69"/>
        <v>2849.8068295867779</v>
      </c>
      <c r="L61" s="348">
        <f t="shared" si="69"/>
        <v>0</v>
      </c>
      <c r="M61" s="348">
        <f t="shared" ref="M61:N61" ca="1" si="70">M18+M58</f>
        <v>-701.69050000000004</v>
      </c>
      <c r="N61" s="348">
        <f t="shared" ca="1" si="70"/>
        <v>-2.5357500000000002</v>
      </c>
      <c r="O61" s="348">
        <f t="shared" ca="1" si="69"/>
        <v>-2.5357500000000002</v>
      </c>
      <c r="P61" s="348">
        <f t="shared" ca="1" si="69"/>
        <v>-57.892734374999996</v>
      </c>
      <c r="Q61" s="348">
        <f t="shared" ca="1" si="69"/>
        <v>-192.9521628966346</v>
      </c>
      <c r="R61" s="348">
        <f t="shared" ca="1" si="69"/>
        <v>-3113.7887549095694</v>
      </c>
      <c r="S61" s="348">
        <f t="shared" ca="1" si="69"/>
        <v>-720.91801608881997</v>
      </c>
      <c r="T61" s="348">
        <f t="shared" ca="1" si="69"/>
        <v>383.83163210922908</v>
      </c>
      <c r="U61" s="348">
        <f t="shared" ca="1" si="69"/>
        <v>686.81468566066269</v>
      </c>
      <c r="V61" s="348">
        <f t="shared" ca="1" si="69"/>
        <v>717.50033599472044</v>
      </c>
      <c r="W61" s="348">
        <f t="shared" ca="1" si="69"/>
        <v>735.71930037708557</v>
      </c>
      <c r="X61" s="348">
        <f t="shared" ca="1" si="69"/>
        <v>869.83869610836928</v>
      </c>
      <c r="Y61" s="348">
        <f t="shared" ca="1" si="69"/>
        <v>1596.5121710063499</v>
      </c>
      <c r="Z61" s="348">
        <f t="shared" ca="1" si="69"/>
        <v>91.917757252972933</v>
      </c>
      <c r="AA61" s="348">
        <f t="shared" ca="1" si="69"/>
        <v>1274.7023306972378</v>
      </c>
      <c r="AB61" s="348">
        <f t="shared" ca="1" si="69"/>
        <v>1284.0788047751773</v>
      </c>
      <c r="AC61" s="348">
        <f t="shared" ca="1" si="69"/>
        <v>8.0318924999999597E-2</v>
      </c>
      <c r="AD61" s="348">
        <f t="shared" ca="1" si="69"/>
        <v>8.0318924999999597E-2</v>
      </c>
      <c r="AE61" s="348">
        <f t="shared" ca="1" si="69"/>
        <v>8.0318924999999597E-2</v>
      </c>
      <c r="AF61" s="348">
        <f t="shared" ca="1" si="69"/>
        <v>8.0318924999999597E-2</v>
      </c>
      <c r="AG61" s="348">
        <f t="shared" ca="1" si="69"/>
        <v>8.0318924999999597E-2</v>
      </c>
      <c r="AH61" s="348">
        <f t="shared" ca="1" si="69"/>
        <v>8.0318924999999597E-2</v>
      </c>
      <c r="AI61" s="348">
        <f t="shared" ca="1" si="69"/>
        <v>8.0318924999999597E-2</v>
      </c>
      <c r="AJ61" s="348">
        <f t="shared" ca="1" si="69"/>
        <v>8.0318924999999597E-2</v>
      </c>
      <c r="AK61" s="348">
        <f t="shared" ca="1" si="69"/>
        <v>8.0318924999999597E-2</v>
      </c>
      <c r="AL61" s="348">
        <f t="shared" ca="1" si="69"/>
        <v>8.0318924999999597E-2</v>
      </c>
      <c r="AM61" s="348">
        <f t="shared" ca="1" si="69"/>
        <v>8.0318924999999597E-2</v>
      </c>
      <c r="AN61" s="348">
        <f t="shared" ca="1" si="69"/>
        <v>8.0318924999999597E-2</v>
      </c>
      <c r="AO61" s="348">
        <f t="shared" ref="AO61:AP61" ca="1" si="71">AO18+AO58</f>
        <v>8.0318924999999597E-2</v>
      </c>
      <c r="AP61" s="348">
        <f t="shared" ca="1" si="71"/>
        <v>8.0318924999999597E-2</v>
      </c>
      <c r="AQ61" s="348">
        <f t="shared" ca="1" si="69"/>
        <v>8.0318924999999597E-2</v>
      </c>
    </row>
    <row r="62" spans="4:43" x14ac:dyDescent="0.25"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</row>
    <row r="63" spans="4:43" x14ac:dyDescent="0.25">
      <c r="D63" s="217" t="s">
        <v>766</v>
      </c>
      <c r="E63" s="217"/>
      <c r="F63" s="217"/>
      <c r="G63" s="218"/>
      <c r="H63" s="218"/>
      <c r="I63" s="219">
        <f ca="1">I64+I67</f>
        <v>15313.493640049546</v>
      </c>
      <c r="J63" s="219">
        <f t="shared" ref="J63:AF63" si="72">J64+J67</f>
        <v>0</v>
      </c>
      <c r="K63" s="219">
        <f t="shared" ca="1" si="72"/>
        <v>15313.493640049546</v>
      </c>
      <c r="L63" s="220">
        <f t="shared" si="72"/>
        <v>0</v>
      </c>
      <c r="M63" s="220">
        <f t="shared" ref="M63:N63" si="73">M64+M67</f>
        <v>701.69050000000004</v>
      </c>
      <c r="N63" s="220">
        <f t="shared" si="73"/>
        <v>2.5357500000000002</v>
      </c>
      <c r="O63" s="220">
        <f t="shared" si="72"/>
        <v>2.5357500000000002</v>
      </c>
      <c r="P63" s="220">
        <f t="shared" si="72"/>
        <v>57.892734375000003</v>
      </c>
      <c r="Q63" s="220">
        <f t="shared" si="72"/>
        <v>192.9521628966346</v>
      </c>
      <c r="R63" s="220">
        <f t="shared" ca="1" si="72"/>
        <v>2664.0788832969783</v>
      </c>
      <c r="S63" s="220">
        <f t="shared" ca="1" si="72"/>
        <v>2250.2482972312646</v>
      </c>
      <c r="T63" s="220">
        <f t="shared" ca="1" si="72"/>
        <v>1255.762355928257</v>
      </c>
      <c r="U63" s="220">
        <f t="shared" ca="1" si="72"/>
        <v>1255.7623578858509</v>
      </c>
      <c r="V63" s="220">
        <f t="shared" ca="1" si="72"/>
        <v>1255.7623600881439</v>
      </c>
      <c r="W63" s="220">
        <f t="shared" ca="1" si="72"/>
        <v>1255.7623608222418</v>
      </c>
      <c r="X63" s="220">
        <f t="shared" ca="1" si="72"/>
        <v>1255.7623608222418</v>
      </c>
      <c r="Y63" s="220">
        <f t="shared" ca="1" si="72"/>
        <v>1309.8612319159918</v>
      </c>
      <c r="Z63" s="220">
        <f t="shared" ca="1" si="72"/>
        <v>1852.886534786943</v>
      </c>
      <c r="AA63" s="220">
        <f t="shared" si="72"/>
        <v>0</v>
      </c>
      <c r="AB63" s="220">
        <f t="shared" si="72"/>
        <v>0</v>
      </c>
      <c r="AC63" s="220">
        <f t="shared" si="72"/>
        <v>0</v>
      </c>
      <c r="AD63" s="220">
        <f t="shared" si="72"/>
        <v>0</v>
      </c>
      <c r="AE63" s="220">
        <f t="shared" si="72"/>
        <v>0</v>
      </c>
      <c r="AF63" s="220">
        <f t="shared" si="72"/>
        <v>0</v>
      </c>
      <c r="AG63" s="220">
        <f t="shared" ref="AG63:AQ63" si="74">AG64+AG67</f>
        <v>0</v>
      </c>
      <c r="AH63" s="220">
        <f t="shared" si="74"/>
        <v>0</v>
      </c>
      <c r="AI63" s="220">
        <f t="shared" si="74"/>
        <v>0</v>
      </c>
      <c r="AJ63" s="220">
        <f t="shared" si="74"/>
        <v>0</v>
      </c>
      <c r="AK63" s="220">
        <f t="shared" si="74"/>
        <v>0</v>
      </c>
      <c r="AL63" s="220">
        <f t="shared" si="74"/>
        <v>0</v>
      </c>
      <c r="AM63" s="220">
        <f t="shared" si="74"/>
        <v>0</v>
      </c>
      <c r="AN63" s="220">
        <f t="shared" si="74"/>
        <v>0</v>
      </c>
      <c r="AO63" s="220">
        <f t="shared" ref="AO63:AP63" si="75">AO64+AO67</f>
        <v>0</v>
      </c>
      <c r="AP63" s="220">
        <f t="shared" si="75"/>
        <v>0</v>
      </c>
      <c r="AQ63" s="220">
        <f t="shared" si="74"/>
        <v>0</v>
      </c>
    </row>
    <row r="64" spans="4:43" x14ac:dyDescent="0.25">
      <c r="D64" s="221" t="s">
        <v>767</v>
      </c>
      <c r="E64" s="209"/>
      <c r="F64" s="209"/>
      <c r="G64" s="209"/>
      <c r="H64" s="209"/>
      <c r="I64" s="210">
        <f ca="1">SUM(I65:I66)</f>
        <v>15313.493640049546</v>
      </c>
      <c r="J64" s="210">
        <f t="shared" ref="J64:N64" si="76">SUM(J65:J66)</f>
        <v>0</v>
      </c>
      <c r="K64" s="210">
        <f t="shared" ca="1" si="76"/>
        <v>15313.493640049546</v>
      </c>
      <c r="L64" s="211">
        <f t="shared" si="76"/>
        <v>0</v>
      </c>
      <c r="M64" s="211">
        <f t="shared" si="76"/>
        <v>701.69050000000004</v>
      </c>
      <c r="N64" s="211">
        <f t="shared" si="76"/>
        <v>2.5357500000000002</v>
      </c>
      <c r="O64" s="211">
        <f t="shared" ref="O64:AF64" si="77">SUM(O65:O66)</f>
        <v>2.5357500000000002</v>
      </c>
      <c r="P64" s="211">
        <f t="shared" si="77"/>
        <v>57.892734375000003</v>
      </c>
      <c r="Q64" s="211">
        <f t="shared" si="77"/>
        <v>192.9521628966346</v>
      </c>
      <c r="R64" s="211">
        <f t="shared" ca="1" si="77"/>
        <v>2664.0788832969783</v>
      </c>
      <c r="S64" s="211">
        <f t="shared" ca="1" si="77"/>
        <v>2250.2482972312646</v>
      </c>
      <c r="T64" s="211">
        <f t="shared" ca="1" si="77"/>
        <v>1255.762355928257</v>
      </c>
      <c r="U64" s="211">
        <f t="shared" ca="1" si="77"/>
        <v>1255.7623578858509</v>
      </c>
      <c r="V64" s="211">
        <f t="shared" ca="1" si="77"/>
        <v>1255.7623600881439</v>
      </c>
      <c r="W64" s="211">
        <f t="shared" ca="1" si="77"/>
        <v>1255.7623608222418</v>
      </c>
      <c r="X64" s="211">
        <f t="shared" ca="1" si="77"/>
        <v>1255.7623608222418</v>
      </c>
      <c r="Y64" s="211">
        <f t="shared" ca="1" si="77"/>
        <v>1309.8612319159918</v>
      </c>
      <c r="Z64" s="211">
        <f t="shared" ca="1" si="77"/>
        <v>1852.886534786943</v>
      </c>
      <c r="AA64" s="211">
        <f t="shared" si="77"/>
        <v>0</v>
      </c>
      <c r="AB64" s="211">
        <f t="shared" si="77"/>
        <v>0</v>
      </c>
      <c r="AC64" s="211">
        <f t="shared" si="77"/>
        <v>0</v>
      </c>
      <c r="AD64" s="211">
        <f t="shared" si="77"/>
        <v>0</v>
      </c>
      <c r="AE64" s="211">
        <f t="shared" si="77"/>
        <v>0</v>
      </c>
      <c r="AF64" s="211">
        <f t="shared" si="77"/>
        <v>0</v>
      </c>
      <c r="AG64" s="211">
        <f t="shared" ref="AG64:AQ64" si="78">SUM(AG65:AG66)</f>
        <v>0</v>
      </c>
      <c r="AH64" s="211">
        <f t="shared" si="78"/>
        <v>0</v>
      </c>
      <c r="AI64" s="211">
        <f t="shared" si="78"/>
        <v>0</v>
      </c>
      <c r="AJ64" s="211">
        <f t="shared" si="78"/>
        <v>0</v>
      </c>
      <c r="AK64" s="211">
        <f t="shared" si="78"/>
        <v>0</v>
      </c>
      <c r="AL64" s="211">
        <f t="shared" si="78"/>
        <v>0</v>
      </c>
      <c r="AM64" s="211">
        <f t="shared" si="78"/>
        <v>0</v>
      </c>
      <c r="AN64" s="211">
        <f t="shared" si="78"/>
        <v>0</v>
      </c>
      <c r="AO64" s="211">
        <f t="shared" ref="AO64:AP64" si="79">SUM(AO65:AO66)</f>
        <v>0</v>
      </c>
      <c r="AP64" s="211">
        <f t="shared" si="79"/>
        <v>0</v>
      </c>
      <c r="AQ64" s="211">
        <f t="shared" si="78"/>
        <v>0</v>
      </c>
    </row>
    <row r="65" spans="4:43" s="230" customFormat="1" x14ac:dyDescent="0.25">
      <c r="D65" s="231" t="s">
        <v>768</v>
      </c>
      <c r="E65" s="233" t="s">
        <v>493</v>
      </c>
      <c r="F65" s="233"/>
      <c r="G65" s="233"/>
      <c r="H65" s="233"/>
      <c r="I65" s="234">
        <f>SUM(L65:AQ65)</f>
        <v>1048.6505380649039</v>
      </c>
      <c r="J65" s="234">
        <f>(КРЕДИТЫ!Q39)/1000000</f>
        <v>0</v>
      </c>
      <c r="K65" s="234">
        <f t="shared" ref="K65:K66" si="80">I65-J65</f>
        <v>1048.6505380649039</v>
      </c>
      <c r="L65" s="232">
        <f>SUMIF(cf_0!$S$1:$EI$1,CF!L$3,cf_0!$S188:$EI188)/$K$1</f>
        <v>0</v>
      </c>
      <c r="M65" s="232">
        <f>SUMIF(cf_0!$S$1:$EI$1,CF!M$3,cf_0!$S188:$EI188)/$K$1</f>
        <v>701.69050000000004</v>
      </c>
      <c r="N65" s="232">
        <f>SUMIF(cf_0!$S$1:$EI$1,CF!N$3,cf_0!$S188:$EI188)/$K$1</f>
        <v>2.5357500000000002</v>
      </c>
      <c r="O65" s="232">
        <f>SUMIF(cf_0!$S$1:$EI$1,CF!O$3,cf_0!$S188:$EI188)/$K$1</f>
        <v>2.5357500000000002</v>
      </c>
      <c r="P65" s="232">
        <f>SUMIF(cf_0!$S$1:$EI$1,CF!P$3,cf_0!$S188:$EI188)/$K$1</f>
        <v>57.892734375000003</v>
      </c>
      <c r="Q65" s="232">
        <f>SUMIF(cf_0!$S$1:$EI$1,CF!Q$3,cf_0!$S188:$EI188)/$K$1</f>
        <v>192.9521628966346</v>
      </c>
      <c r="R65" s="232">
        <f>SUMIF(cf_0!$S$1:$EI$1,CF!R$3,cf_0!$S188:$EI188)/$K$1</f>
        <v>91.043640793269233</v>
      </c>
      <c r="S65" s="232">
        <f>SUMIF(cf_0!$S$1:$EI$1,CF!S$3,cf_0!$S188:$EI188)/$K$1</f>
        <v>0</v>
      </c>
      <c r="T65" s="232">
        <f>SUMIF(cf_0!$S$1:$EI$1,CF!T$3,cf_0!$S188:$EI188)/$K$1</f>
        <v>0</v>
      </c>
      <c r="U65" s="232">
        <f>SUMIF(cf_0!$S$1:$EI$1,CF!U$3,cf_0!$S188:$EI188)/$K$1</f>
        <v>0</v>
      </c>
      <c r="V65" s="232">
        <f>SUMIF(cf_0!$S$1:$EI$1,CF!V$3,cf_0!$S188:$EI188)/$K$1</f>
        <v>0</v>
      </c>
      <c r="W65" s="232">
        <f>SUMIF(cf_0!$S$1:$EI$1,CF!W$3,cf_0!$S188:$EI188)/$K$1</f>
        <v>0</v>
      </c>
      <c r="X65" s="232">
        <f>SUMIF(cf_0!$S$1:$EI$1,CF!X$3,cf_0!$S188:$EI188)/$K$1</f>
        <v>0</v>
      </c>
      <c r="Y65" s="232">
        <f>SUMIF(cf_0!$S$1:$EI$1,CF!Y$3,cf_0!$S188:$EI188)/$K$1</f>
        <v>0</v>
      </c>
      <c r="Z65" s="232">
        <f>SUMIF(cf_0!$S$1:$EI$1,CF!Z$3,cf_0!$S188:$EI188)/$K$1</f>
        <v>0</v>
      </c>
      <c r="AA65" s="232">
        <f>SUMIF(cf_0!$S$1:$EI$1,CF!AA$3,cf_0!$S188:$EI188)/$K$1</f>
        <v>0</v>
      </c>
      <c r="AB65" s="232">
        <f>SUMIF(cf_0!$S$1:$EI$1,CF!AB$3,cf_0!$S188:$EI188)/$K$1</f>
        <v>0</v>
      </c>
      <c r="AC65" s="232">
        <f>SUMIF(cf_0!$S$1:$EI$1,CF!AC$3,cf_0!$S188:$EI188)/$K$1</f>
        <v>0</v>
      </c>
      <c r="AD65" s="232">
        <f>SUMIF(cf_0!$S$1:$EI$1,CF!AD$3,cf_0!$S188:$EI188)/$K$1</f>
        <v>0</v>
      </c>
      <c r="AE65" s="232">
        <f>SUMIF(cf_0!$S$1:$EI$1,CF!AE$3,cf_0!$S188:$EI188)/$K$1</f>
        <v>0</v>
      </c>
      <c r="AF65" s="232">
        <f>SUMIF(cf_0!$S$1:$EI$1,CF!AF$3,cf_0!$S188:$EI188)/$K$1</f>
        <v>0</v>
      </c>
      <c r="AG65" s="232">
        <f>SUMIF(cf_0!$S$1:$EI$1,CF!AG$3,cf_0!$S188:$EI188)/$K$1</f>
        <v>0</v>
      </c>
      <c r="AH65" s="232">
        <f>SUMIF(cf_0!$S$1:$EI$1,CF!AH$3,cf_0!$S188:$EI188)/$K$1</f>
        <v>0</v>
      </c>
      <c r="AI65" s="232">
        <f>SUMIF(cf_0!$S$1:$EI$1,CF!AI$3,cf_0!$S188:$EI188)/$K$1</f>
        <v>0</v>
      </c>
      <c r="AJ65" s="232">
        <f>SUMIF(cf_0!$S$1:$EI$1,CF!AJ$3,cf_0!$S188:$EI188)/$K$1</f>
        <v>0</v>
      </c>
      <c r="AK65" s="232">
        <f>SUMIF(cf_0!$S$1:$EI$1,CF!AK$3,cf_0!$S188:$EI188)/$K$1</f>
        <v>0</v>
      </c>
      <c r="AL65" s="232">
        <f>SUMIF(cf_0!$S$1:$EI$1,CF!AL$3,cf_0!$S188:$EI188)/$K$1</f>
        <v>0</v>
      </c>
      <c r="AM65" s="232">
        <f>SUMIF(cf_0!$S$1:$EI$1,CF!AM$3,cf_0!$S188:$EI188)/$K$1</f>
        <v>0</v>
      </c>
      <c r="AN65" s="232">
        <f>SUMIF(cf_0!$S$1:$EI$1,CF!AN$3,cf_0!$S188:$EI188)/$K$1</f>
        <v>0</v>
      </c>
      <c r="AO65" s="232">
        <f>SUMIF(cf_0!$S$1:$EI$1,CF!AO$3,cf_0!$S188:$EI188)/$K$1</f>
        <v>0</v>
      </c>
      <c r="AP65" s="232">
        <f>SUMIF(cf_0!$S$1:$EI$1,CF!AP$3,cf_0!$S188:$EI188)/$K$1</f>
        <v>0</v>
      </c>
      <c r="AQ65" s="232">
        <f>SUMIF(cf_0!$S$1:$EI$1,CF!AQ$3,cf_0!$S188:$EI188)/$K$1</f>
        <v>0</v>
      </c>
    </row>
    <row r="66" spans="4:43" s="230" customFormat="1" x14ac:dyDescent="0.25">
      <c r="D66" s="231" t="s">
        <v>769</v>
      </c>
      <c r="E66" s="233" t="s">
        <v>537</v>
      </c>
      <c r="F66" s="233"/>
      <c r="G66" s="233"/>
      <c r="H66" s="233"/>
      <c r="I66" s="234">
        <f ca="1">SUM(L66:AQ66)</f>
        <v>14264.843101984643</v>
      </c>
      <c r="J66" s="234">
        <f>(КРЕДИТЫ!Q60)/1000000</f>
        <v>0</v>
      </c>
      <c r="K66" s="234">
        <f t="shared" ca="1" si="80"/>
        <v>14264.843101984643</v>
      </c>
      <c r="L66" s="232">
        <f>SUMIF(cf_0!$S$1:$EI$1,CF!L$3,cf_0!$S189:$EI189)/$K$1</f>
        <v>0</v>
      </c>
      <c r="M66" s="232">
        <f>SUMIF(cf_0!$S$1:$EI$1,CF!M$3,cf_0!$S189:$EI189)/$K$1</f>
        <v>0</v>
      </c>
      <c r="N66" s="232">
        <f>SUMIF(cf_0!$S$1:$EI$1,CF!N$3,cf_0!$S189:$EI189)/$K$1</f>
        <v>0</v>
      </c>
      <c r="O66" s="232">
        <f>SUMIF(cf_0!$S$1:$EI$1,CF!O$3,cf_0!$S189:$EI189)/$K$1</f>
        <v>0</v>
      </c>
      <c r="P66" s="232">
        <f>SUMIF(cf_0!$S$1:$EI$1,CF!P$3,cf_0!$S189:$EI189)/$K$1</f>
        <v>0</v>
      </c>
      <c r="Q66" s="232">
        <f>SUMIF(cf_0!$S$1:$EI$1,CF!Q$3,cf_0!$S189:$EI189)/$K$1</f>
        <v>0</v>
      </c>
      <c r="R66" s="232">
        <f ca="1">SUMIF(cf_0!$S$1:$EI$1,CF!R$3,cf_0!$S189:$EI189)/$K$1</f>
        <v>2573.035242503709</v>
      </c>
      <c r="S66" s="232">
        <f ca="1">SUMIF(cf_0!$S$1:$EI$1,CF!S$3,cf_0!$S189:$EI189)/$K$1</f>
        <v>2250.2482972312646</v>
      </c>
      <c r="T66" s="232">
        <f ca="1">SUMIF(cf_0!$S$1:$EI$1,CF!T$3,cf_0!$S189:$EI189)/$K$1</f>
        <v>1255.762355928257</v>
      </c>
      <c r="U66" s="232">
        <f ca="1">SUMIF(cf_0!$S$1:$EI$1,CF!U$3,cf_0!$S189:$EI189)/$K$1</f>
        <v>1255.7623578858509</v>
      </c>
      <c r="V66" s="232">
        <f ca="1">SUMIF(cf_0!$S$1:$EI$1,CF!V$3,cf_0!$S189:$EI189)/$K$1</f>
        <v>1255.7623600881439</v>
      </c>
      <c r="W66" s="232">
        <f ca="1">SUMIF(cf_0!$S$1:$EI$1,CF!W$3,cf_0!$S189:$EI189)/$K$1</f>
        <v>1255.7623608222418</v>
      </c>
      <c r="X66" s="232">
        <f ca="1">SUMIF(cf_0!$S$1:$EI$1,CF!X$3,cf_0!$S189:$EI189)/$K$1</f>
        <v>1255.7623608222418</v>
      </c>
      <c r="Y66" s="232">
        <f ca="1">SUMIF(cf_0!$S$1:$EI$1,CF!Y$3,cf_0!$S189:$EI189)/$K$1</f>
        <v>1309.8612319159918</v>
      </c>
      <c r="Z66" s="232">
        <f ca="1">SUMIF(cf_0!$S$1:$EI$1,CF!Z$3,cf_0!$S189:$EI189)/$K$1</f>
        <v>1852.886534786943</v>
      </c>
      <c r="AA66" s="232">
        <f>SUMIF(cf_0!$S$1:$EI$1,CF!AA$3,cf_0!$S189:$EI189)/$K$1</f>
        <v>0</v>
      </c>
      <c r="AB66" s="232">
        <f>SUMIF(cf_0!$S$1:$EI$1,CF!AB$3,cf_0!$S189:$EI189)/$K$1</f>
        <v>0</v>
      </c>
      <c r="AC66" s="232">
        <f>SUMIF(cf_0!$S$1:$EI$1,CF!AC$3,cf_0!$S189:$EI189)/$K$1</f>
        <v>0</v>
      </c>
      <c r="AD66" s="232">
        <f>SUMIF(cf_0!$S$1:$EI$1,CF!AD$3,cf_0!$S189:$EI189)/$K$1</f>
        <v>0</v>
      </c>
      <c r="AE66" s="232">
        <f>SUMIF(cf_0!$S$1:$EI$1,CF!AE$3,cf_0!$S189:$EI189)/$K$1</f>
        <v>0</v>
      </c>
      <c r="AF66" s="232">
        <f>SUMIF(cf_0!$S$1:$EI$1,CF!AF$3,cf_0!$S189:$EI189)/$K$1</f>
        <v>0</v>
      </c>
      <c r="AG66" s="232">
        <f>SUMIF(cf_0!$S$1:$EI$1,CF!AG$3,cf_0!$S189:$EI189)/$K$1</f>
        <v>0</v>
      </c>
      <c r="AH66" s="232">
        <f>SUMIF(cf_0!$S$1:$EI$1,CF!AH$3,cf_0!$S189:$EI189)/$K$1</f>
        <v>0</v>
      </c>
      <c r="AI66" s="232">
        <f>SUMIF(cf_0!$S$1:$EI$1,CF!AI$3,cf_0!$S189:$EI189)/$K$1</f>
        <v>0</v>
      </c>
      <c r="AJ66" s="232">
        <f>SUMIF(cf_0!$S$1:$EI$1,CF!AJ$3,cf_0!$S189:$EI189)/$K$1</f>
        <v>0</v>
      </c>
      <c r="AK66" s="232">
        <f>SUMIF(cf_0!$S$1:$EI$1,CF!AK$3,cf_0!$S189:$EI189)/$K$1</f>
        <v>0</v>
      </c>
      <c r="AL66" s="232">
        <f>SUMIF(cf_0!$S$1:$EI$1,CF!AL$3,cf_0!$S189:$EI189)/$K$1</f>
        <v>0</v>
      </c>
      <c r="AM66" s="232">
        <f>SUMIF(cf_0!$S$1:$EI$1,CF!AM$3,cf_0!$S189:$EI189)/$K$1</f>
        <v>0</v>
      </c>
      <c r="AN66" s="232">
        <f>SUMIF(cf_0!$S$1:$EI$1,CF!AN$3,cf_0!$S189:$EI189)/$K$1</f>
        <v>0</v>
      </c>
      <c r="AO66" s="232">
        <f>SUMIF(cf_0!$S$1:$EI$1,CF!AO$3,cf_0!$S189:$EI189)/$K$1</f>
        <v>0</v>
      </c>
      <c r="AP66" s="232">
        <f>SUMIF(cf_0!$S$1:$EI$1,CF!AP$3,cf_0!$S189:$EI189)/$K$1</f>
        <v>0</v>
      </c>
      <c r="AQ66" s="232">
        <f>SUMIF(cf_0!$S$1:$EI$1,CF!AQ$3,cf_0!$S189:$EI189)/$K$1</f>
        <v>0</v>
      </c>
    </row>
    <row r="67" spans="4:43" hidden="1" x14ac:dyDescent="0.25">
      <c r="D67" s="221" t="s">
        <v>770</v>
      </c>
      <c r="E67" s="209"/>
      <c r="F67" s="209"/>
      <c r="G67" s="209"/>
      <c r="H67" s="209"/>
      <c r="I67" s="210">
        <f>SUM(I68:I71)</f>
        <v>0</v>
      </c>
      <c r="J67" s="210">
        <f t="shared" ref="J67:N67" si="81">SUM(J68:J71)</f>
        <v>0</v>
      </c>
      <c r="K67" s="210">
        <f t="shared" si="81"/>
        <v>0</v>
      </c>
      <c r="L67" s="211">
        <f t="shared" si="81"/>
        <v>0</v>
      </c>
      <c r="M67" s="211">
        <f t="shared" si="81"/>
        <v>0</v>
      </c>
      <c r="N67" s="211">
        <f t="shared" si="81"/>
        <v>0</v>
      </c>
      <c r="O67" s="211">
        <f t="shared" ref="O67:AF67" si="82">SUM(O68:O71)</f>
        <v>0</v>
      </c>
      <c r="P67" s="211">
        <f t="shared" si="82"/>
        <v>0</v>
      </c>
      <c r="Q67" s="211">
        <f t="shared" si="82"/>
        <v>0</v>
      </c>
      <c r="R67" s="211">
        <f t="shared" si="82"/>
        <v>0</v>
      </c>
      <c r="S67" s="211">
        <f t="shared" si="82"/>
        <v>0</v>
      </c>
      <c r="T67" s="211">
        <f t="shared" si="82"/>
        <v>0</v>
      </c>
      <c r="U67" s="211">
        <f t="shared" si="82"/>
        <v>0</v>
      </c>
      <c r="V67" s="211">
        <f t="shared" si="82"/>
        <v>0</v>
      </c>
      <c r="W67" s="211">
        <f t="shared" si="82"/>
        <v>0</v>
      </c>
      <c r="X67" s="211">
        <f t="shared" si="82"/>
        <v>0</v>
      </c>
      <c r="Y67" s="211">
        <f t="shared" si="82"/>
        <v>0</v>
      </c>
      <c r="Z67" s="211">
        <f t="shared" si="82"/>
        <v>0</v>
      </c>
      <c r="AA67" s="211">
        <f t="shared" si="82"/>
        <v>0</v>
      </c>
      <c r="AB67" s="211">
        <f t="shared" si="82"/>
        <v>0</v>
      </c>
      <c r="AC67" s="211">
        <f t="shared" si="82"/>
        <v>0</v>
      </c>
      <c r="AD67" s="211">
        <f t="shared" si="82"/>
        <v>0</v>
      </c>
      <c r="AE67" s="211">
        <f t="shared" si="82"/>
        <v>0</v>
      </c>
      <c r="AF67" s="211">
        <f t="shared" si="82"/>
        <v>0</v>
      </c>
      <c r="AG67" s="211">
        <f t="shared" ref="AG67:AQ67" si="83">SUM(AG68:AG71)</f>
        <v>0</v>
      </c>
      <c r="AH67" s="211">
        <f t="shared" si="83"/>
        <v>0</v>
      </c>
      <c r="AI67" s="211">
        <f t="shared" si="83"/>
        <v>0</v>
      </c>
      <c r="AJ67" s="211">
        <f t="shared" si="83"/>
        <v>0</v>
      </c>
      <c r="AK67" s="211">
        <f t="shared" si="83"/>
        <v>0</v>
      </c>
      <c r="AL67" s="211">
        <f t="shared" si="83"/>
        <v>0</v>
      </c>
      <c r="AM67" s="211">
        <f t="shared" si="83"/>
        <v>0</v>
      </c>
      <c r="AN67" s="211">
        <f t="shared" si="83"/>
        <v>0</v>
      </c>
      <c r="AO67" s="211">
        <f t="shared" ref="AO67:AP67" si="84">SUM(AO68:AO71)</f>
        <v>0</v>
      </c>
      <c r="AP67" s="211">
        <f t="shared" si="84"/>
        <v>0</v>
      </c>
      <c r="AQ67" s="211">
        <f t="shared" si="83"/>
        <v>0</v>
      </c>
    </row>
    <row r="68" spans="4:43" hidden="1" x14ac:dyDescent="0.25">
      <c r="D68" s="222" t="s">
        <v>771</v>
      </c>
      <c r="E68" s="223"/>
      <c r="F68" s="223"/>
      <c r="G68" s="223"/>
      <c r="H68" s="223"/>
      <c r="I68" s="224">
        <f>SUM(L68:AQ68)</f>
        <v>0</v>
      </c>
      <c r="J68" s="224"/>
      <c r="K68" s="224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  <c r="AA68" s="225"/>
      <c r="AB68" s="225"/>
      <c r="AC68" s="225"/>
      <c r="AD68" s="225"/>
      <c r="AE68" s="225"/>
      <c r="AF68" s="225"/>
      <c r="AG68" s="225"/>
      <c r="AH68" s="225"/>
      <c r="AI68" s="225"/>
      <c r="AJ68" s="225"/>
      <c r="AK68" s="225"/>
      <c r="AL68" s="225"/>
      <c r="AM68" s="225"/>
      <c r="AN68" s="225"/>
      <c r="AO68" s="225"/>
      <c r="AP68" s="225"/>
      <c r="AQ68" s="225"/>
    </row>
    <row r="69" spans="4:43" hidden="1" x14ac:dyDescent="0.25">
      <c r="D69" s="222" t="s">
        <v>772</v>
      </c>
      <c r="E69" s="223"/>
      <c r="F69" s="223"/>
      <c r="G69" s="223"/>
      <c r="H69" s="223"/>
      <c r="I69" s="224">
        <f>SUM(L69:AQ69)</f>
        <v>0</v>
      </c>
      <c r="J69" s="224"/>
      <c r="K69" s="224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  <c r="AA69" s="225"/>
      <c r="AB69" s="225"/>
      <c r="AC69" s="225"/>
      <c r="AD69" s="225"/>
      <c r="AE69" s="225"/>
      <c r="AF69" s="225"/>
      <c r="AG69" s="225"/>
      <c r="AH69" s="225"/>
      <c r="AI69" s="225"/>
      <c r="AJ69" s="225"/>
      <c r="AK69" s="225"/>
      <c r="AL69" s="225"/>
      <c r="AM69" s="225"/>
      <c r="AN69" s="225"/>
      <c r="AO69" s="225"/>
      <c r="AP69" s="225"/>
      <c r="AQ69" s="225"/>
    </row>
    <row r="70" spans="4:43" hidden="1" x14ac:dyDescent="0.25">
      <c r="D70" s="222" t="s">
        <v>773</v>
      </c>
      <c r="E70" s="223"/>
      <c r="F70" s="223"/>
      <c r="G70" s="223"/>
      <c r="H70" s="223"/>
      <c r="I70" s="224">
        <f>SUM(L70:AQ70)</f>
        <v>0</v>
      </c>
      <c r="J70" s="224"/>
      <c r="K70" s="224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  <c r="AA70" s="225"/>
      <c r="AB70" s="225"/>
      <c r="AC70" s="225"/>
      <c r="AD70" s="225"/>
      <c r="AE70" s="225"/>
      <c r="AF70" s="225"/>
      <c r="AG70" s="225"/>
      <c r="AH70" s="225"/>
      <c r="AI70" s="225"/>
      <c r="AJ70" s="225"/>
      <c r="AK70" s="225"/>
      <c r="AL70" s="225"/>
      <c r="AM70" s="225"/>
      <c r="AN70" s="225"/>
      <c r="AO70" s="225"/>
      <c r="AP70" s="225"/>
      <c r="AQ70" s="225"/>
    </row>
    <row r="71" spans="4:43" hidden="1" x14ac:dyDescent="0.25">
      <c r="D71" s="222" t="s">
        <v>774</v>
      </c>
      <c r="E71" s="223"/>
      <c r="F71" s="223"/>
      <c r="G71" s="223"/>
      <c r="H71" s="223"/>
      <c r="I71" s="224">
        <f>SUM(L71:AQ71)</f>
        <v>0</v>
      </c>
      <c r="J71" s="224"/>
      <c r="K71" s="224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  <c r="AA71" s="225"/>
      <c r="AB71" s="225"/>
      <c r="AC71" s="225"/>
      <c r="AD71" s="225"/>
      <c r="AE71" s="225"/>
      <c r="AF71" s="225"/>
      <c r="AG71" s="225"/>
      <c r="AH71" s="225"/>
      <c r="AI71" s="225"/>
      <c r="AJ71" s="225"/>
      <c r="AK71" s="225"/>
      <c r="AL71" s="225"/>
      <c r="AM71" s="225"/>
      <c r="AN71" s="225"/>
      <c r="AO71" s="225"/>
      <c r="AP71" s="225"/>
      <c r="AQ71" s="225"/>
    </row>
    <row r="72" spans="4:43" x14ac:dyDescent="0.25">
      <c r="D72" s="217" t="s">
        <v>775</v>
      </c>
      <c r="E72" s="217"/>
      <c r="F72" s="217"/>
      <c r="G72" s="218"/>
      <c r="H72" s="218"/>
      <c r="I72" s="219">
        <f t="shared" ref="I72:N72" ca="1" si="85">I73+I76</f>
        <v>-15313.49364004955</v>
      </c>
      <c r="J72" s="219">
        <f t="shared" si="85"/>
        <v>0</v>
      </c>
      <c r="K72" s="219">
        <f t="shared" ca="1" si="85"/>
        <v>-15313.49364004955</v>
      </c>
      <c r="L72" s="220">
        <f t="shared" si="85"/>
        <v>0</v>
      </c>
      <c r="M72" s="220">
        <f t="shared" si="85"/>
        <v>0</v>
      </c>
      <c r="N72" s="220">
        <f t="shared" si="85"/>
        <v>0</v>
      </c>
      <c r="O72" s="220">
        <f t="shared" ref="O72:AF72" si="86">O73+O76</f>
        <v>0</v>
      </c>
      <c r="P72" s="220">
        <f t="shared" si="86"/>
        <v>0</v>
      </c>
      <c r="Q72" s="220">
        <f t="shared" si="86"/>
        <v>0</v>
      </c>
      <c r="R72" s="220">
        <f t="shared" si="86"/>
        <v>-1048.6505380649037</v>
      </c>
      <c r="S72" s="220">
        <f t="shared" si="86"/>
        <v>0</v>
      </c>
      <c r="T72" s="220">
        <f t="shared" si="86"/>
        <v>0</v>
      </c>
      <c r="U72" s="220">
        <f t="shared" si="86"/>
        <v>0</v>
      </c>
      <c r="V72" s="220">
        <f t="shared" si="86"/>
        <v>0</v>
      </c>
      <c r="W72" s="220">
        <f t="shared" si="86"/>
        <v>0</v>
      </c>
      <c r="X72" s="220">
        <f>X73+X76</f>
        <v>0</v>
      </c>
      <c r="Y72" s="220">
        <f t="shared" si="86"/>
        <v>0</v>
      </c>
      <c r="Z72" s="220">
        <f t="shared" ca="1" si="86"/>
        <v>-14264.843101984647</v>
      </c>
      <c r="AA72" s="220">
        <f t="shared" ca="1" si="86"/>
        <v>0</v>
      </c>
      <c r="AB72" s="220">
        <f t="shared" ca="1" si="86"/>
        <v>0</v>
      </c>
      <c r="AC72" s="220">
        <f t="shared" ca="1" si="86"/>
        <v>0</v>
      </c>
      <c r="AD72" s="220">
        <f t="shared" ca="1" si="86"/>
        <v>0</v>
      </c>
      <c r="AE72" s="220">
        <f t="shared" ca="1" si="86"/>
        <v>0</v>
      </c>
      <c r="AF72" s="220">
        <f t="shared" ca="1" si="86"/>
        <v>0</v>
      </c>
      <c r="AG72" s="220">
        <f t="shared" ref="AG72:AQ72" ca="1" si="87">AG73+AG76</f>
        <v>0</v>
      </c>
      <c r="AH72" s="220">
        <f t="shared" ca="1" si="87"/>
        <v>0</v>
      </c>
      <c r="AI72" s="220">
        <f t="shared" ca="1" si="87"/>
        <v>0</v>
      </c>
      <c r="AJ72" s="220">
        <f t="shared" ca="1" si="87"/>
        <v>0</v>
      </c>
      <c r="AK72" s="220">
        <f t="shared" ca="1" si="87"/>
        <v>0</v>
      </c>
      <c r="AL72" s="220">
        <f t="shared" ca="1" si="87"/>
        <v>0</v>
      </c>
      <c r="AM72" s="220">
        <f t="shared" ca="1" si="87"/>
        <v>0</v>
      </c>
      <c r="AN72" s="220">
        <f t="shared" ca="1" si="87"/>
        <v>0</v>
      </c>
      <c r="AO72" s="220">
        <f t="shared" ref="AO72:AP72" ca="1" si="88">AO73+AO76</f>
        <v>0</v>
      </c>
      <c r="AP72" s="220">
        <f t="shared" ca="1" si="88"/>
        <v>0</v>
      </c>
      <c r="AQ72" s="220">
        <f t="shared" ca="1" si="87"/>
        <v>0</v>
      </c>
    </row>
    <row r="73" spans="4:43" x14ac:dyDescent="0.25">
      <c r="D73" s="221" t="s">
        <v>776</v>
      </c>
      <c r="E73" s="209"/>
      <c r="F73" s="209"/>
      <c r="G73" s="209"/>
      <c r="H73" s="209"/>
      <c r="I73" s="210">
        <f ca="1">SUM(L73:AQ73)</f>
        <v>-15313.49364004955</v>
      </c>
      <c r="J73" s="210">
        <f t="shared" ref="J73:N73" si="89">SUM(J74:J75)</f>
        <v>0</v>
      </c>
      <c r="K73" s="210">
        <f t="shared" ca="1" si="89"/>
        <v>-15313.49364004955</v>
      </c>
      <c r="L73" s="211">
        <f t="shared" si="89"/>
        <v>0</v>
      </c>
      <c r="M73" s="211">
        <f t="shared" si="89"/>
        <v>0</v>
      </c>
      <c r="N73" s="211">
        <f t="shared" si="89"/>
        <v>0</v>
      </c>
      <c r="O73" s="211">
        <f t="shared" ref="O73:AF73" si="90">SUM(O74:O75)</f>
        <v>0</v>
      </c>
      <c r="P73" s="211">
        <f t="shared" si="90"/>
        <v>0</v>
      </c>
      <c r="Q73" s="211">
        <f t="shared" si="90"/>
        <v>0</v>
      </c>
      <c r="R73" s="211">
        <f t="shared" si="90"/>
        <v>-1048.6505380649037</v>
      </c>
      <c r="S73" s="211">
        <f t="shared" si="90"/>
        <v>0</v>
      </c>
      <c r="T73" s="211">
        <f t="shared" si="90"/>
        <v>0</v>
      </c>
      <c r="U73" s="211">
        <f t="shared" si="90"/>
        <v>0</v>
      </c>
      <c r="V73" s="211">
        <f t="shared" si="90"/>
        <v>0</v>
      </c>
      <c r="W73" s="211">
        <f t="shared" si="90"/>
        <v>0</v>
      </c>
      <c r="X73" s="211">
        <f t="shared" si="90"/>
        <v>0</v>
      </c>
      <c r="Y73" s="211">
        <f t="shared" si="90"/>
        <v>0</v>
      </c>
      <c r="Z73" s="211">
        <f t="shared" ca="1" si="90"/>
        <v>-14264.843101984647</v>
      </c>
      <c r="AA73" s="211">
        <f t="shared" ca="1" si="90"/>
        <v>0</v>
      </c>
      <c r="AB73" s="211">
        <f t="shared" ca="1" si="90"/>
        <v>0</v>
      </c>
      <c r="AC73" s="211">
        <f t="shared" ca="1" si="90"/>
        <v>0</v>
      </c>
      <c r="AD73" s="211">
        <f t="shared" ca="1" si="90"/>
        <v>0</v>
      </c>
      <c r="AE73" s="211">
        <f t="shared" ca="1" si="90"/>
        <v>0</v>
      </c>
      <c r="AF73" s="211">
        <f t="shared" ca="1" si="90"/>
        <v>0</v>
      </c>
      <c r="AG73" s="211">
        <f t="shared" ref="AG73:AQ73" ca="1" si="91">SUM(AG74:AG75)</f>
        <v>0</v>
      </c>
      <c r="AH73" s="211">
        <f t="shared" ca="1" si="91"/>
        <v>0</v>
      </c>
      <c r="AI73" s="211">
        <f t="shared" ca="1" si="91"/>
        <v>0</v>
      </c>
      <c r="AJ73" s="211">
        <f t="shared" ca="1" si="91"/>
        <v>0</v>
      </c>
      <c r="AK73" s="211">
        <f t="shared" ca="1" si="91"/>
        <v>0</v>
      </c>
      <c r="AL73" s="211">
        <f t="shared" ca="1" si="91"/>
        <v>0</v>
      </c>
      <c r="AM73" s="211">
        <f t="shared" ca="1" si="91"/>
        <v>0</v>
      </c>
      <c r="AN73" s="211">
        <f t="shared" ca="1" si="91"/>
        <v>0</v>
      </c>
      <c r="AO73" s="211">
        <f t="shared" ref="AO73:AP73" ca="1" si="92">SUM(AO74:AO75)</f>
        <v>0</v>
      </c>
      <c r="AP73" s="211">
        <f t="shared" ca="1" si="92"/>
        <v>0</v>
      </c>
      <c r="AQ73" s="211">
        <f t="shared" ca="1" si="91"/>
        <v>0</v>
      </c>
    </row>
    <row r="74" spans="4:43" s="230" customFormat="1" x14ac:dyDescent="0.25">
      <c r="D74" s="231" t="s">
        <v>777</v>
      </c>
      <c r="E74" s="233" t="s">
        <v>493</v>
      </c>
      <c r="F74" s="233"/>
      <c r="G74" s="233"/>
      <c r="H74" s="233"/>
      <c r="I74" s="234">
        <f>SUM(L74:AQ74)</f>
        <v>-1048.6505380649037</v>
      </c>
      <c r="J74" s="234">
        <f>(КРЕДИТЫ!Q40)/1000000</f>
        <v>0</v>
      </c>
      <c r="K74" s="234">
        <f t="shared" ref="K74:K75" si="93">I74-J74</f>
        <v>-1048.6505380649037</v>
      </c>
      <c r="L74" s="232">
        <f>SUMIF(cf_0!$S$1:$EI$1,CF!L$3,cf_0!$S197:$EI197)/$K$1</f>
        <v>0</v>
      </c>
      <c r="M74" s="232">
        <f>SUMIF(cf_0!$S$1:$EI$1,CF!M$3,cf_0!$S197:$EI197)/$K$1</f>
        <v>0</v>
      </c>
      <c r="N74" s="232">
        <f>SUMIF(cf_0!$S$1:$EI$1,CF!N$3,cf_0!$S197:$EI197)/$K$1</f>
        <v>0</v>
      </c>
      <c r="O74" s="232">
        <f>SUMIF(cf_0!$S$1:$EI$1,CF!O$3,cf_0!$S197:$EI197)/$K$1</f>
        <v>0</v>
      </c>
      <c r="P74" s="232">
        <f>SUMIF(cf_0!$S$1:$EI$1,CF!P$3,cf_0!$S197:$EI197)/$K$1</f>
        <v>0</v>
      </c>
      <c r="Q74" s="232">
        <f>SUMIF(cf_0!$S$1:$EI$1,CF!Q$3,cf_0!$S197:$EI197)/$K$1</f>
        <v>0</v>
      </c>
      <c r="R74" s="232">
        <f>SUMIF(cf_0!$S$1:$EI$1,CF!R$3,cf_0!$S197:$EI197)/$K$1</f>
        <v>-1048.6505380649037</v>
      </c>
      <c r="S74" s="232">
        <f>SUMIF(cf_0!$S$1:$EI$1,CF!S$3,cf_0!$S197:$EI197)/$K$1</f>
        <v>0</v>
      </c>
      <c r="T74" s="232">
        <f>SUMIF(cf_0!$S$1:$EI$1,CF!T$3,cf_0!$S197:$EI197)/$K$1</f>
        <v>0</v>
      </c>
      <c r="U74" s="232">
        <f>SUMIF(cf_0!$S$1:$EI$1,CF!U$3,cf_0!$S197:$EI197)/$K$1</f>
        <v>0</v>
      </c>
      <c r="V74" s="232">
        <f>SUMIF(cf_0!$S$1:$EI$1,CF!V$3,cf_0!$S197:$EI197)/$K$1</f>
        <v>0</v>
      </c>
      <c r="W74" s="232">
        <f>SUMIF(cf_0!$S$1:$EI$1,CF!W$3,cf_0!$S197:$EI197)/$K$1</f>
        <v>0</v>
      </c>
      <c r="X74" s="232">
        <f>SUMIF(cf_0!$S$1:$EI$1,CF!X$3,cf_0!$S197:$EI197)/$K$1</f>
        <v>0</v>
      </c>
      <c r="Y74" s="232">
        <f>SUMIF(cf_0!$S$1:$EI$1,CF!Y$3,cf_0!$S197:$EI197)/$K$1</f>
        <v>0</v>
      </c>
      <c r="Z74" s="232">
        <f>SUMIF(cf_0!$S$1:$EI$1,CF!Z$3,cf_0!$S197:$EI197)/$K$1</f>
        <v>0</v>
      </c>
      <c r="AA74" s="232">
        <f>SUMIF(cf_0!$S$1:$EI$1,CF!AA$3,cf_0!$S197:$EI197)/$K$1</f>
        <v>0</v>
      </c>
      <c r="AB74" s="232">
        <f>SUMIF(cf_0!$S$1:$EI$1,CF!AB$3,cf_0!$S197:$EI197)/$K$1</f>
        <v>0</v>
      </c>
      <c r="AC74" s="232">
        <f>SUMIF(cf_0!$S$1:$EI$1,CF!AC$3,cf_0!$S197:$EI197)/$K$1</f>
        <v>0</v>
      </c>
      <c r="AD74" s="232">
        <f>SUMIF(cf_0!$S$1:$EI$1,CF!AD$3,cf_0!$S197:$EI197)/$K$1</f>
        <v>0</v>
      </c>
      <c r="AE74" s="232">
        <f>SUMIF(cf_0!$S$1:$EI$1,CF!AE$3,cf_0!$S197:$EI197)/$K$1</f>
        <v>0</v>
      </c>
      <c r="AF74" s="232">
        <f>SUMIF(cf_0!$S$1:$EI$1,CF!AF$3,cf_0!$S197:$EI197)/$K$1</f>
        <v>0</v>
      </c>
      <c r="AG74" s="232">
        <f>SUMIF(cf_0!$S$1:$EI$1,CF!AG$3,cf_0!$S197:$EI197)/$K$1</f>
        <v>0</v>
      </c>
      <c r="AH74" s="232">
        <f>SUMIF(cf_0!$S$1:$EI$1,CF!AH$3,cf_0!$S197:$EI197)/$K$1</f>
        <v>0</v>
      </c>
      <c r="AI74" s="232">
        <f>SUMIF(cf_0!$S$1:$EI$1,CF!AI$3,cf_0!$S197:$EI197)/$K$1</f>
        <v>0</v>
      </c>
      <c r="AJ74" s="232">
        <f>SUMIF(cf_0!$S$1:$EI$1,CF!AJ$3,cf_0!$S197:$EI197)/$K$1</f>
        <v>0</v>
      </c>
      <c r="AK74" s="232">
        <f>SUMIF(cf_0!$S$1:$EI$1,CF!AK$3,cf_0!$S197:$EI197)/$K$1</f>
        <v>0</v>
      </c>
      <c r="AL74" s="232">
        <f>SUMIF(cf_0!$S$1:$EI$1,CF!AL$3,cf_0!$S197:$EI197)/$K$1</f>
        <v>0</v>
      </c>
      <c r="AM74" s="232">
        <f>SUMIF(cf_0!$S$1:$EI$1,CF!AM$3,cf_0!$S197:$EI197)/$K$1</f>
        <v>0</v>
      </c>
      <c r="AN74" s="232">
        <f>SUMIF(cf_0!$S$1:$EI$1,CF!AN$3,cf_0!$S197:$EI197)/$K$1</f>
        <v>0</v>
      </c>
      <c r="AO74" s="232">
        <f>SUMIF(cf_0!$S$1:$EI$1,CF!AO$3,cf_0!$S197:$EI197)/$K$1</f>
        <v>0</v>
      </c>
      <c r="AP74" s="232">
        <f>SUMIF(cf_0!$S$1:$EI$1,CF!AP$3,cf_0!$S197:$EI197)/$K$1</f>
        <v>0</v>
      </c>
      <c r="AQ74" s="232">
        <f>SUMIF(cf_0!$S$1:$EI$1,CF!AQ$3,cf_0!$S197:$EI197)/$K$1</f>
        <v>0</v>
      </c>
    </row>
    <row r="75" spans="4:43" s="230" customFormat="1" x14ac:dyDescent="0.25">
      <c r="D75" s="231" t="s">
        <v>778</v>
      </c>
      <c r="E75" s="233" t="s">
        <v>537</v>
      </c>
      <c r="F75" s="233"/>
      <c r="G75" s="233"/>
      <c r="H75" s="233"/>
      <c r="I75" s="234">
        <f ca="1">SUM(L75:AQ75)</f>
        <v>-14264.843101984647</v>
      </c>
      <c r="J75" s="234">
        <f>(КРЕДИТЫ!Q61)/1000000</f>
        <v>0</v>
      </c>
      <c r="K75" s="234">
        <f t="shared" ca="1" si="93"/>
        <v>-14264.843101984647</v>
      </c>
      <c r="L75" s="232">
        <f>SUMIF(cf_0!$S$1:$EI$1,CF!L$3,cf_0!$S198:$EI198)/$K$1</f>
        <v>0</v>
      </c>
      <c r="M75" s="232">
        <f>SUMIF(cf_0!$S$1:$EI$1,CF!M$3,cf_0!$S198:$EI198)/$K$1</f>
        <v>0</v>
      </c>
      <c r="N75" s="232">
        <f>SUMIF(cf_0!$S$1:$EI$1,CF!N$3,cf_0!$S198:$EI198)/$K$1</f>
        <v>0</v>
      </c>
      <c r="O75" s="232">
        <f>SUMIF(cf_0!$S$1:$EI$1,CF!O$3,cf_0!$S198:$EI198)/$K$1</f>
        <v>0</v>
      </c>
      <c r="P75" s="232">
        <f>SUMIF(cf_0!$S$1:$EI$1,CF!P$3,cf_0!$S198:$EI198)/$K$1</f>
        <v>0</v>
      </c>
      <c r="Q75" s="232">
        <f>SUMIF(cf_0!$S$1:$EI$1,CF!Q$3,cf_0!$S198:$EI198)/$K$1</f>
        <v>0</v>
      </c>
      <c r="R75" s="232">
        <f>SUMIF(cf_0!$S$1:$EI$1,CF!R$3,cf_0!$S198:$EI198)/$K$1</f>
        <v>0</v>
      </c>
      <c r="S75" s="232">
        <f>SUMIF(cf_0!$S$1:$EI$1,CF!S$3,cf_0!$S198:$EI198)/$K$1</f>
        <v>0</v>
      </c>
      <c r="T75" s="232">
        <f>SUMIF(cf_0!$S$1:$EI$1,CF!T$3,cf_0!$S198:$EI198)/$K$1</f>
        <v>0</v>
      </c>
      <c r="U75" s="232">
        <f>SUMIF(cf_0!$S$1:$EI$1,CF!U$3,cf_0!$S198:$EI198)/$K$1</f>
        <v>0</v>
      </c>
      <c r="V75" s="232">
        <f>SUMIF(cf_0!$S$1:$EI$1,CF!V$3,cf_0!$S198:$EI198)/$K$1</f>
        <v>0</v>
      </c>
      <c r="W75" s="232">
        <f>SUMIF(cf_0!$S$1:$EI$1,CF!W$3,cf_0!$S198:$EI198)/$K$1</f>
        <v>0</v>
      </c>
      <c r="X75" s="232">
        <f>SUMIF(cf_0!$S$1:$EI$1,CF!X$3,cf_0!$S198:$EI198)/$K$1</f>
        <v>0</v>
      </c>
      <c r="Y75" s="232">
        <f>SUMIF(cf_0!$S$1:$EI$1,CF!Y$3,cf_0!$S198:$EI198)/$K$1</f>
        <v>0</v>
      </c>
      <c r="Z75" s="232">
        <f ca="1">SUMIF(cf_0!$S$1:$EI$1,CF!Z$3,cf_0!$S198:$EI198)/$K$1</f>
        <v>-14264.843101984647</v>
      </c>
      <c r="AA75" s="232">
        <f ca="1">SUMIF(cf_0!$S$1:$EI$1,CF!AA$3,cf_0!$S198:$EI198)/$K$1</f>
        <v>0</v>
      </c>
      <c r="AB75" s="232">
        <f ca="1">SUMIF(cf_0!$S$1:$EI$1,CF!AB$3,cf_0!$S198:$EI198)/$K$1</f>
        <v>0</v>
      </c>
      <c r="AC75" s="232">
        <f ca="1">SUMIF(cf_0!$S$1:$EI$1,CF!AC$3,cf_0!$S198:$EI198)/$K$1</f>
        <v>0</v>
      </c>
      <c r="AD75" s="232">
        <f ca="1">SUMIF(cf_0!$S$1:$EI$1,CF!AD$3,cf_0!$S198:$EI198)/$K$1</f>
        <v>0</v>
      </c>
      <c r="AE75" s="232">
        <f ca="1">SUMIF(cf_0!$S$1:$EI$1,CF!AE$3,cf_0!$S198:$EI198)/$K$1</f>
        <v>0</v>
      </c>
      <c r="AF75" s="232">
        <f ca="1">SUMIF(cf_0!$S$1:$EI$1,CF!AF$3,cf_0!$S198:$EI198)/$K$1</f>
        <v>0</v>
      </c>
      <c r="AG75" s="232">
        <f ca="1">SUMIF(cf_0!$S$1:$EI$1,CF!AG$3,cf_0!$S198:$EI198)/$K$1</f>
        <v>0</v>
      </c>
      <c r="AH75" s="232">
        <f ca="1">SUMIF(cf_0!$S$1:$EI$1,CF!AH$3,cf_0!$S198:$EI198)/$K$1</f>
        <v>0</v>
      </c>
      <c r="AI75" s="232">
        <f ca="1">SUMIF(cf_0!$S$1:$EI$1,CF!AI$3,cf_0!$S198:$EI198)/$K$1</f>
        <v>0</v>
      </c>
      <c r="AJ75" s="232">
        <f ca="1">SUMIF(cf_0!$S$1:$EI$1,CF!AJ$3,cf_0!$S198:$EI198)/$K$1</f>
        <v>0</v>
      </c>
      <c r="AK75" s="232">
        <f ca="1">SUMIF(cf_0!$S$1:$EI$1,CF!AK$3,cf_0!$S198:$EI198)/$K$1</f>
        <v>0</v>
      </c>
      <c r="AL75" s="232">
        <f ca="1">SUMIF(cf_0!$S$1:$EI$1,CF!AL$3,cf_0!$S198:$EI198)/$K$1</f>
        <v>0</v>
      </c>
      <c r="AM75" s="232">
        <f ca="1">SUMIF(cf_0!$S$1:$EI$1,CF!AM$3,cf_0!$S198:$EI198)/$K$1</f>
        <v>0</v>
      </c>
      <c r="AN75" s="232">
        <f ca="1">SUMIF(cf_0!$S$1:$EI$1,CF!AN$3,cf_0!$S198:$EI198)/$K$1</f>
        <v>0</v>
      </c>
      <c r="AO75" s="232">
        <f ca="1">SUMIF(cf_0!$S$1:$EI$1,CF!AO$3,cf_0!$S198:$EI198)/$K$1</f>
        <v>0</v>
      </c>
      <c r="AP75" s="232">
        <f ca="1">SUMIF(cf_0!$S$1:$EI$1,CF!AP$3,cf_0!$S198:$EI198)/$K$1</f>
        <v>0</v>
      </c>
      <c r="AQ75" s="232">
        <f ca="1">SUMIF(cf_0!$S$1:$EI$1,CF!AQ$3,cf_0!$S198:$EI198)/$K$1</f>
        <v>0</v>
      </c>
    </row>
    <row r="76" spans="4:43" hidden="1" x14ac:dyDescent="0.25">
      <c r="D76" s="221" t="s">
        <v>779</v>
      </c>
      <c r="E76" s="209"/>
      <c r="F76" s="209"/>
      <c r="G76" s="209"/>
      <c r="H76" s="209"/>
      <c r="I76" s="210">
        <f>SUM(I77:I79)</f>
        <v>0</v>
      </c>
      <c r="J76" s="210">
        <f t="shared" ref="J76:N76" si="94">SUM(J77:J79)</f>
        <v>0</v>
      </c>
      <c r="K76" s="210">
        <f t="shared" si="94"/>
        <v>0</v>
      </c>
      <c r="L76" s="211">
        <f t="shared" si="94"/>
        <v>0</v>
      </c>
      <c r="M76" s="211">
        <f t="shared" si="94"/>
        <v>0</v>
      </c>
      <c r="N76" s="211">
        <f t="shared" si="94"/>
        <v>0</v>
      </c>
      <c r="O76" s="211">
        <f t="shared" ref="O76:AF76" si="95">SUM(O77:O79)</f>
        <v>0</v>
      </c>
      <c r="P76" s="211">
        <f t="shared" si="95"/>
        <v>0</v>
      </c>
      <c r="Q76" s="211">
        <f t="shared" si="95"/>
        <v>0</v>
      </c>
      <c r="R76" s="211">
        <f t="shared" si="95"/>
        <v>0</v>
      </c>
      <c r="S76" s="211">
        <f t="shared" si="95"/>
        <v>0</v>
      </c>
      <c r="T76" s="211">
        <f t="shared" si="95"/>
        <v>0</v>
      </c>
      <c r="U76" s="211">
        <f t="shared" si="95"/>
        <v>0</v>
      </c>
      <c r="V76" s="211">
        <f t="shared" si="95"/>
        <v>0</v>
      </c>
      <c r="W76" s="211">
        <f t="shared" si="95"/>
        <v>0</v>
      </c>
      <c r="X76" s="211">
        <f t="shared" si="95"/>
        <v>0</v>
      </c>
      <c r="Y76" s="211">
        <f t="shared" si="95"/>
        <v>0</v>
      </c>
      <c r="Z76" s="211">
        <f t="shared" si="95"/>
        <v>0</v>
      </c>
      <c r="AA76" s="211">
        <f t="shared" si="95"/>
        <v>0</v>
      </c>
      <c r="AB76" s="211">
        <f t="shared" si="95"/>
        <v>0</v>
      </c>
      <c r="AC76" s="211">
        <f t="shared" si="95"/>
        <v>0</v>
      </c>
      <c r="AD76" s="211">
        <f t="shared" si="95"/>
        <v>0</v>
      </c>
      <c r="AE76" s="211">
        <f t="shared" si="95"/>
        <v>0</v>
      </c>
      <c r="AF76" s="211">
        <f t="shared" si="95"/>
        <v>0</v>
      </c>
      <c r="AG76" s="211">
        <f t="shared" ref="AG76:AQ76" si="96">SUM(AG77:AG79)</f>
        <v>0</v>
      </c>
      <c r="AH76" s="211">
        <f t="shared" si="96"/>
        <v>0</v>
      </c>
      <c r="AI76" s="211">
        <f t="shared" si="96"/>
        <v>0</v>
      </c>
      <c r="AJ76" s="211">
        <f t="shared" si="96"/>
        <v>0</v>
      </c>
      <c r="AK76" s="211">
        <f t="shared" si="96"/>
        <v>0</v>
      </c>
      <c r="AL76" s="211">
        <f t="shared" si="96"/>
        <v>0</v>
      </c>
      <c r="AM76" s="211">
        <f t="shared" si="96"/>
        <v>0</v>
      </c>
      <c r="AN76" s="211">
        <f t="shared" si="96"/>
        <v>0</v>
      </c>
      <c r="AO76" s="211">
        <f t="shared" ref="AO76:AP76" si="97">SUM(AO77:AO79)</f>
        <v>0</v>
      </c>
      <c r="AP76" s="211">
        <f t="shared" si="97"/>
        <v>0</v>
      </c>
      <c r="AQ76" s="211">
        <f t="shared" si="96"/>
        <v>0</v>
      </c>
    </row>
    <row r="77" spans="4:43" hidden="1" x14ac:dyDescent="0.25">
      <c r="D77" s="222" t="s">
        <v>780</v>
      </c>
      <c r="E77" s="223"/>
      <c r="F77" s="223"/>
      <c r="G77" s="223"/>
      <c r="H77" s="223"/>
      <c r="I77" s="224">
        <f>SUM(L77:AQ77)</f>
        <v>0</v>
      </c>
      <c r="J77" s="224"/>
      <c r="K77" s="224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5"/>
      <c r="AL77" s="225"/>
      <c r="AM77" s="225"/>
      <c r="AN77" s="225"/>
      <c r="AO77" s="225"/>
      <c r="AP77" s="225"/>
      <c r="AQ77" s="225"/>
    </row>
    <row r="78" spans="4:43" hidden="1" x14ac:dyDescent="0.25">
      <c r="D78" s="222" t="s">
        <v>781</v>
      </c>
      <c r="E78" s="223"/>
      <c r="F78" s="223"/>
      <c r="G78" s="223"/>
      <c r="H78" s="223"/>
      <c r="I78" s="224">
        <f>SUM(L78:AQ78)</f>
        <v>0</v>
      </c>
      <c r="J78" s="224"/>
      <c r="K78" s="224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5"/>
      <c r="AL78" s="225"/>
      <c r="AM78" s="225"/>
      <c r="AN78" s="225"/>
      <c r="AO78" s="225"/>
      <c r="AP78" s="225"/>
      <c r="AQ78" s="225"/>
    </row>
    <row r="79" spans="4:43" hidden="1" x14ac:dyDescent="0.25">
      <c r="D79" s="222" t="s">
        <v>782</v>
      </c>
      <c r="E79" s="223"/>
      <c r="F79" s="223"/>
      <c r="G79" s="223"/>
      <c r="H79" s="223"/>
      <c r="I79" s="224">
        <f>SUM(L79:AQ79)</f>
        <v>0</v>
      </c>
      <c r="J79" s="224"/>
      <c r="K79" s="224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5"/>
      <c r="AL79" s="225"/>
      <c r="AM79" s="225"/>
      <c r="AN79" s="225"/>
      <c r="AO79" s="225"/>
      <c r="AP79" s="225"/>
      <c r="AQ79" s="225"/>
    </row>
    <row r="80" spans="4:43" x14ac:dyDescent="0.25">
      <c r="D80" s="217" t="s">
        <v>783</v>
      </c>
      <c r="E80" s="217"/>
      <c r="F80" s="217"/>
      <c r="G80" s="218"/>
      <c r="H80" s="218"/>
      <c r="I80" s="219">
        <f t="shared" ref="I80:AF80" si="98">SUM(I81:I82)</f>
        <v>0</v>
      </c>
      <c r="J80" s="219">
        <f t="shared" si="98"/>
        <v>0</v>
      </c>
      <c r="K80" s="219">
        <f t="shared" si="98"/>
        <v>0</v>
      </c>
      <c r="L80" s="220">
        <f t="shared" si="98"/>
        <v>0</v>
      </c>
      <c r="M80" s="220">
        <f t="shared" ref="M80:N80" si="99">SUM(M81:M82)</f>
        <v>0</v>
      </c>
      <c r="N80" s="220">
        <f t="shared" si="99"/>
        <v>0</v>
      </c>
      <c r="O80" s="220">
        <f t="shared" si="98"/>
        <v>0</v>
      </c>
      <c r="P80" s="220">
        <f t="shared" si="98"/>
        <v>0</v>
      </c>
      <c r="Q80" s="220">
        <f t="shared" si="98"/>
        <v>0</v>
      </c>
      <c r="R80" s="220">
        <f t="shared" si="98"/>
        <v>0</v>
      </c>
      <c r="S80" s="220">
        <f t="shared" si="98"/>
        <v>0</v>
      </c>
      <c r="T80" s="220">
        <f t="shared" si="98"/>
        <v>0</v>
      </c>
      <c r="U80" s="220">
        <f t="shared" si="98"/>
        <v>0</v>
      </c>
      <c r="V80" s="220">
        <f t="shared" si="98"/>
        <v>0</v>
      </c>
      <c r="W80" s="220">
        <f t="shared" si="98"/>
        <v>0</v>
      </c>
      <c r="X80" s="220">
        <f t="shared" si="98"/>
        <v>0</v>
      </c>
      <c r="Y80" s="220">
        <f t="shared" si="98"/>
        <v>0</v>
      </c>
      <c r="Z80" s="220">
        <f t="shared" si="98"/>
        <v>0</v>
      </c>
      <c r="AA80" s="220">
        <f t="shared" si="98"/>
        <v>0</v>
      </c>
      <c r="AB80" s="220">
        <f t="shared" si="98"/>
        <v>0</v>
      </c>
      <c r="AC80" s="220">
        <f t="shared" si="98"/>
        <v>0</v>
      </c>
      <c r="AD80" s="220">
        <f t="shared" si="98"/>
        <v>0</v>
      </c>
      <c r="AE80" s="220">
        <f t="shared" si="98"/>
        <v>0</v>
      </c>
      <c r="AF80" s="220">
        <f t="shared" si="98"/>
        <v>0</v>
      </c>
      <c r="AG80" s="220">
        <f t="shared" ref="AG80:AQ80" si="100">SUM(AG81:AG82)</f>
        <v>0</v>
      </c>
      <c r="AH80" s="220">
        <f t="shared" si="100"/>
        <v>0</v>
      </c>
      <c r="AI80" s="220">
        <f t="shared" si="100"/>
        <v>0</v>
      </c>
      <c r="AJ80" s="220">
        <f t="shared" si="100"/>
        <v>0</v>
      </c>
      <c r="AK80" s="220">
        <f t="shared" si="100"/>
        <v>0</v>
      </c>
      <c r="AL80" s="220">
        <f t="shared" si="100"/>
        <v>0</v>
      </c>
      <c r="AM80" s="220">
        <f t="shared" si="100"/>
        <v>0</v>
      </c>
      <c r="AN80" s="220">
        <f t="shared" si="100"/>
        <v>0</v>
      </c>
      <c r="AO80" s="220">
        <f t="shared" ref="AO80:AP80" si="101">SUM(AO81:AO82)</f>
        <v>0</v>
      </c>
      <c r="AP80" s="220">
        <f t="shared" si="101"/>
        <v>0</v>
      </c>
      <c r="AQ80" s="220">
        <f t="shared" si="100"/>
        <v>0</v>
      </c>
    </row>
    <row r="81" spans="4:43" s="230" customFormat="1" x14ac:dyDescent="0.25">
      <c r="D81" s="231" t="s">
        <v>784</v>
      </c>
      <c r="E81" s="233"/>
      <c r="F81" s="233"/>
      <c r="G81" s="233"/>
      <c r="H81" s="233"/>
      <c r="I81" s="234">
        <f>SUM(L81:AQ81)</f>
        <v>0</v>
      </c>
      <c r="J81" s="234">
        <f>КРЕДИТЫ!Q24/1000000</f>
        <v>0</v>
      </c>
      <c r="K81" s="234"/>
      <c r="L81" s="232">
        <f>(SUMIF(КРЕДИТЫ!$S$1:$DK$1,L$3,КРЕДИТЫ!$S24:$DK24)
+SUMIF(КРЕДИТЫ!$S$1:$DK$1,L$3,КРЕДИТЫ!$S25:$DK25))
/$K$1</f>
        <v>0</v>
      </c>
      <c r="M81" s="232">
        <f>(SUMIF(КРЕДИТЫ!$S$1:$DK$1,M$3,КРЕДИТЫ!$S24:$DK24)
+SUMIF(КРЕДИТЫ!$S$1:$DK$1,M$3,КРЕДИТЫ!$S25:$DK25))
/$K$1</f>
        <v>0</v>
      </c>
      <c r="N81" s="232">
        <f>(SUMIF(КРЕДИТЫ!$S$1:$DK$1,N$3,КРЕДИТЫ!$S24:$DK24)
+SUMIF(КРЕДИТЫ!$S$1:$DK$1,N$3,КРЕДИТЫ!$S25:$DK25))
/$K$1</f>
        <v>0</v>
      </c>
      <c r="O81" s="232">
        <f>(SUMIF(КРЕДИТЫ!$S$1:$DK$1,O$3,КРЕДИТЫ!$S24:$DK24)
+SUMIF(КРЕДИТЫ!$S$1:$DK$1,O$3,КРЕДИТЫ!$S25:$DK25))
/$K$1</f>
        <v>0</v>
      </c>
      <c r="P81" s="232">
        <f>(SUMIF(КРЕДИТЫ!$S$1:$DK$1,P$3,КРЕДИТЫ!$S24:$DK24)
+SUMIF(КРЕДИТЫ!$S$1:$DK$1,P$3,КРЕДИТЫ!$S25:$DK25))
/$K$1</f>
        <v>0</v>
      </c>
      <c r="Q81" s="232">
        <f>(SUMIF(КРЕДИТЫ!$S$1:$DK$1,Q$3,КРЕДИТЫ!$S24:$DK24)
+SUMIF(КРЕДИТЫ!$S$1:$DK$1,Q$3,КРЕДИТЫ!$S25:$DK25))
/$K$1</f>
        <v>0</v>
      </c>
      <c r="R81" s="232">
        <f>(SUMIF(КРЕДИТЫ!$S$1:$DK$1,R$3,КРЕДИТЫ!$S24:$DK24)
+SUMIF(КРЕДИТЫ!$S$1:$DK$1,R$3,КРЕДИТЫ!$S25:$DK25))
/$K$1</f>
        <v>0</v>
      </c>
      <c r="S81" s="232">
        <f>(SUMIF(КРЕДИТЫ!$S$1:$DK$1,S$3,КРЕДИТЫ!$S24:$DK24)
+SUMIF(КРЕДИТЫ!$S$1:$DK$1,S$3,КРЕДИТЫ!$S25:$DK25))
/$K$1</f>
        <v>0</v>
      </c>
      <c r="T81" s="232">
        <f>(SUMIF(КРЕДИТЫ!$S$1:$DK$1,T$3,КРЕДИТЫ!$S24:$DK24)
+SUMIF(КРЕДИТЫ!$S$1:$DK$1,T$3,КРЕДИТЫ!$S25:$DK25))
/$K$1</f>
        <v>0</v>
      </c>
      <c r="U81" s="232">
        <f>(SUMIF(КРЕДИТЫ!$S$1:$DK$1,U$3,КРЕДИТЫ!$S24:$DK24)
+SUMIF(КРЕДИТЫ!$S$1:$DK$1,U$3,КРЕДИТЫ!$S25:$DK25))
/$K$1</f>
        <v>0</v>
      </c>
      <c r="V81" s="232">
        <f>(SUMIF(КРЕДИТЫ!$S$1:$DK$1,V$3,КРЕДИТЫ!$S24:$DK24)
+SUMIF(КРЕДИТЫ!$S$1:$DK$1,V$3,КРЕДИТЫ!$S25:$DK25))
/$K$1</f>
        <v>0</v>
      </c>
      <c r="W81" s="232">
        <f>(SUMIF(КРЕДИТЫ!$S$1:$DK$1,W$3,КРЕДИТЫ!$S24:$DK24)
+SUMIF(КРЕДИТЫ!$S$1:$DK$1,W$3,КРЕДИТЫ!$S25:$DK25))
/$K$1</f>
        <v>0</v>
      </c>
      <c r="X81" s="232">
        <f>(SUMIF(КРЕДИТЫ!$S$1:$DK$1,X$3,КРЕДИТЫ!$S24:$DK24)
+SUMIF(КРЕДИТЫ!$S$1:$DK$1,X$3,КРЕДИТЫ!$S25:$DK25))
/$K$1</f>
        <v>0</v>
      </c>
      <c r="Y81" s="232">
        <f>(SUMIF(КРЕДИТЫ!$S$1:$DK$1,Y$3,КРЕДИТЫ!$S24:$DK24)
+SUMIF(КРЕДИТЫ!$S$1:$DK$1,Y$3,КРЕДИТЫ!$S25:$DK25))
/$K$1</f>
        <v>0</v>
      </c>
      <c r="Z81" s="232">
        <f>(SUMIF(КРЕДИТЫ!$S$1:$DK$1,Z$3,КРЕДИТЫ!$S24:$DK24)
+SUMIF(КРЕДИТЫ!$S$1:$DK$1,Z$3,КРЕДИТЫ!$S25:$DK25))
/$K$1</f>
        <v>0</v>
      </c>
      <c r="AA81" s="232">
        <f>(SUMIF(КРЕДИТЫ!$S$1:$DK$1,AA$3,КРЕДИТЫ!$S24:$DK24)
+SUMIF(КРЕДИТЫ!$S$1:$DK$1,AA$3,КРЕДИТЫ!$S25:$DK25))
/$K$1</f>
        <v>0</v>
      </c>
      <c r="AB81" s="232">
        <f>(SUMIF(КРЕДИТЫ!$S$1:$DK$1,AB$3,КРЕДИТЫ!$S24:$DK24)
+SUMIF(КРЕДИТЫ!$S$1:$DK$1,AB$3,КРЕДИТЫ!$S25:$DK25))
/$K$1</f>
        <v>0</v>
      </c>
      <c r="AC81" s="232">
        <f>(SUMIF(КРЕДИТЫ!$S$1:$DK$1,AC$3,КРЕДИТЫ!$S24:$DK24)
+SUMIF(КРЕДИТЫ!$S$1:$DK$1,AC$3,КРЕДИТЫ!$S25:$DK25))
/$K$1</f>
        <v>0</v>
      </c>
      <c r="AD81" s="232">
        <f>(SUMIF(КРЕДИТЫ!$S$1:$DK$1,AD$3,КРЕДИТЫ!$S24:$DK24)
+SUMIF(КРЕДИТЫ!$S$1:$DK$1,AD$3,КРЕДИТЫ!$S25:$DK25))
/$K$1</f>
        <v>0</v>
      </c>
      <c r="AE81" s="232">
        <f>(SUMIF(КРЕДИТЫ!$S$1:$DK$1,AE$3,КРЕДИТЫ!$S24:$DK24)
+SUMIF(КРЕДИТЫ!$S$1:$DK$1,AE$3,КРЕДИТЫ!$S25:$DK25))
/$K$1</f>
        <v>0</v>
      </c>
      <c r="AF81" s="232">
        <f>(SUMIF(КРЕДИТЫ!$S$1:$DK$1,AF$3,КРЕДИТЫ!$S24:$DK24)
+SUMIF(КРЕДИТЫ!$S$1:$DK$1,AF$3,КРЕДИТЫ!$S25:$DK25))
/$K$1</f>
        <v>0</v>
      </c>
      <c r="AG81" s="232">
        <f>(SUMIF(КРЕДИТЫ!$S$1:$DK$1,AG$3,КРЕДИТЫ!$S24:$DK24)
+SUMIF(КРЕДИТЫ!$S$1:$DK$1,AG$3,КРЕДИТЫ!$S25:$DK25))
/$K$1</f>
        <v>0</v>
      </c>
      <c r="AH81" s="232">
        <f>(SUMIF(КРЕДИТЫ!$S$1:$DK$1,AH$3,КРЕДИТЫ!$S24:$DK24)
+SUMIF(КРЕДИТЫ!$S$1:$DK$1,AH$3,КРЕДИТЫ!$S25:$DK25))
/$K$1</f>
        <v>0</v>
      </c>
      <c r="AI81" s="232">
        <f>(SUMIF(КРЕДИТЫ!$S$1:$DK$1,AI$3,КРЕДИТЫ!$S24:$DK24)
+SUMIF(КРЕДИТЫ!$S$1:$DK$1,AI$3,КРЕДИТЫ!$S25:$DK25))
/$K$1</f>
        <v>0</v>
      </c>
      <c r="AJ81" s="232">
        <f>(SUMIF(КРЕДИТЫ!$S$1:$DK$1,AJ$3,КРЕДИТЫ!$S24:$DK24)
+SUMIF(КРЕДИТЫ!$S$1:$DK$1,AJ$3,КРЕДИТЫ!$S25:$DK25))
/$K$1</f>
        <v>0</v>
      </c>
      <c r="AK81" s="232">
        <f>(SUMIF(КРЕДИТЫ!$S$1:$DK$1,AK$3,КРЕДИТЫ!$S24:$DK24)
+SUMIF(КРЕДИТЫ!$S$1:$DK$1,AK$3,КРЕДИТЫ!$S25:$DK25))
/$K$1</f>
        <v>0</v>
      </c>
      <c r="AL81" s="232">
        <f>(SUMIF(КРЕДИТЫ!$S$1:$DK$1,AL$3,КРЕДИТЫ!$S24:$DK24)
+SUMIF(КРЕДИТЫ!$S$1:$DK$1,AL$3,КРЕДИТЫ!$S25:$DK25))
/$K$1</f>
        <v>0</v>
      </c>
      <c r="AM81" s="232">
        <f>(SUMIF(КРЕДИТЫ!$S$1:$DK$1,AM$3,КРЕДИТЫ!$S24:$DK24)
+SUMIF(КРЕДИТЫ!$S$1:$DK$1,AM$3,КРЕДИТЫ!$S25:$DK25))
/$K$1</f>
        <v>0</v>
      </c>
      <c r="AN81" s="232">
        <f>(SUMIF(КРЕДИТЫ!$S$1:$DK$1,AN$3,КРЕДИТЫ!$S24:$DK24)
+SUMIF(КРЕДИТЫ!$S$1:$DK$1,AN$3,КРЕДИТЫ!$S25:$DK25))
/$K$1</f>
        <v>0</v>
      </c>
      <c r="AO81" s="232">
        <f>(SUMIF(КРЕДИТЫ!$S$1:$DK$1,AO$3,КРЕДИТЫ!$S24:$DK24)
+SUMIF(КРЕДИТЫ!$S$1:$DK$1,AO$3,КРЕДИТЫ!$S25:$DK25))
/$K$1</f>
        <v>0</v>
      </c>
      <c r="AP81" s="232">
        <f>(SUMIF(КРЕДИТЫ!$S$1:$DK$1,AP$3,КРЕДИТЫ!$S24:$DK24)
+SUMIF(КРЕДИТЫ!$S$1:$DK$1,AP$3,КРЕДИТЫ!$S25:$DK25))
/$K$1</f>
        <v>0</v>
      </c>
      <c r="AQ81" s="232">
        <f>(SUMIF(КРЕДИТЫ!$S$1:$DK$1,AQ$3,КРЕДИТЫ!$S24:$DK24)
+SUMIF(КРЕДИТЫ!$S$1:$DK$1,AQ$3,КРЕДИТЫ!$S25:$DK25))
/$K$1</f>
        <v>0</v>
      </c>
    </row>
    <row r="82" spans="4:43" s="230" customFormat="1" x14ac:dyDescent="0.25">
      <c r="D82" s="231" t="s">
        <v>785</v>
      </c>
      <c r="E82" s="233"/>
      <c r="F82" s="233"/>
      <c r="G82" s="233"/>
      <c r="H82" s="233"/>
      <c r="I82" s="234">
        <f>SUM(L82:AQ82)</f>
        <v>0</v>
      </c>
      <c r="J82" s="234">
        <f>КРЕДИТЫ!Q26/1000000</f>
        <v>0</v>
      </c>
      <c r="K82" s="234"/>
      <c r="L82" s="232">
        <f>(SUMIF(КРЕДИТЫ!$S$1:$DK$1,L$3,КРЕДИТЫ!$S26:$DK26)
+SUMIF(КРЕДИТЫ!$S$1:$DK$1,L$3,КРЕДИТЫ!$S27:$DK27))
/$K$1</f>
        <v>0</v>
      </c>
      <c r="M82" s="232">
        <f>(SUMIF(КРЕДИТЫ!$S$1:$DK$1,M$3,КРЕДИТЫ!$S26:$DK26)
+SUMIF(КРЕДИТЫ!$S$1:$DK$1,M$3,КРЕДИТЫ!$S27:$DK27))
/$K$1</f>
        <v>0</v>
      </c>
      <c r="N82" s="232">
        <f>(SUMIF(КРЕДИТЫ!$S$1:$DK$1,N$3,КРЕДИТЫ!$S26:$DK26)
+SUMIF(КРЕДИТЫ!$S$1:$DK$1,N$3,КРЕДИТЫ!$S27:$DK27))
/$K$1</f>
        <v>0</v>
      </c>
      <c r="O82" s="232">
        <f>(SUMIF(КРЕДИТЫ!$S$1:$DK$1,O$3,КРЕДИТЫ!$S26:$DK26)
+SUMIF(КРЕДИТЫ!$S$1:$DK$1,O$3,КРЕДИТЫ!$S27:$DK27))
/$K$1</f>
        <v>0</v>
      </c>
      <c r="P82" s="232">
        <f>(SUMIF(КРЕДИТЫ!$S$1:$DK$1,P$3,КРЕДИТЫ!$S26:$DK26)
+SUMIF(КРЕДИТЫ!$S$1:$DK$1,P$3,КРЕДИТЫ!$S27:$DK27))
/$K$1</f>
        <v>0</v>
      </c>
      <c r="Q82" s="232">
        <f>(SUMIF(КРЕДИТЫ!$S$1:$DK$1,Q$3,КРЕДИТЫ!$S26:$DK26)
+SUMIF(КРЕДИТЫ!$S$1:$DK$1,Q$3,КРЕДИТЫ!$S27:$DK27))
/$K$1</f>
        <v>0</v>
      </c>
      <c r="R82" s="232">
        <f>(SUMIF(КРЕДИТЫ!$S$1:$DK$1,R$3,КРЕДИТЫ!$S26:$DK26)
+SUMIF(КРЕДИТЫ!$S$1:$DK$1,R$3,КРЕДИТЫ!$S27:$DK27))
/$K$1</f>
        <v>0</v>
      </c>
      <c r="S82" s="232">
        <f>(SUMIF(КРЕДИТЫ!$S$1:$DK$1,S$3,КРЕДИТЫ!$S26:$DK26)
+SUMIF(КРЕДИТЫ!$S$1:$DK$1,S$3,КРЕДИТЫ!$S27:$DK27))
/$K$1</f>
        <v>0</v>
      </c>
      <c r="T82" s="232">
        <f>(SUMIF(КРЕДИТЫ!$S$1:$DK$1,T$3,КРЕДИТЫ!$S26:$DK26)
+SUMIF(КРЕДИТЫ!$S$1:$DK$1,T$3,КРЕДИТЫ!$S27:$DK27))
/$K$1</f>
        <v>0</v>
      </c>
      <c r="U82" s="232">
        <f>(SUMIF(КРЕДИТЫ!$S$1:$DK$1,U$3,КРЕДИТЫ!$S26:$DK26)
+SUMIF(КРЕДИТЫ!$S$1:$DK$1,U$3,КРЕДИТЫ!$S27:$DK27))
/$K$1</f>
        <v>0</v>
      </c>
      <c r="V82" s="232">
        <f>(SUMIF(КРЕДИТЫ!$S$1:$DK$1,V$3,КРЕДИТЫ!$S26:$DK26)
+SUMIF(КРЕДИТЫ!$S$1:$DK$1,V$3,КРЕДИТЫ!$S27:$DK27))
/$K$1</f>
        <v>0</v>
      </c>
      <c r="W82" s="232">
        <f>(SUMIF(КРЕДИТЫ!$S$1:$DK$1,W$3,КРЕДИТЫ!$S26:$DK26)
+SUMIF(КРЕДИТЫ!$S$1:$DK$1,W$3,КРЕДИТЫ!$S27:$DK27))
/$K$1</f>
        <v>0</v>
      </c>
      <c r="X82" s="232">
        <f>(SUMIF(КРЕДИТЫ!$S$1:$DK$1,X$3,КРЕДИТЫ!$S26:$DK26)
+SUMIF(КРЕДИТЫ!$S$1:$DK$1,X$3,КРЕДИТЫ!$S27:$DK27))
/$K$1</f>
        <v>0</v>
      </c>
      <c r="Y82" s="232">
        <f>(SUMIF(КРЕДИТЫ!$S$1:$DK$1,Y$3,КРЕДИТЫ!$S26:$DK26)
+SUMIF(КРЕДИТЫ!$S$1:$DK$1,Y$3,КРЕДИТЫ!$S27:$DK27))
/$K$1</f>
        <v>0</v>
      </c>
      <c r="Z82" s="232">
        <f>(SUMIF(КРЕДИТЫ!$S$1:$DK$1,Z$3,КРЕДИТЫ!$S26:$DK26)
+SUMIF(КРЕДИТЫ!$S$1:$DK$1,Z$3,КРЕДИТЫ!$S27:$DK27))
/$K$1</f>
        <v>0</v>
      </c>
      <c r="AA82" s="232">
        <f>(SUMIF(КРЕДИТЫ!$S$1:$DK$1,AA$3,КРЕДИТЫ!$S26:$DK26)
+SUMIF(КРЕДИТЫ!$S$1:$DK$1,AA$3,КРЕДИТЫ!$S27:$DK27))
/$K$1</f>
        <v>0</v>
      </c>
      <c r="AB82" s="232">
        <f>(SUMIF(КРЕДИТЫ!$S$1:$DK$1,AB$3,КРЕДИТЫ!$S26:$DK26)
+SUMIF(КРЕДИТЫ!$S$1:$DK$1,AB$3,КРЕДИТЫ!$S27:$DK27))
/$K$1</f>
        <v>0</v>
      </c>
      <c r="AC82" s="232">
        <f>(SUMIF(КРЕДИТЫ!$S$1:$DK$1,AC$3,КРЕДИТЫ!$S26:$DK26)
+SUMIF(КРЕДИТЫ!$S$1:$DK$1,AC$3,КРЕДИТЫ!$S27:$DK27))
/$K$1</f>
        <v>0</v>
      </c>
      <c r="AD82" s="232">
        <f>(SUMIF(КРЕДИТЫ!$S$1:$DK$1,AD$3,КРЕДИТЫ!$S26:$DK26)
+SUMIF(КРЕДИТЫ!$S$1:$DK$1,AD$3,КРЕДИТЫ!$S27:$DK27))
/$K$1</f>
        <v>0</v>
      </c>
      <c r="AE82" s="232">
        <f>(SUMIF(КРЕДИТЫ!$S$1:$DK$1,AE$3,КРЕДИТЫ!$S26:$DK26)
+SUMIF(КРЕДИТЫ!$S$1:$DK$1,AE$3,КРЕДИТЫ!$S27:$DK27))
/$K$1</f>
        <v>0</v>
      </c>
      <c r="AF82" s="232">
        <f>(SUMIF(КРЕДИТЫ!$S$1:$DK$1,AF$3,КРЕДИТЫ!$S26:$DK26)
+SUMIF(КРЕДИТЫ!$S$1:$DK$1,AF$3,КРЕДИТЫ!$S27:$DK27))
/$K$1</f>
        <v>0</v>
      </c>
      <c r="AG82" s="232">
        <f>(SUMIF(КРЕДИТЫ!$S$1:$DK$1,AG$3,КРЕДИТЫ!$S26:$DK26)
+SUMIF(КРЕДИТЫ!$S$1:$DK$1,AG$3,КРЕДИТЫ!$S27:$DK27))
/$K$1</f>
        <v>0</v>
      </c>
      <c r="AH82" s="232">
        <f>(SUMIF(КРЕДИТЫ!$S$1:$DK$1,AH$3,КРЕДИТЫ!$S26:$DK26)
+SUMIF(КРЕДИТЫ!$S$1:$DK$1,AH$3,КРЕДИТЫ!$S27:$DK27))
/$K$1</f>
        <v>0</v>
      </c>
      <c r="AI82" s="232">
        <f>(SUMIF(КРЕДИТЫ!$S$1:$DK$1,AI$3,КРЕДИТЫ!$S26:$DK26)
+SUMIF(КРЕДИТЫ!$S$1:$DK$1,AI$3,КРЕДИТЫ!$S27:$DK27))
/$K$1</f>
        <v>0</v>
      </c>
      <c r="AJ82" s="232">
        <f>(SUMIF(КРЕДИТЫ!$S$1:$DK$1,AJ$3,КРЕДИТЫ!$S26:$DK26)
+SUMIF(КРЕДИТЫ!$S$1:$DK$1,AJ$3,КРЕДИТЫ!$S27:$DK27))
/$K$1</f>
        <v>0</v>
      </c>
      <c r="AK82" s="232">
        <f>(SUMIF(КРЕДИТЫ!$S$1:$DK$1,AK$3,КРЕДИТЫ!$S26:$DK26)
+SUMIF(КРЕДИТЫ!$S$1:$DK$1,AK$3,КРЕДИТЫ!$S27:$DK27))
/$K$1</f>
        <v>0</v>
      </c>
      <c r="AL82" s="232">
        <f>(SUMIF(КРЕДИТЫ!$S$1:$DK$1,AL$3,КРЕДИТЫ!$S26:$DK26)
+SUMIF(КРЕДИТЫ!$S$1:$DK$1,AL$3,КРЕДИТЫ!$S27:$DK27))
/$K$1</f>
        <v>0</v>
      </c>
      <c r="AM82" s="232">
        <f>(SUMIF(КРЕДИТЫ!$S$1:$DK$1,AM$3,КРЕДИТЫ!$S26:$DK26)
+SUMIF(КРЕДИТЫ!$S$1:$DK$1,AM$3,КРЕДИТЫ!$S27:$DK27))
/$K$1</f>
        <v>0</v>
      </c>
      <c r="AN82" s="232">
        <f>(SUMIF(КРЕДИТЫ!$S$1:$DK$1,AN$3,КРЕДИТЫ!$S26:$DK26)
+SUMIF(КРЕДИТЫ!$S$1:$DK$1,AN$3,КРЕДИТЫ!$S27:$DK27))
/$K$1</f>
        <v>0</v>
      </c>
      <c r="AO82" s="232">
        <f>(SUMIF(КРЕДИТЫ!$S$1:$DK$1,AO$3,КРЕДИТЫ!$S26:$DK26)
+SUMIF(КРЕДИТЫ!$S$1:$DK$1,AO$3,КРЕДИТЫ!$S27:$DK27))
/$K$1</f>
        <v>0</v>
      </c>
      <c r="AP82" s="232">
        <f>(SUMIF(КРЕДИТЫ!$S$1:$DK$1,AP$3,КРЕДИТЫ!$S26:$DK26)
+SUMIF(КРЕДИТЫ!$S$1:$DK$1,AP$3,КРЕДИТЫ!$S27:$DK27))
/$K$1</f>
        <v>0</v>
      </c>
      <c r="AQ82" s="232">
        <f>(SUMIF(КРЕДИТЫ!$S$1:$DK$1,AQ$3,КРЕДИТЫ!$S26:$DK26)
+SUMIF(КРЕДИТЫ!$S$1:$DK$1,AQ$3,КРЕДИТЫ!$S27:$DK27))
/$K$1</f>
        <v>0</v>
      </c>
    </row>
    <row r="83" spans="4:43" hidden="1" x14ac:dyDescent="0.25">
      <c r="D83" s="217" t="s">
        <v>786</v>
      </c>
      <c r="E83" s="217"/>
      <c r="F83" s="217"/>
      <c r="G83" s="218"/>
      <c r="H83" s="218"/>
      <c r="I83" s="219">
        <f>SUM(I84:I85)</f>
        <v>0</v>
      </c>
      <c r="J83" s="219">
        <f t="shared" ref="J83:AF83" si="102">SUM(J84:J85)</f>
        <v>0</v>
      </c>
      <c r="K83" s="219">
        <f t="shared" si="102"/>
        <v>0</v>
      </c>
      <c r="L83" s="220">
        <f t="shared" si="102"/>
        <v>0</v>
      </c>
      <c r="M83" s="220">
        <f t="shared" ref="M83:N83" si="103">SUM(M84:M85)</f>
        <v>0</v>
      </c>
      <c r="N83" s="220">
        <f t="shared" si="103"/>
        <v>0</v>
      </c>
      <c r="O83" s="220">
        <f t="shared" si="102"/>
        <v>0</v>
      </c>
      <c r="P83" s="220">
        <f t="shared" si="102"/>
        <v>0</v>
      </c>
      <c r="Q83" s="220">
        <f t="shared" si="102"/>
        <v>0</v>
      </c>
      <c r="R83" s="220">
        <f t="shared" si="102"/>
        <v>0</v>
      </c>
      <c r="S83" s="220">
        <f t="shared" si="102"/>
        <v>0</v>
      </c>
      <c r="T83" s="220">
        <f t="shared" si="102"/>
        <v>0</v>
      </c>
      <c r="U83" s="220">
        <f t="shared" si="102"/>
        <v>0</v>
      </c>
      <c r="V83" s="220">
        <f t="shared" si="102"/>
        <v>0</v>
      </c>
      <c r="W83" s="220">
        <f t="shared" si="102"/>
        <v>0</v>
      </c>
      <c r="X83" s="220">
        <f t="shared" si="102"/>
        <v>0</v>
      </c>
      <c r="Y83" s="220">
        <f t="shared" si="102"/>
        <v>0</v>
      </c>
      <c r="Z83" s="220">
        <f t="shared" si="102"/>
        <v>0</v>
      </c>
      <c r="AA83" s="220">
        <f t="shared" si="102"/>
        <v>0</v>
      </c>
      <c r="AB83" s="220">
        <f t="shared" si="102"/>
        <v>0</v>
      </c>
      <c r="AC83" s="220">
        <f t="shared" si="102"/>
        <v>0</v>
      </c>
      <c r="AD83" s="220">
        <f t="shared" si="102"/>
        <v>0</v>
      </c>
      <c r="AE83" s="220">
        <f t="shared" si="102"/>
        <v>0</v>
      </c>
      <c r="AF83" s="220">
        <f t="shared" si="102"/>
        <v>0</v>
      </c>
      <c r="AG83" s="220">
        <f t="shared" ref="AG83:AQ83" si="104">SUM(AG84:AG85)</f>
        <v>0</v>
      </c>
      <c r="AH83" s="220">
        <f t="shared" si="104"/>
        <v>0</v>
      </c>
      <c r="AI83" s="220">
        <f t="shared" si="104"/>
        <v>0</v>
      </c>
      <c r="AJ83" s="220">
        <f t="shared" si="104"/>
        <v>0</v>
      </c>
      <c r="AK83" s="220">
        <f t="shared" si="104"/>
        <v>0</v>
      </c>
      <c r="AL83" s="220">
        <f t="shared" si="104"/>
        <v>0</v>
      </c>
      <c r="AM83" s="220">
        <f t="shared" si="104"/>
        <v>0</v>
      </c>
      <c r="AN83" s="220">
        <f t="shared" si="104"/>
        <v>0</v>
      </c>
      <c r="AO83" s="220">
        <f t="shared" ref="AO83:AP83" si="105">SUM(AO84:AO85)</f>
        <v>0</v>
      </c>
      <c r="AP83" s="220">
        <f t="shared" si="105"/>
        <v>0</v>
      </c>
      <c r="AQ83" s="220">
        <f t="shared" si="104"/>
        <v>0</v>
      </c>
    </row>
    <row r="84" spans="4:43" s="230" customFormat="1" hidden="1" x14ac:dyDescent="0.25">
      <c r="D84" s="231" t="s">
        <v>787</v>
      </c>
      <c r="E84" s="233"/>
      <c r="F84" s="233"/>
      <c r="G84" s="233"/>
      <c r="H84" s="233"/>
      <c r="I84" s="234">
        <f>SUM(L84:AQ84)</f>
        <v>0</v>
      </c>
      <c r="J84" s="234"/>
      <c r="K84" s="234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  <c r="AM84" s="232"/>
      <c r="AN84" s="232"/>
      <c r="AO84" s="232"/>
      <c r="AP84" s="232"/>
      <c r="AQ84" s="232"/>
    </row>
    <row r="85" spans="4:43" s="230" customFormat="1" hidden="1" x14ac:dyDescent="0.25">
      <c r="D85" s="231" t="s">
        <v>788</v>
      </c>
      <c r="E85" s="233"/>
      <c r="F85" s="233"/>
      <c r="G85" s="233"/>
      <c r="H85" s="233"/>
      <c r="I85" s="234">
        <f>SUM(L85:AQ85)</f>
        <v>0</v>
      </c>
      <c r="J85" s="234"/>
      <c r="K85" s="234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  <c r="AM85" s="232"/>
      <c r="AN85" s="232"/>
      <c r="AO85" s="232"/>
      <c r="AP85" s="232"/>
      <c r="AQ85" s="232"/>
    </row>
    <row r="86" spans="4:43" x14ac:dyDescent="0.25">
      <c r="D86" s="349" t="s">
        <v>789</v>
      </c>
      <c r="E86" s="349"/>
      <c r="F86" s="349"/>
      <c r="G86" s="349"/>
      <c r="H86" s="349"/>
      <c r="I86" s="350">
        <f t="shared" ref="I86:AQ86" ca="1" si="106">I63+I72+I80+I83</f>
        <v>-3.637978807091713E-12</v>
      </c>
      <c r="J86" s="350">
        <f t="shared" si="106"/>
        <v>0</v>
      </c>
      <c r="K86" s="350">
        <f t="shared" ca="1" si="106"/>
        <v>-3.637978807091713E-12</v>
      </c>
      <c r="L86" s="351">
        <f t="shared" si="106"/>
        <v>0</v>
      </c>
      <c r="M86" s="351">
        <f t="shared" ref="M86:N86" si="107">M63+M72+M80+M83</f>
        <v>701.69050000000004</v>
      </c>
      <c r="N86" s="351">
        <f t="shared" si="107"/>
        <v>2.5357500000000002</v>
      </c>
      <c r="O86" s="351">
        <f t="shared" si="106"/>
        <v>2.5357500000000002</v>
      </c>
      <c r="P86" s="351">
        <f t="shared" si="106"/>
        <v>57.892734375000003</v>
      </c>
      <c r="Q86" s="351">
        <f t="shared" si="106"/>
        <v>192.9521628966346</v>
      </c>
      <c r="R86" s="351">
        <f t="shared" ca="1" si="106"/>
        <v>1615.4283452320747</v>
      </c>
      <c r="S86" s="351">
        <f t="shared" ca="1" si="106"/>
        <v>2250.2482972312646</v>
      </c>
      <c r="T86" s="351">
        <f t="shared" ca="1" si="106"/>
        <v>1255.762355928257</v>
      </c>
      <c r="U86" s="351">
        <f t="shared" ca="1" si="106"/>
        <v>1255.7623578858509</v>
      </c>
      <c r="V86" s="351">
        <f t="shared" ca="1" si="106"/>
        <v>1255.7623600881439</v>
      </c>
      <c r="W86" s="351">
        <f t="shared" ca="1" si="106"/>
        <v>1255.7623608222418</v>
      </c>
      <c r="X86" s="351">
        <f t="shared" ca="1" si="106"/>
        <v>1255.7623608222418</v>
      </c>
      <c r="Y86" s="351">
        <f t="shared" ca="1" si="106"/>
        <v>1309.8612319159918</v>
      </c>
      <c r="Z86" s="351">
        <f t="shared" ca="1" si="106"/>
        <v>-12411.956567197703</v>
      </c>
      <c r="AA86" s="351">
        <f t="shared" ca="1" si="106"/>
        <v>0</v>
      </c>
      <c r="AB86" s="351">
        <f t="shared" ca="1" si="106"/>
        <v>0</v>
      </c>
      <c r="AC86" s="351">
        <f t="shared" ca="1" si="106"/>
        <v>0</v>
      </c>
      <c r="AD86" s="351">
        <f t="shared" ca="1" si="106"/>
        <v>0</v>
      </c>
      <c r="AE86" s="351">
        <f t="shared" ca="1" si="106"/>
        <v>0</v>
      </c>
      <c r="AF86" s="351">
        <f t="shared" ca="1" si="106"/>
        <v>0</v>
      </c>
      <c r="AG86" s="351">
        <f t="shared" ca="1" si="106"/>
        <v>0</v>
      </c>
      <c r="AH86" s="351">
        <f t="shared" ca="1" si="106"/>
        <v>0</v>
      </c>
      <c r="AI86" s="351">
        <f t="shared" ca="1" si="106"/>
        <v>0</v>
      </c>
      <c r="AJ86" s="351">
        <f t="shared" ca="1" si="106"/>
        <v>0</v>
      </c>
      <c r="AK86" s="351">
        <f t="shared" ca="1" si="106"/>
        <v>0</v>
      </c>
      <c r="AL86" s="351">
        <f t="shared" ca="1" si="106"/>
        <v>0</v>
      </c>
      <c r="AM86" s="351">
        <f t="shared" ca="1" si="106"/>
        <v>0</v>
      </c>
      <c r="AN86" s="351">
        <f t="shared" ca="1" si="106"/>
        <v>0</v>
      </c>
      <c r="AO86" s="351">
        <f t="shared" ref="AO86:AP86" ca="1" si="108">AO63+AO72+AO80+AO83</f>
        <v>0</v>
      </c>
      <c r="AP86" s="351">
        <f t="shared" ca="1" si="108"/>
        <v>0</v>
      </c>
      <c r="AQ86" s="351">
        <f t="shared" ca="1" si="106"/>
        <v>0</v>
      </c>
    </row>
    <row r="87" spans="4:43" x14ac:dyDescent="0.25">
      <c r="D87" s="212" t="s">
        <v>790</v>
      </c>
      <c r="E87" s="212"/>
      <c r="F87" s="212"/>
      <c r="G87" s="212"/>
      <c r="H87" s="212"/>
      <c r="I87" s="213">
        <f ca="1">AQ87</f>
        <v>-3.637978807091713E-12</v>
      </c>
      <c r="J87" s="213">
        <f>J64+J73+J81+J84</f>
        <v>0</v>
      </c>
      <c r="K87" s="213">
        <f ca="1">K64+K73+K81+K84</f>
        <v>-3.637978807091713E-12</v>
      </c>
      <c r="L87" s="214">
        <f>SUM($L$86:L86)</f>
        <v>0</v>
      </c>
      <c r="M87" s="214">
        <f>SUM($L$86:M86)</f>
        <v>701.69050000000004</v>
      </c>
      <c r="N87" s="214">
        <f>SUM($L$86:N86)</f>
        <v>704.22625000000005</v>
      </c>
      <c r="O87" s="214">
        <f>SUM($L$86:O86)</f>
        <v>706.76200000000006</v>
      </c>
      <c r="P87" s="214">
        <f>SUM($L$86:P86)</f>
        <v>764.65473437500009</v>
      </c>
      <c r="Q87" s="214">
        <f>SUM($L$86:Q86)</f>
        <v>957.60689727163469</v>
      </c>
      <c r="R87" s="214">
        <f ca="1">SUM($L$86:R86)</f>
        <v>2573.0352425037095</v>
      </c>
      <c r="S87" s="214">
        <f ca="1">SUM($L$86:S86)</f>
        <v>4823.2835397349736</v>
      </c>
      <c r="T87" s="214">
        <f ca="1">SUM($L$86:T86)</f>
        <v>6079.0458956632301</v>
      </c>
      <c r="U87" s="214">
        <f ca="1">SUM($L$86:U86)</f>
        <v>7334.8082535490812</v>
      </c>
      <c r="V87" s="214">
        <f ca="1">SUM($L$86:V86)</f>
        <v>8590.5706136372246</v>
      </c>
      <c r="W87" s="214">
        <f ca="1">SUM($L$86:W86)</f>
        <v>9846.3329744594666</v>
      </c>
      <c r="X87" s="214">
        <f ca="1">SUM($L$86:X86)</f>
        <v>11102.095335281709</v>
      </c>
      <c r="Y87" s="214">
        <f ca="1">SUM($L$86:Y86)</f>
        <v>12411.9565671977</v>
      </c>
      <c r="Z87" s="214">
        <f ca="1">SUM($L$86:Z86)</f>
        <v>0</v>
      </c>
      <c r="AA87" s="214">
        <f ca="1">SUM($L$86:AA86)</f>
        <v>-3.637978807091713E-12</v>
      </c>
      <c r="AB87" s="214">
        <f ca="1">SUM($L$86:AB86)</f>
        <v>-3.637978807091713E-12</v>
      </c>
      <c r="AC87" s="214">
        <f ca="1">SUM($L$86:AC86)</f>
        <v>-3.637978807091713E-12</v>
      </c>
      <c r="AD87" s="214">
        <f ca="1">SUM($L$86:AD86)</f>
        <v>-3.637978807091713E-12</v>
      </c>
      <c r="AE87" s="214">
        <f ca="1">SUM($L$86:AE86)</f>
        <v>-3.637978807091713E-12</v>
      </c>
      <c r="AF87" s="214">
        <f ca="1">SUM($L$86:AF86)</f>
        <v>-3.637978807091713E-12</v>
      </c>
      <c r="AG87" s="214">
        <f ca="1">SUM($L$86:AG86)</f>
        <v>-3.637978807091713E-12</v>
      </c>
      <c r="AH87" s="214">
        <f ca="1">SUM($L$86:AH86)</f>
        <v>-3.637978807091713E-12</v>
      </c>
      <c r="AI87" s="214">
        <f ca="1">SUM($L$86:AI86)</f>
        <v>-3.637978807091713E-12</v>
      </c>
      <c r="AJ87" s="214">
        <f ca="1">SUM($L$86:AJ86)</f>
        <v>-3.637978807091713E-12</v>
      </c>
      <c r="AK87" s="214">
        <f ca="1">SUM($L$86:AK86)</f>
        <v>-3.637978807091713E-12</v>
      </c>
      <c r="AL87" s="214">
        <f ca="1">SUM($L$86:AL86)</f>
        <v>-3.637978807091713E-12</v>
      </c>
      <c r="AM87" s="214">
        <f ca="1">SUM($L$86:AM86)</f>
        <v>-3.637978807091713E-12</v>
      </c>
      <c r="AN87" s="214">
        <f ca="1">SUM($L$86:AN86)</f>
        <v>-3.637978807091713E-12</v>
      </c>
      <c r="AO87" s="214">
        <f ca="1">SUM($L$86:AO86)</f>
        <v>-3.637978807091713E-12</v>
      </c>
      <c r="AP87" s="214">
        <f ca="1">SUM($L$86:AP86)</f>
        <v>-3.637978807091713E-12</v>
      </c>
      <c r="AQ87" s="214">
        <f ca="1">SUM($L$86:AQ86)</f>
        <v>-3.637978807091713E-12</v>
      </c>
    </row>
    <row r="88" spans="4:43" x14ac:dyDescent="0.25"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  <c r="AD88" s="208"/>
      <c r="AE88" s="208"/>
      <c r="AF88" s="208"/>
      <c r="AG88" s="208"/>
      <c r="AH88" s="208"/>
      <c r="AI88" s="208"/>
      <c r="AJ88" s="208"/>
      <c r="AK88" s="208"/>
      <c r="AL88" s="208"/>
      <c r="AM88" s="208"/>
      <c r="AN88" s="208"/>
      <c r="AO88" s="208"/>
      <c r="AP88" s="208"/>
      <c r="AQ88" s="208"/>
    </row>
    <row r="89" spans="4:43" x14ac:dyDescent="0.25">
      <c r="D89" s="217" t="s">
        <v>791</v>
      </c>
      <c r="E89" s="217"/>
      <c r="F89" s="217"/>
      <c r="G89" s="218"/>
      <c r="H89" s="218"/>
      <c r="I89" s="219"/>
      <c r="J89" s="219"/>
      <c r="K89" s="219"/>
      <c r="L89" s="220">
        <f t="shared" ref="L89:AQ89" si="109">L59+L87+L90</f>
        <v>0</v>
      </c>
      <c r="M89" s="220">
        <f t="shared" ref="M89:N89" ca="1" si="110">M59+M87+M90</f>
        <v>0</v>
      </c>
      <c r="N89" s="220">
        <f t="shared" ca="1" si="110"/>
        <v>0</v>
      </c>
      <c r="O89" s="220">
        <f t="shared" ca="1" si="109"/>
        <v>0</v>
      </c>
      <c r="P89" s="220">
        <f t="shared" ca="1" si="109"/>
        <v>0</v>
      </c>
      <c r="Q89" s="220">
        <f t="shared" ca="1" si="109"/>
        <v>0</v>
      </c>
      <c r="R89" s="220">
        <f t="shared" ca="1" si="109"/>
        <v>-2039.8682678475911</v>
      </c>
      <c r="S89" s="220">
        <f t="shared" ca="1" si="109"/>
        <v>-2039.7806956054774</v>
      </c>
      <c r="T89" s="220">
        <f t="shared" ca="1" si="109"/>
        <v>-2039.6955679087096</v>
      </c>
      <c r="U89" s="220">
        <f t="shared" ca="1" si="109"/>
        <v>-2039.6123958482185</v>
      </c>
      <c r="V89" s="220">
        <f t="shared" ca="1" si="109"/>
        <v>-2039.5314238785395</v>
      </c>
      <c r="W89" s="220">
        <f t="shared" ca="1" si="109"/>
        <v>-2039.4511852724645</v>
      </c>
      <c r="X89" s="220">
        <f t="shared" ca="1" si="109"/>
        <v>-2039.3709466663895</v>
      </c>
      <c r="Y89" s="220">
        <f t="shared" ca="1" si="109"/>
        <v>-2039.2907080603145</v>
      </c>
      <c r="Z89" s="220">
        <f t="shared" ca="1" si="109"/>
        <v>289.820910239363</v>
      </c>
      <c r="AA89" s="220">
        <f t="shared" ca="1" si="109"/>
        <v>1564.5232409365999</v>
      </c>
      <c r="AB89" s="220">
        <f t="shared" ca="1" si="109"/>
        <v>2848.6020457117811</v>
      </c>
      <c r="AC89" s="220">
        <f t="shared" ca="1" si="109"/>
        <v>2848.6823646367811</v>
      </c>
      <c r="AD89" s="220">
        <f t="shared" ca="1" si="109"/>
        <v>2848.7626835617812</v>
      </c>
      <c r="AE89" s="220">
        <f t="shared" ca="1" si="109"/>
        <v>2848.8430024867812</v>
      </c>
      <c r="AF89" s="220">
        <f t="shared" ca="1" si="109"/>
        <v>2848.9233214117812</v>
      </c>
      <c r="AG89" s="220">
        <f t="shared" ca="1" si="109"/>
        <v>2849.0036403367812</v>
      </c>
      <c r="AH89" s="220">
        <f t="shared" ca="1" si="109"/>
        <v>2849.0839592617813</v>
      </c>
      <c r="AI89" s="220">
        <f t="shared" ca="1" si="109"/>
        <v>2849.1642781867813</v>
      </c>
      <c r="AJ89" s="220">
        <f t="shared" ca="1" si="109"/>
        <v>2849.2445971117813</v>
      </c>
      <c r="AK89" s="220">
        <f t="shared" ca="1" si="109"/>
        <v>2849.3249160367814</v>
      </c>
      <c r="AL89" s="220">
        <f t="shared" ca="1" si="109"/>
        <v>2849.4052349617814</v>
      </c>
      <c r="AM89" s="220">
        <f t="shared" ca="1" si="109"/>
        <v>2849.4855538867814</v>
      </c>
      <c r="AN89" s="220">
        <f t="shared" ca="1" si="109"/>
        <v>2849.5658728117814</v>
      </c>
      <c r="AO89" s="220">
        <f t="shared" ref="AO89:AP89" ca="1" si="111">AO59+AO87+AO90</f>
        <v>2849.6461917367815</v>
      </c>
      <c r="AP89" s="220">
        <f t="shared" ca="1" si="111"/>
        <v>2849.7265106617815</v>
      </c>
      <c r="AQ89" s="220">
        <f t="shared" ca="1" si="109"/>
        <v>2849.8068295867815</v>
      </c>
    </row>
    <row r="90" spans="4:43" x14ac:dyDescent="0.25">
      <c r="D90" s="352" t="s">
        <v>792</v>
      </c>
      <c r="E90" s="352"/>
      <c r="F90" s="352"/>
      <c r="G90" s="353"/>
      <c r="H90" s="353"/>
      <c r="I90" s="354"/>
      <c r="J90" s="354"/>
      <c r="K90" s="354"/>
      <c r="L90" s="354">
        <f>K90+SUMIF(cf_0!$S$1:$EI$1,CF!L$3,cf_0!$S209:$EI209)/$K$1</f>
        <v>0</v>
      </c>
      <c r="M90" s="354">
        <f>L90+SUMIF(cf_0!$S$1:$EI$1,CF!M$3,cf_0!$S209:$EI209)/$K$1</f>
        <v>0</v>
      </c>
      <c r="N90" s="354">
        <f>M90+SUMIF(cf_0!$S$1:$EI$1,CF!N$3,cf_0!$S209:$EI209)/$K$1</f>
        <v>0</v>
      </c>
      <c r="O90" s="354">
        <f>N90+SUMIF(cf_0!$S$1:$EI$1,CF!O$3,cf_0!$S209:$EI209)/$K$1</f>
        <v>0</v>
      </c>
      <c r="P90" s="354">
        <f>O90+SUMIF(cf_0!$S$1:$EI$1,CF!P$3,cf_0!$S209:$EI209)/$K$1</f>
        <v>0</v>
      </c>
      <c r="Q90" s="354">
        <f>P90+SUMIF(cf_0!$S$1:$EI$1,CF!Q$3,cf_0!$S209:$EI209)/$K$1</f>
        <v>0</v>
      </c>
      <c r="R90" s="354">
        <f>Q90+SUMIF(cf_0!$S$1:$EI$1,CF!R$3,cf_0!$S209:$EI209)/$K$1</f>
        <v>0</v>
      </c>
      <c r="S90" s="354">
        <f>R90+SUMIF(cf_0!$S$1:$EI$1,CF!S$3,cf_0!$S209:$EI209)/$K$1</f>
        <v>0</v>
      </c>
      <c r="T90" s="354">
        <f>S90+SUMIF(cf_0!$S$1:$EI$1,CF!T$3,cf_0!$S209:$EI209)/$K$1</f>
        <v>0</v>
      </c>
      <c r="U90" s="354">
        <f>T90+SUMIF(cf_0!$S$1:$EI$1,CF!U$3,cf_0!$S209:$EI209)/$K$1</f>
        <v>0</v>
      </c>
      <c r="V90" s="354">
        <f>U90+SUMIF(cf_0!$S$1:$EI$1,CF!V$3,cf_0!$S209:$EI209)/$K$1</f>
        <v>0</v>
      </c>
      <c r="W90" s="354">
        <f>V90+SUMIF(cf_0!$S$1:$EI$1,CF!W$3,cf_0!$S209:$EI209)/$K$1</f>
        <v>0</v>
      </c>
      <c r="X90" s="354">
        <f>W90+SUMIF(cf_0!$S$1:$EI$1,CF!X$3,cf_0!$S209:$EI209)/$K$1</f>
        <v>0</v>
      </c>
      <c r="Y90" s="354">
        <f>X90+SUMIF(cf_0!$S$1:$EI$1,CF!Y$3,cf_0!$S209:$EI209)/$K$1</f>
        <v>0</v>
      </c>
      <c r="Z90" s="354">
        <f>Y90+SUMIF(cf_0!$S$1:$EI$1,CF!Z$3,cf_0!$S209:$EI209)/$K$1</f>
        <v>18768.385281151564</v>
      </c>
      <c r="AA90" s="354">
        <f>Z90+SUMIF(cf_0!$S$1:$EI$1,CF!AA$3,cf_0!$S209:$EI209)/$K$1</f>
        <v>20316.185323902737</v>
      </c>
      <c r="AB90" s="354">
        <f>AA90+SUMIF(cf_0!$S$1:$EI$1,CF!AB$3,cf_0!$S209:$EI209)/$K$1</f>
        <v>21875.892332091164</v>
      </c>
      <c r="AC90" s="354">
        <f>AB90+SUMIF(cf_0!$S$1:$EI$1,CF!AC$3,cf_0!$S209:$EI209)/$K$1</f>
        <v>21875.892332091164</v>
      </c>
      <c r="AD90" s="354">
        <f>AC90+SUMIF(cf_0!$S$1:$EI$1,CF!AD$3,cf_0!$S209:$EI209)/$K$1</f>
        <v>21875.892332091164</v>
      </c>
      <c r="AE90" s="354">
        <f>AD90+SUMIF(cf_0!$S$1:$EI$1,CF!AE$3,cf_0!$S209:$EI209)/$K$1</f>
        <v>21875.892332091164</v>
      </c>
      <c r="AF90" s="354">
        <f>AE90+SUMIF(cf_0!$S$1:$EI$1,CF!AF$3,cf_0!$S209:$EI209)/$K$1</f>
        <v>21875.892332091164</v>
      </c>
      <c r="AG90" s="354">
        <f>AF90+SUMIF(cf_0!$S$1:$EI$1,CF!AG$3,cf_0!$S209:$EI209)/$K$1</f>
        <v>21875.892332091164</v>
      </c>
      <c r="AH90" s="354">
        <f>AG90+SUMIF(cf_0!$S$1:$EI$1,CF!AH$3,cf_0!$S209:$EI209)/$K$1</f>
        <v>21875.892332091164</v>
      </c>
      <c r="AI90" s="354">
        <f>AH90+SUMIF(cf_0!$S$1:$EI$1,CF!AI$3,cf_0!$S209:$EI209)/$K$1</f>
        <v>21875.892332091164</v>
      </c>
      <c r="AJ90" s="354">
        <f>AI90+SUMIF(cf_0!$S$1:$EI$1,CF!AJ$3,cf_0!$S209:$EI209)/$K$1</f>
        <v>21875.892332091164</v>
      </c>
      <c r="AK90" s="354">
        <f>AJ90+SUMIF(cf_0!$S$1:$EI$1,CF!AK$3,cf_0!$S209:$EI209)/$K$1</f>
        <v>21875.892332091164</v>
      </c>
      <c r="AL90" s="354">
        <f>AK90+SUMIF(cf_0!$S$1:$EI$1,CF!AL$3,cf_0!$S209:$EI209)/$K$1</f>
        <v>21875.892332091164</v>
      </c>
      <c r="AM90" s="354">
        <f>AL90+SUMIF(cf_0!$S$1:$EI$1,CF!AM$3,cf_0!$S209:$EI209)/$K$1</f>
        <v>21875.892332091164</v>
      </c>
      <c r="AN90" s="354">
        <f>AM90+SUMIF(cf_0!$S$1:$EI$1,CF!AN$3,cf_0!$S209:$EI209)/$K$1</f>
        <v>21875.892332091164</v>
      </c>
      <c r="AO90" s="354">
        <f>AN90+SUMIF(cf_0!$S$1:$EI$1,CF!AO$3,cf_0!$S209:$EI209)/$K$1</f>
        <v>21875.892332091164</v>
      </c>
      <c r="AP90" s="354">
        <f>AO90+SUMIF(cf_0!$S$1:$EI$1,CF!AP$3,cf_0!$S209:$EI209)/$K$1</f>
        <v>21875.892332091164</v>
      </c>
      <c r="AQ90" s="354">
        <f>AN90+SUMIF(cf_0!$S$1:$EI$1,CF!AQ$3,cf_0!$S209:$EI209)/$K$1</f>
        <v>21875.892332091164</v>
      </c>
    </row>
    <row r="91" spans="4:43" x14ac:dyDescent="0.25"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</row>
    <row r="92" spans="4:43" x14ac:dyDescent="0.25">
      <c r="D92" s="217" t="s">
        <v>793</v>
      </c>
      <c r="E92" s="217"/>
      <c r="F92" s="217"/>
      <c r="G92" s="218"/>
      <c r="H92" s="220">
        <f ca="1">AB92</f>
        <v>1283.9985661691021</v>
      </c>
      <c r="I92" s="219">
        <f ca="1">SUM(L92:AQ92)</f>
        <v>5016.8869035942562</v>
      </c>
      <c r="J92" s="219">
        <f>-J80+SUMIF(cf_0!$S$1:$DK$1,J$3,cf_0!$S208:$DK208)/$K$1</f>
        <v>0</v>
      </c>
      <c r="K92" s="219">
        <f>-K80+SUMIF(cf_0!$S$1:$DK$1,K$3,cf_0!$S208:$DK208)/$K$1</f>
        <v>0</v>
      </c>
      <c r="L92" s="220">
        <f>-L80+SUMIF(cf_0!$S$1:$DK$1,L$3,cf_0!$S208:$DK208)/$K$1</f>
        <v>0</v>
      </c>
      <c r="M92" s="220">
        <f ca="1">-M80+SUMIF(cf_0!$S$1:$DK$1,M$3,cf_0!$S208:$DK208)/$K$1</f>
        <v>0</v>
      </c>
      <c r="N92" s="220">
        <f ca="1">-N80+SUMIF(cf_0!$S$1:$DK$1,N$3,cf_0!$S208:$DK208)/$K$1</f>
        <v>0</v>
      </c>
      <c r="O92" s="220">
        <f ca="1">-O80+SUMIF(cf_0!$S$1:$DK$1,O$3,cf_0!$S208:$DK208)/$K$1</f>
        <v>0</v>
      </c>
      <c r="P92" s="220">
        <f ca="1">-P80+SUMIF(cf_0!$S$1:$DK$1,P$3,cf_0!$S208:$DK208)/$K$1</f>
        <v>0</v>
      </c>
      <c r="Q92" s="220">
        <f ca="1">-Q80+SUMIF(cf_0!$S$1:$DK$1,Q$3,cf_0!$S208:$DK208)/$K$1</f>
        <v>0</v>
      </c>
      <c r="R92" s="220">
        <f ca="1">-R80+SUMIF(cf_0!$S$1:$DK$1,R$3,cf_0!$S208:$DK208)/$K$1</f>
        <v>0</v>
      </c>
      <c r="S92" s="220">
        <f ca="1">-S80+SUMIF(cf_0!$S$1:$DK$1,S$3,cf_0!$S208:$DK208)/$K$1</f>
        <v>0</v>
      </c>
      <c r="T92" s="220">
        <f ca="1">-T80+SUMIF(cf_0!$S$1:$DK$1,T$3,cf_0!$S208:$DK208)/$K$1</f>
        <v>0</v>
      </c>
      <c r="U92" s="220">
        <f ca="1">-U80+SUMIF(cf_0!$S$1:$DK$1,U$3,cf_0!$S208:$DK208)/$K$1</f>
        <v>0</v>
      </c>
      <c r="V92" s="220">
        <f ca="1">-V80+SUMIF(cf_0!$S$1:$DK$1,V$3,cf_0!$S208:$DK208)/$K$1</f>
        <v>0</v>
      </c>
      <c r="W92" s="220">
        <f ca="1">-W80+SUMIF(cf_0!$S$1:$DK$1,W$3,cf_0!$S208:$DK208)/$K$1</f>
        <v>0</v>
      </c>
      <c r="X92" s="220">
        <f ca="1">-X80+SUMIF(cf_0!$S$1:$DK$1,X$3,cf_0!$S208:$DK208)/$K$1</f>
        <v>0</v>
      </c>
      <c r="Y92" s="220">
        <f ca="1">-Y80+SUMIF(cf_0!$S$1:$DK$1,Y$3,cf_0!$S208:$DK208)/$K$1</f>
        <v>0</v>
      </c>
      <c r="Z92" s="220">
        <f ca="1">-Z80+SUMIF(cf_0!$S$1:$DK$1,Z$3,cf_0!$S208:$DK208)/$K$1</f>
        <v>2458.2650405501154</v>
      </c>
      <c r="AA92" s="220">
        <f ca="1">-AA80+SUMIF(cf_0!$S$1:$DK$1,AA$3,cf_0!$S208:$DK208)/$K$1</f>
        <v>1274.6220920911633</v>
      </c>
      <c r="AB92" s="220">
        <f ca="1">-AB80+SUMIF(cf_0!$S$1:$DK$1,AB$3,cf_0!$S208:$DK208)/$K$1</f>
        <v>1283.9985661691021</v>
      </c>
      <c r="AC92" s="220">
        <f ca="1">-AC80+SUMIF(cf_0!$S$1:$DK$1,AC$3,cf_0!$S208:$DK208)/$K$1</f>
        <v>8.0318924903869624E-5</v>
      </c>
      <c r="AD92" s="220">
        <f ca="1">-AD80+SUMIF(cf_0!$S$1:$DK$1,AD$3,cf_0!$S208:$DK208)/$K$1</f>
        <v>8.0318924903869624E-5</v>
      </c>
      <c r="AE92" s="220">
        <f ca="1">-AE80+SUMIF(cf_0!$S$1:$DK$1,AE$3,cf_0!$S208:$DK208)/$K$1</f>
        <v>8.0318924903869624E-5</v>
      </c>
      <c r="AF92" s="220">
        <f ca="1">-AF80+SUMIF(cf_0!$S$1:$DK$1,AF$3,cf_0!$S208:$DK208)/$K$1</f>
        <v>8.0318924903869624E-5</v>
      </c>
      <c r="AG92" s="220">
        <f ca="1">-AG80+SUMIF(cf_0!$S$1:$DK$1,AG$3,cf_0!$S208:$DK208)/$K$1</f>
        <v>8.0318924903869624E-5</v>
      </c>
      <c r="AH92" s="220">
        <f ca="1">-AH80+SUMIF(cf_0!$S$1:$DK$1,AH$3,cf_0!$S208:$DK208)/$K$1</f>
        <v>8.0318924903869624E-5</v>
      </c>
      <c r="AI92" s="220">
        <f ca="1">-AI80+SUMIF(cf_0!$S$1:$DK$1,AI$3,cf_0!$S208:$DK208)/$K$1</f>
        <v>8.0318924903869624E-5</v>
      </c>
      <c r="AJ92" s="220">
        <f ca="1">-AJ80+SUMIF(cf_0!$S$1:$DK$1,AJ$3,cf_0!$S208:$DK208)/$K$1</f>
        <v>8.0318924903869624E-5</v>
      </c>
      <c r="AK92" s="220">
        <f ca="1">-AK80+SUMIF(cf_0!$S$1:$DK$1,AK$3,cf_0!$S208:$DK208)/$K$1</f>
        <v>8.0318924903869624E-5</v>
      </c>
      <c r="AL92" s="220">
        <f ca="1">-AL80+SUMIF(cf_0!$S$1:$DK$1,AL$3,cf_0!$S208:$DK208)/$K$1</f>
        <v>8.0318924903869624E-5</v>
      </c>
      <c r="AM92" s="220">
        <f ca="1">-AM80+SUMIF(cf_0!$S$1:$DK$1,AM$3,cf_0!$S208:$DK208)/$K$1</f>
        <v>8.0318924903869624E-5</v>
      </c>
      <c r="AN92" s="220">
        <f ca="1">-AN80+SUMIF(cf_0!$S$1:$DK$1,AN$3,cf_0!$S208:$DK208)/$K$1</f>
        <v>8.0318924903869624E-5</v>
      </c>
      <c r="AO92" s="220">
        <f ca="1">-AO80+SUMIF(cf_0!$S$1:$DK$1,AO$3,cf_0!$S208:$DK208)/$K$1</f>
        <v>8.0318924903869624E-5</v>
      </c>
      <c r="AP92" s="220">
        <f ca="1">-AP80+SUMIF(cf_0!$S$1:$DK$1,AP$3,cf_0!$S208:$DK208)/$K$1</f>
        <v>8.0318924903869624E-5</v>
      </c>
      <c r="AQ92" s="220">
        <f ca="1">-AQ80+SUMIF(cf_0!$S$1:$DK$1,AQ$3,cf_0!$S208:$DK208)/$K$1</f>
        <v>8.0318924903869624E-5</v>
      </c>
    </row>
    <row r="93" spans="4:43" x14ac:dyDescent="0.25">
      <c r="L93" s="322">
        <v>0</v>
      </c>
      <c r="M93" s="322">
        <v>0</v>
      </c>
      <c r="N93">
        <f t="shared" ref="N93" si="112">M93+1</f>
        <v>1</v>
      </c>
      <c r="O93">
        <f t="shared" ref="O93:AF93" si="113">N93+1</f>
        <v>2</v>
      </c>
      <c r="P93">
        <f t="shared" si="113"/>
        <v>3</v>
      </c>
      <c r="Q93">
        <f t="shared" si="113"/>
        <v>4</v>
      </c>
      <c r="R93">
        <f t="shared" si="113"/>
        <v>5</v>
      </c>
      <c r="S93">
        <f t="shared" si="113"/>
        <v>6</v>
      </c>
      <c r="T93">
        <f t="shared" si="113"/>
        <v>7</v>
      </c>
      <c r="U93">
        <f t="shared" si="113"/>
        <v>8</v>
      </c>
      <c r="V93">
        <f t="shared" si="113"/>
        <v>9</v>
      </c>
      <c r="W93">
        <f t="shared" si="113"/>
        <v>10</v>
      </c>
      <c r="X93">
        <f t="shared" si="113"/>
        <v>11</v>
      </c>
      <c r="Y93">
        <f t="shared" si="113"/>
        <v>12</v>
      </c>
      <c r="Z93">
        <f t="shared" si="113"/>
        <v>13</v>
      </c>
      <c r="AA93">
        <f t="shared" si="113"/>
        <v>14</v>
      </c>
      <c r="AB93">
        <f t="shared" si="113"/>
        <v>15</v>
      </c>
      <c r="AC93">
        <f t="shared" si="113"/>
        <v>16</v>
      </c>
      <c r="AD93">
        <f t="shared" si="113"/>
        <v>17</v>
      </c>
      <c r="AE93">
        <f t="shared" si="113"/>
        <v>18</v>
      </c>
      <c r="AF93">
        <f t="shared" si="113"/>
        <v>19</v>
      </c>
      <c r="AG93">
        <f t="shared" ref="AG93" si="114">AF93+1</f>
        <v>20</v>
      </c>
      <c r="AH93">
        <f t="shared" ref="AH93" si="115">AG93+1</f>
        <v>21</v>
      </c>
      <c r="AI93">
        <f t="shared" ref="AI93" si="116">AH93+1</f>
        <v>22</v>
      </c>
      <c r="AJ93">
        <f t="shared" ref="AJ93" si="117">AI93+1</f>
        <v>23</v>
      </c>
      <c r="AK93">
        <f t="shared" ref="AK93" si="118">AJ93+1</f>
        <v>24</v>
      </c>
      <c r="AL93">
        <f t="shared" ref="AL93" si="119">AK93+1</f>
        <v>25</v>
      </c>
      <c r="AM93">
        <f t="shared" ref="AM93" si="120">AL93+1</f>
        <v>26</v>
      </c>
      <c r="AN93">
        <f t="shared" ref="AN93:AP93" si="121">AM93+1</f>
        <v>27</v>
      </c>
      <c r="AO93">
        <f t="shared" si="121"/>
        <v>28</v>
      </c>
      <c r="AP93">
        <f t="shared" si="121"/>
        <v>29</v>
      </c>
      <c r="AQ93">
        <f t="shared" ref="AQ93" si="122">AN93+1</f>
        <v>28</v>
      </c>
    </row>
    <row r="94" spans="4:43" x14ac:dyDescent="0.25">
      <c r="D94" s="226" t="s">
        <v>794</v>
      </c>
      <c r="I94" s="227">
        <f>Вводные!G45</f>
        <v>0.2</v>
      </c>
      <c r="L94" s="228">
        <f t="shared" ref="L94:AF94" si="123">1/(1+$I$94)^(0.25*L93)</f>
        <v>1</v>
      </c>
      <c r="M94" s="228">
        <f t="shared" ref="M94:N94" si="124">1/(1+$I$94)^(0.25*M93)</f>
        <v>1</v>
      </c>
      <c r="N94" s="228">
        <f t="shared" si="124"/>
        <v>0.95544279220436679</v>
      </c>
      <c r="O94" s="228">
        <f t="shared" si="123"/>
        <v>0.9128709291752769</v>
      </c>
      <c r="P94" s="228">
        <f t="shared" si="123"/>
        <v>0.87219594949342127</v>
      </c>
      <c r="Q94" s="228">
        <f t="shared" si="123"/>
        <v>0.83333333333333337</v>
      </c>
      <c r="R94" s="228">
        <f t="shared" si="123"/>
        <v>0.79620232683697245</v>
      </c>
      <c r="S94" s="228">
        <f t="shared" si="123"/>
        <v>0.7607257743127307</v>
      </c>
      <c r="T94" s="228">
        <f t="shared" si="123"/>
        <v>0.72682995791118443</v>
      </c>
      <c r="U94" s="228">
        <f t="shared" si="123"/>
        <v>0.69444444444444442</v>
      </c>
      <c r="V94" s="228">
        <f t="shared" si="123"/>
        <v>0.66350193903081034</v>
      </c>
      <c r="W94" s="228">
        <f t="shared" si="123"/>
        <v>0.63393814526060899</v>
      </c>
      <c r="X94" s="228">
        <f t="shared" si="123"/>
        <v>0.60569163159265371</v>
      </c>
      <c r="Y94" s="228">
        <f t="shared" si="123"/>
        <v>0.57870370370370372</v>
      </c>
      <c r="Z94" s="228">
        <f t="shared" si="123"/>
        <v>0.55291828252567532</v>
      </c>
      <c r="AA94" s="228">
        <f t="shared" si="123"/>
        <v>0.52828178771717416</v>
      </c>
      <c r="AB94" s="228">
        <f t="shared" si="123"/>
        <v>0.50474302632721146</v>
      </c>
      <c r="AC94" s="228">
        <f t="shared" si="123"/>
        <v>0.48225308641975312</v>
      </c>
      <c r="AD94" s="228">
        <f t="shared" si="123"/>
        <v>0.46076523543806275</v>
      </c>
      <c r="AE94" s="228">
        <f t="shared" si="123"/>
        <v>0.44023482309764517</v>
      </c>
      <c r="AF94" s="228">
        <f t="shared" si="123"/>
        <v>0.42061918860600955</v>
      </c>
      <c r="AG94" s="228">
        <f t="shared" ref="AG94:AQ94" si="125">1/(1+$I$94)^(0.25*AG93)</f>
        <v>0.4018775720164609</v>
      </c>
      <c r="AH94" s="228">
        <f t="shared" si="125"/>
        <v>0.38397102953171897</v>
      </c>
      <c r="AI94" s="228">
        <f t="shared" si="125"/>
        <v>0.36686235258137107</v>
      </c>
      <c r="AJ94" s="228">
        <f t="shared" si="125"/>
        <v>0.35051599050500798</v>
      </c>
      <c r="AK94" s="228">
        <f t="shared" si="125"/>
        <v>0.33489797668038412</v>
      </c>
      <c r="AL94" s="228">
        <f t="shared" si="125"/>
        <v>0.31997585794309918</v>
      </c>
      <c r="AM94" s="228">
        <f t="shared" si="125"/>
        <v>0.30571862715114251</v>
      </c>
      <c r="AN94" s="228">
        <f t="shared" si="125"/>
        <v>0.29209665875417329</v>
      </c>
      <c r="AO94" s="228">
        <f t="shared" ref="AO94:AP94" si="126">1/(1+$I$94)^(0.25*AO93)</f>
        <v>0.27908164723365342</v>
      </c>
      <c r="AP94" s="228">
        <f t="shared" si="126"/>
        <v>0.26664654828591594</v>
      </c>
      <c r="AQ94" s="228">
        <f t="shared" si="125"/>
        <v>0.27908164723365342</v>
      </c>
    </row>
    <row r="95" spans="4:43" x14ac:dyDescent="0.25">
      <c r="D95" s="217" t="s">
        <v>795</v>
      </c>
      <c r="E95" s="217"/>
      <c r="F95" s="217"/>
      <c r="G95" s="218"/>
      <c r="H95" s="218"/>
      <c r="I95" s="219">
        <f ca="1">SUM(L95:AQ95)</f>
        <v>2680.6690762607382</v>
      </c>
      <c r="J95" s="219"/>
      <c r="K95" s="219"/>
      <c r="L95" s="220">
        <f>L92*L94</f>
        <v>0</v>
      </c>
      <c r="M95" s="220">
        <f t="shared" ref="M95:N95" ca="1" si="127">M92*M94</f>
        <v>0</v>
      </c>
      <c r="N95" s="220">
        <f t="shared" ca="1" si="127"/>
        <v>0</v>
      </c>
      <c r="O95" s="220">
        <f t="shared" ref="O95:AF95" ca="1" si="128">O92*O94</f>
        <v>0</v>
      </c>
      <c r="P95" s="220">
        <f t="shared" ca="1" si="128"/>
        <v>0</v>
      </c>
      <c r="Q95" s="220">
        <f t="shared" ca="1" si="128"/>
        <v>0</v>
      </c>
      <c r="R95" s="220">
        <f t="shared" ca="1" si="128"/>
        <v>0</v>
      </c>
      <c r="S95" s="220">
        <f t="shared" ca="1" si="128"/>
        <v>0</v>
      </c>
      <c r="T95" s="220">
        <f t="shared" ca="1" si="128"/>
        <v>0</v>
      </c>
      <c r="U95" s="220">
        <f t="shared" ca="1" si="128"/>
        <v>0</v>
      </c>
      <c r="V95" s="220">
        <f t="shared" ca="1" si="128"/>
        <v>0</v>
      </c>
      <c r="W95" s="220">
        <f t="shared" ca="1" si="128"/>
        <v>0</v>
      </c>
      <c r="X95" s="220">
        <f t="shared" ca="1" si="128"/>
        <v>0</v>
      </c>
      <c r="Y95" s="220">
        <f t="shared" ca="1" si="128"/>
        <v>0</v>
      </c>
      <c r="Z95" s="220">
        <f t="shared" ca="1" si="128"/>
        <v>1359.2196842138794</v>
      </c>
      <c r="AA95" s="220">
        <f t="shared" ca="1" si="128"/>
        <v>673.35963747372432</v>
      </c>
      <c r="AB95" s="220">
        <f t="shared" ca="1" si="128"/>
        <v>648.08932208799285</v>
      </c>
      <c r="AC95" s="220">
        <f t="shared" ca="1" si="128"/>
        <v>3.8734049432807496E-5</v>
      </c>
      <c r="AD95" s="220">
        <f t="shared" ca="1" si="128"/>
        <v>3.7008168343463568E-5</v>
      </c>
      <c r="AE95" s="220">
        <f t="shared" ca="1" si="128"/>
        <v>3.535918769644809E-5</v>
      </c>
      <c r="AF95" s="220">
        <f t="shared" ca="1" si="128"/>
        <v>3.3783681022772658E-5</v>
      </c>
      <c r="AG95" s="220">
        <f t="shared" ref="AG95:AQ95" ca="1" si="129">AG92*AG94</f>
        <v>3.227837452733958E-5</v>
      </c>
      <c r="AH95" s="220">
        <f t="shared" ca="1" si="129"/>
        <v>3.0840140286219642E-5</v>
      </c>
      <c r="AI95" s="220">
        <f t="shared" ca="1" si="129"/>
        <v>2.9465989747040083E-5</v>
      </c>
      <c r="AJ95" s="220">
        <f t="shared" ca="1" si="129"/>
        <v>2.8153067518977215E-5</v>
      </c>
      <c r="AK95" s="220">
        <f t="shared" ca="1" si="129"/>
        <v>2.6898645439449651E-5</v>
      </c>
      <c r="AL95" s="220">
        <f t="shared" ca="1" si="129"/>
        <v>2.5700116905183038E-5</v>
      </c>
      <c r="AM95" s="220">
        <f t="shared" ca="1" si="129"/>
        <v>2.4554991455866732E-5</v>
      </c>
      <c r="AN95" s="220">
        <f t="shared" ca="1" si="129"/>
        <v>2.3460889599147675E-5</v>
      </c>
      <c r="AO95" s="220">
        <f t="shared" ref="AO95:AP95" ca="1" si="130">AO92*AO94</f>
        <v>2.2415537866208042E-5</v>
      </c>
      <c r="AP95" s="220">
        <f t="shared" ca="1" si="130"/>
        <v>2.1416764087652527E-5</v>
      </c>
      <c r="AQ95" s="220">
        <f t="shared" ca="1" si="129"/>
        <v>2.2415537866208042E-5</v>
      </c>
    </row>
    <row r="96" spans="4:43" x14ac:dyDescent="0.25">
      <c r="D96" s="226" t="s">
        <v>796</v>
      </c>
      <c r="I96" s="229" t="str">
        <f ca="1">IFERROR(((1+(IRR(L92:AQ92)))^4)-1,"N/A")</f>
        <v>N/A</v>
      </c>
    </row>
    <row r="98" spans="4:43" x14ac:dyDescent="0.25">
      <c r="D98" t="s">
        <v>797</v>
      </c>
    </row>
    <row r="99" spans="4:43" ht="135" x14ac:dyDescent="0.25">
      <c r="D99" s="334" t="s">
        <v>798</v>
      </c>
      <c r="E99" s="334" t="s">
        <v>799</v>
      </c>
      <c r="F99" s="334" t="s">
        <v>800</v>
      </c>
      <c r="G99" s="334" t="s">
        <v>801</v>
      </c>
      <c r="H99" s="334" t="s">
        <v>802</v>
      </c>
      <c r="I99" s="334" t="s">
        <v>803</v>
      </c>
      <c r="J99" s="334" t="s">
        <v>34</v>
      </c>
      <c r="K99" s="334" t="s">
        <v>804</v>
      </c>
      <c r="L99" t="s">
        <v>805</v>
      </c>
      <c r="M99" t="s">
        <v>806</v>
      </c>
      <c r="N99" t="s">
        <v>807</v>
      </c>
      <c r="O99" t="s">
        <v>808</v>
      </c>
      <c r="P99" t="s">
        <v>809</v>
      </c>
      <c r="Q99" t="s">
        <v>810</v>
      </c>
      <c r="R99" t="s">
        <v>811</v>
      </c>
      <c r="S99" t="s">
        <v>812</v>
      </c>
      <c r="T99" t="s">
        <v>813</v>
      </c>
      <c r="U99" t="s">
        <v>814</v>
      </c>
      <c r="V99" t="s">
        <v>815</v>
      </c>
      <c r="W99" t="s">
        <v>816</v>
      </c>
      <c r="X99" t="s">
        <v>817</v>
      </c>
      <c r="Y99" t="s">
        <v>818</v>
      </c>
      <c r="Z99" t="s">
        <v>819</v>
      </c>
      <c r="AA99" t="s">
        <v>820</v>
      </c>
      <c r="AB99" t="s">
        <v>821</v>
      </c>
      <c r="AC99" t="s">
        <v>822</v>
      </c>
      <c r="AD99" t="s">
        <v>823</v>
      </c>
      <c r="AE99" t="s">
        <v>824</v>
      </c>
      <c r="AF99" t="s">
        <v>825</v>
      </c>
      <c r="AG99" t="s">
        <v>826</v>
      </c>
      <c r="AH99" t="s">
        <v>827</v>
      </c>
      <c r="AI99" t="s">
        <v>828</v>
      </c>
      <c r="AJ99" t="s">
        <v>829</v>
      </c>
      <c r="AK99" t="s">
        <v>830</v>
      </c>
      <c r="AL99" t="s">
        <v>831</v>
      </c>
      <c r="AM99" t="s">
        <v>832</v>
      </c>
      <c r="AN99" t="s">
        <v>833</v>
      </c>
      <c r="AO99" t="s">
        <v>834</v>
      </c>
      <c r="AP99" t="s">
        <v>835</v>
      </c>
      <c r="AQ99" t="s">
        <v>836</v>
      </c>
    </row>
    <row r="100" spans="4:43" x14ac:dyDescent="0.25">
      <c r="D100" s="334" t="s">
        <v>837</v>
      </c>
      <c r="E100" s="510">
        <f>I6</f>
        <v>0</v>
      </c>
      <c r="F100" s="510">
        <f>-SUM(L100:AQ100)</f>
        <v>0</v>
      </c>
      <c r="G100" s="510">
        <f>E100-F100</f>
        <v>0</v>
      </c>
      <c r="H100" s="511">
        <f>IFERROR(G100/E100,0)</f>
        <v>0</v>
      </c>
      <c r="I100" s="512">
        <f>Вводные!G108</f>
        <v>21360</v>
      </c>
      <c r="J100" s="334" t="s">
        <v>262</v>
      </c>
      <c r="K100" s="510">
        <f>IFERROR(E100/I100*1000,0)</f>
        <v>0</v>
      </c>
      <c r="L100" s="428">
        <f>-SUMIF(cf_0!$S$1:$EI$1,L$3,cf_0!$S131:$EI131)/$K$1</f>
        <v>0</v>
      </c>
      <c r="M100" s="428">
        <f>-SUMIF(cf_0!$S$1:$EI$1,M$3,cf_0!$S131:$EI131)/$K$1</f>
        <v>0</v>
      </c>
      <c r="N100" s="428">
        <f>-SUMIF(cf_0!$S$1:$EI$1,N$3,cf_0!$S131:$EI131)/$K$1</f>
        <v>0</v>
      </c>
      <c r="O100" s="428">
        <f>-SUMIF(cf_0!$S$1:$EI$1,O$3,cf_0!$S131:$EI131)/$K$1</f>
        <v>0</v>
      </c>
      <c r="P100" s="428">
        <f>-SUMIF(cf_0!$S$1:$EI$1,P$3,cf_0!$S131:$EI131)/$K$1</f>
        <v>0</v>
      </c>
      <c r="Q100" s="428">
        <f>-SUMIF(cf_0!$S$1:$EI$1,Q$3,cf_0!$S131:$EI131)/$K$1</f>
        <v>0</v>
      </c>
      <c r="R100" s="428">
        <f>-SUMIF(cf_0!$S$1:$EI$1,R$3,cf_0!$S131:$EI131)/$K$1</f>
        <v>0</v>
      </c>
      <c r="S100" s="428">
        <f>-SUMIF(cf_0!$S$1:$EI$1,S$3,cf_0!$S131:$EI131)/$K$1</f>
        <v>0</v>
      </c>
      <c r="T100" s="428">
        <f>-SUMIF(cf_0!$S$1:$EI$1,T$3,cf_0!$S131:$EI131)/$K$1</f>
        <v>0</v>
      </c>
      <c r="U100" s="428">
        <f>-SUMIF(cf_0!$S$1:$EI$1,U$3,cf_0!$S131:$EI131)/$K$1</f>
        <v>0</v>
      </c>
      <c r="V100" s="428">
        <f>-SUMIF(cf_0!$S$1:$EI$1,V$3,cf_0!$S131:$EI131)/$K$1</f>
        <v>0</v>
      </c>
      <c r="W100" s="428">
        <f>-SUMIF(cf_0!$S$1:$EI$1,W$3,cf_0!$S131:$EI131)/$K$1</f>
        <v>0</v>
      </c>
      <c r="X100" s="428">
        <f>-SUMIF(cf_0!$S$1:$EI$1,X$3,cf_0!$S131:$EI131)/$K$1</f>
        <v>0</v>
      </c>
      <c r="Y100" s="428">
        <f>-SUMIF(cf_0!$S$1:$EI$1,Y$3,cf_0!$S131:$EI131)/$K$1</f>
        <v>0</v>
      </c>
      <c r="Z100" s="428">
        <f>-SUMIF(cf_0!$S$1:$EI$1,Z$3,cf_0!$S131:$EI131)/$K$1</f>
        <v>0</v>
      </c>
      <c r="AA100" s="428">
        <f>-SUMIF(cf_0!$S$1:$EI$1,AA$3,cf_0!$S131:$EI131)/$K$1</f>
        <v>0</v>
      </c>
      <c r="AB100" s="428">
        <f>-SUMIF(cf_0!$S$1:$EI$1,AB$3,cf_0!$S131:$EI131)/$K$1</f>
        <v>0</v>
      </c>
      <c r="AC100" s="428">
        <f>-SUMIF(cf_0!$S$1:$EI$1,AC$3,cf_0!$S131:$EI131)/$K$1</f>
        <v>0</v>
      </c>
      <c r="AD100" s="428">
        <f>-SUMIF(cf_0!$S$1:$EI$1,AD$3,cf_0!$S131:$EI131)/$K$1</f>
        <v>0</v>
      </c>
      <c r="AE100" s="428">
        <f>-SUMIF(cf_0!$S$1:$EI$1,AE$3,cf_0!$S131:$EI131)/$K$1</f>
        <v>0</v>
      </c>
      <c r="AF100" s="428">
        <f>-SUMIF(cf_0!$S$1:$EI$1,AF$3,cf_0!$S131:$EI131)/$K$1</f>
        <v>0</v>
      </c>
      <c r="AG100" s="428">
        <f>-SUMIF(cf_0!$S$1:$EI$1,AG$3,cf_0!$S131:$EI131)/$K$1</f>
        <v>0</v>
      </c>
      <c r="AH100" s="428">
        <f>-SUMIF(cf_0!$S$1:$EI$1,AH$3,cf_0!$S131:$EI131)/$K$1</f>
        <v>0</v>
      </c>
      <c r="AI100" s="428">
        <f>-SUMIF(cf_0!$S$1:$EI$1,AI$3,cf_0!$S131:$EI131)/$K$1</f>
        <v>0</v>
      </c>
      <c r="AJ100" s="428">
        <f>-SUMIF(cf_0!$S$1:$EI$1,AJ$3,cf_0!$S131:$EI131)/$K$1</f>
        <v>0</v>
      </c>
      <c r="AK100" s="428">
        <f>-SUMIF(cf_0!$S$1:$EI$1,AK$3,cf_0!$S131:$EI131)/$K$1</f>
        <v>0</v>
      </c>
      <c r="AL100" s="428">
        <f>-SUMIF(cf_0!$S$1:$EI$1,AL$3,cf_0!$S131:$EI131)/$K$1</f>
        <v>0</v>
      </c>
      <c r="AM100" s="428">
        <f>-SUMIF(cf_0!$S$1:$EI$1,AM$3,cf_0!$S131:$EI131)/$K$1</f>
        <v>0</v>
      </c>
      <c r="AN100" s="428">
        <f>-SUMIF(cf_0!$S$1:$EI$1,AN$3,cf_0!$S131:$EI131)/$K$1</f>
        <v>0</v>
      </c>
      <c r="AO100" s="428">
        <f>-SUMIF(cf_0!$S$1:$EI$1,AO$3,cf_0!$S131:$EI131)/$K$1</f>
        <v>0</v>
      </c>
      <c r="AP100" s="428">
        <f>-SUMIF(cf_0!$S$1:$EI$1,AP$3,cf_0!$S131:$EI131)/$K$1</f>
        <v>0</v>
      </c>
      <c r="AQ100" s="428">
        <f>-SUMIF(cf_0!$S$1:$EI$1,AQ$3,cf_0!$S131:$EI131)/$K$1</f>
        <v>0</v>
      </c>
    </row>
    <row r="101" spans="4:43" x14ac:dyDescent="0.25">
      <c r="D101" s="334" t="s">
        <v>838</v>
      </c>
      <c r="E101" s="510">
        <f>I7</f>
        <v>0</v>
      </c>
      <c r="F101" s="510">
        <f>-SUM(L101:AQ101)</f>
        <v>0</v>
      </c>
      <c r="G101" s="510">
        <f>E101-F101</f>
        <v>0</v>
      </c>
      <c r="H101" s="511">
        <f>IFERROR(G101/E101,0)</f>
        <v>0</v>
      </c>
      <c r="I101" s="512">
        <f>Вводные!G121</f>
        <v>6000</v>
      </c>
      <c r="J101" s="334" t="s">
        <v>262</v>
      </c>
      <c r="K101" s="510">
        <f>IFERROR(E101/I101*1000,0)</f>
        <v>0</v>
      </c>
      <c r="L101" s="428">
        <f>-SUMIF(cf_0!$S$1:$EI$1,L$3,cf_0!$S132:$EI132)/$K$1</f>
        <v>0</v>
      </c>
      <c r="M101" s="428">
        <f>-SUMIF(cf_0!$S$1:$EI$1,M$3,cf_0!$S132:$EI132)/$K$1</f>
        <v>0</v>
      </c>
      <c r="N101" s="428">
        <f>-SUMIF(cf_0!$S$1:$EI$1,N$3,cf_0!$S132:$EI132)/$K$1</f>
        <v>0</v>
      </c>
      <c r="O101" s="428">
        <f>-SUMIF(cf_0!$S$1:$EI$1,O$3,cf_0!$S132:$EI132)/$K$1</f>
        <v>0</v>
      </c>
      <c r="P101" s="428">
        <f>-SUMIF(cf_0!$S$1:$EI$1,P$3,cf_0!$S132:$EI132)/$K$1</f>
        <v>0</v>
      </c>
      <c r="Q101" s="428">
        <f>-SUMIF(cf_0!$S$1:$EI$1,Q$3,cf_0!$S132:$EI132)/$K$1</f>
        <v>0</v>
      </c>
      <c r="R101" s="428">
        <f>-SUMIF(cf_0!$S$1:$EI$1,R$3,cf_0!$S132:$EI132)/$K$1</f>
        <v>0</v>
      </c>
      <c r="S101" s="428">
        <f>-SUMIF(cf_0!$S$1:$EI$1,S$3,cf_0!$S132:$EI132)/$K$1</f>
        <v>0</v>
      </c>
      <c r="T101" s="428">
        <f>-SUMIF(cf_0!$S$1:$EI$1,T$3,cf_0!$S132:$EI132)/$K$1</f>
        <v>0</v>
      </c>
      <c r="U101" s="428">
        <f>-SUMIF(cf_0!$S$1:$EI$1,U$3,cf_0!$S132:$EI132)/$K$1</f>
        <v>0</v>
      </c>
      <c r="V101" s="428">
        <f>-SUMIF(cf_0!$S$1:$EI$1,V$3,cf_0!$S132:$EI132)/$K$1</f>
        <v>0</v>
      </c>
      <c r="W101" s="428">
        <f>-SUMIF(cf_0!$S$1:$EI$1,W$3,cf_0!$S132:$EI132)/$K$1</f>
        <v>0</v>
      </c>
      <c r="X101" s="428">
        <f>-SUMIF(cf_0!$S$1:$EI$1,X$3,cf_0!$S132:$EI132)/$K$1</f>
        <v>0</v>
      </c>
      <c r="Y101" s="428">
        <f>-SUMIF(cf_0!$S$1:$EI$1,Y$3,cf_0!$S132:$EI132)/$K$1</f>
        <v>0</v>
      </c>
      <c r="Z101" s="428">
        <f>-SUMIF(cf_0!$S$1:$EI$1,Z$3,cf_0!$S132:$EI132)/$K$1</f>
        <v>0</v>
      </c>
      <c r="AA101" s="428">
        <f>-SUMIF(cf_0!$S$1:$EI$1,AA$3,cf_0!$S132:$EI132)/$K$1</f>
        <v>0</v>
      </c>
      <c r="AB101" s="428">
        <f>-SUMIF(cf_0!$S$1:$EI$1,AB$3,cf_0!$S132:$EI132)/$K$1</f>
        <v>0</v>
      </c>
      <c r="AC101" s="428">
        <f>-SUMIF(cf_0!$S$1:$EI$1,AC$3,cf_0!$S132:$EI132)/$K$1</f>
        <v>0</v>
      </c>
      <c r="AD101" s="428">
        <f>-SUMIF(cf_0!$S$1:$EI$1,AD$3,cf_0!$S132:$EI132)/$K$1</f>
        <v>0</v>
      </c>
      <c r="AE101" s="428">
        <f>-SUMIF(cf_0!$S$1:$EI$1,AE$3,cf_0!$S132:$EI132)/$K$1</f>
        <v>0</v>
      </c>
      <c r="AF101" s="428">
        <f>-SUMIF(cf_0!$S$1:$EI$1,AF$3,cf_0!$S132:$EI132)/$K$1</f>
        <v>0</v>
      </c>
      <c r="AG101" s="428">
        <f>-SUMIF(cf_0!$S$1:$EI$1,AG$3,cf_0!$S132:$EI132)/$K$1</f>
        <v>0</v>
      </c>
      <c r="AH101" s="428">
        <f>-SUMIF(cf_0!$S$1:$EI$1,AH$3,cf_0!$S132:$EI132)/$K$1</f>
        <v>0</v>
      </c>
      <c r="AI101" s="428">
        <f>-SUMIF(cf_0!$S$1:$EI$1,AI$3,cf_0!$S132:$EI132)/$K$1</f>
        <v>0</v>
      </c>
      <c r="AJ101" s="428">
        <f>-SUMIF(cf_0!$S$1:$EI$1,AJ$3,cf_0!$S132:$EI132)/$K$1</f>
        <v>0</v>
      </c>
      <c r="AK101" s="428">
        <f>-SUMIF(cf_0!$S$1:$EI$1,AK$3,cf_0!$S132:$EI132)/$K$1</f>
        <v>0</v>
      </c>
      <c r="AL101" s="428">
        <f>-SUMIF(cf_0!$S$1:$EI$1,AL$3,cf_0!$S132:$EI132)/$K$1</f>
        <v>0</v>
      </c>
      <c r="AM101" s="428">
        <f>-SUMIF(cf_0!$S$1:$EI$1,AM$3,cf_0!$S132:$EI132)/$K$1</f>
        <v>0</v>
      </c>
      <c r="AN101" s="428">
        <f>-SUMIF(cf_0!$S$1:$EI$1,AN$3,cf_0!$S132:$EI132)/$K$1</f>
        <v>0</v>
      </c>
      <c r="AO101" s="428">
        <f>-SUMIF(cf_0!$S$1:$EI$1,AO$3,cf_0!$S132:$EI132)/$K$1</f>
        <v>0</v>
      </c>
      <c r="AP101" s="428">
        <f>-SUMIF(cf_0!$S$1:$EI$1,AP$3,cf_0!$S132:$EI132)/$K$1</f>
        <v>0</v>
      </c>
      <c r="AQ101" s="428">
        <f>-SUMIF(cf_0!$S$1:$EI$1,AQ$3,cf_0!$S132:$EI132)/$K$1</f>
        <v>0</v>
      </c>
    </row>
    <row r="102" spans="4:43" x14ac:dyDescent="0.25">
      <c r="D102" s="334" t="s">
        <v>839</v>
      </c>
      <c r="E102" s="510">
        <f>I15</f>
        <v>0</v>
      </c>
      <c r="F102" s="510">
        <f>-SUM(L102:AQ102)</f>
        <v>0</v>
      </c>
      <c r="G102" s="510">
        <f>E102-F102</f>
        <v>0</v>
      </c>
      <c r="H102" s="511">
        <f>IFERROR(G102/E102,0)</f>
        <v>0</v>
      </c>
      <c r="I102" s="512">
        <f>Вводные!G133</f>
        <v>550</v>
      </c>
      <c r="J102" s="334" t="s">
        <v>454</v>
      </c>
      <c r="K102" s="510">
        <f>IFERROR(E102/I102*1000,0)</f>
        <v>0</v>
      </c>
      <c r="L102" s="428">
        <f>-SUMIF(cf_0!$S$1:$EI$1,L$3,cf_0!$S133:$EI133)/$K$1</f>
        <v>0</v>
      </c>
      <c r="M102" s="428">
        <f>-SUMIF(cf_0!$S$1:$EI$1,M$3,cf_0!$S133:$EI133)/$K$1</f>
        <v>0</v>
      </c>
      <c r="N102" s="428">
        <f>-SUMIF(cf_0!$S$1:$EI$1,N$3,cf_0!$S133:$EI133)/$K$1</f>
        <v>0</v>
      </c>
      <c r="O102" s="428">
        <f>-SUMIF(cf_0!$S$1:$EI$1,O$3,cf_0!$S133:$EI133)/$K$1</f>
        <v>0</v>
      </c>
      <c r="P102" s="428">
        <f>-SUMIF(cf_0!$S$1:$EI$1,P$3,cf_0!$S133:$EI133)/$K$1</f>
        <v>0</v>
      </c>
      <c r="Q102" s="428">
        <f>-SUMIF(cf_0!$S$1:$EI$1,Q$3,cf_0!$S133:$EI133)/$K$1</f>
        <v>0</v>
      </c>
      <c r="R102" s="428">
        <f>-SUMIF(cf_0!$S$1:$EI$1,R$3,cf_0!$S133:$EI133)/$K$1</f>
        <v>0</v>
      </c>
      <c r="S102" s="428">
        <f>-SUMIF(cf_0!$S$1:$EI$1,S$3,cf_0!$S133:$EI133)/$K$1</f>
        <v>0</v>
      </c>
      <c r="T102" s="428">
        <f>-SUMIF(cf_0!$S$1:$EI$1,T$3,cf_0!$S133:$EI133)/$K$1</f>
        <v>0</v>
      </c>
      <c r="U102" s="428">
        <f>-SUMIF(cf_0!$S$1:$EI$1,U$3,cf_0!$S133:$EI133)/$K$1</f>
        <v>0</v>
      </c>
      <c r="V102" s="428">
        <f>-SUMIF(cf_0!$S$1:$EI$1,V$3,cf_0!$S133:$EI133)/$K$1</f>
        <v>0</v>
      </c>
      <c r="W102" s="428">
        <f>-SUMIF(cf_0!$S$1:$EI$1,W$3,cf_0!$S133:$EI133)/$K$1</f>
        <v>0</v>
      </c>
      <c r="X102" s="428">
        <f>-SUMIF(cf_0!$S$1:$EI$1,X$3,cf_0!$S133:$EI133)/$K$1</f>
        <v>0</v>
      </c>
      <c r="Y102" s="428">
        <f>-SUMIF(cf_0!$S$1:$EI$1,Y$3,cf_0!$S133:$EI133)/$K$1</f>
        <v>0</v>
      </c>
      <c r="Z102" s="428">
        <f>-SUMIF(cf_0!$S$1:$EI$1,Z$3,cf_0!$S133:$EI133)/$K$1</f>
        <v>0</v>
      </c>
      <c r="AA102" s="428">
        <f>-SUMIF(cf_0!$S$1:$EI$1,AA$3,cf_0!$S133:$EI133)/$K$1</f>
        <v>0</v>
      </c>
      <c r="AB102" s="428">
        <f>-SUMIF(cf_0!$S$1:$EI$1,AB$3,cf_0!$S133:$EI133)/$K$1</f>
        <v>0</v>
      </c>
      <c r="AC102" s="428">
        <f>-SUMIF(cf_0!$S$1:$EI$1,AC$3,cf_0!$S133:$EI133)/$K$1</f>
        <v>0</v>
      </c>
      <c r="AD102" s="428">
        <f>-SUMIF(cf_0!$S$1:$EI$1,AD$3,cf_0!$S133:$EI133)/$K$1</f>
        <v>0</v>
      </c>
      <c r="AE102" s="428">
        <f>-SUMIF(cf_0!$S$1:$EI$1,AE$3,cf_0!$S133:$EI133)/$K$1</f>
        <v>0</v>
      </c>
      <c r="AF102" s="428">
        <f>-SUMIF(cf_0!$S$1:$EI$1,AF$3,cf_0!$S133:$EI133)/$K$1</f>
        <v>0</v>
      </c>
      <c r="AG102" s="428">
        <f>-SUMIF(cf_0!$S$1:$EI$1,AG$3,cf_0!$S133:$EI133)/$K$1</f>
        <v>0</v>
      </c>
      <c r="AH102" s="428">
        <f>-SUMIF(cf_0!$S$1:$EI$1,AH$3,cf_0!$S133:$EI133)/$K$1</f>
        <v>0</v>
      </c>
      <c r="AI102" s="428">
        <f>-SUMIF(cf_0!$S$1:$EI$1,AI$3,cf_0!$S133:$EI133)/$K$1</f>
        <v>0</v>
      </c>
      <c r="AJ102" s="428">
        <f>-SUMIF(cf_0!$S$1:$EI$1,AJ$3,cf_0!$S133:$EI133)/$K$1</f>
        <v>0</v>
      </c>
      <c r="AK102" s="428">
        <f>-SUMIF(cf_0!$S$1:$EI$1,AK$3,cf_0!$S133:$EI133)/$K$1</f>
        <v>0</v>
      </c>
      <c r="AL102" s="428">
        <f>-SUMIF(cf_0!$S$1:$EI$1,AL$3,cf_0!$S133:$EI133)/$K$1</f>
        <v>0</v>
      </c>
      <c r="AM102" s="428">
        <f>-SUMIF(cf_0!$S$1:$EI$1,AM$3,cf_0!$S133:$EI133)/$K$1</f>
        <v>0</v>
      </c>
      <c r="AN102" s="428">
        <f>-SUMIF(cf_0!$S$1:$EI$1,AN$3,cf_0!$S133:$EI133)/$K$1</f>
        <v>0</v>
      </c>
      <c r="AO102" s="428">
        <f>-SUMIF(cf_0!$S$1:$EI$1,AO$3,cf_0!$S133:$EI133)/$K$1</f>
        <v>0</v>
      </c>
      <c r="AP102" s="428">
        <f>-SUMIF(cf_0!$S$1:$EI$1,AP$3,cf_0!$S133:$EI133)/$K$1</f>
        <v>0</v>
      </c>
      <c r="AQ102" s="428">
        <f>-SUMIF(cf_0!$S$1:$EI$1,AQ$3,cf_0!$S133:$EI133)/$K$1</f>
        <v>0</v>
      </c>
    </row>
    <row r="103" spans="4:43" x14ac:dyDescent="0.25">
      <c r="D103" s="334" t="s">
        <v>313</v>
      </c>
      <c r="E103" s="510">
        <f>SUM(E100:E102)</f>
        <v>0</v>
      </c>
      <c r="F103" s="510">
        <f>SUM(F100:F102)</f>
        <v>0</v>
      </c>
      <c r="G103" s="510">
        <f>SUM(G100:G102)</f>
        <v>0</v>
      </c>
      <c r="H103" s="511">
        <f>IFERROR(G103/E103,0)</f>
        <v>0</v>
      </c>
      <c r="I103" s="334" t="str">
        <f>""</f>
        <v/>
      </c>
      <c r="J103" s="334"/>
      <c r="K103" s="334"/>
      <c r="L103" s="428">
        <f t="shared" ref="L103:AQ103" si="131">SUM(L100:L102)</f>
        <v>0</v>
      </c>
      <c r="M103" s="428">
        <f t="shared" si="131"/>
        <v>0</v>
      </c>
      <c r="N103" s="428">
        <f t="shared" si="131"/>
        <v>0</v>
      </c>
      <c r="O103" s="428">
        <f t="shared" si="131"/>
        <v>0</v>
      </c>
      <c r="P103" s="428">
        <f t="shared" si="131"/>
        <v>0</v>
      </c>
      <c r="Q103" s="428">
        <f t="shared" si="131"/>
        <v>0</v>
      </c>
      <c r="R103" s="428">
        <f t="shared" si="131"/>
        <v>0</v>
      </c>
      <c r="S103" s="428">
        <f t="shared" si="131"/>
        <v>0</v>
      </c>
      <c r="T103" s="428">
        <f t="shared" si="131"/>
        <v>0</v>
      </c>
      <c r="U103" s="428">
        <f t="shared" si="131"/>
        <v>0</v>
      </c>
      <c r="V103" s="428">
        <f t="shared" si="131"/>
        <v>0</v>
      </c>
      <c r="W103" s="428">
        <f t="shared" si="131"/>
        <v>0</v>
      </c>
      <c r="X103" s="428">
        <f t="shared" si="131"/>
        <v>0</v>
      </c>
      <c r="Y103" s="428">
        <f t="shared" si="131"/>
        <v>0</v>
      </c>
      <c r="Z103" s="428">
        <f t="shared" si="131"/>
        <v>0</v>
      </c>
      <c r="AA103" s="428">
        <f t="shared" si="131"/>
        <v>0</v>
      </c>
      <c r="AB103" s="428">
        <f t="shared" si="131"/>
        <v>0</v>
      </c>
      <c r="AC103" s="428">
        <f t="shared" si="131"/>
        <v>0</v>
      </c>
      <c r="AD103" s="428">
        <f t="shared" si="131"/>
        <v>0</v>
      </c>
      <c r="AE103" s="428">
        <f t="shared" si="131"/>
        <v>0</v>
      </c>
      <c r="AF103" s="428">
        <f t="shared" si="131"/>
        <v>0</v>
      </c>
      <c r="AG103" s="428">
        <f t="shared" si="131"/>
        <v>0</v>
      </c>
      <c r="AH103" s="428">
        <f t="shared" si="131"/>
        <v>0</v>
      </c>
      <c r="AI103" s="428">
        <f t="shared" si="131"/>
        <v>0</v>
      </c>
      <c r="AJ103" s="428">
        <f t="shared" si="131"/>
        <v>0</v>
      </c>
      <c r="AK103" s="428">
        <f t="shared" si="131"/>
        <v>0</v>
      </c>
      <c r="AL103" s="428">
        <f t="shared" si="131"/>
        <v>0</v>
      </c>
      <c r="AM103" s="428">
        <f t="shared" si="131"/>
        <v>0</v>
      </c>
      <c r="AN103" s="428">
        <f t="shared" si="131"/>
        <v>0</v>
      </c>
      <c r="AO103" s="428">
        <f t="shared" si="131"/>
        <v>0</v>
      </c>
      <c r="AP103" s="428">
        <f t="shared" si="131"/>
        <v>0</v>
      </c>
      <c r="AQ103" s="428">
        <f t="shared" si="131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6575C"/>
  </sheetPr>
  <dimension ref="B1:GS237"/>
  <sheetViews>
    <sheetView showGridLines="0" topLeftCell="A31" workbookViewId="0">
      <selection activeCell="U65" sqref="U65"/>
    </sheetView>
  </sheetViews>
  <sheetFormatPr defaultColWidth="9.140625" defaultRowHeight="12.75" x14ac:dyDescent="0.2"/>
  <cols>
    <col min="1" max="1" width="9.140625" style="46"/>
    <col min="2" max="2" width="9.5703125" style="46" customWidth="1"/>
    <col min="3" max="3" width="72" style="46" customWidth="1"/>
    <col min="4" max="4" width="34.140625" style="46" customWidth="1"/>
    <col min="5" max="5" width="12.5703125" style="46" customWidth="1"/>
    <col min="6" max="6" width="11" style="46" customWidth="1"/>
    <col min="7" max="7" width="9" style="46" customWidth="1"/>
    <col min="8" max="14" width="1.42578125" style="46" customWidth="1"/>
    <col min="15" max="15" width="5.5703125" style="46" customWidth="1"/>
    <col min="16" max="16" width="16.5703125" style="46" customWidth="1"/>
    <col min="17" max="17" width="14.5703125" style="46" customWidth="1"/>
    <col min="18" max="18" width="16.140625" style="46" customWidth="1"/>
    <col min="19" max="20" width="11.42578125" style="46" customWidth="1"/>
    <col min="21" max="21" width="14" style="46" customWidth="1"/>
    <col min="22" max="22" width="13" style="46" customWidth="1"/>
    <col min="23" max="23" width="15.140625" style="46" customWidth="1"/>
    <col min="24" max="34" width="11.42578125" style="46" customWidth="1"/>
    <col min="35" max="35" width="17.28515625" style="46" customWidth="1"/>
    <col min="36" max="36" width="11.42578125" style="46" customWidth="1"/>
    <col min="37" max="38" width="14.7109375" style="46" customWidth="1"/>
    <col min="39" max="43" width="11.42578125" style="46" customWidth="1"/>
    <col min="44" max="44" width="13.42578125" style="46" customWidth="1"/>
    <col min="45" max="92" width="11.42578125" style="46" customWidth="1"/>
    <col min="93" max="93" width="14.5703125" style="46" customWidth="1"/>
    <col min="94" max="139" width="11.42578125" style="46" customWidth="1"/>
    <col min="140" max="16384" width="9.140625" style="46"/>
  </cols>
  <sheetData>
    <row r="1" spans="2:201" x14ac:dyDescent="0.2">
      <c r="S1" s="47" t="str">
        <f>CONCATENATE(INT((MONTH(S6)+2)/3),"кв",RIGHT(YEAR(S6),2))</f>
        <v>3кв26</v>
      </c>
      <c r="T1" s="47" t="str">
        <f t="shared" ref="T1:CE1" si="0">CONCATENATE(INT((MONTH(T6)+2)/3),"кв",RIGHT(YEAR(T6),2))</f>
        <v>4кв26</v>
      </c>
      <c r="U1" s="47" t="str">
        <f t="shared" si="0"/>
        <v>4кв26</v>
      </c>
      <c r="V1" s="47" t="str">
        <f t="shared" si="0"/>
        <v>4кв26</v>
      </c>
      <c r="W1" s="47" t="str">
        <f t="shared" si="0"/>
        <v>1кв27</v>
      </c>
      <c r="X1" s="47" t="str">
        <f t="shared" si="0"/>
        <v>1кв27</v>
      </c>
      <c r="Y1" s="47" t="str">
        <f t="shared" si="0"/>
        <v>1кв27</v>
      </c>
      <c r="Z1" s="47" t="str">
        <f t="shared" si="0"/>
        <v>2кв27</v>
      </c>
      <c r="AA1" s="47" t="str">
        <f t="shared" si="0"/>
        <v>2кв27</v>
      </c>
      <c r="AB1" s="47" t="str">
        <f t="shared" si="0"/>
        <v>2кв27</v>
      </c>
      <c r="AC1" s="47" t="str">
        <f t="shared" si="0"/>
        <v>3кв27</v>
      </c>
      <c r="AD1" s="47" t="str">
        <f t="shared" si="0"/>
        <v>3кв27</v>
      </c>
      <c r="AE1" s="47" t="str">
        <f t="shared" si="0"/>
        <v>3кв27</v>
      </c>
      <c r="AF1" s="47" t="str">
        <f t="shared" si="0"/>
        <v>4кв27</v>
      </c>
      <c r="AG1" s="47" t="str">
        <f t="shared" si="0"/>
        <v>4кв27</v>
      </c>
      <c r="AH1" s="47" t="str">
        <f t="shared" si="0"/>
        <v>4кв27</v>
      </c>
      <c r="AI1" s="47" t="str">
        <f t="shared" si="0"/>
        <v>1кв28</v>
      </c>
      <c r="AJ1" s="47" t="str">
        <f t="shared" si="0"/>
        <v>1кв28</v>
      </c>
      <c r="AK1" s="47" t="str">
        <f t="shared" si="0"/>
        <v>1кв28</v>
      </c>
      <c r="AL1" s="47" t="str">
        <f t="shared" si="0"/>
        <v>2кв28</v>
      </c>
      <c r="AM1" s="47" t="str">
        <f t="shared" si="0"/>
        <v>2кв28</v>
      </c>
      <c r="AN1" s="47" t="str">
        <f t="shared" si="0"/>
        <v>2кв28</v>
      </c>
      <c r="AO1" s="47" t="str">
        <f t="shared" si="0"/>
        <v>3кв28</v>
      </c>
      <c r="AP1" s="47" t="str">
        <f t="shared" si="0"/>
        <v>3кв28</v>
      </c>
      <c r="AQ1" s="47" t="str">
        <f t="shared" si="0"/>
        <v>3кв28</v>
      </c>
      <c r="AR1" s="47" t="str">
        <f t="shared" si="0"/>
        <v>4кв28</v>
      </c>
      <c r="AS1" s="47" t="str">
        <f t="shared" si="0"/>
        <v>4кв28</v>
      </c>
      <c r="AT1" s="47" t="str">
        <f t="shared" si="0"/>
        <v>4кв28</v>
      </c>
      <c r="AU1" s="47" t="str">
        <f t="shared" si="0"/>
        <v>1кв29</v>
      </c>
      <c r="AV1" s="47" t="str">
        <f t="shared" si="0"/>
        <v>1кв29</v>
      </c>
      <c r="AW1" s="47" t="str">
        <f t="shared" si="0"/>
        <v>1кв29</v>
      </c>
      <c r="AX1" s="47" t="str">
        <f t="shared" si="0"/>
        <v>2кв29</v>
      </c>
      <c r="AY1" s="47" t="str">
        <f t="shared" si="0"/>
        <v>2кв29</v>
      </c>
      <c r="AZ1" s="47" t="str">
        <f t="shared" si="0"/>
        <v>2кв29</v>
      </c>
      <c r="BA1" s="47" t="str">
        <f t="shared" si="0"/>
        <v>3кв29</v>
      </c>
      <c r="BB1" s="47" t="str">
        <f t="shared" si="0"/>
        <v>3кв29</v>
      </c>
      <c r="BC1" s="47" t="str">
        <f t="shared" si="0"/>
        <v>3кв29</v>
      </c>
      <c r="BD1" s="47" t="str">
        <f t="shared" si="0"/>
        <v>4кв29</v>
      </c>
      <c r="BE1" s="47" t="str">
        <f t="shared" si="0"/>
        <v>4кв29</v>
      </c>
      <c r="BF1" s="47" t="str">
        <f t="shared" si="0"/>
        <v>4кв29</v>
      </c>
      <c r="BG1" s="47" t="str">
        <f t="shared" si="0"/>
        <v>1кв30</v>
      </c>
      <c r="BH1" s="47" t="str">
        <f t="shared" si="0"/>
        <v>1кв30</v>
      </c>
      <c r="BI1" s="47" t="str">
        <f t="shared" si="0"/>
        <v>1кв30</v>
      </c>
      <c r="BJ1" s="47" t="str">
        <f t="shared" si="0"/>
        <v>2кв30</v>
      </c>
      <c r="BK1" s="47" t="str">
        <f t="shared" si="0"/>
        <v>2кв30</v>
      </c>
      <c r="BL1" s="47" t="str">
        <f t="shared" si="0"/>
        <v>2кв30</v>
      </c>
      <c r="BM1" s="47" t="str">
        <f t="shared" si="0"/>
        <v>3кв30</v>
      </c>
      <c r="BN1" s="47" t="str">
        <f t="shared" si="0"/>
        <v>3кв30</v>
      </c>
      <c r="BO1" s="47" t="str">
        <f t="shared" si="0"/>
        <v>3кв30</v>
      </c>
      <c r="BP1" s="47" t="str">
        <f t="shared" si="0"/>
        <v>4кв30</v>
      </c>
      <c r="BQ1" s="47" t="str">
        <f t="shared" si="0"/>
        <v>4кв30</v>
      </c>
      <c r="BR1" s="47" t="str">
        <f t="shared" si="0"/>
        <v>4кв30</v>
      </c>
      <c r="BS1" s="47" t="str">
        <f t="shared" si="0"/>
        <v>1кв31</v>
      </c>
      <c r="BT1" s="47" t="str">
        <f t="shared" si="0"/>
        <v>1кв31</v>
      </c>
      <c r="BU1" s="47" t="str">
        <f t="shared" si="0"/>
        <v>1кв31</v>
      </c>
      <c r="BV1" s="47" t="str">
        <f t="shared" si="0"/>
        <v>2кв31</v>
      </c>
      <c r="BW1" s="47" t="str">
        <f t="shared" si="0"/>
        <v>2кв31</v>
      </c>
      <c r="BX1" s="47" t="str">
        <f t="shared" si="0"/>
        <v>2кв31</v>
      </c>
      <c r="BY1" s="47" t="str">
        <f t="shared" si="0"/>
        <v>3кв31</v>
      </c>
      <c r="BZ1" s="47" t="str">
        <f t="shared" si="0"/>
        <v>3кв31</v>
      </c>
      <c r="CA1" s="47" t="str">
        <f t="shared" si="0"/>
        <v>3кв31</v>
      </c>
      <c r="CB1" s="47" t="str">
        <f t="shared" si="0"/>
        <v>4кв31</v>
      </c>
      <c r="CC1" s="47" t="str">
        <f t="shared" si="0"/>
        <v>4кв31</v>
      </c>
      <c r="CD1" s="47" t="str">
        <f t="shared" si="0"/>
        <v>4кв31</v>
      </c>
      <c r="CE1" s="47" t="str">
        <f t="shared" si="0"/>
        <v>1кв32</v>
      </c>
      <c r="CF1" s="47" t="str">
        <f t="shared" ref="CF1:EI1" si="1">CONCATENATE(INT((MONTH(CF6)+2)/3),"кв",RIGHT(YEAR(CF6),2))</f>
        <v>1кв32</v>
      </c>
      <c r="CG1" s="47" t="str">
        <f t="shared" si="1"/>
        <v>1кв32</v>
      </c>
      <c r="CH1" s="47" t="str">
        <f t="shared" si="1"/>
        <v>2кв32</v>
      </c>
      <c r="CI1" s="47" t="str">
        <f t="shared" si="1"/>
        <v>2кв32</v>
      </c>
      <c r="CJ1" s="47" t="str">
        <f t="shared" si="1"/>
        <v>2кв32</v>
      </c>
      <c r="CK1" s="47" t="str">
        <f t="shared" si="1"/>
        <v>3кв32</v>
      </c>
      <c r="CL1" s="47" t="str">
        <f t="shared" si="1"/>
        <v>3кв32</v>
      </c>
      <c r="CM1" s="47" t="str">
        <f t="shared" si="1"/>
        <v>3кв32</v>
      </c>
      <c r="CN1" s="47" t="str">
        <f t="shared" si="1"/>
        <v>4кв32</v>
      </c>
      <c r="CO1" s="47" t="str">
        <f t="shared" si="1"/>
        <v>4кв32</v>
      </c>
      <c r="CP1" s="47" t="str">
        <f t="shared" si="1"/>
        <v>4кв32</v>
      </c>
      <c r="CQ1" s="47" t="str">
        <f t="shared" si="1"/>
        <v>1кв33</v>
      </c>
      <c r="CR1" s="47" t="str">
        <f t="shared" si="1"/>
        <v>1кв33</v>
      </c>
      <c r="CS1" s="47" t="str">
        <f t="shared" si="1"/>
        <v>1кв33</v>
      </c>
      <c r="CT1" s="47" t="str">
        <f t="shared" si="1"/>
        <v>2кв33</v>
      </c>
      <c r="CU1" s="47" t="str">
        <f t="shared" si="1"/>
        <v>2кв33</v>
      </c>
      <c r="CV1" s="47" t="str">
        <f t="shared" si="1"/>
        <v>2кв33</v>
      </c>
      <c r="CW1" s="47" t="str">
        <f t="shared" si="1"/>
        <v>3кв33</v>
      </c>
      <c r="CX1" s="47" t="str">
        <f t="shared" si="1"/>
        <v>3кв33</v>
      </c>
      <c r="CY1" s="47" t="str">
        <f t="shared" si="1"/>
        <v>3кв33</v>
      </c>
      <c r="CZ1" s="47" t="str">
        <f t="shared" si="1"/>
        <v>4кв33</v>
      </c>
      <c r="DA1" s="47" t="str">
        <f t="shared" si="1"/>
        <v>4кв33</v>
      </c>
      <c r="DB1" s="47" t="str">
        <f t="shared" si="1"/>
        <v>4кв33</v>
      </c>
      <c r="DC1" s="47" t="str">
        <f t="shared" si="1"/>
        <v>1кв34</v>
      </c>
      <c r="DD1" s="47" t="str">
        <f t="shared" si="1"/>
        <v>1кв34</v>
      </c>
      <c r="DE1" s="47" t="str">
        <f t="shared" si="1"/>
        <v>1кв34</v>
      </c>
      <c r="DF1" s="47" t="str">
        <f t="shared" si="1"/>
        <v>2кв34</v>
      </c>
      <c r="DG1" s="47" t="str">
        <f t="shared" si="1"/>
        <v>2кв34</v>
      </c>
      <c r="DH1" s="47" t="str">
        <f t="shared" si="1"/>
        <v>2кв34</v>
      </c>
      <c r="DI1" s="47" t="str">
        <f t="shared" si="1"/>
        <v>3кв34</v>
      </c>
      <c r="DJ1" s="47" t="str">
        <f t="shared" si="1"/>
        <v>3кв34</v>
      </c>
      <c r="DK1" s="47" t="str">
        <f t="shared" si="1"/>
        <v>3кв34</v>
      </c>
      <c r="DL1" s="47" t="str">
        <f t="shared" si="1"/>
        <v>4кв34</v>
      </c>
      <c r="DM1" s="47" t="str">
        <f t="shared" si="1"/>
        <v>4кв34</v>
      </c>
      <c r="DN1" s="47" t="str">
        <f t="shared" si="1"/>
        <v>4кв34</v>
      </c>
      <c r="DO1" s="47" t="str">
        <f t="shared" si="1"/>
        <v>1кв35</v>
      </c>
      <c r="DP1" s="47" t="str">
        <f t="shared" si="1"/>
        <v>1кв35</v>
      </c>
      <c r="DQ1" s="47" t="str">
        <f t="shared" si="1"/>
        <v>1кв35</v>
      </c>
      <c r="DR1" s="47" t="str">
        <f t="shared" si="1"/>
        <v>2кв35</v>
      </c>
      <c r="DS1" s="47" t="str">
        <f t="shared" si="1"/>
        <v>2кв35</v>
      </c>
      <c r="DT1" s="47" t="str">
        <f t="shared" si="1"/>
        <v>2кв35</v>
      </c>
      <c r="DU1" s="47" t="str">
        <f t="shared" si="1"/>
        <v>3кв35</v>
      </c>
      <c r="DV1" s="47" t="str">
        <f t="shared" si="1"/>
        <v>3кв35</v>
      </c>
      <c r="DW1" s="47" t="str">
        <f t="shared" si="1"/>
        <v>3кв35</v>
      </c>
      <c r="DX1" s="47" t="str">
        <f t="shared" si="1"/>
        <v>4кв35</v>
      </c>
      <c r="DY1" s="47" t="str">
        <f t="shared" si="1"/>
        <v>4кв35</v>
      </c>
      <c r="DZ1" s="47" t="str">
        <f t="shared" si="1"/>
        <v>4кв35</v>
      </c>
      <c r="EA1" s="47" t="str">
        <f t="shared" si="1"/>
        <v>1кв36</v>
      </c>
      <c r="EB1" s="47" t="str">
        <f t="shared" si="1"/>
        <v>1кв36</v>
      </c>
      <c r="EC1" s="47" t="str">
        <f t="shared" si="1"/>
        <v>1кв36</v>
      </c>
      <c r="ED1" s="47" t="str">
        <f t="shared" si="1"/>
        <v>2кв36</v>
      </c>
      <c r="EE1" s="47" t="str">
        <f t="shared" si="1"/>
        <v>2кв36</v>
      </c>
      <c r="EF1" s="47" t="str">
        <f t="shared" si="1"/>
        <v>2кв36</v>
      </c>
      <c r="EG1" s="47" t="str">
        <f t="shared" si="1"/>
        <v>3кв36</v>
      </c>
      <c r="EH1" s="47" t="str">
        <f t="shared" si="1"/>
        <v>3кв36</v>
      </c>
      <c r="EI1" s="47" t="str">
        <f t="shared" si="1"/>
        <v>3кв36</v>
      </c>
    </row>
    <row r="4" spans="2:201" x14ac:dyDescent="0.2">
      <c r="S4" s="55"/>
      <c r="T4" s="55" t="str">
        <f>IF(S5&lt;&gt;T5,T6,"")</f>
        <v/>
      </c>
      <c r="U4" s="55">
        <f t="shared" ref="U4" si="2">IF(T5&lt;&gt;U5,U6,"")</f>
        <v>46327</v>
      </c>
      <c r="V4" s="55" t="str">
        <f t="shared" ref="V4" si="3">IF(U5&lt;&gt;V5,V6,"")</f>
        <v/>
      </c>
      <c r="W4" s="55" t="str">
        <f t="shared" ref="W4" si="4">IF(V5&lt;&gt;W5,W6,"")</f>
        <v/>
      </c>
      <c r="X4" s="55" t="str">
        <f t="shared" ref="X4" si="5">IF(W5&lt;&gt;X5,X6,"")</f>
        <v/>
      </c>
      <c r="Y4" s="55" t="str">
        <f t="shared" ref="Y4" si="6">IF(X5&lt;&gt;Y5,Y6,"")</f>
        <v/>
      </c>
      <c r="Z4" s="55" t="str">
        <f t="shared" ref="Z4" si="7">IF(Y5&lt;&gt;Z5,Z6,"")</f>
        <v/>
      </c>
      <c r="AA4" s="55" t="str">
        <f t="shared" ref="AA4" si="8">IF(Z5&lt;&gt;AA5,AA6,"")</f>
        <v/>
      </c>
      <c r="AB4" s="55" t="str">
        <f t="shared" ref="AB4" si="9">IF(AA5&lt;&gt;AB5,AB6,"")</f>
        <v/>
      </c>
      <c r="AC4" s="55" t="str">
        <f t="shared" ref="AC4" si="10">IF(AB5&lt;&gt;AC5,AC6,"")</f>
        <v/>
      </c>
      <c r="AD4" s="55" t="str">
        <f t="shared" ref="AD4" si="11">IF(AC5&lt;&gt;AD5,AD6,"")</f>
        <v/>
      </c>
      <c r="AE4" s="55" t="str">
        <f t="shared" ref="AE4" si="12">IF(AD5&lt;&gt;AE5,AE6,"")</f>
        <v/>
      </c>
      <c r="AF4" s="55" t="str">
        <f t="shared" ref="AF4" si="13">IF(AE5&lt;&gt;AF5,AF6,"")</f>
        <v/>
      </c>
      <c r="AG4" s="55" t="str">
        <f t="shared" ref="AG4" si="14">IF(AF5&lt;&gt;AG5,AG6,"")</f>
        <v/>
      </c>
      <c r="AH4" s="55" t="str">
        <f t="shared" ref="AH4" si="15">IF(AG5&lt;&gt;AH5,AH6,"")</f>
        <v/>
      </c>
      <c r="AI4" s="55" t="str">
        <f t="shared" ref="AI4" si="16">IF(AH5&lt;&gt;AI5,AI6,"")</f>
        <v/>
      </c>
      <c r="AJ4" s="55" t="str">
        <f t="shared" ref="AJ4" si="17">IF(AI5&lt;&gt;AJ5,AJ6,"")</f>
        <v/>
      </c>
      <c r="AK4" s="55" t="str">
        <f t="shared" ref="AK4" si="18">IF(AJ5&lt;&gt;AK5,AK6,"")</f>
        <v/>
      </c>
      <c r="AL4" s="55" t="str">
        <f t="shared" ref="AL4" si="19">IF(AK5&lt;&gt;AL5,AL6,"")</f>
        <v/>
      </c>
      <c r="AM4" s="55" t="str">
        <f t="shared" ref="AM4" si="20">IF(AL5&lt;&gt;AM5,AM6,"")</f>
        <v/>
      </c>
      <c r="AN4" s="55" t="str">
        <f t="shared" ref="AN4" si="21">IF(AM5&lt;&gt;AN5,AN6,"")</f>
        <v/>
      </c>
      <c r="AO4" s="55" t="str">
        <f t="shared" ref="AO4" si="22">IF(AN5&lt;&gt;AO5,AO6,"")</f>
        <v/>
      </c>
      <c r="AP4" s="55" t="str">
        <f t="shared" ref="AP4" si="23">IF(AO5&lt;&gt;AP5,AP6,"")</f>
        <v/>
      </c>
      <c r="AQ4" s="55" t="str">
        <f t="shared" ref="AQ4" si="24">IF(AP5&lt;&gt;AQ5,AQ6,"")</f>
        <v/>
      </c>
      <c r="AR4" s="55" t="str">
        <f t="shared" ref="AR4" si="25">IF(AQ5&lt;&gt;AR5,AR6,"")</f>
        <v/>
      </c>
      <c r="AS4" s="55" t="str">
        <f t="shared" ref="AS4" si="26">IF(AR5&lt;&gt;AS5,AS6,"")</f>
        <v/>
      </c>
      <c r="AT4" s="55" t="str">
        <f t="shared" ref="AT4" si="27">IF(AS5&lt;&gt;AT5,AT6,"")</f>
        <v/>
      </c>
      <c r="AU4" s="55" t="str">
        <f t="shared" ref="AU4" si="28">IF(AT5&lt;&gt;AU5,AU6,"")</f>
        <v/>
      </c>
      <c r="AV4" s="55" t="str">
        <f t="shared" ref="AV4" si="29">IF(AU5&lt;&gt;AV5,AV6,"")</f>
        <v/>
      </c>
      <c r="AW4" s="55" t="str">
        <f t="shared" ref="AW4" si="30">IF(AV5&lt;&gt;AW5,AW6,"")</f>
        <v/>
      </c>
      <c r="AX4" s="55" t="str">
        <f t="shared" ref="AX4" si="31">IF(AW5&lt;&gt;AX5,AX6,"")</f>
        <v/>
      </c>
      <c r="AY4" s="55" t="str">
        <f t="shared" ref="AY4" si="32">IF(AX5&lt;&gt;AY5,AY6,"")</f>
        <v/>
      </c>
      <c r="AZ4" s="55" t="str">
        <f t="shared" ref="AZ4" si="33">IF(AY5&lt;&gt;AZ5,AZ6,"")</f>
        <v/>
      </c>
      <c r="BA4" s="55" t="str">
        <f t="shared" ref="BA4" si="34">IF(AZ5&lt;&gt;BA5,BA6,"")</f>
        <v/>
      </c>
      <c r="BB4" s="55" t="str">
        <f t="shared" ref="BB4" si="35">IF(BA5&lt;&gt;BB5,BB6,"")</f>
        <v/>
      </c>
      <c r="BC4" s="55" t="str">
        <f t="shared" ref="BC4" si="36">IF(BB5&lt;&gt;BC5,BC6,"")</f>
        <v/>
      </c>
      <c r="BD4" s="55" t="str">
        <f t="shared" ref="BD4" si="37">IF(BC5&lt;&gt;BD5,BD6,"")</f>
        <v/>
      </c>
      <c r="BE4" s="55" t="str">
        <f t="shared" ref="BE4" si="38">IF(BD5&lt;&gt;BE5,BE6,"")</f>
        <v/>
      </c>
      <c r="BF4" s="55" t="str">
        <f t="shared" ref="BF4" si="39">IF(BE5&lt;&gt;BF5,BF6,"")</f>
        <v/>
      </c>
      <c r="BG4" s="55" t="str">
        <f t="shared" ref="BG4" si="40">IF(BF5&lt;&gt;BG5,BG6,"")</f>
        <v/>
      </c>
      <c r="BH4" s="55" t="str">
        <f t="shared" ref="BH4" si="41">IF(BG5&lt;&gt;BH5,BH6,"")</f>
        <v/>
      </c>
      <c r="BI4" s="55" t="str">
        <f t="shared" ref="BI4" si="42">IF(BH5&lt;&gt;BI5,BI6,"")</f>
        <v/>
      </c>
      <c r="BJ4" s="55" t="str">
        <f t="shared" ref="BJ4" si="43">IF(BI5&lt;&gt;BJ5,BJ6,"")</f>
        <v/>
      </c>
      <c r="BK4" s="55" t="str">
        <f t="shared" ref="BK4" si="44">IF(BJ5&lt;&gt;BK5,BK6,"")</f>
        <v/>
      </c>
      <c r="BL4" s="55" t="str">
        <f t="shared" ref="BL4" si="45">IF(BK5&lt;&gt;BL5,BL6,"")</f>
        <v/>
      </c>
      <c r="BM4" s="55" t="str">
        <f t="shared" ref="BM4" si="46">IF(BL5&lt;&gt;BM5,BM6,"")</f>
        <v/>
      </c>
      <c r="BN4" s="55" t="str">
        <f t="shared" ref="BN4" si="47">IF(BM5&lt;&gt;BN5,BN6,"")</f>
        <v/>
      </c>
      <c r="BO4" s="55" t="str">
        <f t="shared" ref="BO4" si="48">IF(BN5&lt;&gt;BO5,BO6,"")</f>
        <v/>
      </c>
      <c r="BP4" s="55" t="str">
        <f t="shared" ref="BP4" si="49">IF(BO5&lt;&gt;BP5,BP6,"")</f>
        <v/>
      </c>
      <c r="BQ4" s="55" t="str">
        <f t="shared" ref="BQ4" si="50">IF(BP5&lt;&gt;BQ5,BQ6,"")</f>
        <v/>
      </c>
      <c r="BR4" s="55" t="str">
        <f t="shared" ref="BR4" si="51">IF(BQ5&lt;&gt;BR5,BR6,"")</f>
        <v/>
      </c>
      <c r="BS4" s="55" t="str">
        <f t="shared" ref="BS4" si="52">IF(BR5&lt;&gt;BS5,BS6,"")</f>
        <v/>
      </c>
      <c r="BT4" s="55" t="str">
        <f t="shared" ref="BT4" si="53">IF(BS5&lt;&gt;BT5,BT6,"")</f>
        <v/>
      </c>
      <c r="BU4" s="55" t="str">
        <f t="shared" ref="BU4" si="54">IF(BT5&lt;&gt;BU5,BU6,"")</f>
        <v/>
      </c>
      <c r="BV4" s="55" t="str">
        <f t="shared" ref="BV4" si="55">IF(BU5&lt;&gt;BV5,BV6,"")</f>
        <v/>
      </c>
      <c r="BW4" s="55" t="str">
        <f t="shared" ref="BW4" si="56">IF(BV5&lt;&gt;BW5,BW6,"")</f>
        <v/>
      </c>
      <c r="BX4" s="55" t="str">
        <f t="shared" ref="BX4" si="57">IF(BW5&lt;&gt;BX5,BX6,"")</f>
        <v/>
      </c>
      <c r="BY4" s="55" t="str">
        <f t="shared" ref="BY4" si="58">IF(BX5&lt;&gt;BY5,BY6,"")</f>
        <v/>
      </c>
      <c r="BZ4" s="55" t="str">
        <f t="shared" ref="BZ4" si="59">IF(BY5&lt;&gt;BZ5,BZ6,"")</f>
        <v/>
      </c>
      <c r="CA4" s="55" t="str">
        <f t="shared" ref="CA4" si="60">IF(BZ5&lt;&gt;CA5,CA6,"")</f>
        <v/>
      </c>
      <c r="CB4" s="55" t="str">
        <f t="shared" ref="CB4" si="61">IF(CA5&lt;&gt;CB5,CB6,"")</f>
        <v/>
      </c>
      <c r="CC4" s="55" t="str">
        <f t="shared" ref="CC4" si="62">IF(CB5&lt;&gt;CC5,CC6,"")</f>
        <v/>
      </c>
      <c r="CD4" s="55" t="str">
        <f t="shared" ref="CD4" si="63">IF(CC5&lt;&gt;CD5,CD6,"")</f>
        <v/>
      </c>
      <c r="CE4" s="55" t="str">
        <f t="shared" ref="CE4" si="64">IF(CD5&lt;&gt;CE5,CE6,"")</f>
        <v/>
      </c>
      <c r="CF4" s="55" t="str">
        <f t="shared" ref="CF4" si="65">IF(CE5&lt;&gt;CF5,CF6,"")</f>
        <v/>
      </c>
      <c r="CG4" s="55" t="str">
        <f t="shared" ref="CG4" si="66">IF(CF5&lt;&gt;CG5,CG6,"")</f>
        <v/>
      </c>
      <c r="CH4" s="55" t="str">
        <f t="shared" ref="CH4" si="67">IF(CG5&lt;&gt;CH5,CH6,"")</f>
        <v/>
      </c>
      <c r="CI4" s="55" t="str">
        <f t="shared" ref="CI4" si="68">IF(CH5&lt;&gt;CI5,CI6,"")</f>
        <v/>
      </c>
      <c r="CJ4" s="55" t="str">
        <f t="shared" ref="CJ4" si="69">IF(CI5&lt;&gt;CJ5,CJ6,"")</f>
        <v/>
      </c>
      <c r="CK4" s="55" t="str">
        <f t="shared" ref="CK4" si="70">IF(CJ5&lt;&gt;CK5,CK6,"")</f>
        <v/>
      </c>
      <c r="CL4" s="55" t="str">
        <f t="shared" ref="CL4" si="71">IF(CK5&lt;&gt;CL5,CL6,"")</f>
        <v/>
      </c>
      <c r="CM4" s="55" t="str">
        <f t="shared" ref="CM4" si="72">IF(CL5&lt;&gt;CM5,CM6,"")</f>
        <v/>
      </c>
      <c r="CN4" s="55" t="str">
        <f t="shared" ref="CN4" si="73">IF(CM5&lt;&gt;CN5,CN6,"")</f>
        <v/>
      </c>
      <c r="CO4" s="55" t="str">
        <f t="shared" ref="CO4" si="74">IF(CN5&lt;&gt;CO5,CO6,"")</f>
        <v/>
      </c>
      <c r="CP4" s="55" t="str">
        <f t="shared" ref="CP4" si="75">IF(CO5&lt;&gt;CP5,CP6,"")</f>
        <v/>
      </c>
      <c r="CQ4" s="55" t="str">
        <f t="shared" ref="CQ4" si="76">IF(CP5&lt;&gt;CQ5,CQ6,"")</f>
        <v/>
      </c>
      <c r="CR4" s="55" t="str">
        <f t="shared" ref="CR4" si="77">IF(CQ5&lt;&gt;CR5,CR6,"")</f>
        <v/>
      </c>
      <c r="CS4" s="55" t="str">
        <f t="shared" ref="CS4" si="78">IF(CR5&lt;&gt;CS5,CS6,"")</f>
        <v/>
      </c>
      <c r="CT4" s="55" t="str">
        <f t="shared" ref="CT4" si="79">IF(CS5&lt;&gt;CT5,CT6,"")</f>
        <v/>
      </c>
      <c r="CU4" s="55" t="str">
        <f t="shared" ref="CU4" si="80">IF(CT5&lt;&gt;CU5,CU6,"")</f>
        <v/>
      </c>
      <c r="CV4" s="55" t="str">
        <f t="shared" ref="CV4" si="81">IF(CU5&lt;&gt;CV5,CV6,"")</f>
        <v/>
      </c>
      <c r="CW4" s="55" t="str">
        <f t="shared" ref="CW4" si="82">IF(CV5&lt;&gt;CW5,CW6,"")</f>
        <v/>
      </c>
      <c r="CX4" s="55" t="str">
        <f t="shared" ref="CX4" si="83">IF(CW5&lt;&gt;CX5,CX6,"")</f>
        <v/>
      </c>
      <c r="CY4" s="55" t="str">
        <f t="shared" ref="CY4" si="84">IF(CX5&lt;&gt;CY5,CY6,"")</f>
        <v/>
      </c>
      <c r="CZ4" s="55" t="str">
        <f t="shared" ref="CZ4" si="85">IF(CY5&lt;&gt;CZ5,CZ6,"")</f>
        <v/>
      </c>
      <c r="DA4" s="55" t="str">
        <f t="shared" ref="DA4" si="86">IF(CZ5&lt;&gt;DA5,DA6,"")</f>
        <v/>
      </c>
      <c r="DB4" s="55" t="str">
        <f t="shared" ref="DB4" si="87">IF(DA5&lt;&gt;DB5,DB6,"")</f>
        <v/>
      </c>
      <c r="DC4" s="55" t="str">
        <f t="shared" ref="DC4" si="88">IF(DB5&lt;&gt;DC5,DC6,"")</f>
        <v/>
      </c>
      <c r="DD4" s="55" t="str">
        <f t="shared" ref="DD4" si="89">IF(DC5&lt;&gt;DD5,DD6,"")</f>
        <v/>
      </c>
      <c r="DE4" s="55" t="str">
        <f t="shared" ref="DE4" si="90">IF(DD5&lt;&gt;DE5,DE6,"")</f>
        <v/>
      </c>
      <c r="DF4" s="55" t="str">
        <f t="shared" ref="DF4" si="91">IF(DE5&lt;&gt;DF5,DF6,"")</f>
        <v/>
      </c>
      <c r="DG4" s="55" t="str">
        <f t="shared" ref="DG4" si="92">IF(DF5&lt;&gt;DG5,DG6,"")</f>
        <v/>
      </c>
      <c r="DH4" s="55" t="str">
        <f t="shared" ref="DH4" si="93">IF(DG5&lt;&gt;DH5,DH6,"")</f>
        <v/>
      </c>
      <c r="DI4" s="55" t="str">
        <f t="shared" ref="DI4" si="94">IF(DH5&lt;&gt;DI5,DI6,"")</f>
        <v/>
      </c>
      <c r="DJ4" s="55" t="str">
        <f t="shared" ref="DJ4" si="95">IF(DI5&lt;&gt;DJ5,DJ6,"")</f>
        <v/>
      </c>
      <c r="DK4" s="55" t="str">
        <f t="shared" ref="DK4" si="96">IF(DJ5&lt;&gt;DK5,DK6,"")</f>
        <v/>
      </c>
      <c r="DL4" s="55" t="str">
        <f t="shared" ref="DL4" si="97">IF(DK5&lt;&gt;DL5,DL6,"")</f>
        <v/>
      </c>
      <c r="DM4" s="55" t="str">
        <f t="shared" ref="DM4" si="98">IF(DL5&lt;&gt;DM5,DM6,"")</f>
        <v/>
      </c>
      <c r="DN4" s="55" t="str">
        <f t="shared" ref="DN4" si="99">IF(DM5&lt;&gt;DN5,DN6,"")</f>
        <v/>
      </c>
      <c r="DO4" s="55" t="str">
        <f t="shared" ref="DO4" si="100">IF(DN5&lt;&gt;DO5,DO6,"")</f>
        <v/>
      </c>
      <c r="DP4" s="55" t="str">
        <f t="shared" ref="DP4" si="101">IF(DO5&lt;&gt;DP5,DP6,"")</f>
        <v/>
      </c>
      <c r="DQ4" s="55" t="str">
        <f t="shared" ref="DQ4" si="102">IF(DP5&lt;&gt;DQ5,DQ6,"")</f>
        <v/>
      </c>
      <c r="DR4" s="55" t="str">
        <f t="shared" ref="DR4" si="103">IF(DQ5&lt;&gt;DR5,DR6,"")</f>
        <v/>
      </c>
      <c r="DS4" s="55" t="str">
        <f t="shared" ref="DS4" si="104">IF(DR5&lt;&gt;DS5,DS6,"")</f>
        <v/>
      </c>
      <c r="DT4" s="55" t="str">
        <f t="shared" ref="DT4" si="105">IF(DS5&lt;&gt;DT5,DT6,"")</f>
        <v/>
      </c>
      <c r="DU4" s="55" t="str">
        <f t="shared" ref="DU4" si="106">IF(DT5&lt;&gt;DU5,DU6,"")</f>
        <v/>
      </c>
      <c r="DV4" s="55" t="str">
        <f t="shared" ref="DV4" si="107">IF(DU5&lt;&gt;DV5,DV6,"")</f>
        <v/>
      </c>
      <c r="DW4" s="55" t="str">
        <f t="shared" ref="DW4" si="108">IF(DV5&lt;&gt;DW5,DW6,"")</f>
        <v/>
      </c>
      <c r="DX4" s="55" t="str">
        <f t="shared" ref="DX4" si="109">IF(DW5&lt;&gt;DX5,DX6,"")</f>
        <v/>
      </c>
      <c r="DY4" s="55" t="str">
        <f t="shared" ref="DY4" si="110">IF(DX5&lt;&gt;DY5,DY6,"")</f>
        <v/>
      </c>
      <c r="DZ4" s="55" t="str">
        <f t="shared" ref="DZ4" si="111">IF(DY5&lt;&gt;DZ5,DZ6,"")</f>
        <v/>
      </c>
      <c r="EA4" s="55" t="str">
        <f t="shared" ref="EA4" si="112">IF(DZ5&lt;&gt;EA5,EA6,"")</f>
        <v/>
      </c>
      <c r="EB4" s="55" t="str">
        <f t="shared" ref="EB4" si="113">IF(EA5&lt;&gt;EB5,EB6,"")</f>
        <v/>
      </c>
      <c r="EC4" s="55" t="str">
        <f t="shared" ref="EC4" si="114">IF(EB5&lt;&gt;EC5,EC6,"")</f>
        <v/>
      </c>
      <c r="ED4" s="55" t="str">
        <f t="shared" ref="ED4" si="115">IF(EC5&lt;&gt;ED5,ED6,"")</f>
        <v/>
      </c>
      <c r="EE4" s="55" t="str">
        <f t="shared" ref="EE4" si="116">IF(ED5&lt;&gt;EE5,EE6,"")</f>
        <v/>
      </c>
      <c r="EF4" s="55" t="str">
        <f t="shared" ref="EF4" si="117">IF(EE5&lt;&gt;EF5,EF6,"")</f>
        <v/>
      </c>
      <c r="EG4" s="55" t="str">
        <f t="shared" ref="EG4" si="118">IF(EF5&lt;&gt;EG5,EG6,"")</f>
        <v/>
      </c>
      <c r="EH4" s="55" t="str">
        <f t="shared" ref="EH4" si="119">IF(EG5&lt;&gt;EH5,EH6,"")</f>
        <v/>
      </c>
      <c r="EI4" s="55" t="str">
        <f t="shared" ref="EI4" si="120">IF(EH5&lt;&gt;EI5,EI6,"")</f>
        <v/>
      </c>
    </row>
    <row r="5" spans="2:201" x14ac:dyDescent="0.2">
      <c r="Q5" s="46" t="s">
        <v>840</v>
      </c>
      <c r="R5" s="161">
        <f>MAX(S4:EI4)</f>
        <v>46327</v>
      </c>
      <c r="S5" s="48" t="s">
        <v>841</v>
      </c>
      <c r="T5" s="48" t="s">
        <v>841</v>
      </c>
      <c r="U5" s="47" t="s">
        <v>842</v>
      </c>
      <c r="V5" s="47" t="s">
        <v>842</v>
      </c>
      <c r="W5" s="47" t="s">
        <v>842</v>
      </c>
      <c r="X5" s="47" t="s">
        <v>842</v>
      </c>
      <c r="Y5" s="47" t="s">
        <v>842</v>
      </c>
      <c r="Z5" s="47" t="s">
        <v>842</v>
      </c>
      <c r="AA5" s="47" t="s">
        <v>842</v>
      </c>
      <c r="AB5" s="47" t="s">
        <v>842</v>
      </c>
      <c r="AC5" s="47" t="s">
        <v>842</v>
      </c>
      <c r="AD5" s="47" t="s">
        <v>842</v>
      </c>
      <c r="AE5" s="47" t="s">
        <v>842</v>
      </c>
      <c r="AF5" s="47" t="s">
        <v>842</v>
      </c>
      <c r="AG5" s="47" t="s">
        <v>842</v>
      </c>
      <c r="AH5" s="47" t="s">
        <v>842</v>
      </c>
      <c r="AI5" s="47" t="s">
        <v>842</v>
      </c>
      <c r="AJ5" s="47" t="s">
        <v>842</v>
      </c>
      <c r="AK5" s="47" t="s">
        <v>842</v>
      </c>
      <c r="AL5" s="47" t="s">
        <v>842</v>
      </c>
      <c r="AM5" s="47" t="s">
        <v>842</v>
      </c>
      <c r="AN5" s="47" t="s">
        <v>842</v>
      </c>
      <c r="AO5" s="47" t="s">
        <v>842</v>
      </c>
      <c r="AP5" s="47" t="s">
        <v>842</v>
      </c>
      <c r="AQ5" s="47" t="s">
        <v>842</v>
      </c>
      <c r="AR5" s="47" t="s">
        <v>842</v>
      </c>
      <c r="AS5" s="47" t="s">
        <v>842</v>
      </c>
      <c r="AT5" s="47" t="s">
        <v>842</v>
      </c>
      <c r="AU5" s="47" t="s">
        <v>842</v>
      </c>
      <c r="AV5" s="47" t="s">
        <v>842</v>
      </c>
      <c r="AW5" s="47" t="s">
        <v>842</v>
      </c>
      <c r="AX5" s="47" t="s">
        <v>842</v>
      </c>
      <c r="AY5" s="47" t="s">
        <v>842</v>
      </c>
      <c r="AZ5" s="47" t="s">
        <v>842</v>
      </c>
      <c r="BA5" s="47" t="s">
        <v>842</v>
      </c>
      <c r="BB5" s="47" t="s">
        <v>842</v>
      </c>
      <c r="BC5" s="47" t="s">
        <v>842</v>
      </c>
      <c r="BD5" s="47" t="s">
        <v>842</v>
      </c>
      <c r="BE5" s="47" t="s">
        <v>842</v>
      </c>
      <c r="BF5" s="47" t="s">
        <v>842</v>
      </c>
      <c r="BG5" s="47" t="s">
        <v>842</v>
      </c>
      <c r="BH5" s="47" t="s">
        <v>842</v>
      </c>
      <c r="BI5" s="47" t="s">
        <v>842</v>
      </c>
      <c r="BJ5" s="47" t="s">
        <v>842</v>
      </c>
      <c r="BK5" s="47" t="s">
        <v>842</v>
      </c>
      <c r="BL5" s="47" t="s">
        <v>842</v>
      </c>
      <c r="BM5" s="47" t="s">
        <v>842</v>
      </c>
      <c r="BN5" s="47" t="s">
        <v>842</v>
      </c>
      <c r="BO5" s="47" t="s">
        <v>842</v>
      </c>
      <c r="BP5" s="47" t="s">
        <v>842</v>
      </c>
      <c r="BQ5" s="47" t="s">
        <v>842</v>
      </c>
      <c r="BR5" s="47" t="s">
        <v>842</v>
      </c>
      <c r="BS5" s="47" t="s">
        <v>842</v>
      </c>
      <c r="BT5" s="47" t="s">
        <v>842</v>
      </c>
      <c r="BU5" s="47" t="s">
        <v>842</v>
      </c>
      <c r="BV5" s="47" t="s">
        <v>842</v>
      </c>
      <c r="BW5" s="47" t="s">
        <v>842</v>
      </c>
      <c r="BX5" s="47" t="s">
        <v>842</v>
      </c>
      <c r="BY5" s="47" t="s">
        <v>842</v>
      </c>
      <c r="BZ5" s="47" t="s">
        <v>842</v>
      </c>
      <c r="CA5" s="47" t="s">
        <v>842</v>
      </c>
      <c r="CB5" s="47" t="s">
        <v>842</v>
      </c>
      <c r="CC5" s="47" t="s">
        <v>842</v>
      </c>
      <c r="CD5" s="47" t="s">
        <v>842</v>
      </c>
      <c r="CE5" s="47" t="s">
        <v>842</v>
      </c>
      <c r="CF5" s="47" t="s">
        <v>842</v>
      </c>
      <c r="CG5" s="47" t="s">
        <v>842</v>
      </c>
      <c r="CH5" s="47" t="s">
        <v>842</v>
      </c>
      <c r="CI5" s="47" t="s">
        <v>842</v>
      </c>
      <c r="CJ5" s="47" t="s">
        <v>842</v>
      </c>
      <c r="CK5" s="47" t="s">
        <v>842</v>
      </c>
      <c r="CL5" s="47" t="s">
        <v>842</v>
      </c>
      <c r="CM5" s="47" t="s">
        <v>842</v>
      </c>
      <c r="CN5" s="47" t="s">
        <v>842</v>
      </c>
      <c r="CO5" s="47" t="s">
        <v>842</v>
      </c>
      <c r="CP5" s="47" t="s">
        <v>842</v>
      </c>
      <c r="CQ5" s="47" t="s">
        <v>842</v>
      </c>
      <c r="CR5" s="47" t="s">
        <v>842</v>
      </c>
      <c r="CS5" s="47" t="s">
        <v>842</v>
      </c>
      <c r="CT5" s="47" t="s">
        <v>842</v>
      </c>
      <c r="CU5" s="47" t="s">
        <v>842</v>
      </c>
      <c r="CV5" s="47" t="s">
        <v>842</v>
      </c>
      <c r="CW5" s="47" t="s">
        <v>842</v>
      </c>
      <c r="CX5" s="47" t="s">
        <v>842</v>
      </c>
      <c r="CY5" s="47" t="s">
        <v>842</v>
      </c>
      <c r="CZ5" s="47" t="s">
        <v>842</v>
      </c>
      <c r="DA5" s="47" t="s">
        <v>842</v>
      </c>
      <c r="DB5" s="47" t="s">
        <v>842</v>
      </c>
      <c r="DC5" s="47" t="s">
        <v>842</v>
      </c>
      <c r="DD5" s="47" t="s">
        <v>842</v>
      </c>
      <c r="DE5" s="47" t="s">
        <v>842</v>
      </c>
      <c r="DF5" s="47" t="s">
        <v>842</v>
      </c>
      <c r="DG5" s="47" t="s">
        <v>842</v>
      </c>
      <c r="DH5" s="47" t="s">
        <v>842</v>
      </c>
      <c r="DI5" s="47" t="s">
        <v>842</v>
      </c>
      <c r="DJ5" s="47" t="s">
        <v>842</v>
      </c>
      <c r="DK5" s="47" t="s">
        <v>842</v>
      </c>
      <c r="DL5" s="47" t="s">
        <v>842</v>
      </c>
      <c r="DM5" s="47" t="s">
        <v>842</v>
      </c>
      <c r="DN5" s="47" t="s">
        <v>842</v>
      </c>
      <c r="DO5" s="47" t="s">
        <v>842</v>
      </c>
      <c r="DP5" s="47" t="s">
        <v>842</v>
      </c>
      <c r="DQ5" s="47" t="s">
        <v>842</v>
      </c>
      <c r="DR5" s="47" t="s">
        <v>842</v>
      </c>
      <c r="DS5" s="47" t="s">
        <v>842</v>
      </c>
      <c r="DT5" s="47" t="s">
        <v>842</v>
      </c>
      <c r="DU5" s="47" t="s">
        <v>842</v>
      </c>
      <c r="DV5" s="47" t="s">
        <v>842</v>
      </c>
      <c r="DW5" s="47" t="s">
        <v>842</v>
      </c>
      <c r="DX5" s="47" t="s">
        <v>842</v>
      </c>
      <c r="DY5" s="47" t="s">
        <v>842</v>
      </c>
      <c r="DZ5" s="47" t="s">
        <v>842</v>
      </c>
      <c r="EA5" s="47" t="s">
        <v>842</v>
      </c>
      <c r="EB5" s="47" t="s">
        <v>842</v>
      </c>
      <c r="EC5" s="47" t="s">
        <v>842</v>
      </c>
      <c r="ED5" s="47" t="s">
        <v>842</v>
      </c>
      <c r="EE5" s="47" t="s">
        <v>842</v>
      </c>
      <c r="EF5" s="47" t="s">
        <v>842</v>
      </c>
      <c r="EG5" s="47" t="s">
        <v>842</v>
      </c>
      <c r="EH5" s="47" t="s">
        <v>842</v>
      </c>
      <c r="EI5" s="47" t="s">
        <v>842</v>
      </c>
    </row>
    <row r="6" spans="2:201" x14ac:dyDescent="0.2">
      <c r="B6" s="49" t="s">
        <v>843</v>
      </c>
      <c r="C6" s="50" t="s">
        <v>844</v>
      </c>
      <c r="D6" s="49" t="s">
        <v>845</v>
      </c>
      <c r="E6" s="49" t="s">
        <v>846</v>
      </c>
      <c r="F6" s="49" t="s">
        <v>847</v>
      </c>
      <c r="G6" s="49" t="s">
        <v>848</v>
      </c>
      <c r="H6" s="49" t="s">
        <v>849</v>
      </c>
      <c r="I6" s="49" t="s">
        <v>850</v>
      </c>
      <c r="J6" s="49" t="s">
        <v>851</v>
      </c>
      <c r="K6" s="49" t="s">
        <v>852</v>
      </c>
      <c r="L6" s="49" t="s">
        <v>853</v>
      </c>
      <c r="M6" s="49" t="s">
        <v>854</v>
      </c>
      <c r="N6" s="49" t="s">
        <v>855</v>
      </c>
      <c r="O6" s="51" t="s">
        <v>35</v>
      </c>
      <c r="P6" s="52" t="s">
        <v>856</v>
      </c>
      <c r="Q6" s="52" t="s">
        <v>857</v>
      </c>
      <c r="R6" s="53" t="s">
        <v>858</v>
      </c>
      <c r="S6" s="54">
        <f>ТЭП!C1</f>
        <v>46266</v>
      </c>
      <c r="T6" s="54">
        <f>EDATE(S6,1)</f>
        <v>46296</v>
      </c>
      <c r="U6" s="55">
        <f t="shared" ref="U6" si="121">EDATE(T6,1)</f>
        <v>46327</v>
      </c>
      <c r="V6" s="55">
        <f t="shared" ref="V6" si="122">EDATE(U6,1)</f>
        <v>46357</v>
      </c>
      <c r="W6" s="55">
        <f t="shared" ref="W6" si="123">EDATE(V6,1)</f>
        <v>46388</v>
      </c>
      <c r="X6" s="55">
        <f t="shared" ref="X6" si="124">EDATE(W6,1)</f>
        <v>46419</v>
      </c>
      <c r="Y6" s="55">
        <f t="shared" ref="Y6" si="125">EDATE(X6,1)</f>
        <v>46447</v>
      </c>
      <c r="Z6" s="55">
        <f t="shared" ref="Z6" si="126">EDATE(Y6,1)</f>
        <v>46478</v>
      </c>
      <c r="AA6" s="55">
        <f t="shared" ref="AA6" si="127">EDATE(Z6,1)</f>
        <v>46508</v>
      </c>
      <c r="AB6" s="55">
        <f t="shared" ref="AB6" si="128">EDATE(AA6,1)</f>
        <v>46539</v>
      </c>
      <c r="AC6" s="55">
        <f t="shared" ref="AC6" si="129">EDATE(AB6,1)</f>
        <v>46569</v>
      </c>
      <c r="AD6" s="55">
        <f t="shared" ref="AD6" si="130">EDATE(AC6,1)</f>
        <v>46600</v>
      </c>
      <c r="AE6" s="55">
        <f t="shared" ref="AE6" si="131">EDATE(AD6,1)</f>
        <v>46631</v>
      </c>
      <c r="AF6" s="55">
        <f t="shared" ref="AF6" si="132">EDATE(AE6,1)</f>
        <v>46661</v>
      </c>
      <c r="AG6" s="55">
        <f t="shared" ref="AG6" si="133">EDATE(AF6,1)</f>
        <v>46692</v>
      </c>
      <c r="AH6" s="55">
        <f t="shared" ref="AH6" si="134">EDATE(AG6,1)</f>
        <v>46722</v>
      </c>
      <c r="AI6" s="55">
        <f t="shared" ref="AI6" si="135">EDATE(AH6,1)</f>
        <v>46753</v>
      </c>
      <c r="AJ6" s="55">
        <f t="shared" ref="AJ6" si="136">EDATE(AI6,1)</f>
        <v>46784</v>
      </c>
      <c r="AK6" s="55">
        <f t="shared" ref="AK6" si="137">EDATE(AJ6,1)</f>
        <v>46813</v>
      </c>
      <c r="AL6" s="55">
        <f t="shared" ref="AL6" si="138">EDATE(AK6,1)</f>
        <v>46844</v>
      </c>
      <c r="AM6" s="55">
        <f t="shared" ref="AM6" si="139">EDATE(AL6,1)</f>
        <v>46874</v>
      </c>
      <c r="AN6" s="55">
        <f t="shared" ref="AN6" si="140">EDATE(AM6,1)</f>
        <v>46905</v>
      </c>
      <c r="AO6" s="55">
        <f t="shared" ref="AO6" si="141">EDATE(AN6,1)</f>
        <v>46935</v>
      </c>
      <c r="AP6" s="55">
        <f t="shared" ref="AP6" si="142">EDATE(AO6,1)</f>
        <v>46966</v>
      </c>
      <c r="AQ6" s="55">
        <f t="shared" ref="AQ6" si="143">EDATE(AP6,1)</f>
        <v>46997</v>
      </c>
      <c r="AR6" s="55">
        <f t="shared" ref="AR6" si="144">EDATE(AQ6,1)</f>
        <v>47027</v>
      </c>
      <c r="AS6" s="55">
        <f t="shared" ref="AS6" si="145">EDATE(AR6,1)</f>
        <v>47058</v>
      </c>
      <c r="AT6" s="55">
        <f t="shared" ref="AT6" si="146">EDATE(AS6,1)</f>
        <v>47088</v>
      </c>
      <c r="AU6" s="55">
        <f t="shared" ref="AU6" si="147">EDATE(AT6,1)</f>
        <v>47119</v>
      </c>
      <c r="AV6" s="55">
        <f t="shared" ref="AV6" si="148">EDATE(AU6,1)</f>
        <v>47150</v>
      </c>
      <c r="AW6" s="55">
        <f t="shared" ref="AW6" si="149">EDATE(AV6,1)</f>
        <v>47178</v>
      </c>
      <c r="AX6" s="55">
        <f t="shared" ref="AX6:CF6" si="150">EDATE(AW6,1)</f>
        <v>47209</v>
      </c>
      <c r="AY6" s="55">
        <f t="shared" si="150"/>
        <v>47239</v>
      </c>
      <c r="AZ6" s="55">
        <f t="shared" si="150"/>
        <v>47270</v>
      </c>
      <c r="BA6" s="55">
        <f t="shared" si="150"/>
        <v>47300</v>
      </c>
      <c r="BB6" s="55">
        <f t="shared" si="150"/>
        <v>47331</v>
      </c>
      <c r="BC6" s="55">
        <f t="shared" si="150"/>
        <v>47362</v>
      </c>
      <c r="BD6" s="55">
        <f t="shared" si="150"/>
        <v>47392</v>
      </c>
      <c r="BE6" s="55">
        <f t="shared" si="150"/>
        <v>47423</v>
      </c>
      <c r="BF6" s="55">
        <f t="shared" si="150"/>
        <v>47453</v>
      </c>
      <c r="BG6" s="55">
        <f t="shared" si="150"/>
        <v>47484</v>
      </c>
      <c r="BH6" s="55">
        <f t="shared" si="150"/>
        <v>47515</v>
      </c>
      <c r="BI6" s="55">
        <f t="shared" si="150"/>
        <v>47543</v>
      </c>
      <c r="BJ6" s="55">
        <f t="shared" si="150"/>
        <v>47574</v>
      </c>
      <c r="BK6" s="55">
        <f t="shared" si="150"/>
        <v>47604</v>
      </c>
      <c r="BL6" s="55">
        <f t="shared" si="150"/>
        <v>47635</v>
      </c>
      <c r="BM6" s="55">
        <f t="shared" si="150"/>
        <v>47665</v>
      </c>
      <c r="BN6" s="55">
        <f t="shared" si="150"/>
        <v>47696</v>
      </c>
      <c r="BO6" s="55">
        <f t="shared" si="150"/>
        <v>47727</v>
      </c>
      <c r="BP6" s="55">
        <f t="shared" si="150"/>
        <v>47757</v>
      </c>
      <c r="BQ6" s="55">
        <f t="shared" si="150"/>
        <v>47788</v>
      </c>
      <c r="BR6" s="55">
        <f t="shared" si="150"/>
        <v>47818</v>
      </c>
      <c r="BS6" s="55">
        <f t="shared" si="150"/>
        <v>47849</v>
      </c>
      <c r="BT6" s="55">
        <f t="shared" si="150"/>
        <v>47880</v>
      </c>
      <c r="BU6" s="55">
        <f t="shared" si="150"/>
        <v>47908</v>
      </c>
      <c r="BV6" s="55">
        <f t="shared" si="150"/>
        <v>47939</v>
      </c>
      <c r="BW6" s="55">
        <f t="shared" si="150"/>
        <v>47969</v>
      </c>
      <c r="BX6" s="55">
        <f t="shared" si="150"/>
        <v>48000</v>
      </c>
      <c r="BY6" s="55">
        <f t="shared" si="150"/>
        <v>48030</v>
      </c>
      <c r="BZ6" s="55">
        <f t="shared" si="150"/>
        <v>48061</v>
      </c>
      <c r="CA6" s="55">
        <f t="shared" si="150"/>
        <v>48092</v>
      </c>
      <c r="CB6" s="55">
        <f t="shared" si="150"/>
        <v>48122</v>
      </c>
      <c r="CC6" s="55">
        <f t="shared" si="150"/>
        <v>48153</v>
      </c>
      <c r="CD6" s="55">
        <f t="shared" si="150"/>
        <v>48183</v>
      </c>
      <c r="CE6" s="55">
        <f t="shared" si="150"/>
        <v>48214</v>
      </c>
      <c r="CF6" s="55">
        <f t="shared" si="150"/>
        <v>48245</v>
      </c>
      <c r="CG6" s="55">
        <f t="shared" ref="CG6:EI6" si="151">EDATE(CF6,1)</f>
        <v>48274</v>
      </c>
      <c r="CH6" s="55">
        <f t="shared" si="151"/>
        <v>48305</v>
      </c>
      <c r="CI6" s="55">
        <f t="shared" si="151"/>
        <v>48335</v>
      </c>
      <c r="CJ6" s="55">
        <f t="shared" si="151"/>
        <v>48366</v>
      </c>
      <c r="CK6" s="55">
        <f t="shared" si="151"/>
        <v>48396</v>
      </c>
      <c r="CL6" s="55">
        <f t="shared" si="151"/>
        <v>48427</v>
      </c>
      <c r="CM6" s="55">
        <f t="shared" si="151"/>
        <v>48458</v>
      </c>
      <c r="CN6" s="55">
        <f t="shared" si="151"/>
        <v>48488</v>
      </c>
      <c r="CO6" s="55">
        <f t="shared" si="151"/>
        <v>48519</v>
      </c>
      <c r="CP6" s="55">
        <f t="shared" si="151"/>
        <v>48549</v>
      </c>
      <c r="CQ6" s="55">
        <f t="shared" si="151"/>
        <v>48580</v>
      </c>
      <c r="CR6" s="55">
        <f t="shared" si="151"/>
        <v>48611</v>
      </c>
      <c r="CS6" s="55">
        <f t="shared" si="151"/>
        <v>48639</v>
      </c>
      <c r="CT6" s="55">
        <f t="shared" si="151"/>
        <v>48670</v>
      </c>
      <c r="CU6" s="55">
        <f t="shared" si="151"/>
        <v>48700</v>
      </c>
      <c r="CV6" s="55">
        <f t="shared" si="151"/>
        <v>48731</v>
      </c>
      <c r="CW6" s="55">
        <f t="shared" si="151"/>
        <v>48761</v>
      </c>
      <c r="CX6" s="55">
        <f t="shared" si="151"/>
        <v>48792</v>
      </c>
      <c r="CY6" s="55">
        <f t="shared" si="151"/>
        <v>48823</v>
      </c>
      <c r="CZ6" s="55">
        <f t="shared" si="151"/>
        <v>48853</v>
      </c>
      <c r="DA6" s="55">
        <f t="shared" si="151"/>
        <v>48884</v>
      </c>
      <c r="DB6" s="55">
        <f t="shared" si="151"/>
        <v>48914</v>
      </c>
      <c r="DC6" s="55">
        <f t="shared" si="151"/>
        <v>48945</v>
      </c>
      <c r="DD6" s="55">
        <f t="shared" si="151"/>
        <v>48976</v>
      </c>
      <c r="DE6" s="55">
        <f t="shared" si="151"/>
        <v>49004</v>
      </c>
      <c r="DF6" s="55">
        <f t="shared" si="151"/>
        <v>49035</v>
      </c>
      <c r="DG6" s="55">
        <f t="shared" si="151"/>
        <v>49065</v>
      </c>
      <c r="DH6" s="55">
        <f t="shared" si="151"/>
        <v>49096</v>
      </c>
      <c r="DI6" s="55">
        <f t="shared" si="151"/>
        <v>49126</v>
      </c>
      <c r="DJ6" s="55">
        <f t="shared" si="151"/>
        <v>49157</v>
      </c>
      <c r="DK6" s="55">
        <f t="shared" si="151"/>
        <v>49188</v>
      </c>
      <c r="DL6" s="55">
        <f t="shared" si="151"/>
        <v>49218</v>
      </c>
      <c r="DM6" s="55">
        <f t="shared" si="151"/>
        <v>49249</v>
      </c>
      <c r="DN6" s="55">
        <f t="shared" si="151"/>
        <v>49279</v>
      </c>
      <c r="DO6" s="55">
        <f t="shared" si="151"/>
        <v>49310</v>
      </c>
      <c r="DP6" s="55">
        <f t="shared" si="151"/>
        <v>49341</v>
      </c>
      <c r="DQ6" s="55">
        <f t="shared" si="151"/>
        <v>49369</v>
      </c>
      <c r="DR6" s="55">
        <f t="shared" si="151"/>
        <v>49400</v>
      </c>
      <c r="DS6" s="55">
        <f t="shared" si="151"/>
        <v>49430</v>
      </c>
      <c r="DT6" s="55">
        <f t="shared" si="151"/>
        <v>49461</v>
      </c>
      <c r="DU6" s="55">
        <f t="shared" si="151"/>
        <v>49491</v>
      </c>
      <c r="DV6" s="55">
        <f t="shared" si="151"/>
        <v>49522</v>
      </c>
      <c r="DW6" s="55">
        <f t="shared" si="151"/>
        <v>49553</v>
      </c>
      <c r="DX6" s="55">
        <f t="shared" si="151"/>
        <v>49583</v>
      </c>
      <c r="DY6" s="55">
        <f t="shared" si="151"/>
        <v>49614</v>
      </c>
      <c r="DZ6" s="55">
        <f t="shared" si="151"/>
        <v>49644</v>
      </c>
      <c r="EA6" s="55">
        <f t="shared" si="151"/>
        <v>49675</v>
      </c>
      <c r="EB6" s="55">
        <f t="shared" si="151"/>
        <v>49706</v>
      </c>
      <c r="EC6" s="55">
        <f t="shared" si="151"/>
        <v>49735</v>
      </c>
      <c r="ED6" s="55">
        <f t="shared" si="151"/>
        <v>49766</v>
      </c>
      <c r="EE6" s="55">
        <f t="shared" si="151"/>
        <v>49796</v>
      </c>
      <c r="EF6" s="55">
        <f t="shared" si="151"/>
        <v>49827</v>
      </c>
      <c r="EG6" s="55">
        <f t="shared" si="151"/>
        <v>49857</v>
      </c>
      <c r="EH6" s="55">
        <f t="shared" si="151"/>
        <v>49888</v>
      </c>
      <c r="EI6" s="55">
        <f t="shared" si="151"/>
        <v>49919</v>
      </c>
    </row>
    <row r="7" spans="2:201" x14ac:dyDescent="0.2">
      <c r="B7" s="56" t="s">
        <v>313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8">
        <f t="shared" ref="P7:AW7" ca="1" si="152">P8-P34-P73-P185</f>
        <v>5016886983.9131842</v>
      </c>
      <c r="Q7" s="58">
        <f t="shared" si="152"/>
        <v>0</v>
      </c>
      <c r="R7" s="58">
        <f t="shared" ca="1" si="152"/>
        <v>5016886983.9131842</v>
      </c>
      <c r="S7" s="58">
        <f t="shared" si="152"/>
        <v>0</v>
      </c>
      <c r="T7" s="58">
        <f t="shared" si="152"/>
        <v>0</v>
      </c>
      <c r="U7" s="58">
        <f t="shared" ca="1" si="152"/>
        <v>-845250</v>
      </c>
      <c r="V7" s="58">
        <f t="shared" ca="1" si="152"/>
        <v>-700845250</v>
      </c>
      <c r="W7" s="58">
        <f t="shared" ca="1" si="152"/>
        <v>-845250</v>
      </c>
      <c r="X7" s="58">
        <f t="shared" ca="1" si="152"/>
        <v>-845250</v>
      </c>
      <c r="Y7" s="58">
        <f t="shared" ca="1" si="152"/>
        <v>-845250</v>
      </c>
      <c r="Z7" s="58">
        <f t="shared" ca="1" si="152"/>
        <v>-845250</v>
      </c>
      <c r="AA7" s="58">
        <f t="shared" ca="1" si="152"/>
        <v>-845250</v>
      </c>
      <c r="AB7" s="58">
        <f t="shared" ca="1" si="152"/>
        <v>-845250</v>
      </c>
      <c r="AC7" s="58">
        <f t="shared" ca="1" si="152"/>
        <v>-845250</v>
      </c>
      <c r="AD7" s="58">
        <f t="shared" ca="1" si="152"/>
        <v>-845250</v>
      </c>
      <c r="AE7" s="58">
        <f t="shared" ca="1" si="152"/>
        <v>-56202234.375</v>
      </c>
      <c r="AF7" s="58">
        <f t="shared" ca="1" si="152"/>
        <v>-30838670.625</v>
      </c>
      <c r="AG7" s="58">
        <f t="shared" ca="1" si="152"/>
        <v>-30838670.625</v>
      </c>
      <c r="AH7" s="58">
        <f t="shared" ca="1" si="152"/>
        <v>-131274821.64663461</v>
      </c>
      <c r="AI7" s="58">
        <f t="shared" ca="1" si="152"/>
        <v>-45521820.396634616</v>
      </c>
      <c r="AJ7" s="58">
        <f t="shared" ca="1" si="152"/>
        <v>-116871820.39663461</v>
      </c>
      <c r="AK7" s="58">
        <f t="shared" ca="1" si="152"/>
        <v>-782293185.41219819</v>
      </c>
      <c r="AL7" s="58">
        <f t="shared" ca="1" si="152"/>
        <v>-859011438.84132886</v>
      </c>
      <c r="AM7" s="58">
        <f t="shared" ca="1" si="152"/>
        <v>63487491.739215255</v>
      </c>
      <c r="AN7" s="58">
        <f t="shared" ca="1" si="152"/>
        <v>74518358.771178782</v>
      </c>
      <c r="AO7" s="58">
        <f t="shared" ca="1" si="152"/>
        <v>85733161.609401882</v>
      </c>
      <c r="AP7" s="58">
        <f t="shared" ca="1" si="152"/>
        <v>97134609.841585696</v>
      </c>
      <c r="AQ7" s="58">
        <f t="shared" ca="1" si="152"/>
        <v>200878732.96147352</v>
      </c>
      <c r="AR7" s="58">
        <f t="shared" ca="1" si="152"/>
        <v>214741112.84106606</v>
      </c>
      <c r="AS7" s="58">
        <f t="shared" ca="1" si="152"/>
        <v>228832909.07124478</v>
      </c>
      <c r="AT7" s="58">
        <f t="shared" ca="1" si="152"/>
        <v>243157491.68786114</v>
      </c>
      <c r="AU7" s="58">
        <f t="shared" ca="1" si="152"/>
        <v>157670587.65472108</v>
      </c>
      <c r="AV7" s="58">
        <f t="shared" ca="1" si="152"/>
        <v>272352579.48651963</v>
      </c>
      <c r="AW7" s="58">
        <f t="shared" ca="1" si="152"/>
        <v>287396196.88380045</v>
      </c>
      <c r="AX7" s="58">
        <f t="shared" ref="AX7:CA7" ca="1" si="153">AX8-AX34-AX73-AX185</f>
        <v>302686543.46666968</v>
      </c>
      <c r="AY7" s="58">
        <f t="shared" ca="1" si="153"/>
        <v>209763522.49938393</v>
      </c>
      <c r="AZ7" s="58">
        <f t="shared" ca="1" si="153"/>
        <v>223188995.80495703</v>
      </c>
      <c r="BA7" s="58">
        <f t="shared" ca="1" si="153"/>
        <v>236833512.25471008</v>
      </c>
      <c r="BB7" s="58">
        <f t="shared" ca="1" si="153"/>
        <v>250700265.14647746</v>
      </c>
      <c r="BC7" s="58">
        <f t="shared" ca="1" si="153"/>
        <v>382224680.10110688</v>
      </c>
      <c r="BD7" s="58">
        <f t="shared" ca="1" si="153"/>
        <v>531661095.64877403</v>
      </c>
      <c r="BE7" s="58">
        <f t="shared" ca="1" si="153"/>
        <v>550079462.15982699</v>
      </c>
      <c r="BF7" s="58">
        <f t="shared" ca="1" si="153"/>
        <v>514691374.59167409</v>
      </c>
      <c r="BG7" s="58">
        <f t="shared" ca="1" si="153"/>
        <v>385625653.62916255</v>
      </c>
      <c r="BH7" s="58">
        <f t="shared" ca="1" si="153"/>
        <v>-354506823.30689013</v>
      </c>
      <c r="BI7" s="58">
        <f t="shared" ca="1" si="153"/>
        <v>60718688.324625731</v>
      </c>
      <c r="BJ7" s="58">
        <f t="shared" ca="1" si="153"/>
        <v>476620469.39688522</v>
      </c>
      <c r="BK7" s="58">
        <f t="shared" ca="1" si="153"/>
        <v>398550098.02354902</v>
      </c>
      <c r="BL7" s="58">
        <f t="shared" ca="1" si="153"/>
        <v>399451524.6707285</v>
      </c>
      <c r="BM7" s="58">
        <f t="shared" ca="1" si="153"/>
        <v>400355174.47920018</v>
      </c>
      <c r="BN7" s="58">
        <f t="shared" ca="1" si="153"/>
        <v>401261052.93187875</v>
      </c>
      <c r="BO7" s="58">
        <f t="shared" ca="1" si="153"/>
        <v>482382338.75802344</v>
      </c>
      <c r="BP7" s="58">
        <f t="shared" ca="1" si="153"/>
        <v>26.772974999999864</v>
      </c>
      <c r="BQ7" s="58">
        <f t="shared" ca="1" si="153"/>
        <v>26.772974999999864</v>
      </c>
      <c r="BR7" s="58">
        <f t="shared" ca="1" si="153"/>
        <v>26.772974999999864</v>
      </c>
      <c r="BS7" s="58">
        <f t="shared" ca="1" si="153"/>
        <v>26.772974999999864</v>
      </c>
      <c r="BT7" s="58">
        <f t="shared" ca="1" si="153"/>
        <v>26.772974999999864</v>
      </c>
      <c r="BU7" s="58">
        <f t="shared" ca="1" si="153"/>
        <v>26.772974999999864</v>
      </c>
      <c r="BV7" s="58">
        <f t="shared" ca="1" si="153"/>
        <v>26.772974999999864</v>
      </c>
      <c r="BW7" s="58">
        <f t="shared" ca="1" si="153"/>
        <v>26.772974999999864</v>
      </c>
      <c r="BX7" s="58">
        <f t="shared" ca="1" si="153"/>
        <v>26.772974999999864</v>
      </c>
      <c r="BY7" s="58">
        <f t="shared" ca="1" si="153"/>
        <v>26.772974999999864</v>
      </c>
      <c r="BZ7" s="58">
        <f t="shared" ca="1" si="153"/>
        <v>26.772974999999864</v>
      </c>
      <c r="CA7" s="58">
        <f t="shared" ca="1" si="153"/>
        <v>26.772974999999864</v>
      </c>
      <c r="CB7" s="58">
        <f t="shared" ref="CB7:DG7" ca="1" si="154">CB8-CB34-CB73-CB185</f>
        <v>26.772974999999864</v>
      </c>
      <c r="CC7" s="58">
        <f t="shared" ca="1" si="154"/>
        <v>26.772974999999864</v>
      </c>
      <c r="CD7" s="58">
        <f t="shared" ca="1" si="154"/>
        <v>26.772974999999864</v>
      </c>
      <c r="CE7" s="58">
        <f t="shared" ca="1" si="154"/>
        <v>26.772974999999864</v>
      </c>
      <c r="CF7" s="58">
        <f t="shared" ca="1" si="154"/>
        <v>26.772974999999864</v>
      </c>
      <c r="CG7" s="58">
        <f t="shared" ca="1" si="154"/>
        <v>26.772974999999864</v>
      </c>
      <c r="CH7" s="58">
        <f t="shared" ca="1" si="154"/>
        <v>26.772974999999864</v>
      </c>
      <c r="CI7" s="58">
        <f t="shared" ca="1" si="154"/>
        <v>26.772974999999864</v>
      </c>
      <c r="CJ7" s="58">
        <f t="shared" ca="1" si="154"/>
        <v>26.772974999999864</v>
      </c>
      <c r="CK7" s="58">
        <f t="shared" ca="1" si="154"/>
        <v>26.772974999999864</v>
      </c>
      <c r="CL7" s="58">
        <f t="shared" ca="1" si="154"/>
        <v>26.772974999999864</v>
      </c>
      <c r="CM7" s="58">
        <f t="shared" ca="1" si="154"/>
        <v>26.772974999999864</v>
      </c>
      <c r="CN7" s="58">
        <f t="shared" ca="1" si="154"/>
        <v>26.772974999999864</v>
      </c>
      <c r="CO7" s="58">
        <f t="shared" ca="1" si="154"/>
        <v>26.772974999999864</v>
      </c>
      <c r="CP7" s="58">
        <f t="shared" ca="1" si="154"/>
        <v>26.772974999999864</v>
      </c>
      <c r="CQ7" s="58">
        <f t="shared" ca="1" si="154"/>
        <v>26.772974999999864</v>
      </c>
      <c r="CR7" s="58">
        <f t="shared" ca="1" si="154"/>
        <v>26.772974999999864</v>
      </c>
      <c r="CS7" s="58">
        <f t="shared" ca="1" si="154"/>
        <v>26.772974999999864</v>
      </c>
      <c r="CT7" s="58">
        <f t="shared" ca="1" si="154"/>
        <v>26.772974999999864</v>
      </c>
      <c r="CU7" s="58">
        <f t="shared" ca="1" si="154"/>
        <v>26.772974999999864</v>
      </c>
      <c r="CV7" s="58">
        <f t="shared" ca="1" si="154"/>
        <v>26.772974999999864</v>
      </c>
      <c r="CW7" s="58">
        <f t="shared" ca="1" si="154"/>
        <v>26.772974999999864</v>
      </c>
      <c r="CX7" s="58">
        <f t="shared" ca="1" si="154"/>
        <v>26.772974999999864</v>
      </c>
      <c r="CY7" s="58">
        <f t="shared" ca="1" si="154"/>
        <v>26.772974999999864</v>
      </c>
      <c r="CZ7" s="58">
        <f t="shared" ca="1" si="154"/>
        <v>26.772974999999864</v>
      </c>
      <c r="DA7" s="58">
        <f t="shared" ca="1" si="154"/>
        <v>26.772974999999864</v>
      </c>
      <c r="DB7" s="58">
        <f t="shared" ca="1" si="154"/>
        <v>26.772974999999864</v>
      </c>
      <c r="DC7" s="58">
        <f t="shared" ca="1" si="154"/>
        <v>26.772974999999864</v>
      </c>
      <c r="DD7" s="58">
        <f t="shared" ca="1" si="154"/>
        <v>26.772974999999864</v>
      </c>
      <c r="DE7" s="58">
        <f t="shared" ca="1" si="154"/>
        <v>26.772974999999864</v>
      </c>
      <c r="DF7" s="58">
        <f t="shared" ca="1" si="154"/>
        <v>26.772974999999864</v>
      </c>
      <c r="DG7" s="58">
        <f t="shared" ca="1" si="154"/>
        <v>26.772974999999864</v>
      </c>
      <c r="DH7" s="58">
        <f t="shared" ref="DH7:EI7" ca="1" si="155">DH8-DH34-DH73-DH185</f>
        <v>26.772974999999864</v>
      </c>
      <c r="DI7" s="58">
        <f t="shared" ca="1" si="155"/>
        <v>26.772974999999864</v>
      </c>
      <c r="DJ7" s="58">
        <f t="shared" ca="1" si="155"/>
        <v>26.772974999999864</v>
      </c>
      <c r="DK7" s="58">
        <f t="shared" ca="1" si="155"/>
        <v>26.772974999999864</v>
      </c>
      <c r="DL7" s="58">
        <f t="shared" ca="1" si="155"/>
        <v>0</v>
      </c>
      <c r="DM7" s="58">
        <f t="shared" ca="1" si="155"/>
        <v>0</v>
      </c>
      <c r="DN7" s="58">
        <f t="shared" ca="1" si="155"/>
        <v>0</v>
      </c>
      <c r="DO7" s="58">
        <f t="shared" ca="1" si="155"/>
        <v>0</v>
      </c>
      <c r="DP7" s="58">
        <f t="shared" ca="1" si="155"/>
        <v>0</v>
      </c>
      <c r="DQ7" s="58">
        <f t="shared" ca="1" si="155"/>
        <v>0</v>
      </c>
      <c r="DR7" s="58">
        <f t="shared" ca="1" si="155"/>
        <v>0</v>
      </c>
      <c r="DS7" s="58">
        <f t="shared" ca="1" si="155"/>
        <v>0</v>
      </c>
      <c r="DT7" s="58">
        <f t="shared" ca="1" si="155"/>
        <v>0</v>
      </c>
      <c r="DU7" s="58">
        <f t="shared" ca="1" si="155"/>
        <v>0</v>
      </c>
      <c r="DV7" s="58">
        <f t="shared" ca="1" si="155"/>
        <v>0</v>
      </c>
      <c r="DW7" s="58">
        <f t="shared" ca="1" si="155"/>
        <v>0</v>
      </c>
      <c r="DX7" s="58">
        <f t="shared" ca="1" si="155"/>
        <v>0</v>
      </c>
      <c r="DY7" s="58">
        <f t="shared" ca="1" si="155"/>
        <v>0</v>
      </c>
      <c r="DZ7" s="58">
        <f t="shared" ca="1" si="155"/>
        <v>0</v>
      </c>
      <c r="EA7" s="58">
        <f t="shared" ca="1" si="155"/>
        <v>0</v>
      </c>
      <c r="EB7" s="58">
        <f t="shared" ca="1" si="155"/>
        <v>0</v>
      </c>
      <c r="EC7" s="58">
        <f t="shared" ca="1" si="155"/>
        <v>0</v>
      </c>
      <c r="ED7" s="58">
        <f t="shared" ca="1" si="155"/>
        <v>0</v>
      </c>
      <c r="EE7" s="58">
        <f t="shared" ca="1" si="155"/>
        <v>0</v>
      </c>
      <c r="EF7" s="58">
        <f t="shared" ca="1" si="155"/>
        <v>0</v>
      </c>
      <c r="EG7" s="58">
        <f t="shared" ca="1" si="155"/>
        <v>0</v>
      </c>
      <c r="EH7" s="58">
        <f t="shared" ca="1" si="155"/>
        <v>0</v>
      </c>
      <c r="EI7" s="58">
        <f t="shared" ca="1" si="155"/>
        <v>0</v>
      </c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</row>
    <row r="8" spans="2:201" x14ac:dyDescent="0.2">
      <c r="B8" s="56" t="s">
        <v>859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8">
        <f>P9+P15</f>
        <v>21875892332.091164</v>
      </c>
      <c r="Q8" s="58">
        <f t="shared" ref="Q8:CB8" si="156">Q9+Q15</f>
        <v>0</v>
      </c>
      <c r="R8" s="58">
        <f t="shared" si="156"/>
        <v>21875892332.091164</v>
      </c>
      <c r="S8" s="58">
        <f t="shared" si="156"/>
        <v>0</v>
      </c>
      <c r="T8" s="58">
        <f t="shared" si="156"/>
        <v>0</v>
      </c>
      <c r="U8" s="58">
        <f t="shared" ref="U8:AW8" si="157">U9+U15</f>
        <v>0</v>
      </c>
      <c r="V8" s="58">
        <f t="shared" si="157"/>
        <v>0</v>
      </c>
      <c r="W8" s="58">
        <f t="shared" si="157"/>
        <v>0</v>
      </c>
      <c r="X8" s="58">
        <f t="shared" si="157"/>
        <v>0</v>
      </c>
      <c r="Y8" s="58">
        <f t="shared" si="157"/>
        <v>0</v>
      </c>
      <c r="Z8" s="58">
        <f t="shared" si="157"/>
        <v>0</v>
      </c>
      <c r="AA8" s="58">
        <f t="shared" si="157"/>
        <v>0</v>
      </c>
      <c r="AB8" s="58">
        <f t="shared" si="157"/>
        <v>0</v>
      </c>
      <c r="AC8" s="58">
        <f t="shared" si="157"/>
        <v>0</v>
      </c>
      <c r="AD8" s="58">
        <f t="shared" si="157"/>
        <v>0</v>
      </c>
      <c r="AE8" s="58">
        <f t="shared" si="157"/>
        <v>0</v>
      </c>
      <c r="AF8" s="58">
        <f t="shared" si="157"/>
        <v>0</v>
      </c>
      <c r="AG8" s="58">
        <f t="shared" si="157"/>
        <v>0</v>
      </c>
      <c r="AH8" s="58">
        <f t="shared" si="157"/>
        <v>0</v>
      </c>
      <c r="AI8" s="58">
        <f t="shared" si="157"/>
        <v>0</v>
      </c>
      <c r="AJ8" s="58">
        <f t="shared" si="157"/>
        <v>0</v>
      </c>
      <c r="AK8" s="58">
        <f t="shared" si="157"/>
        <v>541507858.17009664</v>
      </c>
      <c r="AL8" s="58">
        <f t="shared" si="157"/>
        <v>554061955.82439339</v>
      </c>
      <c r="AM8" s="58">
        <f t="shared" si="157"/>
        <v>482074942.65493762</v>
      </c>
      <c r="AN8" s="58">
        <f t="shared" si="157"/>
        <v>493105810.42099875</v>
      </c>
      <c r="AO8" s="58">
        <f t="shared" si="157"/>
        <v>504320613.25922185</v>
      </c>
      <c r="AP8" s="58">
        <f t="shared" si="157"/>
        <v>515722061.9808042</v>
      </c>
      <c r="AQ8" s="58">
        <f t="shared" si="157"/>
        <v>619466185.10069203</v>
      </c>
      <c r="AR8" s="58">
        <f t="shared" si="157"/>
        <v>633328564.98028457</v>
      </c>
      <c r="AS8" s="58">
        <f t="shared" si="157"/>
        <v>647420361.944561</v>
      </c>
      <c r="AT8" s="58">
        <f t="shared" si="157"/>
        <v>661744944.56117737</v>
      </c>
      <c r="AU8" s="58">
        <f t="shared" si="157"/>
        <v>576258041.01743579</v>
      </c>
      <c r="AV8" s="58">
        <f t="shared" si="157"/>
        <v>690940032.84923434</v>
      </c>
      <c r="AW8" s="58">
        <f t="shared" si="157"/>
        <v>705983650.24651515</v>
      </c>
      <c r="AX8" s="58">
        <f t="shared" si="156"/>
        <v>721273997.07408357</v>
      </c>
      <c r="AY8" s="58">
        <f t="shared" si="156"/>
        <v>628350976.10679781</v>
      </c>
      <c r="AZ8" s="58">
        <f t="shared" si="156"/>
        <v>641776449.41237092</v>
      </c>
      <c r="BA8" s="58">
        <f t="shared" si="156"/>
        <v>655420965.86212397</v>
      </c>
      <c r="BB8" s="58">
        <f t="shared" si="156"/>
        <v>669287718.75389135</v>
      </c>
      <c r="BC8" s="58">
        <f t="shared" si="156"/>
        <v>800812133.70852077</v>
      </c>
      <c r="BD8" s="58">
        <f t="shared" si="156"/>
        <v>950248549.25618792</v>
      </c>
      <c r="BE8" s="58">
        <f t="shared" si="156"/>
        <v>968666915.76724088</v>
      </c>
      <c r="BF8" s="58">
        <f t="shared" si="156"/>
        <v>987377699.29283798</v>
      </c>
      <c r="BG8" s="58">
        <f t="shared" si="156"/>
        <v>858311978.33032632</v>
      </c>
      <c r="BH8" s="58">
        <f t="shared" si="156"/>
        <v>1025693386.7788892</v>
      </c>
      <c r="BI8" s="58">
        <f t="shared" si="156"/>
        <v>2235229487.7979436</v>
      </c>
      <c r="BJ8" s="58">
        <f t="shared" si="156"/>
        <v>571926018.52126944</v>
      </c>
      <c r="BK8" s="58">
        <f t="shared" si="156"/>
        <v>487336061.01683092</v>
      </c>
      <c r="BL8" s="58">
        <f t="shared" si="156"/>
        <v>488537963.21307021</v>
      </c>
      <c r="BM8" s="58">
        <f t="shared" si="156"/>
        <v>489742829.62436545</v>
      </c>
      <c r="BN8" s="58">
        <f t="shared" si="156"/>
        <v>490950667.56127048</v>
      </c>
      <c r="BO8" s="58">
        <f t="shared" si="156"/>
        <v>579013511.00278735</v>
      </c>
      <c r="BP8" s="58">
        <f t="shared" si="156"/>
        <v>0</v>
      </c>
      <c r="BQ8" s="58">
        <f t="shared" si="156"/>
        <v>0</v>
      </c>
      <c r="BR8" s="58">
        <f t="shared" si="156"/>
        <v>0</v>
      </c>
      <c r="BS8" s="58">
        <f t="shared" si="156"/>
        <v>0</v>
      </c>
      <c r="BT8" s="58">
        <f t="shared" si="156"/>
        <v>0</v>
      </c>
      <c r="BU8" s="58">
        <f t="shared" si="156"/>
        <v>0</v>
      </c>
      <c r="BV8" s="58">
        <f t="shared" si="156"/>
        <v>0</v>
      </c>
      <c r="BW8" s="58">
        <f t="shared" si="156"/>
        <v>0</v>
      </c>
      <c r="BX8" s="58">
        <f t="shared" si="156"/>
        <v>0</v>
      </c>
      <c r="BY8" s="58">
        <f t="shared" si="156"/>
        <v>0</v>
      </c>
      <c r="BZ8" s="58">
        <f t="shared" si="156"/>
        <v>0</v>
      </c>
      <c r="CA8" s="58">
        <f t="shared" si="156"/>
        <v>0</v>
      </c>
      <c r="CB8" s="58">
        <f t="shared" si="156"/>
        <v>0</v>
      </c>
      <c r="CC8" s="58">
        <f t="shared" ref="CC8:EI8" si="158">CC9+CC15</f>
        <v>0</v>
      </c>
      <c r="CD8" s="58">
        <f t="shared" si="158"/>
        <v>0</v>
      </c>
      <c r="CE8" s="58">
        <f t="shared" si="158"/>
        <v>0</v>
      </c>
      <c r="CF8" s="58">
        <f t="shared" si="158"/>
        <v>0</v>
      </c>
      <c r="CG8" s="58">
        <f t="shared" si="158"/>
        <v>0</v>
      </c>
      <c r="CH8" s="58">
        <f t="shared" si="158"/>
        <v>0</v>
      </c>
      <c r="CI8" s="58">
        <f t="shared" si="158"/>
        <v>0</v>
      </c>
      <c r="CJ8" s="58">
        <f t="shared" si="158"/>
        <v>0</v>
      </c>
      <c r="CK8" s="58">
        <f t="shared" si="158"/>
        <v>0</v>
      </c>
      <c r="CL8" s="58">
        <f t="shared" si="158"/>
        <v>0</v>
      </c>
      <c r="CM8" s="58">
        <f t="shared" si="158"/>
        <v>0</v>
      </c>
      <c r="CN8" s="58">
        <f t="shared" si="158"/>
        <v>0</v>
      </c>
      <c r="CO8" s="58">
        <f t="shared" si="158"/>
        <v>0</v>
      </c>
      <c r="CP8" s="58">
        <f t="shared" si="158"/>
        <v>0</v>
      </c>
      <c r="CQ8" s="58">
        <f t="shared" si="158"/>
        <v>0</v>
      </c>
      <c r="CR8" s="58">
        <f t="shared" si="158"/>
        <v>0</v>
      </c>
      <c r="CS8" s="58">
        <f t="shared" si="158"/>
        <v>0</v>
      </c>
      <c r="CT8" s="58">
        <f t="shared" si="158"/>
        <v>0</v>
      </c>
      <c r="CU8" s="58">
        <f t="shared" si="158"/>
        <v>0</v>
      </c>
      <c r="CV8" s="58">
        <f t="shared" si="158"/>
        <v>0</v>
      </c>
      <c r="CW8" s="58">
        <f t="shared" si="158"/>
        <v>0</v>
      </c>
      <c r="CX8" s="58">
        <f t="shared" si="158"/>
        <v>0</v>
      </c>
      <c r="CY8" s="58">
        <f t="shared" si="158"/>
        <v>0</v>
      </c>
      <c r="CZ8" s="58">
        <f t="shared" si="158"/>
        <v>0</v>
      </c>
      <c r="DA8" s="58">
        <f t="shared" si="158"/>
        <v>0</v>
      </c>
      <c r="DB8" s="58">
        <f t="shared" si="158"/>
        <v>0</v>
      </c>
      <c r="DC8" s="58">
        <f t="shared" si="158"/>
        <v>0</v>
      </c>
      <c r="DD8" s="58">
        <f t="shared" si="158"/>
        <v>0</v>
      </c>
      <c r="DE8" s="58">
        <f t="shared" si="158"/>
        <v>0</v>
      </c>
      <c r="DF8" s="58">
        <f t="shared" si="158"/>
        <v>0</v>
      </c>
      <c r="DG8" s="58">
        <f t="shared" si="158"/>
        <v>0</v>
      </c>
      <c r="DH8" s="58">
        <f t="shared" si="158"/>
        <v>0</v>
      </c>
      <c r="DI8" s="58">
        <f t="shared" si="158"/>
        <v>0</v>
      </c>
      <c r="DJ8" s="58">
        <f t="shared" si="158"/>
        <v>0</v>
      </c>
      <c r="DK8" s="58">
        <f t="shared" si="158"/>
        <v>0</v>
      </c>
      <c r="DL8" s="58">
        <f t="shared" si="158"/>
        <v>0</v>
      </c>
      <c r="DM8" s="58">
        <f t="shared" si="158"/>
        <v>0</v>
      </c>
      <c r="DN8" s="58">
        <f t="shared" si="158"/>
        <v>0</v>
      </c>
      <c r="DO8" s="58">
        <f t="shared" si="158"/>
        <v>0</v>
      </c>
      <c r="DP8" s="58">
        <f t="shared" si="158"/>
        <v>0</v>
      </c>
      <c r="DQ8" s="58">
        <f t="shared" si="158"/>
        <v>0</v>
      </c>
      <c r="DR8" s="58">
        <f t="shared" si="158"/>
        <v>0</v>
      </c>
      <c r="DS8" s="58">
        <f t="shared" si="158"/>
        <v>0</v>
      </c>
      <c r="DT8" s="58">
        <f t="shared" si="158"/>
        <v>0</v>
      </c>
      <c r="DU8" s="58">
        <f t="shared" si="158"/>
        <v>0</v>
      </c>
      <c r="DV8" s="58">
        <f t="shared" si="158"/>
        <v>0</v>
      </c>
      <c r="DW8" s="58">
        <f t="shared" si="158"/>
        <v>0</v>
      </c>
      <c r="DX8" s="58">
        <f t="shared" si="158"/>
        <v>0</v>
      </c>
      <c r="DY8" s="58">
        <f t="shared" si="158"/>
        <v>0</v>
      </c>
      <c r="DZ8" s="58">
        <f t="shared" si="158"/>
        <v>0</v>
      </c>
      <c r="EA8" s="58">
        <f t="shared" si="158"/>
        <v>0</v>
      </c>
      <c r="EB8" s="58">
        <f t="shared" si="158"/>
        <v>0</v>
      </c>
      <c r="EC8" s="58">
        <f t="shared" si="158"/>
        <v>0</v>
      </c>
      <c r="ED8" s="58">
        <f t="shared" si="158"/>
        <v>0</v>
      </c>
      <c r="EE8" s="58">
        <f t="shared" si="158"/>
        <v>0</v>
      </c>
      <c r="EF8" s="58">
        <f t="shared" si="158"/>
        <v>0</v>
      </c>
      <c r="EG8" s="58">
        <f t="shared" si="158"/>
        <v>0</v>
      </c>
      <c r="EH8" s="58">
        <f t="shared" si="158"/>
        <v>0</v>
      </c>
      <c r="EI8" s="58">
        <f t="shared" si="158"/>
        <v>0</v>
      </c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</row>
    <row r="9" spans="2:201" x14ac:dyDescent="0.2">
      <c r="B9" s="61"/>
      <c r="C9" s="62" t="s">
        <v>728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>
        <f>SUM(P10:P14)</f>
        <v>21875892332.091164</v>
      </c>
      <c r="Q9" s="65">
        <f t="shared" ref="Q9:CB9" si="159">SUM(Q10:Q14)</f>
        <v>0</v>
      </c>
      <c r="R9" s="65">
        <f>SUM(R10:R14)</f>
        <v>21875892332.091164</v>
      </c>
      <c r="S9" s="65">
        <f t="shared" si="159"/>
        <v>0</v>
      </c>
      <c r="T9" s="65">
        <f t="shared" si="159"/>
        <v>0</v>
      </c>
      <c r="U9" s="65">
        <f t="shared" ref="U9:AW9" si="160">SUM(U10:U14)</f>
        <v>0</v>
      </c>
      <c r="V9" s="65">
        <f t="shared" si="160"/>
        <v>0</v>
      </c>
      <c r="W9" s="65">
        <f t="shared" si="160"/>
        <v>0</v>
      </c>
      <c r="X9" s="65">
        <f t="shared" si="160"/>
        <v>0</v>
      </c>
      <c r="Y9" s="65">
        <f t="shared" si="160"/>
        <v>0</v>
      </c>
      <c r="Z9" s="65">
        <f t="shared" si="160"/>
        <v>0</v>
      </c>
      <c r="AA9" s="65">
        <f t="shared" si="160"/>
        <v>0</v>
      </c>
      <c r="AB9" s="65">
        <f t="shared" si="160"/>
        <v>0</v>
      </c>
      <c r="AC9" s="65">
        <f t="shared" si="160"/>
        <v>0</v>
      </c>
      <c r="AD9" s="65">
        <f t="shared" si="160"/>
        <v>0</v>
      </c>
      <c r="AE9" s="65">
        <f t="shared" si="160"/>
        <v>0</v>
      </c>
      <c r="AF9" s="65">
        <f t="shared" si="160"/>
        <v>0</v>
      </c>
      <c r="AG9" s="65">
        <f t="shared" si="160"/>
        <v>0</v>
      </c>
      <c r="AH9" s="65">
        <f t="shared" si="160"/>
        <v>0</v>
      </c>
      <c r="AI9" s="65">
        <f t="shared" si="160"/>
        <v>0</v>
      </c>
      <c r="AJ9" s="65">
        <f t="shared" si="160"/>
        <v>0</v>
      </c>
      <c r="AK9" s="65">
        <f t="shared" si="160"/>
        <v>541507858.17009664</v>
      </c>
      <c r="AL9" s="65">
        <f t="shared" si="160"/>
        <v>554061955.82439339</v>
      </c>
      <c r="AM9" s="65">
        <f t="shared" si="160"/>
        <v>482074942.65493762</v>
      </c>
      <c r="AN9" s="65">
        <f t="shared" si="160"/>
        <v>493105810.42099875</v>
      </c>
      <c r="AO9" s="65">
        <f t="shared" si="160"/>
        <v>504320613.25922185</v>
      </c>
      <c r="AP9" s="65">
        <f t="shared" si="160"/>
        <v>515722061.9808042</v>
      </c>
      <c r="AQ9" s="65">
        <f t="shared" si="160"/>
        <v>619466185.10069203</v>
      </c>
      <c r="AR9" s="65">
        <f t="shared" si="160"/>
        <v>633328564.98028457</v>
      </c>
      <c r="AS9" s="65">
        <f t="shared" si="160"/>
        <v>647420361.944561</v>
      </c>
      <c r="AT9" s="65">
        <f t="shared" si="160"/>
        <v>661744944.56117737</v>
      </c>
      <c r="AU9" s="65">
        <f t="shared" si="160"/>
        <v>576258041.01743579</v>
      </c>
      <c r="AV9" s="65">
        <f t="shared" si="160"/>
        <v>690940032.84923434</v>
      </c>
      <c r="AW9" s="65">
        <f t="shared" si="160"/>
        <v>705983650.24651515</v>
      </c>
      <c r="AX9" s="65">
        <f t="shared" si="159"/>
        <v>721273997.07408357</v>
      </c>
      <c r="AY9" s="65">
        <f t="shared" si="159"/>
        <v>628350976.10679781</v>
      </c>
      <c r="AZ9" s="65">
        <f t="shared" si="159"/>
        <v>641776449.41237092</v>
      </c>
      <c r="BA9" s="65">
        <f t="shared" si="159"/>
        <v>655420965.86212397</v>
      </c>
      <c r="BB9" s="65">
        <f t="shared" si="159"/>
        <v>669287718.75389135</v>
      </c>
      <c r="BC9" s="65">
        <f t="shared" si="159"/>
        <v>800812133.70852077</v>
      </c>
      <c r="BD9" s="65">
        <f t="shared" si="159"/>
        <v>950248549.25618792</v>
      </c>
      <c r="BE9" s="65">
        <f t="shared" si="159"/>
        <v>968666915.76724088</v>
      </c>
      <c r="BF9" s="65">
        <f t="shared" si="159"/>
        <v>987377699.29283798</v>
      </c>
      <c r="BG9" s="65">
        <f t="shared" si="159"/>
        <v>858311978.33032632</v>
      </c>
      <c r="BH9" s="65">
        <f t="shared" si="159"/>
        <v>1025693386.7788892</v>
      </c>
      <c r="BI9" s="65">
        <f t="shared" si="159"/>
        <v>2235229487.7979436</v>
      </c>
      <c r="BJ9" s="65">
        <f t="shared" si="159"/>
        <v>571926018.52126944</v>
      </c>
      <c r="BK9" s="65">
        <f t="shared" si="159"/>
        <v>487336061.01683092</v>
      </c>
      <c r="BL9" s="65">
        <f t="shared" si="159"/>
        <v>488537963.21307021</v>
      </c>
      <c r="BM9" s="65">
        <f t="shared" si="159"/>
        <v>489742829.62436545</v>
      </c>
      <c r="BN9" s="65">
        <f t="shared" si="159"/>
        <v>490950667.56127048</v>
      </c>
      <c r="BO9" s="65">
        <f t="shared" si="159"/>
        <v>579013511.00278735</v>
      </c>
      <c r="BP9" s="65">
        <f t="shared" si="159"/>
        <v>0</v>
      </c>
      <c r="BQ9" s="65">
        <f t="shared" si="159"/>
        <v>0</v>
      </c>
      <c r="BR9" s="65">
        <f t="shared" si="159"/>
        <v>0</v>
      </c>
      <c r="BS9" s="65">
        <f t="shared" si="159"/>
        <v>0</v>
      </c>
      <c r="BT9" s="65">
        <f t="shared" si="159"/>
        <v>0</v>
      </c>
      <c r="BU9" s="65">
        <f t="shared" si="159"/>
        <v>0</v>
      </c>
      <c r="BV9" s="65">
        <f t="shared" si="159"/>
        <v>0</v>
      </c>
      <c r="BW9" s="65">
        <f t="shared" si="159"/>
        <v>0</v>
      </c>
      <c r="BX9" s="65">
        <f t="shared" si="159"/>
        <v>0</v>
      </c>
      <c r="BY9" s="65">
        <f t="shared" si="159"/>
        <v>0</v>
      </c>
      <c r="BZ9" s="65">
        <f t="shared" si="159"/>
        <v>0</v>
      </c>
      <c r="CA9" s="65">
        <f t="shared" si="159"/>
        <v>0</v>
      </c>
      <c r="CB9" s="65">
        <f t="shared" si="159"/>
        <v>0</v>
      </c>
      <c r="CC9" s="65">
        <f t="shared" ref="CC9:EI9" si="161">SUM(CC10:CC14)</f>
        <v>0</v>
      </c>
      <c r="CD9" s="65">
        <f t="shared" si="161"/>
        <v>0</v>
      </c>
      <c r="CE9" s="65">
        <f t="shared" si="161"/>
        <v>0</v>
      </c>
      <c r="CF9" s="65">
        <f t="shared" si="161"/>
        <v>0</v>
      </c>
      <c r="CG9" s="65">
        <f t="shared" si="161"/>
        <v>0</v>
      </c>
      <c r="CH9" s="65">
        <f t="shared" si="161"/>
        <v>0</v>
      </c>
      <c r="CI9" s="65">
        <f t="shared" si="161"/>
        <v>0</v>
      </c>
      <c r="CJ9" s="65">
        <f t="shared" si="161"/>
        <v>0</v>
      </c>
      <c r="CK9" s="65">
        <f t="shared" si="161"/>
        <v>0</v>
      </c>
      <c r="CL9" s="65">
        <f t="shared" si="161"/>
        <v>0</v>
      </c>
      <c r="CM9" s="65">
        <f t="shared" si="161"/>
        <v>0</v>
      </c>
      <c r="CN9" s="65">
        <f t="shared" si="161"/>
        <v>0</v>
      </c>
      <c r="CO9" s="65">
        <f t="shared" si="161"/>
        <v>0</v>
      </c>
      <c r="CP9" s="65">
        <f t="shared" si="161"/>
        <v>0</v>
      </c>
      <c r="CQ9" s="65">
        <f t="shared" si="161"/>
        <v>0</v>
      </c>
      <c r="CR9" s="65">
        <f t="shared" si="161"/>
        <v>0</v>
      </c>
      <c r="CS9" s="65">
        <f t="shared" si="161"/>
        <v>0</v>
      </c>
      <c r="CT9" s="65">
        <f t="shared" si="161"/>
        <v>0</v>
      </c>
      <c r="CU9" s="65">
        <f t="shared" si="161"/>
        <v>0</v>
      </c>
      <c r="CV9" s="65">
        <f t="shared" si="161"/>
        <v>0</v>
      </c>
      <c r="CW9" s="65">
        <f t="shared" si="161"/>
        <v>0</v>
      </c>
      <c r="CX9" s="65">
        <f t="shared" si="161"/>
        <v>0</v>
      </c>
      <c r="CY9" s="65">
        <f t="shared" si="161"/>
        <v>0</v>
      </c>
      <c r="CZ9" s="65">
        <f t="shared" si="161"/>
        <v>0</v>
      </c>
      <c r="DA9" s="65">
        <f t="shared" si="161"/>
        <v>0</v>
      </c>
      <c r="DB9" s="65">
        <f t="shared" si="161"/>
        <v>0</v>
      </c>
      <c r="DC9" s="65">
        <f t="shared" si="161"/>
        <v>0</v>
      </c>
      <c r="DD9" s="65">
        <f t="shared" si="161"/>
        <v>0</v>
      </c>
      <c r="DE9" s="65">
        <f t="shared" si="161"/>
        <v>0</v>
      </c>
      <c r="DF9" s="65">
        <f t="shared" si="161"/>
        <v>0</v>
      </c>
      <c r="DG9" s="65">
        <f t="shared" si="161"/>
        <v>0</v>
      </c>
      <c r="DH9" s="65">
        <f t="shared" si="161"/>
        <v>0</v>
      </c>
      <c r="DI9" s="65">
        <f t="shared" si="161"/>
        <v>0</v>
      </c>
      <c r="DJ9" s="65">
        <f t="shared" si="161"/>
        <v>0</v>
      </c>
      <c r="DK9" s="65">
        <f t="shared" si="161"/>
        <v>0</v>
      </c>
      <c r="DL9" s="65">
        <f t="shared" si="161"/>
        <v>0</v>
      </c>
      <c r="DM9" s="65">
        <f t="shared" si="161"/>
        <v>0</v>
      </c>
      <c r="DN9" s="65">
        <f t="shared" si="161"/>
        <v>0</v>
      </c>
      <c r="DO9" s="65">
        <f t="shared" si="161"/>
        <v>0</v>
      </c>
      <c r="DP9" s="65">
        <f t="shared" si="161"/>
        <v>0</v>
      </c>
      <c r="DQ9" s="65">
        <f t="shared" si="161"/>
        <v>0</v>
      </c>
      <c r="DR9" s="65">
        <f t="shared" si="161"/>
        <v>0</v>
      </c>
      <c r="DS9" s="65">
        <f t="shared" si="161"/>
        <v>0</v>
      </c>
      <c r="DT9" s="65">
        <f t="shared" si="161"/>
        <v>0</v>
      </c>
      <c r="DU9" s="65">
        <f t="shared" si="161"/>
        <v>0</v>
      </c>
      <c r="DV9" s="65">
        <f t="shared" si="161"/>
        <v>0</v>
      </c>
      <c r="DW9" s="65">
        <f t="shared" si="161"/>
        <v>0</v>
      </c>
      <c r="DX9" s="65">
        <f t="shared" si="161"/>
        <v>0</v>
      </c>
      <c r="DY9" s="65">
        <f t="shared" si="161"/>
        <v>0</v>
      </c>
      <c r="DZ9" s="65">
        <f t="shared" si="161"/>
        <v>0</v>
      </c>
      <c r="EA9" s="65">
        <f t="shared" si="161"/>
        <v>0</v>
      </c>
      <c r="EB9" s="65">
        <f t="shared" si="161"/>
        <v>0</v>
      </c>
      <c r="EC9" s="65">
        <f t="shared" si="161"/>
        <v>0</v>
      </c>
      <c r="ED9" s="65">
        <f t="shared" si="161"/>
        <v>0</v>
      </c>
      <c r="EE9" s="65">
        <f t="shared" si="161"/>
        <v>0</v>
      </c>
      <c r="EF9" s="65">
        <f t="shared" si="161"/>
        <v>0</v>
      </c>
      <c r="EG9" s="65">
        <f t="shared" si="161"/>
        <v>0</v>
      </c>
      <c r="EH9" s="65">
        <f t="shared" si="161"/>
        <v>0</v>
      </c>
      <c r="EI9" s="65">
        <f t="shared" si="161"/>
        <v>0</v>
      </c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</row>
    <row r="10" spans="2:201" x14ac:dyDescent="0.2">
      <c r="B10" s="66" t="s">
        <v>860</v>
      </c>
      <c r="C10" s="67" t="s">
        <v>729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9">
        <f>SUM(S10:EI10)</f>
        <v>19471202854.027092</v>
      </c>
      <c r="Q10" s="70">
        <f>SUMIF(S$5:EI$5,"факт",S10:EI10)</f>
        <v>0</v>
      </c>
      <c r="R10" s="59">
        <f>P10-Q10</f>
        <v>19471202854.027092</v>
      </c>
      <c r="S10" s="319">
        <f>cf_1!S10+cf_2!S10</f>
        <v>0</v>
      </c>
      <c r="T10" s="319">
        <f>cf_1!T10+cf_2!T10</f>
        <v>0</v>
      </c>
      <c r="U10" s="319">
        <f>cf_1!U10+cf_2!U10</f>
        <v>0</v>
      </c>
      <c r="V10" s="319">
        <f>cf_1!V10+cf_2!V10</f>
        <v>0</v>
      </c>
      <c r="W10" s="319">
        <f>cf_1!W10+cf_2!W10</f>
        <v>0</v>
      </c>
      <c r="X10" s="319">
        <f>cf_1!X10+cf_2!X10</f>
        <v>0</v>
      </c>
      <c r="Y10" s="319">
        <f>cf_1!Y10+cf_2!Y10</f>
        <v>0</v>
      </c>
      <c r="Z10" s="319">
        <f>cf_1!Z10+cf_2!Z10</f>
        <v>0</v>
      </c>
      <c r="AA10" s="319">
        <f>cf_1!AA10+cf_2!AA10</f>
        <v>0</v>
      </c>
      <c r="AB10" s="319">
        <f>cf_1!AB10+cf_2!AB10</f>
        <v>0</v>
      </c>
      <c r="AC10" s="319">
        <f>cf_1!AC10+cf_2!AC10</f>
        <v>0</v>
      </c>
      <c r="AD10" s="319">
        <f>cf_1!AD10+cf_2!AD10</f>
        <v>0</v>
      </c>
      <c r="AE10" s="319">
        <f>cf_1!AE10+cf_2!AE10</f>
        <v>0</v>
      </c>
      <c r="AF10" s="319">
        <f>cf_1!AF10+cf_2!AF10</f>
        <v>0</v>
      </c>
      <c r="AG10" s="319">
        <f>cf_1!AG10+cf_2!AG10</f>
        <v>0</v>
      </c>
      <c r="AH10" s="319">
        <f>cf_1!AH10+cf_2!AH10</f>
        <v>0</v>
      </c>
      <c r="AI10" s="319">
        <f>cf_1!AI10+cf_2!AI10</f>
        <v>0</v>
      </c>
      <c r="AJ10" s="319">
        <f>cf_1!AJ10+cf_2!AJ10</f>
        <v>0</v>
      </c>
      <c r="AK10" s="319">
        <f>cf_1!AK10+cf_2!AK10</f>
        <v>472098287.13116783</v>
      </c>
      <c r="AL10" s="319">
        <f>cf_1!AL10+cf_2!AL10</f>
        <v>483158483.97356671</v>
      </c>
      <c r="AM10" s="319">
        <f>cf_1!AM10+cf_2!AM10</f>
        <v>420516388.8874951</v>
      </c>
      <c r="AN10" s="319">
        <f>cf_1!AN10+cf_2!AN10</f>
        <v>430235563.40050602</v>
      </c>
      <c r="AO10" s="319">
        <f>cf_1!AO10+cf_2!AO10</f>
        <v>440117274.71043676</v>
      </c>
      <c r="AP10" s="319">
        <f>cf_1!AP10+cf_2!AP10</f>
        <v>450163921.69548976</v>
      </c>
      <c r="AQ10" s="319">
        <f>cf_1!AQ10+cf_2!AQ10</f>
        <v>540719163.41227376</v>
      </c>
      <c r="AR10" s="319">
        <f>cf_1!AR10+cf_2!AR10</f>
        <v>552935454.94300056</v>
      </c>
      <c r="AS10" s="319">
        <f>cf_1!AS10+cf_2!AS10</f>
        <v>565354490.77566552</v>
      </c>
      <c r="AT10" s="319">
        <f>cf_1!AT10+cf_2!AT10</f>
        <v>577979251.9937222</v>
      </c>
      <c r="AU10" s="319">
        <f>cf_1!AU10+cf_2!AU10</f>
        <v>503589019.05649656</v>
      </c>
      <c r="AV10" s="319">
        <f>cf_1!AV10+cf_2!AV10</f>
        <v>603691940.19888186</v>
      </c>
      <c r="AW10" s="319">
        <f>cf_1!AW10+cf_2!AW10</f>
        <v>616952177.18559837</v>
      </c>
      <c r="AX10" s="319">
        <f>cf_1!AX10+cf_2!AX10</f>
        <v>630430479.7413125</v>
      </c>
      <c r="AY10" s="319">
        <f>cf_1!AY10+cf_2!AY10</f>
        <v>549569031.99321604</v>
      </c>
      <c r="AZ10" s="319">
        <f>cf_1!AZ10+cf_2!AZ10</f>
        <v>561404476.89603496</v>
      </c>
      <c r="BA10" s="319">
        <f>cf_1!BA10+cf_2!BA10</f>
        <v>573433528.78076172</v>
      </c>
      <c r="BB10" s="319">
        <f>cf_1!BB10+cf_2!BB10</f>
        <v>585659013.87327302</v>
      </c>
      <c r="BC10" s="319">
        <f>cf_1!BC10+cf_2!BC10</f>
        <v>700463724.31741595</v>
      </c>
      <c r="BD10" s="319">
        <f>cf_1!BD10+cf_2!BD10</f>
        <v>847907203.94203997</v>
      </c>
      <c r="BE10" s="319">
        <f>cf_1!BE10+cf_2!BE10</f>
        <v>864300946.65810001</v>
      </c>
      <c r="BF10" s="319">
        <f>cf_1!BF10+cf_2!BF10</f>
        <v>880954962.68880808</v>
      </c>
      <c r="BG10" s="319">
        <f>cf_1!BG10+cf_2!BG10</f>
        <v>766076684.98418868</v>
      </c>
      <c r="BH10" s="319">
        <f>cf_1!BH10+cf_2!BH10</f>
        <v>915058829.73143268</v>
      </c>
      <c r="BI10" s="319">
        <f>cf_1!BI10+cf_2!BI10</f>
        <v>2172515659.6729436</v>
      </c>
      <c r="BJ10" s="319">
        <f>cf_1!BJ10+cf_2!BJ10</f>
        <v>509057521.17765939</v>
      </c>
      <c r="BK10" s="319">
        <f>cf_1!BK10+cf_2!BK10</f>
        <v>433766045.20132798</v>
      </c>
      <c r="BL10" s="319">
        <f>cf_1!BL10+cf_2!BL10</f>
        <v>434835829.28685969</v>
      </c>
      <c r="BM10" s="319">
        <f>cf_1!BM10+cf_2!BM10</f>
        <v>435908251.74854451</v>
      </c>
      <c r="BN10" s="319">
        <f>cf_1!BN10+cf_2!BN10</f>
        <v>436983319.09332967</v>
      </c>
      <c r="BO10" s="319">
        <f>cf_1!BO10+cf_2!BO10</f>
        <v>515365926.87554187</v>
      </c>
      <c r="BP10" s="319">
        <f>cf_1!BP10+cf_2!BP10</f>
        <v>0</v>
      </c>
      <c r="BQ10" s="319">
        <f>cf_1!BQ10+cf_2!BQ10</f>
        <v>0</v>
      </c>
      <c r="BR10" s="319">
        <f>cf_1!BR10+cf_2!BR10</f>
        <v>0</v>
      </c>
      <c r="BS10" s="319">
        <f>cf_1!BS10+cf_2!BS10</f>
        <v>0</v>
      </c>
      <c r="BT10" s="319">
        <f>cf_1!BT10+cf_2!BT10</f>
        <v>0</v>
      </c>
      <c r="BU10" s="319">
        <f>cf_1!BU10+cf_2!BU10</f>
        <v>0</v>
      </c>
      <c r="BV10" s="319">
        <f>cf_1!BV10+cf_2!BV10</f>
        <v>0</v>
      </c>
      <c r="BW10" s="319">
        <f>cf_1!BW10+cf_2!BW10</f>
        <v>0</v>
      </c>
      <c r="BX10" s="319">
        <f>cf_1!BX10+cf_2!BX10</f>
        <v>0</v>
      </c>
      <c r="BY10" s="319">
        <f>cf_1!BY10+cf_2!BY10</f>
        <v>0</v>
      </c>
      <c r="BZ10" s="319">
        <f>cf_1!BZ10+cf_2!BZ10</f>
        <v>0</v>
      </c>
      <c r="CA10" s="319">
        <f>cf_1!CA10+cf_2!CA10</f>
        <v>0</v>
      </c>
      <c r="CB10" s="319">
        <f>cf_1!CB10+cf_2!CB10</f>
        <v>0</v>
      </c>
      <c r="CC10" s="319">
        <f>cf_1!CC10+cf_2!CC10</f>
        <v>0</v>
      </c>
      <c r="CD10" s="319">
        <f>cf_1!CD10+cf_2!CD10</f>
        <v>0</v>
      </c>
      <c r="CE10" s="319">
        <f>cf_1!CE10+cf_2!CE10</f>
        <v>0</v>
      </c>
      <c r="CF10" s="319">
        <f>cf_1!CF10+cf_2!CF10</f>
        <v>0</v>
      </c>
      <c r="CG10" s="319">
        <f>cf_1!CG10+cf_2!CG10</f>
        <v>0</v>
      </c>
      <c r="CH10" s="319">
        <f>cf_1!CH10+cf_2!CH10</f>
        <v>0</v>
      </c>
      <c r="CI10" s="319">
        <f>cf_1!CI10+cf_2!CI10</f>
        <v>0</v>
      </c>
      <c r="CJ10" s="319">
        <f>cf_1!CJ10+cf_2!CJ10</f>
        <v>0</v>
      </c>
      <c r="CK10" s="319">
        <f>cf_1!CK10+cf_2!CK10</f>
        <v>0</v>
      </c>
      <c r="CL10" s="319">
        <f>cf_1!CL10+cf_2!CL10</f>
        <v>0</v>
      </c>
      <c r="CM10" s="319">
        <f>cf_1!CM10+cf_2!CM10</f>
        <v>0</v>
      </c>
      <c r="CN10" s="319">
        <f>cf_1!CN10+cf_2!CN10</f>
        <v>0</v>
      </c>
      <c r="CO10" s="319">
        <f>cf_1!CO10+cf_2!CO10</f>
        <v>0</v>
      </c>
      <c r="CP10" s="319">
        <f>cf_1!CP10+cf_2!CP10</f>
        <v>0</v>
      </c>
      <c r="CQ10" s="319">
        <f>cf_1!CQ10+cf_2!CQ10</f>
        <v>0</v>
      </c>
      <c r="CR10" s="319">
        <f>cf_1!CR10+cf_2!CR10</f>
        <v>0</v>
      </c>
      <c r="CS10" s="319">
        <f>cf_1!CS10+cf_2!CS10</f>
        <v>0</v>
      </c>
      <c r="CT10" s="319">
        <f>cf_1!CT10+cf_2!CT10</f>
        <v>0</v>
      </c>
      <c r="CU10" s="319">
        <f>cf_1!CU10+cf_2!CU10</f>
        <v>0</v>
      </c>
      <c r="CV10" s="319">
        <f>cf_1!CV10+cf_2!CV10</f>
        <v>0</v>
      </c>
      <c r="CW10" s="319">
        <f>cf_1!CW10+cf_2!CW10</f>
        <v>0</v>
      </c>
      <c r="CX10" s="319">
        <f>cf_1!CX10+cf_2!CX10</f>
        <v>0</v>
      </c>
      <c r="CY10" s="319">
        <f>cf_1!CY10+cf_2!CY10</f>
        <v>0</v>
      </c>
      <c r="CZ10" s="319">
        <f>cf_1!CZ10+cf_2!CZ10</f>
        <v>0</v>
      </c>
      <c r="DA10" s="319">
        <f>cf_1!DA10+cf_2!DA10</f>
        <v>0</v>
      </c>
      <c r="DB10" s="319">
        <f>cf_1!DB10+cf_2!DB10</f>
        <v>0</v>
      </c>
      <c r="DC10" s="319">
        <f>cf_1!DC10+cf_2!DC10</f>
        <v>0</v>
      </c>
      <c r="DD10" s="319">
        <f>cf_1!DD10+cf_2!DD10</f>
        <v>0</v>
      </c>
      <c r="DE10" s="319">
        <f>cf_1!DE10+cf_2!DE10</f>
        <v>0</v>
      </c>
      <c r="DF10" s="319">
        <f>cf_1!DF10+cf_2!DF10</f>
        <v>0</v>
      </c>
      <c r="DG10" s="319">
        <f>cf_1!DG10+cf_2!DG10</f>
        <v>0</v>
      </c>
      <c r="DH10" s="319">
        <f>cf_1!DH10+cf_2!DH10</f>
        <v>0</v>
      </c>
      <c r="DI10" s="319">
        <f>cf_1!DI10+cf_2!DI10</f>
        <v>0</v>
      </c>
      <c r="DJ10" s="319">
        <f>cf_1!DJ10+cf_2!DJ10</f>
        <v>0</v>
      </c>
      <c r="DK10" s="319">
        <f>cf_1!DK10+cf_2!DK10</f>
        <v>0</v>
      </c>
      <c r="DL10" s="319">
        <f>cf_1!DL10+cf_2!DL10</f>
        <v>0</v>
      </c>
      <c r="DM10" s="319">
        <f>cf_1!DM10+cf_2!DM10</f>
        <v>0</v>
      </c>
      <c r="DN10" s="319">
        <f>cf_1!DN10+cf_2!DN10</f>
        <v>0</v>
      </c>
      <c r="DO10" s="319">
        <f>cf_1!DO10+cf_2!DO10</f>
        <v>0</v>
      </c>
      <c r="DP10" s="319">
        <f>cf_1!DP10+cf_2!DP10</f>
        <v>0</v>
      </c>
      <c r="DQ10" s="319">
        <f>cf_1!DQ10+cf_2!DQ10</f>
        <v>0</v>
      </c>
      <c r="DR10" s="319">
        <f>cf_1!DR10+cf_2!DR10</f>
        <v>0</v>
      </c>
      <c r="DS10" s="319">
        <f>cf_1!DS10+cf_2!DS10</f>
        <v>0</v>
      </c>
      <c r="DT10" s="319">
        <f>cf_1!DT10+cf_2!DT10</f>
        <v>0</v>
      </c>
      <c r="DU10" s="319">
        <f>cf_1!DU10+cf_2!DU10</f>
        <v>0</v>
      </c>
      <c r="DV10" s="319">
        <f>cf_1!DV10+cf_2!DV10</f>
        <v>0</v>
      </c>
      <c r="DW10" s="319">
        <f>cf_1!DW10+cf_2!DW10</f>
        <v>0</v>
      </c>
      <c r="DX10" s="319">
        <f>cf_1!DX10+cf_2!DX10</f>
        <v>0</v>
      </c>
      <c r="DY10" s="319">
        <f>cf_1!DY10+cf_2!DY10</f>
        <v>0</v>
      </c>
      <c r="DZ10" s="319">
        <f>cf_1!DZ10+cf_2!DZ10</f>
        <v>0</v>
      </c>
      <c r="EA10" s="319">
        <f>cf_1!EA10+cf_2!EA10</f>
        <v>0</v>
      </c>
      <c r="EB10" s="319">
        <f>cf_1!EB10+cf_2!EB10</f>
        <v>0</v>
      </c>
      <c r="EC10" s="319">
        <f>cf_1!EC10+cf_2!EC10</f>
        <v>0</v>
      </c>
      <c r="ED10" s="319">
        <f>cf_1!ED10+cf_2!ED10</f>
        <v>0</v>
      </c>
      <c r="EE10" s="319">
        <f>cf_1!EE10+cf_2!EE10</f>
        <v>0</v>
      </c>
      <c r="EF10" s="319">
        <f>cf_1!EF10+cf_2!EF10</f>
        <v>0</v>
      </c>
      <c r="EG10" s="319">
        <f>cf_1!EG10+cf_2!EG10</f>
        <v>0</v>
      </c>
      <c r="EH10" s="319">
        <f>cf_1!EH10+cf_2!EH10</f>
        <v>0</v>
      </c>
      <c r="EI10" s="319">
        <f>cf_1!EI10+cf_2!EI10</f>
        <v>0</v>
      </c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</row>
    <row r="11" spans="2:201" x14ac:dyDescent="0.2">
      <c r="B11" s="66" t="s">
        <v>861</v>
      </c>
      <c r="C11" s="67" t="s">
        <v>730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9">
        <f>SUM(S11:EI11)</f>
        <v>1656984446.7464755</v>
      </c>
      <c r="Q11" s="70">
        <f>SUMIF(S$5:EI$5,"факт",S11:EI11)</f>
        <v>0</v>
      </c>
      <c r="R11" s="59">
        <f>P11-Q11</f>
        <v>1656984446.7464755</v>
      </c>
      <c r="S11" s="319">
        <f>cf_1!S11+cf_2!S11</f>
        <v>0</v>
      </c>
      <c r="T11" s="319">
        <f>cf_1!T11+cf_2!T11</f>
        <v>0</v>
      </c>
      <c r="U11" s="319">
        <f>cf_1!U11+cf_2!U11</f>
        <v>0</v>
      </c>
      <c r="V11" s="319">
        <f>cf_1!V11+cf_2!V11</f>
        <v>0</v>
      </c>
      <c r="W11" s="319">
        <f>cf_1!W11+cf_2!W11</f>
        <v>0</v>
      </c>
      <c r="X11" s="319">
        <f>cf_1!X11+cf_2!X11</f>
        <v>0</v>
      </c>
      <c r="Y11" s="319">
        <f>cf_1!Y11+cf_2!Y11</f>
        <v>0</v>
      </c>
      <c r="Z11" s="319">
        <f>cf_1!Z11+cf_2!Z11</f>
        <v>0</v>
      </c>
      <c r="AA11" s="319">
        <f>cf_1!AA11+cf_2!AA11</f>
        <v>0</v>
      </c>
      <c r="AB11" s="319">
        <f>cf_1!AB11+cf_2!AB11</f>
        <v>0</v>
      </c>
      <c r="AC11" s="319">
        <f>cf_1!AC11+cf_2!AC11</f>
        <v>0</v>
      </c>
      <c r="AD11" s="319">
        <f>cf_1!AD11+cf_2!AD11</f>
        <v>0</v>
      </c>
      <c r="AE11" s="319">
        <f>cf_1!AE11+cf_2!AE11</f>
        <v>0</v>
      </c>
      <c r="AF11" s="319">
        <f>cf_1!AF11+cf_2!AF11</f>
        <v>0</v>
      </c>
      <c r="AG11" s="319">
        <f>cf_1!AG11+cf_2!AG11</f>
        <v>0</v>
      </c>
      <c r="AH11" s="319">
        <f>cf_1!AH11+cf_2!AH11</f>
        <v>0</v>
      </c>
      <c r="AI11" s="319">
        <f>cf_1!AI11+cf_2!AI11</f>
        <v>0</v>
      </c>
      <c r="AJ11" s="319">
        <f>cf_1!AJ11+cf_2!AJ11</f>
        <v>0</v>
      </c>
      <c r="AK11" s="319">
        <f>cf_1!AK11+cf_2!AK11</f>
        <v>47827622.117530368</v>
      </c>
      <c r="AL11" s="319">
        <f>cf_1!AL11+cf_2!AL11</f>
        <v>48857015.073617794</v>
      </c>
      <c r="AM11" s="319">
        <f>cf_1!AM11+cf_2!AM11</f>
        <v>42417770.39710623</v>
      </c>
      <c r="AN11" s="319">
        <f>cf_1!AN11+cf_2!AN11</f>
        <v>43321610.722035125</v>
      </c>
      <c r="AO11" s="319">
        <f>cf_1!AO11+cf_2!AO11</f>
        <v>44240195.82361266</v>
      </c>
      <c r="AP11" s="319">
        <f>cf_1!AP11+cf_2!AP11</f>
        <v>45173740.643570654</v>
      </c>
      <c r="AQ11" s="319">
        <f>cf_1!AQ11+cf_2!AQ11</f>
        <v>54261721.255737104</v>
      </c>
      <c r="AR11" s="319">
        <f>cf_1!AR11+cf_2!AR11</f>
        <v>55395981.132915489</v>
      </c>
      <c r="AS11" s="319">
        <f>cf_1!AS11+cf_2!AS11</f>
        <v>56548620.258875936</v>
      </c>
      <c r="AT11" s="319">
        <f>cf_1!AT11+cf_2!AT11</f>
        <v>57719905.634951957</v>
      </c>
      <c r="AU11" s="319">
        <f>cf_1!AU11+cf_2!AU11</f>
        <v>50073591.724821515</v>
      </c>
      <c r="AV11" s="319">
        <f>cf_1!AV11+cf_2!AV11</f>
        <v>60119501.436134145</v>
      </c>
      <c r="AW11" s="319">
        <f>cf_1!AW11+cf_2!AW11</f>
        <v>61348364.301753096</v>
      </c>
      <c r="AX11" s="319">
        <f>cf_1!AX11+cf_2!AX11</f>
        <v>62596978.396282963</v>
      </c>
      <c r="AY11" s="319">
        <f>cf_1!AY11+cf_2!AY11</f>
        <v>54285785.034393899</v>
      </c>
      <c r="AZ11" s="319">
        <f>cf_1!AZ11+cf_2!AZ11</f>
        <v>55381416.032609157</v>
      </c>
      <c r="BA11" s="319">
        <f>cf_1!BA11+cf_2!BA11</f>
        <v>56494574.169215433</v>
      </c>
      <c r="BB11" s="319">
        <f>cf_1!BB11+cf_2!BB11</f>
        <v>57625512.380207449</v>
      </c>
      <c r="BC11" s="319">
        <f>cf_1!BC11+cf_2!BC11</f>
        <v>69146455.346355736</v>
      </c>
      <c r="BD11" s="319">
        <f>cf_1!BD11+cf_2!BD11</f>
        <v>70519715.3277248</v>
      </c>
      <c r="BE11" s="319">
        <f>cf_1!BE11+cf_2!BE11</f>
        <v>71914810.274252802</v>
      </c>
      <c r="BF11" s="319">
        <f>cf_1!BF11+cf_2!BF11</f>
        <v>73332054.280472085</v>
      </c>
      <c r="BG11" s="319">
        <f>cf_1!BG11+cf_2!BG11</f>
        <v>63556000.85158965</v>
      </c>
      <c r="BH11" s="319">
        <f>cf_1!BH11+cf_2!BH11</f>
        <v>76234267.240153283</v>
      </c>
      <c r="BI11" s="319">
        <f>cf_1!BI11+cf_2!BI11</f>
        <v>43213828.124999948</v>
      </c>
      <c r="BJ11" s="319">
        <f>cf_1!BJ11+cf_2!BJ11</f>
        <v>43320405.083050154</v>
      </c>
      <c r="BK11" s="319">
        <f>cf_1!BK11+cf_2!BK11</f>
        <v>36913158.155335858</v>
      </c>
      <c r="BL11" s="319">
        <f>cf_1!BL11+cf_2!BL11</f>
        <v>37004195.961494632</v>
      </c>
      <c r="BM11" s="319">
        <f>cf_1!BM11+cf_2!BM11</f>
        <v>37095458.291442864</v>
      </c>
      <c r="BN11" s="319">
        <f>cf_1!BN11+cf_2!BN11</f>
        <v>37186945.6989168</v>
      </c>
      <c r="BO11" s="319">
        <f>cf_1!BO11+cf_2!BO11</f>
        <v>43857245.575315692</v>
      </c>
      <c r="BP11" s="319">
        <f>cf_1!BP11+cf_2!BP11</f>
        <v>0</v>
      </c>
      <c r="BQ11" s="319">
        <f>cf_1!BQ11+cf_2!BQ11</f>
        <v>0</v>
      </c>
      <c r="BR11" s="319">
        <f>cf_1!BR11+cf_2!BR11</f>
        <v>0</v>
      </c>
      <c r="BS11" s="319">
        <f>cf_1!BS11+cf_2!BS11</f>
        <v>0</v>
      </c>
      <c r="BT11" s="319">
        <f>cf_1!BT11+cf_2!BT11</f>
        <v>0</v>
      </c>
      <c r="BU11" s="319">
        <f>cf_1!BU11+cf_2!BU11</f>
        <v>0</v>
      </c>
      <c r="BV11" s="319">
        <f>cf_1!BV11+cf_2!BV11</f>
        <v>0</v>
      </c>
      <c r="BW11" s="319">
        <f>cf_1!BW11+cf_2!BW11</f>
        <v>0</v>
      </c>
      <c r="BX11" s="319">
        <f>cf_1!BX11+cf_2!BX11</f>
        <v>0</v>
      </c>
      <c r="BY11" s="319">
        <f>cf_1!BY11+cf_2!BY11</f>
        <v>0</v>
      </c>
      <c r="BZ11" s="319">
        <f>cf_1!BZ11+cf_2!BZ11</f>
        <v>0</v>
      </c>
      <c r="CA11" s="319">
        <f>cf_1!CA11+cf_2!CA11</f>
        <v>0</v>
      </c>
      <c r="CB11" s="319">
        <f>cf_1!CB11+cf_2!CB11</f>
        <v>0</v>
      </c>
      <c r="CC11" s="319">
        <f>cf_1!CC11+cf_2!CC11</f>
        <v>0</v>
      </c>
      <c r="CD11" s="319">
        <f>cf_1!CD11+cf_2!CD11</f>
        <v>0</v>
      </c>
      <c r="CE11" s="319">
        <f>cf_1!CE11+cf_2!CE11</f>
        <v>0</v>
      </c>
      <c r="CF11" s="319">
        <f>cf_1!CF11+cf_2!CF11</f>
        <v>0</v>
      </c>
      <c r="CG11" s="319">
        <f>cf_1!CG11+cf_2!CG11</f>
        <v>0</v>
      </c>
      <c r="CH11" s="319">
        <f>cf_1!CH11+cf_2!CH11</f>
        <v>0</v>
      </c>
      <c r="CI11" s="319">
        <f>cf_1!CI11+cf_2!CI11</f>
        <v>0</v>
      </c>
      <c r="CJ11" s="319">
        <f>cf_1!CJ11+cf_2!CJ11</f>
        <v>0</v>
      </c>
      <c r="CK11" s="319">
        <f>cf_1!CK11+cf_2!CK11</f>
        <v>0</v>
      </c>
      <c r="CL11" s="319">
        <f>cf_1!CL11+cf_2!CL11</f>
        <v>0</v>
      </c>
      <c r="CM11" s="319">
        <f>cf_1!CM11+cf_2!CM11</f>
        <v>0</v>
      </c>
      <c r="CN11" s="319">
        <f>cf_1!CN11+cf_2!CN11</f>
        <v>0</v>
      </c>
      <c r="CO11" s="319">
        <f>cf_1!CO11+cf_2!CO11</f>
        <v>0</v>
      </c>
      <c r="CP11" s="319">
        <f>cf_1!CP11+cf_2!CP11</f>
        <v>0</v>
      </c>
      <c r="CQ11" s="319">
        <f>cf_1!CQ11+cf_2!CQ11</f>
        <v>0</v>
      </c>
      <c r="CR11" s="319">
        <f>cf_1!CR11+cf_2!CR11</f>
        <v>0</v>
      </c>
      <c r="CS11" s="319">
        <f>cf_1!CS11+cf_2!CS11</f>
        <v>0</v>
      </c>
      <c r="CT11" s="319">
        <f>cf_1!CT11+cf_2!CT11</f>
        <v>0</v>
      </c>
      <c r="CU11" s="319">
        <f>cf_1!CU11+cf_2!CU11</f>
        <v>0</v>
      </c>
      <c r="CV11" s="319">
        <f>cf_1!CV11+cf_2!CV11</f>
        <v>0</v>
      </c>
      <c r="CW11" s="319">
        <f>cf_1!CW11+cf_2!CW11</f>
        <v>0</v>
      </c>
      <c r="CX11" s="319">
        <f>cf_1!CX11+cf_2!CX11</f>
        <v>0</v>
      </c>
      <c r="CY11" s="319">
        <f>cf_1!CY11+cf_2!CY11</f>
        <v>0</v>
      </c>
      <c r="CZ11" s="319">
        <f>cf_1!CZ11+cf_2!CZ11</f>
        <v>0</v>
      </c>
      <c r="DA11" s="319">
        <f>cf_1!DA11+cf_2!DA11</f>
        <v>0</v>
      </c>
      <c r="DB11" s="319">
        <f>cf_1!DB11+cf_2!DB11</f>
        <v>0</v>
      </c>
      <c r="DC11" s="319">
        <f>cf_1!DC11+cf_2!DC11</f>
        <v>0</v>
      </c>
      <c r="DD11" s="319">
        <f>cf_1!DD11+cf_2!DD11</f>
        <v>0</v>
      </c>
      <c r="DE11" s="319">
        <f>cf_1!DE11+cf_2!DE11</f>
        <v>0</v>
      </c>
      <c r="DF11" s="319">
        <f>cf_1!DF11+cf_2!DF11</f>
        <v>0</v>
      </c>
      <c r="DG11" s="319">
        <f>cf_1!DG11+cf_2!DG11</f>
        <v>0</v>
      </c>
      <c r="DH11" s="319">
        <f>cf_1!DH11+cf_2!DH11</f>
        <v>0</v>
      </c>
      <c r="DI11" s="319">
        <f>cf_1!DI11+cf_2!DI11</f>
        <v>0</v>
      </c>
      <c r="DJ11" s="319">
        <f>cf_1!DJ11+cf_2!DJ11</f>
        <v>0</v>
      </c>
      <c r="DK11" s="319">
        <f>cf_1!DK11+cf_2!DK11</f>
        <v>0</v>
      </c>
      <c r="DL11" s="319">
        <f>cf_1!DL11+cf_2!DL11</f>
        <v>0</v>
      </c>
      <c r="DM11" s="319">
        <f>cf_1!DM11+cf_2!DM11</f>
        <v>0</v>
      </c>
      <c r="DN11" s="319">
        <f>cf_1!DN11+cf_2!DN11</f>
        <v>0</v>
      </c>
      <c r="DO11" s="319">
        <f>cf_1!DO11+cf_2!DO11</f>
        <v>0</v>
      </c>
      <c r="DP11" s="319">
        <f>cf_1!DP11+cf_2!DP11</f>
        <v>0</v>
      </c>
      <c r="DQ11" s="319">
        <f>cf_1!DQ11+cf_2!DQ11</f>
        <v>0</v>
      </c>
      <c r="DR11" s="319">
        <f>cf_1!DR11+cf_2!DR11</f>
        <v>0</v>
      </c>
      <c r="DS11" s="319">
        <f>cf_1!DS11+cf_2!DS11</f>
        <v>0</v>
      </c>
      <c r="DT11" s="319">
        <f>cf_1!DT11+cf_2!DT11</f>
        <v>0</v>
      </c>
      <c r="DU11" s="319">
        <f>cf_1!DU11+cf_2!DU11</f>
        <v>0</v>
      </c>
      <c r="DV11" s="319">
        <f>cf_1!DV11+cf_2!DV11</f>
        <v>0</v>
      </c>
      <c r="DW11" s="319">
        <f>cf_1!DW11+cf_2!DW11</f>
        <v>0</v>
      </c>
      <c r="DX11" s="319">
        <f>cf_1!DX11+cf_2!DX11</f>
        <v>0</v>
      </c>
      <c r="DY11" s="319">
        <f>cf_1!DY11+cf_2!DY11</f>
        <v>0</v>
      </c>
      <c r="DZ11" s="319">
        <f>cf_1!DZ11+cf_2!DZ11</f>
        <v>0</v>
      </c>
      <c r="EA11" s="319">
        <f>cf_1!EA11+cf_2!EA11</f>
        <v>0</v>
      </c>
      <c r="EB11" s="319">
        <f>cf_1!EB11+cf_2!EB11</f>
        <v>0</v>
      </c>
      <c r="EC11" s="319">
        <f>cf_1!EC11+cf_2!EC11</f>
        <v>0</v>
      </c>
      <c r="ED11" s="319">
        <f>cf_1!ED11+cf_2!ED11</f>
        <v>0</v>
      </c>
      <c r="EE11" s="319">
        <f>cf_1!EE11+cf_2!EE11</f>
        <v>0</v>
      </c>
      <c r="EF11" s="319">
        <f>cf_1!EF11+cf_2!EF11</f>
        <v>0</v>
      </c>
      <c r="EG11" s="319">
        <f>cf_1!EG11+cf_2!EG11</f>
        <v>0</v>
      </c>
      <c r="EH11" s="319">
        <f>cf_1!EH11+cf_2!EH11</f>
        <v>0</v>
      </c>
      <c r="EI11" s="319">
        <f>cf_1!EI11+cf_2!EI11</f>
        <v>0</v>
      </c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</row>
    <row r="12" spans="2:201" x14ac:dyDescent="0.2">
      <c r="B12" s="66" t="s">
        <v>862</v>
      </c>
      <c r="C12" s="67" t="s">
        <v>731</v>
      </c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9">
        <f>SUM(S12:EI12)</f>
        <v>0</v>
      </c>
      <c r="Q12" s="70">
        <f>SUMIF(S$5:EI$5,"факт",S12:EI12)</f>
        <v>0</v>
      </c>
      <c r="R12" s="59">
        <f>P12-Q12</f>
        <v>0</v>
      </c>
      <c r="S12" s="319">
        <f>cf_1!S12+cf_2!S12</f>
        <v>0</v>
      </c>
      <c r="T12" s="319">
        <f>cf_1!T12+cf_2!T12</f>
        <v>0</v>
      </c>
      <c r="U12" s="319">
        <f>cf_1!U12+cf_2!U12</f>
        <v>0</v>
      </c>
      <c r="V12" s="319">
        <f>cf_1!V12+cf_2!V12</f>
        <v>0</v>
      </c>
      <c r="W12" s="319">
        <f>cf_1!W12+cf_2!W12</f>
        <v>0</v>
      </c>
      <c r="X12" s="319">
        <f>cf_1!X12+cf_2!X12</f>
        <v>0</v>
      </c>
      <c r="Y12" s="319">
        <f>cf_1!Y12+cf_2!Y12</f>
        <v>0</v>
      </c>
      <c r="Z12" s="319">
        <f>cf_1!Z12+cf_2!Z12</f>
        <v>0</v>
      </c>
      <c r="AA12" s="319">
        <f>cf_1!AA12+cf_2!AA12</f>
        <v>0</v>
      </c>
      <c r="AB12" s="319">
        <f>cf_1!AB12+cf_2!AB12</f>
        <v>0</v>
      </c>
      <c r="AC12" s="319">
        <f>cf_1!AC12+cf_2!AC12</f>
        <v>0</v>
      </c>
      <c r="AD12" s="319">
        <f>cf_1!AD12+cf_2!AD12</f>
        <v>0</v>
      </c>
      <c r="AE12" s="319">
        <f>cf_1!AE12+cf_2!AE12</f>
        <v>0</v>
      </c>
      <c r="AF12" s="319">
        <f>cf_1!AF12+cf_2!AF12</f>
        <v>0</v>
      </c>
      <c r="AG12" s="319">
        <f>cf_1!AG12+cf_2!AG12</f>
        <v>0</v>
      </c>
      <c r="AH12" s="319">
        <f>cf_1!AH12+cf_2!AH12</f>
        <v>0</v>
      </c>
      <c r="AI12" s="319">
        <f>cf_1!AI12+cf_2!AI12</f>
        <v>0</v>
      </c>
      <c r="AJ12" s="319">
        <f>cf_1!AJ12+cf_2!AJ12</f>
        <v>0</v>
      </c>
      <c r="AK12" s="319">
        <f>cf_1!AK12+cf_2!AK12</f>
        <v>0</v>
      </c>
      <c r="AL12" s="319">
        <f>cf_1!AL12+cf_2!AL12</f>
        <v>0</v>
      </c>
      <c r="AM12" s="319">
        <f>cf_1!AM12+cf_2!AM12</f>
        <v>0</v>
      </c>
      <c r="AN12" s="319">
        <f>cf_1!AN12+cf_2!AN12</f>
        <v>0</v>
      </c>
      <c r="AO12" s="319">
        <f>cf_1!AO12+cf_2!AO12</f>
        <v>0</v>
      </c>
      <c r="AP12" s="319">
        <f>cf_1!AP12+cf_2!AP12</f>
        <v>0</v>
      </c>
      <c r="AQ12" s="319">
        <f>cf_1!AQ12+cf_2!AQ12</f>
        <v>0</v>
      </c>
      <c r="AR12" s="319">
        <f>cf_1!AR12+cf_2!AR12</f>
        <v>0</v>
      </c>
      <c r="AS12" s="319">
        <f>cf_1!AS12+cf_2!AS12</f>
        <v>0</v>
      </c>
      <c r="AT12" s="319">
        <f>cf_1!AT12+cf_2!AT12</f>
        <v>0</v>
      </c>
      <c r="AU12" s="319">
        <f>cf_1!AU12+cf_2!AU12</f>
        <v>0</v>
      </c>
      <c r="AV12" s="319">
        <f>cf_1!AV12+cf_2!AV12</f>
        <v>0</v>
      </c>
      <c r="AW12" s="319">
        <f>cf_1!AW12+cf_2!AW12</f>
        <v>0</v>
      </c>
      <c r="AX12" s="319">
        <f>cf_1!AX12+cf_2!AX12</f>
        <v>0</v>
      </c>
      <c r="AY12" s="319">
        <f>cf_1!AY12+cf_2!AY12</f>
        <v>0</v>
      </c>
      <c r="AZ12" s="319">
        <f>cf_1!AZ12+cf_2!AZ12</f>
        <v>0</v>
      </c>
      <c r="BA12" s="319">
        <f>cf_1!BA12+cf_2!BA12</f>
        <v>0</v>
      </c>
      <c r="BB12" s="319">
        <f>cf_1!BB12+cf_2!BB12</f>
        <v>0</v>
      </c>
      <c r="BC12" s="319">
        <f>cf_1!BC12+cf_2!BC12</f>
        <v>0</v>
      </c>
      <c r="BD12" s="319">
        <f>cf_1!BD12+cf_2!BD12</f>
        <v>0</v>
      </c>
      <c r="BE12" s="319">
        <f>cf_1!BE12+cf_2!BE12</f>
        <v>0</v>
      </c>
      <c r="BF12" s="319">
        <f>cf_1!BF12+cf_2!BF12</f>
        <v>0</v>
      </c>
      <c r="BG12" s="319">
        <f>cf_1!BG12+cf_2!BG12</f>
        <v>0</v>
      </c>
      <c r="BH12" s="319">
        <f>cf_1!BH12+cf_2!BH12</f>
        <v>0</v>
      </c>
      <c r="BI12" s="319">
        <f>cf_1!BI12+cf_2!BI12</f>
        <v>0</v>
      </c>
      <c r="BJ12" s="319">
        <f>cf_1!BJ12+cf_2!BJ12</f>
        <v>0</v>
      </c>
      <c r="BK12" s="319">
        <f>cf_1!BK12+cf_2!BK12</f>
        <v>0</v>
      </c>
      <c r="BL12" s="319">
        <f>cf_1!BL12+cf_2!BL12</f>
        <v>0</v>
      </c>
      <c r="BM12" s="319">
        <f>cf_1!BM12+cf_2!BM12</f>
        <v>0</v>
      </c>
      <c r="BN12" s="319">
        <f>cf_1!BN12+cf_2!BN12</f>
        <v>0</v>
      </c>
      <c r="BO12" s="319">
        <f>cf_1!BO12+cf_2!BO12</f>
        <v>0</v>
      </c>
      <c r="BP12" s="319">
        <f>cf_1!BP12+cf_2!BP12</f>
        <v>0</v>
      </c>
      <c r="BQ12" s="319">
        <f>cf_1!BQ12+cf_2!BQ12</f>
        <v>0</v>
      </c>
      <c r="BR12" s="319">
        <f>cf_1!BR12+cf_2!BR12</f>
        <v>0</v>
      </c>
      <c r="BS12" s="319">
        <f>cf_1!BS12+cf_2!BS12</f>
        <v>0</v>
      </c>
      <c r="BT12" s="319">
        <f>cf_1!BT12+cf_2!BT12</f>
        <v>0</v>
      </c>
      <c r="BU12" s="319">
        <f>cf_1!BU12+cf_2!BU12</f>
        <v>0</v>
      </c>
      <c r="BV12" s="319">
        <f>cf_1!BV12+cf_2!BV12</f>
        <v>0</v>
      </c>
      <c r="BW12" s="319">
        <f>cf_1!BW12+cf_2!BW12</f>
        <v>0</v>
      </c>
      <c r="BX12" s="319">
        <f>cf_1!BX12+cf_2!BX12</f>
        <v>0</v>
      </c>
      <c r="BY12" s="319">
        <f>cf_1!BY12+cf_2!BY12</f>
        <v>0</v>
      </c>
      <c r="BZ12" s="319">
        <f>cf_1!BZ12+cf_2!BZ12</f>
        <v>0</v>
      </c>
      <c r="CA12" s="319">
        <f>cf_1!CA12+cf_2!CA12</f>
        <v>0</v>
      </c>
      <c r="CB12" s="319">
        <f>cf_1!CB12+cf_2!CB12</f>
        <v>0</v>
      </c>
      <c r="CC12" s="319">
        <f>cf_1!CC12+cf_2!CC12</f>
        <v>0</v>
      </c>
      <c r="CD12" s="319">
        <f>cf_1!CD12+cf_2!CD12</f>
        <v>0</v>
      </c>
      <c r="CE12" s="319">
        <f>cf_1!CE12+cf_2!CE12</f>
        <v>0</v>
      </c>
      <c r="CF12" s="319">
        <f>cf_1!CF12+cf_2!CF12</f>
        <v>0</v>
      </c>
      <c r="CG12" s="319">
        <f>cf_1!CG12+cf_2!CG12</f>
        <v>0</v>
      </c>
      <c r="CH12" s="319">
        <f>cf_1!CH12+cf_2!CH12</f>
        <v>0</v>
      </c>
      <c r="CI12" s="319">
        <f>cf_1!CI12+cf_2!CI12</f>
        <v>0</v>
      </c>
      <c r="CJ12" s="319">
        <f>cf_1!CJ12+cf_2!CJ12</f>
        <v>0</v>
      </c>
      <c r="CK12" s="319">
        <f>cf_1!CK12+cf_2!CK12</f>
        <v>0</v>
      </c>
      <c r="CL12" s="319">
        <f>cf_1!CL12+cf_2!CL12</f>
        <v>0</v>
      </c>
      <c r="CM12" s="319">
        <f>cf_1!CM12+cf_2!CM12</f>
        <v>0</v>
      </c>
      <c r="CN12" s="319">
        <f>cf_1!CN12+cf_2!CN12</f>
        <v>0</v>
      </c>
      <c r="CO12" s="319">
        <f>cf_1!CO12+cf_2!CO12</f>
        <v>0</v>
      </c>
      <c r="CP12" s="319">
        <f>cf_1!CP12+cf_2!CP12</f>
        <v>0</v>
      </c>
      <c r="CQ12" s="319">
        <f>cf_1!CQ12+cf_2!CQ12</f>
        <v>0</v>
      </c>
      <c r="CR12" s="319">
        <f>cf_1!CR12+cf_2!CR12</f>
        <v>0</v>
      </c>
      <c r="CS12" s="319">
        <f>cf_1!CS12+cf_2!CS12</f>
        <v>0</v>
      </c>
      <c r="CT12" s="319">
        <f>cf_1!CT12+cf_2!CT12</f>
        <v>0</v>
      </c>
      <c r="CU12" s="319">
        <f>cf_1!CU12+cf_2!CU12</f>
        <v>0</v>
      </c>
      <c r="CV12" s="319">
        <f>cf_1!CV12+cf_2!CV12</f>
        <v>0</v>
      </c>
      <c r="CW12" s="319">
        <f>cf_1!CW12+cf_2!CW12</f>
        <v>0</v>
      </c>
      <c r="CX12" s="319">
        <f>cf_1!CX12+cf_2!CX12</f>
        <v>0</v>
      </c>
      <c r="CY12" s="319">
        <f>cf_1!CY12+cf_2!CY12</f>
        <v>0</v>
      </c>
      <c r="CZ12" s="319">
        <f>cf_1!CZ12+cf_2!CZ12</f>
        <v>0</v>
      </c>
      <c r="DA12" s="319">
        <f>cf_1!DA12+cf_2!DA12</f>
        <v>0</v>
      </c>
      <c r="DB12" s="319">
        <f>cf_1!DB12+cf_2!DB12</f>
        <v>0</v>
      </c>
      <c r="DC12" s="319">
        <f>cf_1!DC12+cf_2!DC12</f>
        <v>0</v>
      </c>
      <c r="DD12" s="319">
        <f>cf_1!DD12+cf_2!DD12</f>
        <v>0</v>
      </c>
      <c r="DE12" s="319">
        <f>cf_1!DE12+cf_2!DE12</f>
        <v>0</v>
      </c>
      <c r="DF12" s="319">
        <f>cf_1!DF12+cf_2!DF12</f>
        <v>0</v>
      </c>
      <c r="DG12" s="319">
        <f>cf_1!DG12+cf_2!DG12</f>
        <v>0</v>
      </c>
      <c r="DH12" s="319">
        <f>cf_1!DH12+cf_2!DH12</f>
        <v>0</v>
      </c>
      <c r="DI12" s="319">
        <f>cf_1!DI12+cf_2!DI12</f>
        <v>0</v>
      </c>
      <c r="DJ12" s="319">
        <f>cf_1!DJ12+cf_2!DJ12</f>
        <v>0</v>
      </c>
      <c r="DK12" s="319">
        <f>cf_1!DK12+cf_2!DK12</f>
        <v>0</v>
      </c>
      <c r="DL12" s="319">
        <f>cf_1!DL12+cf_2!DL12</f>
        <v>0</v>
      </c>
      <c r="DM12" s="319">
        <f>cf_1!DM12+cf_2!DM12</f>
        <v>0</v>
      </c>
      <c r="DN12" s="319">
        <f>cf_1!DN12+cf_2!DN12</f>
        <v>0</v>
      </c>
      <c r="DO12" s="319">
        <f>cf_1!DO12+cf_2!DO12</f>
        <v>0</v>
      </c>
      <c r="DP12" s="319">
        <f>cf_1!DP12+cf_2!DP12</f>
        <v>0</v>
      </c>
      <c r="DQ12" s="319">
        <f>cf_1!DQ12+cf_2!DQ12</f>
        <v>0</v>
      </c>
      <c r="DR12" s="319">
        <f>cf_1!DR12+cf_2!DR12</f>
        <v>0</v>
      </c>
      <c r="DS12" s="319">
        <f>cf_1!DS12+cf_2!DS12</f>
        <v>0</v>
      </c>
      <c r="DT12" s="319">
        <f>cf_1!DT12+cf_2!DT12</f>
        <v>0</v>
      </c>
      <c r="DU12" s="319">
        <f>cf_1!DU12+cf_2!DU12</f>
        <v>0</v>
      </c>
      <c r="DV12" s="319">
        <f>cf_1!DV12+cf_2!DV12</f>
        <v>0</v>
      </c>
      <c r="DW12" s="319">
        <f>cf_1!DW12+cf_2!DW12</f>
        <v>0</v>
      </c>
      <c r="DX12" s="319">
        <f>cf_1!DX12+cf_2!DX12</f>
        <v>0</v>
      </c>
      <c r="DY12" s="319">
        <f>cf_1!DY12+cf_2!DY12</f>
        <v>0</v>
      </c>
      <c r="DZ12" s="319">
        <f>cf_1!DZ12+cf_2!DZ12</f>
        <v>0</v>
      </c>
      <c r="EA12" s="319">
        <f>cf_1!EA12+cf_2!EA12</f>
        <v>0</v>
      </c>
      <c r="EB12" s="319">
        <f>cf_1!EB12+cf_2!EB12</f>
        <v>0</v>
      </c>
      <c r="EC12" s="319">
        <f>cf_1!EC12+cf_2!EC12</f>
        <v>0</v>
      </c>
      <c r="ED12" s="319">
        <f>cf_1!ED12+cf_2!ED12</f>
        <v>0</v>
      </c>
      <c r="EE12" s="319">
        <f>cf_1!EE12+cf_2!EE12</f>
        <v>0</v>
      </c>
      <c r="EF12" s="319">
        <f>cf_1!EF12+cf_2!EF12</f>
        <v>0</v>
      </c>
      <c r="EG12" s="319">
        <f>cf_1!EG12+cf_2!EG12</f>
        <v>0</v>
      </c>
      <c r="EH12" s="319">
        <f>cf_1!EH12+cf_2!EH12</f>
        <v>0</v>
      </c>
      <c r="EI12" s="319">
        <f>cf_1!EI12+cf_2!EI12</f>
        <v>0</v>
      </c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</row>
    <row r="13" spans="2:201" x14ac:dyDescent="0.2">
      <c r="B13" s="66" t="s">
        <v>863</v>
      </c>
      <c r="C13" s="67" t="s">
        <v>732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9">
        <f t="shared" ref="P13:P20" si="162">SUM(S13:EI13)</f>
        <v>747705031.31759465</v>
      </c>
      <c r="Q13" s="70">
        <f t="shared" ref="Q13:Q20" si="163">SUMIF(S$5:EI$5,"факт",S13:EI13)</f>
        <v>0</v>
      </c>
      <c r="R13" s="59">
        <f t="shared" ref="R13:R20" si="164">P13-Q13</f>
        <v>747705031.31759465</v>
      </c>
      <c r="S13" s="319">
        <f>cf_1!S13+cf_2!S13</f>
        <v>0</v>
      </c>
      <c r="T13" s="319">
        <f>cf_1!T13+cf_2!T13</f>
        <v>0</v>
      </c>
      <c r="U13" s="319">
        <f>cf_1!U13+cf_2!U13</f>
        <v>0</v>
      </c>
      <c r="V13" s="319">
        <f>cf_1!V13+cf_2!V13</f>
        <v>0</v>
      </c>
      <c r="W13" s="319">
        <f>cf_1!W13+cf_2!W13</f>
        <v>0</v>
      </c>
      <c r="X13" s="319">
        <f>cf_1!X13+cf_2!X13</f>
        <v>0</v>
      </c>
      <c r="Y13" s="319">
        <f>cf_1!Y13+cf_2!Y13</f>
        <v>0</v>
      </c>
      <c r="Z13" s="319">
        <f>cf_1!Z13+cf_2!Z13</f>
        <v>0</v>
      </c>
      <c r="AA13" s="319">
        <f>cf_1!AA13+cf_2!AA13</f>
        <v>0</v>
      </c>
      <c r="AB13" s="319">
        <f>cf_1!AB13+cf_2!AB13</f>
        <v>0</v>
      </c>
      <c r="AC13" s="319">
        <f>cf_1!AC13+cf_2!AC13</f>
        <v>0</v>
      </c>
      <c r="AD13" s="319">
        <f>cf_1!AD13+cf_2!AD13</f>
        <v>0</v>
      </c>
      <c r="AE13" s="319">
        <f>cf_1!AE13+cf_2!AE13</f>
        <v>0</v>
      </c>
      <c r="AF13" s="319">
        <f>cf_1!AF13+cf_2!AF13</f>
        <v>0</v>
      </c>
      <c r="AG13" s="319">
        <f>cf_1!AG13+cf_2!AG13</f>
        <v>0</v>
      </c>
      <c r="AH13" s="319">
        <f>cf_1!AH13+cf_2!AH13</f>
        <v>0</v>
      </c>
      <c r="AI13" s="319">
        <f>cf_1!AI13+cf_2!AI13</f>
        <v>0</v>
      </c>
      <c r="AJ13" s="319">
        <f>cf_1!AJ13+cf_2!AJ13</f>
        <v>0</v>
      </c>
      <c r="AK13" s="319">
        <f>cf_1!AK13+cf_2!AK13</f>
        <v>21581948.921398461</v>
      </c>
      <c r="AL13" s="319">
        <f>cf_1!AL13+cf_2!AL13</f>
        <v>22046456.777208909</v>
      </c>
      <c r="AM13" s="319">
        <f>cf_1!AM13+cf_2!AM13</f>
        <v>19140783.370336309</v>
      </c>
      <c r="AN13" s="319">
        <f>cf_1!AN13+cf_2!AN13</f>
        <v>19548636.298457645</v>
      </c>
      <c r="AO13" s="319">
        <f>cf_1!AO13+cf_2!AO13</f>
        <v>19963142.725172468</v>
      </c>
      <c r="AP13" s="319">
        <f>cf_1!AP13+cf_2!AP13</f>
        <v>20384399.64174379</v>
      </c>
      <c r="AQ13" s="319">
        <f>cf_1!AQ13+cf_2!AQ13</f>
        <v>24485300.432681199</v>
      </c>
      <c r="AR13" s="319">
        <f>cf_1!AR13+cf_2!AR13</f>
        <v>24997128.904368546</v>
      </c>
      <c r="AS13" s="319">
        <f>cf_1!AS13+cf_2!AS13</f>
        <v>25517250.910019461</v>
      </c>
      <c r="AT13" s="319">
        <f>cf_1!AT13+cf_2!AT13</f>
        <v>26045786.932503175</v>
      </c>
      <c r="AU13" s="319">
        <f>cf_1!AU13+cf_2!AU13</f>
        <v>22595430.236117724</v>
      </c>
      <c r="AV13" s="319">
        <f>cf_1!AV13+cf_2!AV13</f>
        <v>27128591.21421833</v>
      </c>
      <c r="AW13" s="319">
        <f>cf_1!AW13+cf_2!AW13</f>
        <v>27683108.759163771</v>
      </c>
      <c r="AX13" s="319">
        <f>cf_1!AX13+cf_2!AX13</f>
        <v>28246538.936488114</v>
      </c>
      <c r="AY13" s="319">
        <f>cf_1!AY13+cf_2!AY13</f>
        <v>24496159.079187822</v>
      </c>
      <c r="AZ13" s="319">
        <f>cf_1!AZ13+cf_2!AZ13</f>
        <v>24990556.483726896</v>
      </c>
      <c r="BA13" s="319">
        <f>cf_1!BA13+cf_2!BA13</f>
        <v>25492862.912146844</v>
      </c>
      <c r="BB13" s="319">
        <f>cf_1!BB13+cf_2!BB13</f>
        <v>26003192.500410885</v>
      </c>
      <c r="BC13" s="319">
        <f>cf_1!BC13+cf_2!BC13</f>
        <v>31201954.044749118</v>
      </c>
      <c r="BD13" s="319">
        <f>cf_1!BD13+cf_2!BD13</f>
        <v>31821629.98642309</v>
      </c>
      <c r="BE13" s="319">
        <f>cf_1!BE13+cf_2!BE13</f>
        <v>32451158.834888097</v>
      </c>
      <c r="BF13" s="319">
        <f>cf_1!BF13+cf_2!BF13</f>
        <v>33090682.323557876</v>
      </c>
      <c r="BG13" s="319">
        <f>cf_1!BG13+cf_2!BG13</f>
        <v>28679292.494547974</v>
      </c>
      <c r="BH13" s="319">
        <f>cf_1!BH13+cf_2!BH13</f>
        <v>34400289.807303183</v>
      </c>
      <c r="BI13" s="319">
        <f>cf_1!BI13+cf_2!BI13</f>
        <v>19499999.999999974</v>
      </c>
      <c r="BJ13" s="319">
        <f>cf_1!BJ13+cf_2!BJ13</f>
        <v>19548092.260559894</v>
      </c>
      <c r="BK13" s="319">
        <f>cf_1!BK13+cf_2!BK13</f>
        <v>16656857.660167068</v>
      </c>
      <c r="BL13" s="319">
        <f>cf_1!BL13+cf_2!BL13</f>
        <v>16697937.964715902</v>
      </c>
      <c r="BM13" s="319">
        <f>cf_1!BM13+cf_2!BM13</f>
        <v>16739119.584378079</v>
      </c>
      <c r="BN13" s="319">
        <f>cf_1!BN13+cf_2!BN13</f>
        <v>16780402.769024007</v>
      </c>
      <c r="BO13" s="319">
        <f>cf_1!BO13+cf_2!BO13</f>
        <v>19790338.551929809</v>
      </c>
      <c r="BP13" s="319">
        <f>cf_1!BP13+cf_2!BP13</f>
        <v>0</v>
      </c>
      <c r="BQ13" s="319">
        <f>cf_1!BQ13+cf_2!BQ13</f>
        <v>0</v>
      </c>
      <c r="BR13" s="319">
        <f>cf_1!BR13+cf_2!BR13</f>
        <v>0</v>
      </c>
      <c r="BS13" s="319">
        <f>cf_1!BS13+cf_2!BS13</f>
        <v>0</v>
      </c>
      <c r="BT13" s="319">
        <f>cf_1!BT13+cf_2!BT13</f>
        <v>0</v>
      </c>
      <c r="BU13" s="319">
        <f>cf_1!BU13+cf_2!BU13</f>
        <v>0</v>
      </c>
      <c r="BV13" s="319">
        <f>cf_1!BV13+cf_2!BV13</f>
        <v>0</v>
      </c>
      <c r="BW13" s="319">
        <f>cf_1!BW13+cf_2!BW13</f>
        <v>0</v>
      </c>
      <c r="BX13" s="319">
        <f>cf_1!BX13+cf_2!BX13</f>
        <v>0</v>
      </c>
      <c r="BY13" s="319">
        <f>cf_1!BY13+cf_2!BY13</f>
        <v>0</v>
      </c>
      <c r="BZ13" s="319">
        <f>cf_1!BZ13+cf_2!BZ13</f>
        <v>0</v>
      </c>
      <c r="CA13" s="319">
        <f>cf_1!CA13+cf_2!CA13</f>
        <v>0</v>
      </c>
      <c r="CB13" s="319">
        <f>cf_1!CB13+cf_2!CB13</f>
        <v>0</v>
      </c>
      <c r="CC13" s="319">
        <f>cf_1!CC13+cf_2!CC13</f>
        <v>0</v>
      </c>
      <c r="CD13" s="319">
        <f>cf_1!CD13+cf_2!CD13</f>
        <v>0</v>
      </c>
      <c r="CE13" s="319">
        <f>cf_1!CE13+cf_2!CE13</f>
        <v>0</v>
      </c>
      <c r="CF13" s="319">
        <f>cf_1!CF13+cf_2!CF13</f>
        <v>0</v>
      </c>
      <c r="CG13" s="319">
        <f>cf_1!CG13+cf_2!CG13</f>
        <v>0</v>
      </c>
      <c r="CH13" s="319">
        <f>cf_1!CH13+cf_2!CH13</f>
        <v>0</v>
      </c>
      <c r="CI13" s="319">
        <f>cf_1!CI13+cf_2!CI13</f>
        <v>0</v>
      </c>
      <c r="CJ13" s="319">
        <f>cf_1!CJ13+cf_2!CJ13</f>
        <v>0</v>
      </c>
      <c r="CK13" s="319">
        <f>cf_1!CK13+cf_2!CK13</f>
        <v>0</v>
      </c>
      <c r="CL13" s="319">
        <f>cf_1!CL13+cf_2!CL13</f>
        <v>0</v>
      </c>
      <c r="CM13" s="319">
        <f>cf_1!CM13+cf_2!CM13</f>
        <v>0</v>
      </c>
      <c r="CN13" s="319">
        <f>cf_1!CN13+cf_2!CN13</f>
        <v>0</v>
      </c>
      <c r="CO13" s="319">
        <f>cf_1!CO13+cf_2!CO13</f>
        <v>0</v>
      </c>
      <c r="CP13" s="319">
        <f>cf_1!CP13+cf_2!CP13</f>
        <v>0</v>
      </c>
      <c r="CQ13" s="319">
        <f>cf_1!CQ13+cf_2!CQ13</f>
        <v>0</v>
      </c>
      <c r="CR13" s="319">
        <f>cf_1!CR13+cf_2!CR13</f>
        <v>0</v>
      </c>
      <c r="CS13" s="319">
        <f>cf_1!CS13+cf_2!CS13</f>
        <v>0</v>
      </c>
      <c r="CT13" s="319">
        <f>cf_1!CT13+cf_2!CT13</f>
        <v>0</v>
      </c>
      <c r="CU13" s="319">
        <f>cf_1!CU13+cf_2!CU13</f>
        <v>0</v>
      </c>
      <c r="CV13" s="319">
        <f>cf_1!CV13+cf_2!CV13</f>
        <v>0</v>
      </c>
      <c r="CW13" s="319">
        <f>cf_1!CW13+cf_2!CW13</f>
        <v>0</v>
      </c>
      <c r="CX13" s="319">
        <f>cf_1!CX13+cf_2!CX13</f>
        <v>0</v>
      </c>
      <c r="CY13" s="319">
        <f>cf_1!CY13+cf_2!CY13</f>
        <v>0</v>
      </c>
      <c r="CZ13" s="319">
        <f>cf_1!CZ13+cf_2!CZ13</f>
        <v>0</v>
      </c>
      <c r="DA13" s="319">
        <f>cf_1!DA13+cf_2!DA13</f>
        <v>0</v>
      </c>
      <c r="DB13" s="319">
        <f>cf_1!DB13+cf_2!DB13</f>
        <v>0</v>
      </c>
      <c r="DC13" s="319">
        <f>cf_1!DC13+cf_2!DC13</f>
        <v>0</v>
      </c>
      <c r="DD13" s="319">
        <f>cf_1!DD13+cf_2!DD13</f>
        <v>0</v>
      </c>
      <c r="DE13" s="319">
        <f>cf_1!DE13+cf_2!DE13</f>
        <v>0</v>
      </c>
      <c r="DF13" s="319">
        <f>cf_1!DF13+cf_2!DF13</f>
        <v>0</v>
      </c>
      <c r="DG13" s="319">
        <f>cf_1!DG13+cf_2!DG13</f>
        <v>0</v>
      </c>
      <c r="DH13" s="319">
        <f>cf_1!DH13+cf_2!DH13</f>
        <v>0</v>
      </c>
      <c r="DI13" s="319">
        <f>cf_1!DI13+cf_2!DI13</f>
        <v>0</v>
      </c>
      <c r="DJ13" s="319">
        <f>cf_1!DJ13+cf_2!DJ13</f>
        <v>0</v>
      </c>
      <c r="DK13" s="319">
        <f>cf_1!DK13+cf_2!DK13</f>
        <v>0</v>
      </c>
      <c r="DL13" s="319">
        <f>cf_1!DL13+cf_2!DL13</f>
        <v>0</v>
      </c>
      <c r="DM13" s="319">
        <f>cf_1!DM13+cf_2!DM13</f>
        <v>0</v>
      </c>
      <c r="DN13" s="319">
        <f>cf_1!DN13+cf_2!DN13</f>
        <v>0</v>
      </c>
      <c r="DO13" s="319">
        <f>cf_1!DO13+cf_2!DO13</f>
        <v>0</v>
      </c>
      <c r="DP13" s="319">
        <f>cf_1!DP13+cf_2!DP13</f>
        <v>0</v>
      </c>
      <c r="DQ13" s="319">
        <f>cf_1!DQ13+cf_2!DQ13</f>
        <v>0</v>
      </c>
      <c r="DR13" s="319">
        <f>cf_1!DR13+cf_2!DR13</f>
        <v>0</v>
      </c>
      <c r="DS13" s="319">
        <f>cf_1!DS13+cf_2!DS13</f>
        <v>0</v>
      </c>
      <c r="DT13" s="319">
        <f>cf_1!DT13+cf_2!DT13</f>
        <v>0</v>
      </c>
      <c r="DU13" s="319">
        <f>cf_1!DU13+cf_2!DU13</f>
        <v>0</v>
      </c>
      <c r="DV13" s="319">
        <f>cf_1!DV13+cf_2!DV13</f>
        <v>0</v>
      </c>
      <c r="DW13" s="319">
        <f>cf_1!DW13+cf_2!DW13</f>
        <v>0</v>
      </c>
      <c r="DX13" s="319">
        <f>cf_1!DX13+cf_2!DX13</f>
        <v>0</v>
      </c>
      <c r="DY13" s="319">
        <f>cf_1!DY13+cf_2!DY13</f>
        <v>0</v>
      </c>
      <c r="DZ13" s="319">
        <f>cf_1!DZ13+cf_2!DZ13</f>
        <v>0</v>
      </c>
      <c r="EA13" s="319">
        <f>cf_1!EA13+cf_2!EA13</f>
        <v>0</v>
      </c>
      <c r="EB13" s="319">
        <f>cf_1!EB13+cf_2!EB13</f>
        <v>0</v>
      </c>
      <c r="EC13" s="319">
        <f>cf_1!EC13+cf_2!EC13</f>
        <v>0</v>
      </c>
      <c r="ED13" s="319">
        <f>cf_1!ED13+cf_2!ED13</f>
        <v>0</v>
      </c>
      <c r="EE13" s="319">
        <f>cf_1!EE13+cf_2!EE13</f>
        <v>0</v>
      </c>
      <c r="EF13" s="319">
        <f>cf_1!EF13+cf_2!EF13</f>
        <v>0</v>
      </c>
      <c r="EG13" s="319">
        <f>cf_1!EG13+cf_2!EG13</f>
        <v>0</v>
      </c>
      <c r="EH13" s="319">
        <f>cf_1!EH13+cf_2!EH13</f>
        <v>0</v>
      </c>
      <c r="EI13" s="319">
        <f>cf_1!EI13+cf_2!EI13</f>
        <v>0</v>
      </c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</row>
    <row r="14" spans="2:201" x14ac:dyDescent="0.2">
      <c r="B14" s="66" t="s">
        <v>864</v>
      </c>
      <c r="C14" s="67" t="s">
        <v>733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9">
        <f t="shared" si="162"/>
        <v>0</v>
      </c>
      <c r="Q14" s="70">
        <f t="shared" si="163"/>
        <v>0</v>
      </c>
      <c r="R14" s="59">
        <f t="shared" si="164"/>
        <v>0</v>
      </c>
      <c r="S14" s="319">
        <f>cf_1!S14+cf_2!S14</f>
        <v>0</v>
      </c>
      <c r="T14" s="319">
        <f>cf_1!T14+cf_2!T14</f>
        <v>0</v>
      </c>
      <c r="U14" s="319">
        <f>cf_1!U14+cf_2!U14</f>
        <v>0</v>
      </c>
      <c r="V14" s="319">
        <f>cf_1!V14+cf_2!V14</f>
        <v>0</v>
      </c>
      <c r="W14" s="319">
        <f>cf_1!W14+cf_2!W14</f>
        <v>0</v>
      </c>
      <c r="X14" s="319">
        <f>cf_1!X14+cf_2!X14</f>
        <v>0</v>
      </c>
      <c r="Y14" s="319">
        <f>cf_1!Y14+cf_2!Y14</f>
        <v>0</v>
      </c>
      <c r="Z14" s="319">
        <f>cf_1!Z14+cf_2!Z14</f>
        <v>0</v>
      </c>
      <c r="AA14" s="319">
        <f>cf_1!AA14+cf_2!AA14</f>
        <v>0</v>
      </c>
      <c r="AB14" s="319">
        <f>cf_1!AB14+cf_2!AB14</f>
        <v>0</v>
      </c>
      <c r="AC14" s="319">
        <f>cf_1!AC14+cf_2!AC14</f>
        <v>0</v>
      </c>
      <c r="AD14" s="319">
        <f>cf_1!AD14+cf_2!AD14</f>
        <v>0</v>
      </c>
      <c r="AE14" s="319">
        <f>cf_1!AE14+cf_2!AE14</f>
        <v>0</v>
      </c>
      <c r="AF14" s="319">
        <f>cf_1!AF14+cf_2!AF14</f>
        <v>0</v>
      </c>
      <c r="AG14" s="319">
        <f>cf_1!AG14+cf_2!AG14</f>
        <v>0</v>
      </c>
      <c r="AH14" s="319">
        <f>cf_1!AH14+cf_2!AH14</f>
        <v>0</v>
      </c>
      <c r="AI14" s="319">
        <f>cf_1!AI14+cf_2!AI14</f>
        <v>0</v>
      </c>
      <c r="AJ14" s="319">
        <f>cf_1!AJ14+cf_2!AJ14</f>
        <v>0</v>
      </c>
      <c r="AK14" s="319">
        <f>cf_1!AK14+cf_2!AK14</f>
        <v>0</v>
      </c>
      <c r="AL14" s="319">
        <f>cf_1!AL14+cf_2!AL14</f>
        <v>0</v>
      </c>
      <c r="AM14" s="319">
        <f>cf_1!AM14+cf_2!AM14</f>
        <v>0</v>
      </c>
      <c r="AN14" s="319">
        <f>cf_1!AN14+cf_2!AN14</f>
        <v>0</v>
      </c>
      <c r="AO14" s="319">
        <f>cf_1!AO14+cf_2!AO14</f>
        <v>0</v>
      </c>
      <c r="AP14" s="319">
        <f>cf_1!AP14+cf_2!AP14</f>
        <v>0</v>
      </c>
      <c r="AQ14" s="319">
        <f>cf_1!AQ14+cf_2!AQ14</f>
        <v>0</v>
      </c>
      <c r="AR14" s="319">
        <f>cf_1!AR14+cf_2!AR14</f>
        <v>0</v>
      </c>
      <c r="AS14" s="319">
        <f>cf_1!AS14+cf_2!AS14</f>
        <v>0</v>
      </c>
      <c r="AT14" s="319">
        <f>cf_1!AT14+cf_2!AT14</f>
        <v>0</v>
      </c>
      <c r="AU14" s="319">
        <f>cf_1!AU14+cf_2!AU14</f>
        <v>0</v>
      </c>
      <c r="AV14" s="319">
        <f>cf_1!AV14+cf_2!AV14</f>
        <v>0</v>
      </c>
      <c r="AW14" s="319">
        <f>cf_1!AW14+cf_2!AW14</f>
        <v>0</v>
      </c>
      <c r="AX14" s="319">
        <f>cf_1!AX14+cf_2!AX14</f>
        <v>0</v>
      </c>
      <c r="AY14" s="319">
        <f>cf_1!AY14+cf_2!AY14</f>
        <v>0</v>
      </c>
      <c r="AZ14" s="319">
        <f>cf_1!AZ14+cf_2!AZ14</f>
        <v>0</v>
      </c>
      <c r="BA14" s="319">
        <f>cf_1!BA14+cf_2!BA14</f>
        <v>0</v>
      </c>
      <c r="BB14" s="319">
        <f>cf_1!BB14+cf_2!BB14</f>
        <v>0</v>
      </c>
      <c r="BC14" s="319">
        <f>cf_1!BC14+cf_2!BC14</f>
        <v>0</v>
      </c>
      <c r="BD14" s="319">
        <f>cf_1!BD14+cf_2!BD14</f>
        <v>0</v>
      </c>
      <c r="BE14" s="319">
        <f>cf_1!BE14+cf_2!BE14</f>
        <v>0</v>
      </c>
      <c r="BF14" s="319">
        <f>cf_1!BF14+cf_2!BF14</f>
        <v>0</v>
      </c>
      <c r="BG14" s="319">
        <f>cf_1!BG14+cf_2!BG14</f>
        <v>0</v>
      </c>
      <c r="BH14" s="319">
        <f>cf_1!BH14+cf_2!BH14</f>
        <v>0</v>
      </c>
      <c r="BI14" s="319">
        <f>cf_1!BI14+cf_2!BI14</f>
        <v>0</v>
      </c>
      <c r="BJ14" s="319">
        <f>cf_1!BJ14+cf_2!BJ14</f>
        <v>0</v>
      </c>
      <c r="BK14" s="319">
        <f>cf_1!BK14+cf_2!BK14</f>
        <v>0</v>
      </c>
      <c r="BL14" s="319">
        <f>cf_1!BL14+cf_2!BL14</f>
        <v>0</v>
      </c>
      <c r="BM14" s="319">
        <f>cf_1!BM14+cf_2!BM14</f>
        <v>0</v>
      </c>
      <c r="BN14" s="319">
        <f>cf_1!BN14+cf_2!BN14</f>
        <v>0</v>
      </c>
      <c r="BO14" s="319">
        <f>cf_1!BO14+cf_2!BO14</f>
        <v>0</v>
      </c>
      <c r="BP14" s="319">
        <f>cf_1!BP14+cf_2!BP14</f>
        <v>0</v>
      </c>
      <c r="BQ14" s="319">
        <f>cf_1!BQ14+cf_2!BQ14</f>
        <v>0</v>
      </c>
      <c r="BR14" s="319">
        <f>cf_1!BR14+cf_2!BR14</f>
        <v>0</v>
      </c>
      <c r="BS14" s="319">
        <f>cf_1!BS14+cf_2!BS14</f>
        <v>0</v>
      </c>
      <c r="BT14" s="319">
        <f>cf_1!BT14+cf_2!BT14</f>
        <v>0</v>
      </c>
      <c r="BU14" s="319">
        <f>cf_1!BU14+cf_2!BU14</f>
        <v>0</v>
      </c>
      <c r="BV14" s="319">
        <f>cf_1!BV14+cf_2!BV14</f>
        <v>0</v>
      </c>
      <c r="BW14" s="319">
        <f>cf_1!BW14+cf_2!BW14</f>
        <v>0</v>
      </c>
      <c r="BX14" s="319">
        <f>cf_1!BX14+cf_2!BX14</f>
        <v>0</v>
      </c>
      <c r="BY14" s="319">
        <f>cf_1!BY14+cf_2!BY14</f>
        <v>0</v>
      </c>
      <c r="BZ14" s="319">
        <f>cf_1!BZ14+cf_2!BZ14</f>
        <v>0</v>
      </c>
      <c r="CA14" s="319">
        <f>cf_1!CA14+cf_2!CA14</f>
        <v>0</v>
      </c>
      <c r="CB14" s="319">
        <f>cf_1!CB14+cf_2!CB14</f>
        <v>0</v>
      </c>
      <c r="CC14" s="319">
        <f>cf_1!CC14+cf_2!CC14</f>
        <v>0</v>
      </c>
      <c r="CD14" s="319">
        <f>cf_1!CD14+cf_2!CD14</f>
        <v>0</v>
      </c>
      <c r="CE14" s="319">
        <f>cf_1!CE14+cf_2!CE14</f>
        <v>0</v>
      </c>
      <c r="CF14" s="319">
        <f>cf_1!CF14+cf_2!CF14</f>
        <v>0</v>
      </c>
      <c r="CG14" s="319">
        <f>cf_1!CG14+cf_2!CG14</f>
        <v>0</v>
      </c>
      <c r="CH14" s="319">
        <f>cf_1!CH14+cf_2!CH14</f>
        <v>0</v>
      </c>
      <c r="CI14" s="319">
        <f>cf_1!CI14+cf_2!CI14</f>
        <v>0</v>
      </c>
      <c r="CJ14" s="319">
        <f>cf_1!CJ14+cf_2!CJ14</f>
        <v>0</v>
      </c>
      <c r="CK14" s="319">
        <f>cf_1!CK14+cf_2!CK14</f>
        <v>0</v>
      </c>
      <c r="CL14" s="319">
        <f>cf_1!CL14+cf_2!CL14</f>
        <v>0</v>
      </c>
      <c r="CM14" s="319">
        <f>cf_1!CM14+cf_2!CM14</f>
        <v>0</v>
      </c>
      <c r="CN14" s="319">
        <f>cf_1!CN14+cf_2!CN14</f>
        <v>0</v>
      </c>
      <c r="CO14" s="319">
        <f>cf_1!CO14+cf_2!CO14</f>
        <v>0</v>
      </c>
      <c r="CP14" s="319">
        <f>cf_1!CP14+cf_2!CP14</f>
        <v>0</v>
      </c>
      <c r="CQ14" s="319">
        <f>cf_1!CQ14+cf_2!CQ14</f>
        <v>0</v>
      </c>
      <c r="CR14" s="319">
        <f>cf_1!CR14+cf_2!CR14</f>
        <v>0</v>
      </c>
      <c r="CS14" s="319">
        <f>cf_1!CS14+cf_2!CS14</f>
        <v>0</v>
      </c>
      <c r="CT14" s="319">
        <f>cf_1!CT14+cf_2!CT14</f>
        <v>0</v>
      </c>
      <c r="CU14" s="319">
        <f>cf_1!CU14+cf_2!CU14</f>
        <v>0</v>
      </c>
      <c r="CV14" s="319">
        <f>cf_1!CV14+cf_2!CV14</f>
        <v>0</v>
      </c>
      <c r="CW14" s="319">
        <f>cf_1!CW14+cf_2!CW14</f>
        <v>0</v>
      </c>
      <c r="CX14" s="319">
        <f>cf_1!CX14+cf_2!CX14</f>
        <v>0</v>
      </c>
      <c r="CY14" s="319">
        <f>cf_1!CY14+cf_2!CY14</f>
        <v>0</v>
      </c>
      <c r="CZ14" s="319">
        <f>cf_1!CZ14+cf_2!CZ14</f>
        <v>0</v>
      </c>
      <c r="DA14" s="319">
        <f>cf_1!DA14+cf_2!DA14</f>
        <v>0</v>
      </c>
      <c r="DB14" s="319">
        <f>cf_1!DB14+cf_2!DB14</f>
        <v>0</v>
      </c>
      <c r="DC14" s="319">
        <f>cf_1!DC14+cf_2!DC14</f>
        <v>0</v>
      </c>
      <c r="DD14" s="319">
        <f>cf_1!DD14+cf_2!DD14</f>
        <v>0</v>
      </c>
      <c r="DE14" s="319">
        <f>cf_1!DE14+cf_2!DE14</f>
        <v>0</v>
      </c>
      <c r="DF14" s="319">
        <f>cf_1!DF14+cf_2!DF14</f>
        <v>0</v>
      </c>
      <c r="DG14" s="319">
        <f>cf_1!DG14+cf_2!DG14</f>
        <v>0</v>
      </c>
      <c r="DH14" s="319">
        <f>cf_1!DH14+cf_2!DH14</f>
        <v>0</v>
      </c>
      <c r="DI14" s="319">
        <f>cf_1!DI14+cf_2!DI14</f>
        <v>0</v>
      </c>
      <c r="DJ14" s="319">
        <f>cf_1!DJ14+cf_2!DJ14</f>
        <v>0</v>
      </c>
      <c r="DK14" s="319">
        <f>cf_1!DK14+cf_2!DK14</f>
        <v>0</v>
      </c>
      <c r="DL14" s="319">
        <f>cf_1!DL14+cf_2!DL14</f>
        <v>0</v>
      </c>
      <c r="DM14" s="319">
        <f>cf_1!DM14+cf_2!DM14</f>
        <v>0</v>
      </c>
      <c r="DN14" s="319">
        <f>cf_1!DN14+cf_2!DN14</f>
        <v>0</v>
      </c>
      <c r="DO14" s="319">
        <f>cf_1!DO14+cf_2!DO14</f>
        <v>0</v>
      </c>
      <c r="DP14" s="319">
        <f>cf_1!DP14+cf_2!DP14</f>
        <v>0</v>
      </c>
      <c r="DQ14" s="319">
        <f>cf_1!DQ14+cf_2!DQ14</f>
        <v>0</v>
      </c>
      <c r="DR14" s="319">
        <f>cf_1!DR14+cf_2!DR14</f>
        <v>0</v>
      </c>
      <c r="DS14" s="319">
        <f>cf_1!DS14+cf_2!DS14</f>
        <v>0</v>
      </c>
      <c r="DT14" s="319">
        <f>cf_1!DT14+cf_2!DT14</f>
        <v>0</v>
      </c>
      <c r="DU14" s="319">
        <f>cf_1!DU14+cf_2!DU14</f>
        <v>0</v>
      </c>
      <c r="DV14" s="319">
        <f>cf_1!DV14+cf_2!DV14</f>
        <v>0</v>
      </c>
      <c r="DW14" s="319">
        <f>cf_1!DW14+cf_2!DW14</f>
        <v>0</v>
      </c>
      <c r="DX14" s="319">
        <f>cf_1!DX14+cf_2!DX14</f>
        <v>0</v>
      </c>
      <c r="DY14" s="319">
        <f>cf_1!DY14+cf_2!DY14</f>
        <v>0</v>
      </c>
      <c r="DZ14" s="319">
        <f>cf_1!DZ14+cf_2!DZ14</f>
        <v>0</v>
      </c>
      <c r="EA14" s="319">
        <f>cf_1!EA14+cf_2!EA14</f>
        <v>0</v>
      </c>
      <c r="EB14" s="319">
        <f>cf_1!EB14+cf_2!EB14</f>
        <v>0</v>
      </c>
      <c r="EC14" s="319">
        <f>cf_1!EC14+cf_2!EC14</f>
        <v>0</v>
      </c>
      <c r="ED14" s="319">
        <f>cf_1!ED14+cf_2!ED14</f>
        <v>0</v>
      </c>
      <c r="EE14" s="319">
        <f>cf_1!EE14+cf_2!EE14</f>
        <v>0</v>
      </c>
      <c r="EF14" s="319">
        <f>cf_1!EF14+cf_2!EF14</f>
        <v>0</v>
      </c>
      <c r="EG14" s="319">
        <f>cf_1!EG14+cf_2!EG14</f>
        <v>0</v>
      </c>
      <c r="EH14" s="319">
        <f>cf_1!EH14+cf_2!EH14</f>
        <v>0</v>
      </c>
      <c r="EI14" s="319">
        <f>cf_1!EI14+cf_2!EI14</f>
        <v>0</v>
      </c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</row>
    <row r="15" spans="2:201" x14ac:dyDescent="0.2">
      <c r="B15" s="61"/>
      <c r="C15" s="62" t="s">
        <v>721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4">
        <f t="shared" si="162"/>
        <v>0</v>
      </c>
      <c r="Q15" s="65">
        <f t="shared" si="163"/>
        <v>0</v>
      </c>
      <c r="R15" s="65">
        <f t="shared" si="164"/>
        <v>0</v>
      </c>
      <c r="S15" s="65">
        <f t="shared" ref="S15:T15" si="165">SUM(S16:S20)</f>
        <v>0</v>
      </c>
      <c r="T15" s="65">
        <f t="shared" si="165"/>
        <v>0</v>
      </c>
      <c r="U15" s="65">
        <f t="shared" ref="U15:AW15" si="166">SUM(U16:U20)</f>
        <v>0</v>
      </c>
      <c r="V15" s="65">
        <f t="shared" si="166"/>
        <v>0</v>
      </c>
      <c r="W15" s="65">
        <f t="shared" si="166"/>
        <v>0</v>
      </c>
      <c r="X15" s="65">
        <f t="shared" si="166"/>
        <v>0</v>
      </c>
      <c r="Y15" s="65">
        <f t="shared" si="166"/>
        <v>0</v>
      </c>
      <c r="Z15" s="65">
        <f t="shared" si="166"/>
        <v>0</v>
      </c>
      <c r="AA15" s="65">
        <f t="shared" si="166"/>
        <v>0</v>
      </c>
      <c r="AB15" s="65">
        <f t="shared" si="166"/>
        <v>0</v>
      </c>
      <c r="AC15" s="65">
        <f t="shared" si="166"/>
        <v>0</v>
      </c>
      <c r="AD15" s="65">
        <f t="shared" si="166"/>
        <v>0</v>
      </c>
      <c r="AE15" s="65">
        <f t="shared" si="166"/>
        <v>0</v>
      </c>
      <c r="AF15" s="65">
        <f t="shared" si="166"/>
        <v>0</v>
      </c>
      <c r="AG15" s="65">
        <f t="shared" si="166"/>
        <v>0</v>
      </c>
      <c r="AH15" s="65">
        <f t="shared" si="166"/>
        <v>0</v>
      </c>
      <c r="AI15" s="65">
        <f t="shared" si="166"/>
        <v>0</v>
      </c>
      <c r="AJ15" s="65">
        <f t="shared" si="166"/>
        <v>0</v>
      </c>
      <c r="AK15" s="65">
        <f t="shared" si="166"/>
        <v>0</v>
      </c>
      <c r="AL15" s="65">
        <f t="shared" si="166"/>
        <v>0</v>
      </c>
      <c r="AM15" s="65">
        <f t="shared" si="166"/>
        <v>0</v>
      </c>
      <c r="AN15" s="65">
        <f t="shared" si="166"/>
        <v>0</v>
      </c>
      <c r="AO15" s="65">
        <f t="shared" si="166"/>
        <v>0</v>
      </c>
      <c r="AP15" s="65">
        <f t="shared" si="166"/>
        <v>0</v>
      </c>
      <c r="AQ15" s="65">
        <f t="shared" si="166"/>
        <v>0</v>
      </c>
      <c r="AR15" s="65">
        <f t="shared" si="166"/>
        <v>0</v>
      </c>
      <c r="AS15" s="65">
        <f t="shared" si="166"/>
        <v>0</v>
      </c>
      <c r="AT15" s="65">
        <f t="shared" si="166"/>
        <v>0</v>
      </c>
      <c r="AU15" s="65">
        <f t="shared" si="166"/>
        <v>0</v>
      </c>
      <c r="AV15" s="65">
        <f t="shared" si="166"/>
        <v>0</v>
      </c>
      <c r="AW15" s="65">
        <f t="shared" si="166"/>
        <v>0</v>
      </c>
      <c r="AX15" s="65">
        <f t="shared" ref="AX15:DE15" si="167">SUM(AX16:AX20)</f>
        <v>0</v>
      </c>
      <c r="AY15" s="65">
        <f t="shared" si="167"/>
        <v>0</v>
      </c>
      <c r="AZ15" s="65">
        <f t="shared" si="167"/>
        <v>0</v>
      </c>
      <c r="BA15" s="65">
        <f t="shared" si="167"/>
        <v>0</v>
      </c>
      <c r="BB15" s="65">
        <f t="shared" si="167"/>
        <v>0</v>
      </c>
      <c r="BC15" s="65">
        <f t="shared" si="167"/>
        <v>0</v>
      </c>
      <c r="BD15" s="65">
        <f t="shared" si="167"/>
        <v>0</v>
      </c>
      <c r="BE15" s="65">
        <f t="shared" si="167"/>
        <v>0</v>
      </c>
      <c r="BF15" s="65">
        <f t="shared" si="167"/>
        <v>0</v>
      </c>
      <c r="BG15" s="65">
        <f t="shared" si="167"/>
        <v>0</v>
      </c>
      <c r="BH15" s="65">
        <f t="shared" si="167"/>
        <v>0</v>
      </c>
      <c r="BI15" s="65">
        <f t="shared" si="167"/>
        <v>0</v>
      </c>
      <c r="BJ15" s="65">
        <f t="shared" si="167"/>
        <v>0</v>
      </c>
      <c r="BK15" s="65">
        <f t="shared" si="167"/>
        <v>0</v>
      </c>
      <c r="BL15" s="65">
        <f t="shared" si="167"/>
        <v>0</v>
      </c>
      <c r="BM15" s="65">
        <f t="shared" si="167"/>
        <v>0</v>
      </c>
      <c r="BN15" s="65">
        <f t="shared" si="167"/>
        <v>0</v>
      </c>
      <c r="BO15" s="65">
        <f t="shared" si="167"/>
        <v>0</v>
      </c>
      <c r="BP15" s="65">
        <f t="shared" si="167"/>
        <v>0</v>
      </c>
      <c r="BQ15" s="65">
        <f t="shared" si="167"/>
        <v>0</v>
      </c>
      <c r="BR15" s="65">
        <f t="shared" si="167"/>
        <v>0</v>
      </c>
      <c r="BS15" s="65">
        <f t="shared" si="167"/>
        <v>0</v>
      </c>
      <c r="BT15" s="65">
        <f t="shared" si="167"/>
        <v>0</v>
      </c>
      <c r="BU15" s="65">
        <f t="shared" si="167"/>
        <v>0</v>
      </c>
      <c r="BV15" s="65">
        <f t="shared" si="167"/>
        <v>0</v>
      </c>
      <c r="BW15" s="65">
        <f t="shared" si="167"/>
        <v>0</v>
      </c>
      <c r="BX15" s="65">
        <f t="shared" si="167"/>
        <v>0</v>
      </c>
      <c r="BY15" s="65">
        <f t="shared" si="167"/>
        <v>0</v>
      </c>
      <c r="BZ15" s="65">
        <f t="shared" si="167"/>
        <v>0</v>
      </c>
      <c r="CA15" s="65">
        <f t="shared" si="167"/>
        <v>0</v>
      </c>
      <c r="CB15" s="65">
        <f t="shared" si="167"/>
        <v>0</v>
      </c>
      <c r="CC15" s="65">
        <f t="shared" si="167"/>
        <v>0</v>
      </c>
      <c r="CD15" s="65">
        <f t="shared" si="167"/>
        <v>0</v>
      </c>
      <c r="CE15" s="65">
        <f t="shared" si="167"/>
        <v>0</v>
      </c>
      <c r="CF15" s="65">
        <f t="shared" si="167"/>
        <v>0</v>
      </c>
      <c r="CG15" s="65">
        <f t="shared" si="167"/>
        <v>0</v>
      </c>
      <c r="CH15" s="65">
        <f t="shared" si="167"/>
        <v>0</v>
      </c>
      <c r="CI15" s="65">
        <f t="shared" si="167"/>
        <v>0</v>
      </c>
      <c r="CJ15" s="65">
        <f t="shared" si="167"/>
        <v>0</v>
      </c>
      <c r="CK15" s="65">
        <f t="shared" si="167"/>
        <v>0</v>
      </c>
      <c r="CL15" s="65">
        <f t="shared" si="167"/>
        <v>0</v>
      </c>
      <c r="CM15" s="65">
        <f t="shared" si="167"/>
        <v>0</v>
      </c>
      <c r="CN15" s="65">
        <f t="shared" si="167"/>
        <v>0</v>
      </c>
      <c r="CO15" s="65">
        <f t="shared" si="167"/>
        <v>0</v>
      </c>
      <c r="CP15" s="65">
        <f t="shared" si="167"/>
        <v>0</v>
      </c>
      <c r="CQ15" s="65">
        <f t="shared" si="167"/>
        <v>0</v>
      </c>
      <c r="CR15" s="65">
        <f t="shared" si="167"/>
        <v>0</v>
      </c>
      <c r="CS15" s="65">
        <f t="shared" si="167"/>
        <v>0</v>
      </c>
      <c r="CT15" s="65">
        <f t="shared" si="167"/>
        <v>0</v>
      </c>
      <c r="CU15" s="65">
        <f t="shared" si="167"/>
        <v>0</v>
      </c>
      <c r="CV15" s="65">
        <f t="shared" si="167"/>
        <v>0</v>
      </c>
      <c r="CW15" s="65">
        <f t="shared" si="167"/>
        <v>0</v>
      </c>
      <c r="CX15" s="65">
        <f t="shared" si="167"/>
        <v>0</v>
      </c>
      <c r="CY15" s="65">
        <f t="shared" si="167"/>
        <v>0</v>
      </c>
      <c r="CZ15" s="65">
        <f t="shared" si="167"/>
        <v>0</v>
      </c>
      <c r="DA15" s="65">
        <f t="shared" si="167"/>
        <v>0</v>
      </c>
      <c r="DB15" s="65">
        <f t="shared" si="167"/>
        <v>0</v>
      </c>
      <c r="DC15" s="65">
        <f t="shared" si="167"/>
        <v>0</v>
      </c>
      <c r="DD15" s="65">
        <f t="shared" si="167"/>
        <v>0</v>
      </c>
      <c r="DE15" s="65">
        <f t="shared" si="167"/>
        <v>0</v>
      </c>
      <c r="DF15" s="65">
        <f t="shared" ref="DF15:EI15" si="168">SUM(DF16:DF20)</f>
        <v>0</v>
      </c>
      <c r="DG15" s="65">
        <f t="shared" si="168"/>
        <v>0</v>
      </c>
      <c r="DH15" s="65">
        <f t="shared" si="168"/>
        <v>0</v>
      </c>
      <c r="DI15" s="65">
        <f t="shared" si="168"/>
        <v>0</v>
      </c>
      <c r="DJ15" s="65">
        <f t="shared" si="168"/>
        <v>0</v>
      </c>
      <c r="DK15" s="65">
        <f t="shared" si="168"/>
        <v>0</v>
      </c>
      <c r="DL15" s="65">
        <f t="shared" si="168"/>
        <v>0</v>
      </c>
      <c r="DM15" s="65">
        <f t="shared" si="168"/>
        <v>0</v>
      </c>
      <c r="DN15" s="65">
        <f t="shared" si="168"/>
        <v>0</v>
      </c>
      <c r="DO15" s="65">
        <f t="shared" si="168"/>
        <v>0</v>
      </c>
      <c r="DP15" s="65">
        <f t="shared" si="168"/>
        <v>0</v>
      </c>
      <c r="DQ15" s="65">
        <f t="shared" si="168"/>
        <v>0</v>
      </c>
      <c r="DR15" s="65">
        <f t="shared" si="168"/>
        <v>0</v>
      </c>
      <c r="DS15" s="65">
        <f t="shared" si="168"/>
        <v>0</v>
      </c>
      <c r="DT15" s="65">
        <f t="shared" si="168"/>
        <v>0</v>
      </c>
      <c r="DU15" s="65">
        <f t="shared" si="168"/>
        <v>0</v>
      </c>
      <c r="DV15" s="65">
        <f t="shared" si="168"/>
        <v>0</v>
      </c>
      <c r="DW15" s="65">
        <f t="shared" si="168"/>
        <v>0</v>
      </c>
      <c r="DX15" s="65">
        <f t="shared" si="168"/>
        <v>0</v>
      </c>
      <c r="DY15" s="65">
        <f t="shared" si="168"/>
        <v>0</v>
      </c>
      <c r="DZ15" s="65">
        <f t="shared" si="168"/>
        <v>0</v>
      </c>
      <c r="EA15" s="65">
        <f t="shared" si="168"/>
        <v>0</v>
      </c>
      <c r="EB15" s="65">
        <f t="shared" si="168"/>
        <v>0</v>
      </c>
      <c r="EC15" s="65">
        <f t="shared" si="168"/>
        <v>0</v>
      </c>
      <c r="ED15" s="65">
        <f t="shared" si="168"/>
        <v>0</v>
      </c>
      <c r="EE15" s="65">
        <f t="shared" si="168"/>
        <v>0</v>
      </c>
      <c r="EF15" s="65">
        <f t="shared" si="168"/>
        <v>0</v>
      </c>
      <c r="EG15" s="65">
        <f t="shared" si="168"/>
        <v>0</v>
      </c>
      <c r="EH15" s="65">
        <f t="shared" si="168"/>
        <v>0</v>
      </c>
      <c r="EI15" s="65">
        <f t="shared" si="168"/>
        <v>0</v>
      </c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60"/>
      <c r="FU15" s="60"/>
      <c r="FV15" s="60"/>
      <c r="FW15" s="60"/>
      <c r="FX15" s="60"/>
      <c r="FY15" s="60"/>
      <c r="FZ15" s="60"/>
      <c r="GA15" s="60"/>
      <c r="GB15" s="60"/>
      <c r="GC15" s="60"/>
      <c r="GD15" s="60"/>
      <c r="GE15" s="60"/>
      <c r="GF15" s="60"/>
      <c r="GG15" s="60"/>
      <c r="GH15" s="60"/>
      <c r="GI15" s="60"/>
      <c r="GJ15" s="60"/>
      <c r="GK15" s="60"/>
      <c r="GL15" s="60"/>
      <c r="GM15" s="60"/>
      <c r="GN15" s="60"/>
      <c r="GO15" s="60"/>
      <c r="GP15" s="60"/>
      <c r="GQ15" s="60"/>
      <c r="GR15" s="60"/>
      <c r="GS15" s="60"/>
    </row>
    <row r="16" spans="2:201" x14ac:dyDescent="0.2">
      <c r="B16" s="66" t="s">
        <v>865</v>
      </c>
      <c r="C16" s="67" t="s">
        <v>722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>
        <f t="shared" si="162"/>
        <v>0</v>
      </c>
      <c r="Q16" s="70">
        <f t="shared" si="163"/>
        <v>0</v>
      </c>
      <c r="R16" s="59">
        <f t="shared" si="164"/>
        <v>0</v>
      </c>
      <c r="S16" s="319">
        <f>cf_1!S16+cf_2!S16</f>
        <v>0</v>
      </c>
      <c r="T16" s="319">
        <f>cf_1!T16+cf_2!T16</f>
        <v>0</v>
      </c>
      <c r="U16" s="319">
        <f>cf_1!U16+cf_2!U16</f>
        <v>0</v>
      </c>
      <c r="V16" s="319">
        <f>cf_1!V16+cf_2!V16</f>
        <v>0</v>
      </c>
      <c r="W16" s="319">
        <f>cf_1!W16+cf_2!W16</f>
        <v>0</v>
      </c>
      <c r="X16" s="319">
        <f>cf_1!X16+cf_2!X16</f>
        <v>0</v>
      </c>
      <c r="Y16" s="319">
        <f>cf_1!Y16+cf_2!Y16</f>
        <v>0</v>
      </c>
      <c r="Z16" s="319">
        <f>cf_1!Z16+cf_2!Z16</f>
        <v>0</v>
      </c>
      <c r="AA16" s="319">
        <f>cf_1!AA16+cf_2!AA16</f>
        <v>0</v>
      </c>
      <c r="AB16" s="319">
        <f>cf_1!AB16+cf_2!AB16</f>
        <v>0</v>
      </c>
      <c r="AC16" s="319">
        <f>cf_1!AC16+cf_2!AC16</f>
        <v>0</v>
      </c>
      <c r="AD16" s="319">
        <f>cf_1!AD16+cf_2!AD16</f>
        <v>0</v>
      </c>
      <c r="AE16" s="319">
        <f>cf_1!AE16+cf_2!AE16</f>
        <v>0</v>
      </c>
      <c r="AF16" s="319">
        <f>cf_1!AF16+cf_2!AF16</f>
        <v>0</v>
      </c>
      <c r="AG16" s="319">
        <f>cf_1!AG16+cf_2!AG16</f>
        <v>0</v>
      </c>
      <c r="AH16" s="319">
        <f>cf_1!AH16+cf_2!AH16</f>
        <v>0</v>
      </c>
      <c r="AI16" s="319">
        <f>cf_1!AI16+cf_2!AI16</f>
        <v>0</v>
      </c>
      <c r="AJ16" s="319">
        <f>cf_1!AJ16+cf_2!AJ16</f>
        <v>0</v>
      </c>
      <c r="AK16" s="319">
        <f>cf_1!AK16+cf_2!AK16</f>
        <v>0</v>
      </c>
      <c r="AL16" s="319">
        <f>cf_1!AL16+cf_2!AL16</f>
        <v>0</v>
      </c>
      <c r="AM16" s="319">
        <f>cf_1!AM16+cf_2!AM16</f>
        <v>0</v>
      </c>
      <c r="AN16" s="319">
        <f>cf_1!AN16+cf_2!AN16</f>
        <v>0</v>
      </c>
      <c r="AO16" s="319">
        <f>cf_1!AO16+cf_2!AO16</f>
        <v>0</v>
      </c>
      <c r="AP16" s="319">
        <f>cf_1!AP16+cf_2!AP16</f>
        <v>0</v>
      </c>
      <c r="AQ16" s="319">
        <f>cf_1!AQ16+cf_2!AQ16</f>
        <v>0</v>
      </c>
      <c r="AR16" s="319">
        <f>cf_1!AR16+cf_2!AR16</f>
        <v>0</v>
      </c>
      <c r="AS16" s="319">
        <f>cf_1!AS16+cf_2!AS16</f>
        <v>0</v>
      </c>
      <c r="AT16" s="319">
        <f>cf_1!AT16+cf_2!AT16</f>
        <v>0</v>
      </c>
      <c r="AU16" s="319">
        <f>cf_1!AU16+cf_2!AU16</f>
        <v>0</v>
      </c>
      <c r="AV16" s="319">
        <f>cf_1!AV16+cf_2!AV16</f>
        <v>0</v>
      </c>
      <c r="AW16" s="319">
        <f>cf_1!AW16+cf_2!AW16</f>
        <v>0</v>
      </c>
      <c r="AX16" s="319">
        <f>cf_1!AX16+cf_2!AX16</f>
        <v>0</v>
      </c>
      <c r="AY16" s="319">
        <f>cf_1!AY16+cf_2!AY16</f>
        <v>0</v>
      </c>
      <c r="AZ16" s="319">
        <f>cf_1!AZ16+cf_2!AZ16</f>
        <v>0</v>
      </c>
      <c r="BA16" s="319">
        <f>cf_1!BA16+cf_2!BA16</f>
        <v>0</v>
      </c>
      <c r="BB16" s="319">
        <f>cf_1!BB16+cf_2!BB16</f>
        <v>0</v>
      </c>
      <c r="BC16" s="319">
        <f>cf_1!BC16+cf_2!BC16</f>
        <v>0</v>
      </c>
      <c r="BD16" s="319">
        <f>cf_1!BD16+cf_2!BD16</f>
        <v>0</v>
      </c>
      <c r="BE16" s="319">
        <f>cf_1!BE16+cf_2!BE16</f>
        <v>0</v>
      </c>
      <c r="BF16" s="319">
        <f>cf_1!BF16+cf_2!BF16</f>
        <v>0</v>
      </c>
      <c r="BG16" s="319">
        <f>cf_1!BG16+cf_2!BG16</f>
        <v>0</v>
      </c>
      <c r="BH16" s="319">
        <f>cf_1!BH16+cf_2!BH16</f>
        <v>0</v>
      </c>
      <c r="BI16" s="319">
        <f>cf_1!BI16+cf_2!BI16</f>
        <v>0</v>
      </c>
      <c r="BJ16" s="319">
        <f>cf_1!BJ16+cf_2!BJ16</f>
        <v>0</v>
      </c>
      <c r="BK16" s="319">
        <f>cf_1!BK16+cf_2!BK16</f>
        <v>0</v>
      </c>
      <c r="BL16" s="319">
        <f>cf_1!BL16+cf_2!BL16</f>
        <v>0</v>
      </c>
      <c r="BM16" s="319">
        <f>cf_1!BM16+cf_2!BM16</f>
        <v>0</v>
      </c>
      <c r="BN16" s="319">
        <f>cf_1!BN16+cf_2!BN16</f>
        <v>0</v>
      </c>
      <c r="BO16" s="319">
        <f>cf_1!BO16+cf_2!BO16</f>
        <v>0</v>
      </c>
      <c r="BP16" s="319">
        <f>cf_1!BP16+cf_2!BP16</f>
        <v>0</v>
      </c>
      <c r="BQ16" s="319">
        <f>cf_1!BQ16+cf_2!BQ16</f>
        <v>0</v>
      </c>
      <c r="BR16" s="319">
        <f>cf_1!BR16+cf_2!BR16</f>
        <v>0</v>
      </c>
      <c r="BS16" s="319">
        <f>cf_1!BS16+cf_2!BS16</f>
        <v>0</v>
      </c>
      <c r="BT16" s="319">
        <f>cf_1!BT16+cf_2!BT16</f>
        <v>0</v>
      </c>
      <c r="BU16" s="319">
        <f>cf_1!BU16+cf_2!BU16</f>
        <v>0</v>
      </c>
      <c r="BV16" s="319">
        <f>cf_1!BV16+cf_2!BV16</f>
        <v>0</v>
      </c>
      <c r="BW16" s="319">
        <f>cf_1!BW16+cf_2!BW16</f>
        <v>0</v>
      </c>
      <c r="BX16" s="319">
        <f>cf_1!BX16+cf_2!BX16</f>
        <v>0</v>
      </c>
      <c r="BY16" s="319">
        <f>cf_1!BY16+cf_2!BY16</f>
        <v>0</v>
      </c>
      <c r="BZ16" s="319">
        <f>cf_1!BZ16+cf_2!BZ16</f>
        <v>0</v>
      </c>
      <c r="CA16" s="319">
        <f>cf_1!CA16+cf_2!CA16</f>
        <v>0</v>
      </c>
      <c r="CB16" s="319">
        <f>cf_1!CB16+cf_2!CB16</f>
        <v>0</v>
      </c>
      <c r="CC16" s="319">
        <f>cf_1!CC16+cf_2!CC16</f>
        <v>0</v>
      </c>
      <c r="CD16" s="319">
        <f>cf_1!CD16+cf_2!CD16</f>
        <v>0</v>
      </c>
      <c r="CE16" s="319">
        <f>cf_1!CE16+cf_2!CE16</f>
        <v>0</v>
      </c>
      <c r="CF16" s="319">
        <f>cf_1!CF16+cf_2!CF16</f>
        <v>0</v>
      </c>
      <c r="CG16" s="319">
        <f>cf_1!CG16+cf_2!CG16</f>
        <v>0</v>
      </c>
      <c r="CH16" s="319">
        <f>cf_1!CH16+cf_2!CH16</f>
        <v>0</v>
      </c>
      <c r="CI16" s="319">
        <f>cf_1!CI16+cf_2!CI16</f>
        <v>0</v>
      </c>
      <c r="CJ16" s="319">
        <f>cf_1!CJ16+cf_2!CJ16</f>
        <v>0</v>
      </c>
      <c r="CK16" s="319">
        <f>cf_1!CK16+cf_2!CK16</f>
        <v>0</v>
      </c>
      <c r="CL16" s="319">
        <f>cf_1!CL16+cf_2!CL16</f>
        <v>0</v>
      </c>
      <c r="CM16" s="319">
        <f>cf_1!CM16+cf_2!CM16</f>
        <v>0</v>
      </c>
      <c r="CN16" s="319">
        <f>cf_1!CN16+cf_2!CN16</f>
        <v>0</v>
      </c>
      <c r="CO16" s="319">
        <f>cf_1!CO16+cf_2!CO16</f>
        <v>0</v>
      </c>
      <c r="CP16" s="319">
        <f>cf_1!CP16+cf_2!CP16</f>
        <v>0</v>
      </c>
      <c r="CQ16" s="319">
        <f>cf_1!CQ16+cf_2!CQ16</f>
        <v>0</v>
      </c>
      <c r="CR16" s="319">
        <f>cf_1!CR16+cf_2!CR16</f>
        <v>0</v>
      </c>
      <c r="CS16" s="319">
        <f>cf_1!CS16+cf_2!CS16</f>
        <v>0</v>
      </c>
      <c r="CT16" s="319">
        <f>cf_1!CT16+cf_2!CT16</f>
        <v>0</v>
      </c>
      <c r="CU16" s="319">
        <f>cf_1!CU16+cf_2!CU16</f>
        <v>0</v>
      </c>
      <c r="CV16" s="319">
        <f>cf_1!CV16+cf_2!CV16</f>
        <v>0</v>
      </c>
      <c r="CW16" s="319">
        <f>cf_1!CW16+cf_2!CW16</f>
        <v>0</v>
      </c>
      <c r="CX16" s="319">
        <f>cf_1!CX16+cf_2!CX16</f>
        <v>0</v>
      </c>
      <c r="CY16" s="319">
        <f>cf_1!CY16+cf_2!CY16</f>
        <v>0</v>
      </c>
      <c r="CZ16" s="319">
        <f>cf_1!CZ16+cf_2!CZ16</f>
        <v>0</v>
      </c>
      <c r="DA16" s="319">
        <f>cf_1!DA16+cf_2!DA16</f>
        <v>0</v>
      </c>
      <c r="DB16" s="319">
        <f>cf_1!DB16+cf_2!DB16</f>
        <v>0</v>
      </c>
      <c r="DC16" s="319">
        <f>cf_1!DC16+cf_2!DC16</f>
        <v>0</v>
      </c>
      <c r="DD16" s="319">
        <f>cf_1!DD16+cf_2!DD16</f>
        <v>0</v>
      </c>
      <c r="DE16" s="319">
        <f>cf_1!DE16+cf_2!DE16</f>
        <v>0</v>
      </c>
      <c r="DF16" s="319">
        <f>cf_1!DF16+cf_2!DF16</f>
        <v>0</v>
      </c>
      <c r="DG16" s="319">
        <f>cf_1!DG16+cf_2!DG16</f>
        <v>0</v>
      </c>
      <c r="DH16" s="319">
        <f>cf_1!DH16+cf_2!DH16</f>
        <v>0</v>
      </c>
      <c r="DI16" s="319">
        <f>cf_1!DI16+cf_2!DI16</f>
        <v>0</v>
      </c>
      <c r="DJ16" s="319">
        <f>cf_1!DJ16+cf_2!DJ16</f>
        <v>0</v>
      </c>
      <c r="DK16" s="319">
        <f>cf_1!DK16+cf_2!DK16</f>
        <v>0</v>
      </c>
      <c r="DL16" s="319">
        <f>cf_1!DL16+cf_2!DL16</f>
        <v>0</v>
      </c>
      <c r="DM16" s="319">
        <f>cf_1!DM16+cf_2!DM16</f>
        <v>0</v>
      </c>
      <c r="DN16" s="319">
        <f>cf_1!DN16+cf_2!DN16</f>
        <v>0</v>
      </c>
      <c r="DO16" s="319">
        <f>cf_1!DO16+cf_2!DO16</f>
        <v>0</v>
      </c>
      <c r="DP16" s="319">
        <f>cf_1!DP16+cf_2!DP16</f>
        <v>0</v>
      </c>
      <c r="DQ16" s="319">
        <f>cf_1!DQ16+cf_2!DQ16</f>
        <v>0</v>
      </c>
      <c r="DR16" s="319">
        <f>cf_1!DR16+cf_2!DR16</f>
        <v>0</v>
      </c>
      <c r="DS16" s="319">
        <f>cf_1!DS16+cf_2!DS16</f>
        <v>0</v>
      </c>
      <c r="DT16" s="319">
        <f>cf_1!DT16+cf_2!DT16</f>
        <v>0</v>
      </c>
      <c r="DU16" s="319">
        <f>cf_1!DU16+cf_2!DU16</f>
        <v>0</v>
      </c>
      <c r="DV16" s="319">
        <f>cf_1!DV16+cf_2!DV16</f>
        <v>0</v>
      </c>
      <c r="DW16" s="319">
        <f>cf_1!DW16+cf_2!DW16</f>
        <v>0</v>
      </c>
      <c r="DX16" s="319">
        <f>cf_1!DX16+cf_2!DX16</f>
        <v>0</v>
      </c>
      <c r="DY16" s="319">
        <f>cf_1!DY16+cf_2!DY16</f>
        <v>0</v>
      </c>
      <c r="DZ16" s="319">
        <f>cf_1!DZ16+cf_2!DZ16</f>
        <v>0</v>
      </c>
      <c r="EA16" s="319">
        <f>cf_1!EA16+cf_2!EA16</f>
        <v>0</v>
      </c>
      <c r="EB16" s="319">
        <f>cf_1!EB16+cf_2!EB16</f>
        <v>0</v>
      </c>
      <c r="EC16" s="319">
        <f>cf_1!EC16+cf_2!EC16</f>
        <v>0</v>
      </c>
      <c r="ED16" s="319">
        <f>cf_1!ED16+cf_2!ED16</f>
        <v>0</v>
      </c>
      <c r="EE16" s="319">
        <f>cf_1!EE16+cf_2!EE16</f>
        <v>0</v>
      </c>
      <c r="EF16" s="319">
        <f>cf_1!EF16+cf_2!EF16</f>
        <v>0</v>
      </c>
      <c r="EG16" s="319">
        <f>cf_1!EG16+cf_2!EG16</f>
        <v>0</v>
      </c>
      <c r="EH16" s="319">
        <f>cf_1!EH16+cf_2!EH16</f>
        <v>0</v>
      </c>
      <c r="EI16" s="319">
        <f>cf_1!EI16+cf_2!EI16</f>
        <v>0</v>
      </c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</row>
    <row r="17" spans="2:201" x14ac:dyDescent="0.2">
      <c r="B17" s="66" t="s">
        <v>866</v>
      </c>
      <c r="C17" s="67" t="s">
        <v>723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9">
        <f t="shared" si="162"/>
        <v>0</v>
      </c>
      <c r="Q17" s="70">
        <f t="shared" si="163"/>
        <v>0</v>
      </c>
      <c r="R17" s="59">
        <f t="shared" si="164"/>
        <v>0</v>
      </c>
      <c r="S17" s="319">
        <f>cf_1!S17+cf_2!S17</f>
        <v>0</v>
      </c>
      <c r="T17" s="319">
        <f>cf_1!T17+cf_2!T17</f>
        <v>0</v>
      </c>
      <c r="U17" s="319">
        <f>cf_1!U17+cf_2!U17</f>
        <v>0</v>
      </c>
      <c r="V17" s="319">
        <f>cf_1!V17+cf_2!V17</f>
        <v>0</v>
      </c>
      <c r="W17" s="319">
        <f>cf_1!W17+cf_2!W17</f>
        <v>0</v>
      </c>
      <c r="X17" s="319">
        <f>cf_1!X17+cf_2!X17</f>
        <v>0</v>
      </c>
      <c r="Y17" s="319">
        <f>cf_1!Y17+cf_2!Y17</f>
        <v>0</v>
      </c>
      <c r="Z17" s="319">
        <f>cf_1!Z17+cf_2!Z17</f>
        <v>0</v>
      </c>
      <c r="AA17" s="319">
        <f>cf_1!AA17+cf_2!AA17</f>
        <v>0</v>
      </c>
      <c r="AB17" s="319">
        <f>cf_1!AB17+cf_2!AB17</f>
        <v>0</v>
      </c>
      <c r="AC17" s="319">
        <f>cf_1!AC17+cf_2!AC17</f>
        <v>0</v>
      </c>
      <c r="AD17" s="319">
        <f>cf_1!AD17+cf_2!AD17</f>
        <v>0</v>
      </c>
      <c r="AE17" s="319">
        <f>cf_1!AE17+cf_2!AE17</f>
        <v>0</v>
      </c>
      <c r="AF17" s="319">
        <f>cf_1!AF17+cf_2!AF17</f>
        <v>0</v>
      </c>
      <c r="AG17" s="319">
        <f>cf_1!AG17+cf_2!AG17</f>
        <v>0</v>
      </c>
      <c r="AH17" s="319">
        <f>cf_1!AH17+cf_2!AH17</f>
        <v>0</v>
      </c>
      <c r="AI17" s="319">
        <f>cf_1!AI17+cf_2!AI17</f>
        <v>0</v>
      </c>
      <c r="AJ17" s="319">
        <f>cf_1!AJ17+cf_2!AJ17</f>
        <v>0</v>
      </c>
      <c r="AK17" s="319">
        <f>cf_1!AK17+cf_2!AK17</f>
        <v>0</v>
      </c>
      <c r="AL17" s="319">
        <f>cf_1!AL17+cf_2!AL17</f>
        <v>0</v>
      </c>
      <c r="AM17" s="319">
        <f>cf_1!AM17+cf_2!AM17</f>
        <v>0</v>
      </c>
      <c r="AN17" s="319">
        <f>cf_1!AN17+cf_2!AN17</f>
        <v>0</v>
      </c>
      <c r="AO17" s="319">
        <f>cf_1!AO17+cf_2!AO17</f>
        <v>0</v>
      </c>
      <c r="AP17" s="319">
        <f>cf_1!AP17+cf_2!AP17</f>
        <v>0</v>
      </c>
      <c r="AQ17" s="319">
        <f>cf_1!AQ17+cf_2!AQ17</f>
        <v>0</v>
      </c>
      <c r="AR17" s="319">
        <f>cf_1!AR17+cf_2!AR17</f>
        <v>0</v>
      </c>
      <c r="AS17" s="319">
        <f>cf_1!AS17+cf_2!AS17</f>
        <v>0</v>
      </c>
      <c r="AT17" s="319">
        <f>cf_1!AT17+cf_2!AT17</f>
        <v>0</v>
      </c>
      <c r="AU17" s="319">
        <f>cf_1!AU17+cf_2!AU17</f>
        <v>0</v>
      </c>
      <c r="AV17" s="319">
        <f>cf_1!AV17+cf_2!AV17</f>
        <v>0</v>
      </c>
      <c r="AW17" s="319">
        <f>cf_1!AW17+cf_2!AW17</f>
        <v>0</v>
      </c>
      <c r="AX17" s="319">
        <f>cf_1!AX17+cf_2!AX17</f>
        <v>0</v>
      </c>
      <c r="AY17" s="319">
        <f>cf_1!AY17+cf_2!AY17</f>
        <v>0</v>
      </c>
      <c r="AZ17" s="319">
        <f>cf_1!AZ17+cf_2!AZ17</f>
        <v>0</v>
      </c>
      <c r="BA17" s="319">
        <f>cf_1!BA17+cf_2!BA17</f>
        <v>0</v>
      </c>
      <c r="BB17" s="319">
        <f>cf_1!BB17+cf_2!BB17</f>
        <v>0</v>
      </c>
      <c r="BC17" s="319">
        <f>cf_1!BC17+cf_2!BC17</f>
        <v>0</v>
      </c>
      <c r="BD17" s="319">
        <f>cf_1!BD17+cf_2!BD17</f>
        <v>0</v>
      </c>
      <c r="BE17" s="319">
        <f>cf_1!BE17+cf_2!BE17</f>
        <v>0</v>
      </c>
      <c r="BF17" s="319">
        <f>cf_1!BF17+cf_2!BF17</f>
        <v>0</v>
      </c>
      <c r="BG17" s="319">
        <f>cf_1!BG17+cf_2!BG17</f>
        <v>0</v>
      </c>
      <c r="BH17" s="319">
        <f>cf_1!BH17+cf_2!BH17</f>
        <v>0</v>
      </c>
      <c r="BI17" s="319">
        <f>cf_1!BI17+cf_2!BI17</f>
        <v>0</v>
      </c>
      <c r="BJ17" s="319">
        <f>cf_1!BJ17+cf_2!BJ17</f>
        <v>0</v>
      </c>
      <c r="BK17" s="319">
        <f>cf_1!BK17+cf_2!BK17</f>
        <v>0</v>
      </c>
      <c r="BL17" s="319">
        <f>cf_1!BL17+cf_2!BL17</f>
        <v>0</v>
      </c>
      <c r="BM17" s="319">
        <f>cf_1!BM17+cf_2!BM17</f>
        <v>0</v>
      </c>
      <c r="BN17" s="319">
        <f>cf_1!BN17+cf_2!BN17</f>
        <v>0</v>
      </c>
      <c r="BO17" s="319">
        <f>cf_1!BO17+cf_2!BO17</f>
        <v>0</v>
      </c>
      <c r="BP17" s="319">
        <f>cf_1!BP17+cf_2!BP17</f>
        <v>0</v>
      </c>
      <c r="BQ17" s="319">
        <f>cf_1!BQ17+cf_2!BQ17</f>
        <v>0</v>
      </c>
      <c r="BR17" s="319">
        <f>cf_1!BR17+cf_2!BR17</f>
        <v>0</v>
      </c>
      <c r="BS17" s="319">
        <f>cf_1!BS17+cf_2!BS17</f>
        <v>0</v>
      </c>
      <c r="BT17" s="319">
        <f>cf_1!BT17+cf_2!BT17</f>
        <v>0</v>
      </c>
      <c r="BU17" s="319">
        <f>cf_1!BU17+cf_2!BU17</f>
        <v>0</v>
      </c>
      <c r="BV17" s="319">
        <f>cf_1!BV17+cf_2!BV17</f>
        <v>0</v>
      </c>
      <c r="BW17" s="319">
        <f>cf_1!BW17+cf_2!BW17</f>
        <v>0</v>
      </c>
      <c r="BX17" s="319">
        <f>cf_1!BX17+cf_2!BX17</f>
        <v>0</v>
      </c>
      <c r="BY17" s="319">
        <f>cf_1!BY17+cf_2!BY17</f>
        <v>0</v>
      </c>
      <c r="BZ17" s="319">
        <f>cf_1!BZ17+cf_2!BZ17</f>
        <v>0</v>
      </c>
      <c r="CA17" s="319">
        <f>cf_1!CA17+cf_2!CA17</f>
        <v>0</v>
      </c>
      <c r="CB17" s="319">
        <f>cf_1!CB17+cf_2!CB17</f>
        <v>0</v>
      </c>
      <c r="CC17" s="319">
        <f>cf_1!CC17+cf_2!CC17</f>
        <v>0</v>
      </c>
      <c r="CD17" s="319">
        <f>cf_1!CD17+cf_2!CD17</f>
        <v>0</v>
      </c>
      <c r="CE17" s="319">
        <f>cf_1!CE17+cf_2!CE17</f>
        <v>0</v>
      </c>
      <c r="CF17" s="319">
        <f>cf_1!CF17+cf_2!CF17</f>
        <v>0</v>
      </c>
      <c r="CG17" s="319">
        <f>cf_1!CG17+cf_2!CG17</f>
        <v>0</v>
      </c>
      <c r="CH17" s="319">
        <f>cf_1!CH17+cf_2!CH17</f>
        <v>0</v>
      </c>
      <c r="CI17" s="319">
        <f>cf_1!CI17+cf_2!CI17</f>
        <v>0</v>
      </c>
      <c r="CJ17" s="319">
        <f>cf_1!CJ17+cf_2!CJ17</f>
        <v>0</v>
      </c>
      <c r="CK17" s="319">
        <f>cf_1!CK17+cf_2!CK17</f>
        <v>0</v>
      </c>
      <c r="CL17" s="319">
        <f>cf_1!CL17+cf_2!CL17</f>
        <v>0</v>
      </c>
      <c r="CM17" s="319">
        <f>cf_1!CM17+cf_2!CM17</f>
        <v>0</v>
      </c>
      <c r="CN17" s="319">
        <f>cf_1!CN17+cf_2!CN17</f>
        <v>0</v>
      </c>
      <c r="CO17" s="319">
        <f>cf_1!CO17+cf_2!CO17</f>
        <v>0</v>
      </c>
      <c r="CP17" s="319">
        <f>cf_1!CP17+cf_2!CP17</f>
        <v>0</v>
      </c>
      <c r="CQ17" s="319">
        <f>cf_1!CQ17+cf_2!CQ17</f>
        <v>0</v>
      </c>
      <c r="CR17" s="319">
        <f>cf_1!CR17+cf_2!CR17</f>
        <v>0</v>
      </c>
      <c r="CS17" s="319">
        <f>cf_1!CS17+cf_2!CS17</f>
        <v>0</v>
      </c>
      <c r="CT17" s="319">
        <f>cf_1!CT17+cf_2!CT17</f>
        <v>0</v>
      </c>
      <c r="CU17" s="319">
        <f>cf_1!CU17+cf_2!CU17</f>
        <v>0</v>
      </c>
      <c r="CV17" s="319">
        <f>cf_1!CV17+cf_2!CV17</f>
        <v>0</v>
      </c>
      <c r="CW17" s="319">
        <f>cf_1!CW17+cf_2!CW17</f>
        <v>0</v>
      </c>
      <c r="CX17" s="319">
        <f>cf_1!CX17+cf_2!CX17</f>
        <v>0</v>
      </c>
      <c r="CY17" s="319">
        <f>cf_1!CY17+cf_2!CY17</f>
        <v>0</v>
      </c>
      <c r="CZ17" s="319">
        <f>cf_1!CZ17+cf_2!CZ17</f>
        <v>0</v>
      </c>
      <c r="DA17" s="319">
        <f>cf_1!DA17+cf_2!DA17</f>
        <v>0</v>
      </c>
      <c r="DB17" s="319">
        <f>cf_1!DB17+cf_2!DB17</f>
        <v>0</v>
      </c>
      <c r="DC17" s="319">
        <f>cf_1!DC17+cf_2!DC17</f>
        <v>0</v>
      </c>
      <c r="DD17" s="319">
        <f>cf_1!DD17+cf_2!DD17</f>
        <v>0</v>
      </c>
      <c r="DE17" s="319">
        <f>cf_1!DE17+cf_2!DE17</f>
        <v>0</v>
      </c>
      <c r="DF17" s="319">
        <f>cf_1!DF17+cf_2!DF17</f>
        <v>0</v>
      </c>
      <c r="DG17" s="319">
        <f>cf_1!DG17+cf_2!DG17</f>
        <v>0</v>
      </c>
      <c r="DH17" s="319">
        <f>cf_1!DH17+cf_2!DH17</f>
        <v>0</v>
      </c>
      <c r="DI17" s="319">
        <f>cf_1!DI17+cf_2!DI17</f>
        <v>0</v>
      </c>
      <c r="DJ17" s="319">
        <f>cf_1!DJ17+cf_2!DJ17</f>
        <v>0</v>
      </c>
      <c r="DK17" s="319">
        <f>cf_1!DK17+cf_2!DK17</f>
        <v>0</v>
      </c>
      <c r="DL17" s="319">
        <f>cf_1!DL17+cf_2!DL17</f>
        <v>0</v>
      </c>
      <c r="DM17" s="319">
        <f>cf_1!DM17+cf_2!DM17</f>
        <v>0</v>
      </c>
      <c r="DN17" s="319">
        <f>cf_1!DN17+cf_2!DN17</f>
        <v>0</v>
      </c>
      <c r="DO17" s="319">
        <f>cf_1!DO17+cf_2!DO17</f>
        <v>0</v>
      </c>
      <c r="DP17" s="319">
        <f>cf_1!DP17+cf_2!DP17</f>
        <v>0</v>
      </c>
      <c r="DQ17" s="319">
        <f>cf_1!DQ17+cf_2!DQ17</f>
        <v>0</v>
      </c>
      <c r="DR17" s="319">
        <f>cf_1!DR17+cf_2!DR17</f>
        <v>0</v>
      </c>
      <c r="DS17" s="319">
        <f>cf_1!DS17+cf_2!DS17</f>
        <v>0</v>
      </c>
      <c r="DT17" s="319">
        <f>cf_1!DT17+cf_2!DT17</f>
        <v>0</v>
      </c>
      <c r="DU17" s="319">
        <f>cf_1!DU17+cf_2!DU17</f>
        <v>0</v>
      </c>
      <c r="DV17" s="319">
        <f>cf_1!DV17+cf_2!DV17</f>
        <v>0</v>
      </c>
      <c r="DW17" s="319">
        <f>cf_1!DW17+cf_2!DW17</f>
        <v>0</v>
      </c>
      <c r="DX17" s="319">
        <f>cf_1!DX17+cf_2!DX17</f>
        <v>0</v>
      </c>
      <c r="DY17" s="319">
        <f>cf_1!DY17+cf_2!DY17</f>
        <v>0</v>
      </c>
      <c r="DZ17" s="319">
        <f>cf_1!DZ17+cf_2!DZ17</f>
        <v>0</v>
      </c>
      <c r="EA17" s="319">
        <f>cf_1!EA17+cf_2!EA17</f>
        <v>0</v>
      </c>
      <c r="EB17" s="319">
        <f>cf_1!EB17+cf_2!EB17</f>
        <v>0</v>
      </c>
      <c r="EC17" s="319">
        <f>cf_1!EC17+cf_2!EC17</f>
        <v>0</v>
      </c>
      <c r="ED17" s="319">
        <f>cf_1!ED17+cf_2!ED17</f>
        <v>0</v>
      </c>
      <c r="EE17" s="319">
        <f>cf_1!EE17+cf_2!EE17</f>
        <v>0</v>
      </c>
      <c r="EF17" s="319">
        <f>cf_1!EF17+cf_2!EF17</f>
        <v>0</v>
      </c>
      <c r="EG17" s="319">
        <f>cf_1!EG17+cf_2!EG17</f>
        <v>0</v>
      </c>
      <c r="EH17" s="319">
        <f>cf_1!EH17+cf_2!EH17</f>
        <v>0</v>
      </c>
      <c r="EI17" s="319">
        <f>cf_1!EI17+cf_2!EI17</f>
        <v>0</v>
      </c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60"/>
      <c r="FU17" s="60"/>
      <c r="FV17" s="60"/>
      <c r="FW17" s="60"/>
      <c r="FX17" s="60"/>
      <c r="FY17" s="60"/>
      <c r="FZ17" s="60"/>
      <c r="GA17" s="60"/>
      <c r="GB17" s="60"/>
      <c r="GC17" s="60"/>
      <c r="GD17" s="60"/>
      <c r="GE17" s="60"/>
      <c r="GF17" s="60"/>
      <c r="GG17" s="60"/>
      <c r="GH17" s="60"/>
      <c r="GI17" s="60"/>
      <c r="GJ17" s="60"/>
      <c r="GK17" s="60"/>
      <c r="GL17" s="60"/>
      <c r="GM17" s="60"/>
      <c r="GN17" s="60"/>
      <c r="GO17" s="60"/>
      <c r="GP17" s="60"/>
      <c r="GQ17" s="60"/>
      <c r="GR17" s="60"/>
      <c r="GS17" s="60"/>
    </row>
    <row r="18" spans="2:201" x14ac:dyDescent="0.2">
      <c r="B18" s="66" t="s">
        <v>867</v>
      </c>
      <c r="C18" s="67" t="s">
        <v>724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9">
        <f t="shared" si="162"/>
        <v>0</v>
      </c>
      <c r="Q18" s="70">
        <f t="shared" si="163"/>
        <v>0</v>
      </c>
      <c r="R18" s="59">
        <f t="shared" si="164"/>
        <v>0</v>
      </c>
      <c r="S18" s="319">
        <f>cf_1!S18+cf_2!S18</f>
        <v>0</v>
      </c>
      <c r="T18" s="319">
        <f>cf_1!T18+cf_2!T18</f>
        <v>0</v>
      </c>
      <c r="U18" s="319">
        <f>cf_1!U18+cf_2!U18</f>
        <v>0</v>
      </c>
      <c r="V18" s="319">
        <f>cf_1!V18+cf_2!V18</f>
        <v>0</v>
      </c>
      <c r="W18" s="319">
        <f>cf_1!W18+cf_2!W18</f>
        <v>0</v>
      </c>
      <c r="X18" s="319">
        <f>cf_1!X18+cf_2!X18</f>
        <v>0</v>
      </c>
      <c r="Y18" s="319">
        <f>cf_1!Y18+cf_2!Y18</f>
        <v>0</v>
      </c>
      <c r="Z18" s="319">
        <f>cf_1!Z18+cf_2!Z18</f>
        <v>0</v>
      </c>
      <c r="AA18" s="319">
        <f>cf_1!AA18+cf_2!AA18</f>
        <v>0</v>
      </c>
      <c r="AB18" s="319">
        <f>cf_1!AB18+cf_2!AB18</f>
        <v>0</v>
      </c>
      <c r="AC18" s="319">
        <f>cf_1!AC18+cf_2!AC18</f>
        <v>0</v>
      </c>
      <c r="AD18" s="319">
        <f>cf_1!AD18+cf_2!AD18</f>
        <v>0</v>
      </c>
      <c r="AE18" s="319">
        <f>cf_1!AE18+cf_2!AE18</f>
        <v>0</v>
      </c>
      <c r="AF18" s="319">
        <f>cf_1!AF18+cf_2!AF18</f>
        <v>0</v>
      </c>
      <c r="AG18" s="319">
        <f>cf_1!AG18+cf_2!AG18</f>
        <v>0</v>
      </c>
      <c r="AH18" s="319">
        <f>cf_1!AH18+cf_2!AH18</f>
        <v>0</v>
      </c>
      <c r="AI18" s="319">
        <f>cf_1!AI18+cf_2!AI18</f>
        <v>0</v>
      </c>
      <c r="AJ18" s="319">
        <f>cf_1!AJ18+cf_2!AJ18</f>
        <v>0</v>
      </c>
      <c r="AK18" s="319">
        <f>cf_1!AK18+cf_2!AK18</f>
        <v>0</v>
      </c>
      <c r="AL18" s="319">
        <f>cf_1!AL18+cf_2!AL18</f>
        <v>0</v>
      </c>
      <c r="AM18" s="319">
        <f>cf_1!AM18+cf_2!AM18</f>
        <v>0</v>
      </c>
      <c r="AN18" s="319">
        <f>cf_1!AN18+cf_2!AN18</f>
        <v>0</v>
      </c>
      <c r="AO18" s="319">
        <f>cf_1!AO18+cf_2!AO18</f>
        <v>0</v>
      </c>
      <c r="AP18" s="319">
        <f>cf_1!AP18+cf_2!AP18</f>
        <v>0</v>
      </c>
      <c r="AQ18" s="319">
        <f>cf_1!AQ18+cf_2!AQ18</f>
        <v>0</v>
      </c>
      <c r="AR18" s="319">
        <f>cf_1!AR18+cf_2!AR18</f>
        <v>0</v>
      </c>
      <c r="AS18" s="319">
        <f>cf_1!AS18+cf_2!AS18</f>
        <v>0</v>
      </c>
      <c r="AT18" s="319">
        <f>cf_1!AT18+cf_2!AT18</f>
        <v>0</v>
      </c>
      <c r="AU18" s="319">
        <f>cf_1!AU18+cf_2!AU18</f>
        <v>0</v>
      </c>
      <c r="AV18" s="319">
        <f>cf_1!AV18+cf_2!AV18</f>
        <v>0</v>
      </c>
      <c r="AW18" s="319">
        <f>cf_1!AW18+cf_2!AW18</f>
        <v>0</v>
      </c>
      <c r="AX18" s="319">
        <f>cf_1!AX18+cf_2!AX18</f>
        <v>0</v>
      </c>
      <c r="AY18" s="319">
        <f>cf_1!AY18+cf_2!AY18</f>
        <v>0</v>
      </c>
      <c r="AZ18" s="319">
        <f>cf_1!AZ18+cf_2!AZ18</f>
        <v>0</v>
      </c>
      <c r="BA18" s="319">
        <f>cf_1!BA18+cf_2!BA18</f>
        <v>0</v>
      </c>
      <c r="BB18" s="319">
        <f>cf_1!BB18+cf_2!BB18</f>
        <v>0</v>
      </c>
      <c r="BC18" s="319">
        <f>cf_1!BC18+cf_2!BC18</f>
        <v>0</v>
      </c>
      <c r="BD18" s="319">
        <f>cf_1!BD18+cf_2!BD18</f>
        <v>0</v>
      </c>
      <c r="BE18" s="319">
        <f>cf_1!BE18+cf_2!BE18</f>
        <v>0</v>
      </c>
      <c r="BF18" s="319">
        <f>cf_1!BF18+cf_2!BF18</f>
        <v>0</v>
      </c>
      <c r="BG18" s="319">
        <f>cf_1!BG18+cf_2!BG18</f>
        <v>0</v>
      </c>
      <c r="BH18" s="319">
        <f>cf_1!BH18+cf_2!BH18</f>
        <v>0</v>
      </c>
      <c r="BI18" s="319">
        <f>cf_1!BI18+cf_2!BI18</f>
        <v>0</v>
      </c>
      <c r="BJ18" s="319">
        <f>cf_1!BJ18+cf_2!BJ18</f>
        <v>0</v>
      </c>
      <c r="BK18" s="319">
        <f>cf_1!BK18+cf_2!BK18</f>
        <v>0</v>
      </c>
      <c r="BL18" s="319">
        <f>cf_1!BL18+cf_2!BL18</f>
        <v>0</v>
      </c>
      <c r="BM18" s="319">
        <f>cf_1!BM18+cf_2!BM18</f>
        <v>0</v>
      </c>
      <c r="BN18" s="319">
        <f>cf_1!BN18+cf_2!BN18</f>
        <v>0</v>
      </c>
      <c r="BO18" s="319">
        <f>cf_1!BO18+cf_2!BO18</f>
        <v>0</v>
      </c>
      <c r="BP18" s="319">
        <f>cf_1!BP18+cf_2!BP18</f>
        <v>0</v>
      </c>
      <c r="BQ18" s="319">
        <f>cf_1!BQ18+cf_2!BQ18</f>
        <v>0</v>
      </c>
      <c r="BR18" s="319">
        <f>cf_1!BR18+cf_2!BR18</f>
        <v>0</v>
      </c>
      <c r="BS18" s="319">
        <f>cf_1!BS18+cf_2!BS18</f>
        <v>0</v>
      </c>
      <c r="BT18" s="319">
        <f>cf_1!BT18+cf_2!BT18</f>
        <v>0</v>
      </c>
      <c r="BU18" s="319">
        <f>cf_1!BU18+cf_2!BU18</f>
        <v>0</v>
      </c>
      <c r="BV18" s="319">
        <f>cf_1!BV18+cf_2!BV18</f>
        <v>0</v>
      </c>
      <c r="BW18" s="319">
        <f>cf_1!BW18+cf_2!BW18</f>
        <v>0</v>
      </c>
      <c r="BX18" s="319">
        <f>cf_1!BX18+cf_2!BX18</f>
        <v>0</v>
      </c>
      <c r="BY18" s="319">
        <f>cf_1!BY18+cf_2!BY18</f>
        <v>0</v>
      </c>
      <c r="BZ18" s="319">
        <f>cf_1!BZ18+cf_2!BZ18</f>
        <v>0</v>
      </c>
      <c r="CA18" s="319">
        <f>cf_1!CA18+cf_2!CA18</f>
        <v>0</v>
      </c>
      <c r="CB18" s="319">
        <f>cf_1!CB18+cf_2!CB18</f>
        <v>0</v>
      </c>
      <c r="CC18" s="319">
        <f>cf_1!CC18+cf_2!CC18</f>
        <v>0</v>
      </c>
      <c r="CD18" s="319">
        <f>cf_1!CD18+cf_2!CD18</f>
        <v>0</v>
      </c>
      <c r="CE18" s="319">
        <f>cf_1!CE18+cf_2!CE18</f>
        <v>0</v>
      </c>
      <c r="CF18" s="319">
        <f>cf_1!CF18+cf_2!CF18</f>
        <v>0</v>
      </c>
      <c r="CG18" s="319">
        <f>cf_1!CG18+cf_2!CG18</f>
        <v>0</v>
      </c>
      <c r="CH18" s="319">
        <f>cf_1!CH18+cf_2!CH18</f>
        <v>0</v>
      </c>
      <c r="CI18" s="319">
        <f>cf_1!CI18+cf_2!CI18</f>
        <v>0</v>
      </c>
      <c r="CJ18" s="319">
        <f>cf_1!CJ18+cf_2!CJ18</f>
        <v>0</v>
      </c>
      <c r="CK18" s="319">
        <f>cf_1!CK18+cf_2!CK18</f>
        <v>0</v>
      </c>
      <c r="CL18" s="319">
        <f>cf_1!CL18+cf_2!CL18</f>
        <v>0</v>
      </c>
      <c r="CM18" s="319">
        <f>cf_1!CM18+cf_2!CM18</f>
        <v>0</v>
      </c>
      <c r="CN18" s="319">
        <f>cf_1!CN18+cf_2!CN18</f>
        <v>0</v>
      </c>
      <c r="CO18" s="319">
        <f>cf_1!CO18+cf_2!CO18</f>
        <v>0</v>
      </c>
      <c r="CP18" s="319">
        <f>cf_1!CP18+cf_2!CP18</f>
        <v>0</v>
      </c>
      <c r="CQ18" s="319">
        <f>cf_1!CQ18+cf_2!CQ18</f>
        <v>0</v>
      </c>
      <c r="CR18" s="319">
        <f>cf_1!CR18+cf_2!CR18</f>
        <v>0</v>
      </c>
      <c r="CS18" s="319">
        <f>cf_1!CS18+cf_2!CS18</f>
        <v>0</v>
      </c>
      <c r="CT18" s="319">
        <f>cf_1!CT18+cf_2!CT18</f>
        <v>0</v>
      </c>
      <c r="CU18" s="319">
        <f>cf_1!CU18+cf_2!CU18</f>
        <v>0</v>
      </c>
      <c r="CV18" s="319">
        <f>cf_1!CV18+cf_2!CV18</f>
        <v>0</v>
      </c>
      <c r="CW18" s="319">
        <f>cf_1!CW18+cf_2!CW18</f>
        <v>0</v>
      </c>
      <c r="CX18" s="319">
        <f>cf_1!CX18+cf_2!CX18</f>
        <v>0</v>
      </c>
      <c r="CY18" s="319">
        <f>cf_1!CY18+cf_2!CY18</f>
        <v>0</v>
      </c>
      <c r="CZ18" s="319">
        <f>cf_1!CZ18+cf_2!CZ18</f>
        <v>0</v>
      </c>
      <c r="DA18" s="319">
        <f>cf_1!DA18+cf_2!DA18</f>
        <v>0</v>
      </c>
      <c r="DB18" s="319">
        <f>cf_1!DB18+cf_2!DB18</f>
        <v>0</v>
      </c>
      <c r="DC18" s="319">
        <f>cf_1!DC18+cf_2!DC18</f>
        <v>0</v>
      </c>
      <c r="DD18" s="319">
        <f>cf_1!DD18+cf_2!DD18</f>
        <v>0</v>
      </c>
      <c r="DE18" s="319">
        <f>cf_1!DE18+cf_2!DE18</f>
        <v>0</v>
      </c>
      <c r="DF18" s="319">
        <f>cf_1!DF18+cf_2!DF18</f>
        <v>0</v>
      </c>
      <c r="DG18" s="319">
        <f>cf_1!DG18+cf_2!DG18</f>
        <v>0</v>
      </c>
      <c r="DH18" s="319">
        <f>cf_1!DH18+cf_2!DH18</f>
        <v>0</v>
      </c>
      <c r="DI18" s="319">
        <f>cf_1!DI18+cf_2!DI18</f>
        <v>0</v>
      </c>
      <c r="DJ18" s="319">
        <f>cf_1!DJ18+cf_2!DJ18</f>
        <v>0</v>
      </c>
      <c r="DK18" s="319">
        <f>cf_1!DK18+cf_2!DK18</f>
        <v>0</v>
      </c>
      <c r="DL18" s="319">
        <f>cf_1!DL18+cf_2!DL18</f>
        <v>0</v>
      </c>
      <c r="DM18" s="319">
        <f>cf_1!DM18+cf_2!DM18</f>
        <v>0</v>
      </c>
      <c r="DN18" s="319">
        <f>cf_1!DN18+cf_2!DN18</f>
        <v>0</v>
      </c>
      <c r="DO18" s="319">
        <f>cf_1!DO18+cf_2!DO18</f>
        <v>0</v>
      </c>
      <c r="DP18" s="319">
        <f>cf_1!DP18+cf_2!DP18</f>
        <v>0</v>
      </c>
      <c r="DQ18" s="319">
        <f>cf_1!DQ18+cf_2!DQ18</f>
        <v>0</v>
      </c>
      <c r="DR18" s="319">
        <f>cf_1!DR18+cf_2!DR18</f>
        <v>0</v>
      </c>
      <c r="DS18" s="319">
        <f>cf_1!DS18+cf_2!DS18</f>
        <v>0</v>
      </c>
      <c r="DT18" s="319">
        <f>cf_1!DT18+cf_2!DT18</f>
        <v>0</v>
      </c>
      <c r="DU18" s="319">
        <f>cf_1!DU18+cf_2!DU18</f>
        <v>0</v>
      </c>
      <c r="DV18" s="319">
        <f>cf_1!DV18+cf_2!DV18</f>
        <v>0</v>
      </c>
      <c r="DW18" s="319">
        <f>cf_1!DW18+cf_2!DW18</f>
        <v>0</v>
      </c>
      <c r="DX18" s="319">
        <f>cf_1!DX18+cf_2!DX18</f>
        <v>0</v>
      </c>
      <c r="DY18" s="319">
        <f>cf_1!DY18+cf_2!DY18</f>
        <v>0</v>
      </c>
      <c r="DZ18" s="319">
        <f>cf_1!DZ18+cf_2!DZ18</f>
        <v>0</v>
      </c>
      <c r="EA18" s="319">
        <f>cf_1!EA18+cf_2!EA18</f>
        <v>0</v>
      </c>
      <c r="EB18" s="319">
        <f>cf_1!EB18+cf_2!EB18</f>
        <v>0</v>
      </c>
      <c r="EC18" s="319">
        <f>cf_1!EC18+cf_2!EC18</f>
        <v>0</v>
      </c>
      <c r="ED18" s="319">
        <f>cf_1!ED18+cf_2!ED18</f>
        <v>0</v>
      </c>
      <c r="EE18" s="319">
        <f>cf_1!EE18+cf_2!EE18</f>
        <v>0</v>
      </c>
      <c r="EF18" s="319">
        <f>cf_1!EF18+cf_2!EF18</f>
        <v>0</v>
      </c>
      <c r="EG18" s="319">
        <f>cf_1!EG18+cf_2!EG18</f>
        <v>0</v>
      </c>
      <c r="EH18" s="319">
        <f>cf_1!EH18+cf_2!EH18</f>
        <v>0</v>
      </c>
      <c r="EI18" s="319">
        <f>cf_1!EI18+cf_2!EI18</f>
        <v>0</v>
      </c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60"/>
      <c r="FU18" s="60"/>
      <c r="FV18" s="60"/>
      <c r="FW18" s="60"/>
      <c r="FX18" s="60"/>
      <c r="FY18" s="60"/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0"/>
      <c r="GK18" s="60"/>
      <c r="GL18" s="60"/>
      <c r="GM18" s="60"/>
      <c r="GN18" s="60"/>
      <c r="GO18" s="60"/>
      <c r="GP18" s="60"/>
      <c r="GQ18" s="60"/>
      <c r="GR18" s="60"/>
      <c r="GS18" s="60"/>
    </row>
    <row r="19" spans="2:201" x14ac:dyDescent="0.2">
      <c r="B19" s="66" t="s">
        <v>868</v>
      </c>
      <c r="C19" s="67" t="s">
        <v>725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9">
        <f t="shared" si="162"/>
        <v>0</v>
      </c>
      <c r="Q19" s="70">
        <f t="shared" si="163"/>
        <v>0</v>
      </c>
      <c r="R19" s="59">
        <f t="shared" si="164"/>
        <v>0</v>
      </c>
      <c r="S19" s="319">
        <f>cf_1!S19+cf_2!S19</f>
        <v>0</v>
      </c>
      <c r="T19" s="319">
        <f>cf_1!T19+cf_2!T19</f>
        <v>0</v>
      </c>
      <c r="U19" s="319">
        <f>cf_1!U19+cf_2!U19</f>
        <v>0</v>
      </c>
      <c r="V19" s="319">
        <f>cf_1!V19+cf_2!V19</f>
        <v>0</v>
      </c>
      <c r="W19" s="319">
        <f>cf_1!W19+cf_2!W19</f>
        <v>0</v>
      </c>
      <c r="X19" s="319">
        <f>cf_1!X19+cf_2!X19</f>
        <v>0</v>
      </c>
      <c r="Y19" s="319">
        <f>cf_1!Y19+cf_2!Y19</f>
        <v>0</v>
      </c>
      <c r="Z19" s="319">
        <f>cf_1!Z19+cf_2!Z19</f>
        <v>0</v>
      </c>
      <c r="AA19" s="319">
        <f>cf_1!AA19+cf_2!AA19</f>
        <v>0</v>
      </c>
      <c r="AB19" s="319">
        <f>cf_1!AB19+cf_2!AB19</f>
        <v>0</v>
      </c>
      <c r="AC19" s="319">
        <f>cf_1!AC19+cf_2!AC19</f>
        <v>0</v>
      </c>
      <c r="AD19" s="319">
        <f>cf_1!AD19+cf_2!AD19</f>
        <v>0</v>
      </c>
      <c r="AE19" s="319">
        <f>cf_1!AE19+cf_2!AE19</f>
        <v>0</v>
      </c>
      <c r="AF19" s="319">
        <f>cf_1!AF19+cf_2!AF19</f>
        <v>0</v>
      </c>
      <c r="AG19" s="319">
        <f>cf_1!AG19+cf_2!AG19</f>
        <v>0</v>
      </c>
      <c r="AH19" s="319">
        <f>cf_1!AH19+cf_2!AH19</f>
        <v>0</v>
      </c>
      <c r="AI19" s="319">
        <f>cf_1!AI19+cf_2!AI19</f>
        <v>0</v>
      </c>
      <c r="AJ19" s="319">
        <f>cf_1!AJ19+cf_2!AJ19</f>
        <v>0</v>
      </c>
      <c r="AK19" s="319">
        <f>cf_1!AK19+cf_2!AK19</f>
        <v>0</v>
      </c>
      <c r="AL19" s="319">
        <f>cf_1!AL19+cf_2!AL19</f>
        <v>0</v>
      </c>
      <c r="AM19" s="319">
        <f>cf_1!AM19+cf_2!AM19</f>
        <v>0</v>
      </c>
      <c r="AN19" s="319">
        <f>cf_1!AN19+cf_2!AN19</f>
        <v>0</v>
      </c>
      <c r="AO19" s="319">
        <f>cf_1!AO19+cf_2!AO19</f>
        <v>0</v>
      </c>
      <c r="AP19" s="319">
        <f>cf_1!AP19+cf_2!AP19</f>
        <v>0</v>
      </c>
      <c r="AQ19" s="319">
        <f>cf_1!AQ19+cf_2!AQ19</f>
        <v>0</v>
      </c>
      <c r="AR19" s="319">
        <f>cf_1!AR19+cf_2!AR19</f>
        <v>0</v>
      </c>
      <c r="AS19" s="319">
        <f>cf_1!AS19+cf_2!AS19</f>
        <v>0</v>
      </c>
      <c r="AT19" s="319">
        <f>cf_1!AT19+cf_2!AT19</f>
        <v>0</v>
      </c>
      <c r="AU19" s="319">
        <f>cf_1!AU19+cf_2!AU19</f>
        <v>0</v>
      </c>
      <c r="AV19" s="319">
        <f>cf_1!AV19+cf_2!AV19</f>
        <v>0</v>
      </c>
      <c r="AW19" s="319">
        <f>cf_1!AW19+cf_2!AW19</f>
        <v>0</v>
      </c>
      <c r="AX19" s="319">
        <f>cf_1!AX19+cf_2!AX19</f>
        <v>0</v>
      </c>
      <c r="AY19" s="319">
        <f>cf_1!AY19+cf_2!AY19</f>
        <v>0</v>
      </c>
      <c r="AZ19" s="319">
        <f>cf_1!AZ19+cf_2!AZ19</f>
        <v>0</v>
      </c>
      <c r="BA19" s="319">
        <f>cf_1!BA19+cf_2!BA19</f>
        <v>0</v>
      </c>
      <c r="BB19" s="319">
        <f>cf_1!BB19+cf_2!BB19</f>
        <v>0</v>
      </c>
      <c r="BC19" s="319">
        <f>cf_1!BC19+cf_2!BC19</f>
        <v>0</v>
      </c>
      <c r="BD19" s="319">
        <f>cf_1!BD19+cf_2!BD19</f>
        <v>0</v>
      </c>
      <c r="BE19" s="319">
        <f>cf_1!BE19+cf_2!BE19</f>
        <v>0</v>
      </c>
      <c r="BF19" s="319">
        <f>cf_1!BF19+cf_2!BF19</f>
        <v>0</v>
      </c>
      <c r="BG19" s="319">
        <f>cf_1!BG19+cf_2!BG19</f>
        <v>0</v>
      </c>
      <c r="BH19" s="319">
        <f>cf_1!BH19+cf_2!BH19</f>
        <v>0</v>
      </c>
      <c r="BI19" s="319">
        <f>cf_1!BI19+cf_2!BI19</f>
        <v>0</v>
      </c>
      <c r="BJ19" s="319">
        <f>cf_1!BJ19+cf_2!BJ19</f>
        <v>0</v>
      </c>
      <c r="BK19" s="319">
        <f>cf_1!BK19+cf_2!BK19</f>
        <v>0</v>
      </c>
      <c r="BL19" s="319">
        <f>cf_1!BL19+cf_2!BL19</f>
        <v>0</v>
      </c>
      <c r="BM19" s="319">
        <f>cf_1!BM19+cf_2!BM19</f>
        <v>0</v>
      </c>
      <c r="BN19" s="319">
        <f>cf_1!BN19+cf_2!BN19</f>
        <v>0</v>
      </c>
      <c r="BO19" s="319">
        <f>cf_1!BO19+cf_2!BO19</f>
        <v>0</v>
      </c>
      <c r="BP19" s="319">
        <f>cf_1!BP19+cf_2!BP19</f>
        <v>0</v>
      </c>
      <c r="BQ19" s="319">
        <f>cf_1!BQ19+cf_2!BQ19</f>
        <v>0</v>
      </c>
      <c r="BR19" s="319">
        <f>cf_1!BR19+cf_2!BR19</f>
        <v>0</v>
      </c>
      <c r="BS19" s="319">
        <f>cf_1!BS19+cf_2!BS19</f>
        <v>0</v>
      </c>
      <c r="BT19" s="319">
        <f>cf_1!BT19+cf_2!BT19</f>
        <v>0</v>
      </c>
      <c r="BU19" s="319">
        <f>cf_1!BU19+cf_2!BU19</f>
        <v>0</v>
      </c>
      <c r="BV19" s="319">
        <f>cf_1!BV19+cf_2!BV19</f>
        <v>0</v>
      </c>
      <c r="BW19" s="319">
        <f>cf_1!BW19+cf_2!BW19</f>
        <v>0</v>
      </c>
      <c r="BX19" s="319">
        <f>cf_1!BX19+cf_2!BX19</f>
        <v>0</v>
      </c>
      <c r="BY19" s="319">
        <f>cf_1!BY19+cf_2!BY19</f>
        <v>0</v>
      </c>
      <c r="BZ19" s="319">
        <f>cf_1!BZ19+cf_2!BZ19</f>
        <v>0</v>
      </c>
      <c r="CA19" s="319">
        <f>cf_1!CA19+cf_2!CA19</f>
        <v>0</v>
      </c>
      <c r="CB19" s="319">
        <f>cf_1!CB19+cf_2!CB19</f>
        <v>0</v>
      </c>
      <c r="CC19" s="319">
        <f>cf_1!CC19+cf_2!CC19</f>
        <v>0</v>
      </c>
      <c r="CD19" s="319">
        <f>cf_1!CD19+cf_2!CD19</f>
        <v>0</v>
      </c>
      <c r="CE19" s="319">
        <f>cf_1!CE19+cf_2!CE19</f>
        <v>0</v>
      </c>
      <c r="CF19" s="319">
        <f>cf_1!CF19+cf_2!CF19</f>
        <v>0</v>
      </c>
      <c r="CG19" s="319">
        <f>cf_1!CG19+cf_2!CG19</f>
        <v>0</v>
      </c>
      <c r="CH19" s="319">
        <f>cf_1!CH19+cf_2!CH19</f>
        <v>0</v>
      </c>
      <c r="CI19" s="319">
        <f>cf_1!CI19+cf_2!CI19</f>
        <v>0</v>
      </c>
      <c r="CJ19" s="319">
        <f>cf_1!CJ19+cf_2!CJ19</f>
        <v>0</v>
      </c>
      <c r="CK19" s="319">
        <f>cf_1!CK19+cf_2!CK19</f>
        <v>0</v>
      </c>
      <c r="CL19" s="319">
        <f>cf_1!CL19+cf_2!CL19</f>
        <v>0</v>
      </c>
      <c r="CM19" s="319">
        <f>cf_1!CM19+cf_2!CM19</f>
        <v>0</v>
      </c>
      <c r="CN19" s="319">
        <f>cf_1!CN19+cf_2!CN19</f>
        <v>0</v>
      </c>
      <c r="CO19" s="319">
        <f>cf_1!CO19+cf_2!CO19</f>
        <v>0</v>
      </c>
      <c r="CP19" s="319">
        <f>cf_1!CP19+cf_2!CP19</f>
        <v>0</v>
      </c>
      <c r="CQ19" s="319">
        <f>cf_1!CQ19+cf_2!CQ19</f>
        <v>0</v>
      </c>
      <c r="CR19" s="319">
        <f>cf_1!CR19+cf_2!CR19</f>
        <v>0</v>
      </c>
      <c r="CS19" s="319">
        <f>cf_1!CS19+cf_2!CS19</f>
        <v>0</v>
      </c>
      <c r="CT19" s="319">
        <f>cf_1!CT19+cf_2!CT19</f>
        <v>0</v>
      </c>
      <c r="CU19" s="319">
        <f>cf_1!CU19+cf_2!CU19</f>
        <v>0</v>
      </c>
      <c r="CV19" s="319">
        <f>cf_1!CV19+cf_2!CV19</f>
        <v>0</v>
      </c>
      <c r="CW19" s="319">
        <f>cf_1!CW19+cf_2!CW19</f>
        <v>0</v>
      </c>
      <c r="CX19" s="319">
        <f>cf_1!CX19+cf_2!CX19</f>
        <v>0</v>
      </c>
      <c r="CY19" s="319">
        <f>cf_1!CY19+cf_2!CY19</f>
        <v>0</v>
      </c>
      <c r="CZ19" s="319">
        <f>cf_1!CZ19+cf_2!CZ19</f>
        <v>0</v>
      </c>
      <c r="DA19" s="319">
        <f>cf_1!DA19+cf_2!DA19</f>
        <v>0</v>
      </c>
      <c r="DB19" s="319">
        <f>cf_1!DB19+cf_2!DB19</f>
        <v>0</v>
      </c>
      <c r="DC19" s="319">
        <f>cf_1!DC19+cf_2!DC19</f>
        <v>0</v>
      </c>
      <c r="DD19" s="319">
        <f>cf_1!DD19+cf_2!DD19</f>
        <v>0</v>
      </c>
      <c r="DE19" s="319">
        <f>cf_1!DE19+cf_2!DE19</f>
        <v>0</v>
      </c>
      <c r="DF19" s="319">
        <f>cf_1!DF19+cf_2!DF19</f>
        <v>0</v>
      </c>
      <c r="DG19" s="319">
        <f>cf_1!DG19+cf_2!DG19</f>
        <v>0</v>
      </c>
      <c r="DH19" s="319">
        <f>cf_1!DH19+cf_2!DH19</f>
        <v>0</v>
      </c>
      <c r="DI19" s="319">
        <f>cf_1!DI19+cf_2!DI19</f>
        <v>0</v>
      </c>
      <c r="DJ19" s="319">
        <f>cf_1!DJ19+cf_2!DJ19</f>
        <v>0</v>
      </c>
      <c r="DK19" s="319">
        <f>cf_1!DK19+cf_2!DK19</f>
        <v>0</v>
      </c>
      <c r="DL19" s="319">
        <f>cf_1!DL19+cf_2!DL19</f>
        <v>0</v>
      </c>
      <c r="DM19" s="319">
        <f>cf_1!DM19+cf_2!DM19</f>
        <v>0</v>
      </c>
      <c r="DN19" s="319">
        <f>cf_1!DN19+cf_2!DN19</f>
        <v>0</v>
      </c>
      <c r="DO19" s="319">
        <f>cf_1!DO19+cf_2!DO19</f>
        <v>0</v>
      </c>
      <c r="DP19" s="319">
        <f>cf_1!DP19+cf_2!DP19</f>
        <v>0</v>
      </c>
      <c r="DQ19" s="319">
        <f>cf_1!DQ19+cf_2!DQ19</f>
        <v>0</v>
      </c>
      <c r="DR19" s="319">
        <f>cf_1!DR19+cf_2!DR19</f>
        <v>0</v>
      </c>
      <c r="DS19" s="319">
        <f>cf_1!DS19+cf_2!DS19</f>
        <v>0</v>
      </c>
      <c r="DT19" s="319">
        <f>cf_1!DT19+cf_2!DT19</f>
        <v>0</v>
      </c>
      <c r="DU19" s="319">
        <f>cf_1!DU19+cf_2!DU19</f>
        <v>0</v>
      </c>
      <c r="DV19" s="319">
        <f>cf_1!DV19+cf_2!DV19</f>
        <v>0</v>
      </c>
      <c r="DW19" s="319">
        <f>cf_1!DW19+cf_2!DW19</f>
        <v>0</v>
      </c>
      <c r="DX19" s="319">
        <f>cf_1!DX19+cf_2!DX19</f>
        <v>0</v>
      </c>
      <c r="DY19" s="319">
        <f>cf_1!DY19+cf_2!DY19</f>
        <v>0</v>
      </c>
      <c r="DZ19" s="319">
        <f>cf_1!DZ19+cf_2!DZ19</f>
        <v>0</v>
      </c>
      <c r="EA19" s="319">
        <f>cf_1!EA19+cf_2!EA19</f>
        <v>0</v>
      </c>
      <c r="EB19" s="319">
        <f>cf_1!EB19+cf_2!EB19</f>
        <v>0</v>
      </c>
      <c r="EC19" s="319">
        <f>cf_1!EC19+cf_2!EC19</f>
        <v>0</v>
      </c>
      <c r="ED19" s="319">
        <f>cf_1!ED19+cf_2!ED19</f>
        <v>0</v>
      </c>
      <c r="EE19" s="319">
        <f>cf_1!EE19+cf_2!EE19</f>
        <v>0</v>
      </c>
      <c r="EF19" s="319">
        <f>cf_1!EF19+cf_2!EF19</f>
        <v>0</v>
      </c>
      <c r="EG19" s="319">
        <f>cf_1!EG19+cf_2!EG19</f>
        <v>0</v>
      </c>
      <c r="EH19" s="319">
        <f>cf_1!EH19+cf_2!EH19</f>
        <v>0</v>
      </c>
      <c r="EI19" s="319">
        <f>cf_1!EI19+cf_2!EI19</f>
        <v>0</v>
      </c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</row>
    <row r="20" spans="2:201" x14ac:dyDescent="0.2">
      <c r="B20" s="66" t="s">
        <v>869</v>
      </c>
      <c r="C20" s="67" t="s">
        <v>726</v>
      </c>
      <c r="G20" s="68"/>
      <c r="H20" s="68"/>
      <c r="I20" s="68"/>
      <c r="J20" s="68"/>
      <c r="K20" s="68"/>
      <c r="L20" s="68"/>
      <c r="M20" s="68"/>
      <c r="N20" s="68"/>
      <c r="O20" s="68"/>
      <c r="P20" s="69">
        <f t="shared" si="162"/>
        <v>0</v>
      </c>
      <c r="Q20" s="70">
        <f t="shared" si="163"/>
        <v>0</v>
      </c>
      <c r="R20" s="59">
        <f t="shared" si="164"/>
        <v>0</v>
      </c>
      <c r="S20" s="319">
        <f>cf_1!S20+cf_2!S20</f>
        <v>0</v>
      </c>
      <c r="T20" s="319">
        <f>cf_1!T20+cf_2!T20</f>
        <v>0</v>
      </c>
      <c r="U20" s="319">
        <f>cf_1!U20+cf_2!U20</f>
        <v>0</v>
      </c>
      <c r="V20" s="319">
        <f>cf_1!V20+cf_2!V20</f>
        <v>0</v>
      </c>
      <c r="W20" s="319">
        <f>cf_1!W20+cf_2!W20</f>
        <v>0</v>
      </c>
      <c r="X20" s="319">
        <f>cf_1!X20+cf_2!X20</f>
        <v>0</v>
      </c>
      <c r="Y20" s="319">
        <f>cf_1!Y20+cf_2!Y20</f>
        <v>0</v>
      </c>
      <c r="Z20" s="319">
        <f>cf_1!Z20+cf_2!Z20</f>
        <v>0</v>
      </c>
      <c r="AA20" s="319">
        <f>cf_1!AA20+cf_2!AA20</f>
        <v>0</v>
      </c>
      <c r="AB20" s="319">
        <f>cf_1!AB20+cf_2!AB20</f>
        <v>0</v>
      </c>
      <c r="AC20" s="319">
        <f>cf_1!AC20+cf_2!AC20</f>
        <v>0</v>
      </c>
      <c r="AD20" s="319">
        <f>cf_1!AD20+cf_2!AD20</f>
        <v>0</v>
      </c>
      <c r="AE20" s="319">
        <f>cf_1!AE20+cf_2!AE20</f>
        <v>0</v>
      </c>
      <c r="AF20" s="319">
        <f>cf_1!AF20+cf_2!AF20</f>
        <v>0</v>
      </c>
      <c r="AG20" s="319">
        <f>cf_1!AG20+cf_2!AG20</f>
        <v>0</v>
      </c>
      <c r="AH20" s="319">
        <f>cf_1!AH20+cf_2!AH20</f>
        <v>0</v>
      </c>
      <c r="AI20" s="319">
        <f>cf_1!AI20+cf_2!AI20</f>
        <v>0</v>
      </c>
      <c r="AJ20" s="319">
        <f>cf_1!AJ20+cf_2!AJ20</f>
        <v>0</v>
      </c>
      <c r="AK20" s="319">
        <f>cf_1!AK20+cf_2!AK20</f>
        <v>0</v>
      </c>
      <c r="AL20" s="319">
        <f>cf_1!AL20+cf_2!AL20</f>
        <v>0</v>
      </c>
      <c r="AM20" s="319">
        <f>cf_1!AM20+cf_2!AM20</f>
        <v>0</v>
      </c>
      <c r="AN20" s="319">
        <f>cf_1!AN20+cf_2!AN20</f>
        <v>0</v>
      </c>
      <c r="AO20" s="319">
        <f>cf_1!AO20+cf_2!AO20</f>
        <v>0</v>
      </c>
      <c r="AP20" s="319">
        <f>cf_1!AP20+cf_2!AP20</f>
        <v>0</v>
      </c>
      <c r="AQ20" s="319">
        <f>cf_1!AQ20+cf_2!AQ20</f>
        <v>0</v>
      </c>
      <c r="AR20" s="319">
        <f>cf_1!AR20+cf_2!AR20</f>
        <v>0</v>
      </c>
      <c r="AS20" s="319">
        <f>cf_1!AS20+cf_2!AS20</f>
        <v>0</v>
      </c>
      <c r="AT20" s="319">
        <f>cf_1!AT20+cf_2!AT20</f>
        <v>0</v>
      </c>
      <c r="AU20" s="319">
        <f>cf_1!AU20+cf_2!AU20</f>
        <v>0</v>
      </c>
      <c r="AV20" s="319">
        <f>cf_1!AV20+cf_2!AV20</f>
        <v>0</v>
      </c>
      <c r="AW20" s="319">
        <f>cf_1!AW20+cf_2!AW20</f>
        <v>0</v>
      </c>
      <c r="AX20" s="319">
        <f>cf_1!AX20+cf_2!AX20</f>
        <v>0</v>
      </c>
      <c r="AY20" s="319">
        <f>cf_1!AY20+cf_2!AY20</f>
        <v>0</v>
      </c>
      <c r="AZ20" s="319">
        <f>cf_1!AZ20+cf_2!AZ20</f>
        <v>0</v>
      </c>
      <c r="BA20" s="319">
        <f>cf_1!BA20+cf_2!BA20</f>
        <v>0</v>
      </c>
      <c r="BB20" s="319">
        <f>cf_1!BB20+cf_2!BB20</f>
        <v>0</v>
      </c>
      <c r="BC20" s="319">
        <f>cf_1!BC20+cf_2!BC20</f>
        <v>0</v>
      </c>
      <c r="BD20" s="319">
        <f>cf_1!BD20+cf_2!BD20</f>
        <v>0</v>
      </c>
      <c r="BE20" s="319">
        <f>cf_1!BE20+cf_2!BE20</f>
        <v>0</v>
      </c>
      <c r="BF20" s="319">
        <f>cf_1!BF20+cf_2!BF20</f>
        <v>0</v>
      </c>
      <c r="BG20" s="319">
        <f>cf_1!BG20+cf_2!BG20</f>
        <v>0</v>
      </c>
      <c r="BH20" s="319">
        <f>cf_1!BH20+cf_2!BH20</f>
        <v>0</v>
      </c>
      <c r="BI20" s="319">
        <f>cf_1!BI20+cf_2!BI20</f>
        <v>0</v>
      </c>
      <c r="BJ20" s="319">
        <f>cf_1!BJ20+cf_2!BJ20</f>
        <v>0</v>
      </c>
      <c r="BK20" s="319">
        <f>cf_1!BK20+cf_2!BK20</f>
        <v>0</v>
      </c>
      <c r="BL20" s="319">
        <f>cf_1!BL20+cf_2!BL20</f>
        <v>0</v>
      </c>
      <c r="BM20" s="319">
        <f>cf_1!BM20+cf_2!BM20</f>
        <v>0</v>
      </c>
      <c r="BN20" s="319">
        <f>cf_1!BN20+cf_2!BN20</f>
        <v>0</v>
      </c>
      <c r="BO20" s="319">
        <f>cf_1!BO20+cf_2!BO20</f>
        <v>0</v>
      </c>
      <c r="BP20" s="319">
        <f>cf_1!BP20+cf_2!BP20</f>
        <v>0</v>
      </c>
      <c r="BQ20" s="319">
        <f>cf_1!BQ20+cf_2!BQ20</f>
        <v>0</v>
      </c>
      <c r="BR20" s="319">
        <f>cf_1!BR20+cf_2!BR20</f>
        <v>0</v>
      </c>
      <c r="BS20" s="319">
        <f>cf_1!BS20+cf_2!BS20</f>
        <v>0</v>
      </c>
      <c r="BT20" s="319">
        <f>cf_1!BT20+cf_2!BT20</f>
        <v>0</v>
      </c>
      <c r="BU20" s="319">
        <f>cf_1!BU20+cf_2!BU20</f>
        <v>0</v>
      </c>
      <c r="BV20" s="319">
        <f>cf_1!BV20+cf_2!BV20</f>
        <v>0</v>
      </c>
      <c r="BW20" s="319">
        <f>cf_1!BW20+cf_2!BW20</f>
        <v>0</v>
      </c>
      <c r="BX20" s="319">
        <f>cf_1!BX20+cf_2!BX20</f>
        <v>0</v>
      </c>
      <c r="BY20" s="319">
        <f>cf_1!BY20+cf_2!BY20</f>
        <v>0</v>
      </c>
      <c r="BZ20" s="319">
        <f>cf_1!BZ20+cf_2!BZ20</f>
        <v>0</v>
      </c>
      <c r="CA20" s="319">
        <f>cf_1!CA20+cf_2!CA20</f>
        <v>0</v>
      </c>
      <c r="CB20" s="319">
        <f>cf_1!CB20+cf_2!CB20</f>
        <v>0</v>
      </c>
      <c r="CC20" s="319">
        <f>cf_1!CC20+cf_2!CC20</f>
        <v>0</v>
      </c>
      <c r="CD20" s="319">
        <f>cf_1!CD20+cf_2!CD20</f>
        <v>0</v>
      </c>
      <c r="CE20" s="319">
        <f>cf_1!CE20+cf_2!CE20</f>
        <v>0</v>
      </c>
      <c r="CF20" s="319">
        <f>cf_1!CF20+cf_2!CF20</f>
        <v>0</v>
      </c>
      <c r="CG20" s="319">
        <f>cf_1!CG20+cf_2!CG20</f>
        <v>0</v>
      </c>
      <c r="CH20" s="319">
        <f>cf_1!CH20+cf_2!CH20</f>
        <v>0</v>
      </c>
      <c r="CI20" s="319">
        <f>cf_1!CI20+cf_2!CI20</f>
        <v>0</v>
      </c>
      <c r="CJ20" s="319">
        <f>cf_1!CJ20+cf_2!CJ20</f>
        <v>0</v>
      </c>
      <c r="CK20" s="319">
        <f>cf_1!CK20+cf_2!CK20</f>
        <v>0</v>
      </c>
      <c r="CL20" s="319">
        <f>cf_1!CL20+cf_2!CL20</f>
        <v>0</v>
      </c>
      <c r="CM20" s="319">
        <f>cf_1!CM20+cf_2!CM20</f>
        <v>0</v>
      </c>
      <c r="CN20" s="319">
        <f>cf_1!CN20+cf_2!CN20</f>
        <v>0</v>
      </c>
      <c r="CO20" s="319">
        <f>cf_1!CO20+cf_2!CO20</f>
        <v>0</v>
      </c>
      <c r="CP20" s="319">
        <f>cf_1!CP20+cf_2!CP20</f>
        <v>0</v>
      </c>
      <c r="CQ20" s="319">
        <f>cf_1!CQ20+cf_2!CQ20</f>
        <v>0</v>
      </c>
      <c r="CR20" s="319">
        <f>cf_1!CR20+cf_2!CR20</f>
        <v>0</v>
      </c>
      <c r="CS20" s="319">
        <f>cf_1!CS20+cf_2!CS20</f>
        <v>0</v>
      </c>
      <c r="CT20" s="319">
        <f>cf_1!CT20+cf_2!CT20</f>
        <v>0</v>
      </c>
      <c r="CU20" s="319">
        <f>cf_1!CU20+cf_2!CU20</f>
        <v>0</v>
      </c>
      <c r="CV20" s="319">
        <f>cf_1!CV20+cf_2!CV20</f>
        <v>0</v>
      </c>
      <c r="CW20" s="319">
        <f>cf_1!CW20+cf_2!CW20</f>
        <v>0</v>
      </c>
      <c r="CX20" s="319">
        <f>cf_1!CX20+cf_2!CX20</f>
        <v>0</v>
      </c>
      <c r="CY20" s="319">
        <f>cf_1!CY20+cf_2!CY20</f>
        <v>0</v>
      </c>
      <c r="CZ20" s="319">
        <f>cf_1!CZ20+cf_2!CZ20</f>
        <v>0</v>
      </c>
      <c r="DA20" s="319">
        <f>cf_1!DA20+cf_2!DA20</f>
        <v>0</v>
      </c>
      <c r="DB20" s="319">
        <f>cf_1!DB20+cf_2!DB20</f>
        <v>0</v>
      </c>
      <c r="DC20" s="319">
        <f>cf_1!DC20+cf_2!DC20</f>
        <v>0</v>
      </c>
      <c r="DD20" s="319">
        <f>cf_1!DD20+cf_2!DD20</f>
        <v>0</v>
      </c>
      <c r="DE20" s="319">
        <f>cf_1!DE20+cf_2!DE20</f>
        <v>0</v>
      </c>
      <c r="DF20" s="319">
        <f>cf_1!DF20+cf_2!DF20</f>
        <v>0</v>
      </c>
      <c r="DG20" s="319">
        <f>cf_1!DG20+cf_2!DG20</f>
        <v>0</v>
      </c>
      <c r="DH20" s="319">
        <f>cf_1!DH20+cf_2!DH20</f>
        <v>0</v>
      </c>
      <c r="DI20" s="319">
        <f>cf_1!DI20+cf_2!DI20</f>
        <v>0</v>
      </c>
      <c r="DJ20" s="319">
        <f>cf_1!DJ20+cf_2!DJ20</f>
        <v>0</v>
      </c>
      <c r="DK20" s="319">
        <f>cf_1!DK20+cf_2!DK20</f>
        <v>0</v>
      </c>
      <c r="DL20" s="319">
        <f>cf_1!DL20+cf_2!DL20</f>
        <v>0</v>
      </c>
      <c r="DM20" s="319">
        <f>cf_1!DM20+cf_2!DM20</f>
        <v>0</v>
      </c>
      <c r="DN20" s="319">
        <f>cf_1!DN20+cf_2!DN20</f>
        <v>0</v>
      </c>
      <c r="DO20" s="319">
        <f>cf_1!DO20+cf_2!DO20</f>
        <v>0</v>
      </c>
      <c r="DP20" s="319">
        <f>cf_1!DP20+cf_2!DP20</f>
        <v>0</v>
      </c>
      <c r="DQ20" s="319">
        <f>cf_1!DQ20+cf_2!DQ20</f>
        <v>0</v>
      </c>
      <c r="DR20" s="319">
        <f>cf_1!DR20+cf_2!DR20</f>
        <v>0</v>
      </c>
      <c r="DS20" s="319">
        <f>cf_1!DS20+cf_2!DS20</f>
        <v>0</v>
      </c>
      <c r="DT20" s="319">
        <f>cf_1!DT20+cf_2!DT20</f>
        <v>0</v>
      </c>
      <c r="DU20" s="319">
        <f>cf_1!DU20+cf_2!DU20</f>
        <v>0</v>
      </c>
      <c r="DV20" s="319">
        <f>cf_1!DV20+cf_2!DV20</f>
        <v>0</v>
      </c>
      <c r="DW20" s="319">
        <f>cf_1!DW20+cf_2!DW20</f>
        <v>0</v>
      </c>
      <c r="DX20" s="319">
        <f>cf_1!DX20+cf_2!DX20</f>
        <v>0</v>
      </c>
      <c r="DY20" s="319">
        <f>cf_1!DY20+cf_2!DY20</f>
        <v>0</v>
      </c>
      <c r="DZ20" s="319">
        <f>cf_1!DZ20+cf_2!DZ20</f>
        <v>0</v>
      </c>
      <c r="EA20" s="319">
        <f>cf_1!EA20+cf_2!EA20</f>
        <v>0</v>
      </c>
      <c r="EB20" s="319">
        <f>cf_1!EB20+cf_2!EB20</f>
        <v>0</v>
      </c>
      <c r="EC20" s="319">
        <f>cf_1!EC20+cf_2!EC20</f>
        <v>0</v>
      </c>
      <c r="ED20" s="319">
        <f>cf_1!ED20+cf_2!ED20</f>
        <v>0</v>
      </c>
      <c r="EE20" s="319">
        <f>cf_1!EE20+cf_2!EE20</f>
        <v>0</v>
      </c>
      <c r="EF20" s="319">
        <f>cf_1!EF20+cf_2!EF20</f>
        <v>0</v>
      </c>
      <c r="EG20" s="319">
        <f>cf_1!EG20+cf_2!EG20</f>
        <v>0</v>
      </c>
      <c r="EH20" s="319">
        <f>cf_1!EH20+cf_2!EH20</f>
        <v>0</v>
      </c>
      <c r="EI20" s="319">
        <f>cf_1!EI20+cf_2!EI20</f>
        <v>0</v>
      </c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</row>
    <row r="21" spans="2:201" x14ac:dyDescent="0.2">
      <c r="B21" s="66"/>
      <c r="C21" s="67"/>
      <c r="G21" s="68"/>
      <c r="H21" s="68"/>
      <c r="I21" s="68"/>
      <c r="J21" s="68"/>
      <c r="K21" s="68"/>
      <c r="L21" s="68"/>
      <c r="M21" s="68"/>
      <c r="N21" s="68"/>
      <c r="O21" s="68"/>
      <c r="P21" s="70"/>
      <c r="Q21" s="70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60"/>
      <c r="FU21" s="60"/>
      <c r="FV21" s="60"/>
      <c r="FW21" s="60"/>
      <c r="FX21" s="60"/>
      <c r="FY21" s="60"/>
      <c r="FZ21" s="60"/>
      <c r="GA21" s="60"/>
      <c r="GB21" s="60"/>
      <c r="GC21" s="60"/>
      <c r="GD21" s="60"/>
      <c r="GE21" s="60"/>
      <c r="GF21" s="60"/>
      <c r="GG21" s="60"/>
      <c r="GH21" s="60"/>
      <c r="GI21" s="60"/>
      <c r="GJ21" s="60"/>
      <c r="GK21" s="60"/>
      <c r="GL21" s="60"/>
      <c r="GM21" s="60"/>
      <c r="GN21" s="60"/>
      <c r="GO21" s="60"/>
      <c r="GP21" s="60"/>
      <c r="GQ21" s="60"/>
      <c r="GR21" s="60"/>
      <c r="GS21" s="60"/>
    </row>
    <row r="22" spans="2:201" x14ac:dyDescent="0.2">
      <c r="B22" s="66"/>
      <c r="C22" s="71" t="s">
        <v>870</v>
      </c>
      <c r="D22" s="72"/>
      <c r="E22" s="74">
        <f>MAX(T22:EI22)</f>
        <v>4920.2924435903788</v>
      </c>
      <c r="F22" s="74"/>
      <c r="G22" s="72"/>
      <c r="H22" s="72"/>
      <c r="I22" s="72"/>
      <c r="J22" s="72"/>
      <c r="K22" s="72"/>
      <c r="L22" s="72"/>
      <c r="M22" s="72"/>
      <c r="N22" s="72"/>
      <c r="O22" s="72"/>
      <c r="P22" s="73"/>
      <c r="Q22" s="74"/>
      <c r="R22" s="75"/>
      <c r="S22" s="76"/>
      <c r="T22" s="75"/>
      <c r="U22" s="75">
        <f t="shared" ref="U22" si="169">SUM(S23:W23)</f>
        <v>0</v>
      </c>
      <c r="V22" s="75">
        <f t="shared" ref="V22" si="170">SUM(T23:X23)</f>
        <v>0</v>
      </c>
      <c r="W22" s="75">
        <f t="shared" ref="W22" si="171">SUM(U23:Y23)</f>
        <v>0</v>
      </c>
      <c r="X22" s="75">
        <f t="shared" ref="X22" si="172">SUM(V23:Z23)</f>
        <v>0</v>
      </c>
      <c r="Y22" s="75">
        <f t="shared" ref="Y22" si="173">SUM(W23:AA23)</f>
        <v>0</v>
      </c>
      <c r="Z22" s="75">
        <f t="shared" ref="Z22" si="174">SUM(X23:AB23)</f>
        <v>0</v>
      </c>
      <c r="AA22" s="75">
        <f t="shared" ref="AA22" si="175">SUM(Y23:AC23)</f>
        <v>0</v>
      </c>
      <c r="AB22" s="75">
        <f t="shared" ref="AB22" si="176">SUM(Z23:AD23)</f>
        <v>0</v>
      </c>
      <c r="AC22" s="75">
        <f t="shared" ref="AC22" si="177">SUM(AA23:AE23)</f>
        <v>0</v>
      </c>
      <c r="AD22" s="75">
        <f t="shared" ref="AD22" si="178">SUM(AB23:AF23)</f>
        <v>0</v>
      </c>
      <c r="AE22" s="75">
        <f t="shared" ref="AE22" si="179">SUM(AC23:AG23)</f>
        <v>0</v>
      </c>
      <c r="AF22" s="75">
        <f t="shared" ref="AF22" si="180">SUM(AD23:AH23)</f>
        <v>0</v>
      </c>
      <c r="AG22" s="75">
        <f t="shared" ref="AG22" si="181">SUM(AE23:AI23)</f>
        <v>0</v>
      </c>
      <c r="AH22" s="75">
        <f t="shared" ref="AH22" si="182">SUM(AF23:AJ23)</f>
        <v>0</v>
      </c>
      <c r="AI22" s="75">
        <f t="shared" ref="AI22" si="183">SUM(AG23:AK23)</f>
        <v>832.62484502851464</v>
      </c>
      <c r="AJ22" s="75">
        <f t="shared" ref="AJ22" si="184">SUM(AH23:AL23)</f>
        <v>1673.9228655260763</v>
      </c>
      <c r="AK22" s="75">
        <f t="shared" ref="AK22" si="185">SUM(AI23:AM23)</f>
        <v>2396.3983820976937</v>
      </c>
      <c r="AL22" s="75">
        <f t="shared" ref="AL22" si="186">SUM(AJ23:AN23)</f>
        <v>3126.2460978180011</v>
      </c>
      <c r="AM22" s="75">
        <f t="shared" ref="AM22" si="187">SUM(AK23:AO23)</f>
        <v>3863.4660126869985</v>
      </c>
      <c r="AN22" s="75">
        <f t="shared" ref="AN22" si="188">SUM(AL23:AP23)</f>
        <v>3775.4332816761716</v>
      </c>
      <c r="AO22" s="75">
        <f t="shared" ref="AO22" si="189">SUM(AM23:AQ23)</f>
        <v>3818.7991590214065</v>
      </c>
      <c r="AP22" s="75">
        <f t="shared" ref="AP22" si="190">SUM(AN23:AR23)</f>
        <v>3989.6607157616331</v>
      </c>
      <c r="AQ22" s="75">
        <f t="shared" ref="AQ22" si="191">SUM(AO23:AS23)</f>
        <v>4161.8232488222166</v>
      </c>
      <c r="AR22" s="75">
        <f t="shared" ref="AR22" si="192">SUM(AP23:AT23)</f>
        <v>4335.2867582031577</v>
      </c>
      <c r="AS22" s="75">
        <f t="shared" ref="AS22" si="193">SUM(AQ23:AU23)</f>
        <v>4372.1477539466068</v>
      </c>
      <c r="AT22" s="75">
        <f t="shared" ref="AT22" si="194">SUM(AR23:AV23)</f>
        <v>4415.5136312918421</v>
      </c>
      <c r="AU22" s="75">
        <f t="shared" ref="AU22" si="195">SUM(AS23:AW23)</f>
        <v>4458.8795086370765</v>
      </c>
      <c r="AV22" s="75">
        <f t="shared" ref="AV22" si="196">SUM(AT23:AX23)</f>
        <v>4502.2453859823117</v>
      </c>
      <c r="AW22" s="75">
        <f t="shared" ref="AW22" si="197">SUM(AU23:AY23)</f>
        <v>4402.5038680882708</v>
      </c>
      <c r="AX22" s="75">
        <f t="shared" ref="AX22:CH22" si="198">SUM(AV23:AZ23)</f>
        <v>4439.3648638317209</v>
      </c>
      <c r="AY22" s="75">
        <f t="shared" si="198"/>
        <v>4337.0213932969664</v>
      </c>
      <c r="AZ22" s="75">
        <f t="shared" si="198"/>
        <v>4233.3769464418547</v>
      </c>
      <c r="BA22" s="75">
        <f t="shared" si="198"/>
        <v>4276.7428237870899</v>
      </c>
      <c r="BB22" s="75">
        <f t="shared" si="198"/>
        <v>4463.2160963716015</v>
      </c>
      <c r="BC22" s="75">
        <f t="shared" si="198"/>
        <v>4650.9903452764684</v>
      </c>
      <c r="BD22" s="75">
        <f t="shared" si="198"/>
        <v>4840.0655705016943</v>
      </c>
      <c r="BE22" s="75">
        <f t="shared" si="198"/>
        <v>4876.9265662451444</v>
      </c>
      <c r="BF22" s="75">
        <f t="shared" si="198"/>
        <v>4920.2924435903788</v>
      </c>
      <c r="BG22" s="75">
        <f t="shared" si="198"/>
        <v>4501.572577149971</v>
      </c>
      <c r="BH22" s="75">
        <f t="shared" si="198"/>
        <v>4074.1795352405161</v>
      </c>
      <c r="BI22" s="75">
        <f t="shared" si="198"/>
        <v>3551.3090209870138</v>
      </c>
      <c r="BJ22" s="75">
        <f t="shared" si="198"/>
        <v>3173.2805370665965</v>
      </c>
      <c r="BK22" s="75">
        <f t="shared" si="198"/>
        <v>2633.0636718750006</v>
      </c>
      <c r="BL22" s="75">
        <f t="shared" si="198"/>
        <v>2546.2593750000005</v>
      </c>
      <c r="BM22" s="75">
        <f t="shared" si="198"/>
        <v>2546.2593750000005</v>
      </c>
      <c r="BN22" s="75">
        <f t="shared" si="198"/>
        <v>2054.3683593750002</v>
      </c>
      <c r="BO22" s="75">
        <f t="shared" si="198"/>
        <v>1562.4773437500003</v>
      </c>
      <c r="BP22" s="75">
        <f t="shared" si="198"/>
        <v>1070.5863281250004</v>
      </c>
      <c r="BQ22" s="75">
        <f t="shared" si="198"/>
        <v>578.69531250000023</v>
      </c>
      <c r="BR22" s="75">
        <f t="shared" si="198"/>
        <v>0</v>
      </c>
      <c r="BS22" s="75">
        <f t="shared" si="198"/>
        <v>0</v>
      </c>
      <c r="BT22" s="75">
        <f t="shared" si="198"/>
        <v>0</v>
      </c>
      <c r="BU22" s="75">
        <f t="shared" si="198"/>
        <v>0</v>
      </c>
      <c r="BV22" s="75">
        <f t="shared" si="198"/>
        <v>0</v>
      </c>
      <c r="BW22" s="75">
        <f t="shared" si="198"/>
        <v>0</v>
      </c>
      <c r="BX22" s="75">
        <f t="shared" si="198"/>
        <v>0</v>
      </c>
      <c r="BY22" s="75">
        <f t="shared" si="198"/>
        <v>0</v>
      </c>
      <c r="BZ22" s="75">
        <f t="shared" si="198"/>
        <v>0</v>
      </c>
      <c r="CA22" s="75">
        <f t="shared" si="198"/>
        <v>0</v>
      </c>
      <c r="CB22" s="75">
        <f t="shared" si="198"/>
        <v>0</v>
      </c>
      <c r="CC22" s="75">
        <f t="shared" si="198"/>
        <v>0</v>
      </c>
      <c r="CD22" s="75">
        <f t="shared" si="198"/>
        <v>0</v>
      </c>
      <c r="CE22" s="75">
        <f t="shared" si="198"/>
        <v>0</v>
      </c>
      <c r="CF22" s="75">
        <f t="shared" si="198"/>
        <v>0</v>
      </c>
      <c r="CG22" s="75">
        <f t="shared" si="198"/>
        <v>0</v>
      </c>
      <c r="CH22" s="75">
        <f t="shared" si="198"/>
        <v>0</v>
      </c>
      <c r="CI22" s="75">
        <f t="shared" ref="CI22:EI22" si="199">SUM(CG23:CK23)</f>
        <v>0</v>
      </c>
      <c r="CJ22" s="75">
        <f t="shared" si="199"/>
        <v>0</v>
      </c>
      <c r="CK22" s="75">
        <f t="shared" si="199"/>
        <v>0</v>
      </c>
      <c r="CL22" s="75">
        <f t="shared" si="199"/>
        <v>0</v>
      </c>
      <c r="CM22" s="75">
        <f t="shared" si="199"/>
        <v>0</v>
      </c>
      <c r="CN22" s="75">
        <f t="shared" si="199"/>
        <v>0</v>
      </c>
      <c r="CO22" s="75">
        <f t="shared" si="199"/>
        <v>0</v>
      </c>
      <c r="CP22" s="75">
        <f t="shared" si="199"/>
        <v>0</v>
      </c>
      <c r="CQ22" s="75">
        <f t="shared" si="199"/>
        <v>0</v>
      </c>
      <c r="CR22" s="75">
        <f t="shared" si="199"/>
        <v>0</v>
      </c>
      <c r="CS22" s="75">
        <f t="shared" si="199"/>
        <v>0</v>
      </c>
      <c r="CT22" s="75">
        <f t="shared" si="199"/>
        <v>0</v>
      </c>
      <c r="CU22" s="75">
        <f t="shared" si="199"/>
        <v>0</v>
      </c>
      <c r="CV22" s="75">
        <f t="shared" si="199"/>
        <v>0</v>
      </c>
      <c r="CW22" s="75">
        <f t="shared" si="199"/>
        <v>0</v>
      </c>
      <c r="CX22" s="75">
        <f t="shared" si="199"/>
        <v>0</v>
      </c>
      <c r="CY22" s="75">
        <f t="shared" si="199"/>
        <v>0</v>
      </c>
      <c r="CZ22" s="75">
        <f t="shared" si="199"/>
        <v>0</v>
      </c>
      <c r="DA22" s="75">
        <f t="shared" si="199"/>
        <v>0</v>
      </c>
      <c r="DB22" s="75">
        <f t="shared" si="199"/>
        <v>0</v>
      </c>
      <c r="DC22" s="75">
        <f t="shared" si="199"/>
        <v>0</v>
      </c>
      <c r="DD22" s="75">
        <f t="shared" si="199"/>
        <v>0</v>
      </c>
      <c r="DE22" s="75">
        <f t="shared" si="199"/>
        <v>0</v>
      </c>
      <c r="DF22" s="75">
        <f t="shared" si="199"/>
        <v>0</v>
      </c>
      <c r="DG22" s="75">
        <f t="shared" si="199"/>
        <v>0</v>
      </c>
      <c r="DH22" s="75">
        <f t="shared" si="199"/>
        <v>0</v>
      </c>
      <c r="DI22" s="75">
        <f t="shared" si="199"/>
        <v>0</v>
      </c>
      <c r="DJ22" s="75">
        <f t="shared" si="199"/>
        <v>0</v>
      </c>
      <c r="DK22" s="75">
        <f t="shared" si="199"/>
        <v>0</v>
      </c>
      <c r="DL22" s="75">
        <f t="shared" si="199"/>
        <v>0</v>
      </c>
      <c r="DM22" s="75">
        <f t="shared" si="199"/>
        <v>0</v>
      </c>
      <c r="DN22" s="75">
        <f t="shared" si="199"/>
        <v>0</v>
      </c>
      <c r="DO22" s="75">
        <f t="shared" si="199"/>
        <v>0</v>
      </c>
      <c r="DP22" s="75">
        <f t="shared" si="199"/>
        <v>0</v>
      </c>
      <c r="DQ22" s="75">
        <f t="shared" si="199"/>
        <v>0</v>
      </c>
      <c r="DR22" s="75">
        <f t="shared" si="199"/>
        <v>0</v>
      </c>
      <c r="DS22" s="75">
        <f t="shared" si="199"/>
        <v>0</v>
      </c>
      <c r="DT22" s="75">
        <f t="shared" si="199"/>
        <v>0</v>
      </c>
      <c r="DU22" s="75">
        <f t="shared" si="199"/>
        <v>0</v>
      </c>
      <c r="DV22" s="75">
        <f t="shared" si="199"/>
        <v>0</v>
      </c>
      <c r="DW22" s="75">
        <f t="shared" si="199"/>
        <v>0</v>
      </c>
      <c r="DX22" s="75">
        <f t="shared" si="199"/>
        <v>0</v>
      </c>
      <c r="DY22" s="75">
        <f t="shared" si="199"/>
        <v>0</v>
      </c>
      <c r="DZ22" s="75">
        <f t="shared" si="199"/>
        <v>0</v>
      </c>
      <c r="EA22" s="75">
        <f t="shared" si="199"/>
        <v>0</v>
      </c>
      <c r="EB22" s="75">
        <f t="shared" si="199"/>
        <v>0</v>
      </c>
      <c r="EC22" s="75">
        <f t="shared" si="199"/>
        <v>0</v>
      </c>
      <c r="ED22" s="75">
        <f t="shared" si="199"/>
        <v>0</v>
      </c>
      <c r="EE22" s="75">
        <f t="shared" si="199"/>
        <v>0</v>
      </c>
      <c r="EF22" s="75">
        <f t="shared" si="199"/>
        <v>0</v>
      </c>
      <c r="EG22" s="75">
        <f t="shared" si="199"/>
        <v>0</v>
      </c>
      <c r="EH22" s="75">
        <f t="shared" si="199"/>
        <v>0</v>
      </c>
      <c r="EI22" s="75">
        <f t="shared" si="199"/>
        <v>0</v>
      </c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0"/>
      <c r="GK22" s="60"/>
      <c r="GL22" s="60"/>
      <c r="GM22" s="60"/>
      <c r="GN22" s="60"/>
      <c r="GO22" s="60"/>
      <c r="GP22" s="60"/>
      <c r="GQ22" s="60"/>
      <c r="GR22" s="60"/>
      <c r="GS22" s="60"/>
    </row>
    <row r="23" spans="2:201" x14ac:dyDescent="0.2">
      <c r="B23" s="66"/>
      <c r="C23" s="67" t="s">
        <v>314</v>
      </c>
      <c r="D23" s="70">
        <f>AVERAGEIF(S23:DK23,"&gt;0")</f>
        <v>796.48387096774161</v>
      </c>
      <c r="E23" s="355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9">
        <f t="shared" ref="P23:P26" si="200">SUM(S23:EI23)</f>
        <v>24690.999999999989</v>
      </c>
      <c r="Q23" s="70">
        <f t="shared" ref="Q23:Q26" si="201">SUMIF(S$5:EI$5,"факт",S23:EI23)</f>
        <v>0</v>
      </c>
      <c r="R23" s="59">
        <f>P23-Q23</f>
        <v>24690.999999999989</v>
      </c>
      <c r="S23" s="319">
        <f>cf_1!S23+cf_2!S23</f>
        <v>0</v>
      </c>
      <c r="T23" s="319">
        <f>cf_1!T23+cf_2!T23</f>
        <v>0</v>
      </c>
      <c r="U23" s="319">
        <f>cf_1!U23+cf_2!U23</f>
        <v>0</v>
      </c>
      <c r="V23" s="319">
        <f>cf_1!V23+cf_2!V23</f>
        <v>0</v>
      </c>
      <c r="W23" s="319">
        <f>cf_1!W23+cf_2!W23</f>
        <v>0</v>
      </c>
      <c r="X23" s="319">
        <f>cf_1!X23+cf_2!X23</f>
        <v>0</v>
      </c>
      <c r="Y23" s="319">
        <f>cf_1!Y23+cf_2!Y23</f>
        <v>0</v>
      </c>
      <c r="Z23" s="319">
        <f>cf_1!Z23+cf_2!Z23</f>
        <v>0</v>
      </c>
      <c r="AA23" s="319">
        <f>cf_1!AA23+cf_2!AA23</f>
        <v>0</v>
      </c>
      <c r="AB23" s="319">
        <f>cf_1!AB23+cf_2!AB23</f>
        <v>0</v>
      </c>
      <c r="AC23" s="319">
        <f>cf_1!AC23+cf_2!AC23</f>
        <v>0</v>
      </c>
      <c r="AD23" s="319">
        <f>cf_1!AD23+cf_2!AD23</f>
        <v>0</v>
      </c>
      <c r="AE23" s="319">
        <f>cf_1!AE23+cf_2!AE23</f>
        <v>0</v>
      </c>
      <c r="AF23" s="319">
        <f>cf_1!AF23+cf_2!AF23</f>
        <v>0</v>
      </c>
      <c r="AG23" s="319">
        <f>cf_1!AG23+cf_2!AG23</f>
        <v>0</v>
      </c>
      <c r="AH23" s="319">
        <f>cf_1!AH23+cf_2!AH23</f>
        <v>0</v>
      </c>
      <c r="AI23" s="319">
        <f>cf_1!AI23+cf_2!AI23</f>
        <v>0</v>
      </c>
      <c r="AJ23" s="319">
        <f>cf_1!AJ23+cf_2!AJ23</f>
        <v>0</v>
      </c>
      <c r="AK23" s="319">
        <f>cf_1!AK23+cf_2!AK23</f>
        <v>832.62484502851464</v>
      </c>
      <c r="AL23" s="319">
        <f>cf_1!AL23+cf_2!AL23</f>
        <v>841.29802049756177</v>
      </c>
      <c r="AM23" s="319">
        <f>cf_1!AM23+cf_2!AM23</f>
        <v>722.47551657161739</v>
      </c>
      <c r="AN23" s="319">
        <f>cf_1!AN23+cf_2!AN23</f>
        <v>729.84771572030752</v>
      </c>
      <c r="AO23" s="319">
        <f>cf_1!AO23+cf_2!AO23</f>
        <v>737.21991486899742</v>
      </c>
      <c r="AP23" s="319">
        <f>cf_1!AP23+cf_2!AP23</f>
        <v>744.59211401768732</v>
      </c>
      <c r="AQ23" s="319">
        <f>cf_1!AQ23+cf_2!AQ23</f>
        <v>884.66389784279681</v>
      </c>
      <c r="AR23" s="319">
        <f>cf_1!AR23+cf_2!AR23</f>
        <v>893.33707331184394</v>
      </c>
      <c r="AS23" s="319">
        <f>cf_1!AS23+cf_2!AS23</f>
        <v>902.01024878089095</v>
      </c>
      <c r="AT23" s="319">
        <f>cf_1!AT23+cf_2!AT23</f>
        <v>910.68342424993807</v>
      </c>
      <c r="AU23" s="319">
        <f>cf_1!AU23+cf_2!AU23</f>
        <v>781.45310976113717</v>
      </c>
      <c r="AV23" s="319">
        <f>cf_1!AV23+cf_2!AV23</f>
        <v>928.02977518803186</v>
      </c>
      <c r="AW23" s="319">
        <f>cf_1!AW23+cf_2!AW23</f>
        <v>936.70295065707899</v>
      </c>
      <c r="AX23" s="319">
        <f>cf_1!AX23+cf_2!AX23</f>
        <v>945.37612612612611</v>
      </c>
      <c r="AY23" s="319">
        <f>cf_1!AY23+cf_2!AY23</f>
        <v>810.941906355897</v>
      </c>
      <c r="AZ23" s="319">
        <f>cf_1!AZ23+cf_2!AZ23</f>
        <v>818.31410550458713</v>
      </c>
      <c r="BA23" s="319">
        <f>cf_1!BA23+cf_2!BA23</f>
        <v>825.68630465327703</v>
      </c>
      <c r="BB23" s="319">
        <f>cf_1!BB23+cf_2!BB23</f>
        <v>833.05850380196705</v>
      </c>
      <c r="BC23" s="319">
        <f>cf_1!BC23+cf_2!BC23</f>
        <v>988.74200347136116</v>
      </c>
      <c r="BD23" s="319">
        <f>cf_1!BD23+cf_2!BD23</f>
        <v>997.4151789404084</v>
      </c>
      <c r="BE23" s="319">
        <f>cf_1!BE23+cf_2!BE23</f>
        <v>1006.0883544094553</v>
      </c>
      <c r="BF23" s="319">
        <f>cf_1!BF23+cf_2!BF23</f>
        <v>1014.7615298785022</v>
      </c>
      <c r="BG23" s="319">
        <f>cf_1!BG23+cf_2!BG23</f>
        <v>869.91949954541712</v>
      </c>
      <c r="BH23" s="319">
        <f>cf_1!BH23+cf_2!BH23</f>
        <v>1032.1078808165962</v>
      </c>
      <c r="BI23" s="319">
        <f>cf_1!BI23+cf_2!BI23</f>
        <v>578.69531250000023</v>
      </c>
      <c r="BJ23" s="319">
        <f>cf_1!BJ23+cf_2!BJ23</f>
        <v>578.69531250000023</v>
      </c>
      <c r="BK23" s="319">
        <f>cf_1!BK23+cf_2!BK23</f>
        <v>491.89101562500008</v>
      </c>
      <c r="BL23" s="319">
        <f>cf_1!BL23+cf_2!BL23</f>
        <v>491.89101562500008</v>
      </c>
      <c r="BM23" s="319">
        <f>cf_1!BM23+cf_2!BM23</f>
        <v>491.89101562500008</v>
      </c>
      <c r="BN23" s="319">
        <f>cf_1!BN23+cf_2!BN23</f>
        <v>491.89101562500008</v>
      </c>
      <c r="BO23" s="319">
        <f>cf_1!BO23+cf_2!BO23</f>
        <v>578.69531250000023</v>
      </c>
      <c r="BP23" s="319">
        <f>cf_1!BP23+cf_2!BP23</f>
        <v>0</v>
      </c>
      <c r="BQ23" s="319">
        <f>cf_1!BQ23+cf_2!BQ23</f>
        <v>0</v>
      </c>
      <c r="BR23" s="319">
        <f>cf_1!BR23+cf_2!BR23</f>
        <v>0</v>
      </c>
      <c r="BS23" s="319">
        <f>cf_1!BS23+cf_2!BS23</f>
        <v>0</v>
      </c>
      <c r="BT23" s="319">
        <f>cf_1!BT23+cf_2!BT23</f>
        <v>0</v>
      </c>
      <c r="BU23" s="319">
        <f>cf_1!BU23+cf_2!BU23</f>
        <v>0</v>
      </c>
      <c r="BV23" s="319">
        <f>cf_1!BV23+cf_2!BV23</f>
        <v>0</v>
      </c>
      <c r="BW23" s="319">
        <f>cf_1!BW23+cf_2!BW23</f>
        <v>0</v>
      </c>
      <c r="BX23" s="319">
        <f>cf_1!BX23+cf_2!BX23</f>
        <v>0</v>
      </c>
      <c r="BY23" s="319">
        <f>cf_1!BY23+cf_2!BY23</f>
        <v>0</v>
      </c>
      <c r="BZ23" s="319">
        <f>cf_1!BZ23+cf_2!BZ23</f>
        <v>0</v>
      </c>
      <c r="CA23" s="319">
        <f>cf_1!CA23+cf_2!CA23</f>
        <v>0</v>
      </c>
      <c r="CB23" s="319">
        <f>cf_1!CB23+cf_2!CB23</f>
        <v>0</v>
      </c>
      <c r="CC23" s="319">
        <f>cf_1!CC23+cf_2!CC23</f>
        <v>0</v>
      </c>
      <c r="CD23" s="319">
        <f>cf_1!CD23+cf_2!CD23</f>
        <v>0</v>
      </c>
      <c r="CE23" s="319">
        <f>cf_1!CE23+cf_2!CE23</f>
        <v>0</v>
      </c>
      <c r="CF23" s="319">
        <f>cf_1!CF23+cf_2!CF23</f>
        <v>0</v>
      </c>
      <c r="CG23" s="319">
        <f>cf_1!CG23+cf_2!CG23</f>
        <v>0</v>
      </c>
      <c r="CH23" s="319">
        <f>cf_1!CH23+cf_2!CH23</f>
        <v>0</v>
      </c>
      <c r="CI23" s="319">
        <f>cf_1!CI23+cf_2!CI23</f>
        <v>0</v>
      </c>
      <c r="CJ23" s="319">
        <f>cf_1!CJ23+cf_2!CJ23</f>
        <v>0</v>
      </c>
      <c r="CK23" s="319">
        <f>cf_1!CK23+cf_2!CK23</f>
        <v>0</v>
      </c>
      <c r="CL23" s="319">
        <f>cf_1!CL23+cf_2!CL23</f>
        <v>0</v>
      </c>
      <c r="CM23" s="319">
        <f>cf_1!CM23+cf_2!CM23</f>
        <v>0</v>
      </c>
      <c r="CN23" s="319">
        <f>cf_1!CN23+cf_2!CN23</f>
        <v>0</v>
      </c>
      <c r="CO23" s="319">
        <f>cf_1!CO23+cf_2!CO23</f>
        <v>0</v>
      </c>
      <c r="CP23" s="319">
        <f>cf_1!CP23+cf_2!CP23</f>
        <v>0</v>
      </c>
      <c r="CQ23" s="319">
        <f>cf_1!CQ23+cf_2!CQ23</f>
        <v>0</v>
      </c>
      <c r="CR23" s="319">
        <f>cf_1!CR23+cf_2!CR23</f>
        <v>0</v>
      </c>
      <c r="CS23" s="319">
        <f>cf_1!CS23+cf_2!CS23</f>
        <v>0</v>
      </c>
      <c r="CT23" s="319">
        <f>cf_1!CT23+cf_2!CT23</f>
        <v>0</v>
      </c>
      <c r="CU23" s="319">
        <f>cf_1!CU23+cf_2!CU23</f>
        <v>0</v>
      </c>
      <c r="CV23" s="319">
        <f>cf_1!CV23+cf_2!CV23</f>
        <v>0</v>
      </c>
      <c r="CW23" s="319">
        <f>cf_1!CW23+cf_2!CW23</f>
        <v>0</v>
      </c>
      <c r="CX23" s="319">
        <f>cf_1!CX23+cf_2!CX23</f>
        <v>0</v>
      </c>
      <c r="CY23" s="319">
        <f>cf_1!CY23+cf_2!CY23</f>
        <v>0</v>
      </c>
      <c r="CZ23" s="319">
        <f>cf_1!CZ23+cf_2!CZ23</f>
        <v>0</v>
      </c>
      <c r="DA23" s="319">
        <f>cf_1!DA23+cf_2!DA23</f>
        <v>0</v>
      </c>
      <c r="DB23" s="319">
        <f>cf_1!DB23+cf_2!DB23</f>
        <v>0</v>
      </c>
      <c r="DC23" s="319">
        <f>cf_1!DC23+cf_2!DC23</f>
        <v>0</v>
      </c>
      <c r="DD23" s="319">
        <f>cf_1!DD23+cf_2!DD23</f>
        <v>0</v>
      </c>
      <c r="DE23" s="319">
        <f>cf_1!DE23+cf_2!DE23</f>
        <v>0</v>
      </c>
      <c r="DF23" s="319">
        <f>cf_1!DF23+cf_2!DF23</f>
        <v>0</v>
      </c>
      <c r="DG23" s="319">
        <f>cf_1!DG23+cf_2!DG23</f>
        <v>0</v>
      </c>
      <c r="DH23" s="319">
        <f>cf_1!DH23+cf_2!DH23</f>
        <v>0</v>
      </c>
      <c r="DI23" s="319">
        <f>cf_1!DI23+cf_2!DI23</f>
        <v>0</v>
      </c>
      <c r="DJ23" s="319">
        <f>cf_1!DJ23+cf_2!DJ23</f>
        <v>0</v>
      </c>
      <c r="DK23" s="319">
        <f>cf_1!DK23+cf_2!DK23</f>
        <v>0</v>
      </c>
      <c r="DL23" s="319">
        <f>cf_1!DL23+cf_2!DL23</f>
        <v>0</v>
      </c>
      <c r="DM23" s="319">
        <f>cf_1!DM23+cf_2!DM23</f>
        <v>0</v>
      </c>
      <c r="DN23" s="319">
        <f>cf_1!DN23+cf_2!DN23</f>
        <v>0</v>
      </c>
      <c r="DO23" s="319">
        <f>cf_1!DO23+cf_2!DO23</f>
        <v>0</v>
      </c>
      <c r="DP23" s="319">
        <f>cf_1!DP23+cf_2!DP23</f>
        <v>0</v>
      </c>
      <c r="DQ23" s="319">
        <f>cf_1!DQ23+cf_2!DQ23</f>
        <v>0</v>
      </c>
      <c r="DR23" s="319">
        <f>cf_1!DR23+cf_2!DR23</f>
        <v>0</v>
      </c>
      <c r="DS23" s="319">
        <f>cf_1!DS23+cf_2!DS23</f>
        <v>0</v>
      </c>
      <c r="DT23" s="319">
        <f>cf_1!DT23+cf_2!DT23</f>
        <v>0</v>
      </c>
      <c r="DU23" s="319">
        <f>cf_1!DU23+cf_2!DU23</f>
        <v>0</v>
      </c>
      <c r="DV23" s="319">
        <f>cf_1!DV23+cf_2!DV23</f>
        <v>0</v>
      </c>
      <c r="DW23" s="319">
        <f>cf_1!DW23+cf_2!DW23</f>
        <v>0</v>
      </c>
      <c r="DX23" s="319">
        <f>cf_1!DX23+cf_2!DX23</f>
        <v>0</v>
      </c>
      <c r="DY23" s="319">
        <f>cf_1!DY23+cf_2!DY23</f>
        <v>0</v>
      </c>
      <c r="DZ23" s="319">
        <f>cf_1!DZ23+cf_2!DZ23</f>
        <v>0</v>
      </c>
      <c r="EA23" s="319">
        <f>cf_1!EA23+cf_2!EA23</f>
        <v>0</v>
      </c>
      <c r="EB23" s="319">
        <f>cf_1!EB23+cf_2!EB23</f>
        <v>0</v>
      </c>
      <c r="EC23" s="319">
        <f>cf_1!EC23+cf_2!EC23</f>
        <v>0</v>
      </c>
      <c r="ED23" s="319">
        <f>cf_1!ED23+cf_2!ED23</f>
        <v>0</v>
      </c>
      <c r="EE23" s="319">
        <f>cf_1!EE23+cf_2!EE23</f>
        <v>0</v>
      </c>
      <c r="EF23" s="319">
        <f>cf_1!EF23+cf_2!EF23</f>
        <v>0</v>
      </c>
      <c r="EG23" s="319">
        <f>cf_1!EG23+cf_2!EG23</f>
        <v>0</v>
      </c>
      <c r="EH23" s="319">
        <f>cf_1!EH23+cf_2!EH23</f>
        <v>0</v>
      </c>
      <c r="EI23" s="319">
        <f>cf_1!EI23+cf_2!EI23</f>
        <v>0</v>
      </c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60"/>
      <c r="FU23" s="60"/>
      <c r="FV23" s="60"/>
      <c r="FW23" s="60"/>
      <c r="FX23" s="60"/>
      <c r="FY23" s="60"/>
      <c r="FZ23" s="60"/>
      <c r="GA23" s="60"/>
      <c r="GB23" s="60"/>
      <c r="GC23" s="60"/>
      <c r="GD23" s="60"/>
      <c r="GE23" s="60"/>
      <c r="GF23" s="60"/>
      <c r="GG23" s="60"/>
      <c r="GH23" s="60"/>
      <c r="GI23" s="60"/>
      <c r="GJ23" s="60"/>
      <c r="GK23" s="60"/>
      <c r="GL23" s="60"/>
      <c r="GM23" s="60"/>
      <c r="GN23" s="60"/>
      <c r="GO23" s="60"/>
      <c r="GP23" s="60"/>
      <c r="GQ23" s="60"/>
      <c r="GR23" s="60"/>
      <c r="GS23" s="60"/>
    </row>
    <row r="24" spans="2:201" x14ac:dyDescent="0.2">
      <c r="B24" s="66"/>
      <c r="C24" s="67" t="s">
        <v>871</v>
      </c>
      <c r="D24" s="70">
        <f t="shared" ref="D24:D26" si="202">AVERAGEIF(S24:DK24,"&gt;0")</f>
        <v>70.387096774193537</v>
      </c>
      <c r="E24" s="355"/>
      <c r="G24" s="68"/>
      <c r="H24" s="68"/>
      <c r="I24" s="68"/>
      <c r="J24" s="68"/>
      <c r="K24" s="68"/>
      <c r="L24" s="68"/>
      <c r="M24" s="68"/>
      <c r="N24" s="68"/>
      <c r="O24" s="68"/>
      <c r="P24" s="69">
        <f t="shared" si="200"/>
        <v>2181.9999999999995</v>
      </c>
      <c r="Q24" s="70">
        <f t="shared" si="201"/>
        <v>0</v>
      </c>
      <c r="R24" s="59">
        <f>P24-Q24</f>
        <v>2181.9999999999995</v>
      </c>
      <c r="S24" s="319">
        <f>cf_1!S24+cf_2!S24</f>
        <v>0</v>
      </c>
      <c r="T24" s="319">
        <f>cf_1!T24+cf_2!T24</f>
        <v>0</v>
      </c>
      <c r="U24" s="319">
        <f>cf_1!U24+cf_2!U24</f>
        <v>0</v>
      </c>
      <c r="V24" s="319">
        <f>cf_1!V24+cf_2!V24</f>
        <v>0</v>
      </c>
      <c r="W24" s="319">
        <f>cf_1!W24+cf_2!W24</f>
        <v>0</v>
      </c>
      <c r="X24" s="319">
        <f>cf_1!X24+cf_2!X24</f>
        <v>0</v>
      </c>
      <c r="Y24" s="319">
        <f>cf_1!Y24+cf_2!Y24</f>
        <v>0</v>
      </c>
      <c r="Z24" s="319">
        <f>cf_1!Z24+cf_2!Z24</f>
        <v>0</v>
      </c>
      <c r="AA24" s="319">
        <f>cf_1!AA24+cf_2!AA24</f>
        <v>0</v>
      </c>
      <c r="AB24" s="319">
        <f>cf_1!AB24+cf_2!AB24</f>
        <v>0</v>
      </c>
      <c r="AC24" s="319">
        <f>cf_1!AC24+cf_2!AC24</f>
        <v>0</v>
      </c>
      <c r="AD24" s="319">
        <f>cf_1!AD24+cf_2!AD24</f>
        <v>0</v>
      </c>
      <c r="AE24" s="319">
        <f>cf_1!AE24+cf_2!AE24</f>
        <v>0</v>
      </c>
      <c r="AF24" s="319">
        <f>cf_1!AF24+cf_2!AF24</f>
        <v>0</v>
      </c>
      <c r="AG24" s="319">
        <f>cf_1!AG24+cf_2!AG24</f>
        <v>0</v>
      </c>
      <c r="AH24" s="319">
        <f>cf_1!AH24+cf_2!AH24</f>
        <v>0</v>
      </c>
      <c r="AI24" s="319">
        <f>cf_1!AI24+cf_2!AI24</f>
        <v>0</v>
      </c>
      <c r="AJ24" s="319">
        <f>cf_1!AJ24+cf_2!AJ24</f>
        <v>0</v>
      </c>
      <c r="AK24" s="319">
        <f>cf_1!AK24+cf_2!AK24</f>
        <v>73.580957103892871</v>
      </c>
      <c r="AL24" s="319">
        <f>cf_1!AL24+cf_2!AL24</f>
        <v>74.347425407058424</v>
      </c>
      <c r="AM24" s="319">
        <f>cf_1!AM24+cf_2!AM24</f>
        <v>63.846809653690379</v>
      </c>
      <c r="AN24" s="319">
        <f>cf_1!AN24+cf_2!AN24</f>
        <v>64.498307711381116</v>
      </c>
      <c r="AO24" s="319">
        <f>cf_1!AO24+cf_2!AO24</f>
        <v>65.149805769071818</v>
      </c>
      <c r="AP24" s="319">
        <f>cf_1!AP24+cf_2!AP24</f>
        <v>65.801303826762535</v>
      </c>
      <c r="AQ24" s="319">
        <f>cf_1!AQ24+cf_2!AQ24</f>
        <v>78.179766922886174</v>
      </c>
      <c r="AR24" s="319">
        <f>cf_1!AR24+cf_2!AR24</f>
        <v>78.946235226051741</v>
      </c>
      <c r="AS24" s="319">
        <f>cf_1!AS24+cf_2!AS24</f>
        <v>79.712703529217293</v>
      </c>
      <c r="AT24" s="319">
        <f>cf_1!AT24+cf_2!AT24</f>
        <v>80.479171832382846</v>
      </c>
      <c r="AU24" s="319">
        <f>cf_1!AU24+cf_2!AU24</f>
        <v>69.058794115216131</v>
      </c>
      <c r="AV24" s="319">
        <f>cf_1!AV24+cf_2!AV24</f>
        <v>82.012108438713923</v>
      </c>
      <c r="AW24" s="319">
        <f>cf_1!AW24+cf_2!AW24</f>
        <v>82.77857674187949</v>
      </c>
      <c r="AX24" s="319">
        <f>cf_1!AX24+cf_2!AX24</f>
        <v>83.545045045045043</v>
      </c>
      <c r="AY24" s="319">
        <f>cf_1!AY24+cf_2!AY24</f>
        <v>71.664786345978996</v>
      </c>
      <c r="AZ24" s="319">
        <f>cf_1!AZ24+cf_2!AZ24</f>
        <v>72.316284403669727</v>
      </c>
      <c r="BA24" s="319">
        <f>cf_1!BA24+cf_2!BA24</f>
        <v>72.967782461360443</v>
      </c>
      <c r="BB24" s="319">
        <f>cf_1!BB24+cf_2!BB24</f>
        <v>73.619280519051159</v>
      </c>
      <c r="BC24" s="319">
        <f>cf_1!BC24+cf_2!BC24</f>
        <v>87.377386560872793</v>
      </c>
      <c r="BD24" s="319">
        <f>cf_1!BD24+cf_2!BD24</f>
        <v>88.14385486403836</v>
      </c>
      <c r="BE24" s="319">
        <f>cf_1!BE24+cf_2!BE24</f>
        <v>88.910323167203899</v>
      </c>
      <c r="BF24" s="319">
        <f>cf_1!BF24+cf_2!BF24</f>
        <v>89.676791470369437</v>
      </c>
      <c r="BG24" s="319">
        <f>cf_1!BG24+cf_2!BG24</f>
        <v>76.876770807504755</v>
      </c>
      <c r="BH24" s="319">
        <f>cf_1!BH24+cf_2!BH24</f>
        <v>91.209728076700543</v>
      </c>
      <c r="BI24" s="319">
        <f>cf_1!BI24+cf_2!BI24</f>
        <v>51.140625000000014</v>
      </c>
      <c r="BJ24" s="319">
        <f>cf_1!BJ24+cf_2!BJ24</f>
        <v>51.140625000000014</v>
      </c>
      <c r="BK24" s="319">
        <f>cf_1!BK24+cf_2!BK24</f>
        <v>43.469531250000003</v>
      </c>
      <c r="BL24" s="319">
        <f>cf_1!BL24+cf_2!BL24</f>
        <v>43.469531250000003</v>
      </c>
      <c r="BM24" s="319">
        <f>cf_1!BM24+cf_2!BM24</f>
        <v>43.469531250000003</v>
      </c>
      <c r="BN24" s="319">
        <f>cf_1!BN24+cf_2!BN24</f>
        <v>43.469531250000003</v>
      </c>
      <c r="BO24" s="319">
        <f>cf_1!BO24+cf_2!BO24</f>
        <v>51.140625000000014</v>
      </c>
      <c r="BP24" s="319">
        <f>cf_1!BP24+cf_2!BP24</f>
        <v>0</v>
      </c>
      <c r="BQ24" s="319">
        <f>cf_1!BQ24+cf_2!BQ24</f>
        <v>0</v>
      </c>
      <c r="BR24" s="319">
        <f>cf_1!BR24+cf_2!BR24</f>
        <v>0</v>
      </c>
      <c r="BS24" s="319">
        <f>cf_1!BS24+cf_2!BS24</f>
        <v>0</v>
      </c>
      <c r="BT24" s="319">
        <f>cf_1!BT24+cf_2!BT24</f>
        <v>0</v>
      </c>
      <c r="BU24" s="319">
        <f>cf_1!BU24+cf_2!BU24</f>
        <v>0</v>
      </c>
      <c r="BV24" s="319">
        <f>cf_1!BV24+cf_2!BV24</f>
        <v>0</v>
      </c>
      <c r="BW24" s="319">
        <f>cf_1!BW24+cf_2!BW24</f>
        <v>0</v>
      </c>
      <c r="BX24" s="319">
        <f>cf_1!BX24+cf_2!BX24</f>
        <v>0</v>
      </c>
      <c r="BY24" s="319">
        <f>cf_1!BY24+cf_2!BY24</f>
        <v>0</v>
      </c>
      <c r="BZ24" s="319">
        <f>cf_1!BZ24+cf_2!BZ24</f>
        <v>0</v>
      </c>
      <c r="CA24" s="319">
        <f>cf_1!CA24+cf_2!CA24</f>
        <v>0</v>
      </c>
      <c r="CB24" s="319">
        <f>cf_1!CB24+cf_2!CB24</f>
        <v>0</v>
      </c>
      <c r="CC24" s="319">
        <f>cf_1!CC24+cf_2!CC24</f>
        <v>0</v>
      </c>
      <c r="CD24" s="319">
        <f>cf_1!CD24+cf_2!CD24</f>
        <v>0</v>
      </c>
      <c r="CE24" s="319">
        <f>cf_1!CE24+cf_2!CE24</f>
        <v>0</v>
      </c>
      <c r="CF24" s="319">
        <f>cf_1!CF24+cf_2!CF24</f>
        <v>0</v>
      </c>
      <c r="CG24" s="319">
        <f>cf_1!CG24+cf_2!CG24</f>
        <v>0</v>
      </c>
      <c r="CH24" s="319">
        <f>cf_1!CH24+cf_2!CH24</f>
        <v>0</v>
      </c>
      <c r="CI24" s="319">
        <f>cf_1!CI24+cf_2!CI24</f>
        <v>0</v>
      </c>
      <c r="CJ24" s="319">
        <f>cf_1!CJ24+cf_2!CJ24</f>
        <v>0</v>
      </c>
      <c r="CK24" s="319">
        <f>cf_1!CK24+cf_2!CK24</f>
        <v>0</v>
      </c>
      <c r="CL24" s="319">
        <f>cf_1!CL24+cf_2!CL24</f>
        <v>0</v>
      </c>
      <c r="CM24" s="319">
        <f>cf_1!CM24+cf_2!CM24</f>
        <v>0</v>
      </c>
      <c r="CN24" s="319">
        <f>cf_1!CN24+cf_2!CN24</f>
        <v>0</v>
      </c>
      <c r="CO24" s="319">
        <f>cf_1!CO24+cf_2!CO24</f>
        <v>0</v>
      </c>
      <c r="CP24" s="319">
        <f>cf_1!CP24+cf_2!CP24</f>
        <v>0</v>
      </c>
      <c r="CQ24" s="319">
        <f>cf_1!CQ24+cf_2!CQ24</f>
        <v>0</v>
      </c>
      <c r="CR24" s="319">
        <f>cf_1!CR24+cf_2!CR24</f>
        <v>0</v>
      </c>
      <c r="CS24" s="319">
        <f>cf_1!CS24+cf_2!CS24</f>
        <v>0</v>
      </c>
      <c r="CT24" s="319">
        <f>cf_1!CT24+cf_2!CT24</f>
        <v>0</v>
      </c>
      <c r="CU24" s="319">
        <f>cf_1!CU24+cf_2!CU24</f>
        <v>0</v>
      </c>
      <c r="CV24" s="319">
        <f>cf_1!CV24+cf_2!CV24</f>
        <v>0</v>
      </c>
      <c r="CW24" s="319">
        <f>cf_1!CW24+cf_2!CW24</f>
        <v>0</v>
      </c>
      <c r="CX24" s="319">
        <f>cf_1!CX24+cf_2!CX24</f>
        <v>0</v>
      </c>
      <c r="CY24" s="319">
        <f>cf_1!CY24+cf_2!CY24</f>
        <v>0</v>
      </c>
      <c r="CZ24" s="319">
        <f>cf_1!CZ24+cf_2!CZ24</f>
        <v>0</v>
      </c>
      <c r="DA24" s="319">
        <f>cf_1!DA24+cf_2!DA24</f>
        <v>0</v>
      </c>
      <c r="DB24" s="319">
        <f>cf_1!DB24+cf_2!DB24</f>
        <v>0</v>
      </c>
      <c r="DC24" s="319">
        <f>cf_1!DC24+cf_2!DC24</f>
        <v>0</v>
      </c>
      <c r="DD24" s="319">
        <f>cf_1!DD24+cf_2!DD24</f>
        <v>0</v>
      </c>
      <c r="DE24" s="319">
        <f>cf_1!DE24+cf_2!DE24</f>
        <v>0</v>
      </c>
      <c r="DF24" s="319">
        <f>cf_1!DF24+cf_2!DF24</f>
        <v>0</v>
      </c>
      <c r="DG24" s="319">
        <f>cf_1!DG24+cf_2!DG24</f>
        <v>0</v>
      </c>
      <c r="DH24" s="319">
        <f>cf_1!DH24+cf_2!DH24</f>
        <v>0</v>
      </c>
      <c r="DI24" s="319">
        <f>cf_1!DI24+cf_2!DI24</f>
        <v>0</v>
      </c>
      <c r="DJ24" s="319">
        <f>cf_1!DJ24+cf_2!DJ24</f>
        <v>0</v>
      </c>
      <c r="DK24" s="319">
        <f>cf_1!DK24+cf_2!DK24</f>
        <v>0</v>
      </c>
      <c r="DL24" s="319">
        <f>cf_1!DL24+cf_2!DL24</f>
        <v>0</v>
      </c>
      <c r="DM24" s="319">
        <f>cf_1!DM24+cf_2!DM24</f>
        <v>0</v>
      </c>
      <c r="DN24" s="319">
        <f>cf_1!DN24+cf_2!DN24</f>
        <v>0</v>
      </c>
      <c r="DO24" s="319">
        <f>cf_1!DO24+cf_2!DO24</f>
        <v>0</v>
      </c>
      <c r="DP24" s="319">
        <f>cf_1!DP24+cf_2!DP24</f>
        <v>0</v>
      </c>
      <c r="DQ24" s="319">
        <f>cf_1!DQ24+cf_2!DQ24</f>
        <v>0</v>
      </c>
      <c r="DR24" s="319">
        <f>cf_1!DR24+cf_2!DR24</f>
        <v>0</v>
      </c>
      <c r="DS24" s="319">
        <f>cf_1!DS24+cf_2!DS24</f>
        <v>0</v>
      </c>
      <c r="DT24" s="319">
        <f>cf_1!DT24+cf_2!DT24</f>
        <v>0</v>
      </c>
      <c r="DU24" s="319">
        <f>cf_1!DU24+cf_2!DU24</f>
        <v>0</v>
      </c>
      <c r="DV24" s="319">
        <f>cf_1!DV24+cf_2!DV24</f>
        <v>0</v>
      </c>
      <c r="DW24" s="319">
        <f>cf_1!DW24+cf_2!DW24</f>
        <v>0</v>
      </c>
      <c r="DX24" s="319">
        <f>cf_1!DX24+cf_2!DX24</f>
        <v>0</v>
      </c>
      <c r="DY24" s="319">
        <f>cf_1!DY24+cf_2!DY24</f>
        <v>0</v>
      </c>
      <c r="DZ24" s="319">
        <f>cf_1!DZ24+cf_2!DZ24</f>
        <v>0</v>
      </c>
      <c r="EA24" s="319">
        <f>cf_1!EA24+cf_2!EA24</f>
        <v>0</v>
      </c>
      <c r="EB24" s="319">
        <f>cf_1!EB24+cf_2!EB24</f>
        <v>0</v>
      </c>
      <c r="EC24" s="319">
        <f>cf_1!EC24+cf_2!EC24</f>
        <v>0</v>
      </c>
      <c r="ED24" s="319">
        <f>cf_1!ED24+cf_2!ED24</f>
        <v>0</v>
      </c>
      <c r="EE24" s="319">
        <f>cf_1!EE24+cf_2!EE24</f>
        <v>0</v>
      </c>
      <c r="EF24" s="319">
        <f>cf_1!EF24+cf_2!EF24</f>
        <v>0</v>
      </c>
      <c r="EG24" s="319">
        <f>cf_1!EG24+cf_2!EG24</f>
        <v>0</v>
      </c>
      <c r="EH24" s="319">
        <f>cf_1!EH24+cf_2!EH24</f>
        <v>0</v>
      </c>
      <c r="EI24" s="319">
        <f>cf_1!EI24+cf_2!EI24</f>
        <v>0</v>
      </c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60"/>
      <c r="FU24" s="60"/>
      <c r="FV24" s="60"/>
      <c r="FW24" s="60"/>
      <c r="FX24" s="60"/>
      <c r="FY24" s="60"/>
      <c r="FZ24" s="60"/>
      <c r="GA24" s="60"/>
      <c r="GB24" s="60"/>
      <c r="GC24" s="60"/>
      <c r="GD24" s="60"/>
      <c r="GE24" s="60"/>
      <c r="GF24" s="60"/>
      <c r="GG24" s="60"/>
      <c r="GH24" s="60"/>
      <c r="GI24" s="60"/>
      <c r="GJ24" s="60"/>
      <c r="GK24" s="60"/>
      <c r="GL24" s="60"/>
      <c r="GM24" s="60"/>
      <c r="GN24" s="60"/>
      <c r="GO24" s="60"/>
      <c r="GP24" s="60"/>
      <c r="GQ24" s="60"/>
      <c r="GR24" s="60"/>
      <c r="GS24" s="60"/>
    </row>
    <row r="25" spans="2:201" x14ac:dyDescent="0.2">
      <c r="B25" s="66"/>
      <c r="C25" s="67" t="s">
        <v>872</v>
      </c>
      <c r="D25" s="70">
        <f t="shared" si="202"/>
        <v>5.161290322580645</v>
      </c>
      <c r="E25" s="355"/>
      <c r="G25" s="68"/>
      <c r="H25" s="68"/>
      <c r="I25" s="68"/>
      <c r="J25" s="68"/>
      <c r="K25" s="68"/>
      <c r="L25" s="68"/>
      <c r="M25" s="68"/>
      <c r="N25" s="68"/>
      <c r="O25" s="68"/>
      <c r="P25" s="69">
        <f t="shared" si="200"/>
        <v>160</v>
      </c>
      <c r="Q25" s="70">
        <f t="shared" si="201"/>
        <v>0</v>
      </c>
      <c r="R25" s="59">
        <f>P25-Q25</f>
        <v>160</v>
      </c>
      <c r="S25" s="319">
        <f>cf_1!S25+cf_2!S25</f>
        <v>0</v>
      </c>
      <c r="T25" s="319">
        <f>cf_1!T25+cf_2!T25</f>
        <v>0</v>
      </c>
      <c r="U25" s="319">
        <f>cf_1!U25+cf_2!U25</f>
        <v>0</v>
      </c>
      <c r="V25" s="319">
        <f>cf_1!V25+cf_2!V25</f>
        <v>0</v>
      </c>
      <c r="W25" s="319">
        <f>cf_1!W25+cf_2!W25</f>
        <v>0</v>
      </c>
      <c r="X25" s="319">
        <f>cf_1!X25+cf_2!X25</f>
        <v>0</v>
      </c>
      <c r="Y25" s="319">
        <f>cf_1!Y25+cf_2!Y25</f>
        <v>0</v>
      </c>
      <c r="Z25" s="319">
        <f>cf_1!Z25+cf_2!Z25</f>
        <v>0</v>
      </c>
      <c r="AA25" s="319">
        <f>cf_1!AA25+cf_2!AA25</f>
        <v>0</v>
      </c>
      <c r="AB25" s="319">
        <f>cf_1!AB25+cf_2!AB25</f>
        <v>0</v>
      </c>
      <c r="AC25" s="319">
        <f>cf_1!AC25+cf_2!AC25</f>
        <v>0</v>
      </c>
      <c r="AD25" s="319">
        <f>cf_1!AD25+cf_2!AD25</f>
        <v>0</v>
      </c>
      <c r="AE25" s="319">
        <f>cf_1!AE25+cf_2!AE25</f>
        <v>0</v>
      </c>
      <c r="AF25" s="319">
        <f>cf_1!AF25+cf_2!AF25</f>
        <v>0</v>
      </c>
      <c r="AG25" s="319">
        <f>cf_1!AG25+cf_2!AG25</f>
        <v>0</v>
      </c>
      <c r="AH25" s="319">
        <f>cf_1!AH25+cf_2!AH25</f>
        <v>0</v>
      </c>
      <c r="AI25" s="319">
        <f>cf_1!AI25+cf_2!AI25</f>
        <v>0</v>
      </c>
      <c r="AJ25" s="319">
        <f>cf_1!AJ25+cf_2!AJ25</f>
        <v>0</v>
      </c>
      <c r="AK25" s="319">
        <f>cf_1!AK25+cf_2!AK25</f>
        <v>5.3954872303496151</v>
      </c>
      <c r="AL25" s="319">
        <f>cf_1!AL25+cf_2!AL25</f>
        <v>5.4516902223324237</v>
      </c>
      <c r="AM25" s="319">
        <f>cf_1!AM25+cf_2!AM25</f>
        <v>4.6817092321679468</v>
      </c>
      <c r="AN25" s="319">
        <f>cf_1!AN25+cf_2!AN25</f>
        <v>4.7294817753533351</v>
      </c>
      <c r="AO25" s="319">
        <f>cf_1!AO25+cf_2!AO25</f>
        <v>4.7772543185387226</v>
      </c>
      <c r="AP25" s="319">
        <f>cf_1!AP25+cf_2!AP25</f>
        <v>4.8250268617241083</v>
      </c>
      <c r="AQ25" s="319">
        <f>cf_1!AQ25+cf_2!AQ25</f>
        <v>5.7327051822464661</v>
      </c>
      <c r="AR25" s="319">
        <f>cf_1!AR25+cf_2!AR25</f>
        <v>5.7889081742292747</v>
      </c>
      <c r="AS25" s="319">
        <f>cf_1!AS25+cf_2!AS25</f>
        <v>5.8451111662120834</v>
      </c>
      <c r="AT25" s="319">
        <f>cf_1!AT25+cf_2!AT25</f>
        <v>5.9013141581948929</v>
      </c>
      <c r="AU25" s="319">
        <f>cf_1!AU25+cf_2!AU25</f>
        <v>5.0638895776510449</v>
      </c>
      <c r="AV25" s="319">
        <f>cf_1!AV25+cf_2!AV25</f>
        <v>6.0137201421605084</v>
      </c>
      <c r="AW25" s="319">
        <f>cf_1!AW25+cf_2!AW25</f>
        <v>6.0699231341433171</v>
      </c>
      <c r="AX25" s="319">
        <f>cf_1!AX25+cf_2!AX25</f>
        <v>6.1261261261261257</v>
      </c>
      <c r="AY25" s="319">
        <f>cf_1!AY25+cf_2!AY25</f>
        <v>5.254979750392593</v>
      </c>
      <c r="AZ25" s="319">
        <f>cf_1!AZ25+cf_2!AZ25</f>
        <v>5.3027522935779814</v>
      </c>
      <c r="BA25" s="319">
        <f>cf_1!BA25+cf_2!BA25</f>
        <v>5.350524836763368</v>
      </c>
      <c r="BB25" s="319">
        <f>cf_1!BB25+cf_2!BB25</f>
        <v>5.3982973799487555</v>
      </c>
      <c r="BC25" s="319">
        <f>cf_1!BC25+cf_2!BC25</f>
        <v>6.4071410860401681</v>
      </c>
      <c r="BD25" s="319">
        <f>cf_1!BD25+cf_2!BD25</f>
        <v>6.4633440780229776</v>
      </c>
      <c r="BE25" s="319">
        <f>cf_1!BE25+cf_2!BE25</f>
        <v>6.5195470700057854</v>
      </c>
      <c r="BF25" s="319">
        <f>cf_1!BF25+cf_2!BF25</f>
        <v>6.5757500619885931</v>
      </c>
      <c r="BG25" s="319">
        <f>cf_1!BG25+cf_2!BG25</f>
        <v>5.6371600958756929</v>
      </c>
      <c r="BH25" s="319">
        <f>cf_1!BH25+cf_2!BH25</f>
        <v>6.6881560459542104</v>
      </c>
      <c r="BI25" s="319">
        <f>cf_1!BI25+cf_2!BI25</f>
        <v>3.7500000000000009</v>
      </c>
      <c r="BJ25" s="319">
        <f>cf_1!BJ25+cf_2!BJ25</f>
        <v>3.7500000000000009</v>
      </c>
      <c r="BK25" s="319">
        <f>cf_1!BK25+cf_2!BK25</f>
        <v>3.1875000000000004</v>
      </c>
      <c r="BL25" s="319">
        <f>cf_1!BL25+cf_2!BL25</f>
        <v>3.1875000000000004</v>
      </c>
      <c r="BM25" s="319">
        <f>cf_1!BM25+cf_2!BM25</f>
        <v>3.1875000000000004</v>
      </c>
      <c r="BN25" s="319">
        <f>cf_1!BN25+cf_2!BN25</f>
        <v>3.1875000000000004</v>
      </c>
      <c r="BO25" s="319">
        <f>cf_1!BO25+cf_2!BO25</f>
        <v>3.7500000000000009</v>
      </c>
      <c r="BP25" s="319">
        <f>cf_1!BP25+cf_2!BP25</f>
        <v>0</v>
      </c>
      <c r="BQ25" s="319">
        <f>cf_1!BQ25+cf_2!BQ25</f>
        <v>0</v>
      </c>
      <c r="BR25" s="319">
        <f>cf_1!BR25+cf_2!BR25</f>
        <v>0</v>
      </c>
      <c r="BS25" s="319">
        <f>cf_1!BS25+cf_2!BS25</f>
        <v>0</v>
      </c>
      <c r="BT25" s="319">
        <f>cf_1!BT25+cf_2!BT25</f>
        <v>0</v>
      </c>
      <c r="BU25" s="319">
        <f>cf_1!BU25+cf_2!BU25</f>
        <v>0</v>
      </c>
      <c r="BV25" s="319">
        <f>cf_1!BV25+cf_2!BV25</f>
        <v>0</v>
      </c>
      <c r="BW25" s="319">
        <f>cf_1!BW25+cf_2!BW25</f>
        <v>0</v>
      </c>
      <c r="BX25" s="319">
        <f>cf_1!BX25+cf_2!BX25</f>
        <v>0</v>
      </c>
      <c r="BY25" s="319">
        <f>cf_1!BY25+cf_2!BY25</f>
        <v>0</v>
      </c>
      <c r="BZ25" s="319">
        <f>cf_1!BZ25+cf_2!BZ25</f>
        <v>0</v>
      </c>
      <c r="CA25" s="319">
        <f>cf_1!CA25+cf_2!CA25</f>
        <v>0</v>
      </c>
      <c r="CB25" s="319">
        <f>cf_1!CB25+cf_2!CB25</f>
        <v>0</v>
      </c>
      <c r="CC25" s="319">
        <f>cf_1!CC25+cf_2!CC25</f>
        <v>0</v>
      </c>
      <c r="CD25" s="319">
        <f>cf_1!CD25+cf_2!CD25</f>
        <v>0</v>
      </c>
      <c r="CE25" s="319">
        <f>cf_1!CE25+cf_2!CE25</f>
        <v>0</v>
      </c>
      <c r="CF25" s="319">
        <f>cf_1!CF25+cf_2!CF25</f>
        <v>0</v>
      </c>
      <c r="CG25" s="319">
        <f>cf_1!CG25+cf_2!CG25</f>
        <v>0</v>
      </c>
      <c r="CH25" s="319">
        <f>cf_1!CH25+cf_2!CH25</f>
        <v>0</v>
      </c>
      <c r="CI25" s="319">
        <f>cf_1!CI25+cf_2!CI25</f>
        <v>0</v>
      </c>
      <c r="CJ25" s="319">
        <f>cf_1!CJ25+cf_2!CJ25</f>
        <v>0</v>
      </c>
      <c r="CK25" s="319">
        <f>cf_1!CK25+cf_2!CK25</f>
        <v>0</v>
      </c>
      <c r="CL25" s="319">
        <f>cf_1!CL25+cf_2!CL25</f>
        <v>0</v>
      </c>
      <c r="CM25" s="319">
        <f>cf_1!CM25+cf_2!CM25</f>
        <v>0</v>
      </c>
      <c r="CN25" s="319">
        <f>cf_1!CN25+cf_2!CN25</f>
        <v>0</v>
      </c>
      <c r="CO25" s="319">
        <f>cf_1!CO25+cf_2!CO25</f>
        <v>0</v>
      </c>
      <c r="CP25" s="319">
        <f>cf_1!CP25+cf_2!CP25</f>
        <v>0</v>
      </c>
      <c r="CQ25" s="319">
        <f>cf_1!CQ25+cf_2!CQ25</f>
        <v>0</v>
      </c>
      <c r="CR25" s="319">
        <f>cf_1!CR25+cf_2!CR25</f>
        <v>0</v>
      </c>
      <c r="CS25" s="319">
        <f>cf_1!CS25+cf_2!CS25</f>
        <v>0</v>
      </c>
      <c r="CT25" s="319">
        <f>cf_1!CT25+cf_2!CT25</f>
        <v>0</v>
      </c>
      <c r="CU25" s="319">
        <f>cf_1!CU25+cf_2!CU25</f>
        <v>0</v>
      </c>
      <c r="CV25" s="319">
        <f>cf_1!CV25+cf_2!CV25</f>
        <v>0</v>
      </c>
      <c r="CW25" s="319">
        <f>cf_1!CW25+cf_2!CW25</f>
        <v>0</v>
      </c>
      <c r="CX25" s="319">
        <f>cf_1!CX25+cf_2!CX25</f>
        <v>0</v>
      </c>
      <c r="CY25" s="319">
        <f>cf_1!CY25+cf_2!CY25</f>
        <v>0</v>
      </c>
      <c r="CZ25" s="319">
        <f>cf_1!CZ25+cf_2!CZ25</f>
        <v>0</v>
      </c>
      <c r="DA25" s="319">
        <f>cf_1!DA25+cf_2!DA25</f>
        <v>0</v>
      </c>
      <c r="DB25" s="319">
        <f>cf_1!DB25+cf_2!DB25</f>
        <v>0</v>
      </c>
      <c r="DC25" s="319">
        <f>cf_1!DC25+cf_2!DC25</f>
        <v>0</v>
      </c>
      <c r="DD25" s="319">
        <f>cf_1!DD25+cf_2!DD25</f>
        <v>0</v>
      </c>
      <c r="DE25" s="319">
        <f>cf_1!DE25+cf_2!DE25</f>
        <v>0</v>
      </c>
      <c r="DF25" s="319">
        <f>cf_1!DF25+cf_2!DF25</f>
        <v>0</v>
      </c>
      <c r="DG25" s="319">
        <f>cf_1!DG25+cf_2!DG25</f>
        <v>0</v>
      </c>
      <c r="DH25" s="319">
        <f>cf_1!DH25+cf_2!DH25</f>
        <v>0</v>
      </c>
      <c r="DI25" s="319">
        <f>cf_1!DI25+cf_2!DI25</f>
        <v>0</v>
      </c>
      <c r="DJ25" s="319">
        <f>cf_1!DJ25+cf_2!DJ25</f>
        <v>0</v>
      </c>
      <c r="DK25" s="319">
        <f>cf_1!DK25+cf_2!DK25</f>
        <v>0</v>
      </c>
      <c r="DL25" s="319">
        <f>cf_1!DL25+cf_2!DL25</f>
        <v>0</v>
      </c>
      <c r="DM25" s="319">
        <f>cf_1!DM25+cf_2!DM25</f>
        <v>0</v>
      </c>
      <c r="DN25" s="319">
        <f>cf_1!DN25+cf_2!DN25</f>
        <v>0</v>
      </c>
      <c r="DO25" s="319">
        <f>cf_1!DO25+cf_2!DO25</f>
        <v>0</v>
      </c>
      <c r="DP25" s="319">
        <f>cf_1!DP25+cf_2!DP25</f>
        <v>0</v>
      </c>
      <c r="DQ25" s="319">
        <f>cf_1!DQ25+cf_2!DQ25</f>
        <v>0</v>
      </c>
      <c r="DR25" s="319">
        <f>cf_1!DR25+cf_2!DR25</f>
        <v>0</v>
      </c>
      <c r="DS25" s="319">
        <f>cf_1!DS25+cf_2!DS25</f>
        <v>0</v>
      </c>
      <c r="DT25" s="319">
        <f>cf_1!DT25+cf_2!DT25</f>
        <v>0</v>
      </c>
      <c r="DU25" s="319">
        <f>cf_1!DU25+cf_2!DU25</f>
        <v>0</v>
      </c>
      <c r="DV25" s="319">
        <f>cf_1!DV25+cf_2!DV25</f>
        <v>0</v>
      </c>
      <c r="DW25" s="319">
        <f>cf_1!DW25+cf_2!DW25</f>
        <v>0</v>
      </c>
      <c r="DX25" s="319">
        <f>cf_1!DX25+cf_2!DX25</f>
        <v>0</v>
      </c>
      <c r="DY25" s="319">
        <f>cf_1!DY25+cf_2!DY25</f>
        <v>0</v>
      </c>
      <c r="DZ25" s="319">
        <f>cf_1!DZ25+cf_2!DZ25</f>
        <v>0</v>
      </c>
      <c r="EA25" s="319">
        <f>cf_1!EA25+cf_2!EA25</f>
        <v>0</v>
      </c>
      <c r="EB25" s="319">
        <f>cf_1!EB25+cf_2!EB25</f>
        <v>0</v>
      </c>
      <c r="EC25" s="319">
        <f>cf_1!EC25+cf_2!EC25</f>
        <v>0</v>
      </c>
      <c r="ED25" s="319">
        <f>cf_1!ED25+cf_2!ED25</f>
        <v>0</v>
      </c>
      <c r="EE25" s="319">
        <f>cf_1!EE25+cf_2!EE25</f>
        <v>0</v>
      </c>
      <c r="EF25" s="319">
        <f>cf_1!EF25+cf_2!EF25</f>
        <v>0</v>
      </c>
      <c r="EG25" s="319">
        <f>cf_1!EG25+cf_2!EG25</f>
        <v>0</v>
      </c>
      <c r="EH25" s="319">
        <f>cf_1!EH25+cf_2!EH25</f>
        <v>0</v>
      </c>
      <c r="EI25" s="319">
        <f>cf_1!EI25+cf_2!EI25</f>
        <v>0</v>
      </c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60"/>
      <c r="FU25" s="60"/>
      <c r="FV25" s="60"/>
      <c r="FW25" s="60"/>
      <c r="FX25" s="60"/>
      <c r="FY25" s="60"/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0"/>
      <c r="GK25" s="60"/>
      <c r="GL25" s="60"/>
      <c r="GM25" s="60"/>
      <c r="GN25" s="60"/>
      <c r="GO25" s="60"/>
      <c r="GP25" s="60"/>
      <c r="GQ25" s="60"/>
      <c r="GR25" s="60"/>
      <c r="GS25" s="60"/>
    </row>
    <row r="26" spans="2:201" x14ac:dyDescent="0.2">
      <c r="B26" s="66"/>
      <c r="C26" s="67" t="s">
        <v>321</v>
      </c>
      <c r="D26" s="70" t="e">
        <f t="shared" si="202"/>
        <v>#DIV/0!</v>
      </c>
      <c r="E26" s="355"/>
      <c r="G26" s="68"/>
      <c r="H26" s="68"/>
      <c r="I26" s="68"/>
      <c r="J26" s="68"/>
      <c r="K26" s="68"/>
      <c r="L26" s="68"/>
      <c r="M26" s="68"/>
      <c r="N26" s="68"/>
      <c r="O26" s="68"/>
      <c r="P26" s="69">
        <f t="shared" si="200"/>
        <v>0</v>
      </c>
      <c r="Q26" s="70">
        <f t="shared" si="201"/>
        <v>0</v>
      </c>
      <c r="R26" s="59">
        <f>P26-Q26</f>
        <v>0</v>
      </c>
      <c r="S26" s="319">
        <f>cf_1!S26+cf_2!S26</f>
        <v>0</v>
      </c>
      <c r="T26" s="319">
        <f>cf_1!T26+cf_2!T26</f>
        <v>0</v>
      </c>
      <c r="U26" s="319">
        <f>cf_1!U26+cf_2!U26</f>
        <v>0</v>
      </c>
      <c r="V26" s="319">
        <f>cf_1!V26+cf_2!V26</f>
        <v>0</v>
      </c>
      <c r="W26" s="319">
        <f>cf_1!W26+cf_2!W26</f>
        <v>0</v>
      </c>
      <c r="X26" s="319">
        <f>cf_1!X26+cf_2!X26</f>
        <v>0</v>
      </c>
      <c r="Y26" s="319">
        <f>cf_1!Y26+cf_2!Y26</f>
        <v>0</v>
      </c>
      <c r="Z26" s="319">
        <f>cf_1!Z26+cf_2!Z26</f>
        <v>0</v>
      </c>
      <c r="AA26" s="319">
        <f>cf_1!AA26+cf_2!AA26</f>
        <v>0</v>
      </c>
      <c r="AB26" s="319">
        <f>cf_1!AB26+cf_2!AB26</f>
        <v>0</v>
      </c>
      <c r="AC26" s="319">
        <f>cf_1!AC26+cf_2!AC26</f>
        <v>0</v>
      </c>
      <c r="AD26" s="319">
        <f>cf_1!AD26+cf_2!AD26</f>
        <v>0</v>
      </c>
      <c r="AE26" s="319">
        <f>cf_1!AE26+cf_2!AE26</f>
        <v>0</v>
      </c>
      <c r="AF26" s="319">
        <f>cf_1!AF26+cf_2!AF26</f>
        <v>0</v>
      </c>
      <c r="AG26" s="319">
        <f>cf_1!AG26+cf_2!AG26</f>
        <v>0</v>
      </c>
      <c r="AH26" s="319">
        <f>cf_1!AH26+cf_2!AH26</f>
        <v>0</v>
      </c>
      <c r="AI26" s="319">
        <f>cf_1!AI26+cf_2!AI26</f>
        <v>0</v>
      </c>
      <c r="AJ26" s="319">
        <f>cf_1!AJ26+cf_2!AJ26</f>
        <v>0</v>
      </c>
      <c r="AK26" s="319">
        <f>cf_1!AK26+cf_2!AK26</f>
        <v>0</v>
      </c>
      <c r="AL26" s="319">
        <f>cf_1!AL26+cf_2!AL26</f>
        <v>0</v>
      </c>
      <c r="AM26" s="319">
        <f>cf_1!AM26+cf_2!AM26</f>
        <v>0</v>
      </c>
      <c r="AN26" s="319">
        <f>cf_1!AN26+cf_2!AN26</f>
        <v>0</v>
      </c>
      <c r="AO26" s="319">
        <f>cf_1!AO26+cf_2!AO26</f>
        <v>0</v>
      </c>
      <c r="AP26" s="319">
        <f>cf_1!AP26+cf_2!AP26</f>
        <v>0</v>
      </c>
      <c r="AQ26" s="319">
        <f>cf_1!AQ26+cf_2!AQ26</f>
        <v>0</v>
      </c>
      <c r="AR26" s="319">
        <f>cf_1!AR26+cf_2!AR26</f>
        <v>0</v>
      </c>
      <c r="AS26" s="319">
        <f>cf_1!AS26+cf_2!AS26</f>
        <v>0</v>
      </c>
      <c r="AT26" s="319">
        <f>cf_1!AT26+cf_2!AT26</f>
        <v>0</v>
      </c>
      <c r="AU26" s="319">
        <f>cf_1!AU26+cf_2!AU26</f>
        <v>0</v>
      </c>
      <c r="AV26" s="319">
        <f>cf_1!AV26+cf_2!AV26</f>
        <v>0</v>
      </c>
      <c r="AW26" s="319">
        <f>cf_1!AW26+cf_2!AW26</f>
        <v>0</v>
      </c>
      <c r="AX26" s="319">
        <f>cf_1!AX26+cf_2!AX26</f>
        <v>0</v>
      </c>
      <c r="AY26" s="319">
        <f>cf_1!AY26+cf_2!AY26</f>
        <v>0</v>
      </c>
      <c r="AZ26" s="319">
        <f>cf_1!AZ26+cf_2!AZ26</f>
        <v>0</v>
      </c>
      <c r="BA26" s="319">
        <f>cf_1!BA26+cf_2!BA26</f>
        <v>0</v>
      </c>
      <c r="BB26" s="319">
        <f>cf_1!BB26+cf_2!BB26</f>
        <v>0</v>
      </c>
      <c r="BC26" s="319">
        <f>cf_1!BC26+cf_2!BC26</f>
        <v>0</v>
      </c>
      <c r="BD26" s="319">
        <f>cf_1!BD26+cf_2!BD26</f>
        <v>0</v>
      </c>
      <c r="BE26" s="319">
        <f>cf_1!BE26+cf_2!BE26</f>
        <v>0</v>
      </c>
      <c r="BF26" s="319">
        <f>cf_1!BF26+cf_2!BF26</f>
        <v>0</v>
      </c>
      <c r="BG26" s="319">
        <f>cf_1!BG26+cf_2!BG26</f>
        <v>0</v>
      </c>
      <c r="BH26" s="319">
        <f>cf_1!BH26+cf_2!BH26</f>
        <v>0</v>
      </c>
      <c r="BI26" s="319">
        <f>cf_1!BI26+cf_2!BI26</f>
        <v>0</v>
      </c>
      <c r="BJ26" s="319">
        <f>cf_1!BJ26+cf_2!BJ26</f>
        <v>0</v>
      </c>
      <c r="BK26" s="319">
        <f>cf_1!BK26+cf_2!BK26</f>
        <v>0</v>
      </c>
      <c r="BL26" s="319">
        <f>cf_1!BL26+cf_2!BL26</f>
        <v>0</v>
      </c>
      <c r="BM26" s="319">
        <f>cf_1!BM26+cf_2!BM26</f>
        <v>0</v>
      </c>
      <c r="BN26" s="319">
        <f>cf_1!BN26+cf_2!BN26</f>
        <v>0</v>
      </c>
      <c r="BO26" s="319">
        <f>cf_1!BO26+cf_2!BO26</f>
        <v>0</v>
      </c>
      <c r="BP26" s="319">
        <f>cf_1!BP26+cf_2!BP26</f>
        <v>0</v>
      </c>
      <c r="BQ26" s="319">
        <f>cf_1!BQ26+cf_2!BQ26</f>
        <v>0</v>
      </c>
      <c r="BR26" s="319">
        <f>cf_1!BR26+cf_2!BR26</f>
        <v>0</v>
      </c>
      <c r="BS26" s="319">
        <f>cf_1!BS26+cf_2!BS26</f>
        <v>0</v>
      </c>
      <c r="BT26" s="319">
        <f>cf_1!BT26+cf_2!BT26</f>
        <v>0</v>
      </c>
      <c r="BU26" s="319">
        <f>cf_1!BU26+cf_2!BU26</f>
        <v>0</v>
      </c>
      <c r="BV26" s="319">
        <f>cf_1!BV26+cf_2!BV26</f>
        <v>0</v>
      </c>
      <c r="BW26" s="319">
        <f>cf_1!BW26+cf_2!BW26</f>
        <v>0</v>
      </c>
      <c r="BX26" s="319">
        <f>cf_1!BX26+cf_2!BX26</f>
        <v>0</v>
      </c>
      <c r="BY26" s="319">
        <f>cf_1!BY26+cf_2!BY26</f>
        <v>0</v>
      </c>
      <c r="BZ26" s="319">
        <f>cf_1!BZ26+cf_2!BZ26</f>
        <v>0</v>
      </c>
      <c r="CA26" s="319">
        <f>cf_1!CA26+cf_2!CA26</f>
        <v>0</v>
      </c>
      <c r="CB26" s="319">
        <f>cf_1!CB26+cf_2!CB26</f>
        <v>0</v>
      </c>
      <c r="CC26" s="319">
        <f>cf_1!CC26+cf_2!CC26</f>
        <v>0</v>
      </c>
      <c r="CD26" s="319">
        <f>cf_1!CD26+cf_2!CD26</f>
        <v>0</v>
      </c>
      <c r="CE26" s="319">
        <f>cf_1!CE26+cf_2!CE26</f>
        <v>0</v>
      </c>
      <c r="CF26" s="319">
        <f>cf_1!CF26+cf_2!CF26</f>
        <v>0</v>
      </c>
      <c r="CG26" s="319">
        <f>cf_1!CG26+cf_2!CG26</f>
        <v>0</v>
      </c>
      <c r="CH26" s="319">
        <f>cf_1!CH26+cf_2!CH26</f>
        <v>0</v>
      </c>
      <c r="CI26" s="319">
        <f>cf_1!CI26+cf_2!CI26</f>
        <v>0</v>
      </c>
      <c r="CJ26" s="319">
        <f>cf_1!CJ26+cf_2!CJ26</f>
        <v>0</v>
      </c>
      <c r="CK26" s="319">
        <f>cf_1!CK26+cf_2!CK26</f>
        <v>0</v>
      </c>
      <c r="CL26" s="319">
        <f>cf_1!CL26+cf_2!CL26</f>
        <v>0</v>
      </c>
      <c r="CM26" s="319">
        <f>cf_1!CM26+cf_2!CM26</f>
        <v>0</v>
      </c>
      <c r="CN26" s="319">
        <f>cf_1!CN26+cf_2!CN26</f>
        <v>0</v>
      </c>
      <c r="CO26" s="319">
        <f>cf_1!CO26+cf_2!CO26</f>
        <v>0</v>
      </c>
      <c r="CP26" s="319">
        <f>cf_1!CP26+cf_2!CP26</f>
        <v>0</v>
      </c>
      <c r="CQ26" s="319">
        <f>cf_1!CQ26+cf_2!CQ26</f>
        <v>0</v>
      </c>
      <c r="CR26" s="319">
        <f>cf_1!CR26+cf_2!CR26</f>
        <v>0</v>
      </c>
      <c r="CS26" s="319">
        <f>cf_1!CS26+cf_2!CS26</f>
        <v>0</v>
      </c>
      <c r="CT26" s="319">
        <f>cf_1!CT26+cf_2!CT26</f>
        <v>0</v>
      </c>
      <c r="CU26" s="319">
        <f>cf_1!CU26+cf_2!CU26</f>
        <v>0</v>
      </c>
      <c r="CV26" s="319">
        <f>cf_1!CV26+cf_2!CV26</f>
        <v>0</v>
      </c>
      <c r="CW26" s="319">
        <f>cf_1!CW26+cf_2!CW26</f>
        <v>0</v>
      </c>
      <c r="CX26" s="319">
        <f>cf_1!CX26+cf_2!CX26</f>
        <v>0</v>
      </c>
      <c r="CY26" s="319">
        <f>cf_1!CY26+cf_2!CY26</f>
        <v>0</v>
      </c>
      <c r="CZ26" s="319">
        <f>cf_1!CZ26+cf_2!CZ26</f>
        <v>0</v>
      </c>
      <c r="DA26" s="319">
        <f>cf_1!DA26+cf_2!DA26</f>
        <v>0</v>
      </c>
      <c r="DB26" s="319">
        <f>cf_1!DB26+cf_2!DB26</f>
        <v>0</v>
      </c>
      <c r="DC26" s="319">
        <f>cf_1!DC26+cf_2!DC26</f>
        <v>0</v>
      </c>
      <c r="DD26" s="319">
        <f>cf_1!DD26+cf_2!DD26</f>
        <v>0</v>
      </c>
      <c r="DE26" s="319">
        <f>cf_1!DE26+cf_2!DE26</f>
        <v>0</v>
      </c>
      <c r="DF26" s="319">
        <f>cf_1!DF26+cf_2!DF26</f>
        <v>0</v>
      </c>
      <c r="DG26" s="319">
        <f>cf_1!DG26+cf_2!DG26</f>
        <v>0</v>
      </c>
      <c r="DH26" s="319">
        <f>cf_1!DH26+cf_2!DH26</f>
        <v>0</v>
      </c>
      <c r="DI26" s="319">
        <f>cf_1!DI26+cf_2!DI26</f>
        <v>0</v>
      </c>
      <c r="DJ26" s="319">
        <f>cf_1!DJ26+cf_2!DJ26</f>
        <v>0</v>
      </c>
      <c r="DK26" s="319">
        <f>cf_1!DK26+cf_2!DK26</f>
        <v>0</v>
      </c>
      <c r="DL26" s="319">
        <f>cf_1!DL26+cf_2!DL26</f>
        <v>0</v>
      </c>
      <c r="DM26" s="319">
        <f>cf_1!DM26+cf_2!DM26</f>
        <v>0</v>
      </c>
      <c r="DN26" s="319">
        <f>cf_1!DN26+cf_2!DN26</f>
        <v>0</v>
      </c>
      <c r="DO26" s="319">
        <f>cf_1!DO26+cf_2!DO26</f>
        <v>0</v>
      </c>
      <c r="DP26" s="319">
        <f>cf_1!DP26+cf_2!DP26</f>
        <v>0</v>
      </c>
      <c r="DQ26" s="319">
        <f>cf_1!DQ26+cf_2!DQ26</f>
        <v>0</v>
      </c>
      <c r="DR26" s="319">
        <f>cf_1!DR26+cf_2!DR26</f>
        <v>0</v>
      </c>
      <c r="DS26" s="319">
        <f>cf_1!DS26+cf_2!DS26</f>
        <v>0</v>
      </c>
      <c r="DT26" s="319">
        <f>cf_1!DT26+cf_2!DT26</f>
        <v>0</v>
      </c>
      <c r="DU26" s="319">
        <f>cf_1!DU26+cf_2!DU26</f>
        <v>0</v>
      </c>
      <c r="DV26" s="319">
        <f>cf_1!DV26+cf_2!DV26</f>
        <v>0</v>
      </c>
      <c r="DW26" s="319">
        <f>cf_1!DW26+cf_2!DW26</f>
        <v>0</v>
      </c>
      <c r="DX26" s="319">
        <f>cf_1!DX26+cf_2!DX26</f>
        <v>0</v>
      </c>
      <c r="DY26" s="319">
        <f>cf_1!DY26+cf_2!DY26</f>
        <v>0</v>
      </c>
      <c r="DZ26" s="319">
        <f>cf_1!DZ26+cf_2!DZ26</f>
        <v>0</v>
      </c>
      <c r="EA26" s="319">
        <f>cf_1!EA26+cf_2!EA26</f>
        <v>0</v>
      </c>
      <c r="EB26" s="319">
        <f>cf_1!EB26+cf_2!EB26</f>
        <v>0</v>
      </c>
      <c r="EC26" s="319">
        <f>cf_1!EC26+cf_2!EC26</f>
        <v>0</v>
      </c>
      <c r="ED26" s="319">
        <f>cf_1!ED26+cf_2!ED26</f>
        <v>0</v>
      </c>
      <c r="EE26" s="319">
        <f>cf_1!EE26+cf_2!EE26</f>
        <v>0</v>
      </c>
      <c r="EF26" s="319">
        <f>cf_1!EF26+cf_2!EF26</f>
        <v>0</v>
      </c>
      <c r="EG26" s="319">
        <f>cf_1!EG26+cf_2!EG26</f>
        <v>0</v>
      </c>
      <c r="EH26" s="319">
        <f>cf_1!EH26+cf_2!EH26</f>
        <v>0</v>
      </c>
      <c r="EI26" s="319">
        <f>cf_1!EI26+cf_2!EI26</f>
        <v>0</v>
      </c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60"/>
      <c r="FU26" s="60"/>
      <c r="FV26" s="60"/>
      <c r="FW26" s="60"/>
      <c r="FX26" s="60"/>
      <c r="FY26" s="60"/>
      <c r="FZ26" s="60"/>
      <c r="GA26" s="60"/>
      <c r="GB26" s="60"/>
      <c r="GC26" s="60"/>
      <c r="GD26" s="60"/>
      <c r="GE26" s="60"/>
      <c r="GF26" s="60"/>
      <c r="GG26" s="60"/>
      <c r="GH26" s="60"/>
      <c r="GI26" s="60"/>
      <c r="GJ26" s="60"/>
      <c r="GK26" s="60"/>
      <c r="GL26" s="60"/>
      <c r="GM26" s="60"/>
      <c r="GN26" s="60"/>
      <c r="GO26" s="60"/>
      <c r="GP26" s="60"/>
      <c r="GQ26" s="60"/>
      <c r="GR26" s="60"/>
      <c r="GS26" s="60"/>
    </row>
    <row r="27" spans="2:201" x14ac:dyDescent="0.2">
      <c r="B27" s="66"/>
      <c r="C27" s="67"/>
      <c r="D27" s="67"/>
      <c r="E27" s="67"/>
      <c r="F27" s="67"/>
      <c r="G27" s="67"/>
      <c r="H27" s="68"/>
      <c r="I27" s="68"/>
      <c r="J27" s="68"/>
      <c r="K27" s="68"/>
      <c r="L27" s="68"/>
      <c r="M27" s="68"/>
      <c r="N27" s="68"/>
      <c r="O27" s="68"/>
      <c r="P27" s="70"/>
      <c r="Q27" s="70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60"/>
      <c r="FU27" s="60"/>
      <c r="FV27" s="60"/>
      <c r="FW27" s="60"/>
      <c r="FX27" s="60"/>
      <c r="FY27" s="60"/>
      <c r="FZ27" s="60"/>
      <c r="GA27" s="60"/>
      <c r="GB27" s="60"/>
      <c r="GC27" s="60"/>
      <c r="GD27" s="60"/>
      <c r="GE27" s="60"/>
      <c r="GF27" s="60"/>
      <c r="GG27" s="60"/>
      <c r="GH27" s="60"/>
      <c r="GI27" s="60"/>
      <c r="GJ27" s="60"/>
      <c r="GK27" s="60"/>
      <c r="GL27" s="60"/>
      <c r="GM27" s="60"/>
      <c r="GN27" s="60"/>
      <c r="GO27" s="60"/>
      <c r="GP27" s="60"/>
      <c r="GQ27" s="60"/>
      <c r="GR27" s="60"/>
      <c r="GS27" s="60"/>
    </row>
    <row r="28" spans="2:201" x14ac:dyDescent="0.2">
      <c r="B28" s="66"/>
      <c r="C28" s="71" t="s">
        <v>873</v>
      </c>
      <c r="D28" s="72"/>
      <c r="E28" s="72">
        <f>COUNTIFS(S28:EI28,"&gt;0",S28:EI28,"&lt;1")</f>
        <v>30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3"/>
      <c r="Q28" s="74"/>
      <c r="R28" s="75"/>
      <c r="S28" s="76">
        <f>SUM($S9:S9)/$P$9</f>
        <v>0</v>
      </c>
      <c r="T28" s="76">
        <f>SUM($S9:T9)/$P$9</f>
        <v>0</v>
      </c>
      <c r="U28" s="76">
        <f>SUM($S9:U9)/$P$9</f>
        <v>0</v>
      </c>
      <c r="V28" s="76">
        <f>SUM($S9:V9)/$P$9</f>
        <v>0</v>
      </c>
      <c r="W28" s="76">
        <f>SUM($S9:W9)/$P$9</f>
        <v>0</v>
      </c>
      <c r="X28" s="76">
        <f>SUM($S9:X9)/$P$9</f>
        <v>0</v>
      </c>
      <c r="Y28" s="76">
        <f>SUM($S9:Y9)/$P$9</f>
        <v>0</v>
      </c>
      <c r="Z28" s="76">
        <f>SUM($S9:Z9)/$P$9</f>
        <v>0</v>
      </c>
      <c r="AA28" s="76">
        <f>SUM($S9:AA9)/$P$9</f>
        <v>0</v>
      </c>
      <c r="AB28" s="76">
        <f>SUM($S9:AB9)/$P$9</f>
        <v>0</v>
      </c>
      <c r="AC28" s="76">
        <f>SUM($S9:AC9)/$P$9</f>
        <v>0</v>
      </c>
      <c r="AD28" s="76">
        <f>SUM($S9:AD9)/$P$9</f>
        <v>0</v>
      </c>
      <c r="AE28" s="76">
        <f>SUM($S9:AE9)/$P$9</f>
        <v>0</v>
      </c>
      <c r="AF28" s="76">
        <f>SUM($S9:AF9)/$P$9</f>
        <v>0</v>
      </c>
      <c r="AG28" s="76">
        <f>SUM($S9:AG9)/$P$9</f>
        <v>0</v>
      </c>
      <c r="AH28" s="76">
        <f>SUM($S9:AH9)/$P$9</f>
        <v>0</v>
      </c>
      <c r="AI28" s="76">
        <f>SUM($S9:AI9)/$P$9</f>
        <v>0</v>
      </c>
      <c r="AJ28" s="76">
        <f>SUM($S9:AJ9)/$P$9</f>
        <v>0</v>
      </c>
      <c r="AK28" s="76">
        <f>SUM($S9:AK9)/$P$9</f>
        <v>2.4753635186607847E-2</v>
      </c>
      <c r="AL28" s="76">
        <f>SUM($S9:AL9)/$P$9</f>
        <v>5.0081148570443816E-2</v>
      </c>
      <c r="AM28" s="76">
        <f>SUM($S9:AM9)/$P$9</f>
        <v>7.2117961301860975E-2</v>
      </c>
      <c r="AN28" s="76">
        <f>SUM($S9:AN9)/$P$9</f>
        <v>9.4659021704577906E-2</v>
      </c>
      <c r="AO28" s="76">
        <f>SUM($S9:AO9)/$P$9</f>
        <v>0.11771273789604961</v>
      </c>
      <c r="AP28" s="76">
        <f>SUM($S9:AP9)/$P$9</f>
        <v>0.14128764191147383</v>
      </c>
      <c r="AQ28" s="76">
        <f>SUM($S9:AQ9)/$P$9</f>
        <v>0.16960494095906314</v>
      </c>
      <c r="AR28" s="76">
        <f>SUM($S9:AR9)/$P$9</f>
        <v>0.19855592295174804</v>
      </c>
      <c r="AS28" s="76">
        <f>SUM($S9:AS9)/$P$9</f>
        <v>0.22815107509988777</v>
      </c>
      <c r="AT28" s="76">
        <f>SUM($S9:AT9)/$P$9</f>
        <v>0.25840103859922448</v>
      </c>
      <c r="AU28" s="76">
        <f>SUM($S9:AU9)/$P$9</f>
        <v>0.28474318877392091</v>
      </c>
      <c r="AV28" s="76">
        <f>SUM($S9:AV9)/$P$9</f>
        <v>0.31632773044016643</v>
      </c>
      <c r="AW28" s="76">
        <f>SUM($S9:AW9)/$P$9</f>
        <v>0.34859995227821516</v>
      </c>
      <c r="AX28" s="76">
        <f>SUM($S9:AX9)/$P$9</f>
        <v>0.38157113288765709</v>
      </c>
      <c r="AY28" s="76">
        <f>SUM($S9:AY9)/$P$9</f>
        <v>0.41029457724220025</v>
      </c>
      <c r="AZ28" s="76">
        <f>SUM($S9:AZ9)/$P$9</f>
        <v>0.43963173248459042</v>
      </c>
      <c r="BA28" s="76">
        <f>SUM($S9:BA9)/$P$9</f>
        <v>0.46959261160725113</v>
      </c>
      <c r="BB28" s="76">
        <f>SUM($S9:BB9)/$P$9</f>
        <v>0.50018737357598098</v>
      </c>
      <c r="BC28" s="76">
        <f>SUM($S9:BC9)/$P$9</f>
        <v>0.53679443497268375</v>
      </c>
      <c r="BD28" s="76">
        <f>SUM($S9:BD9)/$P$9</f>
        <v>0.58023259670939176</v>
      </c>
      <c r="BE28" s="76">
        <f>SUM($S9:BE9)/$P$9</f>
        <v>0.62451270657015578</v>
      </c>
      <c r="BF28" s="76">
        <f>SUM($S9:BF9)/$P$9</f>
        <v>0.66964813164465153</v>
      </c>
      <c r="BG28" s="76">
        <f>SUM($S9:BG9)/$P$9</f>
        <v>0.70888365014604826</v>
      </c>
      <c r="BH28" s="76">
        <f>SUM($S9:BH9)/$P$9</f>
        <v>0.75577057805774916</v>
      </c>
      <c r="BI28" s="76">
        <f>SUM($S9:BI9)/$P$9</f>
        <v>0.85794832943198418</v>
      </c>
      <c r="BJ28" s="76">
        <f>SUM($S9:BJ9)/$P$9</f>
        <v>0.88409245237056144</v>
      </c>
      <c r="BK28" s="76">
        <f>SUM($S9:BK9)/$P$9</f>
        <v>0.90636976355945975</v>
      </c>
      <c r="BL28" s="76">
        <f>SUM($S9:BL9)/$P$9</f>
        <v>0.92870201660755147</v>
      </c>
      <c r="BM28" s="76">
        <f>SUM($S9:BM9)/$P$9</f>
        <v>0.95108934701628334</v>
      </c>
      <c r="BN28" s="76">
        <f>SUM($S9:BN9)/$P$9</f>
        <v>0.97353189062128465</v>
      </c>
      <c r="BO28" s="76">
        <f>SUM($S9:BO9)/$P$9</f>
        <v>1</v>
      </c>
      <c r="BP28" s="76">
        <f>SUM($S9:BP9)/$P$9</f>
        <v>1</v>
      </c>
      <c r="BQ28" s="76">
        <f>SUM($S9:BQ9)/$P$9</f>
        <v>1</v>
      </c>
      <c r="BR28" s="76">
        <f>SUM($S9:BR9)/$P$9</f>
        <v>1</v>
      </c>
      <c r="BS28" s="76">
        <f>SUM($S9:BS9)/$P$9</f>
        <v>1</v>
      </c>
      <c r="BT28" s="76">
        <f>SUM($S9:BT9)/$P$9</f>
        <v>1</v>
      </c>
      <c r="BU28" s="76">
        <f>SUM($S9:BU9)/$P$9</f>
        <v>1</v>
      </c>
      <c r="BV28" s="76">
        <f>SUM($S9:BV9)/$P$9</f>
        <v>1</v>
      </c>
      <c r="BW28" s="76">
        <f>SUM($S9:BW9)/$P$9</f>
        <v>1</v>
      </c>
      <c r="BX28" s="76">
        <f>SUM($S9:BX9)/$P$9</f>
        <v>1</v>
      </c>
      <c r="BY28" s="76">
        <f>SUM($S9:BY9)/$P$9</f>
        <v>1</v>
      </c>
      <c r="BZ28" s="76">
        <f>SUM($S9:BZ9)/$P$9</f>
        <v>1</v>
      </c>
      <c r="CA28" s="76">
        <f>SUM($S9:CA9)/$P$9</f>
        <v>1</v>
      </c>
      <c r="CB28" s="76">
        <f>SUM($S9:CB9)/$P$9</f>
        <v>1</v>
      </c>
      <c r="CC28" s="76">
        <f>SUM($S9:CC9)/$P$9</f>
        <v>1</v>
      </c>
      <c r="CD28" s="76">
        <f>SUM($S9:CD9)/$P$9</f>
        <v>1</v>
      </c>
      <c r="CE28" s="76">
        <f>SUM($S9:CE9)/$P$9</f>
        <v>1</v>
      </c>
      <c r="CF28" s="76">
        <f>SUM($S9:CF9)/$P$9</f>
        <v>1</v>
      </c>
      <c r="CG28" s="76">
        <f>SUM($S9:CG9)/$P$9</f>
        <v>1</v>
      </c>
      <c r="CH28" s="76">
        <f>SUM($S9:CH9)/$P$9</f>
        <v>1</v>
      </c>
      <c r="CI28" s="76">
        <f>SUM($S9:CI9)/$P$9</f>
        <v>1</v>
      </c>
      <c r="CJ28" s="76">
        <f>SUM($S9:CJ9)/$P$9</f>
        <v>1</v>
      </c>
      <c r="CK28" s="76">
        <f>SUM($S9:CK9)/$P$9</f>
        <v>1</v>
      </c>
      <c r="CL28" s="76">
        <f>SUM($S9:CL9)/$P$9</f>
        <v>1</v>
      </c>
      <c r="CM28" s="76">
        <f>SUM($S9:CM9)/$P$9</f>
        <v>1</v>
      </c>
      <c r="CN28" s="76">
        <f>SUM($S9:CN9)/$P$9</f>
        <v>1</v>
      </c>
      <c r="CO28" s="76">
        <f>SUM($S9:CO9)/$P$9</f>
        <v>1</v>
      </c>
      <c r="CP28" s="76">
        <f>SUM($S9:CP9)/$P$9</f>
        <v>1</v>
      </c>
      <c r="CQ28" s="76">
        <f>SUM($S9:CQ9)/$P$9</f>
        <v>1</v>
      </c>
      <c r="CR28" s="76">
        <f>SUM($S9:CR9)/$P$9</f>
        <v>1</v>
      </c>
      <c r="CS28" s="76">
        <f>SUM($S9:CS9)/$P$9</f>
        <v>1</v>
      </c>
      <c r="CT28" s="76">
        <f>SUM($S9:CT9)/$P$9</f>
        <v>1</v>
      </c>
      <c r="CU28" s="76">
        <f>SUM($S9:CU9)/$P$9</f>
        <v>1</v>
      </c>
      <c r="CV28" s="76">
        <f>SUM($S9:CV9)/$P$9</f>
        <v>1</v>
      </c>
      <c r="CW28" s="76">
        <f>SUM($S9:CW9)/$P$9</f>
        <v>1</v>
      </c>
      <c r="CX28" s="76">
        <f>SUM($S9:CX9)/$P$9</f>
        <v>1</v>
      </c>
      <c r="CY28" s="76">
        <f>SUM($S9:CY9)/$P$9</f>
        <v>1</v>
      </c>
      <c r="CZ28" s="76">
        <f>SUM($S9:CZ9)/$P$9</f>
        <v>1</v>
      </c>
      <c r="DA28" s="76">
        <f>SUM($S9:DA9)/$P$9</f>
        <v>1</v>
      </c>
      <c r="DB28" s="76">
        <f>SUM($S9:DB9)/$P$9</f>
        <v>1</v>
      </c>
      <c r="DC28" s="76">
        <f>SUM($S9:DC9)/$P$9</f>
        <v>1</v>
      </c>
      <c r="DD28" s="76">
        <f>SUM($S9:DD9)/$P$9</f>
        <v>1</v>
      </c>
      <c r="DE28" s="76">
        <f>SUM($S9:DE9)/$P$9</f>
        <v>1</v>
      </c>
      <c r="DF28" s="76">
        <f>SUM($S9:DF9)/$P$9</f>
        <v>1</v>
      </c>
      <c r="DG28" s="76">
        <f>SUM($S9:DG9)/$P$9</f>
        <v>1</v>
      </c>
      <c r="DH28" s="76">
        <f>SUM($S9:DH9)/$P$9</f>
        <v>1</v>
      </c>
      <c r="DI28" s="76">
        <f>SUM($S9:DI9)/$P$9</f>
        <v>1</v>
      </c>
      <c r="DJ28" s="76">
        <f>SUM($S9:DJ9)/$P$9</f>
        <v>1</v>
      </c>
      <c r="DK28" s="76">
        <f>SUM($S9:DK9)/$P$9</f>
        <v>1</v>
      </c>
      <c r="DL28" s="76">
        <f>SUM($S9:DL9)/$P$9</f>
        <v>1</v>
      </c>
      <c r="DM28" s="76">
        <f>SUM($S9:DM9)/$P$9</f>
        <v>1</v>
      </c>
      <c r="DN28" s="76">
        <f>SUM($S9:DN9)/$P$9</f>
        <v>1</v>
      </c>
      <c r="DO28" s="76">
        <f>SUM($S9:DO9)/$P$9</f>
        <v>1</v>
      </c>
      <c r="DP28" s="76">
        <f>SUM($S9:DP9)/$P$9</f>
        <v>1</v>
      </c>
      <c r="DQ28" s="76">
        <f>SUM($S9:DQ9)/$P$9</f>
        <v>1</v>
      </c>
      <c r="DR28" s="76">
        <f>SUM($S9:DR9)/$P$9</f>
        <v>1</v>
      </c>
      <c r="DS28" s="76">
        <f>SUM($S9:DS9)/$P$9</f>
        <v>1</v>
      </c>
      <c r="DT28" s="76">
        <f>SUM($S9:DT9)/$P$9</f>
        <v>1</v>
      </c>
      <c r="DU28" s="76">
        <f>SUM($S9:DU9)/$P$9</f>
        <v>1</v>
      </c>
      <c r="DV28" s="76">
        <f>SUM($S9:DV9)/$P$9</f>
        <v>1</v>
      </c>
      <c r="DW28" s="76">
        <f>SUM($S9:DW9)/$P$9</f>
        <v>1</v>
      </c>
      <c r="DX28" s="76">
        <f>SUM($S9:DX9)/$P$9</f>
        <v>1</v>
      </c>
      <c r="DY28" s="76">
        <f>SUM($S9:DY9)/$P$9</f>
        <v>1</v>
      </c>
      <c r="DZ28" s="76">
        <f>SUM($S9:DZ9)/$P$9</f>
        <v>1</v>
      </c>
      <c r="EA28" s="76">
        <f>SUM($S9:EA9)/$P$9</f>
        <v>1</v>
      </c>
      <c r="EB28" s="76">
        <f>SUM($S9:EB9)/$P$9</f>
        <v>1</v>
      </c>
      <c r="EC28" s="76">
        <f>SUM($S9:EC9)/$P$9</f>
        <v>1</v>
      </c>
      <c r="ED28" s="76">
        <f>SUM($S9:ED9)/$P$9</f>
        <v>1</v>
      </c>
      <c r="EE28" s="76">
        <f>SUM($S9:EE9)/$P$9</f>
        <v>1</v>
      </c>
      <c r="EF28" s="76">
        <f>SUM($S9:EF9)/$P$9</f>
        <v>1</v>
      </c>
      <c r="EG28" s="76">
        <f>SUM($S9:EG9)/$P$9</f>
        <v>1</v>
      </c>
      <c r="EH28" s="76">
        <f>SUM($S9:EH9)/$P$9</f>
        <v>1</v>
      </c>
      <c r="EI28" s="76">
        <f>SUM($S9:EI9)/$P$9</f>
        <v>1</v>
      </c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60"/>
      <c r="FU28" s="60"/>
      <c r="FV28" s="60"/>
      <c r="FW28" s="60"/>
      <c r="FX28" s="60"/>
      <c r="FY28" s="60"/>
      <c r="FZ28" s="60"/>
      <c r="GA28" s="60"/>
      <c r="GB28" s="60"/>
      <c r="GC28" s="60"/>
      <c r="GD28" s="60"/>
      <c r="GE28" s="60"/>
      <c r="GF28" s="60"/>
      <c r="GG28" s="60"/>
      <c r="GH28" s="60"/>
      <c r="GI28" s="60"/>
      <c r="GJ28" s="60"/>
      <c r="GK28" s="60"/>
      <c r="GL28" s="60"/>
      <c r="GM28" s="60"/>
      <c r="GN28" s="60"/>
      <c r="GO28" s="60"/>
      <c r="GP28" s="60"/>
      <c r="GQ28" s="60"/>
      <c r="GR28" s="60"/>
      <c r="GS28" s="60"/>
    </row>
    <row r="29" spans="2:201" x14ac:dyDescent="0.2">
      <c r="B29" s="66"/>
      <c r="C29" s="67" t="s">
        <v>314</v>
      </c>
      <c r="D29" s="68"/>
      <c r="E29" s="70">
        <f t="array" ref="E29">MIN(IF(S29:EI29&lt;&gt;0,S29:EI29))</f>
        <v>675000</v>
      </c>
      <c r="F29" s="70">
        <f>MAX(S29:EI29)</f>
        <v>890565.23483684112</v>
      </c>
      <c r="G29" s="70">
        <f>INDEX(S29:EI29,1,MATCH(E22,S22:EI22,0))</f>
        <v>849188.69930584019</v>
      </c>
      <c r="H29" s="68"/>
      <c r="I29" s="68"/>
      <c r="J29" s="68"/>
      <c r="K29" s="68"/>
      <c r="L29" s="68"/>
      <c r="M29" s="68"/>
      <c r="N29" s="68"/>
      <c r="O29" s="68"/>
      <c r="P29" s="69">
        <f t="shared" ref="P29:R30" si="203">IFERROR(P10/P23,0)</f>
        <v>788595.15021777572</v>
      </c>
      <c r="Q29" s="70">
        <f t="shared" si="203"/>
        <v>0</v>
      </c>
      <c r="R29" s="59">
        <f t="shared" si="203"/>
        <v>788595.15021777572</v>
      </c>
      <c r="S29" s="59">
        <f>IFERROR((cf_1!S29*cf_1!S23+cf_2!S29*cf_2!S23)/S23,0)</f>
        <v>0</v>
      </c>
      <c r="T29" s="59">
        <f>IFERROR((cf_1!T29*cf_1!T23+cf_2!T29*cf_2!T23)/T23,0)</f>
        <v>0</v>
      </c>
      <c r="U29" s="59">
        <f>IFERROR((cf_1!U29*cf_1!U23+cf_2!U29*cf_2!U23)/U23,0)</f>
        <v>0</v>
      </c>
      <c r="V29" s="59">
        <f>IFERROR((cf_1!V29*cf_1!V23+cf_2!V29*cf_2!V23)/V23,0)</f>
        <v>0</v>
      </c>
      <c r="W29" s="59">
        <f>IFERROR((cf_1!W29*cf_1!W23+cf_2!W29*cf_2!W23)/W23,0)</f>
        <v>0</v>
      </c>
      <c r="X29" s="59">
        <f>IFERROR((cf_1!X29*cf_1!X23+cf_2!X29*cf_2!X23)/X23,0)</f>
        <v>0</v>
      </c>
      <c r="Y29" s="59">
        <f>IFERROR((cf_1!Y29*cf_1!Y23+cf_2!Y29*cf_2!Y23)/Y23,0)</f>
        <v>0</v>
      </c>
      <c r="Z29" s="59">
        <f>IFERROR((cf_1!Z29*cf_1!Z23+cf_2!Z29*cf_2!Z23)/Z23,0)</f>
        <v>0</v>
      </c>
      <c r="AA29" s="59">
        <f>IFERROR((cf_1!AA29*cf_1!AA23+cf_2!AA29*cf_2!AA23)/AA23,0)</f>
        <v>0</v>
      </c>
      <c r="AB29" s="59">
        <f>IFERROR((cf_1!AB29*cf_1!AB23+cf_2!AB29*cf_2!AB23)/AB23,0)</f>
        <v>0</v>
      </c>
      <c r="AC29" s="59">
        <f>IFERROR((cf_1!AC29*cf_1!AC23+cf_2!AC29*cf_2!AC23)/AC23,0)</f>
        <v>0</v>
      </c>
      <c r="AD29" s="59">
        <f>IFERROR((cf_1!AD29*cf_1!AD23+cf_2!AD29*cf_2!AD23)/AD23,0)</f>
        <v>0</v>
      </c>
      <c r="AE29" s="59">
        <f>IFERROR((cf_1!AE29*cf_1!AE23+cf_2!AE29*cf_2!AE23)/AE23,0)</f>
        <v>0</v>
      </c>
      <c r="AF29" s="59">
        <f>IFERROR((cf_1!AF29*cf_1!AF23+cf_2!AF29*cf_2!AF23)/AF23,0)</f>
        <v>0</v>
      </c>
      <c r="AG29" s="59">
        <f>IFERROR((cf_1!AG29*cf_1!AG23+cf_2!AG29*cf_2!AG23)/AG23,0)</f>
        <v>0</v>
      </c>
      <c r="AH29" s="59">
        <f>IFERROR((cf_1!AH29*cf_1!AH23+cf_2!AH29*cf_2!AH23)/AH23,0)</f>
        <v>0</v>
      </c>
      <c r="AI29" s="59">
        <f>IFERROR((cf_1!AI29*cf_1!AI23+cf_2!AI29*cf_2!AI23)/AI23,0)</f>
        <v>0</v>
      </c>
      <c r="AJ29" s="59">
        <f>IFERROR((cf_1!AJ29*cf_1!AJ23+cf_2!AJ29*cf_2!AJ23)/AJ23,0)</f>
        <v>0</v>
      </c>
      <c r="AK29" s="59">
        <f>IFERROR((cf_1!AK29*cf_1!AK23+cf_2!AK29*cf_2!AK23)/AK23,0)</f>
        <v>675000</v>
      </c>
      <c r="AL29" s="59">
        <f>IFERROR((cf_1!AL29*cf_1!AL23+cf_2!AL29*cf_2!AL23)/AL23,0)</f>
        <v>682419.47532417055</v>
      </c>
      <c r="AM29" s="59">
        <f>IFERROR((cf_1!AM29*cf_1!AM23+cf_2!AM29*cf_2!AM23)/AM23,0)</f>
        <v>689920.50415069063</v>
      </c>
      <c r="AN29" s="59">
        <f>IFERROR((cf_1!AN29*cf_1!AN23+cf_2!AN29*cf_2!AN23)/AN23,0)</f>
        <v>697503.98290059483</v>
      </c>
      <c r="AO29" s="59">
        <f>IFERROR((cf_1!AO29*cf_1!AO23+cf_2!AO29*cf_2!AO23)/AO23,0)</f>
        <v>705170.81784821197</v>
      </c>
      <c r="AP29" s="59">
        <f>IFERROR((cf_1!AP29*cf_1!AP23+cf_2!AP29*cf_2!AP23)/AP23,0)</f>
        <v>712921.92522947106</v>
      </c>
      <c r="AQ29" s="59">
        <f>IFERROR((cf_1!AQ29*cf_1!AQ23+cf_2!AQ29*cf_2!AQ23)/AQ23,0)</f>
        <v>720758.23135139723</v>
      </c>
      <c r="AR29" s="59">
        <f>IFERROR((cf_1!AR29*cf_1!AR23+cf_2!AR29*cf_2!AR23)/AR23,0)</f>
        <v>728680.67270281143</v>
      </c>
      <c r="AS29" s="59">
        <f>IFERROR((cf_1!AS29*cf_1!AS23+cf_2!AS29*cf_2!AS23)/AS23,0)</f>
        <v>736690.19606624602</v>
      </c>
      <c r="AT29" s="59">
        <f>IFERROR((cf_1!AT29*cf_1!AT23+cf_2!AT29*cf_2!AT23)/AT23,0)</f>
        <v>744787.75863109319</v>
      </c>
      <c r="AU29" s="59">
        <f>IFERROR((cf_1!AU29*cf_1!AU23+cf_2!AU29*cf_2!AU23)/AU23,0)</f>
        <v>752974.32810799347</v>
      </c>
      <c r="AV29" s="59">
        <f>IFERROR((cf_1!AV29*cf_1!AV23+cf_2!AV29*cf_2!AV23)/AV23,0)</f>
        <v>761250.88284448406</v>
      </c>
      <c r="AW29" s="59">
        <f>IFERROR((cf_1!AW29*cf_1!AW23+cf_2!AW29*cf_2!AW23)/AW23,0)</f>
        <v>769618.41194191761</v>
      </c>
      <c r="AX29" s="59">
        <f>IFERROR((cf_1!AX29*cf_1!AX23+cf_2!AX29*cf_2!AX23)/AX23,0)</f>
        <v>778077.91537366621</v>
      </c>
      <c r="AY29" s="59">
        <f>IFERROR((cf_1!AY29*cf_1!AY23+cf_2!AY29*cf_2!AY23)/AY23,0)</f>
        <v>786630.40410462464</v>
      </c>
      <c r="AZ29" s="59">
        <f>IFERROR((cf_1!AZ29*cf_1!AZ23+cf_2!AZ29*cf_2!AZ23)/AZ23,0)</f>
        <v>795276.90021202702</v>
      </c>
      <c r="BA29" s="59">
        <f>IFERROR((cf_1!BA29*cf_1!BA23+cf_2!BA29*cf_2!BA23)/BA23,0)</f>
        <v>804018.43700759101</v>
      </c>
      <c r="BB29" s="59">
        <f>IFERROR((cf_1!BB29*cf_1!BB23+cf_2!BB29*cf_2!BB23)/BB23,0)</f>
        <v>812856.05916100764</v>
      </c>
      <c r="BC29" s="59">
        <f>IFERROR((cf_1!BC29*cf_1!BC23+cf_2!BC29*cf_2!BC23)/BC23,0)</f>
        <v>821790.82282478153</v>
      </c>
      <c r="BD29" s="59">
        <f>IFERROR((cf_1!BD29*cf_1!BD23+cf_2!BD29*cf_2!BD23)/BD23,0)</f>
        <v>830823.7957604531</v>
      </c>
      <c r="BE29" s="59">
        <f>IFERROR((cf_1!BE29*cf_1!BE23+cf_2!BE29*cf_2!BE23)/BE23,0)</f>
        <v>839956.05746619869</v>
      </c>
      <c r="BF29" s="59">
        <f>IFERROR((cf_1!BF29*cf_1!BF23+cf_2!BF29*cf_2!BF23)/BF23,0)</f>
        <v>849188.69930584019</v>
      </c>
      <c r="BG29" s="59">
        <f>IFERROR((cf_1!BG29*cf_1!BG23+cf_2!BG29*cf_2!BG23)/BG23,0)</f>
        <v>858522.82463926857</v>
      </c>
      <c r="BH29" s="59">
        <f>IFERROR((cf_1!BH29*cf_1!BH23+cf_2!BH29*cf_2!BH23)/BH23,0)</f>
        <v>867959.54895430303</v>
      </c>
      <c r="BI29" s="59">
        <f>IFERROR((cf_1!BI29*cf_1!BI23+cf_2!BI29*cf_2!BI23)/BI23,0)</f>
        <v>877499.9999999986</v>
      </c>
      <c r="BJ29" s="59">
        <f>IFERROR((cf_1!BJ29*cf_1!BJ23+cf_2!BJ29*cf_2!BJ23)/BJ23,0)</f>
        <v>879664.15172519512</v>
      </c>
      <c r="BK29" s="59">
        <f>IFERROR((cf_1!BK29*cf_1!BK23+cf_2!BK29*cf_2!BK23)/BK23,0)</f>
        <v>881833.64083237399</v>
      </c>
      <c r="BL29" s="59">
        <f>IFERROR((cf_1!BL29*cf_1!BL23+cf_2!BL29*cf_2!BL23)/BL23,0)</f>
        <v>884008.48048495932</v>
      </c>
      <c r="BM29" s="59">
        <f>IFERROR((cf_1!BM29*cf_1!BM23+cf_2!BM29*cf_2!BM23)/BM23,0)</f>
        <v>886188.68387883948</v>
      </c>
      <c r="BN29" s="59">
        <f>IFERROR((cf_1!BN29*cf_1!BN23+cf_2!BN29*cf_2!BN23)/BN23,0)</f>
        <v>888374.26424244745</v>
      </c>
      <c r="BO29" s="59">
        <f>IFERROR((cf_1!BO29*cf_1!BO23+cf_2!BO29*cf_2!BO23)/BO23,0)</f>
        <v>890565.23483684112</v>
      </c>
      <c r="BP29" s="59">
        <f>IFERROR((cf_1!BP29*cf_1!BP23+cf_2!BP29*cf_2!BP23)/BP23,0)</f>
        <v>0</v>
      </c>
      <c r="BQ29" s="59">
        <f>IFERROR((cf_1!BQ29*cf_1!BQ23+cf_2!BQ29*cf_2!BQ23)/BQ23,0)</f>
        <v>0</v>
      </c>
      <c r="BR29" s="59">
        <f>IFERROR((cf_1!BR29*cf_1!BR23+cf_2!BR29*cf_2!BR23)/BR23,0)</f>
        <v>0</v>
      </c>
      <c r="BS29" s="59">
        <f>IFERROR((cf_1!BS29*cf_1!BS23+cf_2!BS29*cf_2!BS23)/BS23,0)</f>
        <v>0</v>
      </c>
      <c r="BT29" s="59">
        <f>IFERROR((cf_1!BT29*cf_1!BT23+cf_2!BT29*cf_2!BT23)/BT23,0)</f>
        <v>0</v>
      </c>
      <c r="BU29" s="59">
        <f>IFERROR((cf_1!BU29*cf_1!BU23+cf_2!BU29*cf_2!BU23)/BU23,0)</f>
        <v>0</v>
      </c>
      <c r="BV29" s="59">
        <f>IFERROR((cf_1!BV29*cf_1!BV23+cf_2!BV29*cf_2!BV23)/BV23,0)</f>
        <v>0</v>
      </c>
      <c r="BW29" s="59">
        <f>IFERROR((cf_1!BW29*cf_1!BW23+cf_2!BW29*cf_2!BW23)/BW23,0)</f>
        <v>0</v>
      </c>
      <c r="BX29" s="59">
        <f>IFERROR((cf_1!BX29*cf_1!BX23+cf_2!BX29*cf_2!BX23)/BX23,0)</f>
        <v>0</v>
      </c>
      <c r="BY29" s="59">
        <f>IFERROR((cf_1!BY29*cf_1!BY23+cf_2!BY29*cf_2!BY23)/BY23,0)</f>
        <v>0</v>
      </c>
      <c r="BZ29" s="59">
        <f>IFERROR((cf_1!BZ29*cf_1!BZ23+cf_2!BZ29*cf_2!BZ23)/BZ23,0)</f>
        <v>0</v>
      </c>
      <c r="CA29" s="59">
        <f>IFERROR((cf_1!CA29*cf_1!CA23+cf_2!CA29*cf_2!CA23)/CA23,0)</f>
        <v>0</v>
      </c>
      <c r="CB29" s="59">
        <f>IFERROR((cf_1!CB29*cf_1!CB23+cf_2!CB29*cf_2!CB23)/CB23,0)</f>
        <v>0</v>
      </c>
      <c r="CC29" s="59">
        <f>IFERROR((cf_1!CC29*cf_1!CC23+cf_2!CC29*cf_2!CC23)/CC23,0)</f>
        <v>0</v>
      </c>
      <c r="CD29" s="59">
        <f>IFERROR((cf_1!CD29*cf_1!CD23+cf_2!CD29*cf_2!CD23)/CD23,0)</f>
        <v>0</v>
      </c>
      <c r="CE29" s="59">
        <f>IFERROR((cf_1!CE29*cf_1!CE23+cf_2!CE29*cf_2!CE23)/CE23,0)</f>
        <v>0</v>
      </c>
      <c r="CF29" s="59">
        <f>IFERROR((cf_1!CF29*cf_1!CF23+cf_2!CF29*cf_2!CF23)/CF23,0)</f>
        <v>0</v>
      </c>
      <c r="CG29" s="59">
        <f>IFERROR((cf_1!CG29*cf_1!CG23+cf_2!CG29*cf_2!CG23)/CG23,0)</f>
        <v>0</v>
      </c>
      <c r="CH29" s="59">
        <f>IFERROR((cf_1!CH29*cf_1!CH23+cf_2!CH29*cf_2!CH23)/CH23,0)</f>
        <v>0</v>
      </c>
      <c r="CI29" s="59">
        <f>IFERROR((cf_1!CI29*cf_1!CI23+cf_2!CI29*cf_2!CI23)/CI23,0)</f>
        <v>0</v>
      </c>
      <c r="CJ29" s="59">
        <f>IFERROR((cf_1!CJ29*cf_1!CJ23+cf_2!CJ29*cf_2!CJ23)/CJ23,0)</f>
        <v>0</v>
      </c>
      <c r="CK29" s="59">
        <f>IFERROR((cf_1!CK29*cf_1!CK23+cf_2!CK29*cf_2!CK23)/CK23,0)</f>
        <v>0</v>
      </c>
      <c r="CL29" s="59">
        <f>IFERROR((cf_1!CL29*cf_1!CL23+cf_2!CL29*cf_2!CL23)/CL23,0)</f>
        <v>0</v>
      </c>
      <c r="CM29" s="59">
        <f>IFERROR((cf_1!CM29*cf_1!CM23+cf_2!CM29*cf_2!CM23)/CM23,0)</f>
        <v>0</v>
      </c>
      <c r="CN29" s="59">
        <f>IFERROR((cf_1!CN29*cf_1!CN23+cf_2!CN29*cf_2!CN23)/CN23,0)</f>
        <v>0</v>
      </c>
      <c r="CO29" s="59">
        <f>IFERROR((cf_1!CO29*cf_1!CO23+cf_2!CO29*cf_2!CO23)/CO23,0)</f>
        <v>0</v>
      </c>
      <c r="CP29" s="59">
        <f>IFERROR((cf_1!CP29*cf_1!CP23+cf_2!CP29*cf_2!CP23)/CP23,0)</f>
        <v>0</v>
      </c>
      <c r="CQ29" s="59">
        <f>IFERROR((cf_1!CQ29*cf_1!CQ23+cf_2!CQ29*cf_2!CQ23)/CQ23,0)</f>
        <v>0</v>
      </c>
      <c r="CR29" s="59">
        <f>IFERROR((cf_1!CR29*cf_1!CR23+cf_2!CR29*cf_2!CR23)/CR23,0)</f>
        <v>0</v>
      </c>
      <c r="CS29" s="59">
        <f>IFERROR((cf_1!CS29*cf_1!CS23+cf_2!CS29*cf_2!CS23)/CS23,0)</f>
        <v>0</v>
      </c>
      <c r="CT29" s="59">
        <f>IFERROR((cf_1!CT29*cf_1!CT23+cf_2!CT29*cf_2!CT23)/CT23,0)</f>
        <v>0</v>
      </c>
      <c r="CU29" s="59">
        <f>IFERROR((cf_1!CU29*cf_1!CU23+cf_2!CU29*cf_2!CU23)/CU23,0)</f>
        <v>0</v>
      </c>
      <c r="CV29" s="59">
        <f>IFERROR((cf_1!CV29*cf_1!CV23+cf_2!CV29*cf_2!CV23)/CV23,0)</f>
        <v>0</v>
      </c>
      <c r="CW29" s="59">
        <f>IFERROR((cf_1!CW29*cf_1!CW23+cf_2!CW29*cf_2!CW23)/CW23,0)</f>
        <v>0</v>
      </c>
      <c r="CX29" s="59">
        <f>IFERROR((cf_1!CX29*cf_1!CX23+cf_2!CX29*cf_2!CX23)/CX23,0)</f>
        <v>0</v>
      </c>
      <c r="CY29" s="59">
        <f>IFERROR((cf_1!CY29*cf_1!CY23+cf_2!CY29*cf_2!CY23)/CY23,0)</f>
        <v>0</v>
      </c>
      <c r="CZ29" s="59">
        <f>IFERROR((cf_1!CZ29*cf_1!CZ23+cf_2!CZ29*cf_2!CZ23)/CZ23,0)</f>
        <v>0</v>
      </c>
      <c r="DA29" s="59">
        <f>IFERROR((cf_1!DA29*cf_1!DA23+cf_2!DA29*cf_2!DA23)/DA23,0)</f>
        <v>0</v>
      </c>
      <c r="DB29" s="59">
        <f>IFERROR((cf_1!DB29*cf_1!DB23+cf_2!DB29*cf_2!DB23)/DB23,0)</f>
        <v>0</v>
      </c>
      <c r="DC29" s="59">
        <f>IFERROR((cf_1!DC29*cf_1!DC23+cf_2!DC29*cf_2!DC23)/DC23,0)</f>
        <v>0</v>
      </c>
      <c r="DD29" s="59">
        <f>IFERROR((cf_1!DD29*cf_1!DD23+cf_2!DD29*cf_2!DD23)/DD23,0)</f>
        <v>0</v>
      </c>
      <c r="DE29" s="59">
        <f>IFERROR((cf_1!DE29*cf_1!DE23+cf_2!DE29*cf_2!DE23)/DE23,0)</f>
        <v>0</v>
      </c>
      <c r="DF29" s="59">
        <f>IFERROR((cf_1!DF29*cf_1!DF23+cf_2!DF29*cf_2!DF23)/DF23,0)</f>
        <v>0</v>
      </c>
      <c r="DG29" s="59">
        <f>IFERROR((cf_1!DG29*cf_1!DG23+cf_2!DG29*cf_2!DG23)/DG23,0)</f>
        <v>0</v>
      </c>
      <c r="DH29" s="59">
        <f>IFERROR((cf_1!DH29*cf_1!DH23+cf_2!DH29*cf_2!DH23)/DH23,0)</f>
        <v>0</v>
      </c>
      <c r="DI29" s="59">
        <f>IFERROR((cf_1!DI29*cf_1!DI23+cf_2!DI29*cf_2!DI23)/DI23,0)</f>
        <v>0</v>
      </c>
      <c r="DJ29" s="59">
        <f>IFERROR((cf_1!DJ29*cf_1!DJ23+cf_2!DJ29*cf_2!DJ23)/DJ23,0)</f>
        <v>0</v>
      </c>
      <c r="DK29" s="59">
        <f>IFERROR((cf_1!DK29*cf_1!DK23+cf_2!DK29*cf_2!DK23)/DK23,0)</f>
        <v>0</v>
      </c>
      <c r="DL29" s="59">
        <f>IFERROR((cf_1!DL29*cf_1!DL23+cf_2!DL29*cf_2!DL23)/DL23,0)</f>
        <v>0</v>
      </c>
      <c r="DM29" s="59">
        <f>IFERROR((cf_1!DM29*cf_1!DM23+cf_2!DM29*cf_2!DM23)/DM23,0)</f>
        <v>0</v>
      </c>
      <c r="DN29" s="59">
        <f>IFERROR((cf_1!DN29*cf_1!DN23+cf_2!DN29*cf_2!DN23)/DN23,0)</f>
        <v>0</v>
      </c>
      <c r="DO29" s="59">
        <f>IFERROR((cf_1!DO29*cf_1!DO23+cf_2!DO29*cf_2!DO23)/DO23,0)</f>
        <v>0</v>
      </c>
      <c r="DP29" s="59">
        <f>IFERROR((cf_1!DP29*cf_1!DP23+cf_2!DP29*cf_2!DP23)/DP23,0)</f>
        <v>0</v>
      </c>
      <c r="DQ29" s="59">
        <f>IFERROR((cf_1!DQ29*cf_1!DQ23+cf_2!DQ29*cf_2!DQ23)/DQ23,0)</f>
        <v>0</v>
      </c>
      <c r="DR29" s="59">
        <f>IFERROR((cf_1!DR29*cf_1!DR23+cf_2!DR29*cf_2!DR23)/DR23,0)</f>
        <v>0</v>
      </c>
      <c r="DS29" s="59">
        <f>IFERROR((cf_1!DS29*cf_1!DS23+cf_2!DS29*cf_2!DS23)/DS23,0)</f>
        <v>0</v>
      </c>
      <c r="DT29" s="59">
        <f>IFERROR((cf_1!DT29*cf_1!DT23+cf_2!DT29*cf_2!DT23)/DT23,0)</f>
        <v>0</v>
      </c>
      <c r="DU29" s="59">
        <f>IFERROR((cf_1!DU29*cf_1!DU23+cf_2!DU29*cf_2!DU23)/DU23,0)</f>
        <v>0</v>
      </c>
      <c r="DV29" s="59">
        <f>IFERROR((cf_1!DV29*cf_1!DV23+cf_2!DV29*cf_2!DV23)/DV23,0)</f>
        <v>0</v>
      </c>
      <c r="DW29" s="59">
        <f>IFERROR((cf_1!DW29*cf_1!DW23+cf_2!DW29*cf_2!DW23)/DW23,0)</f>
        <v>0</v>
      </c>
      <c r="DX29" s="59">
        <f>IFERROR((cf_1!DX29*cf_1!DX23+cf_2!DX29*cf_2!DX23)/DX23,0)</f>
        <v>0</v>
      </c>
      <c r="DY29" s="59">
        <f>IFERROR((cf_1!DY29*cf_1!DY23+cf_2!DY29*cf_2!DY23)/DY23,0)</f>
        <v>0</v>
      </c>
      <c r="DZ29" s="59">
        <f>IFERROR((cf_1!DZ29*cf_1!DZ23+cf_2!DZ29*cf_2!DZ23)/DZ23,0)</f>
        <v>0</v>
      </c>
      <c r="EA29" s="59">
        <f>IFERROR((cf_1!EA29*cf_1!EA23+cf_2!EA29*cf_2!EA23)/EA23,0)</f>
        <v>0</v>
      </c>
      <c r="EB29" s="59">
        <f>IFERROR((cf_1!EB29*cf_1!EB23+cf_2!EB29*cf_2!EB23)/EB23,0)</f>
        <v>0</v>
      </c>
      <c r="EC29" s="59">
        <f>IFERROR((cf_1!EC29*cf_1!EC23+cf_2!EC29*cf_2!EC23)/EC23,0)</f>
        <v>0</v>
      </c>
      <c r="ED29" s="59">
        <f>IFERROR((cf_1!ED29*cf_1!ED23+cf_2!ED29*cf_2!ED23)/ED23,0)</f>
        <v>0</v>
      </c>
      <c r="EE29" s="59">
        <f>IFERROR((cf_1!EE29*cf_1!EE23+cf_2!EE29*cf_2!EE23)/EE23,0)</f>
        <v>0</v>
      </c>
      <c r="EF29" s="59">
        <f>IFERROR((cf_1!EF29*cf_1!EF23+cf_2!EF29*cf_2!EF23)/EF23,0)</f>
        <v>0</v>
      </c>
      <c r="EG29" s="59">
        <f>IFERROR((cf_1!EG29*cf_1!EG23+cf_2!EG29*cf_2!EG23)/EG23,0)</f>
        <v>0</v>
      </c>
      <c r="EH29" s="59">
        <f>IFERROR((cf_1!EH29*cf_1!EH23+cf_2!EH29*cf_2!EH23)/EH23,0)</f>
        <v>0</v>
      </c>
      <c r="EI29" s="59">
        <f>IFERROR((cf_1!EI29*cf_1!EI23+cf_2!EI29*cf_2!EI23)/EI23,0)</f>
        <v>0</v>
      </c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</row>
    <row r="30" spans="2:201" x14ac:dyDescent="0.2">
      <c r="B30" s="66"/>
      <c r="C30" s="67" t="s">
        <v>871</v>
      </c>
      <c r="E30" s="70">
        <f t="array" ref="E30">MIN(IF(S30:EI30&lt;&gt;0,S30:EI30))</f>
        <v>650000</v>
      </c>
      <c r="F30" s="70">
        <f>MAX(S30:EI30)</f>
        <v>857581.33725029137</v>
      </c>
      <c r="G30" s="68"/>
      <c r="H30" s="68"/>
      <c r="I30" s="68"/>
      <c r="J30" s="68"/>
      <c r="K30" s="68"/>
      <c r="L30" s="68"/>
      <c r="M30" s="68"/>
      <c r="N30" s="68"/>
      <c r="O30" s="68"/>
      <c r="P30" s="69">
        <f t="shared" si="203"/>
        <v>759387.92243193206</v>
      </c>
      <c r="Q30" s="70">
        <f t="shared" si="203"/>
        <v>0</v>
      </c>
      <c r="R30" s="59">
        <f t="shared" si="203"/>
        <v>759387.92243193206</v>
      </c>
      <c r="S30" s="59">
        <f t="shared" ref="S30:AW30" si="204">IFERROR(S11/S24,0)</f>
        <v>0</v>
      </c>
      <c r="T30" s="59">
        <f t="shared" si="204"/>
        <v>0</v>
      </c>
      <c r="U30" s="59">
        <f t="shared" si="204"/>
        <v>0</v>
      </c>
      <c r="V30" s="59">
        <f t="shared" si="204"/>
        <v>0</v>
      </c>
      <c r="W30" s="59">
        <f t="shared" si="204"/>
        <v>0</v>
      </c>
      <c r="X30" s="59">
        <f t="shared" si="204"/>
        <v>0</v>
      </c>
      <c r="Y30" s="59">
        <f t="shared" si="204"/>
        <v>0</v>
      </c>
      <c r="Z30" s="59">
        <f t="shared" si="204"/>
        <v>0</v>
      </c>
      <c r="AA30" s="59">
        <f t="shared" si="204"/>
        <v>0</v>
      </c>
      <c r="AB30" s="59">
        <f t="shared" si="204"/>
        <v>0</v>
      </c>
      <c r="AC30" s="59">
        <f t="shared" si="204"/>
        <v>0</v>
      </c>
      <c r="AD30" s="59">
        <f t="shared" si="204"/>
        <v>0</v>
      </c>
      <c r="AE30" s="59">
        <f t="shared" si="204"/>
        <v>0</v>
      </c>
      <c r="AF30" s="59">
        <f t="shared" si="204"/>
        <v>0</v>
      </c>
      <c r="AG30" s="59">
        <f t="shared" si="204"/>
        <v>0</v>
      </c>
      <c r="AH30" s="59">
        <f t="shared" si="204"/>
        <v>0</v>
      </c>
      <c r="AI30" s="59">
        <f t="shared" si="204"/>
        <v>0</v>
      </c>
      <c r="AJ30" s="59">
        <f t="shared" si="204"/>
        <v>0</v>
      </c>
      <c r="AK30" s="59">
        <f t="shared" si="204"/>
        <v>650000</v>
      </c>
      <c r="AL30" s="59">
        <f t="shared" si="204"/>
        <v>657144.67994179379</v>
      </c>
      <c r="AM30" s="59">
        <f t="shared" si="204"/>
        <v>664367.89288585016</v>
      </c>
      <c r="AN30" s="59">
        <f t="shared" si="204"/>
        <v>671670.50205242459</v>
      </c>
      <c r="AO30" s="59">
        <f t="shared" si="204"/>
        <v>679053.38015013002</v>
      </c>
      <c r="AP30" s="59">
        <f t="shared" si="204"/>
        <v>686517.40948023146</v>
      </c>
      <c r="AQ30" s="59">
        <f t="shared" si="204"/>
        <v>694063.48204208631</v>
      </c>
      <c r="AR30" s="59">
        <f t="shared" si="204"/>
        <v>701692.4996397444</v>
      </c>
      <c r="AS30" s="59">
        <f t="shared" si="204"/>
        <v>709405.37398971838</v>
      </c>
      <c r="AT30" s="59">
        <f t="shared" si="204"/>
        <v>717203.02682994166</v>
      </c>
      <c r="AU30" s="59">
        <f t="shared" si="204"/>
        <v>725086.39002991957</v>
      </c>
      <c r="AV30" s="59">
        <f t="shared" si="204"/>
        <v>733056.40570209571</v>
      </c>
      <c r="AW30" s="59">
        <f t="shared" si="204"/>
        <v>741114.02631443914</v>
      </c>
      <c r="AX30" s="59">
        <f t="shared" ref="AX30:BR30" si="205">IFERROR(AX11/AX24,0)</f>
        <v>749260.21480427124</v>
      </c>
      <c r="AY30" s="59">
        <f t="shared" si="205"/>
        <v>757495.94469334232</v>
      </c>
      <c r="AZ30" s="59">
        <f t="shared" si="205"/>
        <v>765822.20020417415</v>
      </c>
      <c r="BA30" s="59">
        <f t="shared" si="205"/>
        <v>774239.97637768043</v>
      </c>
      <c r="BB30" s="59">
        <f t="shared" si="205"/>
        <v>782750.2791920813</v>
      </c>
      <c r="BC30" s="59">
        <f t="shared" si="205"/>
        <v>791354.12568312278</v>
      </c>
      <c r="BD30" s="59">
        <f t="shared" si="205"/>
        <v>800052.54406562157</v>
      </c>
      <c r="BE30" s="59">
        <f t="shared" si="205"/>
        <v>808846.57385633956</v>
      </c>
      <c r="BF30" s="59">
        <f t="shared" si="205"/>
        <v>817737.26599821646</v>
      </c>
      <c r="BG30" s="59">
        <f t="shared" si="205"/>
        <v>826725.68298596225</v>
      </c>
      <c r="BH30" s="59">
        <f t="shared" si="205"/>
        <v>835812.89899303264</v>
      </c>
      <c r="BI30" s="59">
        <f t="shared" si="205"/>
        <v>844999.99999999872</v>
      </c>
      <c r="BJ30" s="59">
        <f t="shared" si="205"/>
        <v>847083.99795759516</v>
      </c>
      <c r="BK30" s="59">
        <f t="shared" si="205"/>
        <v>849173.13561636012</v>
      </c>
      <c r="BL30" s="59">
        <f t="shared" si="205"/>
        <v>851267.42565218324</v>
      </c>
      <c r="BM30" s="59">
        <f t="shared" si="205"/>
        <v>853366.8807722159</v>
      </c>
      <c r="BN30" s="59">
        <f t="shared" si="205"/>
        <v>855471.51371494948</v>
      </c>
      <c r="BO30" s="59">
        <f t="shared" si="205"/>
        <v>857581.33725029137</v>
      </c>
      <c r="BP30" s="59">
        <f t="shared" si="205"/>
        <v>0</v>
      </c>
      <c r="BQ30" s="59">
        <f t="shared" si="205"/>
        <v>0</v>
      </c>
      <c r="BR30" s="59">
        <f t="shared" si="205"/>
        <v>0</v>
      </c>
      <c r="BS30" s="59">
        <f t="shared" ref="BS30:ED30" si="206">IFERROR(BS11/BS24,0)</f>
        <v>0</v>
      </c>
      <c r="BT30" s="59">
        <f t="shared" si="206"/>
        <v>0</v>
      </c>
      <c r="BU30" s="59">
        <f t="shared" si="206"/>
        <v>0</v>
      </c>
      <c r="BV30" s="59">
        <f t="shared" si="206"/>
        <v>0</v>
      </c>
      <c r="BW30" s="59">
        <f t="shared" si="206"/>
        <v>0</v>
      </c>
      <c r="BX30" s="59">
        <f t="shared" si="206"/>
        <v>0</v>
      </c>
      <c r="BY30" s="59">
        <f t="shared" si="206"/>
        <v>0</v>
      </c>
      <c r="BZ30" s="59">
        <f t="shared" si="206"/>
        <v>0</v>
      </c>
      <c r="CA30" s="59">
        <f t="shared" si="206"/>
        <v>0</v>
      </c>
      <c r="CB30" s="59">
        <f t="shared" si="206"/>
        <v>0</v>
      </c>
      <c r="CC30" s="59">
        <f t="shared" si="206"/>
        <v>0</v>
      </c>
      <c r="CD30" s="59">
        <f t="shared" si="206"/>
        <v>0</v>
      </c>
      <c r="CE30" s="59">
        <f t="shared" si="206"/>
        <v>0</v>
      </c>
      <c r="CF30" s="59">
        <f t="shared" si="206"/>
        <v>0</v>
      </c>
      <c r="CG30" s="59">
        <f t="shared" si="206"/>
        <v>0</v>
      </c>
      <c r="CH30" s="59">
        <f t="shared" si="206"/>
        <v>0</v>
      </c>
      <c r="CI30" s="59">
        <f t="shared" si="206"/>
        <v>0</v>
      </c>
      <c r="CJ30" s="59">
        <f t="shared" si="206"/>
        <v>0</v>
      </c>
      <c r="CK30" s="59">
        <f t="shared" si="206"/>
        <v>0</v>
      </c>
      <c r="CL30" s="59">
        <f t="shared" si="206"/>
        <v>0</v>
      </c>
      <c r="CM30" s="59">
        <f t="shared" si="206"/>
        <v>0</v>
      </c>
      <c r="CN30" s="59">
        <f t="shared" si="206"/>
        <v>0</v>
      </c>
      <c r="CO30" s="59">
        <f t="shared" si="206"/>
        <v>0</v>
      </c>
      <c r="CP30" s="59">
        <f t="shared" si="206"/>
        <v>0</v>
      </c>
      <c r="CQ30" s="59">
        <f t="shared" si="206"/>
        <v>0</v>
      </c>
      <c r="CR30" s="59">
        <f t="shared" si="206"/>
        <v>0</v>
      </c>
      <c r="CS30" s="59">
        <f t="shared" si="206"/>
        <v>0</v>
      </c>
      <c r="CT30" s="59">
        <f t="shared" si="206"/>
        <v>0</v>
      </c>
      <c r="CU30" s="59">
        <f t="shared" si="206"/>
        <v>0</v>
      </c>
      <c r="CV30" s="59">
        <f t="shared" si="206"/>
        <v>0</v>
      </c>
      <c r="CW30" s="59">
        <f t="shared" si="206"/>
        <v>0</v>
      </c>
      <c r="CX30" s="59">
        <f t="shared" si="206"/>
        <v>0</v>
      </c>
      <c r="CY30" s="59">
        <f t="shared" si="206"/>
        <v>0</v>
      </c>
      <c r="CZ30" s="59">
        <f t="shared" si="206"/>
        <v>0</v>
      </c>
      <c r="DA30" s="59">
        <f t="shared" si="206"/>
        <v>0</v>
      </c>
      <c r="DB30" s="59">
        <f t="shared" si="206"/>
        <v>0</v>
      </c>
      <c r="DC30" s="59">
        <f t="shared" si="206"/>
        <v>0</v>
      </c>
      <c r="DD30" s="59">
        <f t="shared" si="206"/>
        <v>0</v>
      </c>
      <c r="DE30" s="59">
        <f t="shared" si="206"/>
        <v>0</v>
      </c>
      <c r="DF30" s="59">
        <f t="shared" si="206"/>
        <v>0</v>
      </c>
      <c r="DG30" s="59">
        <f t="shared" si="206"/>
        <v>0</v>
      </c>
      <c r="DH30" s="59">
        <f t="shared" si="206"/>
        <v>0</v>
      </c>
      <c r="DI30" s="59">
        <f t="shared" si="206"/>
        <v>0</v>
      </c>
      <c r="DJ30" s="59">
        <f t="shared" si="206"/>
        <v>0</v>
      </c>
      <c r="DK30" s="59">
        <f t="shared" si="206"/>
        <v>0</v>
      </c>
      <c r="DL30" s="59">
        <f t="shared" si="206"/>
        <v>0</v>
      </c>
      <c r="DM30" s="59">
        <f t="shared" si="206"/>
        <v>0</v>
      </c>
      <c r="DN30" s="59">
        <f t="shared" si="206"/>
        <v>0</v>
      </c>
      <c r="DO30" s="59">
        <f t="shared" si="206"/>
        <v>0</v>
      </c>
      <c r="DP30" s="59">
        <f t="shared" si="206"/>
        <v>0</v>
      </c>
      <c r="DQ30" s="59">
        <f t="shared" si="206"/>
        <v>0</v>
      </c>
      <c r="DR30" s="59">
        <f t="shared" si="206"/>
        <v>0</v>
      </c>
      <c r="DS30" s="59">
        <f t="shared" si="206"/>
        <v>0</v>
      </c>
      <c r="DT30" s="59">
        <f t="shared" si="206"/>
        <v>0</v>
      </c>
      <c r="DU30" s="59">
        <f t="shared" si="206"/>
        <v>0</v>
      </c>
      <c r="DV30" s="59">
        <f t="shared" si="206"/>
        <v>0</v>
      </c>
      <c r="DW30" s="59">
        <f t="shared" si="206"/>
        <v>0</v>
      </c>
      <c r="DX30" s="59">
        <f t="shared" si="206"/>
        <v>0</v>
      </c>
      <c r="DY30" s="59">
        <f t="shared" si="206"/>
        <v>0</v>
      </c>
      <c r="DZ30" s="59">
        <f t="shared" si="206"/>
        <v>0</v>
      </c>
      <c r="EA30" s="59">
        <f t="shared" si="206"/>
        <v>0</v>
      </c>
      <c r="EB30" s="59">
        <f t="shared" si="206"/>
        <v>0</v>
      </c>
      <c r="EC30" s="59">
        <f t="shared" si="206"/>
        <v>0</v>
      </c>
      <c r="ED30" s="59">
        <f t="shared" si="206"/>
        <v>0</v>
      </c>
      <c r="EE30" s="59">
        <f t="shared" ref="EE30:EI30" si="207">IFERROR(EE11/EE24,0)</f>
        <v>0</v>
      </c>
      <c r="EF30" s="59">
        <f t="shared" si="207"/>
        <v>0</v>
      </c>
      <c r="EG30" s="59">
        <f t="shared" si="207"/>
        <v>0</v>
      </c>
      <c r="EH30" s="59">
        <f t="shared" si="207"/>
        <v>0</v>
      </c>
      <c r="EI30" s="59">
        <f t="shared" si="207"/>
        <v>0</v>
      </c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60"/>
      <c r="FU30" s="60"/>
      <c r="FV30" s="60"/>
      <c r="FW30" s="60"/>
      <c r="FX30" s="60"/>
      <c r="FY30" s="60"/>
      <c r="FZ30" s="60"/>
      <c r="GA30" s="60"/>
      <c r="GB30" s="60"/>
      <c r="GC30" s="60"/>
      <c r="GD30" s="60"/>
      <c r="GE30" s="60"/>
      <c r="GF30" s="60"/>
      <c r="GG30" s="60"/>
      <c r="GH30" s="60"/>
      <c r="GI30" s="60"/>
      <c r="GJ30" s="60"/>
      <c r="GK30" s="60"/>
      <c r="GL30" s="60"/>
      <c r="GM30" s="60"/>
      <c r="GN30" s="60"/>
      <c r="GO30" s="60"/>
      <c r="GP30" s="60"/>
      <c r="GQ30" s="60"/>
      <c r="GR30" s="60"/>
      <c r="GS30" s="60"/>
    </row>
    <row r="31" spans="2:201" x14ac:dyDescent="0.2">
      <c r="B31" s="66"/>
      <c r="C31" s="67" t="s">
        <v>872</v>
      </c>
      <c r="D31" s="59"/>
      <c r="E31" s="70">
        <f t="array" ref="E31">MIN(IF(S31:EI31&lt;&gt;0,S31:EI31))</f>
        <v>4000000</v>
      </c>
      <c r="F31" s="70">
        <f>MAX(S31:EI31)</f>
        <v>5277423.6138479477</v>
      </c>
      <c r="G31" s="79"/>
      <c r="H31" s="68"/>
      <c r="I31" s="68"/>
      <c r="J31" s="68"/>
      <c r="K31" s="68"/>
      <c r="L31" s="68"/>
      <c r="M31" s="68"/>
      <c r="N31" s="68"/>
      <c r="O31" s="68"/>
      <c r="P31" s="69">
        <f>IFERROR(P13/P25,0)</f>
        <v>4673156.4457349665</v>
      </c>
      <c r="Q31" s="70">
        <f t="shared" ref="Q31:R32" si="208">IFERROR(Q13/Q25,0)</f>
        <v>0</v>
      </c>
      <c r="R31" s="59">
        <f t="shared" si="208"/>
        <v>4673156.4457349665</v>
      </c>
      <c r="S31" s="59">
        <f t="shared" ref="S31:AW31" si="209">IFERROR(S13/S25,0)</f>
        <v>0</v>
      </c>
      <c r="T31" s="59">
        <f t="shared" si="209"/>
        <v>0</v>
      </c>
      <c r="U31" s="59">
        <f t="shared" si="209"/>
        <v>0</v>
      </c>
      <c r="V31" s="59">
        <f t="shared" si="209"/>
        <v>0</v>
      </c>
      <c r="W31" s="59">
        <f t="shared" si="209"/>
        <v>0</v>
      </c>
      <c r="X31" s="59">
        <f t="shared" si="209"/>
        <v>0</v>
      </c>
      <c r="Y31" s="59">
        <f t="shared" si="209"/>
        <v>0</v>
      </c>
      <c r="Z31" s="59">
        <f t="shared" si="209"/>
        <v>0</v>
      </c>
      <c r="AA31" s="59">
        <f t="shared" si="209"/>
        <v>0</v>
      </c>
      <c r="AB31" s="59">
        <f t="shared" si="209"/>
        <v>0</v>
      </c>
      <c r="AC31" s="59">
        <f t="shared" si="209"/>
        <v>0</v>
      </c>
      <c r="AD31" s="59">
        <f t="shared" si="209"/>
        <v>0</v>
      </c>
      <c r="AE31" s="59">
        <f t="shared" si="209"/>
        <v>0</v>
      </c>
      <c r="AF31" s="59">
        <f t="shared" si="209"/>
        <v>0</v>
      </c>
      <c r="AG31" s="59">
        <f t="shared" si="209"/>
        <v>0</v>
      </c>
      <c r="AH31" s="59">
        <f t="shared" si="209"/>
        <v>0</v>
      </c>
      <c r="AI31" s="59">
        <f t="shared" si="209"/>
        <v>0</v>
      </c>
      <c r="AJ31" s="59">
        <f t="shared" si="209"/>
        <v>0</v>
      </c>
      <c r="AK31" s="59">
        <f t="shared" si="209"/>
        <v>4000000</v>
      </c>
      <c r="AL31" s="59">
        <f t="shared" si="209"/>
        <v>4043967.26118027</v>
      </c>
      <c r="AM31" s="59">
        <f t="shared" si="209"/>
        <v>4088417.8023744626</v>
      </c>
      <c r="AN31" s="59">
        <f t="shared" si="209"/>
        <v>4133356.9357072287</v>
      </c>
      <c r="AO31" s="59">
        <f t="shared" si="209"/>
        <v>4178790.0316931084</v>
      </c>
      <c r="AP31" s="59">
        <f t="shared" si="209"/>
        <v>4224722.5198783474</v>
      </c>
      <c r="AQ31" s="59">
        <f t="shared" si="209"/>
        <v>4271159.8894897616</v>
      </c>
      <c r="AR31" s="59">
        <f t="shared" si="209"/>
        <v>4318107.6900907345</v>
      </c>
      <c r="AS31" s="59">
        <f t="shared" si="209"/>
        <v>4365571.5322444215</v>
      </c>
      <c r="AT31" s="59">
        <f t="shared" si="209"/>
        <v>4413557.0881842561</v>
      </c>
      <c r="AU31" s="59">
        <f t="shared" si="209"/>
        <v>4462070.092491813</v>
      </c>
      <c r="AV31" s="59">
        <f t="shared" si="209"/>
        <v>4511116.3427821277</v>
      </c>
      <c r="AW31" s="59">
        <f t="shared" si="209"/>
        <v>4560701.700396548</v>
      </c>
      <c r="AX31" s="59">
        <f t="shared" ref="AX31:BR31" si="210">IFERROR(AX13/AX25,0)</f>
        <v>4610832.0911032073</v>
      </c>
      <c r="AY31" s="59">
        <f t="shared" si="210"/>
        <v>4661513.5058051832</v>
      </c>
      <c r="AZ31" s="59">
        <f t="shared" si="210"/>
        <v>4712752.0012564566</v>
      </c>
      <c r="BA31" s="59">
        <f t="shared" si="210"/>
        <v>4764553.7007857254</v>
      </c>
      <c r="BB31" s="59">
        <f t="shared" si="210"/>
        <v>4816924.795028192</v>
      </c>
      <c r="BC31" s="59">
        <f t="shared" si="210"/>
        <v>4869871.5426653717</v>
      </c>
      <c r="BD31" s="59">
        <f t="shared" si="210"/>
        <v>4923400.2711730553</v>
      </c>
      <c r="BE31" s="59">
        <f t="shared" si="210"/>
        <v>4977517.3775774734</v>
      </c>
      <c r="BF31" s="59">
        <f t="shared" si="210"/>
        <v>5032229.3292197939</v>
      </c>
      <c r="BG31" s="59">
        <f t="shared" si="210"/>
        <v>5087542.6645289995</v>
      </c>
      <c r="BH31" s="59">
        <f t="shared" si="210"/>
        <v>5143463.9938032776</v>
      </c>
      <c r="BI31" s="59">
        <f t="shared" si="210"/>
        <v>5199999.9999999916</v>
      </c>
      <c r="BJ31" s="59">
        <f t="shared" si="210"/>
        <v>5212824.6028159708</v>
      </c>
      <c r="BK31" s="59">
        <f t="shared" si="210"/>
        <v>5225680.8345622169</v>
      </c>
      <c r="BL31" s="59">
        <f t="shared" si="210"/>
        <v>5238568.773244204</v>
      </c>
      <c r="BM31" s="59">
        <f t="shared" si="210"/>
        <v>5251488.4970597886</v>
      </c>
      <c r="BN31" s="59">
        <f t="shared" si="210"/>
        <v>5264440.0843996881</v>
      </c>
      <c r="BO31" s="59">
        <f t="shared" si="210"/>
        <v>5277423.6138479477</v>
      </c>
      <c r="BP31" s="59">
        <f t="shared" si="210"/>
        <v>0</v>
      </c>
      <c r="BQ31" s="59">
        <f t="shared" si="210"/>
        <v>0</v>
      </c>
      <c r="BR31" s="59">
        <f t="shared" si="210"/>
        <v>0</v>
      </c>
      <c r="BS31" s="59">
        <f t="shared" ref="BS31:ED31" si="211">IFERROR(BS13/BS25,0)</f>
        <v>0</v>
      </c>
      <c r="BT31" s="59">
        <f t="shared" si="211"/>
        <v>0</v>
      </c>
      <c r="BU31" s="59">
        <f t="shared" si="211"/>
        <v>0</v>
      </c>
      <c r="BV31" s="59">
        <f t="shared" si="211"/>
        <v>0</v>
      </c>
      <c r="BW31" s="59">
        <f t="shared" si="211"/>
        <v>0</v>
      </c>
      <c r="BX31" s="59">
        <f t="shared" si="211"/>
        <v>0</v>
      </c>
      <c r="BY31" s="59">
        <f t="shared" si="211"/>
        <v>0</v>
      </c>
      <c r="BZ31" s="59">
        <f t="shared" si="211"/>
        <v>0</v>
      </c>
      <c r="CA31" s="59">
        <f t="shared" si="211"/>
        <v>0</v>
      </c>
      <c r="CB31" s="59">
        <f t="shared" si="211"/>
        <v>0</v>
      </c>
      <c r="CC31" s="59">
        <f t="shared" si="211"/>
        <v>0</v>
      </c>
      <c r="CD31" s="59">
        <f t="shared" si="211"/>
        <v>0</v>
      </c>
      <c r="CE31" s="59">
        <f t="shared" si="211"/>
        <v>0</v>
      </c>
      <c r="CF31" s="59">
        <f t="shared" si="211"/>
        <v>0</v>
      </c>
      <c r="CG31" s="59">
        <f t="shared" si="211"/>
        <v>0</v>
      </c>
      <c r="CH31" s="59">
        <f t="shared" si="211"/>
        <v>0</v>
      </c>
      <c r="CI31" s="59">
        <f t="shared" si="211"/>
        <v>0</v>
      </c>
      <c r="CJ31" s="59">
        <f t="shared" si="211"/>
        <v>0</v>
      </c>
      <c r="CK31" s="59">
        <f t="shared" si="211"/>
        <v>0</v>
      </c>
      <c r="CL31" s="59">
        <f t="shared" si="211"/>
        <v>0</v>
      </c>
      <c r="CM31" s="59">
        <f t="shared" si="211"/>
        <v>0</v>
      </c>
      <c r="CN31" s="59">
        <f t="shared" si="211"/>
        <v>0</v>
      </c>
      <c r="CO31" s="59">
        <f t="shared" si="211"/>
        <v>0</v>
      </c>
      <c r="CP31" s="59">
        <f t="shared" si="211"/>
        <v>0</v>
      </c>
      <c r="CQ31" s="59">
        <f t="shared" si="211"/>
        <v>0</v>
      </c>
      <c r="CR31" s="59">
        <f t="shared" si="211"/>
        <v>0</v>
      </c>
      <c r="CS31" s="59">
        <f t="shared" si="211"/>
        <v>0</v>
      </c>
      <c r="CT31" s="59">
        <f t="shared" si="211"/>
        <v>0</v>
      </c>
      <c r="CU31" s="59">
        <f t="shared" si="211"/>
        <v>0</v>
      </c>
      <c r="CV31" s="59">
        <f t="shared" si="211"/>
        <v>0</v>
      </c>
      <c r="CW31" s="59">
        <f t="shared" si="211"/>
        <v>0</v>
      </c>
      <c r="CX31" s="59">
        <f t="shared" si="211"/>
        <v>0</v>
      </c>
      <c r="CY31" s="59">
        <f t="shared" si="211"/>
        <v>0</v>
      </c>
      <c r="CZ31" s="59">
        <f t="shared" si="211"/>
        <v>0</v>
      </c>
      <c r="DA31" s="59">
        <f t="shared" si="211"/>
        <v>0</v>
      </c>
      <c r="DB31" s="59">
        <f t="shared" si="211"/>
        <v>0</v>
      </c>
      <c r="DC31" s="59">
        <f t="shared" si="211"/>
        <v>0</v>
      </c>
      <c r="DD31" s="59">
        <f t="shared" si="211"/>
        <v>0</v>
      </c>
      <c r="DE31" s="59">
        <f t="shared" si="211"/>
        <v>0</v>
      </c>
      <c r="DF31" s="59">
        <f t="shared" si="211"/>
        <v>0</v>
      </c>
      <c r="DG31" s="59">
        <f t="shared" si="211"/>
        <v>0</v>
      </c>
      <c r="DH31" s="59">
        <f t="shared" si="211"/>
        <v>0</v>
      </c>
      <c r="DI31" s="59">
        <f t="shared" si="211"/>
        <v>0</v>
      </c>
      <c r="DJ31" s="59">
        <f t="shared" si="211"/>
        <v>0</v>
      </c>
      <c r="DK31" s="59">
        <f t="shared" si="211"/>
        <v>0</v>
      </c>
      <c r="DL31" s="59">
        <f t="shared" si="211"/>
        <v>0</v>
      </c>
      <c r="DM31" s="59">
        <f t="shared" si="211"/>
        <v>0</v>
      </c>
      <c r="DN31" s="59">
        <f t="shared" si="211"/>
        <v>0</v>
      </c>
      <c r="DO31" s="59">
        <f t="shared" si="211"/>
        <v>0</v>
      </c>
      <c r="DP31" s="59">
        <f t="shared" si="211"/>
        <v>0</v>
      </c>
      <c r="DQ31" s="59">
        <f t="shared" si="211"/>
        <v>0</v>
      </c>
      <c r="DR31" s="59">
        <f t="shared" si="211"/>
        <v>0</v>
      </c>
      <c r="DS31" s="59">
        <f t="shared" si="211"/>
        <v>0</v>
      </c>
      <c r="DT31" s="59">
        <f t="shared" si="211"/>
        <v>0</v>
      </c>
      <c r="DU31" s="59">
        <f t="shared" si="211"/>
        <v>0</v>
      </c>
      <c r="DV31" s="59">
        <f t="shared" si="211"/>
        <v>0</v>
      </c>
      <c r="DW31" s="59">
        <f t="shared" si="211"/>
        <v>0</v>
      </c>
      <c r="DX31" s="59">
        <f t="shared" si="211"/>
        <v>0</v>
      </c>
      <c r="DY31" s="59">
        <f t="shared" si="211"/>
        <v>0</v>
      </c>
      <c r="DZ31" s="59">
        <f t="shared" si="211"/>
        <v>0</v>
      </c>
      <c r="EA31" s="59">
        <f t="shared" si="211"/>
        <v>0</v>
      </c>
      <c r="EB31" s="59">
        <f t="shared" si="211"/>
        <v>0</v>
      </c>
      <c r="EC31" s="59">
        <f t="shared" si="211"/>
        <v>0</v>
      </c>
      <c r="ED31" s="59">
        <f t="shared" si="211"/>
        <v>0</v>
      </c>
      <c r="EE31" s="59">
        <f t="shared" ref="EE31:EI31" si="212">IFERROR(EE13/EE25,0)</f>
        <v>0</v>
      </c>
      <c r="EF31" s="59">
        <f t="shared" si="212"/>
        <v>0</v>
      </c>
      <c r="EG31" s="59">
        <f t="shared" si="212"/>
        <v>0</v>
      </c>
      <c r="EH31" s="59">
        <f t="shared" si="212"/>
        <v>0</v>
      </c>
      <c r="EI31" s="59">
        <f t="shared" si="212"/>
        <v>0</v>
      </c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60"/>
      <c r="FU31" s="60"/>
      <c r="FV31" s="60"/>
      <c r="FW31" s="60"/>
      <c r="FX31" s="60"/>
      <c r="FY31" s="60"/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0"/>
      <c r="GK31" s="60"/>
      <c r="GL31" s="60"/>
      <c r="GM31" s="60"/>
      <c r="GN31" s="60"/>
      <c r="GO31" s="60"/>
      <c r="GP31" s="60"/>
      <c r="GQ31" s="60"/>
      <c r="GR31" s="60"/>
      <c r="GS31" s="60"/>
    </row>
    <row r="32" spans="2:201" x14ac:dyDescent="0.2">
      <c r="B32" s="66"/>
      <c r="C32" s="67" t="s">
        <v>321</v>
      </c>
      <c r="D32" s="59"/>
      <c r="E32" s="70">
        <f t="array" ref="E32">MIN(IF(S32:EI32&lt;&gt;0,S32:EI32))</f>
        <v>0</v>
      </c>
      <c r="F32" s="70">
        <f>MAX(S32:EI32)</f>
        <v>0</v>
      </c>
      <c r="H32" s="68"/>
      <c r="I32" s="68"/>
      <c r="J32" s="68"/>
      <c r="K32" s="68"/>
      <c r="L32" s="68"/>
      <c r="M32" s="68"/>
      <c r="N32" s="68"/>
      <c r="O32" s="68"/>
      <c r="P32" s="69">
        <f>IFERROR(P14/P26,0)</f>
        <v>0</v>
      </c>
      <c r="Q32" s="70">
        <f t="shared" si="208"/>
        <v>0</v>
      </c>
      <c r="R32" s="59">
        <f t="shared" si="208"/>
        <v>0</v>
      </c>
      <c r="S32" s="59">
        <f t="shared" ref="S32:AW32" si="213">IFERROR(S14/S26,0)</f>
        <v>0</v>
      </c>
      <c r="T32" s="59">
        <f t="shared" si="213"/>
        <v>0</v>
      </c>
      <c r="U32" s="59">
        <f t="shared" si="213"/>
        <v>0</v>
      </c>
      <c r="V32" s="59">
        <f t="shared" si="213"/>
        <v>0</v>
      </c>
      <c r="W32" s="59">
        <f t="shared" si="213"/>
        <v>0</v>
      </c>
      <c r="X32" s="59">
        <f t="shared" si="213"/>
        <v>0</v>
      </c>
      <c r="Y32" s="59">
        <f t="shared" si="213"/>
        <v>0</v>
      </c>
      <c r="Z32" s="59">
        <f t="shared" si="213"/>
        <v>0</v>
      </c>
      <c r="AA32" s="59">
        <f t="shared" si="213"/>
        <v>0</v>
      </c>
      <c r="AB32" s="59">
        <f t="shared" si="213"/>
        <v>0</v>
      </c>
      <c r="AC32" s="59">
        <f t="shared" si="213"/>
        <v>0</v>
      </c>
      <c r="AD32" s="59">
        <f t="shared" si="213"/>
        <v>0</v>
      </c>
      <c r="AE32" s="59">
        <f t="shared" si="213"/>
        <v>0</v>
      </c>
      <c r="AF32" s="59">
        <f t="shared" si="213"/>
        <v>0</v>
      </c>
      <c r="AG32" s="59">
        <f t="shared" si="213"/>
        <v>0</v>
      </c>
      <c r="AH32" s="59">
        <f t="shared" si="213"/>
        <v>0</v>
      </c>
      <c r="AI32" s="59">
        <f t="shared" si="213"/>
        <v>0</v>
      </c>
      <c r="AJ32" s="59">
        <f t="shared" si="213"/>
        <v>0</v>
      </c>
      <c r="AK32" s="59">
        <f t="shared" si="213"/>
        <v>0</v>
      </c>
      <c r="AL32" s="59">
        <f t="shared" si="213"/>
        <v>0</v>
      </c>
      <c r="AM32" s="59">
        <f t="shared" si="213"/>
        <v>0</v>
      </c>
      <c r="AN32" s="59">
        <f t="shared" si="213"/>
        <v>0</v>
      </c>
      <c r="AO32" s="59">
        <f t="shared" si="213"/>
        <v>0</v>
      </c>
      <c r="AP32" s="59">
        <f t="shared" si="213"/>
        <v>0</v>
      </c>
      <c r="AQ32" s="59">
        <f t="shared" si="213"/>
        <v>0</v>
      </c>
      <c r="AR32" s="59">
        <f t="shared" si="213"/>
        <v>0</v>
      </c>
      <c r="AS32" s="59">
        <f t="shared" si="213"/>
        <v>0</v>
      </c>
      <c r="AT32" s="59">
        <f t="shared" si="213"/>
        <v>0</v>
      </c>
      <c r="AU32" s="59">
        <f t="shared" si="213"/>
        <v>0</v>
      </c>
      <c r="AV32" s="59">
        <f t="shared" si="213"/>
        <v>0</v>
      </c>
      <c r="AW32" s="59">
        <f t="shared" si="213"/>
        <v>0</v>
      </c>
      <c r="AX32" s="59">
        <f t="shared" ref="AX32:BR32" si="214">IFERROR(AX14/AX26,0)</f>
        <v>0</v>
      </c>
      <c r="AY32" s="59">
        <f t="shared" si="214"/>
        <v>0</v>
      </c>
      <c r="AZ32" s="59">
        <f t="shared" si="214"/>
        <v>0</v>
      </c>
      <c r="BA32" s="59">
        <f t="shared" si="214"/>
        <v>0</v>
      </c>
      <c r="BB32" s="59">
        <f t="shared" si="214"/>
        <v>0</v>
      </c>
      <c r="BC32" s="59">
        <f t="shared" si="214"/>
        <v>0</v>
      </c>
      <c r="BD32" s="59">
        <f t="shared" si="214"/>
        <v>0</v>
      </c>
      <c r="BE32" s="59">
        <f t="shared" si="214"/>
        <v>0</v>
      </c>
      <c r="BF32" s="59">
        <f t="shared" si="214"/>
        <v>0</v>
      </c>
      <c r="BG32" s="59">
        <f t="shared" si="214"/>
        <v>0</v>
      </c>
      <c r="BH32" s="59">
        <f t="shared" si="214"/>
        <v>0</v>
      </c>
      <c r="BI32" s="59">
        <f t="shared" si="214"/>
        <v>0</v>
      </c>
      <c r="BJ32" s="59">
        <f t="shared" si="214"/>
        <v>0</v>
      </c>
      <c r="BK32" s="59">
        <f t="shared" si="214"/>
        <v>0</v>
      </c>
      <c r="BL32" s="59">
        <f t="shared" si="214"/>
        <v>0</v>
      </c>
      <c r="BM32" s="59">
        <f t="shared" si="214"/>
        <v>0</v>
      </c>
      <c r="BN32" s="59">
        <f t="shared" si="214"/>
        <v>0</v>
      </c>
      <c r="BO32" s="59">
        <f t="shared" si="214"/>
        <v>0</v>
      </c>
      <c r="BP32" s="59">
        <f t="shared" si="214"/>
        <v>0</v>
      </c>
      <c r="BQ32" s="59">
        <f t="shared" si="214"/>
        <v>0</v>
      </c>
      <c r="BR32" s="59">
        <f t="shared" si="214"/>
        <v>0</v>
      </c>
      <c r="BS32" s="59">
        <f t="shared" ref="BS32:ED32" si="215">IFERROR(BS14/BS26,0)</f>
        <v>0</v>
      </c>
      <c r="BT32" s="59">
        <f t="shared" si="215"/>
        <v>0</v>
      </c>
      <c r="BU32" s="59">
        <f t="shared" si="215"/>
        <v>0</v>
      </c>
      <c r="BV32" s="59">
        <f t="shared" si="215"/>
        <v>0</v>
      </c>
      <c r="BW32" s="59">
        <f t="shared" si="215"/>
        <v>0</v>
      </c>
      <c r="BX32" s="59">
        <f t="shared" si="215"/>
        <v>0</v>
      </c>
      <c r="BY32" s="59">
        <f t="shared" si="215"/>
        <v>0</v>
      </c>
      <c r="BZ32" s="59">
        <f t="shared" si="215"/>
        <v>0</v>
      </c>
      <c r="CA32" s="59">
        <f t="shared" si="215"/>
        <v>0</v>
      </c>
      <c r="CB32" s="59">
        <f t="shared" si="215"/>
        <v>0</v>
      </c>
      <c r="CC32" s="59">
        <f t="shared" si="215"/>
        <v>0</v>
      </c>
      <c r="CD32" s="59">
        <f t="shared" si="215"/>
        <v>0</v>
      </c>
      <c r="CE32" s="59">
        <f t="shared" si="215"/>
        <v>0</v>
      </c>
      <c r="CF32" s="59">
        <f t="shared" si="215"/>
        <v>0</v>
      </c>
      <c r="CG32" s="59">
        <f t="shared" si="215"/>
        <v>0</v>
      </c>
      <c r="CH32" s="59">
        <f t="shared" si="215"/>
        <v>0</v>
      </c>
      <c r="CI32" s="59">
        <f t="shared" si="215"/>
        <v>0</v>
      </c>
      <c r="CJ32" s="59">
        <f t="shared" si="215"/>
        <v>0</v>
      </c>
      <c r="CK32" s="59">
        <f t="shared" si="215"/>
        <v>0</v>
      </c>
      <c r="CL32" s="59">
        <f t="shared" si="215"/>
        <v>0</v>
      </c>
      <c r="CM32" s="59">
        <f t="shared" si="215"/>
        <v>0</v>
      </c>
      <c r="CN32" s="59">
        <f t="shared" si="215"/>
        <v>0</v>
      </c>
      <c r="CO32" s="59">
        <f t="shared" si="215"/>
        <v>0</v>
      </c>
      <c r="CP32" s="59">
        <f t="shared" si="215"/>
        <v>0</v>
      </c>
      <c r="CQ32" s="59">
        <f t="shared" si="215"/>
        <v>0</v>
      </c>
      <c r="CR32" s="59">
        <f t="shared" si="215"/>
        <v>0</v>
      </c>
      <c r="CS32" s="59">
        <f t="shared" si="215"/>
        <v>0</v>
      </c>
      <c r="CT32" s="59">
        <f t="shared" si="215"/>
        <v>0</v>
      </c>
      <c r="CU32" s="59">
        <f t="shared" si="215"/>
        <v>0</v>
      </c>
      <c r="CV32" s="59">
        <f t="shared" si="215"/>
        <v>0</v>
      </c>
      <c r="CW32" s="59">
        <f t="shared" si="215"/>
        <v>0</v>
      </c>
      <c r="CX32" s="59">
        <f t="shared" si="215"/>
        <v>0</v>
      </c>
      <c r="CY32" s="59">
        <f t="shared" si="215"/>
        <v>0</v>
      </c>
      <c r="CZ32" s="59">
        <f t="shared" si="215"/>
        <v>0</v>
      </c>
      <c r="DA32" s="59">
        <f t="shared" si="215"/>
        <v>0</v>
      </c>
      <c r="DB32" s="59">
        <f t="shared" si="215"/>
        <v>0</v>
      </c>
      <c r="DC32" s="59">
        <f t="shared" si="215"/>
        <v>0</v>
      </c>
      <c r="DD32" s="59">
        <f t="shared" si="215"/>
        <v>0</v>
      </c>
      <c r="DE32" s="59">
        <f t="shared" si="215"/>
        <v>0</v>
      </c>
      <c r="DF32" s="59">
        <f t="shared" si="215"/>
        <v>0</v>
      </c>
      <c r="DG32" s="59">
        <f t="shared" si="215"/>
        <v>0</v>
      </c>
      <c r="DH32" s="59">
        <f t="shared" si="215"/>
        <v>0</v>
      </c>
      <c r="DI32" s="59">
        <f t="shared" si="215"/>
        <v>0</v>
      </c>
      <c r="DJ32" s="59">
        <f t="shared" si="215"/>
        <v>0</v>
      </c>
      <c r="DK32" s="59">
        <f t="shared" si="215"/>
        <v>0</v>
      </c>
      <c r="DL32" s="59">
        <f t="shared" si="215"/>
        <v>0</v>
      </c>
      <c r="DM32" s="59">
        <f t="shared" si="215"/>
        <v>0</v>
      </c>
      <c r="DN32" s="59">
        <f t="shared" si="215"/>
        <v>0</v>
      </c>
      <c r="DO32" s="59">
        <f t="shared" si="215"/>
        <v>0</v>
      </c>
      <c r="DP32" s="59">
        <f t="shared" si="215"/>
        <v>0</v>
      </c>
      <c r="DQ32" s="59">
        <f t="shared" si="215"/>
        <v>0</v>
      </c>
      <c r="DR32" s="59">
        <f t="shared" si="215"/>
        <v>0</v>
      </c>
      <c r="DS32" s="59">
        <f t="shared" si="215"/>
        <v>0</v>
      </c>
      <c r="DT32" s="59">
        <f t="shared" si="215"/>
        <v>0</v>
      </c>
      <c r="DU32" s="59">
        <f t="shared" si="215"/>
        <v>0</v>
      </c>
      <c r="DV32" s="59">
        <f t="shared" si="215"/>
        <v>0</v>
      </c>
      <c r="DW32" s="59">
        <f t="shared" si="215"/>
        <v>0</v>
      </c>
      <c r="DX32" s="59">
        <f t="shared" si="215"/>
        <v>0</v>
      </c>
      <c r="DY32" s="59">
        <f t="shared" si="215"/>
        <v>0</v>
      </c>
      <c r="DZ32" s="59">
        <f t="shared" si="215"/>
        <v>0</v>
      </c>
      <c r="EA32" s="59">
        <f t="shared" si="215"/>
        <v>0</v>
      </c>
      <c r="EB32" s="59">
        <f t="shared" si="215"/>
        <v>0</v>
      </c>
      <c r="EC32" s="59">
        <f t="shared" si="215"/>
        <v>0</v>
      </c>
      <c r="ED32" s="59">
        <f t="shared" si="215"/>
        <v>0</v>
      </c>
      <c r="EE32" s="59">
        <f t="shared" ref="EE32:EI32" si="216">IFERROR(EE14/EE26,0)</f>
        <v>0</v>
      </c>
      <c r="EF32" s="59">
        <f t="shared" si="216"/>
        <v>0</v>
      </c>
      <c r="EG32" s="59">
        <f t="shared" si="216"/>
        <v>0</v>
      </c>
      <c r="EH32" s="59">
        <f t="shared" si="216"/>
        <v>0</v>
      </c>
      <c r="EI32" s="59">
        <f t="shared" si="216"/>
        <v>0</v>
      </c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0"/>
      <c r="GK32" s="60"/>
      <c r="GL32" s="60"/>
      <c r="GM32" s="60"/>
      <c r="GN32" s="60"/>
      <c r="GO32" s="60"/>
      <c r="GP32" s="60"/>
      <c r="GQ32" s="60"/>
      <c r="GR32" s="60"/>
      <c r="GS32" s="60"/>
    </row>
    <row r="33" spans="2:201" x14ac:dyDescent="0.2">
      <c r="B33" s="66"/>
      <c r="C33" s="67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70"/>
      <c r="Q33" s="70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60"/>
      <c r="FU33" s="60"/>
      <c r="FV33" s="60"/>
      <c r="FW33" s="60"/>
      <c r="FX33" s="60"/>
      <c r="FY33" s="60"/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0"/>
      <c r="GK33" s="60"/>
      <c r="GL33" s="60"/>
      <c r="GM33" s="60"/>
      <c r="GN33" s="60"/>
      <c r="GO33" s="60"/>
      <c r="GP33" s="60"/>
      <c r="GQ33" s="60"/>
      <c r="GR33" s="60"/>
      <c r="GS33" s="60"/>
    </row>
    <row r="34" spans="2:201" x14ac:dyDescent="0.2">
      <c r="B34" s="56" t="s">
        <v>874</v>
      </c>
      <c r="C34" s="57"/>
      <c r="D34" s="57"/>
      <c r="E34" s="57">
        <v>0</v>
      </c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8">
        <f ca="1">P35+P47+P51+P60+P64</f>
        <v>2481274846.0836411</v>
      </c>
      <c r="Q34" s="80">
        <f>Q35+Q47+Q51+Q60+Q64</f>
        <v>0</v>
      </c>
      <c r="R34" s="80">
        <f ca="1">R35+R47+R51+R60+R64</f>
        <v>2481274846.0836411</v>
      </c>
      <c r="S34" s="80">
        <f t="shared" ref="S34:CD34" si="217">S35+S47+S51+S60+S64</f>
        <v>0</v>
      </c>
      <c r="T34" s="80">
        <f t="shared" si="217"/>
        <v>0</v>
      </c>
      <c r="U34" s="80">
        <f t="shared" ref="U34:AW34" si="218">U35+U47+U51+U60+U64</f>
        <v>0</v>
      </c>
      <c r="V34" s="80">
        <f t="shared" si="218"/>
        <v>0</v>
      </c>
      <c r="W34" s="80">
        <f t="shared" si="218"/>
        <v>0</v>
      </c>
      <c r="X34" s="80">
        <f t="shared" si="218"/>
        <v>0</v>
      </c>
      <c r="Y34" s="80">
        <f t="shared" si="218"/>
        <v>0</v>
      </c>
      <c r="Z34" s="80">
        <f t="shared" si="218"/>
        <v>0</v>
      </c>
      <c r="AA34" s="80">
        <f t="shared" si="218"/>
        <v>0</v>
      </c>
      <c r="AB34" s="80">
        <f t="shared" si="218"/>
        <v>0</v>
      </c>
      <c r="AC34" s="80">
        <f t="shared" si="218"/>
        <v>0</v>
      </c>
      <c r="AD34" s="80">
        <f t="shared" si="218"/>
        <v>0</v>
      </c>
      <c r="AE34" s="80">
        <f t="shared" si="218"/>
        <v>0</v>
      </c>
      <c r="AF34" s="80">
        <f t="shared" si="218"/>
        <v>0</v>
      </c>
      <c r="AG34" s="80">
        <f t="shared" si="218"/>
        <v>0</v>
      </c>
      <c r="AH34" s="80">
        <f t="shared" si="218"/>
        <v>0</v>
      </c>
      <c r="AI34" s="80">
        <f t="shared" si="218"/>
        <v>0</v>
      </c>
      <c r="AJ34" s="80">
        <f t="shared" si="218"/>
        <v>0</v>
      </c>
      <c r="AK34" s="80">
        <f t="shared" si="218"/>
        <v>49397176.233754247</v>
      </c>
      <c r="AL34" s="80">
        <f t="shared" si="218"/>
        <v>49397176.233754247</v>
      </c>
      <c r="AM34" s="80">
        <f t="shared" si="218"/>
        <v>49397176.233754247</v>
      </c>
      <c r="AN34" s="80">
        <f t="shared" si="218"/>
        <v>49397176.233754247</v>
      </c>
      <c r="AO34" s="80">
        <f t="shared" si="218"/>
        <v>49397176.233754247</v>
      </c>
      <c r="AP34" s="80">
        <f t="shared" si="218"/>
        <v>49397176.233754247</v>
      </c>
      <c r="AQ34" s="80">
        <f t="shared" si="218"/>
        <v>49397176.233754247</v>
      </c>
      <c r="AR34" s="80">
        <f t="shared" si="218"/>
        <v>49397176.233754247</v>
      </c>
      <c r="AS34" s="80">
        <f t="shared" si="218"/>
        <v>49397176.233754247</v>
      </c>
      <c r="AT34" s="80">
        <f t="shared" si="218"/>
        <v>49397176.233754247</v>
      </c>
      <c r="AU34" s="80">
        <f t="shared" si="218"/>
        <v>49397176.233754247</v>
      </c>
      <c r="AV34" s="80">
        <f t="shared" si="218"/>
        <v>49397176.233754247</v>
      </c>
      <c r="AW34" s="80">
        <f t="shared" si="218"/>
        <v>49397176.233754247</v>
      </c>
      <c r="AX34" s="80">
        <f t="shared" si="217"/>
        <v>49397176.233754247</v>
      </c>
      <c r="AY34" s="80">
        <f t="shared" si="217"/>
        <v>49397176.233754247</v>
      </c>
      <c r="AZ34" s="80">
        <f t="shared" si="217"/>
        <v>49397176.233754247</v>
      </c>
      <c r="BA34" s="80">
        <f t="shared" si="217"/>
        <v>49397176.233754247</v>
      </c>
      <c r="BB34" s="80">
        <f t="shared" si="217"/>
        <v>49397176.233754247</v>
      </c>
      <c r="BC34" s="80">
        <f t="shared" si="217"/>
        <v>49397176.233754247</v>
      </c>
      <c r="BD34" s="80">
        <f t="shared" si="217"/>
        <v>49397176.233754247</v>
      </c>
      <c r="BE34" s="80">
        <f t="shared" si="217"/>
        <v>49397176.233754247</v>
      </c>
      <c r="BF34" s="80">
        <f t="shared" si="217"/>
        <v>49397176.233754247</v>
      </c>
      <c r="BG34" s="80">
        <f t="shared" si="217"/>
        <v>49397176.233754247</v>
      </c>
      <c r="BH34" s="80">
        <f t="shared" si="217"/>
        <v>49397176.233754247</v>
      </c>
      <c r="BI34" s="80">
        <f t="shared" ca="1" si="217"/>
        <v>749087313.15636051</v>
      </c>
      <c r="BJ34" s="80">
        <f t="shared" ca="1" si="217"/>
        <v>94859325.897359222</v>
      </c>
      <c r="BK34" s="80">
        <f t="shared" ca="1" si="217"/>
        <v>88339739.766256899</v>
      </c>
      <c r="BL34" s="80">
        <f t="shared" ca="1" si="217"/>
        <v>88640215.315316767</v>
      </c>
      <c r="BM34" s="80">
        <f t="shared" ca="1" si="217"/>
        <v>88941431.918140262</v>
      </c>
      <c r="BN34" s="80">
        <f t="shared" ca="1" si="217"/>
        <v>89243391.402366728</v>
      </c>
      <c r="BO34" s="80">
        <f t="shared" ca="1" si="217"/>
        <v>96631199.017738909</v>
      </c>
      <c r="BP34" s="80">
        <f t="shared" ca="1" si="217"/>
        <v>0</v>
      </c>
      <c r="BQ34" s="80">
        <f t="shared" ca="1" si="217"/>
        <v>0</v>
      </c>
      <c r="BR34" s="80">
        <f t="shared" ca="1" si="217"/>
        <v>0</v>
      </c>
      <c r="BS34" s="80">
        <f t="shared" ca="1" si="217"/>
        <v>0</v>
      </c>
      <c r="BT34" s="80">
        <f t="shared" ca="1" si="217"/>
        <v>0</v>
      </c>
      <c r="BU34" s="80">
        <f t="shared" ca="1" si="217"/>
        <v>0</v>
      </c>
      <c r="BV34" s="80">
        <f t="shared" ca="1" si="217"/>
        <v>0</v>
      </c>
      <c r="BW34" s="80">
        <f t="shared" ca="1" si="217"/>
        <v>0</v>
      </c>
      <c r="BX34" s="80">
        <f t="shared" ca="1" si="217"/>
        <v>0</v>
      </c>
      <c r="BY34" s="80">
        <f t="shared" ca="1" si="217"/>
        <v>0</v>
      </c>
      <c r="BZ34" s="80">
        <f t="shared" ca="1" si="217"/>
        <v>0</v>
      </c>
      <c r="CA34" s="80">
        <f t="shared" ca="1" si="217"/>
        <v>0</v>
      </c>
      <c r="CB34" s="80">
        <f t="shared" ca="1" si="217"/>
        <v>0</v>
      </c>
      <c r="CC34" s="80">
        <f t="shared" ca="1" si="217"/>
        <v>0</v>
      </c>
      <c r="CD34" s="80">
        <f t="shared" ca="1" si="217"/>
        <v>0</v>
      </c>
      <c r="CE34" s="80">
        <f t="shared" ref="CE34:EI34" ca="1" si="219">CE35+CE47+CE51+CE60+CE64</f>
        <v>0</v>
      </c>
      <c r="CF34" s="80">
        <f t="shared" ca="1" si="219"/>
        <v>0</v>
      </c>
      <c r="CG34" s="80">
        <f t="shared" ca="1" si="219"/>
        <v>0</v>
      </c>
      <c r="CH34" s="80">
        <f t="shared" ca="1" si="219"/>
        <v>0</v>
      </c>
      <c r="CI34" s="80">
        <f t="shared" ca="1" si="219"/>
        <v>0</v>
      </c>
      <c r="CJ34" s="80">
        <f t="shared" ca="1" si="219"/>
        <v>0</v>
      </c>
      <c r="CK34" s="80">
        <f t="shared" ca="1" si="219"/>
        <v>0</v>
      </c>
      <c r="CL34" s="80">
        <f t="shared" ca="1" si="219"/>
        <v>0</v>
      </c>
      <c r="CM34" s="80">
        <f t="shared" ca="1" si="219"/>
        <v>0</v>
      </c>
      <c r="CN34" s="80">
        <f t="shared" ca="1" si="219"/>
        <v>0</v>
      </c>
      <c r="CO34" s="80">
        <f t="shared" ca="1" si="219"/>
        <v>0</v>
      </c>
      <c r="CP34" s="80">
        <f t="shared" ca="1" si="219"/>
        <v>0</v>
      </c>
      <c r="CQ34" s="80">
        <f t="shared" ca="1" si="219"/>
        <v>0</v>
      </c>
      <c r="CR34" s="80">
        <f t="shared" ca="1" si="219"/>
        <v>0</v>
      </c>
      <c r="CS34" s="80">
        <f t="shared" ca="1" si="219"/>
        <v>0</v>
      </c>
      <c r="CT34" s="80">
        <f t="shared" ca="1" si="219"/>
        <v>0</v>
      </c>
      <c r="CU34" s="80">
        <f t="shared" ca="1" si="219"/>
        <v>0</v>
      </c>
      <c r="CV34" s="80">
        <f t="shared" ca="1" si="219"/>
        <v>0</v>
      </c>
      <c r="CW34" s="80">
        <f t="shared" ca="1" si="219"/>
        <v>0</v>
      </c>
      <c r="CX34" s="80">
        <f t="shared" ca="1" si="219"/>
        <v>0</v>
      </c>
      <c r="CY34" s="80">
        <f t="shared" ca="1" si="219"/>
        <v>0</v>
      </c>
      <c r="CZ34" s="80">
        <f t="shared" ca="1" si="219"/>
        <v>0</v>
      </c>
      <c r="DA34" s="80">
        <f t="shared" ca="1" si="219"/>
        <v>0</v>
      </c>
      <c r="DB34" s="80">
        <f t="shared" ca="1" si="219"/>
        <v>0</v>
      </c>
      <c r="DC34" s="80">
        <f t="shared" ca="1" si="219"/>
        <v>0</v>
      </c>
      <c r="DD34" s="80">
        <f t="shared" ca="1" si="219"/>
        <v>0</v>
      </c>
      <c r="DE34" s="80">
        <f t="shared" ca="1" si="219"/>
        <v>0</v>
      </c>
      <c r="DF34" s="80">
        <f t="shared" ca="1" si="219"/>
        <v>0</v>
      </c>
      <c r="DG34" s="80">
        <f t="shared" ca="1" si="219"/>
        <v>0</v>
      </c>
      <c r="DH34" s="80">
        <f t="shared" ca="1" si="219"/>
        <v>0</v>
      </c>
      <c r="DI34" s="80">
        <f t="shared" ca="1" si="219"/>
        <v>0</v>
      </c>
      <c r="DJ34" s="80">
        <f t="shared" ca="1" si="219"/>
        <v>0</v>
      </c>
      <c r="DK34" s="80">
        <f t="shared" ca="1" si="219"/>
        <v>0</v>
      </c>
      <c r="DL34" s="80">
        <f t="shared" ca="1" si="219"/>
        <v>0</v>
      </c>
      <c r="DM34" s="80">
        <f t="shared" ca="1" si="219"/>
        <v>0</v>
      </c>
      <c r="DN34" s="80">
        <f t="shared" ca="1" si="219"/>
        <v>0</v>
      </c>
      <c r="DO34" s="80">
        <f t="shared" ca="1" si="219"/>
        <v>0</v>
      </c>
      <c r="DP34" s="80">
        <f t="shared" ca="1" si="219"/>
        <v>0</v>
      </c>
      <c r="DQ34" s="80">
        <f t="shared" ca="1" si="219"/>
        <v>0</v>
      </c>
      <c r="DR34" s="80">
        <f t="shared" ca="1" si="219"/>
        <v>0</v>
      </c>
      <c r="DS34" s="80">
        <f t="shared" ca="1" si="219"/>
        <v>0</v>
      </c>
      <c r="DT34" s="80">
        <f t="shared" ca="1" si="219"/>
        <v>0</v>
      </c>
      <c r="DU34" s="80">
        <f t="shared" ca="1" si="219"/>
        <v>0</v>
      </c>
      <c r="DV34" s="80">
        <f t="shared" ca="1" si="219"/>
        <v>0</v>
      </c>
      <c r="DW34" s="80">
        <f t="shared" ca="1" si="219"/>
        <v>0</v>
      </c>
      <c r="DX34" s="80">
        <f t="shared" ca="1" si="219"/>
        <v>0</v>
      </c>
      <c r="DY34" s="80">
        <f t="shared" ca="1" si="219"/>
        <v>0</v>
      </c>
      <c r="DZ34" s="80">
        <f t="shared" ca="1" si="219"/>
        <v>0</v>
      </c>
      <c r="EA34" s="80">
        <f t="shared" ca="1" si="219"/>
        <v>0</v>
      </c>
      <c r="EB34" s="80">
        <f t="shared" ca="1" si="219"/>
        <v>0</v>
      </c>
      <c r="EC34" s="80">
        <f t="shared" ca="1" si="219"/>
        <v>0</v>
      </c>
      <c r="ED34" s="80">
        <f t="shared" ca="1" si="219"/>
        <v>0</v>
      </c>
      <c r="EE34" s="80">
        <f t="shared" ca="1" si="219"/>
        <v>0</v>
      </c>
      <c r="EF34" s="80">
        <f t="shared" ca="1" si="219"/>
        <v>0</v>
      </c>
      <c r="EG34" s="80">
        <f t="shared" ca="1" si="219"/>
        <v>0</v>
      </c>
      <c r="EH34" s="80">
        <f t="shared" ca="1" si="219"/>
        <v>0</v>
      </c>
      <c r="EI34" s="80">
        <f t="shared" ca="1" si="219"/>
        <v>0</v>
      </c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60"/>
      <c r="FU34" s="60"/>
      <c r="FV34" s="60"/>
      <c r="FW34" s="60"/>
      <c r="FX34" s="60"/>
      <c r="FY34" s="60"/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0"/>
      <c r="GK34" s="60"/>
      <c r="GL34" s="60"/>
      <c r="GM34" s="60"/>
      <c r="GN34" s="60"/>
      <c r="GO34" s="60"/>
      <c r="GP34" s="60"/>
      <c r="GQ34" s="60"/>
      <c r="GR34" s="60"/>
      <c r="GS34" s="60"/>
    </row>
    <row r="35" spans="2:201" x14ac:dyDescent="0.2">
      <c r="B35" s="61" t="s">
        <v>875</v>
      </c>
      <c r="C35" s="62" t="s">
        <v>736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4">
        <f>SUM(P36:P46)</f>
        <v>0</v>
      </c>
      <c r="Q35" s="65">
        <f>SUM(Q36:Q46)</f>
        <v>0</v>
      </c>
      <c r="R35" s="65">
        <f>SUM(R36:R46)</f>
        <v>0</v>
      </c>
      <c r="S35" s="65">
        <f t="shared" ref="S35:CD35" si="220">SUM(S36:S46)</f>
        <v>0</v>
      </c>
      <c r="T35" s="65">
        <f t="shared" si="220"/>
        <v>0</v>
      </c>
      <c r="U35" s="65">
        <f t="shared" ref="U35:AW35" si="221">SUM(U36:U46)</f>
        <v>0</v>
      </c>
      <c r="V35" s="65">
        <f t="shared" si="221"/>
        <v>0</v>
      </c>
      <c r="W35" s="65">
        <f t="shared" si="221"/>
        <v>0</v>
      </c>
      <c r="X35" s="65">
        <f t="shared" si="221"/>
        <v>0</v>
      </c>
      <c r="Y35" s="65">
        <f t="shared" si="221"/>
        <v>0</v>
      </c>
      <c r="Z35" s="65">
        <f t="shared" si="221"/>
        <v>0</v>
      </c>
      <c r="AA35" s="65">
        <f t="shared" si="221"/>
        <v>0</v>
      </c>
      <c r="AB35" s="65">
        <f t="shared" si="221"/>
        <v>0</v>
      </c>
      <c r="AC35" s="65">
        <f t="shared" si="221"/>
        <v>0</v>
      </c>
      <c r="AD35" s="65">
        <f t="shared" si="221"/>
        <v>0</v>
      </c>
      <c r="AE35" s="65">
        <f t="shared" si="221"/>
        <v>0</v>
      </c>
      <c r="AF35" s="65">
        <f t="shared" si="221"/>
        <v>0</v>
      </c>
      <c r="AG35" s="65">
        <f t="shared" si="221"/>
        <v>0</v>
      </c>
      <c r="AH35" s="65">
        <f t="shared" si="221"/>
        <v>0</v>
      </c>
      <c r="AI35" s="65">
        <f t="shared" si="221"/>
        <v>0</v>
      </c>
      <c r="AJ35" s="65">
        <f t="shared" si="221"/>
        <v>0</v>
      </c>
      <c r="AK35" s="65">
        <f t="shared" si="221"/>
        <v>0</v>
      </c>
      <c r="AL35" s="65">
        <f t="shared" si="221"/>
        <v>0</v>
      </c>
      <c r="AM35" s="65">
        <f t="shared" si="221"/>
        <v>0</v>
      </c>
      <c r="AN35" s="65">
        <f t="shared" si="221"/>
        <v>0</v>
      </c>
      <c r="AO35" s="65">
        <f t="shared" si="221"/>
        <v>0</v>
      </c>
      <c r="AP35" s="65">
        <f t="shared" si="221"/>
        <v>0</v>
      </c>
      <c r="AQ35" s="65">
        <f t="shared" si="221"/>
        <v>0</v>
      </c>
      <c r="AR35" s="65">
        <f t="shared" si="221"/>
        <v>0</v>
      </c>
      <c r="AS35" s="65">
        <f t="shared" si="221"/>
        <v>0</v>
      </c>
      <c r="AT35" s="65">
        <f t="shared" si="221"/>
        <v>0</v>
      </c>
      <c r="AU35" s="65">
        <f t="shared" si="221"/>
        <v>0</v>
      </c>
      <c r="AV35" s="65">
        <f t="shared" si="221"/>
        <v>0</v>
      </c>
      <c r="AW35" s="65">
        <f t="shared" si="221"/>
        <v>0</v>
      </c>
      <c r="AX35" s="65">
        <f t="shared" si="220"/>
        <v>0</v>
      </c>
      <c r="AY35" s="65">
        <f t="shared" si="220"/>
        <v>0</v>
      </c>
      <c r="AZ35" s="65">
        <f t="shared" si="220"/>
        <v>0</v>
      </c>
      <c r="BA35" s="65">
        <f t="shared" si="220"/>
        <v>0</v>
      </c>
      <c r="BB35" s="65">
        <f t="shared" si="220"/>
        <v>0</v>
      </c>
      <c r="BC35" s="65">
        <f t="shared" si="220"/>
        <v>0</v>
      </c>
      <c r="BD35" s="65">
        <f t="shared" si="220"/>
        <v>0</v>
      </c>
      <c r="BE35" s="65">
        <f t="shared" si="220"/>
        <v>0</v>
      </c>
      <c r="BF35" s="65">
        <f t="shared" si="220"/>
        <v>0</v>
      </c>
      <c r="BG35" s="65">
        <f t="shared" si="220"/>
        <v>0</v>
      </c>
      <c r="BH35" s="65">
        <f t="shared" si="220"/>
        <v>0</v>
      </c>
      <c r="BI35" s="65">
        <f t="shared" si="220"/>
        <v>0</v>
      </c>
      <c r="BJ35" s="65">
        <f t="shared" si="220"/>
        <v>0</v>
      </c>
      <c r="BK35" s="65">
        <f t="shared" si="220"/>
        <v>0</v>
      </c>
      <c r="BL35" s="65">
        <f t="shared" si="220"/>
        <v>0</v>
      </c>
      <c r="BM35" s="65">
        <f t="shared" si="220"/>
        <v>0</v>
      </c>
      <c r="BN35" s="65">
        <f t="shared" si="220"/>
        <v>0</v>
      </c>
      <c r="BO35" s="65">
        <f t="shared" si="220"/>
        <v>0</v>
      </c>
      <c r="BP35" s="65">
        <f t="shared" si="220"/>
        <v>0</v>
      </c>
      <c r="BQ35" s="65">
        <f t="shared" si="220"/>
        <v>0</v>
      </c>
      <c r="BR35" s="65">
        <f t="shared" si="220"/>
        <v>0</v>
      </c>
      <c r="BS35" s="65">
        <f t="shared" si="220"/>
        <v>0</v>
      </c>
      <c r="BT35" s="65">
        <f t="shared" si="220"/>
        <v>0</v>
      </c>
      <c r="BU35" s="65">
        <f t="shared" si="220"/>
        <v>0</v>
      </c>
      <c r="BV35" s="65">
        <f t="shared" si="220"/>
        <v>0</v>
      </c>
      <c r="BW35" s="65">
        <f t="shared" si="220"/>
        <v>0</v>
      </c>
      <c r="BX35" s="65">
        <f t="shared" si="220"/>
        <v>0</v>
      </c>
      <c r="BY35" s="65">
        <f t="shared" si="220"/>
        <v>0</v>
      </c>
      <c r="BZ35" s="65">
        <f t="shared" si="220"/>
        <v>0</v>
      </c>
      <c r="CA35" s="65">
        <f t="shared" si="220"/>
        <v>0</v>
      </c>
      <c r="CB35" s="65">
        <f t="shared" si="220"/>
        <v>0</v>
      </c>
      <c r="CC35" s="65">
        <f t="shared" si="220"/>
        <v>0</v>
      </c>
      <c r="CD35" s="65">
        <f t="shared" si="220"/>
        <v>0</v>
      </c>
      <c r="CE35" s="65">
        <f t="shared" ref="CE35:EI35" si="222">SUM(CE36:CE46)</f>
        <v>0</v>
      </c>
      <c r="CF35" s="65">
        <f t="shared" si="222"/>
        <v>0</v>
      </c>
      <c r="CG35" s="65">
        <f t="shared" si="222"/>
        <v>0</v>
      </c>
      <c r="CH35" s="65">
        <f t="shared" si="222"/>
        <v>0</v>
      </c>
      <c r="CI35" s="65">
        <f t="shared" si="222"/>
        <v>0</v>
      </c>
      <c r="CJ35" s="65">
        <f t="shared" si="222"/>
        <v>0</v>
      </c>
      <c r="CK35" s="65">
        <f t="shared" si="222"/>
        <v>0</v>
      </c>
      <c r="CL35" s="65">
        <f t="shared" si="222"/>
        <v>0</v>
      </c>
      <c r="CM35" s="65">
        <f t="shared" si="222"/>
        <v>0</v>
      </c>
      <c r="CN35" s="65">
        <f t="shared" si="222"/>
        <v>0</v>
      </c>
      <c r="CO35" s="65">
        <f t="shared" si="222"/>
        <v>0</v>
      </c>
      <c r="CP35" s="65">
        <f t="shared" si="222"/>
        <v>0</v>
      </c>
      <c r="CQ35" s="65">
        <f t="shared" si="222"/>
        <v>0</v>
      </c>
      <c r="CR35" s="65">
        <f t="shared" si="222"/>
        <v>0</v>
      </c>
      <c r="CS35" s="65">
        <f t="shared" si="222"/>
        <v>0</v>
      </c>
      <c r="CT35" s="65">
        <f t="shared" si="222"/>
        <v>0</v>
      </c>
      <c r="CU35" s="65">
        <f t="shared" si="222"/>
        <v>0</v>
      </c>
      <c r="CV35" s="65">
        <f t="shared" si="222"/>
        <v>0</v>
      </c>
      <c r="CW35" s="65">
        <f t="shared" si="222"/>
        <v>0</v>
      </c>
      <c r="CX35" s="65">
        <f t="shared" si="222"/>
        <v>0</v>
      </c>
      <c r="CY35" s="65">
        <f t="shared" si="222"/>
        <v>0</v>
      </c>
      <c r="CZ35" s="65">
        <f t="shared" si="222"/>
        <v>0</v>
      </c>
      <c r="DA35" s="65">
        <f t="shared" si="222"/>
        <v>0</v>
      </c>
      <c r="DB35" s="65">
        <f t="shared" si="222"/>
        <v>0</v>
      </c>
      <c r="DC35" s="65">
        <f t="shared" si="222"/>
        <v>0</v>
      </c>
      <c r="DD35" s="65">
        <f t="shared" si="222"/>
        <v>0</v>
      </c>
      <c r="DE35" s="65">
        <f t="shared" si="222"/>
        <v>0</v>
      </c>
      <c r="DF35" s="65">
        <f t="shared" si="222"/>
        <v>0</v>
      </c>
      <c r="DG35" s="65">
        <f t="shared" si="222"/>
        <v>0</v>
      </c>
      <c r="DH35" s="65">
        <f t="shared" si="222"/>
        <v>0</v>
      </c>
      <c r="DI35" s="65">
        <f t="shared" si="222"/>
        <v>0</v>
      </c>
      <c r="DJ35" s="65">
        <f t="shared" si="222"/>
        <v>0</v>
      </c>
      <c r="DK35" s="65">
        <f t="shared" si="222"/>
        <v>0</v>
      </c>
      <c r="DL35" s="65">
        <f t="shared" si="222"/>
        <v>0</v>
      </c>
      <c r="DM35" s="65">
        <f t="shared" si="222"/>
        <v>0</v>
      </c>
      <c r="DN35" s="65">
        <f t="shared" si="222"/>
        <v>0</v>
      </c>
      <c r="DO35" s="65">
        <f t="shared" si="222"/>
        <v>0</v>
      </c>
      <c r="DP35" s="65">
        <f t="shared" si="222"/>
        <v>0</v>
      </c>
      <c r="DQ35" s="65">
        <f t="shared" si="222"/>
        <v>0</v>
      </c>
      <c r="DR35" s="65">
        <f t="shared" si="222"/>
        <v>0</v>
      </c>
      <c r="DS35" s="65">
        <f t="shared" si="222"/>
        <v>0</v>
      </c>
      <c r="DT35" s="65">
        <f t="shared" si="222"/>
        <v>0</v>
      </c>
      <c r="DU35" s="65">
        <f t="shared" si="222"/>
        <v>0</v>
      </c>
      <c r="DV35" s="65">
        <f t="shared" si="222"/>
        <v>0</v>
      </c>
      <c r="DW35" s="65">
        <f t="shared" si="222"/>
        <v>0</v>
      </c>
      <c r="DX35" s="65">
        <f t="shared" si="222"/>
        <v>0</v>
      </c>
      <c r="DY35" s="65">
        <f t="shared" si="222"/>
        <v>0</v>
      </c>
      <c r="DZ35" s="65">
        <f t="shared" si="222"/>
        <v>0</v>
      </c>
      <c r="EA35" s="65">
        <f t="shared" si="222"/>
        <v>0</v>
      </c>
      <c r="EB35" s="65">
        <f t="shared" si="222"/>
        <v>0</v>
      </c>
      <c r="EC35" s="65">
        <f t="shared" si="222"/>
        <v>0</v>
      </c>
      <c r="ED35" s="65">
        <f t="shared" si="222"/>
        <v>0</v>
      </c>
      <c r="EE35" s="65">
        <f t="shared" si="222"/>
        <v>0</v>
      </c>
      <c r="EF35" s="65">
        <f t="shared" si="222"/>
        <v>0</v>
      </c>
      <c r="EG35" s="65">
        <f t="shared" si="222"/>
        <v>0</v>
      </c>
      <c r="EH35" s="65">
        <f t="shared" si="222"/>
        <v>0</v>
      </c>
      <c r="EI35" s="65">
        <f t="shared" si="222"/>
        <v>0</v>
      </c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60"/>
      <c r="FU35" s="60"/>
      <c r="FV35" s="60"/>
      <c r="FW35" s="60"/>
      <c r="FX35" s="60"/>
      <c r="FY35" s="60"/>
      <c r="FZ35" s="60"/>
      <c r="GA35" s="60"/>
      <c r="GB35" s="60"/>
      <c r="GC35" s="60"/>
      <c r="GD35" s="60"/>
      <c r="GE35" s="60"/>
      <c r="GF35" s="60"/>
      <c r="GG35" s="60"/>
      <c r="GH35" s="60"/>
      <c r="GI35" s="60"/>
      <c r="GJ35" s="60"/>
      <c r="GK35" s="60"/>
      <c r="GL35" s="60"/>
      <c r="GM35" s="60"/>
      <c r="GN35" s="60"/>
      <c r="GO35" s="60"/>
      <c r="GP35" s="60"/>
      <c r="GQ35" s="60"/>
      <c r="GR35" s="60"/>
      <c r="GS35" s="60"/>
    </row>
    <row r="36" spans="2:201" x14ac:dyDescent="0.2">
      <c r="B36" s="66" t="s">
        <v>876</v>
      </c>
      <c r="C36" s="67" t="s">
        <v>877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9">
        <f>SUM(S36:EI36)</f>
        <v>0</v>
      </c>
      <c r="Q36" s="70">
        <f>SUMIF(S$5:EI$5,"факт",S36:EI36)</f>
        <v>0</v>
      </c>
      <c r="R36" s="59">
        <f>P36-Q36</f>
        <v>0</v>
      </c>
      <c r="S36" s="319">
        <f>cf_1!S36+cf_2!S36</f>
        <v>0</v>
      </c>
      <c r="T36" s="319">
        <f>cf_1!T36+cf_2!T36</f>
        <v>0</v>
      </c>
      <c r="U36" s="319">
        <f>cf_1!U36+cf_2!U36</f>
        <v>0</v>
      </c>
      <c r="V36" s="319">
        <f>cf_1!V36+cf_2!V36</f>
        <v>0</v>
      </c>
      <c r="W36" s="319">
        <f>cf_1!W36+cf_2!W36</f>
        <v>0</v>
      </c>
      <c r="X36" s="319">
        <f>cf_1!X36+cf_2!X36</f>
        <v>0</v>
      </c>
      <c r="Y36" s="319">
        <f>cf_1!Y36+cf_2!Y36</f>
        <v>0</v>
      </c>
      <c r="Z36" s="319">
        <f>cf_1!Z36+cf_2!Z36</f>
        <v>0</v>
      </c>
      <c r="AA36" s="319">
        <f>cf_1!AA36+cf_2!AA36</f>
        <v>0</v>
      </c>
      <c r="AB36" s="319">
        <f>cf_1!AB36+cf_2!AB36</f>
        <v>0</v>
      </c>
      <c r="AC36" s="319">
        <f>cf_1!AC36+cf_2!AC36</f>
        <v>0</v>
      </c>
      <c r="AD36" s="319">
        <f>cf_1!AD36+cf_2!AD36</f>
        <v>0</v>
      </c>
      <c r="AE36" s="319">
        <f>cf_1!AE36+cf_2!AE36</f>
        <v>0</v>
      </c>
      <c r="AF36" s="319">
        <f>cf_1!AF36+cf_2!AF36</f>
        <v>0</v>
      </c>
      <c r="AG36" s="319">
        <f>cf_1!AG36+cf_2!AG36</f>
        <v>0</v>
      </c>
      <c r="AH36" s="319">
        <f>cf_1!AH36+cf_2!AH36</f>
        <v>0</v>
      </c>
      <c r="AI36" s="319">
        <f>cf_1!AI36+cf_2!AI36</f>
        <v>0</v>
      </c>
      <c r="AJ36" s="319">
        <f>cf_1!AJ36+cf_2!AJ36</f>
        <v>0</v>
      </c>
      <c r="AK36" s="319">
        <f>cf_1!AK36+cf_2!AK36</f>
        <v>0</v>
      </c>
      <c r="AL36" s="319">
        <f>cf_1!AL36+cf_2!AL36</f>
        <v>0</v>
      </c>
      <c r="AM36" s="319">
        <f>cf_1!AM36+cf_2!AM36</f>
        <v>0</v>
      </c>
      <c r="AN36" s="319">
        <f>cf_1!AN36+cf_2!AN36</f>
        <v>0</v>
      </c>
      <c r="AO36" s="319">
        <f>cf_1!AO36+cf_2!AO36</f>
        <v>0</v>
      </c>
      <c r="AP36" s="319">
        <f>cf_1!AP36+cf_2!AP36</f>
        <v>0</v>
      </c>
      <c r="AQ36" s="319">
        <f>cf_1!AQ36+cf_2!AQ36</f>
        <v>0</v>
      </c>
      <c r="AR36" s="319">
        <f>cf_1!AR36+cf_2!AR36</f>
        <v>0</v>
      </c>
      <c r="AS36" s="319">
        <f>cf_1!AS36+cf_2!AS36</f>
        <v>0</v>
      </c>
      <c r="AT36" s="319">
        <f>cf_1!AT36+cf_2!AT36</f>
        <v>0</v>
      </c>
      <c r="AU36" s="319">
        <f>cf_1!AU36+cf_2!AU36</f>
        <v>0</v>
      </c>
      <c r="AV36" s="319">
        <f>cf_1!AV36+cf_2!AV36</f>
        <v>0</v>
      </c>
      <c r="AW36" s="319">
        <f>cf_1!AW36+cf_2!AW36</f>
        <v>0</v>
      </c>
      <c r="AX36" s="319">
        <f>cf_1!AX36+cf_2!AX36</f>
        <v>0</v>
      </c>
      <c r="AY36" s="319">
        <f>cf_1!AY36+cf_2!AY36</f>
        <v>0</v>
      </c>
      <c r="AZ36" s="319">
        <f>cf_1!AZ36+cf_2!AZ36</f>
        <v>0</v>
      </c>
      <c r="BA36" s="319">
        <f>cf_1!BA36+cf_2!BA36</f>
        <v>0</v>
      </c>
      <c r="BB36" s="319">
        <f>cf_1!BB36+cf_2!BB36</f>
        <v>0</v>
      </c>
      <c r="BC36" s="319">
        <f>cf_1!BC36+cf_2!BC36</f>
        <v>0</v>
      </c>
      <c r="BD36" s="319">
        <f>cf_1!BD36+cf_2!BD36</f>
        <v>0</v>
      </c>
      <c r="BE36" s="319">
        <f>cf_1!BE36+cf_2!BE36</f>
        <v>0</v>
      </c>
      <c r="BF36" s="319">
        <f>cf_1!BF36+cf_2!BF36</f>
        <v>0</v>
      </c>
      <c r="BG36" s="319">
        <f>cf_1!BG36+cf_2!BG36</f>
        <v>0</v>
      </c>
      <c r="BH36" s="319">
        <f>cf_1!BH36+cf_2!BH36</f>
        <v>0</v>
      </c>
      <c r="BI36" s="319">
        <f>cf_1!BI36+cf_2!BI36</f>
        <v>0</v>
      </c>
      <c r="BJ36" s="319">
        <f>cf_1!BJ36+cf_2!BJ36</f>
        <v>0</v>
      </c>
      <c r="BK36" s="319">
        <f>cf_1!BK36+cf_2!BK36</f>
        <v>0</v>
      </c>
      <c r="BL36" s="319">
        <f>cf_1!BL36+cf_2!BL36</f>
        <v>0</v>
      </c>
      <c r="BM36" s="319">
        <f>cf_1!BM36+cf_2!BM36</f>
        <v>0</v>
      </c>
      <c r="BN36" s="319">
        <f>cf_1!BN36+cf_2!BN36</f>
        <v>0</v>
      </c>
      <c r="BO36" s="319">
        <f>cf_1!BO36+cf_2!BO36</f>
        <v>0</v>
      </c>
      <c r="BP36" s="319">
        <f>cf_1!BP36+cf_2!BP36</f>
        <v>0</v>
      </c>
      <c r="BQ36" s="319">
        <f>cf_1!BQ36+cf_2!BQ36</f>
        <v>0</v>
      </c>
      <c r="BR36" s="319">
        <f>cf_1!BR36+cf_2!BR36</f>
        <v>0</v>
      </c>
      <c r="BS36" s="319">
        <f>cf_1!BS36+cf_2!BS36</f>
        <v>0</v>
      </c>
      <c r="BT36" s="319">
        <f>cf_1!BT36+cf_2!BT36</f>
        <v>0</v>
      </c>
      <c r="BU36" s="319">
        <f>cf_1!BU36+cf_2!BU36</f>
        <v>0</v>
      </c>
      <c r="BV36" s="319">
        <f>cf_1!BV36+cf_2!BV36</f>
        <v>0</v>
      </c>
      <c r="BW36" s="319">
        <f>cf_1!BW36+cf_2!BW36</f>
        <v>0</v>
      </c>
      <c r="BX36" s="319">
        <f>cf_1!BX36+cf_2!BX36</f>
        <v>0</v>
      </c>
      <c r="BY36" s="319">
        <f>cf_1!BY36+cf_2!BY36</f>
        <v>0</v>
      </c>
      <c r="BZ36" s="319">
        <f>cf_1!BZ36+cf_2!BZ36</f>
        <v>0</v>
      </c>
      <c r="CA36" s="319">
        <f>cf_1!CA36+cf_2!CA36</f>
        <v>0</v>
      </c>
      <c r="CB36" s="319">
        <f>cf_1!CB36+cf_2!CB36</f>
        <v>0</v>
      </c>
      <c r="CC36" s="319">
        <f>cf_1!CC36+cf_2!CC36</f>
        <v>0</v>
      </c>
      <c r="CD36" s="319">
        <f>cf_1!CD36+cf_2!CD36</f>
        <v>0</v>
      </c>
      <c r="CE36" s="319">
        <f>cf_1!CE36+cf_2!CE36</f>
        <v>0</v>
      </c>
      <c r="CF36" s="319">
        <f>cf_1!CF36+cf_2!CF36</f>
        <v>0</v>
      </c>
      <c r="CG36" s="319">
        <f>cf_1!CG36+cf_2!CG36</f>
        <v>0</v>
      </c>
      <c r="CH36" s="319">
        <f>cf_1!CH36+cf_2!CH36</f>
        <v>0</v>
      </c>
      <c r="CI36" s="319">
        <f>cf_1!CI36+cf_2!CI36</f>
        <v>0</v>
      </c>
      <c r="CJ36" s="319">
        <f>cf_1!CJ36+cf_2!CJ36</f>
        <v>0</v>
      </c>
      <c r="CK36" s="319">
        <f>cf_1!CK36+cf_2!CK36</f>
        <v>0</v>
      </c>
      <c r="CL36" s="319">
        <f>cf_1!CL36+cf_2!CL36</f>
        <v>0</v>
      </c>
      <c r="CM36" s="319">
        <f>cf_1!CM36+cf_2!CM36</f>
        <v>0</v>
      </c>
      <c r="CN36" s="319">
        <f>cf_1!CN36+cf_2!CN36</f>
        <v>0</v>
      </c>
      <c r="CO36" s="319">
        <f>cf_1!CO36+cf_2!CO36</f>
        <v>0</v>
      </c>
      <c r="CP36" s="319">
        <f>cf_1!CP36+cf_2!CP36</f>
        <v>0</v>
      </c>
      <c r="CQ36" s="319">
        <f>cf_1!CQ36+cf_2!CQ36</f>
        <v>0</v>
      </c>
      <c r="CR36" s="319">
        <f>cf_1!CR36+cf_2!CR36</f>
        <v>0</v>
      </c>
      <c r="CS36" s="319">
        <f>cf_1!CS36+cf_2!CS36</f>
        <v>0</v>
      </c>
      <c r="CT36" s="319">
        <f>cf_1!CT36+cf_2!CT36</f>
        <v>0</v>
      </c>
      <c r="CU36" s="319">
        <f>cf_1!CU36+cf_2!CU36</f>
        <v>0</v>
      </c>
      <c r="CV36" s="319">
        <f>cf_1!CV36+cf_2!CV36</f>
        <v>0</v>
      </c>
      <c r="CW36" s="319">
        <f>cf_1!CW36+cf_2!CW36</f>
        <v>0</v>
      </c>
      <c r="CX36" s="319">
        <f>cf_1!CX36+cf_2!CX36</f>
        <v>0</v>
      </c>
      <c r="CY36" s="319">
        <f>cf_1!CY36+cf_2!CY36</f>
        <v>0</v>
      </c>
      <c r="CZ36" s="319">
        <f>cf_1!CZ36+cf_2!CZ36</f>
        <v>0</v>
      </c>
      <c r="DA36" s="319">
        <f>cf_1!DA36+cf_2!DA36</f>
        <v>0</v>
      </c>
      <c r="DB36" s="319">
        <f>cf_1!DB36+cf_2!DB36</f>
        <v>0</v>
      </c>
      <c r="DC36" s="319">
        <f>cf_1!DC36+cf_2!DC36</f>
        <v>0</v>
      </c>
      <c r="DD36" s="319">
        <f>cf_1!DD36+cf_2!DD36</f>
        <v>0</v>
      </c>
      <c r="DE36" s="319">
        <f>cf_1!DE36+cf_2!DE36</f>
        <v>0</v>
      </c>
      <c r="DF36" s="319">
        <f>cf_1!DF36+cf_2!DF36</f>
        <v>0</v>
      </c>
      <c r="DG36" s="319">
        <f>cf_1!DG36+cf_2!DG36</f>
        <v>0</v>
      </c>
      <c r="DH36" s="319">
        <f>cf_1!DH36+cf_2!DH36</f>
        <v>0</v>
      </c>
      <c r="DI36" s="319">
        <f>cf_1!DI36+cf_2!DI36</f>
        <v>0</v>
      </c>
      <c r="DJ36" s="319">
        <f>cf_1!DJ36+cf_2!DJ36</f>
        <v>0</v>
      </c>
      <c r="DK36" s="319">
        <f>cf_1!DK36+cf_2!DK36</f>
        <v>0</v>
      </c>
      <c r="DL36" s="319">
        <f>cf_1!DL36+cf_2!DL36</f>
        <v>0</v>
      </c>
      <c r="DM36" s="319">
        <f>cf_1!DM36+cf_2!DM36</f>
        <v>0</v>
      </c>
      <c r="DN36" s="319">
        <f>cf_1!DN36+cf_2!DN36</f>
        <v>0</v>
      </c>
      <c r="DO36" s="319">
        <f>cf_1!DO36+cf_2!DO36</f>
        <v>0</v>
      </c>
      <c r="DP36" s="319">
        <f>cf_1!DP36+cf_2!DP36</f>
        <v>0</v>
      </c>
      <c r="DQ36" s="319">
        <f>cf_1!DQ36+cf_2!DQ36</f>
        <v>0</v>
      </c>
      <c r="DR36" s="319">
        <f>cf_1!DR36+cf_2!DR36</f>
        <v>0</v>
      </c>
      <c r="DS36" s="319">
        <f>cf_1!DS36+cf_2!DS36</f>
        <v>0</v>
      </c>
      <c r="DT36" s="319">
        <f>cf_1!DT36+cf_2!DT36</f>
        <v>0</v>
      </c>
      <c r="DU36" s="319">
        <f>cf_1!DU36+cf_2!DU36</f>
        <v>0</v>
      </c>
      <c r="DV36" s="319">
        <f>cf_1!DV36+cf_2!DV36</f>
        <v>0</v>
      </c>
      <c r="DW36" s="319">
        <f>cf_1!DW36+cf_2!DW36</f>
        <v>0</v>
      </c>
      <c r="DX36" s="319">
        <f>cf_1!DX36+cf_2!DX36</f>
        <v>0</v>
      </c>
      <c r="DY36" s="319">
        <f>cf_1!DY36+cf_2!DY36</f>
        <v>0</v>
      </c>
      <c r="DZ36" s="319">
        <f>cf_1!DZ36+cf_2!DZ36</f>
        <v>0</v>
      </c>
      <c r="EA36" s="319">
        <f>cf_1!EA36+cf_2!EA36</f>
        <v>0</v>
      </c>
      <c r="EB36" s="319">
        <f>cf_1!EB36+cf_2!EB36</f>
        <v>0</v>
      </c>
      <c r="EC36" s="319">
        <f>cf_1!EC36+cf_2!EC36</f>
        <v>0</v>
      </c>
      <c r="ED36" s="319">
        <f>cf_1!ED36+cf_2!ED36</f>
        <v>0</v>
      </c>
      <c r="EE36" s="319">
        <f>cf_1!EE36+cf_2!EE36</f>
        <v>0</v>
      </c>
      <c r="EF36" s="319">
        <f>cf_1!EF36+cf_2!EF36</f>
        <v>0</v>
      </c>
      <c r="EG36" s="319">
        <f>cf_1!EG36+cf_2!EG36</f>
        <v>0</v>
      </c>
      <c r="EH36" s="319">
        <f>cf_1!EH36+cf_2!EH36</f>
        <v>0</v>
      </c>
      <c r="EI36" s="319">
        <f>cf_1!EI36+cf_2!EI36</f>
        <v>0</v>
      </c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60"/>
      <c r="FU36" s="60"/>
      <c r="FV36" s="60"/>
      <c r="FW36" s="60"/>
      <c r="FX36" s="60"/>
      <c r="FY36" s="60"/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0"/>
      <c r="GK36" s="60"/>
      <c r="GL36" s="60"/>
      <c r="GM36" s="60"/>
      <c r="GN36" s="60"/>
      <c r="GO36" s="60"/>
      <c r="GP36" s="60"/>
      <c r="GQ36" s="60"/>
      <c r="GR36" s="60"/>
      <c r="GS36" s="60"/>
    </row>
    <row r="37" spans="2:201" x14ac:dyDescent="0.2">
      <c r="B37" s="66" t="s">
        <v>878</v>
      </c>
      <c r="C37" s="67" t="s">
        <v>879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9">
        <f t="shared" ref="P37:P46" si="223">SUM(S37:EI37)</f>
        <v>0</v>
      </c>
      <c r="Q37" s="70">
        <f t="shared" ref="Q37:Q46" si="224">SUMIF(S$5:EI$5,"факт",S37:EI37)</f>
        <v>0</v>
      </c>
      <c r="R37" s="59">
        <f t="shared" ref="R37:R46" si="225">P37-Q37</f>
        <v>0</v>
      </c>
      <c r="S37" s="319">
        <f>cf_1!S37+cf_2!S37</f>
        <v>0</v>
      </c>
      <c r="T37" s="319">
        <f>cf_1!T37+cf_2!T37</f>
        <v>0</v>
      </c>
      <c r="U37" s="319">
        <f>cf_1!U37+cf_2!U37</f>
        <v>0</v>
      </c>
      <c r="V37" s="319">
        <f>cf_1!V37+cf_2!V37</f>
        <v>0</v>
      </c>
      <c r="W37" s="319">
        <f>cf_1!W37+cf_2!W37</f>
        <v>0</v>
      </c>
      <c r="X37" s="319">
        <f>cf_1!X37+cf_2!X37</f>
        <v>0</v>
      </c>
      <c r="Y37" s="319">
        <f>cf_1!Y37+cf_2!Y37</f>
        <v>0</v>
      </c>
      <c r="Z37" s="319">
        <f>cf_1!Z37+cf_2!Z37</f>
        <v>0</v>
      </c>
      <c r="AA37" s="319">
        <f>cf_1!AA37+cf_2!AA37</f>
        <v>0</v>
      </c>
      <c r="AB37" s="319">
        <f>cf_1!AB37+cf_2!AB37</f>
        <v>0</v>
      </c>
      <c r="AC37" s="319">
        <f>cf_1!AC37+cf_2!AC37</f>
        <v>0</v>
      </c>
      <c r="AD37" s="319">
        <f>cf_1!AD37+cf_2!AD37</f>
        <v>0</v>
      </c>
      <c r="AE37" s="319">
        <f>cf_1!AE37+cf_2!AE37</f>
        <v>0</v>
      </c>
      <c r="AF37" s="319">
        <f>cf_1!AF37+cf_2!AF37</f>
        <v>0</v>
      </c>
      <c r="AG37" s="319">
        <f>cf_1!AG37+cf_2!AG37</f>
        <v>0</v>
      </c>
      <c r="AH37" s="319">
        <f>cf_1!AH37+cf_2!AH37</f>
        <v>0</v>
      </c>
      <c r="AI37" s="319">
        <f>cf_1!AI37+cf_2!AI37</f>
        <v>0</v>
      </c>
      <c r="AJ37" s="319">
        <f>cf_1!AJ37+cf_2!AJ37</f>
        <v>0</v>
      </c>
      <c r="AK37" s="319">
        <f>cf_1!AK37+cf_2!AK37</f>
        <v>0</v>
      </c>
      <c r="AL37" s="319">
        <f>cf_1!AL37+cf_2!AL37</f>
        <v>0</v>
      </c>
      <c r="AM37" s="319">
        <f>cf_1!AM37+cf_2!AM37</f>
        <v>0</v>
      </c>
      <c r="AN37" s="319">
        <f>cf_1!AN37+cf_2!AN37</f>
        <v>0</v>
      </c>
      <c r="AO37" s="319">
        <f>cf_1!AO37+cf_2!AO37</f>
        <v>0</v>
      </c>
      <c r="AP37" s="319">
        <f>cf_1!AP37+cf_2!AP37</f>
        <v>0</v>
      </c>
      <c r="AQ37" s="319">
        <f>cf_1!AQ37+cf_2!AQ37</f>
        <v>0</v>
      </c>
      <c r="AR37" s="319">
        <f>cf_1!AR37+cf_2!AR37</f>
        <v>0</v>
      </c>
      <c r="AS37" s="319">
        <f>cf_1!AS37+cf_2!AS37</f>
        <v>0</v>
      </c>
      <c r="AT37" s="319">
        <f>cf_1!AT37+cf_2!AT37</f>
        <v>0</v>
      </c>
      <c r="AU37" s="319">
        <f>cf_1!AU37+cf_2!AU37</f>
        <v>0</v>
      </c>
      <c r="AV37" s="319">
        <f>cf_1!AV37+cf_2!AV37</f>
        <v>0</v>
      </c>
      <c r="AW37" s="319">
        <f>cf_1!AW37+cf_2!AW37</f>
        <v>0</v>
      </c>
      <c r="AX37" s="319">
        <f>cf_1!AX37+cf_2!AX37</f>
        <v>0</v>
      </c>
      <c r="AY37" s="319">
        <f>cf_1!AY37+cf_2!AY37</f>
        <v>0</v>
      </c>
      <c r="AZ37" s="319">
        <f>cf_1!AZ37+cf_2!AZ37</f>
        <v>0</v>
      </c>
      <c r="BA37" s="319">
        <f>cf_1!BA37+cf_2!BA37</f>
        <v>0</v>
      </c>
      <c r="BB37" s="319">
        <f>cf_1!BB37+cf_2!BB37</f>
        <v>0</v>
      </c>
      <c r="BC37" s="319">
        <f>cf_1!BC37+cf_2!BC37</f>
        <v>0</v>
      </c>
      <c r="BD37" s="319">
        <f>cf_1!BD37+cf_2!BD37</f>
        <v>0</v>
      </c>
      <c r="BE37" s="319">
        <f>cf_1!BE37+cf_2!BE37</f>
        <v>0</v>
      </c>
      <c r="BF37" s="319">
        <f>cf_1!BF37+cf_2!BF37</f>
        <v>0</v>
      </c>
      <c r="BG37" s="319">
        <f>cf_1!BG37+cf_2!BG37</f>
        <v>0</v>
      </c>
      <c r="BH37" s="319">
        <f>cf_1!BH37+cf_2!BH37</f>
        <v>0</v>
      </c>
      <c r="BI37" s="319">
        <f>cf_1!BI37+cf_2!BI37</f>
        <v>0</v>
      </c>
      <c r="BJ37" s="319">
        <f>cf_1!BJ37+cf_2!BJ37</f>
        <v>0</v>
      </c>
      <c r="BK37" s="319">
        <f>cf_1!BK37+cf_2!BK37</f>
        <v>0</v>
      </c>
      <c r="BL37" s="319">
        <f>cf_1!BL37+cf_2!BL37</f>
        <v>0</v>
      </c>
      <c r="BM37" s="319">
        <f>cf_1!BM37+cf_2!BM37</f>
        <v>0</v>
      </c>
      <c r="BN37" s="319">
        <f>cf_1!BN37+cf_2!BN37</f>
        <v>0</v>
      </c>
      <c r="BO37" s="319">
        <f>cf_1!BO37+cf_2!BO37</f>
        <v>0</v>
      </c>
      <c r="BP37" s="319">
        <f>cf_1!BP37+cf_2!BP37</f>
        <v>0</v>
      </c>
      <c r="BQ37" s="319">
        <f>cf_1!BQ37+cf_2!BQ37</f>
        <v>0</v>
      </c>
      <c r="BR37" s="319">
        <f>cf_1!BR37+cf_2!BR37</f>
        <v>0</v>
      </c>
      <c r="BS37" s="319">
        <f>cf_1!BS37+cf_2!BS37</f>
        <v>0</v>
      </c>
      <c r="BT37" s="319">
        <f>cf_1!BT37+cf_2!BT37</f>
        <v>0</v>
      </c>
      <c r="BU37" s="319">
        <f>cf_1!BU37+cf_2!BU37</f>
        <v>0</v>
      </c>
      <c r="BV37" s="319">
        <f>cf_1!BV37+cf_2!BV37</f>
        <v>0</v>
      </c>
      <c r="BW37" s="319">
        <f>cf_1!BW37+cf_2!BW37</f>
        <v>0</v>
      </c>
      <c r="BX37" s="319">
        <f>cf_1!BX37+cf_2!BX37</f>
        <v>0</v>
      </c>
      <c r="BY37" s="319">
        <f>cf_1!BY37+cf_2!BY37</f>
        <v>0</v>
      </c>
      <c r="BZ37" s="319">
        <f>cf_1!BZ37+cf_2!BZ37</f>
        <v>0</v>
      </c>
      <c r="CA37" s="319">
        <f>cf_1!CA37+cf_2!CA37</f>
        <v>0</v>
      </c>
      <c r="CB37" s="319">
        <f>cf_1!CB37+cf_2!CB37</f>
        <v>0</v>
      </c>
      <c r="CC37" s="319">
        <f>cf_1!CC37+cf_2!CC37</f>
        <v>0</v>
      </c>
      <c r="CD37" s="319">
        <f>cf_1!CD37+cf_2!CD37</f>
        <v>0</v>
      </c>
      <c r="CE37" s="319">
        <f>cf_1!CE37+cf_2!CE37</f>
        <v>0</v>
      </c>
      <c r="CF37" s="319">
        <f>cf_1!CF37+cf_2!CF37</f>
        <v>0</v>
      </c>
      <c r="CG37" s="319">
        <f>cf_1!CG37+cf_2!CG37</f>
        <v>0</v>
      </c>
      <c r="CH37" s="319">
        <f>cf_1!CH37+cf_2!CH37</f>
        <v>0</v>
      </c>
      <c r="CI37" s="319">
        <f>cf_1!CI37+cf_2!CI37</f>
        <v>0</v>
      </c>
      <c r="CJ37" s="319">
        <f>cf_1!CJ37+cf_2!CJ37</f>
        <v>0</v>
      </c>
      <c r="CK37" s="319">
        <f>cf_1!CK37+cf_2!CK37</f>
        <v>0</v>
      </c>
      <c r="CL37" s="319">
        <f>cf_1!CL37+cf_2!CL37</f>
        <v>0</v>
      </c>
      <c r="CM37" s="319">
        <f>cf_1!CM37+cf_2!CM37</f>
        <v>0</v>
      </c>
      <c r="CN37" s="319">
        <f>cf_1!CN37+cf_2!CN37</f>
        <v>0</v>
      </c>
      <c r="CO37" s="319">
        <f>cf_1!CO37+cf_2!CO37</f>
        <v>0</v>
      </c>
      <c r="CP37" s="319">
        <f>cf_1!CP37+cf_2!CP37</f>
        <v>0</v>
      </c>
      <c r="CQ37" s="319">
        <f>cf_1!CQ37+cf_2!CQ37</f>
        <v>0</v>
      </c>
      <c r="CR37" s="319">
        <f>cf_1!CR37+cf_2!CR37</f>
        <v>0</v>
      </c>
      <c r="CS37" s="319">
        <f>cf_1!CS37+cf_2!CS37</f>
        <v>0</v>
      </c>
      <c r="CT37" s="319">
        <f>cf_1!CT37+cf_2!CT37</f>
        <v>0</v>
      </c>
      <c r="CU37" s="319">
        <f>cf_1!CU37+cf_2!CU37</f>
        <v>0</v>
      </c>
      <c r="CV37" s="319">
        <f>cf_1!CV37+cf_2!CV37</f>
        <v>0</v>
      </c>
      <c r="CW37" s="319">
        <f>cf_1!CW37+cf_2!CW37</f>
        <v>0</v>
      </c>
      <c r="CX37" s="319">
        <f>cf_1!CX37+cf_2!CX37</f>
        <v>0</v>
      </c>
      <c r="CY37" s="319">
        <f>cf_1!CY37+cf_2!CY37</f>
        <v>0</v>
      </c>
      <c r="CZ37" s="319">
        <f>cf_1!CZ37+cf_2!CZ37</f>
        <v>0</v>
      </c>
      <c r="DA37" s="319">
        <f>cf_1!DA37+cf_2!DA37</f>
        <v>0</v>
      </c>
      <c r="DB37" s="319">
        <f>cf_1!DB37+cf_2!DB37</f>
        <v>0</v>
      </c>
      <c r="DC37" s="319">
        <f>cf_1!DC37+cf_2!DC37</f>
        <v>0</v>
      </c>
      <c r="DD37" s="319">
        <f>cf_1!DD37+cf_2!DD37</f>
        <v>0</v>
      </c>
      <c r="DE37" s="319">
        <f>cf_1!DE37+cf_2!DE37</f>
        <v>0</v>
      </c>
      <c r="DF37" s="319">
        <f>cf_1!DF37+cf_2!DF37</f>
        <v>0</v>
      </c>
      <c r="DG37" s="319">
        <f>cf_1!DG37+cf_2!DG37</f>
        <v>0</v>
      </c>
      <c r="DH37" s="319">
        <f>cf_1!DH37+cf_2!DH37</f>
        <v>0</v>
      </c>
      <c r="DI37" s="319">
        <f>cf_1!DI37+cf_2!DI37</f>
        <v>0</v>
      </c>
      <c r="DJ37" s="319">
        <f>cf_1!DJ37+cf_2!DJ37</f>
        <v>0</v>
      </c>
      <c r="DK37" s="319">
        <f>cf_1!DK37+cf_2!DK37</f>
        <v>0</v>
      </c>
      <c r="DL37" s="319">
        <f>cf_1!DL37+cf_2!DL37</f>
        <v>0</v>
      </c>
      <c r="DM37" s="319">
        <f>cf_1!DM37+cf_2!DM37</f>
        <v>0</v>
      </c>
      <c r="DN37" s="319">
        <f>cf_1!DN37+cf_2!DN37</f>
        <v>0</v>
      </c>
      <c r="DO37" s="319">
        <f>cf_1!DO37+cf_2!DO37</f>
        <v>0</v>
      </c>
      <c r="DP37" s="319">
        <f>cf_1!DP37+cf_2!DP37</f>
        <v>0</v>
      </c>
      <c r="DQ37" s="319">
        <f>cf_1!DQ37+cf_2!DQ37</f>
        <v>0</v>
      </c>
      <c r="DR37" s="319">
        <f>cf_1!DR37+cf_2!DR37</f>
        <v>0</v>
      </c>
      <c r="DS37" s="319">
        <f>cf_1!DS37+cf_2!DS37</f>
        <v>0</v>
      </c>
      <c r="DT37" s="319">
        <f>cf_1!DT37+cf_2!DT37</f>
        <v>0</v>
      </c>
      <c r="DU37" s="319">
        <f>cf_1!DU37+cf_2!DU37</f>
        <v>0</v>
      </c>
      <c r="DV37" s="319">
        <f>cf_1!DV37+cf_2!DV37</f>
        <v>0</v>
      </c>
      <c r="DW37" s="319">
        <f>cf_1!DW37+cf_2!DW37</f>
        <v>0</v>
      </c>
      <c r="DX37" s="319">
        <f>cf_1!DX37+cf_2!DX37</f>
        <v>0</v>
      </c>
      <c r="DY37" s="319">
        <f>cf_1!DY37+cf_2!DY37</f>
        <v>0</v>
      </c>
      <c r="DZ37" s="319">
        <f>cf_1!DZ37+cf_2!DZ37</f>
        <v>0</v>
      </c>
      <c r="EA37" s="319">
        <f>cf_1!EA37+cf_2!EA37</f>
        <v>0</v>
      </c>
      <c r="EB37" s="319">
        <f>cf_1!EB37+cf_2!EB37</f>
        <v>0</v>
      </c>
      <c r="EC37" s="319">
        <f>cf_1!EC37+cf_2!EC37</f>
        <v>0</v>
      </c>
      <c r="ED37" s="319">
        <f>cf_1!ED37+cf_2!ED37</f>
        <v>0</v>
      </c>
      <c r="EE37" s="319">
        <f>cf_1!EE37+cf_2!EE37</f>
        <v>0</v>
      </c>
      <c r="EF37" s="319">
        <f>cf_1!EF37+cf_2!EF37</f>
        <v>0</v>
      </c>
      <c r="EG37" s="319">
        <f>cf_1!EG37+cf_2!EG37</f>
        <v>0</v>
      </c>
      <c r="EH37" s="319">
        <f>cf_1!EH37+cf_2!EH37</f>
        <v>0</v>
      </c>
      <c r="EI37" s="319">
        <f>cf_1!EI37+cf_2!EI37</f>
        <v>0</v>
      </c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60"/>
      <c r="GO37" s="60"/>
      <c r="GP37" s="60"/>
      <c r="GQ37" s="60"/>
      <c r="GR37" s="60"/>
      <c r="GS37" s="60"/>
    </row>
    <row r="38" spans="2:201" x14ac:dyDescent="0.2">
      <c r="B38" s="66" t="s">
        <v>880</v>
      </c>
      <c r="C38" s="67" t="s">
        <v>881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9">
        <f t="shared" si="223"/>
        <v>0</v>
      </c>
      <c r="Q38" s="70">
        <f t="shared" si="224"/>
        <v>0</v>
      </c>
      <c r="R38" s="59">
        <f t="shared" si="225"/>
        <v>0</v>
      </c>
      <c r="S38" s="319">
        <f>cf_1!S38+cf_2!S38</f>
        <v>0</v>
      </c>
      <c r="T38" s="319">
        <f>cf_1!T38+cf_2!T38</f>
        <v>0</v>
      </c>
      <c r="U38" s="319">
        <f>cf_1!U38+cf_2!U38</f>
        <v>0</v>
      </c>
      <c r="V38" s="319">
        <f>cf_1!V38+cf_2!V38</f>
        <v>0</v>
      </c>
      <c r="W38" s="319">
        <f>cf_1!W38+cf_2!W38</f>
        <v>0</v>
      </c>
      <c r="X38" s="319">
        <f>cf_1!X38+cf_2!X38</f>
        <v>0</v>
      </c>
      <c r="Y38" s="319">
        <f>cf_1!Y38+cf_2!Y38</f>
        <v>0</v>
      </c>
      <c r="Z38" s="319">
        <f>cf_1!Z38+cf_2!Z38</f>
        <v>0</v>
      </c>
      <c r="AA38" s="319">
        <f>cf_1!AA38+cf_2!AA38</f>
        <v>0</v>
      </c>
      <c r="AB38" s="319">
        <f>cf_1!AB38+cf_2!AB38</f>
        <v>0</v>
      </c>
      <c r="AC38" s="319">
        <f>cf_1!AC38+cf_2!AC38</f>
        <v>0</v>
      </c>
      <c r="AD38" s="319">
        <f>cf_1!AD38+cf_2!AD38</f>
        <v>0</v>
      </c>
      <c r="AE38" s="319">
        <f>cf_1!AE38+cf_2!AE38</f>
        <v>0</v>
      </c>
      <c r="AF38" s="319">
        <f>cf_1!AF38+cf_2!AF38</f>
        <v>0</v>
      </c>
      <c r="AG38" s="319">
        <f>cf_1!AG38+cf_2!AG38</f>
        <v>0</v>
      </c>
      <c r="AH38" s="319">
        <f>cf_1!AH38+cf_2!AH38</f>
        <v>0</v>
      </c>
      <c r="AI38" s="319">
        <f>cf_1!AI38+cf_2!AI38</f>
        <v>0</v>
      </c>
      <c r="AJ38" s="319">
        <f>cf_1!AJ38+cf_2!AJ38</f>
        <v>0</v>
      </c>
      <c r="AK38" s="319">
        <f>cf_1!AK38+cf_2!AK38</f>
        <v>0</v>
      </c>
      <c r="AL38" s="319">
        <f>cf_1!AL38+cf_2!AL38</f>
        <v>0</v>
      </c>
      <c r="AM38" s="319">
        <f>cf_1!AM38+cf_2!AM38</f>
        <v>0</v>
      </c>
      <c r="AN38" s="319">
        <f>cf_1!AN38+cf_2!AN38</f>
        <v>0</v>
      </c>
      <c r="AO38" s="319">
        <f>cf_1!AO38+cf_2!AO38</f>
        <v>0</v>
      </c>
      <c r="AP38" s="319">
        <f>cf_1!AP38+cf_2!AP38</f>
        <v>0</v>
      </c>
      <c r="AQ38" s="319">
        <f>cf_1!AQ38+cf_2!AQ38</f>
        <v>0</v>
      </c>
      <c r="AR38" s="319">
        <f>cf_1!AR38+cf_2!AR38</f>
        <v>0</v>
      </c>
      <c r="AS38" s="319">
        <f>cf_1!AS38+cf_2!AS38</f>
        <v>0</v>
      </c>
      <c r="AT38" s="319">
        <f>cf_1!AT38+cf_2!AT38</f>
        <v>0</v>
      </c>
      <c r="AU38" s="319">
        <f>cf_1!AU38+cf_2!AU38</f>
        <v>0</v>
      </c>
      <c r="AV38" s="319">
        <f>cf_1!AV38+cf_2!AV38</f>
        <v>0</v>
      </c>
      <c r="AW38" s="319">
        <f>cf_1!AW38+cf_2!AW38</f>
        <v>0</v>
      </c>
      <c r="AX38" s="319">
        <f>cf_1!AX38+cf_2!AX38</f>
        <v>0</v>
      </c>
      <c r="AY38" s="319">
        <f>cf_1!AY38+cf_2!AY38</f>
        <v>0</v>
      </c>
      <c r="AZ38" s="319">
        <f>cf_1!AZ38+cf_2!AZ38</f>
        <v>0</v>
      </c>
      <c r="BA38" s="319">
        <f>cf_1!BA38+cf_2!BA38</f>
        <v>0</v>
      </c>
      <c r="BB38" s="319">
        <f>cf_1!BB38+cf_2!BB38</f>
        <v>0</v>
      </c>
      <c r="BC38" s="319">
        <f>cf_1!BC38+cf_2!BC38</f>
        <v>0</v>
      </c>
      <c r="BD38" s="319">
        <f>cf_1!BD38+cf_2!BD38</f>
        <v>0</v>
      </c>
      <c r="BE38" s="319">
        <f>cf_1!BE38+cf_2!BE38</f>
        <v>0</v>
      </c>
      <c r="BF38" s="319">
        <f>cf_1!BF38+cf_2!BF38</f>
        <v>0</v>
      </c>
      <c r="BG38" s="319">
        <f>cf_1!BG38+cf_2!BG38</f>
        <v>0</v>
      </c>
      <c r="BH38" s="319">
        <f>cf_1!BH38+cf_2!BH38</f>
        <v>0</v>
      </c>
      <c r="BI38" s="319">
        <f>cf_1!BI38+cf_2!BI38</f>
        <v>0</v>
      </c>
      <c r="BJ38" s="319">
        <f>cf_1!BJ38+cf_2!BJ38</f>
        <v>0</v>
      </c>
      <c r="BK38" s="319">
        <f>cf_1!BK38+cf_2!BK38</f>
        <v>0</v>
      </c>
      <c r="BL38" s="319">
        <f>cf_1!BL38+cf_2!BL38</f>
        <v>0</v>
      </c>
      <c r="BM38" s="319">
        <f>cf_1!BM38+cf_2!BM38</f>
        <v>0</v>
      </c>
      <c r="BN38" s="319">
        <f>cf_1!BN38+cf_2!BN38</f>
        <v>0</v>
      </c>
      <c r="BO38" s="319">
        <f>cf_1!BO38+cf_2!BO38</f>
        <v>0</v>
      </c>
      <c r="BP38" s="319">
        <f>cf_1!BP38+cf_2!BP38</f>
        <v>0</v>
      </c>
      <c r="BQ38" s="319">
        <f>cf_1!BQ38+cf_2!BQ38</f>
        <v>0</v>
      </c>
      <c r="BR38" s="319">
        <f>cf_1!BR38+cf_2!BR38</f>
        <v>0</v>
      </c>
      <c r="BS38" s="319">
        <f>cf_1!BS38+cf_2!BS38</f>
        <v>0</v>
      </c>
      <c r="BT38" s="319">
        <f>cf_1!BT38+cf_2!BT38</f>
        <v>0</v>
      </c>
      <c r="BU38" s="319">
        <f>cf_1!BU38+cf_2!BU38</f>
        <v>0</v>
      </c>
      <c r="BV38" s="319">
        <f>cf_1!BV38+cf_2!BV38</f>
        <v>0</v>
      </c>
      <c r="BW38" s="319">
        <f>cf_1!BW38+cf_2!BW38</f>
        <v>0</v>
      </c>
      <c r="BX38" s="319">
        <f>cf_1!BX38+cf_2!BX38</f>
        <v>0</v>
      </c>
      <c r="BY38" s="319">
        <f>cf_1!BY38+cf_2!BY38</f>
        <v>0</v>
      </c>
      <c r="BZ38" s="319">
        <f>cf_1!BZ38+cf_2!BZ38</f>
        <v>0</v>
      </c>
      <c r="CA38" s="319">
        <f>cf_1!CA38+cf_2!CA38</f>
        <v>0</v>
      </c>
      <c r="CB38" s="319">
        <f>cf_1!CB38+cf_2!CB38</f>
        <v>0</v>
      </c>
      <c r="CC38" s="319">
        <f>cf_1!CC38+cf_2!CC38</f>
        <v>0</v>
      </c>
      <c r="CD38" s="319">
        <f>cf_1!CD38+cf_2!CD38</f>
        <v>0</v>
      </c>
      <c r="CE38" s="319">
        <f>cf_1!CE38+cf_2!CE38</f>
        <v>0</v>
      </c>
      <c r="CF38" s="319">
        <f>cf_1!CF38+cf_2!CF38</f>
        <v>0</v>
      </c>
      <c r="CG38" s="319">
        <f>cf_1!CG38+cf_2!CG38</f>
        <v>0</v>
      </c>
      <c r="CH38" s="319">
        <f>cf_1!CH38+cf_2!CH38</f>
        <v>0</v>
      </c>
      <c r="CI38" s="319">
        <f>cf_1!CI38+cf_2!CI38</f>
        <v>0</v>
      </c>
      <c r="CJ38" s="319">
        <f>cf_1!CJ38+cf_2!CJ38</f>
        <v>0</v>
      </c>
      <c r="CK38" s="319">
        <f>cf_1!CK38+cf_2!CK38</f>
        <v>0</v>
      </c>
      <c r="CL38" s="319">
        <f>cf_1!CL38+cf_2!CL38</f>
        <v>0</v>
      </c>
      <c r="CM38" s="319">
        <f>cf_1!CM38+cf_2!CM38</f>
        <v>0</v>
      </c>
      <c r="CN38" s="319">
        <f>cf_1!CN38+cf_2!CN38</f>
        <v>0</v>
      </c>
      <c r="CO38" s="319">
        <f>cf_1!CO38+cf_2!CO38</f>
        <v>0</v>
      </c>
      <c r="CP38" s="319">
        <f>cf_1!CP38+cf_2!CP38</f>
        <v>0</v>
      </c>
      <c r="CQ38" s="319">
        <f>cf_1!CQ38+cf_2!CQ38</f>
        <v>0</v>
      </c>
      <c r="CR38" s="319">
        <f>cf_1!CR38+cf_2!CR38</f>
        <v>0</v>
      </c>
      <c r="CS38" s="319">
        <f>cf_1!CS38+cf_2!CS38</f>
        <v>0</v>
      </c>
      <c r="CT38" s="319">
        <f>cf_1!CT38+cf_2!CT38</f>
        <v>0</v>
      </c>
      <c r="CU38" s="319">
        <f>cf_1!CU38+cf_2!CU38</f>
        <v>0</v>
      </c>
      <c r="CV38" s="319">
        <f>cf_1!CV38+cf_2!CV38</f>
        <v>0</v>
      </c>
      <c r="CW38" s="319">
        <f>cf_1!CW38+cf_2!CW38</f>
        <v>0</v>
      </c>
      <c r="CX38" s="319">
        <f>cf_1!CX38+cf_2!CX38</f>
        <v>0</v>
      </c>
      <c r="CY38" s="319">
        <f>cf_1!CY38+cf_2!CY38</f>
        <v>0</v>
      </c>
      <c r="CZ38" s="319">
        <f>cf_1!CZ38+cf_2!CZ38</f>
        <v>0</v>
      </c>
      <c r="DA38" s="319">
        <f>cf_1!DA38+cf_2!DA38</f>
        <v>0</v>
      </c>
      <c r="DB38" s="319">
        <f>cf_1!DB38+cf_2!DB38</f>
        <v>0</v>
      </c>
      <c r="DC38" s="319">
        <f>cf_1!DC38+cf_2!DC38</f>
        <v>0</v>
      </c>
      <c r="DD38" s="319">
        <f>cf_1!DD38+cf_2!DD38</f>
        <v>0</v>
      </c>
      <c r="DE38" s="319">
        <f>cf_1!DE38+cf_2!DE38</f>
        <v>0</v>
      </c>
      <c r="DF38" s="319">
        <f>cf_1!DF38+cf_2!DF38</f>
        <v>0</v>
      </c>
      <c r="DG38" s="319">
        <f>cf_1!DG38+cf_2!DG38</f>
        <v>0</v>
      </c>
      <c r="DH38" s="319">
        <f>cf_1!DH38+cf_2!DH38</f>
        <v>0</v>
      </c>
      <c r="DI38" s="319">
        <f>cf_1!DI38+cf_2!DI38</f>
        <v>0</v>
      </c>
      <c r="DJ38" s="319">
        <f>cf_1!DJ38+cf_2!DJ38</f>
        <v>0</v>
      </c>
      <c r="DK38" s="319">
        <f>cf_1!DK38+cf_2!DK38</f>
        <v>0</v>
      </c>
      <c r="DL38" s="319">
        <f>cf_1!DL38+cf_2!DL38</f>
        <v>0</v>
      </c>
      <c r="DM38" s="319">
        <f>cf_1!DM38+cf_2!DM38</f>
        <v>0</v>
      </c>
      <c r="DN38" s="319">
        <f>cf_1!DN38+cf_2!DN38</f>
        <v>0</v>
      </c>
      <c r="DO38" s="319">
        <f>cf_1!DO38+cf_2!DO38</f>
        <v>0</v>
      </c>
      <c r="DP38" s="319">
        <f>cf_1!DP38+cf_2!DP38</f>
        <v>0</v>
      </c>
      <c r="DQ38" s="319">
        <f>cf_1!DQ38+cf_2!DQ38</f>
        <v>0</v>
      </c>
      <c r="DR38" s="319">
        <f>cf_1!DR38+cf_2!DR38</f>
        <v>0</v>
      </c>
      <c r="DS38" s="319">
        <f>cf_1!DS38+cf_2!DS38</f>
        <v>0</v>
      </c>
      <c r="DT38" s="319">
        <f>cf_1!DT38+cf_2!DT38</f>
        <v>0</v>
      </c>
      <c r="DU38" s="319">
        <f>cf_1!DU38+cf_2!DU38</f>
        <v>0</v>
      </c>
      <c r="DV38" s="319">
        <f>cf_1!DV38+cf_2!DV38</f>
        <v>0</v>
      </c>
      <c r="DW38" s="319">
        <f>cf_1!DW38+cf_2!DW38</f>
        <v>0</v>
      </c>
      <c r="DX38" s="319">
        <f>cf_1!DX38+cf_2!DX38</f>
        <v>0</v>
      </c>
      <c r="DY38" s="319">
        <f>cf_1!DY38+cf_2!DY38</f>
        <v>0</v>
      </c>
      <c r="DZ38" s="319">
        <f>cf_1!DZ38+cf_2!DZ38</f>
        <v>0</v>
      </c>
      <c r="EA38" s="319">
        <f>cf_1!EA38+cf_2!EA38</f>
        <v>0</v>
      </c>
      <c r="EB38" s="319">
        <f>cf_1!EB38+cf_2!EB38</f>
        <v>0</v>
      </c>
      <c r="EC38" s="319">
        <f>cf_1!EC38+cf_2!EC38</f>
        <v>0</v>
      </c>
      <c r="ED38" s="319">
        <f>cf_1!ED38+cf_2!ED38</f>
        <v>0</v>
      </c>
      <c r="EE38" s="319">
        <f>cf_1!EE38+cf_2!EE38</f>
        <v>0</v>
      </c>
      <c r="EF38" s="319">
        <f>cf_1!EF38+cf_2!EF38</f>
        <v>0</v>
      </c>
      <c r="EG38" s="319">
        <f>cf_1!EG38+cf_2!EG38</f>
        <v>0</v>
      </c>
      <c r="EH38" s="319">
        <f>cf_1!EH38+cf_2!EH38</f>
        <v>0</v>
      </c>
      <c r="EI38" s="319">
        <f>cf_1!EI38+cf_2!EI38</f>
        <v>0</v>
      </c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60"/>
      <c r="FU38" s="60"/>
      <c r="FV38" s="60"/>
      <c r="FW38" s="60"/>
      <c r="FX38" s="60"/>
      <c r="FY38" s="60"/>
      <c r="FZ38" s="60"/>
      <c r="GA38" s="60"/>
      <c r="GB38" s="60"/>
      <c r="GC38" s="60"/>
      <c r="GD38" s="60"/>
      <c r="GE38" s="60"/>
      <c r="GF38" s="60"/>
      <c r="GG38" s="60"/>
      <c r="GH38" s="60"/>
      <c r="GI38" s="60"/>
      <c r="GJ38" s="60"/>
      <c r="GK38" s="60"/>
      <c r="GL38" s="60"/>
      <c r="GM38" s="60"/>
      <c r="GN38" s="60"/>
      <c r="GO38" s="60"/>
      <c r="GP38" s="60"/>
      <c r="GQ38" s="60"/>
      <c r="GR38" s="60"/>
      <c r="GS38" s="60"/>
    </row>
    <row r="39" spans="2:201" x14ac:dyDescent="0.2">
      <c r="B39" s="66" t="s">
        <v>882</v>
      </c>
      <c r="C39" s="67" t="s">
        <v>883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9">
        <f t="shared" si="223"/>
        <v>0</v>
      </c>
      <c r="Q39" s="70">
        <f t="shared" si="224"/>
        <v>0</v>
      </c>
      <c r="R39" s="59">
        <f t="shared" si="225"/>
        <v>0</v>
      </c>
      <c r="S39" s="319">
        <f>cf_1!S39+cf_2!S39</f>
        <v>0</v>
      </c>
      <c r="T39" s="319">
        <f>cf_1!T39+cf_2!T39</f>
        <v>0</v>
      </c>
      <c r="U39" s="319">
        <f>cf_1!U39+cf_2!U39</f>
        <v>0</v>
      </c>
      <c r="V39" s="319">
        <f>cf_1!V39+cf_2!V39</f>
        <v>0</v>
      </c>
      <c r="W39" s="319">
        <f>cf_1!W39+cf_2!W39</f>
        <v>0</v>
      </c>
      <c r="X39" s="319">
        <f>cf_1!X39+cf_2!X39</f>
        <v>0</v>
      </c>
      <c r="Y39" s="319">
        <f>cf_1!Y39+cf_2!Y39</f>
        <v>0</v>
      </c>
      <c r="Z39" s="319">
        <f>cf_1!Z39+cf_2!Z39</f>
        <v>0</v>
      </c>
      <c r="AA39" s="319">
        <f>cf_1!AA39+cf_2!AA39</f>
        <v>0</v>
      </c>
      <c r="AB39" s="319">
        <f>cf_1!AB39+cf_2!AB39</f>
        <v>0</v>
      </c>
      <c r="AC39" s="319">
        <f>cf_1!AC39+cf_2!AC39</f>
        <v>0</v>
      </c>
      <c r="AD39" s="319">
        <f>cf_1!AD39+cf_2!AD39</f>
        <v>0</v>
      </c>
      <c r="AE39" s="319">
        <f>cf_1!AE39+cf_2!AE39</f>
        <v>0</v>
      </c>
      <c r="AF39" s="319">
        <f>cf_1!AF39+cf_2!AF39</f>
        <v>0</v>
      </c>
      <c r="AG39" s="319">
        <f>cf_1!AG39+cf_2!AG39</f>
        <v>0</v>
      </c>
      <c r="AH39" s="319">
        <f>cf_1!AH39+cf_2!AH39</f>
        <v>0</v>
      </c>
      <c r="AI39" s="319">
        <f>cf_1!AI39+cf_2!AI39</f>
        <v>0</v>
      </c>
      <c r="AJ39" s="319">
        <f>cf_1!AJ39+cf_2!AJ39</f>
        <v>0</v>
      </c>
      <c r="AK39" s="319">
        <f>cf_1!AK39+cf_2!AK39</f>
        <v>0</v>
      </c>
      <c r="AL39" s="319">
        <f>cf_1!AL39+cf_2!AL39</f>
        <v>0</v>
      </c>
      <c r="AM39" s="319">
        <f>cf_1!AM39+cf_2!AM39</f>
        <v>0</v>
      </c>
      <c r="AN39" s="319">
        <f>cf_1!AN39+cf_2!AN39</f>
        <v>0</v>
      </c>
      <c r="AO39" s="319">
        <f>cf_1!AO39+cf_2!AO39</f>
        <v>0</v>
      </c>
      <c r="AP39" s="319">
        <f>cf_1!AP39+cf_2!AP39</f>
        <v>0</v>
      </c>
      <c r="AQ39" s="319">
        <f>cf_1!AQ39+cf_2!AQ39</f>
        <v>0</v>
      </c>
      <c r="AR39" s="319">
        <f>cf_1!AR39+cf_2!AR39</f>
        <v>0</v>
      </c>
      <c r="AS39" s="319">
        <f>cf_1!AS39+cf_2!AS39</f>
        <v>0</v>
      </c>
      <c r="AT39" s="319">
        <f>cf_1!AT39+cf_2!AT39</f>
        <v>0</v>
      </c>
      <c r="AU39" s="319">
        <f>cf_1!AU39+cf_2!AU39</f>
        <v>0</v>
      </c>
      <c r="AV39" s="319">
        <f>cf_1!AV39+cf_2!AV39</f>
        <v>0</v>
      </c>
      <c r="AW39" s="319">
        <f>cf_1!AW39+cf_2!AW39</f>
        <v>0</v>
      </c>
      <c r="AX39" s="319">
        <f>cf_1!AX39+cf_2!AX39</f>
        <v>0</v>
      </c>
      <c r="AY39" s="319">
        <f>cf_1!AY39+cf_2!AY39</f>
        <v>0</v>
      </c>
      <c r="AZ39" s="319">
        <f>cf_1!AZ39+cf_2!AZ39</f>
        <v>0</v>
      </c>
      <c r="BA39" s="319">
        <f>cf_1!BA39+cf_2!BA39</f>
        <v>0</v>
      </c>
      <c r="BB39" s="319">
        <f>cf_1!BB39+cf_2!BB39</f>
        <v>0</v>
      </c>
      <c r="BC39" s="319">
        <f>cf_1!BC39+cf_2!BC39</f>
        <v>0</v>
      </c>
      <c r="BD39" s="319">
        <f>cf_1!BD39+cf_2!BD39</f>
        <v>0</v>
      </c>
      <c r="BE39" s="319">
        <f>cf_1!BE39+cf_2!BE39</f>
        <v>0</v>
      </c>
      <c r="BF39" s="319">
        <f>cf_1!BF39+cf_2!BF39</f>
        <v>0</v>
      </c>
      <c r="BG39" s="319">
        <f>cf_1!BG39+cf_2!BG39</f>
        <v>0</v>
      </c>
      <c r="BH39" s="319">
        <f>cf_1!BH39+cf_2!BH39</f>
        <v>0</v>
      </c>
      <c r="BI39" s="319">
        <f>cf_1!BI39+cf_2!BI39</f>
        <v>0</v>
      </c>
      <c r="BJ39" s="319">
        <f>cf_1!BJ39+cf_2!BJ39</f>
        <v>0</v>
      </c>
      <c r="BK39" s="319">
        <f>cf_1!BK39+cf_2!BK39</f>
        <v>0</v>
      </c>
      <c r="BL39" s="319">
        <f>cf_1!BL39+cf_2!BL39</f>
        <v>0</v>
      </c>
      <c r="BM39" s="319">
        <f>cf_1!BM39+cf_2!BM39</f>
        <v>0</v>
      </c>
      <c r="BN39" s="319">
        <f>cf_1!BN39+cf_2!BN39</f>
        <v>0</v>
      </c>
      <c r="BO39" s="319">
        <f>cf_1!BO39+cf_2!BO39</f>
        <v>0</v>
      </c>
      <c r="BP39" s="319">
        <f>cf_1!BP39+cf_2!BP39</f>
        <v>0</v>
      </c>
      <c r="BQ39" s="319">
        <f>cf_1!BQ39+cf_2!BQ39</f>
        <v>0</v>
      </c>
      <c r="BR39" s="319">
        <f>cf_1!BR39+cf_2!BR39</f>
        <v>0</v>
      </c>
      <c r="BS39" s="319">
        <f>cf_1!BS39+cf_2!BS39</f>
        <v>0</v>
      </c>
      <c r="BT39" s="319">
        <f>cf_1!BT39+cf_2!BT39</f>
        <v>0</v>
      </c>
      <c r="BU39" s="319">
        <f>cf_1!BU39+cf_2!BU39</f>
        <v>0</v>
      </c>
      <c r="BV39" s="319">
        <f>cf_1!BV39+cf_2!BV39</f>
        <v>0</v>
      </c>
      <c r="BW39" s="319">
        <f>cf_1!BW39+cf_2!BW39</f>
        <v>0</v>
      </c>
      <c r="BX39" s="319">
        <f>cf_1!BX39+cf_2!BX39</f>
        <v>0</v>
      </c>
      <c r="BY39" s="319">
        <f>cf_1!BY39+cf_2!BY39</f>
        <v>0</v>
      </c>
      <c r="BZ39" s="319">
        <f>cf_1!BZ39+cf_2!BZ39</f>
        <v>0</v>
      </c>
      <c r="CA39" s="319">
        <f>cf_1!CA39+cf_2!CA39</f>
        <v>0</v>
      </c>
      <c r="CB39" s="319">
        <f>cf_1!CB39+cf_2!CB39</f>
        <v>0</v>
      </c>
      <c r="CC39" s="319">
        <f>cf_1!CC39+cf_2!CC39</f>
        <v>0</v>
      </c>
      <c r="CD39" s="319">
        <f>cf_1!CD39+cf_2!CD39</f>
        <v>0</v>
      </c>
      <c r="CE39" s="319">
        <f>cf_1!CE39+cf_2!CE39</f>
        <v>0</v>
      </c>
      <c r="CF39" s="319">
        <f>cf_1!CF39+cf_2!CF39</f>
        <v>0</v>
      </c>
      <c r="CG39" s="319">
        <f>cf_1!CG39+cf_2!CG39</f>
        <v>0</v>
      </c>
      <c r="CH39" s="319">
        <f>cf_1!CH39+cf_2!CH39</f>
        <v>0</v>
      </c>
      <c r="CI39" s="319">
        <f>cf_1!CI39+cf_2!CI39</f>
        <v>0</v>
      </c>
      <c r="CJ39" s="319">
        <f>cf_1!CJ39+cf_2!CJ39</f>
        <v>0</v>
      </c>
      <c r="CK39" s="319">
        <f>cf_1!CK39+cf_2!CK39</f>
        <v>0</v>
      </c>
      <c r="CL39" s="319">
        <f>cf_1!CL39+cf_2!CL39</f>
        <v>0</v>
      </c>
      <c r="CM39" s="319">
        <f>cf_1!CM39+cf_2!CM39</f>
        <v>0</v>
      </c>
      <c r="CN39" s="319">
        <f>cf_1!CN39+cf_2!CN39</f>
        <v>0</v>
      </c>
      <c r="CO39" s="319">
        <f>cf_1!CO39+cf_2!CO39</f>
        <v>0</v>
      </c>
      <c r="CP39" s="319">
        <f>cf_1!CP39+cf_2!CP39</f>
        <v>0</v>
      </c>
      <c r="CQ39" s="319">
        <f>cf_1!CQ39+cf_2!CQ39</f>
        <v>0</v>
      </c>
      <c r="CR39" s="319">
        <f>cf_1!CR39+cf_2!CR39</f>
        <v>0</v>
      </c>
      <c r="CS39" s="319">
        <f>cf_1!CS39+cf_2!CS39</f>
        <v>0</v>
      </c>
      <c r="CT39" s="319">
        <f>cf_1!CT39+cf_2!CT39</f>
        <v>0</v>
      </c>
      <c r="CU39" s="319">
        <f>cf_1!CU39+cf_2!CU39</f>
        <v>0</v>
      </c>
      <c r="CV39" s="319">
        <f>cf_1!CV39+cf_2!CV39</f>
        <v>0</v>
      </c>
      <c r="CW39" s="319">
        <f>cf_1!CW39+cf_2!CW39</f>
        <v>0</v>
      </c>
      <c r="CX39" s="319">
        <f>cf_1!CX39+cf_2!CX39</f>
        <v>0</v>
      </c>
      <c r="CY39" s="319">
        <f>cf_1!CY39+cf_2!CY39</f>
        <v>0</v>
      </c>
      <c r="CZ39" s="319">
        <f>cf_1!CZ39+cf_2!CZ39</f>
        <v>0</v>
      </c>
      <c r="DA39" s="319">
        <f>cf_1!DA39+cf_2!DA39</f>
        <v>0</v>
      </c>
      <c r="DB39" s="319">
        <f>cf_1!DB39+cf_2!DB39</f>
        <v>0</v>
      </c>
      <c r="DC39" s="319">
        <f>cf_1!DC39+cf_2!DC39</f>
        <v>0</v>
      </c>
      <c r="DD39" s="319">
        <f>cf_1!DD39+cf_2!DD39</f>
        <v>0</v>
      </c>
      <c r="DE39" s="319">
        <f>cf_1!DE39+cf_2!DE39</f>
        <v>0</v>
      </c>
      <c r="DF39" s="319">
        <f>cf_1!DF39+cf_2!DF39</f>
        <v>0</v>
      </c>
      <c r="DG39" s="319">
        <f>cf_1!DG39+cf_2!DG39</f>
        <v>0</v>
      </c>
      <c r="DH39" s="319">
        <f>cf_1!DH39+cf_2!DH39</f>
        <v>0</v>
      </c>
      <c r="DI39" s="319">
        <f>cf_1!DI39+cf_2!DI39</f>
        <v>0</v>
      </c>
      <c r="DJ39" s="319">
        <f>cf_1!DJ39+cf_2!DJ39</f>
        <v>0</v>
      </c>
      <c r="DK39" s="319">
        <f>cf_1!DK39+cf_2!DK39</f>
        <v>0</v>
      </c>
      <c r="DL39" s="319">
        <f>cf_1!DL39+cf_2!DL39</f>
        <v>0</v>
      </c>
      <c r="DM39" s="319">
        <f>cf_1!DM39+cf_2!DM39</f>
        <v>0</v>
      </c>
      <c r="DN39" s="319">
        <f>cf_1!DN39+cf_2!DN39</f>
        <v>0</v>
      </c>
      <c r="DO39" s="319">
        <f>cf_1!DO39+cf_2!DO39</f>
        <v>0</v>
      </c>
      <c r="DP39" s="319">
        <f>cf_1!DP39+cf_2!DP39</f>
        <v>0</v>
      </c>
      <c r="DQ39" s="319">
        <f>cf_1!DQ39+cf_2!DQ39</f>
        <v>0</v>
      </c>
      <c r="DR39" s="319">
        <f>cf_1!DR39+cf_2!DR39</f>
        <v>0</v>
      </c>
      <c r="DS39" s="319">
        <f>cf_1!DS39+cf_2!DS39</f>
        <v>0</v>
      </c>
      <c r="DT39" s="319">
        <f>cf_1!DT39+cf_2!DT39</f>
        <v>0</v>
      </c>
      <c r="DU39" s="319">
        <f>cf_1!DU39+cf_2!DU39</f>
        <v>0</v>
      </c>
      <c r="DV39" s="319">
        <f>cf_1!DV39+cf_2!DV39</f>
        <v>0</v>
      </c>
      <c r="DW39" s="319">
        <f>cf_1!DW39+cf_2!DW39</f>
        <v>0</v>
      </c>
      <c r="DX39" s="319">
        <f>cf_1!DX39+cf_2!DX39</f>
        <v>0</v>
      </c>
      <c r="DY39" s="319">
        <f>cf_1!DY39+cf_2!DY39</f>
        <v>0</v>
      </c>
      <c r="DZ39" s="319">
        <f>cf_1!DZ39+cf_2!DZ39</f>
        <v>0</v>
      </c>
      <c r="EA39" s="319">
        <f>cf_1!EA39+cf_2!EA39</f>
        <v>0</v>
      </c>
      <c r="EB39" s="319">
        <f>cf_1!EB39+cf_2!EB39</f>
        <v>0</v>
      </c>
      <c r="EC39" s="319">
        <f>cf_1!EC39+cf_2!EC39</f>
        <v>0</v>
      </c>
      <c r="ED39" s="319">
        <f>cf_1!ED39+cf_2!ED39</f>
        <v>0</v>
      </c>
      <c r="EE39" s="319">
        <f>cf_1!EE39+cf_2!EE39</f>
        <v>0</v>
      </c>
      <c r="EF39" s="319">
        <f>cf_1!EF39+cf_2!EF39</f>
        <v>0</v>
      </c>
      <c r="EG39" s="319">
        <f>cf_1!EG39+cf_2!EG39</f>
        <v>0</v>
      </c>
      <c r="EH39" s="319">
        <f>cf_1!EH39+cf_2!EH39</f>
        <v>0</v>
      </c>
      <c r="EI39" s="319">
        <f>cf_1!EI39+cf_2!EI39</f>
        <v>0</v>
      </c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60"/>
      <c r="FU39" s="60"/>
      <c r="FV39" s="60"/>
      <c r="FW39" s="60"/>
      <c r="FX39" s="60"/>
      <c r="FY39" s="60"/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60"/>
      <c r="GM39" s="60"/>
      <c r="GN39" s="60"/>
      <c r="GO39" s="60"/>
      <c r="GP39" s="60"/>
      <c r="GQ39" s="60"/>
      <c r="GR39" s="60"/>
      <c r="GS39" s="60"/>
    </row>
    <row r="40" spans="2:201" x14ac:dyDescent="0.2">
      <c r="B40" s="66" t="s">
        <v>884</v>
      </c>
      <c r="C40" s="67" t="s">
        <v>885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9">
        <f t="shared" si="223"/>
        <v>0</v>
      </c>
      <c r="Q40" s="70">
        <f t="shared" si="224"/>
        <v>0</v>
      </c>
      <c r="R40" s="59">
        <f t="shared" si="225"/>
        <v>0</v>
      </c>
      <c r="S40" s="319">
        <f>cf_1!S40+cf_2!S40</f>
        <v>0</v>
      </c>
      <c r="T40" s="319">
        <f>cf_1!T40+cf_2!T40</f>
        <v>0</v>
      </c>
      <c r="U40" s="319">
        <f>cf_1!U40+cf_2!U40</f>
        <v>0</v>
      </c>
      <c r="V40" s="319">
        <f>cf_1!V40+cf_2!V40</f>
        <v>0</v>
      </c>
      <c r="W40" s="319">
        <f>cf_1!W40+cf_2!W40</f>
        <v>0</v>
      </c>
      <c r="X40" s="319">
        <f>cf_1!X40+cf_2!X40</f>
        <v>0</v>
      </c>
      <c r="Y40" s="319">
        <f>cf_1!Y40+cf_2!Y40</f>
        <v>0</v>
      </c>
      <c r="Z40" s="319">
        <f>cf_1!Z40+cf_2!Z40</f>
        <v>0</v>
      </c>
      <c r="AA40" s="319">
        <f>cf_1!AA40+cf_2!AA40</f>
        <v>0</v>
      </c>
      <c r="AB40" s="319">
        <f>cf_1!AB40+cf_2!AB40</f>
        <v>0</v>
      </c>
      <c r="AC40" s="319">
        <f>cf_1!AC40+cf_2!AC40</f>
        <v>0</v>
      </c>
      <c r="AD40" s="319">
        <f>cf_1!AD40+cf_2!AD40</f>
        <v>0</v>
      </c>
      <c r="AE40" s="319">
        <f>cf_1!AE40+cf_2!AE40</f>
        <v>0</v>
      </c>
      <c r="AF40" s="319">
        <f>cf_1!AF40+cf_2!AF40</f>
        <v>0</v>
      </c>
      <c r="AG40" s="319">
        <f>cf_1!AG40+cf_2!AG40</f>
        <v>0</v>
      </c>
      <c r="AH40" s="319">
        <f>cf_1!AH40+cf_2!AH40</f>
        <v>0</v>
      </c>
      <c r="AI40" s="319">
        <f>cf_1!AI40+cf_2!AI40</f>
        <v>0</v>
      </c>
      <c r="AJ40" s="319">
        <f>cf_1!AJ40+cf_2!AJ40</f>
        <v>0</v>
      </c>
      <c r="AK40" s="319">
        <f>cf_1!AK40+cf_2!AK40</f>
        <v>0</v>
      </c>
      <c r="AL40" s="319">
        <f>cf_1!AL40+cf_2!AL40</f>
        <v>0</v>
      </c>
      <c r="AM40" s="319">
        <f>cf_1!AM40+cf_2!AM40</f>
        <v>0</v>
      </c>
      <c r="AN40" s="319">
        <f>cf_1!AN40+cf_2!AN40</f>
        <v>0</v>
      </c>
      <c r="AO40" s="319">
        <f>cf_1!AO40+cf_2!AO40</f>
        <v>0</v>
      </c>
      <c r="AP40" s="319">
        <f>cf_1!AP40+cf_2!AP40</f>
        <v>0</v>
      </c>
      <c r="AQ40" s="319">
        <f>cf_1!AQ40+cf_2!AQ40</f>
        <v>0</v>
      </c>
      <c r="AR40" s="319">
        <f>cf_1!AR40+cf_2!AR40</f>
        <v>0</v>
      </c>
      <c r="AS40" s="319">
        <f>cf_1!AS40+cf_2!AS40</f>
        <v>0</v>
      </c>
      <c r="AT40" s="319">
        <f>cf_1!AT40+cf_2!AT40</f>
        <v>0</v>
      </c>
      <c r="AU40" s="319">
        <f>cf_1!AU40+cf_2!AU40</f>
        <v>0</v>
      </c>
      <c r="AV40" s="319">
        <f>cf_1!AV40+cf_2!AV40</f>
        <v>0</v>
      </c>
      <c r="AW40" s="319">
        <f>cf_1!AW40+cf_2!AW40</f>
        <v>0</v>
      </c>
      <c r="AX40" s="319">
        <f>cf_1!AX40+cf_2!AX40</f>
        <v>0</v>
      </c>
      <c r="AY40" s="319">
        <f>cf_1!AY40+cf_2!AY40</f>
        <v>0</v>
      </c>
      <c r="AZ40" s="319">
        <f>cf_1!AZ40+cf_2!AZ40</f>
        <v>0</v>
      </c>
      <c r="BA40" s="319">
        <f>cf_1!BA40+cf_2!BA40</f>
        <v>0</v>
      </c>
      <c r="BB40" s="319">
        <f>cf_1!BB40+cf_2!BB40</f>
        <v>0</v>
      </c>
      <c r="BC40" s="319">
        <f>cf_1!BC40+cf_2!BC40</f>
        <v>0</v>
      </c>
      <c r="BD40" s="319">
        <f>cf_1!BD40+cf_2!BD40</f>
        <v>0</v>
      </c>
      <c r="BE40" s="319">
        <f>cf_1!BE40+cf_2!BE40</f>
        <v>0</v>
      </c>
      <c r="BF40" s="319">
        <f>cf_1!BF40+cf_2!BF40</f>
        <v>0</v>
      </c>
      <c r="BG40" s="319">
        <f>cf_1!BG40+cf_2!BG40</f>
        <v>0</v>
      </c>
      <c r="BH40" s="319">
        <f>cf_1!BH40+cf_2!BH40</f>
        <v>0</v>
      </c>
      <c r="BI40" s="319">
        <f>cf_1!BI40+cf_2!BI40</f>
        <v>0</v>
      </c>
      <c r="BJ40" s="319">
        <f>cf_1!BJ40+cf_2!BJ40</f>
        <v>0</v>
      </c>
      <c r="BK40" s="319">
        <f>cf_1!BK40+cf_2!BK40</f>
        <v>0</v>
      </c>
      <c r="BL40" s="319">
        <f>cf_1!BL40+cf_2!BL40</f>
        <v>0</v>
      </c>
      <c r="BM40" s="319">
        <f>cf_1!BM40+cf_2!BM40</f>
        <v>0</v>
      </c>
      <c r="BN40" s="319">
        <f>cf_1!BN40+cf_2!BN40</f>
        <v>0</v>
      </c>
      <c r="BO40" s="319">
        <f>cf_1!BO40+cf_2!BO40</f>
        <v>0</v>
      </c>
      <c r="BP40" s="319">
        <f>cf_1!BP40+cf_2!BP40</f>
        <v>0</v>
      </c>
      <c r="BQ40" s="319">
        <f>cf_1!BQ40+cf_2!BQ40</f>
        <v>0</v>
      </c>
      <c r="BR40" s="319">
        <f>cf_1!BR40+cf_2!BR40</f>
        <v>0</v>
      </c>
      <c r="BS40" s="319">
        <f>cf_1!BS40+cf_2!BS40</f>
        <v>0</v>
      </c>
      <c r="BT40" s="319">
        <f>cf_1!BT40+cf_2!BT40</f>
        <v>0</v>
      </c>
      <c r="BU40" s="319">
        <f>cf_1!BU40+cf_2!BU40</f>
        <v>0</v>
      </c>
      <c r="BV40" s="319">
        <f>cf_1!BV40+cf_2!BV40</f>
        <v>0</v>
      </c>
      <c r="BW40" s="319">
        <f>cf_1!BW40+cf_2!BW40</f>
        <v>0</v>
      </c>
      <c r="BX40" s="319">
        <f>cf_1!BX40+cf_2!BX40</f>
        <v>0</v>
      </c>
      <c r="BY40" s="319">
        <f>cf_1!BY40+cf_2!BY40</f>
        <v>0</v>
      </c>
      <c r="BZ40" s="319">
        <f>cf_1!BZ40+cf_2!BZ40</f>
        <v>0</v>
      </c>
      <c r="CA40" s="319">
        <f>cf_1!CA40+cf_2!CA40</f>
        <v>0</v>
      </c>
      <c r="CB40" s="319">
        <f>cf_1!CB40+cf_2!CB40</f>
        <v>0</v>
      </c>
      <c r="CC40" s="319">
        <f>cf_1!CC40+cf_2!CC40</f>
        <v>0</v>
      </c>
      <c r="CD40" s="319">
        <f>cf_1!CD40+cf_2!CD40</f>
        <v>0</v>
      </c>
      <c r="CE40" s="319">
        <f>cf_1!CE40+cf_2!CE40</f>
        <v>0</v>
      </c>
      <c r="CF40" s="319">
        <f>cf_1!CF40+cf_2!CF40</f>
        <v>0</v>
      </c>
      <c r="CG40" s="319">
        <f>cf_1!CG40+cf_2!CG40</f>
        <v>0</v>
      </c>
      <c r="CH40" s="319">
        <f>cf_1!CH40+cf_2!CH40</f>
        <v>0</v>
      </c>
      <c r="CI40" s="319">
        <f>cf_1!CI40+cf_2!CI40</f>
        <v>0</v>
      </c>
      <c r="CJ40" s="319">
        <f>cf_1!CJ40+cf_2!CJ40</f>
        <v>0</v>
      </c>
      <c r="CK40" s="319">
        <f>cf_1!CK40+cf_2!CK40</f>
        <v>0</v>
      </c>
      <c r="CL40" s="319">
        <f>cf_1!CL40+cf_2!CL40</f>
        <v>0</v>
      </c>
      <c r="CM40" s="319">
        <f>cf_1!CM40+cf_2!CM40</f>
        <v>0</v>
      </c>
      <c r="CN40" s="319">
        <f>cf_1!CN40+cf_2!CN40</f>
        <v>0</v>
      </c>
      <c r="CO40" s="319">
        <f>cf_1!CO40+cf_2!CO40</f>
        <v>0</v>
      </c>
      <c r="CP40" s="319">
        <f>cf_1!CP40+cf_2!CP40</f>
        <v>0</v>
      </c>
      <c r="CQ40" s="319">
        <f>cf_1!CQ40+cf_2!CQ40</f>
        <v>0</v>
      </c>
      <c r="CR40" s="319">
        <f>cf_1!CR40+cf_2!CR40</f>
        <v>0</v>
      </c>
      <c r="CS40" s="319">
        <f>cf_1!CS40+cf_2!CS40</f>
        <v>0</v>
      </c>
      <c r="CT40" s="319">
        <f>cf_1!CT40+cf_2!CT40</f>
        <v>0</v>
      </c>
      <c r="CU40" s="319">
        <f>cf_1!CU40+cf_2!CU40</f>
        <v>0</v>
      </c>
      <c r="CV40" s="319">
        <f>cf_1!CV40+cf_2!CV40</f>
        <v>0</v>
      </c>
      <c r="CW40" s="319">
        <f>cf_1!CW40+cf_2!CW40</f>
        <v>0</v>
      </c>
      <c r="CX40" s="319">
        <f>cf_1!CX40+cf_2!CX40</f>
        <v>0</v>
      </c>
      <c r="CY40" s="319">
        <f>cf_1!CY40+cf_2!CY40</f>
        <v>0</v>
      </c>
      <c r="CZ40" s="319">
        <f>cf_1!CZ40+cf_2!CZ40</f>
        <v>0</v>
      </c>
      <c r="DA40" s="319">
        <f>cf_1!DA40+cf_2!DA40</f>
        <v>0</v>
      </c>
      <c r="DB40" s="319">
        <f>cf_1!DB40+cf_2!DB40</f>
        <v>0</v>
      </c>
      <c r="DC40" s="319">
        <f>cf_1!DC40+cf_2!DC40</f>
        <v>0</v>
      </c>
      <c r="DD40" s="319">
        <f>cf_1!DD40+cf_2!DD40</f>
        <v>0</v>
      </c>
      <c r="DE40" s="319">
        <f>cf_1!DE40+cf_2!DE40</f>
        <v>0</v>
      </c>
      <c r="DF40" s="319">
        <f>cf_1!DF40+cf_2!DF40</f>
        <v>0</v>
      </c>
      <c r="DG40" s="319">
        <f>cf_1!DG40+cf_2!DG40</f>
        <v>0</v>
      </c>
      <c r="DH40" s="319">
        <f>cf_1!DH40+cf_2!DH40</f>
        <v>0</v>
      </c>
      <c r="DI40" s="319">
        <f>cf_1!DI40+cf_2!DI40</f>
        <v>0</v>
      </c>
      <c r="DJ40" s="319">
        <f>cf_1!DJ40+cf_2!DJ40</f>
        <v>0</v>
      </c>
      <c r="DK40" s="319">
        <f>cf_1!DK40+cf_2!DK40</f>
        <v>0</v>
      </c>
      <c r="DL40" s="319">
        <f>cf_1!DL40+cf_2!DL40</f>
        <v>0</v>
      </c>
      <c r="DM40" s="319">
        <f>cf_1!DM40+cf_2!DM40</f>
        <v>0</v>
      </c>
      <c r="DN40" s="319">
        <f>cf_1!DN40+cf_2!DN40</f>
        <v>0</v>
      </c>
      <c r="DO40" s="319">
        <f>cf_1!DO40+cf_2!DO40</f>
        <v>0</v>
      </c>
      <c r="DP40" s="319">
        <f>cf_1!DP40+cf_2!DP40</f>
        <v>0</v>
      </c>
      <c r="DQ40" s="319">
        <f>cf_1!DQ40+cf_2!DQ40</f>
        <v>0</v>
      </c>
      <c r="DR40" s="319">
        <f>cf_1!DR40+cf_2!DR40</f>
        <v>0</v>
      </c>
      <c r="DS40" s="319">
        <f>cf_1!DS40+cf_2!DS40</f>
        <v>0</v>
      </c>
      <c r="DT40" s="319">
        <f>cf_1!DT40+cf_2!DT40</f>
        <v>0</v>
      </c>
      <c r="DU40" s="319">
        <f>cf_1!DU40+cf_2!DU40</f>
        <v>0</v>
      </c>
      <c r="DV40" s="319">
        <f>cf_1!DV40+cf_2!DV40</f>
        <v>0</v>
      </c>
      <c r="DW40" s="319">
        <f>cf_1!DW40+cf_2!DW40</f>
        <v>0</v>
      </c>
      <c r="DX40" s="319">
        <f>cf_1!DX40+cf_2!DX40</f>
        <v>0</v>
      </c>
      <c r="DY40" s="319">
        <f>cf_1!DY40+cf_2!DY40</f>
        <v>0</v>
      </c>
      <c r="DZ40" s="319">
        <f>cf_1!DZ40+cf_2!DZ40</f>
        <v>0</v>
      </c>
      <c r="EA40" s="319">
        <f>cf_1!EA40+cf_2!EA40</f>
        <v>0</v>
      </c>
      <c r="EB40" s="319">
        <f>cf_1!EB40+cf_2!EB40</f>
        <v>0</v>
      </c>
      <c r="EC40" s="319">
        <f>cf_1!EC40+cf_2!EC40</f>
        <v>0</v>
      </c>
      <c r="ED40" s="319">
        <f>cf_1!ED40+cf_2!ED40</f>
        <v>0</v>
      </c>
      <c r="EE40" s="319">
        <f>cf_1!EE40+cf_2!EE40</f>
        <v>0</v>
      </c>
      <c r="EF40" s="319">
        <f>cf_1!EF40+cf_2!EF40</f>
        <v>0</v>
      </c>
      <c r="EG40" s="319">
        <f>cf_1!EG40+cf_2!EG40</f>
        <v>0</v>
      </c>
      <c r="EH40" s="319">
        <f>cf_1!EH40+cf_2!EH40</f>
        <v>0</v>
      </c>
      <c r="EI40" s="319">
        <f>cf_1!EI40+cf_2!EI40</f>
        <v>0</v>
      </c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60"/>
      <c r="GM40" s="60"/>
      <c r="GN40" s="60"/>
      <c r="GO40" s="60"/>
      <c r="GP40" s="60"/>
      <c r="GQ40" s="60"/>
      <c r="GR40" s="60"/>
      <c r="GS40" s="60"/>
    </row>
    <row r="41" spans="2:201" x14ac:dyDescent="0.2">
      <c r="B41" s="66"/>
      <c r="C41" s="67" t="s">
        <v>886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9">
        <f t="shared" si="223"/>
        <v>0</v>
      </c>
      <c r="Q41" s="70">
        <f t="shared" si="224"/>
        <v>0</v>
      </c>
      <c r="R41" s="59">
        <f t="shared" si="225"/>
        <v>0</v>
      </c>
      <c r="S41" s="319">
        <f>cf_1!S41+cf_2!S41</f>
        <v>0</v>
      </c>
      <c r="T41" s="319">
        <f>cf_1!T41+cf_2!T41</f>
        <v>0</v>
      </c>
      <c r="U41" s="319">
        <f>cf_1!U41+cf_2!U41</f>
        <v>0</v>
      </c>
      <c r="V41" s="319">
        <f>cf_1!V41+cf_2!V41</f>
        <v>0</v>
      </c>
      <c r="W41" s="319">
        <f>cf_1!W41+cf_2!W41</f>
        <v>0</v>
      </c>
      <c r="X41" s="319">
        <f>cf_1!X41+cf_2!X41</f>
        <v>0</v>
      </c>
      <c r="Y41" s="319">
        <f>cf_1!Y41+cf_2!Y41</f>
        <v>0</v>
      </c>
      <c r="Z41" s="319">
        <f>cf_1!Z41+cf_2!Z41</f>
        <v>0</v>
      </c>
      <c r="AA41" s="319">
        <f>cf_1!AA41+cf_2!AA41</f>
        <v>0</v>
      </c>
      <c r="AB41" s="319">
        <f>cf_1!AB41+cf_2!AB41</f>
        <v>0</v>
      </c>
      <c r="AC41" s="319">
        <f>cf_1!AC41+cf_2!AC41</f>
        <v>0</v>
      </c>
      <c r="AD41" s="319">
        <f>cf_1!AD41+cf_2!AD41</f>
        <v>0</v>
      </c>
      <c r="AE41" s="319">
        <f>cf_1!AE41+cf_2!AE41</f>
        <v>0</v>
      </c>
      <c r="AF41" s="319">
        <f>cf_1!AF41+cf_2!AF41</f>
        <v>0</v>
      </c>
      <c r="AG41" s="319">
        <f>cf_1!AG41+cf_2!AG41</f>
        <v>0</v>
      </c>
      <c r="AH41" s="319">
        <f>cf_1!AH41+cf_2!AH41</f>
        <v>0</v>
      </c>
      <c r="AI41" s="319">
        <f>cf_1!AI41+cf_2!AI41</f>
        <v>0</v>
      </c>
      <c r="AJ41" s="319">
        <f>cf_1!AJ41+cf_2!AJ41</f>
        <v>0</v>
      </c>
      <c r="AK41" s="319">
        <f>cf_1!AK41+cf_2!AK41</f>
        <v>0</v>
      </c>
      <c r="AL41" s="319">
        <f>cf_1!AL41+cf_2!AL41</f>
        <v>0</v>
      </c>
      <c r="AM41" s="319">
        <f>cf_1!AM41+cf_2!AM41</f>
        <v>0</v>
      </c>
      <c r="AN41" s="319">
        <f>cf_1!AN41+cf_2!AN41</f>
        <v>0</v>
      </c>
      <c r="AO41" s="319">
        <f>cf_1!AO41+cf_2!AO41</f>
        <v>0</v>
      </c>
      <c r="AP41" s="319">
        <f>cf_1!AP41+cf_2!AP41</f>
        <v>0</v>
      </c>
      <c r="AQ41" s="319">
        <f>cf_1!AQ41+cf_2!AQ41</f>
        <v>0</v>
      </c>
      <c r="AR41" s="319">
        <f>cf_1!AR41+cf_2!AR41</f>
        <v>0</v>
      </c>
      <c r="AS41" s="319">
        <f>cf_1!AS41+cf_2!AS41</f>
        <v>0</v>
      </c>
      <c r="AT41" s="319">
        <f>cf_1!AT41+cf_2!AT41</f>
        <v>0</v>
      </c>
      <c r="AU41" s="319">
        <f>cf_1!AU41+cf_2!AU41</f>
        <v>0</v>
      </c>
      <c r="AV41" s="319">
        <f>cf_1!AV41+cf_2!AV41</f>
        <v>0</v>
      </c>
      <c r="AW41" s="319">
        <f>cf_1!AW41+cf_2!AW41</f>
        <v>0</v>
      </c>
      <c r="AX41" s="319">
        <f>cf_1!AX41+cf_2!AX41</f>
        <v>0</v>
      </c>
      <c r="AY41" s="319">
        <f>cf_1!AY41+cf_2!AY41</f>
        <v>0</v>
      </c>
      <c r="AZ41" s="319">
        <f>cf_1!AZ41+cf_2!AZ41</f>
        <v>0</v>
      </c>
      <c r="BA41" s="319">
        <f>cf_1!BA41+cf_2!BA41</f>
        <v>0</v>
      </c>
      <c r="BB41" s="319">
        <f>cf_1!BB41+cf_2!BB41</f>
        <v>0</v>
      </c>
      <c r="BC41" s="319">
        <f>cf_1!BC41+cf_2!BC41</f>
        <v>0</v>
      </c>
      <c r="BD41" s="319">
        <f>cf_1!BD41+cf_2!BD41</f>
        <v>0</v>
      </c>
      <c r="BE41" s="319">
        <f>cf_1!BE41+cf_2!BE41</f>
        <v>0</v>
      </c>
      <c r="BF41" s="319">
        <f>cf_1!BF41+cf_2!BF41</f>
        <v>0</v>
      </c>
      <c r="BG41" s="319">
        <f>cf_1!BG41+cf_2!BG41</f>
        <v>0</v>
      </c>
      <c r="BH41" s="319">
        <f>cf_1!BH41+cf_2!BH41</f>
        <v>0</v>
      </c>
      <c r="BI41" s="319">
        <f>cf_1!BI41+cf_2!BI41</f>
        <v>0</v>
      </c>
      <c r="BJ41" s="319">
        <f>cf_1!BJ41+cf_2!BJ41</f>
        <v>0</v>
      </c>
      <c r="BK41" s="319">
        <f>cf_1!BK41+cf_2!BK41</f>
        <v>0</v>
      </c>
      <c r="BL41" s="319">
        <f>cf_1!BL41+cf_2!BL41</f>
        <v>0</v>
      </c>
      <c r="BM41" s="319">
        <f>cf_1!BM41+cf_2!BM41</f>
        <v>0</v>
      </c>
      <c r="BN41" s="319">
        <f>cf_1!BN41+cf_2!BN41</f>
        <v>0</v>
      </c>
      <c r="BO41" s="319">
        <f>cf_1!BO41+cf_2!BO41</f>
        <v>0</v>
      </c>
      <c r="BP41" s="319">
        <f>cf_1!BP41+cf_2!BP41</f>
        <v>0</v>
      </c>
      <c r="BQ41" s="319">
        <f>cf_1!BQ41+cf_2!BQ41</f>
        <v>0</v>
      </c>
      <c r="BR41" s="319">
        <f>cf_1!BR41+cf_2!BR41</f>
        <v>0</v>
      </c>
      <c r="BS41" s="319">
        <f>cf_1!BS41+cf_2!BS41</f>
        <v>0</v>
      </c>
      <c r="BT41" s="319">
        <f>cf_1!BT41+cf_2!BT41</f>
        <v>0</v>
      </c>
      <c r="BU41" s="319">
        <f>cf_1!BU41+cf_2!BU41</f>
        <v>0</v>
      </c>
      <c r="BV41" s="319">
        <f>cf_1!BV41+cf_2!BV41</f>
        <v>0</v>
      </c>
      <c r="BW41" s="319">
        <f>cf_1!BW41+cf_2!BW41</f>
        <v>0</v>
      </c>
      <c r="BX41" s="319">
        <f>cf_1!BX41+cf_2!BX41</f>
        <v>0</v>
      </c>
      <c r="BY41" s="319">
        <f>cf_1!BY41+cf_2!BY41</f>
        <v>0</v>
      </c>
      <c r="BZ41" s="319">
        <f>cf_1!BZ41+cf_2!BZ41</f>
        <v>0</v>
      </c>
      <c r="CA41" s="319">
        <f>cf_1!CA41+cf_2!CA41</f>
        <v>0</v>
      </c>
      <c r="CB41" s="319">
        <f>cf_1!CB41+cf_2!CB41</f>
        <v>0</v>
      </c>
      <c r="CC41" s="319">
        <f>cf_1!CC41+cf_2!CC41</f>
        <v>0</v>
      </c>
      <c r="CD41" s="319">
        <f>cf_1!CD41+cf_2!CD41</f>
        <v>0</v>
      </c>
      <c r="CE41" s="319">
        <f>cf_1!CE41+cf_2!CE41</f>
        <v>0</v>
      </c>
      <c r="CF41" s="319">
        <f>cf_1!CF41+cf_2!CF41</f>
        <v>0</v>
      </c>
      <c r="CG41" s="319">
        <f>cf_1!CG41+cf_2!CG41</f>
        <v>0</v>
      </c>
      <c r="CH41" s="319">
        <f>cf_1!CH41+cf_2!CH41</f>
        <v>0</v>
      </c>
      <c r="CI41" s="319">
        <f>cf_1!CI41+cf_2!CI41</f>
        <v>0</v>
      </c>
      <c r="CJ41" s="319">
        <f>cf_1!CJ41+cf_2!CJ41</f>
        <v>0</v>
      </c>
      <c r="CK41" s="319">
        <f>cf_1!CK41+cf_2!CK41</f>
        <v>0</v>
      </c>
      <c r="CL41" s="319">
        <f>cf_1!CL41+cf_2!CL41</f>
        <v>0</v>
      </c>
      <c r="CM41" s="319">
        <f>cf_1!CM41+cf_2!CM41</f>
        <v>0</v>
      </c>
      <c r="CN41" s="319">
        <f>cf_1!CN41+cf_2!CN41</f>
        <v>0</v>
      </c>
      <c r="CO41" s="319">
        <f>cf_1!CO41+cf_2!CO41</f>
        <v>0</v>
      </c>
      <c r="CP41" s="319">
        <f>cf_1!CP41+cf_2!CP41</f>
        <v>0</v>
      </c>
      <c r="CQ41" s="319">
        <f>cf_1!CQ41+cf_2!CQ41</f>
        <v>0</v>
      </c>
      <c r="CR41" s="319">
        <f>cf_1!CR41+cf_2!CR41</f>
        <v>0</v>
      </c>
      <c r="CS41" s="319">
        <f>cf_1!CS41+cf_2!CS41</f>
        <v>0</v>
      </c>
      <c r="CT41" s="319">
        <f>cf_1!CT41+cf_2!CT41</f>
        <v>0</v>
      </c>
      <c r="CU41" s="319">
        <f>cf_1!CU41+cf_2!CU41</f>
        <v>0</v>
      </c>
      <c r="CV41" s="319">
        <f>cf_1!CV41+cf_2!CV41</f>
        <v>0</v>
      </c>
      <c r="CW41" s="319">
        <f>cf_1!CW41+cf_2!CW41</f>
        <v>0</v>
      </c>
      <c r="CX41" s="319">
        <f>cf_1!CX41+cf_2!CX41</f>
        <v>0</v>
      </c>
      <c r="CY41" s="319">
        <f>cf_1!CY41+cf_2!CY41</f>
        <v>0</v>
      </c>
      <c r="CZ41" s="319">
        <f>cf_1!CZ41+cf_2!CZ41</f>
        <v>0</v>
      </c>
      <c r="DA41" s="319">
        <f>cf_1!DA41+cf_2!DA41</f>
        <v>0</v>
      </c>
      <c r="DB41" s="319">
        <f>cf_1!DB41+cf_2!DB41</f>
        <v>0</v>
      </c>
      <c r="DC41" s="319">
        <f>cf_1!DC41+cf_2!DC41</f>
        <v>0</v>
      </c>
      <c r="DD41" s="319">
        <f>cf_1!DD41+cf_2!DD41</f>
        <v>0</v>
      </c>
      <c r="DE41" s="319">
        <f>cf_1!DE41+cf_2!DE41</f>
        <v>0</v>
      </c>
      <c r="DF41" s="319">
        <f>cf_1!DF41+cf_2!DF41</f>
        <v>0</v>
      </c>
      <c r="DG41" s="319">
        <f>cf_1!DG41+cf_2!DG41</f>
        <v>0</v>
      </c>
      <c r="DH41" s="319">
        <f>cf_1!DH41+cf_2!DH41</f>
        <v>0</v>
      </c>
      <c r="DI41" s="319">
        <f>cf_1!DI41+cf_2!DI41</f>
        <v>0</v>
      </c>
      <c r="DJ41" s="319">
        <f>cf_1!DJ41+cf_2!DJ41</f>
        <v>0</v>
      </c>
      <c r="DK41" s="319">
        <f>cf_1!DK41+cf_2!DK41</f>
        <v>0</v>
      </c>
      <c r="DL41" s="319">
        <f>cf_1!DL41+cf_2!DL41</f>
        <v>0</v>
      </c>
      <c r="DM41" s="319">
        <f>cf_1!DM41+cf_2!DM41</f>
        <v>0</v>
      </c>
      <c r="DN41" s="319">
        <f>cf_1!DN41+cf_2!DN41</f>
        <v>0</v>
      </c>
      <c r="DO41" s="319">
        <f>cf_1!DO41+cf_2!DO41</f>
        <v>0</v>
      </c>
      <c r="DP41" s="319">
        <f>cf_1!DP41+cf_2!DP41</f>
        <v>0</v>
      </c>
      <c r="DQ41" s="319">
        <f>cf_1!DQ41+cf_2!DQ41</f>
        <v>0</v>
      </c>
      <c r="DR41" s="319">
        <f>cf_1!DR41+cf_2!DR41</f>
        <v>0</v>
      </c>
      <c r="DS41" s="319">
        <f>cf_1!DS41+cf_2!DS41</f>
        <v>0</v>
      </c>
      <c r="DT41" s="319">
        <f>cf_1!DT41+cf_2!DT41</f>
        <v>0</v>
      </c>
      <c r="DU41" s="319">
        <f>cf_1!DU41+cf_2!DU41</f>
        <v>0</v>
      </c>
      <c r="DV41" s="319">
        <f>cf_1!DV41+cf_2!DV41</f>
        <v>0</v>
      </c>
      <c r="DW41" s="319">
        <f>cf_1!DW41+cf_2!DW41</f>
        <v>0</v>
      </c>
      <c r="DX41" s="319">
        <f>cf_1!DX41+cf_2!DX41</f>
        <v>0</v>
      </c>
      <c r="DY41" s="319">
        <f>cf_1!DY41+cf_2!DY41</f>
        <v>0</v>
      </c>
      <c r="DZ41" s="319">
        <f>cf_1!DZ41+cf_2!DZ41</f>
        <v>0</v>
      </c>
      <c r="EA41" s="319">
        <f>cf_1!EA41+cf_2!EA41</f>
        <v>0</v>
      </c>
      <c r="EB41" s="319">
        <f>cf_1!EB41+cf_2!EB41</f>
        <v>0</v>
      </c>
      <c r="EC41" s="319">
        <f>cf_1!EC41+cf_2!EC41</f>
        <v>0</v>
      </c>
      <c r="ED41" s="319">
        <f>cf_1!ED41+cf_2!ED41</f>
        <v>0</v>
      </c>
      <c r="EE41" s="319">
        <f>cf_1!EE41+cf_2!EE41</f>
        <v>0</v>
      </c>
      <c r="EF41" s="319">
        <f>cf_1!EF41+cf_2!EF41</f>
        <v>0</v>
      </c>
      <c r="EG41" s="319">
        <f>cf_1!EG41+cf_2!EG41</f>
        <v>0</v>
      </c>
      <c r="EH41" s="319">
        <f>cf_1!EH41+cf_2!EH41</f>
        <v>0</v>
      </c>
      <c r="EI41" s="319">
        <f>cf_1!EI41+cf_2!EI41</f>
        <v>0</v>
      </c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60"/>
      <c r="FU41" s="60"/>
      <c r="FV41" s="60"/>
      <c r="FW41" s="60"/>
      <c r="FX41" s="60"/>
      <c r="FY41" s="60"/>
      <c r="FZ41" s="60"/>
      <c r="GA41" s="60"/>
      <c r="GB41" s="60"/>
      <c r="GC41" s="60"/>
      <c r="GD41" s="60"/>
      <c r="GE41" s="60"/>
      <c r="GF41" s="60"/>
      <c r="GG41" s="60"/>
      <c r="GH41" s="60"/>
      <c r="GI41" s="60"/>
      <c r="GJ41" s="60"/>
      <c r="GK41" s="60"/>
      <c r="GL41" s="60"/>
      <c r="GM41" s="60"/>
      <c r="GN41" s="60"/>
      <c r="GO41" s="60"/>
      <c r="GP41" s="60"/>
      <c r="GQ41" s="60"/>
      <c r="GR41" s="60"/>
      <c r="GS41" s="60"/>
    </row>
    <row r="42" spans="2:201" x14ac:dyDescent="0.2">
      <c r="B42" s="66"/>
      <c r="C42" s="67" t="s">
        <v>887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9">
        <f t="shared" si="223"/>
        <v>0</v>
      </c>
      <c r="Q42" s="70">
        <f t="shared" si="224"/>
        <v>0</v>
      </c>
      <c r="R42" s="59">
        <f t="shared" si="225"/>
        <v>0</v>
      </c>
      <c r="S42" s="319">
        <f>cf_1!S42+cf_2!S42</f>
        <v>0</v>
      </c>
      <c r="T42" s="319">
        <f>cf_1!T42+cf_2!T42</f>
        <v>0</v>
      </c>
      <c r="U42" s="319">
        <f>cf_1!U42+cf_2!U42</f>
        <v>0</v>
      </c>
      <c r="V42" s="319">
        <f>cf_1!V42+cf_2!V42</f>
        <v>0</v>
      </c>
      <c r="W42" s="319">
        <f>cf_1!W42+cf_2!W42</f>
        <v>0</v>
      </c>
      <c r="X42" s="319">
        <f>cf_1!X42+cf_2!X42</f>
        <v>0</v>
      </c>
      <c r="Y42" s="319">
        <f>cf_1!Y42+cf_2!Y42</f>
        <v>0</v>
      </c>
      <c r="Z42" s="319">
        <f>cf_1!Z42+cf_2!Z42</f>
        <v>0</v>
      </c>
      <c r="AA42" s="319">
        <f>cf_1!AA42+cf_2!AA42</f>
        <v>0</v>
      </c>
      <c r="AB42" s="319">
        <f>cf_1!AB42+cf_2!AB42</f>
        <v>0</v>
      </c>
      <c r="AC42" s="319">
        <f>cf_1!AC42+cf_2!AC42</f>
        <v>0</v>
      </c>
      <c r="AD42" s="319">
        <f>cf_1!AD42+cf_2!AD42</f>
        <v>0</v>
      </c>
      <c r="AE42" s="319">
        <f>cf_1!AE42+cf_2!AE42</f>
        <v>0</v>
      </c>
      <c r="AF42" s="319">
        <f>cf_1!AF42+cf_2!AF42</f>
        <v>0</v>
      </c>
      <c r="AG42" s="319">
        <f>cf_1!AG42+cf_2!AG42</f>
        <v>0</v>
      </c>
      <c r="AH42" s="319">
        <f>cf_1!AH42+cf_2!AH42</f>
        <v>0</v>
      </c>
      <c r="AI42" s="319">
        <f>cf_1!AI42+cf_2!AI42</f>
        <v>0</v>
      </c>
      <c r="AJ42" s="319">
        <f>cf_1!AJ42+cf_2!AJ42</f>
        <v>0</v>
      </c>
      <c r="AK42" s="319">
        <f>cf_1!AK42+cf_2!AK42</f>
        <v>0</v>
      </c>
      <c r="AL42" s="319">
        <f>cf_1!AL42+cf_2!AL42</f>
        <v>0</v>
      </c>
      <c r="AM42" s="319">
        <f>cf_1!AM42+cf_2!AM42</f>
        <v>0</v>
      </c>
      <c r="AN42" s="319">
        <f>cf_1!AN42+cf_2!AN42</f>
        <v>0</v>
      </c>
      <c r="AO42" s="319">
        <f>cf_1!AO42+cf_2!AO42</f>
        <v>0</v>
      </c>
      <c r="AP42" s="319">
        <f>cf_1!AP42+cf_2!AP42</f>
        <v>0</v>
      </c>
      <c r="AQ42" s="319">
        <f>cf_1!AQ42+cf_2!AQ42</f>
        <v>0</v>
      </c>
      <c r="AR42" s="319">
        <f>cf_1!AR42+cf_2!AR42</f>
        <v>0</v>
      </c>
      <c r="AS42" s="319">
        <f>cf_1!AS42+cf_2!AS42</f>
        <v>0</v>
      </c>
      <c r="AT42" s="319">
        <f>cf_1!AT42+cf_2!AT42</f>
        <v>0</v>
      </c>
      <c r="AU42" s="319">
        <f>cf_1!AU42+cf_2!AU42</f>
        <v>0</v>
      </c>
      <c r="AV42" s="319">
        <f>cf_1!AV42+cf_2!AV42</f>
        <v>0</v>
      </c>
      <c r="AW42" s="319">
        <f>cf_1!AW42+cf_2!AW42</f>
        <v>0</v>
      </c>
      <c r="AX42" s="319">
        <f>cf_1!AX42+cf_2!AX42</f>
        <v>0</v>
      </c>
      <c r="AY42" s="319">
        <f>cf_1!AY42+cf_2!AY42</f>
        <v>0</v>
      </c>
      <c r="AZ42" s="319">
        <f>cf_1!AZ42+cf_2!AZ42</f>
        <v>0</v>
      </c>
      <c r="BA42" s="319">
        <f>cf_1!BA42+cf_2!BA42</f>
        <v>0</v>
      </c>
      <c r="BB42" s="319">
        <f>cf_1!BB42+cf_2!BB42</f>
        <v>0</v>
      </c>
      <c r="BC42" s="319">
        <f>cf_1!BC42+cf_2!BC42</f>
        <v>0</v>
      </c>
      <c r="BD42" s="319">
        <f>cf_1!BD42+cf_2!BD42</f>
        <v>0</v>
      </c>
      <c r="BE42" s="319">
        <f>cf_1!BE42+cf_2!BE42</f>
        <v>0</v>
      </c>
      <c r="BF42" s="319">
        <f>cf_1!BF42+cf_2!BF42</f>
        <v>0</v>
      </c>
      <c r="BG42" s="319">
        <f>cf_1!BG42+cf_2!BG42</f>
        <v>0</v>
      </c>
      <c r="BH42" s="319">
        <f>cf_1!BH42+cf_2!BH42</f>
        <v>0</v>
      </c>
      <c r="BI42" s="319">
        <f>cf_1!BI42+cf_2!BI42</f>
        <v>0</v>
      </c>
      <c r="BJ42" s="319">
        <f>cf_1!BJ42+cf_2!BJ42</f>
        <v>0</v>
      </c>
      <c r="BK42" s="319">
        <f>cf_1!BK42+cf_2!BK42</f>
        <v>0</v>
      </c>
      <c r="BL42" s="319">
        <f>cf_1!BL42+cf_2!BL42</f>
        <v>0</v>
      </c>
      <c r="BM42" s="319">
        <f>cf_1!BM42+cf_2!BM42</f>
        <v>0</v>
      </c>
      <c r="BN42" s="319">
        <f>cf_1!BN42+cf_2!BN42</f>
        <v>0</v>
      </c>
      <c r="BO42" s="319">
        <f>cf_1!BO42+cf_2!BO42</f>
        <v>0</v>
      </c>
      <c r="BP42" s="319">
        <f>cf_1!BP42+cf_2!BP42</f>
        <v>0</v>
      </c>
      <c r="BQ42" s="319">
        <f>cf_1!BQ42+cf_2!BQ42</f>
        <v>0</v>
      </c>
      <c r="BR42" s="319">
        <f>cf_1!BR42+cf_2!BR42</f>
        <v>0</v>
      </c>
      <c r="BS42" s="319">
        <f>cf_1!BS42+cf_2!BS42</f>
        <v>0</v>
      </c>
      <c r="BT42" s="319">
        <f>cf_1!BT42+cf_2!BT42</f>
        <v>0</v>
      </c>
      <c r="BU42" s="319">
        <f>cf_1!BU42+cf_2!BU42</f>
        <v>0</v>
      </c>
      <c r="BV42" s="319">
        <f>cf_1!BV42+cf_2!BV42</f>
        <v>0</v>
      </c>
      <c r="BW42" s="319">
        <f>cf_1!BW42+cf_2!BW42</f>
        <v>0</v>
      </c>
      <c r="BX42" s="319">
        <f>cf_1!BX42+cf_2!BX42</f>
        <v>0</v>
      </c>
      <c r="BY42" s="319">
        <f>cf_1!BY42+cf_2!BY42</f>
        <v>0</v>
      </c>
      <c r="BZ42" s="319">
        <f>cf_1!BZ42+cf_2!BZ42</f>
        <v>0</v>
      </c>
      <c r="CA42" s="319">
        <f>cf_1!CA42+cf_2!CA42</f>
        <v>0</v>
      </c>
      <c r="CB42" s="319">
        <f>cf_1!CB42+cf_2!CB42</f>
        <v>0</v>
      </c>
      <c r="CC42" s="319">
        <f>cf_1!CC42+cf_2!CC42</f>
        <v>0</v>
      </c>
      <c r="CD42" s="319">
        <f>cf_1!CD42+cf_2!CD42</f>
        <v>0</v>
      </c>
      <c r="CE42" s="319">
        <f>cf_1!CE42+cf_2!CE42</f>
        <v>0</v>
      </c>
      <c r="CF42" s="319">
        <f>cf_1!CF42+cf_2!CF42</f>
        <v>0</v>
      </c>
      <c r="CG42" s="319">
        <f>cf_1!CG42+cf_2!CG42</f>
        <v>0</v>
      </c>
      <c r="CH42" s="319">
        <f>cf_1!CH42+cf_2!CH42</f>
        <v>0</v>
      </c>
      <c r="CI42" s="319">
        <f>cf_1!CI42+cf_2!CI42</f>
        <v>0</v>
      </c>
      <c r="CJ42" s="319">
        <f>cf_1!CJ42+cf_2!CJ42</f>
        <v>0</v>
      </c>
      <c r="CK42" s="319">
        <f>cf_1!CK42+cf_2!CK42</f>
        <v>0</v>
      </c>
      <c r="CL42" s="319">
        <f>cf_1!CL42+cf_2!CL42</f>
        <v>0</v>
      </c>
      <c r="CM42" s="319">
        <f>cf_1!CM42+cf_2!CM42</f>
        <v>0</v>
      </c>
      <c r="CN42" s="319">
        <f>cf_1!CN42+cf_2!CN42</f>
        <v>0</v>
      </c>
      <c r="CO42" s="319">
        <f>cf_1!CO42+cf_2!CO42</f>
        <v>0</v>
      </c>
      <c r="CP42" s="319">
        <f>cf_1!CP42+cf_2!CP42</f>
        <v>0</v>
      </c>
      <c r="CQ42" s="319">
        <f>cf_1!CQ42+cf_2!CQ42</f>
        <v>0</v>
      </c>
      <c r="CR42" s="319">
        <f>cf_1!CR42+cf_2!CR42</f>
        <v>0</v>
      </c>
      <c r="CS42" s="319">
        <f>cf_1!CS42+cf_2!CS42</f>
        <v>0</v>
      </c>
      <c r="CT42" s="319">
        <f>cf_1!CT42+cf_2!CT42</f>
        <v>0</v>
      </c>
      <c r="CU42" s="319">
        <f>cf_1!CU42+cf_2!CU42</f>
        <v>0</v>
      </c>
      <c r="CV42" s="319">
        <f>cf_1!CV42+cf_2!CV42</f>
        <v>0</v>
      </c>
      <c r="CW42" s="319">
        <f>cf_1!CW42+cf_2!CW42</f>
        <v>0</v>
      </c>
      <c r="CX42" s="319">
        <f>cf_1!CX42+cf_2!CX42</f>
        <v>0</v>
      </c>
      <c r="CY42" s="319">
        <f>cf_1!CY42+cf_2!CY42</f>
        <v>0</v>
      </c>
      <c r="CZ42" s="319">
        <f>cf_1!CZ42+cf_2!CZ42</f>
        <v>0</v>
      </c>
      <c r="DA42" s="319">
        <f>cf_1!DA42+cf_2!DA42</f>
        <v>0</v>
      </c>
      <c r="DB42" s="319">
        <f>cf_1!DB42+cf_2!DB42</f>
        <v>0</v>
      </c>
      <c r="DC42" s="319">
        <f>cf_1!DC42+cf_2!DC42</f>
        <v>0</v>
      </c>
      <c r="DD42" s="319">
        <f>cf_1!DD42+cf_2!DD42</f>
        <v>0</v>
      </c>
      <c r="DE42" s="319">
        <f>cf_1!DE42+cf_2!DE42</f>
        <v>0</v>
      </c>
      <c r="DF42" s="319">
        <f>cf_1!DF42+cf_2!DF42</f>
        <v>0</v>
      </c>
      <c r="DG42" s="319">
        <f>cf_1!DG42+cf_2!DG42</f>
        <v>0</v>
      </c>
      <c r="DH42" s="319">
        <f>cf_1!DH42+cf_2!DH42</f>
        <v>0</v>
      </c>
      <c r="DI42" s="319">
        <f>cf_1!DI42+cf_2!DI42</f>
        <v>0</v>
      </c>
      <c r="DJ42" s="319">
        <f>cf_1!DJ42+cf_2!DJ42</f>
        <v>0</v>
      </c>
      <c r="DK42" s="319">
        <f>cf_1!DK42+cf_2!DK42</f>
        <v>0</v>
      </c>
      <c r="DL42" s="319">
        <f>cf_1!DL42+cf_2!DL42</f>
        <v>0</v>
      </c>
      <c r="DM42" s="319">
        <f>cf_1!DM42+cf_2!DM42</f>
        <v>0</v>
      </c>
      <c r="DN42" s="319">
        <f>cf_1!DN42+cf_2!DN42</f>
        <v>0</v>
      </c>
      <c r="DO42" s="319">
        <f>cf_1!DO42+cf_2!DO42</f>
        <v>0</v>
      </c>
      <c r="DP42" s="319">
        <f>cf_1!DP42+cf_2!DP42</f>
        <v>0</v>
      </c>
      <c r="DQ42" s="319">
        <f>cf_1!DQ42+cf_2!DQ42</f>
        <v>0</v>
      </c>
      <c r="DR42" s="319">
        <f>cf_1!DR42+cf_2!DR42</f>
        <v>0</v>
      </c>
      <c r="DS42" s="319">
        <f>cf_1!DS42+cf_2!DS42</f>
        <v>0</v>
      </c>
      <c r="DT42" s="319">
        <f>cf_1!DT42+cf_2!DT42</f>
        <v>0</v>
      </c>
      <c r="DU42" s="319">
        <f>cf_1!DU42+cf_2!DU42</f>
        <v>0</v>
      </c>
      <c r="DV42" s="319">
        <f>cf_1!DV42+cf_2!DV42</f>
        <v>0</v>
      </c>
      <c r="DW42" s="319">
        <f>cf_1!DW42+cf_2!DW42</f>
        <v>0</v>
      </c>
      <c r="DX42" s="319">
        <f>cf_1!DX42+cf_2!DX42</f>
        <v>0</v>
      </c>
      <c r="DY42" s="319">
        <f>cf_1!DY42+cf_2!DY42</f>
        <v>0</v>
      </c>
      <c r="DZ42" s="319">
        <f>cf_1!DZ42+cf_2!DZ42</f>
        <v>0</v>
      </c>
      <c r="EA42" s="319">
        <f>cf_1!EA42+cf_2!EA42</f>
        <v>0</v>
      </c>
      <c r="EB42" s="319">
        <f>cf_1!EB42+cf_2!EB42</f>
        <v>0</v>
      </c>
      <c r="EC42" s="319">
        <f>cf_1!EC42+cf_2!EC42</f>
        <v>0</v>
      </c>
      <c r="ED42" s="319">
        <f>cf_1!ED42+cf_2!ED42</f>
        <v>0</v>
      </c>
      <c r="EE42" s="319">
        <f>cf_1!EE42+cf_2!EE42</f>
        <v>0</v>
      </c>
      <c r="EF42" s="319">
        <f>cf_1!EF42+cf_2!EF42</f>
        <v>0</v>
      </c>
      <c r="EG42" s="319">
        <f>cf_1!EG42+cf_2!EG42</f>
        <v>0</v>
      </c>
      <c r="EH42" s="319">
        <f>cf_1!EH42+cf_2!EH42</f>
        <v>0</v>
      </c>
      <c r="EI42" s="319">
        <f>cf_1!EI42+cf_2!EI42</f>
        <v>0</v>
      </c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60"/>
      <c r="FU42" s="60"/>
      <c r="FV42" s="60"/>
      <c r="FW42" s="60"/>
      <c r="FX42" s="60"/>
      <c r="FY42" s="60"/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0"/>
      <c r="GK42" s="60"/>
      <c r="GL42" s="60"/>
      <c r="GM42" s="60"/>
      <c r="GN42" s="60"/>
      <c r="GO42" s="60"/>
      <c r="GP42" s="60"/>
      <c r="GQ42" s="60"/>
      <c r="GR42" s="60"/>
      <c r="GS42" s="60"/>
    </row>
    <row r="43" spans="2:201" x14ac:dyDescent="0.2">
      <c r="B43" s="66" t="s">
        <v>888</v>
      </c>
      <c r="C43" s="67" t="s">
        <v>889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9">
        <f t="shared" si="223"/>
        <v>0</v>
      </c>
      <c r="Q43" s="70">
        <f t="shared" si="224"/>
        <v>0</v>
      </c>
      <c r="R43" s="59">
        <f t="shared" si="225"/>
        <v>0</v>
      </c>
      <c r="S43" s="319">
        <f>cf_1!S43+cf_2!S43</f>
        <v>0</v>
      </c>
      <c r="T43" s="319">
        <f>cf_1!T43+cf_2!T43</f>
        <v>0</v>
      </c>
      <c r="U43" s="319">
        <f>cf_1!U43+cf_2!U43</f>
        <v>0</v>
      </c>
      <c r="V43" s="319">
        <f>cf_1!V43+cf_2!V43</f>
        <v>0</v>
      </c>
      <c r="W43" s="319">
        <f>cf_1!W43+cf_2!W43</f>
        <v>0</v>
      </c>
      <c r="X43" s="319">
        <f>cf_1!X43+cf_2!X43</f>
        <v>0</v>
      </c>
      <c r="Y43" s="319">
        <f>cf_1!Y43+cf_2!Y43</f>
        <v>0</v>
      </c>
      <c r="Z43" s="319">
        <f>cf_1!Z43+cf_2!Z43</f>
        <v>0</v>
      </c>
      <c r="AA43" s="319">
        <f>cf_1!AA43+cf_2!AA43</f>
        <v>0</v>
      </c>
      <c r="AB43" s="319">
        <f>cf_1!AB43+cf_2!AB43</f>
        <v>0</v>
      </c>
      <c r="AC43" s="319">
        <f>cf_1!AC43+cf_2!AC43</f>
        <v>0</v>
      </c>
      <c r="AD43" s="319">
        <f>cf_1!AD43+cf_2!AD43</f>
        <v>0</v>
      </c>
      <c r="AE43" s="319">
        <f>cf_1!AE43+cf_2!AE43</f>
        <v>0</v>
      </c>
      <c r="AF43" s="319">
        <f>cf_1!AF43+cf_2!AF43</f>
        <v>0</v>
      </c>
      <c r="AG43" s="319">
        <f>cf_1!AG43+cf_2!AG43</f>
        <v>0</v>
      </c>
      <c r="AH43" s="319">
        <f>cf_1!AH43+cf_2!AH43</f>
        <v>0</v>
      </c>
      <c r="AI43" s="319">
        <f>cf_1!AI43+cf_2!AI43</f>
        <v>0</v>
      </c>
      <c r="AJ43" s="319">
        <f>cf_1!AJ43+cf_2!AJ43</f>
        <v>0</v>
      </c>
      <c r="AK43" s="319">
        <f>cf_1!AK43+cf_2!AK43</f>
        <v>0</v>
      </c>
      <c r="AL43" s="319">
        <f>cf_1!AL43+cf_2!AL43</f>
        <v>0</v>
      </c>
      <c r="AM43" s="319">
        <f>cf_1!AM43+cf_2!AM43</f>
        <v>0</v>
      </c>
      <c r="AN43" s="319">
        <f>cf_1!AN43+cf_2!AN43</f>
        <v>0</v>
      </c>
      <c r="AO43" s="319">
        <f>cf_1!AO43+cf_2!AO43</f>
        <v>0</v>
      </c>
      <c r="AP43" s="319">
        <f>cf_1!AP43+cf_2!AP43</f>
        <v>0</v>
      </c>
      <c r="AQ43" s="319">
        <f>cf_1!AQ43+cf_2!AQ43</f>
        <v>0</v>
      </c>
      <c r="AR43" s="319">
        <f>cf_1!AR43+cf_2!AR43</f>
        <v>0</v>
      </c>
      <c r="AS43" s="319">
        <f>cf_1!AS43+cf_2!AS43</f>
        <v>0</v>
      </c>
      <c r="AT43" s="319">
        <f>cf_1!AT43+cf_2!AT43</f>
        <v>0</v>
      </c>
      <c r="AU43" s="319">
        <f>cf_1!AU43+cf_2!AU43</f>
        <v>0</v>
      </c>
      <c r="AV43" s="319">
        <f>cf_1!AV43+cf_2!AV43</f>
        <v>0</v>
      </c>
      <c r="AW43" s="319">
        <f>cf_1!AW43+cf_2!AW43</f>
        <v>0</v>
      </c>
      <c r="AX43" s="319">
        <f>cf_1!AX43+cf_2!AX43</f>
        <v>0</v>
      </c>
      <c r="AY43" s="319">
        <f>cf_1!AY43+cf_2!AY43</f>
        <v>0</v>
      </c>
      <c r="AZ43" s="319">
        <f>cf_1!AZ43+cf_2!AZ43</f>
        <v>0</v>
      </c>
      <c r="BA43" s="319">
        <f>cf_1!BA43+cf_2!BA43</f>
        <v>0</v>
      </c>
      <c r="BB43" s="319">
        <f>cf_1!BB43+cf_2!BB43</f>
        <v>0</v>
      </c>
      <c r="BC43" s="319">
        <f>cf_1!BC43+cf_2!BC43</f>
        <v>0</v>
      </c>
      <c r="BD43" s="319">
        <f>cf_1!BD43+cf_2!BD43</f>
        <v>0</v>
      </c>
      <c r="BE43" s="319">
        <f>cf_1!BE43+cf_2!BE43</f>
        <v>0</v>
      </c>
      <c r="BF43" s="319">
        <f>cf_1!BF43+cf_2!BF43</f>
        <v>0</v>
      </c>
      <c r="BG43" s="319">
        <f>cf_1!BG43+cf_2!BG43</f>
        <v>0</v>
      </c>
      <c r="BH43" s="319">
        <f>cf_1!BH43+cf_2!BH43</f>
        <v>0</v>
      </c>
      <c r="BI43" s="319">
        <f>cf_1!BI43+cf_2!BI43</f>
        <v>0</v>
      </c>
      <c r="BJ43" s="319">
        <f>cf_1!BJ43+cf_2!BJ43</f>
        <v>0</v>
      </c>
      <c r="BK43" s="319">
        <f>cf_1!BK43+cf_2!BK43</f>
        <v>0</v>
      </c>
      <c r="BL43" s="319">
        <f>cf_1!BL43+cf_2!BL43</f>
        <v>0</v>
      </c>
      <c r="BM43" s="319">
        <f>cf_1!BM43+cf_2!BM43</f>
        <v>0</v>
      </c>
      <c r="BN43" s="319">
        <f>cf_1!BN43+cf_2!BN43</f>
        <v>0</v>
      </c>
      <c r="BO43" s="319">
        <f>cf_1!BO43+cf_2!BO43</f>
        <v>0</v>
      </c>
      <c r="BP43" s="319">
        <f>cf_1!BP43+cf_2!BP43</f>
        <v>0</v>
      </c>
      <c r="BQ43" s="319">
        <f>cf_1!BQ43+cf_2!BQ43</f>
        <v>0</v>
      </c>
      <c r="BR43" s="319">
        <f>cf_1!BR43+cf_2!BR43</f>
        <v>0</v>
      </c>
      <c r="BS43" s="319">
        <f>cf_1!BS43+cf_2!BS43</f>
        <v>0</v>
      </c>
      <c r="BT43" s="319">
        <f>cf_1!BT43+cf_2!BT43</f>
        <v>0</v>
      </c>
      <c r="BU43" s="319">
        <f>cf_1!BU43+cf_2!BU43</f>
        <v>0</v>
      </c>
      <c r="BV43" s="319">
        <f>cf_1!BV43+cf_2!BV43</f>
        <v>0</v>
      </c>
      <c r="BW43" s="319">
        <f>cf_1!BW43+cf_2!BW43</f>
        <v>0</v>
      </c>
      <c r="BX43" s="319">
        <f>cf_1!BX43+cf_2!BX43</f>
        <v>0</v>
      </c>
      <c r="BY43" s="319">
        <f>cf_1!BY43+cf_2!BY43</f>
        <v>0</v>
      </c>
      <c r="BZ43" s="319">
        <f>cf_1!BZ43+cf_2!BZ43</f>
        <v>0</v>
      </c>
      <c r="CA43" s="319">
        <f>cf_1!CA43+cf_2!CA43</f>
        <v>0</v>
      </c>
      <c r="CB43" s="319">
        <f>cf_1!CB43+cf_2!CB43</f>
        <v>0</v>
      </c>
      <c r="CC43" s="319">
        <f>cf_1!CC43+cf_2!CC43</f>
        <v>0</v>
      </c>
      <c r="CD43" s="319">
        <f>cf_1!CD43+cf_2!CD43</f>
        <v>0</v>
      </c>
      <c r="CE43" s="319">
        <f>cf_1!CE43+cf_2!CE43</f>
        <v>0</v>
      </c>
      <c r="CF43" s="319">
        <f>cf_1!CF43+cf_2!CF43</f>
        <v>0</v>
      </c>
      <c r="CG43" s="319">
        <f>cf_1!CG43+cf_2!CG43</f>
        <v>0</v>
      </c>
      <c r="CH43" s="319">
        <f>cf_1!CH43+cf_2!CH43</f>
        <v>0</v>
      </c>
      <c r="CI43" s="319">
        <f>cf_1!CI43+cf_2!CI43</f>
        <v>0</v>
      </c>
      <c r="CJ43" s="319">
        <f>cf_1!CJ43+cf_2!CJ43</f>
        <v>0</v>
      </c>
      <c r="CK43" s="319">
        <f>cf_1!CK43+cf_2!CK43</f>
        <v>0</v>
      </c>
      <c r="CL43" s="319">
        <f>cf_1!CL43+cf_2!CL43</f>
        <v>0</v>
      </c>
      <c r="CM43" s="319">
        <f>cf_1!CM43+cf_2!CM43</f>
        <v>0</v>
      </c>
      <c r="CN43" s="319">
        <f>cf_1!CN43+cf_2!CN43</f>
        <v>0</v>
      </c>
      <c r="CO43" s="319">
        <f>cf_1!CO43+cf_2!CO43</f>
        <v>0</v>
      </c>
      <c r="CP43" s="319">
        <f>cf_1!CP43+cf_2!CP43</f>
        <v>0</v>
      </c>
      <c r="CQ43" s="319">
        <f>cf_1!CQ43+cf_2!CQ43</f>
        <v>0</v>
      </c>
      <c r="CR43" s="319">
        <f>cf_1!CR43+cf_2!CR43</f>
        <v>0</v>
      </c>
      <c r="CS43" s="319">
        <f>cf_1!CS43+cf_2!CS43</f>
        <v>0</v>
      </c>
      <c r="CT43" s="319">
        <f>cf_1!CT43+cf_2!CT43</f>
        <v>0</v>
      </c>
      <c r="CU43" s="319">
        <f>cf_1!CU43+cf_2!CU43</f>
        <v>0</v>
      </c>
      <c r="CV43" s="319">
        <f>cf_1!CV43+cf_2!CV43</f>
        <v>0</v>
      </c>
      <c r="CW43" s="319">
        <f>cf_1!CW43+cf_2!CW43</f>
        <v>0</v>
      </c>
      <c r="CX43" s="319">
        <f>cf_1!CX43+cf_2!CX43</f>
        <v>0</v>
      </c>
      <c r="CY43" s="319">
        <f>cf_1!CY43+cf_2!CY43</f>
        <v>0</v>
      </c>
      <c r="CZ43" s="319">
        <f>cf_1!CZ43+cf_2!CZ43</f>
        <v>0</v>
      </c>
      <c r="DA43" s="319">
        <f>cf_1!DA43+cf_2!DA43</f>
        <v>0</v>
      </c>
      <c r="DB43" s="319">
        <f>cf_1!DB43+cf_2!DB43</f>
        <v>0</v>
      </c>
      <c r="DC43" s="319">
        <f>cf_1!DC43+cf_2!DC43</f>
        <v>0</v>
      </c>
      <c r="DD43" s="319">
        <f>cf_1!DD43+cf_2!DD43</f>
        <v>0</v>
      </c>
      <c r="DE43" s="319">
        <f>cf_1!DE43+cf_2!DE43</f>
        <v>0</v>
      </c>
      <c r="DF43" s="319">
        <f>cf_1!DF43+cf_2!DF43</f>
        <v>0</v>
      </c>
      <c r="DG43" s="319">
        <f>cf_1!DG43+cf_2!DG43</f>
        <v>0</v>
      </c>
      <c r="DH43" s="319">
        <f>cf_1!DH43+cf_2!DH43</f>
        <v>0</v>
      </c>
      <c r="DI43" s="319">
        <f>cf_1!DI43+cf_2!DI43</f>
        <v>0</v>
      </c>
      <c r="DJ43" s="319">
        <f>cf_1!DJ43+cf_2!DJ43</f>
        <v>0</v>
      </c>
      <c r="DK43" s="319">
        <f>cf_1!DK43+cf_2!DK43</f>
        <v>0</v>
      </c>
      <c r="DL43" s="319">
        <f>cf_1!DL43+cf_2!DL43</f>
        <v>0</v>
      </c>
      <c r="DM43" s="319">
        <f>cf_1!DM43+cf_2!DM43</f>
        <v>0</v>
      </c>
      <c r="DN43" s="319">
        <f>cf_1!DN43+cf_2!DN43</f>
        <v>0</v>
      </c>
      <c r="DO43" s="319">
        <f>cf_1!DO43+cf_2!DO43</f>
        <v>0</v>
      </c>
      <c r="DP43" s="319">
        <f>cf_1!DP43+cf_2!DP43</f>
        <v>0</v>
      </c>
      <c r="DQ43" s="319">
        <f>cf_1!DQ43+cf_2!DQ43</f>
        <v>0</v>
      </c>
      <c r="DR43" s="319">
        <f>cf_1!DR43+cf_2!DR43</f>
        <v>0</v>
      </c>
      <c r="DS43" s="319">
        <f>cf_1!DS43+cf_2!DS43</f>
        <v>0</v>
      </c>
      <c r="DT43" s="319">
        <f>cf_1!DT43+cf_2!DT43</f>
        <v>0</v>
      </c>
      <c r="DU43" s="319">
        <f>cf_1!DU43+cf_2!DU43</f>
        <v>0</v>
      </c>
      <c r="DV43" s="319">
        <f>cf_1!DV43+cf_2!DV43</f>
        <v>0</v>
      </c>
      <c r="DW43" s="319">
        <f>cf_1!DW43+cf_2!DW43</f>
        <v>0</v>
      </c>
      <c r="DX43" s="319">
        <f>cf_1!DX43+cf_2!DX43</f>
        <v>0</v>
      </c>
      <c r="DY43" s="319">
        <f>cf_1!DY43+cf_2!DY43</f>
        <v>0</v>
      </c>
      <c r="DZ43" s="319">
        <f>cf_1!DZ43+cf_2!DZ43</f>
        <v>0</v>
      </c>
      <c r="EA43" s="319">
        <f>cf_1!EA43+cf_2!EA43</f>
        <v>0</v>
      </c>
      <c r="EB43" s="319">
        <f>cf_1!EB43+cf_2!EB43</f>
        <v>0</v>
      </c>
      <c r="EC43" s="319">
        <f>cf_1!EC43+cf_2!EC43</f>
        <v>0</v>
      </c>
      <c r="ED43" s="319">
        <f>cf_1!ED43+cf_2!ED43</f>
        <v>0</v>
      </c>
      <c r="EE43" s="319">
        <f>cf_1!EE43+cf_2!EE43</f>
        <v>0</v>
      </c>
      <c r="EF43" s="319">
        <f>cf_1!EF43+cf_2!EF43</f>
        <v>0</v>
      </c>
      <c r="EG43" s="319">
        <f>cf_1!EG43+cf_2!EG43</f>
        <v>0</v>
      </c>
      <c r="EH43" s="319">
        <f>cf_1!EH43+cf_2!EH43</f>
        <v>0</v>
      </c>
      <c r="EI43" s="319">
        <f>cf_1!EI43+cf_2!EI43</f>
        <v>0</v>
      </c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60"/>
      <c r="FU43" s="60"/>
      <c r="FV43" s="60"/>
      <c r="FW43" s="60"/>
      <c r="FX43" s="60"/>
      <c r="FY43" s="60"/>
      <c r="FZ43" s="60"/>
      <c r="GA43" s="60"/>
      <c r="GB43" s="60"/>
      <c r="GC43" s="60"/>
      <c r="GD43" s="60"/>
      <c r="GE43" s="60"/>
      <c r="GF43" s="60"/>
      <c r="GG43" s="60"/>
      <c r="GH43" s="60"/>
      <c r="GI43" s="60"/>
      <c r="GJ43" s="60"/>
      <c r="GK43" s="60"/>
      <c r="GL43" s="60"/>
      <c r="GM43" s="60"/>
      <c r="GN43" s="60"/>
      <c r="GO43" s="60"/>
      <c r="GP43" s="60"/>
      <c r="GQ43" s="60"/>
      <c r="GR43" s="60"/>
      <c r="GS43" s="60"/>
    </row>
    <row r="44" spans="2:201" x14ac:dyDescent="0.2">
      <c r="B44" s="66" t="s">
        <v>890</v>
      </c>
      <c r="C44" s="67" t="s">
        <v>891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9">
        <f t="shared" si="223"/>
        <v>0</v>
      </c>
      <c r="Q44" s="70">
        <f t="shared" si="224"/>
        <v>0</v>
      </c>
      <c r="R44" s="59">
        <f t="shared" si="225"/>
        <v>0</v>
      </c>
      <c r="S44" s="319">
        <f>cf_1!S44+cf_2!S44</f>
        <v>0</v>
      </c>
      <c r="T44" s="319">
        <f>cf_1!T44+cf_2!T44</f>
        <v>0</v>
      </c>
      <c r="U44" s="319">
        <f>cf_1!U44+cf_2!U44</f>
        <v>0</v>
      </c>
      <c r="V44" s="319">
        <f>cf_1!V44+cf_2!V44</f>
        <v>0</v>
      </c>
      <c r="W44" s="319">
        <f>cf_1!W44+cf_2!W44</f>
        <v>0</v>
      </c>
      <c r="X44" s="319">
        <f>cf_1!X44+cf_2!X44</f>
        <v>0</v>
      </c>
      <c r="Y44" s="319">
        <f>cf_1!Y44+cf_2!Y44</f>
        <v>0</v>
      </c>
      <c r="Z44" s="319">
        <f>cf_1!Z44+cf_2!Z44</f>
        <v>0</v>
      </c>
      <c r="AA44" s="319">
        <f>cf_1!AA44+cf_2!AA44</f>
        <v>0</v>
      </c>
      <c r="AB44" s="319">
        <f>cf_1!AB44+cf_2!AB44</f>
        <v>0</v>
      </c>
      <c r="AC44" s="319">
        <f>cf_1!AC44+cf_2!AC44</f>
        <v>0</v>
      </c>
      <c r="AD44" s="319">
        <f>cf_1!AD44+cf_2!AD44</f>
        <v>0</v>
      </c>
      <c r="AE44" s="319">
        <f>cf_1!AE44+cf_2!AE44</f>
        <v>0</v>
      </c>
      <c r="AF44" s="319">
        <f>cf_1!AF44+cf_2!AF44</f>
        <v>0</v>
      </c>
      <c r="AG44" s="319">
        <f>cf_1!AG44+cf_2!AG44</f>
        <v>0</v>
      </c>
      <c r="AH44" s="319">
        <f>cf_1!AH44+cf_2!AH44</f>
        <v>0</v>
      </c>
      <c r="AI44" s="319">
        <f>cf_1!AI44+cf_2!AI44</f>
        <v>0</v>
      </c>
      <c r="AJ44" s="319">
        <f>cf_1!AJ44+cf_2!AJ44</f>
        <v>0</v>
      </c>
      <c r="AK44" s="319">
        <f>cf_1!AK44+cf_2!AK44</f>
        <v>0</v>
      </c>
      <c r="AL44" s="319">
        <f>cf_1!AL44+cf_2!AL44</f>
        <v>0</v>
      </c>
      <c r="AM44" s="319">
        <f>cf_1!AM44+cf_2!AM44</f>
        <v>0</v>
      </c>
      <c r="AN44" s="319">
        <f>cf_1!AN44+cf_2!AN44</f>
        <v>0</v>
      </c>
      <c r="AO44" s="319">
        <f>cf_1!AO44+cf_2!AO44</f>
        <v>0</v>
      </c>
      <c r="AP44" s="319">
        <f>cf_1!AP44+cf_2!AP44</f>
        <v>0</v>
      </c>
      <c r="AQ44" s="319">
        <f>cf_1!AQ44+cf_2!AQ44</f>
        <v>0</v>
      </c>
      <c r="AR44" s="319">
        <f>cf_1!AR44+cf_2!AR44</f>
        <v>0</v>
      </c>
      <c r="AS44" s="319">
        <f>cf_1!AS44+cf_2!AS44</f>
        <v>0</v>
      </c>
      <c r="AT44" s="319">
        <f>cf_1!AT44+cf_2!AT44</f>
        <v>0</v>
      </c>
      <c r="AU44" s="319">
        <f>cf_1!AU44+cf_2!AU44</f>
        <v>0</v>
      </c>
      <c r="AV44" s="319">
        <f>cf_1!AV44+cf_2!AV44</f>
        <v>0</v>
      </c>
      <c r="AW44" s="319">
        <f>cf_1!AW44+cf_2!AW44</f>
        <v>0</v>
      </c>
      <c r="AX44" s="319">
        <f>cf_1!AX44+cf_2!AX44</f>
        <v>0</v>
      </c>
      <c r="AY44" s="319">
        <f>cf_1!AY44+cf_2!AY44</f>
        <v>0</v>
      </c>
      <c r="AZ44" s="319">
        <f>cf_1!AZ44+cf_2!AZ44</f>
        <v>0</v>
      </c>
      <c r="BA44" s="319">
        <f>cf_1!BA44+cf_2!BA44</f>
        <v>0</v>
      </c>
      <c r="BB44" s="319">
        <f>cf_1!BB44+cf_2!BB44</f>
        <v>0</v>
      </c>
      <c r="BC44" s="319">
        <f>cf_1!BC44+cf_2!BC44</f>
        <v>0</v>
      </c>
      <c r="BD44" s="319">
        <f>cf_1!BD44+cf_2!BD44</f>
        <v>0</v>
      </c>
      <c r="BE44" s="319">
        <f>cf_1!BE44+cf_2!BE44</f>
        <v>0</v>
      </c>
      <c r="BF44" s="319">
        <f>cf_1!BF44+cf_2!BF44</f>
        <v>0</v>
      </c>
      <c r="BG44" s="319">
        <f>cf_1!BG44+cf_2!BG44</f>
        <v>0</v>
      </c>
      <c r="BH44" s="319">
        <f>cf_1!BH44+cf_2!BH44</f>
        <v>0</v>
      </c>
      <c r="BI44" s="319">
        <f>cf_1!BI44+cf_2!BI44</f>
        <v>0</v>
      </c>
      <c r="BJ44" s="319">
        <f>cf_1!BJ44+cf_2!BJ44</f>
        <v>0</v>
      </c>
      <c r="BK44" s="319">
        <f>cf_1!BK44+cf_2!BK44</f>
        <v>0</v>
      </c>
      <c r="BL44" s="319">
        <f>cf_1!BL44+cf_2!BL44</f>
        <v>0</v>
      </c>
      <c r="BM44" s="319">
        <f>cf_1!BM44+cf_2!BM44</f>
        <v>0</v>
      </c>
      <c r="BN44" s="319">
        <f>cf_1!BN44+cf_2!BN44</f>
        <v>0</v>
      </c>
      <c r="BO44" s="319">
        <f>cf_1!BO44+cf_2!BO44</f>
        <v>0</v>
      </c>
      <c r="BP44" s="319">
        <f>cf_1!BP44+cf_2!BP44</f>
        <v>0</v>
      </c>
      <c r="BQ44" s="319">
        <f>cf_1!BQ44+cf_2!BQ44</f>
        <v>0</v>
      </c>
      <c r="BR44" s="319">
        <f>cf_1!BR44+cf_2!BR44</f>
        <v>0</v>
      </c>
      <c r="BS44" s="319">
        <f>cf_1!BS44+cf_2!BS44</f>
        <v>0</v>
      </c>
      <c r="BT44" s="319">
        <f>cf_1!BT44+cf_2!BT44</f>
        <v>0</v>
      </c>
      <c r="BU44" s="319">
        <f>cf_1!BU44+cf_2!BU44</f>
        <v>0</v>
      </c>
      <c r="BV44" s="319">
        <f>cf_1!BV44+cf_2!BV44</f>
        <v>0</v>
      </c>
      <c r="BW44" s="319">
        <f>cf_1!BW44+cf_2!BW44</f>
        <v>0</v>
      </c>
      <c r="BX44" s="319">
        <f>cf_1!BX44+cf_2!BX44</f>
        <v>0</v>
      </c>
      <c r="BY44" s="319">
        <f>cf_1!BY44+cf_2!BY44</f>
        <v>0</v>
      </c>
      <c r="BZ44" s="319">
        <f>cf_1!BZ44+cf_2!BZ44</f>
        <v>0</v>
      </c>
      <c r="CA44" s="319">
        <f>cf_1!CA44+cf_2!CA44</f>
        <v>0</v>
      </c>
      <c r="CB44" s="319">
        <f>cf_1!CB44+cf_2!CB44</f>
        <v>0</v>
      </c>
      <c r="CC44" s="319">
        <f>cf_1!CC44+cf_2!CC44</f>
        <v>0</v>
      </c>
      <c r="CD44" s="319">
        <f>cf_1!CD44+cf_2!CD44</f>
        <v>0</v>
      </c>
      <c r="CE44" s="319">
        <f>cf_1!CE44+cf_2!CE44</f>
        <v>0</v>
      </c>
      <c r="CF44" s="319">
        <f>cf_1!CF44+cf_2!CF44</f>
        <v>0</v>
      </c>
      <c r="CG44" s="319">
        <f>cf_1!CG44+cf_2!CG44</f>
        <v>0</v>
      </c>
      <c r="CH44" s="319">
        <f>cf_1!CH44+cf_2!CH44</f>
        <v>0</v>
      </c>
      <c r="CI44" s="319">
        <f>cf_1!CI44+cf_2!CI44</f>
        <v>0</v>
      </c>
      <c r="CJ44" s="319">
        <f>cf_1!CJ44+cf_2!CJ44</f>
        <v>0</v>
      </c>
      <c r="CK44" s="319">
        <f>cf_1!CK44+cf_2!CK44</f>
        <v>0</v>
      </c>
      <c r="CL44" s="319">
        <f>cf_1!CL44+cf_2!CL44</f>
        <v>0</v>
      </c>
      <c r="CM44" s="319">
        <f>cf_1!CM44+cf_2!CM44</f>
        <v>0</v>
      </c>
      <c r="CN44" s="319">
        <f>cf_1!CN44+cf_2!CN44</f>
        <v>0</v>
      </c>
      <c r="CO44" s="319">
        <f>cf_1!CO44+cf_2!CO44</f>
        <v>0</v>
      </c>
      <c r="CP44" s="319">
        <f>cf_1!CP44+cf_2!CP44</f>
        <v>0</v>
      </c>
      <c r="CQ44" s="319">
        <f>cf_1!CQ44+cf_2!CQ44</f>
        <v>0</v>
      </c>
      <c r="CR44" s="319">
        <f>cf_1!CR44+cf_2!CR44</f>
        <v>0</v>
      </c>
      <c r="CS44" s="319">
        <f>cf_1!CS44+cf_2!CS44</f>
        <v>0</v>
      </c>
      <c r="CT44" s="319">
        <f>cf_1!CT44+cf_2!CT44</f>
        <v>0</v>
      </c>
      <c r="CU44" s="319">
        <f>cf_1!CU44+cf_2!CU44</f>
        <v>0</v>
      </c>
      <c r="CV44" s="319">
        <f>cf_1!CV44+cf_2!CV44</f>
        <v>0</v>
      </c>
      <c r="CW44" s="319">
        <f>cf_1!CW44+cf_2!CW44</f>
        <v>0</v>
      </c>
      <c r="CX44" s="319">
        <f>cf_1!CX44+cf_2!CX44</f>
        <v>0</v>
      </c>
      <c r="CY44" s="319">
        <f>cf_1!CY44+cf_2!CY44</f>
        <v>0</v>
      </c>
      <c r="CZ44" s="319">
        <f>cf_1!CZ44+cf_2!CZ44</f>
        <v>0</v>
      </c>
      <c r="DA44" s="319">
        <f>cf_1!DA44+cf_2!DA44</f>
        <v>0</v>
      </c>
      <c r="DB44" s="319">
        <f>cf_1!DB44+cf_2!DB44</f>
        <v>0</v>
      </c>
      <c r="DC44" s="319">
        <f>cf_1!DC44+cf_2!DC44</f>
        <v>0</v>
      </c>
      <c r="DD44" s="319">
        <f>cf_1!DD44+cf_2!DD44</f>
        <v>0</v>
      </c>
      <c r="DE44" s="319">
        <f>cf_1!DE44+cf_2!DE44</f>
        <v>0</v>
      </c>
      <c r="DF44" s="319">
        <f>cf_1!DF44+cf_2!DF44</f>
        <v>0</v>
      </c>
      <c r="DG44" s="319">
        <f>cf_1!DG44+cf_2!DG44</f>
        <v>0</v>
      </c>
      <c r="DH44" s="319">
        <f>cf_1!DH44+cf_2!DH44</f>
        <v>0</v>
      </c>
      <c r="DI44" s="319">
        <f>cf_1!DI44+cf_2!DI44</f>
        <v>0</v>
      </c>
      <c r="DJ44" s="319">
        <f>cf_1!DJ44+cf_2!DJ44</f>
        <v>0</v>
      </c>
      <c r="DK44" s="319">
        <f>cf_1!DK44+cf_2!DK44</f>
        <v>0</v>
      </c>
      <c r="DL44" s="319">
        <f>cf_1!DL44+cf_2!DL44</f>
        <v>0</v>
      </c>
      <c r="DM44" s="319">
        <f>cf_1!DM44+cf_2!DM44</f>
        <v>0</v>
      </c>
      <c r="DN44" s="319">
        <f>cf_1!DN44+cf_2!DN44</f>
        <v>0</v>
      </c>
      <c r="DO44" s="319">
        <f>cf_1!DO44+cf_2!DO44</f>
        <v>0</v>
      </c>
      <c r="DP44" s="319">
        <f>cf_1!DP44+cf_2!DP44</f>
        <v>0</v>
      </c>
      <c r="DQ44" s="319">
        <f>cf_1!DQ44+cf_2!DQ44</f>
        <v>0</v>
      </c>
      <c r="DR44" s="319">
        <f>cf_1!DR44+cf_2!DR44</f>
        <v>0</v>
      </c>
      <c r="DS44" s="319">
        <f>cf_1!DS44+cf_2!DS44</f>
        <v>0</v>
      </c>
      <c r="DT44" s="319">
        <f>cf_1!DT44+cf_2!DT44</f>
        <v>0</v>
      </c>
      <c r="DU44" s="319">
        <f>cf_1!DU44+cf_2!DU44</f>
        <v>0</v>
      </c>
      <c r="DV44" s="319">
        <f>cf_1!DV44+cf_2!DV44</f>
        <v>0</v>
      </c>
      <c r="DW44" s="319">
        <f>cf_1!DW44+cf_2!DW44</f>
        <v>0</v>
      </c>
      <c r="DX44" s="319">
        <f>cf_1!DX44+cf_2!DX44</f>
        <v>0</v>
      </c>
      <c r="DY44" s="319">
        <f>cf_1!DY44+cf_2!DY44</f>
        <v>0</v>
      </c>
      <c r="DZ44" s="319">
        <f>cf_1!DZ44+cf_2!DZ44</f>
        <v>0</v>
      </c>
      <c r="EA44" s="319">
        <f>cf_1!EA44+cf_2!EA44</f>
        <v>0</v>
      </c>
      <c r="EB44" s="319">
        <f>cf_1!EB44+cf_2!EB44</f>
        <v>0</v>
      </c>
      <c r="EC44" s="319">
        <f>cf_1!EC44+cf_2!EC44</f>
        <v>0</v>
      </c>
      <c r="ED44" s="319">
        <f>cf_1!ED44+cf_2!ED44</f>
        <v>0</v>
      </c>
      <c r="EE44" s="319">
        <f>cf_1!EE44+cf_2!EE44</f>
        <v>0</v>
      </c>
      <c r="EF44" s="319">
        <f>cf_1!EF44+cf_2!EF44</f>
        <v>0</v>
      </c>
      <c r="EG44" s="319">
        <f>cf_1!EG44+cf_2!EG44</f>
        <v>0</v>
      </c>
      <c r="EH44" s="319">
        <f>cf_1!EH44+cf_2!EH44</f>
        <v>0</v>
      </c>
      <c r="EI44" s="319">
        <f>cf_1!EI44+cf_2!EI44</f>
        <v>0</v>
      </c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60"/>
      <c r="FU44" s="60"/>
      <c r="FV44" s="60"/>
      <c r="FW44" s="60"/>
      <c r="FX44" s="60"/>
      <c r="FY44" s="60"/>
      <c r="FZ44" s="60"/>
      <c r="GA44" s="60"/>
      <c r="GB44" s="60"/>
      <c r="GC44" s="60"/>
      <c r="GD44" s="60"/>
      <c r="GE44" s="60"/>
      <c r="GF44" s="60"/>
      <c r="GG44" s="60"/>
      <c r="GH44" s="60"/>
      <c r="GI44" s="60"/>
      <c r="GJ44" s="60"/>
      <c r="GK44" s="60"/>
      <c r="GL44" s="60"/>
      <c r="GM44" s="60"/>
      <c r="GN44" s="60"/>
      <c r="GO44" s="60"/>
      <c r="GP44" s="60"/>
      <c r="GQ44" s="60"/>
      <c r="GR44" s="60"/>
      <c r="GS44" s="60"/>
    </row>
    <row r="45" spans="2:201" x14ac:dyDescent="0.2">
      <c r="B45" s="66" t="s">
        <v>892</v>
      </c>
      <c r="C45" s="67" t="s">
        <v>893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9">
        <f t="shared" si="223"/>
        <v>0</v>
      </c>
      <c r="Q45" s="70">
        <f t="shared" si="224"/>
        <v>0</v>
      </c>
      <c r="R45" s="59">
        <f t="shared" si="225"/>
        <v>0</v>
      </c>
      <c r="S45" s="319">
        <f>cf_1!S45+cf_2!S45</f>
        <v>0</v>
      </c>
      <c r="T45" s="319">
        <f>cf_1!T45+cf_2!T45</f>
        <v>0</v>
      </c>
      <c r="U45" s="319">
        <f>cf_1!U45+cf_2!U45</f>
        <v>0</v>
      </c>
      <c r="V45" s="319">
        <f>cf_1!V45+cf_2!V45</f>
        <v>0</v>
      </c>
      <c r="W45" s="319">
        <f>cf_1!W45+cf_2!W45</f>
        <v>0</v>
      </c>
      <c r="X45" s="319">
        <f>cf_1!X45+cf_2!X45</f>
        <v>0</v>
      </c>
      <c r="Y45" s="319">
        <f>cf_1!Y45+cf_2!Y45</f>
        <v>0</v>
      </c>
      <c r="Z45" s="319">
        <f>cf_1!Z45+cf_2!Z45</f>
        <v>0</v>
      </c>
      <c r="AA45" s="319">
        <f>cf_1!AA45+cf_2!AA45</f>
        <v>0</v>
      </c>
      <c r="AB45" s="319">
        <f>cf_1!AB45+cf_2!AB45</f>
        <v>0</v>
      </c>
      <c r="AC45" s="319">
        <f>cf_1!AC45+cf_2!AC45</f>
        <v>0</v>
      </c>
      <c r="AD45" s="319">
        <f>cf_1!AD45+cf_2!AD45</f>
        <v>0</v>
      </c>
      <c r="AE45" s="319">
        <f>cf_1!AE45+cf_2!AE45</f>
        <v>0</v>
      </c>
      <c r="AF45" s="319">
        <f>cf_1!AF45+cf_2!AF45</f>
        <v>0</v>
      </c>
      <c r="AG45" s="319">
        <f>cf_1!AG45+cf_2!AG45</f>
        <v>0</v>
      </c>
      <c r="AH45" s="319">
        <f>cf_1!AH45+cf_2!AH45</f>
        <v>0</v>
      </c>
      <c r="AI45" s="319">
        <f>cf_1!AI45+cf_2!AI45</f>
        <v>0</v>
      </c>
      <c r="AJ45" s="319">
        <f>cf_1!AJ45+cf_2!AJ45</f>
        <v>0</v>
      </c>
      <c r="AK45" s="319">
        <f>cf_1!AK45+cf_2!AK45</f>
        <v>0</v>
      </c>
      <c r="AL45" s="319">
        <f>cf_1!AL45+cf_2!AL45</f>
        <v>0</v>
      </c>
      <c r="AM45" s="319">
        <f>cf_1!AM45+cf_2!AM45</f>
        <v>0</v>
      </c>
      <c r="AN45" s="319">
        <f>cf_1!AN45+cf_2!AN45</f>
        <v>0</v>
      </c>
      <c r="AO45" s="319">
        <f>cf_1!AO45+cf_2!AO45</f>
        <v>0</v>
      </c>
      <c r="AP45" s="319">
        <f>cf_1!AP45+cf_2!AP45</f>
        <v>0</v>
      </c>
      <c r="AQ45" s="319">
        <f>cf_1!AQ45+cf_2!AQ45</f>
        <v>0</v>
      </c>
      <c r="AR45" s="319">
        <f>cf_1!AR45+cf_2!AR45</f>
        <v>0</v>
      </c>
      <c r="AS45" s="319">
        <f>cf_1!AS45+cf_2!AS45</f>
        <v>0</v>
      </c>
      <c r="AT45" s="319">
        <f>cf_1!AT45+cf_2!AT45</f>
        <v>0</v>
      </c>
      <c r="AU45" s="319">
        <f>cf_1!AU45+cf_2!AU45</f>
        <v>0</v>
      </c>
      <c r="AV45" s="319">
        <f>cf_1!AV45+cf_2!AV45</f>
        <v>0</v>
      </c>
      <c r="AW45" s="319">
        <f>cf_1!AW45+cf_2!AW45</f>
        <v>0</v>
      </c>
      <c r="AX45" s="319">
        <f>cf_1!AX45+cf_2!AX45</f>
        <v>0</v>
      </c>
      <c r="AY45" s="319">
        <f>cf_1!AY45+cf_2!AY45</f>
        <v>0</v>
      </c>
      <c r="AZ45" s="319">
        <f>cf_1!AZ45+cf_2!AZ45</f>
        <v>0</v>
      </c>
      <c r="BA45" s="319">
        <f>cf_1!BA45+cf_2!BA45</f>
        <v>0</v>
      </c>
      <c r="BB45" s="319">
        <f>cf_1!BB45+cf_2!BB45</f>
        <v>0</v>
      </c>
      <c r="BC45" s="319">
        <f>cf_1!BC45+cf_2!BC45</f>
        <v>0</v>
      </c>
      <c r="BD45" s="319">
        <f>cf_1!BD45+cf_2!BD45</f>
        <v>0</v>
      </c>
      <c r="BE45" s="319">
        <f>cf_1!BE45+cf_2!BE45</f>
        <v>0</v>
      </c>
      <c r="BF45" s="319">
        <f>cf_1!BF45+cf_2!BF45</f>
        <v>0</v>
      </c>
      <c r="BG45" s="319">
        <f>cf_1!BG45+cf_2!BG45</f>
        <v>0</v>
      </c>
      <c r="BH45" s="319">
        <f>cf_1!BH45+cf_2!BH45</f>
        <v>0</v>
      </c>
      <c r="BI45" s="319">
        <f>cf_1!BI45+cf_2!BI45</f>
        <v>0</v>
      </c>
      <c r="BJ45" s="319">
        <f>cf_1!BJ45+cf_2!BJ45</f>
        <v>0</v>
      </c>
      <c r="BK45" s="319">
        <f>cf_1!BK45+cf_2!BK45</f>
        <v>0</v>
      </c>
      <c r="BL45" s="319">
        <f>cf_1!BL45+cf_2!BL45</f>
        <v>0</v>
      </c>
      <c r="BM45" s="319">
        <f>cf_1!BM45+cf_2!BM45</f>
        <v>0</v>
      </c>
      <c r="BN45" s="319">
        <f>cf_1!BN45+cf_2!BN45</f>
        <v>0</v>
      </c>
      <c r="BO45" s="319">
        <f>cf_1!BO45+cf_2!BO45</f>
        <v>0</v>
      </c>
      <c r="BP45" s="319">
        <f>cf_1!BP45+cf_2!BP45</f>
        <v>0</v>
      </c>
      <c r="BQ45" s="319">
        <f>cf_1!BQ45+cf_2!BQ45</f>
        <v>0</v>
      </c>
      <c r="BR45" s="319">
        <f>cf_1!BR45+cf_2!BR45</f>
        <v>0</v>
      </c>
      <c r="BS45" s="319">
        <f>cf_1!BS45+cf_2!BS45</f>
        <v>0</v>
      </c>
      <c r="BT45" s="319">
        <f>cf_1!BT45+cf_2!BT45</f>
        <v>0</v>
      </c>
      <c r="BU45" s="319">
        <f>cf_1!BU45+cf_2!BU45</f>
        <v>0</v>
      </c>
      <c r="BV45" s="319">
        <f>cf_1!BV45+cf_2!BV45</f>
        <v>0</v>
      </c>
      <c r="BW45" s="319">
        <f>cf_1!BW45+cf_2!BW45</f>
        <v>0</v>
      </c>
      <c r="BX45" s="319">
        <f>cf_1!BX45+cf_2!BX45</f>
        <v>0</v>
      </c>
      <c r="BY45" s="319">
        <f>cf_1!BY45+cf_2!BY45</f>
        <v>0</v>
      </c>
      <c r="BZ45" s="319">
        <f>cf_1!BZ45+cf_2!BZ45</f>
        <v>0</v>
      </c>
      <c r="CA45" s="319">
        <f>cf_1!CA45+cf_2!CA45</f>
        <v>0</v>
      </c>
      <c r="CB45" s="319">
        <f>cf_1!CB45+cf_2!CB45</f>
        <v>0</v>
      </c>
      <c r="CC45" s="319">
        <f>cf_1!CC45+cf_2!CC45</f>
        <v>0</v>
      </c>
      <c r="CD45" s="319">
        <f>cf_1!CD45+cf_2!CD45</f>
        <v>0</v>
      </c>
      <c r="CE45" s="319">
        <f>cf_1!CE45+cf_2!CE45</f>
        <v>0</v>
      </c>
      <c r="CF45" s="319">
        <f>cf_1!CF45+cf_2!CF45</f>
        <v>0</v>
      </c>
      <c r="CG45" s="319">
        <f>cf_1!CG45+cf_2!CG45</f>
        <v>0</v>
      </c>
      <c r="CH45" s="319">
        <f>cf_1!CH45+cf_2!CH45</f>
        <v>0</v>
      </c>
      <c r="CI45" s="319">
        <f>cf_1!CI45+cf_2!CI45</f>
        <v>0</v>
      </c>
      <c r="CJ45" s="319">
        <f>cf_1!CJ45+cf_2!CJ45</f>
        <v>0</v>
      </c>
      <c r="CK45" s="319">
        <f>cf_1!CK45+cf_2!CK45</f>
        <v>0</v>
      </c>
      <c r="CL45" s="319">
        <f>cf_1!CL45+cf_2!CL45</f>
        <v>0</v>
      </c>
      <c r="CM45" s="319">
        <f>cf_1!CM45+cf_2!CM45</f>
        <v>0</v>
      </c>
      <c r="CN45" s="319">
        <f>cf_1!CN45+cf_2!CN45</f>
        <v>0</v>
      </c>
      <c r="CO45" s="319">
        <f>cf_1!CO45+cf_2!CO45</f>
        <v>0</v>
      </c>
      <c r="CP45" s="319">
        <f>cf_1!CP45+cf_2!CP45</f>
        <v>0</v>
      </c>
      <c r="CQ45" s="319">
        <f>cf_1!CQ45+cf_2!CQ45</f>
        <v>0</v>
      </c>
      <c r="CR45" s="319">
        <f>cf_1!CR45+cf_2!CR45</f>
        <v>0</v>
      </c>
      <c r="CS45" s="319">
        <f>cf_1!CS45+cf_2!CS45</f>
        <v>0</v>
      </c>
      <c r="CT45" s="319">
        <f>cf_1!CT45+cf_2!CT45</f>
        <v>0</v>
      </c>
      <c r="CU45" s="319">
        <f>cf_1!CU45+cf_2!CU45</f>
        <v>0</v>
      </c>
      <c r="CV45" s="319">
        <f>cf_1!CV45+cf_2!CV45</f>
        <v>0</v>
      </c>
      <c r="CW45" s="319">
        <f>cf_1!CW45+cf_2!CW45</f>
        <v>0</v>
      </c>
      <c r="CX45" s="319">
        <f>cf_1!CX45+cf_2!CX45</f>
        <v>0</v>
      </c>
      <c r="CY45" s="319">
        <f>cf_1!CY45+cf_2!CY45</f>
        <v>0</v>
      </c>
      <c r="CZ45" s="319">
        <f>cf_1!CZ45+cf_2!CZ45</f>
        <v>0</v>
      </c>
      <c r="DA45" s="319">
        <f>cf_1!DA45+cf_2!DA45</f>
        <v>0</v>
      </c>
      <c r="DB45" s="319">
        <f>cf_1!DB45+cf_2!DB45</f>
        <v>0</v>
      </c>
      <c r="DC45" s="319">
        <f>cf_1!DC45+cf_2!DC45</f>
        <v>0</v>
      </c>
      <c r="DD45" s="319">
        <f>cf_1!DD45+cf_2!DD45</f>
        <v>0</v>
      </c>
      <c r="DE45" s="319">
        <f>cf_1!DE45+cf_2!DE45</f>
        <v>0</v>
      </c>
      <c r="DF45" s="319">
        <f>cf_1!DF45+cf_2!DF45</f>
        <v>0</v>
      </c>
      <c r="DG45" s="319">
        <f>cf_1!DG45+cf_2!DG45</f>
        <v>0</v>
      </c>
      <c r="DH45" s="319">
        <f>cf_1!DH45+cf_2!DH45</f>
        <v>0</v>
      </c>
      <c r="DI45" s="319">
        <f>cf_1!DI45+cf_2!DI45</f>
        <v>0</v>
      </c>
      <c r="DJ45" s="319">
        <f>cf_1!DJ45+cf_2!DJ45</f>
        <v>0</v>
      </c>
      <c r="DK45" s="319">
        <f>cf_1!DK45+cf_2!DK45</f>
        <v>0</v>
      </c>
      <c r="DL45" s="319">
        <f>cf_1!DL45+cf_2!DL45</f>
        <v>0</v>
      </c>
      <c r="DM45" s="319">
        <f>cf_1!DM45+cf_2!DM45</f>
        <v>0</v>
      </c>
      <c r="DN45" s="319">
        <f>cf_1!DN45+cf_2!DN45</f>
        <v>0</v>
      </c>
      <c r="DO45" s="319">
        <f>cf_1!DO45+cf_2!DO45</f>
        <v>0</v>
      </c>
      <c r="DP45" s="319">
        <f>cf_1!DP45+cf_2!DP45</f>
        <v>0</v>
      </c>
      <c r="DQ45" s="319">
        <f>cf_1!DQ45+cf_2!DQ45</f>
        <v>0</v>
      </c>
      <c r="DR45" s="319">
        <f>cf_1!DR45+cf_2!DR45</f>
        <v>0</v>
      </c>
      <c r="DS45" s="319">
        <f>cf_1!DS45+cf_2!DS45</f>
        <v>0</v>
      </c>
      <c r="DT45" s="319">
        <f>cf_1!DT45+cf_2!DT45</f>
        <v>0</v>
      </c>
      <c r="DU45" s="319">
        <f>cf_1!DU45+cf_2!DU45</f>
        <v>0</v>
      </c>
      <c r="DV45" s="319">
        <f>cf_1!DV45+cf_2!DV45</f>
        <v>0</v>
      </c>
      <c r="DW45" s="319">
        <f>cf_1!DW45+cf_2!DW45</f>
        <v>0</v>
      </c>
      <c r="DX45" s="319">
        <f>cf_1!DX45+cf_2!DX45</f>
        <v>0</v>
      </c>
      <c r="DY45" s="319">
        <f>cf_1!DY45+cf_2!DY45</f>
        <v>0</v>
      </c>
      <c r="DZ45" s="319">
        <f>cf_1!DZ45+cf_2!DZ45</f>
        <v>0</v>
      </c>
      <c r="EA45" s="319">
        <f>cf_1!EA45+cf_2!EA45</f>
        <v>0</v>
      </c>
      <c r="EB45" s="319">
        <f>cf_1!EB45+cf_2!EB45</f>
        <v>0</v>
      </c>
      <c r="EC45" s="319">
        <f>cf_1!EC45+cf_2!EC45</f>
        <v>0</v>
      </c>
      <c r="ED45" s="319">
        <f>cf_1!ED45+cf_2!ED45</f>
        <v>0</v>
      </c>
      <c r="EE45" s="319">
        <f>cf_1!EE45+cf_2!EE45</f>
        <v>0</v>
      </c>
      <c r="EF45" s="319">
        <f>cf_1!EF45+cf_2!EF45</f>
        <v>0</v>
      </c>
      <c r="EG45" s="319">
        <f>cf_1!EG45+cf_2!EG45</f>
        <v>0</v>
      </c>
      <c r="EH45" s="319">
        <f>cf_1!EH45+cf_2!EH45</f>
        <v>0</v>
      </c>
      <c r="EI45" s="319">
        <f>cf_1!EI45+cf_2!EI45</f>
        <v>0</v>
      </c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60"/>
      <c r="FU45" s="60"/>
      <c r="FV45" s="60"/>
      <c r="FW45" s="60"/>
      <c r="FX45" s="60"/>
      <c r="FY45" s="60"/>
      <c r="FZ45" s="60"/>
      <c r="GA45" s="60"/>
      <c r="GB45" s="60"/>
      <c r="GC45" s="60"/>
      <c r="GD45" s="60"/>
      <c r="GE45" s="60"/>
      <c r="GF45" s="60"/>
      <c r="GG45" s="60"/>
      <c r="GH45" s="60"/>
      <c r="GI45" s="60"/>
      <c r="GJ45" s="60"/>
      <c r="GK45" s="60"/>
      <c r="GL45" s="60"/>
      <c r="GM45" s="60"/>
      <c r="GN45" s="60"/>
      <c r="GO45" s="60"/>
      <c r="GP45" s="60"/>
      <c r="GQ45" s="60"/>
      <c r="GR45" s="60"/>
      <c r="GS45" s="60"/>
    </row>
    <row r="46" spans="2:201" x14ac:dyDescent="0.2">
      <c r="B46" s="66" t="s">
        <v>894</v>
      </c>
      <c r="C46" s="67" t="s">
        <v>895</v>
      </c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9">
        <f t="shared" si="223"/>
        <v>0</v>
      </c>
      <c r="Q46" s="70">
        <f t="shared" si="224"/>
        <v>0</v>
      </c>
      <c r="R46" s="59">
        <f t="shared" si="225"/>
        <v>0</v>
      </c>
      <c r="S46" s="319">
        <f>cf_1!S46+cf_2!S46</f>
        <v>0</v>
      </c>
      <c r="T46" s="319">
        <f>cf_1!T46+cf_2!T46</f>
        <v>0</v>
      </c>
      <c r="U46" s="319">
        <f>cf_1!U46+cf_2!U46</f>
        <v>0</v>
      </c>
      <c r="V46" s="319">
        <f>cf_1!V46+cf_2!V46</f>
        <v>0</v>
      </c>
      <c r="W46" s="319">
        <f>cf_1!W46+cf_2!W46</f>
        <v>0</v>
      </c>
      <c r="X46" s="319">
        <f>cf_1!X46+cf_2!X46</f>
        <v>0</v>
      </c>
      <c r="Y46" s="319">
        <f>cf_1!Y46+cf_2!Y46</f>
        <v>0</v>
      </c>
      <c r="Z46" s="319">
        <f>cf_1!Z46+cf_2!Z46</f>
        <v>0</v>
      </c>
      <c r="AA46" s="319">
        <f>cf_1!AA46+cf_2!AA46</f>
        <v>0</v>
      </c>
      <c r="AB46" s="319">
        <f>cf_1!AB46+cf_2!AB46</f>
        <v>0</v>
      </c>
      <c r="AC46" s="319">
        <f>cf_1!AC46+cf_2!AC46</f>
        <v>0</v>
      </c>
      <c r="AD46" s="319">
        <f>cf_1!AD46+cf_2!AD46</f>
        <v>0</v>
      </c>
      <c r="AE46" s="319">
        <f>cf_1!AE46+cf_2!AE46</f>
        <v>0</v>
      </c>
      <c r="AF46" s="319">
        <f>cf_1!AF46+cf_2!AF46</f>
        <v>0</v>
      </c>
      <c r="AG46" s="319">
        <f>cf_1!AG46+cf_2!AG46</f>
        <v>0</v>
      </c>
      <c r="AH46" s="319">
        <f>cf_1!AH46+cf_2!AH46</f>
        <v>0</v>
      </c>
      <c r="AI46" s="319">
        <f>cf_1!AI46+cf_2!AI46</f>
        <v>0</v>
      </c>
      <c r="AJ46" s="319">
        <f>cf_1!AJ46+cf_2!AJ46</f>
        <v>0</v>
      </c>
      <c r="AK46" s="319">
        <f>cf_1!AK46+cf_2!AK46</f>
        <v>0</v>
      </c>
      <c r="AL46" s="319">
        <f>cf_1!AL46+cf_2!AL46</f>
        <v>0</v>
      </c>
      <c r="AM46" s="319">
        <f>cf_1!AM46+cf_2!AM46</f>
        <v>0</v>
      </c>
      <c r="AN46" s="319">
        <f>cf_1!AN46+cf_2!AN46</f>
        <v>0</v>
      </c>
      <c r="AO46" s="319">
        <f>cf_1!AO46+cf_2!AO46</f>
        <v>0</v>
      </c>
      <c r="AP46" s="319">
        <f>cf_1!AP46+cf_2!AP46</f>
        <v>0</v>
      </c>
      <c r="AQ46" s="319">
        <f>cf_1!AQ46+cf_2!AQ46</f>
        <v>0</v>
      </c>
      <c r="AR46" s="319">
        <f>cf_1!AR46+cf_2!AR46</f>
        <v>0</v>
      </c>
      <c r="AS46" s="319">
        <f>cf_1!AS46+cf_2!AS46</f>
        <v>0</v>
      </c>
      <c r="AT46" s="319">
        <f>cf_1!AT46+cf_2!AT46</f>
        <v>0</v>
      </c>
      <c r="AU46" s="319">
        <f>cf_1!AU46+cf_2!AU46</f>
        <v>0</v>
      </c>
      <c r="AV46" s="319">
        <f>cf_1!AV46+cf_2!AV46</f>
        <v>0</v>
      </c>
      <c r="AW46" s="319">
        <f>cf_1!AW46+cf_2!AW46</f>
        <v>0</v>
      </c>
      <c r="AX46" s="319">
        <f>cf_1!AX46+cf_2!AX46</f>
        <v>0</v>
      </c>
      <c r="AY46" s="319">
        <f>cf_1!AY46+cf_2!AY46</f>
        <v>0</v>
      </c>
      <c r="AZ46" s="319">
        <f>cf_1!AZ46+cf_2!AZ46</f>
        <v>0</v>
      </c>
      <c r="BA46" s="319">
        <f>cf_1!BA46+cf_2!BA46</f>
        <v>0</v>
      </c>
      <c r="BB46" s="319">
        <f>cf_1!BB46+cf_2!BB46</f>
        <v>0</v>
      </c>
      <c r="BC46" s="319">
        <f>cf_1!BC46+cf_2!BC46</f>
        <v>0</v>
      </c>
      <c r="BD46" s="319">
        <f>cf_1!BD46+cf_2!BD46</f>
        <v>0</v>
      </c>
      <c r="BE46" s="319">
        <f>cf_1!BE46+cf_2!BE46</f>
        <v>0</v>
      </c>
      <c r="BF46" s="319">
        <f>cf_1!BF46+cf_2!BF46</f>
        <v>0</v>
      </c>
      <c r="BG46" s="319">
        <f>cf_1!BG46+cf_2!BG46</f>
        <v>0</v>
      </c>
      <c r="BH46" s="319">
        <f>cf_1!BH46+cf_2!BH46</f>
        <v>0</v>
      </c>
      <c r="BI46" s="319">
        <f>cf_1!BI46+cf_2!BI46</f>
        <v>0</v>
      </c>
      <c r="BJ46" s="319">
        <f>cf_1!BJ46+cf_2!BJ46</f>
        <v>0</v>
      </c>
      <c r="BK46" s="319">
        <f>cf_1!BK46+cf_2!BK46</f>
        <v>0</v>
      </c>
      <c r="BL46" s="319">
        <f>cf_1!BL46+cf_2!BL46</f>
        <v>0</v>
      </c>
      <c r="BM46" s="319">
        <f>cf_1!BM46+cf_2!BM46</f>
        <v>0</v>
      </c>
      <c r="BN46" s="319">
        <f>cf_1!BN46+cf_2!BN46</f>
        <v>0</v>
      </c>
      <c r="BO46" s="319">
        <f>cf_1!BO46+cf_2!BO46</f>
        <v>0</v>
      </c>
      <c r="BP46" s="319">
        <f>cf_1!BP46+cf_2!BP46</f>
        <v>0</v>
      </c>
      <c r="BQ46" s="319">
        <f>cf_1!BQ46+cf_2!BQ46</f>
        <v>0</v>
      </c>
      <c r="BR46" s="319">
        <f>cf_1!BR46+cf_2!BR46</f>
        <v>0</v>
      </c>
      <c r="BS46" s="319">
        <f>cf_1!BS46+cf_2!BS46</f>
        <v>0</v>
      </c>
      <c r="BT46" s="319">
        <f>cf_1!BT46+cf_2!BT46</f>
        <v>0</v>
      </c>
      <c r="BU46" s="319">
        <f>cf_1!BU46+cf_2!BU46</f>
        <v>0</v>
      </c>
      <c r="BV46" s="319">
        <f>cf_1!BV46+cf_2!BV46</f>
        <v>0</v>
      </c>
      <c r="BW46" s="319">
        <f>cf_1!BW46+cf_2!BW46</f>
        <v>0</v>
      </c>
      <c r="BX46" s="319">
        <f>cf_1!BX46+cf_2!BX46</f>
        <v>0</v>
      </c>
      <c r="BY46" s="319">
        <f>cf_1!BY46+cf_2!BY46</f>
        <v>0</v>
      </c>
      <c r="BZ46" s="319">
        <f>cf_1!BZ46+cf_2!BZ46</f>
        <v>0</v>
      </c>
      <c r="CA46" s="319">
        <f>cf_1!CA46+cf_2!CA46</f>
        <v>0</v>
      </c>
      <c r="CB46" s="319">
        <f>cf_1!CB46+cf_2!CB46</f>
        <v>0</v>
      </c>
      <c r="CC46" s="319">
        <f>cf_1!CC46+cf_2!CC46</f>
        <v>0</v>
      </c>
      <c r="CD46" s="319">
        <f>cf_1!CD46+cf_2!CD46</f>
        <v>0</v>
      </c>
      <c r="CE46" s="319">
        <f>cf_1!CE46+cf_2!CE46</f>
        <v>0</v>
      </c>
      <c r="CF46" s="319">
        <f>cf_1!CF46+cf_2!CF46</f>
        <v>0</v>
      </c>
      <c r="CG46" s="319">
        <f>cf_1!CG46+cf_2!CG46</f>
        <v>0</v>
      </c>
      <c r="CH46" s="319">
        <f>cf_1!CH46+cf_2!CH46</f>
        <v>0</v>
      </c>
      <c r="CI46" s="319">
        <f>cf_1!CI46+cf_2!CI46</f>
        <v>0</v>
      </c>
      <c r="CJ46" s="319">
        <f>cf_1!CJ46+cf_2!CJ46</f>
        <v>0</v>
      </c>
      <c r="CK46" s="319">
        <f>cf_1!CK46+cf_2!CK46</f>
        <v>0</v>
      </c>
      <c r="CL46" s="319">
        <f>cf_1!CL46+cf_2!CL46</f>
        <v>0</v>
      </c>
      <c r="CM46" s="319">
        <f>cf_1!CM46+cf_2!CM46</f>
        <v>0</v>
      </c>
      <c r="CN46" s="319">
        <f>cf_1!CN46+cf_2!CN46</f>
        <v>0</v>
      </c>
      <c r="CO46" s="319">
        <f>cf_1!CO46+cf_2!CO46</f>
        <v>0</v>
      </c>
      <c r="CP46" s="319">
        <f>cf_1!CP46+cf_2!CP46</f>
        <v>0</v>
      </c>
      <c r="CQ46" s="319">
        <f>cf_1!CQ46+cf_2!CQ46</f>
        <v>0</v>
      </c>
      <c r="CR46" s="319">
        <f>cf_1!CR46+cf_2!CR46</f>
        <v>0</v>
      </c>
      <c r="CS46" s="319">
        <f>cf_1!CS46+cf_2!CS46</f>
        <v>0</v>
      </c>
      <c r="CT46" s="319">
        <f>cf_1!CT46+cf_2!CT46</f>
        <v>0</v>
      </c>
      <c r="CU46" s="319">
        <f>cf_1!CU46+cf_2!CU46</f>
        <v>0</v>
      </c>
      <c r="CV46" s="319">
        <f>cf_1!CV46+cf_2!CV46</f>
        <v>0</v>
      </c>
      <c r="CW46" s="319">
        <f>cf_1!CW46+cf_2!CW46</f>
        <v>0</v>
      </c>
      <c r="CX46" s="319">
        <f>cf_1!CX46+cf_2!CX46</f>
        <v>0</v>
      </c>
      <c r="CY46" s="319">
        <f>cf_1!CY46+cf_2!CY46</f>
        <v>0</v>
      </c>
      <c r="CZ46" s="319">
        <f>cf_1!CZ46+cf_2!CZ46</f>
        <v>0</v>
      </c>
      <c r="DA46" s="319">
        <f>cf_1!DA46+cf_2!DA46</f>
        <v>0</v>
      </c>
      <c r="DB46" s="319">
        <f>cf_1!DB46+cf_2!DB46</f>
        <v>0</v>
      </c>
      <c r="DC46" s="319">
        <f>cf_1!DC46+cf_2!DC46</f>
        <v>0</v>
      </c>
      <c r="DD46" s="319">
        <f>cf_1!DD46+cf_2!DD46</f>
        <v>0</v>
      </c>
      <c r="DE46" s="319">
        <f>cf_1!DE46+cf_2!DE46</f>
        <v>0</v>
      </c>
      <c r="DF46" s="319">
        <f>cf_1!DF46+cf_2!DF46</f>
        <v>0</v>
      </c>
      <c r="DG46" s="319">
        <f>cf_1!DG46+cf_2!DG46</f>
        <v>0</v>
      </c>
      <c r="DH46" s="319">
        <f>cf_1!DH46+cf_2!DH46</f>
        <v>0</v>
      </c>
      <c r="DI46" s="319">
        <f>cf_1!DI46+cf_2!DI46</f>
        <v>0</v>
      </c>
      <c r="DJ46" s="319">
        <f>cf_1!DJ46+cf_2!DJ46</f>
        <v>0</v>
      </c>
      <c r="DK46" s="319">
        <f>cf_1!DK46+cf_2!DK46</f>
        <v>0</v>
      </c>
      <c r="DL46" s="319">
        <f>cf_1!DL46+cf_2!DL46</f>
        <v>0</v>
      </c>
      <c r="DM46" s="319">
        <f>cf_1!DM46+cf_2!DM46</f>
        <v>0</v>
      </c>
      <c r="DN46" s="319">
        <f>cf_1!DN46+cf_2!DN46</f>
        <v>0</v>
      </c>
      <c r="DO46" s="319">
        <f>cf_1!DO46+cf_2!DO46</f>
        <v>0</v>
      </c>
      <c r="DP46" s="319">
        <f>cf_1!DP46+cf_2!DP46</f>
        <v>0</v>
      </c>
      <c r="DQ46" s="319">
        <f>cf_1!DQ46+cf_2!DQ46</f>
        <v>0</v>
      </c>
      <c r="DR46" s="319">
        <f>cf_1!DR46+cf_2!DR46</f>
        <v>0</v>
      </c>
      <c r="DS46" s="319">
        <f>cf_1!DS46+cf_2!DS46</f>
        <v>0</v>
      </c>
      <c r="DT46" s="319">
        <f>cf_1!DT46+cf_2!DT46</f>
        <v>0</v>
      </c>
      <c r="DU46" s="319">
        <f>cf_1!DU46+cf_2!DU46</f>
        <v>0</v>
      </c>
      <c r="DV46" s="319">
        <f>cf_1!DV46+cf_2!DV46</f>
        <v>0</v>
      </c>
      <c r="DW46" s="319">
        <f>cf_1!DW46+cf_2!DW46</f>
        <v>0</v>
      </c>
      <c r="DX46" s="319">
        <f>cf_1!DX46+cf_2!DX46</f>
        <v>0</v>
      </c>
      <c r="DY46" s="319">
        <f>cf_1!DY46+cf_2!DY46</f>
        <v>0</v>
      </c>
      <c r="DZ46" s="319">
        <f>cf_1!DZ46+cf_2!DZ46</f>
        <v>0</v>
      </c>
      <c r="EA46" s="319">
        <f>cf_1!EA46+cf_2!EA46</f>
        <v>0</v>
      </c>
      <c r="EB46" s="319">
        <f>cf_1!EB46+cf_2!EB46</f>
        <v>0</v>
      </c>
      <c r="EC46" s="319">
        <f>cf_1!EC46+cf_2!EC46</f>
        <v>0</v>
      </c>
      <c r="ED46" s="319">
        <f>cf_1!ED46+cf_2!ED46</f>
        <v>0</v>
      </c>
      <c r="EE46" s="319">
        <f>cf_1!EE46+cf_2!EE46</f>
        <v>0</v>
      </c>
      <c r="EF46" s="319">
        <f>cf_1!EF46+cf_2!EF46</f>
        <v>0</v>
      </c>
      <c r="EG46" s="319">
        <f>cf_1!EG46+cf_2!EG46</f>
        <v>0</v>
      </c>
      <c r="EH46" s="319">
        <f>cf_1!EH46+cf_2!EH46</f>
        <v>0</v>
      </c>
      <c r="EI46" s="319">
        <f>cf_1!EI46+cf_2!EI46</f>
        <v>0</v>
      </c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60"/>
      <c r="FU46" s="60"/>
      <c r="FV46" s="60"/>
      <c r="FW46" s="60"/>
      <c r="FX46" s="60"/>
      <c r="FY46" s="60"/>
      <c r="FZ46" s="60"/>
      <c r="GA46" s="60"/>
      <c r="GB46" s="60"/>
      <c r="GC46" s="60"/>
      <c r="GD46" s="60"/>
      <c r="GE46" s="60"/>
      <c r="GF46" s="60"/>
      <c r="GG46" s="60"/>
      <c r="GH46" s="60"/>
      <c r="GI46" s="60"/>
      <c r="GJ46" s="60"/>
      <c r="GK46" s="60"/>
      <c r="GL46" s="60"/>
      <c r="GM46" s="60"/>
      <c r="GN46" s="60"/>
      <c r="GO46" s="60"/>
      <c r="GP46" s="60"/>
      <c r="GQ46" s="60"/>
      <c r="GR46" s="60"/>
      <c r="GS46" s="60"/>
    </row>
    <row r="47" spans="2:201" x14ac:dyDescent="0.2">
      <c r="B47" s="61"/>
      <c r="C47" s="62" t="s">
        <v>896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4">
        <f>SUM(P48:P50)</f>
        <v>0</v>
      </c>
      <c r="Q47" s="65">
        <f>SUM(Q48:Q50)</f>
        <v>0</v>
      </c>
      <c r="R47" s="65">
        <f>SUM(R48:R50)</f>
        <v>0</v>
      </c>
      <c r="S47" s="65">
        <f t="shared" ref="S47:CD47" si="226">SUM(S48:S50)</f>
        <v>0</v>
      </c>
      <c r="T47" s="65">
        <f t="shared" si="226"/>
        <v>0</v>
      </c>
      <c r="U47" s="65">
        <f t="shared" ref="U47:AW47" si="227">SUM(U48:U50)</f>
        <v>0</v>
      </c>
      <c r="V47" s="65">
        <f t="shared" si="227"/>
        <v>0</v>
      </c>
      <c r="W47" s="65">
        <f t="shared" si="227"/>
        <v>0</v>
      </c>
      <c r="X47" s="65">
        <f t="shared" si="227"/>
        <v>0</v>
      </c>
      <c r="Y47" s="65">
        <f t="shared" si="227"/>
        <v>0</v>
      </c>
      <c r="Z47" s="65">
        <f t="shared" si="227"/>
        <v>0</v>
      </c>
      <c r="AA47" s="65">
        <f t="shared" si="227"/>
        <v>0</v>
      </c>
      <c r="AB47" s="65">
        <f t="shared" si="227"/>
        <v>0</v>
      </c>
      <c r="AC47" s="65">
        <f t="shared" si="227"/>
        <v>0</v>
      </c>
      <c r="AD47" s="65">
        <f t="shared" si="227"/>
        <v>0</v>
      </c>
      <c r="AE47" s="65">
        <f t="shared" si="227"/>
        <v>0</v>
      </c>
      <c r="AF47" s="65">
        <f t="shared" si="227"/>
        <v>0</v>
      </c>
      <c r="AG47" s="65">
        <f t="shared" si="227"/>
        <v>0</v>
      </c>
      <c r="AH47" s="65">
        <f t="shared" si="227"/>
        <v>0</v>
      </c>
      <c r="AI47" s="65">
        <f t="shared" si="227"/>
        <v>0</v>
      </c>
      <c r="AJ47" s="65">
        <f t="shared" si="227"/>
        <v>0</v>
      </c>
      <c r="AK47" s="65">
        <f t="shared" si="227"/>
        <v>0</v>
      </c>
      <c r="AL47" s="65">
        <f t="shared" si="227"/>
        <v>0</v>
      </c>
      <c r="AM47" s="65">
        <f t="shared" si="227"/>
        <v>0</v>
      </c>
      <c r="AN47" s="65">
        <f t="shared" si="227"/>
        <v>0</v>
      </c>
      <c r="AO47" s="65">
        <f t="shared" si="227"/>
        <v>0</v>
      </c>
      <c r="AP47" s="65">
        <f t="shared" si="227"/>
        <v>0</v>
      </c>
      <c r="AQ47" s="65">
        <f t="shared" si="227"/>
        <v>0</v>
      </c>
      <c r="AR47" s="65">
        <f t="shared" si="227"/>
        <v>0</v>
      </c>
      <c r="AS47" s="65">
        <f t="shared" si="227"/>
        <v>0</v>
      </c>
      <c r="AT47" s="65">
        <f t="shared" si="227"/>
        <v>0</v>
      </c>
      <c r="AU47" s="65">
        <f t="shared" si="227"/>
        <v>0</v>
      </c>
      <c r="AV47" s="65">
        <f t="shared" si="227"/>
        <v>0</v>
      </c>
      <c r="AW47" s="65">
        <f t="shared" si="227"/>
        <v>0</v>
      </c>
      <c r="AX47" s="65">
        <f t="shared" si="226"/>
        <v>0</v>
      </c>
      <c r="AY47" s="65">
        <f t="shared" si="226"/>
        <v>0</v>
      </c>
      <c r="AZ47" s="65">
        <f t="shared" si="226"/>
        <v>0</v>
      </c>
      <c r="BA47" s="65">
        <f t="shared" si="226"/>
        <v>0</v>
      </c>
      <c r="BB47" s="65">
        <f t="shared" si="226"/>
        <v>0</v>
      </c>
      <c r="BC47" s="65">
        <f t="shared" si="226"/>
        <v>0</v>
      </c>
      <c r="BD47" s="65">
        <f t="shared" si="226"/>
        <v>0</v>
      </c>
      <c r="BE47" s="65">
        <f t="shared" si="226"/>
        <v>0</v>
      </c>
      <c r="BF47" s="65">
        <f t="shared" si="226"/>
        <v>0</v>
      </c>
      <c r="BG47" s="65">
        <f t="shared" si="226"/>
        <v>0</v>
      </c>
      <c r="BH47" s="65">
        <f t="shared" si="226"/>
        <v>0</v>
      </c>
      <c r="BI47" s="65">
        <f t="shared" si="226"/>
        <v>0</v>
      </c>
      <c r="BJ47" s="65">
        <f t="shared" si="226"/>
        <v>0</v>
      </c>
      <c r="BK47" s="65">
        <f t="shared" si="226"/>
        <v>0</v>
      </c>
      <c r="BL47" s="65">
        <f t="shared" si="226"/>
        <v>0</v>
      </c>
      <c r="BM47" s="65">
        <f t="shared" si="226"/>
        <v>0</v>
      </c>
      <c r="BN47" s="65">
        <f t="shared" si="226"/>
        <v>0</v>
      </c>
      <c r="BO47" s="65">
        <f t="shared" si="226"/>
        <v>0</v>
      </c>
      <c r="BP47" s="65">
        <f t="shared" si="226"/>
        <v>0</v>
      </c>
      <c r="BQ47" s="65">
        <f t="shared" si="226"/>
        <v>0</v>
      </c>
      <c r="BR47" s="65">
        <f t="shared" si="226"/>
        <v>0</v>
      </c>
      <c r="BS47" s="65">
        <f t="shared" si="226"/>
        <v>0</v>
      </c>
      <c r="BT47" s="65">
        <f t="shared" si="226"/>
        <v>0</v>
      </c>
      <c r="BU47" s="65">
        <f t="shared" si="226"/>
        <v>0</v>
      </c>
      <c r="BV47" s="65">
        <f t="shared" si="226"/>
        <v>0</v>
      </c>
      <c r="BW47" s="65">
        <f t="shared" si="226"/>
        <v>0</v>
      </c>
      <c r="BX47" s="65">
        <f t="shared" si="226"/>
        <v>0</v>
      </c>
      <c r="BY47" s="65">
        <f t="shared" si="226"/>
        <v>0</v>
      </c>
      <c r="BZ47" s="65">
        <f t="shared" si="226"/>
        <v>0</v>
      </c>
      <c r="CA47" s="65">
        <f t="shared" si="226"/>
        <v>0</v>
      </c>
      <c r="CB47" s="65">
        <f t="shared" si="226"/>
        <v>0</v>
      </c>
      <c r="CC47" s="65">
        <f t="shared" si="226"/>
        <v>0</v>
      </c>
      <c r="CD47" s="65">
        <f t="shared" si="226"/>
        <v>0</v>
      </c>
      <c r="CE47" s="65">
        <f t="shared" ref="CE47:EI47" si="228">SUM(CE48:CE50)</f>
        <v>0</v>
      </c>
      <c r="CF47" s="65">
        <f t="shared" si="228"/>
        <v>0</v>
      </c>
      <c r="CG47" s="65">
        <f t="shared" si="228"/>
        <v>0</v>
      </c>
      <c r="CH47" s="65">
        <f t="shared" si="228"/>
        <v>0</v>
      </c>
      <c r="CI47" s="65">
        <f t="shared" si="228"/>
        <v>0</v>
      </c>
      <c r="CJ47" s="65">
        <f t="shared" si="228"/>
        <v>0</v>
      </c>
      <c r="CK47" s="65">
        <f t="shared" si="228"/>
        <v>0</v>
      </c>
      <c r="CL47" s="65">
        <f t="shared" si="228"/>
        <v>0</v>
      </c>
      <c r="CM47" s="65">
        <f t="shared" si="228"/>
        <v>0</v>
      </c>
      <c r="CN47" s="65">
        <f t="shared" si="228"/>
        <v>0</v>
      </c>
      <c r="CO47" s="65">
        <f t="shared" si="228"/>
        <v>0</v>
      </c>
      <c r="CP47" s="65">
        <f t="shared" si="228"/>
        <v>0</v>
      </c>
      <c r="CQ47" s="65">
        <f t="shared" si="228"/>
        <v>0</v>
      </c>
      <c r="CR47" s="65">
        <f t="shared" si="228"/>
        <v>0</v>
      </c>
      <c r="CS47" s="65">
        <f t="shared" si="228"/>
        <v>0</v>
      </c>
      <c r="CT47" s="65">
        <f t="shared" si="228"/>
        <v>0</v>
      </c>
      <c r="CU47" s="65">
        <f t="shared" si="228"/>
        <v>0</v>
      </c>
      <c r="CV47" s="65">
        <f t="shared" si="228"/>
        <v>0</v>
      </c>
      <c r="CW47" s="65">
        <f t="shared" si="228"/>
        <v>0</v>
      </c>
      <c r="CX47" s="65">
        <f t="shared" si="228"/>
        <v>0</v>
      </c>
      <c r="CY47" s="65">
        <f t="shared" si="228"/>
        <v>0</v>
      </c>
      <c r="CZ47" s="65">
        <f t="shared" si="228"/>
        <v>0</v>
      </c>
      <c r="DA47" s="65">
        <f t="shared" si="228"/>
        <v>0</v>
      </c>
      <c r="DB47" s="65">
        <f t="shared" si="228"/>
        <v>0</v>
      </c>
      <c r="DC47" s="65">
        <f t="shared" si="228"/>
        <v>0</v>
      </c>
      <c r="DD47" s="65">
        <f t="shared" si="228"/>
        <v>0</v>
      </c>
      <c r="DE47" s="65">
        <f t="shared" si="228"/>
        <v>0</v>
      </c>
      <c r="DF47" s="65">
        <f t="shared" si="228"/>
        <v>0</v>
      </c>
      <c r="DG47" s="65">
        <f t="shared" si="228"/>
        <v>0</v>
      </c>
      <c r="DH47" s="65">
        <f t="shared" si="228"/>
        <v>0</v>
      </c>
      <c r="DI47" s="65">
        <f t="shared" si="228"/>
        <v>0</v>
      </c>
      <c r="DJ47" s="65">
        <f t="shared" si="228"/>
        <v>0</v>
      </c>
      <c r="DK47" s="65">
        <f t="shared" si="228"/>
        <v>0</v>
      </c>
      <c r="DL47" s="65">
        <f t="shared" si="228"/>
        <v>0</v>
      </c>
      <c r="DM47" s="65">
        <f t="shared" si="228"/>
        <v>0</v>
      </c>
      <c r="DN47" s="65">
        <f t="shared" si="228"/>
        <v>0</v>
      </c>
      <c r="DO47" s="65">
        <f t="shared" si="228"/>
        <v>0</v>
      </c>
      <c r="DP47" s="65">
        <f t="shared" si="228"/>
        <v>0</v>
      </c>
      <c r="DQ47" s="65">
        <f t="shared" si="228"/>
        <v>0</v>
      </c>
      <c r="DR47" s="65">
        <f t="shared" si="228"/>
        <v>0</v>
      </c>
      <c r="DS47" s="65">
        <f t="shared" si="228"/>
        <v>0</v>
      </c>
      <c r="DT47" s="65">
        <f t="shared" si="228"/>
        <v>0</v>
      </c>
      <c r="DU47" s="65">
        <f t="shared" si="228"/>
        <v>0</v>
      </c>
      <c r="DV47" s="65">
        <f t="shared" si="228"/>
        <v>0</v>
      </c>
      <c r="DW47" s="65">
        <f t="shared" si="228"/>
        <v>0</v>
      </c>
      <c r="DX47" s="65">
        <f t="shared" si="228"/>
        <v>0</v>
      </c>
      <c r="DY47" s="65">
        <f t="shared" si="228"/>
        <v>0</v>
      </c>
      <c r="DZ47" s="65">
        <f t="shared" si="228"/>
        <v>0</v>
      </c>
      <c r="EA47" s="65">
        <f t="shared" si="228"/>
        <v>0</v>
      </c>
      <c r="EB47" s="65">
        <f t="shared" si="228"/>
        <v>0</v>
      </c>
      <c r="EC47" s="65">
        <f t="shared" si="228"/>
        <v>0</v>
      </c>
      <c r="ED47" s="65">
        <f t="shared" si="228"/>
        <v>0</v>
      </c>
      <c r="EE47" s="65">
        <f t="shared" si="228"/>
        <v>0</v>
      </c>
      <c r="EF47" s="65">
        <f t="shared" si="228"/>
        <v>0</v>
      </c>
      <c r="EG47" s="65">
        <f t="shared" si="228"/>
        <v>0</v>
      </c>
      <c r="EH47" s="65">
        <f t="shared" si="228"/>
        <v>0</v>
      </c>
      <c r="EI47" s="65">
        <f t="shared" si="228"/>
        <v>0</v>
      </c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60"/>
      <c r="FU47" s="60"/>
      <c r="FV47" s="60"/>
      <c r="FW47" s="60"/>
      <c r="FX47" s="60"/>
      <c r="FY47" s="60"/>
      <c r="FZ47" s="60"/>
      <c r="GA47" s="60"/>
      <c r="GB47" s="60"/>
      <c r="GC47" s="60"/>
      <c r="GD47" s="60"/>
      <c r="GE47" s="60"/>
      <c r="GF47" s="60"/>
      <c r="GG47" s="60"/>
      <c r="GH47" s="60"/>
      <c r="GI47" s="60"/>
      <c r="GJ47" s="60"/>
      <c r="GK47" s="60"/>
      <c r="GL47" s="60"/>
      <c r="GM47" s="60"/>
      <c r="GN47" s="60"/>
      <c r="GO47" s="60"/>
      <c r="GP47" s="60"/>
      <c r="GQ47" s="60"/>
      <c r="GR47" s="60"/>
      <c r="GS47" s="60"/>
    </row>
    <row r="48" spans="2:201" x14ac:dyDescent="0.2">
      <c r="B48" s="66"/>
      <c r="C48" s="67" t="s">
        <v>897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9">
        <f>SUM(S48:EI48)</f>
        <v>0</v>
      </c>
      <c r="Q48" s="70">
        <f>SUMIF(S$5:EI$5,"факт",S48:EI48)</f>
        <v>0</v>
      </c>
      <c r="R48" s="59">
        <f>P48-Q48</f>
        <v>0</v>
      </c>
      <c r="S48" s="319">
        <f>cf_1!S48+cf_2!S48</f>
        <v>0</v>
      </c>
      <c r="T48" s="319">
        <f>cf_1!T48+cf_2!T48</f>
        <v>0</v>
      </c>
      <c r="U48" s="319">
        <f>cf_1!U48+cf_2!U48</f>
        <v>0</v>
      </c>
      <c r="V48" s="319">
        <f>cf_1!V48+cf_2!V48</f>
        <v>0</v>
      </c>
      <c r="W48" s="319">
        <f>cf_1!W48+cf_2!W48</f>
        <v>0</v>
      </c>
      <c r="X48" s="319">
        <f>cf_1!X48+cf_2!X48</f>
        <v>0</v>
      </c>
      <c r="Y48" s="319">
        <f>cf_1!Y48+cf_2!Y48</f>
        <v>0</v>
      </c>
      <c r="Z48" s="319">
        <f>cf_1!Z48+cf_2!Z48</f>
        <v>0</v>
      </c>
      <c r="AA48" s="319">
        <f>cf_1!AA48+cf_2!AA48</f>
        <v>0</v>
      </c>
      <c r="AB48" s="319">
        <f>cf_1!AB48+cf_2!AB48</f>
        <v>0</v>
      </c>
      <c r="AC48" s="319">
        <f>cf_1!AC48+cf_2!AC48</f>
        <v>0</v>
      </c>
      <c r="AD48" s="319">
        <f>cf_1!AD48+cf_2!AD48</f>
        <v>0</v>
      </c>
      <c r="AE48" s="319">
        <f>cf_1!AE48+cf_2!AE48</f>
        <v>0</v>
      </c>
      <c r="AF48" s="319">
        <f>cf_1!AF48+cf_2!AF48</f>
        <v>0</v>
      </c>
      <c r="AG48" s="319">
        <f>cf_1!AG48+cf_2!AG48</f>
        <v>0</v>
      </c>
      <c r="AH48" s="319">
        <f>cf_1!AH48+cf_2!AH48</f>
        <v>0</v>
      </c>
      <c r="AI48" s="319">
        <f>cf_1!AI48+cf_2!AI48</f>
        <v>0</v>
      </c>
      <c r="AJ48" s="319">
        <f>cf_1!AJ48+cf_2!AJ48</f>
        <v>0</v>
      </c>
      <c r="AK48" s="319">
        <f>cf_1!AK48+cf_2!AK48</f>
        <v>0</v>
      </c>
      <c r="AL48" s="319">
        <f>cf_1!AL48+cf_2!AL48</f>
        <v>0</v>
      </c>
      <c r="AM48" s="319">
        <f>cf_1!AM48+cf_2!AM48</f>
        <v>0</v>
      </c>
      <c r="AN48" s="319">
        <f>cf_1!AN48+cf_2!AN48</f>
        <v>0</v>
      </c>
      <c r="AO48" s="319">
        <f>cf_1!AO48+cf_2!AO48</f>
        <v>0</v>
      </c>
      <c r="AP48" s="319">
        <f>cf_1!AP48+cf_2!AP48</f>
        <v>0</v>
      </c>
      <c r="AQ48" s="319">
        <f>cf_1!AQ48+cf_2!AQ48</f>
        <v>0</v>
      </c>
      <c r="AR48" s="319">
        <f>cf_1!AR48+cf_2!AR48</f>
        <v>0</v>
      </c>
      <c r="AS48" s="319">
        <f>cf_1!AS48+cf_2!AS48</f>
        <v>0</v>
      </c>
      <c r="AT48" s="319">
        <f>cf_1!AT48+cf_2!AT48</f>
        <v>0</v>
      </c>
      <c r="AU48" s="319">
        <f>cf_1!AU48+cf_2!AU48</f>
        <v>0</v>
      </c>
      <c r="AV48" s="319">
        <f>cf_1!AV48+cf_2!AV48</f>
        <v>0</v>
      </c>
      <c r="AW48" s="319">
        <f>cf_1!AW48+cf_2!AW48</f>
        <v>0</v>
      </c>
      <c r="AX48" s="319">
        <f>cf_1!AX48+cf_2!AX48</f>
        <v>0</v>
      </c>
      <c r="AY48" s="319">
        <f>cf_1!AY48+cf_2!AY48</f>
        <v>0</v>
      </c>
      <c r="AZ48" s="319">
        <f>cf_1!AZ48+cf_2!AZ48</f>
        <v>0</v>
      </c>
      <c r="BA48" s="319">
        <f>cf_1!BA48+cf_2!BA48</f>
        <v>0</v>
      </c>
      <c r="BB48" s="319">
        <f>cf_1!BB48+cf_2!BB48</f>
        <v>0</v>
      </c>
      <c r="BC48" s="319">
        <f>cf_1!BC48+cf_2!BC48</f>
        <v>0</v>
      </c>
      <c r="BD48" s="319">
        <f>cf_1!BD48+cf_2!BD48</f>
        <v>0</v>
      </c>
      <c r="BE48" s="319">
        <f>cf_1!BE48+cf_2!BE48</f>
        <v>0</v>
      </c>
      <c r="BF48" s="319">
        <f>cf_1!BF48+cf_2!BF48</f>
        <v>0</v>
      </c>
      <c r="BG48" s="319">
        <f>cf_1!BG48+cf_2!BG48</f>
        <v>0</v>
      </c>
      <c r="BH48" s="319">
        <f>cf_1!BH48+cf_2!BH48</f>
        <v>0</v>
      </c>
      <c r="BI48" s="319">
        <f>cf_1!BI48+cf_2!BI48</f>
        <v>0</v>
      </c>
      <c r="BJ48" s="319">
        <f>cf_1!BJ48+cf_2!BJ48</f>
        <v>0</v>
      </c>
      <c r="BK48" s="319">
        <f>cf_1!BK48+cf_2!BK48</f>
        <v>0</v>
      </c>
      <c r="BL48" s="319">
        <f>cf_1!BL48+cf_2!BL48</f>
        <v>0</v>
      </c>
      <c r="BM48" s="319">
        <f>cf_1!BM48+cf_2!BM48</f>
        <v>0</v>
      </c>
      <c r="BN48" s="319">
        <f>cf_1!BN48+cf_2!BN48</f>
        <v>0</v>
      </c>
      <c r="BO48" s="319">
        <f>cf_1!BO48+cf_2!BO48</f>
        <v>0</v>
      </c>
      <c r="BP48" s="319">
        <f>cf_1!BP48+cf_2!BP48</f>
        <v>0</v>
      </c>
      <c r="BQ48" s="319">
        <f>cf_1!BQ48+cf_2!BQ48</f>
        <v>0</v>
      </c>
      <c r="BR48" s="319">
        <f>cf_1!BR48+cf_2!BR48</f>
        <v>0</v>
      </c>
      <c r="BS48" s="319">
        <f>cf_1!BS48+cf_2!BS48</f>
        <v>0</v>
      </c>
      <c r="BT48" s="319">
        <f>cf_1!BT48+cf_2!BT48</f>
        <v>0</v>
      </c>
      <c r="BU48" s="319">
        <f>cf_1!BU48+cf_2!BU48</f>
        <v>0</v>
      </c>
      <c r="BV48" s="319">
        <f>cf_1!BV48+cf_2!BV48</f>
        <v>0</v>
      </c>
      <c r="BW48" s="319">
        <f>cf_1!BW48+cf_2!BW48</f>
        <v>0</v>
      </c>
      <c r="BX48" s="319">
        <f>cf_1!BX48+cf_2!BX48</f>
        <v>0</v>
      </c>
      <c r="BY48" s="319">
        <f>cf_1!BY48+cf_2!BY48</f>
        <v>0</v>
      </c>
      <c r="BZ48" s="319">
        <f>cf_1!BZ48+cf_2!BZ48</f>
        <v>0</v>
      </c>
      <c r="CA48" s="319">
        <f>cf_1!CA48+cf_2!CA48</f>
        <v>0</v>
      </c>
      <c r="CB48" s="319">
        <f>cf_1!CB48+cf_2!CB48</f>
        <v>0</v>
      </c>
      <c r="CC48" s="319">
        <f>cf_1!CC48+cf_2!CC48</f>
        <v>0</v>
      </c>
      <c r="CD48" s="319">
        <f>cf_1!CD48+cf_2!CD48</f>
        <v>0</v>
      </c>
      <c r="CE48" s="319">
        <f>cf_1!CE48+cf_2!CE48</f>
        <v>0</v>
      </c>
      <c r="CF48" s="319">
        <f>cf_1!CF48+cf_2!CF48</f>
        <v>0</v>
      </c>
      <c r="CG48" s="319">
        <f>cf_1!CG48+cf_2!CG48</f>
        <v>0</v>
      </c>
      <c r="CH48" s="319">
        <f>cf_1!CH48+cf_2!CH48</f>
        <v>0</v>
      </c>
      <c r="CI48" s="319">
        <f>cf_1!CI48+cf_2!CI48</f>
        <v>0</v>
      </c>
      <c r="CJ48" s="319">
        <f>cf_1!CJ48+cf_2!CJ48</f>
        <v>0</v>
      </c>
      <c r="CK48" s="319">
        <f>cf_1!CK48+cf_2!CK48</f>
        <v>0</v>
      </c>
      <c r="CL48" s="319">
        <f>cf_1!CL48+cf_2!CL48</f>
        <v>0</v>
      </c>
      <c r="CM48" s="319">
        <f>cf_1!CM48+cf_2!CM48</f>
        <v>0</v>
      </c>
      <c r="CN48" s="319">
        <f>cf_1!CN48+cf_2!CN48</f>
        <v>0</v>
      </c>
      <c r="CO48" s="319">
        <f>cf_1!CO48+cf_2!CO48</f>
        <v>0</v>
      </c>
      <c r="CP48" s="319">
        <f>cf_1!CP48+cf_2!CP48</f>
        <v>0</v>
      </c>
      <c r="CQ48" s="319">
        <f>cf_1!CQ48+cf_2!CQ48</f>
        <v>0</v>
      </c>
      <c r="CR48" s="319">
        <f>cf_1!CR48+cf_2!CR48</f>
        <v>0</v>
      </c>
      <c r="CS48" s="319">
        <f>cf_1!CS48+cf_2!CS48</f>
        <v>0</v>
      </c>
      <c r="CT48" s="319">
        <f>cf_1!CT48+cf_2!CT48</f>
        <v>0</v>
      </c>
      <c r="CU48" s="319">
        <f>cf_1!CU48+cf_2!CU48</f>
        <v>0</v>
      </c>
      <c r="CV48" s="319">
        <f>cf_1!CV48+cf_2!CV48</f>
        <v>0</v>
      </c>
      <c r="CW48" s="319">
        <f>cf_1!CW48+cf_2!CW48</f>
        <v>0</v>
      </c>
      <c r="CX48" s="319">
        <f>cf_1!CX48+cf_2!CX48</f>
        <v>0</v>
      </c>
      <c r="CY48" s="319">
        <f>cf_1!CY48+cf_2!CY48</f>
        <v>0</v>
      </c>
      <c r="CZ48" s="319">
        <f>cf_1!CZ48+cf_2!CZ48</f>
        <v>0</v>
      </c>
      <c r="DA48" s="319">
        <f>cf_1!DA48+cf_2!DA48</f>
        <v>0</v>
      </c>
      <c r="DB48" s="319">
        <f>cf_1!DB48+cf_2!DB48</f>
        <v>0</v>
      </c>
      <c r="DC48" s="319">
        <f>cf_1!DC48+cf_2!DC48</f>
        <v>0</v>
      </c>
      <c r="DD48" s="319">
        <f>cf_1!DD48+cf_2!DD48</f>
        <v>0</v>
      </c>
      <c r="DE48" s="319">
        <f>cf_1!DE48+cf_2!DE48</f>
        <v>0</v>
      </c>
      <c r="DF48" s="319">
        <f>cf_1!DF48+cf_2!DF48</f>
        <v>0</v>
      </c>
      <c r="DG48" s="319">
        <f>cf_1!DG48+cf_2!DG48</f>
        <v>0</v>
      </c>
      <c r="DH48" s="319">
        <f>cf_1!DH48+cf_2!DH48</f>
        <v>0</v>
      </c>
      <c r="DI48" s="319">
        <f>cf_1!DI48+cf_2!DI48</f>
        <v>0</v>
      </c>
      <c r="DJ48" s="319">
        <f>cf_1!DJ48+cf_2!DJ48</f>
        <v>0</v>
      </c>
      <c r="DK48" s="319">
        <f>cf_1!DK48+cf_2!DK48</f>
        <v>0</v>
      </c>
      <c r="DL48" s="319">
        <f>cf_1!DL48+cf_2!DL48</f>
        <v>0</v>
      </c>
      <c r="DM48" s="319">
        <f>cf_1!DM48+cf_2!DM48</f>
        <v>0</v>
      </c>
      <c r="DN48" s="319">
        <f>cf_1!DN48+cf_2!DN48</f>
        <v>0</v>
      </c>
      <c r="DO48" s="319">
        <f>cf_1!DO48+cf_2!DO48</f>
        <v>0</v>
      </c>
      <c r="DP48" s="319">
        <f>cf_1!DP48+cf_2!DP48</f>
        <v>0</v>
      </c>
      <c r="DQ48" s="319">
        <f>cf_1!DQ48+cf_2!DQ48</f>
        <v>0</v>
      </c>
      <c r="DR48" s="319">
        <f>cf_1!DR48+cf_2!DR48</f>
        <v>0</v>
      </c>
      <c r="DS48" s="319">
        <f>cf_1!DS48+cf_2!DS48</f>
        <v>0</v>
      </c>
      <c r="DT48" s="319">
        <f>cf_1!DT48+cf_2!DT48</f>
        <v>0</v>
      </c>
      <c r="DU48" s="319">
        <f>cf_1!DU48+cf_2!DU48</f>
        <v>0</v>
      </c>
      <c r="DV48" s="319">
        <f>cf_1!DV48+cf_2!DV48</f>
        <v>0</v>
      </c>
      <c r="DW48" s="319">
        <f>cf_1!DW48+cf_2!DW48</f>
        <v>0</v>
      </c>
      <c r="DX48" s="319">
        <f>cf_1!DX48+cf_2!DX48</f>
        <v>0</v>
      </c>
      <c r="DY48" s="319">
        <f>cf_1!DY48+cf_2!DY48</f>
        <v>0</v>
      </c>
      <c r="DZ48" s="319">
        <f>cf_1!DZ48+cf_2!DZ48</f>
        <v>0</v>
      </c>
      <c r="EA48" s="319">
        <f>cf_1!EA48+cf_2!EA48</f>
        <v>0</v>
      </c>
      <c r="EB48" s="319">
        <f>cf_1!EB48+cf_2!EB48</f>
        <v>0</v>
      </c>
      <c r="EC48" s="319">
        <f>cf_1!EC48+cf_2!EC48</f>
        <v>0</v>
      </c>
      <c r="ED48" s="319">
        <f>cf_1!ED48+cf_2!ED48</f>
        <v>0</v>
      </c>
      <c r="EE48" s="319">
        <f>cf_1!EE48+cf_2!EE48</f>
        <v>0</v>
      </c>
      <c r="EF48" s="319">
        <f>cf_1!EF48+cf_2!EF48</f>
        <v>0</v>
      </c>
      <c r="EG48" s="319">
        <f>cf_1!EG48+cf_2!EG48</f>
        <v>0</v>
      </c>
      <c r="EH48" s="319">
        <f>cf_1!EH48+cf_2!EH48</f>
        <v>0</v>
      </c>
      <c r="EI48" s="319">
        <f>cf_1!EI48+cf_2!EI48</f>
        <v>0</v>
      </c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60"/>
      <c r="FU48" s="60"/>
      <c r="FV48" s="60"/>
      <c r="FW48" s="60"/>
      <c r="FX48" s="60"/>
      <c r="FY48" s="60"/>
      <c r="FZ48" s="60"/>
      <c r="GA48" s="60"/>
      <c r="GB48" s="60"/>
      <c r="GC48" s="60"/>
      <c r="GD48" s="60"/>
      <c r="GE48" s="60"/>
      <c r="GF48" s="60"/>
      <c r="GG48" s="60"/>
      <c r="GH48" s="60"/>
      <c r="GI48" s="60"/>
      <c r="GJ48" s="60"/>
      <c r="GK48" s="60"/>
      <c r="GL48" s="60"/>
      <c r="GM48" s="60"/>
      <c r="GN48" s="60"/>
      <c r="GO48" s="60"/>
      <c r="GP48" s="60"/>
      <c r="GQ48" s="60"/>
      <c r="GR48" s="60"/>
      <c r="GS48" s="60"/>
    </row>
    <row r="49" spans="2:201" x14ac:dyDescent="0.2">
      <c r="B49" s="66"/>
      <c r="C49" s="67" t="s">
        <v>898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9">
        <f>SUM(S49:EI49)</f>
        <v>0</v>
      </c>
      <c r="Q49" s="70">
        <f>SUMIF(S$5:EI$5,"факт",S49:EI49)</f>
        <v>0</v>
      </c>
      <c r="R49" s="59">
        <f>P49-Q49</f>
        <v>0</v>
      </c>
      <c r="S49" s="319">
        <f>cf_1!S49+cf_2!S49</f>
        <v>0</v>
      </c>
      <c r="T49" s="319">
        <f>cf_1!T49+cf_2!T49</f>
        <v>0</v>
      </c>
      <c r="U49" s="319">
        <f>cf_1!U49+cf_2!U49</f>
        <v>0</v>
      </c>
      <c r="V49" s="319">
        <f>cf_1!V49+cf_2!V49</f>
        <v>0</v>
      </c>
      <c r="W49" s="319">
        <f>cf_1!W49+cf_2!W49</f>
        <v>0</v>
      </c>
      <c r="X49" s="319">
        <f>cf_1!X49+cf_2!X49</f>
        <v>0</v>
      </c>
      <c r="Y49" s="319">
        <f>cf_1!Y49+cf_2!Y49</f>
        <v>0</v>
      </c>
      <c r="Z49" s="319">
        <f>cf_1!Z49+cf_2!Z49</f>
        <v>0</v>
      </c>
      <c r="AA49" s="319">
        <f>cf_1!AA49+cf_2!AA49</f>
        <v>0</v>
      </c>
      <c r="AB49" s="319">
        <f>cf_1!AB49+cf_2!AB49</f>
        <v>0</v>
      </c>
      <c r="AC49" s="319">
        <f>cf_1!AC49+cf_2!AC49</f>
        <v>0</v>
      </c>
      <c r="AD49" s="319">
        <f>cf_1!AD49+cf_2!AD49</f>
        <v>0</v>
      </c>
      <c r="AE49" s="319">
        <f>cf_1!AE49+cf_2!AE49</f>
        <v>0</v>
      </c>
      <c r="AF49" s="319">
        <f>cf_1!AF49+cf_2!AF49</f>
        <v>0</v>
      </c>
      <c r="AG49" s="319">
        <f>cf_1!AG49+cf_2!AG49</f>
        <v>0</v>
      </c>
      <c r="AH49" s="319">
        <f>cf_1!AH49+cf_2!AH49</f>
        <v>0</v>
      </c>
      <c r="AI49" s="319">
        <f>cf_1!AI49+cf_2!AI49</f>
        <v>0</v>
      </c>
      <c r="AJ49" s="319">
        <f>cf_1!AJ49+cf_2!AJ49</f>
        <v>0</v>
      </c>
      <c r="AK49" s="319">
        <f>cf_1!AK49+cf_2!AK49</f>
        <v>0</v>
      </c>
      <c r="AL49" s="319">
        <f>cf_1!AL49+cf_2!AL49</f>
        <v>0</v>
      </c>
      <c r="AM49" s="319">
        <f>cf_1!AM49+cf_2!AM49</f>
        <v>0</v>
      </c>
      <c r="AN49" s="319">
        <f>cf_1!AN49+cf_2!AN49</f>
        <v>0</v>
      </c>
      <c r="AO49" s="319">
        <f>cf_1!AO49+cf_2!AO49</f>
        <v>0</v>
      </c>
      <c r="AP49" s="319">
        <f>cf_1!AP49+cf_2!AP49</f>
        <v>0</v>
      </c>
      <c r="AQ49" s="319">
        <f>cf_1!AQ49+cf_2!AQ49</f>
        <v>0</v>
      </c>
      <c r="AR49" s="319">
        <f>cf_1!AR49+cf_2!AR49</f>
        <v>0</v>
      </c>
      <c r="AS49" s="319">
        <f>cf_1!AS49+cf_2!AS49</f>
        <v>0</v>
      </c>
      <c r="AT49" s="319">
        <f>cf_1!AT49+cf_2!AT49</f>
        <v>0</v>
      </c>
      <c r="AU49" s="319">
        <f>cf_1!AU49+cf_2!AU49</f>
        <v>0</v>
      </c>
      <c r="AV49" s="319">
        <f>cf_1!AV49+cf_2!AV49</f>
        <v>0</v>
      </c>
      <c r="AW49" s="319">
        <f>cf_1!AW49+cf_2!AW49</f>
        <v>0</v>
      </c>
      <c r="AX49" s="319">
        <f>cf_1!AX49+cf_2!AX49</f>
        <v>0</v>
      </c>
      <c r="AY49" s="319">
        <f>cf_1!AY49+cf_2!AY49</f>
        <v>0</v>
      </c>
      <c r="AZ49" s="319">
        <f>cf_1!AZ49+cf_2!AZ49</f>
        <v>0</v>
      </c>
      <c r="BA49" s="319">
        <f>cf_1!BA49+cf_2!BA49</f>
        <v>0</v>
      </c>
      <c r="BB49" s="319">
        <f>cf_1!BB49+cf_2!BB49</f>
        <v>0</v>
      </c>
      <c r="BC49" s="319">
        <f>cf_1!BC49+cf_2!BC49</f>
        <v>0</v>
      </c>
      <c r="BD49" s="319">
        <f>cf_1!BD49+cf_2!BD49</f>
        <v>0</v>
      </c>
      <c r="BE49" s="319">
        <f>cf_1!BE49+cf_2!BE49</f>
        <v>0</v>
      </c>
      <c r="BF49" s="319">
        <f>cf_1!BF49+cf_2!BF49</f>
        <v>0</v>
      </c>
      <c r="BG49" s="319">
        <f>cf_1!BG49+cf_2!BG49</f>
        <v>0</v>
      </c>
      <c r="BH49" s="319">
        <f>cf_1!BH49+cf_2!BH49</f>
        <v>0</v>
      </c>
      <c r="BI49" s="319">
        <f>cf_1!BI49+cf_2!BI49</f>
        <v>0</v>
      </c>
      <c r="BJ49" s="319">
        <f>cf_1!BJ49+cf_2!BJ49</f>
        <v>0</v>
      </c>
      <c r="BK49" s="319">
        <f>cf_1!BK49+cf_2!BK49</f>
        <v>0</v>
      </c>
      <c r="BL49" s="319">
        <f>cf_1!BL49+cf_2!BL49</f>
        <v>0</v>
      </c>
      <c r="BM49" s="319">
        <f>cf_1!BM49+cf_2!BM49</f>
        <v>0</v>
      </c>
      <c r="BN49" s="319">
        <f>cf_1!BN49+cf_2!BN49</f>
        <v>0</v>
      </c>
      <c r="BO49" s="319">
        <f>cf_1!BO49+cf_2!BO49</f>
        <v>0</v>
      </c>
      <c r="BP49" s="319">
        <f>cf_1!BP49+cf_2!BP49</f>
        <v>0</v>
      </c>
      <c r="BQ49" s="319">
        <f>cf_1!BQ49+cf_2!BQ49</f>
        <v>0</v>
      </c>
      <c r="BR49" s="319">
        <f>cf_1!BR49+cf_2!BR49</f>
        <v>0</v>
      </c>
      <c r="BS49" s="319">
        <f>cf_1!BS49+cf_2!BS49</f>
        <v>0</v>
      </c>
      <c r="BT49" s="319">
        <f>cf_1!BT49+cf_2!BT49</f>
        <v>0</v>
      </c>
      <c r="BU49" s="319">
        <f>cf_1!BU49+cf_2!BU49</f>
        <v>0</v>
      </c>
      <c r="BV49" s="319">
        <f>cf_1!BV49+cf_2!BV49</f>
        <v>0</v>
      </c>
      <c r="BW49" s="319">
        <f>cf_1!BW49+cf_2!BW49</f>
        <v>0</v>
      </c>
      <c r="BX49" s="319">
        <f>cf_1!BX49+cf_2!BX49</f>
        <v>0</v>
      </c>
      <c r="BY49" s="319">
        <f>cf_1!BY49+cf_2!BY49</f>
        <v>0</v>
      </c>
      <c r="BZ49" s="319">
        <f>cf_1!BZ49+cf_2!BZ49</f>
        <v>0</v>
      </c>
      <c r="CA49" s="319">
        <f>cf_1!CA49+cf_2!CA49</f>
        <v>0</v>
      </c>
      <c r="CB49" s="319">
        <f>cf_1!CB49+cf_2!CB49</f>
        <v>0</v>
      </c>
      <c r="CC49" s="319">
        <f>cf_1!CC49+cf_2!CC49</f>
        <v>0</v>
      </c>
      <c r="CD49" s="319">
        <f>cf_1!CD49+cf_2!CD49</f>
        <v>0</v>
      </c>
      <c r="CE49" s="319">
        <f>cf_1!CE49+cf_2!CE49</f>
        <v>0</v>
      </c>
      <c r="CF49" s="319">
        <f>cf_1!CF49+cf_2!CF49</f>
        <v>0</v>
      </c>
      <c r="CG49" s="319">
        <f>cf_1!CG49+cf_2!CG49</f>
        <v>0</v>
      </c>
      <c r="CH49" s="319">
        <f>cf_1!CH49+cf_2!CH49</f>
        <v>0</v>
      </c>
      <c r="CI49" s="319">
        <f>cf_1!CI49+cf_2!CI49</f>
        <v>0</v>
      </c>
      <c r="CJ49" s="319">
        <f>cf_1!CJ49+cf_2!CJ49</f>
        <v>0</v>
      </c>
      <c r="CK49" s="319">
        <f>cf_1!CK49+cf_2!CK49</f>
        <v>0</v>
      </c>
      <c r="CL49" s="319">
        <f>cf_1!CL49+cf_2!CL49</f>
        <v>0</v>
      </c>
      <c r="CM49" s="319">
        <f>cf_1!CM49+cf_2!CM49</f>
        <v>0</v>
      </c>
      <c r="CN49" s="319">
        <f>cf_1!CN49+cf_2!CN49</f>
        <v>0</v>
      </c>
      <c r="CO49" s="319">
        <f>cf_1!CO49+cf_2!CO49</f>
        <v>0</v>
      </c>
      <c r="CP49" s="319">
        <f>cf_1!CP49+cf_2!CP49</f>
        <v>0</v>
      </c>
      <c r="CQ49" s="319">
        <f>cf_1!CQ49+cf_2!CQ49</f>
        <v>0</v>
      </c>
      <c r="CR49" s="319">
        <f>cf_1!CR49+cf_2!CR49</f>
        <v>0</v>
      </c>
      <c r="CS49" s="319">
        <f>cf_1!CS49+cf_2!CS49</f>
        <v>0</v>
      </c>
      <c r="CT49" s="319">
        <f>cf_1!CT49+cf_2!CT49</f>
        <v>0</v>
      </c>
      <c r="CU49" s="319">
        <f>cf_1!CU49+cf_2!CU49</f>
        <v>0</v>
      </c>
      <c r="CV49" s="319">
        <f>cf_1!CV49+cf_2!CV49</f>
        <v>0</v>
      </c>
      <c r="CW49" s="319">
        <f>cf_1!CW49+cf_2!CW49</f>
        <v>0</v>
      </c>
      <c r="CX49" s="319">
        <f>cf_1!CX49+cf_2!CX49</f>
        <v>0</v>
      </c>
      <c r="CY49" s="319">
        <f>cf_1!CY49+cf_2!CY49</f>
        <v>0</v>
      </c>
      <c r="CZ49" s="319">
        <f>cf_1!CZ49+cf_2!CZ49</f>
        <v>0</v>
      </c>
      <c r="DA49" s="319">
        <f>cf_1!DA49+cf_2!DA49</f>
        <v>0</v>
      </c>
      <c r="DB49" s="319">
        <f>cf_1!DB49+cf_2!DB49</f>
        <v>0</v>
      </c>
      <c r="DC49" s="319">
        <f>cf_1!DC49+cf_2!DC49</f>
        <v>0</v>
      </c>
      <c r="DD49" s="319">
        <f>cf_1!DD49+cf_2!DD49</f>
        <v>0</v>
      </c>
      <c r="DE49" s="319">
        <f>cf_1!DE49+cf_2!DE49</f>
        <v>0</v>
      </c>
      <c r="DF49" s="319">
        <f>cf_1!DF49+cf_2!DF49</f>
        <v>0</v>
      </c>
      <c r="DG49" s="319">
        <f>cf_1!DG49+cf_2!DG49</f>
        <v>0</v>
      </c>
      <c r="DH49" s="319">
        <f>cf_1!DH49+cf_2!DH49</f>
        <v>0</v>
      </c>
      <c r="DI49" s="319">
        <f>cf_1!DI49+cf_2!DI49</f>
        <v>0</v>
      </c>
      <c r="DJ49" s="319">
        <f>cf_1!DJ49+cf_2!DJ49</f>
        <v>0</v>
      </c>
      <c r="DK49" s="319">
        <f>cf_1!DK49+cf_2!DK49</f>
        <v>0</v>
      </c>
      <c r="DL49" s="319">
        <f>cf_1!DL49+cf_2!DL49</f>
        <v>0</v>
      </c>
      <c r="DM49" s="319">
        <f>cf_1!DM49+cf_2!DM49</f>
        <v>0</v>
      </c>
      <c r="DN49" s="319">
        <f>cf_1!DN49+cf_2!DN49</f>
        <v>0</v>
      </c>
      <c r="DO49" s="319">
        <f>cf_1!DO49+cf_2!DO49</f>
        <v>0</v>
      </c>
      <c r="DP49" s="319">
        <f>cf_1!DP49+cf_2!DP49</f>
        <v>0</v>
      </c>
      <c r="DQ49" s="319">
        <f>cf_1!DQ49+cf_2!DQ49</f>
        <v>0</v>
      </c>
      <c r="DR49" s="319">
        <f>cf_1!DR49+cf_2!DR49</f>
        <v>0</v>
      </c>
      <c r="DS49" s="319">
        <f>cf_1!DS49+cf_2!DS49</f>
        <v>0</v>
      </c>
      <c r="DT49" s="319">
        <f>cf_1!DT49+cf_2!DT49</f>
        <v>0</v>
      </c>
      <c r="DU49" s="319">
        <f>cf_1!DU49+cf_2!DU49</f>
        <v>0</v>
      </c>
      <c r="DV49" s="319">
        <f>cf_1!DV49+cf_2!DV49</f>
        <v>0</v>
      </c>
      <c r="DW49" s="319">
        <f>cf_1!DW49+cf_2!DW49</f>
        <v>0</v>
      </c>
      <c r="DX49" s="319">
        <f>cf_1!DX49+cf_2!DX49</f>
        <v>0</v>
      </c>
      <c r="DY49" s="319">
        <f>cf_1!DY49+cf_2!DY49</f>
        <v>0</v>
      </c>
      <c r="DZ49" s="319">
        <f>cf_1!DZ49+cf_2!DZ49</f>
        <v>0</v>
      </c>
      <c r="EA49" s="319">
        <f>cf_1!EA49+cf_2!EA49</f>
        <v>0</v>
      </c>
      <c r="EB49" s="319">
        <f>cf_1!EB49+cf_2!EB49</f>
        <v>0</v>
      </c>
      <c r="EC49" s="319">
        <f>cf_1!EC49+cf_2!EC49</f>
        <v>0</v>
      </c>
      <c r="ED49" s="319">
        <f>cf_1!ED49+cf_2!ED49</f>
        <v>0</v>
      </c>
      <c r="EE49" s="319">
        <f>cf_1!EE49+cf_2!EE49</f>
        <v>0</v>
      </c>
      <c r="EF49" s="319">
        <f>cf_1!EF49+cf_2!EF49</f>
        <v>0</v>
      </c>
      <c r="EG49" s="319">
        <f>cf_1!EG49+cf_2!EG49</f>
        <v>0</v>
      </c>
      <c r="EH49" s="319">
        <f>cf_1!EH49+cf_2!EH49</f>
        <v>0</v>
      </c>
      <c r="EI49" s="319">
        <f>cf_1!EI49+cf_2!EI49</f>
        <v>0</v>
      </c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60"/>
      <c r="FU49" s="60"/>
      <c r="FV49" s="60"/>
      <c r="FW49" s="60"/>
      <c r="FX49" s="60"/>
      <c r="FY49" s="60"/>
      <c r="FZ49" s="60"/>
      <c r="GA49" s="60"/>
      <c r="GB49" s="60"/>
      <c r="GC49" s="60"/>
      <c r="GD49" s="60"/>
      <c r="GE49" s="60"/>
      <c r="GF49" s="60"/>
      <c r="GG49" s="60"/>
      <c r="GH49" s="60"/>
      <c r="GI49" s="60"/>
      <c r="GJ49" s="60"/>
      <c r="GK49" s="60"/>
      <c r="GL49" s="60"/>
      <c r="GM49" s="60"/>
      <c r="GN49" s="60"/>
      <c r="GO49" s="60"/>
      <c r="GP49" s="60"/>
      <c r="GQ49" s="60"/>
      <c r="GR49" s="60"/>
      <c r="GS49" s="60"/>
    </row>
    <row r="50" spans="2:201" x14ac:dyDescent="0.2">
      <c r="B50" s="66"/>
      <c r="C50" s="67" t="s">
        <v>899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9">
        <f>SUM(S50:EI50)</f>
        <v>0</v>
      </c>
      <c r="Q50" s="70">
        <f>SUMIF(S$5:EI$5,"факт",S50:EI50)</f>
        <v>0</v>
      </c>
      <c r="R50" s="59">
        <f>P50-Q50</f>
        <v>0</v>
      </c>
      <c r="S50" s="319">
        <f>cf_1!S50+cf_2!S50</f>
        <v>0</v>
      </c>
      <c r="T50" s="319">
        <f>cf_1!T50+cf_2!T50</f>
        <v>0</v>
      </c>
      <c r="U50" s="319">
        <f>cf_1!U50+cf_2!U50</f>
        <v>0</v>
      </c>
      <c r="V50" s="319">
        <f>cf_1!V50+cf_2!V50</f>
        <v>0</v>
      </c>
      <c r="W50" s="319">
        <f>cf_1!W50+cf_2!W50</f>
        <v>0</v>
      </c>
      <c r="X50" s="319">
        <f>cf_1!X50+cf_2!X50</f>
        <v>0</v>
      </c>
      <c r="Y50" s="319">
        <f>cf_1!Y50+cf_2!Y50</f>
        <v>0</v>
      </c>
      <c r="Z50" s="319">
        <f>cf_1!Z50+cf_2!Z50</f>
        <v>0</v>
      </c>
      <c r="AA50" s="319">
        <f>cf_1!AA50+cf_2!AA50</f>
        <v>0</v>
      </c>
      <c r="AB50" s="319">
        <f>cf_1!AB50+cf_2!AB50</f>
        <v>0</v>
      </c>
      <c r="AC50" s="319">
        <f>cf_1!AC50+cf_2!AC50</f>
        <v>0</v>
      </c>
      <c r="AD50" s="319">
        <f>cf_1!AD50+cf_2!AD50</f>
        <v>0</v>
      </c>
      <c r="AE50" s="319">
        <f>cf_1!AE50+cf_2!AE50</f>
        <v>0</v>
      </c>
      <c r="AF50" s="319">
        <f>cf_1!AF50+cf_2!AF50</f>
        <v>0</v>
      </c>
      <c r="AG50" s="319">
        <f>cf_1!AG50+cf_2!AG50</f>
        <v>0</v>
      </c>
      <c r="AH50" s="319">
        <f>cf_1!AH50+cf_2!AH50</f>
        <v>0</v>
      </c>
      <c r="AI50" s="319">
        <f>cf_1!AI50+cf_2!AI50</f>
        <v>0</v>
      </c>
      <c r="AJ50" s="319">
        <f>cf_1!AJ50+cf_2!AJ50</f>
        <v>0</v>
      </c>
      <c r="AK50" s="319">
        <f>cf_1!AK50+cf_2!AK50</f>
        <v>0</v>
      </c>
      <c r="AL50" s="319">
        <f>cf_1!AL50+cf_2!AL50</f>
        <v>0</v>
      </c>
      <c r="AM50" s="319">
        <f>cf_1!AM50+cf_2!AM50</f>
        <v>0</v>
      </c>
      <c r="AN50" s="319">
        <f>cf_1!AN50+cf_2!AN50</f>
        <v>0</v>
      </c>
      <c r="AO50" s="319">
        <f>cf_1!AO50+cf_2!AO50</f>
        <v>0</v>
      </c>
      <c r="AP50" s="319">
        <f>cf_1!AP50+cf_2!AP50</f>
        <v>0</v>
      </c>
      <c r="AQ50" s="319">
        <f>cf_1!AQ50+cf_2!AQ50</f>
        <v>0</v>
      </c>
      <c r="AR50" s="319">
        <f>cf_1!AR50+cf_2!AR50</f>
        <v>0</v>
      </c>
      <c r="AS50" s="319">
        <f>cf_1!AS50+cf_2!AS50</f>
        <v>0</v>
      </c>
      <c r="AT50" s="319">
        <f>cf_1!AT50+cf_2!AT50</f>
        <v>0</v>
      </c>
      <c r="AU50" s="319">
        <f>cf_1!AU50+cf_2!AU50</f>
        <v>0</v>
      </c>
      <c r="AV50" s="319">
        <f>cf_1!AV50+cf_2!AV50</f>
        <v>0</v>
      </c>
      <c r="AW50" s="319">
        <f>cf_1!AW50+cf_2!AW50</f>
        <v>0</v>
      </c>
      <c r="AX50" s="319">
        <f>cf_1!AX50+cf_2!AX50</f>
        <v>0</v>
      </c>
      <c r="AY50" s="319">
        <f>cf_1!AY50+cf_2!AY50</f>
        <v>0</v>
      </c>
      <c r="AZ50" s="319">
        <f>cf_1!AZ50+cf_2!AZ50</f>
        <v>0</v>
      </c>
      <c r="BA50" s="319">
        <f>cf_1!BA50+cf_2!BA50</f>
        <v>0</v>
      </c>
      <c r="BB50" s="319">
        <f>cf_1!BB50+cf_2!BB50</f>
        <v>0</v>
      </c>
      <c r="BC50" s="319">
        <f>cf_1!BC50+cf_2!BC50</f>
        <v>0</v>
      </c>
      <c r="BD50" s="319">
        <f>cf_1!BD50+cf_2!BD50</f>
        <v>0</v>
      </c>
      <c r="BE50" s="319">
        <f>cf_1!BE50+cf_2!BE50</f>
        <v>0</v>
      </c>
      <c r="BF50" s="319">
        <f>cf_1!BF50+cf_2!BF50</f>
        <v>0</v>
      </c>
      <c r="BG50" s="319">
        <f>cf_1!BG50+cf_2!BG50</f>
        <v>0</v>
      </c>
      <c r="BH50" s="319">
        <f>cf_1!BH50+cf_2!BH50</f>
        <v>0</v>
      </c>
      <c r="BI50" s="319">
        <f>cf_1!BI50+cf_2!BI50</f>
        <v>0</v>
      </c>
      <c r="BJ50" s="319">
        <f>cf_1!BJ50+cf_2!BJ50</f>
        <v>0</v>
      </c>
      <c r="BK50" s="319">
        <f>cf_1!BK50+cf_2!BK50</f>
        <v>0</v>
      </c>
      <c r="BL50" s="319">
        <f>cf_1!BL50+cf_2!BL50</f>
        <v>0</v>
      </c>
      <c r="BM50" s="319">
        <f>cf_1!BM50+cf_2!BM50</f>
        <v>0</v>
      </c>
      <c r="BN50" s="319">
        <f>cf_1!BN50+cf_2!BN50</f>
        <v>0</v>
      </c>
      <c r="BO50" s="319">
        <f>cf_1!BO50+cf_2!BO50</f>
        <v>0</v>
      </c>
      <c r="BP50" s="319">
        <f>cf_1!BP50+cf_2!BP50</f>
        <v>0</v>
      </c>
      <c r="BQ50" s="319">
        <f>cf_1!BQ50+cf_2!BQ50</f>
        <v>0</v>
      </c>
      <c r="BR50" s="319">
        <f>cf_1!BR50+cf_2!BR50</f>
        <v>0</v>
      </c>
      <c r="BS50" s="319">
        <f>cf_1!BS50+cf_2!BS50</f>
        <v>0</v>
      </c>
      <c r="BT50" s="319">
        <f>cf_1!BT50+cf_2!BT50</f>
        <v>0</v>
      </c>
      <c r="BU50" s="319">
        <f>cf_1!BU50+cf_2!BU50</f>
        <v>0</v>
      </c>
      <c r="BV50" s="319">
        <f>cf_1!BV50+cf_2!BV50</f>
        <v>0</v>
      </c>
      <c r="BW50" s="319">
        <f>cf_1!BW50+cf_2!BW50</f>
        <v>0</v>
      </c>
      <c r="BX50" s="319">
        <f>cf_1!BX50+cf_2!BX50</f>
        <v>0</v>
      </c>
      <c r="BY50" s="319">
        <f>cf_1!BY50+cf_2!BY50</f>
        <v>0</v>
      </c>
      <c r="BZ50" s="319">
        <f>cf_1!BZ50+cf_2!BZ50</f>
        <v>0</v>
      </c>
      <c r="CA50" s="319">
        <f>cf_1!CA50+cf_2!CA50</f>
        <v>0</v>
      </c>
      <c r="CB50" s="319">
        <f>cf_1!CB50+cf_2!CB50</f>
        <v>0</v>
      </c>
      <c r="CC50" s="319">
        <f>cf_1!CC50+cf_2!CC50</f>
        <v>0</v>
      </c>
      <c r="CD50" s="319">
        <f>cf_1!CD50+cf_2!CD50</f>
        <v>0</v>
      </c>
      <c r="CE50" s="319">
        <f>cf_1!CE50+cf_2!CE50</f>
        <v>0</v>
      </c>
      <c r="CF50" s="319">
        <f>cf_1!CF50+cf_2!CF50</f>
        <v>0</v>
      </c>
      <c r="CG50" s="319">
        <f>cf_1!CG50+cf_2!CG50</f>
        <v>0</v>
      </c>
      <c r="CH50" s="319">
        <f>cf_1!CH50+cf_2!CH50</f>
        <v>0</v>
      </c>
      <c r="CI50" s="319">
        <f>cf_1!CI50+cf_2!CI50</f>
        <v>0</v>
      </c>
      <c r="CJ50" s="319">
        <f>cf_1!CJ50+cf_2!CJ50</f>
        <v>0</v>
      </c>
      <c r="CK50" s="319">
        <f>cf_1!CK50+cf_2!CK50</f>
        <v>0</v>
      </c>
      <c r="CL50" s="319">
        <f>cf_1!CL50+cf_2!CL50</f>
        <v>0</v>
      </c>
      <c r="CM50" s="319">
        <f>cf_1!CM50+cf_2!CM50</f>
        <v>0</v>
      </c>
      <c r="CN50" s="319">
        <f>cf_1!CN50+cf_2!CN50</f>
        <v>0</v>
      </c>
      <c r="CO50" s="319">
        <f>cf_1!CO50+cf_2!CO50</f>
        <v>0</v>
      </c>
      <c r="CP50" s="319">
        <f>cf_1!CP50+cf_2!CP50</f>
        <v>0</v>
      </c>
      <c r="CQ50" s="319">
        <f>cf_1!CQ50+cf_2!CQ50</f>
        <v>0</v>
      </c>
      <c r="CR50" s="319">
        <f>cf_1!CR50+cf_2!CR50</f>
        <v>0</v>
      </c>
      <c r="CS50" s="319">
        <f>cf_1!CS50+cf_2!CS50</f>
        <v>0</v>
      </c>
      <c r="CT50" s="319">
        <f>cf_1!CT50+cf_2!CT50</f>
        <v>0</v>
      </c>
      <c r="CU50" s="319">
        <f>cf_1!CU50+cf_2!CU50</f>
        <v>0</v>
      </c>
      <c r="CV50" s="319">
        <f>cf_1!CV50+cf_2!CV50</f>
        <v>0</v>
      </c>
      <c r="CW50" s="319">
        <f>cf_1!CW50+cf_2!CW50</f>
        <v>0</v>
      </c>
      <c r="CX50" s="319">
        <f>cf_1!CX50+cf_2!CX50</f>
        <v>0</v>
      </c>
      <c r="CY50" s="319">
        <f>cf_1!CY50+cf_2!CY50</f>
        <v>0</v>
      </c>
      <c r="CZ50" s="319">
        <f>cf_1!CZ50+cf_2!CZ50</f>
        <v>0</v>
      </c>
      <c r="DA50" s="319">
        <f>cf_1!DA50+cf_2!DA50</f>
        <v>0</v>
      </c>
      <c r="DB50" s="319">
        <f>cf_1!DB50+cf_2!DB50</f>
        <v>0</v>
      </c>
      <c r="DC50" s="319">
        <f>cf_1!DC50+cf_2!DC50</f>
        <v>0</v>
      </c>
      <c r="DD50" s="319">
        <f>cf_1!DD50+cf_2!DD50</f>
        <v>0</v>
      </c>
      <c r="DE50" s="319">
        <f>cf_1!DE50+cf_2!DE50</f>
        <v>0</v>
      </c>
      <c r="DF50" s="319">
        <f>cf_1!DF50+cf_2!DF50</f>
        <v>0</v>
      </c>
      <c r="DG50" s="319">
        <f>cf_1!DG50+cf_2!DG50</f>
        <v>0</v>
      </c>
      <c r="DH50" s="319">
        <f>cf_1!DH50+cf_2!DH50</f>
        <v>0</v>
      </c>
      <c r="DI50" s="319">
        <f>cf_1!DI50+cf_2!DI50</f>
        <v>0</v>
      </c>
      <c r="DJ50" s="319">
        <f>cf_1!DJ50+cf_2!DJ50</f>
        <v>0</v>
      </c>
      <c r="DK50" s="319">
        <f>cf_1!DK50+cf_2!DK50</f>
        <v>0</v>
      </c>
      <c r="DL50" s="319">
        <f>cf_1!DL50+cf_2!DL50</f>
        <v>0</v>
      </c>
      <c r="DM50" s="319">
        <f>cf_1!DM50+cf_2!DM50</f>
        <v>0</v>
      </c>
      <c r="DN50" s="319">
        <f>cf_1!DN50+cf_2!DN50</f>
        <v>0</v>
      </c>
      <c r="DO50" s="319">
        <f>cf_1!DO50+cf_2!DO50</f>
        <v>0</v>
      </c>
      <c r="DP50" s="319">
        <f>cf_1!DP50+cf_2!DP50</f>
        <v>0</v>
      </c>
      <c r="DQ50" s="319">
        <f>cf_1!DQ50+cf_2!DQ50</f>
        <v>0</v>
      </c>
      <c r="DR50" s="319">
        <f>cf_1!DR50+cf_2!DR50</f>
        <v>0</v>
      </c>
      <c r="DS50" s="319">
        <f>cf_1!DS50+cf_2!DS50</f>
        <v>0</v>
      </c>
      <c r="DT50" s="319">
        <f>cf_1!DT50+cf_2!DT50</f>
        <v>0</v>
      </c>
      <c r="DU50" s="319">
        <f>cf_1!DU50+cf_2!DU50</f>
        <v>0</v>
      </c>
      <c r="DV50" s="319">
        <f>cf_1!DV50+cf_2!DV50</f>
        <v>0</v>
      </c>
      <c r="DW50" s="319">
        <f>cf_1!DW50+cf_2!DW50</f>
        <v>0</v>
      </c>
      <c r="DX50" s="319">
        <f>cf_1!DX50+cf_2!DX50</f>
        <v>0</v>
      </c>
      <c r="DY50" s="319">
        <f>cf_1!DY50+cf_2!DY50</f>
        <v>0</v>
      </c>
      <c r="DZ50" s="319">
        <f>cf_1!DZ50+cf_2!DZ50</f>
        <v>0</v>
      </c>
      <c r="EA50" s="319">
        <f>cf_1!EA50+cf_2!EA50</f>
        <v>0</v>
      </c>
      <c r="EB50" s="319">
        <f>cf_1!EB50+cf_2!EB50</f>
        <v>0</v>
      </c>
      <c r="EC50" s="319">
        <f>cf_1!EC50+cf_2!EC50</f>
        <v>0</v>
      </c>
      <c r="ED50" s="319">
        <f>cf_1!ED50+cf_2!ED50</f>
        <v>0</v>
      </c>
      <c r="EE50" s="319">
        <f>cf_1!EE50+cf_2!EE50</f>
        <v>0</v>
      </c>
      <c r="EF50" s="319">
        <f>cf_1!EF50+cf_2!EF50</f>
        <v>0</v>
      </c>
      <c r="EG50" s="319">
        <f>cf_1!EG50+cf_2!EG50</f>
        <v>0</v>
      </c>
      <c r="EH50" s="319">
        <f>cf_1!EH50+cf_2!EH50</f>
        <v>0</v>
      </c>
      <c r="EI50" s="319">
        <f>cf_1!EI50+cf_2!EI50</f>
        <v>0</v>
      </c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60"/>
      <c r="FU50" s="60"/>
      <c r="FV50" s="60"/>
      <c r="FW50" s="60"/>
      <c r="FX50" s="60"/>
      <c r="FY50" s="60"/>
      <c r="FZ50" s="60"/>
      <c r="GA50" s="60"/>
      <c r="GB50" s="60"/>
      <c r="GC50" s="60"/>
      <c r="GD50" s="60"/>
      <c r="GE50" s="60"/>
      <c r="GF50" s="60"/>
      <c r="GG50" s="60"/>
      <c r="GH50" s="60"/>
      <c r="GI50" s="60"/>
      <c r="GJ50" s="60"/>
      <c r="GK50" s="60"/>
      <c r="GL50" s="60"/>
      <c r="GM50" s="60"/>
      <c r="GN50" s="60"/>
      <c r="GO50" s="60"/>
      <c r="GP50" s="60"/>
      <c r="GQ50" s="60"/>
      <c r="GR50" s="60"/>
      <c r="GS50" s="60"/>
    </row>
    <row r="51" spans="2:201" x14ac:dyDescent="0.2">
      <c r="B51" s="61" t="s">
        <v>900</v>
      </c>
      <c r="C51" s="62" t="s">
        <v>737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4">
        <f>SUM(P52:P59)</f>
        <v>1531312463.2463818</v>
      </c>
      <c r="Q51" s="65">
        <f>SUM(Q52:Q59)</f>
        <v>0</v>
      </c>
      <c r="R51" s="65">
        <f>SUM(R52:R59)</f>
        <v>1531312463.2463818</v>
      </c>
      <c r="S51" s="65">
        <f t="shared" ref="S51:CD51" si="229">SUM(S52:S59)</f>
        <v>0</v>
      </c>
      <c r="T51" s="65">
        <f t="shared" si="229"/>
        <v>0</v>
      </c>
      <c r="U51" s="65">
        <f t="shared" ref="U51:AW51" si="230">SUM(U52:U59)</f>
        <v>0</v>
      </c>
      <c r="V51" s="65">
        <f t="shared" si="230"/>
        <v>0</v>
      </c>
      <c r="W51" s="65">
        <f t="shared" si="230"/>
        <v>0</v>
      </c>
      <c r="X51" s="65">
        <f t="shared" si="230"/>
        <v>0</v>
      </c>
      <c r="Y51" s="65">
        <f t="shared" si="230"/>
        <v>0</v>
      </c>
      <c r="Z51" s="65">
        <f t="shared" si="230"/>
        <v>0</v>
      </c>
      <c r="AA51" s="65">
        <f t="shared" si="230"/>
        <v>0</v>
      </c>
      <c r="AB51" s="65">
        <f t="shared" si="230"/>
        <v>0</v>
      </c>
      <c r="AC51" s="65">
        <f t="shared" si="230"/>
        <v>0</v>
      </c>
      <c r="AD51" s="65">
        <f t="shared" si="230"/>
        <v>0</v>
      </c>
      <c r="AE51" s="65">
        <f t="shared" si="230"/>
        <v>0</v>
      </c>
      <c r="AF51" s="65">
        <f t="shared" si="230"/>
        <v>0</v>
      </c>
      <c r="AG51" s="65">
        <f t="shared" si="230"/>
        <v>0</v>
      </c>
      <c r="AH51" s="65">
        <f t="shared" si="230"/>
        <v>0</v>
      </c>
      <c r="AI51" s="65">
        <f t="shared" si="230"/>
        <v>0</v>
      </c>
      <c r="AJ51" s="65">
        <f t="shared" si="230"/>
        <v>0</v>
      </c>
      <c r="AK51" s="65">
        <f t="shared" si="230"/>
        <v>49397176.233754247</v>
      </c>
      <c r="AL51" s="65">
        <f t="shared" si="230"/>
        <v>49397176.233754247</v>
      </c>
      <c r="AM51" s="65">
        <f t="shared" si="230"/>
        <v>49397176.233754247</v>
      </c>
      <c r="AN51" s="65">
        <f t="shared" si="230"/>
        <v>49397176.233754247</v>
      </c>
      <c r="AO51" s="65">
        <f t="shared" si="230"/>
        <v>49397176.233754247</v>
      </c>
      <c r="AP51" s="65">
        <f t="shared" si="230"/>
        <v>49397176.233754247</v>
      </c>
      <c r="AQ51" s="65">
        <f t="shared" si="230"/>
        <v>49397176.233754247</v>
      </c>
      <c r="AR51" s="65">
        <f t="shared" si="230"/>
        <v>49397176.233754247</v>
      </c>
      <c r="AS51" s="65">
        <f t="shared" si="230"/>
        <v>49397176.233754247</v>
      </c>
      <c r="AT51" s="65">
        <f t="shared" si="230"/>
        <v>49397176.233754247</v>
      </c>
      <c r="AU51" s="65">
        <f t="shared" si="230"/>
        <v>49397176.233754247</v>
      </c>
      <c r="AV51" s="65">
        <f t="shared" si="230"/>
        <v>49397176.233754247</v>
      </c>
      <c r="AW51" s="65">
        <f t="shared" si="230"/>
        <v>49397176.233754247</v>
      </c>
      <c r="AX51" s="65">
        <f t="shared" si="229"/>
        <v>49397176.233754247</v>
      </c>
      <c r="AY51" s="65">
        <f t="shared" si="229"/>
        <v>49397176.233754247</v>
      </c>
      <c r="AZ51" s="65">
        <f t="shared" si="229"/>
        <v>49397176.233754247</v>
      </c>
      <c r="BA51" s="65">
        <f t="shared" si="229"/>
        <v>49397176.233754247</v>
      </c>
      <c r="BB51" s="65">
        <f t="shared" si="229"/>
        <v>49397176.233754247</v>
      </c>
      <c r="BC51" s="65">
        <f t="shared" si="229"/>
        <v>49397176.233754247</v>
      </c>
      <c r="BD51" s="65">
        <f t="shared" si="229"/>
        <v>49397176.233754247</v>
      </c>
      <c r="BE51" s="65">
        <f t="shared" si="229"/>
        <v>49397176.233754247</v>
      </c>
      <c r="BF51" s="65">
        <f t="shared" si="229"/>
        <v>49397176.233754247</v>
      </c>
      <c r="BG51" s="65">
        <f t="shared" si="229"/>
        <v>49397176.233754247</v>
      </c>
      <c r="BH51" s="65">
        <f t="shared" si="229"/>
        <v>49397176.233754247</v>
      </c>
      <c r="BI51" s="65">
        <f t="shared" si="229"/>
        <v>49397176.233754247</v>
      </c>
      <c r="BJ51" s="65">
        <f t="shared" si="229"/>
        <v>49397176.233754247</v>
      </c>
      <c r="BK51" s="65">
        <f t="shared" si="229"/>
        <v>49397176.233754247</v>
      </c>
      <c r="BL51" s="65">
        <f t="shared" si="229"/>
        <v>49397176.233754247</v>
      </c>
      <c r="BM51" s="65">
        <f t="shared" si="229"/>
        <v>49397176.233754247</v>
      </c>
      <c r="BN51" s="65">
        <f t="shared" si="229"/>
        <v>49397176.233754247</v>
      </c>
      <c r="BO51" s="65">
        <f t="shared" si="229"/>
        <v>49397176.233754247</v>
      </c>
      <c r="BP51" s="65">
        <f t="shared" si="229"/>
        <v>0</v>
      </c>
      <c r="BQ51" s="65">
        <f t="shared" si="229"/>
        <v>0</v>
      </c>
      <c r="BR51" s="65">
        <f t="shared" si="229"/>
        <v>0</v>
      </c>
      <c r="BS51" s="65">
        <f t="shared" si="229"/>
        <v>0</v>
      </c>
      <c r="BT51" s="65">
        <f t="shared" si="229"/>
        <v>0</v>
      </c>
      <c r="BU51" s="65">
        <f t="shared" si="229"/>
        <v>0</v>
      </c>
      <c r="BV51" s="65">
        <f t="shared" si="229"/>
        <v>0</v>
      </c>
      <c r="BW51" s="65">
        <f t="shared" si="229"/>
        <v>0</v>
      </c>
      <c r="BX51" s="65">
        <f t="shared" si="229"/>
        <v>0</v>
      </c>
      <c r="BY51" s="65">
        <f t="shared" si="229"/>
        <v>0</v>
      </c>
      <c r="BZ51" s="65">
        <f t="shared" si="229"/>
        <v>0</v>
      </c>
      <c r="CA51" s="65">
        <f t="shared" si="229"/>
        <v>0</v>
      </c>
      <c r="CB51" s="65">
        <f t="shared" si="229"/>
        <v>0</v>
      </c>
      <c r="CC51" s="65">
        <f t="shared" si="229"/>
        <v>0</v>
      </c>
      <c r="CD51" s="65">
        <f t="shared" si="229"/>
        <v>0</v>
      </c>
      <c r="CE51" s="65">
        <f t="shared" ref="CE51:EI51" si="231">SUM(CE52:CE59)</f>
        <v>0</v>
      </c>
      <c r="CF51" s="65">
        <f t="shared" si="231"/>
        <v>0</v>
      </c>
      <c r="CG51" s="65">
        <f t="shared" si="231"/>
        <v>0</v>
      </c>
      <c r="CH51" s="65">
        <f t="shared" si="231"/>
        <v>0</v>
      </c>
      <c r="CI51" s="65">
        <f t="shared" si="231"/>
        <v>0</v>
      </c>
      <c r="CJ51" s="65">
        <f t="shared" si="231"/>
        <v>0</v>
      </c>
      <c r="CK51" s="65">
        <f t="shared" si="231"/>
        <v>0</v>
      </c>
      <c r="CL51" s="65">
        <f t="shared" si="231"/>
        <v>0</v>
      </c>
      <c r="CM51" s="65">
        <f t="shared" si="231"/>
        <v>0</v>
      </c>
      <c r="CN51" s="65">
        <f t="shared" si="231"/>
        <v>0</v>
      </c>
      <c r="CO51" s="65">
        <f t="shared" si="231"/>
        <v>0</v>
      </c>
      <c r="CP51" s="65">
        <f t="shared" si="231"/>
        <v>0</v>
      </c>
      <c r="CQ51" s="65">
        <f t="shared" si="231"/>
        <v>0</v>
      </c>
      <c r="CR51" s="65">
        <f t="shared" si="231"/>
        <v>0</v>
      </c>
      <c r="CS51" s="65">
        <f t="shared" si="231"/>
        <v>0</v>
      </c>
      <c r="CT51" s="65">
        <f t="shared" si="231"/>
        <v>0</v>
      </c>
      <c r="CU51" s="65">
        <f t="shared" si="231"/>
        <v>0</v>
      </c>
      <c r="CV51" s="65">
        <f t="shared" si="231"/>
        <v>0</v>
      </c>
      <c r="CW51" s="65">
        <f t="shared" si="231"/>
        <v>0</v>
      </c>
      <c r="CX51" s="65">
        <f t="shared" si="231"/>
        <v>0</v>
      </c>
      <c r="CY51" s="65">
        <f t="shared" si="231"/>
        <v>0</v>
      </c>
      <c r="CZ51" s="65">
        <f t="shared" si="231"/>
        <v>0</v>
      </c>
      <c r="DA51" s="65">
        <f t="shared" si="231"/>
        <v>0</v>
      </c>
      <c r="DB51" s="65">
        <f t="shared" si="231"/>
        <v>0</v>
      </c>
      <c r="DC51" s="65">
        <f t="shared" si="231"/>
        <v>0</v>
      </c>
      <c r="DD51" s="65">
        <f t="shared" si="231"/>
        <v>0</v>
      </c>
      <c r="DE51" s="65">
        <f t="shared" si="231"/>
        <v>0</v>
      </c>
      <c r="DF51" s="65">
        <f t="shared" si="231"/>
        <v>0</v>
      </c>
      <c r="DG51" s="65">
        <f t="shared" si="231"/>
        <v>0</v>
      </c>
      <c r="DH51" s="65">
        <f t="shared" si="231"/>
        <v>0</v>
      </c>
      <c r="DI51" s="65">
        <f t="shared" si="231"/>
        <v>0</v>
      </c>
      <c r="DJ51" s="65">
        <f t="shared" si="231"/>
        <v>0</v>
      </c>
      <c r="DK51" s="65">
        <f t="shared" si="231"/>
        <v>0</v>
      </c>
      <c r="DL51" s="65">
        <f t="shared" si="231"/>
        <v>0</v>
      </c>
      <c r="DM51" s="65">
        <f t="shared" si="231"/>
        <v>0</v>
      </c>
      <c r="DN51" s="65">
        <f t="shared" si="231"/>
        <v>0</v>
      </c>
      <c r="DO51" s="65">
        <f t="shared" si="231"/>
        <v>0</v>
      </c>
      <c r="DP51" s="65">
        <f t="shared" si="231"/>
        <v>0</v>
      </c>
      <c r="DQ51" s="65">
        <f t="shared" si="231"/>
        <v>0</v>
      </c>
      <c r="DR51" s="65">
        <f t="shared" si="231"/>
        <v>0</v>
      </c>
      <c r="DS51" s="65">
        <f t="shared" si="231"/>
        <v>0</v>
      </c>
      <c r="DT51" s="65">
        <f t="shared" si="231"/>
        <v>0</v>
      </c>
      <c r="DU51" s="65">
        <f t="shared" si="231"/>
        <v>0</v>
      </c>
      <c r="DV51" s="65">
        <f t="shared" si="231"/>
        <v>0</v>
      </c>
      <c r="DW51" s="65">
        <f t="shared" si="231"/>
        <v>0</v>
      </c>
      <c r="DX51" s="65">
        <f t="shared" si="231"/>
        <v>0</v>
      </c>
      <c r="DY51" s="65">
        <f t="shared" si="231"/>
        <v>0</v>
      </c>
      <c r="DZ51" s="65">
        <f t="shared" si="231"/>
        <v>0</v>
      </c>
      <c r="EA51" s="65">
        <f t="shared" si="231"/>
        <v>0</v>
      </c>
      <c r="EB51" s="65">
        <f t="shared" si="231"/>
        <v>0</v>
      </c>
      <c r="EC51" s="65">
        <f t="shared" si="231"/>
        <v>0</v>
      </c>
      <c r="ED51" s="65">
        <f t="shared" si="231"/>
        <v>0</v>
      </c>
      <c r="EE51" s="65">
        <f t="shared" si="231"/>
        <v>0</v>
      </c>
      <c r="EF51" s="65">
        <f t="shared" si="231"/>
        <v>0</v>
      </c>
      <c r="EG51" s="65">
        <f t="shared" si="231"/>
        <v>0</v>
      </c>
      <c r="EH51" s="65">
        <f t="shared" si="231"/>
        <v>0</v>
      </c>
      <c r="EI51" s="65">
        <f t="shared" si="231"/>
        <v>0</v>
      </c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</row>
    <row r="52" spans="2:201" x14ac:dyDescent="0.2">
      <c r="B52" s="66"/>
      <c r="C52" s="67" t="s">
        <v>901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9">
        <f t="shared" ref="P52:P59" si="232">SUM(S52:EI52)</f>
        <v>0</v>
      </c>
      <c r="Q52" s="70">
        <f t="shared" ref="Q52:Q59" si="233">SUMIF(S$5:EI$5,"факт",S52:EI52)</f>
        <v>0</v>
      </c>
      <c r="R52" s="59">
        <f t="shared" ref="R52:R59" si="234">P52-Q52</f>
        <v>0</v>
      </c>
      <c r="S52" s="319">
        <f>cf_1!S52+cf_2!S52</f>
        <v>0</v>
      </c>
      <c r="T52" s="319">
        <f>cf_1!T52+cf_2!T52</f>
        <v>0</v>
      </c>
      <c r="U52" s="319">
        <f>cf_1!U52+cf_2!U52</f>
        <v>0</v>
      </c>
      <c r="V52" s="319">
        <f>cf_1!V52+cf_2!V52</f>
        <v>0</v>
      </c>
      <c r="W52" s="319">
        <f>cf_1!W52+cf_2!W52</f>
        <v>0</v>
      </c>
      <c r="X52" s="319">
        <f>cf_1!X52+cf_2!X52</f>
        <v>0</v>
      </c>
      <c r="Y52" s="319">
        <f>cf_1!Y52+cf_2!Y52</f>
        <v>0</v>
      </c>
      <c r="Z52" s="319">
        <f>cf_1!Z52+cf_2!Z52</f>
        <v>0</v>
      </c>
      <c r="AA52" s="319">
        <f>cf_1!AA52+cf_2!AA52</f>
        <v>0</v>
      </c>
      <c r="AB52" s="319">
        <f>cf_1!AB52+cf_2!AB52</f>
        <v>0</v>
      </c>
      <c r="AC52" s="319">
        <f>cf_1!AC52+cf_2!AC52</f>
        <v>0</v>
      </c>
      <c r="AD52" s="319">
        <f>cf_1!AD52+cf_2!AD52</f>
        <v>0</v>
      </c>
      <c r="AE52" s="319">
        <f>cf_1!AE52+cf_2!AE52</f>
        <v>0</v>
      </c>
      <c r="AF52" s="319">
        <f>cf_1!AF52+cf_2!AF52</f>
        <v>0</v>
      </c>
      <c r="AG52" s="319">
        <f>cf_1!AG52+cf_2!AG52</f>
        <v>0</v>
      </c>
      <c r="AH52" s="319">
        <f>cf_1!AH52+cf_2!AH52</f>
        <v>0</v>
      </c>
      <c r="AI52" s="319">
        <f>cf_1!AI52+cf_2!AI52</f>
        <v>0</v>
      </c>
      <c r="AJ52" s="319">
        <f>cf_1!AJ52+cf_2!AJ52</f>
        <v>0</v>
      </c>
      <c r="AK52" s="319">
        <f>cf_1!AK52+cf_2!AK52</f>
        <v>0</v>
      </c>
      <c r="AL52" s="319">
        <f>cf_1!AL52+cf_2!AL52</f>
        <v>0</v>
      </c>
      <c r="AM52" s="319">
        <f>cf_1!AM52+cf_2!AM52</f>
        <v>0</v>
      </c>
      <c r="AN52" s="319">
        <f>cf_1!AN52+cf_2!AN52</f>
        <v>0</v>
      </c>
      <c r="AO52" s="319">
        <f>cf_1!AO52+cf_2!AO52</f>
        <v>0</v>
      </c>
      <c r="AP52" s="319">
        <f>cf_1!AP52+cf_2!AP52</f>
        <v>0</v>
      </c>
      <c r="AQ52" s="319">
        <f>cf_1!AQ52+cf_2!AQ52</f>
        <v>0</v>
      </c>
      <c r="AR52" s="319">
        <f>cf_1!AR52+cf_2!AR52</f>
        <v>0</v>
      </c>
      <c r="AS52" s="319">
        <f>cf_1!AS52+cf_2!AS52</f>
        <v>0</v>
      </c>
      <c r="AT52" s="319">
        <f>cf_1!AT52+cf_2!AT52</f>
        <v>0</v>
      </c>
      <c r="AU52" s="319">
        <f>cf_1!AU52+cf_2!AU52</f>
        <v>0</v>
      </c>
      <c r="AV52" s="319">
        <f>cf_1!AV52+cf_2!AV52</f>
        <v>0</v>
      </c>
      <c r="AW52" s="319">
        <f>cf_1!AW52+cf_2!AW52</f>
        <v>0</v>
      </c>
      <c r="AX52" s="319">
        <f>cf_1!AX52+cf_2!AX52</f>
        <v>0</v>
      </c>
      <c r="AY52" s="319">
        <f>cf_1!AY52+cf_2!AY52</f>
        <v>0</v>
      </c>
      <c r="AZ52" s="319">
        <f>cf_1!AZ52+cf_2!AZ52</f>
        <v>0</v>
      </c>
      <c r="BA52" s="319">
        <f>cf_1!BA52+cf_2!BA52</f>
        <v>0</v>
      </c>
      <c r="BB52" s="319">
        <f>cf_1!BB52+cf_2!BB52</f>
        <v>0</v>
      </c>
      <c r="BC52" s="319">
        <f>cf_1!BC52+cf_2!BC52</f>
        <v>0</v>
      </c>
      <c r="BD52" s="319">
        <f>cf_1!BD52+cf_2!BD52</f>
        <v>0</v>
      </c>
      <c r="BE52" s="319">
        <f>cf_1!BE52+cf_2!BE52</f>
        <v>0</v>
      </c>
      <c r="BF52" s="319">
        <f>cf_1!BF52+cf_2!BF52</f>
        <v>0</v>
      </c>
      <c r="BG52" s="319">
        <f>cf_1!BG52+cf_2!BG52</f>
        <v>0</v>
      </c>
      <c r="BH52" s="319">
        <f>cf_1!BH52+cf_2!BH52</f>
        <v>0</v>
      </c>
      <c r="BI52" s="319">
        <f>cf_1!BI52+cf_2!BI52</f>
        <v>0</v>
      </c>
      <c r="BJ52" s="319">
        <f>cf_1!BJ52+cf_2!BJ52</f>
        <v>0</v>
      </c>
      <c r="BK52" s="319">
        <f>cf_1!BK52+cf_2!BK52</f>
        <v>0</v>
      </c>
      <c r="BL52" s="319">
        <f>cf_1!BL52+cf_2!BL52</f>
        <v>0</v>
      </c>
      <c r="BM52" s="319">
        <f>cf_1!BM52+cf_2!BM52</f>
        <v>0</v>
      </c>
      <c r="BN52" s="319">
        <f>cf_1!BN52+cf_2!BN52</f>
        <v>0</v>
      </c>
      <c r="BO52" s="319">
        <f>cf_1!BO52+cf_2!BO52</f>
        <v>0</v>
      </c>
      <c r="BP52" s="319">
        <f>cf_1!BP52+cf_2!BP52</f>
        <v>0</v>
      </c>
      <c r="BQ52" s="319">
        <f>cf_1!BQ52+cf_2!BQ52</f>
        <v>0</v>
      </c>
      <c r="BR52" s="319">
        <f>cf_1!BR52+cf_2!BR52</f>
        <v>0</v>
      </c>
      <c r="BS52" s="319">
        <f>cf_1!BS52+cf_2!BS52</f>
        <v>0</v>
      </c>
      <c r="BT52" s="319">
        <f>cf_1!BT52+cf_2!BT52</f>
        <v>0</v>
      </c>
      <c r="BU52" s="319">
        <f>cf_1!BU52+cf_2!BU52</f>
        <v>0</v>
      </c>
      <c r="BV52" s="319">
        <f>cf_1!BV52+cf_2!BV52</f>
        <v>0</v>
      </c>
      <c r="BW52" s="319">
        <f>cf_1!BW52+cf_2!BW52</f>
        <v>0</v>
      </c>
      <c r="BX52" s="319">
        <f>cf_1!BX52+cf_2!BX52</f>
        <v>0</v>
      </c>
      <c r="BY52" s="319">
        <f>cf_1!BY52+cf_2!BY52</f>
        <v>0</v>
      </c>
      <c r="BZ52" s="319">
        <f>cf_1!BZ52+cf_2!BZ52</f>
        <v>0</v>
      </c>
      <c r="CA52" s="319">
        <f>cf_1!CA52+cf_2!CA52</f>
        <v>0</v>
      </c>
      <c r="CB52" s="319">
        <f>cf_1!CB52+cf_2!CB52</f>
        <v>0</v>
      </c>
      <c r="CC52" s="319">
        <f>cf_1!CC52+cf_2!CC52</f>
        <v>0</v>
      </c>
      <c r="CD52" s="319">
        <f>cf_1!CD52+cf_2!CD52</f>
        <v>0</v>
      </c>
      <c r="CE52" s="319">
        <f>cf_1!CE52+cf_2!CE52</f>
        <v>0</v>
      </c>
      <c r="CF52" s="319">
        <f>cf_1!CF52+cf_2!CF52</f>
        <v>0</v>
      </c>
      <c r="CG52" s="319">
        <f>cf_1!CG52+cf_2!CG52</f>
        <v>0</v>
      </c>
      <c r="CH52" s="319">
        <f>cf_1!CH52+cf_2!CH52</f>
        <v>0</v>
      </c>
      <c r="CI52" s="319">
        <f>cf_1!CI52+cf_2!CI52</f>
        <v>0</v>
      </c>
      <c r="CJ52" s="319">
        <f>cf_1!CJ52+cf_2!CJ52</f>
        <v>0</v>
      </c>
      <c r="CK52" s="319">
        <f>cf_1!CK52+cf_2!CK52</f>
        <v>0</v>
      </c>
      <c r="CL52" s="319">
        <f>cf_1!CL52+cf_2!CL52</f>
        <v>0</v>
      </c>
      <c r="CM52" s="319">
        <f>cf_1!CM52+cf_2!CM52</f>
        <v>0</v>
      </c>
      <c r="CN52" s="319">
        <f>cf_1!CN52+cf_2!CN52</f>
        <v>0</v>
      </c>
      <c r="CO52" s="319">
        <f>cf_1!CO52+cf_2!CO52</f>
        <v>0</v>
      </c>
      <c r="CP52" s="319">
        <f>cf_1!CP52+cf_2!CP52</f>
        <v>0</v>
      </c>
      <c r="CQ52" s="319">
        <f>cf_1!CQ52+cf_2!CQ52</f>
        <v>0</v>
      </c>
      <c r="CR52" s="319">
        <f>cf_1!CR52+cf_2!CR52</f>
        <v>0</v>
      </c>
      <c r="CS52" s="319">
        <f>cf_1!CS52+cf_2!CS52</f>
        <v>0</v>
      </c>
      <c r="CT52" s="319">
        <f>cf_1!CT52+cf_2!CT52</f>
        <v>0</v>
      </c>
      <c r="CU52" s="319">
        <f>cf_1!CU52+cf_2!CU52</f>
        <v>0</v>
      </c>
      <c r="CV52" s="319">
        <f>cf_1!CV52+cf_2!CV52</f>
        <v>0</v>
      </c>
      <c r="CW52" s="319">
        <f>cf_1!CW52+cf_2!CW52</f>
        <v>0</v>
      </c>
      <c r="CX52" s="319">
        <f>cf_1!CX52+cf_2!CX52</f>
        <v>0</v>
      </c>
      <c r="CY52" s="319">
        <f>cf_1!CY52+cf_2!CY52</f>
        <v>0</v>
      </c>
      <c r="CZ52" s="319">
        <f>cf_1!CZ52+cf_2!CZ52</f>
        <v>0</v>
      </c>
      <c r="DA52" s="319">
        <f>cf_1!DA52+cf_2!DA52</f>
        <v>0</v>
      </c>
      <c r="DB52" s="319">
        <f>cf_1!DB52+cf_2!DB52</f>
        <v>0</v>
      </c>
      <c r="DC52" s="319">
        <f>cf_1!DC52+cf_2!DC52</f>
        <v>0</v>
      </c>
      <c r="DD52" s="319">
        <f>cf_1!DD52+cf_2!DD52</f>
        <v>0</v>
      </c>
      <c r="DE52" s="319">
        <f>cf_1!DE52+cf_2!DE52</f>
        <v>0</v>
      </c>
      <c r="DF52" s="319">
        <f>cf_1!DF52+cf_2!DF52</f>
        <v>0</v>
      </c>
      <c r="DG52" s="319">
        <f>cf_1!DG52+cf_2!DG52</f>
        <v>0</v>
      </c>
      <c r="DH52" s="319">
        <f>cf_1!DH52+cf_2!DH52</f>
        <v>0</v>
      </c>
      <c r="DI52" s="319">
        <f>cf_1!DI52+cf_2!DI52</f>
        <v>0</v>
      </c>
      <c r="DJ52" s="319">
        <f>cf_1!DJ52+cf_2!DJ52</f>
        <v>0</v>
      </c>
      <c r="DK52" s="319">
        <f>cf_1!DK52+cf_2!DK52</f>
        <v>0</v>
      </c>
      <c r="DL52" s="319">
        <f>cf_1!DL52+cf_2!DL52</f>
        <v>0</v>
      </c>
      <c r="DM52" s="319">
        <f>cf_1!DM52+cf_2!DM52</f>
        <v>0</v>
      </c>
      <c r="DN52" s="319">
        <f>cf_1!DN52+cf_2!DN52</f>
        <v>0</v>
      </c>
      <c r="DO52" s="319">
        <f>cf_1!DO52+cf_2!DO52</f>
        <v>0</v>
      </c>
      <c r="DP52" s="319">
        <f>cf_1!DP52+cf_2!DP52</f>
        <v>0</v>
      </c>
      <c r="DQ52" s="319">
        <f>cf_1!DQ52+cf_2!DQ52</f>
        <v>0</v>
      </c>
      <c r="DR52" s="319">
        <f>cf_1!DR52+cf_2!DR52</f>
        <v>0</v>
      </c>
      <c r="DS52" s="319">
        <f>cf_1!DS52+cf_2!DS52</f>
        <v>0</v>
      </c>
      <c r="DT52" s="319">
        <f>cf_1!DT52+cf_2!DT52</f>
        <v>0</v>
      </c>
      <c r="DU52" s="319">
        <f>cf_1!DU52+cf_2!DU52</f>
        <v>0</v>
      </c>
      <c r="DV52" s="319">
        <f>cf_1!DV52+cf_2!DV52</f>
        <v>0</v>
      </c>
      <c r="DW52" s="319">
        <f>cf_1!DW52+cf_2!DW52</f>
        <v>0</v>
      </c>
      <c r="DX52" s="319">
        <f>cf_1!DX52+cf_2!DX52</f>
        <v>0</v>
      </c>
      <c r="DY52" s="319">
        <f>cf_1!DY52+cf_2!DY52</f>
        <v>0</v>
      </c>
      <c r="DZ52" s="319">
        <f>cf_1!DZ52+cf_2!DZ52</f>
        <v>0</v>
      </c>
      <c r="EA52" s="319">
        <f>cf_1!EA52+cf_2!EA52</f>
        <v>0</v>
      </c>
      <c r="EB52" s="319">
        <f>cf_1!EB52+cf_2!EB52</f>
        <v>0</v>
      </c>
      <c r="EC52" s="319">
        <f>cf_1!EC52+cf_2!EC52</f>
        <v>0</v>
      </c>
      <c r="ED52" s="319">
        <f>cf_1!ED52+cf_2!ED52</f>
        <v>0</v>
      </c>
      <c r="EE52" s="319">
        <f>cf_1!EE52+cf_2!EE52</f>
        <v>0</v>
      </c>
      <c r="EF52" s="319">
        <f>cf_1!EF52+cf_2!EF52</f>
        <v>0</v>
      </c>
      <c r="EG52" s="319">
        <f>cf_1!EG52+cf_2!EG52</f>
        <v>0</v>
      </c>
      <c r="EH52" s="319">
        <f>cf_1!EH52+cf_2!EH52</f>
        <v>0</v>
      </c>
      <c r="EI52" s="319">
        <f>cf_1!EI52+cf_2!EI52</f>
        <v>0</v>
      </c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60"/>
      <c r="FU52" s="60"/>
      <c r="FV52" s="60"/>
      <c r="FW52" s="60"/>
      <c r="FX52" s="60"/>
      <c r="FY52" s="60"/>
      <c r="FZ52" s="60"/>
      <c r="GA52" s="60"/>
      <c r="GB52" s="60"/>
      <c r="GC52" s="60"/>
      <c r="GD52" s="60"/>
      <c r="GE52" s="60"/>
      <c r="GF52" s="60"/>
      <c r="GG52" s="60"/>
      <c r="GH52" s="60"/>
      <c r="GI52" s="60"/>
      <c r="GJ52" s="60"/>
      <c r="GK52" s="60"/>
      <c r="GL52" s="60"/>
      <c r="GM52" s="60"/>
      <c r="GN52" s="60"/>
      <c r="GO52" s="60"/>
      <c r="GP52" s="60"/>
      <c r="GQ52" s="60"/>
      <c r="GR52" s="60"/>
      <c r="GS52" s="60"/>
    </row>
    <row r="53" spans="2:201" x14ac:dyDescent="0.2">
      <c r="B53" s="66" t="s">
        <v>902</v>
      </c>
      <c r="C53" s="67" t="s">
        <v>737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9">
        <f t="shared" si="232"/>
        <v>656276769.9627347</v>
      </c>
      <c r="Q53" s="70">
        <f t="shared" si="233"/>
        <v>0</v>
      </c>
      <c r="R53" s="59">
        <f t="shared" si="234"/>
        <v>656276769.9627347</v>
      </c>
      <c r="S53" s="319">
        <f>cf_1!S53+cf_2!S53</f>
        <v>0</v>
      </c>
      <c r="T53" s="319">
        <f>cf_1!T53+cf_2!T53</f>
        <v>0</v>
      </c>
      <c r="U53" s="319">
        <f>cf_1!U53+cf_2!U53</f>
        <v>0</v>
      </c>
      <c r="V53" s="319">
        <f>cf_1!V53+cf_2!V53</f>
        <v>0</v>
      </c>
      <c r="W53" s="319">
        <f>cf_1!W53+cf_2!W53</f>
        <v>0</v>
      </c>
      <c r="X53" s="319">
        <f>cf_1!X53+cf_2!X53</f>
        <v>0</v>
      </c>
      <c r="Y53" s="319">
        <f>cf_1!Y53+cf_2!Y53</f>
        <v>0</v>
      </c>
      <c r="Z53" s="319">
        <f>cf_1!Z53+cf_2!Z53</f>
        <v>0</v>
      </c>
      <c r="AA53" s="319">
        <f>cf_1!AA53+cf_2!AA53</f>
        <v>0</v>
      </c>
      <c r="AB53" s="319">
        <f>cf_1!AB53+cf_2!AB53</f>
        <v>0</v>
      </c>
      <c r="AC53" s="319">
        <f>cf_1!AC53+cf_2!AC53</f>
        <v>0</v>
      </c>
      <c r="AD53" s="319">
        <f>cf_1!AD53+cf_2!AD53</f>
        <v>0</v>
      </c>
      <c r="AE53" s="319">
        <f>cf_1!AE53+cf_2!AE53</f>
        <v>0</v>
      </c>
      <c r="AF53" s="319">
        <f>cf_1!AF53+cf_2!AF53</f>
        <v>0</v>
      </c>
      <c r="AG53" s="319">
        <f>cf_1!AG53+cf_2!AG53</f>
        <v>0</v>
      </c>
      <c r="AH53" s="319">
        <f>cf_1!AH53+cf_2!AH53</f>
        <v>0</v>
      </c>
      <c r="AI53" s="319">
        <f>cf_1!AI53+cf_2!AI53</f>
        <v>0</v>
      </c>
      <c r="AJ53" s="319">
        <f>cf_1!AJ53+cf_2!AJ53</f>
        <v>0</v>
      </c>
      <c r="AK53" s="319">
        <f>cf_1!AK53+cf_2!AK53</f>
        <v>21170218.385894675</v>
      </c>
      <c r="AL53" s="319">
        <f>cf_1!AL53+cf_2!AL53</f>
        <v>21170218.385894675</v>
      </c>
      <c r="AM53" s="319">
        <f>cf_1!AM53+cf_2!AM53</f>
        <v>21170218.385894675</v>
      </c>
      <c r="AN53" s="319">
        <f>cf_1!AN53+cf_2!AN53</f>
        <v>21170218.385894675</v>
      </c>
      <c r="AO53" s="319">
        <f>cf_1!AO53+cf_2!AO53</f>
        <v>21170218.385894675</v>
      </c>
      <c r="AP53" s="319">
        <f>cf_1!AP53+cf_2!AP53</f>
        <v>21170218.385894675</v>
      </c>
      <c r="AQ53" s="319">
        <f>cf_1!AQ53+cf_2!AQ53</f>
        <v>21170218.385894675</v>
      </c>
      <c r="AR53" s="319">
        <f>cf_1!AR53+cf_2!AR53</f>
        <v>21170218.385894675</v>
      </c>
      <c r="AS53" s="319">
        <f>cf_1!AS53+cf_2!AS53</f>
        <v>21170218.385894675</v>
      </c>
      <c r="AT53" s="319">
        <f>cf_1!AT53+cf_2!AT53</f>
        <v>21170218.385894675</v>
      </c>
      <c r="AU53" s="319">
        <f>cf_1!AU53+cf_2!AU53</f>
        <v>21170218.385894675</v>
      </c>
      <c r="AV53" s="319">
        <f>cf_1!AV53+cf_2!AV53</f>
        <v>21170218.385894675</v>
      </c>
      <c r="AW53" s="319">
        <f>cf_1!AW53+cf_2!AW53</f>
        <v>21170218.385894675</v>
      </c>
      <c r="AX53" s="319">
        <f>cf_1!AX53+cf_2!AX53</f>
        <v>21170218.385894675</v>
      </c>
      <c r="AY53" s="319">
        <f>cf_1!AY53+cf_2!AY53</f>
        <v>21170218.385894675</v>
      </c>
      <c r="AZ53" s="319">
        <f>cf_1!AZ53+cf_2!AZ53</f>
        <v>21170218.385894675</v>
      </c>
      <c r="BA53" s="319">
        <f>cf_1!BA53+cf_2!BA53</f>
        <v>21170218.385894675</v>
      </c>
      <c r="BB53" s="319">
        <f>cf_1!BB53+cf_2!BB53</f>
        <v>21170218.385894675</v>
      </c>
      <c r="BC53" s="319">
        <f>cf_1!BC53+cf_2!BC53</f>
        <v>21170218.385894675</v>
      </c>
      <c r="BD53" s="319">
        <f>cf_1!BD53+cf_2!BD53</f>
        <v>21170218.385894675</v>
      </c>
      <c r="BE53" s="319">
        <f>cf_1!BE53+cf_2!BE53</f>
        <v>21170218.385894675</v>
      </c>
      <c r="BF53" s="319">
        <f>cf_1!BF53+cf_2!BF53</f>
        <v>21170218.385894675</v>
      </c>
      <c r="BG53" s="319">
        <f>cf_1!BG53+cf_2!BG53</f>
        <v>21170218.385894675</v>
      </c>
      <c r="BH53" s="319">
        <f>cf_1!BH53+cf_2!BH53</f>
        <v>21170218.385894675</v>
      </c>
      <c r="BI53" s="319">
        <f>cf_1!BI53+cf_2!BI53</f>
        <v>21170218.385894675</v>
      </c>
      <c r="BJ53" s="319">
        <f>cf_1!BJ53+cf_2!BJ53</f>
        <v>21170218.385894675</v>
      </c>
      <c r="BK53" s="319">
        <f>cf_1!BK53+cf_2!BK53</f>
        <v>21170218.385894675</v>
      </c>
      <c r="BL53" s="319">
        <f>cf_1!BL53+cf_2!BL53</f>
        <v>21170218.385894675</v>
      </c>
      <c r="BM53" s="319">
        <f>cf_1!BM53+cf_2!BM53</f>
        <v>21170218.385894675</v>
      </c>
      <c r="BN53" s="319">
        <f>cf_1!BN53+cf_2!BN53</f>
        <v>21170218.385894675</v>
      </c>
      <c r="BO53" s="319">
        <f>cf_1!BO53+cf_2!BO53</f>
        <v>21170218.385894675</v>
      </c>
      <c r="BP53" s="319">
        <f>cf_1!BP53+cf_2!BP53</f>
        <v>0</v>
      </c>
      <c r="BQ53" s="319">
        <f>cf_1!BQ53+cf_2!BQ53</f>
        <v>0</v>
      </c>
      <c r="BR53" s="319">
        <f>cf_1!BR53+cf_2!BR53</f>
        <v>0</v>
      </c>
      <c r="BS53" s="319">
        <f>cf_1!BS53+cf_2!BS53</f>
        <v>0</v>
      </c>
      <c r="BT53" s="319">
        <f>cf_1!BT53+cf_2!BT53</f>
        <v>0</v>
      </c>
      <c r="BU53" s="319">
        <f>cf_1!BU53+cf_2!BU53</f>
        <v>0</v>
      </c>
      <c r="BV53" s="319">
        <f>cf_1!BV53+cf_2!BV53</f>
        <v>0</v>
      </c>
      <c r="BW53" s="319">
        <f>cf_1!BW53+cf_2!BW53</f>
        <v>0</v>
      </c>
      <c r="BX53" s="319">
        <f>cf_1!BX53+cf_2!BX53</f>
        <v>0</v>
      </c>
      <c r="BY53" s="319">
        <f>cf_1!BY53+cf_2!BY53</f>
        <v>0</v>
      </c>
      <c r="BZ53" s="319">
        <f>cf_1!BZ53+cf_2!BZ53</f>
        <v>0</v>
      </c>
      <c r="CA53" s="319">
        <f>cf_1!CA53+cf_2!CA53</f>
        <v>0</v>
      </c>
      <c r="CB53" s="319">
        <f>cf_1!CB53+cf_2!CB53</f>
        <v>0</v>
      </c>
      <c r="CC53" s="319">
        <f>cf_1!CC53+cf_2!CC53</f>
        <v>0</v>
      </c>
      <c r="CD53" s="319">
        <f>cf_1!CD53+cf_2!CD53</f>
        <v>0</v>
      </c>
      <c r="CE53" s="319">
        <f>cf_1!CE53+cf_2!CE53</f>
        <v>0</v>
      </c>
      <c r="CF53" s="319">
        <f>cf_1!CF53+cf_2!CF53</f>
        <v>0</v>
      </c>
      <c r="CG53" s="319">
        <f>cf_1!CG53+cf_2!CG53</f>
        <v>0</v>
      </c>
      <c r="CH53" s="319">
        <f>cf_1!CH53+cf_2!CH53</f>
        <v>0</v>
      </c>
      <c r="CI53" s="319">
        <f>cf_1!CI53+cf_2!CI53</f>
        <v>0</v>
      </c>
      <c r="CJ53" s="319">
        <f>cf_1!CJ53+cf_2!CJ53</f>
        <v>0</v>
      </c>
      <c r="CK53" s="319">
        <f>cf_1!CK53+cf_2!CK53</f>
        <v>0</v>
      </c>
      <c r="CL53" s="319">
        <f>cf_1!CL53+cf_2!CL53</f>
        <v>0</v>
      </c>
      <c r="CM53" s="319">
        <f>cf_1!CM53+cf_2!CM53</f>
        <v>0</v>
      </c>
      <c r="CN53" s="319">
        <f>cf_1!CN53+cf_2!CN53</f>
        <v>0</v>
      </c>
      <c r="CO53" s="319">
        <f>cf_1!CO53+cf_2!CO53</f>
        <v>0</v>
      </c>
      <c r="CP53" s="319">
        <f>cf_1!CP53+cf_2!CP53</f>
        <v>0</v>
      </c>
      <c r="CQ53" s="319">
        <f>cf_1!CQ53+cf_2!CQ53</f>
        <v>0</v>
      </c>
      <c r="CR53" s="319">
        <f>cf_1!CR53+cf_2!CR53</f>
        <v>0</v>
      </c>
      <c r="CS53" s="319">
        <f>cf_1!CS53+cf_2!CS53</f>
        <v>0</v>
      </c>
      <c r="CT53" s="319">
        <f>cf_1!CT53+cf_2!CT53</f>
        <v>0</v>
      </c>
      <c r="CU53" s="319">
        <f>cf_1!CU53+cf_2!CU53</f>
        <v>0</v>
      </c>
      <c r="CV53" s="319">
        <f>cf_1!CV53+cf_2!CV53</f>
        <v>0</v>
      </c>
      <c r="CW53" s="319">
        <f>cf_1!CW53+cf_2!CW53</f>
        <v>0</v>
      </c>
      <c r="CX53" s="319">
        <f>cf_1!CX53+cf_2!CX53</f>
        <v>0</v>
      </c>
      <c r="CY53" s="319">
        <f>cf_1!CY53+cf_2!CY53</f>
        <v>0</v>
      </c>
      <c r="CZ53" s="319">
        <f>cf_1!CZ53+cf_2!CZ53</f>
        <v>0</v>
      </c>
      <c r="DA53" s="319">
        <f>cf_1!DA53+cf_2!DA53</f>
        <v>0</v>
      </c>
      <c r="DB53" s="319">
        <f>cf_1!DB53+cf_2!DB53</f>
        <v>0</v>
      </c>
      <c r="DC53" s="319">
        <f>cf_1!DC53+cf_2!DC53</f>
        <v>0</v>
      </c>
      <c r="DD53" s="319">
        <f>cf_1!DD53+cf_2!DD53</f>
        <v>0</v>
      </c>
      <c r="DE53" s="319">
        <f>cf_1!DE53+cf_2!DE53</f>
        <v>0</v>
      </c>
      <c r="DF53" s="319">
        <f>cf_1!DF53+cf_2!DF53</f>
        <v>0</v>
      </c>
      <c r="DG53" s="319">
        <f>cf_1!DG53+cf_2!DG53</f>
        <v>0</v>
      </c>
      <c r="DH53" s="319">
        <f>cf_1!DH53+cf_2!DH53</f>
        <v>0</v>
      </c>
      <c r="DI53" s="319">
        <f>cf_1!DI53+cf_2!DI53</f>
        <v>0</v>
      </c>
      <c r="DJ53" s="319">
        <f>cf_1!DJ53+cf_2!DJ53</f>
        <v>0</v>
      </c>
      <c r="DK53" s="319">
        <f>cf_1!DK53+cf_2!DK53</f>
        <v>0</v>
      </c>
      <c r="DL53" s="319">
        <f>cf_1!DL53+cf_2!DL53</f>
        <v>0</v>
      </c>
      <c r="DM53" s="319">
        <f>cf_1!DM53+cf_2!DM53</f>
        <v>0</v>
      </c>
      <c r="DN53" s="319">
        <f>cf_1!DN53+cf_2!DN53</f>
        <v>0</v>
      </c>
      <c r="DO53" s="319">
        <f>cf_1!DO53+cf_2!DO53</f>
        <v>0</v>
      </c>
      <c r="DP53" s="319">
        <f>cf_1!DP53+cf_2!DP53</f>
        <v>0</v>
      </c>
      <c r="DQ53" s="319">
        <f>cf_1!DQ53+cf_2!DQ53</f>
        <v>0</v>
      </c>
      <c r="DR53" s="319">
        <f>cf_1!DR53+cf_2!DR53</f>
        <v>0</v>
      </c>
      <c r="DS53" s="319">
        <f>cf_1!DS53+cf_2!DS53</f>
        <v>0</v>
      </c>
      <c r="DT53" s="319">
        <f>cf_1!DT53+cf_2!DT53</f>
        <v>0</v>
      </c>
      <c r="DU53" s="319">
        <f>cf_1!DU53+cf_2!DU53</f>
        <v>0</v>
      </c>
      <c r="DV53" s="319">
        <f>cf_1!DV53+cf_2!DV53</f>
        <v>0</v>
      </c>
      <c r="DW53" s="319">
        <f>cf_1!DW53+cf_2!DW53</f>
        <v>0</v>
      </c>
      <c r="DX53" s="319">
        <f>cf_1!DX53+cf_2!DX53</f>
        <v>0</v>
      </c>
      <c r="DY53" s="319">
        <f>cf_1!DY53+cf_2!DY53</f>
        <v>0</v>
      </c>
      <c r="DZ53" s="319">
        <f>cf_1!DZ53+cf_2!DZ53</f>
        <v>0</v>
      </c>
      <c r="EA53" s="319">
        <f>cf_1!EA53+cf_2!EA53</f>
        <v>0</v>
      </c>
      <c r="EB53" s="319">
        <f>cf_1!EB53+cf_2!EB53</f>
        <v>0</v>
      </c>
      <c r="EC53" s="319">
        <f>cf_1!EC53+cf_2!EC53</f>
        <v>0</v>
      </c>
      <c r="ED53" s="319">
        <f>cf_1!ED53+cf_2!ED53</f>
        <v>0</v>
      </c>
      <c r="EE53" s="319">
        <f>cf_1!EE53+cf_2!EE53</f>
        <v>0</v>
      </c>
      <c r="EF53" s="319">
        <f>cf_1!EF53+cf_2!EF53</f>
        <v>0</v>
      </c>
      <c r="EG53" s="319">
        <f>cf_1!EG53+cf_2!EG53</f>
        <v>0</v>
      </c>
      <c r="EH53" s="319">
        <f>cf_1!EH53+cf_2!EH53</f>
        <v>0</v>
      </c>
      <c r="EI53" s="319">
        <f>cf_1!EI53+cf_2!EI53</f>
        <v>0</v>
      </c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60"/>
      <c r="FU53" s="60"/>
      <c r="FV53" s="60"/>
      <c r="FW53" s="60"/>
      <c r="FX53" s="60"/>
      <c r="FY53" s="60"/>
      <c r="FZ53" s="60"/>
      <c r="GA53" s="60"/>
      <c r="GB53" s="60"/>
      <c r="GC53" s="60"/>
      <c r="GD53" s="60"/>
      <c r="GE53" s="60"/>
      <c r="GF53" s="60"/>
      <c r="GG53" s="60"/>
      <c r="GH53" s="60"/>
      <c r="GI53" s="60"/>
      <c r="GJ53" s="60"/>
      <c r="GK53" s="60"/>
      <c r="GL53" s="60"/>
      <c r="GM53" s="60"/>
      <c r="GN53" s="60"/>
      <c r="GO53" s="60"/>
      <c r="GP53" s="60"/>
      <c r="GQ53" s="60"/>
      <c r="GR53" s="60"/>
      <c r="GS53" s="60"/>
    </row>
    <row r="54" spans="2:201" x14ac:dyDescent="0.2">
      <c r="B54" s="66" t="s">
        <v>903</v>
      </c>
      <c r="C54" s="67" t="s">
        <v>904</v>
      </c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9">
        <f t="shared" si="232"/>
        <v>0</v>
      </c>
      <c r="Q54" s="70">
        <f t="shared" si="233"/>
        <v>0</v>
      </c>
      <c r="R54" s="59">
        <f t="shared" si="234"/>
        <v>0</v>
      </c>
      <c r="S54" s="319">
        <f>cf_1!S54+cf_2!S54</f>
        <v>0</v>
      </c>
      <c r="T54" s="319">
        <f>cf_1!T54+cf_2!T54</f>
        <v>0</v>
      </c>
      <c r="U54" s="319">
        <f>cf_1!U54+cf_2!U54</f>
        <v>0</v>
      </c>
      <c r="V54" s="319">
        <f>cf_1!V54+cf_2!V54</f>
        <v>0</v>
      </c>
      <c r="W54" s="319">
        <f>cf_1!W54+cf_2!W54</f>
        <v>0</v>
      </c>
      <c r="X54" s="319">
        <f>cf_1!X54+cf_2!X54</f>
        <v>0</v>
      </c>
      <c r="Y54" s="319">
        <f>cf_1!Y54+cf_2!Y54</f>
        <v>0</v>
      </c>
      <c r="Z54" s="319">
        <f>cf_1!Z54+cf_2!Z54</f>
        <v>0</v>
      </c>
      <c r="AA54" s="319">
        <f>cf_1!AA54+cf_2!AA54</f>
        <v>0</v>
      </c>
      <c r="AB54" s="319">
        <f>cf_1!AB54+cf_2!AB54</f>
        <v>0</v>
      </c>
      <c r="AC54" s="319">
        <f>cf_1!AC54+cf_2!AC54</f>
        <v>0</v>
      </c>
      <c r="AD54" s="319">
        <f>cf_1!AD54+cf_2!AD54</f>
        <v>0</v>
      </c>
      <c r="AE54" s="319">
        <f>cf_1!AE54+cf_2!AE54</f>
        <v>0</v>
      </c>
      <c r="AF54" s="319">
        <f>cf_1!AF54+cf_2!AF54</f>
        <v>0</v>
      </c>
      <c r="AG54" s="319">
        <f>cf_1!AG54+cf_2!AG54</f>
        <v>0</v>
      </c>
      <c r="AH54" s="319">
        <f>cf_1!AH54+cf_2!AH54</f>
        <v>0</v>
      </c>
      <c r="AI54" s="319">
        <f>cf_1!AI54+cf_2!AI54</f>
        <v>0</v>
      </c>
      <c r="AJ54" s="319">
        <f>cf_1!AJ54+cf_2!AJ54</f>
        <v>0</v>
      </c>
      <c r="AK54" s="319">
        <f>cf_1!AK54+cf_2!AK54</f>
        <v>0</v>
      </c>
      <c r="AL54" s="319">
        <f>cf_1!AL54+cf_2!AL54</f>
        <v>0</v>
      </c>
      <c r="AM54" s="319">
        <f>cf_1!AM54+cf_2!AM54</f>
        <v>0</v>
      </c>
      <c r="AN54" s="319">
        <f>cf_1!AN54+cf_2!AN54</f>
        <v>0</v>
      </c>
      <c r="AO54" s="319">
        <f>cf_1!AO54+cf_2!AO54</f>
        <v>0</v>
      </c>
      <c r="AP54" s="319">
        <f>cf_1!AP54+cf_2!AP54</f>
        <v>0</v>
      </c>
      <c r="AQ54" s="319">
        <f>cf_1!AQ54+cf_2!AQ54</f>
        <v>0</v>
      </c>
      <c r="AR54" s="319">
        <f>cf_1!AR54+cf_2!AR54</f>
        <v>0</v>
      </c>
      <c r="AS54" s="319">
        <f>cf_1!AS54+cf_2!AS54</f>
        <v>0</v>
      </c>
      <c r="AT54" s="319">
        <f>cf_1!AT54+cf_2!AT54</f>
        <v>0</v>
      </c>
      <c r="AU54" s="319">
        <f>cf_1!AU54+cf_2!AU54</f>
        <v>0</v>
      </c>
      <c r="AV54" s="319">
        <f>cf_1!AV54+cf_2!AV54</f>
        <v>0</v>
      </c>
      <c r="AW54" s="319">
        <f>cf_1!AW54+cf_2!AW54</f>
        <v>0</v>
      </c>
      <c r="AX54" s="319">
        <f>cf_1!AX54+cf_2!AX54</f>
        <v>0</v>
      </c>
      <c r="AY54" s="319">
        <f>cf_1!AY54+cf_2!AY54</f>
        <v>0</v>
      </c>
      <c r="AZ54" s="319">
        <f>cf_1!AZ54+cf_2!AZ54</f>
        <v>0</v>
      </c>
      <c r="BA54" s="319">
        <f>cf_1!BA54+cf_2!BA54</f>
        <v>0</v>
      </c>
      <c r="BB54" s="319">
        <f>cf_1!BB54+cf_2!BB54</f>
        <v>0</v>
      </c>
      <c r="BC54" s="319">
        <f>cf_1!BC54+cf_2!BC54</f>
        <v>0</v>
      </c>
      <c r="BD54" s="319">
        <f>cf_1!BD54+cf_2!BD54</f>
        <v>0</v>
      </c>
      <c r="BE54" s="319">
        <f>cf_1!BE54+cf_2!BE54</f>
        <v>0</v>
      </c>
      <c r="BF54" s="319">
        <f>cf_1!BF54+cf_2!BF54</f>
        <v>0</v>
      </c>
      <c r="BG54" s="319">
        <f>cf_1!BG54+cf_2!BG54</f>
        <v>0</v>
      </c>
      <c r="BH54" s="319">
        <f>cf_1!BH54+cf_2!BH54</f>
        <v>0</v>
      </c>
      <c r="BI54" s="319">
        <f>cf_1!BI54+cf_2!BI54</f>
        <v>0</v>
      </c>
      <c r="BJ54" s="319">
        <f>cf_1!BJ54+cf_2!BJ54</f>
        <v>0</v>
      </c>
      <c r="BK54" s="319">
        <f>cf_1!BK54+cf_2!BK54</f>
        <v>0</v>
      </c>
      <c r="BL54" s="319">
        <f>cf_1!BL54+cf_2!BL54</f>
        <v>0</v>
      </c>
      <c r="BM54" s="319">
        <f>cf_1!BM54+cf_2!BM54</f>
        <v>0</v>
      </c>
      <c r="BN54" s="319">
        <f>cf_1!BN54+cf_2!BN54</f>
        <v>0</v>
      </c>
      <c r="BO54" s="319">
        <f>cf_1!BO54+cf_2!BO54</f>
        <v>0</v>
      </c>
      <c r="BP54" s="319">
        <f>cf_1!BP54+cf_2!BP54</f>
        <v>0</v>
      </c>
      <c r="BQ54" s="319">
        <f>cf_1!BQ54+cf_2!BQ54</f>
        <v>0</v>
      </c>
      <c r="BR54" s="319">
        <f>cf_1!BR54+cf_2!BR54</f>
        <v>0</v>
      </c>
      <c r="BS54" s="319">
        <f>cf_1!BS54+cf_2!BS54</f>
        <v>0</v>
      </c>
      <c r="BT54" s="319">
        <f>cf_1!BT54+cf_2!BT54</f>
        <v>0</v>
      </c>
      <c r="BU54" s="319">
        <f>cf_1!BU54+cf_2!BU54</f>
        <v>0</v>
      </c>
      <c r="BV54" s="319">
        <f>cf_1!BV54+cf_2!BV54</f>
        <v>0</v>
      </c>
      <c r="BW54" s="319">
        <f>cf_1!BW54+cf_2!BW54</f>
        <v>0</v>
      </c>
      <c r="BX54" s="319">
        <f>cf_1!BX54+cf_2!BX54</f>
        <v>0</v>
      </c>
      <c r="BY54" s="319">
        <f>cf_1!BY54+cf_2!BY54</f>
        <v>0</v>
      </c>
      <c r="BZ54" s="319">
        <f>cf_1!BZ54+cf_2!BZ54</f>
        <v>0</v>
      </c>
      <c r="CA54" s="319">
        <f>cf_1!CA54+cf_2!CA54</f>
        <v>0</v>
      </c>
      <c r="CB54" s="319">
        <f>cf_1!CB54+cf_2!CB54</f>
        <v>0</v>
      </c>
      <c r="CC54" s="319">
        <f>cf_1!CC54+cf_2!CC54</f>
        <v>0</v>
      </c>
      <c r="CD54" s="319">
        <f>cf_1!CD54+cf_2!CD54</f>
        <v>0</v>
      </c>
      <c r="CE54" s="319">
        <f>cf_1!CE54+cf_2!CE54</f>
        <v>0</v>
      </c>
      <c r="CF54" s="319">
        <f>cf_1!CF54+cf_2!CF54</f>
        <v>0</v>
      </c>
      <c r="CG54" s="319">
        <f>cf_1!CG54+cf_2!CG54</f>
        <v>0</v>
      </c>
      <c r="CH54" s="319">
        <f>cf_1!CH54+cf_2!CH54</f>
        <v>0</v>
      </c>
      <c r="CI54" s="319">
        <f>cf_1!CI54+cf_2!CI54</f>
        <v>0</v>
      </c>
      <c r="CJ54" s="319">
        <f>cf_1!CJ54+cf_2!CJ54</f>
        <v>0</v>
      </c>
      <c r="CK54" s="319">
        <f>cf_1!CK54+cf_2!CK54</f>
        <v>0</v>
      </c>
      <c r="CL54" s="319">
        <f>cf_1!CL54+cf_2!CL54</f>
        <v>0</v>
      </c>
      <c r="CM54" s="319">
        <f>cf_1!CM54+cf_2!CM54</f>
        <v>0</v>
      </c>
      <c r="CN54" s="319">
        <f>cf_1!CN54+cf_2!CN54</f>
        <v>0</v>
      </c>
      <c r="CO54" s="319">
        <f>cf_1!CO54+cf_2!CO54</f>
        <v>0</v>
      </c>
      <c r="CP54" s="319">
        <f>cf_1!CP54+cf_2!CP54</f>
        <v>0</v>
      </c>
      <c r="CQ54" s="319">
        <f>cf_1!CQ54+cf_2!CQ54</f>
        <v>0</v>
      </c>
      <c r="CR54" s="319">
        <f>cf_1!CR54+cf_2!CR54</f>
        <v>0</v>
      </c>
      <c r="CS54" s="319">
        <f>cf_1!CS54+cf_2!CS54</f>
        <v>0</v>
      </c>
      <c r="CT54" s="319">
        <f>cf_1!CT54+cf_2!CT54</f>
        <v>0</v>
      </c>
      <c r="CU54" s="319">
        <f>cf_1!CU54+cf_2!CU54</f>
        <v>0</v>
      </c>
      <c r="CV54" s="319">
        <f>cf_1!CV54+cf_2!CV54</f>
        <v>0</v>
      </c>
      <c r="CW54" s="319">
        <f>cf_1!CW54+cf_2!CW54</f>
        <v>0</v>
      </c>
      <c r="CX54" s="319">
        <f>cf_1!CX54+cf_2!CX54</f>
        <v>0</v>
      </c>
      <c r="CY54" s="319">
        <f>cf_1!CY54+cf_2!CY54</f>
        <v>0</v>
      </c>
      <c r="CZ54" s="319">
        <f>cf_1!CZ54+cf_2!CZ54</f>
        <v>0</v>
      </c>
      <c r="DA54" s="319">
        <f>cf_1!DA54+cf_2!DA54</f>
        <v>0</v>
      </c>
      <c r="DB54" s="319">
        <f>cf_1!DB54+cf_2!DB54</f>
        <v>0</v>
      </c>
      <c r="DC54" s="319">
        <f>cf_1!DC54+cf_2!DC54</f>
        <v>0</v>
      </c>
      <c r="DD54" s="319">
        <f>cf_1!DD54+cf_2!DD54</f>
        <v>0</v>
      </c>
      <c r="DE54" s="319">
        <f>cf_1!DE54+cf_2!DE54</f>
        <v>0</v>
      </c>
      <c r="DF54" s="319">
        <f>cf_1!DF54+cf_2!DF54</f>
        <v>0</v>
      </c>
      <c r="DG54" s="319">
        <f>cf_1!DG54+cf_2!DG54</f>
        <v>0</v>
      </c>
      <c r="DH54" s="319">
        <f>cf_1!DH54+cf_2!DH54</f>
        <v>0</v>
      </c>
      <c r="DI54" s="319">
        <f>cf_1!DI54+cf_2!DI54</f>
        <v>0</v>
      </c>
      <c r="DJ54" s="319">
        <f>cf_1!DJ54+cf_2!DJ54</f>
        <v>0</v>
      </c>
      <c r="DK54" s="319">
        <f>cf_1!DK54+cf_2!DK54</f>
        <v>0</v>
      </c>
      <c r="DL54" s="319">
        <f>cf_1!DL54+cf_2!DL54</f>
        <v>0</v>
      </c>
      <c r="DM54" s="319">
        <f>cf_1!DM54+cf_2!DM54</f>
        <v>0</v>
      </c>
      <c r="DN54" s="319">
        <f>cf_1!DN54+cf_2!DN54</f>
        <v>0</v>
      </c>
      <c r="DO54" s="319">
        <f>cf_1!DO54+cf_2!DO54</f>
        <v>0</v>
      </c>
      <c r="DP54" s="319">
        <f>cf_1!DP54+cf_2!DP54</f>
        <v>0</v>
      </c>
      <c r="DQ54" s="319">
        <f>cf_1!DQ54+cf_2!DQ54</f>
        <v>0</v>
      </c>
      <c r="DR54" s="319">
        <f>cf_1!DR54+cf_2!DR54</f>
        <v>0</v>
      </c>
      <c r="DS54" s="319">
        <f>cf_1!DS54+cf_2!DS54</f>
        <v>0</v>
      </c>
      <c r="DT54" s="319">
        <f>cf_1!DT54+cf_2!DT54</f>
        <v>0</v>
      </c>
      <c r="DU54" s="319">
        <f>cf_1!DU54+cf_2!DU54</f>
        <v>0</v>
      </c>
      <c r="DV54" s="319">
        <f>cf_1!DV54+cf_2!DV54</f>
        <v>0</v>
      </c>
      <c r="DW54" s="319">
        <f>cf_1!DW54+cf_2!DW54</f>
        <v>0</v>
      </c>
      <c r="DX54" s="319">
        <f>cf_1!DX54+cf_2!DX54</f>
        <v>0</v>
      </c>
      <c r="DY54" s="319">
        <f>cf_1!DY54+cf_2!DY54</f>
        <v>0</v>
      </c>
      <c r="DZ54" s="319">
        <f>cf_1!DZ54+cf_2!DZ54</f>
        <v>0</v>
      </c>
      <c r="EA54" s="319">
        <f>cf_1!EA54+cf_2!EA54</f>
        <v>0</v>
      </c>
      <c r="EB54" s="319">
        <f>cf_1!EB54+cf_2!EB54</f>
        <v>0</v>
      </c>
      <c r="EC54" s="319">
        <f>cf_1!EC54+cf_2!EC54</f>
        <v>0</v>
      </c>
      <c r="ED54" s="319">
        <f>cf_1!ED54+cf_2!ED54</f>
        <v>0</v>
      </c>
      <c r="EE54" s="319">
        <f>cf_1!EE54+cf_2!EE54</f>
        <v>0</v>
      </c>
      <c r="EF54" s="319">
        <f>cf_1!EF54+cf_2!EF54</f>
        <v>0</v>
      </c>
      <c r="EG54" s="319">
        <f>cf_1!EG54+cf_2!EG54</f>
        <v>0</v>
      </c>
      <c r="EH54" s="319">
        <f>cf_1!EH54+cf_2!EH54</f>
        <v>0</v>
      </c>
      <c r="EI54" s="319">
        <f>cf_1!EI54+cf_2!EI54</f>
        <v>0</v>
      </c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</row>
    <row r="55" spans="2:201" x14ac:dyDescent="0.2">
      <c r="B55" s="66" t="s">
        <v>905</v>
      </c>
      <c r="C55" s="67" t="s">
        <v>906</v>
      </c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9">
        <f t="shared" si="232"/>
        <v>0</v>
      </c>
      <c r="Q55" s="70">
        <f t="shared" si="233"/>
        <v>0</v>
      </c>
      <c r="R55" s="59">
        <f t="shared" si="234"/>
        <v>0</v>
      </c>
      <c r="S55" s="319">
        <f>cf_1!S55+cf_2!S55</f>
        <v>0</v>
      </c>
      <c r="T55" s="319">
        <f>cf_1!T55+cf_2!T55</f>
        <v>0</v>
      </c>
      <c r="U55" s="319">
        <f>cf_1!U55+cf_2!U55</f>
        <v>0</v>
      </c>
      <c r="V55" s="319">
        <f>cf_1!V55+cf_2!V55</f>
        <v>0</v>
      </c>
      <c r="W55" s="319">
        <f>cf_1!W55+cf_2!W55</f>
        <v>0</v>
      </c>
      <c r="X55" s="319">
        <f>cf_1!X55+cf_2!X55</f>
        <v>0</v>
      </c>
      <c r="Y55" s="319">
        <f>cf_1!Y55+cf_2!Y55</f>
        <v>0</v>
      </c>
      <c r="Z55" s="319">
        <f>cf_1!Z55+cf_2!Z55</f>
        <v>0</v>
      </c>
      <c r="AA55" s="319">
        <f>cf_1!AA55+cf_2!AA55</f>
        <v>0</v>
      </c>
      <c r="AB55" s="319">
        <f>cf_1!AB55+cf_2!AB55</f>
        <v>0</v>
      </c>
      <c r="AC55" s="319">
        <f>cf_1!AC55+cf_2!AC55</f>
        <v>0</v>
      </c>
      <c r="AD55" s="319">
        <f>cf_1!AD55+cf_2!AD55</f>
        <v>0</v>
      </c>
      <c r="AE55" s="319">
        <f>cf_1!AE55+cf_2!AE55</f>
        <v>0</v>
      </c>
      <c r="AF55" s="319">
        <f>cf_1!AF55+cf_2!AF55</f>
        <v>0</v>
      </c>
      <c r="AG55" s="319">
        <f>cf_1!AG55+cf_2!AG55</f>
        <v>0</v>
      </c>
      <c r="AH55" s="319">
        <f>cf_1!AH55+cf_2!AH55</f>
        <v>0</v>
      </c>
      <c r="AI55" s="319">
        <f>cf_1!AI55+cf_2!AI55</f>
        <v>0</v>
      </c>
      <c r="AJ55" s="319">
        <f>cf_1!AJ55+cf_2!AJ55</f>
        <v>0</v>
      </c>
      <c r="AK55" s="319">
        <f>cf_1!AK55+cf_2!AK55</f>
        <v>0</v>
      </c>
      <c r="AL55" s="319">
        <f>cf_1!AL55+cf_2!AL55</f>
        <v>0</v>
      </c>
      <c r="AM55" s="319">
        <f>cf_1!AM55+cf_2!AM55</f>
        <v>0</v>
      </c>
      <c r="AN55" s="319">
        <f>cf_1!AN55+cf_2!AN55</f>
        <v>0</v>
      </c>
      <c r="AO55" s="319">
        <f>cf_1!AO55+cf_2!AO55</f>
        <v>0</v>
      </c>
      <c r="AP55" s="319">
        <f>cf_1!AP55+cf_2!AP55</f>
        <v>0</v>
      </c>
      <c r="AQ55" s="319">
        <f>cf_1!AQ55+cf_2!AQ55</f>
        <v>0</v>
      </c>
      <c r="AR55" s="319">
        <f>cf_1!AR55+cf_2!AR55</f>
        <v>0</v>
      </c>
      <c r="AS55" s="319">
        <f>cf_1!AS55+cf_2!AS55</f>
        <v>0</v>
      </c>
      <c r="AT55" s="319">
        <f>cf_1!AT55+cf_2!AT55</f>
        <v>0</v>
      </c>
      <c r="AU55" s="319">
        <f>cf_1!AU55+cf_2!AU55</f>
        <v>0</v>
      </c>
      <c r="AV55" s="319">
        <f>cf_1!AV55+cf_2!AV55</f>
        <v>0</v>
      </c>
      <c r="AW55" s="319">
        <f>cf_1!AW55+cf_2!AW55</f>
        <v>0</v>
      </c>
      <c r="AX55" s="319">
        <f>cf_1!AX55+cf_2!AX55</f>
        <v>0</v>
      </c>
      <c r="AY55" s="319">
        <f>cf_1!AY55+cf_2!AY55</f>
        <v>0</v>
      </c>
      <c r="AZ55" s="319">
        <f>cf_1!AZ55+cf_2!AZ55</f>
        <v>0</v>
      </c>
      <c r="BA55" s="319">
        <f>cf_1!BA55+cf_2!BA55</f>
        <v>0</v>
      </c>
      <c r="BB55" s="319">
        <f>cf_1!BB55+cf_2!BB55</f>
        <v>0</v>
      </c>
      <c r="BC55" s="319">
        <f>cf_1!BC55+cf_2!BC55</f>
        <v>0</v>
      </c>
      <c r="BD55" s="319">
        <f>cf_1!BD55+cf_2!BD55</f>
        <v>0</v>
      </c>
      <c r="BE55" s="319">
        <f>cf_1!BE55+cf_2!BE55</f>
        <v>0</v>
      </c>
      <c r="BF55" s="319">
        <f>cf_1!BF55+cf_2!BF55</f>
        <v>0</v>
      </c>
      <c r="BG55" s="319">
        <f>cf_1!BG55+cf_2!BG55</f>
        <v>0</v>
      </c>
      <c r="BH55" s="319">
        <f>cf_1!BH55+cf_2!BH55</f>
        <v>0</v>
      </c>
      <c r="BI55" s="319">
        <f>cf_1!BI55+cf_2!BI55</f>
        <v>0</v>
      </c>
      <c r="BJ55" s="319">
        <f>cf_1!BJ55+cf_2!BJ55</f>
        <v>0</v>
      </c>
      <c r="BK55" s="319">
        <f>cf_1!BK55+cf_2!BK55</f>
        <v>0</v>
      </c>
      <c r="BL55" s="319">
        <f>cf_1!BL55+cf_2!BL55</f>
        <v>0</v>
      </c>
      <c r="BM55" s="319">
        <f>cf_1!BM55+cf_2!BM55</f>
        <v>0</v>
      </c>
      <c r="BN55" s="319">
        <f>cf_1!BN55+cf_2!BN55</f>
        <v>0</v>
      </c>
      <c r="BO55" s="319">
        <f>cf_1!BO55+cf_2!BO55</f>
        <v>0</v>
      </c>
      <c r="BP55" s="319">
        <f>cf_1!BP55+cf_2!BP55</f>
        <v>0</v>
      </c>
      <c r="BQ55" s="319">
        <f>cf_1!BQ55+cf_2!BQ55</f>
        <v>0</v>
      </c>
      <c r="BR55" s="319">
        <f>cf_1!BR55+cf_2!BR55</f>
        <v>0</v>
      </c>
      <c r="BS55" s="319">
        <f>cf_1!BS55+cf_2!BS55</f>
        <v>0</v>
      </c>
      <c r="BT55" s="319">
        <f>cf_1!BT55+cf_2!BT55</f>
        <v>0</v>
      </c>
      <c r="BU55" s="319">
        <f>cf_1!BU55+cf_2!BU55</f>
        <v>0</v>
      </c>
      <c r="BV55" s="319">
        <f>cf_1!BV55+cf_2!BV55</f>
        <v>0</v>
      </c>
      <c r="BW55" s="319">
        <f>cf_1!BW55+cf_2!BW55</f>
        <v>0</v>
      </c>
      <c r="BX55" s="319">
        <f>cf_1!BX55+cf_2!BX55</f>
        <v>0</v>
      </c>
      <c r="BY55" s="319">
        <f>cf_1!BY55+cf_2!BY55</f>
        <v>0</v>
      </c>
      <c r="BZ55" s="319">
        <f>cf_1!BZ55+cf_2!BZ55</f>
        <v>0</v>
      </c>
      <c r="CA55" s="319">
        <f>cf_1!CA55+cf_2!CA55</f>
        <v>0</v>
      </c>
      <c r="CB55" s="319">
        <f>cf_1!CB55+cf_2!CB55</f>
        <v>0</v>
      </c>
      <c r="CC55" s="319">
        <f>cf_1!CC55+cf_2!CC55</f>
        <v>0</v>
      </c>
      <c r="CD55" s="319">
        <f>cf_1!CD55+cf_2!CD55</f>
        <v>0</v>
      </c>
      <c r="CE55" s="319">
        <f>cf_1!CE55+cf_2!CE55</f>
        <v>0</v>
      </c>
      <c r="CF55" s="319">
        <f>cf_1!CF55+cf_2!CF55</f>
        <v>0</v>
      </c>
      <c r="CG55" s="319">
        <f>cf_1!CG55+cf_2!CG55</f>
        <v>0</v>
      </c>
      <c r="CH55" s="319">
        <f>cf_1!CH55+cf_2!CH55</f>
        <v>0</v>
      </c>
      <c r="CI55" s="319">
        <f>cf_1!CI55+cf_2!CI55</f>
        <v>0</v>
      </c>
      <c r="CJ55" s="319">
        <f>cf_1!CJ55+cf_2!CJ55</f>
        <v>0</v>
      </c>
      <c r="CK55" s="319">
        <f>cf_1!CK55+cf_2!CK55</f>
        <v>0</v>
      </c>
      <c r="CL55" s="319">
        <f>cf_1!CL55+cf_2!CL55</f>
        <v>0</v>
      </c>
      <c r="CM55" s="319">
        <f>cf_1!CM55+cf_2!CM55</f>
        <v>0</v>
      </c>
      <c r="CN55" s="319">
        <f>cf_1!CN55+cf_2!CN55</f>
        <v>0</v>
      </c>
      <c r="CO55" s="319">
        <f>cf_1!CO55+cf_2!CO55</f>
        <v>0</v>
      </c>
      <c r="CP55" s="319">
        <f>cf_1!CP55+cf_2!CP55</f>
        <v>0</v>
      </c>
      <c r="CQ55" s="319">
        <f>cf_1!CQ55+cf_2!CQ55</f>
        <v>0</v>
      </c>
      <c r="CR55" s="319">
        <f>cf_1!CR55+cf_2!CR55</f>
        <v>0</v>
      </c>
      <c r="CS55" s="319">
        <f>cf_1!CS55+cf_2!CS55</f>
        <v>0</v>
      </c>
      <c r="CT55" s="319">
        <f>cf_1!CT55+cf_2!CT55</f>
        <v>0</v>
      </c>
      <c r="CU55" s="319">
        <f>cf_1!CU55+cf_2!CU55</f>
        <v>0</v>
      </c>
      <c r="CV55" s="319">
        <f>cf_1!CV55+cf_2!CV55</f>
        <v>0</v>
      </c>
      <c r="CW55" s="319">
        <f>cf_1!CW55+cf_2!CW55</f>
        <v>0</v>
      </c>
      <c r="CX55" s="319">
        <f>cf_1!CX55+cf_2!CX55</f>
        <v>0</v>
      </c>
      <c r="CY55" s="319">
        <f>cf_1!CY55+cf_2!CY55</f>
        <v>0</v>
      </c>
      <c r="CZ55" s="319">
        <f>cf_1!CZ55+cf_2!CZ55</f>
        <v>0</v>
      </c>
      <c r="DA55" s="319">
        <f>cf_1!DA55+cf_2!DA55</f>
        <v>0</v>
      </c>
      <c r="DB55" s="319">
        <f>cf_1!DB55+cf_2!DB55</f>
        <v>0</v>
      </c>
      <c r="DC55" s="319">
        <f>cf_1!DC55+cf_2!DC55</f>
        <v>0</v>
      </c>
      <c r="DD55" s="319">
        <f>cf_1!DD55+cf_2!DD55</f>
        <v>0</v>
      </c>
      <c r="DE55" s="319">
        <f>cf_1!DE55+cf_2!DE55</f>
        <v>0</v>
      </c>
      <c r="DF55" s="319">
        <f>cf_1!DF55+cf_2!DF55</f>
        <v>0</v>
      </c>
      <c r="DG55" s="319">
        <f>cf_1!DG55+cf_2!DG55</f>
        <v>0</v>
      </c>
      <c r="DH55" s="319">
        <f>cf_1!DH55+cf_2!DH55</f>
        <v>0</v>
      </c>
      <c r="DI55" s="319">
        <f>cf_1!DI55+cf_2!DI55</f>
        <v>0</v>
      </c>
      <c r="DJ55" s="319">
        <f>cf_1!DJ55+cf_2!DJ55</f>
        <v>0</v>
      </c>
      <c r="DK55" s="319">
        <f>cf_1!DK55+cf_2!DK55</f>
        <v>0</v>
      </c>
      <c r="DL55" s="319">
        <f>cf_1!DL55+cf_2!DL55</f>
        <v>0</v>
      </c>
      <c r="DM55" s="319">
        <f>cf_1!DM55+cf_2!DM55</f>
        <v>0</v>
      </c>
      <c r="DN55" s="319">
        <f>cf_1!DN55+cf_2!DN55</f>
        <v>0</v>
      </c>
      <c r="DO55" s="319">
        <f>cf_1!DO55+cf_2!DO55</f>
        <v>0</v>
      </c>
      <c r="DP55" s="319">
        <f>cf_1!DP55+cf_2!DP55</f>
        <v>0</v>
      </c>
      <c r="DQ55" s="319">
        <f>cf_1!DQ55+cf_2!DQ55</f>
        <v>0</v>
      </c>
      <c r="DR55" s="319">
        <f>cf_1!DR55+cf_2!DR55</f>
        <v>0</v>
      </c>
      <c r="DS55" s="319">
        <f>cf_1!DS55+cf_2!DS55</f>
        <v>0</v>
      </c>
      <c r="DT55" s="319">
        <f>cf_1!DT55+cf_2!DT55</f>
        <v>0</v>
      </c>
      <c r="DU55" s="319">
        <f>cf_1!DU55+cf_2!DU55</f>
        <v>0</v>
      </c>
      <c r="DV55" s="319">
        <f>cf_1!DV55+cf_2!DV55</f>
        <v>0</v>
      </c>
      <c r="DW55" s="319">
        <f>cf_1!DW55+cf_2!DW55</f>
        <v>0</v>
      </c>
      <c r="DX55" s="319">
        <f>cf_1!DX55+cf_2!DX55</f>
        <v>0</v>
      </c>
      <c r="DY55" s="319">
        <f>cf_1!DY55+cf_2!DY55</f>
        <v>0</v>
      </c>
      <c r="DZ55" s="319">
        <f>cf_1!DZ55+cf_2!DZ55</f>
        <v>0</v>
      </c>
      <c r="EA55" s="319">
        <f>cf_1!EA55+cf_2!EA55</f>
        <v>0</v>
      </c>
      <c r="EB55" s="319">
        <f>cf_1!EB55+cf_2!EB55</f>
        <v>0</v>
      </c>
      <c r="EC55" s="319">
        <f>cf_1!EC55+cf_2!EC55</f>
        <v>0</v>
      </c>
      <c r="ED55" s="319">
        <f>cf_1!ED55+cf_2!ED55</f>
        <v>0</v>
      </c>
      <c r="EE55" s="319">
        <f>cf_1!EE55+cf_2!EE55</f>
        <v>0</v>
      </c>
      <c r="EF55" s="319">
        <f>cf_1!EF55+cf_2!EF55</f>
        <v>0</v>
      </c>
      <c r="EG55" s="319">
        <f>cf_1!EG55+cf_2!EG55</f>
        <v>0</v>
      </c>
      <c r="EH55" s="319">
        <f>cf_1!EH55+cf_2!EH55</f>
        <v>0</v>
      </c>
      <c r="EI55" s="319">
        <f>cf_1!EI55+cf_2!EI55</f>
        <v>0</v>
      </c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</row>
    <row r="56" spans="2:201" x14ac:dyDescent="0.2">
      <c r="B56" s="66" t="s">
        <v>907</v>
      </c>
      <c r="C56" s="67" t="s">
        <v>908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9">
        <f t="shared" si="232"/>
        <v>0</v>
      </c>
      <c r="Q56" s="70">
        <f t="shared" si="233"/>
        <v>0</v>
      </c>
      <c r="R56" s="59">
        <f t="shared" si="234"/>
        <v>0</v>
      </c>
      <c r="S56" s="319">
        <f>cf_1!S56+cf_2!S56</f>
        <v>0</v>
      </c>
      <c r="T56" s="319">
        <f>cf_1!T56+cf_2!T56</f>
        <v>0</v>
      </c>
      <c r="U56" s="319">
        <f>cf_1!U56+cf_2!U56</f>
        <v>0</v>
      </c>
      <c r="V56" s="319">
        <f>cf_1!V56+cf_2!V56</f>
        <v>0</v>
      </c>
      <c r="W56" s="319">
        <f>cf_1!W56+cf_2!W56</f>
        <v>0</v>
      </c>
      <c r="X56" s="319">
        <f>cf_1!X56+cf_2!X56</f>
        <v>0</v>
      </c>
      <c r="Y56" s="319">
        <f>cf_1!Y56+cf_2!Y56</f>
        <v>0</v>
      </c>
      <c r="Z56" s="319">
        <f>cf_1!Z56+cf_2!Z56</f>
        <v>0</v>
      </c>
      <c r="AA56" s="319">
        <f>cf_1!AA56+cf_2!AA56</f>
        <v>0</v>
      </c>
      <c r="AB56" s="319">
        <f>cf_1!AB56+cf_2!AB56</f>
        <v>0</v>
      </c>
      <c r="AC56" s="319">
        <f>cf_1!AC56+cf_2!AC56</f>
        <v>0</v>
      </c>
      <c r="AD56" s="319">
        <f>cf_1!AD56+cf_2!AD56</f>
        <v>0</v>
      </c>
      <c r="AE56" s="319">
        <f>cf_1!AE56+cf_2!AE56</f>
        <v>0</v>
      </c>
      <c r="AF56" s="319">
        <f>cf_1!AF56+cf_2!AF56</f>
        <v>0</v>
      </c>
      <c r="AG56" s="319">
        <f>cf_1!AG56+cf_2!AG56</f>
        <v>0</v>
      </c>
      <c r="AH56" s="319">
        <f>cf_1!AH56+cf_2!AH56</f>
        <v>0</v>
      </c>
      <c r="AI56" s="319">
        <f>cf_1!AI56+cf_2!AI56</f>
        <v>0</v>
      </c>
      <c r="AJ56" s="319">
        <f>cf_1!AJ56+cf_2!AJ56</f>
        <v>0</v>
      </c>
      <c r="AK56" s="319">
        <f>cf_1!AK56+cf_2!AK56</f>
        <v>0</v>
      </c>
      <c r="AL56" s="319">
        <f>cf_1!AL56+cf_2!AL56</f>
        <v>0</v>
      </c>
      <c r="AM56" s="319">
        <f>cf_1!AM56+cf_2!AM56</f>
        <v>0</v>
      </c>
      <c r="AN56" s="319">
        <f>cf_1!AN56+cf_2!AN56</f>
        <v>0</v>
      </c>
      <c r="AO56" s="319">
        <f>cf_1!AO56+cf_2!AO56</f>
        <v>0</v>
      </c>
      <c r="AP56" s="319">
        <f>cf_1!AP56+cf_2!AP56</f>
        <v>0</v>
      </c>
      <c r="AQ56" s="319">
        <f>cf_1!AQ56+cf_2!AQ56</f>
        <v>0</v>
      </c>
      <c r="AR56" s="319">
        <f>cf_1!AR56+cf_2!AR56</f>
        <v>0</v>
      </c>
      <c r="AS56" s="319">
        <f>cf_1!AS56+cf_2!AS56</f>
        <v>0</v>
      </c>
      <c r="AT56" s="319">
        <f>cf_1!AT56+cf_2!AT56</f>
        <v>0</v>
      </c>
      <c r="AU56" s="319">
        <f>cf_1!AU56+cf_2!AU56</f>
        <v>0</v>
      </c>
      <c r="AV56" s="319">
        <f>cf_1!AV56+cf_2!AV56</f>
        <v>0</v>
      </c>
      <c r="AW56" s="319">
        <f>cf_1!AW56+cf_2!AW56</f>
        <v>0</v>
      </c>
      <c r="AX56" s="319">
        <f>cf_1!AX56+cf_2!AX56</f>
        <v>0</v>
      </c>
      <c r="AY56" s="319">
        <f>cf_1!AY56+cf_2!AY56</f>
        <v>0</v>
      </c>
      <c r="AZ56" s="319">
        <f>cf_1!AZ56+cf_2!AZ56</f>
        <v>0</v>
      </c>
      <c r="BA56" s="319">
        <f>cf_1!BA56+cf_2!BA56</f>
        <v>0</v>
      </c>
      <c r="BB56" s="319">
        <f>cf_1!BB56+cf_2!BB56</f>
        <v>0</v>
      </c>
      <c r="BC56" s="319">
        <f>cf_1!BC56+cf_2!BC56</f>
        <v>0</v>
      </c>
      <c r="BD56" s="319">
        <f>cf_1!BD56+cf_2!BD56</f>
        <v>0</v>
      </c>
      <c r="BE56" s="319">
        <f>cf_1!BE56+cf_2!BE56</f>
        <v>0</v>
      </c>
      <c r="BF56" s="319">
        <f>cf_1!BF56+cf_2!BF56</f>
        <v>0</v>
      </c>
      <c r="BG56" s="319">
        <f>cf_1!BG56+cf_2!BG56</f>
        <v>0</v>
      </c>
      <c r="BH56" s="319">
        <f>cf_1!BH56+cf_2!BH56</f>
        <v>0</v>
      </c>
      <c r="BI56" s="319">
        <f>cf_1!BI56+cf_2!BI56</f>
        <v>0</v>
      </c>
      <c r="BJ56" s="319">
        <f>cf_1!BJ56+cf_2!BJ56</f>
        <v>0</v>
      </c>
      <c r="BK56" s="319">
        <f>cf_1!BK56+cf_2!BK56</f>
        <v>0</v>
      </c>
      <c r="BL56" s="319">
        <f>cf_1!BL56+cf_2!BL56</f>
        <v>0</v>
      </c>
      <c r="BM56" s="319">
        <f>cf_1!BM56+cf_2!BM56</f>
        <v>0</v>
      </c>
      <c r="BN56" s="319">
        <f>cf_1!BN56+cf_2!BN56</f>
        <v>0</v>
      </c>
      <c r="BO56" s="319">
        <f>cf_1!BO56+cf_2!BO56</f>
        <v>0</v>
      </c>
      <c r="BP56" s="319">
        <f>cf_1!BP56+cf_2!BP56</f>
        <v>0</v>
      </c>
      <c r="BQ56" s="319">
        <f>cf_1!BQ56+cf_2!BQ56</f>
        <v>0</v>
      </c>
      <c r="BR56" s="319">
        <f>cf_1!BR56+cf_2!BR56</f>
        <v>0</v>
      </c>
      <c r="BS56" s="319">
        <f>cf_1!BS56+cf_2!BS56</f>
        <v>0</v>
      </c>
      <c r="BT56" s="319">
        <f>cf_1!BT56+cf_2!BT56</f>
        <v>0</v>
      </c>
      <c r="BU56" s="319">
        <f>cf_1!BU56+cf_2!BU56</f>
        <v>0</v>
      </c>
      <c r="BV56" s="319">
        <f>cf_1!BV56+cf_2!BV56</f>
        <v>0</v>
      </c>
      <c r="BW56" s="319">
        <f>cf_1!BW56+cf_2!BW56</f>
        <v>0</v>
      </c>
      <c r="BX56" s="319">
        <f>cf_1!BX56+cf_2!BX56</f>
        <v>0</v>
      </c>
      <c r="BY56" s="319">
        <f>cf_1!BY56+cf_2!BY56</f>
        <v>0</v>
      </c>
      <c r="BZ56" s="319">
        <f>cf_1!BZ56+cf_2!BZ56</f>
        <v>0</v>
      </c>
      <c r="CA56" s="319">
        <f>cf_1!CA56+cf_2!CA56</f>
        <v>0</v>
      </c>
      <c r="CB56" s="319">
        <f>cf_1!CB56+cf_2!CB56</f>
        <v>0</v>
      </c>
      <c r="CC56" s="319">
        <f>cf_1!CC56+cf_2!CC56</f>
        <v>0</v>
      </c>
      <c r="CD56" s="319">
        <f>cf_1!CD56+cf_2!CD56</f>
        <v>0</v>
      </c>
      <c r="CE56" s="319">
        <f>cf_1!CE56+cf_2!CE56</f>
        <v>0</v>
      </c>
      <c r="CF56" s="319">
        <f>cf_1!CF56+cf_2!CF56</f>
        <v>0</v>
      </c>
      <c r="CG56" s="319">
        <f>cf_1!CG56+cf_2!CG56</f>
        <v>0</v>
      </c>
      <c r="CH56" s="319">
        <f>cf_1!CH56+cf_2!CH56</f>
        <v>0</v>
      </c>
      <c r="CI56" s="319">
        <f>cf_1!CI56+cf_2!CI56</f>
        <v>0</v>
      </c>
      <c r="CJ56" s="319">
        <f>cf_1!CJ56+cf_2!CJ56</f>
        <v>0</v>
      </c>
      <c r="CK56" s="319">
        <f>cf_1!CK56+cf_2!CK56</f>
        <v>0</v>
      </c>
      <c r="CL56" s="319">
        <f>cf_1!CL56+cf_2!CL56</f>
        <v>0</v>
      </c>
      <c r="CM56" s="319">
        <f>cf_1!CM56+cf_2!CM56</f>
        <v>0</v>
      </c>
      <c r="CN56" s="319">
        <f>cf_1!CN56+cf_2!CN56</f>
        <v>0</v>
      </c>
      <c r="CO56" s="319">
        <f>cf_1!CO56+cf_2!CO56</f>
        <v>0</v>
      </c>
      <c r="CP56" s="319">
        <f>cf_1!CP56+cf_2!CP56</f>
        <v>0</v>
      </c>
      <c r="CQ56" s="319">
        <f>cf_1!CQ56+cf_2!CQ56</f>
        <v>0</v>
      </c>
      <c r="CR56" s="319">
        <f>cf_1!CR56+cf_2!CR56</f>
        <v>0</v>
      </c>
      <c r="CS56" s="319">
        <f>cf_1!CS56+cf_2!CS56</f>
        <v>0</v>
      </c>
      <c r="CT56" s="319">
        <f>cf_1!CT56+cf_2!CT56</f>
        <v>0</v>
      </c>
      <c r="CU56" s="319">
        <f>cf_1!CU56+cf_2!CU56</f>
        <v>0</v>
      </c>
      <c r="CV56" s="319">
        <f>cf_1!CV56+cf_2!CV56</f>
        <v>0</v>
      </c>
      <c r="CW56" s="319">
        <f>cf_1!CW56+cf_2!CW56</f>
        <v>0</v>
      </c>
      <c r="CX56" s="319">
        <f>cf_1!CX56+cf_2!CX56</f>
        <v>0</v>
      </c>
      <c r="CY56" s="319">
        <f>cf_1!CY56+cf_2!CY56</f>
        <v>0</v>
      </c>
      <c r="CZ56" s="319">
        <f>cf_1!CZ56+cf_2!CZ56</f>
        <v>0</v>
      </c>
      <c r="DA56" s="319">
        <f>cf_1!DA56+cf_2!DA56</f>
        <v>0</v>
      </c>
      <c r="DB56" s="319">
        <f>cf_1!DB56+cf_2!DB56</f>
        <v>0</v>
      </c>
      <c r="DC56" s="319">
        <f>cf_1!DC56+cf_2!DC56</f>
        <v>0</v>
      </c>
      <c r="DD56" s="319">
        <f>cf_1!DD56+cf_2!DD56</f>
        <v>0</v>
      </c>
      <c r="DE56" s="319">
        <f>cf_1!DE56+cf_2!DE56</f>
        <v>0</v>
      </c>
      <c r="DF56" s="319">
        <f>cf_1!DF56+cf_2!DF56</f>
        <v>0</v>
      </c>
      <c r="DG56" s="319">
        <f>cf_1!DG56+cf_2!DG56</f>
        <v>0</v>
      </c>
      <c r="DH56" s="319">
        <f>cf_1!DH56+cf_2!DH56</f>
        <v>0</v>
      </c>
      <c r="DI56" s="319">
        <f>cf_1!DI56+cf_2!DI56</f>
        <v>0</v>
      </c>
      <c r="DJ56" s="319">
        <f>cf_1!DJ56+cf_2!DJ56</f>
        <v>0</v>
      </c>
      <c r="DK56" s="319">
        <f>cf_1!DK56+cf_2!DK56</f>
        <v>0</v>
      </c>
      <c r="DL56" s="319">
        <f>cf_1!DL56+cf_2!DL56</f>
        <v>0</v>
      </c>
      <c r="DM56" s="319">
        <f>cf_1!DM56+cf_2!DM56</f>
        <v>0</v>
      </c>
      <c r="DN56" s="319">
        <f>cf_1!DN56+cf_2!DN56</f>
        <v>0</v>
      </c>
      <c r="DO56" s="319">
        <f>cf_1!DO56+cf_2!DO56</f>
        <v>0</v>
      </c>
      <c r="DP56" s="319">
        <f>cf_1!DP56+cf_2!DP56</f>
        <v>0</v>
      </c>
      <c r="DQ56" s="319">
        <f>cf_1!DQ56+cf_2!DQ56</f>
        <v>0</v>
      </c>
      <c r="DR56" s="319">
        <f>cf_1!DR56+cf_2!DR56</f>
        <v>0</v>
      </c>
      <c r="DS56" s="319">
        <f>cf_1!DS56+cf_2!DS56</f>
        <v>0</v>
      </c>
      <c r="DT56" s="319">
        <f>cf_1!DT56+cf_2!DT56</f>
        <v>0</v>
      </c>
      <c r="DU56" s="319">
        <f>cf_1!DU56+cf_2!DU56</f>
        <v>0</v>
      </c>
      <c r="DV56" s="319">
        <f>cf_1!DV56+cf_2!DV56</f>
        <v>0</v>
      </c>
      <c r="DW56" s="319">
        <f>cf_1!DW56+cf_2!DW56</f>
        <v>0</v>
      </c>
      <c r="DX56" s="319">
        <f>cf_1!DX56+cf_2!DX56</f>
        <v>0</v>
      </c>
      <c r="DY56" s="319">
        <f>cf_1!DY56+cf_2!DY56</f>
        <v>0</v>
      </c>
      <c r="DZ56" s="319">
        <f>cf_1!DZ56+cf_2!DZ56</f>
        <v>0</v>
      </c>
      <c r="EA56" s="319">
        <f>cf_1!EA56+cf_2!EA56</f>
        <v>0</v>
      </c>
      <c r="EB56" s="319">
        <f>cf_1!EB56+cf_2!EB56</f>
        <v>0</v>
      </c>
      <c r="EC56" s="319">
        <f>cf_1!EC56+cf_2!EC56</f>
        <v>0</v>
      </c>
      <c r="ED56" s="319">
        <f>cf_1!ED56+cf_2!ED56</f>
        <v>0</v>
      </c>
      <c r="EE56" s="319">
        <f>cf_1!EE56+cf_2!EE56</f>
        <v>0</v>
      </c>
      <c r="EF56" s="319">
        <f>cf_1!EF56+cf_2!EF56</f>
        <v>0</v>
      </c>
      <c r="EG56" s="319">
        <f>cf_1!EG56+cf_2!EG56</f>
        <v>0</v>
      </c>
      <c r="EH56" s="319">
        <f>cf_1!EH56+cf_2!EH56</f>
        <v>0</v>
      </c>
      <c r="EI56" s="319">
        <f>cf_1!EI56+cf_2!EI56</f>
        <v>0</v>
      </c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0"/>
      <c r="GK56" s="60"/>
      <c r="GL56" s="60"/>
      <c r="GM56" s="60"/>
      <c r="GN56" s="60"/>
      <c r="GO56" s="60"/>
      <c r="GP56" s="60"/>
      <c r="GQ56" s="60"/>
      <c r="GR56" s="60"/>
      <c r="GS56" s="60"/>
    </row>
    <row r="57" spans="2:201" x14ac:dyDescent="0.2">
      <c r="B57" s="66" t="s">
        <v>909</v>
      </c>
      <c r="C57" s="67" t="s">
        <v>910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9">
        <f t="shared" si="232"/>
        <v>0</v>
      </c>
      <c r="Q57" s="70">
        <f t="shared" si="233"/>
        <v>0</v>
      </c>
      <c r="R57" s="59">
        <f t="shared" si="234"/>
        <v>0</v>
      </c>
      <c r="S57" s="319">
        <f>cf_1!S57+cf_2!S57</f>
        <v>0</v>
      </c>
      <c r="T57" s="319">
        <f>cf_1!T57+cf_2!T57</f>
        <v>0</v>
      </c>
      <c r="U57" s="319">
        <f>cf_1!U57+cf_2!U57</f>
        <v>0</v>
      </c>
      <c r="V57" s="319">
        <f>cf_1!V57+cf_2!V57</f>
        <v>0</v>
      </c>
      <c r="W57" s="319">
        <f>cf_1!W57+cf_2!W57</f>
        <v>0</v>
      </c>
      <c r="X57" s="319">
        <f>cf_1!X57+cf_2!X57</f>
        <v>0</v>
      </c>
      <c r="Y57" s="319">
        <f>cf_1!Y57+cf_2!Y57</f>
        <v>0</v>
      </c>
      <c r="Z57" s="319">
        <f>cf_1!Z57+cf_2!Z57</f>
        <v>0</v>
      </c>
      <c r="AA57" s="319">
        <f>cf_1!AA57+cf_2!AA57</f>
        <v>0</v>
      </c>
      <c r="AB57" s="319">
        <f>cf_1!AB57+cf_2!AB57</f>
        <v>0</v>
      </c>
      <c r="AC57" s="319">
        <f>cf_1!AC57+cf_2!AC57</f>
        <v>0</v>
      </c>
      <c r="AD57" s="319">
        <f>cf_1!AD57+cf_2!AD57</f>
        <v>0</v>
      </c>
      <c r="AE57" s="319">
        <f>cf_1!AE57+cf_2!AE57</f>
        <v>0</v>
      </c>
      <c r="AF57" s="319">
        <f>cf_1!AF57+cf_2!AF57</f>
        <v>0</v>
      </c>
      <c r="AG57" s="319">
        <f>cf_1!AG57+cf_2!AG57</f>
        <v>0</v>
      </c>
      <c r="AH57" s="319">
        <f>cf_1!AH57+cf_2!AH57</f>
        <v>0</v>
      </c>
      <c r="AI57" s="319">
        <f>cf_1!AI57+cf_2!AI57</f>
        <v>0</v>
      </c>
      <c r="AJ57" s="319">
        <f>cf_1!AJ57+cf_2!AJ57</f>
        <v>0</v>
      </c>
      <c r="AK57" s="319">
        <f>cf_1!AK57+cf_2!AK57</f>
        <v>0</v>
      </c>
      <c r="AL57" s="319">
        <f>cf_1!AL57+cf_2!AL57</f>
        <v>0</v>
      </c>
      <c r="AM57" s="319">
        <f>cf_1!AM57+cf_2!AM57</f>
        <v>0</v>
      </c>
      <c r="AN57" s="319">
        <f>cf_1!AN57+cf_2!AN57</f>
        <v>0</v>
      </c>
      <c r="AO57" s="319">
        <f>cf_1!AO57+cf_2!AO57</f>
        <v>0</v>
      </c>
      <c r="AP57" s="319">
        <f>cf_1!AP57+cf_2!AP57</f>
        <v>0</v>
      </c>
      <c r="AQ57" s="319">
        <f>cf_1!AQ57+cf_2!AQ57</f>
        <v>0</v>
      </c>
      <c r="AR57" s="319">
        <f>cf_1!AR57+cf_2!AR57</f>
        <v>0</v>
      </c>
      <c r="AS57" s="319">
        <f>cf_1!AS57+cf_2!AS57</f>
        <v>0</v>
      </c>
      <c r="AT57" s="319">
        <f>cf_1!AT57+cf_2!AT57</f>
        <v>0</v>
      </c>
      <c r="AU57" s="319">
        <f>cf_1!AU57+cf_2!AU57</f>
        <v>0</v>
      </c>
      <c r="AV57" s="319">
        <f>cf_1!AV57+cf_2!AV57</f>
        <v>0</v>
      </c>
      <c r="AW57" s="319">
        <f>cf_1!AW57+cf_2!AW57</f>
        <v>0</v>
      </c>
      <c r="AX57" s="319">
        <f>cf_1!AX57+cf_2!AX57</f>
        <v>0</v>
      </c>
      <c r="AY57" s="319">
        <f>cf_1!AY57+cf_2!AY57</f>
        <v>0</v>
      </c>
      <c r="AZ57" s="319">
        <f>cf_1!AZ57+cf_2!AZ57</f>
        <v>0</v>
      </c>
      <c r="BA57" s="319">
        <f>cf_1!BA57+cf_2!BA57</f>
        <v>0</v>
      </c>
      <c r="BB57" s="319">
        <f>cf_1!BB57+cf_2!BB57</f>
        <v>0</v>
      </c>
      <c r="BC57" s="319">
        <f>cf_1!BC57+cf_2!BC57</f>
        <v>0</v>
      </c>
      <c r="BD57" s="319">
        <f>cf_1!BD57+cf_2!BD57</f>
        <v>0</v>
      </c>
      <c r="BE57" s="319">
        <f>cf_1!BE57+cf_2!BE57</f>
        <v>0</v>
      </c>
      <c r="BF57" s="319">
        <f>cf_1!BF57+cf_2!BF57</f>
        <v>0</v>
      </c>
      <c r="BG57" s="319">
        <f>cf_1!BG57+cf_2!BG57</f>
        <v>0</v>
      </c>
      <c r="BH57" s="319">
        <f>cf_1!BH57+cf_2!BH57</f>
        <v>0</v>
      </c>
      <c r="BI57" s="319">
        <f>cf_1!BI57+cf_2!BI57</f>
        <v>0</v>
      </c>
      <c r="BJ57" s="319">
        <f>cf_1!BJ57+cf_2!BJ57</f>
        <v>0</v>
      </c>
      <c r="BK57" s="319">
        <f>cf_1!BK57+cf_2!BK57</f>
        <v>0</v>
      </c>
      <c r="BL57" s="319">
        <f>cf_1!BL57+cf_2!BL57</f>
        <v>0</v>
      </c>
      <c r="BM57" s="319">
        <f>cf_1!BM57+cf_2!BM57</f>
        <v>0</v>
      </c>
      <c r="BN57" s="319">
        <f>cf_1!BN57+cf_2!BN57</f>
        <v>0</v>
      </c>
      <c r="BO57" s="319">
        <f>cf_1!BO57+cf_2!BO57</f>
        <v>0</v>
      </c>
      <c r="BP57" s="319">
        <f>cf_1!BP57+cf_2!BP57</f>
        <v>0</v>
      </c>
      <c r="BQ57" s="319">
        <f>cf_1!BQ57+cf_2!BQ57</f>
        <v>0</v>
      </c>
      <c r="BR57" s="319">
        <f>cf_1!BR57+cf_2!BR57</f>
        <v>0</v>
      </c>
      <c r="BS57" s="319">
        <f>cf_1!BS57+cf_2!BS57</f>
        <v>0</v>
      </c>
      <c r="BT57" s="319">
        <f>cf_1!BT57+cf_2!BT57</f>
        <v>0</v>
      </c>
      <c r="BU57" s="319">
        <f>cf_1!BU57+cf_2!BU57</f>
        <v>0</v>
      </c>
      <c r="BV57" s="319">
        <f>cf_1!BV57+cf_2!BV57</f>
        <v>0</v>
      </c>
      <c r="BW57" s="319">
        <f>cf_1!BW57+cf_2!BW57</f>
        <v>0</v>
      </c>
      <c r="BX57" s="319">
        <f>cf_1!BX57+cf_2!BX57</f>
        <v>0</v>
      </c>
      <c r="BY57" s="319">
        <f>cf_1!BY57+cf_2!BY57</f>
        <v>0</v>
      </c>
      <c r="BZ57" s="319">
        <f>cf_1!BZ57+cf_2!BZ57</f>
        <v>0</v>
      </c>
      <c r="CA57" s="319">
        <f>cf_1!CA57+cf_2!CA57</f>
        <v>0</v>
      </c>
      <c r="CB57" s="319">
        <f>cf_1!CB57+cf_2!CB57</f>
        <v>0</v>
      </c>
      <c r="CC57" s="319">
        <f>cf_1!CC57+cf_2!CC57</f>
        <v>0</v>
      </c>
      <c r="CD57" s="319">
        <f>cf_1!CD57+cf_2!CD57</f>
        <v>0</v>
      </c>
      <c r="CE57" s="319">
        <f>cf_1!CE57+cf_2!CE57</f>
        <v>0</v>
      </c>
      <c r="CF57" s="319">
        <f>cf_1!CF57+cf_2!CF57</f>
        <v>0</v>
      </c>
      <c r="CG57" s="319">
        <f>cf_1!CG57+cf_2!CG57</f>
        <v>0</v>
      </c>
      <c r="CH57" s="319">
        <f>cf_1!CH57+cf_2!CH57</f>
        <v>0</v>
      </c>
      <c r="CI57" s="319">
        <f>cf_1!CI57+cf_2!CI57</f>
        <v>0</v>
      </c>
      <c r="CJ57" s="319">
        <f>cf_1!CJ57+cf_2!CJ57</f>
        <v>0</v>
      </c>
      <c r="CK57" s="319">
        <f>cf_1!CK57+cf_2!CK57</f>
        <v>0</v>
      </c>
      <c r="CL57" s="319">
        <f>cf_1!CL57+cf_2!CL57</f>
        <v>0</v>
      </c>
      <c r="CM57" s="319">
        <f>cf_1!CM57+cf_2!CM57</f>
        <v>0</v>
      </c>
      <c r="CN57" s="319">
        <f>cf_1!CN57+cf_2!CN57</f>
        <v>0</v>
      </c>
      <c r="CO57" s="319">
        <f>cf_1!CO57+cf_2!CO57</f>
        <v>0</v>
      </c>
      <c r="CP57" s="319">
        <f>cf_1!CP57+cf_2!CP57</f>
        <v>0</v>
      </c>
      <c r="CQ57" s="319">
        <f>cf_1!CQ57+cf_2!CQ57</f>
        <v>0</v>
      </c>
      <c r="CR57" s="319">
        <f>cf_1!CR57+cf_2!CR57</f>
        <v>0</v>
      </c>
      <c r="CS57" s="319">
        <f>cf_1!CS57+cf_2!CS57</f>
        <v>0</v>
      </c>
      <c r="CT57" s="319">
        <f>cf_1!CT57+cf_2!CT57</f>
        <v>0</v>
      </c>
      <c r="CU57" s="319">
        <f>cf_1!CU57+cf_2!CU57</f>
        <v>0</v>
      </c>
      <c r="CV57" s="319">
        <f>cf_1!CV57+cf_2!CV57</f>
        <v>0</v>
      </c>
      <c r="CW57" s="319">
        <f>cf_1!CW57+cf_2!CW57</f>
        <v>0</v>
      </c>
      <c r="CX57" s="319">
        <f>cf_1!CX57+cf_2!CX57</f>
        <v>0</v>
      </c>
      <c r="CY57" s="319">
        <f>cf_1!CY57+cf_2!CY57</f>
        <v>0</v>
      </c>
      <c r="CZ57" s="319">
        <f>cf_1!CZ57+cf_2!CZ57</f>
        <v>0</v>
      </c>
      <c r="DA57" s="319">
        <f>cf_1!DA57+cf_2!DA57</f>
        <v>0</v>
      </c>
      <c r="DB57" s="319">
        <f>cf_1!DB57+cf_2!DB57</f>
        <v>0</v>
      </c>
      <c r="DC57" s="319">
        <f>cf_1!DC57+cf_2!DC57</f>
        <v>0</v>
      </c>
      <c r="DD57" s="319">
        <f>cf_1!DD57+cf_2!DD57</f>
        <v>0</v>
      </c>
      <c r="DE57" s="319">
        <f>cf_1!DE57+cf_2!DE57</f>
        <v>0</v>
      </c>
      <c r="DF57" s="319">
        <f>cf_1!DF57+cf_2!DF57</f>
        <v>0</v>
      </c>
      <c r="DG57" s="319">
        <f>cf_1!DG57+cf_2!DG57</f>
        <v>0</v>
      </c>
      <c r="DH57" s="319">
        <f>cf_1!DH57+cf_2!DH57</f>
        <v>0</v>
      </c>
      <c r="DI57" s="319">
        <f>cf_1!DI57+cf_2!DI57</f>
        <v>0</v>
      </c>
      <c r="DJ57" s="319">
        <f>cf_1!DJ57+cf_2!DJ57</f>
        <v>0</v>
      </c>
      <c r="DK57" s="319">
        <f>cf_1!DK57+cf_2!DK57</f>
        <v>0</v>
      </c>
      <c r="DL57" s="319">
        <f>cf_1!DL57+cf_2!DL57</f>
        <v>0</v>
      </c>
      <c r="DM57" s="319">
        <f>cf_1!DM57+cf_2!DM57</f>
        <v>0</v>
      </c>
      <c r="DN57" s="319">
        <f>cf_1!DN57+cf_2!DN57</f>
        <v>0</v>
      </c>
      <c r="DO57" s="319">
        <f>cf_1!DO57+cf_2!DO57</f>
        <v>0</v>
      </c>
      <c r="DP57" s="319">
        <f>cf_1!DP57+cf_2!DP57</f>
        <v>0</v>
      </c>
      <c r="DQ57" s="319">
        <f>cf_1!DQ57+cf_2!DQ57</f>
        <v>0</v>
      </c>
      <c r="DR57" s="319">
        <f>cf_1!DR57+cf_2!DR57</f>
        <v>0</v>
      </c>
      <c r="DS57" s="319">
        <f>cf_1!DS57+cf_2!DS57</f>
        <v>0</v>
      </c>
      <c r="DT57" s="319">
        <f>cf_1!DT57+cf_2!DT57</f>
        <v>0</v>
      </c>
      <c r="DU57" s="319">
        <f>cf_1!DU57+cf_2!DU57</f>
        <v>0</v>
      </c>
      <c r="DV57" s="319">
        <f>cf_1!DV57+cf_2!DV57</f>
        <v>0</v>
      </c>
      <c r="DW57" s="319">
        <f>cf_1!DW57+cf_2!DW57</f>
        <v>0</v>
      </c>
      <c r="DX57" s="319">
        <f>cf_1!DX57+cf_2!DX57</f>
        <v>0</v>
      </c>
      <c r="DY57" s="319">
        <f>cf_1!DY57+cf_2!DY57</f>
        <v>0</v>
      </c>
      <c r="DZ57" s="319">
        <f>cf_1!DZ57+cf_2!DZ57</f>
        <v>0</v>
      </c>
      <c r="EA57" s="319">
        <f>cf_1!EA57+cf_2!EA57</f>
        <v>0</v>
      </c>
      <c r="EB57" s="319">
        <f>cf_1!EB57+cf_2!EB57</f>
        <v>0</v>
      </c>
      <c r="EC57" s="319">
        <f>cf_1!EC57+cf_2!EC57</f>
        <v>0</v>
      </c>
      <c r="ED57" s="319">
        <f>cf_1!ED57+cf_2!ED57</f>
        <v>0</v>
      </c>
      <c r="EE57" s="319">
        <f>cf_1!EE57+cf_2!EE57</f>
        <v>0</v>
      </c>
      <c r="EF57" s="319">
        <f>cf_1!EF57+cf_2!EF57</f>
        <v>0</v>
      </c>
      <c r="EG57" s="319">
        <f>cf_1!EG57+cf_2!EG57</f>
        <v>0</v>
      </c>
      <c r="EH57" s="319">
        <f>cf_1!EH57+cf_2!EH57</f>
        <v>0</v>
      </c>
      <c r="EI57" s="319">
        <f>cf_1!EI57+cf_2!EI57</f>
        <v>0</v>
      </c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</row>
    <row r="58" spans="2:201" x14ac:dyDescent="0.2">
      <c r="B58" s="66" t="s">
        <v>911</v>
      </c>
      <c r="C58" s="67" t="s">
        <v>912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9">
        <f t="shared" si="232"/>
        <v>0</v>
      </c>
      <c r="Q58" s="70">
        <f t="shared" si="233"/>
        <v>0</v>
      </c>
      <c r="R58" s="59">
        <f t="shared" si="234"/>
        <v>0</v>
      </c>
      <c r="S58" s="319">
        <f>cf_1!S58+cf_2!S58</f>
        <v>0</v>
      </c>
      <c r="T58" s="319">
        <f>cf_1!T58+cf_2!T58</f>
        <v>0</v>
      </c>
      <c r="U58" s="319">
        <f>cf_1!U58+cf_2!U58</f>
        <v>0</v>
      </c>
      <c r="V58" s="319">
        <f>cf_1!V58+cf_2!V58</f>
        <v>0</v>
      </c>
      <c r="W58" s="319">
        <f>cf_1!W58+cf_2!W58</f>
        <v>0</v>
      </c>
      <c r="X58" s="319">
        <f>cf_1!X58+cf_2!X58</f>
        <v>0</v>
      </c>
      <c r="Y58" s="319">
        <f>cf_1!Y58+cf_2!Y58</f>
        <v>0</v>
      </c>
      <c r="Z58" s="319">
        <f>cf_1!Z58+cf_2!Z58</f>
        <v>0</v>
      </c>
      <c r="AA58" s="319">
        <f>cf_1!AA58+cf_2!AA58</f>
        <v>0</v>
      </c>
      <c r="AB58" s="319">
        <f>cf_1!AB58+cf_2!AB58</f>
        <v>0</v>
      </c>
      <c r="AC58" s="319">
        <f>cf_1!AC58+cf_2!AC58</f>
        <v>0</v>
      </c>
      <c r="AD58" s="319">
        <f>cf_1!AD58+cf_2!AD58</f>
        <v>0</v>
      </c>
      <c r="AE58" s="319">
        <f>cf_1!AE58+cf_2!AE58</f>
        <v>0</v>
      </c>
      <c r="AF58" s="319">
        <f>cf_1!AF58+cf_2!AF58</f>
        <v>0</v>
      </c>
      <c r="AG58" s="319">
        <f>cf_1!AG58+cf_2!AG58</f>
        <v>0</v>
      </c>
      <c r="AH58" s="319">
        <f>cf_1!AH58+cf_2!AH58</f>
        <v>0</v>
      </c>
      <c r="AI58" s="319">
        <f>cf_1!AI58+cf_2!AI58</f>
        <v>0</v>
      </c>
      <c r="AJ58" s="319">
        <f>cf_1!AJ58+cf_2!AJ58</f>
        <v>0</v>
      </c>
      <c r="AK58" s="319">
        <f>cf_1!AK58+cf_2!AK58</f>
        <v>0</v>
      </c>
      <c r="AL58" s="319">
        <f>cf_1!AL58+cf_2!AL58</f>
        <v>0</v>
      </c>
      <c r="AM58" s="319">
        <f>cf_1!AM58+cf_2!AM58</f>
        <v>0</v>
      </c>
      <c r="AN58" s="319">
        <f>cf_1!AN58+cf_2!AN58</f>
        <v>0</v>
      </c>
      <c r="AO58" s="319">
        <f>cf_1!AO58+cf_2!AO58</f>
        <v>0</v>
      </c>
      <c r="AP58" s="319">
        <f>cf_1!AP58+cf_2!AP58</f>
        <v>0</v>
      </c>
      <c r="AQ58" s="319">
        <f>cf_1!AQ58+cf_2!AQ58</f>
        <v>0</v>
      </c>
      <c r="AR58" s="319">
        <f>cf_1!AR58+cf_2!AR58</f>
        <v>0</v>
      </c>
      <c r="AS58" s="319">
        <f>cf_1!AS58+cf_2!AS58</f>
        <v>0</v>
      </c>
      <c r="AT58" s="319">
        <f>cf_1!AT58+cf_2!AT58</f>
        <v>0</v>
      </c>
      <c r="AU58" s="319">
        <f>cf_1!AU58+cf_2!AU58</f>
        <v>0</v>
      </c>
      <c r="AV58" s="319">
        <f>cf_1!AV58+cf_2!AV58</f>
        <v>0</v>
      </c>
      <c r="AW58" s="319">
        <f>cf_1!AW58+cf_2!AW58</f>
        <v>0</v>
      </c>
      <c r="AX58" s="319">
        <f>cf_1!AX58+cf_2!AX58</f>
        <v>0</v>
      </c>
      <c r="AY58" s="319">
        <f>cf_1!AY58+cf_2!AY58</f>
        <v>0</v>
      </c>
      <c r="AZ58" s="319">
        <f>cf_1!AZ58+cf_2!AZ58</f>
        <v>0</v>
      </c>
      <c r="BA58" s="319">
        <f>cf_1!BA58+cf_2!BA58</f>
        <v>0</v>
      </c>
      <c r="BB58" s="319">
        <f>cf_1!BB58+cf_2!BB58</f>
        <v>0</v>
      </c>
      <c r="BC58" s="319">
        <f>cf_1!BC58+cf_2!BC58</f>
        <v>0</v>
      </c>
      <c r="BD58" s="319">
        <f>cf_1!BD58+cf_2!BD58</f>
        <v>0</v>
      </c>
      <c r="BE58" s="319">
        <f>cf_1!BE58+cf_2!BE58</f>
        <v>0</v>
      </c>
      <c r="BF58" s="319">
        <f>cf_1!BF58+cf_2!BF58</f>
        <v>0</v>
      </c>
      <c r="BG58" s="319">
        <f>cf_1!BG58+cf_2!BG58</f>
        <v>0</v>
      </c>
      <c r="BH58" s="319">
        <f>cf_1!BH58+cf_2!BH58</f>
        <v>0</v>
      </c>
      <c r="BI58" s="319">
        <f>cf_1!BI58+cf_2!BI58</f>
        <v>0</v>
      </c>
      <c r="BJ58" s="319">
        <f>cf_1!BJ58+cf_2!BJ58</f>
        <v>0</v>
      </c>
      <c r="BK58" s="319">
        <f>cf_1!BK58+cf_2!BK58</f>
        <v>0</v>
      </c>
      <c r="BL58" s="319">
        <f>cf_1!BL58+cf_2!BL58</f>
        <v>0</v>
      </c>
      <c r="BM58" s="319">
        <f>cf_1!BM58+cf_2!BM58</f>
        <v>0</v>
      </c>
      <c r="BN58" s="319">
        <f>cf_1!BN58+cf_2!BN58</f>
        <v>0</v>
      </c>
      <c r="BO58" s="319">
        <f>cf_1!BO58+cf_2!BO58</f>
        <v>0</v>
      </c>
      <c r="BP58" s="319">
        <f>cf_1!BP58+cf_2!BP58</f>
        <v>0</v>
      </c>
      <c r="BQ58" s="319">
        <f>cf_1!BQ58+cf_2!BQ58</f>
        <v>0</v>
      </c>
      <c r="BR58" s="319">
        <f>cf_1!BR58+cf_2!BR58</f>
        <v>0</v>
      </c>
      <c r="BS58" s="319">
        <f>cf_1!BS58+cf_2!BS58</f>
        <v>0</v>
      </c>
      <c r="BT58" s="319">
        <f>cf_1!BT58+cf_2!BT58</f>
        <v>0</v>
      </c>
      <c r="BU58" s="319">
        <f>cf_1!BU58+cf_2!BU58</f>
        <v>0</v>
      </c>
      <c r="BV58" s="319">
        <f>cf_1!BV58+cf_2!BV58</f>
        <v>0</v>
      </c>
      <c r="BW58" s="319">
        <f>cf_1!BW58+cf_2!BW58</f>
        <v>0</v>
      </c>
      <c r="BX58" s="319">
        <f>cf_1!BX58+cf_2!BX58</f>
        <v>0</v>
      </c>
      <c r="BY58" s="319">
        <f>cf_1!BY58+cf_2!BY58</f>
        <v>0</v>
      </c>
      <c r="BZ58" s="319">
        <f>cf_1!BZ58+cf_2!BZ58</f>
        <v>0</v>
      </c>
      <c r="CA58" s="319">
        <f>cf_1!CA58+cf_2!CA58</f>
        <v>0</v>
      </c>
      <c r="CB58" s="319">
        <f>cf_1!CB58+cf_2!CB58</f>
        <v>0</v>
      </c>
      <c r="CC58" s="319">
        <f>cf_1!CC58+cf_2!CC58</f>
        <v>0</v>
      </c>
      <c r="CD58" s="319">
        <f>cf_1!CD58+cf_2!CD58</f>
        <v>0</v>
      </c>
      <c r="CE58" s="319">
        <f>cf_1!CE58+cf_2!CE58</f>
        <v>0</v>
      </c>
      <c r="CF58" s="319">
        <f>cf_1!CF58+cf_2!CF58</f>
        <v>0</v>
      </c>
      <c r="CG58" s="319">
        <f>cf_1!CG58+cf_2!CG58</f>
        <v>0</v>
      </c>
      <c r="CH58" s="319">
        <f>cf_1!CH58+cf_2!CH58</f>
        <v>0</v>
      </c>
      <c r="CI58" s="319">
        <f>cf_1!CI58+cf_2!CI58</f>
        <v>0</v>
      </c>
      <c r="CJ58" s="319">
        <f>cf_1!CJ58+cf_2!CJ58</f>
        <v>0</v>
      </c>
      <c r="CK58" s="319">
        <f>cf_1!CK58+cf_2!CK58</f>
        <v>0</v>
      </c>
      <c r="CL58" s="319">
        <f>cf_1!CL58+cf_2!CL58</f>
        <v>0</v>
      </c>
      <c r="CM58" s="319">
        <f>cf_1!CM58+cf_2!CM58</f>
        <v>0</v>
      </c>
      <c r="CN58" s="319">
        <f>cf_1!CN58+cf_2!CN58</f>
        <v>0</v>
      </c>
      <c r="CO58" s="319">
        <f>cf_1!CO58+cf_2!CO58</f>
        <v>0</v>
      </c>
      <c r="CP58" s="319">
        <f>cf_1!CP58+cf_2!CP58</f>
        <v>0</v>
      </c>
      <c r="CQ58" s="319">
        <f>cf_1!CQ58+cf_2!CQ58</f>
        <v>0</v>
      </c>
      <c r="CR58" s="319">
        <f>cf_1!CR58+cf_2!CR58</f>
        <v>0</v>
      </c>
      <c r="CS58" s="319">
        <f>cf_1!CS58+cf_2!CS58</f>
        <v>0</v>
      </c>
      <c r="CT58" s="319">
        <f>cf_1!CT58+cf_2!CT58</f>
        <v>0</v>
      </c>
      <c r="CU58" s="319">
        <f>cf_1!CU58+cf_2!CU58</f>
        <v>0</v>
      </c>
      <c r="CV58" s="319">
        <f>cf_1!CV58+cf_2!CV58</f>
        <v>0</v>
      </c>
      <c r="CW58" s="319">
        <f>cf_1!CW58+cf_2!CW58</f>
        <v>0</v>
      </c>
      <c r="CX58" s="319">
        <f>cf_1!CX58+cf_2!CX58</f>
        <v>0</v>
      </c>
      <c r="CY58" s="319">
        <f>cf_1!CY58+cf_2!CY58</f>
        <v>0</v>
      </c>
      <c r="CZ58" s="319">
        <f>cf_1!CZ58+cf_2!CZ58</f>
        <v>0</v>
      </c>
      <c r="DA58" s="319">
        <f>cf_1!DA58+cf_2!DA58</f>
        <v>0</v>
      </c>
      <c r="DB58" s="319">
        <f>cf_1!DB58+cf_2!DB58</f>
        <v>0</v>
      </c>
      <c r="DC58" s="319">
        <f>cf_1!DC58+cf_2!DC58</f>
        <v>0</v>
      </c>
      <c r="DD58" s="319">
        <f>cf_1!DD58+cf_2!DD58</f>
        <v>0</v>
      </c>
      <c r="DE58" s="319">
        <f>cf_1!DE58+cf_2!DE58</f>
        <v>0</v>
      </c>
      <c r="DF58" s="319">
        <f>cf_1!DF58+cf_2!DF58</f>
        <v>0</v>
      </c>
      <c r="DG58" s="319">
        <f>cf_1!DG58+cf_2!DG58</f>
        <v>0</v>
      </c>
      <c r="DH58" s="319">
        <f>cf_1!DH58+cf_2!DH58</f>
        <v>0</v>
      </c>
      <c r="DI58" s="319">
        <f>cf_1!DI58+cf_2!DI58</f>
        <v>0</v>
      </c>
      <c r="DJ58" s="319">
        <f>cf_1!DJ58+cf_2!DJ58</f>
        <v>0</v>
      </c>
      <c r="DK58" s="319">
        <f>cf_1!DK58+cf_2!DK58</f>
        <v>0</v>
      </c>
      <c r="DL58" s="319">
        <f>cf_1!DL58+cf_2!DL58</f>
        <v>0</v>
      </c>
      <c r="DM58" s="319">
        <f>cf_1!DM58+cf_2!DM58</f>
        <v>0</v>
      </c>
      <c r="DN58" s="319">
        <f>cf_1!DN58+cf_2!DN58</f>
        <v>0</v>
      </c>
      <c r="DO58" s="319">
        <f>cf_1!DO58+cf_2!DO58</f>
        <v>0</v>
      </c>
      <c r="DP58" s="319">
        <f>cf_1!DP58+cf_2!DP58</f>
        <v>0</v>
      </c>
      <c r="DQ58" s="319">
        <f>cf_1!DQ58+cf_2!DQ58</f>
        <v>0</v>
      </c>
      <c r="DR58" s="319">
        <f>cf_1!DR58+cf_2!DR58</f>
        <v>0</v>
      </c>
      <c r="DS58" s="319">
        <f>cf_1!DS58+cf_2!DS58</f>
        <v>0</v>
      </c>
      <c r="DT58" s="319">
        <f>cf_1!DT58+cf_2!DT58</f>
        <v>0</v>
      </c>
      <c r="DU58" s="319">
        <f>cf_1!DU58+cf_2!DU58</f>
        <v>0</v>
      </c>
      <c r="DV58" s="319">
        <f>cf_1!DV58+cf_2!DV58</f>
        <v>0</v>
      </c>
      <c r="DW58" s="319">
        <f>cf_1!DW58+cf_2!DW58</f>
        <v>0</v>
      </c>
      <c r="DX58" s="319">
        <f>cf_1!DX58+cf_2!DX58</f>
        <v>0</v>
      </c>
      <c r="DY58" s="319">
        <f>cf_1!DY58+cf_2!DY58</f>
        <v>0</v>
      </c>
      <c r="DZ58" s="319">
        <f>cf_1!DZ58+cf_2!DZ58</f>
        <v>0</v>
      </c>
      <c r="EA58" s="319">
        <f>cf_1!EA58+cf_2!EA58</f>
        <v>0</v>
      </c>
      <c r="EB58" s="319">
        <f>cf_1!EB58+cf_2!EB58</f>
        <v>0</v>
      </c>
      <c r="EC58" s="319">
        <f>cf_1!EC58+cf_2!EC58</f>
        <v>0</v>
      </c>
      <c r="ED58" s="319">
        <f>cf_1!ED58+cf_2!ED58</f>
        <v>0</v>
      </c>
      <c r="EE58" s="319">
        <f>cf_1!EE58+cf_2!EE58</f>
        <v>0</v>
      </c>
      <c r="EF58" s="319">
        <f>cf_1!EF58+cf_2!EF58</f>
        <v>0</v>
      </c>
      <c r="EG58" s="319">
        <f>cf_1!EG58+cf_2!EG58</f>
        <v>0</v>
      </c>
      <c r="EH58" s="319">
        <f>cf_1!EH58+cf_2!EH58</f>
        <v>0</v>
      </c>
      <c r="EI58" s="319">
        <f>cf_1!EI58+cf_2!EI58</f>
        <v>0</v>
      </c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60"/>
      <c r="GO58" s="60"/>
      <c r="GP58" s="60"/>
      <c r="GQ58" s="60"/>
      <c r="GR58" s="60"/>
      <c r="GS58" s="60"/>
    </row>
    <row r="59" spans="2:201" x14ac:dyDescent="0.2">
      <c r="B59" s="66" t="s">
        <v>913</v>
      </c>
      <c r="C59" s="67" t="s">
        <v>914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9">
        <f t="shared" si="232"/>
        <v>875035693.28364718</v>
      </c>
      <c r="Q59" s="70">
        <f t="shared" si="233"/>
        <v>0</v>
      </c>
      <c r="R59" s="59">
        <f t="shared" si="234"/>
        <v>875035693.28364718</v>
      </c>
      <c r="S59" s="319">
        <f>cf_1!S59+cf_2!S59</f>
        <v>0</v>
      </c>
      <c r="T59" s="319">
        <f>cf_1!T59+cf_2!T59</f>
        <v>0</v>
      </c>
      <c r="U59" s="319">
        <f>cf_1!U59+cf_2!U59</f>
        <v>0</v>
      </c>
      <c r="V59" s="319">
        <f>cf_1!V59+cf_2!V59</f>
        <v>0</v>
      </c>
      <c r="W59" s="319">
        <f>cf_1!W59+cf_2!W59</f>
        <v>0</v>
      </c>
      <c r="X59" s="319">
        <f>cf_1!X59+cf_2!X59</f>
        <v>0</v>
      </c>
      <c r="Y59" s="319">
        <f>cf_1!Y59+cf_2!Y59</f>
        <v>0</v>
      </c>
      <c r="Z59" s="319">
        <f>cf_1!Z59+cf_2!Z59</f>
        <v>0</v>
      </c>
      <c r="AA59" s="319">
        <f>cf_1!AA59+cf_2!AA59</f>
        <v>0</v>
      </c>
      <c r="AB59" s="319">
        <f>cf_1!AB59+cf_2!AB59</f>
        <v>0</v>
      </c>
      <c r="AC59" s="319">
        <f>cf_1!AC59+cf_2!AC59</f>
        <v>0</v>
      </c>
      <c r="AD59" s="319">
        <f>cf_1!AD59+cf_2!AD59</f>
        <v>0</v>
      </c>
      <c r="AE59" s="319">
        <f>cf_1!AE59+cf_2!AE59</f>
        <v>0</v>
      </c>
      <c r="AF59" s="319">
        <f>cf_1!AF59+cf_2!AF59</f>
        <v>0</v>
      </c>
      <c r="AG59" s="319">
        <f>cf_1!AG59+cf_2!AG59</f>
        <v>0</v>
      </c>
      <c r="AH59" s="319">
        <f>cf_1!AH59+cf_2!AH59</f>
        <v>0</v>
      </c>
      <c r="AI59" s="319">
        <f>cf_1!AI59+cf_2!AI59</f>
        <v>0</v>
      </c>
      <c r="AJ59" s="319">
        <f>cf_1!AJ59+cf_2!AJ59</f>
        <v>0</v>
      </c>
      <c r="AK59" s="319">
        <f>cf_1!AK59+cf_2!AK59</f>
        <v>28226957.847859569</v>
      </c>
      <c r="AL59" s="319">
        <f>cf_1!AL59+cf_2!AL59</f>
        <v>28226957.847859569</v>
      </c>
      <c r="AM59" s="319">
        <f>cf_1!AM59+cf_2!AM59</f>
        <v>28226957.847859569</v>
      </c>
      <c r="AN59" s="319">
        <f>cf_1!AN59+cf_2!AN59</f>
        <v>28226957.847859569</v>
      </c>
      <c r="AO59" s="319">
        <f>cf_1!AO59+cf_2!AO59</f>
        <v>28226957.847859569</v>
      </c>
      <c r="AP59" s="319">
        <f>cf_1!AP59+cf_2!AP59</f>
        <v>28226957.847859569</v>
      </c>
      <c r="AQ59" s="319">
        <f>cf_1!AQ59+cf_2!AQ59</f>
        <v>28226957.847859569</v>
      </c>
      <c r="AR59" s="319">
        <f>cf_1!AR59+cf_2!AR59</f>
        <v>28226957.847859569</v>
      </c>
      <c r="AS59" s="319">
        <f>cf_1!AS59+cf_2!AS59</f>
        <v>28226957.847859569</v>
      </c>
      <c r="AT59" s="319">
        <f>cf_1!AT59+cf_2!AT59</f>
        <v>28226957.847859569</v>
      </c>
      <c r="AU59" s="319">
        <f>cf_1!AU59+cf_2!AU59</f>
        <v>28226957.847859569</v>
      </c>
      <c r="AV59" s="319">
        <f>cf_1!AV59+cf_2!AV59</f>
        <v>28226957.847859569</v>
      </c>
      <c r="AW59" s="319">
        <f>cf_1!AW59+cf_2!AW59</f>
        <v>28226957.847859569</v>
      </c>
      <c r="AX59" s="319">
        <f>cf_1!AX59+cf_2!AX59</f>
        <v>28226957.847859569</v>
      </c>
      <c r="AY59" s="319">
        <f>cf_1!AY59+cf_2!AY59</f>
        <v>28226957.847859569</v>
      </c>
      <c r="AZ59" s="319">
        <f>cf_1!AZ59+cf_2!AZ59</f>
        <v>28226957.847859569</v>
      </c>
      <c r="BA59" s="319">
        <f>cf_1!BA59+cf_2!BA59</f>
        <v>28226957.847859569</v>
      </c>
      <c r="BB59" s="319">
        <f>cf_1!BB59+cf_2!BB59</f>
        <v>28226957.847859569</v>
      </c>
      <c r="BC59" s="319">
        <f>cf_1!BC59+cf_2!BC59</f>
        <v>28226957.847859569</v>
      </c>
      <c r="BD59" s="319">
        <f>cf_1!BD59+cf_2!BD59</f>
        <v>28226957.847859569</v>
      </c>
      <c r="BE59" s="319">
        <f>cf_1!BE59+cf_2!BE59</f>
        <v>28226957.847859569</v>
      </c>
      <c r="BF59" s="319">
        <f>cf_1!BF59+cf_2!BF59</f>
        <v>28226957.847859569</v>
      </c>
      <c r="BG59" s="319">
        <f>cf_1!BG59+cf_2!BG59</f>
        <v>28226957.847859569</v>
      </c>
      <c r="BH59" s="319">
        <f>cf_1!BH59+cf_2!BH59</f>
        <v>28226957.847859569</v>
      </c>
      <c r="BI59" s="319">
        <f>cf_1!BI59+cf_2!BI59</f>
        <v>28226957.847859569</v>
      </c>
      <c r="BJ59" s="319">
        <f>cf_1!BJ59+cf_2!BJ59</f>
        <v>28226957.847859569</v>
      </c>
      <c r="BK59" s="319">
        <f>cf_1!BK59+cf_2!BK59</f>
        <v>28226957.847859569</v>
      </c>
      <c r="BL59" s="319">
        <f>cf_1!BL59+cf_2!BL59</f>
        <v>28226957.847859569</v>
      </c>
      <c r="BM59" s="319">
        <f>cf_1!BM59+cf_2!BM59</f>
        <v>28226957.847859569</v>
      </c>
      <c r="BN59" s="319">
        <f>cf_1!BN59+cf_2!BN59</f>
        <v>28226957.847859569</v>
      </c>
      <c r="BO59" s="319">
        <f>cf_1!BO59+cf_2!BO59</f>
        <v>28226957.847859569</v>
      </c>
      <c r="BP59" s="319">
        <f>cf_1!BP59+cf_2!BP59</f>
        <v>0</v>
      </c>
      <c r="BQ59" s="319">
        <f>cf_1!BQ59+cf_2!BQ59</f>
        <v>0</v>
      </c>
      <c r="BR59" s="319">
        <f>cf_1!BR59+cf_2!BR59</f>
        <v>0</v>
      </c>
      <c r="BS59" s="319">
        <f>cf_1!BS59+cf_2!BS59</f>
        <v>0</v>
      </c>
      <c r="BT59" s="319">
        <f>cf_1!BT59+cf_2!BT59</f>
        <v>0</v>
      </c>
      <c r="BU59" s="319">
        <f>cf_1!BU59+cf_2!BU59</f>
        <v>0</v>
      </c>
      <c r="BV59" s="319">
        <f>cf_1!BV59+cf_2!BV59</f>
        <v>0</v>
      </c>
      <c r="BW59" s="319">
        <f>cf_1!BW59+cf_2!BW59</f>
        <v>0</v>
      </c>
      <c r="BX59" s="319">
        <f>cf_1!BX59+cf_2!BX59</f>
        <v>0</v>
      </c>
      <c r="BY59" s="319">
        <f>cf_1!BY59+cf_2!BY59</f>
        <v>0</v>
      </c>
      <c r="BZ59" s="319">
        <f>cf_1!BZ59+cf_2!BZ59</f>
        <v>0</v>
      </c>
      <c r="CA59" s="319">
        <f>cf_1!CA59+cf_2!CA59</f>
        <v>0</v>
      </c>
      <c r="CB59" s="319">
        <f>cf_1!CB59+cf_2!CB59</f>
        <v>0</v>
      </c>
      <c r="CC59" s="319">
        <f>cf_1!CC59+cf_2!CC59</f>
        <v>0</v>
      </c>
      <c r="CD59" s="319">
        <f>cf_1!CD59+cf_2!CD59</f>
        <v>0</v>
      </c>
      <c r="CE59" s="319">
        <f>cf_1!CE59+cf_2!CE59</f>
        <v>0</v>
      </c>
      <c r="CF59" s="319">
        <f>cf_1!CF59+cf_2!CF59</f>
        <v>0</v>
      </c>
      <c r="CG59" s="319">
        <f>cf_1!CG59+cf_2!CG59</f>
        <v>0</v>
      </c>
      <c r="CH59" s="319">
        <f>cf_1!CH59+cf_2!CH59</f>
        <v>0</v>
      </c>
      <c r="CI59" s="319">
        <f>cf_1!CI59+cf_2!CI59</f>
        <v>0</v>
      </c>
      <c r="CJ59" s="319">
        <f>cf_1!CJ59+cf_2!CJ59</f>
        <v>0</v>
      </c>
      <c r="CK59" s="319">
        <f>cf_1!CK59+cf_2!CK59</f>
        <v>0</v>
      </c>
      <c r="CL59" s="319">
        <f>cf_1!CL59+cf_2!CL59</f>
        <v>0</v>
      </c>
      <c r="CM59" s="319">
        <f>cf_1!CM59+cf_2!CM59</f>
        <v>0</v>
      </c>
      <c r="CN59" s="319">
        <f>cf_1!CN59+cf_2!CN59</f>
        <v>0</v>
      </c>
      <c r="CO59" s="319">
        <f>cf_1!CO59+cf_2!CO59</f>
        <v>0</v>
      </c>
      <c r="CP59" s="319">
        <f>cf_1!CP59+cf_2!CP59</f>
        <v>0</v>
      </c>
      <c r="CQ59" s="319">
        <f>cf_1!CQ59+cf_2!CQ59</f>
        <v>0</v>
      </c>
      <c r="CR59" s="319">
        <f>cf_1!CR59+cf_2!CR59</f>
        <v>0</v>
      </c>
      <c r="CS59" s="319">
        <f>cf_1!CS59+cf_2!CS59</f>
        <v>0</v>
      </c>
      <c r="CT59" s="319">
        <f>cf_1!CT59+cf_2!CT59</f>
        <v>0</v>
      </c>
      <c r="CU59" s="319">
        <f>cf_1!CU59+cf_2!CU59</f>
        <v>0</v>
      </c>
      <c r="CV59" s="319">
        <f>cf_1!CV59+cf_2!CV59</f>
        <v>0</v>
      </c>
      <c r="CW59" s="319">
        <f>cf_1!CW59+cf_2!CW59</f>
        <v>0</v>
      </c>
      <c r="CX59" s="319">
        <f>cf_1!CX59+cf_2!CX59</f>
        <v>0</v>
      </c>
      <c r="CY59" s="319">
        <f>cf_1!CY59+cf_2!CY59</f>
        <v>0</v>
      </c>
      <c r="CZ59" s="319">
        <f>cf_1!CZ59+cf_2!CZ59</f>
        <v>0</v>
      </c>
      <c r="DA59" s="319">
        <f>cf_1!DA59+cf_2!DA59</f>
        <v>0</v>
      </c>
      <c r="DB59" s="319">
        <f>cf_1!DB59+cf_2!DB59</f>
        <v>0</v>
      </c>
      <c r="DC59" s="319">
        <f>cf_1!DC59+cf_2!DC59</f>
        <v>0</v>
      </c>
      <c r="DD59" s="319">
        <f>cf_1!DD59+cf_2!DD59</f>
        <v>0</v>
      </c>
      <c r="DE59" s="319">
        <f>cf_1!DE59+cf_2!DE59</f>
        <v>0</v>
      </c>
      <c r="DF59" s="319">
        <f>cf_1!DF59+cf_2!DF59</f>
        <v>0</v>
      </c>
      <c r="DG59" s="319">
        <f>cf_1!DG59+cf_2!DG59</f>
        <v>0</v>
      </c>
      <c r="DH59" s="319">
        <f>cf_1!DH59+cf_2!DH59</f>
        <v>0</v>
      </c>
      <c r="DI59" s="319">
        <f>cf_1!DI59+cf_2!DI59</f>
        <v>0</v>
      </c>
      <c r="DJ59" s="319">
        <f>cf_1!DJ59+cf_2!DJ59</f>
        <v>0</v>
      </c>
      <c r="DK59" s="319">
        <f>cf_1!DK59+cf_2!DK59</f>
        <v>0</v>
      </c>
      <c r="DL59" s="319">
        <f>cf_1!DL59+cf_2!DL59</f>
        <v>0</v>
      </c>
      <c r="DM59" s="319">
        <f>cf_1!DM59+cf_2!DM59</f>
        <v>0</v>
      </c>
      <c r="DN59" s="319">
        <f>cf_1!DN59+cf_2!DN59</f>
        <v>0</v>
      </c>
      <c r="DO59" s="319">
        <f>cf_1!DO59+cf_2!DO59</f>
        <v>0</v>
      </c>
      <c r="DP59" s="319">
        <f>cf_1!DP59+cf_2!DP59</f>
        <v>0</v>
      </c>
      <c r="DQ59" s="319">
        <f>cf_1!DQ59+cf_2!DQ59</f>
        <v>0</v>
      </c>
      <c r="DR59" s="319">
        <f>cf_1!DR59+cf_2!DR59</f>
        <v>0</v>
      </c>
      <c r="DS59" s="319">
        <f>cf_1!DS59+cf_2!DS59</f>
        <v>0</v>
      </c>
      <c r="DT59" s="319">
        <f>cf_1!DT59+cf_2!DT59</f>
        <v>0</v>
      </c>
      <c r="DU59" s="319">
        <f>cf_1!DU59+cf_2!DU59</f>
        <v>0</v>
      </c>
      <c r="DV59" s="319">
        <f>cf_1!DV59+cf_2!DV59</f>
        <v>0</v>
      </c>
      <c r="DW59" s="319">
        <f>cf_1!DW59+cf_2!DW59</f>
        <v>0</v>
      </c>
      <c r="DX59" s="319">
        <f>cf_1!DX59+cf_2!DX59</f>
        <v>0</v>
      </c>
      <c r="DY59" s="319">
        <f>cf_1!DY59+cf_2!DY59</f>
        <v>0</v>
      </c>
      <c r="DZ59" s="319">
        <f>cf_1!DZ59+cf_2!DZ59</f>
        <v>0</v>
      </c>
      <c r="EA59" s="319">
        <f>cf_1!EA59+cf_2!EA59</f>
        <v>0</v>
      </c>
      <c r="EB59" s="319">
        <f>cf_1!EB59+cf_2!EB59</f>
        <v>0</v>
      </c>
      <c r="EC59" s="319">
        <f>cf_1!EC59+cf_2!EC59</f>
        <v>0</v>
      </c>
      <c r="ED59" s="319">
        <f>cf_1!ED59+cf_2!ED59</f>
        <v>0</v>
      </c>
      <c r="EE59" s="319">
        <f>cf_1!EE59+cf_2!EE59</f>
        <v>0</v>
      </c>
      <c r="EF59" s="319">
        <f>cf_1!EF59+cf_2!EF59</f>
        <v>0</v>
      </c>
      <c r="EG59" s="319">
        <f>cf_1!EG59+cf_2!EG59</f>
        <v>0</v>
      </c>
      <c r="EH59" s="319">
        <f>cf_1!EH59+cf_2!EH59</f>
        <v>0</v>
      </c>
      <c r="EI59" s="319">
        <f>cf_1!EI59+cf_2!EI59</f>
        <v>0</v>
      </c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</row>
    <row r="60" spans="2:201" x14ac:dyDescent="0.2">
      <c r="B60" s="61" t="s">
        <v>915</v>
      </c>
      <c r="C60" s="62" t="s">
        <v>738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4">
        <f t="shared" ref="P60:CA60" si="235">SUM(P61:P63)</f>
        <v>0</v>
      </c>
      <c r="Q60" s="65">
        <f t="shared" si="235"/>
        <v>0</v>
      </c>
      <c r="R60" s="65">
        <f t="shared" si="235"/>
        <v>0</v>
      </c>
      <c r="S60" s="65">
        <f t="shared" si="235"/>
        <v>0</v>
      </c>
      <c r="T60" s="65">
        <f t="shared" si="235"/>
        <v>0</v>
      </c>
      <c r="U60" s="65">
        <f t="shared" ref="U60:AW60" si="236">SUM(U61:U63)</f>
        <v>0</v>
      </c>
      <c r="V60" s="65">
        <f t="shared" si="236"/>
        <v>0</v>
      </c>
      <c r="W60" s="65">
        <f t="shared" si="236"/>
        <v>0</v>
      </c>
      <c r="X60" s="65">
        <f t="shared" si="236"/>
        <v>0</v>
      </c>
      <c r="Y60" s="65">
        <f t="shared" si="236"/>
        <v>0</v>
      </c>
      <c r="Z60" s="65">
        <f t="shared" si="236"/>
        <v>0</v>
      </c>
      <c r="AA60" s="65">
        <f t="shared" si="236"/>
        <v>0</v>
      </c>
      <c r="AB60" s="65">
        <f t="shared" si="236"/>
        <v>0</v>
      </c>
      <c r="AC60" s="65">
        <f t="shared" si="236"/>
        <v>0</v>
      </c>
      <c r="AD60" s="65">
        <f t="shared" si="236"/>
        <v>0</v>
      </c>
      <c r="AE60" s="65">
        <f t="shared" si="236"/>
        <v>0</v>
      </c>
      <c r="AF60" s="65">
        <f t="shared" si="236"/>
        <v>0</v>
      </c>
      <c r="AG60" s="65">
        <f t="shared" si="236"/>
        <v>0</v>
      </c>
      <c r="AH60" s="65">
        <f t="shared" si="236"/>
        <v>0</v>
      </c>
      <c r="AI60" s="65">
        <f t="shared" si="236"/>
        <v>0</v>
      </c>
      <c r="AJ60" s="65">
        <f t="shared" si="236"/>
        <v>0</v>
      </c>
      <c r="AK60" s="65">
        <f t="shared" si="236"/>
        <v>0</v>
      </c>
      <c r="AL60" s="65">
        <f t="shared" si="236"/>
        <v>0</v>
      </c>
      <c r="AM60" s="65">
        <f t="shared" si="236"/>
        <v>0</v>
      </c>
      <c r="AN60" s="65">
        <f t="shared" si="236"/>
        <v>0</v>
      </c>
      <c r="AO60" s="65">
        <f t="shared" si="236"/>
        <v>0</v>
      </c>
      <c r="AP60" s="65">
        <f t="shared" si="236"/>
        <v>0</v>
      </c>
      <c r="AQ60" s="65">
        <f t="shared" si="236"/>
        <v>0</v>
      </c>
      <c r="AR60" s="65">
        <f t="shared" si="236"/>
        <v>0</v>
      </c>
      <c r="AS60" s="65">
        <f t="shared" si="236"/>
        <v>0</v>
      </c>
      <c r="AT60" s="65">
        <f t="shared" si="236"/>
        <v>0</v>
      </c>
      <c r="AU60" s="65">
        <f t="shared" si="236"/>
        <v>0</v>
      </c>
      <c r="AV60" s="65">
        <f t="shared" si="236"/>
        <v>0</v>
      </c>
      <c r="AW60" s="65">
        <f t="shared" si="236"/>
        <v>0</v>
      </c>
      <c r="AX60" s="65">
        <f t="shared" si="235"/>
        <v>0</v>
      </c>
      <c r="AY60" s="65">
        <f t="shared" si="235"/>
        <v>0</v>
      </c>
      <c r="AZ60" s="65">
        <f t="shared" si="235"/>
        <v>0</v>
      </c>
      <c r="BA60" s="65">
        <f t="shared" si="235"/>
        <v>0</v>
      </c>
      <c r="BB60" s="65">
        <f t="shared" si="235"/>
        <v>0</v>
      </c>
      <c r="BC60" s="65">
        <f t="shared" si="235"/>
        <v>0</v>
      </c>
      <c r="BD60" s="65">
        <f t="shared" si="235"/>
        <v>0</v>
      </c>
      <c r="BE60" s="65">
        <f t="shared" si="235"/>
        <v>0</v>
      </c>
      <c r="BF60" s="65">
        <f t="shared" si="235"/>
        <v>0</v>
      </c>
      <c r="BG60" s="65">
        <f t="shared" si="235"/>
        <v>0</v>
      </c>
      <c r="BH60" s="65">
        <f t="shared" si="235"/>
        <v>0</v>
      </c>
      <c r="BI60" s="65">
        <f t="shared" si="235"/>
        <v>0</v>
      </c>
      <c r="BJ60" s="65">
        <f t="shared" si="235"/>
        <v>0</v>
      </c>
      <c r="BK60" s="65">
        <f t="shared" si="235"/>
        <v>0</v>
      </c>
      <c r="BL60" s="65">
        <f t="shared" si="235"/>
        <v>0</v>
      </c>
      <c r="BM60" s="65">
        <f t="shared" si="235"/>
        <v>0</v>
      </c>
      <c r="BN60" s="65">
        <f t="shared" si="235"/>
        <v>0</v>
      </c>
      <c r="BO60" s="65">
        <f t="shared" si="235"/>
        <v>0</v>
      </c>
      <c r="BP60" s="65">
        <f t="shared" si="235"/>
        <v>0</v>
      </c>
      <c r="BQ60" s="65">
        <f t="shared" si="235"/>
        <v>0</v>
      </c>
      <c r="BR60" s="65">
        <f t="shared" si="235"/>
        <v>0</v>
      </c>
      <c r="BS60" s="65">
        <f t="shared" si="235"/>
        <v>0</v>
      </c>
      <c r="BT60" s="65">
        <f t="shared" si="235"/>
        <v>0</v>
      </c>
      <c r="BU60" s="65">
        <f t="shared" si="235"/>
        <v>0</v>
      </c>
      <c r="BV60" s="65">
        <f t="shared" si="235"/>
        <v>0</v>
      </c>
      <c r="BW60" s="65">
        <f t="shared" si="235"/>
        <v>0</v>
      </c>
      <c r="BX60" s="65">
        <f t="shared" si="235"/>
        <v>0</v>
      </c>
      <c r="BY60" s="65">
        <f t="shared" si="235"/>
        <v>0</v>
      </c>
      <c r="BZ60" s="65">
        <f t="shared" si="235"/>
        <v>0</v>
      </c>
      <c r="CA60" s="65">
        <f t="shared" si="235"/>
        <v>0</v>
      </c>
      <c r="CB60" s="65">
        <f t="shared" ref="CB60:EI60" si="237">SUM(CB61:CB63)</f>
        <v>0</v>
      </c>
      <c r="CC60" s="65">
        <f t="shared" si="237"/>
        <v>0</v>
      </c>
      <c r="CD60" s="65">
        <f t="shared" si="237"/>
        <v>0</v>
      </c>
      <c r="CE60" s="65">
        <f t="shared" si="237"/>
        <v>0</v>
      </c>
      <c r="CF60" s="65">
        <f t="shared" si="237"/>
        <v>0</v>
      </c>
      <c r="CG60" s="65">
        <f t="shared" si="237"/>
        <v>0</v>
      </c>
      <c r="CH60" s="65">
        <f t="shared" si="237"/>
        <v>0</v>
      </c>
      <c r="CI60" s="65">
        <f t="shared" si="237"/>
        <v>0</v>
      </c>
      <c r="CJ60" s="65">
        <f t="shared" si="237"/>
        <v>0</v>
      </c>
      <c r="CK60" s="65">
        <f t="shared" si="237"/>
        <v>0</v>
      </c>
      <c r="CL60" s="65">
        <f t="shared" si="237"/>
        <v>0</v>
      </c>
      <c r="CM60" s="65">
        <f t="shared" si="237"/>
        <v>0</v>
      </c>
      <c r="CN60" s="65">
        <f t="shared" si="237"/>
        <v>0</v>
      </c>
      <c r="CO60" s="65">
        <f t="shared" si="237"/>
        <v>0</v>
      </c>
      <c r="CP60" s="65">
        <f t="shared" si="237"/>
        <v>0</v>
      </c>
      <c r="CQ60" s="65">
        <f t="shared" si="237"/>
        <v>0</v>
      </c>
      <c r="CR60" s="65">
        <f t="shared" si="237"/>
        <v>0</v>
      </c>
      <c r="CS60" s="65">
        <f t="shared" si="237"/>
        <v>0</v>
      </c>
      <c r="CT60" s="65">
        <f t="shared" si="237"/>
        <v>0</v>
      </c>
      <c r="CU60" s="65">
        <f t="shared" si="237"/>
        <v>0</v>
      </c>
      <c r="CV60" s="65">
        <f t="shared" si="237"/>
        <v>0</v>
      </c>
      <c r="CW60" s="65">
        <f t="shared" si="237"/>
        <v>0</v>
      </c>
      <c r="CX60" s="65">
        <f t="shared" si="237"/>
        <v>0</v>
      </c>
      <c r="CY60" s="65">
        <f t="shared" si="237"/>
        <v>0</v>
      </c>
      <c r="CZ60" s="65">
        <f t="shared" si="237"/>
        <v>0</v>
      </c>
      <c r="DA60" s="65">
        <f t="shared" si="237"/>
        <v>0</v>
      </c>
      <c r="DB60" s="65">
        <f t="shared" si="237"/>
        <v>0</v>
      </c>
      <c r="DC60" s="65">
        <f t="shared" si="237"/>
        <v>0</v>
      </c>
      <c r="DD60" s="65">
        <f t="shared" si="237"/>
        <v>0</v>
      </c>
      <c r="DE60" s="65">
        <f t="shared" si="237"/>
        <v>0</v>
      </c>
      <c r="DF60" s="65">
        <f t="shared" si="237"/>
        <v>0</v>
      </c>
      <c r="DG60" s="65">
        <f t="shared" si="237"/>
        <v>0</v>
      </c>
      <c r="DH60" s="65">
        <f t="shared" si="237"/>
        <v>0</v>
      </c>
      <c r="DI60" s="65">
        <f t="shared" si="237"/>
        <v>0</v>
      </c>
      <c r="DJ60" s="65">
        <f t="shared" si="237"/>
        <v>0</v>
      </c>
      <c r="DK60" s="65">
        <f t="shared" si="237"/>
        <v>0</v>
      </c>
      <c r="DL60" s="65">
        <f t="shared" si="237"/>
        <v>0</v>
      </c>
      <c r="DM60" s="65">
        <f t="shared" si="237"/>
        <v>0</v>
      </c>
      <c r="DN60" s="65">
        <f t="shared" si="237"/>
        <v>0</v>
      </c>
      <c r="DO60" s="65">
        <f t="shared" si="237"/>
        <v>0</v>
      </c>
      <c r="DP60" s="65">
        <f t="shared" si="237"/>
        <v>0</v>
      </c>
      <c r="DQ60" s="65">
        <f t="shared" si="237"/>
        <v>0</v>
      </c>
      <c r="DR60" s="65">
        <f t="shared" si="237"/>
        <v>0</v>
      </c>
      <c r="DS60" s="65">
        <f t="shared" si="237"/>
        <v>0</v>
      </c>
      <c r="DT60" s="65">
        <f t="shared" si="237"/>
        <v>0</v>
      </c>
      <c r="DU60" s="65">
        <f t="shared" si="237"/>
        <v>0</v>
      </c>
      <c r="DV60" s="65">
        <f t="shared" si="237"/>
        <v>0</v>
      </c>
      <c r="DW60" s="65">
        <f t="shared" si="237"/>
        <v>0</v>
      </c>
      <c r="DX60" s="65">
        <f t="shared" si="237"/>
        <v>0</v>
      </c>
      <c r="DY60" s="65">
        <f t="shared" si="237"/>
        <v>0</v>
      </c>
      <c r="DZ60" s="65">
        <f t="shared" si="237"/>
        <v>0</v>
      </c>
      <c r="EA60" s="65">
        <f t="shared" si="237"/>
        <v>0</v>
      </c>
      <c r="EB60" s="65">
        <f t="shared" si="237"/>
        <v>0</v>
      </c>
      <c r="EC60" s="65">
        <f t="shared" si="237"/>
        <v>0</v>
      </c>
      <c r="ED60" s="65">
        <f t="shared" si="237"/>
        <v>0</v>
      </c>
      <c r="EE60" s="65">
        <f t="shared" si="237"/>
        <v>0</v>
      </c>
      <c r="EF60" s="65">
        <f t="shared" si="237"/>
        <v>0</v>
      </c>
      <c r="EG60" s="65">
        <f t="shared" si="237"/>
        <v>0</v>
      </c>
      <c r="EH60" s="65">
        <f t="shared" si="237"/>
        <v>0</v>
      </c>
      <c r="EI60" s="65">
        <f t="shared" si="237"/>
        <v>0</v>
      </c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  <c r="GK60" s="60"/>
      <c r="GL60" s="60"/>
      <c r="GM60" s="60"/>
      <c r="GN60" s="60"/>
      <c r="GO60" s="60"/>
      <c r="GP60" s="60"/>
      <c r="GQ60" s="60"/>
      <c r="GR60" s="60"/>
      <c r="GS60" s="60"/>
    </row>
    <row r="61" spans="2:201" x14ac:dyDescent="0.2">
      <c r="B61" s="66" t="s">
        <v>916</v>
      </c>
      <c r="C61" s="67" t="s">
        <v>917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9">
        <f>SUM(S61:EI61)</f>
        <v>0</v>
      </c>
      <c r="Q61" s="70">
        <f>SUMIF(S$5:EI$5,"факт",S61:EI61)</f>
        <v>0</v>
      </c>
      <c r="R61" s="59">
        <f>P61-Q61</f>
        <v>0</v>
      </c>
      <c r="S61" s="319">
        <f>cf_1!S61+cf_2!S61</f>
        <v>0</v>
      </c>
      <c r="T61" s="319">
        <f>cf_1!T61+cf_2!T61</f>
        <v>0</v>
      </c>
      <c r="U61" s="319">
        <f>cf_1!U61+cf_2!U61</f>
        <v>0</v>
      </c>
      <c r="V61" s="319">
        <f>cf_1!V61+cf_2!V61</f>
        <v>0</v>
      </c>
      <c r="W61" s="319">
        <f>cf_1!W61+cf_2!W61</f>
        <v>0</v>
      </c>
      <c r="X61" s="319">
        <f>cf_1!X61+cf_2!X61</f>
        <v>0</v>
      </c>
      <c r="Y61" s="319">
        <f>cf_1!Y61+cf_2!Y61</f>
        <v>0</v>
      </c>
      <c r="Z61" s="319">
        <f>cf_1!Z61+cf_2!Z61</f>
        <v>0</v>
      </c>
      <c r="AA61" s="319">
        <f>cf_1!AA61+cf_2!AA61</f>
        <v>0</v>
      </c>
      <c r="AB61" s="319">
        <f>cf_1!AB61+cf_2!AB61</f>
        <v>0</v>
      </c>
      <c r="AC61" s="319">
        <f>cf_1!AC61+cf_2!AC61</f>
        <v>0</v>
      </c>
      <c r="AD61" s="319">
        <f>cf_1!AD61+cf_2!AD61</f>
        <v>0</v>
      </c>
      <c r="AE61" s="319">
        <f>cf_1!AE61+cf_2!AE61</f>
        <v>0</v>
      </c>
      <c r="AF61" s="319">
        <f>cf_1!AF61+cf_2!AF61</f>
        <v>0</v>
      </c>
      <c r="AG61" s="319">
        <f>cf_1!AG61+cf_2!AG61</f>
        <v>0</v>
      </c>
      <c r="AH61" s="319">
        <f>cf_1!AH61+cf_2!AH61</f>
        <v>0</v>
      </c>
      <c r="AI61" s="319">
        <f>cf_1!AI61+cf_2!AI61</f>
        <v>0</v>
      </c>
      <c r="AJ61" s="319">
        <f>cf_1!AJ61+cf_2!AJ61</f>
        <v>0</v>
      </c>
      <c r="AK61" s="319">
        <f>cf_1!AK61+cf_2!AK61</f>
        <v>0</v>
      </c>
      <c r="AL61" s="319">
        <f>cf_1!AL61+cf_2!AL61</f>
        <v>0</v>
      </c>
      <c r="AM61" s="319">
        <f>cf_1!AM61+cf_2!AM61</f>
        <v>0</v>
      </c>
      <c r="AN61" s="319">
        <f>cf_1!AN61+cf_2!AN61</f>
        <v>0</v>
      </c>
      <c r="AO61" s="319">
        <f>cf_1!AO61+cf_2!AO61</f>
        <v>0</v>
      </c>
      <c r="AP61" s="319">
        <f>cf_1!AP61+cf_2!AP61</f>
        <v>0</v>
      </c>
      <c r="AQ61" s="319">
        <f>cf_1!AQ61+cf_2!AQ61</f>
        <v>0</v>
      </c>
      <c r="AR61" s="319">
        <f>cf_1!AR61+cf_2!AR61</f>
        <v>0</v>
      </c>
      <c r="AS61" s="319">
        <f>cf_1!AS61+cf_2!AS61</f>
        <v>0</v>
      </c>
      <c r="AT61" s="319">
        <f>cf_1!AT61+cf_2!AT61</f>
        <v>0</v>
      </c>
      <c r="AU61" s="319">
        <f>cf_1!AU61+cf_2!AU61</f>
        <v>0</v>
      </c>
      <c r="AV61" s="319">
        <f>cf_1!AV61+cf_2!AV61</f>
        <v>0</v>
      </c>
      <c r="AW61" s="319">
        <f>cf_1!AW61+cf_2!AW61</f>
        <v>0</v>
      </c>
      <c r="AX61" s="319">
        <f>cf_1!AX61+cf_2!AX61</f>
        <v>0</v>
      </c>
      <c r="AY61" s="319">
        <f>cf_1!AY61+cf_2!AY61</f>
        <v>0</v>
      </c>
      <c r="AZ61" s="319">
        <f>cf_1!AZ61+cf_2!AZ61</f>
        <v>0</v>
      </c>
      <c r="BA61" s="319">
        <f>cf_1!BA61+cf_2!BA61</f>
        <v>0</v>
      </c>
      <c r="BB61" s="319">
        <f>cf_1!BB61+cf_2!BB61</f>
        <v>0</v>
      </c>
      <c r="BC61" s="319">
        <f>cf_1!BC61+cf_2!BC61</f>
        <v>0</v>
      </c>
      <c r="BD61" s="319">
        <f>cf_1!BD61+cf_2!BD61</f>
        <v>0</v>
      </c>
      <c r="BE61" s="319">
        <f>cf_1!BE61+cf_2!BE61</f>
        <v>0</v>
      </c>
      <c r="BF61" s="319">
        <f>cf_1!BF61+cf_2!BF61</f>
        <v>0</v>
      </c>
      <c r="BG61" s="319">
        <f>cf_1!BG61+cf_2!BG61</f>
        <v>0</v>
      </c>
      <c r="BH61" s="319">
        <f>cf_1!BH61+cf_2!BH61</f>
        <v>0</v>
      </c>
      <c r="BI61" s="319">
        <f>cf_1!BI61+cf_2!BI61</f>
        <v>0</v>
      </c>
      <c r="BJ61" s="319">
        <f>cf_1!BJ61+cf_2!BJ61</f>
        <v>0</v>
      </c>
      <c r="BK61" s="319">
        <f>cf_1!BK61+cf_2!BK61</f>
        <v>0</v>
      </c>
      <c r="BL61" s="319">
        <f>cf_1!BL61+cf_2!BL61</f>
        <v>0</v>
      </c>
      <c r="BM61" s="319">
        <f>cf_1!BM61+cf_2!BM61</f>
        <v>0</v>
      </c>
      <c r="BN61" s="319">
        <f>cf_1!BN61+cf_2!BN61</f>
        <v>0</v>
      </c>
      <c r="BO61" s="319">
        <f>cf_1!BO61+cf_2!BO61</f>
        <v>0</v>
      </c>
      <c r="BP61" s="319">
        <f>cf_1!BP61+cf_2!BP61</f>
        <v>0</v>
      </c>
      <c r="BQ61" s="319">
        <f>cf_1!BQ61+cf_2!BQ61</f>
        <v>0</v>
      </c>
      <c r="BR61" s="319">
        <f>cf_1!BR61+cf_2!BR61</f>
        <v>0</v>
      </c>
      <c r="BS61" s="319">
        <f>cf_1!BS61+cf_2!BS61</f>
        <v>0</v>
      </c>
      <c r="BT61" s="319">
        <f>cf_1!BT61+cf_2!BT61</f>
        <v>0</v>
      </c>
      <c r="BU61" s="319">
        <f>cf_1!BU61+cf_2!BU61</f>
        <v>0</v>
      </c>
      <c r="BV61" s="319">
        <f>cf_1!BV61+cf_2!BV61</f>
        <v>0</v>
      </c>
      <c r="BW61" s="319">
        <f>cf_1!BW61+cf_2!BW61</f>
        <v>0</v>
      </c>
      <c r="BX61" s="319">
        <f>cf_1!BX61+cf_2!BX61</f>
        <v>0</v>
      </c>
      <c r="BY61" s="319">
        <f>cf_1!BY61+cf_2!BY61</f>
        <v>0</v>
      </c>
      <c r="BZ61" s="319">
        <f>cf_1!BZ61+cf_2!BZ61</f>
        <v>0</v>
      </c>
      <c r="CA61" s="319">
        <f>cf_1!CA61+cf_2!CA61</f>
        <v>0</v>
      </c>
      <c r="CB61" s="319">
        <f>cf_1!CB61+cf_2!CB61</f>
        <v>0</v>
      </c>
      <c r="CC61" s="319">
        <f>cf_1!CC61+cf_2!CC61</f>
        <v>0</v>
      </c>
      <c r="CD61" s="319">
        <f>cf_1!CD61+cf_2!CD61</f>
        <v>0</v>
      </c>
      <c r="CE61" s="319">
        <f>cf_1!CE61+cf_2!CE61</f>
        <v>0</v>
      </c>
      <c r="CF61" s="319">
        <f>cf_1!CF61+cf_2!CF61</f>
        <v>0</v>
      </c>
      <c r="CG61" s="319">
        <f>cf_1!CG61+cf_2!CG61</f>
        <v>0</v>
      </c>
      <c r="CH61" s="319">
        <f>cf_1!CH61+cf_2!CH61</f>
        <v>0</v>
      </c>
      <c r="CI61" s="319">
        <f>cf_1!CI61+cf_2!CI61</f>
        <v>0</v>
      </c>
      <c r="CJ61" s="319">
        <f>cf_1!CJ61+cf_2!CJ61</f>
        <v>0</v>
      </c>
      <c r="CK61" s="319">
        <f>cf_1!CK61+cf_2!CK61</f>
        <v>0</v>
      </c>
      <c r="CL61" s="319">
        <f>cf_1!CL61+cf_2!CL61</f>
        <v>0</v>
      </c>
      <c r="CM61" s="319">
        <f>cf_1!CM61+cf_2!CM61</f>
        <v>0</v>
      </c>
      <c r="CN61" s="319">
        <f>cf_1!CN61+cf_2!CN61</f>
        <v>0</v>
      </c>
      <c r="CO61" s="319">
        <f>cf_1!CO61+cf_2!CO61</f>
        <v>0</v>
      </c>
      <c r="CP61" s="319">
        <f>cf_1!CP61+cf_2!CP61</f>
        <v>0</v>
      </c>
      <c r="CQ61" s="319">
        <f>cf_1!CQ61+cf_2!CQ61</f>
        <v>0</v>
      </c>
      <c r="CR61" s="319">
        <f>cf_1!CR61+cf_2!CR61</f>
        <v>0</v>
      </c>
      <c r="CS61" s="319">
        <f>cf_1!CS61+cf_2!CS61</f>
        <v>0</v>
      </c>
      <c r="CT61" s="319">
        <f>cf_1!CT61+cf_2!CT61</f>
        <v>0</v>
      </c>
      <c r="CU61" s="319">
        <f>cf_1!CU61+cf_2!CU61</f>
        <v>0</v>
      </c>
      <c r="CV61" s="319">
        <f>cf_1!CV61+cf_2!CV61</f>
        <v>0</v>
      </c>
      <c r="CW61" s="319">
        <f>cf_1!CW61+cf_2!CW61</f>
        <v>0</v>
      </c>
      <c r="CX61" s="319">
        <f>cf_1!CX61+cf_2!CX61</f>
        <v>0</v>
      </c>
      <c r="CY61" s="319">
        <f>cf_1!CY61+cf_2!CY61</f>
        <v>0</v>
      </c>
      <c r="CZ61" s="319">
        <f>cf_1!CZ61+cf_2!CZ61</f>
        <v>0</v>
      </c>
      <c r="DA61" s="319">
        <f>cf_1!DA61+cf_2!DA61</f>
        <v>0</v>
      </c>
      <c r="DB61" s="319">
        <f>cf_1!DB61+cf_2!DB61</f>
        <v>0</v>
      </c>
      <c r="DC61" s="319">
        <f>cf_1!DC61+cf_2!DC61</f>
        <v>0</v>
      </c>
      <c r="DD61" s="319">
        <f>cf_1!DD61+cf_2!DD61</f>
        <v>0</v>
      </c>
      <c r="DE61" s="319">
        <f>cf_1!DE61+cf_2!DE61</f>
        <v>0</v>
      </c>
      <c r="DF61" s="319">
        <f>cf_1!DF61+cf_2!DF61</f>
        <v>0</v>
      </c>
      <c r="DG61" s="319">
        <f>cf_1!DG61+cf_2!DG61</f>
        <v>0</v>
      </c>
      <c r="DH61" s="319">
        <f>cf_1!DH61+cf_2!DH61</f>
        <v>0</v>
      </c>
      <c r="DI61" s="319">
        <f>cf_1!DI61+cf_2!DI61</f>
        <v>0</v>
      </c>
      <c r="DJ61" s="319">
        <f>cf_1!DJ61+cf_2!DJ61</f>
        <v>0</v>
      </c>
      <c r="DK61" s="319">
        <f>cf_1!DK61+cf_2!DK61</f>
        <v>0</v>
      </c>
      <c r="DL61" s="319">
        <f>cf_1!DL61+cf_2!DL61</f>
        <v>0</v>
      </c>
      <c r="DM61" s="319">
        <f>cf_1!DM61+cf_2!DM61</f>
        <v>0</v>
      </c>
      <c r="DN61" s="319">
        <f>cf_1!DN61+cf_2!DN61</f>
        <v>0</v>
      </c>
      <c r="DO61" s="319">
        <f>cf_1!DO61+cf_2!DO61</f>
        <v>0</v>
      </c>
      <c r="DP61" s="319">
        <f>cf_1!DP61+cf_2!DP61</f>
        <v>0</v>
      </c>
      <c r="DQ61" s="319">
        <f>cf_1!DQ61+cf_2!DQ61</f>
        <v>0</v>
      </c>
      <c r="DR61" s="319">
        <f>cf_1!DR61+cf_2!DR61</f>
        <v>0</v>
      </c>
      <c r="DS61" s="319">
        <f>cf_1!DS61+cf_2!DS61</f>
        <v>0</v>
      </c>
      <c r="DT61" s="319">
        <f>cf_1!DT61+cf_2!DT61</f>
        <v>0</v>
      </c>
      <c r="DU61" s="319">
        <f>cf_1!DU61+cf_2!DU61</f>
        <v>0</v>
      </c>
      <c r="DV61" s="319">
        <f>cf_1!DV61+cf_2!DV61</f>
        <v>0</v>
      </c>
      <c r="DW61" s="319">
        <f>cf_1!DW61+cf_2!DW61</f>
        <v>0</v>
      </c>
      <c r="DX61" s="319">
        <f>cf_1!DX61+cf_2!DX61</f>
        <v>0</v>
      </c>
      <c r="DY61" s="319">
        <f>cf_1!DY61+cf_2!DY61</f>
        <v>0</v>
      </c>
      <c r="DZ61" s="319">
        <f>cf_1!DZ61+cf_2!DZ61</f>
        <v>0</v>
      </c>
      <c r="EA61" s="319">
        <f>cf_1!EA61+cf_2!EA61</f>
        <v>0</v>
      </c>
      <c r="EB61" s="319">
        <f>cf_1!EB61+cf_2!EB61</f>
        <v>0</v>
      </c>
      <c r="EC61" s="319">
        <f>cf_1!EC61+cf_2!EC61</f>
        <v>0</v>
      </c>
      <c r="ED61" s="319">
        <f>cf_1!ED61+cf_2!ED61</f>
        <v>0</v>
      </c>
      <c r="EE61" s="319">
        <f>cf_1!EE61+cf_2!EE61</f>
        <v>0</v>
      </c>
      <c r="EF61" s="319">
        <f>cf_1!EF61+cf_2!EF61</f>
        <v>0</v>
      </c>
      <c r="EG61" s="319">
        <f>cf_1!EG61+cf_2!EG61</f>
        <v>0</v>
      </c>
      <c r="EH61" s="319">
        <f>cf_1!EH61+cf_2!EH61</f>
        <v>0</v>
      </c>
      <c r="EI61" s="319">
        <f>cf_1!EI61+cf_2!EI61</f>
        <v>0</v>
      </c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</row>
    <row r="62" spans="2:201" x14ac:dyDescent="0.2">
      <c r="B62" s="66" t="s">
        <v>918</v>
      </c>
      <c r="C62" s="67" t="s">
        <v>919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9">
        <f>SUM(S62:EI62)</f>
        <v>0</v>
      </c>
      <c r="Q62" s="70">
        <f>SUMIF(S$5:EI$5,"факт",S62:EI62)</f>
        <v>0</v>
      </c>
      <c r="R62" s="59">
        <f>P62-Q62</f>
        <v>0</v>
      </c>
      <c r="S62" s="319">
        <f>cf_1!S62+cf_2!S62</f>
        <v>0</v>
      </c>
      <c r="T62" s="319">
        <f>cf_1!T62+cf_2!T62</f>
        <v>0</v>
      </c>
      <c r="U62" s="319">
        <f>cf_1!U62+cf_2!U62</f>
        <v>0</v>
      </c>
      <c r="V62" s="319">
        <f>cf_1!V62+cf_2!V62</f>
        <v>0</v>
      </c>
      <c r="W62" s="319">
        <f>cf_1!W62+cf_2!W62</f>
        <v>0</v>
      </c>
      <c r="X62" s="319">
        <f>cf_1!X62+cf_2!X62</f>
        <v>0</v>
      </c>
      <c r="Y62" s="319">
        <f>cf_1!Y62+cf_2!Y62</f>
        <v>0</v>
      </c>
      <c r="Z62" s="319">
        <f>cf_1!Z62+cf_2!Z62</f>
        <v>0</v>
      </c>
      <c r="AA62" s="319">
        <f>cf_1!AA62+cf_2!AA62</f>
        <v>0</v>
      </c>
      <c r="AB62" s="319">
        <f>cf_1!AB62+cf_2!AB62</f>
        <v>0</v>
      </c>
      <c r="AC62" s="319">
        <f>cf_1!AC62+cf_2!AC62</f>
        <v>0</v>
      </c>
      <c r="AD62" s="319">
        <f>cf_1!AD62+cf_2!AD62</f>
        <v>0</v>
      </c>
      <c r="AE62" s="319">
        <f>cf_1!AE62+cf_2!AE62</f>
        <v>0</v>
      </c>
      <c r="AF62" s="319">
        <f>cf_1!AF62+cf_2!AF62</f>
        <v>0</v>
      </c>
      <c r="AG62" s="319">
        <f>cf_1!AG62+cf_2!AG62</f>
        <v>0</v>
      </c>
      <c r="AH62" s="319">
        <f>cf_1!AH62+cf_2!AH62</f>
        <v>0</v>
      </c>
      <c r="AI62" s="319">
        <f>cf_1!AI62+cf_2!AI62</f>
        <v>0</v>
      </c>
      <c r="AJ62" s="319">
        <f>cf_1!AJ62+cf_2!AJ62</f>
        <v>0</v>
      </c>
      <c r="AK62" s="319">
        <f>cf_1!AK62+cf_2!AK62</f>
        <v>0</v>
      </c>
      <c r="AL62" s="319">
        <f>cf_1!AL62+cf_2!AL62</f>
        <v>0</v>
      </c>
      <c r="AM62" s="319">
        <f>cf_1!AM62+cf_2!AM62</f>
        <v>0</v>
      </c>
      <c r="AN62" s="319">
        <f>cf_1!AN62+cf_2!AN62</f>
        <v>0</v>
      </c>
      <c r="AO62" s="319">
        <f>cf_1!AO62+cf_2!AO62</f>
        <v>0</v>
      </c>
      <c r="AP62" s="319">
        <f>cf_1!AP62+cf_2!AP62</f>
        <v>0</v>
      </c>
      <c r="AQ62" s="319">
        <f>cf_1!AQ62+cf_2!AQ62</f>
        <v>0</v>
      </c>
      <c r="AR62" s="319">
        <f>cf_1!AR62+cf_2!AR62</f>
        <v>0</v>
      </c>
      <c r="AS62" s="319">
        <f>cf_1!AS62+cf_2!AS62</f>
        <v>0</v>
      </c>
      <c r="AT62" s="319">
        <f>cf_1!AT62+cf_2!AT62</f>
        <v>0</v>
      </c>
      <c r="AU62" s="319">
        <f>cf_1!AU62+cf_2!AU62</f>
        <v>0</v>
      </c>
      <c r="AV62" s="319">
        <f>cf_1!AV62+cf_2!AV62</f>
        <v>0</v>
      </c>
      <c r="AW62" s="319">
        <f>cf_1!AW62+cf_2!AW62</f>
        <v>0</v>
      </c>
      <c r="AX62" s="319">
        <f>cf_1!AX62+cf_2!AX62</f>
        <v>0</v>
      </c>
      <c r="AY62" s="319">
        <f>cf_1!AY62+cf_2!AY62</f>
        <v>0</v>
      </c>
      <c r="AZ62" s="319">
        <f>cf_1!AZ62+cf_2!AZ62</f>
        <v>0</v>
      </c>
      <c r="BA62" s="319">
        <f>cf_1!BA62+cf_2!BA62</f>
        <v>0</v>
      </c>
      <c r="BB62" s="319">
        <f>cf_1!BB62+cf_2!BB62</f>
        <v>0</v>
      </c>
      <c r="BC62" s="319">
        <f>cf_1!BC62+cf_2!BC62</f>
        <v>0</v>
      </c>
      <c r="BD62" s="319">
        <f>cf_1!BD62+cf_2!BD62</f>
        <v>0</v>
      </c>
      <c r="BE62" s="319">
        <f>cf_1!BE62+cf_2!BE62</f>
        <v>0</v>
      </c>
      <c r="BF62" s="319">
        <f>cf_1!BF62+cf_2!BF62</f>
        <v>0</v>
      </c>
      <c r="BG62" s="319">
        <f>cf_1!BG62+cf_2!BG62</f>
        <v>0</v>
      </c>
      <c r="BH62" s="319">
        <f>cf_1!BH62+cf_2!BH62</f>
        <v>0</v>
      </c>
      <c r="BI62" s="319">
        <f>cf_1!BI62+cf_2!BI62</f>
        <v>0</v>
      </c>
      <c r="BJ62" s="319">
        <f>cf_1!BJ62+cf_2!BJ62</f>
        <v>0</v>
      </c>
      <c r="BK62" s="319">
        <f>cf_1!BK62+cf_2!BK62</f>
        <v>0</v>
      </c>
      <c r="BL62" s="319">
        <f>cf_1!BL62+cf_2!BL62</f>
        <v>0</v>
      </c>
      <c r="BM62" s="319">
        <f>cf_1!BM62+cf_2!BM62</f>
        <v>0</v>
      </c>
      <c r="BN62" s="319">
        <f>cf_1!BN62+cf_2!BN62</f>
        <v>0</v>
      </c>
      <c r="BO62" s="319">
        <f>cf_1!BO62+cf_2!BO62</f>
        <v>0</v>
      </c>
      <c r="BP62" s="319">
        <f>cf_1!BP62+cf_2!BP62</f>
        <v>0</v>
      </c>
      <c r="BQ62" s="319">
        <f>cf_1!BQ62+cf_2!BQ62</f>
        <v>0</v>
      </c>
      <c r="BR62" s="319">
        <f>cf_1!BR62+cf_2!BR62</f>
        <v>0</v>
      </c>
      <c r="BS62" s="319">
        <f>cf_1!BS62+cf_2!BS62</f>
        <v>0</v>
      </c>
      <c r="BT62" s="319">
        <f>cf_1!BT62+cf_2!BT62</f>
        <v>0</v>
      </c>
      <c r="BU62" s="319">
        <f>cf_1!BU62+cf_2!BU62</f>
        <v>0</v>
      </c>
      <c r="BV62" s="319">
        <f>cf_1!BV62+cf_2!BV62</f>
        <v>0</v>
      </c>
      <c r="BW62" s="319">
        <f>cf_1!BW62+cf_2!BW62</f>
        <v>0</v>
      </c>
      <c r="BX62" s="319">
        <f>cf_1!BX62+cf_2!BX62</f>
        <v>0</v>
      </c>
      <c r="BY62" s="319">
        <f>cf_1!BY62+cf_2!BY62</f>
        <v>0</v>
      </c>
      <c r="BZ62" s="319">
        <f>cf_1!BZ62+cf_2!BZ62</f>
        <v>0</v>
      </c>
      <c r="CA62" s="319">
        <f>cf_1!CA62+cf_2!CA62</f>
        <v>0</v>
      </c>
      <c r="CB62" s="319">
        <f>cf_1!CB62+cf_2!CB62</f>
        <v>0</v>
      </c>
      <c r="CC62" s="319">
        <f>cf_1!CC62+cf_2!CC62</f>
        <v>0</v>
      </c>
      <c r="CD62" s="319">
        <f>cf_1!CD62+cf_2!CD62</f>
        <v>0</v>
      </c>
      <c r="CE62" s="319">
        <f>cf_1!CE62+cf_2!CE62</f>
        <v>0</v>
      </c>
      <c r="CF62" s="319">
        <f>cf_1!CF62+cf_2!CF62</f>
        <v>0</v>
      </c>
      <c r="CG62" s="319">
        <f>cf_1!CG62+cf_2!CG62</f>
        <v>0</v>
      </c>
      <c r="CH62" s="319">
        <f>cf_1!CH62+cf_2!CH62</f>
        <v>0</v>
      </c>
      <c r="CI62" s="319">
        <f>cf_1!CI62+cf_2!CI62</f>
        <v>0</v>
      </c>
      <c r="CJ62" s="319">
        <f>cf_1!CJ62+cf_2!CJ62</f>
        <v>0</v>
      </c>
      <c r="CK62" s="319">
        <f>cf_1!CK62+cf_2!CK62</f>
        <v>0</v>
      </c>
      <c r="CL62" s="319">
        <f>cf_1!CL62+cf_2!CL62</f>
        <v>0</v>
      </c>
      <c r="CM62" s="319">
        <f>cf_1!CM62+cf_2!CM62</f>
        <v>0</v>
      </c>
      <c r="CN62" s="319">
        <f>cf_1!CN62+cf_2!CN62</f>
        <v>0</v>
      </c>
      <c r="CO62" s="319">
        <f>cf_1!CO62+cf_2!CO62</f>
        <v>0</v>
      </c>
      <c r="CP62" s="319">
        <f>cf_1!CP62+cf_2!CP62</f>
        <v>0</v>
      </c>
      <c r="CQ62" s="319">
        <f>cf_1!CQ62+cf_2!CQ62</f>
        <v>0</v>
      </c>
      <c r="CR62" s="319">
        <f>cf_1!CR62+cf_2!CR62</f>
        <v>0</v>
      </c>
      <c r="CS62" s="319">
        <f>cf_1!CS62+cf_2!CS62</f>
        <v>0</v>
      </c>
      <c r="CT62" s="319">
        <f>cf_1!CT62+cf_2!CT62</f>
        <v>0</v>
      </c>
      <c r="CU62" s="319">
        <f>cf_1!CU62+cf_2!CU62</f>
        <v>0</v>
      </c>
      <c r="CV62" s="319">
        <f>cf_1!CV62+cf_2!CV62</f>
        <v>0</v>
      </c>
      <c r="CW62" s="319">
        <f>cf_1!CW62+cf_2!CW62</f>
        <v>0</v>
      </c>
      <c r="CX62" s="319">
        <f>cf_1!CX62+cf_2!CX62</f>
        <v>0</v>
      </c>
      <c r="CY62" s="319">
        <f>cf_1!CY62+cf_2!CY62</f>
        <v>0</v>
      </c>
      <c r="CZ62" s="319">
        <f>cf_1!CZ62+cf_2!CZ62</f>
        <v>0</v>
      </c>
      <c r="DA62" s="319">
        <f>cf_1!DA62+cf_2!DA62</f>
        <v>0</v>
      </c>
      <c r="DB62" s="319">
        <f>cf_1!DB62+cf_2!DB62</f>
        <v>0</v>
      </c>
      <c r="DC62" s="319">
        <f>cf_1!DC62+cf_2!DC62</f>
        <v>0</v>
      </c>
      <c r="DD62" s="319">
        <f>cf_1!DD62+cf_2!DD62</f>
        <v>0</v>
      </c>
      <c r="DE62" s="319">
        <f>cf_1!DE62+cf_2!DE62</f>
        <v>0</v>
      </c>
      <c r="DF62" s="319">
        <f>cf_1!DF62+cf_2!DF62</f>
        <v>0</v>
      </c>
      <c r="DG62" s="319">
        <f>cf_1!DG62+cf_2!DG62</f>
        <v>0</v>
      </c>
      <c r="DH62" s="319">
        <f>cf_1!DH62+cf_2!DH62</f>
        <v>0</v>
      </c>
      <c r="DI62" s="319">
        <f>cf_1!DI62+cf_2!DI62</f>
        <v>0</v>
      </c>
      <c r="DJ62" s="319">
        <f>cf_1!DJ62+cf_2!DJ62</f>
        <v>0</v>
      </c>
      <c r="DK62" s="319">
        <f>cf_1!DK62+cf_2!DK62</f>
        <v>0</v>
      </c>
      <c r="DL62" s="319">
        <f>cf_1!DL62+cf_2!DL62</f>
        <v>0</v>
      </c>
      <c r="DM62" s="319">
        <f>cf_1!DM62+cf_2!DM62</f>
        <v>0</v>
      </c>
      <c r="DN62" s="319">
        <f>cf_1!DN62+cf_2!DN62</f>
        <v>0</v>
      </c>
      <c r="DO62" s="319">
        <f>cf_1!DO62+cf_2!DO62</f>
        <v>0</v>
      </c>
      <c r="DP62" s="319">
        <f>cf_1!DP62+cf_2!DP62</f>
        <v>0</v>
      </c>
      <c r="DQ62" s="319">
        <f>cf_1!DQ62+cf_2!DQ62</f>
        <v>0</v>
      </c>
      <c r="DR62" s="319">
        <f>cf_1!DR62+cf_2!DR62</f>
        <v>0</v>
      </c>
      <c r="DS62" s="319">
        <f>cf_1!DS62+cf_2!DS62</f>
        <v>0</v>
      </c>
      <c r="DT62" s="319">
        <f>cf_1!DT62+cf_2!DT62</f>
        <v>0</v>
      </c>
      <c r="DU62" s="319">
        <f>cf_1!DU62+cf_2!DU62</f>
        <v>0</v>
      </c>
      <c r="DV62" s="319">
        <f>cf_1!DV62+cf_2!DV62</f>
        <v>0</v>
      </c>
      <c r="DW62" s="319">
        <f>cf_1!DW62+cf_2!DW62</f>
        <v>0</v>
      </c>
      <c r="DX62" s="319">
        <f>cf_1!DX62+cf_2!DX62</f>
        <v>0</v>
      </c>
      <c r="DY62" s="319">
        <f>cf_1!DY62+cf_2!DY62</f>
        <v>0</v>
      </c>
      <c r="DZ62" s="319">
        <f>cf_1!DZ62+cf_2!DZ62</f>
        <v>0</v>
      </c>
      <c r="EA62" s="319">
        <f>cf_1!EA62+cf_2!EA62</f>
        <v>0</v>
      </c>
      <c r="EB62" s="319">
        <f>cf_1!EB62+cf_2!EB62</f>
        <v>0</v>
      </c>
      <c r="EC62" s="319">
        <f>cf_1!EC62+cf_2!EC62</f>
        <v>0</v>
      </c>
      <c r="ED62" s="319">
        <f>cf_1!ED62+cf_2!ED62</f>
        <v>0</v>
      </c>
      <c r="EE62" s="319">
        <f>cf_1!EE62+cf_2!EE62</f>
        <v>0</v>
      </c>
      <c r="EF62" s="319">
        <f>cf_1!EF62+cf_2!EF62</f>
        <v>0</v>
      </c>
      <c r="EG62" s="319">
        <f>cf_1!EG62+cf_2!EG62</f>
        <v>0</v>
      </c>
      <c r="EH62" s="319">
        <f>cf_1!EH62+cf_2!EH62</f>
        <v>0</v>
      </c>
      <c r="EI62" s="319">
        <f>cf_1!EI62+cf_2!EI62</f>
        <v>0</v>
      </c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  <c r="GK62" s="60"/>
      <c r="GL62" s="60"/>
      <c r="GM62" s="60"/>
      <c r="GN62" s="60"/>
      <c r="GO62" s="60"/>
      <c r="GP62" s="60"/>
      <c r="GQ62" s="60"/>
      <c r="GR62" s="60"/>
      <c r="GS62" s="60"/>
    </row>
    <row r="63" spans="2:201" x14ac:dyDescent="0.2">
      <c r="B63" s="66" t="s">
        <v>920</v>
      </c>
      <c r="C63" s="67" t="s">
        <v>921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9">
        <f>SUM(S63:EI63)</f>
        <v>0</v>
      </c>
      <c r="Q63" s="70">
        <f>SUMIF(S$5:EI$5,"факт",S63:EI63)</f>
        <v>0</v>
      </c>
      <c r="R63" s="59">
        <f>P63-Q63</f>
        <v>0</v>
      </c>
      <c r="S63" s="319">
        <f>cf_1!S63+cf_2!S63</f>
        <v>0</v>
      </c>
      <c r="T63" s="319">
        <f>cf_1!T63+cf_2!T63</f>
        <v>0</v>
      </c>
      <c r="U63" s="319">
        <f>cf_1!U63+cf_2!U63</f>
        <v>0</v>
      </c>
      <c r="V63" s="319">
        <f>cf_1!V63+cf_2!V63</f>
        <v>0</v>
      </c>
      <c r="W63" s="319">
        <f>cf_1!W63+cf_2!W63</f>
        <v>0</v>
      </c>
      <c r="X63" s="319">
        <f>cf_1!X63+cf_2!X63</f>
        <v>0</v>
      </c>
      <c r="Y63" s="319">
        <f>cf_1!Y63+cf_2!Y63</f>
        <v>0</v>
      </c>
      <c r="Z63" s="319">
        <f>cf_1!Z63+cf_2!Z63</f>
        <v>0</v>
      </c>
      <c r="AA63" s="319">
        <f>cf_1!AA63+cf_2!AA63</f>
        <v>0</v>
      </c>
      <c r="AB63" s="319">
        <f>cf_1!AB63+cf_2!AB63</f>
        <v>0</v>
      </c>
      <c r="AC63" s="319">
        <f>cf_1!AC63+cf_2!AC63</f>
        <v>0</v>
      </c>
      <c r="AD63" s="319">
        <f>cf_1!AD63+cf_2!AD63</f>
        <v>0</v>
      </c>
      <c r="AE63" s="319">
        <f>cf_1!AE63+cf_2!AE63</f>
        <v>0</v>
      </c>
      <c r="AF63" s="319">
        <f>cf_1!AF63+cf_2!AF63</f>
        <v>0</v>
      </c>
      <c r="AG63" s="319">
        <f>cf_1!AG63+cf_2!AG63</f>
        <v>0</v>
      </c>
      <c r="AH63" s="319">
        <f>cf_1!AH63+cf_2!AH63</f>
        <v>0</v>
      </c>
      <c r="AI63" s="319">
        <f>cf_1!AI63+cf_2!AI63</f>
        <v>0</v>
      </c>
      <c r="AJ63" s="319">
        <f>cf_1!AJ63+cf_2!AJ63</f>
        <v>0</v>
      </c>
      <c r="AK63" s="319">
        <f>cf_1!AK63+cf_2!AK63</f>
        <v>0</v>
      </c>
      <c r="AL63" s="319">
        <f>cf_1!AL63+cf_2!AL63</f>
        <v>0</v>
      </c>
      <c r="AM63" s="319">
        <f>cf_1!AM63+cf_2!AM63</f>
        <v>0</v>
      </c>
      <c r="AN63" s="319">
        <f>cf_1!AN63+cf_2!AN63</f>
        <v>0</v>
      </c>
      <c r="AO63" s="319">
        <f>cf_1!AO63+cf_2!AO63</f>
        <v>0</v>
      </c>
      <c r="AP63" s="319">
        <f>cf_1!AP63+cf_2!AP63</f>
        <v>0</v>
      </c>
      <c r="AQ63" s="319">
        <f>cf_1!AQ63+cf_2!AQ63</f>
        <v>0</v>
      </c>
      <c r="AR63" s="319">
        <f>cf_1!AR63+cf_2!AR63</f>
        <v>0</v>
      </c>
      <c r="AS63" s="319">
        <f>cf_1!AS63+cf_2!AS63</f>
        <v>0</v>
      </c>
      <c r="AT63" s="319">
        <f>cf_1!AT63+cf_2!AT63</f>
        <v>0</v>
      </c>
      <c r="AU63" s="319">
        <f>cf_1!AU63+cf_2!AU63</f>
        <v>0</v>
      </c>
      <c r="AV63" s="319">
        <f>cf_1!AV63+cf_2!AV63</f>
        <v>0</v>
      </c>
      <c r="AW63" s="319">
        <f>cf_1!AW63+cf_2!AW63</f>
        <v>0</v>
      </c>
      <c r="AX63" s="319">
        <f>cf_1!AX63+cf_2!AX63</f>
        <v>0</v>
      </c>
      <c r="AY63" s="319">
        <f>cf_1!AY63+cf_2!AY63</f>
        <v>0</v>
      </c>
      <c r="AZ63" s="319">
        <f>cf_1!AZ63+cf_2!AZ63</f>
        <v>0</v>
      </c>
      <c r="BA63" s="319">
        <f>cf_1!BA63+cf_2!BA63</f>
        <v>0</v>
      </c>
      <c r="BB63" s="319">
        <f>cf_1!BB63+cf_2!BB63</f>
        <v>0</v>
      </c>
      <c r="BC63" s="319">
        <f>cf_1!BC63+cf_2!BC63</f>
        <v>0</v>
      </c>
      <c r="BD63" s="319">
        <f>cf_1!BD63+cf_2!BD63</f>
        <v>0</v>
      </c>
      <c r="BE63" s="319">
        <f>cf_1!BE63+cf_2!BE63</f>
        <v>0</v>
      </c>
      <c r="BF63" s="319">
        <f>cf_1!BF63+cf_2!BF63</f>
        <v>0</v>
      </c>
      <c r="BG63" s="319">
        <f>cf_1!BG63+cf_2!BG63</f>
        <v>0</v>
      </c>
      <c r="BH63" s="319">
        <f>cf_1!BH63+cf_2!BH63</f>
        <v>0</v>
      </c>
      <c r="BI63" s="319">
        <f>cf_1!BI63+cf_2!BI63</f>
        <v>0</v>
      </c>
      <c r="BJ63" s="319">
        <f>cf_1!BJ63+cf_2!BJ63</f>
        <v>0</v>
      </c>
      <c r="BK63" s="319">
        <f>cf_1!BK63+cf_2!BK63</f>
        <v>0</v>
      </c>
      <c r="BL63" s="319">
        <f>cf_1!BL63+cf_2!BL63</f>
        <v>0</v>
      </c>
      <c r="BM63" s="319">
        <f>cf_1!BM63+cf_2!BM63</f>
        <v>0</v>
      </c>
      <c r="BN63" s="319">
        <f>cf_1!BN63+cf_2!BN63</f>
        <v>0</v>
      </c>
      <c r="BO63" s="319">
        <f>cf_1!BO63+cf_2!BO63</f>
        <v>0</v>
      </c>
      <c r="BP63" s="319">
        <f>cf_1!BP63+cf_2!BP63</f>
        <v>0</v>
      </c>
      <c r="BQ63" s="319">
        <f>cf_1!BQ63+cf_2!BQ63</f>
        <v>0</v>
      </c>
      <c r="BR63" s="319">
        <f>cf_1!BR63+cf_2!BR63</f>
        <v>0</v>
      </c>
      <c r="BS63" s="319">
        <f>cf_1!BS63+cf_2!BS63</f>
        <v>0</v>
      </c>
      <c r="BT63" s="319">
        <f>cf_1!BT63+cf_2!BT63</f>
        <v>0</v>
      </c>
      <c r="BU63" s="319">
        <f>cf_1!BU63+cf_2!BU63</f>
        <v>0</v>
      </c>
      <c r="BV63" s="319">
        <f>cf_1!BV63+cf_2!BV63</f>
        <v>0</v>
      </c>
      <c r="BW63" s="319">
        <f>cf_1!BW63+cf_2!BW63</f>
        <v>0</v>
      </c>
      <c r="BX63" s="319">
        <f>cf_1!BX63+cf_2!BX63</f>
        <v>0</v>
      </c>
      <c r="BY63" s="319">
        <f>cf_1!BY63+cf_2!BY63</f>
        <v>0</v>
      </c>
      <c r="BZ63" s="319">
        <f>cf_1!BZ63+cf_2!BZ63</f>
        <v>0</v>
      </c>
      <c r="CA63" s="319">
        <f>cf_1!CA63+cf_2!CA63</f>
        <v>0</v>
      </c>
      <c r="CB63" s="319">
        <f>cf_1!CB63+cf_2!CB63</f>
        <v>0</v>
      </c>
      <c r="CC63" s="319">
        <f>cf_1!CC63+cf_2!CC63</f>
        <v>0</v>
      </c>
      <c r="CD63" s="319">
        <f>cf_1!CD63+cf_2!CD63</f>
        <v>0</v>
      </c>
      <c r="CE63" s="319">
        <f>cf_1!CE63+cf_2!CE63</f>
        <v>0</v>
      </c>
      <c r="CF63" s="319">
        <f>cf_1!CF63+cf_2!CF63</f>
        <v>0</v>
      </c>
      <c r="CG63" s="319">
        <f>cf_1!CG63+cf_2!CG63</f>
        <v>0</v>
      </c>
      <c r="CH63" s="319">
        <f>cf_1!CH63+cf_2!CH63</f>
        <v>0</v>
      </c>
      <c r="CI63" s="319">
        <f>cf_1!CI63+cf_2!CI63</f>
        <v>0</v>
      </c>
      <c r="CJ63" s="319">
        <f>cf_1!CJ63+cf_2!CJ63</f>
        <v>0</v>
      </c>
      <c r="CK63" s="319">
        <f>cf_1!CK63+cf_2!CK63</f>
        <v>0</v>
      </c>
      <c r="CL63" s="319">
        <f>cf_1!CL63+cf_2!CL63</f>
        <v>0</v>
      </c>
      <c r="CM63" s="319">
        <f>cf_1!CM63+cf_2!CM63</f>
        <v>0</v>
      </c>
      <c r="CN63" s="319">
        <f>cf_1!CN63+cf_2!CN63</f>
        <v>0</v>
      </c>
      <c r="CO63" s="319">
        <f>cf_1!CO63+cf_2!CO63</f>
        <v>0</v>
      </c>
      <c r="CP63" s="319">
        <f>cf_1!CP63+cf_2!CP63</f>
        <v>0</v>
      </c>
      <c r="CQ63" s="319">
        <f>cf_1!CQ63+cf_2!CQ63</f>
        <v>0</v>
      </c>
      <c r="CR63" s="319">
        <f>cf_1!CR63+cf_2!CR63</f>
        <v>0</v>
      </c>
      <c r="CS63" s="319">
        <f>cf_1!CS63+cf_2!CS63</f>
        <v>0</v>
      </c>
      <c r="CT63" s="319">
        <f>cf_1!CT63+cf_2!CT63</f>
        <v>0</v>
      </c>
      <c r="CU63" s="319">
        <f>cf_1!CU63+cf_2!CU63</f>
        <v>0</v>
      </c>
      <c r="CV63" s="319">
        <f>cf_1!CV63+cf_2!CV63</f>
        <v>0</v>
      </c>
      <c r="CW63" s="319">
        <f>cf_1!CW63+cf_2!CW63</f>
        <v>0</v>
      </c>
      <c r="CX63" s="319">
        <f>cf_1!CX63+cf_2!CX63</f>
        <v>0</v>
      </c>
      <c r="CY63" s="319">
        <f>cf_1!CY63+cf_2!CY63</f>
        <v>0</v>
      </c>
      <c r="CZ63" s="319">
        <f>cf_1!CZ63+cf_2!CZ63</f>
        <v>0</v>
      </c>
      <c r="DA63" s="319">
        <f>cf_1!DA63+cf_2!DA63</f>
        <v>0</v>
      </c>
      <c r="DB63" s="319">
        <f>cf_1!DB63+cf_2!DB63</f>
        <v>0</v>
      </c>
      <c r="DC63" s="319">
        <f>cf_1!DC63+cf_2!DC63</f>
        <v>0</v>
      </c>
      <c r="DD63" s="319">
        <f>cf_1!DD63+cf_2!DD63</f>
        <v>0</v>
      </c>
      <c r="DE63" s="319">
        <f>cf_1!DE63+cf_2!DE63</f>
        <v>0</v>
      </c>
      <c r="DF63" s="319">
        <f>cf_1!DF63+cf_2!DF63</f>
        <v>0</v>
      </c>
      <c r="DG63" s="319">
        <f>cf_1!DG63+cf_2!DG63</f>
        <v>0</v>
      </c>
      <c r="DH63" s="319">
        <f>cf_1!DH63+cf_2!DH63</f>
        <v>0</v>
      </c>
      <c r="DI63" s="319">
        <f>cf_1!DI63+cf_2!DI63</f>
        <v>0</v>
      </c>
      <c r="DJ63" s="319">
        <f>cf_1!DJ63+cf_2!DJ63</f>
        <v>0</v>
      </c>
      <c r="DK63" s="319">
        <f>cf_1!DK63+cf_2!DK63</f>
        <v>0</v>
      </c>
      <c r="DL63" s="319">
        <f>cf_1!DL63+cf_2!DL63</f>
        <v>0</v>
      </c>
      <c r="DM63" s="319">
        <f>cf_1!DM63+cf_2!DM63</f>
        <v>0</v>
      </c>
      <c r="DN63" s="319">
        <f>cf_1!DN63+cf_2!DN63</f>
        <v>0</v>
      </c>
      <c r="DO63" s="319">
        <f>cf_1!DO63+cf_2!DO63</f>
        <v>0</v>
      </c>
      <c r="DP63" s="319">
        <f>cf_1!DP63+cf_2!DP63</f>
        <v>0</v>
      </c>
      <c r="DQ63" s="319">
        <f>cf_1!DQ63+cf_2!DQ63</f>
        <v>0</v>
      </c>
      <c r="DR63" s="319">
        <f>cf_1!DR63+cf_2!DR63</f>
        <v>0</v>
      </c>
      <c r="DS63" s="319">
        <f>cf_1!DS63+cf_2!DS63</f>
        <v>0</v>
      </c>
      <c r="DT63" s="319">
        <f>cf_1!DT63+cf_2!DT63</f>
        <v>0</v>
      </c>
      <c r="DU63" s="319">
        <f>cf_1!DU63+cf_2!DU63</f>
        <v>0</v>
      </c>
      <c r="DV63" s="319">
        <f>cf_1!DV63+cf_2!DV63</f>
        <v>0</v>
      </c>
      <c r="DW63" s="319">
        <f>cf_1!DW63+cf_2!DW63</f>
        <v>0</v>
      </c>
      <c r="DX63" s="319">
        <f>cf_1!DX63+cf_2!DX63</f>
        <v>0</v>
      </c>
      <c r="DY63" s="319">
        <f>cf_1!DY63+cf_2!DY63</f>
        <v>0</v>
      </c>
      <c r="DZ63" s="319">
        <f>cf_1!DZ63+cf_2!DZ63</f>
        <v>0</v>
      </c>
      <c r="EA63" s="319">
        <f>cf_1!EA63+cf_2!EA63</f>
        <v>0</v>
      </c>
      <c r="EB63" s="319">
        <f>cf_1!EB63+cf_2!EB63</f>
        <v>0</v>
      </c>
      <c r="EC63" s="319">
        <f>cf_1!EC63+cf_2!EC63</f>
        <v>0</v>
      </c>
      <c r="ED63" s="319">
        <f>cf_1!ED63+cf_2!ED63</f>
        <v>0</v>
      </c>
      <c r="EE63" s="319">
        <f>cf_1!EE63+cf_2!EE63</f>
        <v>0</v>
      </c>
      <c r="EF63" s="319">
        <f>cf_1!EF63+cf_2!EF63</f>
        <v>0</v>
      </c>
      <c r="EG63" s="319">
        <f>cf_1!EG63+cf_2!EG63</f>
        <v>0</v>
      </c>
      <c r="EH63" s="319">
        <f>cf_1!EH63+cf_2!EH63</f>
        <v>0</v>
      </c>
      <c r="EI63" s="319">
        <f>cf_1!EI63+cf_2!EI63</f>
        <v>0</v>
      </c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</row>
    <row r="64" spans="2:201" x14ac:dyDescent="0.2">
      <c r="B64" s="61" t="s">
        <v>922</v>
      </c>
      <c r="C64" s="62" t="s">
        <v>158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4">
        <f ca="1">SUM(P65:P71)</f>
        <v>949962382.83725953</v>
      </c>
      <c r="Q64" s="65">
        <f>SUM(Q65:Q71)</f>
        <v>0</v>
      </c>
      <c r="R64" s="65">
        <f ca="1">SUM(R65:R71)</f>
        <v>949962382.83725953</v>
      </c>
      <c r="S64" s="65">
        <f t="shared" ref="S64:CD64" si="238">SUM(S65:S71)</f>
        <v>0</v>
      </c>
      <c r="T64" s="65">
        <f t="shared" si="238"/>
        <v>0</v>
      </c>
      <c r="U64" s="65">
        <f t="shared" ref="U64:AW64" si="239">SUM(U65:U71)</f>
        <v>0</v>
      </c>
      <c r="V64" s="65">
        <f t="shared" si="239"/>
        <v>0</v>
      </c>
      <c r="W64" s="65">
        <f t="shared" si="239"/>
        <v>0</v>
      </c>
      <c r="X64" s="65">
        <f t="shared" si="239"/>
        <v>0</v>
      </c>
      <c r="Y64" s="65">
        <f t="shared" si="239"/>
        <v>0</v>
      </c>
      <c r="Z64" s="65">
        <f t="shared" si="239"/>
        <v>0</v>
      </c>
      <c r="AA64" s="65">
        <f t="shared" si="239"/>
        <v>0</v>
      </c>
      <c r="AB64" s="65">
        <f t="shared" si="239"/>
        <v>0</v>
      </c>
      <c r="AC64" s="65">
        <f t="shared" si="239"/>
        <v>0</v>
      </c>
      <c r="AD64" s="65">
        <f t="shared" si="239"/>
        <v>0</v>
      </c>
      <c r="AE64" s="65">
        <f t="shared" si="239"/>
        <v>0</v>
      </c>
      <c r="AF64" s="65">
        <f t="shared" si="239"/>
        <v>0</v>
      </c>
      <c r="AG64" s="65">
        <f t="shared" si="239"/>
        <v>0</v>
      </c>
      <c r="AH64" s="65">
        <f t="shared" si="239"/>
        <v>0</v>
      </c>
      <c r="AI64" s="65">
        <f t="shared" si="239"/>
        <v>0</v>
      </c>
      <c r="AJ64" s="65">
        <f t="shared" si="239"/>
        <v>0</v>
      </c>
      <c r="AK64" s="65">
        <f t="shared" si="239"/>
        <v>0</v>
      </c>
      <c r="AL64" s="65">
        <f t="shared" si="239"/>
        <v>0</v>
      </c>
      <c r="AM64" s="65">
        <f t="shared" si="239"/>
        <v>0</v>
      </c>
      <c r="AN64" s="65">
        <f t="shared" si="239"/>
        <v>0</v>
      </c>
      <c r="AO64" s="65">
        <f t="shared" si="239"/>
        <v>0</v>
      </c>
      <c r="AP64" s="65">
        <f t="shared" si="239"/>
        <v>0</v>
      </c>
      <c r="AQ64" s="65">
        <f t="shared" si="239"/>
        <v>0</v>
      </c>
      <c r="AR64" s="65">
        <f t="shared" si="239"/>
        <v>0</v>
      </c>
      <c r="AS64" s="65">
        <f t="shared" si="239"/>
        <v>0</v>
      </c>
      <c r="AT64" s="65">
        <f t="shared" si="239"/>
        <v>0</v>
      </c>
      <c r="AU64" s="65">
        <f t="shared" si="239"/>
        <v>0</v>
      </c>
      <c r="AV64" s="65">
        <f t="shared" si="239"/>
        <v>0</v>
      </c>
      <c r="AW64" s="65">
        <f t="shared" si="239"/>
        <v>0</v>
      </c>
      <c r="AX64" s="65">
        <f t="shared" si="238"/>
        <v>0</v>
      </c>
      <c r="AY64" s="65">
        <f t="shared" si="238"/>
        <v>0</v>
      </c>
      <c r="AZ64" s="65">
        <f t="shared" si="238"/>
        <v>0</v>
      </c>
      <c r="BA64" s="65">
        <f t="shared" si="238"/>
        <v>0</v>
      </c>
      <c r="BB64" s="65">
        <f t="shared" si="238"/>
        <v>0</v>
      </c>
      <c r="BC64" s="65">
        <f t="shared" si="238"/>
        <v>0</v>
      </c>
      <c r="BD64" s="65">
        <f t="shared" si="238"/>
        <v>0</v>
      </c>
      <c r="BE64" s="65">
        <f t="shared" si="238"/>
        <v>0</v>
      </c>
      <c r="BF64" s="65">
        <f t="shared" si="238"/>
        <v>0</v>
      </c>
      <c r="BG64" s="65">
        <f t="shared" si="238"/>
        <v>0</v>
      </c>
      <c r="BH64" s="65">
        <f t="shared" si="238"/>
        <v>0</v>
      </c>
      <c r="BI64" s="65">
        <f t="shared" ca="1" si="238"/>
        <v>699690136.92260623</v>
      </c>
      <c r="BJ64" s="65">
        <f t="shared" ca="1" si="238"/>
        <v>45462149.663604975</v>
      </c>
      <c r="BK64" s="65">
        <f t="shared" ca="1" si="238"/>
        <v>38942563.532502651</v>
      </c>
      <c r="BL64" s="65">
        <f t="shared" ca="1" si="238"/>
        <v>39243039.081562519</v>
      </c>
      <c r="BM64" s="65">
        <f t="shared" ca="1" si="238"/>
        <v>39544255.684386015</v>
      </c>
      <c r="BN64" s="65">
        <f t="shared" ca="1" si="238"/>
        <v>39846215.16861248</v>
      </c>
      <c r="BO64" s="65">
        <f t="shared" ca="1" si="238"/>
        <v>47234022.783984661</v>
      </c>
      <c r="BP64" s="65">
        <f t="shared" ca="1" si="238"/>
        <v>0</v>
      </c>
      <c r="BQ64" s="65">
        <f t="shared" ca="1" si="238"/>
        <v>0</v>
      </c>
      <c r="BR64" s="65">
        <f t="shared" ca="1" si="238"/>
        <v>0</v>
      </c>
      <c r="BS64" s="65">
        <f t="shared" ca="1" si="238"/>
        <v>0</v>
      </c>
      <c r="BT64" s="65">
        <f t="shared" ca="1" si="238"/>
        <v>0</v>
      </c>
      <c r="BU64" s="65">
        <f t="shared" ca="1" si="238"/>
        <v>0</v>
      </c>
      <c r="BV64" s="65">
        <f t="shared" ca="1" si="238"/>
        <v>0</v>
      </c>
      <c r="BW64" s="65">
        <f t="shared" ca="1" si="238"/>
        <v>0</v>
      </c>
      <c r="BX64" s="65">
        <f t="shared" ca="1" si="238"/>
        <v>0</v>
      </c>
      <c r="BY64" s="65">
        <f t="shared" ca="1" si="238"/>
        <v>0</v>
      </c>
      <c r="BZ64" s="65">
        <f t="shared" ca="1" si="238"/>
        <v>0</v>
      </c>
      <c r="CA64" s="65">
        <f t="shared" ca="1" si="238"/>
        <v>0</v>
      </c>
      <c r="CB64" s="65">
        <f t="shared" ca="1" si="238"/>
        <v>0</v>
      </c>
      <c r="CC64" s="65">
        <f t="shared" ca="1" si="238"/>
        <v>0</v>
      </c>
      <c r="CD64" s="65">
        <f t="shared" ca="1" si="238"/>
        <v>0</v>
      </c>
      <c r="CE64" s="65">
        <f t="shared" ref="CE64:EI64" ca="1" si="240">SUM(CE65:CE71)</f>
        <v>0</v>
      </c>
      <c r="CF64" s="65">
        <f t="shared" ca="1" si="240"/>
        <v>0</v>
      </c>
      <c r="CG64" s="65">
        <f t="shared" ca="1" si="240"/>
        <v>0</v>
      </c>
      <c r="CH64" s="65">
        <f t="shared" ca="1" si="240"/>
        <v>0</v>
      </c>
      <c r="CI64" s="65">
        <f t="shared" ca="1" si="240"/>
        <v>0</v>
      </c>
      <c r="CJ64" s="65">
        <f t="shared" ca="1" si="240"/>
        <v>0</v>
      </c>
      <c r="CK64" s="65">
        <f t="shared" ca="1" si="240"/>
        <v>0</v>
      </c>
      <c r="CL64" s="65">
        <f t="shared" ca="1" si="240"/>
        <v>0</v>
      </c>
      <c r="CM64" s="65">
        <f t="shared" ca="1" si="240"/>
        <v>0</v>
      </c>
      <c r="CN64" s="65">
        <f t="shared" ca="1" si="240"/>
        <v>0</v>
      </c>
      <c r="CO64" s="65">
        <f t="shared" ca="1" si="240"/>
        <v>0</v>
      </c>
      <c r="CP64" s="65">
        <f t="shared" ca="1" si="240"/>
        <v>0</v>
      </c>
      <c r="CQ64" s="65">
        <f t="shared" ca="1" si="240"/>
        <v>0</v>
      </c>
      <c r="CR64" s="65">
        <f t="shared" ca="1" si="240"/>
        <v>0</v>
      </c>
      <c r="CS64" s="65">
        <f t="shared" ca="1" si="240"/>
        <v>0</v>
      </c>
      <c r="CT64" s="65">
        <f t="shared" ca="1" si="240"/>
        <v>0</v>
      </c>
      <c r="CU64" s="65">
        <f t="shared" ca="1" si="240"/>
        <v>0</v>
      </c>
      <c r="CV64" s="65">
        <f t="shared" ca="1" si="240"/>
        <v>0</v>
      </c>
      <c r="CW64" s="65">
        <f t="shared" ca="1" si="240"/>
        <v>0</v>
      </c>
      <c r="CX64" s="65">
        <f t="shared" ca="1" si="240"/>
        <v>0</v>
      </c>
      <c r="CY64" s="65">
        <f t="shared" ca="1" si="240"/>
        <v>0</v>
      </c>
      <c r="CZ64" s="65">
        <f t="shared" ca="1" si="240"/>
        <v>0</v>
      </c>
      <c r="DA64" s="65">
        <f t="shared" ca="1" si="240"/>
        <v>0</v>
      </c>
      <c r="DB64" s="65">
        <f t="shared" ca="1" si="240"/>
        <v>0</v>
      </c>
      <c r="DC64" s="65">
        <f t="shared" ca="1" si="240"/>
        <v>0</v>
      </c>
      <c r="DD64" s="65">
        <f t="shared" ca="1" si="240"/>
        <v>0</v>
      </c>
      <c r="DE64" s="65">
        <f t="shared" ca="1" si="240"/>
        <v>0</v>
      </c>
      <c r="DF64" s="65">
        <f t="shared" ca="1" si="240"/>
        <v>0</v>
      </c>
      <c r="DG64" s="65">
        <f t="shared" ca="1" si="240"/>
        <v>0</v>
      </c>
      <c r="DH64" s="65">
        <f t="shared" ca="1" si="240"/>
        <v>0</v>
      </c>
      <c r="DI64" s="65">
        <f t="shared" ca="1" si="240"/>
        <v>0</v>
      </c>
      <c r="DJ64" s="65">
        <f t="shared" ca="1" si="240"/>
        <v>0</v>
      </c>
      <c r="DK64" s="65">
        <f t="shared" ca="1" si="240"/>
        <v>0</v>
      </c>
      <c r="DL64" s="65">
        <f t="shared" ca="1" si="240"/>
        <v>0</v>
      </c>
      <c r="DM64" s="65">
        <f t="shared" ca="1" si="240"/>
        <v>0</v>
      </c>
      <c r="DN64" s="65">
        <f t="shared" ca="1" si="240"/>
        <v>0</v>
      </c>
      <c r="DO64" s="65">
        <f t="shared" ca="1" si="240"/>
        <v>0</v>
      </c>
      <c r="DP64" s="65">
        <f t="shared" ca="1" si="240"/>
        <v>0</v>
      </c>
      <c r="DQ64" s="65">
        <f t="shared" ca="1" si="240"/>
        <v>0</v>
      </c>
      <c r="DR64" s="65">
        <f t="shared" ca="1" si="240"/>
        <v>0</v>
      </c>
      <c r="DS64" s="65">
        <f t="shared" ca="1" si="240"/>
        <v>0</v>
      </c>
      <c r="DT64" s="65">
        <f t="shared" ca="1" si="240"/>
        <v>0</v>
      </c>
      <c r="DU64" s="65">
        <f t="shared" ca="1" si="240"/>
        <v>0</v>
      </c>
      <c r="DV64" s="65">
        <f t="shared" ca="1" si="240"/>
        <v>0</v>
      </c>
      <c r="DW64" s="65">
        <f t="shared" ca="1" si="240"/>
        <v>0</v>
      </c>
      <c r="DX64" s="65">
        <f t="shared" ca="1" si="240"/>
        <v>0</v>
      </c>
      <c r="DY64" s="65">
        <f t="shared" ca="1" si="240"/>
        <v>0</v>
      </c>
      <c r="DZ64" s="65">
        <f t="shared" ca="1" si="240"/>
        <v>0</v>
      </c>
      <c r="EA64" s="65">
        <f t="shared" ca="1" si="240"/>
        <v>0</v>
      </c>
      <c r="EB64" s="65">
        <f t="shared" ca="1" si="240"/>
        <v>0</v>
      </c>
      <c r="EC64" s="65">
        <f t="shared" ca="1" si="240"/>
        <v>0</v>
      </c>
      <c r="ED64" s="65">
        <f t="shared" ca="1" si="240"/>
        <v>0</v>
      </c>
      <c r="EE64" s="65">
        <f t="shared" ca="1" si="240"/>
        <v>0</v>
      </c>
      <c r="EF64" s="65">
        <f t="shared" ca="1" si="240"/>
        <v>0</v>
      </c>
      <c r="EG64" s="65">
        <f t="shared" ca="1" si="240"/>
        <v>0</v>
      </c>
      <c r="EH64" s="65">
        <f t="shared" ca="1" si="240"/>
        <v>0</v>
      </c>
      <c r="EI64" s="65">
        <f t="shared" ca="1" si="240"/>
        <v>0</v>
      </c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</row>
    <row r="65" spans="2:201" x14ac:dyDescent="0.2">
      <c r="B65" s="66" t="s">
        <v>923</v>
      </c>
      <c r="C65" s="67" t="s">
        <v>159</v>
      </c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9">
        <f t="shared" ref="P65:P71" ca="1" si="241">SUM(S65:EI65)</f>
        <v>949962382.83725953</v>
      </c>
      <c r="Q65" s="70">
        <f t="shared" ref="Q65:Q71" si="242">SUMIF(S$5:EI$5,"факт",S65:EI65)</f>
        <v>0</v>
      </c>
      <c r="R65" s="59">
        <f t="shared" ref="R65:R71" ca="1" si="243">P65-Q65</f>
        <v>949962382.83725953</v>
      </c>
      <c r="S65" s="319">
        <f>cf_1!S65+cf_2!S65</f>
        <v>0</v>
      </c>
      <c r="T65" s="319">
        <f>cf_1!T65+cf_2!T65</f>
        <v>0</v>
      </c>
      <c r="U65" s="319">
        <f>cf_1!U65+cf_2!U65</f>
        <v>0</v>
      </c>
      <c r="V65" s="319">
        <f>cf_1!V65+cf_2!V65</f>
        <v>0</v>
      </c>
      <c r="W65" s="319">
        <f>cf_1!W65+cf_2!W65</f>
        <v>0</v>
      </c>
      <c r="X65" s="319">
        <f>cf_1!X65+cf_2!X65</f>
        <v>0</v>
      </c>
      <c r="Y65" s="319">
        <f>cf_1!Y65+cf_2!Y65</f>
        <v>0</v>
      </c>
      <c r="Z65" s="319">
        <f>cf_1!Z65+cf_2!Z65</f>
        <v>0</v>
      </c>
      <c r="AA65" s="319">
        <f>cf_1!AA65+cf_2!AA65</f>
        <v>0</v>
      </c>
      <c r="AB65" s="319">
        <f>cf_1!AB65+cf_2!AB65</f>
        <v>0</v>
      </c>
      <c r="AC65" s="319">
        <f>cf_1!AC65+cf_2!AC65</f>
        <v>0</v>
      </c>
      <c r="AD65" s="319">
        <f>cf_1!AD65+cf_2!AD65</f>
        <v>0</v>
      </c>
      <c r="AE65" s="319">
        <f>cf_1!AE65+cf_2!AE65</f>
        <v>0</v>
      </c>
      <c r="AF65" s="319">
        <f>cf_1!AF65+cf_2!AF65</f>
        <v>0</v>
      </c>
      <c r="AG65" s="319">
        <f>cf_1!AG65+cf_2!AG65</f>
        <v>0</v>
      </c>
      <c r="AH65" s="319">
        <f>cf_1!AH65+cf_2!AH65</f>
        <v>0</v>
      </c>
      <c r="AI65" s="319">
        <f>cf_1!AI65+cf_2!AI65</f>
        <v>0</v>
      </c>
      <c r="AJ65" s="319">
        <f>cf_1!AJ65+cf_2!AJ65</f>
        <v>0</v>
      </c>
      <c r="AK65" s="319">
        <f>cf_1!AK65+cf_2!AK65</f>
        <v>0</v>
      </c>
      <c r="AL65" s="319">
        <f>cf_1!AL65+cf_2!AL65</f>
        <v>0</v>
      </c>
      <c r="AM65" s="319">
        <f>cf_1!AM65+cf_2!AM65</f>
        <v>0</v>
      </c>
      <c r="AN65" s="319">
        <f>cf_1!AN65+cf_2!AN65</f>
        <v>0</v>
      </c>
      <c r="AO65" s="319">
        <f>cf_1!AO65+cf_2!AO65</f>
        <v>0</v>
      </c>
      <c r="AP65" s="319">
        <f>cf_1!AP65+cf_2!AP65</f>
        <v>0</v>
      </c>
      <c r="AQ65" s="319">
        <f>cf_1!AQ65+cf_2!AQ65</f>
        <v>0</v>
      </c>
      <c r="AR65" s="319">
        <f>cf_1!AR65+cf_2!AR65</f>
        <v>0</v>
      </c>
      <c r="AS65" s="319">
        <f>cf_1!AS65+cf_2!AS65</f>
        <v>0</v>
      </c>
      <c r="AT65" s="319">
        <f>cf_1!AT65+cf_2!AT65</f>
        <v>0</v>
      </c>
      <c r="AU65" s="319">
        <f>cf_1!AU65+cf_2!AU65</f>
        <v>0</v>
      </c>
      <c r="AV65" s="319">
        <f>cf_1!AV65+cf_2!AV65</f>
        <v>0</v>
      </c>
      <c r="AW65" s="319">
        <f>cf_1!AW65+cf_2!AW65</f>
        <v>0</v>
      </c>
      <c r="AX65" s="319">
        <f>cf_1!AX65+cf_2!AX65</f>
        <v>0</v>
      </c>
      <c r="AY65" s="319">
        <f>cf_1!AY65+cf_2!AY65</f>
        <v>0</v>
      </c>
      <c r="AZ65" s="319">
        <f>cf_1!AZ65+cf_2!AZ65</f>
        <v>0</v>
      </c>
      <c r="BA65" s="319">
        <f>cf_1!BA65+cf_2!BA65</f>
        <v>0</v>
      </c>
      <c r="BB65" s="319">
        <f>cf_1!BB65+cf_2!BB65</f>
        <v>0</v>
      </c>
      <c r="BC65" s="319">
        <f>cf_1!BC65+cf_2!BC65</f>
        <v>0</v>
      </c>
      <c r="BD65" s="319">
        <f>cf_1!BD65+cf_2!BD65</f>
        <v>0</v>
      </c>
      <c r="BE65" s="319">
        <f>cf_1!BE65+cf_2!BE65</f>
        <v>0</v>
      </c>
      <c r="BF65" s="319">
        <f>cf_1!BF65+cf_2!BF65</f>
        <v>0</v>
      </c>
      <c r="BG65" s="319">
        <f>cf_1!BG65+cf_2!BG65</f>
        <v>0</v>
      </c>
      <c r="BH65" s="319">
        <f>cf_1!BH65+cf_2!BH65</f>
        <v>0</v>
      </c>
      <c r="BI65" s="319">
        <f ca="1">cf_1!BI65+cf_2!BI65</f>
        <v>699690136.92260623</v>
      </c>
      <c r="BJ65" s="319">
        <f ca="1">cf_1!BJ65+cf_2!BJ65</f>
        <v>45462149.663604975</v>
      </c>
      <c r="BK65" s="319">
        <f ca="1">cf_1!BK65+cf_2!BK65</f>
        <v>38942563.532502651</v>
      </c>
      <c r="BL65" s="319">
        <f ca="1">cf_1!BL65+cf_2!BL65</f>
        <v>39243039.081562519</v>
      </c>
      <c r="BM65" s="319">
        <f ca="1">cf_1!BM65+cf_2!BM65</f>
        <v>39544255.684386015</v>
      </c>
      <c r="BN65" s="319">
        <f ca="1">cf_1!BN65+cf_2!BN65</f>
        <v>39846215.16861248</v>
      </c>
      <c r="BO65" s="319">
        <f ca="1">cf_1!BO65+cf_2!BO65</f>
        <v>47234022.783984661</v>
      </c>
      <c r="BP65" s="319">
        <f ca="1">cf_1!BP65+cf_2!BP65</f>
        <v>0</v>
      </c>
      <c r="BQ65" s="319">
        <f ca="1">cf_1!BQ65+cf_2!BQ65</f>
        <v>0</v>
      </c>
      <c r="BR65" s="319">
        <f ca="1">cf_1!BR65+cf_2!BR65</f>
        <v>0</v>
      </c>
      <c r="BS65" s="319">
        <f ca="1">cf_1!BS65+cf_2!BS65</f>
        <v>0</v>
      </c>
      <c r="BT65" s="319">
        <f ca="1">cf_1!BT65+cf_2!BT65</f>
        <v>0</v>
      </c>
      <c r="BU65" s="319">
        <f ca="1">cf_1!BU65+cf_2!BU65</f>
        <v>0</v>
      </c>
      <c r="BV65" s="319">
        <f ca="1">cf_1!BV65+cf_2!BV65</f>
        <v>0</v>
      </c>
      <c r="BW65" s="319">
        <f ca="1">cf_1!BW65+cf_2!BW65</f>
        <v>0</v>
      </c>
      <c r="BX65" s="319">
        <f ca="1">cf_1!BX65+cf_2!BX65</f>
        <v>0</v>
      </c>
      <c r="BY65" s="319">
        <f ca="1">cf_1!BY65+cf_2!BY65</f>
        <v>0</v>
      </c>
      <c r="BZ65" s="319">
        <f ca="1">cf_1!BZ65+cf_2!BZ65</f>
        <v>0</v>
      </c>
      <c r="CA65" s="319">
        <f ca="1">cf_1!CA65+cf_2!CA65</f>
        <v>0</v>
      </c>
      <c r="CB65" s="319">
        <f ca="1">cf_1!CB65+cf_2!CB65</f>
        <v>0</v>
      </c>
      <c r="CC65" s="319">
        <f ca="1">cf_1!CC65+cf_2!CC65</f>
        <v>0</v>
      </c>
      <c r="CD65" s="319">
        <f ca="1">cf_1!CD65+cf_2!CD65</f>
        <v>0</v>
      </c>
      <c r="CE65" s="319">
        <f ca="1">cf_1!CE65+cf_2!CE65</f>
        <v>0</v>
      </c>
      <c r="CF65" s="319">
        <f ca="1">cf_1!CF65+cf_2!CF65</f>
        <v>0</v>
      </c>
      <c r="CG65" s="319">
        <f ca="1">cf_1!CG65+cf_2!CG65</f>
        <v>0</v>
      </c>
      <c r="CH65" s="319">
        <f ca="1">cf_1!CH65+cf_2!CH65</f>
        <v>0</v>
      </c>
      <c r="CI65" s="319">
        <f ca="1">cf_1!CI65+cf_2!CI65</f>
        <v>0</v>
      </c>
      <c r="CJ65" s="319">
        <f ca="1">cf_1!CJ65+cf_2!CJ65</f>
        <v>0</v>
      </c>
      <c r="CK65" s="319">
        <f ca="1">cf_1!CK65+cf_2!CK65</f>
        <v>0</v>
      </c>
      <c r="CL65" s="319">
        <f ca="1">cf_1!CL65+cf_2!CL65</f>
        <v>0</v>
      </c>
      <c r="CM65" s="319">
        <f ca="1">cf_1!CM65+cf_2!CM65</f>
        <v>0</v>
      </c>
      <c r="CN65" s="319">
        <f ca="1">cf_1!CN65+cf_2!CN65</f>
        <v>0</v>
      </c>
      <c r="CO65" s="319">
        <f ca="1">cf_1!CO65+cf_2!CO65</f>
        <v>0</v>
      </c>
      <c r="CP65" s="319">
        <f ca="1">cf_1!CP65+cf_2!CP65</f>
        <v>0</v>
      </c>
      <c r="CQ65" s="319">
        <f ca="1">cf_1!CQ65+cf_2!CQ65</f>
        <v>0</v>
      </c>
      <c r="CR65" s="319">
        <f ca="1">cf_1!CR65+cf_2!CR65</f>
        <v>0</v>
      </c>
      <c r="CS65" s="319">
        <f ca="1">cf_1!CS65+cf_2!CS65</f>
        <v>0</v>
      </c>
      <c r="CT65" s="319">
        <f ca="1">cf_1!CT65+cf_2!CT65</f>
        <v>0</v>
      </c>
      <c r="CU65" s="319">
        <f ca="1">cf_1!CU65+cf_2!CU65</f>
        <v>0</v>
      </c>
      <c r="CV65" s="319">
        <f ca="1">cf_1!CV65+cf_2!CV65</f>
        <v>0</v>
      </c>
      <c r="CW65" s="319">
        <f ca="1">cf_1!CW65+cf_2!CW65</f>
        <v>0</v>
      </c>
      <c r="CX65" s="319">
        <f ca="1">cf_1!CX65+cf_2!CX65</f>
        <v>0</v>
      </c>
      <c r="CY65" s="319">
        <f ca="1">cf_1!CY65+cf_2!CY65</f>
        <v>0</v>
      </c>
      <c r="CZ65" s="319">
        <f ca="1">cf_1!CZ65+cf_2!CZ65</f>
        <v>0</v>
      </c>
      <c r="DA65" s="319">
        <f ca="1">cf_1!DA65+cf_2!DA65</f>
        <v>0</v>
      </c>
      <c r="DB65" s="319">
        <f ca="1">cf_1!DB65+cf_2!DB65</f>
        <v>0</v>
      </c>
      <c r="DC65" s="319">
        <f ca="1">cf_1!DC65+cf_2!DC65</f>
        <v>0</v>
      </c>
      <c r="DD65" s="319">
        <f ca="1">cf_1!DD65+cf_2!DD65</f>
        <v>0</v>
      </c>
      <c r="DE65" s="319">
        <f ca="1">cf_1!DE65+cf_2!DE65</f>
        <v>0</v>
      </c>
      <c r="DF65" s="319">
        <f ca="1">cf_1!DF65+cf_2!DF65</f>
        <v>0</v>
      </c>
      <c r="DG65" s="319">
        <f ca="1">cf_1!DG65+cf_2!DG65</f>
        <v>0</v>
      </c>
      <c r="DH65" s="319">
        <f ca="1">cf_1!DH65+cf_2!DH65</f>
        <v>0</v>
      </c>
      <c r="DI65" s="319">
        <f ca="1">cf_1!DI65+cf_2!DI65</f>
        <v>0</v>
      </c>
      <c r="DJ65" s="319">
        <f ca="1">cf_1!DJ65+cf_2!DJ65</f>
        <v>0</v>
      </c>
      <c r="DK65" s="319">
        <f ca="1">cf_1!DK65+cf_2!DK65</f>
        <v>0</v>
      </c>
      <c r="DL65" s="319">
        <f ca="1">cf_1!DL65+cf_2!DL65</f>
        <v>0</v>
      </c>
      <c r="DM65" s="319">
        <f ca="1">cf_1!DM65+cf_2!DM65</f>
        <v>0</v>
      </c>
      <c r="DN65" s="319">
        <f ca="1">cf_1!DN65+cf_2!DN65</f>
        <v>0</v>
      </c>
      <c r="DO65" s="319">
        <f ca="1">cf_1!DO65+cf_2!DO65</f>
        <v>0</v>
      </c>
      <c r="DP65" s="319">
        <f ca="1">cf_1!DP65+cf_2!DP65</f>
        <v>0</v>
      </c>
      <c r="DQ65" s="319">
        <f ca="1">cf_1!DQ65+cf_2!DQ65</f>
        <v>0</v>
      </c>
      <c r="DR65" s="319">
        <f ca="1">cf_1!DR65+cf_2!DR65</f>
        <v>0</v>
      </c>
      <c r="DS65" s="319">
        <f ca="1">cf_1!DS65+cf_2!DS65</f>
        <v>0</v>
      </c>
      <c r="DT65" s="319">
        <f ca="1">cf_1!DT65+cf_2!DT65</f>
        <v>0</v>
      </c>
      <c r="DU65" s="319">
        <f ca="1">cf_1!DU65+cf_2!DU65</f>
        <v>0</v>
      </c>
      <c r="DV65" s="319">
        <f ca="1">cf_1!DV65+cf_2!DV65</f>
        <v>0</v>
      </c>
      <c r="DW65" s="319">
        <f ca="1">cf_1!DW65+cf_2!DW65</f>
        <v>0</v>
      </c>
      <c r="DX65" s="319">
        <f ca="1">cf_1!DX65+cf_2!DX65</f>
        <v>0</v>
      </c>
      <c r="DY65" s="319">
        <f ca="1">cf_1!DY65+cf_2!DY65</f>
        <v>0</v>
      </c>
      <c r="DZ65" s="319">
        <f ca="1">cf_1!DZ65+cf_2!DZ65</f>
        <v>0</v>
      </c>
      <c r="EA65" s="319">
        <f ca="1">cf_1!EA65+cf_2!EA65</f>
        <v>0</v>
      </c>
      <c r="EB65" s="319">
        <f ca="1">cf_1!EB65+cf_2!EB65</f>
        <v>0</v>
      </c>
      <c r="EC65" s="319">
        <f ca="1">cf_1!EC65+cf_2!EC65</f>
        <v>0</v>
      </c>
      <c r="ED65" s="319">
        <f ca="1">cf_1!ED65+cf_2!ED65</f>
        <v>0</v>
      </c>
      <c r="EE65" s="319">
        <f ca="1">cf_1!EE65+cf_2!EE65</f>
        <v>0</v>
      </c>
      <c r="EF65" s="319">
        <f ca="1">cf_1!EF65+cf_2!EF65</f>
        <v>0</v>
      </c>
      <c r="EG65" s="319">
        <f ca="1">cf_1!EG65+cf_2!EG65</f>
        <v>0</v>
      </c>
      <c r="EH65" s="319">
        <f ca="1">cf_1!EH65+cf_2!EH65</f>
        <v>0</v>
      </c>
      <c r="EI65" s="319">
        <f ca="1">cf_1!EI65+cf_2!EI65</f>
        <v>0</v>
      </c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60"/>
      <c r="GM65" s="60"/>
      <c r="GN65" s="60"/>
      <c r="GO65" s="60"/>
      <c r="GP65" s="60"/>
      <c r="GQ65" s="60"/>
      <c r="GR65" s="60"/>
      <c r="GS65" s="60"/>
    </row>
    <row r="66" spans="2:201" x14ac:dyDescent="0.2">
      <c r="B66" s="66" t="s">
        <v>924</v>
      </c>
      <c r="C66" s="67" t="s">
        <v>161</v>
      </c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9">
        <f t="shared" si="241"/>
        <v>0</v>
      </c>
      <c r="Q66" s="70">
        <f t="shared" si="242"/>
        <v>0</v>
      </c>
      <c r="R66" s="59">
        <f t="shared" si="243"/>
        <v>0</v>
      </c>
      <c r="S66" s="319">
        <f>cf_1!S66+cf_2!S66</f>
        <v>0</v>
      </c>
      <c r="T66" s="319">
        <f>cf_1!T66+cf_2!T66</f>
        <v>0</v>
      </c>
      <c r="U66" s="319">
        <f>cf_1!U66+cf_2!U66</f>
        <v>0</v>
      </c>
      <c r="V66" s="319">
        <f>cf_1!V66+cf_2!V66</f>
        <v>0</v>
      </c>
      <c r="W66" s="319">
        <f>cf_1!W66+cf_2!W66</f>
        <v>0</v>
      </c>
      <c r="X66" s="319">
        <f>cf_1!X66+cf_2!X66</f>
        <v>0</v>
      </c>
      <c r="Y66" s="319">
        <f>cf_1!Y66+cf_2!Y66</f>
        <v>0</v>
      </c>
      <c r="Z66" s="319">
        <f>cf_1!Z66+cf_2!Z66</f>
        <v>0</v>
      </c>
      <c r="AA66" s="319">
        <f>cf_1!AA66+cf_2!AA66</f>
        <v>0</v>
      </c>
      <c r="AB66" s="319">
        <f>cf_1!AB66+cf_2!AB66</f>
        <v>0</v>
      </c>
      <c r="AC66" s="319">
        <f>cf_1!AC66+cf_2!AC66</f>
        <v>0</v>
      </c>
      <c r="AD66" s="319">
        <f>cf_1!AD66+cf_2!AD66</f>
        <v>0</v>
      </c>
      <c r="AE66" s="319">
        <f>cf_1!AE66+cf_2!AE66</f>
        <v>0</v>
      </c>
      <c r="AF66" s="319">
        <f>cf_1!AF66+cf_2!AF66</f>
        <v>0</v>
      </c>
      <c r="AG66" s="319">
        <f>cf_1!AG66+cf_2!AG66</f>
        <v>0</v>
      </c>
      <c r="AH66" s="319">
        <f>cf_1!AH66+cf_2!AH66</f>
        <v>0</v>
      </c>
      <c r="AI66" s="319">
        <f>cf_1!AI66+cf_2!AI66</f>
        <v>0</v>
      </c>
      <c r="AJ66" s="319">
        <f>cf_1!AJ66+cf_2!AJ66</f>
        <v>0</v>
      </c>
      <c r="AK66" s="319">
        <f>cf_1!AK66+cf_2!AK66</f>
        <v>0</v>
      </c>
      <c r="AL66" s="319">
        <f>cf_1!AL66+cf_2!AL66</f>
        <v>0</v>
      </c>
      <c r="AM66" s="319">
        <f>cf_1!AM66+cf_2!AM66</f>
        <v>0</v>
      </c>
      <c r="AN66" s="319">
        <f>cf_1!AN66+cf_2!AN66</f>
        <v>0</v>
      </c>
      <c r="AO66" s="319">
        <f>cf_1!AO66+cf_2!AO66</f>
        <v>0</v>
      </c>
      <c r="AP66" s="319">
        <f>cf_1!AP66+cf_2!AP66</f>
        <v>0</v>
      </c>
      <c r="AQ66" s="319">
        <f>cf_1!AQ66+cf_2!AQ66</f>
        <v>0</v>
      </c>
      <c r="AR66" s="319">
        <f>cf_1!AR66+cf_2!AR66</f>
        <v>0</v>
      </c>
      <c r="AS66" s="319">
        <f>cf_1!AS66+cf_2!AS66</f>
        <v>0</v>
      </c>
      <c r="AT66" s="319">
        <f>cf_1!AT66+cf_2!AT66</f>
        <v>0</v>
      </c>
      <c r="AU66" s="319">
        <f>cf_1!AU66+cf_2!AU66</f>
        <v>0</v>
      </c>
      <c r="AV66" s="319">
        <f>cf_1!AV66+cf_2!AV66</f>
        <v>0</v>
      </c>
      <c r="AW66" s="319">
        <f>cf_1!AW66+cf_2!AW66</f>
        <v>0</v>
      </c>
      <c r="AX66" s="319">
        <f>cf_1!AX66+cf_2!AX66</f>
        <v>0</v>
      </c>
      <c r="AY66" s="319">
        <f>cf_1!AY66+cf_2!AY66</f>
        <v>0</v>
      </c>
      <c r="AZ66" s="319">
        <f>cf_1!AZ66+cf_2!AZ66</f>
        <v>0</v>
      </c>
      <c r="BA66" s="319">
        <f>cf_1!BA66+cf_2!BA66</f>
        <v>0</v>
      </c>
      <c r="BB66" s="319">
        <f>cf_1!BB66+cf_2!BB66</f>
        <v>0</v>
      </c>
      <c r="BC66" s="319">
        <f>cf_1!BC66+cf_2!BC66</f>
        <v>0</v>
      </c>
      <c r="BD66" s="319">
        <f>cf_1!BD66+cf_2!BD66</f>
        <v>0</v>
      </c>
      <c r="BE66" s="319">
        <f>cf_1!BE66+cf_2!BE66</f>
        <v>0</v>
      </c>
      <c r="BF66" s="319">
        <f>cf_1!BF66+cf_2!BF66</f>
        <v>0</v>
      </c>
      <c r="BG66" s="319">
        <f>cf_1!BG66+cf_2!BG66</f>
        <v>0</v>
      </c>
      <c r="BH66" s="319">
        <f>cf_1!BH66+cf_2!BH66</f>
        <v>0</v>
      </c>
      <c r="BI66" s="319">
        <f>cf_1!BI66+cf_2!BI66</f>
        <v>0</v>
      </c>
      <c r="BJ66" s="319">
        <f>cf_1!BJ66+cf_2!BJ66</f>
        <v>0</v>
      </c>
      <c r="BK66" s="319">
        <f>cf_1!BK66+cf_2!BK66</f>
        <v>0</v>
      </c>
      <c r="BL66" s="319">
        <f>cf_1!BL66+cf_2!BL66</f>
        <v>0</v>
      </c>
      <c r="BM66" s="319">
        <f>cf_1!BM66+cf_2!BM66</f>
        <v>0</v>
      </c>
      <c r="BN66" s="319">
        <f>cf_1!BN66+cf_2!BN66</f>
        <v>0</v>
      </c>
      <c r="BO66" s="319">
        <f>cf_1!BO66+cf_2!BO66</f>
        <v>0</v>
      </c>
      <c r="BP66" s="319">
        <f>cf_1!BP66+cf_2!BP66</f>
        <v>0</v>
      </c>
      <c r="BQ66" s="319">
        <f>cf_1!BQ66+cf_2!BQ66</f>
        <v>0</v>
      </c>
      <c r="BR66" s="319">
        <f>cf_1!BR66+cf_2!BR66</f>
        <v>0</v>
      </c>
      <c r="BS66" s="319">
        <f>cf_1!BS66+cf_2!BS66</f>
        <v>0</v>
      </c>
      <c r="BT66" s="319">
        <f>cf_1!BT66+cf_2!BT66</f>
        <v>0</v>
      </c>
      <c r="BU66" s="319">
        <f>cf_1!BU66+cf_2!BU66</f>
        <v>0</v>
      </c>
      <c r="BV66" s="319">
        <f>cf_1!BV66+cf_2!BV66</f>
        <v>0</v>
      </c>
      <c r="BW66" s="319">
        <f>cf_1!BW66+cf_2!BW66</f>
        <v>0</v>
      </c>
      <c r="BX66" s="319">
        <f>cf_1!BX66+cf_2!BX66</f>
        <v>0</v>
      </c>
      <c r="BY66" s="319">
        <f>cf_1!BY66+cf_2!BY66</f>
        <v>0</v>
      </c>
      <c r="BZ66" s="319">
        <f>cf_1!BZ66+cf_2!BZ66</f>
        <v>0</v>
      </c>
      <c r="CA66" s="319">
        <f>cf_1!CA66+cf_2!CA66</f>
        <v>0</v>
      </c>
      <c r="CB66" s="319">
        <f>cf_1!CB66+cf_2!CB66</f>
        <v>0</v>
      </c>
      <c r="CC66" s="319">
        <f>cf_1!CC66+cf_2!CC66</f>
        <v>0</v>
      </c>
      <c r="CD66" s="319">
        <f>cf_1!CD66+cf_2!CD66</f>
        <v>0</v>
      </c>
      <c r="CE66" s="319">
        <f>cf_1!CE66+cf_2!CE66</f>
        <v>0</v>
      </c>
      <c r="CF66" s="319">
        <f>cf_1!CF66+cf_2!CF66</f>
        <v>0</v>
      </c>
      <c r="CG66" s="319">
        <f>cf_1!CG66+cf_2!CG66</f>
        <v>0</v>
      </c>
      <c r="CH66" s="319">
        <f>cf_1!CH66+cf_2!CH66</f>
        <v>0</v>
      </c>
      <c r="CI66" s="319">
        <f>cf_1!CI66+cf_2!CI66</f>
        <v>0</v>
      </c>
      <c r="CJ66" s="319">
        <f>cf_1!CJ66+cf_2!CJ66</f>
        <v>0</v>
      </c>
      <c r="CK66" s="319">
        <f>cf_1!CK66+cf_2!CK66</f>
        <v>0</v>
      </c>
      <c r="CL66" s="319">
        <f>cf_1!CL66+cf_2!CL66</f>
        <v>0</v>
      </c>
      <c r="CM66" s="319">
        <f>cf_1!CM66+cf_2!CM66</f>
        <v>0</v>
      </c>
      <c r="CN66" s="319">
        <f>cf_1!CN66+cf_2!CN66</f>
        <v>0</v>
      </c>
      <c r="CO66" s="319">
        <f>cf_1!CO66+cf_2!CO66</f>
        <v>0</v>
      </c>
      <c r="CP66" s="319">
        <f>cf_1!CP66+cf_2!CP66</f>
        <v>0</v>
      </c>
      <c r="CQ66" s="319">
        <f>cf_1!CQ66+cf_2!CQ66</f>
        <v>0</v>
      </c>
      <c r="CR66" s="319">
        <f>cf_1!CR66+cf_2!CR66</f>
        <v>0</v>
      </c>
      <c r="CS66" s="319">
        <f>cf_1!CS66+cf_2!CS66</f>
        <v>0</v>
      </c>
      <c r="CT66" s="319">
        <f>cf_1!CT66+cf_2!CT66</f>
        <v>0</v>
      </c>
      <c r="CU66" s="319">
        <f>cf_1!CU66+cf_2!CU66</f>
        <v>0</v>
      </c>
      <c r="CV66" s="319">
        <f>cf_1!CV66+cf_2!CV66</f>
        <v>0</v>
      </c>
      <c r="CW66" s="319">
        <f>cf_1!CW66+cf_2!CW66</f>
        <v>0</v>
      </c>
      <c r="CX66" s="319">
        <f>cf_1!CX66+cf_2!CX66</f>
        <v>0</v>
      </c>
      <c r="CY66" s="319">
        <f>cf_1!CY66+cf_2!CY66</f>
        <v>0</v>
      </c>
      <c r="CZ66" s="319">
        <f>cf_1!CZ66+cf_2!CZ66</f>
        <v>0</v>
      </c>
      <c r="DA66" s="319">
        <f>cf_1!DA66+cf_2!DA66</f>
        <v>0</v>
      </c>
      <c r="DB66" s="319">
        <f>cf_1!DB66+cf_2!DB66</f>
        <v>0</v>
      </c>
      <c r="DC66" s="319">
        <f>cf_1!DC66+cf_2!DC66</f>
        <v>0</v>
      </c>
      <c r="DD66" s="319">
        <f>cf_1!DD66+cf_2!DD66</f>
        <v>0</v>
      </c>
      <c r="DE66" s="319">
        <f>cf_1!DE66+cf_2!DE66</f>
        <v>0</v>
      </c>
      <c r="DF66" s="319">
        <f>cf_1!DF66+cf_2!DF66</f>
        <v>0</v>
      </c>
      <c r="DG66" s="319">
        <f>cf_1!DG66+cf_2!DG66</f>
        <v>0</v>
      </c>
      <c r="DH66" s="319">
        <f>cf_1!DH66+cf_2!DH66</f>
        <v>0</v>
      </c>
      <c r="DI66" s="319">
        <f>cf_1!DI66+cf_2!DI66</f>
        <v>0</v>
      </c>
      <c r="DJ66" s="319">
        <f>cf_1!DJ66+cf_2!DJ66</f>
        <v>0</v>
      </c>
      <c r="DK66" s="319">
        <f>cf_1!DK66+cf_2!DK66</f>
        <v>0</v>
      </c>
      <c r="DL66" s="319">
        <f>cf_1!DL66+cf_2!DL66</f>
        <v>0</v>
      </c>
      <c r="DM66" s="319">
        <f>cf_1!DM66+cf_2!DM66</f>
        <v>0</v>
      </c>
      <c r="DN66" s="319">
        <f>cf_1!DN66+cf_2!DN66</f>
        <v>0</v>
      </c>
      <c r="DO66" s="319">
        <f>cf_1!DO66+cf_2!DO66</f>
        <v>0</v>
      </c>
      <c r="DP66" s="319">
        <f>cf_1!DP66+cf_2!DP66</f>
        <v>0</v>
      </c>
      <c r="DQ66" s="319">
        <f>cf_1!DQ66+cf_2!DQ66</f>
        <v>0</v>
      </c>
      <c r="DR66" s="319">
        <f>cf_1!DR66+cf_2!DR66</f>
        <v>0</v>
      </c>
      <c r="DS66" s="319">
        <f>cf_1!DS66+cf_2!DS66</f>
        <v>0</v>
      </c>
      <c r="DT66" s="319">
        <f>cf_1!DT66+cf_2!DT66</f>
        <v>0</v>
      </c>
      <c r="DU66" s="319">
        <f>cf_1!DU66+cf_2!DU66</f>
        <v>0</v>
      </c>
      <c r="DV66" s="319">
        <f>cf_1!DV66+cf_2!DV66</f>
        <v>0</v>
      </c>
      <c r="DW66" s="319">
        <f>cf_1!DW66+cf_2!DW66</f>
        <v>0</v>
      </c>
      <c r="DX66" s="319">
        <f>cf_1!DX66+cf_2!DX66</f>
        <v>0</v>
      </c>
      <c r="DY66" s="319">
        <f>cf_1!DY66+cf_2!DY66</f>
        <v>0</v>
      </c>
      <c r="DZ66" s="319">
        <f>cf_1!DZ66+cf_2!DZ66</f>
        <v>0</v>
      </c>
      <c r="EA66" s="319">
        <f>cf_1!EA66+cf_2!EA66</f>
        <v>0</v>
      </c>
      <c r="EB66" s="319">
        <f>cf_1!EB66+cf_2!EB66</f>
        <v>0</v>
      </c>
      <c r="EC66" s="319">
        <f>cf_1!EC66+cf_2!EC66</f>
        <v>0</v>
      </c>
      <c r="ED66" s="319">
        <f>cf_1!ED66+cf_2!ED66</f>
        <v>0</v>
      </c>
      <c r="EE66" s="319">
        <f>cf_1!EE66+cf_2!EE66</f>
        <v>0</v>
      </c>
      <c r="EF66" s="319">
        <f>cf_1!EF66+cf_2!EF66</f>
        <v>0</v>
      </c>
      <c r="EG66" s="319">
        <f>cf_1!EG66+cf_2!EG66</f>
        <v>0</v>
      </c>
      <c r="EH66" s="319">
        <f>cf_1!EH66+cf_2!EH66</f>
        <v>0</v>
      </c>
      <c r="EI66" s="319">
        <f>cf_1!EI66+cf_2!EI66</f>
        <v>0</v>
      </c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60"/>
      <c r="FU66" s="60"/>
      <c r="FV66" s="60"/>
      <c r="FW66" s="60"/>
      <c r="FX66" s="60"/>
      <c r="FY66" s="60"/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0"/>
      <c r="GK66" s="60"/>
      <c r="GL66" s="60"/>
      <c r="GM66" s="60"/>
      <c r="GN66" s="60"/>
      <c r="GO66" s="60"/>
      <c r="GP66" s="60"/>
      <c r="GQ66" s="60"/>
      <c r="GR66" s="60"/>
      <c r="GS66" s="60"/>
    </row>
    <row r="67" spans="2:201" x14ac:dyDescent="0.2">
      <c r="B67" s="66" t="s">
        <v>925</v>
      </c>
      <c r="C67" s="67" t="s">
        <v>926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9">
        <f t="shared" si="241"/>
        <v>0</v>
      </c>
      <c r="Q67" s="70">
        <f t="shared" si="242"/>
        <v>0</v>
      </c>
      <c r="R67" s="59">
        <f t="shared" si="243"/>
        <v>0</v>
      </c>
      <c r="S67" s="319">
        <f>cf_1!S67+cf_2!S67</f>
        <v>0</v>
      </c>
      <c r="T67" s="319">
        <f>cf_1!T67+cf_2!T67</f>
        <v>0</v>
      </c>
      <c r="U67" s="319">
        <f>cf_1!U67+cf_2!U67</f>
        <v>0</v>
      </c>
      <c r="V67" s="319">
        <f>cf_1!V67+cf_2!V67</f>
        <v>0</v>
      </c>
      <c r="W67" s="319">
        <f>cf_1!W67+cf_2!W67</f>
        <v>0</v>
      </c>
      <c r="X67" s="319">
        <f>cf_1!X67+cf_2!X67</f>
        <v>0</v>
      </c>
      <c r="Y67" s="319">
        <f>cf_1!Y67+cf_2!Y67</f>
        <v>0</v>
      </c>
      <c r="Z67" s="319">
        <f>cf_1!Z67+cf_2!Z67</f>
        <v>0</v>
      </c>
      <c r="AA67" s="319">
        <f>cf_1!AA67+cf_2!AA67</f>
        <v>0</v>
      </c>
      <c r="AB67" s="319">
        <f>cf_1!AB67+cf_2!AB67</f>
        <v>0</v>
      </c>
      <c r="AC67" s="319">
        <f>cf_1!AC67+cf_2!AC67</f>
        <v>0</v>
      </c>
      <c r="AD67" s="319">
        <f>cf_1!AD67+cf_2!AD67</f>
        <v>0</v>
      </c>
      <c r="AE67" s="319">
        <f>cf_1!AE67+cf_2!AE67</f>
        <v>0</v>
      </c>
      <c r="AF67" s="319">
        <f>cf_1!AF67+cf_2!AF67</f>
        <v>0</v>
      </c>
      <c r="AG67" s="319">
        <f>cf_1!AG67+cf_2!AG67</f>
        <v>0</v>
      </c>
      <c r="AH67" s="319">
        <f>cf_1!AH67+cf_2!AH67</f>
        <v>0</v>
      </c>
      <c r="AI67" s="319">
        <f>cf_1!AI67+cf_2!AI67</f>
        <v>0</v>
      </c>
      <c r="AJ67" s="319">
        <f>cf_1!AJ67+cf_2!AJ67</f>
        <v>0</v>
      </c>
      <c r="AK67" s="319">
        <f>cf_1!AK67+cf_2!AK67</f>
        <v>0</v>
      </c>
      <c r="AL67" s="319">
        <f>cf_1!AL67+cf_2!AL67</f>
        <v>0</v>
      </c>
      <c r="AM67" s="319">
        <f>cf_1!AM67+cf_2!AM67</f>
        <v>0</v>
      </c>
      <c r="AN67" s="319">
        <f>cf_1!AN67+cf_2!AN67</f>
        <v>0</v>
      </c>
      <c r="AO67" s="319">
        <f>cf_1!AO67+cf_2!AO67</f>
        <v>0</v>
      </c>
      <c r="AP67" s="319">
        <f>cf_1!AP67+cf_2!AP67</f>
        <v>0</v>
      </c>
      <c r="AQ67" s="319">
        <f>cf_1!AQ67+cf_2!AQ67</f>
        <v>0</v>
      </c>
      <c r="AR67" s="319">
        <f>cf_1!AR67+cf_2!AR67</f>
        <v>0</v>
      </c>
      <c r="AS67" s="319">
        <f>cf_1!AS67+cf_2!AS67</f>
        <v>0</v>
      </c>
      <c r="AT67" s="319">
        <f>cf_1!AT67+cf_2!AT67</f>
        <v>0</v>
      </c>
      <c r="AU67" s="319">
        <f>cf_1!AU67+cf_2!AU67</f>
        <v>0</v>
      </c>
      <c r="AV67" s="319">
        <f>cf_1!AV67+cf_2!AV67</f>
        <v>0</v>
      </c>
      <c r="AW67" s="319">
        <f>cf_1!AW67+cf_2!AW67</f>
        <v>0</v>
      </c>
      <c r="AX67" s="319">
        <f>cf_1!AX67+cf_2!AX67</f>
        <v>0</v>
      </c>
      <c r="AY67" s="319">
        <f>cf_1!AY67+cf_2!AY67</f>
        <v>0</v>
      </c>
      <c r="AZ67" s="319">
        <f>cf_1!AZ67+cf_2!AZ67</f>
        <v>0</v>
      </c>
      <c r="BA67" s="319">
        <f>cf_1!BA67+cf_2!BA67</f>
        <v>0</v>
      </c>
      <c r="BB67" s="319">
        <f>cf_1!BB67+cf_2!BB67</f>
        <v>0</v>
      </c>
      <c r="BC67" s="319">
        <f>cf_1!BC67+cf_2!BC67</f>
        <v>0</v>
      </c>
      <c r="BD67" s="319">
        <f>cf_1!BD67+cf_2!BD67</f>
        <v>0</v>
      </c>
      <c r="BE67" s="319">
        <f>cf_1!BE67+cf_2!BE67</f>
        <v>0</v>
      </c>
      <c r="BF67" s="319">
        <f>cf_1!BF67+cf_2!BF67</f>
        <v>0</v>
      </c>
      <c r="BG67" s="319">
        <f>cf_1!BG67+cf_2!BG67</f>
        <v>0</v>
      </c>
      <c r="BH67" s="319">
        <f>cf_1!BH67+cf_2!BH67</f>
        <v>0</v>
      </c>
      <c r="BI67" s="319">
        <f>cf_1!BI67+cf_2!BI67</f>
        <v>0</v>
      </c>
      <c r="BJ67" s="319">
        <f>cf_1!BJ67+cf_2!BJ67</f>
        <v>0</v>
      </c>
      <c r="BK67" s="319">
        <f>cf_1!BK67+cf_2!BK67</f>
        <v>0</v>
      </c>
      <c r="BL67" s="319">
        <f>cf_1!BL67+cf_2!BL67</f>
        <v>0</v>
      </c>
      <c r="BM67" s="319">
        <f>cf_1!BM67+cf_2!BM67</f>
        <v>0</v>
      </c>
      <c r="BN67" s="319">
        <f>cf_1!BN67+cf_2!BN67</f>
        <v>0</v>
      </c>
      <c r="BO67" s="319">
        <f>cf_1!BO67+cf_2!BO67</f>
        <v>0</v>
      </c>
      <c r="BP67" s="319">
        <f>cf_1!BP67+cf_2!BP67</f>
        <v>0</v>
      </c>
      <c r="BQ67" s="319">
        <f>cf_1!BQ67+cf_2!BQ67</f>
        <v>0</v>
      </c>
      <c r="BR67" s="319">
        <f>cf_1!BR67+cf_2!BR67</f>
        <v>0</v>
      </c>
      <c r="BS67" s="319">
        <f>cf_1!BS67+cf_2!BS67</f>
        <v>0</v>
      </c>
      <c r="BT67" s="319">
        <f>cf_1!BT67+cf_2!BT67</f>
        <v>0</v>
      </c>
      <c r="BU67" s="319">
        <f>cf_1!BU67+cf_2!BU67</f>
        <v>0</v>
      </c>
      <c r="BV67" s="319">
        <f>cf_1!BV67+cf_2!BV67</f>
        <v>0</v>
      </c>
      <c r="BW67" s="319">
        <f>cf_1!BW67+cf_2!BW67</f>
        <v>0</v>
      </c>
      <c r="BX67" s="319">
        <f>cf_1!BX67+cf_2!BX67</f>
        <v>0</v>
      </c>
      <c r="BY67" s="319">
        <f>cf_1!BY67+cf_2!BY67</f>
        <v>0</v>
      </c>
      <c r="BZ67" s="319">
        <f>cf_1!BZ67+cf_2!BZ67</f>
        <v>0</v>
      </c>
      <c r="CA67" s="319">
        <f>cf_1!CA67+cf_2!CA67</f>
        <v>0</v>
      </c>
      <c r="CB67" s="319">
        <f>cf_1!CB67+cf_2!CB67</f>
        <v>0</v>
      </c>
      <c r="CC67" s="319">
        <f>cf_1!CC67+cf_2!CC67</f>
        <v>0</v>
      </c>
      <c r="CD67" s="319">
        <f>cf_1!CD67+cf_2!CD67</f>
        <v>0</v>
      </c>
      <c r="CE67" s="319">
        <f>cf_1!CE67+cf_2!CE67</f>
        <v>0</v>
      </c>
      <c r="CF67" s="319">
        <f>cf_1!CF67+cf_2!CF67</f>
        <v>0</v>
      </c>
      <c r="CG67" s="319">
        <f>cf_1!CG67+cf_2!CG67</f>
        <v>0</v>
      </c>
      <c r="CH67" s="319">
        <f>cf_1!CH67+cf_2!CH67</f>
        <v>0</v>
      </c>
      <c r="CI67" s="319">
        <f>cf_1!CI67+cf_2!CI67</f>
        <v>0</v>
      </c>
      <c r="CJ67" s="319">
        <f>cf_1!CJ67+cf_2!CJ67</f>
        <v>0</v>
      </c>
      <c r="CK67" s="319">
        <f>cf_1!CK67+cf_2!CK67</f>
        <v>0</v>
      </c>
      <c r="CL67" s="319">
        <f>cf_1!CL67+cf_2!CL67</f>
        <v>0</v>
      </c>
      <c r="CM67" s="319">
        <f>cf_1!CM67+cf_2!CM67</f>
        <v>0</v>
      </c>
      <c r="CN67" s="319">
        <f>cf_1!CN67+cf_2!CN67</f>
        <v>0</v>
      </c>
      <c r="CO67" s="319">
        <f>cf_1!CO67+cf_2!CO67</f>
        <v>0</v>
      </c>
      <c r="CP67" s="319">
        <f>cf_1!CP67+cf_2!CP67</f>
        <v>0</v>
      </c>
      <c r="CQ67" s="319">
        <f>cf_1!CQ67+cf_2!CQ67</f>
        <v>0</v>
      </c>
      <c r="CR67" s="319">
        <f>cf_1!CR67+cf_2!CR67</f>
        <v>0</v>
      </c>
      <c r="CS67" s="319">
        <f>cf_1!CS67+cf_2!CS67</f>
        <v>0</v>
      </c>
      <c r="CT67" s="319">
        <f>cf_1!CT67+cf_2!CT67</f>
        <v>0</v>
      </c>
      <c r="CU67" s="319">
        <f>cf_1!CU67+cf_2!CU67</f>
        <v>0</v>
      </c>
      <c r="CV67" s="319">
        <f>cf_1!CV67+cf_2!CV67</f>
        <v>0</v>
      </c>
      <c r="CW67" s="319">
        <f>cf_1!CW67+cf_2!CW67</f>
        <v>0</v>
      </c>
      <c r="CX67" s="319">
        <f>cf_1!CX67+cf_2!CX67</f>
        <v>0</v>
      </c>
      <c r="CY67" s="319">
        <f>cf_1!CY67+cf_2!CY67</f>
        <v>0</v>
      </c>
      <c r="CZ67" s="319">
        <f>cf_1!CZ67+cf_2!CZ67</f>
        <v>0</v>
      </c>
      <c r="DA67" s="319">
        <f>cf_1!DA67+cf_2!DA67</f>
        <v>0</v>
      </c>
      <c r="DB67" s="319">
        <f>cf_1!DB67+cf_2!DB67</f>
        <v>0</v>
      </c>
      <c r="DC67" s="319">
        <f>cf_1!DC67+cf_2!DC67</f>
        <v>0</v>
      </c>
      <c r="DD67" s="319">
        <f>cf_1!DD67+cf_2!DD67</f>
        <v>0</v>
      </c>
      <c r="DE67" s="319">
        <f>cf_1!DE67+cf_2!DE67</f>
        <v>0</v>
      </c>
      <c r="DF67" s="319">
        <f>cf_1!DF67+cf_2!DF67</f>
        <v>0</v>
      </c>
      <c r="DG67" s="319">
        <f>cf_1!DG67+cf_2!DG67</f>
        <v>0</v>
      </c>
      <c r="DH67" s="319">
        <f>cf_1!DH67+cf_2!DH67</f>
        <v>0</v>
      </c>
      <c r="DI67" s="319">
        <f>cf_1!DI67+cf_2!DI67</f>
        <v>0</v>
      </c>
      <c r="DJ67" s="319">
        <f>cf_1!DJ67+cf_2!DJ67</f>
        <v>0</v>
      </c>
      <c r="DK67" s="319">
        <f>cf_1!DK67+cf_2!DK67</f>
        <v>0</v>
      </c>
      <c r="DL67" s="319">
        <f>cf_1!DL67+cf_2!DL67</f>
        <v>0</v>
      </c>
      <c r="DM67" s="319">
        <f>cf_1!DM67+cf_2!DM67</f>
        <v>0</v>
      </c>
      <c r="DN67" s="319">
        <f>cf_1!DN67+cf_2!DN67</f>
        <v>0</v>
      </c>
      <c r="DO67" s="319">
        <f>cf_1!DO67+cf_2!DO67</f>
        <v>0</v>
      </c>
      <c r="DP67" s="319">
        <f>cf_1!DP67+cf_2!DP67</f>
        <v>0</v>
      </c>
      <c r="DQ67" s="319">
        <f>cf_1!DQ67+cf_2!DQ67</f>
        <v>0</v>
      </c>
      <c r="DR67" s="319">
        <f>cf_1!DR67+cf_2!DR67</f>
        <v>0</v>
      </c>
      <c r="DS67" s="319">
        <f>cf_1!DS67+cf_2!DS67</f>
        <v>0</v>
      </c>
      <c r="DT67" s="319">
        <f>cf_1!DT67+cf_2!DT67</f>
        <v>0</v>
      </c>
      <c r="DU67" s="319">
        <f>cf_1!DU67+cf_2!DU67</f>
        <v>0</v>
      </c>
      <c r="DV67" s="319">
        <f>cf_1!DV67+cf_2!DV67</f>
        <v>0</v>
      </c>
      <c r="DW67" s="319">
        <f>cf_1!DW67+cf_2!DW67</f>
        <v>0</v>
      </c>
      <c r="DX67" s="319">
        <f>cf_1!DX67+cf_2!DX67</f>
        <v>0</v>
      </c>
      <c r="DY67" s="319">
        <f>cf_1!DY67+cf_2!DY67</f>
        <v>0</v>
      </c>
      <c r="DZ67" s="319">
        <f>cf_1!DZ67+cf_2!DZ67</f>
        <v>0</v>
      </c>
      <c r="EA67" s="319">
        <f>cf_1!EA67+cf_2!EA67</f>
        <v>0</v>
      </c>
      <c r="EB67" s="319">
        <f>cf_1!EB67+cf_2!EB67</f>
        <v>0</v>
      </c>
      <c r="EC67" s="319">
        <f>cf_1!EC67+cf_2!EC67</f>
        <v>0</v>
      </c>
      <c r="ED67" s="319">
        <f>cf_1!ED67+cf_2!ED67</f>
        <v>0</v>
      </c>
      <c r="EE67" s="319">
        <f>cf_1!EE67+cf_2!EE67</f>
        <v>0</v>
      </c>
      <c r="EF67" s="319">
        <f>cf_1!EF67+cf_2!EF67</f>
        <v>0</v>
      </c>
      <c r="EG67" s="319">
        <f>cf_1!EG67+cf_2!EG67</f>
        <v>0</v>
      </c>
      <c r="EH67" s="319">
        <f>cf_1!EH67+cf_2!EH67</f>
        <v>0</v>
      </c>
      <c r="EI67" s="319">
        <f>cf_1!EI67+cf_2!EI67</f>
        <v>0</v>
      </c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60"/>
      <c r="FU67" s="60"/>
      <c r="FV67" s="60"/>
      <c r="FW67" s="60"/>
      <c r="FX67" s="60"/>
      <c r="FY67" s="60"/>
      <c r="FZ67" s="60"/>
      <c r="GA67" s="60"/>
      <c r="GB67" s="60"/>
      <c r="GC67" s="60"/>
      <c r="GD67" s="60"/>
      <c r="GE67" s="60"/>
      <c r="GF67" s="60"/>
      <c r="GG67" s="60"/>
      <c r="GH67" s="60"/>
      <c r="GI67" s="60"/>
      <c r="GJ67" s="60"/>
      <c r="GK67" s="60"/>
      <c r="GL67" s="60"/>
      <c r="GM67" s="60"/>
      <c r="GN67" s="60"/>
      <c r="GO67" s="60"/>
      <c r="GP67" s="60"/>
      <c r="GQ67" s="60"/>
      <c r="GR67" s="60"/>
      <c r="GS67" s="60"/>
    </row>
    <row r="68" spans="2:201" x14ac:dyDescent="0.2">
      <c r="B68" s="66" t="s">
        <v>927</v>
      </c>
      <c r="C68" s="67" t="s">
        <v>928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9">
        <f t="shared" si="241"/>
        <v>0</v>
      </c>
      <c r="Q68" s="70">
        <f t="shared" si="242"/>
        <v>0</v>
      </c>
      <c r="R68" s="59">
        <f t="shared" si="243"/>
        <v>0</v>
      </c>
      <c r="S68" s="319">
        <f>cf_1!S68+cf_2!S68</f>
        <v>0</v>
      </c>
      <c r="T68" s="319">
        <f>cf_1!T68+cf_2!T68</f>
        <v>0</v>
      </c>
      <c r="U68" s="319">
        <f>cf_1!U68+cf_2!U68</f>
        <v>0</v>
      </c>
      <c r="V68" s="319">
        <f>cf_1!V68+cf_2!V68</f>
        <v>0</v>
      </c>
      <c r="W68" s="319">
        <f>cf_1!W68+cf_2!W68</f>
        <v>0</v>
      </c>
      <c r="X68" s="319">
        <f>cf_1!X68+cf_2!X68</f>
        <v>0</v>
      </c>
      <c r="Y68" s="319">
        <f>cf_1!Y68+cf_2!Y68</f>
        <v>0</v>
      </c>
      <c r="Z68" s="319">
        <f>cf_1!Z68+cf_2!Z68</f>
        <v>0</v>
      </c>
      <c r="AA68" s="319">
        <f>cf_1!AA68+cf_2!AA68</f>
        <v>0</v>
      </c>
      <c r="AB68" s="319">
        <f>cf_1!AB68+cf_2!AB68</f>
        <v>0</v>
      </c>
      <c r="AC68" s="319">
        <f>cf_1!AC68+cf_2!AC68</f>
        <v>0</v>
      </c>
      <c r="AD68" s="319">
        <f>cf_1!AD68+cf_2!AD68</f>
        <v>0</v>
      </c>
      <c r="AE68" s="319">
        <f>cf_1!AE68+cf_2!AE68</f>
        <v>0</v>
      </c>
      <c r="AF68" s="319">
        <f>cf_1!AF68+cf_2!AF68</f>
        <v>0</v>
      </c>
      <c r="AG68" s="319">
        <f>cf_1!AG68+cf_2!AG68</f>
        <v>0</v>
      </c>
      <c r="AH68" s="319">
        <f>cf_1!AH68+cf_2!AH68</f>
        <v>0</v>
      </c>
      <c r="AI68" s="319">
        <f>cf_1!AI68+cf_2!AI68</f>
        <v>0</v>
      </c>
      <c r="AJ68" s="319">
        <f>cf_1!AJ68+cf_2!AJ68</f>
        <v>0</v>
      </c>
      <c r="AK68" s="319">
        <f>cf_1!AK68+cf_2!AK68</f>
        <v>0</v>
      </c>
      <c r="AL68" s="319">
        <f>cf_1!AL68+cf_2!AL68</f>
        <v>0</v>
      </c>
      <c r="AM68" s="319">
        <f>cf_1!AM68+cf_2!AM68</f>
        <v>0</v>
      </c>
      <c r="AN68" s="319">
        <f>cf_1!AN68+cf_2!AN68</f>
        <v>0</v>
      </c>
      <c r="AO68" s="319">
        <f>cf_1!AO68+cf_2!AO68</f>
        <v>0</v>
      </c>
      <c r="AP68" s="319">
        <f>cf_1!AP68+cf_2!AP68</f>
        <v>0</v>
      </c>
      <c r="AQ68" s="319">
        <f>cf_1!AQ68+cf_2!AQ68</f>
        <v>0</v>
      </c>
      <c r="AR68" s="319">
        <f>cf_1!AR68+cf_2!AR68</f>
        <v>0</v>
      </c>
      <c r="AS68" s="319">
        <f>cf_1!AS68+cf_2!AS68</f>
        <v>0</v>
      </c>
      <c r="AT68" s="319">
        <f>cf_1!AT68+cf_2!AT68</f>
        <v>0</v>
      </c>
      <c r="AU68" s="319">
        <f>cf_1!AU68+cf_2!AU68</f>
        <v>0</v>
      </c>
      <c r="AV68" s="319">
        <f>cf_1!AV68+cf_2!AV68</f>
        <v>0</v>
      </c>
      <c r="AW68" s="319">
        <f>cf_1!AW68+cf_2!AW68</f>
        <v>0</v>
      </c>
      <c r="AX68" s="319">
        <f>cf_1!AX68+cf_2!AX68</f>
        <v>0</v>
      </c>
      <c r="AY68" s="319">
        <f>cf_1!AY68+cf_2!AY68</f>
        <v>0</v>
      </c>
      <c r="AZ68" s="319">
        <f>cf_1!AZ68+cf_2!AZ68</f>
        <v>0</v>
      </c>
      <c r="BA68" s="319">
        <f>cf_1!BA68+cf_2!BA68</f>
        <v>0</v>
      </c>
      <c r="BB68" s="319">
        <f>cf_1!BB68+cf_2!BB68</f>
        <v>0</v>
      </c>
      <c r="BC68" s="319">
        <f>cf_1!BC68+cf_2!BC68</f>
        <v>0</v>
      </c>
      <c r="BD68" s="319">
        <f>cf_1!BD68+cf_2!BD68</f>
        <v>0</v>
      </c>
      <c r="BE68" s="319">
        <f>cf_1!BE68+cf_2!BE68</f>
        <v>0</v>
      </c>
      <c r="BF68" s="319">
        <f>cf_1!BF68+cf_2!BF68</f>
        <v>0</v>
      </c>
      <c r="BG68" s="319">
        <f>cf_1!BG68+cf_2!BG68</f>
        <v>0</v>
      </c>
      <c r="BH68" s="319">
        <f>cf_1!BH68+cf_2!BH68</f>
        <v>0</v>
      </c>
      <c r="BI68" s="319">
        <f>cf_1!BI68+cf_2!BI68</f>
        <v>0</v>
      </c>
      <c r="BJ68" s="319">
        <f>cf_1!BJ68+cf_2!BJ68</f>
        <v>0</v>
      </c>
      <c r="BK68" s="319">
        <f>cf_1!BK68+cf_2!BK68</f>
        <v>0</v>
      </c>
      <c r="BL68" s="319">
        <f>cf_1!BL68+cf_2!BL68</f>
        <v>0</v>
      </c>
      <c r="BM68" s="319">
        <f>cf_1!BM68+cf_2!BM68</f>
        <v>0</v>
      </c>
      <c r="BN68" s="319">
        <f>cf_1!BN68+cf_2!BN68</f>
        <v>0</v>
      </c>
      <c r="BO68" s="319">
        <f>cf_1!BO68+cf_2!BO68</f>
        <v>0</v>
      </c>
      <c r="BP68" s="319">
        <f>cf_1!BP68+cf_2!BP68</f>
        <v>0</v>
      </c>
      <c r="BQ68" s="319">
        <f>cf_1!BQ68+cf_2!BQ68</f>
        <v>0</v>
      </c>
      <c r="BR68" s="319">
        <f>cf_1!BR68+cf_2!BR68</f>
        <v>0</v>
      </c>
      <c r="BS68" s="319">
        <f>cf_1!BS68+cf_2!BS68</f>
        <v>0</v>
      </c>
      <c r="BT68" s="319">
        <f>cf_1!BT68+cf_2!BT68</f>
        <v>0</v>
      </c>
      <c r="BU68" s="319">
        <f>cf_1!BU68+cf_2!BU68</f>
        <v>0</v>
      </c>
      <c r="BV68" s="319">
        <f>cf_1!BV68+cf_2!BV68</f>
        <v>0</v>
      </c>
      <c r="BW68" s="319">
        <f>cf_1!BW68+cf_2!BW68</f>
        <v>0</v>
      </c>
      <c r="BX68" s="319">
        <f>cf_1!BX68+cf_2!BX68</f>
        <v>0</v>
      </c>
      <c r="BY68" s="319">
        <f>cf_1!BY68+cf_2!BY68</f>
        <v>0</v>
      </c>
      <c r="BZ68" s="319">
        <f>cf_1!BZ68+cf_2!BZ68</f>
        <v>0</v>
      </c>
      <c r="CA68" s="319">
        <f>cf_1!CA68+cf_2!CA68</f>
        <v>0</v>
      </c>
      <c r="CB68" s="319">
        <f>cf_1!CB68+cf_2!CB68</f>
        <v>0</v>
      </c>
      <c r="CC68" s="319">
        <f>cf_1!CC68+cf_2!CC68</f>
        <v>0</v>
      </c>
      <c r="CD68" s="319">
        <f>cf_1!CD68+cf_2!CD68</f>
        <v>0</v>
      </c>
      <c r="CE68" s="319">
        <f>cf_1!CE68+cf_2!CE68</f>
        <v>0</v>
      </c>
      <c r="CF68" s="319">
        <f>cf_1!CF68+cf_2!CF68</f>
        <v>0</v>
      </c>
      <c r="CG68" s="319">
        <f>cf_1!CG68+cf_2!CG68</f>
        <v>0</v>
      </c>
      <c r="CH68" s="319">
        <f>cf_1!CH68+cf_2!CH68</f>
        <v>0</v>
      </c>
      <c r="CI68" s="319">
        <f>cf_1!CI68+cf_2!CI68</f>
        <v>0</v>
      </c>
      <c r="CJ68" s="319">
        <f>cf_1!CJ68+cf_2!CJ68</f>
        <v>0</v>
      </c>
      <c r="CK68" s="319">
        <f>cf_1!CK68+cf_2!CK68</f>
        <v>0</v>
      </c>
      <c r="CL68" s="319">
        <f>cf_1!CL68+cf_2!CL68</f>
        <v>0</v>
      </c>
      <c r="CM68" s="319">
        <f>cf_1!CM68+cf_2!CM68</f>
        <v>0</v>
      </c>
      <c r="CN68" s="319">
        <f>cf_1!CN68+cf_2!CN68</f>
        <v>0</v>
      </c>
      <c r="CO68" s="319">
        <f>cf_1!CO68+cf_2!CO68</f>
        <v>0</v>
      </c>
      <c r="CP68" s="319">
        <f>cf_1!CP68+cf_2!CP68</f>
        <v>0</v>
      </c>
      <c r="CQ68" s="319">
        <f>cf_1!CQ68+cf_2!CQ68</f>
        <v>0</v>
      </c>
      <c r="CR68" s="319">
        <f>cf_1!CR68+cf_2!CR68</f>
        <v>0</v>
      </c>
      <c r="CS68" s="319">
        <f>cf_1!CS68+cf_2!CS68</f>
        <v>0</v>
      </c>
      <c r="CT68" s="319">
        <f>cf_1!CT68+cf_2!CT68</f>
        <v>0</v>
      </c>
      <c r="CU68" s="319">
        <f>cf_1!CU68+cf_2!CU68</f>
        <v>0</v>
      </c>
      <c r="CV68" s="319">
        <f>cf_1!CV68+cf_2!CV68</f>
        <v>0</v>
      </c>
      <c r="CW68" s="319">
        <f>cf_1!CW68+cf_2!CW68</f>
        <v>0</v>
      </c>
      <c r="CX68" s="319">
        <f>cf_1!CX68+cf_2!CX68</f>
        <v>0</v>
      </c>
      <c r="CY68" s="319">
        <f>cf_1!CY68+cf_2!CY68</f>
        <v>0</v>
      </c>
      <c r="CZ68" s="319">
        <f>cf_1!CZ68+cf_2!CZ68</f>
        <v>0</v>
      </c>
      <c r="DA68" s="319">
        <f>cf_1!DA68+cf_2!DA68</f>
        <v>0</v>
      </c>
      <c r="DB68" s="319">
        <f>cf_1!DB68+cf_2!DB68</f>
        <v>0</v>
      </c>
      <c r="DC68" s="319">
        <f>cf_1!DC68+cf_2!DC68</f>
        <v>0</v>
      </c>
      <c r="DD68" s="319">
        <f>cf_1!DD68+cf_2!DD68</f>
        <v>0</v>
      </c>
      <c r="DE68" s="319">
        <f>cf_1!DE68+cf_2!DE68</f>
        <v>0</v>
      </c>
      <c r="DF68" s="319">
        <f>cf_1!DF68+cf_2!DF68</f>
        <v>0</v>
      </c>
      <c r="DG68" s="319">
        <f>cf_1!DG68+cf_2!DG68</f>
        <v>0</v>
      </c>
      <c r="DH68" s="319">
        <f>cf_1!DH68+cf_2!DH68</f>
        <v>0</v>
      </c>
      <c r="DI68" s="319">
        <f>cf_1!DI68+cf_2!DI68</f>
        <v>0</v>
      </c>
      <c r="DJ68" s="319">
        <f>cf_1!DJ68+cf_2!DJ68</f>
        <v>0</v>
      </c>
      <c r="DK68" s="319">
        <f>cf_1!DK68+cf_2!DK68</f>
        <v>0</v>
      </c>
      <c r="DL68" s="319">
        <f>cf_1!DL68+cf_2!DL68</f>
        <v>0</v>
      </c>
      <c r="DM68" s="319">
        <f>cf_1!DM68+cf_2!DM68</f>
        <v>0</v>
      </c>
      <c r="DN68" s="319">
        <f>cf_1!DN68+cf_2!DN68</f>
        <v>0</v>
      </c>
      <c r="DO68" s="319">
        <f>cf_1!DO68+cf_2!DO68</f>
        <v>0</v>
      </c>
      <c r="DP68" s="319">
        <f>cf_1!DP68+cf_2!DP68</f>
        <v>0</v>
      </c>
      <c r="DQ68" s="319">
        <f>cf_1!DQ68+cf_2!DQ68</f>
        <v>0</v>
      </c>
      <c r="DR68" s="319">
        <f>cf_1!DR68+cf_2!DR68</f>
        <v>0</v>
      </c>
      <c r="DS68" s="319">
        <f>cf_1!DS68+cf_2!DS68</f>
        <v>0</v>
      </c>
      <c r="DT68" s="319">
        <f>cf_1!DT68+cf_2!DT68</f>
        <v>0</v>
      </c>
      <c r="DU68" s="319">
        <f>cf_1!DU68+cf_2!DU68</f>
        <v>0</v>
      </c>
      <c r="DV68" s="319">
        <f>cf_1!DV68+cf_2!DV68</f>
        <v>0</v>
      </c>
      <c r="DW68" s="319">
        <f>cf_1!DW68+cf_2!DW68</f>
        <v>0</v>
      </c>
      <c r="DX68" s="319">
        <f>cf_1!DX68+cf_2!DX68</f>
        <v>0</v>
      </c>
      <c r="DY68" s="319">
        <f>cf_1!DY68+cf_2!DY68</f>
        <v>0</v>
      </c>
      <c r="DZ68" s="319">
        <f>cf_1!DZ68+cf_2!DZ68</f>
        <v>0</v>
      </c>
      <c r="EA68" s="319">
        <f>cf_1!EA68+cf_2!EA68</f>
        <v>0</v>
      </c>
      <c r="EB68" s="319">
        <f>cf_1!EB68+cf_2!EB68</f>
        <v>0</v>
      </c>
      <c r="EC68" s="319">
        <f>cf_1!EC68+cf_2!EC68</f>
        <v>0</v>
      </c>
      <c r="ED68" s="319">
        <f>cf_1!ED68+cf_2!ED68</f>
        <v>0</v>
      </c>
      <c r="EE68" s="319">
        <f>cf_1!EE68+cf_2!EE68</f>
        <v>0</v>
      </c>
      <c r="EF68" s="319">
        <f>cf_1!EF68+cf_2!EF68</f>
        <v>0</v>
      </c>
      <c r="EG68" s="319">
        <f>cf_1!EG68+cf_2!EG68</f>
        <v>0</v>
      </c>
      <c r="EH68" s="319">
        <f>cf_1!EH68+cf_2!EH68</f>
        <v>0</v>
      </c>
      <c r="EI68" s="319">
        <f>cf_1!EI68+cf_2!EI68</f>
        <v>0</v>
      </c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60"/>
      <c r="FU68" s="60"/>
      <c r="FV68" s="60"/>
      <c r="FW68" s="60"/>
      <c r="FX68" s="60"/>
      <c r="FY68" s="60"/>
      <c r="FZ68" s="60"/>
      <c r="GA68" s="60"/>
      <c r="GB68" s="60"/>
      <c r="GC68" s="60"/>
      <c r="GD68" s="60"/>
      <c r="GE68" s="60"/>
      <c r="GF68" s="60"/>
      <c r="GG68" s="60"/>
      <c r="GH68" s="60"/>
      <c r="GI68" s="60"/>
      <c r="GJ68" s="60"/>
      <c r="GK68" s="60"/>
      <c r="GL68" s="60"/>
      <c r="GM68" s="60"/>
      <c r="GN68" s="60"/>
      <c r="GO68" s="60"/>
      <c r="GP68" s="60"/>
      <c r="GQ68" s="60"/>
      <c r="GR68" s="60"/>
      <c r="GS68" s="60"/>
    </row>
    <row r="69" spans="2:201" x14ac:dyDescent="0.2">
      <c r="B69" s="66" t="s">
        <v>929</v>
      </c>
      <c r="C69" s="67" t="s">
        <v>930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9">
        <f t="shared" si="241"/>
        <v>0</v>
      </c>
      <c r="Q69" s="70">
        <f t="shared" si="242"/>
        <v>0</v>
      </c>
      <c r="R69" s="59">
        <f t="shared" si="243"/>
        <v>0</v>
      </c>
      <c r="S69" s="319">
        <f>cf_1!S69+cf_2!S69</f>
        <v>0</v>
      </c>
      <c r="T69" s="319">
        <f>cf_1!T69+cf_2!T69</f>
        <v>0</v>
      </c>
      <c r="U69" s="319">
        <f>cf_1!U69+cf_2!U69</f>
        <v>0</v>
      </c>
      <c r="V69" s="319">
        <f>cf_1!V69+cf_2!V69</f>
        <v>0</v>
      </c>
      <c r="W69" s="319">
        <f>cf_1!W69+cf_2!W69</f>
        <v>0</v>
      </c>
      <c r="X69" s="319">
        <f>cf_1!X69+cf_2!X69</f>
        <v>0</v>
      </c>
      <c r="Y69" s="319">
        <f>cf_1!Y69+cf_2!Y69</f>
        <v>0</v>
      </c>
      <c r="Z69" s="319">
        <f>cf_1!Z69+cf_2!Z69</f>
        <v>0</v>
      </c>
      <c r="AA69" s="319">
        <f>cf_1!AA69+cf_2!AA69</f>
        <v>0</v>
      </c>
      <c r="AB69" s="319">
        <f>cf_1!AB69+cf_2!AB69</f>
        <v>0</v>
      </c>
      <c r="AC69" s="319">
        <f>cf_1!AC69+cf_2!AC69</f>
        <v>0</v>
      </c>
      <c r="AD69" s="319">
        <f>cf_1!AD69+cf_2!AD69</f>
        <v>0</v>
      </c>
      <c r="AE69" s="319">
        <f>cf_1!AE69+cf_2!AE69</f>
        <v>0</v>
      </c>
      <c r="AF69" s="319">
        <f>cf_1!AF69+cf_2!AF69</f>
        <v>0</v>
      </c>
      <c r="AG69" s="319">
        <f>cf_1!AG69+cf_2!AG69</f>
        <v>0</v>
      </c>
      <c r="AH69" s="319">
        <f>cf_1!AH69+cf_2!AH69</f>
        <v>0</v>
      </c>
      <c r="AI69" s="319">
        <f>cf_1!AI69+cf_2!AI69</f>
        <v>0</v>
      </c>
      <c r="AJ69" s="319">
        <f>cf_1!AJ69+cf_2!AJ69</f>
        <v>0</v>
      </c>
      <c r="AK69" s="319">
        <f>cf_1!AK69+cf_2!AK69</f>
        <v>0</v>
      </c>
      <c r="AL69" s="319">
        <f>cf_1!AL69+cf_2!AL69</f>
        <v>0</v>
      </c>
      <c r="AM69" s="319">
        <f>cf_1!AM69+cf_2!AM69</f>
        <v>0</v>
      </c>
      <c r="AN69" s="319">
        <f>cf_1!AN69+cf_2!AN69</f>
        <v>0</v>
      </c>
      <c r="AO69" s="319">
        <f>cf_1!AO69+cf_2!AO69</f>
        <v>0</v>
      </c>
      <c r="AP69" s="319">
        <f>cf_1!AP69+cf_2!AP69</f>
        <v>0</v>
      </c>
      <c r="AQ69" s="319">
        <f>cf_1!AQ69+cf_2!AQ69</f>
        <v>0</v>
      </c>
      <c r="AR69" s="319">
        <f>cf_1!AR69+cf_2!AR69</f>
        <v>0</v>
      </c>
      <c r="AS69" s="319">
        <f>cf_1!AS69+cf_2!AS69</f>
        <v>0</v>
      </c>
      <c r="AT69" s="319">
        <f>cf_1!AT69+cf_2!AT69</f>
        <v>0</v>
      </c>
      <c r="AU69" s="319">
        <f>cf_1!AU69+cf_2!AU69</f>
        <v>0</v>
      </c>
      <c r="AV69" s="319">
        <f>cf_1!AV69+cf_2!AV69</f>
        <v>0</v>
      </c>
      <c r="AW69" s="319">
        <f>cf_1!AW69+cf_2!AW69</f>
        <v>0</v>
      </c>
      <c r="AX69" s="319">
        <f>cf_1!AX69+cf_2!AX69</f>
        <v>0</v>
      </c>
      <c r="AY69" s="319">
        <f>cf_1!AY69+cf_2!AY69</f>
        <v>0</v>
      </c>
      <c r="AZ69" s="319">
        <f>cf_1!AZ69+cf_2!AZ69</f>
        <v>0</v>
      </c>
      <c r="BA69" s="319">
        <f>cf_1!BA69+cf_2!BA69</f>
        <v>0</v>
      </c>
      <c r="BB69" s="319">
        <f>cf_1!BB69+cf_2!BB69</f>
        <v>0</v>
      </c>
      <c r="BC69" s="319">
        <f>cf_1!BC69+cf_2!BC69</f>
        <v>0</v>
      </c>
      <c r="BD69" s="319">
        <f>cf_1!BD69+cf_2!BD69</f>
        <v>0</v>
      </c>
      <c r="BE69" s="319">
        <f>cf_1!BE69+cf_2!BE69</f>
        <v>0</v>
      </c>
      <c r="BF69" s="319">
        <f>cf_1!BF69+cf_2!BF69</f>
        <v>0</v>
      </c>
      <c r="BG69" s="319">
        <f>cf_1!BG69+cf_2!BG69</f>
        <v>0</v>
      </c>
      <c r="BH69" s="319">
        <f>cf_1!BH69+cf_2!BH69</f>
        <v>0</v>
      </c>
      <c r="BI69" s="319">
        <f>cf_1!BI69+cf_2!BI69</f>
        <v>0</v>
      </c>
      <c r="BJ69" s="319">
        <f>cf_1!BJ69+cf_2!BJ69</f>
        <v>0</v>
      </c>
      <c r="BK69" s="319">
        <f>cf_1!BK69+cf_2!BK69</f>
        <v>0</v>
      </c>
      <c r="BL69" s="319">
        <f>cf_1!BL69+cf_2!BL69</f>
        <v>0</v>
      </c>
      <c r="BM69" s="319">
        <f>cf_1!BM69+cf_2!BM69</f>
        <v>0</v>
      </c>
      <c r="BN69" s="319">
        <f>cf_1!BN69+cf_2!BN69</f>
        <v>0</v>
      </c>
      <c r="BO69" s="319">
        <f>cf_1!BO69+cf_2!BO69</f>
        <v>0</v>
      </c>
      <c r="BP69" s="319">
        <f>cf_1!BP69+cf_2!BP69</f>
        <v>0</v>
      </c>
      <c r="BQ69" s="319">
        <f>cf_1!BQ69+cf_2!BQ69</f>
        <v>0</v>
      </c>
      <c r="BR69" s="319">
        <f>cf_1!BR69+cf_2!BR69</f>
        <v>0</v>
      </c>
      <c r="BS69" s="319">
        <f>cf_1!BS69+cf_2!BS69</f>
        <v>0</v>
      </c>
      <c r="BT69" s="319">
        <f>cf_1!BT69+cf_2!BT69</f>
        <v>0</v>
      </c>
      <c r="BU69" s="319">
        <f>cf_1!BU69+cf_2!BU69</f>
        <v>0</v>
      </c>
      <c r="BV69" s="319">
        <f>cf_1!BV69+cf_2!BV69</f>
        <v>0</v>
      </c>
      <c r="BW69" s="319">
        <f>cf_1!BW69+cf_2!BW69</f>
        <v>0</v>
      </c>
      <c r="BX69" s="319">
        <f>cf_1!BX69+cf_2!BX69</f>
        <v>0</v>
      </c>
      <c r="BY69" s="319">
        <f>cf_1!BY69+cf_2!BY69</f>
        <v>0</v>
      </c>
      <c r="BZ69" s="319">
        <f>cf_1!BZ69+cf_2!BZ69</f>
        <v>0</v>
      </c>
      <c r="CA69" s="319">
        <f>cf_1!CA69+cf_2!CA69</f>
        <v>0</v>
      </c>
      <c r="CB69" s="319">
        <f>cf_1!CB69+cf_2!CB69</f>
        <v>0</v>
      </c>
      <c r="CC69" s="319">
        <f>cf_1!CC69+cf_2!CC69</f>
        <v>0</v>
      </c>
      <c r="CD69" s="319">
        <f>cf_1!CD69+cf_2!CD69</f>
        <v>0</v>
      </c>
      <c r="CE69" s="319">
        <f>cf_1!CE69+cf_2!CE69</f>
        <v>0</v>
      </c>
      <c r="CF69" s="319">
        <f>cf_1!CF69+cf_2!CF69</f>
        <v>0</v>
      </c>
      <c r="CG69" s="319">
        <f>cf_1!CG69+cf_2!CG69</f>
        <v>0</v>
      </c>
      <c r="CH69" s="319">
        <f>cf_1!CH69+cf_2!CH69</f>
        <v>0</v>
      </c>
      <c r="CI69" s="319">
        <f>cf_1!CI69+cf_2!CI69</f>
        <v>0</v>
      </c>
      <c r="CJ69" s="319">
        <f>cf_1!CJ69+cf_2!CJ69</f>
        <v>0</v>
      </c>
      <c r="CK69" s="319">
        <f>cf_1!CK69+cf_2!CK69</f>
        <v>0</v>
      </c>
      <c r="CL69" s="319">
        <f>cf_1!CL69+cf_2!CL69</f>
        <v>0</v>
      </c>
      <c r="CM69" s="319">
        <f>cf_1!CM69+cf_2!CM69</f>
        <v>0</v>
      </c>
      <c r="CN69" s="319">
        <f>cf_1!CN69+cf_2!CN69</f>
        <v>0</v>
      </c>
      <c r="CO69" s="319">
        <f>cf_1!CO69+cf_2!CO69</f>
        <v>0</v>
      </c>
      <c r="CP69" s="319">
        <f>cf_1!CP69+cf_2!CP69</f>
        <v>0</v>
      </c>
      <c r="CQ69" s="319">
        <f>cf_1!CQ69+cf_2!CQ69</f>
        <v>0</v>
      </c>
      <c r="CR69" s="319">
        <f>cf_1!CR69+cf_2!CR69</f>
        <v>0</v>
      </c>
      <c r="CS69" s="319">
        <f>cf_1!CS69+cf_2!CS69</f>
        <v>0</v>
      </c>
      <c r="CT69" s="319">
        <f>cf_1!CT69+cf_2!CT69</f>
        <v>0</v>
      </c>
      <c r="CU69" s="319">
        <f>cf_1!CU69+cf_2!CU69</f>
        <v>0</v>
      </c>
      <c r="CV69" s="319">
        <f>cf_1!CV69+cf_2!CV69</f>
        <v>0</v>
      </c>
      <c r="CW69" s="319">
        <f>cf_1!CW69+cf_2!CW69</f>
        <v>0</v>
      </c>
      <c r="CX69" s="319">
        <f>cf_1!CX69+cf_2!CX69</f>
        <v>0</v>
      </c>
      <c r="CY69" s="319">
        <f>cf_1!CY69+cf_2!CY69</f>
        <v>0</v>
      </c>
      <c r="CZ69" s="319">
        <f>cf_1!CZ69+cf_2!CZ69</f>
        <v>0</v>
      </c>
      <c r="DA69" s="319">
        <f>cf_1!DA69+cf_2!DA69</f>
        <v>0</v>
      </c>
      <c r="DB69" s="319">
        <f>cf_1!DB69+cf_2!DB69</f>
        <v>0</v>
      </c>
      <c r="DC69" s="319">
        <f>cf_1!DC69+cf_2!DC69</f>
        <v>0</v>
      </c>
      <c r="DD69" s="319">
        <f>cf_1!DD69+cf_2!DD69</f>
        <v>0</v>
      </c>
      <c r="DE69" s="319">
        <f>cf_1!DE69+cf_2!DE69</f>
        <v>0</v>
      </c>
      <c r="DF69" s="319">
        <f>cf_1!DF69+cf_2!DF69</f>
        <v>0</v>
      </c>
      <c r="DG69" s="319">
        <f>cf_1!DG69+cf_2!DG69</f>
        <v>0</v>
      </c>
      <c r="DH69" s="319">
        <f>cf_1!DH69+cf_2!DH69</f>
        <v>0</v>
      </c>
      <c r="DI69" s="319">
        <f>cf_1!DI69+cf_2!DI69</f>
        <v>0</v>
      </c>
      <c r="DJ69" s="319">
        <f>cf_1!DJ69+cf_2!DJ69</f>
        <v>0</v>
      </c>
      <c r="DK69" s="319">
        <f>cf_1!DK69+cf_2!DK69</f>
        <v>0</v>
      </c>
      <c r="DL69" s="319">
        <f>cf_1!DL69+cf_2!DL69</f>
        <v>0</v>
      </c>
      <c r="DM69" s="319">
        <f>cf_1!DM69+cf_2!DM69</f>
        <v>0</v>
      </c>
      <c r="DN69" s="319">
        <f>cf_1!DN69+cf_2!DN69</f>
        <v>0</v>
      </c>
      <c r="DO69" s="319">
        <f>cf_1!DO69+cf_2!DO69</f>
        <v>0</v>
      </c>
      <c r="DP69" s="319">
        <f>cf_1!DP69+cf_2!DP69</f>
        <v>0</v>
      </c>
      <c r="DQ69" s="319">
        <f>cf_1!DQ69+cf_2!DQ69</f>
        <v>0</v>
      </c>
      <c r="DR69" s="319">
        <f>cf_1!DR69+cf_2!DR69</f>
        <v>0</v>
      </c>
      <c r="DS69" s="319">
        <f>cf_1!DS69+cf_2!DS69</f>
        <v>0</v>
      </c>
      <c r="DT69" s="319">
        <f>cf_1!DT69+cf_2!DT69</f>
        <v>0</v>
      </c>
      <c r="DU69" s="319">
        <f>cf_1!DU69+cf_2!DU69</f>
        <v>0</v>
      </c>
      <c r="DV69" s="319">
        <f>cf_1!DV69+cf_2!DV69</f>
        <v>0</v>
      </c>
      <c r="DW69" s="319">
        <f>cf_1!DW69+cf_2!DW69</f>
        <v>0</v>
      </c>
      <c r="DX69" s="319">
        <f>cf_1!DX69+cf_2!DX69</f>
        <v>0</v>
      </c>
      <c r="DY69" s="319">
        <f>cf_1!DY69+cf_2!DY69</f>
        <v>0</v>
      </c>
      <c r="DZ69" s="319">
        <f>cf_1!DZ69+cf_2!DZ69</f>
        <v>0</v>
      </c>
      <c r="EA69" s="319">
        <f>cf_1!EA69+cf_2!EA69</f>
        <v>0</v>
      </c>
      <c r="EB69" s="319">
        <f>cf_1!EB69+cf_2!EB69</f>
        <v>0</v>
      </c>
      <c r="EC69" s="319">
        <f>cf_1!EC69+cf_2!EC69</f>
        <v>0</v>
      </c>
      <c r="ED69" s="319">
        <f>cf_1!ED69+cf_2!ED69</f>
        <v>0</v>
      </c>
      <c r="EE69" s="319">
        <f>cf_1!EE69+cf_2!EE69</f>
        <v>0</v>
      </c>
      <c r="EF69" s="319">
        <f>cf_1!EF69+cf_2!EF69</f>
        <v>0</v>
      </c>
      <c r="EG69" s="319">
        <f>cf_1!EG69+cf_2!EG69</f>
        <v>0</v>
      </c>
      <c r="EH69" s="319">
        <f>cf_1!EH69+cf_2!EH69</f>
        <v>0</v>
      </c>
      <c r="EI69" s="319">
        <f>cf_1!EI69+cf_2!EI69</f>
        <v>0</v>
      </c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60"/>
      <c r="FU69" s="60"/>
      <c r="FV69" s="60"/>
      <c r="FW69" s="60"/>
      <c r="FX69" s="60"/>
      <c r="FY69" s="60"/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60"/>
      <c r="GK69" s="60"/>
      <c r="GL69" s="60"/>
      <c r="GM69" s="60"/>
      <c r="GN69" s="60"/>
      <c r="GO69" s="60"/>
      <c r="GP69" s="60"/>
      <c r="GQ69" s="60"/>
      <c r="GR69" s="60"/>
      <c r="GS69" s="60"/>
    </row>
    <row r="70" spans="2:201" x14ac:dyDescent="0.2">
      <c r="B70" s="66" t="s">
        <v>931</v>
      </c>
      <c r="C70" s="67" t="s">
        <v>932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>
        <f t="shared" si="241"/>
        <v>0</v>
      </c>
      <c r="Q70" s="70">
        <f t="shared" si="242"/>
        <v>0</v>
      </c>
      <c r="R70" s="59">
        <f t="shared" si="243"/>
        <v>0</v>
      </c>
      <c r="S70" s="319">
        <f>cf_1!S70+cf_2!S70</f>
        <v>0</v>
      </c>
      <c r="T70" s="319">
        <f>cf_1!T70+cf_2!T70</f>
        <v>0</v>
      </c>
      <c r="U70" s="319">
        <f>cf_1!U70+cf_2!U70</f>
        <v>0</v>
      </c>
      <c r="V70" s="319">
        <f>cf_1!V70+cf_2!V70</f>
        <v>0</v>
      </c>
      <c r="W70" s="319">
        <f>cf_1!W70+cf_2!W70</f>
        <v>0</v>
      </c>
      <c r="X70" s="319">
        <f>cf_1!X70+cf_2!X70</f>
        <v>0</v>
      </c>
      <c r="Y70" s="319">
        <f>cf_1!Y70+cf_2!Y70</f>
        <v>0</v>
      </c>
      <c r="Z70" s="319">
        <f>cf_1!Z70+cf_2!Z70</f>
        <v>0</v>
      </c>
      <c r="AA70" s="319">
        <f>cf_1!AA70+cf_2!AA70</f>
        <v>0</v>
      </c>
      <c r="AB70" s="319">
        <f>cf_1!AB70+cf_2!AB70</f>
        <v>0</v>
      </c>
      <c r="AC70" s="319">
        <f>cf_1!AC70+cf_2!AC70</f>
        <v>0</v>
      </c>
      <c r="AD70" s="319">
        <f>cf_1!AD70+cf_2!AD70</f>
        <v>0</v>
      </c>
      <c r="AE70" s="319">
        <f>cf_1!AE70+cf_2!AE70</f>
        <v>0</v>
      </c>
      <c r="AF70" s="319">
        <f>cf_1!AF70+cf_2!AF70</f>
        <v>0</v>
      </c>
      <c r="AG70" s="319">
        <f>cf_1!AG70+cf_2!AG70</f>
        <v>0</v>
      </c>
      <c r="AH70" s="319">
        <f>cf_1!AH70+cf_2!AH70</f>
        <v>0</v>
      </c>
      <c r="AI70" s="319">
        <f>cf_1!AI70+cf_2!AI70</f>
        <v>0</v>
      </c>
      <c r="AJ70" s="319">
        <f>cf_1!AJ70+cf_2!AJ70</f>
        <v>0</v>
      </c>
      <c r="AK70" s="319">
        <f>cf_1!AK70+cf_2!AK70</f>
        <v>0</v>
      </c>
      <c r="AL70" s="319">
        <f>cf_1!AL70+cf_2!AL70</f>
        <v>0</v>
      </c>
      <c r="AM70" s="319">
        <f>cf_1!AM70+cf_2!AM70</f>
        <v>0</v>
      </c>
      <c r="AN70" s="319">
        <f>cf_1!AN70+cf_2!AN70</f>
        <v>0</v>
      </c>
      <c r="AO70" s="319">
        <f>cf_1!AO70+cf_2!AO70</f>
        <v>0</v>
      </c>
      <c r="AP70" s="319">
        <f>cf_1!AP70+cf_2!AP70</f>
        <v>0</v>
      </c>
      <c r="AQ70" s="319">
        <f>cf_1!AQ70+cf_2!AQ70</f>
        <v>0</v>
      </c>
      <c r="AR70" s="319">
        <f>cf_1!AR70+cf_2!AR70</f>
        <v>0</v>
      </c>
      <c r="AS70" s="319">
        <f>cf_1!AS70+cf_2!AS70</f>
        <v>0</v>
      </c>
      <c r="AT70" s="319">
        <f>cf_1!AT70+cf_2!AT70</f>
        <v>0</v>
      </c>
      <c r="AU70" s="319">
        <f>cf_1!AU70+cf_2!AU70</f>
        <v>0</v>
      </c>
      <c r="AV70" s="319">
        <f>cf_1!AV70+cf_2!AV70</f>
        <v>0</v>
      </c>
      <c r="AW70" s="319">
        <f>cf_1!AW70+cf_2!AW70</f>
        <v>0</v>
      </c>
      <c r="AX70" s="319">
        <f>cf_1!AX70+cf_2!AX70</f>
        <v>0</v>
      </c>
      <c r="AY70" s="319">
        <f>cf_1!AY70+cf_2!AY70</f>
        <v>0</v>
      </c>
      <c r="AZ70" s="319">
        <f>cf_1!AZ70+cf_2!AZ70</f>
        <v>0</v>
      </c>
      <c r="BA70" s="319">
        <f>cf_1!BA70+cf_2!BA70</f>
        <v>0</v>
      </c>
      <c r="BB70" s="319">
        <f>cf_1!BB70+cf_2!BB70</f>
        <v>0</v>
      </c>
      <c r="BC70" s="319">
        <f>cf_1!BC70+cf_2!BC70</f>
        <v>0</v>
      </c>
      <c r="BD70" s="319">
        <f>cf_1!BD70+cf_2!BD70</f>
        <v>0</v>
      </c>
      <c r="BE70" s="319">
        <f>cf_1!BE70+cf_2!BE70</f>
        <v>0</v>
      </c>
      <c r="BF70" s="319">
        <f>cf_1!BF70+cf_2!BF70</f>
        <v>0</v>
      </c>
      <c r="BG70" s="319">
        <f>cf_1!BG70+cf_2!BG70</f>
        <v>0</v>
      </c>
      <c r="BH70" s="319">
        <f>cf_1!BH70+cf_2!BH70</f>
        <v>0</v>
      </c>
      <c r="BI70" s="319">
        <f>cf_1!BI70+cf_2!BI70</f>
        <v>0</v>
      </c>
      <c r="BJ70" s="319">
        <f>cf_1!BJ70+cf_2!BJ70</f>
        <v>0</v>
      </c>
      <c r="BK70" s="319">
        <f>cf_1!BK70+cf_2!BK70</f>
        <v>0</v>
      </c>
      <c r="BL70" s="319">
        <f>cf_1!BL70+cf_2!BL70</f>
        <v>0</v>
      </c>
      <c r="BM70" s="319">
        <f>cf_1!BM70+cf_2!BM70</f>
        <v>0</v>
      </c>
      <c r="BN70" s="319">
        <f>cf_1!BN70+cf_2!BN70</f>
        <v>0</v>
      </c>
      <c r="BO70" s="319">
        <f>cf_1!BO70+cf_2!BO70</f>
        <v>0</v>
      </c>
      <c r="BP70" s="319">
        <f>cf_1!BP70+cf_2!BP70</f>
        <v>0</v>
      </c>
      <c r="BQ70" s="319">
        <f>cf_1!BQ70+cf_2!BQ70</f>
        <v>0</v>
      </c>
      <c r="BR70" s="319">
        <f>cf_1!BR70+cf_2!BR70</f>
        <v>0</v>
      </c>
      <c r="BS70" s="319">
        <f>cf_1!BS70+cf_2!BS70</f>
        <v>0</v>
      </c>
      <c r="BT70" s="319">
        <f>cf_1!BT70+cf_2!BT70</f>
        <v>0</v>
      </c>
      <c r="BU70" s="319">
        <f>cf_1!BU70+cf_2!BU70</f>
        <v>0</v>
      </c>
      <c r="BV70" s="319">
        <f>cf_1!BV70+cf_2!BV70</f>
        <v>0</v>
      </c>
      <c r="BW70" s="319">
        <f>cf_1!BW70+cf_2!BW70</f>
        <v>0</v>
      </c>
      <c r="BX70" s="319">
        <f>cf_1!BX70+cf_2!BX70</f>
        <v>0</v>
      </c>
      <c r="BY70" s="319">
        <f>cf_1!BY70+cf_2!BY70</f>
        <v>0</v>
      </c>
      <c r="BZ70" s="319">
        <f>cf_1!BZ70+cf_2!BZ70</f>
        <v>0</v>
      </c>
      <c r="CA70" s="319">
        <f>cf_1!CA70+cf_2!CA70</f>
        <v>0</v>
      </c>
      <c r="CB70" s="319">
        <f>cf_1!CB70+cf_2!CB70</f>
        <v>0</v>
      </c>
      <c r="CC70" s="319">
        <f>cf_1!CC70+cf_2!CC70</f>
        <v>0</v>
      </c>
      <c r="CD70" s="319">
        <f>cf_1!CD70+cf_2!CD70</f>
        <v>0</v>
      </c>
      <c r="CE70" s="319">
        <f>cf_1!CE70+cf_2!CE70</f>
        <v>0</v>
      </c>
      <c r="CF70" s="319">
        <f>cf_1!CF70+cf_2!CF70</f>
        <v>0</v>
      </c>
      <c r="CG70" s="319">
        <f>cf_1!CG70+cf_2!CG70</f>
        <v>0</v>
      </c>
      <c r="CH70" s="319">
        <f>cf_1!CH70+cf_2!CH70</f>
        <v>0</v>
      </c>
      <c r="CI70" s="319">
        <f>cf_1!CI70+cf_2!CI70</f>
        <v>0</v>
      </c>
      <c r="CJ70" s="319">
        <f>cf_1!CJ70+cf_2!CJ70</f>
        <v>0</v>
      </c>
      <c r="CK70" s="319">
        <f>cf_1!CK70+cf_2!CK70</f>
        <v>0</v>
      </c>
      <c r="CL70" s="319">
        <f>cf_1!CL70+cf_2!CL70</f>
        <v>0</v>
      </c>
      <c r="CM70" s="319">
        <f>cf_1!CM70+cf_2!CM70</f>
        <v>0</v>
      </c>
      <c r="CN70" s="319">
        <f>cf_1!CN70+cf_2!CN70</f>
        <v>0</v>
      </c>
      <c r="CO70" s="319">
        <f>cf_1!CO70+cf_2!CO70</f>
        <v>0</v>
      </c>
      <c r="CP70" s="319">
        <f>cf_1!CP70+cf_2!CP70</f>
        <v>0</v>
      </c>
      <c r="CQ70" s="319">
        <f>cf_1!CQ70+cf_2!CQ70</f>
        <v>0</v>
      </c>
      <c r="CR70" s="319">
        <f>cf_1!CR70+cf_2!CR70</f>
        <v>0</v>
      </c>
      <c r="CS70" s="319">
        <f>cf_1!CS70+cf_2!CS70</f>
        <v>0</v>
      </c>
      <c r="CT70" s="319">
        <f>cf_1!CT70+cf_2!CT70</f>
        <v>0</v>
      </c>
      <c r="CU70" s="319">
        <f>cf_1!CU70+cf_2!CU70</f>
        <v>0</v>
      </c>
      <c r="CV70" s="319">
        <f>cf_1!CV70+cf_2!CV70</f>
        <v>0</v>
      </c>
      <c r="CW70" s="319">
        <f>cf_1!CW70+cf_2!CW70</f>
        <v>0</v>
      </c>
      <c r="CX70" s="319">
        <f>cf_1!CX70+cf_2!CX70</f>
        <v>0</v>
      </c>
      <c r="CY70" s="319">
        <f>cf_1!CY70+cf_2!CY70</f>
        <v>0</v>
      </c>
      <c r="CZ70" s="319">
        <f>cf_1!CZ70+cf_2!CZ70</f>
        <v>0</v>
      </c>
      <c r="DA70" s="319">
        <f>cf_1!DA70+cf_2!DA70</f>
        <v>0</v>
      </c>
      <c r="DB70" s="319">
        <f>cf_1!DB70+cf_2!DB70</f>
        <v>0</v>
      </c>
      <c r="DC70" s="319">
        <f>cf_1!DC70+cf_2!DC70</f>
        <v>0</v>
      </c>
      <c r="DD70" s="319">
        <f>cf_1!DD70+cf_2!DD70</f>
        <v>0</v>
      </c>
      <c r="DE70" s="319">
        <f>cf_1!DE70+cf_2!DE70</f>
        <v>0</v>
      </c>
      <c r="DF70" s="319">
        <f>cf_1!DF70+cf_2!DF70</f>
        <v>0</v>
      </c>
      <c r="DG70" s="319">
        <f>cf_1!DG70+cf_2!DG70</f>
        <v>0</v>
      </c>
      <c r="DH70" s="319">
        <f>cf_1!DH70+cf_2!DH70</f>
        <v>0</v>
      </c>
      <c r="DI70" s="319">
        <f>cf_1!DI70+cf_2!DI70</f>
        <v>0</v>
      </c>
      <c r="DJ70" s="319">
        <f>cf_1!DJ70+cf_2!DJ70</f>
        <v>0</v>
      </c>
      <c r="DK70" s="319">
        <f>cf_1!DK70+cf_2!DK70</f>
        <v>0</v>
      </c>
      <c r="DL70" s="319">
        <f>cf_1!DL70+cf_2!DL70</f>
        <v>0</v>
      </c>
      <c r="DM70" s="319">
        <f>cf_1!DM70+cf_2!DM70</f>
        <v>0</v>
      </c>
      <c r="DN70" s="319">
        <f>cf_1!DN70+cf_2!DN70</f>
        <v>0</v>
      </c>
      <c r="DO70" s="319">
        <f>cf_1!DO70+cf_2!DO70</f>
        <v>0</v>
      </c>
      <c r="DP70" s="319">
        <f>cf_1!DP70+cf_2!DP70</f>
        <v>0</v>
      </c>
      <c r="DQ70" s="319">
        <f>cf_1!DQ70+cf_2!DQ70</f>
        <v>0</v>
      </c>
      <c r="DR70" s="319">
        <f>cf_1!DR70+cf_2!DR70</f>
        <v>0</v>
      </c>
      <c r="DS70" s="319">
        <f>cf_1!DS70+cf_2!DS70</f>
        <v>0</v>
      </c>
      <c r="DT70" s="319">
        <f>cf_1!DT70+cf_2!DT70</f>
        <v>0</v>
      </c>
      <c r="DU70" s="319">
        <f>cf_1!DU70+cf_2!DU70</f>
        <v>0</v>
      </c>
      <c r="DV70" s="319">
        <f>cf_1!DV70+cf_2!DV70</f>
        <v>0</v>
      </c>
      <c r="DW70" s="319">
        <f>cf_1!DW70+cf_2!DW70</f>
        <v>0</v>
      </c>
      <c r="DX70" s="319">
        <f>cf_1!DX70+cf_2!DX70</f>
        <v>0</v>
      </c>
      <c r="DY70" s="319">
        <f>cf_1!DY70+cf_2!DY70</f>
        <v>0</v>
      </c>
      <c r="DZ70" s="319">
        <f>cf_1!DZ70+cf_2!DZ70</f>
        <v>0</v>
      </c>
      <c r="EA70" s="319">
        <f>cf_1!EA70+cf_2!EA70</f>
        <v>0</v>
      </c>
      <c r="EB70" s="319">
        <f>cf_1!EB70+cf_2!EB70</f>
        <v>0</v>
      </c>
      <c r="EC70" s="319">
        <f>cf_1!EC70+cf_2!EC70</f>
        <v>0</v>
      </c>
      <c r="ED70" s="319">
        <f>cf_1!ED70+cf_2!ED70</f>
        <v>0</v>
      </c>
      <c r="EE70" s="319">
        <f>cf_1!EE70+cf_2!EE70</f>
        <v>0</v>
      </c>
      <c r="EF70" s="319">
        <f>cf_1!EF70+cf_2!EF70</f>
        <v>0</v>
      </c>
      <c r="EG70" s="319">
        <f>cf_1!EG70+cf_2!EG70</f>
        <v>0</v>
      </c>
      <c r="EH70" s="319">
        <f>cf_1!EH70+cf_2!EH70</f>
        <v>0</v>
      </c>
      <c r="EI70" s="319">
        <f>cf_1!EI70+cf_2!EI70</f>
        <v>0</v>
      </c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60"/>
      <c r="FU70" s="60"/>
      <c r="FV70" s="60"/>
      <c r="FW70" s="60"/>
      <c r="FX70" s="60"/>
      <c r="FY70" s="60"/>
      <c r="FZ70" s="60"/>
      <c r="GA70" s="60"/>
      <c r="GB70" s="60"/>
      <c r="GC70" s="60"/>
      <c r="GD70" s="60"/>
      <c r="GE70" s="60"/>
      <c r="GF70" s="60"/>
      <c r="GG70" s="60"/>
      <c r="GH70" s="60"/>
      <c r="GI70" s="60"/>
      <c r="GJ70" s="60"/>
      <c r="GK70" s="60"/>
      <c r="GL70" s="60"/>
      <c r="GM70" s="60"/>
      <c r="GN70" s="60"/>
      <c r="GO70" s="60"/>
      <c r="GP70" s="60"/>
      <c r="GQ70" s="60"/>
      <c r="GR70" s="60"/>
      <c r="GS70" s="60"/>
    </row>
    <row r="71" spans="2:201" x14ac:dyDescent="0.2">
      <c r="B71" s="66" t="s">
        <v>933</v>
      </c>
      <c r="C71" s="67" t="s">
        <v>934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9">
        <f t="shared" si="241"/>
        <v>0</v>
      </c>
      <c r="Q71" s="70">
        <f t="shared" si="242"/>
        <v>0</v>
      </c>
      <c r="R71" s="59">
        <f t="shared" si="243"/>
        <v>0</v>
      </c>
      <c r="S71" s="319">
        <f>cf_1!S71+cf_2!S71</f>
        <v>0</v>
      </c>
      <c r="T71" s="319">
        <f>cf_1!T71+cf_2!T71</f>
        <v>0</v>
      </c>
      <c r="U71" s="319">
        <f>cf_1!U71+cf_2!U71</f>
        <v>0</v>
      </c>
      <c r="V71" s="319">
        <f>cf_1!V71+cf_2!V71</f>
        <v>0</v>
      </c>
      <c r="W71" s="319">
        <f>cf_1!W71+cf_2!W71</f>
        <v>0</v>
      </c>
      <c r="X71" s="319">
        <f>cf_1!X71+cf_2!X71</f>
        <v>0</v>
      </c>
      <c r="Y71" s="319">
        <f>cf_1!Y71+cf_2!Y71</f>
        <v>0</v>
      </c>
      <c r="Z71" s="319">
        <f>cf_1!Z71+cf_2!Z71</f>
        <v>0</v>
      </c>
      <c r="AA71" s="319">
        <f>cf_1!AA71+cf_2!AA71</f>
        <v>0</v>
      </c>
      <c r="AB71" s="319">
        <f>cf_1!AB71+cf_2!AB71</f>
        <v>0</v>
      </c>
      <c r="AC71" s="319">
        <f>cf_1!AC71+cf_2!AC71</f>
        <v>0</v>
      </c>
      <c r="AD71" s="319">
        <f>cf_1!AD71+cf_2!AD71</f>
        <v>0</v>
      </c>
      <c r="AE71" s="319">
        <f>cf_1!AE71+cf_2!AE71</f>
        <v>0</v>
      </c>
      <c r="AF71" s="319">
        <f>cf_1!AF71+cf_2!AF71</f>
        <v>0</v>
      </c>
      <c r="AG71" s="319">
        <f>cf_1!AG71+cf_2!AG71</f>
        <v>0</v>
      </c>
      <c r="AH71" s="319">
        <f>cf_1!AH71+cf_2!AH71</f>
        <v>0</v>
      </c>
      <c r="AI71" s="319">
        <f>cf_1!AI71+cf_2!AI71</f>
        <v>0</v>
      </c>
      <c r="AJ71" s="319">
        <f>cf_1!AJ71+cf_2!AJ71</f>
        <v>0</v>
      </c>
      <c r="AK71" s="319">
        <f>cf_1!AK71+cf_2!AK71</f>
        <v>0</v>
      </c>
      <c r="AL71" s="319">
        <f>cf_1!AL71+cf_2!AL71</f>
        <v>0</v>
      </c>
      <c r="AM71" s="319">
        <f>cf_1!AM71+cf_2!AM71</f>
        <v>0</v>
      </c>
      <c r="AN71" s="319">
        <f>cf_1!AN71+cf_2!AN71</f>
        <v>0</v>
      </c>
      <c r="AO71" s="319">
        <f>cf_1!AO71+cf_2!AO71</f>
        <v>0</v>
      </c>
      <c r="AP71" s="319">
        <f>cf_1!AP71+cf_2!AP71</f>
        <v>0</v>
      </c>
      <c r="AQ71" s="319">
        <f>cf_1!AQ71+cf_2!AQ71</f>
        <v>0</v>
      </c>
      <c r="AR71" s="319">
        <f>cf_1!AR71+cf_2!AR71</f>
        <v>0</v>
      </c>
      <c r="AS71" s="319">
        <f>cf_1!AS71+cf_2!AS71</f>
        <v>0</v>
      </c>
      <c r="AT71" s="319">
        <f>cf_1!AT71+cf_2!AT71</f>
        <v>0</v>
      </c>
      <c r="AU71" s="319">
        <f>cf_1!AU71+cf_2!AU71</f>
        <v>0</v>
      </c>
      <c r="AV71" s="319">
        <f>cf_1!AV71+cf_2!AV71</f>
        <v>0</v>
      </c>
      <c r="AW71" s="319">
        <f>cf_1!AW71+cf_2!AW71</f>
        <v>0</v>
      </c>
      <c r="AX71" s="319">
        <f>cf_1!AX71+cf_2!AX71</f>
        <v>0</v>
      </c>
      <c r="AY71" s="319">
        <f>cf_1!AY71+cf_2!AY71</f>
        <v>0</v>
      </c>
      <c r="AZ71" s="319">
        <f>cf_1!AZ71+cf_2!AZ71</f>
        <v>0</v>
      </c>
      <c r="BA71" s="319">
        <f>cf_1!BA71+cf_2!BA71</f>
        <v>0</v>
      </c>
      <c r="BB71" s="319">
        <f>cf_1!BB71+cf_2!BB71</f>
        <v>0</v>
      </c>
      <c r="BC71" s="319">
        <f>cf_1!BC71+cf_2!BC71</f>
        <v>0</v>
      </c>
      <c r="BD71" s="319">
        <f>cf_1!BD71+cf_2!BD71</f>
        <v>0</v>
      </c>
      <c r="BE71" s="319">
        <f>cf_1!BE71+cf_2!BE71</f>
        <v>0</v>
      </c>
      <c r="BF71" s="319">
        <f>cf_1!BF71+cf_2!BF71</f>
        <v>0</v>
      </c>
      <c r="BG71" s="319">
        <f>cf_1!BG71+cf_2!BG71</f>
        <v>0</v>
      </c>
      <c r="BH71" s="319">
        <f>cf_1!BH71+cf_2!BH71</f>
        <v>0</v>
      </c>
      <c r="BI71" s="319">
        <f>cf_1!BI71+cf_2!BI71</f>
        <v>0</v>
      </c>
      <c r="BJ71" s="319">
        <f>cf_1!BJ71+cf_2!BJ71</f>
        <v>0</v>
      </c>
      <c r="BK71" s="319">
        <f>cf_1!BK71+cf_2!BK71</f>
        <v>0</v>
      </c>
      <c r="BL71" s="319">
        <f>cf_1!BL71+cf_2!BL71</f>
        <v>0</v>
      </c>
      <c r="BM71" s="319">
        <f>cf_1!BM71+cf_2!BM71</f>
        <v>0</v>
      </c>
      <c r="BN71" s="319">
        <f>cf_1!BN71+cf_2!BN71</f>
        <v>0</v>
      </c>
      <c r="BO71" s="319">
        <f>cf_1!BO71+cf_2!BO71</f>
        <v>0</v>
      </c>
      <c r="BP71" s="319">
        <f>cf_1!BP71+cf_2!BP71</f>
        <v>0</v>
      </c>
      <c r="BQ71" s="319">
        <f>cf_1!BQ71+cf_2!BQ71</f>
        <v>0</v>
      </c>
      <c r="BR71" s="319">
        <f>cf_1!BR71+cf_2!BR71</f>
        <v>0</v>
      </c>
      <c r="BS71" s="319">
        <f>cf_1!BS71+cf_2!BS71</f>
        <v>0</v>
      </c>
      <c r="BT71" s="319">
        <f>cf_1!BT71+cf_2!BT71</f>
        <v>0</v>
      </c>
      <c r="BU71" s="319">
        <f>cf_1!BU71+cf_2!BU71</f>
        <v>0</v>
      </c>
      <c r="BV71" s="319">
        <f>cf_1!BV71+cf_2!BV71</f>
        <v>0</v>
      </c>
      <c r="BW71" s="319">
        <f>cf_1!BW71+cf_2!BW71</f>
        <v>0</v>
      </c>
      <c r="BX71" s="319">
        <f>cf_1!BX71+cf_2!BX71</f>
        <v>0</v>
      </c>
      <c r="BY71" s="319">
        <f>cf_1!BY71+cf_2!BY71</f>
        <v>0</v>
      </c>
      <c r="BZ71" s="319">
        <f>cf_1!BZ71+cf_2!BZ71</f>
        <v>0</v>
      </c>
      <c r="CA71" s="319">
        <f>cf_1!CA71+cf_2!CA71</f>
        <v>0</v>
      </c>
      <c r="CB71" s="319">
        <f>cf_1!CB71+cf_2!CB71</f>
        <v>0</v>
      </c>
      <c r="CC71" s="319">
        <f>cf_1!CC71+cf_2!CC71</f>
        <v>0</v>
      </c>
      <c r="CD71" s="319">
        <f>cf_1!CD71+cf_2!CD71</f>
        <v>0</v>
      </c>
      <c r="CE71" s="319">
        <f>cf_1!CE71+cf_2!CE71</f>
        <v>0</v>
      </c>
      <c r="CF71" s="319">
        <f>cf_1!CF71+cf_2!CF71</f>
        <v>0</v>
      </c>
      <c r="CG71" s="319">
        <f>cf_1!CG71+cf_2!CG71</f>
        <v>0</v>
      </c>
      <c r="CH71" s="319">
        <f>cf_1!CH71+cf_2!CH71</f>
        <v>0</v>
      </c>
      <c r="CI71" s="319">
        <f>cf_1!CI71+cf_2!CI71</f>
        <v>0</v>
      </c>
      <c r="CJ71" s="319">
        <f>cf_1!CJ71+cf_2!CJ71</f>
        <v>0</v>
      </c>
      <c r="CK71" s="319">
        <f>cf_1!CK71+cf_2!CK71</f>
        <v>0</v>
      </c>
      <c r="CL71" s="319">
        <f>cf_1!CL71+cf_2!CL71</f>
        <v>0</v>
      </c>
      <c r="CM71" s="319">
        <f>cf_1!CM71+cf_2!CM71</f>
        <v>0</v>
      </c>
      <c r="CN71" s="319">
        <f>cf_1!CN71+cf_2!CN71</f>
        <v>0</v>
      </c>
      <c r="CO71" s="319">
        <f>cf_1!CO71+cf_2!CO71</f>
        <v>0</v>
      </c>
      <c r="CP71" s="319">
        <f>cf_1!CP71+cf_2!CP71</f>
        <v>0</v>
      </c>
      <c r="CQ71" s="319">
        <f>cf_1!CQ71+cf_2!CQ71</f>
        <v>0</v>
      </c>
      <c r="CR71" s="319">
        <f>cf_1!CR71+cf_2!CR71</f>
        <v>0</v>
      </c>
      <c r="CS71" s="319">
        <f>cf_1!CS71+cf_2!CS71</f>
        <v>0</v>
      </c>
      <c r="CT71" s="319">
        <f>cf_1!CT71+cf_2!CT71</f>
        <v>0</v>
      </c>
      <c r="CU71" s="319">
        <f>cf_1!CU71+cf_2!CU71</f>
        <v>0</v>
      </c>
      <c r="CV71" s="319">
        <f>cf_1!CV71+cf_2!CV71</f>
        <v>0</v>
      </c>
      <c r="CW71" s="319">
        <f>cf_1!CW71+cf_2!CW71</f>
        <v>0</v>
      </c>
      <c r="CX71" s="319">
        <f>cf_1!CX71+cf_2!CX71</f>
        <v>0</v>
      </c>
      <c r="CY71" s="319">
        <f>cf_1!CY71+cf_2!CY71</f>
        <v>0</v>
      </c>
      <c r="CZ71" s="319">
        <f>cf_1!CZ71+cf_2!CZ71</f>
        <v>0</v>
      </c>
      <c r="DA71" s="319">
        <f>cf_1!DA71+cf_2!DA71</f>
        <v>0</v>
      </c>
      <c r="DB71" s="319">
        <f>cf_1!DB71+cf_2!DB71</f>
        <v>0</v>
      </c>
      <c r="DC71" s="319">
        <f>cf_1!DC71+cf_2!DC71</f>
        <v>0</v>
      </c>
      <c r="DD71" s="319">
        <f>cf_1!DD71+cf_2!DD71</f>
        <v>0</v>
      </c>
      <c r="DE71" s="319">
        <f>cf_1!DE71+cf_2!DE71</f>
        <v>0</v>
      </c>
      <c r="DF71" s="319">
        <f>cf_1!DF71+cf_2!DF71</f>
        <v>0</v>
      </c>
      <c r="DG71" s="319">
        <f>cf_1!DG71+cf_2!DG71</f>
        <v>0</v>
      </c>
      <c r="DH71" s="319">
        <f>cf_1!DH71+cf_2!DH71</f>
        <v>0</v>
      </c>
      <c r="DI71" s="319">
        <f>cf_1!DI71+cf_2!DI71</f>
        <v>0</v>
      </c>
      <c r="DJ71" s="319">
        <f>cf_1!DJ71+cf_2!DJ71</f>
        <v>0</v>
      </c>
      <c r="DK71" s="319">
        <f>cf_1!DK71+cf_2!DK71</f>
        <v>0</v>
      </c>
      <c r="DL71" s="319">
        <f>cf_1!DL71+cf_2!DL71</f>
        <v>0</v>
      </c>
      <c r="DM71" s="319">
        <f>cf_1!DM71+cf_2!DM71</f>
        <v>0</v>
      </c>
      <c r="DN71" s="319">
        <f>cf_1!DN71+cf_2!DN71</f>
        <v>0</v>
      </c>
      <c r="DO71" s="319">
        <f>cf_1!DO71+cf_2!DO71</f>
        <v>0</v>
      </c>
      <c r="DP71" s="319">
        <f>cf_1!DP71+cf_2!DP71</f>
        <v>0</v>
      </c>
      <c r="DQ71" s="319">
        <f>cf_1!DQ71+cf_2!DQ71</f>
        <v>0</v>
      </c>
      <c r="DR71" s="319">
        <f>cf_1!DR71+cf_2!DR71</f>
        <v>0</v>
      </c>
      <c r="DS71" s="319">
        <f>cf_1!DS71+cf_2!DS71</f>
        <v>0</v>
      </c>
      <c r="DT71" s="319">
        <f>cf_1!DT71+cf_2!DT71</f>
        <v>0</v>
      </c>
      <c r="DU71" s="319">
        <f>cf_1!DU71+cf_2!DU71</f>
        <v>0</v>
      </c>
      <c r="DV71" s="319">
        <f>cf_1!DV71+cf_2!DV71</f>
        <v>0</v>
      </c>
      <c r="DW71" s="319">
        <f>cf_1!DW71+cf_2!DW71</f>
        <v>0</v>
      </c>
      <c r="DX71" s="319">
        <f>cf_1!DX71+cf_2!DX71</f>
        <v>0</v>
      </c>
      <c r="DY71" s="319">
        <f>cf_1!DY71+cf_2!DY71</f>
        <v>0</v>
      </c>
      <c r="DZ71" s="319">
        <f>cf_1!DZ71+cf_2!DZ71</f>
        <v>0</v>
      </c>
      <c r="EA71" s="319">
        <f>cf_1!EA71+cf_2!EA71</f>
        <v>0</v>
      </c>
      <c r="EB71" s="319">
        <f>cf_1!EB71+cf_2!EB71</f>
        <v>0</v>
      </c>
      <c r="EC71" s="319">
        <f>cf_1!EC71+cf_2!EC71</f>
        <v>0</v>
      </c>
      <c r="ED71" s="319">
        <f>cf_1!ED71+cf_2!ED71</f>
        <v>0</v>
      </c>
      <c r="EE71" s="319">
        <f>cf_1!EE71+cf_2!EE71</f>
        <v>0</v>
      </c>
      <c r="EF71" s="319">
        <f>cf_1!EF71+cf_2!EF71</f>
        <v>0</v>
      </c>
      <c r="EG71" s="319">
        <f>cf_1!EG71+cf_2!EG71</f>
        <v>0</v>
      </c>
      <c r="EH71" s="319">
        <f>cf_1!EH71+cf_2!EH71</f>
        <v>0</v>
      </c>
      <c r="EI71" s="319">
        <f>cf_1!EI71+cf_2!EI71</f>
        <v>0</v>
      </c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60"/>
      <c r="FU71" s="60"/>
      <c r="FV71" s="60"/>
      <c r="FW71" s="60"/>
      <c r="FX71" s="60"/>
      <c r="FY71" s="60"/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0"/>
      <c r="GK71" s="60"/>
      <c r="GL71" s="60"/>
      <c r="GM71" s="60"/>
      <c r="GN71" s="60"/>
      <c r="GO71" s="60"/>
      <c r="GP71" s="60"/>
      <c r="GQ71" s="60"/>
      <c r="GR71" s="60"/>
      <c r="GS71" s="60"/>
    </row>
    <row r="73" spans="2:201" x14ac:dyDescent="0.2">
      <c r="B73" s="56" t="s">
        <v>935</v>
      </c>
      <c r="C73" s="57"/>
      <c r="D73" s="57"/>
      <c r="E73" s="57">
        <v>0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8">
        <f ca="1">P74+P96</f>
        <v>12944990949.004406</v>
      </c>
      <c r="Q73" s="80">
        <f t="shared" ref="Q73:CB73" si="244">Q74+Q96</f>
        <v>0</v>
      </c>
      <c r="R73" s="80">
        <f t="shared" ca="1" si="244"/>
        <v>12944990949.004406</v>
      </c>
      <c r="S73" s="80">
        <f t="shared" si="244"/>
        <v>0</v>
      </c>
      <c r="T73" s="80">
        <f t="shared" si="244"/>
        <v>0</v>
      </c>
      <c r="U73" s="80">
        <f t="shared" ref="U73:AW73" si="245">U74+U96</f>
        <v>845250</v>
      </c>
      <c r="V73" s="80">
        <f t="shared" si="245"/>
        <v>700845250</v>
      </c>
      <c r="W73" s="80">
        <f t="shared" si="245"/>
        <v>845250</v>
      </c>
      <c r="X73" s="80">
        <f t="shared" si="245"/>
        <v>845250</v>
      </c>
      <c r="Y73" s="80">
        <f t="shared" si="245"/>
        <v>845250</v>
      </c>
      <c r="Z73" s="80">
        <f t="shared" si="245"/>
        <v>845250</v>
      </c>
      <c r="AA73" s="80">
        <f t="shared" si="245"/>
        <v>845250</v>
      </c>
      <c r="AB73" s="80">
        <f t="shared" si="245"/>
        <v>845250</v>
      </c>
      <c r="AC73" s="80">
        <f t="shared" si="245"/>
        <v>845250</v>
      </c>
      <c r="AD73" s="80">
        <f t="shared" si="245"/>
        <v>845250</v>
      </c>
      <c r="AE73" s="80">
        <f t="shared" si="245"/>
        <v>56202234.375</v>
      </c>
      <c r="AF73" s="80">
        <f t="shared" si="245"/>
        <v>30838670.625</v>
      </c>
      <c r="AG73" s="80">
        <f t="shared" si="245"/>
        <v>30838670.625</v>
      </c>
      <c r="AH73" s="80">
        <f t="shared" si="245"/>
        <v>131274821.64663461</v>
      </c>
      <c r="AI73" s="80">
        <f t="shared" si="245"/>
        <v>45521820.396634616</v>
      </c>
      <c r="AJ73" s="80">
        <f t="shared" si="245"/>
        <v>45521820.396634616</v>
      </c>
      <c r="AK73" s="80">
        <f t="shared" ca="1" si="245"/>
        <v>1274403867.3485405</v>
      </c>
      <c r="AL73" s="80">
        <f t="shared" ca="1" si="245"/>
        <v>1363676218.431968</v>
      </c>
      <c r="AM73" s="80">
        <f t="shared" ca="1" si="245"/>
        <v>369190274.68196809</v>
      </c>
      <c r="AN73" s="80">
        <f t="shared" ca="1" si="245"/>
        <v>369190275.41606575</v>
      </c>
      <c r="AO73" s="80">
        <f t="shared" ca="1" si="245"/>
        <v>369190275.41606575</v>
      </c>
      <c r="AP73" s="80">
        <f t="shared" ca="1" si="245"/>
        <v>369190275.90546423</v>
      </c>
      <c r="AQ73" s="80">
        <f t="shared" ca="1" si="245"/>
        <v>369190275.90546423</v>
      </c>
      <c r="AR73" s="80">
        <f t="shared" ca="1" si="245"/>
        <v>369190275.90546423</v>
      </c>
      <c r="AS73" s="80">
        <f t="shared" ca="1" si="245"/>
        <v>369190276.63956195</v>
      </c>
      <c r="AT73" s="80">
        <f t="shared" ca="1" si="245"/>
        <v>369190276.63956195</v>
      </c>
      <c r="AU73" s="80">
        <f t="shared" ca="1" si="245"/>
        <v>369190277.12896043</v>
      </c>
      <c r="AV73" s="80">
        <f t="shared" ca="1" si="245"/>
        <v>369190277.12896043</v>
      </c>
      <c r="AW73" s="80">
        <f t="shared" ca="1" si="245"/>
        <v>369190277.12896043</v>
      </c>
      <c r="AX73" s="80">
        <f t="shared" ca="1" si="244"/>
        <v>369190277.37365961</v>
      </c>
      <c r="AY73" s="80">
        <f t="shared" ca="1" si="244"/>
        <v>369190277.37365961</v>
      </c>
      <c r="AZ73" s="80">
        <f t="shared" ca="1" si="244"/>
        <v>369190277.37365961</v>
      </c>
      <c r="BA73" s="80">
        <f t="shared" ca="1" si="244"/>
        <v>369190277.37365961</v>
      </c>
      <c r="BB73" s="80">
        <f t="shared" ca="1" si="244"/>
        <v>369190277.37365961</v>
      </c>
      <c r="BC73" s="80">
        <f t="shared" ca="1" si="244"/>
        <v>369190277.37365961</v>
      </c>
      <c r="BD73" s="80">
        <f t="shared" ca="1" si="244"/>
        <v>369190277.37365961</v>
      </c>
      <c r="BE73" s="80">
        <f t="shared" ca="1" si="244"/>
        <v>369190277.37365961</v>
      </c>
      <c r="BF73" s="80">
        <f t="shared" ca="1" si="244"/>
        <v>423289148.46740961</v>
      </c>
      <c r="BG73" s="80">
        <f t="shared" ca="1" si="244"/>
        <v>423289148.46740949</v>
      </c>
      <c r="BH73" s="80">
        <f t="shared" ca="1" si="244"/>
        <v>1330803033.852025</v>
      </c>
      <c r="BI73" s="80">
        <f t="shared" ca="1" si="244"/>
        <v>64033933.227025002</v>
      </c>
      <c r="BJ73" s="80">
        <f t="shared" ca="1" si="244"/>
        <v>446223.22702500003</v>
      </c>
      <c r="BK73" s="80">
        <f t="shared" ca="1" si="244"/>
        <v>446223.22702500003</v>
      </c>
      <c r="BL73" s="80">
        <f t="shared" ca="1" si="244"/>
        <v>446223.22702500003</v>
      </c>
      <c r="BM73" s="80">
        <f t="shared" ca="1" si="244"/>
        <v>446223.22702500003</v>
      </c>
      <c r="BN73" s="80">
        <f t="shared" ca="1" si="244"/>
        <v>446223.22702500003</v>
      </c>
      <c r="BO73" s="80">
        <f t="shared" ca="1" si="244"/>
        <v>-26.772974999999864</v>
      </c>
      <c r="BP73" s="80">
        <f t="shared" ca="1" si="244"/>
        <v>-26.772974999999864</v>
      </c>
      <c r="BQ73" s="80">
        <f t="shared" ca="1" si="244"/>
        <v>-26.772974999999864</v>
      </c>
      <c r="BR73" s="80">
        <f t="shared" ca="1" si="244"/>
        <v>-26.772974999999864</v>
      </c>
      <c r="BS73" s="80">
        <f t="shared" ca="1" si="244"/>
        <v>-26.772974999999864</v>
      </c>
      <c r="BT73" s="80">
        <f t="shared" ca="1" si="244"/>
        <v>-26.772974999999864</v>
      </c>
      <c r="BU73" s="80">
        <f t="shared" ca="1" si="244"/>
        <v>-26.772974999999864</v>
      </c>
      <c r="BV73" s="80">
        <f t="shared" ca="1" si="244"/>
        <v>-26.772974999999864</v>
      </c>
      <c r="BW73" s="80">
        <f t="shared" ca="1" si="244"/>
        <v>-26.772974999999864</v>
      </c>
      <c r="BX73" s="80">
        <f t="shared" ca="1" si="244"/>
        <v>-26.772974999999864</v>
      </c>
      <c r="BY73" s="80">
        <f t="shared" ca="1" si="244"/>
        <v>-26.772974999999864</v>
      </c>
      <c r="BZ73" s="80">
        <f t="shared" ca="1" si="244"/>
        <v>-26.772974999999864</v>
      </c>
      <c r="CA73" s="80">
        <f t="shared" ca="1" si="244"/>
        <v>-26.772974999999864</v>
      </c>
      <c r="CB73" s="80">
        <f t="shared" ca="1" si="244"/>
        <v>-26.772974999999864</v>
      </c>
      <c r="CC73" s="80">
        <f t="shared" ref="CC73:EI73" ca="1" si="246">CC74+CC96</f>
        <v>-26.772974999999864</v>
      </c>
      <c r="CD73" s="80">
        <f t="shared" ca="1" si="246"/>
        <v>-26.772974999999864</v>
      </c>
      <c r="CE73" s="80">
        <f t="shared" ca="1" si="246"/>
        <v>-26.772974999999864</v>
      </c>
      <c r="CF73" s="80">
        <f t="shared" ca="1" si="246"/>
        <v>-26.772974999999864</v>
      </c>
      <c r="CG73" s="80">
        <f t="shared" ca="1" si="246"/>
        <v>-26.772974999999864</v>
      </c>
      <c r="CH73" s="80">
        <f t="shared" ca="1" si="246"/>
        <v>-26.772974999999864</v>
      </c>
      <c r="CI73" s="80">
        <f t="shared" ca="1" si="246"/>
        <v>-26.772974999999864</v>
      </c>
      <c r="CJ73" s="80">
        <f t="shared" ca="1" si="246"/>
        <v>-26.772974999999864</v>
      </c>
      <c r="CK73" s="80">
        <f t="shared" ca="1" si="246"/>
        <v>-26.772974999999864</v>
      </c>
      <c r="CL73" s="80">
        <f t="shared" ca="1" si="246"/>
        <v>-26.772974999999864</v>
      </c>
      <c r="CM73" s="80">
        <f t="shared" ca="1" si="246"/>
        <v>-26.772974999999864</v>
      </c>
      <c r="CN73" s="80">
        <f t="shared" ca="1" si="246"/>
        <v>-26.772974999999864</v>
      </c>
      <c r="CO73" s="80">
        <f t="shared" ca="1" si="246"/>
        <v>-26.772974999999864</v>
      </c>
      <c r="CP73" s="80">
        <f t="shared" ca="1" si="246"/>
        <v>-26.772974999999864</v>
      </c>
      <c r="CQ73" s="80">
        <f t="shared" ca="1" si="246"/>
        <v>-26.772974999999864</v>
      </c>
      <c r="CR73" s="80">
        <f t="shared" ca="1" si="246"/>
        <v>-26.772974999999864</v>
      </c>
      <c r="CS73" s="80">
        <f t="shared" ca="1" si="246"/>
        <v>-26.772974999999864</v>
      </c>
      <c r="CT73" s="80">
        <f t="shared" ca="1" si="246"/>
        <v>-26.772974999999864</v>
      </c>
      <c r="CU73" s="80">
        <f t="shared" ca="1" si="246"/>
        <v>-26.772974999999864</v>
      </c>
      <c r="CV73" s="80">
        <f t="shared" ca="1" si="246"/>
        <v>-26.772974999999864</v>
      </c>
      <c r="CW73" s="80">
        <f t="shared" ca="1" si="246"/>
        <v>-26.772974999999864</v>
      </c>
      <c r="CX73" s="80">
        <f t="shared" ca="1" si="246"/>
        <v>-26.772974999999864</v>
      </c>
      <c r="CY73" s="80">
        <f t="shared" ca="1" si="246"/>
        <v>-26.772974999999864</v>
      </c>
      <c r="CZ73" s="80">
        <f t="shared" ca="1" si="246"/>
        <v>-26.772974999999864</v>
      </c>
      <c r="DA73" s="80">
        <f t="shared" ca="1" si="246"/>
        <v>-26.772974999999864</v>
      </c>
      <c r="DB73" s="80">
        <f t="shared" ca="1" si="246"/>
        <v>-26.772974999999864</v>
      </c>
      <c r="DC73" s="80">
        <f t="shared" ca="1" si="246"/>
        <v>-26.772974999999864</v>
      </c>
      <c r="DD73" s="80">
        <f t="shared" ca="1" si="246"/>
        <v>-26.772974999999864</v>
      </c>
      <c r="DE73" s="80">
        <f t="shared" ca="1" si="246"/>
        <v>-26.772974999999864</v>
      </c>
      <c r="DF73" s="80">
        <f t="shared" ca="1" si="246"/>
        <v>-26.772974999999864</v>
      </c>
      <c r="DG73" s="80">
        <f t="shared" ca="1" si="246"/>
        <v>-26.772974999999864</v>
      </c>
      <c r="DH73" s="80">
        <f t="shared" ca="1" si="246"/>
        <v>-26.772974999999864</v>
      </c>
      <c r="DI73" s="80">
        <f t="shared" ca="1" si="246"/>
        <v>-26.772974999999864</v>
      </c>
      <c r="DJ73" s="80">
        <f t="shared" ca="1" si="246"/>
        <v>-26.772974999999864</v>
      </c>
      <c r="DK73" s="80">
        <f t="shared" ca="1" si="246"/>
        <v>-26.772974999999864</v>
      </c>
      <c r="DL73" s="80">
        <f t="shared" si="246"/>
        <v>0</v>
      </c>
      <c r="DM73" s="80">
        <f t="shared" si="246"/>
        <v>0</v>
      </c>
      <c r="DN73" s="80">
        <f t="shared" si="246"/>
        <v>0</v>
      </c>
      <c r="DO73" s="80">
        <f t="shared" si="246"/>
        <v>0</v>
      </c>
      <c r="DP73" s="80">
        <f t="shared" si="246"/>
        <v>0</v>
      </c>
      <c r="DQ73" s="80">
        <f t="shared" si="246"/>
        <v>0</v>
      </c>
      <c r="DR73" s="80">
        <f t="shared" si="246"/>
        <v>0</v>
      </c>
      <c r="DS73" s="80">
        <f t="shared" si="246"/>
        <v>0</v>
      </c>
      <c r="DT73" s="80">
        <f t="shared" si="246"/>
        <v>0</v>
      </c>
      <c r="DU73" s="80">
        <f t="shared" si="246"/>
        <v>0</v>
      </c>
      <c r="DV73" s="80">
        <f t="shared" si="246"/>
        <v>0</v>
      </c>
      <c r="DW73" s="80">
        <f t="shared" si="246"/>
        <v>0</v>
      </c>
      <c r="DX73" s="80">
        <f t="shared" si="246"/>
        <v>0</v>
      </c>
      <c r="DY73" s="80">
        <f t="shared" si="246"/>
        <v>0</v>
      </c>
      <c r="DZ73" s="80">
        <f t="shared" si="246"/>
        <v>0</v>
      </c>
      <c r="EA73" s="80">
        <f t="shared" si="246"/>
        <v>0</v>
      </c>
      <c r="EB73" s="80">
        <f t="shared" si="246"/>
        <v>0</v>
      </c>
      <c r="EC73" s="80">
        <f t="shared" si="246"/>
        <v>0</v>
      </c>
      <c r="ED73" s="80">
        <f t="shared" si="246"/>
        <v>0</v>
      </c>
      <c r="EE73" s="80">
        <f t="shared" si="246"/>
        <v>0</v>
      </c>
      <c r="EF73" s="80">
        <f t="shared" si="246"/>
        <v>0</v>
      </c>
      <c r="EG73" s="80">
        <f t="shared" si="246"/>
        <v>0</v>
      </c>
      <c r="EH73" s="80">
        <f t="shared" si="246"/>
        <v>0</v>
      </c>
      <c r="EI73" s="80">
        <f t="shared" si="246"/>
        <v>0</v>
      </c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</row>
    <row r="74" spans="2:201" x14ac:dyDescent="0.2">
      <c r="B74" s="82"/>
      <c r="C74" s="83" t="s">
        <v>936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4">
        <f t="shared" ref="P74:CA74" ca="1" si="247">P75+P82+P86+P92</f>
        <v>1690616169.0044057</v>
      </c>
      <c r="Q74" s="85">
        <f t="shared" si="247"/>
        <v>0</v>
      </c>
      <c r="R74" s="85">
        <f t="shared" ca="1" si="247"/>
        <v>1690616169.0044057</v>
      </c>
      <c r="S74" s="85">
        <f t="shared" si="247"/>
        <v>0</v>
      </c>
      <c r="T74" s="85">
        <f t="shared" si="247"/>
        <v>0</v>
      </c>
      <c r="U74" s="85">
        <f t="shared" ref="U74:AW74" si="248">U75+U82+U86+U92</f>
        <v>0</v>
      </c>
      <c r="V74" s="85">
        <f t="shared" si="248"/>
        <v>700000000</v>
      </c>
      <c r="W74" s="85">
        <f t="shared" si="248"/>
        <v>0</v>
      </c>
      <c r="X74" s="85">
        <f t="shared" si="248"/>
        <v>0</v>
      </c>
      <c r="Y74" s="85">
        <f t="shared" si="248"/>
        <v>0</v>
      </c>
      <c r="Z74" s="85">
        <f t="shared" si="248"/>
        <v>0</v>
      </c>
      <c r="AA74" s="85">
        <f t="shared" si="248"/>
        <v>0</v>
      </c>
      <c r="AB74" s="85">
        <f t="shared" si="248"/>
        <v>0</v>
      </c>
      <c r="AC74" s="85">
        <f t="shared" si="248"/>
        <v>0</v>
      </c>
      <c r="AD74" s="85">
        <f t="shared" si="248"/>
        <v>0</v>
      </c>
      <c r="AE74" s="85">
        <f t="shared" si="248"/>
        <v>0</v>
      </c>
      <c r="AF74" s="85">
        <f t="shared" si="248"/>
        <v>0</v>
      </c>
      <c r="AG74" s="85">
        <f t="shared" si="248"/>
        <v>0</v>
      </c>
      <c r="AH74" s="85">
        <f t="shared" si="248"/>
        <v>0</v>
      </c>
      <c r="AI74" s="85">
        <f t="shared" si="248"/>
        <v>0</v>
      </c>
      <c r="AJ74" s="85">
        <f t="shared" si="248"/>
        <v>0</v>
      </c>
      <c r="AK74" s="85">
        <f t="shared" ca="1" si="248"/>
        <v>2171273.2019060082</v>
      </c>
      <c r="AL74" s="85">
        <f t="shared" ca="1" si="248"/>
        <v>988446970.53533328</v>
      </c>
      <c r="AM74" s="85">
        <f t="shared" ca="1" si="248"/>
        <v>-29.464666572580494</v>
      </c>
      <c r="AN74" s="85">
        <f t="shared" ca="1" si="248"/>
        <v>-28.730568870967588</v>
      </c>
      <c r="AO74" s="85">
        <f t="shared" ca="1" si="248"/>
        <v>-28.730568870967588</v>
      </c>
      <c r="AP74" s="85">
        <f t="shared" ca="1" si="248"/>
        <v>-28.241170403225663</v>
      </c>
      <c r="AQ74" s="85">
        <f t="shared" ca="1" si="248"/>
        <v>-28.241170403225663</v>
      </c>
      <c r="AR74" s="85">
        <f t="shared" ca="1" si="248"/>
        <v>-28.241170403225663</v>
      </c>
      <c r="AS74" s="85">
        <f t="shared" ca="1" si="248"/>
        <v>-27.50707270161276</v>
      </c>
      <c r="AT74" s="85">
        <f t="shared" ca="1" si="248"/>
        <v>-27.50707270161276</v>
      </c>
      <c r="AU74" s="85">
        <f t="shared" ca="1" si="248"/>
        <v>-27.017674233870824</v>
      </c>
      <c r="AV74" s="85">
        <f t="shared" ca="1" si="248"/>
        <v>-27.017674233870824</v>
      </c>
      <c r="AW74" s="85">
        <f t="shared" ca="1" si="248"/>
        <v>-27.017674233870824</v>
      </c>
      <c r="AX74" s="85">
        <f t="shared" ca="1" si="247"/>
        <v>-26.772974999999864</v>
      </c>
      <c r="AY74" s="85">
        <f t="shared" ca="1" si="247"/>
        <v>-26.772974999999864</v>
      </c>
      <c r="AZ74" s="85">
        <f t="shared" ca="1" si="247"/>
        <v>-26.772974999999864</v>
      </c>
      <c r="BA74" s="85">
        <f t="shared" ca="1" si="247"/>
        <v>-26.772974999999864</v>
      </c>
      <c r="BB74" s="85">
        <f t="shared" ca="1" si="247"/>
        <v>-26.772974999999864</v>
      </c>
      <c r="BC74" s="85">
        <f t="shared" ca="1" si="247"/>
        <v>-26.772974999999864</v>
      </c>
      <c r="BD74" s="85">
        <f t="shared" ca="1" si="247"/>
        <v>-26.772974999999864</v>
      </c>
      <c r="BE74" s="85">
        <f t="shared" ca="1" si="247"/>
        <v>-26.772974999999864</v>
      </c>
      <c r="BF74" s="85">
        <f t="shared" ca="1" si="247"/>
        <v>-26.772974999999864</v>
      </c>
      <c r="BG74" s="85">
        <f t="shared" ca="1" si="247"/>
        <v>-26.772974999999864</v>
      </c>
      <c r="BH74" s="85">
        <f t="shared" ca="1" si="247"/>
        <v>-26.772974999999864</v>
      </c>
      <c r="BI74" s="85">
        <f t="shared" ca="1" si="247"/>
        <v>-26.772974999999864</v>
      </c>
      <c r="BJ74" s="85">
        <f t="shared" ca="1" si="247"/>
        <v>-26.772974999999864</v>
      </c>
      <c r="BK74" s="85">
        <f t="shared" ca="1" si="247"/>
        <v>-26.772974999999864</v>
      </c>
      <c r="BL74" s="85">
        <f t="shared" ca="1" si="247"/>
        <v>-26.772974999999864</v>
      </c>
      <c r="BM74" s="85">
        <f t="shared" ca="1" si="247"/>
        <v>-26.772974999999864</v>
      </c>
      <c r="BN74" s="85">
        <f t="shared" ca="1" si="247"/>
        <v>-26.772974999999864</v>
      </c>
      <c r="BO74" s="85">
        <f t="shared" ca="1" si="247"/>
        <v>-26.772974999999864</v>
      </c>
      <c r="BP74" s="85">
        <f t="shared" ca="1" si="247"/>
        <v>-26.772974999999864</v>
      </c>
      <c r="BQ74" s="85">
        <f t="shared" ca="1" si="247"/>
        <v>-26.772974999999864</v>
      </c>
      <c r="BR74" s="85">
        <f t="shared" ca="1" si="247"/>
        <v>-26.772974999999864</v>
      </c>
      <c r="BS74" s="85">
        <f t="shared" ca="1" si="247"/>
        <v>-26.772974999999864</v>
      </c>
      <c r="BT74" s="85">
        <f t="shared" ca="1" si="247"/>
        <v>-26.772974999999864</v>
      </c>
      <c r="BU74" s="85">
        <f t="shared" ca="1" si="247"/>
        <v>-26.772974999999864</v>
      </c>
      <c r="BV74" s="85">
        <f t="shared" ca="1" si="247"/>
        <v>-26.772974999999864</v>
      </c>
      <c r="BW74" s="85">
        <f t="shared" ca="1" si="247"/>
        <v>-26.772974999999864</v>
      </c>
      <c r="BX74" s="85">
        <f t="shared" ca="1" si="247"/>
        <v>-26.772974999999864</v>
      </c>
      <c r="BY74" s="85">
        <f t="shared" ca="1" si="247"/>
        <v>-26.772974999999864</v>
      </c>
      <c r="BZ74" s="85">
        <f t="shared" ca="1" si="247"/>
        <v>-26.772974999999864</v>
      </c>
      <c r="CA74" s="85">
        <f t="shared" ca="1" si="247"/>
        <v>-26.772974999999864</v>
      </c>
      <c r="CB74" s="85">
        <f t="shared" ref="CB74:EI74" ca="1" si="249">CB75+CB82+CB86+CB92</f>
        <v>-26.772974999999864</v>
      </c>
      <c r="CC74" s="85">
        <f t="shared" ca="1" si="249"/>
        <v>-26.772974999999864</v>
      </c>
      <c r="CD74" s="85">
        <f t="shared" ca="1" si="249"/>
        <v>-26.772974999999864</v>
      </c>
      <c r="CE74" s="85">
        <f t="shared" ca="1" si="249"/>
        <v>-26.772974999999864</v>
      </c>
      <c r="CF74" s="85">
        <f t="shared" ca="1" si="249"/>
        <v>-26.772974999999864</v>
      </c>
      <c r="CG74" s="85">
        <f t="shared" ca="1" si="249"/>
        <v>-26.772974999999864</v>
      </c>
      <c r="CH74" s="85">
        <f t="shared" ca="1" si="249"/>
        <v>-26.772974999999864</v>
      </c>
      <c r="CI74" s="85">
        <f t="shared" ca="1" si="249"/>
        <v>-26.772974999999864</v>
      </c>
      <c r="CJ74" s="85">
        <f t="shared" ca="1" si="249"/>
        <v>-26.772974999999864</v>
      </c>
      <c r="CK74" s="85">
        <f t="shared" ca="1" si="249"/>
        <v>-26.772974999999864</v>
      </c>
      <c r="CL74" s="85">
        <f t="shared" ca="1" si="249"/>
        <v>-26.772974999999864</v>
      </c>
      <c r="CM74" s="85">
        <f t="shared" ca="1" si="249"/>
        <v>-26.772974999999864</v>
      </c>
      <c r="CN74" s="85">
        <f t="shared" ca="1" si="249"/>
        <v>-26.772974999999864</v>
      </c>
      <c r="CO74" s="85">
        <f t="shared" ca="1" si="249"/>
        <v>-26.772974999999864</v>
      </c>
      <c r="CP74" s="85">
        <f t="shared" ca="1" si="249"/>
        <v>-26.772974999999864</v>
      </c>
      <c r="CQ74" s="85">
        <f t="shared" ca="1" si="249"/>
        <v>-26.772974999999864</v>
      </c>
      <c r="CR74" s="85">
        <f t="shared" ca="1" si="249"/>
        <v>-26.772974999999864</v>
      </c>
      <c r="CS74" s="85">
        <f t="shared" ca="1" si="249"/>
        <v>-26.772974999999864</v>
      </c>
      <c r="CT74" s="85">
        <f t="shared" ca="1" si="249"/>
        <v>-26.772974999999864</v>
      </c>
      <c r="CU74" s="85">
        <f t="shared" ca="1" si="249"/>
        <v>-26.772974999999864</v>
      </c>
      <c r="CV74" s="85">
        <f t="shared" ca="1" si="249"/>
        <v>-26.772974999999864</v>
      </c>
      <c r="CW74" s="85">
        <f t="shared" ca="1" si="249"/>
        <v>-26.772974999999864</v>
      </c>
      <c r="CX74" s="85">
        <f t="shared" ca="1" si="249"/>
        <v>-26.772974999999864</v>
      </c>
      <c r="CY74" s="85">
        <f t="shared" ca="1" si="249"/>
        <v>-26.772974999999864</v>
      </c>
      <c r="CZ74" s="85">
        <f t="shared" ca="1" si="249"/>
        <v>-26.772974999999864</v>
      </c>
      <c r="DA74" s="85">
        <f t="shared" ca="1" si="249"/>
        <v>-26.772974999999864</v>
      </c>
      <c r="DB74" s="85">
        <f t="shared" ca="1" si="249"/>
        <v>-26.772974999999864</v>
      </c>
      <c r="DC74" s="85">
        <f t="shared" ca="1" si="249"/>
        <v>-26.772974999999864</v>
      </c>
      <c r="DD74" s="85">
        <f t="shared" ca="1" si="249"/>
        <v>-26.772974999999864</v>
      </c>
      <c r="DE74" s="85">
        <f t="shared" ca="1" si="249"/>
        <v>-26.772974999999864</v>
      </c>
      <c r="DF74" s="85">
        <f t="shared" ca="1" si="249"/>
        <v>-26.772974999999864</v>
      </c>
      <c r="DG74" s="85">
        <f t="shared" ca="1" si="249"/>
        <v>-26.772974999999864</v>
      </c>
      <c r="DH74" s="85">
        <f t="shared" ca="1" si="249"/>
        <v>-26.772974999999864</v>
      </c>
      <c r="DI74" s="85">
        <f t="shared" ca="1" si="249"/>
        <v>-26.772974999999864</v>
      </c>
      <c r="DJ74" s="85">
        <f t="shared" ca="1" si="249"/>
        <v>-26.772974999999864</v>
      </c>
      <c r="DK74" s="85">
        <f t="shared" ca="1" si="249"/>
        <v>-26.772974999999864</v>
      </c>
      <c r="DL74" s="85">
        <f t="shared" si="249"/>
        <v>0</v>
      </c>
      <c r="DM74" s="85">
        <f t="shared" si="249"/>
        <v>0</v>
      </c>
      <c r="DN74" s="85">
        <f t="shared" si="249"/>
        <v>0</v>
      </c>
      <c r="DO74" s="85">
        <f t="shared" si="249"/>
        <v>0</v>
      </c>
      <c r="DP74" s="85">
        <f t="shared" si="249"/>
        <v>0</v>
      </c>
      <c r="DQ74" s="85">
        <f t="shared" si="249"/>
        <v>0</v>
      </c>
      <c r="DR74" s="85">
        <f t="shared" si="249"/>
        <v>0</v>
      </c>
      <c r="DS74" s="85">
        <f t="shared" si="249"/>
        <v>0</v>
      </c>
      <c r="DT74" s="85">
        <f t="shared" si="249"/>
        <v>0</v>
      </c>
      <c r="DU74" s="85">
        <f t="shared" si="249"/>
        <v>0</v>
      </c>
      <c r="DV74" s="85">
        <f t="shared" si="249"/>
        <v>0</v>
      </c>
      <c r="DW74" s="85">
        <f t="shared" si="249"/>
        <v>0</v>
      </c>
      <c r="DX74" s="85">
        <f t="shared" si="249"/>
        <v>0</v>
      </c>
      <c r="DY74" s="85">
        <f t="shared" si="249"/>
        <v>0</v>
      </c>
      <c r="DZ74" s="85">
        <f t="shared" si="249"/>
        <v>0</v>
      </c>
      <c r="EA74" s="85">
        <f t="shared" si="249"/>
        <v>0</v>
      </c>
      <c r="EB74" s="85">
        <f t="shared" si="249"/>
        <v>0</v>
      </c>
      <c r="EC74" s="85">
        <f t="shared" si="249"/>
        <v>0</v>
      </c>
      <c r="ED74" s="85">
        <f t="shared" si="249"/>
        <v>0</v>
      </c>
      <c r="EE74" s="85">
        <f t="shared" si="249"/>
        <v>0</v>
      </c>
      <c r="EF74" s="85">
        <f t="shared" si="249"/>
        <v>0</v>
      </c>
      <c r="EG74" s="85">
        <f t="shared" si="249"/>
        <v>0</v>
      </c>
      <c r="EH74" s="85">
        <f t="shared" si="249"/>
        <v>0</v>
      </c>
      <c r="EI74" s="85">
        <f t="shared" si="249"/>
        <v>0</v>
      </c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60"/>
      <c r="FU74" s="60"/>
      <c r="FV74" s="60"/>
      <c r="FW74" s="60"/>
      <c r="FX74" s="60"/>
      <c r="FY74" s="60"/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0"/>
      <c r="GK74" s="60"/>
      <c r="GL74" s="60"/>
      <c r="GM74" s="60"/>
      <c r="GN74" s="60"/>
      <c r="GO74" s="60"/>
      <c r="GP74" s="60"/>
      <c r="GQ74" s="60"/>
      <c r="GR74" s="60"/>
      <c r="GS74" s="60"/>
    </row>
    <row r="75" spans="2:201" x14ac:dyDescent="0.2">
      <c r="B75" s="86" t="s">
        <v>937</v>
      </c>
      <c r="C75" s="87" t="s">
        <v>740</v>
      </c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9">
        <f t="shared" ref="P75:CA75" si="250">SUM(P76:P81)</f>
        <v>700000000</v>
      </c>
      <c r="Q75" s="90">
        <f t="shared" si="250"/>
        <v>0</v>
      </c>
      <c r="R75" s="90">
        <f t="shared" si="250"/>
        <v>700000000</v>
      </c>
      <c r="S75" s="90">
        <f t="shared" si="250"/>
        <v>0</v>
      </c>
      <c r="T75" s="90">
        <f t="shared" ref="T75" si="251">SUM(T76:T81)</f>
        <v>0</v>
      </c>
      <c r="U75" s="90">
        <f t="shared" ref="U75:AW75" si="252">SUM(U76:U81)</f>
        <v>0</v>
      </c>
      <c r="V75" s="90">
        <f t="shared" si="252"/>
        <v>700000000</v>
      </c>
      <c r="W75" s="90">
        <f t="shared" si="252"/>
        <v>0</v>
      </c>
      <c r="X75" s="90">
        <f t="shared" si="252"/>
        <v>0</v>
      </c>
      <c r="Y75" s="90">
        <f t="shared" si="252"/>
        <v>0</v>
      </c>
      <c r="Z75" s="90">
        <f t="shared" si="252"/>
        <v>0</v>
      </c>
      <c r="AA75" s="90">
        <f t="shared" si="252"/>
        <v>0</v>
      </c>
      <c r="AB75" s="90">
        <f t="shared" si="252"/>
        <v>0</v>
      </c>
      <c r="AC75" s="90">
        <f t="shared" si="252"/>
        <v>0</v>
      </c>
      <c r="AD75" s="90">
        <f t="shared" si="252"/>
        <v>0</v>
      </c>
      <c r="AE75" s="90">
        <f t="shared" si="252"/>
        <v>0</v>
      </c>
      <c r="AF75" s="90">
        <f t="shared" si="252"/>
        <v>0</v>
      </c>
      <c r="AG75" s="90">
        <f t="shared" si="252"/>
        <v>0</v>
      </c>
      <c r="AH75" s="90">
        <f t="shared" si="252"/>
        <v>0</v>
      </c>
      <c r="AI75" s="90">
        <f t="shared" si="252"/>
        <v>0</v>
      </c>
      <c r="AJ75" s="90">
        <f t="shared" si="252"/>
        <v>0</v>
      </c>
      <c r="AK75" s="90">
        <f t="shared" si="252"/>
        <v>0</v>
      </c>
      <c r="AL75" s="90">
        <f t="shared" si="252"/>
        <v>0</v>
      </c>
      <c r="AM75" s="90">
        <f t="shared" si="252"/>
        <v>0</v>
      </c>
      <c r="AN75" s="90">
        <f t="shared" si="252"/>
        <v>0</v>
      </c>
      <c r="AO75" s="90">
        <f t="shared" si="252"/>
        <v>0</v>
      </c>
      <c r="AP75" s="90">
        <f t="shared" si="252"/>
        <v>0</v>
      </c>
      <c r="AQ75" s="90">
        <f t="shared" si="252"/>
        <v>0</v>
      </c>
      <c r="AR75" s="90">
        <f t="shared" si="252"/>
        <v>0</v>
      </c>
      <c r="AS75" s="90">
        <f t="shared" si="252"/>
        <v>0</v>
      </c>
      <c r="AT75" s="90">
        <f t="shared" si="252"/>
        <v>0</v>
      </c>
      <c r="AU75" s="90">
        <f t="shared" si="252"/>
        <v>0</v>
      </c>
      <c r="AV75" s="90">
        <f t="shared" si="252"/>
        <v>0</v>
      </c>
      <c r="AW75" s="90">
        <f t="shared" si="252"/>
        <v>0</v>
      </c>
      <c r="AX75" s="90">
        <f t="shared" si="250"/>
        <v>0</v>
      </c>
      <c r="AY75" s="90">
        <f t="shared" si="250"/>
        <v>0</v>
      </c>
      <c r="AZ75" s="90">
        <f t="shared" si="250"/>
        <v>0</v>
      </c>
      <c r="BA75" s="90">
        <f t="shared" si="250"/>
        <v>0</v>
      </c>
      <c r="BB75" s="90">
        <f t="shared" si="250"/>
        <v>0</v>
      </c>
      <c r="BC75" s="90">
        <f t="shared" si="250"/>
        <v>0</v>
      </c>
      <c r="BD75" s="90">
        <f t="shared" si="250"/>
        <v>0</v>
      </c>
      <c r="BE75" s="90">
        <f t="shared" si="250"/>
        <v>0</v>
      </c>
      <c r="BF75" s="90">
        <f t="shared" si="250"/>
        <v>0</v>
      </c>
      <c r="BG75" s="90">
        <f t="shared" si="250"/>
        <v>0</v>
      </c>
      <c r="BH75" s="90">
        <f t="shared" si="250"/>
        <v>0</v>
      </c>
      <c r="BI75" s="90">
        <f t="shared" si="250"/>
        <v>0</v>
      </c>
      <c r="BJ75" s="90">
        <f t="shared" si="250"/>
        <v>0</v>
      </c>
      <c r="BK75" s="90">
        <f t="shared" si="250"/>
        <v>0</v>
      </c>
      <c r="BL75" s="90">
        <f t="shared" si="250"/>
        <v>0</v>
      </c>
      <c r="BM75" s="90">
        <f t="shared" si="250"/>
        <v>0</v>
      </c>
      <c r="BN75" s="90">
        <f t="shared" si="250"/>
        <v>0</v>
      </c>
      <c r="BO75" s="90">
        <f t="shared" si="250"/>
        <v>0</v>
      </c>
      <c r="BP75" s="90">
        <f t="shared" si="250"/>
        <v>0</v>
      </c>
      <c r="BQ75" s="90">
        <f t="shared" si="250"/>
        <v>0</v>
      </c>
      <c r="BR75" s="90">
        <f t="shared" si="250"/>
        <v>0</v>
      </c>
      <c r="BS75" s="90">
        <f t="shared" si="250"/>
        <v>0</v>
      </c>
      <c r="BT75" s="90">
        <f t="shared" si="250"/>
        <v>0</v>
      </c>
      <c r="BU75" s="90">
        <f t="shared" si="250"/>
        <v>0</v>
      </c>
      <c r="BV75" s="90">
        <f t="shared" si="250"/>
        <v>0</v>
      </c>
      <c r="BW75" s="90">
        <f t="shared" si="250"/>
        <v>0</v>
      </c>
      <c r="BX75" s="90">
        <f t="shared" si="250"/>
        <v>0</v>
      </c>
      <c r="BY75" s="90">
        <f t="shared" si="250"/>
        <v>0</v>
      </c>
      <c r="BZ75" s="90">
        <f t="shared" si="250"/>
        <v>0</v>
      </c>
      <c r="CA75" s="90">
        <f t="shared" si="250"/>
        <v>0</v>
      </c>
      <c r="CB75" s="90">
        <f t="shared" ref="CB75:EI75" si="253">SUM(CB76:CB81)</f>
        <v>0</v>
      </c>
      <c r="CC75" s="90">
        <f t="shared" si="253"/>
        <v>0</v>
      </c>
      <c r="CD75" s="90">
        <f t="shared" si="253"/>
        <v>0</v>
      </c>
      <c r="CE75" s="90">
        <f t="shared" si="253"/>
        <v>0</v>
      </c>
      <c r="CF75" s="90">
        <f t="shared" si="253"/>
        <v>0</v>
      </c>
      <c r="CG75" s="90">
        <f t="shared" si="253"/>
        <v>0</v>
      </c>
      <c r="CH75" s="90">
        <f t="shared" si="253"/>
        <v>0</v>
      </c>
      <c r="CI75" s="90">
        <f t="shared" si="253"/>
        <v>0</v>
      </c>
      <c r="CJ75" s="90">
        <f t="shared" si="253"/>
        <v>0</v>
      </c>
      <c r="CK75" s="90">
        <f t="shared" si="253"/>
        <v>0</v>
      </c>
      <c r="CL75" s="90">
        <f t="shared" si="253"/>
        <v>0</v>
      </c>
      <c r="CM75" s="90">
        <f t="shared" si="253"/>
        <v>0</v>
      </c>
      <c r="CN75" s="90">
        <f t="shared" si="253"/>
        <v>0</v>
      </c>
      <c r="CO75" s="90">
        <f t="shared" si="253"/>
        <v>0</v>
      </c>
      <c r="CP75" s="90">
        <f t="shared" si="253"/>
        <v>0</v>
      </c>
      <c r="CQ75" s="90">
        <f t="shared" si="253"/>
        <v>0</v>
      </c>
      <c r="CR75" s="90">
        <f t="shared" si="253"/>
        <v>0</v>
      </c>
      <c r="CS75" s="90">
        <f t="shared" si="253"/>
        <v>0</v>
      </c>
      <c r="CT75" s="90">
        <f t="shared" si="253"/>
        <v>0</v>
      </c>
      <c r="CU75" s="90">
        <f t="shared" si="253"/>
        <v>0</v>
      </c>
      <c r="CV75" s="90">
        <f t="shared" si="253"/>
        <v>0</v>
      </c>
      <c r="CW75" s="90">
        <f t="shared" si="253"/>
        <v>0</v>
      </c>
      <c r="CX75" s="90">
        <f t="shared" si="253"/>
        <v>0</v>
      </c>
      <c r="CY75" s="90">
        <f t="shared" si="253"/>
        <v>0</v>
      </c>
      <c r="CZ75" s="90">
        <f t="shared" si="253"/>
        <v>0</v>
      </c>
      <c r="DA75" s="90">
        <f t="shared" si="253"/>
        <v>0</v>
      </c>
      <c r="DB75" s="90">
        <f t="shared" si="253"/>
        <v>0</v>
      </c>
      <c r="DC75" s="90">
        <f t="shared" si="253"/>
        <v>0</v>
      </c>
      <c r="DD75" s="90">
        <f t="shared" si="253"/>
        <v>0</v>
      </c>
      <c r="DE75" s="90">
        <f t="shared" si="253"/>
        <v>0</v>
      </c>
      <c r="DF75" s="90">
        <f t="shared" si="253"/>
        <v>0</v>
      </c>
      <c r="DG75" s="90">
        <f t="shared" si="253"/>
        <v>0</v>
      </c>
      <c r="DH75" s="90">
        <f t="shared" si="253"/>
        <v>0</v>
      </c>
      <c r="DI75" s="90">
        <f t="shared" si="253"/>
        <v>0</v>
      </c>
      <c r="DJ75" s="90">
        <f t="shared" si="253"/>
        <v>0</v>
      </c>
      <c r="DK75" s="90">
        <f t="shared" si="253"/>
        <v>0</v>
      </c>
      <c r="DL75" s="90">
        <f t="shared" si="253"/>
        <v>0</v>
      </c>
      <c r="DM75" s="90">
        <f t="shared" si="253"/>
        <v>0</v>
      </c>
      <c r="DN75" s="90">
        <f t="shared" si="253"/>
        <v>0</v>
      </c>
      <c r="DO75" s="90">
        <f t="shared" si="253"/>
        <v>0</v>
      </c>
      <c r="DP75" s="90">
        <f t="shared" si="253"/>
        <v>0</v>
      </c>
      <c r="DQ75" s="90">
        <f t="shared" si="253"/>
        <v>0</v>
      </c>
      <c r="DR75" s="90">
        <f t="shared" si="253"/>
        <v>0</v>
      </c>
      <c r="DS75" s="90">
        <f t="shared" si="253"/>
        <v>0</v>
      </c>
      <c r="DT75" s="90">
        <f t="shared" si="253"/>
        <v>0</v>
      </c>
      <c r="DU75" s="90">
        <f t="shared" si="253"/>
        <v>0</v>
      </c>
      <c r="DV75" s="90">
        <f t="shared" si="253"/>
        <v>0</v>
      </c>
      <c r="DW75" s="90">
        <f t="shared" si="253"/>
        <v>0</v>
      </c>
      <c r="DX75" s="90">
        <f t="shared" si="253"/>
        <v>0</v>
      </c>
      <c r="DY75" s="90">
        <f t="shared" si="253"/>
        <v>0</v>
      </c>
      <c r="DZ75" s="90">
        <f t="shared" si="253"/>
        <v>0</v>
      </c>
      <c r="EA75" s="90">
        <f t="shared" si="253"/>
        <v>0</v>
      </c>
      <c r="EB75" s="90">
        <f t="shared" si="253"/>
        <v>0</v>
      </c>
      <c r="EC75" s="90">
        <f t="shared" si="253"/>
        <v>0</v>
      </c>
      <c r="ED75" s="90">
        <f t="shared" si="253"/>
        <v>0</v>
      </c>
      <c r="EE75" s="90">
        <f t="shared" si="253"/>
        <v>0</v>
      </c>
      <c r="EF75" s="90">
        <f t="shared" si="253"/>
        <v>0</v>
      </c>
      <c r="EG75" s="90">
        <f t="shared" si="253"/>
        <v>0</v>
      </c>
      <c r="EH75" s="90">
        <f t="shared" si="253"/>
        <v>0</v>
      </c>
      <c r="EI75" s="90">
        <f t="shared" si="253"/>
        <v>0</v>
      </c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60"/>
      <c r="FU75" s="60"/>
      <c r="FV75" s="60"/>
      <c r="FW75" s="60"/>
      <c r="FX75" s="60"/>
      <c r="FY75" s="60"/>
      <c r="FZ75" s="60"/>
      <c r="GA75" s="60"/>
      <c r="GB75" s="60"/>
      <c r="GC75" s="60"/>
      <c r="GD75" s="60"/>
      <c r="GE75" s="60"/>
      <c r="GF75" s="60"/>
      <c r="GG75" s="60"/>
      <c r="GH75" s="60"/>
      <c r="GI75" s="60"/>
      <c r="GJ75" s="60"/>
      <c r="GK75" s="60"/>
      <c r="GL75" s="60"/>
      <c r="GM75" s="60"/>
      <c r="GN75" s="60"/>
      <c r="GO75" s="60"/>
      <c r="GP75" s="60"/>
      <c r="GQ75" s="60"/>
      <c r="GR75" s="60"/>
      <c r="GS75" s="60"/>
    </row>
    <row r="76" spans="2:201" x14ac:dyDescent="0.2">
      <c r="B76" s="66" t="s">
        <v>938</v>
      </c>
      <c r="C76" s="67" t="s">
        <v>939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9">
        <f t="shared" ref="P76:P81" si="254">SUM(S76:EI76)</f>
        <v>700000000</v>
      </c>
      <c r="Q76" s="70">
        <f t="shared" ref="Q76:Q81" si="255">SUMIF(S$5:EI$5,"факт",S76:EI76)</f>
        <v>0</v>
      </c>
      <c r="R76" s="59">
        <f t="shared" ref="R76:R81" si="256">P76-Q76</f>
        <v>700000000</v>
      </c>
      <c r="S76" s="319">
        <f>cf_1!S76+cf_2!S76</f>
        <v>0</v>
      </c>
      <c r="T76" s="319">
        <f>cf_1!T76+cf_2!T76</f>
        <v>0</v>
      </c>
      <c r="U76" s="319">
        <f>cf_1!U76+cf_2!U76</f>
        <v>0</v>
      </c>
      <c r="V76" s="319">
        <f>cf_1!V76+cf_2!V76</f>
        <v>700000000</v>
      </c>
      <c r="W76" s="319">
        <f>cf_1!W76+cf_2!W76</f>
        <v>0</v>
      </c>
      <c r="X76" s="319">
        <f>cf_1!X76+cf_2!X76</f>
        <v>0</v>
      </c>
      <c r="Y76" s="319">
        <f>cf_1!Y76+cf_2!Y76</f>
        <v>0</v>
      </c>
      <c r="Z76" s="319">
        <f>cf_1!Z76+cf_2!Z76</f>
        <v>0</v>
      </c>
      <c r="AA76" s="319">
        <f>cf_1!AA76+cf_2!AA76</f>
        <v>0</v>
      </c>
      <c r="AB76" s="319">
        <f>cf_1!AB76+cf_2!AB76</f>
        <v>0</v>
      </c>
      <c r="AC76" s="319">
        <f>cf_1!AC76+cf_2!AC76</f>
        <v>0</v>
      </c>
      <c r="AD76" s="319">
        <f>cf_1!AD76+cf_2!AD76</f>
        <v>0</v>
      </c>
      <c r="AE76" s="319">
        <f>cf_1!AE76+cf_2!AE76</f>
        <v>0</v>
      </c>
      <c r="AF76" s="319">
        <f>cf_1!AF76+cf_2!AF76</f>
        <v>0</v>
      </c>
      <c r="AG76" s="319">
        <f>cf_1!AG76+cf_2!AG76</f>
        <v>0</v>
      </c>
      <c r="AH76" s="319">
        <f>cf_1!AH76+cf_2!AH76</f>
        <v>0</v>
      </c>
      <c r="AI76" s="319">
        <f>cf_1!AI76+cf_2!AI76</f>
        <v>0</v>
      </c>
      <c r="AJ76" s="319">
        <f>cf_1!AJ76+cf_2!AJ76</f>
        <v>0</v>
      </c>
      <c r="AK76" s="319">
        <f>cf_1!AK76+cf_2!AK76</f>
        <v>0</v>
      </c>
      <c r="AL76" s="319">
        <f>cf_1!AL76+cf_2!AL76</f>
        <v>0</v>
      </c>
      <c r="AM76" s="319">
        <f>cf_1!AM76+cf_2!AM76</f>
        <v>0</v>
      </c>
      <c r="AN76" s="319">
        <f>cf_1!AN76+cf_2!AN76</f>
        <v>0</v>
      </c>
      <c r="AO76" s="319">
        <f>cf_1!AO76+cf_2!AO76</f>
        <v>0</v>
      </c>
      <c r="AP76" s="319">
        <f>cf_1!AP76+cf_2!AP76</f>
        <v>0</v>
      </c>
      <c r="AQ76" s="319">
        <f>cf_1!AQ76+cf_2!AQ76</f>
        <v>0</v>
      </c>
      <c r="AR76" s="319">
        <f>cf_1!AR76+cf_2!AR76</f>
        <v>0</v>
      </c>
      <c r="AS76" s="319">
        <f>cf_1!AS76+cf_2!AS76</f>
        <v>0</v>
      </c>
      <c r="AT76" s="319">
        <f>cf_1!AT76+cf_2!AT76</f>
        <v>0</v>
      </c>
      <c r="AU76" s="319">
        <f>cf_1!AU76+cf_2!AU76</f>
        <v>0</v>
      </c>
      <c r="AV76" s="319">
        <f>cf_1!AV76+cf_2!AV76</f>
        <v>0</v>
      </c>
      <c r="AW76" s="319">
        <f>cf_1!AW76+cf_2!AW76</f>
        <v>0</v>
      </c>
      <c r="AX76" s="319">
        <f>cf_1!AX76+cf_2!AX76</f>
        <v>0</v>
      </c>
      <c r="AY76" s="319">
        <f>cf_1!AY76+cf_2!AY76</f>
        <v>0</v>
      </c>
      <c r="AZ76" s="319">
        <f>cf_1!AZ76+cf_2!AZ76</f>
        <v>0</v>
      </c>
      <c r="BA76" s="319">
        <f>cf_1!BA76+cf_2!BA76</f>
        <v>0</v>
      </c>
      <c r="BB76" s="319">
        <f>cf_1!BB76+cf_2!BB76</f>
        <v>0</v>
      </c>
      <c r="BC76" s="319">
        <f>cf_1!BC76+cf_2!BC76</f>
        <v>0</v>
      </c>
      <c r="BD76" s="319">
        <f>cf_1!BD76+cf_2!BD76</f>
        <v>0</v>
      </c>
      <c r="BE76" s="319">
        <f>cf_1!BE76+cf_2!BE76</f>
        <v>0</v>
      </c>
      <c r="BF76" s="319">
        <f>cf_1!BF76+cf_2!BF76</f>
        <v>0</v>
      </c>
      <c r="BG76" s="319">
        <f>cf_1!BG76+cf_2!BG76</f>
        <v>0</v>
      </c>
      <c r="BH76" s="319">
        <f>cf_1!BH76+cf_2!BH76</f>
        <v>0</v>
      </c>
      <c r="BI76" s="319">
        <f>cf_1!BI76+cf_2!BI76</f>
        <v>0</v>
      </c>
      <c r="BJ76" s="319">
        <f>cf_1!BJ76+cf_2!BJ76</f>
        <v>0</v>
      </c>
      <c r="BK76" s="319">
        <f>cf_1!BK76+cf_2!BK76</f>
        <v>0</v>
      </c>
      <c r="BL76" s="319">
        <f>cf_1!BL76+cf_2!BL76</f>
        <v>0</v>
      </c>
      <c r="BM76" s="319">
        <f>cf_1!BM76+cf_2!BM76</f>
        <v>0</v>
      </c>
      <c r="BN76" s="319">
        <f>cf_1!BN76+cf_2!BN76</f>
        <v>0</v>
      </c>
      <c r="BO76" s="319">
        <f>cf_1!BO76+cf_2!BO76</f>
        <v>0</v>
      </c>
      <c r="BP76" s="319">
        <f>cf_1!BP76+cf_2!BP76</f>
        <v>0</v>
      </c>
      <c r="BQ76" s="319">
        <f>cf_1!BQ76+cf_2!BQ76</f>
        <v>0</v>
      </c>
      <c r="BR76" s="319">
        <f>cf_1!BR76+cf_2!BR76</f>
        <v>0</v>
      </c>
      <c r="BS76" s="319">
        <f>cf_1!BS76+cf_2!BS76</f>
        <v>0</v>
      </c>
      <c r="BT76" s="319">
        <f>cf_1!BT76+cf_2!BT76</f>
        <v>0</v>
      </c>
      <c r="BU76" s="319">
        <f>cf_1!BU76+cf_2!BU76</f>
        <v>0</v>
      </c>
      <c r="BV76" s="319">
        <f>cf_1!BV76+cf_2!BV76</f>
        <v>0</v>
      </c>
      <c r="BW76" s="319">
        <f>cf_1!BW76+cf_2!BW76</f>
        <v>0</v>
      </c>
      <c r="BX76" s="319">
        <f>cf_1!BX76+cf_2!BX76</f>
        <v>0</v>
      </c>
      <c r="BY76" s="319">
        <f>cf_1!BY76+cf_2!BY76</f>
        <v>0</v>
      </c>
      <c r="BZ76" s="319">
        <f>cf_1!BZ76+cf_2!BZ76</f>
        <v>0</v>
      </c>
      <c r="CA76" s="319">
        <f>cf_1!CA76+cf_2!CA76</f>
        <v>0</v>
      </c>
      <c r="CB76" s="319">
        <f>cf_1!CB76+cf_2!CB76</f>
        <v>0</v>
      </c>
      <c r="CC76" s="319">
        <f>cf_1!CC76+cf_2!CC76</f>
        <v>0</v>
      </c>
      <c r="CD76" s="319">
        <f>cf_1!CD76+cf_2!CD76</f>
        <v>0</v>
      </c>
      <c r="CE76" s="319">
        <f>cf_1!CE76+cf_2!CE76</f>
        <v>0</v>
      </c>
      <c r="CF76" s="319">
        <f>cf_1!CF76+cf_2!CF76</f>
        <v>0</v>
      </c>
      <c r="CG76" s="319">
        <f>cf_1!CG76+cf_2!CG76</f>
        <v>0</v>
      </c>
      <c r="CH76" s="319">
        <f>cf_1!CH76+cf_2!CH76</f>
        <v>0</v>
      </c>
      <c r="CI76" s="319">
        <f>cf_1!CI76+cf_2!CI76</f>
        <v>0</v>
      </c>
      <c r="CJ76" s="319">
        <f>cf_1!CJ76+cf_2!CJ76</f>
        <v>0</v>
      </c>
      <c r="CK76" s="319">
        <f>cf_1!CK76+cf_2!CK76</f>
        <v>0</v>
      </c>
      <c r="CL76" s="319">
        <f>cf_1!CL76+cf_2!CL76</f>
        <v>0</v>
      </c>
      <c r="CM76" s="319">
        <f>cf_1!CM76+cf_2!CM76</f>
        <v>0</v>
      </c>
      <c r="CN76" s="319">
        <f>cf_1!CN76+cf_2!CN76</f>
        <v>0</v>
      </c>
      <c r="CO76" s="319">
        <f>cf_1!CO76+cf_2!CO76</f>
        <v>0</v>
      </c>
      <c r="CP76" s="319">
        <f>cf_1!CP76+cf_2!CP76</f>
        <v>0</v>
      </c>
      <c r="CQ76" s="319">
        <f>cf_1!CQ76+cf_2!CQ76</f>
        <v>0</v>
      </c>
      <c r="CR76" s="319">
        <f>cf_1!CR76+cf_2!CR76</f>
        <v>0</v>
      </c>
      <c r="CS76" s="319">
        <f>cf_1!CS76+cf_2!CS76</f>
        <v>0</v>
      </c>
      <c r="CT76" s="319">
        <f>cf_1!CT76+cf_2!CT76</f>
        <v>0</v>
      </c>
      <c r="CU76" s="319">
        <f>cf_1!CU76+cf_2!CU76</f>
        <v>0</v>
      </c>
      <c r="CV76" s="319">
        <f>cf_1!CV76+cf_2!CV76</f>
        <v>0</v>
      </c>
      <c r="CW76" s="319">
        <f>cf_1!CW76+cf_2!CW76</f>
        <v>0</v>
      </c>
      <c r="CX76" s="319">
        <f>cf_1!CX76+cf_2!CX76</f>
        <v>0</v>
      </c>
      <c r="CY76" s="319">
        <f>cf_1!CY76+cf_2!CY76</f>
        <v>0</v>
      </c>
      <c r="CZ76" s="319">
        <f>cf_1!CZ76+cf_2!CZ76</f>
        <v>0</v>
      </c>
      <c r="DA76" s="319">
        <f>cf_1!DA76+cf_2!DA76</f>
        <v>0</v>
      </c>
      <c r="DB76" s="319">
        <f>cf_1!DB76+cf_2!DB76</f>
        <v>0</v>
      </c>
      <c r="DC76" s="319">
        <f>cf_1!DC76+cf_2!DC76</f>
        <v>0</v>
      </c>
      <c r="DD76" s="319">
        <f>cf_1!DD76+cf_2!DD76</f>
        <v>0</v>
      </c>
      <c r="DE76" s="319">
        <f>cf_1!DE76+cf_2!DE76</f>
        <v>0</v>
      </c>
      <c r="DF76" s="319">
        <f>cf_1!DF76+cf_2!DF76</f>
        <v>0</v>
      </c>
      <c r="DG76" s="319">
        <f>cf_1!DG76+cf_2!DG76</f>
        <v>0</v>
      </c>
      <c r="DH76" s="319">
        <f>cf_1!DH76+cf_2!DH76</f>
        <v>0</v>
      </c>
      <c r="DI76" s="319">
        <f>cf_1!DI76+cf_2!DI76</f>
        <v>0</v>
      </c>
      <c r="DJ76" s="319">
        <f>cf_1!DJ76+cf_2!DJ76</f>
        <v>0</v>
      </c>
      <c r="DK76" s="319">
        <f>cf_1!DK76+cf_2!DK76</f>
        <v>0</v>
      </c>
      <c r="DL76" s="319">
        <f>cf_1!DL76+cf_2!DL76</f>
        <v>0</v>
      </c>
      <c r="DM76" s="319">
        <f>cf_1!DM76+cf_2!DM76</f>
        <v>0</v>
      </c>
      <c r="DN76" s="319">
        <f>cf_1!DN76+cf_2!DN76</f>
        <v>0</v>
      </c>
      <c r="DO76" s="319">
        <f>cf_1!DO76+cf_2!DO76</f>
        <v>0</v>
      </c>
      <c r="DP76" s="319">
        <f>cf_1!DP76+cf_2!DP76</f>
        <v>0</v>
      </c>
      <c r="DQ76" s="319">
        <f>cf_1!DQ76+cf_2!DQ76</f>
        <v>0</v>
      </c>
      <c r="DR76" s="319">
        <f>cf_1!DR76+cf_2!DR76</f>
        <v>0</v>
      </c>
      <c r="DS76" s="319">
        <f>cf_1!DS76+cf_2!DS76</f>
        <v>0</v>
      </c>
      <c r="DT76" s="319">
        <f>cf_1!DT76+cf_2!DT76</f>
        <v>0</v>
      </c>
      <c r="DU76" s="319">
        <f>cf_1!DU76+cf_2!DU76</f>
        <v>0</v>
      </c>
      <c r="DV76" s="319">
        <f>cf_1!DV76+cf_2!DV76</f>
        <v>0</v>
      </c>
      <c r="DW76" s="319">
        <f>cf_1!DW76+cf_2!DW76</f>
        <v>0</v>
      </c>
      <c r="DX76" s="319">
        <f>cf_1!DX76+cf_2!DX76</f>
        <v>0</v>
      </c>
      <c r="DY76" s="319">
        <f>cf_1!DY76+cf_2!DY76</f>
        <v>0</v>
      </c>
      <c r="DZ76" s="319">
        <f>cf_1!DZ76+cf_2!DZ76</f>
        <v>0</v>
      </c>
      <c r="EA76" s="319">
        <f>cf_1!EA76+cf_2!EA76</f>
        <v>0</v>
      </c>
      <c r="EB76" s="319">
        <f>cf_1!EB76+cf_2!EB76</f>
        <v>0</v>
      </c>
      <c r="EC76" s="319">
        <f>cf_1!EC76+cf_2!EC76</f>
        <v>0</v>
      </c>
      <c r="ED76" s="319">
        <f>cf_1!ED76+cf_2!ED76</f>
        <v>0</v>
      </c>
      <c r="EE76" s="319">
        <f>cf_1!EE76+cf_2!EE76</f>
        <v>0</v>
      </c>
      <c r="EF76" s="319">
        <f>cf_1!EF76+cf_2!EF76</f>
        <v>0</v>
      </c>
      <c r="EG76" s="319">
        <f>cf_1!EG76+cf_2!EG76</f>
        <v>0</v>
      </c>
      <c r="EH76" s="319">
        <f>cf_1!EH76+cf_2!EH76</f>
        <v>0</v>
      </c>
      <c r="EI76" s="319">
        <f>cf_1!EI76+cf_2!EI76</f>
        <v>0</v>
      </c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  <c r="GK76" s="60"/>
      <c r="GL76" s="60"/>
      <c r="GM76" s="60"/>
      <c r="GN76" s="60"/>
      <c r="GO76" s="60"/>
      <c r="GP76" s="60"/>
      <c r="GQ76" s="60"/>
      <c r="GR76" s="60"/>
      <c r="GS76" s="60"/>
    </row>
    <row r="77" spans="2:201" x14ac:dyDescent="0.2">
      <c r="B77" s="66" t="s">
        <v>940</v>
      </c>
      <c r="C77" s="67" t="s">
        <v>941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9">
        <f t="shared" si="254"/>
        <v>0</v>
      </c>
      <c r="Q77" s="70">
        <f t="shared" si="255"/>
        <v>0</v>
      </c>
      <c r="R77" s="59">
        <f t="shared" si="256"/>
        <v>0</v>
      </c>
      <c r="S77" s="319">
        <f>cf_1!S77+cf_2!S77</f>
        <v>0</v>
      </c>
      <c r="T77" s="319">
        <f>cf_1!T77+cf_2!T77</f>
        <v>0</v>
      </c>
      <c r="U77" s="319">
        <f>cf_1!U77+cf_2!U77</f>
        <v>0</v>
      </c>
      <c r="V77" s="319">
        <f>cf_1!V77+cf_2!V77</f>
        <v>0</v>
      </c>
      <c r="W77" s="319">
        <f>cf_1!W77+cf_2!W77</f>
        <v>0</v>
      </c>
      <c r="X77" s="319">
        <f>cf_1!X77+cf_2!X77</f>
        <v>0</v>
      </c>
      <c r="Y77" s="319">
        <f>cf_1!Y77+cf_2!Y77</f>
        <v>0</v>
      </c>
      <c r="Z77" s="319">
        <f>cf_1!Z77+cf_2!Z77</f>
        <v>0</v>
      </c>
      <c r="AA77" s="319">
        <f>cf_1!AA77+cf_2!AA77</f>
        <v>0</v>
      </c>
      <c r="AB77" s="319">
        <f>cf_1!AB77+cf_2!AB77</f>
        <v>0</v>
      </c>
      <c r="AC77" s="319">
        <f>cf_1!AC77+cf_2!AC77</f>
        <v>0</v>
      </c>
      <c r="AD77" s="319">
        <f>cf_1!AD77+cf_2!AD77</f>
        <v>0</v>
      </c>
      <c r="AE77" s="319">
        <f>cf_1!AE77+cf_2!AE77</f>
        <v>0</v>
      </c>
      <c r="AF77" s="319">
        <f>cf_1!AF77+cf_2!AF77</f>
        <v>0</v>
      </c>
      <c r="AG77" s="319">
        <f>cf_1!AG77+cf_2!AG77</f>
        <v>0</v>
      </c>
      <c r="AH77" s="319">
        <f>cf_1!AH77+cf_2!AH77</f>
        <v>0</v>
      </c>
      <c r="AI77" s="319">
        <f>cf_1!AI77+cf_2!AI77</f>
        <v>0</v>
      </c>
      <c r="AJ77" s="319">
        <f>cf_1!AJ77+cf_2!AJ77</f>
        <v>0</v>
      </c>
      <c r="AK77" s="319">
        <f>cf_1!AK77+cf_2!AK77</f>
        <v>0</v>
      </c>
      <c r="AL77" s="319">
        <f>cf_1!AL77+cf_2!AL77</f>
        <v>0</v>
      </c>
      <c r="AM77" s="319">
        <f>cf_1!AM77+cf_2!AM77</f>
        <v>0</v>
      </c>
      <c r="AN77" s="319">
        <f>cf_1!AN77+cf_2!AN77</f>
        <v>0</v>
      </c>
      <c r="AO77" s="319">
        <f>cf_1!AO77+cf_2!AO77</f>
        <v>0</v>
      </c>
      <c r="AP77" s="319">
        <f>cf_1!AP77+cf_2!AP77</f>
        <v>0</v>
      </c>
      <c r="AQ77" s="319">
        <f>cf_1!AQ77+cf_2!AQ77</f>
        <v>0</v>
      </c>
      <c r="AR77" s="319">
        <f>cf_1!AR77+cf_2!AR77</f>
        <v>0</v>
      </c>
      <c r="AS77" s="319">
        <f>cf_1!AS77+cf_2!AS77</f>
        <v>0</v>
      </c>
      <c r="AT77" s="319">
        <f>cf_1!AT77+cf_2!AT77</f>
        <v>0</v>
      </c>
      <c r="AU77" s="319">
        <f>cf_1!AU77+cf_2!AU77</f>
        <v>0</v>
      </c>
      <c r="AV77" s="319">
        <f>cf_1!AV77+cf_2!AV77</f>
        <v>0</v>
      </c>
      <c r="AW77" s="319">
        <f>cf_1!AW77+cf_2!AW77</f>
        <v>0</v>
      </c>
      <c r="AX77" s="319">
        <f>cf_1!AX77+cf_2!AX77</f>
        <v>0</v>
      </c>
      <c r="AY77" s="319">
        <f>cf_1!AY77+cf_2!AY77</f>
        <v>0</v>
      </c>
      <c r="AZ77" s="319">
        <f>cf_1!AZ77+cf_2!AZ77</f>
        <v>0</v>
      </c>
      <c r="BA77" s="319">
        <f>cf_1!BA77+cf_2!BA77</f>
        <v>0</v>
      </c>
      <c r="BB77" s="319">
        <f>cf_1!BB77+cf_2!BB77</f>
        <v>0</v>
      </c>
      <c r="BC77" s="319">
        <f>cf_1!BC77+cf_2!BC77</f>
        <v>0</v>
      </c>
      <c r="BD77" s="319">
        <f>cf_1!BD77+cf_2!BD77</f>
        <v>0</v>
      </c>
      <c r="BE77" s="319">
        <f>cf_1!BE77+cf_2!BE77</f>
        <v>0</v>
      </c>
      <c r="BF77" s="319">
        <f>cf_1!BF77+cf_2!BF77</f>
        <v>0</v>
      </c>
      <c r="BG77" s="319">
        <f>cf_1!BG77+cf_2!BG77</f>
        <v>0</v>
      </c>
      <c r="BH77" s="319">
        <f>cf_1!BH77+cf_2!BH77</f>
        <v>0</v>
      </c>
      <c r="BI77" s="319">
        <f>cf_1!BI77+cf_2!BI77</f>
        <v>0</v>
      </c>
      <c r="BJ77" s="319">
        <f>cf_1!BJ77+cf_2!BJ77</f>
        <v>0</v>
      </c>
      <c r="BK77" s="319">
        <f>cf_1!BK77+cf_2!BK77</f>
        <v>0</v>
      </c>
      <c r="BL77" s="319">
        <f>cf_1!BL77+cf_2!BL77</f>
        <v>0</v>
      </c>
      <c r="BM77" s="319">
        <f>cf_1!BM77+cf_2!BM77</f>
        <v>0</v>
      </c>
      <c r="BN77" s="319">
        <f>cf_1!BN77+cf_2!BN77</f>
        <v>0</v>
      </c>
      <c r="BO77" s="319">
        <f>cf_1!BO77+cf_2!BO77</f>
        <v>0</v>
      </c>
      <c r="BP77" s="319">
        <f>cf_1!BP77+cf_2!BP77</f>
        <v>0</v>
      </c>
      <c r="BQ77" s="319">
        <f>cf_1!BQ77+cf_2!BQ77</f>
        <v>0</v>
      </c>
      <c r="BR77" s="319">
        <f>cf_1!BR77+cf_2!BR77</f>
        <v>0</v>
      </c>
      <c r="BS77" s="319">
        <f>cf_1!BS77+cf_2!BS77</f>
        <v>0</v>
      </c>
      <c r="BT77" s="319">
        <f>cf_1!BT77+cf_2!BT77</f>
        <v>0</v>
      </c>
      <c r="BU77" s="319">
        <f>cf_1!BU77+cf_2!BU77</f>
        <v>0</v>
      </c>
      <c r="BV77" s="319">
        <f>cf_1!BV77+cf_2!BV77</f>
        <v>0</v>
      </c>
      <c r="BW77" s="319">
        <f>cf_1!BW77+cf_2!BW77</f>
        <v>0</v>
      </c>
      <c r="BX77" s="319">
        <f>cf_1!BX77+cf_2!BX77</f>
        <v>0</v>
      </c>
      <c r="BY77" s="319">
        <f>cf_1!BY77+cf_2!BY77</f>
        <v>0</v>
      </c>
      <c r="BZ77" s="319">
        <f>cf_1!BZ77+cf_2!BZ77</f>
        <v>0</v>
      </c>
      <c r="CA77" s="319">
        <f>cf_1!CA77+cf_2!CA77</f>
        <v>0</v>
      </c>
      <c r="CB77" s="319">
        <f>cf_1!CB77+cf_2!CB77</f>
        <v>0</v>
      </c>
      <c r="CC77" s="319">
        <f>cf_1!CC77+cf_2!CC77</f>
        <v>0</v>
      </c>
      <c r="CD77" s="319">
        <f>cf_1!CD77+cf_2!CD77</f>
        <v>0</v>
      </c>
      <c r="CE77" s="319">
        <f>cf_1!CE77+cf_2!CE77</f>
        <v>0</v>
      </c>
      <c r="CF77" s="319">
        <f>cf_1!CF77+cf_2!CF77</f>
        <v>0</v>
      </c>
      <c r="CG77" s="319">
        <f>cf_1!CG77+cf_2!CG77</f>
        <v>0</v>
      </c>
      <c r="CH77" s="319">
        <f>cf_1!CH77+cf_2!CH77</f>
        <v>0</v>
      </c>
      <c r="CI77" s="319">
        <f>cf_1!CI77+cf_2!CI77</f>
        <v>0</v>
      </c>
      <c r="CJ77" s="319">
        <f>cf_1!CJ77+cf_2!CJ77</f>
        <v>0</v>
      </c>
      <c r="CK77" s="319">
        <f>cf_1!CK77+cf_2!CK77</f>
        <v>0</v>
      </c>
      <c r="CL77" s="319">
        <f>cf_1!CL77+cf_2!CL77</f>
        <v>0</v>
      </c>
      <c r="CM77" s="319">
        <f>cf_1!CM77+cf_2!CM77</f>
        <v>0</v>
      </c>
      <c r="CN77" s="319">
        <f>cf_1!CN77+cf_2!CN77</f>
        <v>0</v>
      </c>
      <c r="CO77" s="319">
        <f>cf_1!CO77+cf_2!CO77</f>
        <v>0</v>
      </c>
      <c r="CP77" s="319">
        <f>cf_1!CP77+cf_2!CP77</f>
        <v>0</v>
      </c>
      <c r="CQ77" s="319">
        <f>cf_1!CQ77+cf_2!CQ77</f>
        <v>0</v>
      </c>
      <c r="CR77" s="319">
        <f>cf_1!CR77+cf_2!CR77</f>
        <v>0</v>
      </c>
      <c r="CS77" s="319">
        <f>cf_1!CS77+cf_2!CS77</f>
        <v>0</v>
      </c>
      <c r="CT77" s="319">
        <f>cf_1!CT77+cf_2!CT77</f>
        <v>0</v>
      </c>
      <c r="CU77" s="319">
        <f>cf_1!CU77+cf_2!CU77</f>
        <v>0</v>
      </c>
      <c r="CV77" s="319">
        <f>cf_1!CV77+cf_2!CV77</f>
        <v>0</v>
      </c>
      <c r="CW77" s="319">
        <f>cf_1!CW77+cf_2!CW77</f>
        <v>0</v>
      </c>
      <c r="CX77" s="319">
        <f>cf_1!CX77+cf_2!CX77</f>
        <v>0</v>
      </c>
      <c r="CY77" s="319">
        <f>cf_1!CY77+cf_2!CY77</f>
        <v>0</v>
      </c>
      <c r="CZ77" s="319">
        <f>cf_1!CZ77+cf_2!CZ77</f>
        <v>0</v>
      </c>
      <c r="DA77" s="319">
        <f>cf_1!DA77+cf_2!DA77</f>
        <v>0</v>
      </c>
      <c r="DB77" s="319">
        <f>cf_1!DB77+cf_2!DB77</f>
        <v>0</v>
      </c>
      <c r="DC77" s="319">
        <f>cf_1!DC77+cf_2!DC77</f>
        <v>0</v>
      </c>
      <c r="DD77" s="319">
        <f>cf_1!DD77+cf_2!DD77</f>
        <v>0</v>
      </c>
      <c r="DE77" s="319">
        <f>cf_1!DE77+cf_2!DE77</f>
        <v>0</v>
      </c>
      <c r="DF77" s="319">
        <f>cf_1!DF77+cf_2!DF77</f>
        <v>0</v>
      </c>
      <c r="DG77" s="319">
        <f>cf_1!DG77+cf_2!DG77</f>
        <v>0</v>
      </c>
      <c r="DH77" s="319">
        <f>cf_1!DH77+cf_2!DH77</f>
        <v>0</v>
      </c>
      <c r="DI77" s="319">
        <f>cf_1!DI77+cf_2!DI77</f>
        <v>0</v>
      </c>
      <c r="DJ77" s="319">
        <f>cf_1!DJ77+cf_2!DJ77</f>
        <v>0</v>
      </c>
      <c r="DK77" s="319">
        <f>cf_1!DK77+cf_2!DK77</f>
        <v>0</v>
      </c>
      <c r="DL77" s="319">
        <f>cf_1!DL77+cf_2!DL77</f>
        <v>0</v>
      </c>
      <c r="DM77" s="319">
        <f>cf_1!DM77+cf_2!DM77</f>
        <v>0</v>
      </c>
      <c r="DN77" s="319">
        <f>cf_1!DN77+cf_2!DN77</f>
        <v>0</v>
      </c>
      <c r="DO77" s="319">
        <f>cf_1!DO77+cf_2!DO77</f>
        <v>0</v>
      </c>
      <c r="DP77" s="319">
        <f>cf_1!DP77+cf_2!DP77</f>
        <v>0</v>
      </c>
      <c r="DQ77" s="319">
        <f>cf_1!DQ77+cf_2!DQ77</f>
        <v>0</v>
      </c>
      <c r="DR77" s="319">
        <f>cf_1!DR77+cf_2!DR77</f>
        <v>0</v>
      </c>
      <c r="DS77" s="319">
        <f>cf_1!DS77+cf_2!DS77</f>
        <v>0</v>
      </c>
      <c r="DT77" s="319">
        <f>cf_1!DT77+cf_2!DT77</f>
        <v>0</v>
      </c>
      <c r="DU77" s="319">
        <f>cf_1!DU77+cf_2!DU77</f>
        <v>0</v>
      </c>
      <c r="DV77" s="319">
        <f>cf_1!DV77+cf_2!DV77</f>
        <v>0</v>
      </c>
      <c r="DW77" s="319">
        <f>cf_1!DW77+cf_2!DW77</f>
        <v>0</v>
      </c>
      <c r="DX77" s="319">
        <f>cf_1!DX77+cf_2!DX77</f>
        <v>0</v>
      </c>
      <c r="DY77" s="319">
        <f>cf_1!DY77+cf_2!DY77</f>
        <v>0</v>
      </c>
      <c r="DZ77" s="319">
        <f>cf_1!DZ77+cf_2!DZ77</f>
        <v>0</v>
      </c>
      <c r="EA77" s="319">
        <f>cf_1!EA77+cf_2!EA77</f>
        <v>0</v>
      </c>
      <c r="EB77" s="319">
        <f>cf_1!EB77+cf_2!EB77</f>
        <v>0</v>
      </c>
      <c r="EC77" s="319">
        <f>cf_1!EC77+cf_2!EC77</f>
        <v>0</v>
      </c>
      <c r="ED77" s="319">
        <f>cf_1!ED77+cf_2!ED77</f>
        <v>0</v>
      </c>
      <c r="EE77" s="319">
        <f>cf_1!EE77+cf_2!EE77</f>
        <v>0</v>
      </c>
      <c r="EF77" s="319">
        <f>cf_1!EF77+cf_2!EF77</f>
        <v>0</v>
      </c>
      <c r="EG77" s="319">
        <f>cf_1!EG77+cf_2!EG77</f>
        <v>0</v>
      </c>
      <c r="EH77" s="319">
        <f>cf_1!EH77+cf_2!EH77</f>
        <v>0</v>
      </c>
      <c r="EI77" s="319">
        <f>cf_1!EI77+cf_2!EI77</f>
        <v>0</v>
      </c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  <c r="GK77" s="60"/>
      <c r="GL77" s="60"/>
      <c r="GM77" s="60"/>
      <c r="GN77" s="60"/>
      <c r="GO77" s="60"/>
      <c r="GP77" s="60"/>
      <c r="GQ77" s="60"/>
      <c r="GR77" s="60"/>
      <c r="GS77" s="60"/>
    </row>
    <row r="78" spans="2:201" x14ac:dyDescent="0.2">
      <c r="B78" s="66" t="s">
        <v>942</v>
      </c>
      <c r="C78" s="67" t="s">
        <v>943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9">
        <f t="shared" si="254"/>
        <v>0</v>
      </c>
      <c r="Q78" s="70">
        <f t="shared" si="255"/>
        <v>0</v>
      </c>
      <c r="R78" s="59">
        <f t="shared" si="256"/>
        <v>0</v>
      </c>
      <c r="S78" s="319">
        <f>cf_1!S78+cf_2!S78</f>
        <v>0</v>
      </c>
      <c r="T78" s="319">
        <f>cf_1!T78+cf_2!T78</f>
        <v>0</v>
      </c>
      <c r="U78" s="319">
        <f>cf_1!U78+cf_2!U78</f>
        <v>0</v>
      </c>
      <c r="V78" s="319">
        <f>cf_1!V78+cf_2!V78</f>
        <v>0</v>
      </c>
      <c r="W78" s="319">
        <f>cf_1!W78+cf_2!W78</f>
        <v>0</v>
      </c>
      <c r="X78" s="319">
        <f>cf_1!X78+cf_2!X78</f>
        <v>0</v>
      </c>
      <c r="Y78" s="319">
        <f>cf_1!Y78+cf_2!Y78</f>
        <v>0</v>
      </c>
      <c r="Z78" s="319">
        <f>cf_1!Z78+cf_2!Z78</f>
        <v>0</v>
      </c>
      <c r="AA78" s="319">
        <f>cf_1!AA78+cf_2!AA78</f>
        <v>0</v>
      </c>
      <c r="AB78" s="319">
        <f>cf_1!AB78+cf_2!AB78</f>
        <v>0</v>
      </c>
      <c r="AC78" s="319">
        <f>cf_1!AC78+cf_2!AC78</f>
        <v>0</v>
      </c>
      <c r="AD78" s="319">
        <f>cf_1!AD78+cf_2!AD78</f>
        <v>0</v>
      </c>
      <c r="AE78" s="319">
        <f>cf_1!AE78+cf_2!AE78</f>
        <v>0</v>
      </c>
      <c r="AF78" s="319">
        <f>cf_1!AF78+cf_2!AF78</f>
        <v>0</v>
      </c>
      <c r="AG78" s="319">
        <f>cf_1!AG78+cf_2!AG78</f>
        <v>0</v>
      </c>
      <c r="AH78" s="319">
        <f>cf_1!AH78+cf_2!AH78</f>
        <v>0</v>
      </c>
      <c r="AI78" s="319">
        <f>cf_1!AI78+cf_2!AI78</f>
        <v>0</v>
      </c>
      <c r="AJ78" s="319">
        <f>cf_1!AJ78+cf_2!AJ78</f>
        <v>0</v>
      </c>
      <c r="AK78" s="319">
        <f>cf_1!AK78+cf_2!AK78</f>
        <v>0</v>
      </c>
      <c r="AL78" s="319">
        <f>cf_1!AL78+cf_2!AL78</f>
        <v>0</v>
      </c>
      <c r="AM78" s="319">
        <f>cf_1!AM78+cf_2!AM78</f>
        <v>0</v>
      </c>
      <c r="AN78" s="319">
        <f>cf_1!AN78+cf_2!AN78</f>
        <v>0</v>
      </c>
      <c r="AO78" s="319">
        <f>cf_1!AO78+cf_2!AO78</f>
        <v>0</v>
      </c>
      <c r="AP78" s="319">
        <f>cf_1!AP78+cf_2!AP78</f>
        <v>0</v>
      </c>
      <c r="AQ78" s="319">
        <f>cf_1!AQ78+cf_2!AQ78</f>
        <v>0</v>
      </c>
      <c r="AR78" s="319">
        <f>cf_1!AR78+cf_2!AR78</f>
        <v>0</v>
      </c>
      <c r="AS78" s="319">
        <f>cf_1!AS78+cf_2!AS78</f>
        <v>0</v>
      </c>
      <c r="AT78" s="319">
        <f>cf_1!AT78+cf_2!AT78</f>
        <v>0</v>
      </c>
      <c r="AU78" s="319">
        <f>cf_1!AU78+cf_2!AU78</f>
        <v>0</v>
      </c>
      <c r="AV78" s="319">
        <f>cf_1!AV78+cf_2!AV78</f>
        <v>0</v>
      </c>
      <c r="AW78" s="319">
        <f>cf_1!AW78+cf_2!AW78</f>
        <v>0</v>
      </c>
      <c r="AX78" s="319">
        <f>cf_1!AX78+cf_2!AX78</f>
        <v>0</v>
      </c>
      <c r="AY78" s="319">
        <f>cf_1!AY78+cf_2!AY78</f>
        <v>0</v>
      </c>
      <c r="AZ78" s="319">
        <f>cf_1!AZ78+cf_2!AZ78</f>
        <v>0</v>
      </c>
      <c r="BA78" s="319">
        <f>cf_1!BA78+cf_2!BA78</f>
        <v>0</v>
      </c>
      <c r="BB78" s="319">
        <f>cf_1!BB78+cf_2!BB78</f>
        <v>0</v>
      </c>
      <c r="BC78" s="319">
        <f>cf_1!BC78+cf_2!BC78</f>
        <v>0</v>
      </c>
      <c r="BD78" s="319">
        <f>cf_1!BD78+cf_2!BD78</f>
        <v>0</v>
      </c>
      <c r="BE78" s="319">
        <f>cf_1!BE78+cf_2!BE78</f>
        <v>0</v>
      </c>
      <c r="BF78" s="319">
        <f>cf_1!BF78+cf_2!BF78</f>
        <v>0</v>
      </c>
      <c r="BG78" s="319">
        <f>cf_1!BG78+cf_2!BG78</f>
        <v>0</v>
      </c>
      <c r="BH78" s="319">
        <f>cf_1!BH78+cf_2!BH78</f>
        <v>0</v>
      </c>
      <c r="BI78" s="319">
        <f>cf_1!BI78+cf_2!BI78</f>
        <v>0</v>
      </c>
      <c r="BJ78" s="319">
        <f>cf_1!BJ78+cf_2!BJ78</f>
        <v>0</v>
      </c>
      <c r="BK78" s="319">
        <f>cf_1!BK78+cf_2!BK78</f>
        <v>0</v>
      </c>
      <c r="BL78" s="319">
        <f>cf_1!BL78+cf_2!BL78</f>
        <v>0</v>
      </c>
      <c r="BM78" s="319">
        <f>cf_1!BM78+cf_2!BM78</f>
        <v>0</v>
      </c>
      <c r="BN78" s="319">
        <f>cf_1!BN78+cf_2!BN78</f>
        <v>0</v>
      </c>
      <c r="BO78" s="319">
        <f>cf_1!BO78+cf_2!BO78</f>
        <v>0</v>
      </c>
      <c r="BP78" s="319">
        <f>cf_1!BP78+cf_2!BP78</f>
        <v>0</v>
      </c>
      <c r="BQ78" s="319">
        <f>cf_1!BQ78+cf_2!BQ78</f>
        <v>0</v>
      </c>
      <c r="BR78" s="319">
        <f>cf_1!BR78+cf_2!BR78</f>
        <v>0</v>
      </c>
      <c r="BS78" s="319">
        <f>cf_1!BS78+cf_2!BS78</f>
        <v>0</v>
      </c>
      <c r="BT78" s="319">
        <f>cf_1!BT78+cf_2!BT78</f>
        <v>0</v>
      </c>
      <c r="BU78" s="319">
        <f>cf_1!BU78+cf_2!BU78</f>
        <v>0</v>
      </c>
      <c r="BV78" s="319">
        <f>cf_1!BV78+cf_2!BV78</f>
        <v>0</v>
      </c>
      <c r="BW78" s="319">
        <f>cf_1!BW78+cf_2!BW78</f>
        <v>0</v>
      </c>
      <c r="BX78" s="319">
        <f>cf_1!BX78+cf_2!BX78</f>
        <v>0</v>
      </c>
      <c r="BY78" s="319">
        <f>cf_1!BY78+cf_2!BY78</f>
        <v>0</v>
      </c>
      <c r="BZ78" s="319">
        <f>cf_1!BZ78+cf_2!BZ78</f>
        <v>0</v>
      </c>
      <c r="CA78" s="319">
        <f>cf_1!CA78+cf_2!CA78</f>
        <v>0</v>
      </c>
      <c r="CB78" s="319">
        <f>cf_1!CB78+cf_2!CB78</f>
        <v>0</v>
      </c>
      <c r="CC78" s="319">
        <f>cf_1!CC78+cf_2!CC78</f>
        <v>0</v>
      </c>
      <c r="CD78" s="319">
        <f>cf_1!CD78+cf_2!CD78</f>
        <v>0</v>
      </c>
      <c r="CE78" s="319">
        <f>cf_1!CE78+cf_2!CE78</f>
        <v>0</v>
      </c>
      <c r="CF78" s="319">
        <f>cf_1!CF78+cf_2!CF78</f>
        <v>0</v>
      </c>
      <c r="CG78" s="319">
        <f>cf_1!CG78+cf_2!CG78</f>
        <v>0</v>
      </c>
      <c r="CH78" s="319">
        <f>cf_1!CH78+cf_2!CH78</f>
        <v>0</v>
      </c>
      <c r="CI78" s="319">
        <f>cf_1!CI78+cf_2!CI78</f>
        <v>0</v>
      </c>
      <c r="CJ78" s="319">
        <f>cf_1!CJ78+cf_2!CJ78</f>
        <v>0</v>
      </c>
      <c r="CK78" s="319">
        <f>cf_1!CK78+cf_2!CK78</f>
        <v>0</v>
      </c>
      <c r="CL78" s="319">
        <f>cf_1!CL78+cf_2!CL78</f>
        <v>0</v>
      </c>
      <c r="CM78" s="319">
        <f>cf_1!CM78+cf_2!CM78</f>
        <v>0</v>
      </c>
      <c r="CN78" s="319">
        <f>cf_1!CN78+cf_2!CN78</f>
        <v>0</v>
      </c>
      <c r="CO78" s="319">
        <f>cf_1!CO78+cf_2!CO78</f>
        <v>0</v>
      </c>
      <c r="CP78" s="319">
        <f>cf_1!CP78+cf_2!CP78</f>
        <v>0</v>
      </c>
      <c r="CQ78" s="319">
        <f>cf_1!CQ78+cf_2!CQ78</f>
        <v>0</v>
      </c>
      <c r="CR78" s="319">
        <f>cf_1!CR78+cf_2!CR78</f>
        <v>0</v>
      </c>
      <c r="CS78" s="319">
        <f>cf_1!CS78+cf_2!CS78</f>
        <v>0</v>
      </c>
      <c r="CT78" s="319">
        <f>cf_1!CT78+cf_2!CT78</f>
        <v>0</v>
      </c>
      <c r="CU78" s="319">
        <f>cf_1!CU78+cf_2!CU78</f>
        <v>0</v>
      </c>
      <c r="CV78" s="319">
        <f>cf_1!CV78+cf_2!CV78</f>
        <v>0</v>
      </c>
      <c r="CW78" s="319">
        <f>cf_1!CW78+cf_2!CW78</f>
        <v>0</v>
      </c>
      <c r="CX78" s="319">
        <f>cf_1!CX78+cf_2!CX78</f>
        <v>0</v>
      </c>
      <c r="CY78" s="319">
        <f>cf_1!CY78+cf_2!CY78</f>
        <v>0</v>
      </c>
      <c r="CZ78" s="319">
        <f>cf_1!CZ78+cf_2!CZ78</f>
        <v>0</v>
      </c>
      <c r="DA78" s="319">
        <f>cf_1!DA78+cf_2!DA78</f>
        <v>0</v>
      </c>
      <c r="DB78" s="319">
        <f>cf_1!DB78+cf_2!DB78</f>
        <v>0</v>
      </c>
      <c r="DC78" s="319">
        <f>cf_1!DC78+cf_2!DC78</f>
        <v>0</v>
      </c>
      <c r="DD78" s="319">
        <f>cf_1!DD78+cf_2!DD78</f>
        <v>0</v>
      </c>
      <c r="DE78" s="319">
        <f>cf_1!DE78+cf_2!DE78</f>
        <v>0</v>
      </c>
      <c r="DF78" s="319">
        <f>cf_1!DF78+cf_2!DF78</f>
        <v>0</v>
      </c>
      <c r="DG78" s="319">
        <f>cf_1!DG78+cf_2!DG78</f>
        <v>0</v>
      </c>
      <c r="DH78" s="319">
        <f>cf_1!DH78+cf_2!DH78</f>
        <v>0</v>
      </c>
      <c r="DI78" s="319">
        <f>cf_1!DI78+cf_2!DI78</f>
        <v>0</v>
      </c>
      <c r="DJ78" s="319">
        <f>cf_1!DJ78+cf_2!DJ78</f>
        <v>0</v>
      </c>
      <c r="DK78" s="319">
        <f>cf_1!DK78+cf_2!DK78</f>
        <v>0</v>
      </c>
      <c r="DL78" s="319">
        <f>cf_1!DL78+cf_2!DL78</f>
        <v>0</v>
      </c>
      <c r="DM78" s="319">
        <f>cf_1!DM78+cf_2!DM78</f>
        <v>0</v>
      </c>
      <c r="DN78" s="319">
        <f>cf_1!DN78+cf_2!DN78</f>
        <v>0</v>
      </c>
      <c r="DO78" s="319">
        <f>cf_1!DO78+cf_2!DO78</f>
        <v>0</v>
      </c>
      <c r="DP78" s="319">
        <f>cf_1!DP78+cf_2!DP78</f>
        <v>0</v>
      </c>
      <c r="DQ78" s="319">
        <f>cf_1!DQ78+cf_2!DQ78</f>
        <v>0</v>
      </c>
      <c r="DR78" s="319">
        <f>cf_1!DR78+cf_2!DR78</f>
        <v>0</v>
      </c>
      <c r="DS78" s="319">
        <f>cf_1!DS78+cf_2!DS78</f>
        <v>0</v>
      </c>
      <c r="DT78" s="319">
        <f>cf_1!DT78+cf_2!DT78</f>
        <v>0</v>
      </c>
      <c r="DU78" s="319">
        <f>cf_1!DU78+cf_2!DU78</f>
        <v>0</v>
      </c>
      <c r="DV78" s="319">
        <f>cf_1!DV78+cf_2!DV78</f>
        <v>0</v>
      </c>
      <c r="DW78" s="319">
        <f>cf_1!DW78+cf_2!DW78</f>
        <v>0</v>
      </c>
      <c r="DX78" s="319">
        <f>cf_1!DX78+cf_2!DX78</f>
        <v>0</v>
      </c>
      <c r="DY78" s="319">
        <f>cf_1!DY78+cf_2!DY78</f>
        <v>0</v>
      </c>
      <c r="DZ78" s="319">
        <f>cf_1!DZ78+cf_2!DZ78</f>
        <v>0</v>
      </c>
      <c r="EA78" s="319">
        <f>cf_1!EA78+cf_2!EA78</f>
        <v>0</v>
      </c>
      <c r="EB78" s="319">
        <f>cf_1!EB78+cf_2!EB78</f>
        <v>0</v>
      </c>
      <c r="EC78" s="319">
        <f>cf_1!EC78+cf_2!EC78</f>
        <v>0</v>
      </c>
      <c r="ED78" s="319">
        <f>cf_1!ED78+cf_2!ED78</f>
        <v>0</v>
      </c>
      <c r="EE78" s="319">
        <f>cf_1!EE78+cf_2!EE78</f>
        <v>0</v>
      </c>
      <c r="EF78" s="319">
        <f>cf_1!EF78+cf_2!EF78</f>
        <v>0</v>
      </c>
      <c r="EG78" s="319">
        <f>cf_1!EG78+cf_2!EG78</f>
        <v>0</v>
      </c>
      <c r="EH78" s="319">
        <f>cf_1!EH78+cf_2!EH78</f>
        <v>0</v>
      </c>
      <c r="EI78" s="319">
        <f>cf_1!EI78+cf_2!EI78</f>
        <v>0</v>
      </c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  <c r="GK78" s="60"/>
      <c r="GL78" s="60"/>
      <c r="GM78" s="60"/>
      <c r="GN78" s="60"/>
      <c r="GO78" s="60"/>
      <c r="GP78" s="60"/>
      <c r="GQ78" s="60"/>
      <c r="GR78" s="60"/>
      <c r="GS78" s="60"/>
    </row>
    <row r="79" spans="2:201" x14ac:dyDescent="0.2">
      <c r="B79" s="66" t="s">
        <v>944</v>
      </c>
      <c r="C79" s="67" t="s">
        <v>945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9">
        <f t="shared" si="254"/>
        <v>0</v>
      </c>
      <c r="Q79" s="70">
        <f t="shared" si="255"/>
        <v>0</v>
      </c>
      <c r="R79" s="59">
        <f t="shared" si="256"/>
        <v>0</v>
      </c>
      <c r="S79" s="319">
        <f>cf_1!S79+cf_2!S79</f>
        <v>0</v>
      </c>
      <c r="T79" s="319">
        <f>cf_1!T79+cf_2!T79</f>
        <v>0</v>
      </c>
      <c r="U79" s="319">
        <f>cf_1!U79+cf_2!U79</f>
        <v>0</v>
      </c>
      <c r="V79" s="319">
        <f>cf_1!V79+cf_2!V79</f>
        <v>0</v>
      </c>
      <c r="W79" s="319">
        <f>cf_1!W79+cf_2!W79</f>
        <v>0</v>
      </c>
      <c r="X79" s="319">
        <f>cf_1!X79+cf_2!X79</f>
        <v>0</v>
      </c>
      <c r="Y79" s="319">
        <f>cf_1!Y79+cf_2!Y79</f>
        <v>0</v>
      </c>
      <c r="Z79" s="319">
        <f>cf_1!Z79+cf_2!Z79</f>
        <v>0</v>
      </c>
      <c r="AA79" s="319">
        <f>cf_1!AA79+cf_2!AA79</f>
        <v>0</v>
      </c>
      <c r="AB79" s="319">
        <f>cf_1!AB79+cf_2!AB79</f>
        <v>0</v>
      </c>
      <c r="AC79" s="319">
        <f>cf_1!AC79+cf_2!AC79</f>
        <v>0</v>
      </c>
      <c r="AD79" s="319">
        <f>cf_1!AD79+cf_2!AD79</f>
        <v>0</v>
      </c>
      <c r="AE79" s="319">
        <f>cf_1!AE79+cf_2!AE79</f>
        <v>0</v>
      </c>
      <c r="AF79" s="319">
        <f>cf_1!AF79+cf_2!AF79</f>
        <v>0</v>
      </c>
      <c r="AG79" s="319">
        <f>cf_1!AG79+cf_2!AG79</f>
        <v>0</v>
      </c>
      <c r="AH79" s="319">
        <f>cf_1!AH79+cf_2!AH79</f>
        <v>0</v>
      </c>
      <c r="AI79" s="319">
        <f>cf_1!AI79+cf_2!AI79</f>
        <v>0</v>
      </c>
      <c r="AJ79" s="319">
        <f>cf_1!AJ79+cf_2!AJ79</f>
        <v>0</v>
      </c>
      <c r="AK79" s="319">
        <f>cf_1!AK79+cf_2!AK79</f>
        <v>0</v>
      </c>
      <c r="AL79" s="319">
        <f>cf_1!AL79+cf_2!AL79</f>
        <v>0</v>
      </c>
      <c r="AM79" s="319">
        <f>cf_1!AM79+cf_2!AM79</f>
        <v>0</v>
      </c>
      <c r="AN79" s="319">
        <f>cf_1!AN79+cf_2!AN79</f>
        <v>0</v>
      </c>
      <c r="AO79" s="319">
        <f>cf_1!AO79+cf_2!AO79</f>
        <v>0</v>
      </c>
      <c r="AP79" s="319">
        <f>cf_1!AP79+cf_2!AP79</f>
        <v>0</v>
      </c>
      <c r="AQ79" s="319">
        <f>cf_1!AQ79+cf_2!AQ79</f>
        <v>0</v>
      </c>
      <c r="AR79" s="319">
        <f>cf_1!AR79+cf_2!AR79</f>
        <v>0</v>
      </c>
      <c r="AS79" s="319">
        <f>cf_1!AS79+cf_2!AS79</f>
        <v>0</v>
      </c>
      <c r="AT79" s="319">
        <f>cf_1!AT79+cf_2!AT79</f>
        <v>0</v>
      </c>
      <c r="AU79" s="319">
        <f>cf_1!AU79+cf_2!AU79</f>
        <v>0</v>
      </c>
      <c r="AV79" s="319">
        <f>cf_1!AV79+cf_2!AV79</f>
        <v>0</v>
      </c>
      <c r="AW79" s="319">
        <f>cf_1!AW79+cf_2!AW79</f>
        <v>0</v>
      </c>
      <c r="AX79" s="319">
        <f>cf_1!AX79+cf_2!AX79</f>
        <v>0</v>
      </c>
      <c r="AY79" s="319">
        <f>cf_1!AY79+cf_2!AY79</f>
        <v>0</v>
      </c>
      <c r="AZ79" s="319">
        <f>cf_1!AZ79+cf_2!AZ79</f>
        <v>0</v>
      </c>
      <c r="BA79" s="319">
        <f>cf_1!BA79+cf_2!BA79</f>
        <v>0</v>
      </c>
      <c r="BB79" s="319">
        <f>cf_1!BB79+cf_2!BB79</f>
        <v>0</v>
      </c>
      <c r="BC79" s="319">
        <f>cf_1!BC79+cf_2!BC79</f>
        <v>0</v>
      </c>
      <c r="BD79" s="319">
        <f>cf_1!BD79+cf_2!BD79</f>
        <v>0</v>
      </c>
      <c r="BE79" s="319">
        <f>cf_1!BE79+cf_2!BE79</f>
        <v>0</v>
      </c>
      <c r="BF79" s="319">
        <f>cf_1!BF79+cf_2!BF79</f>
        <v>0</v>
      </c>
      <c r="BG79" s="319">
        <f>cf_1!BG79+cf_2!BG79</f>
        <v>0</v>
      </c>
      <c r="BH79" s="319">
        <f>cf_1!BH79+cf_2!BH79</f>
        <v>0</v>
      </c>
      <c r="BI79" s="319">
        <f>cf_1!BI79+cf_2!BI79</f>
        <v>0</v>
      </c>
      <c r="BJ79" s="319">
        <f>cf_1!BJ79+cf_2!BJ79</f>
        <v>0</v>
      </c>
      <c r="BK79" s="319">
        <f>cf_1!BK79+cf_2!BK79</f>
        <v>0</v>
      </c>
      <c r="BL79" s="319">
        <f>cf_1!BL79+cf_2!BL79</f>
        <v>0</v>
      </c>
      <c r="BM79" s="319">
        <f>cf_1!BM79+cf_2!BM79</f>
        <v>0</v>
      </c>
      <c r="BN79" s="319">
        <f>cf_1!BN79+cf_2!BN79</f>
        <v>0</v>
      </c>
      <c r="BO79" s="319">
        <f>cf_1!BO79+cf_2!BO79</f>
        <v>0</v>
      </c>
      <c r="BP79" s="319">
        <f>cf_1!BP79+cf_2!BP79</f>
        <v>0</v>
      </c>
      <c r="BQ79" s="319">
        <f>cf_1!BQ79+cf_2!BQ79</f>
        <v>0</v>
      </c>
      <c r="BR79" s="319">
        <f>cf_1!BR79+cf_2!BR79</f>
        <v>0</v>
      </c>
      <c r="BS79" s="319">
        <f>cf_1!BS79+cf_2!BS79</f>
        <v>0</v>
      </c>
      <c r="BT79" s="319">
        <f>cf_1!BT79+cf_2!BT79</f>
        <v>0</v>
      </c>
      <c r="BU79" s="319">
        <f>cf_1!BU79+cf_2!BU79</f>
        <v>0</v>
      </c>
      <c r="BV79" s="319">
        <f>cf_1!BV79+cf_2!BV79</f>
        <v>0</v>
      </c>
      <c r="BW79" s="319">
        <f>cf_1!BW79+cf_2!BW79</f>
        <v>0</v>
      </c>
      <c r="BX79" s="319">
        <f>cf_1!BX79+cf_2!BX79</f>
        <v>0</v>
      </c>
      <c r="BY79" s="319">
        <f>cf_1!BY79+cf_2!BY79</f>
        <v>0</v>
      </c>
      <c r="BZ79" s="319">
        <f>cf_1!BZ79+cf_2!BZ79</f>
        <v>0</v>
      </c>
      <c r="CA79" s="319">
        <f>cf_1!CA79+cf_2!CA79</f>
        <v>0</v>
      </c>
      <c r="CB79" s="319">
        <f>cf_1!CB79+cf_2!CB79</f>
        <v>0</v>
      </c>
      <c r="CC79" s="319">
        <f>cf_1!CC79+cf_2!CC79</f>
        <v>0</v>
      </c>
      <c r="CD79" s="319">
        <f>cf_1!CD79+cf_2!CD79</f>
        <v>0</v>
      </c>
      <c r="CE79" s="319">
        <f>cf_1!CE79+cf_2!CE79</f>
        <v>0</v>
      </c>
      <c r="CF79" s="319">
        <f>cf_1!CF79+cf_2!CF79</f>
        <v>0</v>
      </c>
      <c r="CG79" s="319">
        <f>cf_1!CG79+cf_2!CG79</f>
        <v>0</v>
      </c>
      <c r="CH79" s="319">
        <f>cf_1!CH79+cf_2!CH79</f>
        <v>0</v>
      </c>
      <c r="CI79" s="319">
        <f>cf_1!CI79+cf_2!CI79</f>
        <v>0</v>
      </c>
      <c r="CJ79" s="319">
        <f>cf_1!CJ79+cf_2!CJ79</f>
        <v>0</v>
      </c>
      <c r="CK79" s="319">
        <f>cf_1!CK79+cf_2!CK79</f>
        <v>0</v>
      </c>
      <c r="CL79" s="319">
        <f>cf_1!CL79+cf_2!CL79</f>
        <v>0</v>
      </c>
      <c r="CM79" s="319">
        <f>cf_1!CM79+cf_2!CM79</f>
        <v>0</v>
      </c>
      <c r="CN79" s="319">
        <f>cf_1!CN79+cf_2!CN79</f>
        <v>0</v>
      </c>
      <c r="CO79" s="319">
        <f>cf_1!CO79+cf_2!CO79</f>
        <v>0</v>
      </c>
      <c r="CP79" s="319">
        <f>cf_1!CP79+cf_2!CP79</f>
        <v>0</v>
      </c>
      <c r="CQ79" s="319">
        <f>cf_1!CQ79+cf_2!CQ79</f>
        <v>0</v>
      </c>
      <c r="CR79" s="319">
        <f>cf_1!CR79+cf_2!CR79</f>
        <v>0</v>
      </c>
      <c r="CS79" s="319">
        <f>cf_1!CS79+cf_2!CS79</f>
        <v>0</v>
      </c>
      <c r="CT79" s="319">
        <f>cf_1!CT79+cf_2!CT79</f>
        <v>0</v>
      </c>
      <c r="CU79" s="319">
        <f>cf_1!CU79+cf_2!CU79</f>
        <v>0</v>
      </c>
      <c r="CV79" s="319">
        <f>cf_1!CV79+cf_2!CV79</f>
        <v>0</v>
      </c>
      <c r="CW79" s="319">
        <f>cf_1!CW79+cf_2!CW79</f>
        <v>0</v>
      </c>
      <c r="CX79" s="319">
        <f>cf_1!CX79+cf_2!CX79</f>
        <v>0</v>
      </c>
      <c r="CY79" s="319">
        <f>cf_1!CY79+cf_2!CY79</f>
        <v>0</v>
      </c>
      <c r="CZ79" s="319">
        <f>cf_1!CZ79+cf_2!CZ79</f>
        <v>0</v>
      </c>
      <c r="DA79" s="319">
        <f>cf_1!DA79+cf_2!DA79</f>
        <v>0</v>
      </c>
      <c r="DB79" s="319">
        <f>cf_1!DB79+cf_2!DB79</f>
        <v>0</v>
      </c>
      <c r="DC79" s="319">
        <f>cf_1!DC79+cf_2!DC79</f>
        <v>0</v>
      </c>
      <c r="DD79" s="319">
        <f>cf_1!DD79+cf_2!DD79</f>
        <v>0</v>
      </c>
      <c r="DE79" s="319">
        <f>cf_1!DE79+cf_2!DE79</f>
        <v>0</v>
      </c>
      <c r="DF79" s="319">
        <f>cf_1!DF79+cf_2!DF79</f>
        <v>0</v>
      </c>
      <c r="DG79" s="319">
        <f>cf_1!DG79+cf_2!DG79</f>
        <v>0</v>
      </c>
      <c r="DH79" s="319">
        <f>cf_1!DH79+cf_2!DH79</f>
        <v>0</v>
      </c>
      <c r="DI79" s="319">
        <f>cf_1!DI79+cf_2!DI79</f>
        <v>0</v>
      </c>
      <c r="DJ79" s="319">
        <f>cf_1!DJ79+cf_2!DJ79</f>
        <v>0</v>
      </c>
      <c r="DK79" s="319">
        <f>cf_1!DK79+cf_2!DK79</f>
        <v>0</v>
      </c>
      <c r="DL79" s="319">
        <f>cf_1!DL79+cf_2!DL79</f>
        <v>0</v>
      </c>
      <c r="DM79" s="319">
        <f>cf_1!DM79+cf_2!DM79</f>
        <v>0</v>
      </c>
      <c r="DN79" s="319">
        <f>cf_1!DN79+cf_2!DN79</f>
        <v>0</v>
      </c>
      <c r="DO79" s="319">
        <f>cf_1!DO79+cf_2!DO79</f>
        <v>0</v>
      </c>
      <c r="DP79" s="319">
        <f>cf_1!DP79+cf_2!DP79</f>
        <v>0</v>
      </c>
      <c r="DQ79" s="319">
        <f>cf_1!DQ79+cf_2!DQ79</f>
        <v>0</v>
      </c>
      <c r="DR79" s="319">
        <f>cf_1!DR79+cf_2!DR79</f>
        <v>0</v>
      </c>
      <c r="DS79" s="319">
        <f>cf_1!DS79+cf_2!DS79</f>
        <v>0</v>
      </c>
      <c r="DT79" s="319">
        <f>cf_1!DT79+cf_2!DT79</f>
        <v>0</v>
      </c>
      <c r="DU79" s="319">
        <f>cf_1!DU79+cf_2!DU79</f>
        <v>0</v>
      </c>
      <c r="DV79" s="319">
        <f>cf_1!DV79+cf_2!DV79</f>
        <v>0</v>
      </c>
      <c r="DW79" s="319">
        <f>cf_1!DW79+cf_2!DW79</f>
        <v>0</v>
      </c>
      <c r="DX79" s="319">
        <f>cf_1!DX79+cf_2!DX79</f>
        <v>0</v>
      </c>
      <c r="DY79" s="319">
        <f>cf_1!DY79+cf_2!DY79</f>
        <v>0</v>
      </c>
      <c r="DZ79" s="319">
        <f>cf_1!DZ79+cf_2!DZ79</f>
        <v>0</v>
      </c>
      <c r="EA79" s="319">
        <f>cf_1!EA79+cf_2!EA79</f>
        <v>0</v>
      </c>
      <c r="EB79" s="319">
        <f>cf_1!EB79+cf_2!EB79</f>
        <v>0</v>
      </c>
      <c r="EC79" s="319">
        <f>cf_1!EC79+cf_2!EC79</f>
        <v>0</v>
      </c>
      <c r="ED79" s="319">
        <f>cf_1!ED79+cf_2!ED79</f>
        <v>0</v>
      </c>
      <c r="EE79" s="319">
        <f>cf_1!EE79+cf_2!EE79</f>
        <v>0</v>
      </c>
      <c r="EF79" s="319">
        <f>cf_1!EF79+cf_2!EF79</f>
        <v>0</v>
      </c>
      <c r="EG79" s="319">
        <f>cf_1!EG79+cf_2!EG79</f>
        <v>0</v>
      </c>
      <c r="EH79" s="319">
        <f>cf_1!EH79+cf_2!EH79</f>
        <v>0</v>
      </c>
      <c r="EI79" s="319">
        <f>cf_1!EI79+cf_2!EI79</f>
        <v>0</v>
      </c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  <c r="GK79" s="60"/>
      <c r="GL79" s="60"/>
      <c r="GM79" s="60"/>
      <c r="GN79" s="60"/>
      <c r="GO79" s="60"/>
      <c r="GP79" s="60"/>
      <c r="GQ79" s="60"/>
      <c r="GR79" s="60"/>
      <c r="GS79" s="60"/>
    </row>
    <row r="80" spans="2:201" x14ac:dyDescent="0.2">
      <c r="B80" s="66" t="s">
        <v>946</v>
      </c>
      <c r="C80" s="67" t="s">
        <v>947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9">
        <f t="shared" si="254"/>
        <v>0</v>
      </c>
      <c r="Q80" s="70">
        <f t="shared" si="255"/>
        <v>0</v>
      </c>
      <c r="R80" s="59">
        <f t="shared" si="256"/>
        <v>0</v>
      </c>
      <c r="S80" s="319">
        <f>cf_1!S80+cf_2!S80</f>
        <v>0</v>
      </c>
      <c r="T80" s="319">
        <f>cf_1!T80+cf_2!T80</f>
        <v>0</v>
      </c>
      <c r="U80" s="319">
        <f>cf_1!U80+cf_2!U80</f>
        <v>0</v>
      </c>
      <c r="V80" s="319">
        <f>cf_1!V80+cf_2!V80</f>
        <v>0</v>
      </c>
      <c r="W80" s="319">
        <f>cf_1!W80+cf_2!W80</f>
        <v>0</v>
      </c>
      <c r="X80" s="319">
        <f>cf_1!X80+cf_2!X80</f>
        <v>0</v>
      </c>
      <c r="Y80" s="319">
        <f>cf_1!Y80+cf_2!Y80</f>
        <v>0</v>
      </c>
      <c r="Z80" s="319">
        <f>cf_1!Z80+cf_2!Z80</f>
        <v>0</v>
      </c>
      <c r="AA80" s="319">
        <f>cf_1!AA80+cf_2!AA80</f>
        <v>0</v>
      </c>
      <c r="AB80" s="319">
        <f>cf_1!AB80+cf_2!AB80</f>
        <v>0</v>
      </c>
      <c r="AC80" s="319">
        <f>cf_1!AC80+cf_2!AC80</f>
        <v>0</v>
      </c>
      <c r="AD80" s="319">
        <f>cf_1!AD80+cf_2!AD80</f>
        <v>0</v>
      </c>
      <c r="AE80" s="319">
        <f>cf_1!AE80+cf_2!AE80</f>
        <v>0</v>
      </c>
      <c r="AF80" s="319">
        <f>cf_1!AF80+cf_2!AF80</f>
        <v>0</v>
      </c>
      <c r="AG80" s="319">
        <f>cf_1!AG80+cf_2!AG80</f>
        <v>0</v>
      </c>
      <c r="AH80" s="319">
        <f>cf_1!AH80+cf_2!AH80</f>
        <v>0</v>
      </c>
      <c r="AI80" s="319">
        <f>cf_1!AI80+cf_2!AI80</f>
        <v>0</v>
      </c>
      <c r="AJ80" s="319">
        <f>cf_1!AJ80+cf_2!AJ80</f>
        <v>0</v>
      </c>
      <c r="AK80" s="319">
        <f>cf_1!AK80+cf_2!AK80</f>
        <v>0</v>
      </c>
      <c r="AL80" s="319">
        <f>cf_1!AL80+cf_2!AL80</f>
        <v>0</v>
      </c>
      <c r="AM80" s="319">
        <f>cf_1!AM80+cf_2!AM80</f>
        <v>0</v>
      </c>
      <c r="AN80" s="319">
        <f>cf_1!AN80+cf_2!AN80</f>
        <v>0</v>
      </c>
      <c r="AO80" s="319">
        <f>cf_1!AO80+cf_2!AO80</f>
        <v>0</v>
      </c>
      <c r="AP80" s="319">
        <f>cf_1!AP80+cf_2!AP80</f>
        <v>0</v>
      </c>
      <c r="AQ80" s="319">
        <f>cf_1!AQ80+cf_2!AQ80</f>
        <v>0</v>
      </c>
      <c r="AR80" s="319">
        <f>cf_1!AR80+cf_2!AR80</f>
        <v>0</v>
      </c>
      <c r="AS80" s="319">
        <f>cf_1!AS80+cf_2!AS80</f>
        <v>0</v>
      </c>
      <c r="AT80" s="319">
        <f>cf_1!AT80+cf_2!AT80</f>
        <v>0</v>
      </c>
      <c r="AU80" s="319">
        <f>cf_1!AU80+cf_2!AU80</f>
        <v>0</v>
      </c>
      <c r="AV80" s="319">
        <f>cf_1!AV80+cf_2!AV80</f>
        <v>0</v>
      </c>
      <c r="AW80" s="319">
        <f>cf_1!AW80+cf_2!AW80</f>
        <v>0</v>
      </c>
      <c r="AX80" s="319">
        <f>cf_1!AX80+cf_2!AX80</f>
        <v>0</v>
      </c>
      <c r="AY80" s="319">
        <f>cf_1!AY80+cf_2!AY80</f>
        <v>0</v>
      </c>
      <c r="AZ80" s="319">
        <f>cf_1!AZ80+cf_2!AZ80</f>
        <v>0</v>
      </c>
      <c r="BA80" s="319">
        <f>cf_1!BA80+cf_2!BA80</f>
        <v>0</v>
      </c>
      <c r="BB80" s="319">
        <f>cf_1!BB80+cf_2!BB80</f>
        <v>0</v>
      </c>
      <c r="BC80" s="319">
        <f>cf_1!BC80+cf_2!BC80</f>
        <v>0</v>
      </c>
      <c r="BD80" s="319">
        <f>cf_1!BD80+cf_2!BD80</f>
        <v>0</v>
      </c>
      <c r="BE80" s="319">
        <f>cf_1!BE80+cf_2!BE80</f>
        <v>0</v>
      </c>
      <c r="BF80" s="319">
        <f>cf_1!BF80+cf_2!BF80</f>
        <v>0</v>
      </c>
      <c r="BG80" s="319">
        <f>cf_1!BG80+cf_2!BG80</f>
        <v>0</v>
      </c>
      <c r="BH80" s="319">
        <f>cf_1!BH80+cf_2!BH80</f>
        <v>0</v>
      </c>
      <c r="BI80" s="319">
        <f>cf_1!BI80+cf_2!BI80</f>
        <v>0</v>
      </c>
      <c r="BJ80" s="319">
        <f>cf_1!BJ80+cf_2!BJ80</f>
        <v>0</v>
      </c>
      <c r="BK80" s="319">
        <f>cf_1!BK80+cf_2!BK80</f>
        <v>0</v>
      </c>
      <c r="BL80" s="319">
        <f>cf_1!BL80+cf_2!BL80</f>
        <v>0</v>
      </c>
      <c r="BM80" s="319">
        <f>cf_1!BM80+cf_2!BM80</f>
        <v>0</v>
      </c>
      <c r="BN80" s="319">
        <f>cf_1!BN80+cf_2!BN80</f>
        <v>0</v>
      </c>
      <c r="BO80" s="319">
        <f>cf_1!BO80+cf_2!BO80</f>
        <v>0</v>
      </c>
      <c r="BP80" s="319">
        <f>cf_1!BP80+cf_2!BP80</f>
        <v>0</v>
      </c>
      <c r="BQ80" s="319">
        <f>cf_1!BQ80+cf_2!BQ80</f>
        <v>0</v>
      </c>
      <c r="BR80" s="319">
        <f>cf_1!BR80+cf_2!BR80</f>
        <v>0</v>
      </c>
      <c r="BS80" s="319">
        <f>cf_1!BS80+cf_2!BS80</f>
        <v>0</v>
      </c>
      <c r="BT80" s="319">
        <f>cf_1!BT80+cf_2!BT80</f>
        <v>0</v>
      </c>
      <c r="BU80" s="319">
        <f>cf_1!BU80+cf_2!BU80</f>
        <v>0</v>
      </c>
      <c r="BV80" s="319">
        <f>cf_1!BV80+cf_2!BV80</f>
        <v>0</v>
      </c>
      <c r="BW80" s="319">
        <f>cf_1!BW80+cf_2!BW80</f>
        <v>0</v>
      </c>
      <c r="BX80" s="319">
        <f>cf_1!BX80+cf_2!BX80</f>
        <v>0</v>
      </c>
      <c r="BY80" s="319">
        <f>cf_1!BY80+cf_2!BY80</f>
        <v>0</v>
      </c>
      <c r="BZ80" s="319">
        <f>cf_1!BZ80+cf_2!BZ80</f>
        <v>0</v>
      </c>
      <c r="CA80" s="319">
        <f>cf_1!CA80+cf_2!CA80</f>
        <v>0</v>
      </c>
      <c r="CB80" s="319">
        <f>cf_1!CB80+cf_2!CB80</f>
        <v>0</v>
      </c>
      <c r="CC80" s="319">
        <f>cf_1!CC80+cf_2!CC80</f>
        <v>0</v>
      </c>
      <c r="CD80" s="319">
        <f>cf_1!CD80+cf_2!CD80</f>
        <v>0</v>
      </c>
      <c r="CE80" s="319">
        <f>cf_1!CE80+cf_2!CE80</f>
        <v>0</v>
      </c>
      <c r="CF80" s="319">
        <f>cf_1!CF80+cf_2!CF80</f>
        <v>0</v>
      </c>
      <c r="CG80" s="319">
        <f>cf_1!CG80+cf_2!CG80</f>
        <v>0</v>
      </c>
      <c r="CH80" s="319">
        <f>cf_1!CH80+cf_2!CH80</f>
        <v>0</v>
      </c>
      <c r="CI80" s="319">
        <f>cf_1!CI80+cf_2!CI80</f>
        <v>0</v>
      </c>
      <c r="CJ80" s="319">
        <f>cf_1!CJ80+cf_2!CJ80</f>
        <v>0</v>
      </c>
      <c r="CK80" s="319">
        <f>cf_1!CK80+cf_2!CK80</f>
        <v>0</v>
      </c>
      <c r="CL80" s="319">
        <f>cf_1!CL80+cf_2!CL80</f>
        <v>0</v>
      </c>
      <c r="CM80" s="319">
        <f>cf_1!CM80+cf_2!CM80</f>
        <v>0</v>
      </c>
      <c r="CN80" s="319">
        <f>cf_1!CN80+cf_2!CN80</f>
        <v>0</v>
      </c>
      <c r="CO80" s="319">
        <f>cf_1!CO80+cf_2!CO80</f>
        <v>0</v>
      </c>
      <c r="CP80" s="319">
        <f>cf_1!CP80+cf_2!CP80</f>
        <v>0</v>
      </c>
      <c r="CQ80" s="319">
        <f>cf_1!CQ80+cf_2!CQ80</f>
        <v>0</v>
      </c>
      <c r="CR80" s="319">
        <f>cf_1!CR80+cf_2!CR80</f>
        <v>0</v>
      </c>
      <c r="CS80" s="319">
        <f>cf_1!CS80+cf_2!CS80</f>
        <v>0</v>
      </c>
      <c r="CT80" s="319">
        <f>cf_1!CT80+cf_2!CT80</f>
        <v>0</v>
      </c>
      <c r="CU80" s="319">
        <f>cf_1!CU80+cf_2!CU80</f>
        <v>0</v>
      </c>
      <c r="CV80" s="319">
        <f>cf_1!CV80+cf_2!CV80</f>
        <v>0</v>
      </c>
      <c r="CW80" s="319">
        <f>cf_1!CW80+cf_2!CW80</f>
        <v>0</v>
      </c>
      <c r="CX80" s="319">
        <f>cf_1!CX80+cf_2!CX80</f>
        <v>0</v>
      </c>
      <c r="CY80" s="319">
        <f>cf_1!CY80+cf_2!CY80</f>
        <v>0</v>
      </c>
      <c r="CZ80" s="319">
        <f>cf_1!CZ80+cf_2!CZ80</f>
        <v>0</v>
      </c>
      <c r="DA80" s="319">
        <f>cf_1!DA80+cf_2!DA80</f>
        <v>0</v>
      </c>
      <c r="DB80" s="319">
        <f>cf_1!DB80+cf_2!DB80</f>
        <v>0</v>
      </c>
      <c r="DC80" s="319">
        <f>cf_1!DC80+cf_2!DC80</f>
        <v>0</v>
      </c>
      <c r="DD80" s="319">
        <f>cf_1!DD80+cf_2!DD80</f>
        <v>0</v>
      </c>
      <c r="DE80" s="319">
        <f>cf_1!DE80+cf_2!DE80</f>
        <v>0</v>
      </c>
      <c r="DF80" s="319">
        <f>cf_1!DF80+cf_2!DF80</f>
        <v>0</v>
      </c>
      <c r="DG80" s="319">
        <f>cf_1!DG80+cf_2!DG80</f>
        <v>0</v>
      </c>
      <c r="DH80" s="319">
        <f>cf_1!DH80+cf_2!DH80</f>
        <v>0</v>
      </c>
      <c r="DI80" s="319">
        <f>cf_1!DI80+cf_2!DI80</f>
        <v>0</v>
      </c>
      <c r="DJ80" s="319">
        <f>cf_1!DJ80+cf_2!DJ80</f>
        <v>0</v>
      </c>
      <c r="DK80" s="319">
        <f>cf_1!DK80+cf_2!DK80</f>
        <v>0</v>
      </c>
      <c r="DL80" s="319">
        <f>cf_1!DL80+cf_2!DL80</f>
        <v>0</v>
      </c>
      <c r="DM80" s="319">
        <f>cf_1!DM80+cf_2!DM80</f>
        <v>0</v>
      </c>
      <c r="DN80" s="319">
        <f>cf_1!DN80+cf_2!DN80</f>
        <v>0</v>
      </c>
      <c r="DO80" s="319">
        <f>cf_1!DO80+cf_2!DO80</f>
        <v>0</v>
      </c>
      <c r="DP80" s="319">
        <f>cf_1!DP80+cf_2!DP80</f>
        <v>0</v>
      </c>
      <c r="DQ80" s="319">
        <f>cf_1!DQ80+cf_2!DQ80</f>
        <v>0</v>
      </c>
      <c r="DR80" s="319">
        <f>cf_1!DR80+cf_2!DR80</f>
        <v>0</v>
      </c>
      <c r="DS80" s="319">
        <f>cf_1!DS80+cf_2!DS80</f>
        <v>0</v>
      </c>
      <c r="DT80" s="319">
        <f>cf_1!DT80+cf_2!DT80</f>
        <v>0</v>
      </c>
      <c r="DU80" s="319">
        <f>cf_1!DU80+cf_2!DU80</f>
        <v>0</v>
      </c>
      <c r="DV80" s="319">
        <f>cf_1!DV80+cf_2!DV80</f>
        <v>0</v>
      </c>
      <c r="DW80" s="319">
        <f>cf_1!DW80+cf_2!DW80</f>
        <v>0</v>
      </c>
      <c r="DX80" s="319">
        <f>cf_1!DX80+cf_2!DX80</f>
        <v>0</v>
      </c>
      <c r="DY80" s="319">
        <f>cf_1!DY80+cf_2!DY80</f>
        <v>0</v>
      </c>
      <c r="DZ80" s="319">
        <f>cf_1!DZ80+cf_2!DZ80</f>
        <v>0</v>
      </c>
      <c r="EA80" s="319">
        <f>cf_1!EA80+cf_2!EA80</f>
        <v>0</v>
      </c>
      <c r="EB80" s="319">
        <f>cf_1!EB80+cf_2!EB80</f>
        <v>0</v>
      </c>
      <c r="EC80" s="319">
        <f>cf_1!EC80+cf_2!EC80</f>
        <v>0</v>
      </c>
      <c r="ED80" s="319">
        <f>cf_1!ED80+cf_2!ED80</f>
        <v>0</v>
      </c>
      <c r="EE80" s="319">
        <f>cf_1!EE80+cf_2!EE80</f>
        <v>0</v>
      </c>
      <c r="EF80" s="319">
        <f>cf_1!EF80+cf_2!EF80</f>
        <v>0</v>
      </c>
      <c r="EG80" s="319">
        <f>cf_1!EG80+cf_2!EG80</f>
        <v>0</v>
      </c>
      <c r="EH80" s="319">
        <f>cf_1!EH80+cf_2!EH80</f>
        <v>0</v>
      </c>
      <c r="EI80" s="319">
        <f>cf_1!EI80+cf_2!EI80</f>
        <v>0</v>
      </c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</row>
    <row r="81" spans="2:201" x14ac:dyDescent="0.2">
      <c r="B81" s="66" t="s">
        <v>948</v>
      </c>
      <c r="C81" s="67" t="s">
        <v>949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9">
        <f t="shared" si="254"/>
        <v>0</v>
      </c>
      <c r="Q81" s="70">
        <f t="shared" si="255"/>
        <v>0</v>
      </c>
      <c r="R81" s="59">
        <f t="shared" si="256"/>
        <v>0</v>
      </c>
      <c r="S81" s="319">
        <f>cf_1!S81+cf_2!S81</f>
        <v>0</v>
      </c>
      <c r="T81" s="319">
        <f>cf_1!T81+cf_2!T81</f>
        <v>0</v>
      </c>
      <c r="U81" s="319">
        <f>cf_1!U81+cf_2!U81</f>
        <v>0</v>
      </c>
      <c r="V81" s="319">
        <f>cf_1!V81+cf_2!V81</f>
        <v>0</v>
      </c>
      <c r="W81" s="319">
        <f>cf_1!W81+cf_2!W81</f>
        <v>0</v>
      </c>
      <c r="X81" s="319">
        <f>cf_1!X81+cf_2!X81</f>
        <v>0</v>
      </c>
      <c r="Y81" s="319">
        <f>cf_1!Y81+cf_2!Y81</f>
        <v>0</v>
      </c>
      <c r="Z81" s="319">
        <f>cf_1!Z81+cf_2!Z81</f>
        <v>0</v>
      </c>
      <c r="AA81" s="319">
        <f>cf_1!AA81+cf_2!AA81</f>
        <v>0</v>
      </c>
      <c r="AB81" s="319">
        <f>cf_1!AB81+cf_2!AB81</f>
        <v>0</v>
      </c>
      <c r="AC81" s="319">
        <f>cf_1!AC81+cf_2!AC81</f>
        <v>0</v>
      </c>
      <c r="AD81" s="319">
        <f>cf_1!AD81+cf_2!AD81</f>
        <v>0</v>
      </c>
      <c r="AE81" s="319">
        <f>cf_1!AE81+cf_2!AE81</f>
        <v>0</v>
      </c>
      <c r="AF81" s="319">
        <f>cf_1!AF81+cf_2!AF81</f>
        <v>0</v>
      </c>
      <c r="AG81" s="319">
        <f>cf_1!AG81+cf_2!AG81</f>
        <v>0</v>
      </c>
      <c r="AH81" s="319">
        <f>cf_1!AH81+cf_2!AH81</f>
        <v>0</v>
      </c>
      <c r="AI81" s="319">
        <f>cf_1!AI81+cf_2!AI81</f>
        <v>0</v>
      </c>
      <c r="AJ81" s="319">
        <f>cf_1!AJ81+cf_2!AJ81</f>
        <v>0</v>
      </c>
      <c r="AK81" s="319">
        <f>cf_1!AK81+cf_2!AK81</f>
        <v>0</v>
      </c>
      <c r="AL81" s="319">
        <f>cf_1!AL81+cf_2!AL81</f>
        <v>0</v>
      </c>
      <c r="AM81" s="319">
        <f>cf_1!AM81+cf_2!AM81</f>
        <v>0</v>
      </c>
      <c r="AN81" s="319">
        <f>cf_1!AN81+cf_2!AN81</f>
        <v>0</v>
      </c>
      <c r="AO81" s="319">
        <f>cf_1!AO81+cf_2!AO81</f>
        <v>0</v>
      </c>
      <c r="AP81" s="319">
        <f>cf_1!AP81+cf_2!AP81</f>
        <v>0</v>
      </c>
      <c r="AQ81" s="319">
        <f>cf_1!AQ81+cf_2!AQ81</f>
        <v>0</v>
      </c>
      <c r="AR81" s="319">
        <f>cf_1!AR81+cf_2!AR81</f>
        <v>0</v>
      </c>
      <c r="AS81" s="319">
        <f>cf_1!AS81+cf_2!AS81</f>
        <v>0</v>
      </c>
      <c r="AT81" s="319">
        <f>cf_1!AT81+cf_2!AT81</f>
        <v>0</v>
      </c>
      <c r="AU81" s="319">
        <f>cf_1!AU81+cf_2!AU81</f>
        <v>0</v>
      </c>
      <c r="AV81" s="319">
        <f>cf_1!AV81+cf_2!AV81</f>
        <v>0</v>
      </c>
      <c r="AW81" s="319">
        <f>cf_1!AW81+cf_2!AW81</f>
        <v>0</v>
      </c>
      <c r="AX81" s="319">
        <f>cf_1!AX81+cf_2!AX81</f>
        <v>0</v>
      </c>
      <c r="AY81" s="319">
        <f>cf_1!AY81+cf_2!AY81</f>
        <v>0</v>
      </c>
      <c r="AZ81" s="319">
        <f>cf_1!AZ81+cf_2!AZ81</f>
        <v>0</v>
      </c>
      <c r="BA81" s="319">
        <f>cf_1!BA81+cf_2!BA81</f>
        <v>0</v>
      </c>
      <c r="BB81" s="319">
        <f>cf_1!BB81+cf_2!BB81</f>
        <v>0</v>
      </c>
      <c r="BC81" s="319">
        <f>cf_1!BC81+cf_2!BC81</f>
        <v>0</v>
      </c>
      <c r="BD81" s="319">
        <f>cf_1!BD81+cf_2!BD81</f>
        <v>0</v>
      </c>
      <c r="BE81" s="319">
        <f>cf_1!BE81+cf_2!BE81</f>
        <v>0</v>
      </c>
      <c r="BF81" s="319">
        <f>cf_1!BF81+cf_2!BF81</f>
        <v>0</v>
      </c>
      <c r="BG81" s="319">
        <f>cf_1!BG81+cf_2!BG81</f>
        <v>0</v>
      </c>
      <c r="BH81" s="319">
        <f>cf_1!BH81+cf_2!BH81</f>
        <v>0</v>
      </c>
      <c r="BI81" s="319">
        <f>cf_1!BI81+cf_2!BI81</f>
        <v>0</v>
      </c>
      <c r="BJ81" s="319">
        <f>cf_1!BJ81+cf_2!BJ81</f>
        <v>0</v>
      </c>
      <c r="BK81" s="319">
        <f>cf_1!BK81+cf_2!BK81</f>
        <v>0</v>
      </c>
      <c r="BL81" s="319">
        <f>cf_1!BL81+cf_2!BL81</f>
        <v>0</v>
      </c>
      <c r="BM81" s="319">
        <f>cf_1!BM81+cf_2!BM81</f>
        <v>0</v>
      </c>
      <c r="BN81" s="319">
        <f>cf_1!BN81+cf_2!BN81</f>
        <v>0</v>
      </c>
      <c r="BO81" s="319">
        <f>cf_1!BO81+cf_2!BO81</f>
        <v>0</v>
      </c>
      <c r="BP81" s="319">
        <f>cf_1!BP81+cf_2!BP81</f>
        <v>0</v>
      </c>
      <c r="BQ81" s="319">
        <f>cf_1!BQ81+cf_2!BQ81</f>
        <v>0</v>
      </c>
      <c r="BR81" s="319">
        <f>cf_1!BR81+cf_2!BR81</f>
        <v>0</v>
      </c>
      <c r="BS81" s="319">
        <f>cf_1!BS81+cf_2!BS81</f>
        <v>0</v>
      </c>
      <c r="BT81" s="319">
        <f>cf_1!BT81+cf_2!BT81</f>
        <v>0</v>
      </c>
      <c r="BU81" s="319">
        <f>cf_1!BU81+cf_2!BU81</f>
        <v>0</v>
      </c>
      <c r="BV81" s="319">
        <f>cf_1!BV81+cf_2!BV81</f>
        <v>0</v>
      </c>
      <c r="BW81" s="319">
        <f>cf_1!BW81+cf_2!BW81</f>
        <v>0</v>
      </c>
      <c r="BX81" s="319">
        <f>cf_1!BX81+cf_2!BX81</f>
        <v>0</v>
      </c>
      <c r="BY81" s="319">
        <f>cf_1!BY81+cf_2!BY81</f>
        <v>0</v>
      </c>
      <c r="BZ81" s="319">
        <f>cf_1!BZ81+cf_2!BZ81</f>
        <v>0</v>
      </c>
      <c r="CA81" s="319">
        <f>cf_1!CA81+cf_2!CA81</f>
        <v>0</v>
      </c>
      <c r="CB81" s="319">
        <f>cf_1!CB81+cf_2!CB81</f>
        <v>0</v>
      </c>
      <c r="CC81" s="319">
        <f>cf_1!CC81+cf_2!CC81</f>
        <v>0</v>
      </c>
      <c r="CD81" s="319">
        <f>cf_1!CD81+cf_2!CD81</f>
        <v>0</v>
      </c>
      <c r="CE81" s="319">
        <f>cf_1!CE81+cf_2!CE81</f>
        <v>0</v>
      </c>
      <c r="CF81" s="319">
        <f>cf_1!CF81+cf_2!CF81</f>
        <v>0</v>
      </c>
      <c r="CG81" s="319">
        <f>cf_1!CG81+cf_2!CG81</f>
        <v>0</v>
      </c>
      <c r="CH81" s="319">
        <f>cf_1!CH81+cf_2!CH81</f>
        <v>0</v>
      </c>
      <c r="CI81" s="319">
        <f>cf_1!CI81+cf_2!CI81</f>
        <v>0</v>
      </c>
      <c r="CJ81" s="319">
        <f>cf_1!CJ81+cf_2!CJ81</f>
        <v>0</v>
      </c>
      <c r="CK81" s="319">
        <f>cf_1!CK81+cf_2!CK81</f>
        <v>0</v>
      </c>
      <c r="CL81" s="319">
        <f>cf_1!CL81+cf_2!CL81</f>
        <v>0</v>
      </c>
      <c r="CM81" s="319">
        <f>cf_1!CM81+cf_2!CM81</f>
        <v>0</v>
      </c>
      <c r="CN81" s="319">
        <f>cf_1!CN81+cf_2!CN81</f>
        <v>0</v>
      </c>
      <c r="CO81" s="319">
        <f>cf_1!CO81+cf_2!CO81</f>
        <v>0</v>
      </c>
      <c r="CP81" s="319">
        <f>cf_1!CP81+cf_2!CP81</f>
        <v>0</v>
      </c>
      <c r="CQ81" s="319">
        <f>cf_1!CQ81+cf_2!CQ81</f>
        <v>0</v>
      </c>
      <c r="CR81" s="319">
        <f>cf_1!CR81+cf_2!CR81</f>
        <v>0</v>
      </c>
      <c r="CS81" s="319">
        <f>cf_1!CS81+cf_2!CS81</f>
        <v>0</v>
      </c>
      <c r="CT81" s="319">
        <f>cf_1!CT81+cf_2!CT81</f>
        <v>0</v>
      </c>
      <c r="CU81" s="319">
        <f>cf_1!CU81+cf_2!CU81</f>
        <v>0</v>
      </c>
      <c r="CV81" s="319">
        <f>cf_1!CV81+cf_2!CV81</f>
        <v>0</v>
      </c>
      <c r="CW81" s="319">
        <f>cf_1!CW81+cf_2!CW81</f>
        <v>0</v>
      </c>
      <c r="CX81" s="319">
        <f>cf_1!CX81+cf_2!CX81</f>
        <v>0</v>
      </c>
      <c r="CY81" s="319">
        <f>cf_1!CY81+cf_2!CY81</f>
        <v>0</v>
      </c>
      <c r="CZ81" s="319">
        <f>cf_1!CZ81+cf_2!CZ81</f>
        <v>0</v>
      </c>
      <c r="DA81" s="319">
        <f>cf_1!DA81+cf_2!DA81</f>
        <v>0</v>
      </c>
      <c r="DB81" s="319">
        <f>cf_1!DB81+cf_2!DB81</f>
        <v>0</v>
      </c>
      <c r="DC81" s="319">
        <f>cf_1!DC81+cf_2!DC81</f>
        <v>0</v>
      </c>
      <c r="DD81" s="319">
        <f>cf_1!DD81+cf_2!DD81</f>
        <v>0</v>
      </c>
      <c r="DE81" s="319">
        <f>cf_1!DE81+cf_2!DE81</f>
        <v>0</v>
      </c>
      <c r="DF81" s="319">
        <f>cf_1!DF81+cf_2!DF81</f>
        <v>0</v>
      </c>
      <c r="DG81" s="319">
        <f>cf_1!DG81+cf_2!DG81</f>
        <v>0</v>
      </c>
      <c r="DH81" s="319">
        <f>cf_1!DH81+cf_2!DH81</f>
        <v>0</v>
      </c>
      <c r="DI81" s="319">
        <f>cf_1!DI81+cf_2!DI81</f>
        <v>0</v>
      </c>
      <c r="DJ81" s="319">
        <f>cf_1!DJ81+cf_2!DJ81</f>
        <v>0</v>
      </c>
      <c r="DK81" s="319">
        <f>cf_1!DK81+cf_2!DK81</f>
        <v>0</v>
      </c>
      <c r="DL81" s="319">
        <f>cf_1!DL81+cf_2!DL81</f>
        <v>0</v>
      </c>
      <c r="DM81" s="319">
        <f>cf_1!DM81+cf_2!DM81</f>
        <v>0</v>
      </c>
      <c r="DN81" s="319">
        <f>cf_1!DN81+cf_2!DN81</f>
        <v>0</v>
      </c>
      <c r="DO81" s="319">
        <f>cf_1!DO81+cf_2!DO81</f>
        <v>0</v>
      </c>
      <c r="DP81" s="319">
        <f>cf_1!DP81+cf_2!DP81</f>
        <v>0</v>
      </c>
      <c r="DQ81" s="319">
        <f>cf_1!DQ81+cf_2!DQ81</f>
        <v>0</v>
      </c>
      <c r="DR81" s="319">
        <f>cf_1!DR81+cf_2!DR81</f>
        <v>0</v>
      </c>
      <c r="DS81" s="319">
        <f>cf_1!DS81+cf_2!DS81</f>
        <v>0</v>
      </c>
      <c r="DT81" s="319">
        <f>cf_1!DT81+cf_2!DT81</f>
        <v>0</v>
      </c>
      <c r="DU81" s="319">
        <f>cf_1!DU81+cf_2!DU81</f>
        <v>0</v>
      </c>
      <c r="DV81" s="319">
        <f>cf_1!DV81+cf_2!DV81</f>
        <v>0</v>
      </c>
      <c r="DW81" s="319">
        <f>cf_1!DW81+cf_2!DW81</f>
        <v>0</v>
      </c>
      <c r="DX81" s="319">
        <f>cf_1!DX81+cf_2!DX81</f>
        <v>0</v>
      </c>
      <c r="DY81" s="319">
        <f>cf_1!DY81+cf_2!DY81</f>
        <v>0</v>
      </c>
      <c r="DZ81" s="319">
        <f>cf_1!DZ81+cf_2!DZ81</f>
        <v>0</v>
      </c>
      <c r="EA81" s="319">
        <f>cf_1!EA81+cf_2!EA81</f>
        <v>0</v>
      </c>
      <c r="EB81" s="319">
        <f>cf_1!EB81+cf_2!EB81</f>
        <v>0</v>
      </c>
      <c r="EC81" s="319">
        <f>cf_1!EC81+cf_2!EC81</f>
        <v>0</v>
      </c>
      <c r="ED81" s="319">
        <f>cf_1!ED81+cf_2!ED81</f>
        <v>0</v>
      </c>
      <c r="EE81" s="319">
        <f>cf_1!EE81+cf_2!EE81</f>
        <v>0</v>
      </c>
      <c r="EF81" s="319">
        <f>cf_1!EF81+cf_2!EF81</f>
        <v>0</v>
      </c>
      <c r="EG81" s="319">
        <f>cf_1!EG81+cf_2!EG81</f>
        <v>0</v>
      </c>
      <c r="EH81" s="319">
        <f>cf_1!EH81+cf_2!EH81</f>
        <v>0</v>
      </c>
      <c r="EI81" s="319">
        <f>cf_1!EI81+cf_2!EI81</f>
        <v>0</v>
      </c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60"/>
      <c r="GO81" s="60"/>
      <c r="GP81" s="60"/>
      <c r="GQ81" s="60"/>
      <c r="GR81" s="60"/>
      <c r="GS81" s="60"/>
    </row>
    <row r="82" spans="2:201" x14ac:dyDescent="0.2">
      <c r="B82" s="86" t="s">
        <v>950</v>
      </c>
      <c r="C82" s="87" t="s">
        <v>741</v>
      </c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9">
        <f t="shared" ref="P82:CA82" ca="1" si="257">SUM(P83:P85)</f>
        <v>2169169.0044058021</v>
      </c>
      <c r="Q82" s="90">
        <f t="shared" si="257"/>
        <v>0</v>
      </c>
      <c r="R82" s="90">
        <f t="shared" ca="1" si="257"/>
        <v>2169169.0044058021</v>
      </c>
      <c r="S82" s="90">
        <f t="shared" si="257"/>
        <v>0</v>
      </c>
      <c r="T82" s="90">
        <f t="shared" ref="T82" si="258">SUM(T83:T85)</f>
        <v>0</v>
      </c>
      <c r="U82" s="90">
        <f t="shared" ref="U82:AW82" si="259">SUM(U83:U85)</f>
        <v>0</v>
      </c>
      <c r="V82" s="90">
        <f t="shared" si="259"/>
        <v>0</v>
      </c>
      <c r="W82" s="90">
        <f t="shared" si="259"/>
        <v>0</v>
      </c>
      <c r="X82" s="90">
        <f t="shared" si="259"/>
        <v>0</v>
      </c>
      <c r="Y82" s="90">
        <f t="shared" si="259"/>
        <v>0</v>
      </c>
      <c r="Z82" s="90">
        <f t="shared" si="259"/>
        <v>0</v>
      </c>
      <c r="AA82" s="90">
        <f t="shared" si="259"/>
        <v>0</v>
      </c>
      <c r="AB82" s="90">
        <f t="shared" si="259"/>
        <v>0</v>
      </c>
      <c r="AC82" s="90">
        <f t="shared" si="259"/>
        <v>0</v>
      </c>
      <c r="AD82" s="90">
        <f t="shared" si="259"/>
        <v>0</v>
      </c>
      <c r="AE82" s="90">
        <f t="shared" si="259"/>
        <v>0</v>
      </c>
      <c r="AF82" s="90">
        <f t="shared" si="259"/>
        <v>0</v>
      </c>
      <c r="AG82" s="90">
        <f t="shared" si="259"/>
        <v>0</v>
      </c>
      <c r="AH82" s="90">
        <f t="shared" si="259"/>
        <v>0</v>
      </c>
      <c r="AI82" s="90">
        <f t="shared" si="259"/>
        <v>0</v>
      </c>
      <c r="AJ82" s="90">
        <f t="shared" si="259"/>
        <v>0</v>
      </c>
      <c r="AK82" s="90">
        <f t="shared" ca="1" si="259"/>
        <v>2171273.2019060082</v>
      </c>
      <c r="AL82" s="90">
        <f t="shared" ca="1" si="259"/>
        <v>-29.464666572580494</v>
      </c>
      <c r="AM82" s="90">
        <f t="shared" ca="1" si="259"/>
        <v>-29.464666572580494</v>
      </c>
      <c r="AN82" s="90">
        <f t="shared" ca="1" si="259"/>
        <v>-28.730568870967588</v>
      </c>
      <c r="AO82" s="90">
        <f t="shared" ca="1" si="259"/>
        <v>-28.730568870967588</v>
      </c>
      <c r="AP82" s="90">
        <f t="shared" ca="1" si="259"/>
        <v>-28.241170403225663</v>
      </c>
      <c r="AQ82" s="90">
        <f t="shared" ca="1" si="259"/>
        <v>-28.241170403225663</v>
      </c>
      <c r="AR82" s="90">
        <f t="shared" ca="1" si="259"/>
        <v>-28.241170403225663</v>
      </c>
      <c r="AS82" s="90">
        <f t="shared" ca="1" si="259"/>
        <v>-27.50707270161276</v>
      </c>
      <c r="AT82" s="90">
        <f t="shared" ca="1" si="259"/>
        <v>-27.50707270161276</v>
      </c>
      <c r="AU82" s="90">
        <f t="shared" ca="1" si="259"/>
        <v>-27.017674233870824</v>
      </c>
      <c r="AV82" s="90">
        <f t="shared" ca="1" si="259"/>
        <v>-27.017674233870824</v>
      </c>
      <c r="AW82" s="90">
        <f t="shared" ca="1" si="259"/>
        <v>-27.017674233870824</v>
      </c>
      <c r="AX82" s="90">
        <f t="shared" ca="1" si="257"/>
        <v>-26.772974999999864</v>
      </c>
      <c r="AY82" s="90">
        <f t="shared" ca="1" si="257"/>
        <v>-26.772974999999864</v>
      </c>
      <c r="AZ82" s="90">
        <f t="shared" ca="1" si="257"/>
        <v>-26.772974999999864</v>
      </c>
      <c r="BA82" s="90">
        <f t="shared" ca="1" si="257"/>
        <v>-26.772974999999864</v>
      </c>
      <c r="BB82" s="90">
        <f t="shared" ca="1" si="257"/>
        <v>-26.772974999999864</v>
      </c>
      <c r="BC82" s="90">
        <f t="shared" ca="1" si="257"/>
        <v>-26.772974999999864</v>
      </c>
      <c r="BD82" s="90">
        <f t="shared" ca="1" si="257"/>
        <v>-26.772974999999864</v>
      </c>
      <c r="BE82" s="90">
        <f t="shared" ca="1" si="257"/>
        <v>-26.772974999999864</v>
      </c>
      <c r="BF82" s="90">
        <f t="shared" ca="1" si="257"/>
        <v>-26.772974999999864</v>
      </c>
      <c r="BG82" s="90">
        <f t="shared" ca="1" si="257"/>
        <v>-26.772974999999864</v>
      </c>
      <c r="BH82" s="90">
        <f t="shared" ca="1" si="257"/>
        <v>-26.772974999999864</v>
      </c>
      <c r="BI82" s="90">
        <f t="shared" ca="1" si="257"/>
        <v>-26.772974999999864</v>
      </c>
      <c r="BJ82" s="90">
        <f t="shared" ca="1" si="257"/>
        <v>-26.772974999999864</v>
      </c>
      <c r="BK82" s="90">
        <f t="shared" ca="1" si="257"/>
        <v>-26.772974999999864</v>
      </c>
      <c r="BL82" s="90">
        <f t="shared" ca="1" si="257"/>
        <v>-26.772974999999864</v>
      </c>
      <c r="BM82" s="90">
        <f t="shared" ca="1" si="257"/>
        <v>-26.772974999999864</v>
      </c>
      <c r="BN82" s="90">
        <f t="shared" ca="1" si="257"/>
        <v>-26.772974999999864</v>
      </c>
      <c r="BO82" s="90">
        <f t="shared" ca="1" si="257"/>
        <v>-26.772974999999864</v>
      </c>
      <c r="BP82" s="90">
        <f t="shared" ca="1" si="257"/>
        <v>-26.772974999999864</v>
      </c>
      <c r="BQ82" s="90">
        <f t="shared" ca="1" si="257"/>
        <v>-26.772974999999864</v>
      </c>
      <c r="BR82" s="90">
        <f t="shared" ca="1" si="257"/>
        <v>-26.772974999999864</v>
      </c>
      <c r="BS82" s="90">
        <f t="shared" ca="1" si="257"/>
        <v>-26.772974999999864</v>
      </c>
      <c r="BT82" s="90">
        <f t="shared" ca="1" si="257"/>
        <v>-26.772974999999864</v>
      </c>
      <c r="BU82" s="90">
        <f t="shared" ca="1" si="257"/>
        <v>-26.772974999999864</v>
      </c>
      <c r="BV82" s="90">
        <f t="shared" ca="1" si="257"/>
        <v>-26.772974999999864</v>
      </c>
      <c r="BW82" s="90">
        <f t="shared" ca="1" si="257"/>
        <v>-26.772974999999864</v>
      </c>
      <c r="BX82" s="90">
        <f t="shared" ca="1" si="257"/>
        <v>-26.772974999999864</v>
      </c>
      <c r="BY82" s="90">
        <f t="shared" ca="1" si="257"/>
        <v>-26.772974999999864</v>
      </c>
      <c r="BZ82" s="90">
        <f t="shared" ca="1" si="257"/>
        <v>-26.772974999999864</v>
      </c>
      <c r="CA82" s="90">
        <f t="shared" ca="1" si="257"/>
        <v>-26.772974999999864</v>
      </c>
      <c r="CB82" s="90">
        <f t="shared" ref="CB82:EI82" ca="1" si="260">SUM(CB83:CB85)</f>
        <v>-26.772974999999864</v>
      </c>
      <c r="CC82" s="90">
        <f t="shared" ca="1" si="260"/>
        <v>-26.772974999999864</v>
      </c>
      <c r="CD82" s="90">
        <f t="shared" ca="1" si="260"/>
        <v>-26.772974999999864</v>
      </c>
      <c r="CE82" s="90">
        <f t="shared" ca="1" si="260"/>
        <v>-26.772974999999864</v>
      </c>
      <c r="CF82" s="90">
        <f t="shared" ca="1" si="260"/>
        <v>-26.772974999999864</v>
      </c>
      <c r="CG82" s="90">
        <f t="shared" ca="1" si="260"/>
        <v>-26.772974999999864</v>
      </c>
      <c r="CH82" s="90">
        <f t="shared" ca="1" si="260"/>
        <v>-26.772974999999864</v>
      </c>
      <c r="CI82" s="90">
        <f t="shared" ca="1" si="260"/>
        <v>-26.772974999999864</v>
      </c>
      <c r="CJ82" s="90">
        <f t="shared" ca="1" si="260"/>
        <v>-26.772974999999864</v>
      </c>
      <c r="CK82" s="90">
        <f t="shared" ca="1" si="260"/>
        <v>-26.772974999999864</v>
      </c>
      <c r="CL82" s="90">
        <f t="shared" ca="1" si="260"/>
        <v>-26.772974999999864</v>
      </c>
      <c r="CM82" s="90">
        <f t="shared" ca="1" si="260"/>
        <v>-26.772974999999864</v>
      </c>
      <c r="CN82" s="90">
        <f t="shared" ca="1" si="260"/>
        <v>-26.772974999999864</v>
      </c>
      <c r="CO82" s="90">
        <f t="shared" ca="1" si="260"/>
        <v>-26.772974999999864</v>
      </c>
      <c r="CP82" s="90">
        <f t="shared" ca="1" si="260"/>
        <v>-26.772974999999864</v>
      </c>
      <c r="CQ82" s="90">
        <f t="shared" ca="1" si="260"/>
        <v>-26.772974999999864</v>
      </c>
      <c r="CR82" s="90">
        <f t="shared" ca="1" si="260"/>
        <v>-26.772974999999864</v>
      </c>
      <c r="CS82" s="90">
        <f t="shared" ca="1" si="260"/>
        <v>-26.772974999999864</v>
      </c>
      <c r="CT82" s="90">
        <f t="shared" ca="1" si="260"/>
        <v>-26.772974999999864</v>
      </c>
      <c r="CU82" s="90">
        <f t="shared" ca="1" si="260"/>
        <v>-26.772974999999864</v>
      </c>
      <c r="CV82" s="90">
        <f t="shared" ca="1" si="260"/>
        <v>-26.772974999999864</v>
      </c>
      <c r="CW82" s="90">
        <f t="shared" ca="1" si="260"/>
        <v>-26.772974999999864</v>
      </c>
      <c r="CX82" s="90">
        <f t="shared" ca="1" si="260"/>
        <v>-26.772974999999864</v>
      </c>
      <c r="CY82" s="90">
        <f t="shared" ca="1" si="260"/>
        <v>-26.772974999999864</v>
      </c>
      <c r="CZ82" s="90">
        <f t="shared" ca="1" si="260"/>
        <v>-26.772974999999864</v>
      </c>
      <c r="DA82" s="90">
        <f t="shared" ca="1" si="260"/>
        <v>-26.772974999999864</v>
      </c>
      <c r="DB82" s="90">
        <f t="shared" ca="1" si="260"/>
        <v>-26.772974999999864</v>
      </c>
      <c r="DC82" s="90">
        <f t="shared" ca="1" si="260"/>
        <v>-26.772974999999864</v>
      </c>
      <c r="DD82" s="90">
        <f t="shared" ca="1" si="260"/>
        <v>-26.772974999999864</v>
      </c>
      <c r="DE82" s="90">
        <f t="shared" ca="1" si="260"/>
        <v>-26.772974999999864</v>
      </c>
      <c r="DF82" s="90">
        <f t="shared" ca="1" si="260"/>
        <v>-26.772974999999864</v>
      </c>
      <c r="DG82" s="90">
        <f t="shared" ca="1" si="260"/>
        <v>-26.772974999999864</v>
      </c>
      <c r="DH82" s="90">
        <f t="shared" ca="1" si="260"/>
        <v>-26.772974999999864</v>
      </c>
      <c r="DI82" s="90">
        <f t="shared" ca="1" si="260"/>
        <v>-26.772974999999864</v>
      </c>
      <c r="DJ82" s="90">
        <f t="shared" ca="1" si="260"/>
        <v>-26.772974999999864</v>
      </c>
      <c r="DK82" s="90">
        <f t="shared" ca="1" si="260"/>
        <v>-26.772974999999864</v>
      </c>
      <c r="DL82" s="90">
        <f t="shared" si="260"/>
        <v>0</v>
      </c>
      <c r="DM82" s="90">
        <f t="shared" si="260"/>
        <v>0</v>
      </c>
      <c r="DN82" s="90">
        <f t="shared" si="260"/>
        <v>0</v>
      </c>
      <c r="DO82" s="90">
        <f t="shared" si="260"/>
        <v>0</v>
      </c>
      <c r="DP82" s="90">
        <f t="shared" si="260"/>
        <v>0</v>
      </c>
      <c r="DQ82" s="90">
        <f t="shared" si="260"/>
        <v>0</v>
      </c>
      <c r="DR82" s="90">
        <f t="shared" si="260"/>
        <v>0</v>
      </c>
      <c r="DS82" s="90">
        <f t="shared" si="260"/>
        <v>0</v>
      </c>
      <c r="DT82" s="90">
        <f t="shared" si="260"/>
        <v>0</v>
      </c>
      <c r="DU82" s="90">
        <f t="shared" si="260"/>
        <v>0</v>
      </c>
      <c r="DV82" s="90">
        <f t="shared" si="260"/>
        <v>0</v>
      </c>
      <c r="DW82" s="90">
        <f t="shared" si="260"/>
        <v>0</v>
      </c>
      <c r="DX82" s="90">
        <f t="shared" si="260"/>
        <v>0</v>
      </c>
      <c r="DY82" s="90">
        <f t="shared" si="260"/>
        <v>0</v>
      </c>
      <c r="DZ82" s="90">
        <f t="shared" si="260"/>
        <v>0</v>
      </c>
      <c r="EA82" s="90">
        <f t="shared" si="260"/>
        <v>0</v>
      </c>
      <c r="EB82" s="90">
        <f t="shared" si="260"/>
        <v>0</v>
      </c>
      <c r="EC82" s="90">
        <f t="shared" si="260"/>
        <v>0</v>
      </c>
      <c r="ED82" s="90">
        <f t="shared" si="260"/>
        <v>0</v>
      </c>
      <c r="EE82" s="90">
        <f t="shared" si="260"/>
        <v>0</v>
      </c>
      <c r="EF82" s="90">
        <f t="shared" si="260"/>
        <v>0</v>
      </c>
      <c r="EG82" s="90">
        <f t="shared" si="260"/>
        <v>0</v>
      </c>
      <c r="EH82" s="90">
        <f t="shared" si="260"/>
        <v>0</v>
      </c>
      <c r="EI82" s="90">
        <f t="shared" si="260"/>
        <v>0</v>
      </c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</row>
    <row r="83" spans="2:201" x14ac:dyDescent="0.2">
      <c r="B83" s="66" t="s">
        <v>951</v>
      </c>
      <c r="C83" s="67" t="s">
        <v>952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9">
        <f>SUM(S83:EI83)</f>
        <v>0</v>
      </c>
      <c r="Q83" s="70">
        <f>SUMIF(S$5:EI$5,"факт",S83:EI83)</f>
        <v>0</v>
      </c>
      <c r="R83" s="59">
        <f>P83-Q83</f>
        <v>0</v>
      </c>
      <c r="S83" s="319">
        <f>cf_1!S83+cf_2!S83</f>
        <v>0</v>
      </c>
      <c r="T83" s="319">
        <f>cf_1!T83+cf_2!T83</f>
        <v>0</v>
      </c>
      <c r="U83" s="319">
        <f>cf_1!U83+cf_2!U83</f>
        <v>0</v>
      </c>
      <c r="V83" s="319">
        <f>cf_1!V83+cf_2!V83</f>
        <v>0</v>
      </c>
      <c r="W83" s="319">
        <f>cf_1!W83+cf_2!W83</f>
        <v>0</v>
      </c>
      <c r="X83" s="319">
        <f>cf_1!X83+cf_2!X83</f>
        <v>0</v>
      </c>
      <c r="Y83" s="319">
        <f>cf_1!Y83+cf_2!Y83</f>
        <v>0</v>
      </c>
      <c r="Z83" s="319">
        <f>cf_1!Z83+cf_2!Z83</f>
        <v>0</v>
      </c>
      <c r="AA83" s="319">
        <f>cf_1!AA83+cf_2!AA83</f>
        <v>0</v>
      </c>
      <c r="AB83" s="319">
        <f>cf_1!AB83+cf_2!AB83</f>
        <v>0</v>
      </c>
      <c r="AC83" s="319">
        <f>cf_1!AC83+cf_2!AC83</f>
        <v>0</v>
      </c>
      <c r="AD83" s="319">
        <f>cf_1!AD83+cf_2!AD83</f>
        <v>0</v>
      </c>
      <c r="AE83" s="319">
        <f>cf_1!AE83+cf_2!AE83</f>
        <v>0</v>
      </c>
      <c r="AF83" s="319">
        <f>cf_1!AF83+cf_2!AF83</f>
        <v>0</v>
      </c>
      <c r="AG83" s="319">
        <f>cf_1!AG83+cf_2!AG83</f>
        <v>0</v>
      </c>
      <c r="AH83" s="319">
        <f>cf_1!AH83+cf_2!AH83</f>
        <v>0</v>
      </c>
      <c r="AI83" s="319">
        <f>cf_1!AI83+cf_2!AI83</f>
        <v>0</v>
      </c>
      <c r="AJ83" s="319">
        <f>cf_1!AJ83+cf_2!AJ83</f>
        <v>0</v>
      </c>
      <c r="AK83" s="319">
        <f>cf_1!AK83+cf_2!AK83</f>
        <v>0</v>
      </c>
      <c r="AL83" s="319">
        <f>cf_1!AL83+cf_2!AL83</f>
        <v>0</v>
      </c>
      <c r="AM83" s="319">
        <f>cf_1!AM83+cf_2!AM83</f>
        <v>0</v>
      </c>
      <c r="AN83" s="319">
        <f>cf_1!AN83+cf_2!AN83</f>
        <v>0</v>
      </c>
      <c r="AO83" s="319">
        <f>cf_1!AO83+cf_2!AO83</f>
        <v>0</v>
      </c>
      <c r="AP83" s="319">
        <f>cf_1!AP83+cf_2!AP83</f>
        <v>0</v>
      </c>
      <c r="AQ83" s="319">
        <f>cf_1!AQ83+cf_2!AQ83</f>
        <v>0</v>
      </c>
      <c r="AR83" s="319">
        <f>cf_1!AR83+cf_2!AR83</f>
        <v>0</v>
      </c>
      <c r="AS83" s="319">
        <f>cf_1!AS83+cf_2!AS83</f>
        <v>0</v>
      </c>
      <c r="AT83" s="319">
        <f>cf_1!AT83+cf_2!AT83</f>
        <v>0</v>
      </c>
      <c r="AU83" s="319">
        <f>cf_1!AU83+cf_2!AU83</f>
        <v>0</v>
      </c>
      <c r="AV83" s="319">
        <f>cf_1!AV83+cf_2!AV83</f>
        <v>0</v>
      </c>
      <c r="AW83" s="319">
        <f>cf_1!AW83+cf_2!AW83</f>
        <v>0</v>
      </c>
      <c r="AX83" s="319">
        <f>cf_1!AX83+cf_2!AX83</f>
        <v>0</v>
      </c>
      <c r="AY83" s="319">
        <f>cf_1!AY83+cf_2!AY83</f>
        <v>0</v>
      </c>
      <c r="AZ83" s="319">
        <f>cf_1!AZ83+cf_2!AZ83</f>
        <v>0</v>
      </c>
      <c r="BA83" s="319">
        <f>cf_1!BA83+cf_2!BA83</f>
        <v>0</v>
      </c>
      <c r="BB83" s="319">
        <f>cf_1!BB83+cf_2!BB83</f>
        <v>0</v>
      </c>
      <c r="BC83" s="319">
        <f>cf_1!BC83+cf_2!BC83</f>
        <v>0</v>
      </c>
      <c r="BD83" s="319">
        <f>cf_1!BD83+cf_2!BD83</f>
        <v>0</v>
      </c>
      <c r="BE83" s="319">
        <f>cf_1!BE83+cf_2!BE83</f>
        <v>0</v>
      </c>
      <c r="BF83" s="319">
        <f>cf_1!BF83+cf_2!BF83</f>
        <v>0</v>
      </c>
      <c r="BG83" s="319">
        <f>cf_1!BG83+cf_2!BG83</f>
        <v>0</v>
      </c>
      <c r="BH83" s="319">
        <f>cf_1!BH83+cf_2!BH83</f>
        <v>0</v>
      </c>
      <c r="BI83" s="319">
        <f>cf_1!BI83+cf_2!BI83</f>
        <v>0</v>
      </c>
      <c r="BJ83" s="319">
        <f>cf_1!BJ83+cf_2!BJ83</f>
        <v>0</v>
      </c>
      <c r="BK83" s="319">
        <f>cf_1!BK83+cf_2!BK83</f>
        <v>0</v>
      </c>
      <c r="BL83" s="319">
        <f>cf_1!BL83+cf_2!BL83</f>
        <v>0</v>
      </c>
      <c r="BM83" s="319">
        <f>cf_1!BM83+cf_2!BM83</f>
        <v>0</v>
      </c>
      <c r="BN83" s="319">
        <f>cf_1!BN83+cf_2!BN83</f>
        <v>0</v>
      </c>
      <c r="BO83" s="319">
        <f>cf_1!BO83+cf_2!BO83</f>
        <v>0</v>
      </c>
      <c r="BP83" s="319">
        <f>cf_1!BP83+cf_2!BP83</f>
        <v>0</v>
      </c>
      <c r="BQ83" s="319">
        <f>cf_1!BQ83+cf_2!BQ83</f>
        <v>0</v>
      </c>
      <c r="BR83" s="319">
        <f>cf_1!BR83+cf_2!BR83</f>
        <v>0</v>
      </c>
      <c r="BS83" s="319">
        <f>cf_1!BS83+cf_2!BS83</f>
        <v>0</v>
      </c>
      <c r="BT83" s="319">
        <f>cf_1!BT83+cf_2!BT83</f>
        <v>0</v>
      </c>
      <c r="BU83" s="319">
        <f>cf_1!BU83+cf_2!BU83</f>
        <v>0</v>
      </c>
      <c r="BV83" s="319">
        <f>cf_1!BV83+cf_2!BV83</f>
        <v>0</v>
      </c>
      <c r="BW83" s="319">
        <f>cf_1!BW83+cf_2!BW83</f>
        <v>0</v>
      </c>
      <c r="BX83" s="319">
        <f>cf_1!BX83+cf_2!BX83</f>
        <v>0</v>
      </c>
      <c r="BY83" s="319">
        <f>cf_1!BY83+cf_2!BY83</f>
        <v>0</v>
      </c>
      <c r="BZ83" s="319">
        <f>cf_1!BZ83+cf_2!BZ83</f>
        <v>0</v>
      </c>
      <c r="CA83" s="319">
        <f>cf_1!CA83+cf_2!CA83</f>
        <v>0</v>
      </c>
      <c r="CB83" s="319">
        <f>cf_1!CB83+cf_2!CB83</f>
        <v>0</v>
      </c>
      <c r="CC83" s="319">
        <f>cf_1!CC83+cf_2!CC83</f>
        <v>0</v>
      </c>
      <c r="CD83" s="319">
        <f>cf_1!CD83+cf_2!CD83</f>
        <v>0</v>
      </c>
      <c r="CE83" s="319">
        <f>cf_1!CE83+cf_2!CE83</f>
        <v>0</v>
      </c>
      <c r="CF83" s="319">
        <f>cf_1!CF83+cf_2!CF83</f>
        <v>0</v>
      </c>
      <c r="CG83" s="319">
        <f>cf_1!CG83+cf_2!CG83</f>
        <v>0</v>
      </c>
      <c r="CH83" s="319">
        <f>cf_1!CH83+cf_2!CH83</f>
        <v>0</v>
      </c>
      <c r="CI83" s="319">
        <f>cf_1!CI83+cf_2!CI83</f>
        <v>0</v>
      </c>
      <c r="CJ83" s="319">
        <f>cf_1!CJ83+cf_2!CJ83</f>
        <v>0</v>
      </c>
      <c r="CK83" s="319">
        <f>cf_1!CK83+cf_2!CK83</f>
        <v>0</v>
      </c>
      <c r="CL83" s="319">
        <f>cf_1!CL83+cf_2!CL83</f>
        <v>0</v>
      </c>
      <c r="CM83" s="319">
        <f>cf_1!CM83+cf_2!CM83</f>
        <v>0</v>
      </c>
      <c r="CN83" s="319">
        <f>cf_1!CN83+cf_2!CN83</f>
        <v>0</v>
      </c>
      <c r="CO83" s="319">
        <f>cf_1!CO83+cf_2!CO83</f>
        <v>0</v>
      </c>
      <c r="CP83" s="319">
        <f>cf_1!CP83+cf_2!CP83</f>
        <v>0</v>
      </c>
      <c r="CQ83" s="319">
        <f>cf_1!CQ83+cf_2!CQ83</f>
        <v>0</v>
      </c>
      <c r="CR83" s="319">
        <f>cf_1!CR83+cf_2!CR83</f>
        <v>0</v>
      </c>
      <c r="CS83" s="319">
        <f>cf_1!CS83+cf_2!CS83</f>
        <v>0</v>
      </c>
      <c r="CT83" s="319">
        <f>cf_1!CT83+cf_2!CT83</f>
        <v>0</v>
      </c>
      <c r="CU83" s="319">
        <f>cf_1!CU83+cf_2!CU83</f>
        <v>0</v>
      </c>
      <c r="CV83" s="319">
        <f>cf_1!CV83+cf_2!CV83</f>
        <v>0</v>
      </c>
      <c r="CW83" s="319">
        <f>cf_1!CW83+cf_2!CW83</f>
        <v>0</v>
      </c>
      <c r="CX83" s="319">
        <f>cf_1!CX83+cf_2!CX83</f>
        <v>0</v>
      </c>
      <c r="CY83" s="319">
        <f>cf_1!CY83+cf_2!CY83</f>
        <v>0</v>
      </c>
      <c r="CZ83" s="319">
        <f>cf_1!CZ83+cf_2!CZ83</f>
        <v>0</v>
      </c>
      <c r="DA83" s="319">
        <f>cf_1!DA83+cf_2!DA83</f>
        <v>0</v>
      </c>
      <c r="DB83" s="319">
        <f>cf_1!DB83+cf_2!DB83</f>
        <v>0</v>
      </c>
      <c r="DC83" s="319">
        <f>cf_1!DC83+cf_2!DC83</f>
        <v>0</v>
      </c>
      <c r="DD83" s="319">
        <f>cf_1!DD83+cf_2!DD83</f>
        <v>0</v>
      </c>
      <c r="DE83" s="319">
        <f>cf_1!DE83+cf_2!DE83</f>
        <v>0</v>
      </c>
      <c r="DF83" s="319">
        <f>cf_1!DF83+cf_2!DF83</f>
        <v>0</v>
      </c>
      <c r="DG83" s="319">
        <f>cf_1!DG83+cf_2!DG83</f>
        <v>0</v>
      </c>
      <c r="DH83" s="319">
        <f>cf_1!DH83+cf_2!DH83</f>
        <v>0</v>
      </c>
      <c r="DI83" s="319">
        <f>cf_1!DI83+cf_2!DI83</f>
        <v>0</v>
      </c>
      <c r="DJ83" s="319">
        <f>cf_1!DJ83+cf_2!DJ83</f>
        <v>0</v>
      </c>
      <c r="DK83" s="319">
        <f>cf_1!DK83+cf_2!DK83</f>
        <v>0</v>
      </c>
      <c r="DL83" s="319">
        <f>cf_1!DL83+cf_2!DL83</f>
        <v>0</v>
      </c>
      <c r="DM83" s="319">
        <f>cf_1!DM83+cf_2!DM83</f>
        <v>0</v>
      </c>
      <c r="DN83" s="319">
        <f>cf_1!DN83+cf_2!DN83</f>
        <v>0</v>
      </c>
      <c r="DO83" s="319">
        <f>cf_1!DO83+cf_2!DO83</f>
        <v>0</v>
      </c>
      <c r="DP83" s="319">
        <f>cf_1!DP83+cf_2!DP83</f>
        <v>0</v>
      </c>
      <c r="DQ83" s="319">
        <f>cf_1!DQ83+cf_2!DQ83</f>
        <v>0</v>
      </c>
      <c r="DR83" s="319">
        <f>cf_1!DR83+cf_2!DR83</f>
        <v>0</v>
      </c>
      <c r="DS83" s="319">
        <f>cf_1!DS83+cf_2!DS83</f>
        <v>0</v>
      </c>
      <c r="DT83" s="319">
        <f>cf_1!DT83+cf_2!DT83</f>
        <v>0</v>
      </c>
      <c r="DU83" s="319">
        <f>cf_1!DU83+cf_2!DU83</f>
        <v>0</v>
      </c>
      <c r="DV83" s="319">
        <f>cf_1!DV83+cf_2!DV83</f>
        <v>0</v>
      </c>
      <c r="DW83" s="319">
        <f>cf_1!DW83+cf_2!DW83</f>
        <v>0</v>
      </c>
      <c r="DX83" s="319">
        <f>cf_1!DX83+cf_2!DX83</f>
        <v>0</v>
      </c>
      <c r="DY83" s="319">
        <f>cf_1!DY83+cf_2!DY83</f>
        <v>0</v>
      </c>
      <c r="DZ83" s="319">
        <f>cf_1!DZ83+cf_2!DZ83</f>
        <v>0</v>
      </c>
      <c r="EA83" s="319">
        <f>cf_1!EA83+cf_2!EA83</f>
        <v>0</v>
      </c>
      <c r="EB83" s="319">
        <f>cf_1!EB83+cf_2!EB83</f>
        <v>0</v>
      </c>
      <c r="EC83" s="319">
        <f>cf_1!EC83+cf_2!EC83</f>
        <v>0</v>
      </c>
      <c r="ED83" s="319">
        <f>cf_1!ED83+cf_2!ED83</f>
        <v>0</v>
      </c>
      <c r="EE83" s="319">
        <f>cf_1!EE83+cf_2!EE83</f>
        <v>0</v>
      </c>
      <c r="EF83" s="319">
        <f>cf_1!EF83+cf_2!EF83</f>
        <v>0</v>
      </c>
      <c r="EG83" s="319">
        <f>cf_1!EG83+cf_2!EG83</f>
        <v>0</v>
      </c>
      <c r="EH83" s="319">
        <f>cf_1!EH83+cf_2!EH83</f>
        <v>0</v>
      </c>
      <c r="EI83" s="319">
        <f>cf_1!EI83+cf_2!EI83</f>
        <v>0</v>
      </c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</row>
    <row r="84" spans="2:201" x14ac:dyDescent="0.2">
      <c r="B84" s="66" t="s">
        <v>953</v>
      </c>
      <c r="C84" s="67" t="s">
        <v>954</v>
      </c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9">
        <f ca="1">SUM(S84:EI84)</f>
        <v>2169169.0044058021</v>
      </c>
      <c r="Q84" s="70">
        <f>SUMIF(S$5:EI$5,"факт",S84:EI84)</f>
        <v>0</v>
      </c>
      <c r="R84" s="59">
        <f ca="1">P84-Q84</f>
        <v>2169169.0044058021</v>
      </c>
      <c r="S84" s="319">
        <f>cf_1!S84+cf_2!S84</f>
        <v>0</v>
      </c>
      <c r="T84" s="319">
        <f>cf_1!T84+cf_2!T84</f>
        <v>0</v>
      </c>
      <c r="U84" s="319">
        <f>cf_1!U84+cf_2!U84</f>
        <v>0</v>
      </c>
      <c r="V84" s="319">
        <f>cf_1!V84+cf_2!V84</f>
        <v>0</v>
      </c>
      <c r="W84" s="319">
        <f>cf_1!W84+cf_2!W84</f>
        <v>0</v>
      </c>
      <c r="X84" s="319">
        <f>cf_1!X84+cf_2!X84</f>
        <v>0</v>
      </c>
      <c r="Y84" s="319">
        <f>cf_1!Y84+cf_2!Y84</f>
        <v>0</v>
      </c>
      <c r="Z84" s="319">
        <f>cf_1!Z84+cf_2!Z84</f>
        <v>0</v>
      </c>
      <c r="AA84" s="319">
        <f>cf_1!AA84+cf_2!AA84</f>
        <v>0</v>
      </c>
      <c r="AB84" s="319">
        <f>cf_1!AB84+cf_2!AB84</f>
        <v>0</v>
      </c>
      <c r="AC84" s="319">
        <f>cf_1!AC84+cf_2!AC84</f>
        <v>0</v>
      </c>
      <c r="AD84" s="319">
        <f>cf_1!AD84+cf_2!AD84</f>
        <v>0</v>
      </c>
      <c r="AE84" s="319">
        <f>cf_1!AE84+cf_2!AE84</f>
        <v>0</v>
      </c>
      <c r="AF84" s="319">
        <f>cf_1!AF84+cf_2!AF84</f>
        <v>0</v>
      </c>
      <c r="AG84" s="319">
        <f>cf_1!AG84+cf_2!AG84</f>
        <v>0</v>
      </c>
      <c r="AH84" s="319">
        <f>cf_1!AH84+cf_2!AH84</f>
        <v>0</v>
      </c>
      <c r="AI84" s="319">
        <f>cf_1!AI84+cf_2!AI84</f>
        <v>0</v>
      </c>
      <c r="AJ84" s="319">
        <f>cf_1!AJ84+cf_2!AJ84</f>
        <v>0</v>
      </c>
      <c r="AK84" s="319">
        <f ca="1">cf_1!AK84+cf_2!AK84</f>
        <v>2171273.2019060082</v>
      </c>
      <c r="AL84" s="319">
        <f ca="1">cf_1!AL84+cf_2!AL84</f>
        <v>-29.464666572580494</v>
      </c>
      <c r="AM84" s="319">
        <f ca="1">cf_1!AM84+cf_2!AM84</f>
        <v>-29.464666572580494</v>
      </c>
      <c r="AN84" s="319">
        <f ca="1">cf_1!AN84+cf_2!AN84</f>
        <v>-28.730568870967588</v>
      </c>
      <c r="AO84" s="319">
        <f ca="1">cf_1!AO84+cf_2!AO84</f>
        <v>-28.730568870967588</v>
      </c>
      <c r="AP84" s="319">
        <f ca="1">cf_1!AP84+cf_2!AP84</f>
        <v>-28.241170403225663</v>
      </c>
      <c r="AQ84" s="319">
        <f ca="1">cf_1!AQ84+cf_2!AQ84</f>
        <v>-28.241170403225663</v>
      </c>
      <c r="AR84" s="319">
        <f ca="1">cf_1!AR84+cf_2!AR84</f>
        <v>-28.241170403225663</v>
      </c>
      <c r="AS84" s="319">
        <f ca="1">cf_1!AS84+cf_2!AS84</f>
        <v>-27.50707270161276</v>
      </c>
      <c r="AT84" s="319">
        <f ca="1">cf_1!AT84+cf_2!AT84</f>
        <v>-27.50707270161276</v>
      </c>
      <c r="AU84" s="319">
        <f ca="1">cf_1!AU84+cf_2!AU84</f>
        <v>-27.017674233870824</v>
      </c>
      <c r="AV84" s="319">
        <f ca="1">cf_1!AV84+cf_2!AV84</f>
        <v>-27.017674233870824</v>
      </c>
      <c r="AW84" s="319">
        <f ca="1">cf_1!AW84+cf_2!AW84</f>
        <v>-27.017674233870824</v>
      </c>
      <c r="AX84" s="319">
        <f ca="1">cf_1!AX84+cf_2!AX84</f>
        <v>-26.772974999999864</v>
      </c>
      <c r="AY84" s="319">
        <f ca="1">cf_1!AY84+cf_2!AY84</f>
        <v>-26.772974999999864</v>
      </c>
      <c r="AZ84" s="319">
        <f ca="1">cf_1!AZ84+cf_2!AZ84</f>
        <v>-26.772974999999864</v>
      </c>
      <c r="BA84" s="319">
        <f ca="1">cf_1!BA84+cf_2!BA84</f>
        <v>-26.772974999999864</v>
      </c>
      <c r="BB84" s="319">
        <f ca="1">cf_1!BB84+cf_2!BB84</f>
        <v>-26.772974999999864</v>
      </c>
      <c r="BC84" s="319">
        <f ca="1">cf_1!BC84+cf_2!BC84</f>
        <v>-26.772974999999864</v>
      </c>
      <c r="BD84" s="319">
        <f ca="1">cf_1!BD84+cf_2!BD84</f>
        <v>-26.772974999999864</v>
      </c>
      <c r="BE84" s="319">
        <f ca="1">cf_1!BE84+cf_2!BE84</f>
        <v>-26.772974999999864</v>
      </c>
      <c r="BF84" s="319">
        <f ca="1">cf_1!BF84+cf_2!BF84</f>
        <v>-26.772974999999864</v>
      </c>
      <c r="BG84" s="319">
        <f ca="1">cf_1!BG84+cf_2!BG84</f>
        <v>-26.772974999999864</v>
      </c>
      <c r="BH84" s="319">
        <f ca="1">cf_1!BH84+cf_2!BH84</f>
        <v>-26.772974999999864</v>
      </c>
      <c r="BI84" s="319">
        <f ca="1">cf_1!BI84+cf_2!BI84</f>
        <v>-26.772974999999864</v>
      </c>
      <c r="BJ84" s="319">
        <f ca="1">cf_1!BJ84+cf_2!BJ84</f>
        <v>-26.772974999999864</v>
      </c>
      <c r="BK84" s="319">
        <f ca="1">cf_1!BK84+cf_2!BK84</f>
        <v>-26.772974999999864</v>
      </c>
      <c r="BL84" s="319">
        <f ca="1">cf_1!BL84+cf_2!BL84</f>
        <v>-26.772974999999864</v>
      </c>
      <c r="BM84" s="319">
        <f ca="1">cf_1!BM84+cf_2!BM84</f>
        <v>-26.772974999999864</v>
      </c>
      <c r="BN84" s="319">
        <f ca="1">cf_1!BN84+cf_2!BN84</f>
        <v>-26.772974999999864</v>
      </c>
      <c r="BO84" s="319">
        <f ca="1">cf_1!BO84+cf_2!BO84</f>
        <v>-26.772974999999864</v>
      </c>
      <c r="BP84" s="319">
        <f ca="1">cf_1!BP84+cf_2!BP84</f>
        <v>-26.772974999999864</v>
      </c>
      <c r="BQ84" s="319">
        <f ca="1">cf_1!BQ84+cf_2!BQ84</f>
        <v>-26.772974999999864</v>
      </c>
      <c r="BR84" s="319">
        <f ca="1">cf_1!BR84+cf_2!BR84</f>
        <v>-26.772974999999864</v>
      </c>
      <c r="BS84" s="319">
        <f ca="1">cf_1!BS84+cf_2!BS84</f>
        <v>-26.772974999999864</v>
      </c>
      <c r="BT84" s="319">
        <f ca="1">cf_1!BT84+cf_2!BT84</f>
        <v>-26.772974999999864</v>
      </c>
      <c r="BU84" s="319">
        <f ca="1">cf_1!BU84+cf_2!BU84</f>
        <v>-26.772974999999864</v>
      </c>
      <c r="BV84" s="319">
        <f ca="1">cf_1!BV84+cf_2!BV84</f>
        <v>-26.772974999999864</v>
      </c>
      <c r="BW84" s="319">
        <f ca="1">cf_1!BW84+cf_2!BW84</f>
        <v>-26.772974999999864</v>
      </c>
      <c r="BX84" s="319">
        <f ca="1">cf_1!BX84+cf_2!BX84</f>
        <v>-26.772974999999864</v>
      </c>
      <c r="BY84" s="319">
        <f ca="1">cf_1!BY84+cf_2!BY84</f>
        <v>-26.772974999999864</v>
      </c>
      <c r="BZ84" s="319">
        <f ca="1">cf_1!BZ84+cf_2!BZ84</f>
        <v>-26.772974999999864</v>
      </c>
      <c r="CA84" s="319">
        <f ca="1">cf_1!CA84+cf_2!CA84</f>
        <v>-26.772974999999864</v>
      </c>
      <c r="CB84" s="319">
        <f ca="1">cf_1!CB84+cf_2!CB84</f>
        <v>-26.772974999999864</v>
      </c>
      <c r="CC84" s="319">
        <f ca="1">cf_1!CC84+cf_2!CC84</f>
        <v>-26.772974999999864</v>
      </c>
      <c r="CD84" s="319">
        <f ca="1">cf_1!CD84+cf_2!CD84</f>
        <v>-26.772974999999864</v>
      </c>
      <c r="CE84" s="319">
        <f ca="1">cf_1!CE84+cf_2!CE84</f>
        <v>-26.772974999999864</v>
      </c>
      <c r="CF84" s="319">
        <f ca="1">cf_1!CF84+cf_2!CF84</f>
        <v>-26.772974999999864</v>
      </c>
      <c r="CG84" s="319">
        <f ca="1">cf_1!CG84+cf_2!CG84</f>
        <v>-26.772974999999864</v>
      </c>
      <c r="CH84" s="319">
        <f ca="1">cf_1!CH84+cf_2!CH84</f>
        <v>-26.772974999999864</v>
      </c>
      <c r="CI84" s="319">
        <f ca="1">cf_1!CI84+cf_2!CI84</f>
        <v>-26.772974999999864</v>
      </c>
      <c r="CJ84" s="319">
        <f ca="1">cf_1!CJ84+cf_2!CJ84</f>
        <v>-26.772974999999864</v>
      </c>
      <c r="CK84" s="319">
        <f ca="1">cf_1!CK84+cf_2!CK84</f>
        <v>-26.772974999999864</v>
      </c>
      <c r="CL84" s="319">
        <f ca="1">cf_1!CL84+cf_2!CL84</f>
        <v>-26.772974999999864</v>
      </c>
      <c r="CM84" s="319">
        <f ca="1">cf_1!CM84+cf_2!CM84</f>
        <v>-26.772974999999864</v>
      </c>
      <c r="CN84" s="319">
        <f ca="1">cf_1!CN84+cf_2!CN84</f>
        <v>-26.772974999999864</v>
      </c>
      <c r="CO84" s="319">
        <f ca="1">cf_1!CO84+cf_2!CO84</f>
        <v>-26.772974999999864</v>
      </c>
      <c r="CP84" s="319">
        <f ca="1">cf_1!CP84+cf_2!CP84</f>
        <v>-26.772974999999864</v>
      </c>
      <c r="CQ84" s="319">
        <f ca="1">cf_1!CQ84+cf_2!CQ84</f>
        <v>-26.772974999999864</v>
      </c>
      <c r="CR84" s="319">
        <f ca="1">cf_1!CR84+cf_2!CR84</f>
        <v>-26.772974999999864</v>
      </c>
      <c r="CS84" s="319">
        <f ca="1">cf_1!CS84+cf_2!CS84</f>
        <v>-26.772974999999864</v>
      </c>
      <c r="CT84" s="319">
        <f ca="1">cf_1!CT84+cf_2!CT84</f>
        <v>-26.772974999999864</v>
      </c>
      <c r="CU84" s="319">
        <f ca="1">cf_1!CU84+cf_2!CU84</f>
        <v>-26.772974999999864</v>
      </c>
      <c r="CV84" s="319">
        <f ca="1">cf_1!CV84+cf_2!CV84</f>
        <v>-26.772974999999864</v>
      </c>
      <c r="CW84" s="319">
        <f ca="1">cf_1!CW84+cf_2!CW84</f>
        <v>-26.772974999999864</v>
      </c>
      <c r="CX84" s="319">
        <f ca="1">cf_1!CX84+cf_2!CX84</f>
        <v>-26.772974999999864</v>
      </c>
      <c r="CY84" s="319">
        <f ca="1">cf_1!CY84+cf_2!CY84</f>
        <v>-26.772974999999864</v>
      </c>
      <c r="CZ84" s="319">
        <f ca="1">cf_1!CZ84+cf_2!CZ84</f>
        <v>-26.772974999999864</v>
      </c>
      <c r="DA84" s="319">
        <f ca="1">cf_1!DA84+cf_2!DA84</f>
        <v>-26.772974999999864</v>
      </c>
      <c r="DB84" s="319">
        <f ca="1">cf_1!DB84+cf_2!DB84</f>
        <v>-26.772974999999864</v>
      </c>
      <c r="DC84" s="319">
        <f ca="1">cf_1!DC84+cf_2!DC84</f>
        <v>-26.772974999999864</v>
      </c>
      <c r="DD84" s="319">
        <f ca="1">cf_1!DD84+cf_2!DD84</f>
        <v>-26.772974999999864</v>
      </c>
      <c r="DE84" s="319">
        <f ca="1">cf_1!DE84+cf_2!DE84</f>
        <v>-26.772974999999864</v>
      </c>
      <c r="DF84" s="319">
        <f ca="1">cf_1!DF84+cf_2!DF84</f>
        <v>-26.772974999999864</v>
      </c>
      <c r="DG84" s="319">
        <f ca="1">cf_1!DG84+cf_2!DG84</f>
        <v>-26.772974999999864</v>
      </c>
      <c r="DH84" s="319">
        <f ca="1">cf_1!DH84+cf_2!DH84</f>
        <v>-26.772974999999864</v>
      </c>
      <c r="DI84" s="319">
        <f ca="1">cf_1!DI84+cf_2!DI84</f>
        <v>-26.772974999999864</v>
      </c>
      <c r="DJ84" s="319">
        <f ca="1">cf_1!DJ84+cf_2!DJ84</f>
        <v>-26.772974999999864</v>
      </c>
      <c r="DK84" s="319">
        <f ca="1">cf_1!DK84+cf_2!DK84</f>
        <v>-26.772974999999864</v>
      </c>
      <c r="DL84" s="319">
        <f>cf_1!DL84+cf_2!DL84</f>
        <v>0</v>
      </c>
      <c r="DM84" s="319">
        <f>cf_1!DM84+cf_2!DM84</f>
        <v>0</v>
      </c>
      <c r="DN84" s="319">
        <f>cf_1!DN84+cf_2!DN84</f>
        <v>0</v>
      </c>
      <c r="DO84" s="319">
        <f>cf_1!DO84+cf_2!DO84</f>
        <v>0</v>
      </c>
      <c r="DP84" s="319">
        <f>cf_1!DP84+cf_2!DP84</f>
        <v>0</v>
      </c>
      <c r="DQ84" s="319">
        <f>cf_1!DQ84+cf_2!DQ84</f>
        <v>0</v>
      </c>
      <c r="DR84" s="319">
        <f>cf_1!DR84+cf_2!DR84</f>
        <v>0</v>
      </c>
      <c r="DS84" s="319">
        <f>cf_1!DS84+cf_2!DS84</f>
        <v>0</v>
      </c>
      <c r="DT84" s="319">
        <f>cf_1!DT84+cf_2!DT84</f>
        <v>0</v>
      </c>
      <c r="DU84" s="319">
        <f>cf_1!DU84+cf_2!DU84</f>
        <v>0</v>
      </c>
      <c r="DV84" s="319">
        <f>cf_1!DV84+cf_2!DV84</f>
        <v>0</v>
      </c>
      <c r="DW84" s="319">
        <f>cf_1!DW84+cf_2!DW84</f>
        <v>0</v>
      </c>
      <c r="DX84" s="319">
        <f>cf_1!DX84+cf_2!DX84</f>
        <v>0</v>
      </c>
      <c r="DY84" s="319">
        <f>cf_1!DY84+cf_2!DY84</f>
        <v>0</v>
      </c>
      <c r="DZ84" s="319">
        <f>cf_1!DZ84+cf_2!DZ84</f>
        <v>0</v>
      </c>
      <c r="EA84" s="319">
        <f>cf_1!EA84+cf_2!EA84</f>
        <v>0</v>
      </c>
      <c r="EB84" s="319">
        <f>cf_1!EB84+cf_2!EB84</f>
        <v>0</v>
      </c>
      <c r="EC84" s="319">
        <f>cf_1!EC84+cf_2!EC84</f>
        <v>0</v>
      </c>
      <c r="ED84" s="319">
        <f>cf_1!ED84+cf_2!ED84</f>
        <v>0</v>
      </c>
      <c r="EE84" s="319">
        <f>cf_1!EE84+cf_2!EE84</f>
        <v>0</v>
      </c>
      <c r="EF84" s="319">
        <f>cf_1!EF84+cf_2!EF84</f>
        <v>0</v>
      </c>
      <c r="EG84" s="319">
        <f>cf_1!EG84+cf_2!EG84</f>
        <v>0</v>
      </c>
      <c r="EH84" s="319">
        <f>cf_1!EH84+cf_2!EH84</f>
        <v>0</v>
      </c>
      <c r="EI84" s="319">
        <f>cf_1!EI84+cf_2!EI84</f>
        <v>0</v>
      </c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60"/>
      <c r="FU84" s="60"/>
      <c r="FV84" s="60"/>
      <c r="FW84" s="60"/>
      <c r="FX84" s="60"/>
      <c r="FY84" s="60"/>
      <c r="FZ84" s="60"/>
      <c r="GA84" s="60"/>
      <c r="GB84" s="60"/>
      <c r="GC84" s="60"/>
      <c r="GD84" s="60"/>
      <c r="GE84" s="60"/>
      <c r="GF84" s="60"/>
      <c r="GG84" s="60"/>
      <c r="GH84" s="60"/>
      <c r="GI84" s="60"/>
      <c r="GJ84" s="60"/>
      <c r="GK84" s="60"/>
      <c r="GL84" s="60"/>
      <c r="GM84" s="60"/>
      <c r="GN84" s="60"/>
      <c r="GO84" s="60"/>
      <c r="GP84" s="60"/>
      <c r="GQ84" s="60"/>
      <c r="GR84" s="60"/>
      <c r="GS84" s="60"/>
    </row>
    <row r="85" spans="2:201" x14ac:dyDescent="0.2">
      <c r="B85" s="66" t="s">
        <v>955</v>
      </c>
      <c r="C85" s="67" t="s">
        <v>956</v>
      </c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9">
        <f>SUM(S85:EI85)</f>
        <v>0</v>
      </c>
      <c r="Q85" s="70">
        <f>SUMIF(S$5:EI$5,"факт",S85:EI85)</f>
        <v>0</v>
      </c>
      <c r="R85" s="59">
        <f>P85-Q85</f>
        <v>0</v>
      </c>
      <c r="S85" s="319">
        <f>cf_1!S85+cf_2!S85</f>
        <v>0</v>
      </c>
      <c r="T85" s="319">
        <f>cf_1!T85+cf_2!T85</f>
        <v>0</v>
      </c>
      <c r="U85" s="319">
        <f>cf_1!U85+cf_2!U85</f>
        <v>0</v>
      </c>
      <c r="V85" s="319">
        <f>cf_1!V85+cf_2!V85</f>
        <v>0</v>
      </c>
      <c r="W85" s="319">
        <f>cf_1!W85+cf_2!W85</f>
        <v>0</v>
      </c>
      <c r="X85" s="319">
        <f>cf_1!X85+cf_2!X85</f>
        <v>0</v>
      </c>
      <c r="Y85" s="319">
        <f>cf_1!Y85+cf_2!Y85</f>
        <v>0</v>
      </c>
      <c r="Z85" s="319">
        <f>cf_1!Z85+cf_2!Z85</f>
        <v>0</v>
      </c>
      <c r="AA85" s="319">
        <f>cf_1!AA85+cf_2!AA85</f>
        <v>0</v>
      </c>
      <c r="AB85" s="319">
        <f>cf_1!AB85+cf_2!AB85</f>
        <v>0</v>
      </c>
      <c r="AC85" s="319">
        <f>cf_1!AC85+cf_2!AC85</f>
        <v>0</v>
      </c>
      <c r="AD85" s="319">
        <f>cf_1!AD85+cf_2!AD85</f>
        <v>0</v>
      </c>
      <c r="AE85" s="319">
        <f>cf_1!AE85+cf_2!AE85</f>
        <v>0</v>
      </c>
      <c r="AF85" s="319">
        <f>cf_1!AF85+cf_2!AF85</f>
        <v>0</v>
      </c>
      <c r="AG85" s="319">
        <f>cf_1!AG85+cf_2!AG85</f>
        <v>0</v>
      </c>
      <c r="AH85" s="319">
        <f>cf_1!AH85+cf_2!AH85</f>
        <v>0</v>
      </c>
      <c r="AI85" s="319">
        <f>cf_1!AI85+cf_2!AI85</f>
        <v>0</v>
      </c>
      <c r="AJ85" s="319">
        <f>cf_1!AJ85+cf_2!AJ85</f>
        <v>0</v>
      </c>
      <c r="AK85" s="319">
        <f>cf_1!AK85+cf_2!AK85</f>
        <v>0</v>
      </c>
      <c r="AL85" s="319">
        <f>cf_1!AL85+cf_2!AL85</f>
        <v>0</v>
      </c>
      <c r="AM85" s="319">
        <f>cf_1!AM85+cf_2!AM85</f>
        <v>0</v>
      </c>
      <c r="AN85" s="319">
        <f>cf_1!AN85+cf_2!AN85</f>
        <v>0</v>
      </c>
      <c r="AO85" s="319">
        <f>cf_1!AO85+cf_2!AO85</f>
        <v>0</v>
      </c>
      <c r="AP85" s="319">
        <f>cf_1!AP85+cf_2!AP85</f>
        <v>0</v>
      </c>
      <c r="AQ85" s="319">
        <f>cf_1!AQ85+cf_2!AQ85</f>
        <v>0</v>
      </c>
      <c r="AR85" s="319">
        <f>cf_1!AR85+cf_2!AR85</f>
        <v>0</v>
      </c>
      <c r="AS85" s="319">
        <f>cf_1!AS85+cf_2!AS85</f>
        <v>0</v>
      </c>
      <c r="AT85" s="319">
        <f>cf_1!AT85+cf_2!AT85</f>
        <v>0</v>
      </c>
      <c r="AU85" s="319">
        <f>cf_1!AU85+cf_2!AU85</f>
        <v>0</v>
      </c>
      <c r="AV85" s="319">
        <f>cf_1!AV85+cf_2!AV85</f>
        <v>0</v>
      </c>
      <c r="AW85" s="319">
        <f>cf_1!AW85+cf_2!AW85</f>
        <v>0</v>
      </c>
      <c r="AX85" s="319">
        <f>cf_1!AX85+cf_2!AX85</f>
        <v>0</v>
      </c>
      <c r="AY85" s="319">
        <f>cf_1!AY85+cf_2!AY85</f>
        <v>0</v>
      </c>
      <c r="AZ85" s="319">
        <f>cf_1!AZ85+cf_2!AZ85</f>
        <v>0</v>
      </c>
      <c r="BA85" s="319">
        <f>cf_1!BA85+cf_2!BA85</f>
        <v>0</v>
      </c>
      <c r="BB85" s="319">
        <f>cf_1!BB85+cf_2!BB85</f>
        <v>0</v>
      </c>
      <c r="BC85" s="319">
        <f>cf_1!BC85+cf_2!BC85</f>
        <v>0</v>
      </c>
      <c r="BD85" s="319">
        <f>cf_1!BD85+cf_2!BD85</f>
        <v>0</v>
      </c>
      <c r="BE85" s="319">
        <f>cf_1!BE85+cf_2!BE85</f>
        <v>0</v>
      </c>
      <c r="BF85" s="319">
        <f>cf_1!BF85+cf_2!BF85</f>
        <v>0</v>
      </c>
      <c r="BG85" s="319">
        <f>cf_1!BG85+cf_2!BG85</f>
        <v>0</v>
      </c>
      <c r="BH85" s="319">
        <f>cf_1!BH85+cf_2!BH85</f>
        <v>0</v>
      </c>
      <c r="BI85" s="319">
        <f>cf_1!BI85+cf_2!BI85</f>
        <v>0</v>
      </c>
      <c r="BJ85" s="319">
        <f>cf_1!BJ85+cf_2!BJ85</f>
        <v>0</v>
      </c>
      <c r="BK85" s="319">
        <f>cf_1!BK85+cf_2!BK85</f>
        <v>0</v>
      </c>
      <c r="BL85" s="319">
        <f>cf_1!BL85+cf_2!BL85</f>
        <v>0</v>
      </c>
      <c r="BM85" s="319">
        <f>cf_1!BM85+cf_2!BM85</f>
        <v>0</v>
      </c>
      <c r="BN85" s="319">
        <f>cf_1!BN85+cf_2!BN85</f>
        <v>0</v>
      </c>
      <c r="BO85" s="319">
        <f>cf_1!BO85+cf_2!BO85</f>
        <v>0</v>
      </c>
      <c r="BP85" s="319">
        <f>cf_1!BP85+cf_2!BP85</f>
        <v>0</v>
      </c>
      <c r="BQ85" s="319">
        <f>cf_1!BQ85+cf_2!BQ85</f>
        <v>0</v>
      </c>
      <c r="BR85" s="319">
        <f>cf_1!BR85+cf_2!BR85</f>
        <v>0</v>
      </c>
      <c r="BS85" s="319">
        <f>cf_1!BS85+cf_2!BS85</f>
        <v>0</v>
      </c>
      <c r="BT85" s="319">
        <f>cf_1!BT85+cf_2!BT85</f>
        <v>0</v>
      </c>
      <c r="BU85" s="319">
        <f>cf_1!BU85+cf_2!BU85</f>
        <v>0</v>
      </c>
      <c r="BV85" s="319">
        <f>cf_1!BV85+cf_2!BV85</f>
        <v>0</v>
      </c>
      <c r="BW85" s="319">
        <f>cf_1!BW85+cf_2!BW85</f>
        <v>0</v>
      </c>
      <c r="BX85" s="319">
        <f>cf_1!BX85+cf_2!BX85</f>
        <v>0</v>
      </c>
      <c r="BY85" s="319">
        <f>cf_1!BY85+cf_2!BY85</f>
        <v>0</v>
      </c>
      <c r="BZ85" s="319">
        <f>cf_1!BZ85+cf_2!BZ85</f>
        <v>0</v>
      </c>
      <c r="CA85" s="319">
        <f>cf_1!CA85+cf_2!CA85</f>
        <v>0</v>
      </c>
      <c r="CB85" s="319">
        <f>cf_1!CB85+cf_2!CB85</f>
        <v>0</v>
      </c>
      <c r="CC85" s="319">
        <f>cf_1!CC85+cf_2!CC85</f>
        <v>0</v>
      </c>
      <c r="CD85" s="319">
        <f>cf_1!CD85+cf_2!CD85</f>
        <v>0</v>
      </c>
      <c r="CE85" s="319">
        <f>cf_1!CE85+cf_2!CE85</f>
        <v>0</v>
      </c>
      <c r="CF85" s="319">
        <f>cf_1!CF85+cf_2!CF85</f>
        <v>0</v>
      </c>
      <c r="CG85" s="319">
        <f>cf_1!CG85+cf_2!CG85</f>
        <v>0</v>
      </c>
      <c r="CH85" s="319">
        <f>cf_1!CH85+cf_2!CH85</f>
        <v>0</v>
      </c>
      <c r="CI85" s="319">
        <f>cf_1!CI85+cf_2!CI85</f>
        <v>0</v>
      </c>
      <c r="CJ85" s="319">
        <f>cf_1!CJ85+cf_2!CJ85</f>
        <v>0</v>
      </c>
      <c r="CK85" s="319">
        <f>cf_1!CK85+cf_2!CK85</f>
        <v>0</v>
      </c>
      <c r="CL85" s="319">
        <f>cf_1!CL85+cf_2!CL85</f>
        <v>0</v>
      </c>
      <c r="CM85" s="319">
        <f>cf_1!CM85+cf_2!CM85</f>
        <v>0</v>
      </c>
      <c r="CN85" s="319">
        <f>cf_1!CN85+cf_2!CN85</f>
        <v>0</v>
      </c>
      <c r="CO85" s="319">
        <f>cf_1!CO85+cf_2!CO85</f>
        <v>0</v>
      </c>
      <c r="CP85" s="319">
        <f>cf_1!CP85+cf_2!CP85</f>
        <v>0</v>
      </c>
      <c r="CQ85" s="319">
        <f>cf_1!CQ85+cf_2!CQ85</f>
        <v>0</v>
      </c>
      <c r="CR85" s="319">
        <f>cf_1!CR85+cf_2!CR85</f>
        <v>0</v>
      </c>
      <c r="CS85" s="319">
        <f>cf_1!CS85+cf_2!CS85</f>
        <v>0</v>
      </c>
      <c r="CT85" s="319">
        <f>cf_1!CT85+cf_2!CT85</f>
        <v>0</v>
      </c>
      <c r="CU85" s="319">
        <f>cf_1!CU85+cf_2!CU85</f>
        <v>0</v>
      </c>
      <c r="CV85" s="319">
        <f>cf_1!CV85+cf_2!CV85</f>
        <v>0</v>
      </c>
      <c r="CW85" s="319">
        <f>cf_1!CW85+cf_2!CW85</f>
        <v>0</v>
      </c>
      <c r="CX85" s="319">
        <f>cf_1!CX85+cf_2!CX85</f>
        <v>0</v>
      </c>
      <c r="CY85" s="319">
        <f>cf_1!CY85+cf_2!CY85</f>
        <v>0</v>
      </c>
      <c r="CZ85" s="319">
        <f>cf_1!CZ85+cf_2!CZ85</f>
        <v>0</v>
      </c>
      <c r="DA85" s="319">
        <f>cf_1!DA85+cf_2!DA85</f>
        <v>0</v>
      </c>
      <c r="DB85" s="319">
        <f>cf_1!DB85+cf_2!DB85</f>
        <v>0</v>
      </c>
      <c r="DC85" s="319">
        <f>cf_1!DC85+cf_2!DC85</f>
        <v>0</v>
      </c>
      <c r="DD85" s="319">
        <f>cf_1!DD85+cf_2!DD85</f>
        <v>0</v>
      </c>
      <c r="DE85" s="319">
        <f>cf_1!DE85+cf_2!DE85</f>
        <v>0</v>
      </c>
      <c r="DF85" s="319">
        <f>cf_1!DF85+cf_2!DF85</f>
        <v>0</v>
      </c>
      <c r="DG85" s="319">
        <f>cf_1!DG85+cf_2!DG85</f>
        <v>0</v>
      </c>
      <c r="DH85" s="319">
        <f>cf_1!DH85+cf_2!DH85</f>
        <v>0</v>
      </c>
      <c r="DI85" s="319">
        <f>cf_1!DI85+cf_2!DI85</f>
        <v>0</v>
      </c>
      <c r="DJ85" s="319">
        <f>cf_1!DJ85+cf_2!DJ85</f>
        <v>0</v>
      </c>
      <c r="DK85" s="319">
        <f>cf_1!DK85+cf_2!DK85</f>
        <v>0</v>
      </c>
      <c r="DL85" s="319">
        <f>cf_1!DL85+cf_2!DL85</f>
        <v>0</v>
      </c>
      <c r="DM85" s="319">
        <f>cf_1!DM85+cf_2!DM85</f>
        <v>0</v>
      </c>
      <c r="DN85" s="319">
        <f>cf_1!DN85+cf_2!DN85</f>
        <v>0</v>
      </c>
      <c r="DO85" s="319">
        <f>cf_1!DO85+cf_2!DO85</f>
        <v>0</v>
      </c>
      <c r="DP85" s="319">
        <f>cf_1!DP85+cf_2!DP85</f>
        <v>0</v>
      </c>
      <c r="DQ85" s="319">
        <f>cf_1!DQ85+cf_2!DQ85</f>
        <v>0</v>
      </c>
      <c r="DR85" s="319">
        <f>cf_1!DR85+cf_2!DR85</f>
        <v>0</v>
      </c>
      <c r="DS85" s="319">
        <f>cf_1!DS85+cf_2!DS85</f>
        <v>0</v>
      </c>
      <c r="DT85" s="319">
        <f>cf_1!DT85+cf_2!DT85</f>
        <v>0</v>
      </c>
      <c r="DU85" s="319">
        <f>cf_1!DU85+cf_2!DU85</f>
        <v>0</v>
      </c>
      <c r="DV85" s="319">
        <f>cf_1!DV85+cf_2!DV85</f>
        <v>0</v>
      </c>
      <c r="DW85" s="319">
        <f>cf_1!DW85+cf_2!DW85</f>
        <v>0</v>
      </c>
      <c r="DX85" s="319">
        <f>cf_1!DX85+cf_2!DX85</f>
        <v>0</v>
      </c>
      <c r="DY85" s="319">
        <f>cf_1!DY85+cf_2!DY85</f>
        <v>0</v>
      </c>
      <c r="DZ85" s="319">
        <f>cf_1!DZ85+cf_2!DZ85</f>
        <v>0</v>
      </c>
      <c r="EA85" s="319">
        <f>cf_1!EA85+cf_2!EA85</f>
        <v>0</v>
      </c>
      <c r="EB85" s="319">
        <f>cf_1!EB85+cf_2!EB85</f>
        <v>0</v>
      </c>
      <c r="EC85" s="319">
        <f>cf_1!EC85+cf_2!EC85</f>
        <v>0</v>
      </c>
      <c r="ED85" s="319">
        <f>cf_1!ED85+cf_2!ED85</f>
        <v>0</v>
      </c>
      <c r="EE85" s="319">
        <f>cf_1!EE85+cf_2!EE85</f>
        <v>0</v>
      </c>
      <c r="EF85" s="319">
        <f>cf_1!EF85+cf_2!EF85</f>
        <v>0</v>
      </c>
      <c r="EG85" s="319">
        <f>cf_1!EG85+cf_2!EG85</f>
        <v>0</v>
      </c>
      <c r="EH85" s="319">
        <f>cf_1!EH85+cf_2!EH85</f>
        <v>0</v>
      </c>
      <c r="EI85" s="319">
        <f>cf_1!EI85+cf_2!EI85</f>
        <v>0</v>
      </c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60"/>
      <c r="FU85" s="60"/>
      <c r="FV85" s="60"/>
      <c r="FW85" s="60"/>
      <c r="FX85" s="60"/>
      <c r="FY85" s="60"/>
      <c r="FZ85" s="60"/>
      <c r="GA85" s="60"/>
      <c r="GB85" s="60"/>
      <c r="GC85" s="60"/>
      <c r="GD85" s="60"/>
      <c r="GE85" s="60"/>
      <c r="GF85" s="60"/>
      <c r="GG85" s="60"/>
      <c r="GH85" s="60"/>
      <c r="GI85" s="60"/>
      <c r="GJ85" s="60"/>
      <c r="GK85" s="60"/>
      <c r="GL85" s="60"/>
      <c r="GM85" s="60"/>
      <c r="GN85" s="60"/>
      <c r="GO85" s="60"/>
      <c r="GP85" s="60"/>
      <c r="GQ85" s="60"/>
      <c r="GR85" s="60"/>
      <c r="GS85" s="60"/>
    </row>
    <row r="86" spans="2:201" x14ac:dyDescent="0.2">
      <c r="B86" s="86" t="s">
        <v>957</v>
      </c>
      <c r="C86" s="87" t="s">
        <v>742</v>
      </c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9">
        <f t="shared" ref="P86:CA86" si="261">SUM(P87:P91)</f>
        <v>988446999.99999988</v>
      </c>
      <c r="Q86" s="90">
        <f t="shared" si="261"/>
        <v>0</v>
      </c>
      <c r="R86" s="90">
        <f t="shared" si="261"/>
        <v>988446999.99999988</v>
      </c>
      <c r="S86" s="90">
        <f t="shared" si="261"/>
        <v>0</v>
      </c>
      <c r="T86" s="90">
        <f t="shared" ref="T86" si="262">SUM(T87:T91)</f>
        <v>0</v>
      </c>
      <c r="U86" s="90">
        <f t="shared" ref="U86:AW86" si="263">SUM(U87:U91)</f>
        <v>0</v>
      </c>
      <c r="V86" s="90">
        <f t="shared" si="263"/>
        <v>0</v>
      </c>
      <c r="W86" s="90">
        <f t="shared" si="263"/>
        <v>0</v>
      </c>
      <c r="X86" s="90">
        <f t="shared" si="263"/>
        <v>0</v>
      </c>
      <c r="Y86" s="90">
        <f t="shared" si="263"/>
        <v>0</v>
      </c>
      <c r="Z86" s="90">
        <f t="shared" si="263"/>
        <v>0</v>
      </c>
      <c r="AA86" s="90">
        <f t="shared" si="263"/>
        <v>0</v>
      </c>
      <c r="AB86" s="90">
        <f t="shared" si="263"/>
        <v>0</v>
      </c>
      <c r="AC86" s="90">
        <f t="shared" si="263"/>
        <v>0</v>
      </c>
      <c r="AD86" s="90">
        <f t="shared" si="263"/>
        <v>0</v>
      </c>
      <c r="AE86" s="90">
        <f t="shared" si="263"/>
        <v>0</v>
      </c>
      <c r="AF86" s="90">
        <f t="shared" si="263"/>
        <v>0</v>
      </c>
      <c r="AG86" s="90">
        <f t="shared" si="263"/>
        <v>0</v>
      </c>
      <c r="AH86" s="90">
        <f t="shared" si="263"/>
        <v>0</v>
      </c>
      <c r="AI86" s="90">
        <f t="shared" si="263"/>
        <v>0</v>
      </c>
      <c r="AJ86" s="90">
        <f t="shared" si="263"/>
        <v>0</v>
      </c>
      <c r="AK86" s="90">
        <f t="shared" si="263"/>
        <v>0</v>
      </c>
      <c r="AL86" s="90">
        <f t="shared" si="263"/>
        <v>988446999.99999988</v>
      </c>
      <c r="AM86" s="90">
        <f t="shared" si="263"/>
        <v>0</v>
      </c>
      <c r="AN86" s="90">
        <f t="shared" si="263"/>
        <v>0</v>
      </c>
      <c r="AO86" s="90">
        <f t="shared" si="263"/>
        <v>0</v>
      </c>
      <c r="AP86" s="90">
        <f t="shared" si="263"/>
        <v>0</v>
      </c>
      <c r="AQ86" s="90">
        <f t="shared" si="263"/>
        <v>0</v>
      </c>
      <c r="AR86" s="90">
        <f t="shared" si="263"/>
        <v>0</v>
      </c>
      <c r="AS86" s="90">
        <f t="shared" si="263"/>
        <v>0</v>
      </c>
      <c r="AT86" s="90">
        <f t="shared" si="263"/>
        <v>0</v>
      </c>
      <c r="AU86" s="90">
        <f t="shared" si="263"/>
        <v>0</v>
      </c>
      <c r="AV86" s="90">
        <f t="shared" si="263"/>
        <v>0</v>
      </c>
      <c r="AW86" s="90">
        <f t="shared" si="263"/>
        <v>0</v>
      </c>
      <c r="AX86" s="90">
        <f t="shared" si="261"/>
        <v>0</v>
      </c>
      <c r="AY86" s="90">
        <f t="shared" si="261"/>
        <v>0</v>
      </c>
      <c r="AZ86" s="90">
        <f t="shared" si="261"/>
        <v>0</v>
      </c>
      <c r="BA86" s="90">
        <f t="shared" si="261"/>
        <v>0</v>
      </c>
      <c r="BB86" s="90">
        <f t="shared" si="261"/>
        <v>0</v>
      </c>
      <c r="BC86" s="90">
        <f t="shared" si="261"/>
        <v>0</v>
      </c>
      <c r="BD86" s="90">
        <f t="shared" si="261"/>
        <v>0</v>
      </c>
      <c r="BE86" s="90">
        <f t="shared" si="261"/>
        <v>0</v>
      </c>
      <c r="BF86" s="90">
        <f t="shared" si="261"/>
        <v>0</v>
      </c>
      <c r="BG86" s="90">
        <f t="shared" si="261"/>
        <v>0</v>
      </c>
      <c r="BH86" s="90">
        <f t="shared" si="261"/>
        <v>0</v>
      </c>
      <c r="BI86" s="90">
        <f t="shared" si="261"/>
        <v>0</v>
      </c>
      <c r="BJ86" s="90">
        <f t="shared" si="261"/>
        <v>0</v>
      </c>
      <c r="BK86" s="90">
        <f t="shared" si="261"/>
        <v>0</v>
      </c>
      <c r="BL86" s="90">
        <f t="shared" si="261"/>
        <v>0</v>
      </c>
      <c r="BM86" s="90">
        <f t="shared" si="261"/>
        <v>0</v>
      </c>
      <c r="BN86" s="90">
        <f t="shared" si="261"/>
        <v>0</v>
      </c>
      <c r="BO86" s="90">
        <f t="shared" si="261"/>
        <v>0</v>
      </c>
      <c r="BP86" s="90">
        <f t="shared" si="261"/>
        <v>0</v>
      </c>
      <c r="BQ86" s="90">
        <f t="shared" si="261"/>
        <v>0</v>
      </c>
      <c r="BR86" s="90">
        <f t="shared" si="261"/>
        <v>0</v>
      </c>
      <c r="BS86" s="90">
        <f t="shared" si="261"/>
        <v>0</v>
      </c>
      <c r="BT86" s="90">
        <f t="shared" si="261"/>
        <v>0</v>
      </c>
      <c r="BU86" s="90">
        <f t="shared" si="261"/>
        <v>0</v>
      </c>
      <c r="BV86" s="90">
        <f t="shared" si="261"/>
        <v>0</v>
      </c>
      <c r="BW86" s="90">
        <f t="shared" si="261"/>
        <v>0</v>
      </c>
      <c r="BX86" s="90">
        <f t="shared" si="261"/>
        <v>0</v>
      </c>
      <c r="BY86" s="90">
        <f t="shared" si="261"/>
        <v>0</v>
      </c>
      <c r="BZ86" s="90">
        <f t="shared" si="261"/>
        <v>0</v>
      </c>
      <c r="CA86" s="90">
        <f t="shared" si="261"/>
        <v>0</v>
      </c>
      <c r="CB86" s="90">
        <f t="shared" ref="CB86:EI86" si="264">SUM(CB87:CB91)</f>
        <v>0</v>
      </c>
      <c r="CC86" s="90">
        <f t="shared" si="264"/>
        <v>0</v>
      </c>
      <c r="CD86" s="90">
        <f t="shared" si="264"/>
        <v>0</v>
      </c>
      <c r="CE86" s="90">
        <f t="shared" si="264"/>
        <v>0</v>
      </c>
      <c r="CF86" s="90">
        <f t="shared" si="264"/>
        <v>0</v>
      </c>
      <c r="CG86" s="90">
        <f t="shared" si="264"/>
        <v>0</v>
      </c>
      <c r="CH86" s="90">
        <f t="shared" si="264"/>
        <v>0</v>
      </c>
      <c r="CI86" s="90">
        <f t="shared" si="264"/>
        <v>0</v>
      </c>
      <c r="CJ86" s="90">
        <f t="shared" si="264"/>
        <v>0</v>
      </c>
      <c r="CK86" s="90">
        <f t="shared" si="264"/>
        <v>0</v>
      </c>
      <c r="CL86" s="90">
        <f t="shared" si="264"/>
        <v>0</v>
      </c>
      <c r="CM86" s="90">
        <f t="shared" si="264"/>
        <v>0</v>
      </c>
      <c r="CN86" s="90">
        <f t="shared" si="264"/>
        <v>0</v>
      </c>
      <c r="CO86" s="90">
        <f t="shared" si="264"/>
        <v>0</v>
      </c>
      <c r="CP86" s="90">
        <f t="shared" si="264"/>
        <v>0</v>
      </c>
      <c r="CQ86" s="90">
        <f t="shared" si="264"/>
        <v>0</v>
      </c>
      <c r="CR86" s="90">
        <f t="shared" si="264"/>
        <v>0</v>
      </c>
      <c r="CS86" s="90">
        <f t="shared" si="264"/>
        <v>0</v>
      </c>
      <c r="CT86" s="90">
        <f t="shared" si="264"/>
        <v>0</v>
      </c>
      <c r="CU86" s="90">
        <f t="shared" si="264"/>
        <v>0</v>
      </c>
      <c r="CV86" s="90">
        <f t="shared" si="264"/>
        <v>0</v>
      </c>
      <c r="CW86" s="90">
        <f t="shared" si="264"/>
        <v>0</v>
      </c>
      <c r="CX86" s="90">
        <f t="shared" si="264"/>
        <v>0</v>
      </c>
      <c r="CY86" s="90">
        <f t="shared" si="264"/>
        <v>0</v>
      </c>
      <c r="CZ86" s="90">
        <f t="shared" si="264"/>
        <v>0</v>
      </c>
      <c r="DA86" s="90">
        <f t="shared" si="264"/>
        <v>0</v>
      </c>
      <c r="DB86" s="90">
        <f t="shared" si="264"/>
        <v>0</v>
      </c>
      <c r="DC86" s="90">
        <f t="shared" si="264"/>
        <v>0</v>
      </c>
      <c r="DD86" s="90">
        <f t="shared" si="264"/>
        <v>0</v>
      </c>
      <c r="DE86" s="90">
        <f t="shared" si="264"/>
        <v>0</v>
      </c>
      <c r="DF86" s="90">
        <f t="shared" si="264"/>
        <v>0</v>
      </c>
      <c r="DG86" s="90">
        <f t="shared" si="264"/>
        <v>0</v>
      </c>
      <c r="DH86" s="90">
        <f t="shared" si="264"/>
        <v>0</v>
      </c>
      <c r="DI86" s="90">
        <f t="shared" si="264"/>
        <v>0</v>
      </c>
      <c r="DJ86" s="90">
        <f t="shared" si="264"/>
        <v>0</v>
      </c>
      <c r="DK86" s="90">
        <f t="shared" si="264"/>
        <v>0</v>
      </c>
      <c r="DL86" s="90">
        <f t="shared" si="264"/>
        <v>0</v>
      </c>
      <c r="DM86" s="90">
        <f t="shared" si="264"/>
        <v>0</v>
      </c>
      <c r="DN86" s="90">
        <f t="shared" si="264"/>
        <v>0</v>
      </c>
      <c r="DO86" s="90">
        <f t="shared" si="264"/>
        <v>0</v>
      </c>
      <c r="DP86" s="90">
        <f t="shared" si="264"/>
        <v>0</v>
      </c>
      <c r="DQ86" s="90">
        <f t="shared" si="264"/>
        <v>0</v>
      </c>
      <c r="DR86" s="90">
        <f t="shared" si="264"/>
        <v>0</v>
      </c>
      <c r="DS86" s="90">
        <f t="shared" si="264"/>
        <v>0</v>
      </c>
      <c r="DT86" s="90">
        <f t="shared" si="264"/>
        <v>0</v>
      </c>
      <c r="DU86" s="90">
        <f t="shared" si="264"/>
        <v>0</v>
      </c>
      <c r="DV86" s="90">
        <f t="shared" si="264"/>
        <v>0</v>
      </c>
      <c r="DW86" s="90">
        <f t="shared" si="264"/>
        <v>0</v>
      </c>
      <c r="DX86" s="90">
        <f t="shared" si="264"/>
        <v>0</v>
      </c>
      <c r="DY86" s="90">
        <f t="shared" si="264"/>
        <v>0</v>
      </c>
      <c r="DZ86" s="90">
        <f t="shared" si="264"/>
        <v>0</v>
      </c>
      <c r="EA86" s="90">
        <f t="shared" si="264"/>
        <v>0</v>
      </c>
      <c r="EB86" s="90">
        <f t="shared" si="264"/>
        <v>0</v>
      </c>
      <c r="EC86" s="90">
        <f t="shared" si="264"/>
        <v>0</v>
      </c>
      <c r="ED86" s="90">
        <f t="shared" si="264"/>
        <v>0</v>
      </c>
      <c r="EE86" s="90">
        <f t="shared" si="264"/>
        <v>0</v>
      </c>
      <c r="EF86" s="90">
        <f t="shared" si="264"/>
        <v>0</v>
      </c>
      <c r="EG86" s="90">
        <f t="shared" si="264"/>
        <v>0</v>
      </c>
      <c r="EH86" s="90">
        <f t="shared" si="264"/>
        <v>0</v>
      </c>
      <c r="EI86" s="90">
        <f t="shared" si="264"/>
        <v>0</v>
      </c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60"/>
      <c r="FU86" s="60"/>
      <c r="FV86" s="60"/>
      <c r="FW86" s="60"/>
      <c r="FX86" s="60"/>
      <c r="FY86" s="60"/>
      <c r="FZ86" s="60"/>
      <c r="GA86" s="60"/>
      <c r="GB86" s="60"/>
      <c r="GC86" s="60"/>
      <c r="GD86" s="60"/>
      <c r="GE86" s="60"/>
      <c r="GF86" s="60"/>
      <c r="GG86" s="60"/>
      <c r="GH86" s="60"/>
      <c r="GI86" s="60"/>
      <c r="GJ86" s="60"/>
      <c r="GK86" s="60"/>
      <c r="GL86" s="60"/>
      <c r="GM86" s="60"/>
      <c r="GN86" s="60"/>
      <c r="GO86" s="60"/>
      <c r="GP86" s="60"/>
      <c r="GQ86" s="60"/>
      <c r="GR86" s="60"/>
      <c r="GS86" s="60"/>
    </row>
    <row r="87" spans="2:201" x14ac:dyDescent="0.2">
      <c r="B87" s="66" t="s">
        <v>958</v>
      </c>
      <c r="C87" s="67" t="s">
        <v>959</v>
      </c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9">
        <f>SUM(S87:EI87)</f>
        <v>927165121.46721029</v>
      </c>
      <c r="Q87" s="70">
        <f>SUMIF(S$5:EI$5,"факт",S87:EI87)</f>
        <v>0</v>
      </c>
      <c r="R87" s="59">
        <f>P87-Q87</f>
        <v>927165121.46721029</v>
      </c>
      <c r="S87" s="319">
        <f>cf_1!S87+cf_2!S87</f>
        <v>0</v>
      </c>
      <c r="T87" s="319">
        <f>cf_1!T87+cf_2!T87</f>
        <v>0</v>
      </c>
      <c r="U87" s="319">
        <f>cf_1!U87+cf_2!U87</f>
        <v>0</v>
      </c>
      <c r="V87" s="319">
        <f>cf_1!V87+cf_2!V87</f>
        <v>0</v>
      </c>
      <c r="W87" s="319">
        <f>cf_1!W87+cf_2!W87</f>
        <v>0</v>
      </c>
      <c r="X87" s="319">
        <f>cf_1!X87+cf_2!X87</f>
        <v>0</v>
      </c>
      <c r="Y87" s="319">
        <f>cf_1!Y87+cf_2!Y87</f>
        <v>0</v>
      </c>
      <c r="Z87" s="319">
        <f>cf_1!Z87+cf_2!Z87</f>
        <v>0</v>
      </c>
      <c r="AA87" s="319">
        <f>cf_1!AA87+cf_2!AA87</f>
        <v>0</v>
      </c>
      <c r="AB87" s="319">
        <f>cf_1!AB87+cf_2!AB87</f>
        <v>0</v>
      </c>
      <c r="AC87" s="319">
        <f>cf_1!AC87+cf_2!AC87</f>
        <v>0</v>
      </c>
      <c r="AD87" s="319">
        <f>cf_1!AD87+cf_2!AD87</f>
        <v>0</v>
      </c>
      <c r="AE87" s="319">
        <f>cf_1!AE87+cf_2!AE87</f>
        <v>0</v>
      </c>
      <c r="AF87" s="319">
        <f>cf_1!AF87+cf_2!AF87</f>
        <v>0</v>
      </c>
      <c r="AG87" s="319">
        <f>cf_1!AG87+cf_2!AG87</f>
        <v>0</v>
      </c>
      <c r="AH87" s="319">
        <f>cf_1!AH87+cf_2!AH87</f>
        <v>0</v>
      </c>
      <c r="AI87" s="319">
        <f>cf_1!AI87+cf_2!AI87</f>
        <v>0</v>
      </c>
      <c r="AJ87" s="319">
        <f>cf_1!AJ87+cf_2!AJ87</f>
        <v>0</v>
      </c>
      <c r="AK87" s="319">
        <f>cf_1!AK87+cf_2!AK87</f>
        <v>0</v>
      </c>
      <c r="AL87" s="319">
        <f>cf_1!AL87+cf_2!AL87</f>
        <v>927165121.46721029</v>
      </c>
      <c r="AM87" s="319">
        <f>cf_1!AM87+cf_2!AM87</f>
        <v>0</v>
      </c>
      <c r="AN87" s="319">
        <f>cf_1!AN87+cf_2!AN87</f>
        <v>0</v>
      </c>
      <c r="AO87" s="319">
        <f>cf_1!AO87+cf_2!AO87</f>
        <v>0</v>
      </c>
      <c r="AP87" s="319">
        <f>cf_1!AP87+cf_2!AP87</f>
        <v>0</v>
      </c>
      <c r="AQ87" s="319">
        <f>cf_1!AQ87+cf_2!AQ87</f>
        <v>0</v>
      </c>
      <c r="AR87" s="319">
        <f>cf_1!AR87+cf_2!AR87</f>
        <v>0</v>
      </c>
      <c r="AS87" s="319">
        <f>cf_1!AS87+cf_2!AS87</f>
        <v>0</v>
      </c>
      <c r="AT87" s="319">
        <f>cf_1!AT87+cf_2!AT87</f>
        <v>0</v>
      </c>
      <c r="AU87" s="319">
        <f>cf_1!AU87+cf_2!AU87</f>
        <v>0</v>
      </c>
      <c r="AV87" s="319">
        <f>cf_1!AV87+cf_2!AV87</f>
        <v>0</v>
      </c>
      <c r="AW87" s="319">
        <f>cf_1!AW87+cf_2!AW87</f>
        <v>0</v>
      </c>
      <c r="AX87" s="319">
        <f>cf_1!AX87+cf_2!AX87</f>
        <v>0</v>
      </c>
      <c r="AY87" s="319">
        <f>cf_1!AY87+cf_2!AY87</f>
        <v>0</v>
      </c>
      <c r="AZ87" s="319">
        <f>cf_1!AZ87+cf_2!AZ87</f>
        <v>0</v>
      </c>
      <c r="BA87" s="319">
        <f>cf_1!BA87+cf_2!BA87</f>
        <v>0</v>
      </c>
      <c r="BB87" s="319">
        <f>cf_1!BB87+cf_2!BB87</f>
        <v>0</v>
      </c>
      <c r="BC87" s="319">
        <f>cf_1!BC87+cf_2!BC87</f>
        <v>0</v>
      </c>
      <c r="BD87" s="319">
        <f>cf_1!BD87+cf_2!BD87</f>
        <v>0</v>
      </c>
      <c r="BE87" s="319">
        <f>cf_1!BE87+cf_2!BE87</f>
        <v>0</v>
      </c>
      <c r="BF87" s="319">
        <f>cf_1!BF87+cf_2!BF87</f>
        <v>0</v>
      </c>
      <c r="BG87" s="319">
        <f>cf_1!BG87+cf_2!BG87</f>
        <v>0</v>
      </c>
      <c r="BH87" s="319">
        <f>cf_1!BH87+cf_2!BH87</f>
        <v>0</v>
      </c>
      <c r="BI87" s="319">
        <f>cf_1!BI87+cf_2!BI87</f>
        <v>0</v>
      </c>
      <c r="BJ87" s="319">
        <f>cf_1!BJ87+cf_2!BJ87</f>
        <v>0</v>
      </c>
      <c r="BK87" s="319">
        <f>cf_1!BK87+cf_2!BK87</f>
        <v>0</v>
      </c>
      <c r="BL87" s="319">
        <f>cf_1!BL87+cf_2!BL87</f>
        <v>0</v>
      </c>
      <c r="BM87" s="319">
        <f>cf_1!BM87+cf_2!BM87</f>
        <v>0</v>
      </c>
      <c r="BN87" s="319">
        <f>cf_1!BN87+cf_2!BN87</f>
        <v>0</v>
      </c>
      <c r="BO87" s="319">
        <f>cf_1!BO87+cf_2!BO87</f>
        <v>0</v>
      </c>
      <c r="BP87" s="319">
        <f>cf_1!BP87+cf_2!BP87</f>
        <v>0</v>
      </c>
      <c r="BQ87" s="319">
        <f>cf_1!BQ87+cf_2!BQ87</f>
        <v>0</v>
      </c>
      <c r="BR87" s="319">
        <f>cf_1!BR87+cf_2!BR87</f>
        <v>0</v>
      </c>
      <c r="BS87" s="319">
        <f>cf_1!BS87+cf_2!BS87</f>
        <v>0</v>
      </c>
      <c r="BT87" s="319">
        <f>cf_1!BT87+cf_2!BT87</f>
        <v>0</v>
      </c>
      <c r="BU87" s="319">
        <f>cf_1!BU87+cf_2!BU87</f>
        <v>0</v>
      </c>
      <c r="BV87" s="319">
        <f>cf_1!BV87+cf_2!BV87</f>
        <v>0</v>
      </c>
      <c r="BW87" s="319">
        <f>cf_1!BW87+cf_2!BW87</f>
        <v>0</v>
      </c>
      <c r="BX87" s="319">
        <f>cf_1!BX87+cf_2!BX87</f>
        <v>0</v>
      </c>
      <c r="BY87" s="319">
        <f>cf_1!BY87+cf_2!BY87</f>
        <v>0</v>
      </c>
      <c r="BZ87" s="319">
        <f>cf_1!BZ87+cf_2!BZ87</f>
        <v>0</v>
      </c>
      <c r="CA87" s="319">
        <f>cf_1!CA87+cf_2!CA87</f>
        <v>0</v>
      </c>
      <c r="CB87" s="319">
        <f>cf_1!CB87+cf_2!CB87</f>
        <v>0</v>
      </c>
      <c r="CC87" s="319">
        <f>cf_1!CC87+cf_2!CC87</f>
        <v>0</v>
      </c>
      <c r="CD87" s="319">
        <f>cf_1!CD87+cf_2!CD87</f>
        <v>0</v>
      </c>
      <c r="CE87" s="319">
        <f>cf_1!CE87+cf_2!CE87</f>
        <v>0</v>
      </c>
      <c r="CF87" s="319">
        <f>cf_1!CF87+cf_2!CF87</f>
        <v>0</v>
      </c>
      <c r="CG87" s="319">
        <f>cf_1!CG87+cf_2!CG87</f>
        <v>0</v>
      </c>
      <c r="CH87" s="319">
        <f>cf_1!CH87+cf_2!CH87</f>
        <v>0</v>
      </c>
      <c r="CI87" s="319">
        <f>cf_1!CI87+cf_2!CI87</f>
        <v>0</v>
      </c>
      <c r="CJ87" s="319">
        <f>cf_1!CJ87+cf_2!CJ87</f>
        <v>0</v>
      </c>
      <c r="CK87" s="319">
        <f>cf_1!CK87+cf_2!CK87</f>
        <v>0</v>
      </c>
      <c r="CL87" s="319">
        <f>cf_1!CL87+cf_2!CL87</f>
        <v>0</v>
      </c>
      <c r="CM87" s="319">
        <f>cf_1!CM87+cf_2!CM87</f>
        <v>0</v>
      </c>
      <c r="CN87" s="319">
        <f>cf_1!CN87+cf_2!CN87</f>
        <v>0</v>
      </c>
      <c r="CO87" s="319">
        <f>cf_1!CO87+cf_2!CO87</f>
        <v>0</v>
      </c>
      <c r="CP87" s="319">
        <f>cf_1!CP87+cf_2!CP87</f>
        <v>0</v>
      </c>
      <c r="CQ87" s="319">
        <f>cf_1!CQ87+cf_2!CQ87</f>
        <v>0</v>
      </c>
      <c r="CR87" s="319">
        <f>cf_1!CR87+cf_2!CR87</f>
        <v>0</v>
      </c>
      <c r="CS87" s="319">
        <f>cf_1!CS87+cf_2!CS87</f>
        <v>0</v>
      </c>
      <c r="CT87" s="319">
        <f>cf_1!CT87+cf_2!CT87</f>
        <v>0</v>
      </c>
      <c r="CU87" s="319">
        <f>cf_1!CU87+cf_2!CU87</f>
        <v>0</v>
      </c>
      <c r="CV87" s="319">
        <f>cf_1!CV87+cf_2!CV87</f>
        <v>0</v>
      </c>
      <c r="CW87" s="319">
        <f>cf_1!CW87+cf_2!CW87</f>
        <v>0</v>
      </c>
      <c r="CX87" s="319">
        <f>cf_1!CX87+cf_2!CX87</f>
        <v>0</v>
      </c>
      <c r="CY87" s="319">
        <f>cf_1!CY87+cf_2!CY87</f>
        <v>0</v>
      </c>
      <c r="CZ87" s="319">
        <f>cf_1!CZ87+cf_2!CZ87</f>
        <v>0</v>
      </c>
      <c r="DA87" s="319">
        <f>cf_1!DA87+cf_2!DA87</f>
        <v>0</v>
      </c>
      <c r="DB87" s="319">
        <f>cf_1!DB87+cf_2!DB87</f>
        <v>0</v>
      </c>
      <c r="DC87" s="319">
        <f>cf_1!DC87+cf_2!DC87</f>
        <v>0</v>
      </c>
      <c r="DD87" s="319">
        <f>cf_1!DD87+cf_2!DD87</f>
        <v>0</v>
      </c>
      <c r="DE87" s="319">
        <f>cf_1!DE87+cf_2!DE87</f>
        <v>0</v>
      </c>
      <c r="DF87" s="319">
        <f>cf_1!DF87+cf_2!DF87</f>
        <v>0</v>
      </c>
      <c r="DG87" s="319">
        <f>cf_1!DG87+cf_2!DG87</f>
        <v>0</v>
      </c>
      <c r="DH87" s="319">
        <f>cf_1!DH87+cf_2!DH87</f>
        <v>0</v>
      </c>
      <c r="DI87" s="319">
        <f>cf_1!DI87+cf_2!DI87</f>
        <v>0</v>
      </c>
      <c r="DJ87" s="319">
        <f>cf_1!DJ87+cf_2!DJ87</f>
        <v>0</v>
      </c>
      <c r="DK87" s="319">
        <f>cf_1!DK87+cf_2!DK87</f>
        <v>0</v>
      </c>
      <c r="DL87" s="319">
        <f>cf_1!DL87+cf_2!DL87</f>
        <v>0</v>
      </c>
      <c r="DM87" s="319">
        <f>cf_1!DM87+cf_2!DM87</f>
        <v>0</v>
      </c>
      <c r="DN87" s="319">
        <f>cf_1!DN87+cf_2!DN87</f>
        <v>0</v>
      </c>
      <c r="DO87" s="319">
        <f>cf_1!DO87+cf_2!DO87</f>
        <v>0</v>
      </c>
      <c r="DP87" s="319">
        <f>cf_1!DP87+cf_2!DP87</f>
        <v>0</v>
      </c>
      <c r="DQ87" s="319">
        <f>cf_1!DQ87+cf_2!DQ87</f>
        <v>0</v>
      </c>
      <c r="DR87" s="319">
        <f>cf_1!DR87+cf_2!DR87</f>
        <v>0</v>
      </c>
      <c r="DS87" s="319">
        <f>cf_1!DS87+cf_2!DS87</f>
        <v>0</v>
      </c>
      <c r="DT87" s="319">
        <f>cf_1!DT87+cf_2!DT87</f>
        <v>0</v>
      </c>
      <c r="DU87" s="319">
        <f>cf_1!DU87+cf_2!DU87</f>
        <v>0</v>
      </c>
      <c r="DV87" s="319">
        <f>cf_1!DV87+cf_2!DV87</f>
        <v>0</v>
      </c>
      <c r="DW87" s="319">
        <f>cf_1!DW87+cf_2!DW87</f>
        <v>0</v>
      </c>
      <c r="DX87" s="319">
        <f>cf_1!DX87+cf_2!DX87</f>
        <v>0</v>
      </c>
      <c r="DY87" s="319">
        <f>cf_1!DY87+cf_2!DY87</f>
        <v>0</v>
      </c>
      <c r="DZ87" s="319">
        <f>cf_1!DZ87+cf_2!DZ87</f>
        <v>0</v>
      </c>
      <c r="EA87" s="319">
        <f>cf_1!EA87+cf_2!EA87</f>
        <v>0</v>
      </c>
      <c r="EB87" s="319">
        <f>cf_1!EB87+cf_2!EB87</f>
        <v>0</v>
      </c>
      <c r="EC87" s="319">
        <f>cf_1!EC87+cf_2!EC87</f>
        <v>0</v>
      </c>
      <c r="ED87" s="319">
        <f>cf_1!ED87+cf_2!ED87</f>
        <v>0</v>
      </c>
      <c r="EE87" s="319">
        <f>cf_1!EE87+cf_2!EE87</f>
        <v>0</v>
      </c>
      <c r="EF87" s="319">
        <f>cf_1!EF87+cf_2!EF87</f>
        <v>0</v>
      </c>
      <c r="EG87" s="319">
        <f>cf_1!EG87+cf_2!EG87</f>
        <v>0</v>
      </c>
      <c r="EH87" s="319">
        <f>cf_1!EH87+cf_2!EH87</f>
        <v>0</v>
      </c>
      <c r="EI87" s="319">
        <f>cf_1!EI87+cf_2!EI87</f>
        <v>0</v>
      </c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60"/>
      <c r="FU87" s="60"/>
      <c r="FV87" s="60"/>
      <c r="FW87" s="60"/>
      <c r="FX87" s="60"/>
      <c r="FY87" s="60"/>
      <c r="FZ87" s="60"/>
      <c r="GA87" s="60"/>
      <c r="GB87" s="60"/>
      <c r="GC87" s="60"/>
      <c r="GD87" s="60"/>
      <c r="GE87" s="60"/>
      <c r="GF87" s="60"/>
      <c r="GG87" s="60"/>
      <c r="GH87" s="60"/>
      <c r="GI87" s="60"/>
      <c r="GJ87" s="60"/>
      <c r="GK87" s="60"/>
      <c r="GL87" s="60"/>
      <c r="GM87" s="60"/>
      <c r="GN87" s="60"/>
      <c r="GO87" s="60"/>
      <c r="GP87" s="60"/>
      <c r="GQ87" s="60"/>
      <c r="GR87" s="60"/>
      <c r="GS87" s="60"/>
    </row>
    <row r="88" spans="2:201" x14ac:dyDescent="0.2">
      <c r="B88" s="66" t="s">
        <v>960</v>
      </c>
      <c r="C88" s="67" t="s">
        <v>961</v>
      </c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9">
        <f>SUM(S88:EI88)</f>
        <v>0</v>
      </c>
      <c r="Q88" s="70">
        <f>SUMIF(S$5:EI$5,"факт",S88:EI88)</f>
        <v>0</v>
      </c>
      <c r="R88" s="59">
        <f>P88-Q88</f>
        <v>0</v>
      </c>
      <c r="S88" s="319">
        <f>cf_1!S88+cf_2!S88</f>
        <v>0</v>
      </c>
      <c r="T88" s="319">
        <f>cf_1!T88+cf_2!T88</f>
        <v>0</v>
      </c>
      <c r="U88" s="319">
        <f>cf_1!U88+cf_2!U88</f>
        <v>0</v>
      </c>
      <c r="V88" s="319">
        <f>cf_1!V88+cf_2!V88</f>
        <v>0</v>
      </c>
      <c r="W88" s="319">
        <f>cf_1!W88+cf_2!W88</f>
        <v>0</v>
      </c>
      <c r="X88" s="319">
        <f>cf_1!X88+cf_2!X88</f>
        <v>0</v>
      </c>
      <c r="Y88" s="319">
        <f>cf_1!Y88+cf_2!Y88</f>
        <v>0</v>
      </c>
      <c r="Z88" s="319">
        <f>cf_1!Z88+cf_2!Z88</f>
        <v>0</v>
      </c>
      <c r="AA88" s="319">
        <f>cf_1!AA88+cf_2!AA88</f>
        <v>0</v>
      </c>
      <c r="AB88" s="319">
        <f>cf_1!AB88+cf_2!AB88</f>
        <v>0</v>
      </c>
      <c r="AC88" s="319">
        <f>cf_1!AC88+cf_2!AC88</f>
        <v>0</v>
      </c>
      <c r="AD88" s="319">
        <f>cf_1!AD88+cf_2!AD88</f>
        <v>0</v>
      </c>
      <c r="AE88" s="319">
        <f>cf_1!AE88+cf_2!AE88</f>
        <v>0</v>
      </c>
      <c r="AF88" s="319">
        <f>cf_1!AF88+cf_2!AF88</f>
        <v>0</v>
      </c>
      <c r="AG88" s="319">
        <f>cf_1!AG88+cf_2!AG88</f>
        <v>0</v>
      </c>
      <c r="AH88" s="319">
        <f>cf_1!AH88+cf_2!AH88</f>
        <v>0</v>
      </c>
      <c r="AI88" s="319">
        <f>cf_1!AI88+cf_2!AI88</f>
        <v>0</v>
      </c>
      <c r="AJ88" s="319">
        <f>cf_1!AJ88+cf_2!AJ88</f>
        <v>0</v>
      </c>
      <c r="AK88" s="319">
        <f>cf_1!AK88+cf_2!AK88</f>
        <v>0</v>
      </c>
      <c r="AL88" s="319">
        <f>cf_1!AL88+cf_2!AL88</f>
        <v>0</v>
      </c>
      <c r="AM88" s="319">
        <f>cf_1!AM88+cf_2!AM88</f>
        <v>0</v>
      </c>
      <c r="AN88" s="319">
        <f>cf_1!AN88+cf_2!AN88</f>
        <v>0</v>
      </c>
      <c r="AO88" s="319">
        <f>cf_1!AO88+cf_2!AO88</f>
        <v>0</v>
      </c>
      <c r="AP88" s="319">
        <f>cf_1!AP88+cf_2!AP88</f>
        <v>0</v>
      </c>
      <c r="AQ88" s="319">
        <f>cf_1!AQ88+cf_2!AQ88</f>
        <v>0</v>
      </c>
      <c r="AR88" s="319">
        <f>cf_1!AR88+cf_2!AR88</f>
        <v>0</v>
      </c>
      <c r="AS88" s="319">
        <f>cf_1!AS88+cf_2!AS88</f>
        <v>0</v>
      </c>
      <c r="AT88" s="319">
        <f>cf_1!AT88+cf_2!AT88</f>
        <v>0</v>
      </c>
      <c r="AU88" s="319">
        <f>cf_1!AU88+cf_2!AU88</f>
        <v>0</v>
      </c>
      <c r="AV88" s="319">
        <f>cf_1!AV88+cf_2!AV88</f>
        <v>0</v>
      </c>
      <c r="AW88" s="319">
        <f>cf_1!AW88+cf_2!AW88</f>
        <v>0</v>
      </c>
      <c r="AX88" s="319">
        <f>cf_1!AX88+cf_2!AX88</f>
        <v>0</v>
      </c>
      <c r="AY88" s="319">
        <f>cf_1!AY88+cf_2!AY88</f>
        <v>0</v>
      </c>
      <c r="AZ88" s="319">
        <f>cf_1!AZ88+cf_2!AZ88</f>
        <v>0</v>
      </c>
      <c r="BA88" s="319">
        <f>cf_1!BA88+cf_2!BA88</f>
        <v>0</v>
      </c>
      <c r="BB88" s="319">
        <f>cf_1!BB88+cf_2!BB88</f>
        <v>0</v>
      </c>
      <c r="BC88" s="319">
        <f>cf_1!BC88+cf_2!BC88</f>
        <v>0</v>
      </c>
      <c r="BD88" s="319">
        <f>cf_1!BD88+cf_2!BD88</f>
        <v>0</v>
      </c>
      <c r="BE88" s="319">
        <f>cf_1!BE88+cf_2!BE88</f>
        <v>0</v>
      </c>
      <c r="BF88" s="319">
        <f>cf_1!BF88+cf_2!BF88</f>
        <v>0</v>
      </c>
      <c r="BG88" s="319">
        <f>cf_1!BG88+cf_2!BG88</f>
        <v>0</v>
      </c>
      <c r="BH88" s="319">
        <f>cf_1!BH88+cf_2!BH88</f>
        <v>0</v>
      </c>
      <c r="BI88" s="319">
        <f>cf_1!BI88+cf_2!BI88</f>
        <v>0</v>
      </c>
      <c r="BJ88" s="319">
        <f>cf_1!BJ88+cf_2!BJ88</f>
        <v>0</v>
      </c>
      <c r="BK88" s="319">
        <f>cf_1!BK88+cf_2!BK88</f>
        <v>0</v>
      </c>
      <c r="BL88" s="319">
        <f>cf_1!BL88+cf_2!BL88</f>
        <v>0</v>
      </c>
      <c r="BM88" s="319">
        <f>cf_1!BM88+cf_2!BM88</f>
        <v>0</v>
      </c>
      <c r="BN88" s="319">
        <f>cf_1!BN88+cf_2!BN88</f>
        <v>0</v>
      </c>
      <c r="BO88" s="319">
        <f>cf_1!BO88+cf_2!BO88</f>
        <v>0</v>
      </c>
      <c r="BP88" s="319">
        <f>cf_1!BP88+cf_2!BP88</f>
        <v>0</v>
      </c>
      <c r="BQ88" s="319">
        <f>cf_1!BQ88+cf_2!BQ88</f>
        <v>0</v>
      </c>
      <c r="BR88" s="319">
        <f>cf_1!BR88+cf_2!BR88</f>
        <v>0</v>
      </c>
      <c r="BS88" s="319">
        <f>cf_1!BS88+cf_2!BS88</f>
        <v>0</v>
      </c>
      <c r="BT88" s="319">
        <f>cf_1!BT88+cf_2!BT88</f>
        <v>0</v>
      </c>
      <c r="BU88" s="319">
        <f>cf_1!BU88+cf_2!BU88</f>
        <v>0</v>
      </c>
      <c r="BV88" s="319">
        <f>cf_1!BV88+cf_2!BV88</f>
        <v>0</v>
      </c>
      <c r="BW88" s="319">
        <f>cf_1!BW88+cf_2!BW88</f>
        <v>0</v>
      </c>
      <c r="BX88" s="319">
        <f>cf_1!BX88+cf_2!BX88</f>
        <v>0</v>
      </c>
      <c r="BY88" s="319">
        <f>cf_1!BY88+cf_2!BY88</f>
        <v>0</v>
      </c>
      <c r="BZ88" s="319">
        <f>cf_1!BZ88+cf_2!BZ88</f>
        <v>0</v>
      </c>
      <c r="CA88" s="319">
        <f>cf_1!CA88+cf_2!CA88</f>
        <v>0</v>
      </c>
      <c r="CB88" s="319">
        <f>cf_1!CB88+cf_2!CB88</f>
        <v>0</v>
      </c>
      <c r="CC88" s="319">
        <f>cf_1!CC88+cf_2!CC88</f>
        <v>0</v>
      </c>
      <c r="CD88" s="319">
        <f>cf_1!CD88+cf_2!CD88</f>
        <v>0</v>
      </c>
      <c r="CE88" s="319">
        <f>cf_1!CE88+cf_2!CE88</f>
        <v>0</v>
      </c>
      <c r="CF88" s="319">
        <f>cf_1!CF88+cf_2!CF88</f>
        <v>0</v>
      </c>
      <c r="CG88" s="319">
        <f>cf_1!CG88+cf_2!CG88</f>
        <v>0</v>
      </c>
      <c r="CH88" s="319">
        <f>cf_1!CH88+cf_2!CH88</f>
        <v>0</v>
      </c>
      <c r="CI88" s="319">
        <f>cf_1!CI88+cf_2!CI88</f>
        <v>0</v>
      </c>
      <c r="CJ88" s="319">
        <f>cf_1!CJ88+cf_2!CJ88</f>
        <v>0</v>
      </c>
      <c r="CK88" s="319">
        <f>cf_1!CK88+cf_2!CK88</f>
        <v>0</v>
      </c>
      <c r="CL88" s="319">
        <f>cf_1!CL88+cf_2!CL88</f>
        <v>0</v>
      </c>
      <c r="CM88" s="319">
        <f>cf_1!CM88+cf_2!CM88</f>
        <v>0</v>
      </c>
      <c r="CN88" s="319">
        <f>cf_1!CN88+cf_2!CN88</f>
        <v>0</v>
      </c>
      <c r="CO88" s="319">
        <f>cf_1!CO88+cf_2!CO88</f>
        <v>0</v>
      </c>
      <c r="CP88" s="319">
        <f>cf_1!CP88+cf_2!CP88</f>
        <v>0</v>
      </c>
      <c r="CQ88" s="319">
        <f>cf_1!CQ88+cf_2!CQ88</f>
        <v>0</v>
      </c>
      <c r="CR88" s="319">
        <f>cf_1!CR88+cf_2!CR88</f>
        <v>0</v>
      </c>
      <c r="CS88" s="319">
        <f>cf_1!CS88+cf_2!CS88</f>
        <v>0</v>
      </c>
      <c r="CT88" s="319">
        <f>cf_1!CT88+cf_2!CT88</f>
        <v>0</v>
      </c>
      <c r="CU88" s="319">
        <f>cf_1!CU88+cf_2!CU88</f>
        <v>0</v>
      </c>
      <c r="CV88" s="319">
        <f>cf_1!CV88+cf_2!CV88</f>
        <v>0</v>
      </c>
      <c r="CW88" s="319">
        <f>cf_1!CW88+cf_2!CW88</f>
        <v>0</v>
      </c>
      <c r="CX88" s="319">
        <f>cf_1!CX88+cf_2!CX88</f>
        <v>0</v>
      </c>
      <c r="CY88" s="319">
        <f>cf_1!CY88+cf_2!CY88</f>
        <v>0</v>
      </c>
      <c r="CZ88" s="319">
        <f>cf_1!CZ88+cf_2!CZ88</f>
        <v>0</v>
      </c>
      <c r="DA88" s="319">
        <f>cf_1!DA88+cf_2!DA88</f>
        <v>0</v>
      </c>
      <c r="DB88" s="319">
        <f>cf_1!DB88+cf_2!DB88</f>
        <v>0</v>
      </c>
      <c r="DC88" s="319">
        <f>cf_1!DC88+cf_2!DC88</f>
        <v>0</v>
      </c>
      <c r="DD88" s="319">
        <f>cf_1!DD88+cf_2!DD88</f>
        <v>0</v>
      </c>
      <c r="DE88" s="319">
        <f>cf_1!DE88+cf_2!DE88</f>
        <v>0</v>
      </c>
      <c r="DF88" s="319">
        <f>cf_1!DF88+cf_2!DF88</f>
        <v>0</v>
      </c>
      <c r="DG88" s="319">
        <f>cf_1!DG88+cf_2!DG88</f>
        <v>0</v>
      </c>
      <c r="DH88" s="319">
        <f>cf_1!DH88+cf_2!DH88</f>
        <v>0</v>
      </c>
      <c r="DI88" s="319">
        <f>cf_1!DI88+cf_2!DI88</f>
        <v>0</v>
      </c>
      <c r="DJ88" s="319">
        <f>cf_1!DJ88+cf_2!DJ88</f>
        <v>0</v>
      </c>
      <c r="DK88" s="319">
        <f>cf_1!DK88+cf_2!DK88</f>
        <v>0</v>
      </c>
      <c r="DL88" s="319">
        <f>cf_1!DL88+cf_2!DL88</f>
        <v>0</v>
      </c>
      <c r="DM88" s="319">
        <f>cf_1!DM88+cf_2!DM88</f>
        <v>0</v>
      </c>
      <c r="DN88" s="319">
        <f>cf_1!DN88+cf_2!DN88</f>
        <v>0</v>
      </c>
      <c r="DO88" s="319">
        <f>cf_1!DO88+cf_2!DO88</f>
        <v>0</v>
      </c>
      <c r="DP88" s="319">
        <f>cf_1!DP88+cf_2!DP88</f>
        <v>0</v>
      </c>
      <c r="DQ88" s="319">
        <f>cf_1!DQ88+cf_2!DQ88</f>
        <v>0</v>
      </c>
      <c r="DR88" s="319">
        <f>cf_1!DR88+cf_2!DR88</f>
        <v>0</v>
      </c>
      <c r="DS88" s="319">
        <f>cf_1!DS88+cf_2!DS88</f>
        <v>0</v>
      </c>
      <c r="DT88" s="319">
        <f>cf_1!DT88+cf_2!DT88</f>
        <v>0</v>
      </c>
      <c r="DU88" s="319">
        <f>cf_1!DU88+cf_2!DU88</f>
        <v>0</v>
      </c>
      <c r="DV88" s="319">
        <f>cf_1!DV88+cf_2!DV88</f>
        <v>0</v>
      </c>
      <c r="DW88" s="319">
        <f>cf_1!DW88+cf_2!DW88</f>
        <v>0</v>
      </c>
      <c r="DX88" s="319">
        <f>cf_1!DX88+cf_2!DX88</f>
        <v>0</v>
      </c>
      <c r="DY88" s="319">
        <f>cf_1!DY88+cf_2!DY88</f>
        <v>0</v>
      </c>
      <c r="DZ88" s="319">
        <f>cf_1!DZ88+cf_2!DZ88</f>
        <v>0</v>
      </c>
      <c r="EA88" s="319">
        <f>cf_1!EA88+cf_2!EA88</f>
        <v>0</v>
      </c>
      <c r="EB88" s="319">
        <f>cf_1!EB88+cf_2!EB88</f>
        <v>0</v>
      </c>
      <c r="EC88" s="319">
        <f>cf_1!EC88+cf_2!EC88</f>
        <v>0</v>
      </c>
      <c r="ED88" s="319">
        <f>cf_1!ED88+cf_2!ED88</f>
        <v>0</v>
      </c>
      <c r="EE88" s="319">
        <f>cf_1!EE88+cf_2!EE88</f>
        <v>0</v>
      </c>
      <c r="EF88" s="319">
        <f>cf_1!EF88+cf_2!EF88</f>
        <v>0</v>
      </c>
      <c r="EG88" s="319">
        <f>cf_1!EG88+cf_2!EG88</f>
        <v>0</v>
      </c>
      <c r="EH88" s="319">
        <f>cf_1!EH88+cf_2!EH88</f>
        <v>0</v>
      </c>
      <c r="EI88" s="319">
        <f>cf_1!EI88+cf_2!EI88</f>
        <v>0</v>
      </c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60"/>
      <c r="FU88" s="60"/>
      <c r="FV88" s="60"/>
      <c r="FW88" s="60"/>
      <c r="FX88" s="60"/>
      <c r="FY88" s="60"/>
      <c r="FZ88" s="60"/>
      <c r="GA88" s="60"/>
      <c r="GB88" s="60"/>
      <c r="GC88" s="60"/>
      <c r="GD88" s="60"/>
      <c r="GE88" s="60"/>
      <c r="GF88" s="60"/>
      <c r="GG88" s="60"/>
      <c r="GH88" s="60"/>
      <c r="GI88" s="60"/>
      <c r="GJ88" s="60"/>
      <c r="GK88" s="60"/>
      <c r="GL88" s="60"/>
      <c r="GM88" s="60"/>
      <c r="GN88" s="60"/>
      <c r="GO88" s="60"/>
      <c r="GP88" s="60"/>
      <c r="GQ88" s="60"/>
      <c r="GR88" s="60"/>
      <c r="GS88" s="60"/>
    </row>
    <row r="89" spans="2:201" x14ac:dyDescent="0.2">
      <c r="B89" s="66" t="s">
        <v>962</v>
      </c>
      <c r="C89" s="67" t="s">
        <v>963</v>
      </c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9">
        <f>SUM(S89:EI89)</f>
        <v>61281878.532789633</v>
      </c>
      <c r="Q89" s="70">
        <f>SUMIF(S$5:EI$5,"факт",S89:EI89)</f>
        <v>0</v>
      </c>
      <c r="R89" s="59">
        <f>P89-Q89</f>
        <v>61281878.532789633</v>
      </c>
      <c r="S89" s="319">
        <f>cf_1!S89+cf_2!S89</f>
        <v>0</v>
      </c>
      <c r="T89" s="319">
        <f>cf_1!T89+cf_2!T89</f>
        <v>0</v>
      </c>
      <c r="U89" s="319">
        <f>cf_1!U89+cf_2!U89</f>
        <v>0</v>
      </c>
      <c r="V89" s="319">
        <f>cf_1!V89+cf_2!V89</f>
        <v>0</v>
      </c>
      <c r="W89" s="319">
        <f>cf_1!W89+cf_2!W89</f>
        <v>0</v>
      </c>
      <c r="X89" s="319">
        <f>cf_1!X89+cf_2!X89</f>
        <v>0</v>
      </c>
      <c r="Y89" s="319">
        <f>cf_1!Y89+cf_2!Y89</f>
        <v>0</v>
      </c>
      <c r="Z89" s="319">
        <f>cf_1!Z89+cf_2!Z89</f>
        <v>0</v>
      </c>
      <c r="AA89" s="319">
        <f>cf_1!AA89+cf_2!AA89</f>
        <v>0</v>
      </c>
      <c r="AB89" s="319">
        <f>cf_1!AB89+cf_2!AB89</f>
        <v>0</v>
      </c>
      <c r="AC89" s="319">
        <f>cf_1!AC89+cf_2!AC89</f>
        <v>0</v>
      </c>
      <c r="AD89" s="319">
        <f>cf_1!AD89+cf_2!AD89</f>
        <v>0</v>
      </c>
      <c r="AE89" s="319">
        <f>cf_1!AE89+cf_2!AE89</f>
        <v>0</v>
      </c>
      <c r="AF89" s="319">
        <f>cf_1!AF89+cf_2!AF89</f>
        <v>0</v>
      </c>
      <c r="AG89" s="319">
        <f>cf_1!AG89+cf_2!AG89</f>
        <v>0</v>
      </c>
      <c r="AH89" s="319">
        <f>cf_1!AH89+cf_2!AH89</f>
        <v>0</v>
      </c>
      <c r="AI89" s="319">
        <f>cf_1!AI89+cf_2!AI89</f>
        <v>0</v>
      </c>
      <c r="AJ89" s="319">
        <f>cf_1!AJ89+cf_2!AJ89</f>
        <v>0</v>
      </c>
      <c r="AK89" s="319">
        <f>cf_1!AK89+cf_2!AK89</f>
        <v>0</v>
      </c>
      <c r="AL89" s="319">
        <f>cf_1!AL89+cf_2!AL89</f>
        <v>61281878.532789633</v>
      </c>
      <c r="AM89" s="319">
        <f>cf_1!AM89+cf_2!AM89</f>
        <v>0</v>
      </c>
      <c r="AN89" s="319">
        <f>cf_1!AN89+cf_2!AN89</f>
        <v>0</v>
      </c>
      <c r="AO89" s="319">
        <f>cf_1!AO89+cf_2!AO89</f>
        <v>0</v>
      </c>
      <c r="AP89" s="319">
        <f>cf_1!AP89+cf_2!AP89</f>
        <v>0</v>
      </c>
      <c r="AQ89" s="319">
        <f>cf_1!AQ89+cf_2!AQ89</f>
        <v>0</v>
      </c>
      <c r="AR89" s="319">
        <f>cf_1!AR89+cf_2!AR89</f>
        <v>0</v>
      </c>
      <c r="AS89" s="319">
        <f>cf_1!AS89+cf_2!AS89</f>
        <v>0</v>
      </c>
      <c r="AT89" s="319">
        <f>cf_1!AT89+cf_2!AT89</f>
        <v>0</v>
      </c>
      <c r="AU89" s="319">
        <f>cf_1!AU89+cf_2!AU89</f>
        <v>0</v>
      </c>
      <c r="AV89" s="319">
        <f>cf_1!AV89+cf_2!AV89</f>
        <v>0</v>
      </c>
      <c r="AW89" s="319">
        <f>cf_1!AW89+cf_2!AW89</f>
        <v>0</v>
      </c>
      <c r="AX89" s="319">
        <f>cf_1!AX89+cf_2!AX89</f>
        <v>0</v>
      </c>
      <c r="AY89" s="319">
        <f>cf_1!AY89+cf_2!AY89</f>
        <v>0</v>
      </c>
      <c r="AZ89" s="319">
        <f>cf_1!AZ89+cf_2!AZ89</f>
        <v>0</v>
      </c>
      <c r="BA89" s="319">
        <f>cf_1!BA89+cf_2!BA89</f>
        <v>0</v>
      </c>
      <c r="BB89" s="319">
        <f>cf_1!BB89+cf_2!BB89</f>
        <v>0</v>
      </c>
      <c r="BC89" s="319">
        <f>cf_1!BC89+cf_2!BC89</f>
        <v>0</v>
      </c>
      <c r="BD89" s="319">
        <f>cf_1!BD89+cf_2!BD89</f>
        <v>0</v>
      </c>
      <c r="BE89" s="319">
        <f>cf_1!BE89+cf_2!BE89</f>
        <v>0</v>
      </c>
      <c r="BF89" s="319">
        <f>cf_1!BF89+cf_2!BF89</f>
        <v>0</v>
      </c>
      <c r="BG89" s="319">
        <f>cf_1!BG89+cf_2!BG89</f>
        <v>0</v>
      </c>
      <c r="BH89" s="319">
        <f>cf_1!BH89+cf_2!BH89</f>
        <v>0</v>
      </c>
      <c r="BI89" s="319">
        <f>cf_1!BI89+cf_2!BI89</f>
        <v>0</v>
      </c>
      <c r="BJ89" s="319">
        <f>cf_1!BJ89+cf_2!BJ89</f>
        <v>0</v>
      </c>
      <c r="BK89" s="319">
        <f>cf_1!BK89+cf_2!BK89</f>
        <v>0</v>
      </c>
      <c r="BL89" s="319">
        <f>cf_1!BL89+cf_2!BL89</f>
        <v>0</v>
      </c>
      <c r="BM89" s="319">
        <f>cf_1!BM89+cf_2!BM89</f>
        <v>0</v>
      </c>
      <c r="BN89" s="319">
        <f>cf_1!BN89+cf_2!BN89</f>
        <v>0</v>
      </c>
      <c r="BO89" s="319">
        <f>cf_1!BO89+cf_2!BO89</f>
        <v>0</v>
      </c>
      <c r="BP89" s="319">
        <f>cf_1!BP89+cf_2!BP89</f>
        <v>0</v>
      </c>
      <c r="BQ89" s="319">
        <f>cf_1!BQ89+cf_2!BQ89</f>
        <v>0</v>
      </c>
      <c r="BR89" s="319">
        <f>cf_1!BR89+cf_2!BR89</f>
        <v>0</v>
      </c>
      <c r="BS89" s="319">
        <f>cf_1!BS89+cf_2!BS89</f>
        <v>0</v>
      </c>
      <c r="BT89" s="319">
        <f>cf_1!BT89+cf_2!BT89</f>
        <v>0</v>
      </c>
      <c r="BU89" s="319">
        <f>cf_1!BU89+cf_2!BU89</f>
        <v>0</v>
      </c>
      <c r="BV89" s="319">
        <f>cf_1!BV89+cf_2!BV89</f>
        <v>0</v>
      </c>
      <c r="BW89" s="319">
        <f>cf_1!BW89+cf_2!BW89</f>
        <v>0</v>
      </c>
      <c r="BX89" s="319">
        <f>cf_1!BX89+cf_2!BX89</f>
        <v>0</v>
      </c>
      <c r="BY89" s="319">
        <f>cf_1!BY89+cf_2!BY89</f>
        <v>0</v>
      </c>
      <c r="BZ89" s="319">
        <f>cf_1!BZ89+cf_2!BZ89</f>
        <v>0</v>
      </c>
      <c r="CA89" s="319">
        <f>cf_1!CA89+cf_2!CA89</f>
        <v>0</v>
      </c>
      <c r="CB89" s="319">
        <f>cf_1!CB89+cf_2!CB89</f>
        <v>0</v>
      </c>
      <c r="CC89" s="319">
        <f>cf_1!CC89+cf_2!CC89</f>
        <v>0</v>
      </c>
      <c r="CD89" s="319">
        <f>cf_1!CD89+cf_2!CD89</f>
        <v>0</v>
      </c>
      <c r="CE89" s="319">
        <f>cf_1!CE89+cf_2!CE89</f>
        <v>0</v>
      </c>
      <c r="CF89" s="319">
        <f>cf_1!CF89+cf_2!CF89</f>
        <v>0</v>
      </c>
      <c r="CG89" s="319">
        <f>cf_1!CG89+cf_2!CG89</f>
        <v>0</v>
      </c>
      <c r="CH89" s="319">
        <f>cf_1!CH89+cf_2!CH89</f>
        <v>0</v>
      </c>
      <c r="CI89" s="319">
        <f>cf_1!CI89+cf_2!CI89</f>
        <v>0</v>
      </c>
      <c r="CJ89" s="319">
        <f>cf_1!CJ89+cf_2!CJ89</f>
        <v>0</v>
      </c>
      <c r="CK89" s="319">
        <f>cf_1!CK89+cf_2!CK89</f>
        <v>0</v>
      </c>
      <c r="CL89" s="319">
        <f>cf_1!CL89+cf_2!CL89</f>
        <v>0</v>
      </c>
      <c r="CM89" s="319">
        <f>cf_1!CM89+cf_2!CM89</f>
        <v>0</v>
      </c>
      <c r="CN89" s="319">
        <f>cf_1!CN89+cf_2!CN89</f>
        <v>0</v>
      </c>
      <c r="CO89" s="319">
        <f>cf_1!CO89+cf_2!CO89</f>
        <v>0</v>
      </c>
      <c r="CP89" s="319">
        <f>cf_1!CP89+cf_2!CP89</f>
        <v>0</v>
      </c>
      <c r="CQ89" s="319">
        <f>cf_1!CQ89+cf_2!CQ89</f>
        <v>0</v>
      </c>
      <c r="CR89" s="319">
        <f>cf_1!CR89+cf_2!CR89</f>
        <v>0</v>
      </c>
      <c r="CS89" s="319">
        <f>cf_1!CS89+cf_2!CS89</f>
        <v>0</v>
      </c>
      <c r="CT89" s="319">
        <f>cf_1!CT89+cf_2!CT89</f>
        <v>0</v>
      </c>
      <c r="CU89" s="319">
        <f>cf_1!CU89+cf_2!CU89</f>
        <v>0</v>
      </c>
      <c r="CV89" s="319">
        <f>cf_1!CV89+cf_2!CV89</f>
        <v>0</v>
      </c>
      <c r="CW89" s="319">
        <f>cf_1!CW89+cf_2!CW89</f>
        <v>0</v>
      </c>
      <c r="CX89" s="319">
        <f>cf_1!CX89+cf_2!CX89</f>
        <v>0</v>
      </c>
      <c r="CY89" s="319">
        <f>cf_1!CY89+cf_2!CY89</f>
        <v>0</v>
      </c>
      <c r="CZ89" s="319">
        <f>cf_1!CZ89+cf_2!CZ89</f>
        <v>0</v>
      </c>
      <c r="DA89" s="319">
        <f>cf_1!DA89+cf_2!DA89</f>
        <v>0</v>
      </c>
      <c r="DB89" s="319">
        <f>cf_1!DB89+cf_2!DB89</f>
        <v>0</v>
      </c>
      <c r="DC89" s="319">
        <f>cf_1!DC89+cf_2!DC89</f>
        <v>0</v>
      </c>
      <c r="DD89" s="319">
        <f>cf_1!DD89+cf_2!DD89</f>
        <v>0</v>
      </c>
      <c r="DE89" s="319">
        <f>cf_1!DE89+cf_2!DE89</f>
        <v>0</v>
      </c>
      <c r="DF89" s="319">
        <f>cf_1!DF89+cf_2!DF89</f>
        <v>0</v>
      </c>
      <c r="DG89" s="319">
        <f>cf_1!DG89+cf_2!DG89</f>
        <v>0</v>
      </c>
      <c r="DH89" s="319">
        <f>cf_1!DH89+cf_2!DH89</f>
        <v>0</v>
      </c>
      <c r="DI89" s="319">
        <f>cf_1!DI89+cf_2!DI89</f>
        <v>0</v>
      </c>
      <c r="DJ89" s="319">
        <f>cf_1!DJ89+cf_2!DJ89</f>
        <v>0</v>
      </c>
      <c r="DK89" s="319">
        <f>cf_1!DK89+cf_2!DK89</f>
        <v>0</v>
      </c>
      <c r="DL89" s="319">
        <f>cf_1!DL89+cf_2!DL89</f>
        <v>0</v>
      </c>
      <c r="DM89" s="319">
        <f>cf_1!DM89+cf_2!DM89</f>
        <v>0</v>
      </c>
      <c r="DN89" s="319">
        <f>cf_1!DN89+cf_2!DN89</f>
        <v>0</v>
      </c>
      <c r="DO89" s="319">
        <f>cf_1!DO89+cf_2!DO89</f>
        <v>0</v>
      </c>
      <c r="DP89" s="319">
        <f>cf_1!DP89+cf_2!DP89</f>
        <v>0</v>
      </c>
      <c r="DQ89" s="319">
        <f>cf_1!DQ89+cf_2!DQ89</f>
        <v>0</v>
      </c>
      <c r="DR89" s="319">
        <f>cf_1!DR89+cf_2!DR89</f>
        <v>0</v>
      </c>
      <c r="DS89" s="319">
        <f>cf_1!DS89+cf_2!DS89</f>
        <v>0</v>
      </c>
      <c r="DT89" s="319">
        <f>cf_1!DT89+cf_2!DT89</f>
        <v>0</v>
      </c>
      <c r="DU89" s="319">
        <f>cf_1!DU89+cf_2!DU89</f>
        <v>0</v>
      </c>
      <c r="DV89" s="319">
        <f>cf_1!DV89+cf_2!DV89</f>
        <v>0</v>
      </c>
      <c r="DW89" s="319">
        <f>cf_1!DW89+cf_2!DW89</f>
        <v>0</v>
      </c>
      <c r="DX89" s="319">
        <f>cf_1!DX89+cf_2!DX89</f>
        <v>0</v>
      </c>
      <c r="DY89" s="319">
        <f>cf_1!DY89+cf_2!DY89</f>
        <v>0</v>
      </c>
      <c r="DZ89" s="319">
        <f>cf_1!DZ89+cf_2!DZ89</f>
        <v>0</v>
      </c>
      <c r="EA89" s="319">
        <f>cf_1!EA89+cf_2!EA89</f>
        <v>0</v>
      </c>
      <c r="EB89" s="319">
        <f>cf_1!EB89+cf_2!EB89</f>
        <v>0</v>
      </c>
      <c r="EC89" s="319">
        <f>cf_1!EC89+cf_2!EC89</f>
        <v>0</v>
      </c>
      <c r="ED89" s="319">
        <f>cf_1!ED89+cf_2!ED89</f>
        <v>0</v>
      </c>
      <c r="EE89" s="319">
        <f>cf_1!EE89+cf_2!EE89</f>
        <v>0</v>
      </c>
      <c r="EF89" s="319">
        <f>cf_1!EF89+cf_2!EF89</f>
        <v>0</v>
      </c>
      <c r="EG89" s="319">
        <f>cf_1!EG89+cf_2!EG89</f>
        <v>0</v>
      </c>
      <c r="EH89" s="319">
        <f>cf_1!EH89+cf_2!EH89</f>
        <v>0</v>
      </c>
      <c r="EI89" s="319">
        <f>cf_1!EI89+cf_2!EI89</f>
        <v>0</v>
      </c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60"/>
      <c r="FU89" s="60"/>
      <c r="FV89" s="60"/>
      <c r="FW89" s="60"/>
      <c r="FX89" s="60"/>
      <c r="FY89" s="60"/>
      <c r="FZ89" s="60"/>
      <c r="GA89" s="60"/>
      <c r="GB89" s="60"/>
      <c r="GC89" s="60"/>
      <c r="GD89" s="60"/>
      <c r="GE89" s="60"/>
      <c r="GF89" s="60"/>
      <c r="GG89" s="60"/>
      <c r="GH89" s="60"/>
      <c r="GI89" s="60"/>
      <c r="GJ89" s="60"/>
      <c r="GK89" s="60"/>
      <c r="GL89" s="60"/>
      <c r="GM89" s="60"/>
      <c r="GN89" s="60"/>
      <c r="GO89" s="60"/>
      <c r="GP89" s="60"/>
      <c r="GQ89" s="60"/>
      <c r="GR89" s="60"/>
      <c r="GS89" s="60"/>
    </row>
    <row r="90" spans="2:201" x14ac:dyDescent="0.2">
      <c r="B90" s="66" t="s">
        <v>962</v>
      </c>
      <c r="C90" s="67" t="s">
        <v>964</v>
      </c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9">
        <f>SUM(S90:EI90)</f>
        <v>0</v>
      </c>
      <c r="Q90" s="70">
        <f>SUMIF(S$5:EI$5,"факт",S90:EI90)</f>
        <v>0</v>
      </c>
      <c r="R90" s="59">
        <f>P90-Q90</f>
        <v>0</v>
      </c>
      <c r="S90" s="319">
        <f>cf_1!S90+cf_2!S90</f>
        <v>0</v>
      </c>
      <c r="T90" s="319">
        <f>cf_1!T90+cf_2!T90</f>
        <v>0</v>
      </c>
      <c r="U90" s="319">
        <f>cf_1!U90+cf_2!U90</f>
        <v>0</v>
      </c>
      <c r="V90" s="319">
        <f>cf_1!V90+cf_2!V90</f>
        <v>0</v>
      </c>
      <c r="W90" s="319">
        <f>cf_1!W90+cf_2!W90</f>
        <v>0</v>
      </c>
      <c r="X90" s="319">
        <f>cf_1!X90+cf_2!X90</f>
        <v>0</v>
      </c>
      <c r="Y90" s="319">
        <f>cf_1!Y90+cf_2!Y90</f>
        <v>0</v>
      </c>
      <c r="Z90" s="319">
        <f>cf_1!Z90+cf_2!Z90</f>
        <v>0</v>
      </c>
      <c r="AA90" s="319">
        <f>cf_1!AA90+cf_2!AA90</f>
        <v>0</v>
      </c>
      <c r="AB90" s="319">
        <f>cf_1!AB90+cf_2!AB90</f>
        <v>0</v>
      </c>
      <c r="AC90" s="319">
        <f>cf_1!AC90+cf_2!AC90</f>
        <v>0</v>
      </c>
      <c r="AD90" s="319">
        <f>cf_1!AD90+cf_2!AD90</f>
        <v>0</v>
      </c>
      <c r="AE90" s="319">
        <f>cf_1!AE90+cf_2!AE90</f>
        <v>0</v>
      </c>
      <c r="AF90" s="319">
        <f>cf_1!AF90+cf_2!AF90</f>
        <v>0</v>
      </c>
      <c r="AG90" s="319">
        <f>cf_1!AG90+cf_2!AG90</f>
        <v>0</v>
      </c>
      <c r="AH90" s="319">
        <f>cf_1!AH90+cf_2!AH90</f>
        <v>0</v>
      </c>
      <c r="AI90" s="319">
        <f>cf_1!AI90+cf_2!AI90</f>
        <v>0</v>
      </c>
      <c r="AJ90" s="319">
        <f>cf_1!AJ90+cf_2!AJ90</f>
        <v>0</v>
      </c>
      <c r="AK90" s="319">
        <f>cf_1!AK90+cf_2!AK90</f>
        <v>0</v>
      </c>
      <c r="AL90" s="319">
        <f>cf_1!AL90+cf_2!AL90</f>
        <v>0</v>
      </c>
      <c r="AM90" s="319">
        <f>cf_1!AM90+cf_2!AM90</f>
        <v>0</v>
      </c>
      <c r="AN90" s="319">
        <f>cf_1!AN90+cf_2!AN90</f>
        <v>0</v>
      </c>
      <c r="AO90" s="319">
        <f>cf_1!AO90+cf_2!AO90</f>
        <v>0</v>
      </c>
      <c r="AP90" s="319">
        <f>cf_1!AP90+cf_2!AP90</f>
        <v>0</v>
      </c>
      <c r="AQ90" s="319">
        <f>cf_1!AQ90+cf_2!AQ90</f>
        <v>0</v>
      </c>
      <c r="AR90" s="319">
        <f>cf_1!AR90+cf_2!AR90</f>
        <v>0</v>
      </c>
      <c r="AS90" s="319">
        <f>cf_1!AS90+cf_2!AS90</f>
        <v>0</v>
      </c>
      <c r="AT90" s="319">
        <f>cf_1!AT90+cf_2!AT90</f>
        <v>0</v>
      </c>
      <c r="AU90" s="319">
        <f>cf_1!AU90+cf_2!AU90</f>
        <v>0</v>
      </c>
      <c r="AV90" s="319">
        <f>cf_1!AV90+cf_2!AV90</f>
        <v>0</v>
      </c>
      <c r="AW90" s="319">
        <f>cf_1!AW90+cf_2!AW90</f>
        <v>0</v>
      </c>
      <c r="AX90" s="319">
        <f>cf_1!AX90+cf_2!AX90</f>
        <v>0</v>
      </c>
      <c r="AY90" s="319">
        <f>cf_1!AY90+cf_2!AY90</f>
        <v>0</v>
      </c>
      <c r="AZ90" s="319">
        <f>cf_1!AZ90+cf_2!AZ90</f>
        <v>0</v>
      </c>
      <c r="BA90" s="319">
        <f>cf_1!BA90+cf_2!BA90</f>
        <v>0</v>
      </c>
      <c r="BB90" s="319">
        <f>cf_1!BB90+cf_2!BB90</f>
        <v>0</v>
      </c>
      <c r="BC90" s="319">
        <f>cf_1!BC90+cf_2!BC90</f>
        <v>0</v>
      </c>
      <c r="BD90" s="319">
        <f>cf_1!BD90+cf_2!BD90</f>
        <v>0</v>
      </c>
      <c r="BE90" s="319">
        <f>cf_1!BE90+cf_2!BE90</f>
        <v>0</v>
      </c>
      <c r="BF90" s="319">
        <f>cf_1!BF90+cf_2!BF90</f>
        <v>0</v>
      </c>
      <c r="BG90" s="319">
        <f>cf_1!BG90+cf_2!BG90</f>
        <v>0</v>
      </c>
      <c r="BH90" s="319">
        <f>cf_1!BH90+cf_2!BH90</f>
        <v>0</v>
      </c>
      <c r="BI90" s="319">
        <f>cf_1!BI90+cf_2!BI90</f>
        <v>0</v>
      </c>
      <c r="BJ90" s="319">
        <f>cf_1!BJ90+cf_2!BJ90</f>
        <v>0</v>
      </c>
      <c r="BK90" s="319">
        <f>cf_1!BK90+cf_2!BK90</f>
        <v>0</v>
      </c>
      <c r="BL90" s="319">
        <f>cf_1!BL90+cf_2!BL90</f>
        <v>0</v>
      </c>
      <c r="BM90" s="319">
        <f>cf_1!BM90+cf_2!BM90</f>
        <v>0</v>
      </c>
      <c r="BN90" s="319">
        <f>cf_1!BN90+cf_2!BN90</f>
        <v>0</v>
      </c>
      <c r="BO90" s="319">
        <f>cf_1!BO90+cf_2!BO90</f>
        <v>0</v>
      </c>
      <c r="BP90" s="319">
        <f>cf_1!BP90+cf_2!BP90</f>
        <v>0</v>
      </c>
      <c r="BQ90" s="319">
        <f>cf_1!BQ90+cf_2!BQ90</f>
        <v>0</v>
      </c>
      <c r="BR90" s="319">
        <f>cf_1!BR90+cf_2!BR90</f>
        <v>0</v>
      </c>
      <c r="BS90" s="319">
        <f>cf_1!BS90+cf_2!BS90</f>
        <v>0</v>
      </c>
      <c r="BT90" s="319">
        <f>cf_1!BT90+cf_2!BT90</f>
        <v>0</v>
      </c>
      <c r="BU90" s="319">
        <f>cf_1!BU90+cf_2!BU90</f>
        <v>0</v>
      </c>
      <c r="BV90" s="319">
        <f>cf_1!BV90+cf_2!BV90</f>
        <v>0</v>
      </c>
      <c r="BW90" s="319">
        <f>cf_1!BW90+cf_2!BW90</f>
        <v>0</v>
      </c>
      <c r="BX90" s="319">
        <f>cf_1!BX90+cf_2!BX90</f>
        <v>0</v>
      </c>
      <c r="BY90" s="319">
        <f>cf_1!BY90+cf_2!BY90</f>
        <v>0</v>
      </c>
      <c r="BZ90" s="319">
        <f>cf_1!BZ90+cf_2!BZ90</f>
        <v>0</v>
      </c>
      <c r="CA90" s="319">
        <f>cf_1!CA90+cf_2!CA90</f>
        <v>0</v>
      </c>
      <c r="CB90" s="319">
        <f>cf_1!CB90+cf_2!CB90</f>
        <v>0</v>
      </c>
      <c r="CC90" s="319">
        <f>cf_1!CC90+cf_2!CC90</f>
        <v>0</v>
      </c>
      <c r="CD90" s="319">
        <f>cf_1!CD90+cf_2!CD90</f>
        <v>0</v>
      </c>
      <c r="CE90" s="319">
        <f>cf_1!CE90+cf_2!CE90</f>
        <v>0</v>
      </c>
      <c r="CF90" s="319">
        <f>cf_1!CF90+cf_2!CF90</f>
        <v>0</v>
      </c>
      <c r="CG90" s="319">
        <f>cf_1!CG90+cf_2!CG90</f>
        <v>0</v>
      </c>
      <c r="CH90" s="319">
        <f>cf_1!CH90+cf_2!CH90</f>
        <v>0</v>
      </c>
      <c r="CI90" s="319">
        <f>cf_1!CI90+cf_2!CI90</f>
        <v>0</v>
      </c>
      <c r="CJ90" s="319">
        <f>cf_1!CJ90+cf_2!CJ90</f>
        <v>0</v>
      </c>
      <c r="CK90" s="319">
        <f>cf_1!CK90+cf_2!CK90</f>
        <v>0</v>
      </c>
      <c r="CL90" s="319">
        <f>cf_1!CL90+cf_2!CL90</f>
        <v>0</v>
      </c>
      <c r="CM90" s="319">
        <f>cf_1!CM90+cf_2!CM90</f>
        <v>0</v>
      </c>
      <c r="CN90" s="319">
        <f>cf_1!CN90+cf_2!CN90</f>
        <v>0</v>
      </c>
      <c r="CO90" s="319">
        <f>cf_1!CO90+cf_2!CO90</f>
        <v>0</v>
      </c>
      <c r="CP90" s="319">
        <f>cf_1!CP90+cf_2!CP90</f>
        <v>0</v>
      </c>
      <c r="CQ90" s="319">
        <f>cf_1!CQ90+cf_2!CQ90</f>
        <v>0</v>
      </c>
      <c r="CR90" s="319">
        <f>cf_1!CR90+cf_2!CR90</f>
        <v>0</v>
      </c>
      <c r="CS90" s="319">
        <f>cf_1!CS90+cf_2!CS90</f>
        <v>0</v>
      </c>
      <c r="CT90" s="319">
        <f>cf_1!CT90+cf_2!CT90</f>
        <v>0</v>
      </c>
      <c r="CU90" s="319">
        <f>cf_1!CU90+cf_2!CU90</f>
        <v>0</v>
      </c>
      <c r="CV90" s="319">
        <f>cf_1!CV90+cf_2!CV90</f>
        <v>0</v>
      </c>
      <c r="CW90" s="319">
        <f>cf_1!CW90+cf_2!CW90</f>
        <v>0</v>
      </c>
      <c r="CX90" s="319">
        <f>cf_1!CX90+cf_2!CX90</f>
        <v>0</v>
      </c>
      <c r="CY90" s="319">
        <f>cf_1!CY90+cf_2!CY90</f>
        <v>0</v>
      </c>
      <c r="CZ90" s="319">
        <f>cf_1!CZ90+cf_2!CZ90</f>
        <v>0</v>
      </c>
      <c r="DA90" s="319">
        <f>cf_1!DA90+cf_2!DA90</f>
        <v>0</v>
      </c>
      <c r="DB90" s="319">
        <f>cf_1!DB90+cf_2!DB90</f>
        <v>0</v>
      </c>
      <c r="DC90" s="319">
        <f>cf_1!DC90+cf_2!DC90</f>
        <v>0</v>
      </c>
      <c r="DD90" s="319">
        <f>cf_1!DD90+cf_2!DD90</f>
        <v>0</v>
      </c>
      <c r="DE90" s="319">
        <f>cf_1!DE90+cf_2!DE90</f>
        <v>0</v>
      </c>
      <c r="DF90" s="319">
        <f>cf_1!DF90+cf_2!DF90</f>
        <v>0</v>
      </c>
      <c r="DG90" s="319">
        <f>cf_1!DG90+cf_2!DG90</f>
        <v>0</v>
      </c>
      <c r="DH90" s="319">
        <f>cf_1!DH90+cf_2!DH90</f>
        <v>0</v>
      </c>
      <c r="DI90" s="319">
        <f>cf_1!DI90+cf_2!DI90</f>
        <v>0</v>
      </c>
      <c r="DJ90" s="319">
        <f>cf_1!DJ90+cf_2!DJ90</f>
        <v>0</v>
      </c>
      <c r="DK90" s="319">
        <f>cf_1!DK90+cf_2!DK90</f>
        <v>0</v>
      </c>
      <c r="DL90" s="319">
        <f>cf_1!DL90+cf_2!DL90</f>
        <v>0</v>
      </c>
      <c r="DM90" s="319">
        <f>cf_1!DM90+cf_2!DM90</f>
        <v>0</v>
      </c>
      <c r="DN90" s="319">
        <f>cf_1!DN90+cf_2!DN90</f>
        <v>0</v>
      </c>
      <c r="DO90" s="319">
        <f>cf_1!DO90+cf_2!DO90</f>
        <v>0</v>
      </c>
      <c r="DP90" s="319">
        <f>cf_1!DP90+cf_2!DP90</f>
        <v>0</v>
      </c>
      <c r="DQ90" s="319">
        <f>cf_1!DQ90+cf_2!DQ90</f>
        <v>0</v>
      </c>
      <c r="DR90" s="319">
        <f>cf_1!DR90+cf_2!DR90</f>
        <v>0</v>
      </c>
      <c r="DS90" s="319">
        <f>cf_1!DS90+cf_2!DS90</f>
        <v>0</v>
      </c>
      <c r="DT90" s="319">
        <f>cf_1!DT90+cf_2!DT90</f>
        <v>0</v>
      </c>
      <c r="DU90" s="319">
        <f>cf_1!DU90+cf_2!DU90</f>
        <v>0</v>
      </c>
      <c r="DV90" s="319">
        <f>cf_1!DV90+cf_2!DV90</f>
        <v>0</v>
      </c>
      <c r="DW90" s="319">
        <f>cf_1!DW90+cf_2!DW90</f>
        <v>0</v>
      </c>
      <c r="DX90" s="319">
        <f>cf_1!DX90+cf_2!DX90</f>
        <v>0</v>
      </c>
      <c r="DY90" s="319">
        <f>cf_1!DY90+cf_2!DY90</f>
        <v>0</v>
      </c>
      <c r="DZ90" s="319">
        <f>cf_1!DZ90+cf_2!DZ90</f>
        <v>0</v>
      </c>
      <c r="EA90" s="319">
        <f>cf_1!EA90+cf_2!EA90</f>
        <v>0</v>
      </c>
      <c r="EB90" s="319">
        <f>cf_1!EB90+cf_2!EB90</f>
        <v>0</v>
      </c>
      <c r="EC90" s="319">
        <f>cf_1!EC90+cf_2!EC90</f>
        <v>0</v>
      </c>
      <c r="ED90" s="319">
        <f>cf_1!ED90+cf_2!ED90</f>
        <v>0</v>
      </c>
      <c r="EE90" s="319">
        <f>cf_1!EE90+cf_2!EE90</f>
        <v>0</v>
      </c>
      <c r="EF90" s="319">
        <f>cf_1!EF90+cf_2!EF90</f>
        <v>0</v>
      </c>
      <c r="EG90" s="319">
        <f>cf_1!EG90+cf_2!EG90</f>
        <v>0</v>
      </c>
      <c r="EH90" s="319">
        <f>cf_1!EH90+cf_2!EH90</f>
        <v>0</v>
      </c>
      <c r="EI90" s="319">
        <f>cf_1!EI90+cf_2!EI90</f>
        <v>0</v>
      </c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60"/>
      <c r="FU90" s="60"/>
      <c r="FV90" s="60"/>
      <c r="FW90" s="60"/>
      <c r="FX90" s="60"/>
      <c r="FY90" s="60"/>
      <c r="FZ90" s="60"/>
      <c r="GA90" s="60"/>
      <c r="GB90" s="60"/>
      <c r="GC90" s="60"/>
      <c r="GD90" s="60"/>
      <c r="GE90" s="60"/>
      <c r="GF90" s="60"/>
      <c r="GG90" s="60"/>
      <c r="GH90" s="60"/>
      <c r="GI90" s="60"/>
      <c r="GJ90" s="60"/>
      <c r="GK90" s="60"/>
      <c r="GL90" s="60"/>
      <c r="GM90" s="60"/>
      <c r="GN90" s="60"/>
      <c r="GO90" s="60"/>
      <c r="GP90" s="60"/>
      <c r="GQ90" s="60"/>
      <c r="GR90" s="60"/>
      <c r="GS90" s="60"/>
    </row>
    <row r="91" spans="2:201" x14ac:dyDescent="0.2">
      <c r="B91" s="66" t="s">
        <v>965</v>
      </c>
      <c r="C91" s="67" t="s">
        <v>966</v>
      </c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9">
        <f>SUM(S91:EI91)</f>
        <v>0</v>
      </c>
      <c r="Q91" s="70">
        <f>SUMIF(S$5:EI$5,"факт",S91:EI91)</f>
        <v>0</v>
      </c>
      <c r="R91" s="59">
        <f>P91-Q91</f>
        <v>0</v>
      </c>
      <c r="S91" s="319">
        <f>cf_1!S91+cf_2!S91</f>
        <v>0</v>
      </c>
      <c r="T91" s="319">
        <f>cf_1!T91+cf_2!T91</f>
        <v>0</v>
      </c>
      <c r="U91" s="319">
        <f>cf_1!U91+cf_2!U91</f>
        <v>0</v>
      </c>
      <c r="V91" s="319">
        <f>cf_1!V91+cf_2!V91</f>
        <v>0</v>
      </c>
      <c r="W91" s="319">
        <f>cf_1!W91+cf_2!W91</f>
        <v>0</v>
      </c>
      <c r="X91" s="319">
        <f>cf_1!X91+cf_2!X91</f>
        <v>0</v>
      </c>
      <c r="Y91" s="319">
        <f>cf_1!Y91+cf_2!Y91</f>
        <v>0</v>
      </c>
      <c r="Z91" s="319">
        <f>cf_1!Z91+cf_2!Z91</f>
        <v>0</v>
      </c>
      <c r="AA91" s="319">
        <f>cf_1!AA91+cf_2!AA91</f>
        <v>0</v>
      </c>
      <c r="AB91" s="319">
        <f>cf_1!AB91+cf_2!AB91</f>
        <v>0</v>
      </c>
      <c r="AC91" s="319">
        <f>cf_1!AC91+cf_2!AC91</f>
        <v>0</v>
      </c>
      <c r="AD91" s="319">
        <f>cf_1!AD91+cf_2!AD91</f>
        <v>0</v>
      </c>
      <c r="AE91" s="319">
        <f>cf_1!AE91+cf_2!AE91</f>
        <v>0</v>
      </c>
      <c r="AF91" s="319">
        <f>cf_1!AF91+cf_2!AF91</f>
        <v>0</v>
      </c>
      <c r="AG91" s="319">
        <f>cf_1!AG91+cf_2!AG91</f>
        <v>0</v>
      </c>
      <c r="AH91" s="319">
        <f>cf_1!AH91+cf_2!AH91</f>
        <v>0</v>
      </c>
      <c r="AI91" s="319">
        <f>cf_1!AI91+cf_2!AI91</f>
        <v>0</v>
      </c>
      <c r="AJ91" s="319">
        <f>cf_1!AJ91+cf_2!AJ91</f>
        <v>0</v>
      </c>
      <c r="AK91" s="319">
        <f>cf_1!AK91+cf_2!AK91</f>
        <v>0</v>
      </c>
      <c r="AL91" s="319">
        <f>cf_1!AL91+cf_2!AL91</f>
        <v>0</v>
      </c>
      <c r="AM91" s="319">
        <f>cf_1!AM91+cf_2!AM91</f>
        <v>0</v>
      </c>
      <c r="AN91" s="319">
        <f>cf_1!AN91+cf_2!AN91</f>
        <v>0</v>
      </c>
      <c r="AO91" s="319">
        <f>cf_1!AO91+cf_2!AO91</f>
        <v>0</v>
      </c>
      <c r="AP91" s="319">
        <f>cf_1!AP91+cf_2!AP91</f>
        <v>0</v>
      </c>
      <c r="AQ91" s="319">
        <f>cf_1!AQ91+cf_2!AQ91</f>
        <v>0</v>
      </c>
      <c r="AR91" s="319">
        <f>cf_1!AR91+cf_2!AR91</f>
        <v>0</v>
      </c>
      <c r="AS91" s="319">
        <f>cf_1!AS91+cf_2!AS91</f>
        <v>0</v>
      </c>
      <c r="AT91" s="319">
        <f>cf_1!AT91+cf_2!AT91</f>
        <v>0</v>
      </c>
      <c r="AU91" s="319">
        <f>cf_1!AU91+cf_2!AU91</f>
        <v>0</v>
      </c>
      <c r="AV91" s="319">
        <f>cf_1!AV91+cf_2!AV91</f>
        <v>0</v>
      </c>
      <c r="AW91" s="319">
        <f>cf_1!AW91+cf_2!AW91</f>
        <v>0</v>
      </c>
      <c r="AX91" s="319">
        <f>cf_1!AX91+cf_2!AX91</f>
        <v>0</v>
      </c>
      <c r="AY91" s="319">
        <f>cf_1!AY91+cf_2!AY91</f>
        <v>0</v>
      </c>
      <c r="AZ91" s="319">
        <f>cf_1!AZ91+cf_2!AZ91</f>
        <v>0</v>
      </c>
      <c r="BA91" s="319">
        <f>cf_1!BA91+cf_2!BA91</f>
        <v>0</v>
      </c>
      <c r="BB91" s="319">
        <f>cf_1!BB91+cf_2!BB91</f>
        <v>0</v>
      </c>
      <c r="BC91" s="319">
        <f>cf_1!BC91+cf_2!BC91</f>
        <v>0</v>
      </c>
      <c r="BD91" s="319">
        <f>cf_1!BD91+cf_2!BD91</f>
        <v>0</v>
      </c>
      <c r="BE91" s="319">
        <f>cf_1!BE91+cf_2!BE91</f>
        <v>0</v>
      </c>
      <c r="BF91" s="319">
        <f>cf_1!BF91+cf_2!BF91</f>
        <v>0</v>
      </c>
      <c r="BG91" s="319">
        <f>cf_1!BG91+cf_2!BG91</f>
        <v>0</v>
      </c>
      <c r="BH91" s="319">
        <f>cf_1!BH91+cf_2!BH91</f>
        <v>0</v>
      </c>
      <c r="BI91" s="319">
        <f>cf_1!BI91+cf_2!BI91</f>
        <v>0</v>
      </c>
      <c r="BJ91" s="319">
        <f>cf_1!BJ91+cf_2!BJ91</f>
        <v>0</v>
      </c>
      <c r="BK91" s="319">
        <f>cf_1!BK91+cf_2!BK91</f>
        <v>0</v>
      </c>
      <c r="BL91" s="319">
        <f>cf_1!BL91+cf_2!BL91</f>
        <v>0</v>
      </c>
      <c r="BM91" s="319">
        <f>cf_1!BM91+cf_2!BM91</f>
        <v>0</v>
      </c>
      <c r="BN91" s="319">
        <f>cf_1!BN91+cf_2!BN91</f>
        <v>0</v>
      </c>
      <c r="BO91" s="319">
        <f>cf_1!BO91+cf_2!BO91</f>
        <v>0</v>
      </c>
      <c r="BP91" s="319">
        <f>cf_1!BP91+cf_2!BP91</f>
        <v>0</v>
      </c>
      <c r="BQ91" s="319">
        <f>cf_1!BQ91+cf_2!BQ91</f>
        <v>0</v>
      </c>
      <c r="BR91" s="319">
        <f>cf_1!BR91+cf_2!BR91</f>
        <v>0</v>
      </c>
      <c r="BS91" s="319">
        <f>cf_1!BS91+cf_2!BS91</f>
        <v>0</v>
      </c>
      <c r="BT91" s="319">
        <f>cf_1!BT91+cf_2!BT91</f>
        <v>0</v>
      </c>
      <c r="BU91" s="319">
        <f>cf_1!BU91+cf_2!BU91</f>
        <v>0</v>
      </c>
      <c r="BV91" s="319">
        <f>cf_1!BV91+cf_2!BV91</f>
        <v>0</v>
      </c>
      <c r="BW91" s="319">
        <f>cf_1!BW91+cf_2!BW91</f>
        <v>0</v>
      </c>
      <c r="BX91" s="319">
        <f>cf_1!BX91+cf_2!BX91</f>
        <v>0</v>
      </c>
      <c r="BY91" s="319">
        <f>cf_1!BY91+cf_2!BY91</f>
        <v>0</v>
      </c>
      <c r="BZ91" s="319">
        <f>cf_1!BZ91+cf_2!BZ91</f>
        <v>0</v>
      </c>
      <c r="CA91" s="319">
        <f>cf_1!CA91+cf_2!CA91</f>
        <v>0</v>
      </c>
      <c r="CB91" s="319">
        <f>cf_1!CB91+cf_2!CB91</f>
        <v>0</v>
      </c>
      <c r="CC91" s="319">
        <f>cf_1!CC91+cf_2!CC91</f>
        <v>0</v>
      </c>
      <c r="CD91" s="319">
        <f>cf_1!CD91+cf_2!CD91</f>
        <v>0</v>
      </c>
      <c r="CE91" s="319">
        <f>cf_1!CE91+cf_2!CE91</f>
        <v>0</v>
      </c>
      <c r="CF91" s="319">
        <f>cf_1!CF91+cf_2!CF91</f>
        <v>0</v>
      </c>
      <c r="CG91" s="319">
        <f>cf_1!CG91+cf_2!CG91</f>
        <v>0</v>
      </c>
      <c r="CH91" s="319">
        <f>cf_1!CH91+cf_2!CH91</f>
        <v>0</v>
      </c>
      <c r="CI91" s="319">
        <f>cf_1!CI91+cf_2!CI91</f>
        <v>0</v>
      </c>
      <c r="CJ91" s="319">
        <f>cf_1!CJ91+cf_2!CJ91</f>
        <v>0</v>
      </c>
      <c r="CK91" s="319">
        <f>cf_1!CK91+cf_2!CK91</f>
        <v>0</v>
      </c>
      <c r="CL91" s="319">
        <f>cf_1!CL91+cf_2!CL91</f>
        <v>0</v>
      </c>
      <c r="CM91" s="319">
        <f>cf_1!CM91+cf_2!CM91</f>
        <v>0</v>
      </c>
      <c r="CN91" s="319">
        <f>cf_1!CN91+cf_2!CN91</f>
        <v>0</v>
      </c>
      <c r="CO91" s="319">
        <f>cf_1!CO91+cf_2!CO91</f>
        <v>0</v>
      </c>
      <c r="CP91" s="319">
        <f>cf_1!CP91+cf_2!CP91</f>
        <v>0</v>
      </c>
      <c r="CQ91" s="319">
        <f>cf_1!CQ91+cf_2!CQ91</f>
        <v>0</v>
      </c>
      <c r="CR91" s="319">
        <f>cf_1!CR91+cf_2!CR91</f>
        <v>0</v>
      </c>
      <c r="CS91" s="319">
        <f>cf_1!CS91+cf_2!CS91</f>
        <v>0</v>
      </c>
      <c r="CT91" s="319">
        <f>cf_1!CT91+cf_2!CT91</f>
        <v>0</v>
      </c>
      <c r="CU91" s="319">
        <f>cf_1!CU91+cf_2!CU91</f>
        <v>0</v>
      </c>
      <c r="CV91" s="319">
        <f>cf_1!CV91+cf_2!CV91</f>
        <v>0</v>
      </c>
      <c r="CW91" s="319">
        <f>cf_1!CW91+cf_2!CW91</f>
        <v>0</v>
      </c>
      <c r="CX91" s="319">
        <f>cf_1!CX91+cf_2!CX91</f>
        <v>0</v>
      </c>
      <c r="CY91" s="319">
        <f>cf_1!CY91+cf_2!CY91</f>
        <v>0</v>
      </c>
      <c r="CZ91" s="319">
        <f>cf_1!CZ91+cf_2!CZ91</f>
        <v>0</v>
      </c>
      <c r="DA91" s="319">
        <f>cf_1!DA91+cf_2!DA91</f>
        <v>0</v>
      </c>
      <c r="DB91" s="319">
        <f>cf_1!DB91+cf_2!DB91</f>
        <v>0</v>
      </c>
      <c r="DC91" s="319">
        <f>cf_1!DC91+cf_2!DC91</f>
        <v>0</v>
      </c>
      <c r="DD91" s="319">
        <f>cf_1!DD91+cf_2!DD91</f>
        <v>0</v>
      </c>
      <c r="DE91" s="319">
        <f>cf_1!DE91+cf_2!DE91</f>
        <v>0</v>
      </c>
      <c r="DF91" s="319">
        <f>cf_1!DF91+cf_2!DF91</f>
        <v>0</v>
      </c>
      <c r="DG91" s="319">
        <f>cf_1!DG91+cf_2!DG91</f>
        <v>0</v>
      </c>
      <c r="DH91" s="319">
        <f>cf_1!DH91+cf_2!DH91</f>
        <v>0</v>
      </c>
      <c r="DI91" s="319">
        <f>cf_1!DI91+cf_2!DI91</f>
        <v>0</v>
      </c>
      <c r="DJ91" s="319">
        <f>cf_1!DJ91+cf_2!DJ91</f>
        <v>0</v>
      </c>
      <c r="DK91" s="319">
        <f>cf_1!DK91+cf_2!DK91</f>
        <v>0</v>
      </c>
      <c r="DL91" s="319">
        <f>cf_1!DL91+cf_2!DL91</f>
        <v>0</v>
      </c>
      <c r="DM91" s="319">
        <f>cf_1!DM91+cf_2!DM91</f>
        <v>0</v>
      </c>
      <c r="DN91" s="319">
        <f>cf_1!DN91+cf_2!DN91</f>
        <v>0</v>
      </c>
      <c r="DO91" s="319">
        <f>cf_1!DO91+cf_2!DO91</f>
        <v>0</v>
      </c>
      <c r="DP91" s="319">
        <f>cf_1!DP91+cf_2!DP91</f>
        <v>0</v>
      </c>
      <c r="DQ91" s="319">
        <f>cf_1!DQ91+cf_2!DQ91</f>
        <v>0</v>
      </c>
      <c r="DR91" s="319">
        <f>cf_1!DR91+cf_2!DR91</f>
        <v>0</v>
      </c>
      <c r="DS91" s="319">
        <f>cf_1!DS91+cf_2!DS91</f>
        <v>0</v>
      </c>
      <c r="DT91" s="319">
        <f>cf_1!DT91+cf_2!DT91</f>
        <v>0</v>
      </c>
      <c r="DU91" s="319">
        <f>cf_1!DU91+cf_2!DU91</f>
        <v>0</v>
      </c>
      <c r="DV91" s="319">
        <f>cf_1!DV91+cf_2!DV91</f>
        <v>0</v>
      </c>
      <c r="DW91" s="319">
        <f>cf_1!DW91+cf_2!DW91</f>
        <v>0</v>
      </c>
      <c r="DX91" s="319">
        <f>cf_1!DX91+cf_2!DX91</f>
        <v>0</v>
      </c>
      <c r="DY91" s="319">
        <f>cf_1!DY91+cf_2!DY91</f>
        <v>0</v>
      </c>
      <c r="DZ91" s="319">
        <f>cf_1!DZ91+cf_2!DZ91</f>
        <v>0</v>
      </c>
      <c r="EA91" s="319">
        <f>cf_1!EA91+cf_2!EA91</f>
        <v>0</v>
      </c>
      <c r="EB91" s="319">
        <f>cf_1!EB91+cf_2!EB91</f>
        <v>0</v>
      </c>
      <c r="EC91" s="319">
        <f>cf_1!EC91+cf_2!EC91</f>
        <v>0</v>
      </c>
      <c r="ED91" s="319">
        <f>cf_1!ED91+cf_2!ED91</f>
        <v>0</v>
      </c>
      <c r="EE91" s="319">
        <f>cf_1!EE91+cf_2!EE91</f>
        <v>0</v>
      </c>
      <c r="EF91" s="319">
        <f>cf_1!EF91+cf_2!EF91</f>
        <v>0</v>
      </c>
      <c r="EG91" s="319">
        <f>cf_1!EG91+cf_2!EG91</f>
        <v>0</v>
      </c>
      <c r="EH91" s="319">
        <f>cf_1!EH91+cf_2!EH91</f>
        <v>0</v>
      </c>
      <c r="EI91" s="319">
        <f>cf_1!EI91+cf_2!EI91</f>
        <v>0</v>
      </c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60"/>
      <c r="FU91" s="60"/>
      <c r="FV91" s="60"/>
      <c r="FW91" s="60"/>
      <c r="FX91" s="60"/>
      <c r="FY91" s="60"/>
      <c r="FZ91" s="60"/>
      <c r="GA91" s="60"/>
      <c r="GB91" s="60"/>
      <c r="GC91" s="60"/>
      <c r="GD91" s="60"/>
      <c r="GE91" s="60"/>
      <c r="GF91" s="60"/>
      <c r="GG91" s="60"/>
      <c r="GH91" s="60"/>
      <c r="GI91" s="60"/>
      <c r="GJ91" s="60"/>
      <c r="GK91" s="60"/>
      <c r="GL91" s="60"/>
      <c r="GM91" s="60"/>
      <c r="GN91" s="60"/>
      <c r="GO91" s="60"/>
      <c r="GP91" s="60"/>
      <c r="GQ91" s="60"/>
      <c r="GR91" s="60"/>
      <c r="GS91" s="60"/>
    </row>
    <row r="92" spans="2:201" x14ac:dyDescent="0.2">
      <c r="B92" s="86" t="s">
        <v>967</v>
      </c>
      <c r="C92" s="87" t="s">
        <v>743</v>
      </c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9">
        <f t="shared" ref="P92:CA92" si="265">SUM(P93:P95)</f>
        <v>0</v>
      </c>
      <c r="Q92" s="90">
        <f t="shared" si="265"/>
        <v>0</v>
      </c>
      <c r="R92" s="90">
        <f t="shared" si="265"/>
        <v>0</v>
      </c>
      <c r="S92" s="90">
        <f t="shared" si="265"/>
        <v>0</v>
      </c>
      <c r="T92" s="90">
        <f t="shared" ref="T92" si="266">SUM(T93:T95)</f>
        <v>0</v>
      </c>
      <c r="U92" s="90">
        <f t="shared" ref="U92:AW92" si="267">SUM(U93:U95)</f>
        <v>0</v>
      </c>
      <c r="V92" s="90">
        <f t="shared" si="267"/>
        <v>0</v>
      </c>
      <c r="W92" s="90">
        <f t="shared" si="267"/>
        <v>0</v>
      </c>
      <c r="X92" s="90">
        <f t="shared" si="267"/>
        <v>0</v>
      </c>
      <c r="Y92" s="90">
        <f t="shared" si="267"/>
        <v>0</v>
      </c>
      <c r="Z92" s="90">
        <f t="shared" si="267"/>
        <v>0</v>
      </c>
      <c r="AA92" s="90">
        <f t="shared" si="267"/>
        <v>0</v>
      </c>
      <c r="AB92" s="90">
        <f t="shared" si="267"/>
        <v>0</v>
      </c>
      <c r="AC92" s="90">
        <f t="shared" si="267"/>
        <v>0</v>
      </c>
      <c r="AD92" s="90">
        <f t="shared" si="267"/>
        <v>0</v>
      </c>
      <c r="AE92" s="90">
        <f t="shared" si="267"/>
        <v>0</v>
      </c>
      <c r="AF92" s="90">
        <f t="shared" si="267"/>
        <v>0</v>
      </c>
      <c r="AG92" s="90">
        <f t="shared" si="267"/>
        <v>0</v>
      </c>
      <c r="AH92" s="90">
        <f t="shared" si="267"/>
        <v>0</v>
      </c>
      <c r="AI92" s="90">
        <f t="shared" si="267"/>
        <v>0</v>
      </c>
      <c r="AJ92" s="90">
        <f t="shared" si="267"/>
        <v>0</v>
      </c>
      <c r="AK92" s="90">
        <f t="shared" si="267"/>
        <v>0</v>
      </c>
      <c r="AL92" s="90">
        <f t="shared" si="267"/>
        <v>0</v>
      </c>
      <c r="AM92" s="90">
        <f t="shared" si="267"/>
        <v>0</v>
      </c>
      <c r="AN92" s="90">
        <f t="shared" si="267"/>
        <v>0</v>
      </c>
      <c r="AO92" s="90">
        <f t="shared" si="267"/>
        <v>0</v>
      </c>
      <c r="AP92" s="90">
        <f t="shared" si="267"/>
        <v>0</v>
      </c>
      <c r="AQ92" s="90">
        <f t="shared" si="267"/>
        <v>0</v>
      </c>
      <c r="AR92" s="90">
        <f t="shared" si="267"/>
        <v>0</v>
      </c>
      <c r="AS92" s="90">
        <f t="shared" si="267"/>
        <v>0</v>
      </c>
      <c r="AT92" s="90">
        <f t="shared" si="267"/>
        <v>0</v>
      </c>
      <c r="AU92" s="90">
        <f t="shared" si="267"/>
        <v>0</v>
      </c>
      <c r="AV92" s="90">
        <f t="shared" si="267"/>
        <v>0</v>
      </c>
      <c r="AW92" s="90">
        <f t="shared" si="267"/>
        <v>0</v>
      </c>
      <c r="AX92" s="90">
        <f t="shared" si="265"/>
        <v>0</v>
      </c>
      <c r="AY92" s="90">
        <f t="shared" si="265"/>
        <v>0</v>
      </c>
      <c r="AZ92" s="90">
        <f t="shared" si="265"/>
        <v>0</v>
      </c>
      <c r="BA92" s="90">
        <f t="shared" si="265"/>
        <v>0</v>
      </c>
      <c r="BB92" s="90">
        <f t="shared" si="265"/>
        <v>0</v>
      </c>
      <c r="BC92" s="90">
        <f t="shared" si="265"/>
        <v>0</v>
      </c>
      <c r="BD92" s="90">
        <f t="shared" si="265"/>
        <v>0</v>
      </c>
      <c r="BE92" s="90">
        <f t="shared" si="265"/>
        <v>0</v>
      </c>
      <c r="BF92" s="90">
        <f t="shared" si="265"/>
        <v>0</v>
      </c>
      <c r="BG92" s="90">
        <f t="shared" si="265"/>
        <v>0</v>
      </c>
      <c r="BH92" s="90">
        <f t="shared" si="265"/>
        <v>0</v>
      </c>
      <c r="BI92" s="90">
        <f t="shared" si="265"/>
        <v>0</v>
      </c>
      <c r="BJ92" s="90">
        <f t="shared" si="265"/>
        <v>0</v>
      </c>
      <c r="BK92" s="90">
        <f t="shared" si="265"/>
        <v>0</v>
      </c>
      <c r="BL92" s="90">
        <f t="shared" si="265"/>
        <v>0</v>
      </c>
      <c r="BM92" s="90">
        <f t="shared" si="265"/>
        <v>0</v>
      </c>
      <c r="BN92" s="90">
        <f t="shared" si="265"/>
        <v>0</v>
      </c>
      <c r="BO92" s="90">
        <f t="shared" si="265"/>
        <v>0</v>
      </c>
      <c r="BP92" s="90">
        <f t="shared" si="265"/>
        <v>0</v>
      </c>
      <c r="BQ92" s="90">
        <f t="shared" si="265"/>
        <v>0</v>
      </c>
      <c r="BR92" s="90">
        <f t="shared" si="265"/>
        <v>0</v>
      </c>
      <c r="BS92" s="90">
        <f t="shared" si="265"/>
        <v>0</v>
      </c>
      <c r="BT92" s="90">
        <f t="shared" si="265"/>
        <v>0</v>
      </c>
      <c r="BU92" s="90">
        <f t="shared" si="265"/>
        <v>0</v>
      </c>
      <c r="BV92" s="90">
        <f t="shared" si="265"/>
        <v>0</v>
      </c>
      <c r="BW92" s="90">
        <f t="shared" si="265"/>
        <v>0</v>
      </c>
      <c r="BX92" s="90">
        <f t="shared" si="265"/>
        <v>0</v>
      </c>
      <c r="BY92" s="90">
        <f t="shared" si="265"/>
        <v>0</v>
      </c>
      <c r="BZ92" s="90">
        <f t="shared" si="265"/>
        <v>0</v>
      </c>
      <c r="CA92" s="90">
        <f t="shared" si="265"/>
        <v>0</v>
      </c>
      <c r="CB92" s="90">
        <f t="shared" ref="CB92:EI92" si="268">SUM(CB93:CB95)</f>
        <v>0</v>
      </c>
      <c r="CC92" s="90">
        <f t="shared" si="268"/>
        <v>0</v>
      </c>
      <c r="CD92" s="90">
        <f t="shared" si="268"/>
        <v>0</v>
      </c>
      <c r="CE92" s="90">
        <f t="shared" si="268"/>
        <v>0</v>
      </c>
      <c r="CF92" s="90">
        <f t="shared" si="268"/>
        <v>0</v>
      </c>
      <c r="CG92" s="90">
        <f t="shared" si="268"/>
        <v>0</v>
      </c>
      <c r="CH92" s="90">
        <f t="shared" si="268"/>
        <v>0</v>
      </c>
      <c r="CI92" s="90">
        <f t="shared" si="268"/>
        <v>0</v>
      </c>
      <c r="CJ92" s="90">
        <f t="shared" si="268"/>
        <v>0</v>
      </c>
      <c r="CK92" s="90">
        <f t="shared" si="268"/>
        <v>0</v>
      </c>
      <c r="CL92" s="90">
        <f t="shared" si="268"/>
        <v>0</v>
      </c>
      <c r="CM92" s="90">
        <f t="shared" si="268"/>
        <v>0</v>
      </c>
      <c r="CN92" s="90">
        <f t="shared" si="268"/>
        <v>0</v>
      </c>
      <c r="CO92" s="90">
        <f t="shared" si="268"/>
        <v>0</v>
      </c>
      <c r="CP92" s="90">
        <f t="shared" si="268"/>
        <v>0</v>
      </c>
      <c r="CQ92" s="90">
        <f t="shared" si="268"/>
        <v>0</v>
      </c>
      <c r="CR92" s="90">
        <f t="shared" si="268"/>
        <v>0</v>
      </c>
      <c r="CS92" s="90">
        <f t="shared" si="268"/>
        <v>0</v>
      </c>
      <c r="CT92" s="90">
        <f t="shared" si="268"/>
        <v>0</v>
      </c>
      <c r="CU92" s="90">
        <f t="shared" si="268"/>
        <v>0</v>
      </c>
      <c r="CV92" s="90">
        <f t="shared" si="268"/>
        <v>0</v>
      </c>
      <c r="CW92" s="90">
        <f t="shared" si="268"/>
        <v>0</v>
      </c>
      <c r="CX92" s="90">
        <f t="shared" si="268"/>
        <v>0</v>
      </c>
      <c r="CY92" s="90">
        <f t="shared" si="268"/>
        <v>0</v>
      </c>
      <c r="CZ92" s="90">
        <f t="shared" si="268"/>
        <v>0</v>
      </c>
      <c r="DA92" s="90">
        <f t="shared" si="268"/>
        <v>0</v>
      </c>
      <c r="DB92" s="90">
        <f t="shared" si="268"/>
        <v>0</v>
      </c>
      <c r="DC92" s="90">
        <f t="shared" si="268"/>
        <v>0</v>
      </c>
      <c r="DD92" s="90">
        <f t="shared" si="268"/>
        <v>0</v>
      </c>
      <c r="DE92" s="90">
        <f t="shared" si="268"/>
        <v>0</v>
      </c>
      <c r="DF92" s="90">
        <f t="shared" si="268"/>
        <v>0</v>
      </c>
      <c r="DG92" s="90">
        <f t="shared" si="268"/>
        <v>0</v>
      </c>
      <c r="DH92" s="90">
        <f t="shared" si="268"/>
        <v>0</v>
      </c>
      <c r="DI92" s="90">
        <f t="shared" si="268"/>
        <v>0</v>
      </c>
      <c r="DJ92" s="90">
        <f t="shared" si="268"/>
        <v>0</v>
      </c>
      <c r="DK92" s="90">
        <f t="shared" si="268"/>
        <v>0</v>
      </c>
      <c r="DL92" s="90">
        <f t="shared" si="268"/>
        <v>0</v>
      </c>
      <c r="DM92" s="90">
        <f t="shared" si="268"/>
        <v>0</v>
      </c>
      <c r="DN92" s="90">
        <f t="shared" si="268"/>
        <v>0</v>
      </c>
      <c r="DO92" s="90">
        <f t="shared" si="268"/>
        <v>0</v>
      </c>
      <c r="DP92" s="90">
        <f t="shared" si="268"/>
        <v>0</v>
      </c>
      <c r="DQ92" s="90">
        <f t="shared" si="268"/>
        <v>0</v>
      </c>
      <c r="DR92" s="90">
        <f t="shared" si="268"/>
        <v>0</v>
      </c>
      <c r="DS92" s="90">
        <f t="shared" si="268"/>
        <v>0</v>
      </c>
      <c r="DT92" s="90">
        <f t="shared" si="268"/>
        <v>0</v>
      </c>
      <c r="DU92" s="90">
        <f t="shared" si="268"/>
        <v>0</v>
      </c>
      <c r="DV92" s="90">
        <f t="shared" si="268"/>
        <v>0</v>
      </c>
      <c r="DW92" s="90">
        <f t="shared" si="268"/>
        <v>0</v>
      </c>
      <c r="DX92" s="90">
        <f t="shared" si="268"/>
        <v>0</v>
      </c>
      <c r="DY92" s="90">
        <f t="shared" si="268"/>
        <v>0</v>
      </c>
      <c r="DZ92" s="90">
        <f t="shared" si="268"/>
        <v>0</v>
      </c>
      <c r="EA92" s="90">
        <f t="shared" si="268"/>
        <v>0</v>
      </c>
      <c r="EB92" s="90">
        <f t="shared" si="268"/>
        <v>0</v>
      </c>
      <c r="EC92" s="90">
        <f t="shared" si="268"/>
        <v>0</v>
      </c>
      <c r="ED92" s="90">
        <f t="shared" si="268"/>
        <v>0</v>
      </c>
      <c r="EE92" s="90">
        <f t="shared" si="268"/>
        <v>0</v>
      </c>
      <c r="EF92" s="90">
        <f t="shared" si="268"/>
        <v>0</v>
      </c>
      <c r="EG92" s="90">
        <f t="shared" si="268"/>
        <v>0</v>
      </c>
      <c r="EH92" s="90">
        <f t="shared" si="268"/>
        <v>0</v>
      </c>
      <c r="EI92" s="90">
        <f t="shared" si="268"/>
        <v>0</v>
      </c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60"/>
      <c r="FU92" s="60"/>
      <c r="FV92" s="60"/>
      <c r="FW92" s="60"/>
      <c r="FX92" s="60"/>
      <c r="FY92" s="60"/>
      <c r="FZ92" s="60"/>
      <c r="GA92" s="60"/>
      <c r="GB92" s="60"/>
      <c r="GC92" s="60"/>
      <c r="GD92" s="60"/>
      <c r="GE92" s="60"/>
      <c r="GF92" s="60"/>
      <c r="GG92" s="60"/>
      <c r="GH92" s="60"/>
      <c r="GI92" s="60"/>
      <c r="GJ92" s="60"/>
      <c r="GK92" s="60"/>
      <c r="GL92" s="60"/>
      <c r="GM92" s="60"/>
      <c r="GN92" s="60"/>
      <c r="GO92" s="60"/>
      <c r="GP92" s="60"/>
      <c r="GQ92" s="60"/>
      <c r="GR92" s="60"/>
      <c r="GS92" s="60"/>
    </row>
    <row r="93" spans="2:201" x14ac:dyDescent="0.2">
      <c r="B93" s="66" t="s">
        <v>968</v>
      </c>
      <c r="C93" s="67" t="s">
        <v>969</v>
      </c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9">
        <f>SUM(S93:EI93)</f>
        <v>0</v>
      </c>
      <c r="Q93" s="70">
        <f>SUMIF(S$5:EI$5,"факт",S93:EI93)</f>
        <v>0</v>
      </c>
      <c r="R93" s="59">
        <f>P93-Q93</f>
        <v>0</v>
      </c>
      <c r="S93" s="319">
        <f>cf_1!S93+cf_2!S93</f>
        <v>0</v>
      </c>
      <c r="T93" s="319">
        <f>cf_1!T93+cf_2!T93</f>
        <v>0</v>
      </c>
      <c r="U93" s="319">
        <f>cf_1!U93+cf_2!U93</f>
        <v>0</v>
      </c>
      <c r="V93" s="319">
        <f>cf_1!V93+cf_2!V93</f>
        <v>0</v>
      </c>
      <c r="W93" s="319">
        <f>cf_1!W93+cf_2!W93</f>
        <v>0</v>
      </c>
      <c r="X93" s="319">
        <f>cf_1!X93+cf_2!X93</f>
        <v>0</v>
      </c>
      <c r="Y93" s="319">
        <f>cf_1!Y93+cf_2!Y93</f>
        <v>0</v>
      </c>
      <c r="Z93" s="319">
        <f>cf_1!Z93+cf_2!Z93</f>
        <v>0</v>
      </c>
      <c r="AA93" s="319">
        <f>cf_1!AA93+cf_2!AA93</f>
        <v>0</v>
      </c>
      <c r="AB93" s="319">
        <f>cf_1!AB93+cf_2!AB93</f>
        <v>0</v>
      </c>
      <c r="AC93" s="319">
        <f>cf_1!AC93+cf_2!AC93</f>
        <v>0</v>
      </c>
      <c r="AD93" s="319">
        <f>cf_1!AD93+cf_2!AD93</f>
        <v>0</v>
      </c>
      <c r="AE93" s="319">
        <f>cf_1!AE93+cf_2!AE93</f>
        <v>0</v>
      </c>
      <c r="AF93" s="319">
        <f>cf_1!AF93+cf_2!AF93</f>
        <v>0</v>
      </c>
      <c r="AG93" s="319">
        <f>cf_1!AG93+cf_2!AG93</f>
        <v>0</v>
      </c>
      <c r="AH93" s="319">
        <f>cf_1!AH93+cf_2!AH93</f>
        <v>0</v>
      </c>
      <c r="AI93" s="319">
        <f>cf_1!AI93+cf_2!AI93</f>
        <v>0</v>
      </c>
      <c r="AJ93" s="319">
        <f>cf_1!AJ93+cf_2!AJ93</f>
        <v>0</v>
      </c>
      <c r="AK93" s="319">
        <f>cf_1!AK93+cf_2!AK93</f>
        <v>0</v>
      </c>
      <c r="AL93" s="319">
        <f>cf_1!AL93+cf_2!AL93</f>
        <v>0</v>
      </c>
      <c r="AM93" s="319">
        <f>cf_1!AM93+cf_2!AM93</f>
        <v>0</v>
      </c>
      <c r="AN93" s="319">
        <f>cf_1!AN93+cf_2!AN93</f>
        <v>0</v>
      </c>
      <c r="AO93" s="319">
        <f>cf_1!AO93+cf_2!AO93</f>
        <v>0</v>
      </c>
      <c r="AP93" s="319">
        <f>cf_1!AP93+cf_2!AP93</f>
        <v>0</v>
      </c>
      <c r="AQ93" s="319">
        <f>cf_1!AQ93+cf_2!AQ93</f>
        <v>0</v>
      </c>
      <c r="AR93" s="319">
        <f>cf_1!AR93+cf_2!AR93</f>
        <v>0</v>
      </c>
      <c r="AS93" s="319">
        <f>cf_1!AS93+cf_2!AS93</f>
        <v>0</v>
      </c>
      <c r="AT93" s="319">
        <f>cf_1!AT93+cf_2!AT93</f>
        <v>0</v>
      </c>
      <c r="AU93" s="319">
        <f>cf_1!AU93+cf_2!AU93</f>
        <v>0</v>
      </c>
      <c r="AV93" s="319">
        <f>cf_1!AV93+cf_2!AV93</f>
        <v>0</v>
      </c>
      <c r="AW93" s="319">
        <f>cf_1!AW93+cf_2!AW93</f>
        <v>0</v>
      </c>
      <c r="AX93" s="319">
        <f>cf_1!AX93+cf_2!AX93</f>
        <v>0</v>
      </c>
      <c r="AY93" s="319">
        <f>cf_1!AY93+cf_2!AY93</f>
        <v>0</v>
      </c>
      <c r="AZ93" s="319">
        <f>cf_1!AZ93+cf_2!AZ93</f>
        <v>0</v>
      </c>
      <c r="BA93" s="319">
        <f>cf_1!BA93+cf_2!BA93</f>
        <v>0</v>
      </c>
      <c r="BB93" s="319">
        <f>cf_1!BB93+cf_2!BB93</f>
        <v>0</v>
      </c>
      <c r="BC93" s="319">
        <f>cf_1!BC93+cf_2!BC93</f>
        <v>0</v>
      </c>
      <c r="BD93" s="319">
        <f>cf_1!BD93+cf_2!BD93</f>
        <v>0</v>
      </c>
      <c r="BE93" s="319">
        <f>cf_1!BE93+cf_2!BE93</f>
        <v>0</v>
      </c>
      <c r="BF93" s="319">
        <f>cf_1!BF93+cf_2!BF93</f>
        <v>0</v>
      </c>
      <c r="BG93" s="319">
        <f>cf_1!BG93+cf_2!BG93</f>
        <v>0</v>
      </c>
      <c r="BH93" s="319">
        <f>cf_1!BH93+cf_2!BH93</f>
        <v>0</v>
      </c>
      <c r="BI93" s="319">
        <f>cf_1!BI93+cf_2!BI93</f>
        <v>0</v>
      </c>
      <c r="BJ93" s="319">
        <f>cf_1!BJ93+cf_2!BJ93</f>
        <v>0</v>
      </c>
      <c r="BK93" s="319">
        <f>cf_1!BK93+cf_2!BK93</f>
        <v>0</v>
      </c>
      <c r="BL93" s="319">
        <f>cf_1!BL93+cf_2!BL93</f>
        <v>0</v>
      </c>
      <c r="BM93" s="319">
        <f>cf_1!BM93+cf_2!BM93</f>
        <v>0</v>
      </c>
      <c r="BN93" s="319">
        <f>cf_1!BN93+cf_2!BN93</f>
        <v>0</v>
      </c>
      <c r="BO93" s="319">
        <f>cf_1!BO93+cf_2!BO93</f>
        <v>0</v>
      </c>
      <c r="BP93" s="319">
        <f>cf_1!BP93+cf_2!BP93</f>
        <v>0</v>
      </c>
      <c r="BQ93" s="319">
        <f>cf_1!BQ93+cf_2!BQ93</f>
        <v>0</v>
      </c>
      <c r="BR93" s="319">
        <f>cf_1!BR93+cf_2!BR93</f>
        <v>0</v>
      </c>
      <c r="BS93" s="319">
        <f>cf_1!BS93+cf_2!BS93</f>
        <v>0</v>
      </c>
      <c r="BT93" s="319">
        <f>cf_1!BT93+cf_2!BT93</f>
        <v>0</v>
      </c>
      <c r="BU93" s="319">
        <f>cf_1!BU93+cf_2!BU93</f>
        <v>0</v>
      </c>
      <c r="BV93" s="319">
        <f>cf_1!BV93+cf_2!BV93</f>
        <v>0</v>
      </c>
      <c r="BW93" s="319">
        <f>cf_1!BW93+cf_2!BW93</f>
        <v>0</v>
      </c>
      <c r="BX93" s="319">
        <f>cf_1!BX93+cf_2!BX93</f>
        <v>0</v>
      </c>
      <c r="BY93" s="319">
        <f>cf_1!BY93+cf_2!BY93</f>
        <v>0</v>
      </c>
      <c r="BZ93" s="319">
        <f>cf_1!BZ93+cf_2!BZ93</f>
        <v>0</v>
      </c>
      <c r="CA93" s="319">
        <f>cf_1!CA93+cf_2!CA93</f>
        <v>0</v>
      </c>
      <c r="CB93" s="319">
        <f>cf_1!CB93+cf_2!CB93</f>
        <v>0</v>
      </c>
      <c r="CC93" s="319">
        <f>cf_1!CC93+cf_2!CC93</f>
        <v>0</v>
      </c>
      <c r="CD93" s="319">
        <f>cf_1!CD93+cf_2!CD93</f>
        <v>0</v>
      </c>
      <c r="CE93" s="319">
        <f>cf_1!CE93+cf_2!CE93</f>
        <v>0</v>
      </c>
      <c r="CF93" s="319">
        <f>cf_1!CF93+cf_2!CF93</f>
        <v>0</v>
      </c>
      <c r="CG93" s="319">
        <f>cf_1!CG93+cf_2!CG93</f>
        <v>0</v>
      </c>
      <c r="CH93" s="319">
        <f>cf_1!CH93+cf_2!CH93</f>
        <v>0</v>
      </c>
      <c r="CI93" s="319">
        <f>cf_1!CI93+cf_2!CI93</f>
        <v>0</v>
      </c>
      <c r="CJ93" s="319">
        <f>cf_1!CJ93+cf_2!CJ93</f>
        <v>0</v>
      </c>
      <c r="CK93" s="319">
        <f>cf_1!CK93+cf_2!CK93</f>
        <v>0</v>
      </c>
      <c r="CL93" s="319">
        <f>cf_1!CL93+cf_2!CL93</f>
        <v>0</v>
      </c>
      <c r="CM93" s="319">
        <f>cf_1!CM93+cf_2!CM93</f>
        <v>0</v>
      </c>
      <c r="CN93" s="319">
        <f>cf_1!CN93+cf_2!CN93</f>
        <v>0</v>
      </c>
      <c r="CO93" s="319">
        <f>cf_1!CO93+cf_2!CO93</f>
        <v>0</v>
      </c>
      <c r="CP93" s="319">
        <f>cf_1!CP93+cf_2!CP93</f>
        <v>0</v>
      </c>
      <c r="CQ93" s="319">
        <f>cf_1!CQ93+cf_2!CQ93</f>
        <v>0</v>
      </c>
      <c r="CR93" s="319">
        <f>cf_1!CR93+cf_2!CR93</f>
        <v>0</v>
      </c>
      <c r="CS93" s="319">
        <f>cf_1!CS93+cf_2!CS93</f>
        <v>0</v>
      </c>
      <c r="CT93" s="319">
        <f>cf_1!CT93+cf_2!CT93</f>
        <v>0</v>
      </c>
      <c r="CU93" s="319">
        <f>cf_1!CU93+cf_2!CU93</f>
        <v>0</v>
      </c>
      <c r="CV93" s="319">
        <f>cf_1!CV93+cf_2!CV93</f>
        <v>0</v>
      </c>
      <c r="CW93" s="319">
        <f>cf_1!CW93+cf_2!CW93</f>
        <v>0</v>
      </c>
      <c r="CX93" s="319">
        <f>cf_1!CX93+cf_2!CX93</f>
        <v>0</v>
      </c>
      <c r="CY93" s="319">
        <f>cf_1!CY93+cf_2!CY93</f>
        <v>0</v>
      </c>
      <c r="CZ93" s="319">
        <f>cf_1!CZ93+cf_2!CZ93</f>
        <v>0</v>
      </c>
      <c r="DA93" s="319">
        <f>cf_1!DA93+cf_2!DA93</f>
        <v>0</v>
      </c>
      <c r="DB93" s="319">
        <f>cf_1!DB93+cf_2!DB93</f>
        <v>0</v>
      </c>
      <c r="DC93" s="319">
        <f>cf_1!DC93+cf_2!DC93</f>
        <v>0</v>
      </c>
      <c r="DD93" s="319">
        <f>cf_1!DD93+cf_2!DD93</f>
        <v>0</v>
      </c>
      <c r="DE93" s="319">
        <f>cf_1!DE93+cf_2!DE93</f>
        <v>0</v>
      </c>
      <c r="DF93" s="319">
        <f>cf_1!DF93+cf_2!DF93</f>
        <v>0</v>
      </c>
      <c r="DG93" s="319">
        <f>cf_1!DG93+cf_2!DG93</f>
        <v>0</v>
      </c>
      <c r="DH93" s="319">
        <f>cf_1!DH93+cf_2!DH93</f>
        <v>0</v>
      </c>
      <c r="DI93" s="319">
        <f>cf_1!DI93+cf_2!DI93</f>
        <v>0</v>
      </c>
      <c r="DJ93" s="319">
        <f>cf_1!DJ93+cf_2!DJ93</f>
        <v>0</v>
      </c>
      <c r="DK93" s="319">
        <f>cf_1!DK93+cf_2!DK93</f>
        <v>0</v>
      </c>
      <c r="DL93" s="319">
        <f>cf_1!DL93+cf_2!DL93</f>
        <v>0</v>
      </c>
      <c r="DM93" s="319">
        <f>cf_1!DM93+cf_2!DM93</f>
        <v>0</v>
      </c>
      <c r="DN93" s="319">
        <f>cf_1!DN93+cf_2!DN93</f>
        <v>0</v>
      </c>
      <c r="DO93" s="319">
        <f>cf_1!DO93+cf_2!DO93</f>
        <v>0</v>
      </c>
      <c r="DP93" s="319">
        <f>cf_1!DP93+cf_2!DP93</f>
        <v>0</v>
      </c>
      <c r="DQ93" s="319">
        <f>cf_1!DQ93+cf_2!DQ93</f>
        <v>0</v>
      </c>
      <c r="DR93" s="319">
        <f>cf_1!DR93+cf_2!DR93</f>
        <v>0</v>
      </c>
      <c r="DS93" s="319">
        <f>cf_1!DS93+cf_2!DS93</f>
        <v>0</v>
      </c>
      <c r="DT93" s="319">
        <f>cf_1!DT93+cf_2!DT93</f>
        <v>0</v>
      </c>
      <c r="DU93" s="319">
        <f>cf_1!DU93+cf_2!DU93</f>
        <v>0</v>
      </c>
      <c r="DV93" s="319">
        <f>cf_1!DV93+cf_2!DV93</f>
        <v>0</v>
      </c>
      <c r="DW93" s="319">
        <f>cf_1!DW93+cf_2!DW93</f>
        <v>0</v>
      </c>
      <c r="DX93" s="319">
        <f>cf_1!DX93+cf_2!DX93</f>
        <v>0</v>
      </c>
      <c r="DY93" s="319">
        <f>cf_1!DY93+cf_2!DY93</f>
        <v>0</v>
      </c>
      <c r="DZ93" s="319">
        <f>cf_1!DZ93+cf_2!DZ93</f>
        <v>0</v>
      </c>
      <c r="EA93" s="319">
        <f>cf_1!EA93+cf_2!EA93</f>
        <v>0</v>
      </c>
      <c r="EB93" s="319">
        <f>cf_1!EB93+cf_2!EB93</f>
        <v>0</v>
      </c>
      <c r="EC93" s="319">
        <f>cf_1!EC93+cf_2!EC93</f>
        <v>0</v>
      </c>
      <c r="ED93" s="319">
        <f>cf_1!ED93+cf_2!ED93</f>
        <v>0</v>
      </c>
      <c r="EE93" s="319">
        <f>cf_1!EE93+cf_2!EE93</f>
        <v>0</v>
      </c>
      <c r="EF93" s="319">
        <f>cf_1!EF93+cf_2!EF93</f>
        <v>0</v>
      </c>
      <c r="EG93" s="319">
        <f>cf_1!EG93+cf_2!EG93</f>
        <v>0</v>
      </c>
      <c r="EH93" s="319">
        <f>cf_1!EH93+cf_2!EH93</f>
        <v>0</v>
      </c>
      <c r="EI93" s="319">
        <f>cf_1!EI93+cf_2!EI93</f>
        <v>0</v>
      </c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60"/>
      <c r="FU93" s="60"/>
      <c r="FV93" s="60"/>
      <c r="FW93" s="60"/>
      <c r="FX93" s="60"/>
      <c r="FY93" s="60"/>
      <c r="FZ93" s="60"/>
      <c r="GA93" s="60"/>
      <c r="GB93" s="60"/>
      <c r="GC93" s="60"/>
      <c r="GD93" s="60"/>
      <c r="GE93" s="60"/>
      <c r="GF93" s="60"/>
      <c r="GG93" s="60"/>
      <c r="GH93" s="60"/>
      <c r="GI93" s="60"/>
      <c r="GJ93" s="60"/>
      <c r="GK93" s="60"/>
      <c r="GL93" s="60"/>
      <c r="GM93" s="60"/>
      <c r="GN93" s="60"/>
      <c r="GO93" s="60"/>
      <c r="GP93" s="60"/>
      <c r="GQ93" s="60"/>
      <c r="GR93" s="60"/>
      <c r="GS93" s="60"/>
    </row>
    <row r="94" spans="2:201" x14ac:dyDescent="0.2">
      <c r="B94" s="66" t="s">
        <v>970</v>
      </c>
      <c r="C94" s="67" t="s">
        <v>971</v>
      </c>
      <c r="D94" s="70"/>
      <c r="E94" s="205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9">
        <f>SUM(S94:EI94)</f>
        <v>0</v>
      </c>
      <c r="Q94" s="70">
        <f>SUMIF(S$5:EI$5,"факт",S94:EI94)</f>
        <v>0</v>
      </c>
      <c r="R94" s="59">
        <f>P94-Q94</f>
        <v>0</v>
      </c>
      <c r="S94" s="319">
        <f>cf_1!S94+cf_2!S94</f>
        <v>0</v>
      </c>
      <c r="T94" s="319">
        <f>cf_1!T94+cf_2!T94</f>
        <v>0</v>
      </c>
      <c r="U94" s="319">
        <f>cf_1!U94+cf_2!U94</f>
        <v>0</v>
      </c>
      <c r="V94" s="319">
        <f>cf_1!V94+cf_2!V94</f>
        <v>0</v>
      </c>
      <c r="W94" s="319">
        <f>cf_1!W94+cf_2!W94</f>
        <v>0</v>
      </c>
      <c r="X94" s="319">
        <f>cf_1!X94+cf_2!X94</f>
        <v>0</v>
      </c>
      <c r="Y94" s="319">
        <f>cf_1!Y94+cf_2!Y94</f>
        <v>0</v>
      </c>
      <c r="Z94" s="319">
        <f>cf_1!Z94+cf_2!Z94</f>
        <v>0</v>
      </c>
      <c r="AA94" s="319">
        <f>cf_1!AA94+cf_2!AA94</f>
        <v>0</v>
      </c>
      <c r="AB94" s="319">
        <f>cf_1!AB94+cf_2!AB94</f>
        <v>0</v>
      </c>
      <c r="AC94" s="319">
        <f>cf_1!AC94+cf_2!AC94</f>
        <v>0</v>
      </c>
      <c r="AD94" s="319">
        <f>cf_1!AD94+cf_2!AD94</f>
        <v>0</v>
      </c>
      <c r="AE94" s="319">
        <f>cf_1!AE94+cf_2!AE94</f>
        <v>0</v>
      </c>
      <c r="AF94" s="319">
        <f>cf_1!AF94+cf_2!AF94</f>
        <v>0</v>
      </c>
      <c r="AG94" s="319">
        <f>cf_1!AG94+cf_2!AG94</f>
        <v>0</v>
      </c>
      <c r="AH94" s="319">
        <f>cf_1!AH94+cf_2!AH94</f>
        <v>0</v>
      </c>
      <c r="AI94" s="319">
        <f>cf_1!AI94+cf_2!AI94</f>
        <v>0</v>
      </c>
      <c r="AJ94" s="319">
        <f>cf_1!AJ94+cf_2!AJ94</f>
        <v>0</v>
      </c>
      <c r="AK94" s="319">
        <f>cf_1!AK94+cf_2!AK94</f>
        <v>0</v>
      </c>
      <c r="AL94" s="319">
        <f>cf_1!AL94+cf_2!AL94</f>
        <v>0</v>
      </c>
      <c r="AM94" s="319">
        <f>cf_1!AM94+cf_2!AM94</f>
        <v>0</v>
      </c>
      <c r="AN94" s="319">
        <f>cf_1!AN94+cf_2!AN94</f>
        <v>0</v>
      </c>
      <c r="AO94" s="319">
        <f>cf_1!AO94+cf_2!AO94</f>
        <v>0</v>
      </c>
      <c r="AP94" s="319">
        <f>cf_1!AP94+cf_2!AP94</f>
        <v>0</v>
      </c>
      <c r="AQ94" s="319">
        <f>cf_1!AQ94+cf_2!AQ94</f>
        <v>0</v>
      </c>
      <c r="AR94" s="319">
        <f>cf_1!AR94+cf_2!AR94</f>
        <v>0</v>
      </c>
      <c r="AS94" s="319">
        <f>cf_1!AS94+cf_2!AS94</f>
        <v>0</v>
      </c>
      <c r="AT94" s="319">
        <f>cf_1!AT94+cf_2!AT94</f>
        <v>0</v>
      </c>
      <c r="AU94" s="319">
        <f>cf_1!AU94+cf_2!AU94</f>
        <v>0</v>
      </c>
      <c r="AV94" s="319">
        <f>cf_1!AV94+cf_2!AV94</f>
        <v>0</v>
      </c>
      <c r="AW94" s="319">
        <f>cf_1!AW94+cf_2!AW94</f>
        <v>0</v>
      </c>
      <c r="AX94" s="319">
        <f>cf_1!AX94+cf_2!AX94</f>
        <v>0</v>
      </c>
      <c r="AY94" s="319">
        <f>cf_1!AY94+cf_2!AY94</f>
        <v>0</v>
      </c>
      <c r="AZ94" s="319">
        <f>cf_1!AZ94+cf_2!AZ94</f>
        <v>0</v>
      </c>
      <c r="BA94" s="319">
        <f>cf_1!BA94+cf_2!BA94</f>
        <v>0</v>
      </c>
      <c r="BB94" s="319">
        <f>cf_1!BB94+cf_2!BB94</f>
        <v>0</v>
      </c>
      <c r="BC94" s="319">
        <f>cf_1!BC94+cf_2!BC94</f>
        <v>0</v>
      </c>
      <c r="BD94" s="319">
        <f>cf_1!BD94+cf_2!BD94</f>
        <v>0</v>
      </c>
      <c r="BE94" s="319">
        <f>cf_1!BE94+cf_2!BE94</f>
        <v>0</v>
      </c>
      <c r="BF94" s="319">
        <f>cf_1!BF94+cf_2!BF94</f>
        <v>0</v>
      </c>
      <c r="BG94" s="319">
        <f>cf_1!BG94+cf_2!BG94</f>
        <v>0</v>
      </c>
      <c r="BH94" s="319">
        <f>cf_1!BH94+cf_2!BH94</f>
        <v>0</v>
      </c>
      <c r="BI94" s="319">
        <f>cf_1!BI94+cf_2!BI94</f>
        <v>0</v>
      </c>
      <c r="BJ94" s="319">
        <f>cf_1!BJ94+cf_2!BJ94</f>
        <v>0</v>
      </c>
      <c r="BK94" s="319">
        <f>cf_1!BK94+cf_2!BK94</f>
        <v>0</v>
      </c>
      <c r="BL94" s="319">
        <f>cf_1!BL94+cf_2!BL94</f>
        <v>0</v>
      </c>
      <c r="BM94" s="319">
        <f>cf_1!BM94+cf_2!BM94</f>
        <v>0</v>
      </c>
      <c r="BN94" s="319">
        <f>cf_1!BN94+cf_2!BN94</f>
        <v>0</v>
      </c>
      <c r="BO94" s="319">
        <f>cf_1!BO94+cf_2!BO94</f>
        <v>0</v>
      </c>
      <c r="BP94" s="319">
        <f>cf_1!BP94+cf_2!BP94</f>
        <v>0</v>
      </c>
      <c r="BQ94" s="319">
        <f>cf_1!BQ94+cf_2!BQ94</f>
        <v>0</v>
      </c>
      <c r="BR94" s="319">
        <f>cf_1!BR94+cf_2!BR94</f>
        <v>0</v>
      </c>
      <c r="BS94" s="319">
        <f>cf_1!BS94+cf_2!BS94</f>
        <v>0</v>
      </c>
      <c r="BT94" s="319">
        <f>cf_1!BT94+cf_2!BT94</f>
        <v>0</v>
      </c>
      <c r="BU94" s="319">
        <f>cf_1!BU94+cf_2!BU94</f>
        <v>0</v>
      </c>
      <c r="BV94" s="319">
        <f>cf_1!BV94+cf_2!BV94</f>
        <v>0</v>
      </c>
      <c r="BW94" s="319">
        <f>cf_1!BW94+cf_2!BW94</f>
        <v>0</v>
      </c>
      <c r="BX94" s="319">
        <f>cf_1!BX94+cf_2!BX94</f>
        <v>0</v>
      </c>
      <c r="BY94" s="319">
        <f>cf_1!BY94+cf_2!BY94</f>
        <v>0</v>
      </c>
      <c r="BZ94" s="319">
        <f>cf_1!BZ94+cf_2!BZ94</f>
        <v>0</v>
      </c>
      <c r="CA94" s="319">
        <f>cf_1!CA94+cf_2!CA94</f>
        <v>0</v>
      </c>
      <c r="CB94" s="319">
        <f>cf_1!CB94+cf_2!CB94</f>
        <v>0</v>
      </c>
      <c r="CC94" s="319">
        <f>cf_1!CC94+cf_2!CC94</f>
        <v>0</v>
      </c>
      <c r="CD94" s="319">
        <f>cf_1!CD94+cf_2!CD94</f>
        <v>0</v>
      </c>
      <c r="CE94" s="319">
        <f>cf_1!CE94+cf_2!CE94</f>
        <v>0</v>
      </c>
      <c r="CF94" s="319">
        <f>cf_1!CF94+cf_2!CF94</f>
        <v>0</v>
      </c>
      <c r="CG94" s="319">
        <f>cf_1!CG94+cf_2!CG94</f>
        <v>0</v>
      </c>
      <c r="CH94" s="319">
        <f>cf_1!CH94+cf_2!CH94</f>
        <v>0</v>
      </c>
      <c r="CI94" s="319">
        <f>cf_1!CI94+cf_2!CI94</f>
        <v>0</v>
      </c>
      <c r="CJ94" s="319">
        <f>cf_1!CJ94+cf_2!CJ94</f>
        <v>0</v>
      </c>
      <c r="CK94" s="319">
        <f>cf_1!CK94+cf_2!CK94</f>
        <v>0</v>
      </c>
      <c r="CL94" s="319">
        <f>cf_1!CL94+cf_2!CL94</f>
        <v>0</v>
      </c>
      <c r="CM94" s="319">
        <f>cf_1!CM94+cf_2!CM94</f>
        <v>0</v>
      </c>
      <c r="CN94" s="319">
        <f>cf_1!CN94+cf_2!CN94</f>
        <v>0</v>
      </c>
      <c r="CO94" s="319">
        <f>cf_1!CO94+cf_2!CO94</f>
        <v>0</v>
      </c>
      <c r="CP94" s="319">
        <f>cf_1!CP94+cf_2!CP94</f>
        <v>0</v>
      </c>
      <c r="CQ94" s="319">
        <f>cf_1!CQ94+cf_2!CQ94</f>
        <v>0</v>
      </c>
      <c r="CR94" s="319">
        <f>cf_1!CR94+cf_2!CR94</f>
        <v>0</v>
      </c>
      <c r="CS94" s="319">
        <f>cf_1!CS94+cf_2!CS94</f>
        <v>0</v>
      </c>
      <c r="CT94" s="319">
        <f>cf_1!CT94+cf_2!CT94</f>
        <v>0</v>
      </c>
      <c r="CU94" s="319">
        <f>cf_1!CU94+cf_2!CU94</f>
        <v>0</v>
      </c>
      <c r="CV94" s="319">
        <f>cf_1!CV94+cf_2!CV94</f>
        <v>0</v>
      </c>
      <c r="CW94" s="319">
        <f>cf_1!CW94+cf_2!CW94</f>
        <v>0</v>
      </c>
      <c r="CX94" s="319">
        <f>cf_1!CX94+cf_2!CX94</f>
        <v>0</v>
      </c>
      <c r="CY94" s="319">
        <f>cf_1!CY94+cf_2!CY94</f>
        <v>0</v>
      </c>
      <c r="CZ94" s="319">
        <f>cf_1!CZ94+cf_2!CZ94</f>
        <v>0</v>
      </c>
      <c r="DA94" s="319">
        <f>cf_1!DA94+cf_2!DA94</f>
        <v>0</v>
      </c>
      <c r="DB94" s="319">
        <f>cf_1!DB94+cf_2!DB94</f>
        <v>0</v>
      </c>
      <c r="DC94" s="319">
        <f>cf_1!DC94+cf_2!DC94</f>
        <v>0</v>
      </c>
      <c r="DD94" s="319">
        <f>cf_1!DD94+cf_2!DD94</f>
        <v>0</v>
      </c>
      <c r="DE94" s="319">
        <f>cf_1!DE94+cf_2!DE94</f>
        <v>0</v>
      </c>
      <c r="DF94" s="319">
        <f>cf_1!DF94+cf_2!DF94</f>
        <v>0</v>
      </c>
      <c r="DG94" s="319">
        <f>cf_1!DG94+cf_2!DG94</f>
        <v>0</v>
      </c>
      <c r="DH94" s="319">
        <f>cf_1!DH94+cf_2!DH94</f>
        <v>0</v>
      </c>
      <c r="DI94" s="319">
        <f>cf_1!DI94+cf_2!DI94</f>
        <v>0</v>
      </c>
      <c r="DJ94" s="319">
        <f>cf_1!DJ94+cf_2!DJ94</f>
        <v>0</v>
      </c>
      <c r="DK94" s="319">
        <f>cf_1!DK94+cf_2!DK94</f>
        <v>0</v>
      </c>
      <c r="DL94" s="319">
        <f>cf_1!DL94+cf_2!DL94</f>
        <v>0</v>
      </c>
      <c r="DM94" s="319">
        <f>cf_1!DM94+cf_2!DM94</f>
        <v>0</v>
      </c>
      <c r="DN94" s="319">
        <f>cf_1!DN94+cf_2!DN94</f>
        <v>0</v>
      </c>
      <c r="DO94" s="319">
        <f>cf_1!DO94+cf_2!DO94</f>
        <v>0</v>
      </c>
      <c r="DP94" s="319">
        <f>cf_1!DP94+cf_2!DP94</f>
        <v>0</v>
      </c>
      <c r="DQ94" s="319">
        <f>cf_1!DQ94+cf_2!DQ94</f>
        <v>0</v>
      </c>
      <c r="DR94" s="319">
        <f>cf_1!DR94+cf_2!DR94</f>
        <v>0</v>
      </c>
      <c r="DS94" s="319">
        <f>cf_1!DS94+cf_2!DS94</f>
        <v>0</v>
      </c>
      <c r="DT94" s="319">
        <f>cf_1!DT94+cf_2!DT94</f>
        <v>0</v>
      </c>
      <c r="DU94" s="319">
        <f>cf_1!DU94+cf_2!DU94</f>
        <v>0</v>
      </c>
      <c r="DV94" s="319">
        <f>cf_1!DV94+cf_2!DV94</f>
        <v>0</v>
      </c>
      <c r="DW94" s="319">
        <f>cf_1!DW94+cf_2!DW94</f>
        <v>0</v>
      </c>
      <c r="DX94" s="319">
        <f>cf_1!DX94+cf_2!DX94</f>
        <v>0</v>
      </c>
      <c r="DY94" s="319">
        <f>cf_1!DY94+cf_2!DY94</f>
        <v>0</v>
      </c>
      <c r="DZ94" s="319">
        <f>cf_1!DZ94+cf_2!DZ94</f>
        <v>0</v>
      </c>
      <c r="EA94" s="319">
        <f>cf_1!EA94+cf_2!EA94</f>
        <v>0</v>
      </c>
      <c r="EB94" s="319">
        <f>cf_1!EB94+cf_2!EB94</f>
        <v>0</v>
      </c>
      <c r="EC94" s="319">
        <f>cf_1!EC94+cf_2!EC94</f>
        <v>0</v>
      </c>
      <c r="ED94" s="319">
        <f>cf_1!ED94+cf_2!ED94</f>
        <v>0</v>
      </c>
      <c r="EE94" s="319">
        <f>cf_1!EE94+cf_2!EE94</f>
        <v>0</v>
      </c>
      <c r="EF94" s="319">
        <f>cf_1!EF94+cf_2!EF94</f>
        <v>0</v>
      </c>
      <c r="EG94" s="319">
        <f>cf_1!EG94+cf_2!EG94</f>
        <v>0</v>
      </c>
      <c r="EH94" s="319">
        <f>cf_1!EH94+cf_2!EH94</f>
        <v>0</v>
      </c>
      <c r="EI94" s="319">
        <f>cf_1!EI94+cf_2!EI94</f>
        <v>0</v>
      </c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60"/>
      <c r="FU94" s="60"/>
      <c r="FV94" s="60"/>
      <c r="FW94" s="60"/>
      <c r="FX94" s="60"/>
      <c r="FY94" s="60"/>
      <c r="FZ94" s="60"/>
      <c r="GA94" s="60"/>
      <c r="GB94" s="60"/>
      <c r="GC94" s="60"/>
      <c r="GD94" s="60"/>
      <c r="GE94" s="60"/>
      <c r="GF94" s="60"/>
      <c r="GG94" s="60"/>
      <c r="GH94" s="60"/>
      <c r="GI94" s="60"/>
      <c r="GJ94" s="60"/>
      <c r="GK94" s="60"/>
      <c r="GL94" s="60"/>
      <c r="GM94" s="60"/>
      <c r="GN94" s="60"/>
      <c r="GO94" s="60"/>
      <c r="GP94" s="60"/>
      <c r="GQ94" s="60"/>
      <c r="GR94" s="60"/>
      <c r="GS94" s="60"/>
    </row>
    <row r="95" spans="2:201" x14ac:dyDescent="0.2">
      <c r="B95" s="66" t="s">
        <v>972</v>
      </c>
      <c r="C95" s="67" t="s">
        <v>973</v>
      </c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9">
        <f>SUM(S95:EI95)</f>
        <v>0</v>
      </c>
      <c r="Q95" s="70">
        <f>SUMIF(S$5:EI$5,"факт",S95:EI95)</f>
        <v>0</v>
      </c>
      <c r="R95" s="59">
        <f>P95-Q95</f>
        <v>0</v>
      </c>
      <c r="S95" s="319">
        <f>cf_1!S95+cf_2!S95</f>
        <v>0</v>
      </c>
      <c r="T95" s="319">
        <f>cf_1!T95+cf_2!T95</f>
        <v>0</v>
      </c>
      <c r="U95" s="319">
        <f>cf_1!U95+cf_2!U95</f>
        <v>0</v>
      </c>
      <c r="V95" s="319">
        <f>cf_1!V95+cf_2!V95</f>
        <v>0</v>
      </c>
      <c r="W95" s="319">
        <f>cf_1!W95+cf_2!W95</f>
        <v>0</v>
      </c>
      <c r="X95" s="319">
        <f>cf_1!X95+cf_2!X95</f>
        <v>0</v>
      </c>
      <c r="Y95" s="319">
        <f>cf_1!Y95+cf_2!Y95</f>
        <v>0</v>
      </c>
      <c r="Z95" s="319">
        <f>cf_1!Z95+cf_2!Z95</f>
        <v>0</v>
      </c>
      <c r="AA95" s="319">
        <f>cf_1!AA95+cf_2!AA95</f>
        <v>0</v>
      </c>
      <c r="AB95" s="319">
        <f>cf_1!AB95+cf_2!AB95</f>
        <v>0</v>
      </c>
      <c r="AC95" s="319">
        <f>cf_1!AC95+cf_2!AC95</f>
        <v>0</v>
      </c>
      <c r="AD95" s="319">
        <f>cf_1!AD95+cf_2!AD95</f>
        <v>0</v>
      </c>
      <c r="AE95" s="319">
        <f>cf_1!AE95+cf_2!AE95</f>
        <v>0</v>
      </c>
      <c r="AF95" s="319">
        <f>cf_1!AF95+cf_2!AF95</f>
        <v>0</v>
      </c>
      <c r="AG95" s="319">
        <f>cf_1!AG95+cf_2!AG95</f>
        <v>0</v>
      </c>
      <c r="AH95" s="319">
        <f>cf_1!AH95+cf_2!AH95</f>
        <v>0</v>
      </c>
      <c r="AI95" s="319">
        <f>cf_1!AI95+cf_2!AI95</f>
        <v>0</v>
      </c>
      <c r="AJ95" s="319">
        <f>cf_1!AJ95+cf_2!AJ95</f>
        <v>0</v>
      </c>
      <c r="AK95" s="319">
        <f>cf_1!AK95+cf_2!AK95</f>
        <v>0</v>
      </c>
      <c r="AL95" s="319">
        <f>cf_1!AL95+cf_2!AL95</f>
        <v>0</v>
      </c>
      <c r="AM95" s="319">
        <f>cf_1!AM95+cf_2!AM95</f>
        <v>0</v>
      </c>
      <c r="AN95" s="319">
        <f>cf_1!AN95+cf_2!AN95</f>
        <v>0</v>
      </c>
      <c r="AO95" s="319">
        <f>cf_1!AO95+cf_2!AO95</f>
        <v>0</v>
      </c>
      <c r="AP95" s="319">
        <f>cf_1!AP95+cf_2!AP95</f>
        <v>0</v>
      </c>
      <c r="AQ95" s="319">
        <f>cf_1!AQ95+cf_2!AQ95</f>
        <v>0</v>
      </c>
      <c r="AR95" s="319">
        <f>cf_1!AR95+cf_2!AR95</f>
        <v>0</v>
      </c>
      <c r="AS95" s="319">
        <f>cf_1!AS95+cf_2!AS95</f>
        <v>0</v>
      </c>
      <c r="AT95" s="319">
        <f>cf_1!AT95+cf_2!AT95</f>
        <v>0</v>
      </c>
      <c r="AU95" s="319">
        <f>cf_1!AU95+cf_2!AU95</f>
        <v>0</v>
      </c>
      <c r="AV95" s="319">
        <f>cf_1!AV95+cf_2!AV95</f>
        <v>0</v>
      </c>
      <c r="AW95" s="319">
        <f>cf_1!AW95+cf_2!AW95</f>
        <v>0</v>
      </c>
      <c r="AX95" s="319">
        <f>cf_1!AX95+cf_2!AX95</f>
        <v>0</v>
      </c>
      <c r="AY95" s="319">
        <f>cf_1!AY95+cf_2!AY95</f>
        <v>0</v>
      </c>
      <c r="AZ95" s="319">
        <f>cf_1!AZ95+cf_2!AZ95</f>
        <v>0</v>
      </c>
      <c r="BA95" s="319">
        <f>cf_1!BA95+cf_2!BA95</f>
        <v>0</v>
      </c>
      <c r="BB95" s="319">
        <f>cf_1!BB95+cf_2!BB95</f>
        <v>0</v>
      </c>
      <c r="BC95" s="319">
        <f>cf_1!BC95+cf_2!BC95</f>
        <v>0</v>
      </c>
      <c r="BD95" s="319">
        <f>cf_1!BD95+cf_2!BD95</f>
        <v>0</v>
      </c>
      <c r="BE95" s="319">
        <f>cf_1!BE95+cf_2!BE95</f>
        <v>0</v>
      </c>
      <c r="BF95" s="319">
        <f>cf_1!BF95+cf_2!BF95</f>
        <v>0</v>
      </c>
      <c r="BG95" s="319">
        <f>cf_1!BG95+cf_2!BG95</f>
        <v>0</v>
      </c>
      <c r="BH95" s="319">
        <f>cf_1!BH95+cf_2!BH95</f>
        <v>0</v>
      </c>
      <c r="BI95" s="319">
        <f>cf_1!BI95+cf_2!BI95</f>
        <v>0</v>
      </c>
      <c r="BJ95" s="319">
        <f>cf_1!BJ95+cf_2!BJ95</f>
        <v>0</v>
      </c>
      <c r="BK95" s="319">
        <f>cf_1!BK95+cf_2!BK95</f>
        <v>0</v>
      </c>
      <c r="BL95" s="319">
        <f>cf_1!BL95+cf_2!BL95</f>
        <v>0</v>
      </c>
      <c r="BM95" s="319">
        <f>cf_1!BM95+cf_2!BM95</f>
        <v>0</v>
      </c>
      <c r="BN95" s="319">
        <f>cf_1!BN95+cf_2!BN95</f>
        <v>0</v>
      </c>
      <c r="BO95" s="319">
        <f>cf_1!BO95+cf_2!BO95</f>
        <v>0</v>
      </c>
      <c r="BP95" s="319">
        <f>cf_1!BP95+cf_2!BP95</f>
        <v>0</v>
      </c>
      <c r="BQ95" s="319">
        <f>cf_1!BQ95+cf_2!BQ95</f>
        <v>0</v>
      </c>
      <c r="BR95" s="319">
        <f>cf_1!BR95+cf_2!BR95</f>
        <v>0</v>
      </c>
      <c r="BS95" s="319">
        <f>cf_1!BS95+cf_2!BS95</f>
        <v>0</v>
      </c>
      <c r="BT95" s="319">
        <f>cf_1!BT95+cf_2!BT95</f>
        <v>0</v>
      </c>
      <c r="BU95" s="319">
        <f>cf_1!BU95+cf_2!BU95</f>
        <v>0</v>
      </c>
      <c r="BV95" s="319">
        <f>cf_1!BV95+cf_2!BV95</f>
        <v>0</v>
      </c>
      <c r="BW95" s="319">
        <f>cf_1!BW95+cf_2!BW95</f>
        <v>0</v>
      </c>
      <c r="BX95" s="319">
        <f>cf_1!BX95+cf_2!BX95</f>
        <v>0</v>
      </c>
      <c r="BY95" s="319">
        <f>cf_1!BY95+cf_2!BY95</f>
        <v>0</v>
      </c>
      <c r="BZ95" s="319">
        <f>cf_1!BZ95+cf_2!BZ95</f>
        <v>0</v>
      </c>
      <c r="CA95" s="319">
        <f>cf_1!CA95+cf_2!CA95</f>
        <v>0</v>
      </c>
      <c r="CB95" s="319">
        <f>cf_1!CB95+cf_2!CB95</f>
        <v>0</v>
      </c>
      <c r="CC95" s="319">
        <f>cf_1!CC95+cf_2!CC95</f>
        <v>0</v>
      </c>
      <c r="CD95" s="319">
        <f>cf_1!CD95+cf_2!CD95</f>
        <v>0</v>
      </c>
      <c r="CE95" s="319">
        <f>cf_1!CE95+cf_2!CE95</f>
        <v>0</v>
      </c>
      <c r="CF95" s="319">
        <f>cf_1!CF95+cf_2!CF95</f>
        <v>0</v>
      </c>
      <c r="CG95" s="319">
        <f>cf_1!CG95+cf_2!CG95</f>
        <v>0</v>
      </c>
      <c r="CH95" s="319">
        <f>cf_1!CH95+cf_2!CH95</f>
        <v>0</v>
      </c>
      <c r="CI95" s="319">
        <f>cf_1!CI95+cf_2!CI95</f>
        <v>0</v>
      </c>
      <c r="CJ95" s="319">
        <f>cf_1!CJ95+cf_2!CJ95</f>
        <v>0</v>
      </c>
      <c r="CK95" s="319">
        <f>cf_1!CK95+cf_2!CK95</f>
        <v>0</v>
      </c>
      <c r="CL95" s="319">
        <f>cf_1!CL95+cf_2!CL95</f>
        <v>0</v>
      </c>
      <c r="CM95" s="319">
        <f>cf_1!CM95+cf_2!CM95</f>
        <v>0</v>
      </c>
      <c r="CN95" s="319">
        <f>cf_1!CN95+cf_2!CN95</f>
        <v>0</v>
      </c>
      <c r="CO95" s="319">
        <f>cf_1!CO95+cf_2!CO95</f>
        <v>0</v>
      </c>
      <c r="CP95" s="319">
        <f>cf_1!CP95+cf_2!CP95</f>
        <v>0</v>
      </c>
      <c r="CQ95" s="319">
        <f>cf_1!CQ95+cf_2!CQ95</f>
        <v>0</v>
      </c>
      <c r="CR95" s="319">
        <f>cf_1!CR95+cf_2!CR95</f>
        <v>0</v>
      </c>
      <c r="CS95" s="319">
        <f>cf_1!CS95+cf_2!CS95</f>
        <v>0</v>
      </c>
      <c r="CT95" s="319">
        <f>cf_1!CT95+cf_2!CT95</f>
        <v>0</v>
      </c>
      <c r="CU95" s="319">
        <f>cf_1!CU95+cf_2!CU95</f>
        <v>0</v>
      </c>
      <c r="CV95" s="319">
        <f>cf_1!CV95+cf_2!CV95</f>
        <v>0</v>
      </c>
      <c r="CW95" s="319">
        <f>cf_1!CW95+cf_2!CW95</f>
        <v>0</v>
      </c>
      <c r="CX95" s="319">
        <f>cf_1!CX95+cf_2!CX95</f>
        <v>0</v>
      </c>
      <c r="CY95" s="319">
        <f>cf_1!CY95+cf_2!CY95</f>
        <v>0</v>
      </c>
      <c r="CZ95" s="319">
        <f>cf_1!CZ95+cf_2!CZ95</f>
        <v>0</v>
      </c>
      <c r="DA95" s="319">
        <f>cf_1!DA95+cf_2!DA95</f>
        <v>0</v>
      </c>
      <c r="DB95" s="319">
        <f>cf_1!DB95+cf_2!DB95</f>
        <v>0</v>
      </c>
      <c r="DC95" s="319">
        <f>cf_1!DC95+cf_2!DC95</f>
        <v>0</v>
      </c>
      <c r="DD95" s="319">
        <f>cf_1!DD95+cf_2!DD95</f>
        <v>0</v>
      </c>
      <c r="DE95" s="319">
        <f>cf_1!DE95+cf_2!DE95</f>
        <v>0</v>
      </c>
      <c r="DF95" s="319">
        <f>cf_1!DF95+cf_2!DF95</f>
        <v>0</v>
      </c>
      <c r="DG95" s="319">
        <f>cf_1!DG95+cf_2!DG95</f>
        <v>0</v>
      </c>
      <c r="DH95" s="319">
        <f>cf_1!DH95+cf_2!DH95</f>
        <v>0</v>
      </c>
      <c r="DI95" s="319">
        <f>cf_1!DI95+cf_2!DI95</f>
        <v>0</v>
      </c>
      <c r="DJ95" s="319">
        <f>cf_1!DJ95+cf_2!DJ95</f>
        <v>0</v>
      </c>
      <c r="DK95" s="319">
        <f>cf_1!DK95+cf_2!DK95</f>
        <v>0</v>
      </c>
      <c r="DL95" s="319">
        <f>cf_1!DL95+cf_2!DL95</f>
        <v>0</v>
      </c>
      <c r="DM95" s="319">
        <f>cf_1!DM95+cf_2!DM95</f>
        <v>0</v>
      </c>
      <c r="DN95" s="319">
        <f>cf_1!DN95+cf_2!DN95</f>
        <v>0</v>
      </c>
      <c r="DO95" s="319">
        <f>cf_1!DO95+cf_2!DO95</f>
        <v>0</v>
      </c>
      <c r="DP95" s="319">
        <f>cf_1!DP95+cf_2!DP95</f>
        <v>0</v>
      </c>
      <c r="DQ95" s="319">
        <f>cf_1!DQ95+cf_2!DQ95</f>
        <v>0</v>
      </c>
      <c r="DR95" s="319">
        <f>cf_1!DR95+cf_2!DR95</f>
        <v>0</v>
      </c>
      <c r="DS95" s="319">
        <f>cf_1!DS95+cf_2!DS95</f>
        <v>0</v>
      </c>
      <c r="DT95" s="319">
        <f>cf_1!DT95+cf_2!DT95</f>
        <v>0</v>
      </c>
      <c r="DU95" s="319">
        <f>cf_1!DU95+cf_2!DU95</f>
        <v>0</v>
      </c>
      <c r="DV95" s="319">
        <f>cf_1!DV95+cf_2!DV95</f>
        <v>0</v>
      </c>
      <c r="DW95" s="319">
        <f>cf_1!DW95+cf_2!DW95</f>
        <v>0</v>
      </c>
      <c r="DX95" s="319">
        <f>cf_1!DX95+cf_2!DX95</f>
        <v>0</v>
      </c>
      <c r="DY95" s="319">
        <f>cf_1!DY95+cf_2!DY95</f>
        <v>0</v>
      </c>
      <c r="DZ95" s="319">
        <f>cf_1!DZ95+cf_2!DZ95</f>
        <v>0</v>
      </c>
      <c r="EA95" s="319">
        <f>cf_1!EA95+cf_2!EA95</f>
        <v>0</v>
      </c>
      <c r="EB95" s="319">
        <f>cf_1!EB95+cf_2!EB95</f>
        <v>0</v>
      </c>
      <c r="EC95" s="319">
        <f>cf_1!EC95+cf_2!EC95</f>
        <v>0</v>
      </c>
      <c r="ED95" s="319">
        <f>cf_1!ED95+cf_2!ED95</f>
        <v>0</v>
      </c>
      <c r="EE95" s="319">
        <f>cf_1!EE95+cf_2!EE95</f>
        <v>0</v>
      </c>
      <c r="EF95" s="319">
        <f>cf_1!EF95+cf_2!EF95</f>
        <v>0</v>
      </c>
      <c r="EG95" s="319">
        <f>cf_1!EG95+cf_2!EG95</f>
        <v>0</v>
      </c>
      <c r="EH95" s="319">
        <f>cf_1!EH95+cf_2!EH95</f>
        <v>0</v>
      </c>
      <c r="EI95" s="319">
        <f>cf_1!EI95+cf_2!EI95</f>
        <v>0</v>
      </c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60"/>
      <c r="FU95" s="60"/>
      <c r="FV95" s="60"/>
      <c r="FW95" s="60"/>
      <c r="FX95" s="60"/>
      <c r="FY95" s="60"/>
      <c r="FZ95" s="60"/>
      <c r="GA95" s="60"/>
      <c r="GB95" s="60"/>
      <c r="GC95" s="60"/>
      <c r="GD95" s="60"/>
      <c r="GE95" s="60"/>
      <c r="GF95" s="60"/>
      <c r="GG95" s="60"/>
      <c r="GH95" s="60"/>
      <c r="GI95" s="60"/>
      <c r="GJ95" s="60"/>
      <c r="GK95" s="60"/>
      <c r="GL95" s="60"/>
      <c r="GM95" s="60"/>
      <c r="GN95" s="60"/>
      <c r="GO95" s="60"/>
      <c r="GP95" s="60"/>
      <c r="GQ95" s="60"/>
      <c r="GR95" s="60"/>
      <c r="GS95" s="60"/>
    </row>
    <row r="96" spans="2:201" x14ac:dyDescent="0.2">
      <c r="B96" s="91"/>
      <c r="C96" s="92" t="s">
        <v>974</v>
      </c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3">
        <f t="shared" ref="P96:AW96" si="269">P97+P115+P122+P135+P160+P161+P162+P180+P181</f>
        <v>11254374780</v>
      </c>
      <c r="Q96" s="94">
        <f t="shared" si="269"/>
        <v>0</v>
      </c>
      <c r="R96" s="94">
        <f t="shared" si="269"/>
        <v>11254374780</v>
      </c>
      <c r="S96" s="94">
        <f t="shared" si="269"/>
        <v>0</v>
      </c>
      <c r="T96" s="94">
        <f t="shared" si="269"/>
        <v>0</v>
      </c>
      <c r="U96" s="94">
        <f t="shared" si="269"/>
        <v>845250</v>
      </c>
      <c r="V96" s="94">
        <f t="shared" si="269"/>
        <v>845250</v>
      </c>
      <c r="W96" s="94">
        <f t="shared" si="269"/>
        <v>845250</v>
      </c>
      <c r="X96" s="94">
        <f t="shared" si="269"/>
        <v>845250</v>
      </c>
      <c r="Y96" s="94">
        <f t="shared" si="269"/>
        <v>845250</v>
      </c>
      <c r="Z96" s="94">
        <f t="shared" si="269"/>
        <v>845250</v>
      </c>
      <c r="AA96" s="94">
        <f t="shared" si="269"/>
        <v>845250</v>
      </c>
      <c r="AB96" s="94">
        <f t="shared" si="269"/>
        <v>845250</v>
      </c>
      <c r="AC96" s="94">
        <f t="shared" si="269"/>
        <v>845250</v>
      </c>
      <c r="AD96" s="94">
        <f t="shared" si="269"/>
        <v>845250</v>
      </c>
      <c r="AE96" s="94">
        <f t="shared" si="269"/>
        <v>56202234.375</v>
      </c>
      <c r="AF96" s="94">
        <f t="shared" si="269"/>
        <v>30838670.625</v>
      </c>
      <c r="AG96" s="94">
        <f t="shared" si="269"/>
        <v>30838670.625</v>
      </c>
      <c r="AH96" s="94">
        <f t="shared" si="269"/>
        <v>131274821.64663461</v>
      </c>
      <c r="AI96" s="94">
        <f t="shared" si="269"/>
        <v>45521820.396634616</v>
      </c>
      <c r="AJ96" s="94">
        <f t="shared" si="269"/>
        <v>45521820.396634616</v>
      </c>
      <c r="AK96" s="94">
        <f t="shared" si="269"/>
        <v>1272232594.1466346</v>
      </c>
      <c r="AL96" s="94">
        <f t="shared" si="269"/>
        <v>375229247.89663464</v>
      </c>
      <c r="AM96" s="94">
        <f t="shared" si="269"/>
        <v>369190304.14663464</v>
      </c>
      <c r="AN96" s="94">
        <f t="shared" si="269"/>
        <v>369190304.14663464</v>
      </c>
      <c r="AO96" s="94">
        <f t="shared" si="269"/>
        <v>369190304.14663464</v>
      </c>
      <c r="AP96" s="94">
        <f t="shared" si="269"/>
        <v>369190304.14663464</v>
      </c>
      <c r="AQ96" s="94">
        <f t="shared" si="269"/>
        <v>369190304.14663464</v>
      </c>
      <c r="AR96" s="94">
        <f t="shared" si="269"/>
        <v>369190304.14663464</v>
      </c>
      <c r="AS96" s="94">
        <f t="shared" si="269"/>
        <v>369190304.14663464</v>
      </c>
      <c r="AT96" s="94">
        <f t="shared" si="269"/>
        <v>369190304.14663464</v>
      </c>
      <c r="AU96" s="94">
        <f t="shared" si="269"/>
        <v>369190304.14663464</v>
      </c>
      <c r="AV96" s="94">
        <f t="shared" si="269"/>
        <v>369190304.14663464</v>
      </c>
      <c r="AW96" s="94">
        <f t="shared" si="269"/>
        <v>369190304.14663464</v>
      </c>
      <c r="AX96" s="94">
        <f t="shared" ref="AX96:CA96" si="270">AX97+AX115+AX122+AX135+AX160+AX161+AX162+AX180+AX181</f>
        <v>369190304.14663464</v>
      </c>
      <c r="AY96" s="94">
        <f t="shared" si="270"/>
        <v>369190304.14663464</v>
      </c>
      <c r="AZ96" s="94">
        <f t="shared" si="270"/>
        <v>369190304.14663464</v>
      </c>
      <c r="BA96" s="94">
        <f t="shared" si="270"/>
        <v>369190304.14663464</v>
      </c>
      <c r="BB96" s="94">
        <f t="shared" si="270"/>
        <v>369190304.14663464</v>
      </c>
      <c r="BC96" s="94">
        <f t="shared" si="270"/>
        <v>369190304.14663464</v>
      </c>
      <c r="BD96" s="94">
        <f t="shared" si="270"/>
        <v>369190304.14663464</v>
      </c>
      <c r="BE96" s="94">
        <f t="shared" si="270"/>
        <v>369190304.14663464</v>
      </c>
      <c r="BF96" s="94">
        <f t="shared" si="270"/>
        <v>423289175.24038464</v>
      </c>
      <c r="BG96" s="94">
        <f t="shared" si="270"/>
        <v>423289175.24038452</v>
      </c>
      <c r="BH96" s="94">
        <f t="shared" si="270"/>
        <v>1330803060.625</v>
      </c>
      <c r="BI96" s="94">
        <f t="shared" si="270"/>
        <v>64033960</v>
      </c>
      <c r="BJ96" s="94">
        <f t="shared" si="270"/>
        <v>446250</v>
      </c>
      <c r="BK96" s="94">
        <f t="shared" si="270"/>
        <v>446250</v>
      </c>
      <c r="BL96" s="94">
        <f t="shared" si="270"/>
        <v>446250</v>
      </c>
      <c r="BM96" s="94">
        <f t="shared" si="270"/>
        <v>446250</v>
      </c>
      <c r="BN96" s="94">
        <f t="shared" si="270"/>
        <v>446250</v>
      </c>
      <c r="BO96" s="94">
        <f t="shared" si="270"/>
        <v>0</v>
      </c>
      <c r="BP96" s="94">
        <f t="shared" si="270"/>
        <v>0</v>
      </c>
      <c r="BQ96" s="94">
        <f t="shared" si="270"/>
        <v>0</v>
      </c>
      <c r="BR96" s="94">
        <f t="shared" si="270"/>
        <v>0</v>
      </c>
      <c r="BS96" s="94">
        <f t="shared" si="270"/>
        <v>0</v>
      </c>
      <c r="BT96" s="94">
        <f t="shared" si="270"/>
        <v>0</v>
      </c>
      <c r="BU96" s="94">
        <f t="shared" si="270"/>
        <v>0</v>
      </c>
      <c r="BV96" s="94">
        <f t="shared" si="270"/>
        <v>0</v>
      </c>
      <c r="BW96" s="94">
        <f t="shared" si="270"/>
        <v>0</v>
      </c>
      <c r="BX96" s="94">
        <f t="shared" si="270"/>
        <v>0</v>
      </c>
      <c r="BY96" s="94">
        <f t="shared" si="270"/>
        <v>0</v>
      </c>
      <c r="BZ96" s="94">
        <f t="shared" si="270"/>
        <v>0</v>
      </c>
      <c r="CA96" s="94">
        <f t="shared" si="270"/>
        <v>0</v>
      </c>
      <c r="CB96" s="94">
        <f t="shared" ref="CB96:DG96" si="271">CB97+CB115+CB122+CB135+CB160+CB161+CB162+CB180+CB181</f>
        <v>0</v>
      </c>
      <c r="CC96" s="94">
        <f t="shared" si="271"/>
        <v>0</v>
      </c>
      <c r="CD96" s="94">
        <f t="shared" si="271"/>
        <v>0</v>
      </c>
      <c r="CE96" s="94">
        <f t="shared" si="271"/>
        <v>0</v>
      </c>
      <c r="CF96" s="94">
        <f t="shared" si="271"/>
        <v>0</v>
      </c>
      <c r="CG96" s="94">
        <f t="shared" si="271"/>
        <v>0</v>
      </c>
      <c r="CH96" s="94">
        <f t="shared" si="271"/>
        <v>0</v>
      </c>
      <c r="CI96" s="94">
        <f t="shared" si="271"/>
        <v>0</v>
      </c>
      <c r="CJ96" s="94">
        <f t="shared" si="271"/>
        <v>0</v>
      </c>
      <c r="CK96" s="94">
        <f t="shared" si="271"/>
        <v>0</v>
      </c>
      <c r="CL96" s="94">
        <f t="shared" si="271"/>
        <v>0</v>
      </c>
      <c r="CM96" s="94">
        <f t="shared" si="271"/>
        <v>0</v>
      </c>
      <c r="CN96" s="94">
        <f t="shared" si="271"/>
        <v>0</v>
      </c>
      <c r="CO96" s="94">
        <f t="shared" si="271"/>
        <v>0</v>
      </c>
      <c r="CP96" s="94">
        <f t="shared" si="271"/>
        <v>0</v>
      </c>
      <c r="CQ96" s="94">
        <f t="shared" si="271"/>
        <v>0</v>
      </c>
      <c r="CR96" s="94">
        <f t="shared" si="271"/>
        <v>0</v>
      </c>
      <c r="CS96" s="94">
        <f t="shared" si="271"/>
        <v>0</v>
      </c>
      <c r="CT96" s="94">
        <f t="shared" si="271"/>
        <v>0</v>
      </c>
      <c r="CU96" s="94">
        <f t="shared" si="271"/>
        <v>0</v>
      </c>
      <c r="CV96" s="94">
        <f t="shared" si="271"/>
        <v>0</v>
      </c>
      <c r="CW96" s="94">
        <f t="shared" si="271"/>
        <v>0</v>
      </c>
      <c r="CX96" s="94">
        <f t="shared" si="271"/>
        <v>0</v>
      </c>
      <c r="CY96" s="94">
        <f t="shared" si="271"/>
        <v>0</v>
      </c>
      <c r="CZ96" s="94">
        <f t="shared" si="271"/>
        <v>0</v>
      </c>
      <c r="DA96" s="94">
        <f t="shared" si="271"/>
        <v>0</v>
      </c>
      <c r="DB96" s="94">
        <f t="shared" si="271"/>
        <v>0</v>
      </c>
      <c r="DC96" s="94">
        <f t="shared" si="271"/>
        <v>0</v>
      </c>
      <c r="DD96" s="94">
        <f t="shared" si="271"/>
        <v>0</v>
      </c>
      <c r="DE96" s="94">
        <f t="shared" si="271"/>
        <v>0</v>
      </c>
      <c r="DF96" s="94">
        <f t="shared" si="271"/>
        <v>0</v>
      </c>
      <c r="DG96" s="94">
        <f t="shared" si="271"/>
        <v>0</v>
      </c>
      <c r="DH96" s="94">
        <f t="shared" ref="DH96:EI96" si="272">DH97+DH115+DH122+DH135+DH160+DH161+DH162+DH180+DH181</f>
        <v>0</v>
      </c>
      <c r="DI96" s="94">
        <f t="shared" si="272"/>
        <v>0</v>
      </c>
      <c r="DJ96" s="94">
        <f t="shared" si="272"/>
        <v>0</v>
      </c>
      <c r="DK96" s="94">
        <f t="shared" si="272"/>
        <v>0</v>
      </c>
      <c r="DL96" s="94">
        <f t="shared" si="272"/>
        <v>0</v>
      </c>
      <c r="DM96" s="94">
        <f t="shared" si="272"/>
        <v>0</v>
      </c>
      <c r="DN96" s="94">
        <f t="shared" si="272"/>
        <v>0</v>
      </c>
      <c r="DO96" s="94">
        <f t="shared" si="272"/>
        <v>0</v>
      </c>
      <c r="DP96" s="94">
        <f t="shared" si="272"/>
        <v>0</v>
      </c>
      <c r="DQ96" s="94">
        <f t="shared" si="272"/>
        <v>0</v>
      </c>
      <c r="DR96" s="94">
        <f t="shared" si="272"/>
        <v>0</v>
      </c>
      <c r="DS96" s="94">
        <f t="shared" si="272"/>
        <v>0</v>
      </c>
      <c r="DT96" s="94">
        <f t="shared" si="272"/>
        <v>0</v>
      </c>
      <c r="DU96" s="94">
        <f t="shared" si="272"/>
        <v>0</v>
      </c>
      <c r="DV96" s="94">
        <f t="shared" si="272"/>
        <v>0</v>
      </c>
      <c r="DW96" s="94">
        <f t="shared" si="272"/>
        <v>0</v>
      </c>
      <c r="DX96" s="94">
        <f t="shared" si="272"/>
        <v>0</v>
      </c>
      <c r="DY96" s="94">
        <f t="shared" si="272"/>
        <v>0</v>
      </c>
      <c r="DZ96" s="94">
        <f t="shared" si="272"/>
        <v>0</v>
      </c>
      <c r="EA96" s="94">
        <f t="shared" si="272"/>
        <v>0</v>
      </c>
      <c r="EB96" s="94">
        <f t="shared" si="272"/>
        <v>0</v>
      </c>
      <c r="EC96" s="94">
        <f t="shared" si="272"/>
        <v>0</v>
      </c>
      <c r="ED96" s="94">
        <f t="shared" si="272"/>
        <v>0</v>
      </c>
      <c r="EE96" s="94">
        <f t="shared" si="272"/>
        <v>0</v>
      </c>
      <c r="EF96" s="94">
        <f t="shared" si="272"/>
        <v>0</v>
      </c>
      <c r="EG96" s="94">
        <f t="shared" si="272"/>
        <v>0</v>
      </c>
      <c r="EH96" s="94">
        <f t="shared" si="272"/>
        <v>0</v>
      </c>
      <c r="EI96" s="94">
        <f t="shared" si="272"/>
        <v>0</v>
      </c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60"/>
      <c r="FU96" s="60"/>
      <c r="FV96" s="60"/>
      <c r="FW96" s="60"/>
      <c r="FX96" s="60"/>
      <c r="FY96" s="60"/>
      <c r="FZ96" s="60"/>
      <c r="GA96" s="60"/>
      <c r="GB96" s="60"/>
      <c r="GC96" s="60"/>
      <c r="GD96" s="60"/>
      <c r="GE96" s="60"/>
      <c r="GF96" s="60"/>
      <c r="GG96" s="60"/>
      <c r="GH96" s="60"/>
      <c r="GI96" s="60"/>
      <c r="GJ96" s="60"/>
      <c r="GK96" s="60"/>
      <c r="GL96" s="60"/>
      <c r="GM96" s="60"/>
      <c r="GN96" s="60"/>
      <c r="GO96" s="60"/>
      <c r="GP96" s="60"/>
      <c r="GQ96" s="60"/>
      <c r="GR96" s="60"/>
      <c r="GS96" s="60"/>
    </row>
    <row r="97" spans="2:201" x14ac:dyDescent="0.2">
      <c r="B97" s="82">
        <v>0</v>
      </c>
      <c r="C97" s="83" t="s">
        <v>975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4">
        <f t="shared" ref="P97:AW97" si="273">P98+P103+P113+P114</f>
        <v>295616000</v>
      </c>
      <c r="Q97" s="85">
        <f t="shared" si="273"/>
        <v>0</v>
      </c>
      <c r="R97" s="85">
        <f t="shared" si="273"/>
        <v>295616000</v>
      </c>
      <c r="S97" s="85">
        <f t="shared" si="273"/>
        <v>0</v>
      </c>
      <c r="T97" s="85">
        <f t="shared" si="273"/>
        <v>0</v>
      </c>
      <c r="U97" s="85">
        <f t="shared" si="273"/>
        <v>425000</v>
      </c>
      <c r="V97" s="85">
        <f t="shared" si="273"/>
        <v>425000</v>
      </c>
      <c r="W97" s="85">
        <f t="shared" si="273"/>
        <v>425000</v>
      </c>
      <c r="X97" s="85">
        <f t="shared" si="273"/>
        <v>425000</v>
      </c>
      <c r="Y97" s="85">
        <f t="shared" si="273"/>
        <v>425000</v>
      </c>
      <c r="Z97" s="85">
        <f t="shared" si="273"/>
        <v>425000</v>
      </c>
      <c r="AA97" s="85">
        <f t="shared" si="273"/>
        <v>425000</v>
      </c>
      <c r="AB97" s="85">
        <f t="shared" si="273"/>
        <v>425000</v>
      </c>
      <c r="AC97" s="85">
        <f t="shared" si="273"/>
        <v>425000</v>
      </c>
      <c r="AD97" s="85">
        <f t="shared" si="273"/>
        <v>425000</v>
      </c>
      <c r="AE97" s="85">
        <f t="shared" si="273"/>
        <v>39726062.5</v>
      </c>
      <c r="AF97" s="85">
        <f t="shared" si="273"/>
        <v>22471937.5</v>
      </c>
      <c r="AG97" s="85">
        <f t="shared" si="273"/>
        <v>22471937.5</v>
      </c>
      <c r="AH97" s="85">
        <f t="shared" si="273"/>
        <v>43799953.125</v>
      </c>
      <c r="AI97" s="85">
        <f t="shared" si="273"/>
        <v>26545828.125</v>
      </c>
      <c r="AJ97" s="85">
        <f t="shared" si="273"/>
        <v>26545828.125</v>
      </c>
      <c r="AK97" s="85">
        <f t="shared" si="273"/>
        <v>10250265.625</v>
      </c>
      <c r="AL97" s="85">
        <f t="shared" si="273"/>
        <v>10250265.625</v>
      </c>
      <c r="AM97" s="85">
        <f t="shared" si="273"/>
        <v>4498890.625</v>
      </c>
      <c r="AN97" s="85">
        <f t="shared" si="273"/>
        <v>4498890.625</v>
      </c>
      <c r="AO97" s="85">
        <f t="shared" si="273"/>
        <v>4498890.625</v>
      </c>
      <c r="AP97" s="85">
        <f t="shared" si="273"/>
        <v>4498890.625</v>
      </c>
      <c r="AQ97" s="85">
        <f t="shared" si="273"/>
        <v>4498890.625</v>
      </c>
      <c r="AR97" s="85">
        <f t="shared" si="273"/>
        <v>4498890.625</v>
      </c>
      <c r="AS97" s="85">
        <f t="shared" si="273"/>
        <v>4498890.625</v>
      </c>
      <c r="AT97" s="85">
        <f t="shared" si="273"/>
        <v>4498890.625</v>
      </c>
      <c r="AU97" s="85">
        <f t="shared" si="273"/>
        <v>4498890.625</v>
      </c>
      <c r="AV97" s="85">
        <f t="shared" si="273"/>
        <v>4498890.625</v>
      </c>
      <c r="AW97" s="85">
        <f t="shared" si="273"/>
        <v>4498890.625</v>
      </c>
      <c r="AX97" s="85">
        <f t="shared" ref="AX97:CA97" si="274">AX98+AX103+AX113+AX114</f>
        <v>4498890.625</v>
      </c>
      <c r="AY97" s="85">
        <f t="shared" si="274"/>
        <v>4498890.625</v>
      </c>
      <c r="AZ97" s="85">
        <f t="shared" si="274"/>
        <v>4498890.625</v>
      </c>
      <c r="BA97" s="85">
        <f t="shared" si="274"/>
        <v>4498890.625</v>
      </c>
      <c r="BB97" s="85">
        <f t="shared" si="274"/>
        <v>4498890.625</v>
      </c>
      <c r="BC97" s="85">
        <f t="shared" si="274"/>
        <v>4498890.625</v>
      </c>
      <c r="BD97" s="85">
        <f t="shared" si="274"/>
        <v>4498890.625</v>
      </c>
      <c r="BE97" s="85">
        <f t="shared" si="274"/>
        <v>4498890.625</v>
      </c>
      <c r="BF97" s="85">
        <f t="shared" si="274"/>
        <v>425000</v>
      </c>
      <c r="BG97" s="85">
        <f t="shared" si="274"/>
        <v>425000</v>
      </c>
      <c r="BH97" s="85">
        <f t="shared" si="274"/>
        <v>425000</v>
      </c>
      <c r="BI97" s="85">
        <f t="shared" si="274"/>
        <v>425000</v>
      </c>
      <c r="BJ97" s="85">
        <f t="shared" si="274"/>
        <v>425000</v>
      </c>
      <c r="BK97" s="85">
        <f t="shared" si="274"/>
        <v>425000</v>
      </c>
      <c r="BL97" s="85">
        <f t="shared" si="274"/>
        <v>425000</v>
      </c>
      <c r="BM97" s="85">
        <f t="shared" si="274"/>
        <v>425000</v>
      </c>
      <c r="BN97" s="85">
        <f t="shared" si="274"/>
        <v>425000</v>
      </c>
      <c r="BO97" s="85">
        <f t="shared" si="274"/>
        <v>0</v>
      </c>
      <c r="BP97" s="85">
        <f t="shared" si="274"/>
        <v>0</v>
      </c>
      <c r="BQ97" s="85">
        <f t="shared" si="274"/>
        <v>0</v>
      </c>
      <c r="BR97" s="85">
        <f t="shared" si="274"/>
        <v>0</v>
      </c>
      <c r="BS97" s="85">
        <f t="shared" si="274"/>
        <v>0</v>
      </c>
      <c r="BT97" s="85">
        <f t="shared" si="274"/>
        <v>0</v>
      </c>
      <c r="BU97" s="85">
        <f t="shared" si="274"/>
        <v>0</v>
      </c>
      <c r="BV97" s="85">
        <f t="shared" si="274"/>
        <v>0</v>
      </c>
      <c r="BW97" s="85">
        <f t="shared" si="274"/>
        <v>0</v>
      </c>
      <c r="BX97" s="85">
        <f t="shared" si="274"/>
        <v>0</v>
      </c>
      <c r="BY97" s="85">
        <f t="shared" si="274"/>
        <v>0</v>
      </c>
      <c r="BZ97" s="85">
        <f t="shared" si="274"/>
        <v>0</v>
      </c>
      <c r="CA97" s="85">
        <f t="shared" si="274"/>
        <v>0</v>
      </c>
      <c r="CB97" s="85">
        <f t="shared" ref="CB97:DG97" si="275">CB98+CB103+CB113+CB114</f>
        <v>0</v>
      </c>
      <c r="CC97" s="85">
        <f t="shared" si="275"/>
        <v>0</v>
      </c>
      <c r="CD97" s="85">
        <f t="shared" si="275"/>
        <v>0</v>
      </c>
      <c r="CE97" s="85">
        <f t="shared" si="275"/>
        <v>0</v>
      </c>
      <c r="CF97" s="85">
        <f t="shared" si="275"/>
        <v>0</v>
      </c>
      <c r="CG97" s="85">
        <f t="shared" si="275"/>
        <v>0</v>
      </c>
      <c r="CH97" s="85">
        <f t="shared" si="275"/>
        <v>0</v>
      </c>
      <c r="CI97" s="85">
        <f t="shared" si="275"/>
        <v>0</v>
      </c>
      <c r="CJ97" s="85">
        <f t="shared" si="275"/>
        <v>0</v>
      </c>
      <c r="CK97" s="85">
        <f t="shared" si="275"/>
        <v>0</v>
      </c>
      <c r="CL97" s="85">
        <f t="shared" si="275"/>
        <v>0</v>
      </c>
      <c r="CM97" s="85">
        <f t="shared" si="275"/>
        <v>0</v>
      </c>
      <c r="CN97" s="85">
        <f t="shared" si="275"/>
        <v>0</v>
      </c>
      <c r="CO97" s="85">
        <f t="shared" si="275"/>
        <v>0</v>
      </c>
      <c r="CP97" s="85">
        <f t="shared" si="275"/>
        <v>0</v>
      </c>
      <c r="CQ97" s="85">
        <f t="shared" si="275"/>
        <v>0</v>
      </c>
      <c r="CR97" s="85">
        <f t="shared" si="275"/>
        <v>0</v>
      </c>
      <c r="CS97" s="85">
        <f t="shared" si="275"/>
        <v>0</v>
      </c>
      <c r="CT97" s="85">
        <f t="shared" si="275"/>
        <v>0</v>
      </c>
      <c r="CU97" s="85">
        <f t="shared" si="275"/>
        <v>0</v>
      </c>
      <c r="CV97" s="85">
        <f t="shared" si="275"/>
        <v>0</v>
      </c>
      <c r="CW97" s="85">
        <f t="shared" si="275"/>
        <v>0</v>
      </c>
      <c r="CX97" s="85">
        <f t="shared" si="275"/>
        <v>0</v>
      </c>
      <c r="CY97" s="85">
        <f t="shared" si="275"/>
        <v>0</v>
      </c>
      <c r="CZ97" s="85">
        <f t="shared" si="275"/>
        <v>0</v>
      </c>
      <c r="DA97" s="85">
        <f t="shared" si="275"/>
        <v>0</v>
      </c>
      <c r="DB97" s="85">
        <f t="shared" si="275"/>
        <v>0</v>
      </c>
      <c r="DC97" s="85">
        <f t="shared" si="275"/>
        <v>0</v>
      </c>
      <c r="DD97" s="85">
        <f t="shared" si="275"/>
        <v>0</v>
      </c>
      <c r="DE97" s="85">
        <f t="shared" si="275"/>
        <v>0</v>
      </c>
      <c r="DF97" s="85">
        <f t="shared" si="275"/>
        <v>0</v>
      </c>
      <c r="DG97" s="85">
        <f t="shared" si="275"/>
        <v>0</v>
      </c>
      <c r="DH97" s="85">
        <f t="shared" ref="DH97:EI97" si="276">DH98+DH103+DH113+DH114</f>
        <v>0</v>
      </c>
      <c r="DI97" s="85">
        <f t="shared" si="276"/>
        <v>0</v>
      </c>
      <c r="DJ97" s="85">
        <f t="shared" si="276"/>
        <v>0</v>
      </c>
      <c r="DK97" s="85">
        <f t="shared" si="276"/>
        <v>0</v>
      </c>
      <c r="DL97" s="85">
        <f t="shared" si="276"/>
        <v>0</v>
      </c>
      <c r="DM97" s="85">
        <f t="shared" si="276"/>
        <v>0</v>
      </c>
      <c r="DN97" s="85">
        <f t="shared" si="276"/>
        <v>0</v>
      </c>
      <c r="DO97" s="85">
        <f t="shared" si="276"/>
        <v>0</v>
      </c>
      <c r="DP97" s="85">
        <f t="shared" si="276"/>
        <v>0</v>
      </c>
      <c r="DQ97" s="85">
        <f t="shared" si="276"/>
        <v>0</v>
      </c>
      <c r="DR97" s="85">
        <f t="shared" si="276"/>
        <v>0</v>
      </c>
      <c r="DS97" s="85">
        <f t="shared" si="276"/>
        <v>0</v>
      </c>
      <c r="DT97" s="85">
        <f t="shared" si="276"/>
        <v>0</v>
      </c>
      <c r="DU97" s="85">
        <f t="shared" si="276"/>
        <v>0</v>
      </c>
      <c r="DV97" s="85">
        <f t="shared" si="276"/>
        <v>0</v>
      </c>
      <c r="DW97" s="85">
        <f t="shared" si="276"/>
        <v>0</v>
      </c>
      <c r="DX97" s="85">
        <f t="shared" si="276"/>
        <v>0</v>
      </c>
      <c r="DY97" s="85">
        <f t="shared" si="276"/>
        <v>0</v>
      </c>
      <c r="DZ97" s="85">
        <f t="shared" si="276"/>
        <v>0</v>
      </c>
      <c r="EA97" s="85">
        <f t="shared" si="276"/>
        <v>0</v>
      </c>
      <c r="EB97" s="85">
        <f t="shared" si="276"/>
        <v>0</v>
      </c>
      <c r="EC97" s="85">
        <f t="shared" si="276"/>
        <v>0</v>
      </c>
      <c r="ED97" s="85">
        <f t="shared" si="276"/>
        <v>0</v>
      </c>
      <c r="EE97" s="85">
        <f t="shared" si="276"/>
        <v>0</v>
      </c>
      <c r="EF97" s="85">
        <f t="shared" si="276"/>
        <v>0</v>
      </c>
      <c r="EG97" s="85">
        <f t="shared" si="276"/>
        <v>0</v>
      </c>
      <c r="EH97" s="85">
        <f t="shared" si="276"/>
        <v>0</v>
      </c>
      <c r="EI97" s="85">
        <f t="shared" si="276"/>
        <v>0</v>
      </c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60"/>
      <c r="FU97" s="60"/>
      <c r="FV97" s="60"/>
      <c r="FW97" s="60"/>
      <c r="FX97" s="60"/>
      <c r="FY97" s="60"/>
      <c r="FZ97" s="60"/>
      <c r="GA97" s="60"/>
      <c r="GB97" s="60"/>
      <c r="GC97" s="60"/>
      <c r="GD97" s="60"/>
      <c r="GE97" s="60"/>
      <c r="GF97" s="60"/>
      <c r="GG97" s="60"/>
      <c r="GH97" s="60"/>
      <c r="GI97" s="60"/>
      <c r="GJ97" s="60"/>
      <c r="GK97" s="60"/>
      <c r="GL97" s="60"/>
      <c r="GM97" s="60"/>
      <c r="GN97" s="60"/>
      <c r="GO97" s="60"/>
      <c r="GP97" s="60"/>
      <c r="GQ97" s="60"/>
      <c r="GR97" s="60"/>
      <c r="GS97" s="60"/>
    </row>
    <row r="98" spans="2:201" x14ac:dyDescent="0.2">
      <c r="B98" s="95" t="s">
        <v>976</v>
      </c>
      <c r="C98" s="96" t="s">
        <v>354</v>
      </c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8">
        <f t="shared" ref="P98:T98" si="277">SUM(P99:P102)</f>
        <v>46011000</v>
      </c>
      <c r="Q98" s="99">
        <f t="shared" si="277"/>
        <v>0</v>
      </c>
      <c r="R98" s="99">
        <f t="shared" si="277"/>
        <v>46011000</v>
      </c>
      <c r="S98" s="99">
        <f t="shared" si="277"/>
        <v>0</v>
      </c>
      <c r="T98" s="99">
        <f t="shared" si="277"/>
        <v>0</v>
      </c>
      <c r="U98" s="99">
        <f t="shared" ref="U98:AW98" si="278">SUM(U99:U102)</f>
        <v>0</v>
      </c>
      <c r="V98" s="99">
        <f t="shared" si="278"/>
        <v>0</v>
      </c>
      <c r="W98" s="99">
        <f t="shared" si="278"/>
        <v>0</v>
      </c>
      <c r="X98" s="99">
        <f t="shared" si="278"/>
        <v>0</v>
      </c>
      <c r="Y98" s="99">
        <f t="shared" si="278"/>
        <v>0</v>
      </c>
      <c r="Z98" s="99">
        <f t="shared" si="278"/>
        <v>0</v>
      </c>
      <c r="AA98" s="99">
        <f t="shared" si="278"/>
        <v>0</v>
      </c>
      <c r="AB98" s="99">
        <f t="shared" si="278"/>
        <v>0</v>
      </c>
      <c r="AC98" s="99">
        <f t="shared" si="278"/>
        <v>0</v>
      </c>
      <c r="AD98" s="99">
        <f t="shared" si="278"/>
        <v>0</v>
      </c>
      <c r="AE98" s="99">
        <f t="shared" si="278"/>
        <v>5751375</v>
      </c>
      <c r="AF98" s="99">
        <f t="shared" si="278"/>
        <v>5751375</v>
      </c>
      <c r="AG98" s="99">
        <f t="shared" si="278"/>
        <v>5751375</v>
      </c>
      <c r="AH98" s="99">
        <f t="shared" si="278"/>
        <v>5751375</v>
      </c>
      <c r="AI98" s="99">
        <f t="shared" si="278"/>
        <v>5751375</v>
      </c>
      <c r="AJ98" s="99">
        <f t="shared" si="278"/>
        <v>5751375</v>
      </c>
      <c r="AK98" s="99">
        <f t="shared" si="278"/>
        <v>5751375</v>
      </c>
      <c r="AL98" s="99">
        <f t="shared" si="278"/>
        <v>5751375</v>
      </c>
      <c r="AM98" s="99">
        <f t="shared" si="278"/>
        <v>0</v>
      </c>
      <c r="AN98" s="99">
        <f t="shared" si="278"/>
        <v>0</v>
      </c>
      <c r="AO98" s="99">
        <f t="shared" si="278"/>
        <v>0</v>
      </c>
      <c r="AP98" s="99">
        <f t="shared" si="278"/>
        <v>0</v>
      </c>
      <c r="AQ98" s="99">
        <f t="shared" si="278"/>
        <v>0</v>
      </c>
      <c r="AR98" s="99">
        <f t="shared" si="278"/>
        <v>0</v>
      </c>
      <c r="AS98" s="99">
        <f t="shared" si="278"/>
        <v>0</v>
      </c>
      <c r="AT98" s="99">
        <f t="shared" si="278"/>
        <v>0</v>
      </c>
      <c r="AU98" s="99">
        <f t="shared" si="278"/>
        <v>0</v>
      </c>
      <c r="AV98" s="99">
        <f t="shared" si="278"/>
        <v>0</v>
      </c>
      <c r="AW98" s="99">
        <f t="shared" si="278"/>
        <v>0</v>
      </c>
      <c r="AX98" s="99">
        <f t="shared" ref="AX98:CA98" si="279">SUM(AX99:AX102)</f>
        <v>0</v>
      </c>
      <c r="AY98" s="99">
        <f t="shared" si="279"/>
        <v>0</v>
      </c>
      <c r="AZ98" s="99">
        <f t="shared" si="279"/>
        <v>0</v>
      </c>
      <c r="BA98" s="99">
        <f t="shared" si="279"/>
        <v>0</v>
      </c>
      <c r="BB98" s="99">
        <f t="shared" si="279"/>
        <v>0</v>
      </c>
      <c r="BC98" s="99">
        <f t="shared" si="279"/>
        <v>0</v>
      </c>
      <c r="BD98" s="99">
        <f t="shared" si="279"/>
        <v>0</v>
      </c>
      <c r="BE98" s="99">
        <f t="shared" si="279"/>
        <v>0</v>
      </c>
      <c r="BF98" s="99">
        <f t="shared" si="279"/>
        <v>0</v>
      </c>
      <c r="BG98" s="99">
        <f t="shared" si="279"/>
        <v>0</v>
      </c>
      <c r="BH98" s="99">
        <f t="shared" si="279"/>
        <v>0</v>
      </c>
      <c r="BI98" s="99">
        <f t="shared" si="279"/>
        <v>0</v>
      </c>
      <c r="BJ98" s="99">
        <f t="shared" si="279"/>
        <v>0</v>
      </c>
      <c r="BK98" s="99">
        <f t="shared" si="279"/>
        <v>0</v>
      </c>
      <c r="BL98" s="99">
        <f t="shared" si="279"/>
        <v>0</v>
      </c>
      <c r="BM98" s="99">
        <f t="shared" si="279"/>
        <v>0</v>
      </c>
      <c r="BN98" s="99">
        <f t="shared" si="279"/>
        <v>0</v>
      </c>
      <c r="BO98" s="99">
        <f t="shared" si="279"/>
        <v>0</v>
      </c>
      <c r="BP98" s="99">
        <f t="shared" si="279"/>
        <v>0</v>
      </c>
      <c r="BQ98" s="99">
        <f t="shared" si="279"/>
        <v>0</v>
      </c>
      <c r="BR98" s="99">
        <f t="shared" si="279"/>
        <v>0</v>
      </c>
      <c r="BS98" s="99">
        <f t="shared" si="279"/>
        <v>0</v>
      </c>
      <c r="BT98" s="99">
        <f t="shared" si="279"/>
        <v>0</v>
      </c>
      <c r="BU98" s="99">
        <f t="shared" si="279"/>
        <v>0</v>
      </c>
      <c r="BV98" s="99">
        <f t="shared" si="279"/>
        <v>0</v>
      </c>
      <c r="BW98" s="99">
        <f t="shared" si="279"/>
        <v>0</v>
      </c>
      <c r="BX98" s="99">
        <f t="shared" si="279"/>
        <v>0</v>
      </c>
      <c r="BY98" s="99">
        <f t="shared" si="279"/>
        <v>0</v>
      </c>
      <c r="BZ98" s="99">
        <f t="shared" si="279"/>
        <v>0</v>
      </c>
      <c r="CA98" s="99">
        <f t="shared" si="279"/>
        <v>0</v>
      </c>
      <c r="CB98" s="99">
        <f t="shared" ref="CB98:DG98" si="280">SUM(CB99:CB102)</f>
        <v>0</v>
      </c>
      <c r="CC98" s="99">
        <f t="shared" si="280"/>
        <v>0</v>
      </c>
      <c r="CD98" s="99">
        <f t="shared" si="280"/>
        <v>0</v>
      </c>
      <c r="CE98" s="99">
        <f t="shared" si="280"/>
        <v>0</v>
      </c>
      <c r="CF98" s="99">
        <f t="shared" si="280"/>
        <v>0</v>
      </c>
      <c r="CG98" s="99">
        <f t="shared" si="280"/>
        <v>0</v>
      </c>
      <c r="CH98" s="99">
        <f t="shared" si="280"/>
        <v>0</v>
      </c>
      <c r="CI98" s="99">
        <f t="shared" si="280"/>
        <v>0</v>
      </c>
      <c r="CJ98" s="99">
        <f t="shared" si="280"/>
        <v>0</v>
      </c>
      <c r="CK98" s="99">
        <f t="shared" si="280"/>
        <v>0</v>
      </c>
      <c r="CL98" s="99">
        <f t="shared" si="280"/>
        <v>0</v>
      </c>
      <c r="CM98" s="99">
        <f t="shared" si="280"/>
        <v>0</v>
      </c>
      <c r="CN98" s="99">
        <f t="shared" si="280"/>
        <v>0</v>
      </c>
      <c r="CO98" s="99">
        <f t="shared" si="280"/>
        <v>0</v>
      </c>
      <c r="CP98" s="99">
        <f t="shared" si="280"/>
        <v>0</v>
      </c>
      <c r="CQ98" s="99">
        <f t="shared" si="280"/>
        <v>0</v>
      </c>
      <c r="CR98" s="99">
        <f t="shared" si="280"/>
        <v>0</v>
      </c>
      <c r="CS98" s="99">
        <f t="shared" si="280"/>
        <v>0</v>
      </c>
      <c r="CT98" s="99">
        <f t="shared" si="280"/>
        <v>0</v>
      </c>
      <c r="CU98" s="99">
        <f t="shared" si="280"/>
        <v>0</v>
      </c>
      <c r="CV98" s="99">
        <f t="shared" si="280"/>
        <v>0</v>
      </c>
      <c r="CW98" s="99">
        <f t="shared" si="280"/>
        <v>0</v>
      </c>
      <c r="CX98" s="99">
        <f t="shared" si="280"/>
        <v>0</v>
      </c>
      <c r="CY98" s="99">
        <f t="shared" si="280"/>
        <v>0</v>
      </c>
      <c r="CZ98" s="99">
        <f t="shared" si="280"/>
        <v>0</v>
      </c>
      <c r="DA98" s="99">
        <f t="shared" si="280"/>
        <v>0</v>
      </c>
      <c r="DB98" s="99">
        <f t="shared" si="280"/>
        <v>0</v>
      </c>
      <c r="DC98" s="99">
        <f t="shared" si="280"/>
        <v>0</v>
      </c>
      <c r="DD98" s="99">
        <f t="shared" si="280"/>
        <v>0</v>
      </c>
      <c r="DE98" s="99">
        <f t="shared" si="280"/>
        <v>0</v>
      </c>
      <c r="DF98" s="99">
        <f t="shared" si="280"/>
        <v>0</v>
      </c>
      <c r="DG98" s="99">
        <f t="shared" si="280"/>
        <v>0</v>
      </c>
      <c r="DH98" s="99">
        <f t="shared" ref="DH98:EI98" si="281">SUM(DH99:DH102)</f>
        <v>0</v>
      </c>
      <c r="DI98" s="99">
        <f t="shared" si="281"/>
        <v>0</v>
      </c>
      <c r="DJ98" s="99">
        <f t="shared" si="281"/>
        <v>0</v>
      </c>
      <c r="DK98" s="99">
        <f t="shared" si="281"/>
        <v>0</v>
      </c>
      <c r="DL98" s="99">
        <f t="shared" si="281"/>
        <v>0</v>
      </c>
      <c r="DM98" s="99">
        <f t="shared" si="281"/>
        <v>0</v>
      </c>
      <c r="DN98" s="99">
        <f t="shared" si="281"/>
        <v>0</v>
      </c>
      <c r="DO98" s="99">
        <f t="shared" si="281"/>
        <v>0</v>
      </c>
      <c r="DP98" s="99">
        <f t="shared" si="281"/>
        <v>0</v>
      </c>
      <c r="DQ98" s="99">
        <f t="shared" si="281"/>
        <v>0</v>
      </c>
      <c r="DR98" s="99">
        <f t="shared" si="281"/>
        <v>0</v>
      </c>
      <c r="DS98" s="99">
        <f t="shared" si="281"/>
        <v>0</v>
      </c>
      <c r="DT98" s="99">
        <f t="shared" si="281"/>
        <v>0</v>
      </c>
      <c r="DU98" s="99">
        <f t="shared" si="281"/>
        <v>0</v>
      </c>
      <c r="DV98" s="99">
        <f t="shared" si="281"/>
        <v>0</v>
      </c>
      <c r="DW98" s="99">
        <f t="shared" si="281"/>
        <v>0</v>
      </c>
      <c r="DX98" s="99">
        <f t="shared" si="281"/>
        <v>0</v>
      </c>
      <c r="DY98" s="99">
        <f t="shared" si="281"/>
        <v>0</v>
      </c>
      <c r="DZ98" s="99">
        <f t="shared" si="281"/>
        <v>0</v>
      </c>
      <c r="EA98" s="99">
        <f t="shared" si="281"/>
        <v>0</v>
      </c>
      <c r="EB98" s="99">
        <f t="shared" si="281"/>
        <v>0</v>
      </c>
      <c r="EC98" s="99">
        <f t="shared" si="281"/>
        <v>0</v>
      </c>
      <c r="ED98" s="99">
        <f t="shared" si="281"/>
        <v>0</v>
      </c>
      <c r="EE98" s="99">
        <f t="shared" si="281"/>
        <v>0</v>
      </c>
      <c r="EF98" s="99">
        <f t="shared" si="281"/>
        <v>0</v>
      </c>
      <c r="EG98" s="99">
        <f t="shared" si="281"/>
        <v>0</v>
      </c>
      <c r="EH98" s="99">
        <f t="shared" si="281"/>
        <v>0</v>
      </c>
      <c r="EI98" s="99">
        <f t="shared" si="281"/>
        <v>0</v>
      </c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60"/>
      <c r="FU98" s="60"/>
      <c r="FV98" s="60"/>
      <c r="FW98" s="60"/>
      <c r="FX98" s="60"/>
      <c r="FY98" s="60"/>
      <c r="FZ98" s="60"/>
      <c r="GA98" s="60"/>
      <c r="GB98" s="60"/>
      <c r="GC98" s="60"/>
      <c r="GD98" s="60"/>
      <c r="GE98" s="60"/>
      <c r="GF98" s="60"/>
      <c r="GG98" s="60"/>
      <c r="GH98" s="60"/>
      <c r="GI98" s="60"/>
      <c r="GJ98" s="60"/>
      <c r="GK98" s="60"/>
      <c r="GL98" s="60"/>
      <c r="GM98" s="60"/>
      <c r="GN98" s="60"/>
      <c r="GO98" s="60"/>
      <c r="GP98" s="60"/>
      <c r="GQ98" s="60"/>
      <c r="GR98" s="60"/>
      <c r="GS98" s="60"/>
    </row>
    <row r="99" spans="2:201" x14ac:dyDescent="0.2">
      <c r="B99" s="66" t="s">
        <v>977</v>
      </c>
      <c r="C99" s="67" t="s">
        <v>978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9">
        <f>SUM(S99:EI99)</f>
        <v>0</v>
      </c>
      <c r="Q99" s="70">
        <f>SUMIF(S$5:EI$5,"факт",S99:EI99)</f>
        <v>0</v>
      </c>
      <c r="R99" s="59">
        <f>P99-Q99</f>
        <v>0</v>
      </c>
      <c r="S99" s="319">
        <f>cf_1!S99+cf_2!S99</f>
        <v>0</v>
      </c>
      <c r="T99" s="319">
        <f>cf_1!T99+cf_2!T99</f>
        <v>0</v>
      </c>
      <c r="U99" s="319">
        <f>cf_1!U99+cf_2!U99</f>
        <v>0</v>
      </c>
      <c r="V99" s="319">
        <f>cf_1!V99+cf_2!V99</f>
        <v>0</v>
      </c>
      <c r="W99" s="319">
        <f>cf_1!W99+cf_2!W99</f>
        <v>0</v>
      </c>
      <c r="X99" s="319">
        <f>cf_1!X99+cf_2!X99</f>
        <v>0</v>
      </c>
      <c r="Y99" s="319">
        <f>cf_1!Y99+cf_2!Y99</f>
        <v>0</v>
      </c>
      <c r="Z99" s="319">
        <f>cf_1!Z99+cf_2!Z99</f>
        <v>0</v>
      </c>
      <c r="AA99" s="319">
        <f>cf_1!AA99+cf_2!AA99</f>
        <v>0</v>
      </c>
      <c r="AB99" s="319">
        <f>cf_1!AB99+cf_2!AB99</f>
        <v>0</v>
      </c>
      <c r="AC99" s="319">
        <f>cf_1!AC99+cf_2!AC99</f>
        <v>0</v>
      </c>
      <c r="AD99" s="319">
        <f>cf_1!AD99+cf_2!AD99</f>
        <v>0</v>
      </c>
      <c r="AE99" s="319">
        <f>cf_1!AE99+cf_2!AE99</f>
        <v>0</v>
      </c>
      <c r="AF99" s="319">
        <f>cf_1!AF99+cf_2!AF99</f>
        <v>0</v>
      </c>
      <c r="AG99" s="319">
        <f>cf_1!AG99+cf_2!AG99</f>
        <v>0</v>
      </c>
      <c r="AH99" s="319">
        <f>cf_1!AH99+cf_2!AH99</f>
        <v>0</v>
      </c>
      <c r="AI99" s="319">
        <f>cf_1!AI99+cf_2!AI99</f>
        <v>0</v>
      </c>
      <c r="AJ99" s="319">
        <f>cf_1!AJ99+cf_2!AJ99</f>
        <v>0</v>
      </c>
      <c r="AK99" s="319">
        <f>cf_1!AK99+cf_2!AK99</f>
        <v>0</v>
      </c>
      <c r="AL99" s="319">
        <f>cf_1!AL99+cf_2!AL99</f>
        <v>0</v>
      </c>
      <c r="AM99" s="319">
        <f>cf_1!AM99+cf_2!AM99</f>
        <v>0</v>
      </c>
      <c r="AN99" s="319">
        <f>cf_1!AN99+cf_2!AN99</f>
        <v>0</v>
      </c>
      <c r="AO99" s="319">
        <f>cf_1!AO99+cf_2!AO99</f>
        <v>0</v>
      </c>
      <c r="AP99" s="319">
        <f>cf_1!AP99+cf_2!AP99</f>
        <v>0</v>
      </c>
      <c r="AQ99" s="319">
        <f>cf_1!AQ99+cf_2!AQ99</f>
        <v>0</v>
      </c>
      <c r="AR99" s="319">
        <f>cf_1!AR99+cf_2!AR99</f>
        <v>0</v>
      </c>
      <c r="AS99" s="319">
        <f>cf_1!AS99+cf_2!AS99</f>
        <v>0</v>
      </c>
      <c r="AT99" s="319">
        <f>cf_1!AT99+cf_2!AT99</f>
        <v>0</v>
      </c>
      <c r="AU99" s="319">
        <f>cf_1!AU99+cf_2!AU99</f>
        <v>0</v>
      </c>
      <c r="AV99" s="319">
        <f>cf_1!AV99+cf_2!AV99</f>
        <v>0</v>
      </c>
      <c r="AW99" s="319">
        <f>cf_1!AW99+cf_2!AW99</f>
        <v>0</v>
      </c>
      <c r="AX99" s="319">
        <f>cf_1!AX99+cf_2!AX99</f>
        <v>0</v>
      </c>
      <c r="AY99" s="319">
        <f>cf_1!AY99+cf_2!AY99</f>
        <v>0</v>
      </c>
      <c r="AZ99" s="319">
        <f>cf_1!AZ99+cf_2!AZ99</f>
        <v>0</v>
      </c>
      <c r="BA99" s="319">
        <f>cf_1!BA99+cf_2!BA99</f>
        <v>0</v>
      </c>
      <c r="BB99" s="319">
        <f>cf_1!BB99+cf_2!BB99</f>
        <v>0</v>
      </c>
      <c r="BC99" s="319">
        <f>cf_1!BC99+cf_2!BC99</f>
        <v>0</v>
      </c>
      <c r="BD99" s="319">
        <f>cf_1!BD99+cf_2!BD99</f>
        <v>0</v>
      </c>
      <c r="BE99" s="319">
        <f>cf_1!BE99+cf_2!BE99</f>
        <v>0</v>
      </c>
      <c r="BF99" s="319">
        <f>cf_1!BF99+cf_2!BF99</f>
        <v>0</v>
      </c>
      <c r="BG99" s="319">
        <f>cf_1!BG99+cf_2!BG99</f>
        <v>0</v>
      </c>
      <c r="BH99" s="319">
        <f>cf_1!BH99+cf_2!BH99</f>
        <v>0</v>
      </c>
      <c r="BI99" s="319">
        <f>cf_1!BI99+cf_2!BI99</f>
        <v>0</v>
      </c>
      <c r="BJ99" s="319">
        <f>cf_1!BJ99+cf_2!BJ99</f>
        <v>0</v>
      </c>
      <c r="BK99" s="319">
        <f>cf_1!BK99+cf_2!BK99</f>
        <v>0</v>
      </c>
      <c r="BL99" s="319">
        <f>cf_1!BL99+cf_2!BL99</f>
        <v>0</v>
      </c>
      <c r="BM99" s="319">
        <f>cf_1!BM99+cf_2!BM99</f>
        <v>0</v>
      </c>
      <c r="BN99" s="319">
        <f>cf_1!BN99+cf_2!BN99</f>
        <v>0</v>
      </c>
      <c r="BO99" s="319">
        <f>cf_1!BO99+cf_2!BO99</f>
        <v>0</v>
      </c>
      <c r="BP99" s="319">
        <f>cf_1!BP99+cf_2!BP99</f>
        <v>0</v>
      </c>
      <c r="BQ99" s="319">
        <f>cf_1!BQ99+cf_2!BQ99</f>
        <v>0</v>
      </c>
      <c r="BR99" s="319">
        <f>cf_1!BR99+cf_2!BR99</f>
        <v>0</v>
      </c>
      <c r="BS99" s="319">
        <f>cf_1!BS99+cf_2!BS99</f>
        <v>0</v>
      </c>
      <c r="BT99" s="319">
        <f>cf_1!BT99+cf_2!BT99</f>
        <v>0</v>
      </c>
      <c r="BU99" s="319">
        <f>cf_1!BU99+cf_2!BU99</f>
        <v>0</v>
      </c>
      <c r="BV99" s="319">
        <f>cf_1!BV99+cf_2!BV99</f>
        <v>0</v>
      </c>
      <c r="BW99" s="319">
        <f>cf_1!BW99+cf_2!BW99</f>
        <v>0</v>
      </c>
      <c r="BX99" s="319">
        <f>cf_1!BX99+cf_2!BX99</f>
        <v>0</v>
      </c>
      <c r="BY99" s="319">
        <f>cf_1!BY99+cf_2!BY99</f>
        <v>0</v>
      </c>
      <c r="BZ99" s="319">
        <f>cf_1!BZ99+cf_2!BZ99</f>
        <v>0</v>
      </c>
      <c r="CA99" s="319">
        <f>cf_1!CA99+cf_2!CA99</f>
        <v>0</v>
      </c>
      <c r="CB99" s="319">
        <f>cf_1!CB99+cf_2!CB99</f>
        <v>0</v>
      </c>
      <c r="CC99" s="319">
        <f>cf_1!CC99+cf_2!CC99</f>
        <v>0</v>
      </c>
      <c r="CD99" s="319">
        <f>cf_1!CD99+cf_2!CD99</f>
        <v>0</v>
      </c>
      <c r="CE99" s="319">
        <f>cf_1!CE99+cf_2!CE99</f>
        <v>0</v>
      </c>
      <c r="CF99" s="319">
        <f>cf_1!CF99+cf_2!CF99</f>
        <v>0</v>
      </c>
      <c r="CG99" s="319">
        <f>cf_1!CG99+cf_2!CG99</f>
        <v>0</v>
      </c>
      <c r="CH99" s="319">
        <f>cf_1!CH99+cf_2!CH99</f>
        <v>0</v>
      </c>
      <c r="CI99" s="319">
        <f>cf_1!CI99+cf_2!CI99</f>
        <v>0</v>
      </c>
      <c r="CJ99" s="319">
        <f>cf_1!CJ99+cf_2!CJ99</f>
        <v>0</v>
      </c>
      <c r="CK99" s="319">
        <f>cf_1!CK99+cf_2!CK99</f>
        <v>0</v>
      </c>
      <c r="CL99" s="319">
        <f>cf_1!CL99+cf_2!CL99</f>
        <v>0</v>
      </c>
      <c r="CM99" s="319">
        <f>cf_1!CM99+cf_2!CM99</f>
        <v>0</v>
      </c>
      <c r="CN99" s="319">
        <f>cf_1!CN99+cf_2!CN99</f>
        <v>0</v>
      </c>
      <c r="CO99" s="319">
        <f>cf_1!CO99+cf_2!CO99</f>
        <v>0</v>
      </c>
      <c r="CP99" s="319">
        <f>cf_1!CP99+cf_2!CP99</f>
        <v>0</v>
      </c>
      <c r="CQ99" s="319">
        <f>cf_1!CQ99+cf_2!CQ99</f>
        <v>0</v>
      </c>
      <c r="CR99" s="319">
        <f>cf_1!CR99+cf_2!CR99</f>
        <v>0</v>
      </c>
      <c r="CS99" s="319">
        <f>cf_1!CS99+cf_2!CS99</f>
        <v>0</v>
      </c>
      <c r="CT99" s="319">
        <f>cf_1!CT99+cf_2!CT99</f>
        <v>0</v>
      </c>
      <c r="CU99" s="319">
        <f>cf_1!CU99+cf_2!CU99</f>
        <v>0</v>
      </c>
      <c r="CV99" s="319">
        <f>cf_1!CV99+cf_2!CV99</f>
        <v>0</v>
      </c>
      <c r="CW99" s="319">
        <f>cf_1!CW99+cf_2!CW99</f>
        <v>0</v>
      </c>
      <c r="CX99" s="319">
        <f>cf_1!CX99+cf_2!CX99</f>
        <v>0</v>
      </c>
      <c r="CY99" s="319">
        <f>cf_1!CY99+cf_2!CY99</f>
        <v>0</v>
      </c>
      <c r="CZ99" s="319">
        <f>cf_1!CZ99+cf_2!CZ99</f>
        <v>0</v>
      </c>
      <c r="DA99" s="319">
        <f>cf_1!DA99+cf_2!DA99</f>
        <v>0</v>
      </c>
      <c r="DB99" s="319">
        <f>cf_1!DB99+cf_2!DB99</f>
        <v>0</v>
      </c>
      <c r="DC99" s="319">
        <f>cf_1!DC99+cf_2!DC99</f>
        <v>0</v>
      </c>
      <c r="DD99" s="319">
        <f>cf_1!DD99+cf_2!DD99</f>
        <v>0</v>
      </c>
      <c r="DE99" s="319">
        <f>cf_1!DE99+cf_2!DE99</f>
        <v>0</v>
      </c>
      <c r="DF99" s="319">
        <f>cf_1!DF99+cf_2!DF99</f>
        <v>0</v>
      </c>
      <c r="DG99" s="319">
        <f>cf_1!DG99+cf_2!DG99</f>
        <v>0</v>
      </c>
      <c r="DH99" s="319">
        <f>cf_1!DH99+cf_2!DH99</f>
        <v>0</v>
      </c>
      <c r="DI99" s="319">
        <f>cf_1!DI99+cf_2!DI99</f>
        <v>0</v>
      </c>
      <c r="DJ99" s="319">
        <f>cf_1!DJ99+cf_2!DJ99</f>
        <v>0</v>
      </c>
      <c r="DK99" s="319">
        <f>cf_1!DK99+cf_2!DK99</f>
        <v>0</v>
      </c>
      <c r="DL99" s="319">
        <f>cf_1!DL99+cf_2!DL99</f>
        <v>0</v>
      </c>
      <c r="DM99" s="319">
        <f>cf_1!DM99+cf_2!DM99</f>
        <v>0</v>
      </c>
      <c r="DN99" s="319">
        <f>cf_1!DN99+cf_2!DN99</f>
        <v>0</v>
      </c>
      <c r="DO99" s="319">
        <f>cf_1!DO99+cf_2!DO99</f>
        <v>0</v>
      </c>
      <c r="DP99" s="319">
        <f>cf_1!DP99+cf_2!DP99</f>
        <v>0</v>
      </c>
      <c r="DQ99" s="319">
        <f>cf_1!DQ99+cf_2!DQ99</f>
        <v>0</v>
      </c>
      <c r="DR99" s="319">
        <f>cf_1!DR99+cf_2!DR99</f>
        <v>0</v>
      </c>
      <c r="DS99" s="319">
        <f>cf_1!DS99+cf_2!DS99</f>
        <v>0</v>
      </c>
      <c r="DT99" s="319">
        <f>cf_1!DT99+cf_2!DT99</f>
        <v>0</v>
      </c>
      <c r="DU99" s="319">
        <f>cf_1!DU99+cf_2!DU99</f>
        <v>0</v>
      </c>
      <c r="DV99" s="319">
        <f>cf_1!DV99+cf_2!DV99</f>
        <v>0</v>
      </c>
      <c r="DW99" s="319">
        <f>cf_1!DW99+cf_2!DW99</f>
        <v>0</v>
      </c>
      <c r="DX99" s="319">
        <f>cf_1!DX99+cf_2!DX99</f>
        <v>0</v>
      </c>
      <c r="DY99" s="319">
        <f>cf_1!DY99+cf_2!DY99</f>
        <v>0</v>
      </c>
      <c r="DZ99" s="319">
        <f>cf_1!DZ99+cf_2!DZ99</f>
        <v>0</v>
      </c>
      <c r="EA99" s="319">
        <f>cf_1!EA99+cf_2!EA99</f>
        <v>0</v>
      </c>
      <c r="EB99" s="319">
        <f>cf_1!EB99+cf_2!EB99</f>
        <v>0</v>
      </c>
      <c r="EC99" s="319">
        <f>cf_1!EC99+cf_2!EC99</f>
        <v>0</v>
      </c>
      <c r="ED99" s="319">
        <f>cf_1!ED99+cf_2!ED99</f>
        <v>0</v>
      </c>
      <c r="EE99" s="319">
        <f>cf_1!EE99+cf_2!EE99</f>
        <v>0</v>
      </c>
      <c r="EF99" s="319">
        <f>cf_1!EF99+cf_2!EF99</f>
        <v>0</v>
      </c>
      <c r="EG99" s="319">
        <f>cf_1!EG99+cf_2!EG99</f>
        <v>0</v>
      </c>
      <c r="EH99" s="319">
        <f>cf_1!EH99+cf_2!EH99</f>
        <v>0</v>
      </c>
      <c r="EI99" s="319">
        <f>cf_1!EI99+cf_2!EI99</f>
        <v>0</v>
      </c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60"/>
      <c r="FU99" s="60"/>
      <c r="FV99" s="60"/>
      <c r="FW99" s="60"/>
      <c r="FX99" s="60"/>
      <c r="FY99" s="60"/>
      <c r="FZ99" s="60"/>
      <c r="GA99" s="60"/>
      <c r="GB99" s="60"/>
      <c r="GC99" s="60"/>
      <c r="GD99" s="60"/>
      <c r="GE99" s="60"/>
      <c r="GF99" s="60"/>
      <c r="GG99" s="60"/>
      <c r="GH99" s="60"/>
      <c r="GI99" s="60"/>
      <c r="GJ99" s="60"/>
      <c r="GK99" s="60"/>
      <c r="GL99" s="60"/>
      <c r="GM99" s="60"/>
      <c r="GN99" s="60"/>
      <c r="GO99" s="60"/>
      <c r="GP99" s="60"/>
      <c r="GQ99" s="60"/>
      <c r="GR99" s="60"/>
      <c r="GS99" s="60"/>
    </row>
    <row r="100" spans="2:201" x14ac:dyDescent="0.2">
      <c r="B100" s="66" t="s">
        <v>979</v>
      </c>
      <c r="C100" s="67" t="s">
        <v>980</v>
      </c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9">
        <f>SUM(S100:EI100)</f>
        <v>0</v>
      </c>
      <c r="Q100" s="70">
        <f>SUMIF(S$5:EI$5,"факт",S100:EI100)</f>
        <v>0</v>
      </c>
      <c r="R100" s="59">
        <f>P100-Q100</f>
        <v>0</v>
      </c>
      <c r="S100" s="319">
        <f>cf_1!S100+cf_2!S100</f>
        <v>0</v>
      </c>
      <c r="T100" s="319">
        <f>cf_1!T100+cf_2!T100</f>
        <v>0</v>
      </c>
      <c r="U100" s="319">
        <f>cf_1!U100+cf_2!U100</f>
        <v>0</v>
      </c>
      <c r="V100" s="319">
        <f>cf_1!V100+cf_2!V100</f>
        <v>0</v>
      </c>
      <c r="W100" s="319">
        <f>cf_1!W100+cf_2!W100</f>
        <v>0</v>
      </c>
      <c r="X100" s="319">
        <f>cf_1!X100+cf_2!X100</f>
        <v>0</v>
      </c>
      <c r="Y100" s="319">
        <f>cf_1!Y100+cf_2!Y100</f>
        <v>0</v>
      </c>
      <c r="Z100" s="319">
        <f>cf_1!Z100+cf_2!Z100</f>
        <v>0</v>
      </c>
      <c r="AA100" s="319">
        <f>cf_1!AA100+cf_2!AA100</f>
        <v>0</v>
      </c>
      <c r="AB100" s="319">
        <f>cf_1!AB100+cf_2!AB100</f>
        <v>0</v>
      </c>
      <c r="AC100" s="319">
        <f>cf_1!AC100+cf_2!AC100</f>
        <v>0</v>
      </c>
      <c r="AD100" s="319">
        <f>cf_1!AD100+cf_2!AD100</f>
        <v>0</v>
      </c>
      <c r="AE100" s="319">
        <f>cf_1!AE100+cf_2!AE100</f>
        <v>0</v>
      </c>
      <c r="AF100" s="319">
        <f>cf_1!AF100+cf_2!AF100</f>
        <v>0</v>
      </c>
      <c r="AG100" s="319">
        <f>cf_1!AG100+cf_2!AG100</f>
        <v>0</v>
      </c>
      <c r="AH100" s="319">
        <f>cf_1!AH100+cf_2!AH100</f>
        <v>0</v>
      </c>
      <c r="AI100" s="319">
        <f>cf_1!AI100+cf_2!AI100</f>
        <v>0</v>
      </c>
      <c r="AJ100" s="319">
        <f>cf_1!AJ100+cf_2!AJ100</f>
        <v>0</v>
      </c>
      <c r="AK100" s="319">
        <f>cf_1!AK100+cf_2!AK100</f>
        <v>0</v>
      </c>
      <c r="AL100" s="319">
        <f>cf_1!AL100+cf_2!AL100</f>
        <v>0</v>
      </c>
      <c r="AM100" s="319">
        <f>cf_1!AM100+cf_2!AM100</f>
        <v>0</v>
      </c>
      <c r="AN100" s="319">
        <f>cf_1!AN100+cf_2!AN100</f>
        <v>0</v>
      </c>
      <c r="AO100" s="319">
        <f>cf_1!AO100+cf_2!AO100</f>
        <v>0</v>
      </c>
      <c r="AP100" s="319">
        <f>cf_1!AP100+cf_2!AP100</f>
        <v>0</v>
      </c>
      <c r="AQ100" s="319">
        <f>cf_1!AQ100+cf_2!AQ100</f>
        <v>0</v>
      </c>
      <c r="AR100" s="319">
        <f>cf_1!AR100+cf_2!AR100</f>
        <v>0</v>
      </c>
      <c r="AS100" s="319">
        <f>cf_1!AS100+cf_2!AS100</f>
        <v>0</v>
      </c>
      <c r="AT100" s="319">
        <f>cf_1!AT100+cf_2!AT100</f>
        <v>0</v>
      </c>
      <c r="AU100" s="319">
        <f>cf_1!AU100+cf_2!AU100</f>
        <v>0</v>
      </c>
      <c r="AV100" s="319">
        <f>cf_1!AV100+cf_2!AV100</f>
        <v>0</v>
      </c>
      <c r="AW100" s="319">
        <f>cf_1!AW100+cf_2!AW100</f>
        <v>0</v>
      </c>
      <c r="AX100" s="319">
        <f>cf_1!AX100+cf_2!AX100</f>
        <v>0</v>
      </c>
      <c r="AY100" s="319">
        <f>cf_1!AY100+cf_2!AY100</f>
        <v>0</v>
      </c>
      <c r="AZ100" s="319">
        <f>cf_1!AZ100+cf_2!AZ100</f>
        <v>0</v>
      </c>
      <c r="BA100" s="319">
        <f>cf_1!BA100+cf_2!BA100</f>
        <v>0</v>
      </c>
      <c r="BB100" s="319">
        <f>cf_1!BB100+cf_2!BB100</f>
        <v>0</v>
      </c>
      <c r="BC100" s="319">
        <f>cf_1!BC100+cf_2!BC100</f>
        <v>0</v>
      </c>
      <c r="BD100" s="319">
        <f>cf_1!BD100+cf_2!BD100</f>
        <v>0</v>
      </c>
      <c r="BE100" s="319">
        <f>cf_1!BE100+cf_2!BE100</f>
        <v>0</v>
      </c>
      <c r="BF100" s="319">
        <f>cf_1!BF100+cf_2!BF100</f>
        <v>0</v>
      </c>
      <c r="BG100" s="319">
        <f>cf_1!BG100+cf_2!BG100</f>
        <v>0</v>
      </c>
      <c r="BH100" s="319">
        <f>cf_1!BH100+cf_2!BH100</f>
        <v>0</v>
      </c>
      <c r="BI100" s="319">
        <f>cf_1!BI100+cf_2!BI100</f>
        <v>0</v>
      </c>
      <c r="BJ100" s="319">
        <f>cf_1!BJ100+cf_2!BJ100</f>
        <v>0</v>
      </c>
      <c r="BK100" s="319">
        <f>cf_1!BK100+cf_2!BK100</f>
        <v>0</v>
      </c>
      <c r="BL100" s="319">
        <f>cf_1!BL100+cf_2!BL100</f>
        <v>0</v>
      </c>
      <c r="BM100" s="319">
        <f>cf_1!BM100+cf_2!BM100</f>
        <v>0</v>
      </c>
      <c r="BN100" s="319">
        <f>cf_1!BN100+cf_2!BN100</f>
        <v>0</v>
      </c>
      <c r="BO100" s="319">
        <f>cf_1!BO100+cf_2!BO100</f>
        <v>0</v>
      </c>
      <c r="BP100" s="319">
        <f>cf_1!BP100+cf_2!BP100</f>
        <v>0</v>
      </c>
      <c r="BQ100" s="319">
        <f>cf_1!BQ100+cf_2!BQ100</f>
        <v>0</v>
      </c>
      <c r="BR100" s="319">
        <f>cf_1!BR100+cf_2!BR100</f>
        <v>0</v>
      </c>
      <c r="BS100" s="319">
        <f>cf_1!BS100+cf_2!BS100</f>
        <v>0</v>
      </c>
      <c r="BT100" s="319">
        <f>cf_1!BT100+cf_2!BT100</f>
        <v>0</v>
      </c>
      <c r="BU100" s="319">
        <f>cf_1!BU100+cf_2!BU100</f>
        <v>0</v>
      </c>
      <c r="BV100" s="319">
        <f>cf_1!BV100+cf_2!BV100</f>
        <v>0</v>
      </c>
      <c r="BW100" s="319">
        <f>cf_1!BW100+cf_2!BW100</f>
        <v>0</v>
      </c>
      <c r="BX100" s="319">
        <f>cf_1!BX100+cf_2!BX100</f>
        <v>0</v>
      </c>
      <c r="BY100" s="319">
        <f>cf_1!BY100+cf_2!BY100</f>
        <v>0</v>
      </c>
      <c r="BZ100" s="319">
        <f>cf_1!BZ100+cf_2!BZ100</f>
        <v>0</v>
      </c>
      <c r="CA100" s="319">
        <f>cf_1!CA100+cf_2!CA100</f>
        <v>0</v>
      </c>
      <c r="CB100" s="319">
        <f>cf_1!CB100+cf_2!CB100</f>
        <v>0</v>
      </c>
      <c r="CC100" s="319">
        <f>cf_1!CC100+cf_2!CC100</f>
        <v>0</v>
      </c>
      <c r="CD100" s="319">
        <f>cf_1!CD100+cf_2!CD100</f>
        <v>0</v>
      </c>
      <c r="CE100" s="319">
        <f>cf_1!CE100+cf_2!CE100</f>
        <v>0</v>
      </c>
      <c r="CF100" s="319">
        <f>cf_1!CF100+cf_2!CF100</f>
        <v>0</v>
      </c>
      <c r="CG100" s="319">
        <f>cf_1!CG100+cf_2!CG100</f>
        <v>0</v>
      </c>
      <c r="CH100" s="319">
        <f>cf_1!CH100+cf_2!CH100</f>
        <v>0</v>
      </c>
      <c r="CI100" s="319">
        <f>cf_1!CI100+cf_2!CI100</f>
        <v>0</v>
      </c>
      <c r="CJ100" s="319">
        <f>cf_1!CJ100+cf_2!CJ100</f>
        <v>0</v>
      </c>
      <c r="CK100" s="319">
        <f>cf_1!CK100+cf_2!CK100</f>
        <v>0</v>
      </c>
      <c r="CL100" s="319">
        <f>cf_1!CL100+cf_2!CL100</f>
        <v>0</v>
      </c>
      <c r="CM100" s="319">
        <f>cf_1!CM100+cf_2!CM100</f>
        <v>0</v>
      </c>
      <c r="CN100" s="319">
        <f>cf_1!CN100+cf_2!CN100</f>
        <v>0</v>
      </c>
      <c r="CO100" s="319">
        <f>cf_1!CO100+cf_2!CO100</f>
        <v>0</v>
      </c>
      <c r="CP100" s="319">
        <f>cf_1!CP100+cf_2!CP100</f>
        <v>0</v>
      </c>
      <c r="CQ100" s="319">
        <f>cf_1!CQ100+cf_2!CQ100</f>
        <v>0</v>
      </c>
      <c r="CR100" s="319">
        <f>cf_1!CR100+cf_2!CR100</f>
        <v>0</v>
      </c>
      <c r="CS100" s="319">
        <f>cf_1!CS100+cf_2!CS100</f>
        <v>0</v>
      </c>
      <c r="CT100" s="319">
        <f>cf_1!CT100+cf_2!CT100</f>
        <v>0</v>
      </c>
      <c r="CU100" s="319">
        <f>cf_1!CU100+cf_2!CU100</f>
        <v>0</v>
      </c>
      <c r="CV100" s="319">
        <f>cf_1!CV100+cf_2!CV100</f>
        <v>0</v>
      </c>
      <c r="CW100" s="319">
        <f>cf_1!CW100+cf_2!CW100</f>
        <v>0</v>
      </c>
      <c r="CX100" s="319">
        <f>cf_1!CX100+cf_2!CX100</f>
        <v>0</v>
      </c>
      <c r="CY100" s="319">
        <f>cf_1!CY100+cf_2!CY100</f>
        <v>0</v>
      </c>
      <c r="CZ100" s="319">
        <f>cf_1!CZ100+cf_2!CZ100</f>
        <v>0</v>
      </c>
      <c r="DA100" s="319">
        <f>cf_1!DA100+cf_2!DA100</f>
        <v>0</v>
      </c>
      <c r="DB100" s="319">
        <f>cf_1!DB100+cf_2!DB100</f>
        <v>0</v>
      </c>
      <c r="DC100" s="319">
        <f>cf_1!DC100+cf_2!DC100</f>
        <v>0</v>
      </c>
      <c r="DD100" s="319">
        <f>cf_1!DD100+cf_2!DD100</f>
        <v>0</v>
      </c>
      <c r="DE100" s="319">
        <f>cf_1!DE100+cf_2!DE100</f>
        <v>0</v>
      </c>
      <c r="DF100" s="319">
        <f>cf_1!DF100+cf_2!DF100</f>
        <v>0</v>
      </c>
      <c r="DG100" s="319">
        <f>cf_1!DG100+cf_2!DG100</f>
        <v>0</v>
      </c>
      <c r="DH100" s="319">
        <f>cf_1!DH100+cf_2!DH100</f>
        <v>0</v>
      </c>
      <c r="DI100" s="319">
        <f>cf_1!DI100+cf_2!DI100</f>
        <v>0</v>
      </c>
      <c r="DJ100" s="319">
        <f>cf_1!DJ100+cf_2!DJ100</f>
        <v>0</v>
      </c>
      <c r="DK100" s="319">
        <f>cf_1!DK100+cf_2!DK100</f>
        <v>0</v>
      </c>
      <c r="DL100" s="319">
        <f>cf_1!DL100+cf_2!DL100</f>
        <v>0</v>
      </c>
      <c r="DM100" s="319">
        <f>cf_1!DM100+cf_2!DM100</f>
        <v>0</v>
      </c>
      <c r="DN100" s="319">
        <f>cf_1!DN100+cf_2!DN100</f>
        <v>0</v>
      </c>
      <c r="DO100" s="319">
        <f>cf_1!DO100+cf_2!DO100</f>
        <v>0</v>
      </c>
      <c r="DP100" s="319">
        <f>cf_1!DP100+cf_2!DP100</f>
        <v>0</v>
      </c>
      <c r="DQ100" s="319">
        <f>cf_1!DQ100+cf_2!DQ100</f>
        <v>0</v>
      </c>
      <c r="DR100" s="319">
        <f>cf_1!DR100+cf_2!DR100</f>
        <v>0</v>
      </c>
      <c r="DS100" s="319">
        <f>cf_1!DS100+cf_2!DS100</f>
        <v>0</v>
      </c>
      <c r="DT100" s="319">
        <f>cf_1!DT100+cf_2!DT100</f>
        <v>0</v>
      </c>
      <c r="DU100" s="319">
        <f>cf_1!DU100+cf_2!DU100</f>
        <v>0</v>
      </c>
      <c r="DV100" s="319">
        <f>cf_1!DV100+cf_2!DV100</f>
        <v>0</v>
      </c>
      <c r="DW100" s="319">
        <f>cf_1!DW100+cf_2!DW100</f>
        <v>0</v>
      </c>
      <c r="DX100" s="319">
        <f>cf_1!DX100+cf_2!DX100</f>
        <v>0</v>
      </c>
      <c r="DY100" s="319">
        <f>cf_1!DY100+cf_2!DY100</f>
        <v>0</v>
      </c>
      <c r="DZ100" s="319">
        <f>cf_1!DZ100+cf_2!DZ100</f>
        <v>0</v>
      </c>
      <c r="EA100" s="319">
        <f>cf_1!EA100+cf_2!EA100</f>
        <v>0</v>
      </c>
      <c r="EB100" s="319">
        <f>cf_1!EB100+cf_2!EB100</f>
        <v>0</v>
      </c>
      <c r="EC100" s="319">
        <f>cf_1!EC100+cf_2!EC100</f>
        <v>0</v>
      </c>
      <c r="ED100" s="319">
        <f>cf_1!ED100+cf_2!ED100</f>
        <v>0</v>
      </c>
      <c r="EE100" s="319">
        <f>cf_1!EE100+cf_2!EE100</f>
        <v>0</v>
      </c>
      <c r="EF100" s="319">
        <f>cf_1!EF100+cf_2!EF100</f>
        <v>0</v>
      </c>
      <c r="EG100" s="319">
        <f>cf_1!EG100+cf_2!EG100</f>
        <v>0</v>
      </c>
      <c r="EH100" s="319">
        <f>cf_1!EH100+cf_2!EH100</f>
        <v>0</v>
      </c>
      <c r="EI100" s="319">
        <f>cf_1!EI100+cf_2!EI100</f>
        <v>0</v>
      </c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/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60"/>
      <c r="FU100" s="60"/>
      <c r="FV100" s="60"/>
      <c r="FW100" s="60"/>
      <c r="FX100" s="60"/>
      <c r="FY100" s="60"/>
      <c r="FZ100" s="60"/>
      <c r="GA100" s="60"/>
      <c r="GB100" s="60"/>
      <c r="GC100" s="60"/>
      <c r="GD100" s="60"/>
      <c r="GE100" s="60"/>
      <c r="GF100" s="60"/>
      <c r="GG100" s="60"/>
      <c r="GH100" s="60"/>
      <c r="GI100" s="60"/>
      <c r="GJ100" s="60"/>
      <c r="GK100" s="60"/>
      <c r="GL100" s="60"/>
      <c r="GM100" s="60"/>
      <c r="GN100" s="60"/>
      <c r="GO100" s="60"/>
      <c r="GP100" s="60"/>
      <c r="GQ100" s="60"/>
      <c r="GR100" s="60"/>
      <c r="GS100" s="60"/>
    </row>
    <row r="101" spans="2:201" x14ac:dyDescent="0.2">
      <c r="B101" s="66" t="s">
        <v>981</v>
      </c>
      <c r="C101" s="67" t="s">
        <v>982</v>
      </c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9">
        <f>SUM(S101:EI101)</f>
        <v>0</v>
      </c>
      <c r="Q101" s="70">
        <f>SUMIF(S$5:EI$5,"факт",S101:EI101)</f>
        <v>0</v>
      </c>
      <c r="R101" s="59">
        <f>P101-Q101</f>
        <v>0</v>
      </c>
      <c r="S101" s="319">
        <f>cf_1!S101+cf_2!S101</f>
        <v>0</v>
      </c>
      <c r="T101" s="319">
        <f>cf_1!T101+cf_2!T101</f>
        <v>0</v>
      </c>
      <c r="U101" s="319">
        <f>cf_1!U101+cf_2!U101</f>
        <v>0</v>
      </c>
      <c r="V101" s="319">
        <f>cf_1!V101+cf_2!V101</f>
        <v>0</v>
      </c>
      <c r="W101" s="319">
        <f>cf_1!W101+cf_2!W101</f>
        <v>0</v>
      </c>
      <c r="X101" s="319">
        <f>cf_1!X101+cf_2!X101</f>
        <v>0</v>
      </c>
      <c r="Y101" s="319">
        <f>cf_1!Y101+cf_2!Y101</f>
        <v>0</v>
      </c>
      <c r="Z101" s="319">
        <f>cf_1!Z101+cf_2!Z101</f>
        <v>0</v>
      </c>
      <c r="AA101" s="319">
        <f>cf_1!AA101+cf_2!AA101</f>
        <v>0</v>
      </c>
      <c r="AB101" s="319">
        <f>cf_1!AB101+cf_2!AB101</f>
        <v>0</v>
      </c>
      <c r="AC101" s="319">
        <f>cf_1!AC101+cf_2!AC101</f>
        <v>0</v>
      </c>
      <c r="AD101" s="319">
        <f>cf_1!AD101+cf_2!AD101</f>
        <v>0</v>
      </c>
      <c r="AE101" s="319">
        <f>cf_1!AE101+cf_2!AE101</f>
        <v>0</v>
      </c>
      <c r="AF101" s="319">
        <f>cf_1!AF101+cf_2!AF101</f>
        <v>0</v>
      </c>
      <c r="AG101" s="319">
        <f>cf_1!AG101+cf_2!AG101</f>
        <v>0</v>
      </c>
      <c r="AH101" s="319">
        <f>cf_1!AH101+cf_2!AH101</f>
        <v>0</v>
      </c>
      <c r="AI101" s="319">
        <f>cf_1!AI101+cf_2!AI101</f>
        <v>0</v>
      </c>
      <c r="AJ101" s="319">
        <f>cf_1!AJ101+cf_2!AJ101</f>
        <v>0</v>
      </c>
      <c r="AK101" s="319">
        <f>cf_1!AK101+cf_2!AK101</f>
        <v>0</v>
      </c>
      <c r="AL101" s="319">
        <f>cf_1!AL101+cf_2!AL101</f>
        <v>0</v>
      </c>
      <c r="AM101" s="319">
        <f>cf_1!AM101+cf_2!AM101</f>
        <v>0</v>
      </c>
      <c r="AN101" s="319">
        <f>cf_1!AN101+cf_2!AN101</f>
        <v>0</v>
      </c>
      <c r="AO101" s="319">
        <f>cf_1!AO101+cf_2!AO101</f>
        <v>0</v>
      </c>
      <c r="AP101" s="319">
        <f>cf_1!AP101+cf_2!AP101</f>
        <v>0</v>
      </c>
      <c r="AQ101" s="319">
        <f>cf_1!AQ101+cf_2!AQ101</f>
        <v>0</v>
      </c>
      <c r="AR101" s="319">
        <f>cf_1!AR101+cf_2!AR101</f>
        <v>0</v>
      </c>
      <c r="AS101" s="319">
        <f>cf_1!AS101+cf_2!AS101</f>
        <v>0</v>
      </c>
      <c r="AT101" s="319">
        <f>cf_1!AT101+cf_2!AT101</f>
        <v>0</v>
      </c>
      <c r="AU101" s="319">
        <f>cf_1!AU101+cf_2!AU101</f>
        <v>0</v>
      </c>
      <c r="AV101" s="319">
        <f>cf_1!AV101+cf_2!AV101</f>
        <v>0</v>
      </c>
      <c r="AW101" s="319">
        <f>cf_1!AW101+cf_2!AW101</f>
        <v>0</v>
      </c>
      <c r="AX101" s="319">
        <f>cf_1!AX101+cf_2!AX101</f>
        <v>0</v>
      </c>
      <c r="AY101" s="319">
        <f>cf_1!AY101+cf_2!AY101</f>
        <v>0</v>
      </c>
      <c r="AZ101" s="319">
        <f>cf_1!AZ101+cf_2!AZ101</f>
        <v>0</v>
      </c>
      <c r="BA101" s="319">
        <f>cf_1!BA101+cf_2!BA101</f>
        <v>0</v>
      </c>
      <c r="BB101" s="319">
        <f>cf_1!BB101+cf_2!BB101</f>
        <v>0</v>
      </c>
      <c r="BC101" s="319">
        <f>cf_1!BC101+cf_2!BC101</f>
        <v>0</v>
      </c>
      <c r="BD101" s="319">
        <f>cf_1!BD101+cf_2!BD101</f>
        <v>0</v>
      </c>
      <c r="BE101" s="319">
        <f>cf_1!BE101+cf_2!BE101</f>
        <v>0</v>
      </c>
      <c r="BF101" s="319">
        <f>cf_1!BF101+cf_2!BF101</f>
        <v>0</v>
      </c>
      <c r="BG101" s="319">
        <f>cf_1!BG101+cf_2!BG101</f>
        <v>0</v>
      </c>
      <c r="BH101" s="319">
        <f>cf_1!BH101+cf_2!BH101</f>
        <v>0</v>
      </c>
      <c r="BI101" s="319">
        <f>cf_1!BI101+cf_2!BI101</f>
        <v>0</v>
      </c>
      <c r="BJ101" s="319">
        <f>cf_1!BJ101+cf_2!BJ101</f>
        <v>0</v>
      </c>
      <c r="BK101" s="319">
        <f>cf_1!BK101+cf_2!BK101</f>
        <v>0</v>
      </c>
      <c r="BL101" s="319">
        <f>cf_1!BL101+cf_2!BL101</f>
        <v>0</v>
      </c>
      <c r="BM101" s="319">
        <f>cf_1!BM101+cf_2!BM101</f>
        <v>0</v>
      </c>
      <c r="BN101" s="319">
        <f>cf_1!BN101+cf_2!BN101</f>
        <v>0</v>
      </c>
      <c r="BO101" s="319">
        <f>cf_1!BO101+cf_2!BO101</f>
        <v>0</v>
      </c>
      <c r="BP101" s="319">
        <f>cf_1!BP101+cf_2!BP101</f>
        <v>0</v>
      </c>
      <c r="BQ101" s="319">
        <f>cf_1!BQ101+cf_2!BQ101</f>
        <v>0</v>
      </c>
      <c r="BR101" s="319">
        <f>cf_1!BR101+cf_2!BR101</f>
        <v>0</v>
      </c>
      <c r="BS101" s="319">
        <f>cf_1!BS101+cf_2!BS101</f>
        <v>0</v>
      </c>
      <c r="BT101" s="319">
        <f>cf_1!BT101+cf_2!BT101</f>
        <v>0</v>
      </c>
      <c r="BU101" s="319">
        <f>cf_1!BU101+cf_2!BU101</f>
        <v>0</v>
      </c>
      <c r="BV101" s="319">
        <f>cf_1!BV101+cf_2!BV101</f>
        <v>0</v>
      </c>
      <c r="BW101" s="319">
        <f>cf_1!BW101+cf_2!BW101</f>
        <v>0</v>
      </c>
      <c r="BX101" s="319">
        <f>cf_1!BX101+cf_2!BX101</f>
        <v>0</v>
      </c>
      <c r="BY101" s="319">
        <f>cf_1!BY101+cf_2!BY101</f>
        <v>0</v>
      </c>
      <c r="BZ101" s="319">
        <f>cf_1!BZ101+cf_2!BZ101</f>
        <v>0</v>
      </c>
      <c r="CA101" s="319">
        <f>cf_1!CA101+cf_2!CA101</f>
        <v>0</v>
      </c>
      <c r="CB101" s="319">
        <f>cf_1!CB101+cf_2!CB101</f>
        <v>0</v>
      </c>
      <c r="CC101" s="319">
        <f>cf_1!CC101+cf_2!CC101</f>
        <v>0</v>
      </c>
      <c r="CD101" s="319">
        <f>cf_1!CD101+cf_2!CD101</f>
        <v>0</v>
      </c>
      <c r="CE101" s="319">
        <f>cf_1!CE101+cf_2!CE101</f>
        <v>0</v>
      </c>
      <c r="CF101" s="319">
        <f>cf_1!CF101+cf_2!CF101</f>
        <v>0</v>
      </c>
      <c r="CG101" s="319">
        <f>cf_1!CG101+cf_2!CG101</f>
        <v>0</v>
      </c>
      <c r="CH101" s="319">
        <f>cf_1!CH101+cf_2!CH101</f>
        <v>0</v>
      </c>
      <c r="CI101" s="319">
        <f>cf_1!CI101+cf_2!CI101</f>
        <v>0</v>
      </c>
      <c r="CJ101" s="319">
        <f>cf_1!CJ101+cf_2!CJ101</f>
        <v>0</v>
      </c>
      <c r="CK101" s="319">
        <f>cf_1!CK101+cf_2!CK101</f>
        <v>0</v>
      </c>
      <c r="CL101" s="319">
        <f>cf_1!CL101+cf_2!CL101</f>
        <v>0</v>
      </c>
      <c r="CM101" s="319">
        <f>cf_1!CM101+cf_2!CM101</f>
        <v>0</v>
      </c>
      <c r="CN101" s="319">
        <f>cf_1!CN101+cf_2!CN101</f>
        <v>0</v>
      </c>
      <c r="CO101" s="319">
        <f>cf_1!CO101+cf_2!CO101</f>
        <v>0</v>
      </c>
      <c r="CP101" s="319">
        <f>cf_1!CP101+cf_2!CP101</f>
        <v>0</v>
      </c>
      <c r="CQ101" s="319">
        <f>cf_1!CQ101+cf_2!CQ101</f>
        <v>0</v>
      </c>
      <c r="CR101" s="319">
        <f>cf_1!CR101+cf_2!CR101</f>
        <v>0</v>
      </c>
      <c r="CS101" s="319">
        <f>cf_1!CS101+cf_2!CS101</f>
        <v>0</v>
      </c>
      <c r="CT101" s="319">
        <f>cf_1!CT101+cf_2!CT101</f>
        <v>0</v>
      </c>
      <c r="CU101" s="319">
        <f>cf_1!CU101+cf_2!CU101</f>
        <v>0</v>
      </c>
      <c r="CV101" s="319">
        <f>cf_1!CV101+cf_2!CV101</f>
        <v>0</v>
      </c>
      <c r="CW101" s="319">
        <f>cf_1!CW101+cf_2!CW101</f>
        <v>0</v>
      </c>
      <c r="CX101" s="319">
        <f>cf_1!CX101+cf_2!CX101</f>
        <v>0</v>
      </c>
      <c r="CY101" s="319">
        <f>cf_1!CY101+cf_2!CY101</f>
        <v>0</v>
      </c>
      <c r="CZ101" s="319">
        <f>cf_1!CZ101+cf_2!CZ101</f>
        <v>0</v>
      </c>
      <c r="DA101" s="319">
        <f>cf_1!DA101+cf_2!DA101</f>
        <v>0</v>
      </c>
      <c r="DB101" s="319">
        <f>cf_1!DB101+cf_2!DB101</f>
        <v>0</v>
      </c>
      <c r="DC101" s="319">
        <f>cf_1!DC101+cf_2!DC101</f>
        <v>0</v>
      </c>
      <c r="DD101" s="319">
        <f>cf_1!DD101+cf_2!DD101</f>
        <v>0</v>
      </c>
      <c r="DE101" s="319">
        <f>cf_1!DE101+cf_2!DE101</f>
        <v>0</v>
      </c>
      <c r="DF101" s="319">
        <f>cf_1!DF101+cf_2!DF101</f>
        <v>0</v>
      </c>
      <c r="DG101" s="319">
        <f>cf_1!DG101+cf_2!DG101</f>
        <v>0</v>
      </c>
      <c r="DH101" s="319">
        <f>cf_1!DH101+cf_2!DH101</f>
        <v>0</v>
      </c>
      <c r="DI101" s="319">
        <f>cf_1!DI101+cf_2!DI101</f>
        <v>0</v>
      </c>
      <c r="DJ101" s="319">
        <f>cf_1!DJ101+cf_2!DJ101</f>
        <v>0</v>
      </c>
      <c r="DK101" s="319">
        <f>cf_1!DK101+cf_2!DK101</f>
        <v>0</v>
      </c>
      <c r="DL101" s="319">
        <f>cf_1!DL101+cf_2!DL101</f>
        <v>0</v>
      </c>
      <c r="DM101" s="319">
        <f>cf_1!DM101+cf_2!DM101</f>
        <v>0</v>
      </c>
      <c r="DN101" s="319">
        <f>cf_1!DN101+cf_2!DN101</f>
        <v>0</v>
      </c>
      <c r="DO101" s="319">
        <f>cf_1!DO101+cf_2!DO101</f>
        <v>0</v>
      </c>
      <c r="DP101" s="319">
        <f>cf_1!DP101+cf_2!DP101</f>
        <v>0</v>
      </c>
      <c r="DQ101" s="319">
        <f>cf_1!DQ101+cf_2!DQ101</f>
        <v>0</v>
      </c>
      <c r="DR101" s="319">
        <f>cf_1!DR101+cf_2!DR101</f>
        <v>0</v>
      </c>
      <c r="DS101" s="319">
        <f>cf_1!DS101+cf_2!DS101</f>
        <v>0</v>
      </c>
      <c r="DT101" s="319">
        <f>cf_1!DT101+cf_2!DT101</f>
        <v>0</v>
      </c>
      <c r="DU101" s="319">
        <f>cf_1!DU101+cf_2!DU101</f>
        <v>0</v>
      </c>
      <c r="DV101" s="319">
        <f>cf_1!DV101+cf_2!DV101</f>
        <v>0</v>
      </c>
      <c r="DW101" s="319">
        <f>cf_1!DW101+cf_2!DW101</f>
        <v>0</v>
      </c>
      <c r="DX101" s="319">
        <f>cf_1!DX101+cf_2!DX101</f>
        <v>0</v>
      </c>
      <c r="DY101" s="319">
        <f>cf_1!DY101+cf_2!DY101</f>
        <v>0</v>
      </c>
      <c r="DZ101" s="319">
        <f>cf_1!DZ101+cf_2!DZ101</f>
        <v>0</v>
      </c>
      <c r="EA101" s="319">
        <f>cf_1!EA101+cf_2!EA101</f>
        <v>0</v>
      </c>
      <c r="EB101" s="319">
        <f>cf_1!EB101+cf_2!EB101</f>
        <v>0</v>
      </c>
      <c r="EC101" s="319">
        <f>cf_1!EC101+cf_2!EC101</f>
        <v>0</v>
      </c>
      <c r="ED101" s="319">
        <f>cf_1!ED101+cf_2!ED101</f>
        <v>0</v>
      </c>
      <c r="EE101" s="319">
        <f>cf_1!EE101+cf_2!EE101</f>
        <v>0</v>
      </c>
      <c r="EF101" s="319">
        <f>cf_1!EF101+cf_2!EF101</f>
        <v>0</v>
      </c>
      <c r="EG101" s="319">
        <f>cf_1!EG101+cf_2!EG101</f>
        <v>0</v>
      </c>
      <c r="EH101" s="319">
        <f>cf_1!EH101+cf_2!EH101</f>
        <v>0</v>
      </c>
      <c r="EI101" s="319">
        <f>cf_1!EI101+cf_2!EI101</f>
        <v>0</v>
      </c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/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60"/>
      <c r="FU101" s="60"/>
      <c r="FV101" s="60"/>
      <c r="FW101" s="60"/>
      <c r="FX101" s="60"/>
      <c r="FY101" s="60"/>
      <c r="FZ101" s="60"/>
      <c r="GA101" s="60"/>
      <c r="GB101" s="60"/>
      <c r="GC101" s="60"/>
      <c r="GD101" s="60"/>
      <c r="GE101" s="60"/>
      <c r="GF101" s="60"/>
      <c r="GG101" s="60"/>
      <c r="GH101" s="60"/>
      <c r="GI101" s="60"/>
      <c r="GJ101" s="60"/>
      <c r="GK101" s="60"/>
      <c r="GL101" s="60"/>
      <c r="GM101" s="60"/>
      <c r="GN101" s="60"/>
      <c r="GO101" s="60"/>
      <c r="GP101" s="60"/>
      <c r="GQ101" s="60"/>
      <c r="GR101" s="60"/>
      <c r="GS101" s="60"/>
    </row>
    <row r="102" spans="2:201" x14ac:dyDescent="0.2">
      <c r="B102" s="66" t="s">
        <v>983</v>
      </c>
      <c r="C102" s="100" t="s">
        <v>687</v>
      </c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9">
        <f>SUM(S102:EI102)</f>
        <v>46011000</v>
      </c>
      <c r="Q102" s="70">
        <f>SUMIF(S$5:EI$5,"факт",S102:EI102)</f>
        <v>0</v>
      </c>
      <c r="R102" s="59">
        <f>P102-Q102</f>
        <v>46011000</v>
      </c>
      <c r="S102" s="319">
        <f>cf_1!S102+cf_2!S102</f>
        <v>0</v>
      </c>
      <c r="T102" s="319">
        <f>cf_1!T102+cf_2!T102</f>
        <v>0</v>
      </c>
      <c r="U102" s="319">
        <f>cf_1!U102+cf_2!U102</f>
        <v>0</v>
      </c>
      <c r="V102" s="319">
        <f>cf_1!V102+cf_2!V102</f>
        <v>0</v>
      </c>
      <c r="W102" s="319">
        <f>cf_1!W102+cf_2!W102</f>
        <v>0</v>
      </c>
      <c r="X102" s="319">
        <f>cf_1!X102+cf_2!X102</f>
        <v>0</v>
      </c>
      <c r="Y102" s="319">
        <f>cf_1!Y102+cf_2!Y102</f>
        <v>0</v>
      </c>
      <c r="Z102" s="319">
        <f>cf_1!Z102+cf_2!Z102</f>
        <v>0</v>
      </c>
      <c r="AA102" s="319">
        <f>cf_1!AA102+cf_2!AA102</f>
        <v>0</v>
      </c>
      <c r="AB102" s="319">
        <f>cf_1!AB102+cf_2!AB102</f>
        <v>0</v>
      </c>
      <c r="AC102" s="319">
        <f>cf_1!AC102+cf_2!AC102</f>
        <v>0</v>
      </c>
      <c r="AD102" s="319">
        <f>cf_1!AD102+cf_2!AD102</f>
        <v>0</v>
      </c>
      <c r="AE102" s="319">
        <f>cf_1!AE102+cf_2!AE102</f>
        <v>5751375</v>
      </c>
      <c r="AF102" s="319">
        <f>cf_1!AF102+cf_2!AF102</f>
        <v>5751375</v>
      </c>
      <c r="AG102" s="319">
        <f>cf_1!AG102+cf_2!AG102</f>
        <v>5751375</v>
      </c>
      <c r="AH102" s="319">
        <f>cf_1!AH102+cf_2!AH102</f>
        <v>5751375</v>
      </c>
      <c r="AI102" s="319">
        <f>cf_1!AI102+cf_2!AI102</f>
        <v>5751375</v>
      </c>
      <c r="AJ102" s="319">
        <f>cf_1!AJ102+cf_2!AJ102</f>
        <v>5751375</v>
      </c>
      <c r="AK102" s="319">
        <f>cf_1!AK102+cf_2!AK102</f>
        <v>5751375</v>
      </c>
      <c r="AL102" s="319">
        <f>cf_1!AL102+cf_2!AL102</f>
        <v>5751375</v>
      </c>
      <c r="AM102" s="319">
        <f>cf_1!AM102+cf_2!AM102</f>
        <v>0</v>
      </c>
      <c r="AN102" s="319">
        <f>cf_1!AN102+cf_2!AN102</f>
        <v>0</v>
      </c>
      <c r="AO102" s="319">
        <f>cf_1!AO102+cf_2!AO102</f>
        <v>0</v>
      </c>
      <c r="AP102" s="319">
        <f>cf_1!AP102+cf_2!AP102</f>
        <v>0</v>
      </c>
      <c r="AQ102" s="319">
        <f>cf_1!AQ102+cf_2!AQ102</f>
        <v>0</v>
      </c>
      <c r="AR102" s="319">
        <f>cf_1!AR102+cf_2!AR102</f>
        <v>0</v>
      </c>
      <c r="AS102" s="319">
        <f>cf_1!AS102+cf_2!AS102</f>
        <v>0</v>
      </c>
      <c r="AT102" s="319">
        <f>cf_1!AT102+cf_2!AT102</f>
        <v>0</v>
      </c>
      <c r="AU102" s="319">
        <f>cf_1!AU102+cf_2!AU102</f>
        <v>0</v>
      </c>
      <c r="AV102" s="319">
        <f>cf_1!AV102+cf_2!AV102</f>
        <v>0</v>
      </c>
      <c r="AW102" s="319">
        <f>cf_1!AW102+cf_2!AW102</f>
        <v>0</v>
      </c>
      <c r="AX102" s="319">
        <f>cf_1!AX102+cf_2!AX102</f>
        <v>0</v>
      </c>
      <c r="AY102" s="319">
        <f>cf_1!AY102+cf_2!AY102</f>
        <v>0</v>
      </c>
      <c r="AZ102" s="319">
        <f>cf_1!AZ102+cf_2!AZ102</f>
        <v>0</v>
      </c>
      <c r="BA102" s="319">
        <f>cf_1!BA102+cf_2!BA102</f>
        <v>0</v>
      </c>
      <c r="BB102" s="319">
        <f>cf_1!BB102+cf_2!BB102</f>
        <v>0</v>
      </c>
      <c r="BC102" s="319">
        <f>cf_1!BC102+cf_2!BC102</f>
        <v>0</v>
      </c>
      <c r="BD102" s="319">
        <f>cf_1!BD102+cf_2!BD102</f>
        <v>0</v>
      </c>
      <c r="BE102" s="319">
        <f>cf_1!BE102+cf_2!BE102</f>
        <v>0</v>
      </c>
      <c r="BF102" s="319">
        <f>cf_1!BF102+cf_2!BF102</f>
        <v>0</v>
      </c>
      <c r="BG102" s="319">
        <f>cf_1!BG102+cf_2!BG102</f>
        <v>0</v>
      </c>
      <c r="BH102" s="319">
        <f>cf_1!BH102+cf_2!BH102</f>
        <v>0</v>
      </c>
      <c r="BI102" s="319">
        <f>cf_1!BI102+cf_2!BI102</f>
        <v>0</v>
      </c>
      <c r="BJ102" s="319">
        <f>cf_1!BJ102+cf_2!BJ102</f>
        <v>0</v>
      </c>
      <c r="BK102" s="319">
        <f>cf_1!BK102+cf_2!BK102</f>
        <v>0</v>
      </c>
      <c r="BL102" s="319">
        <f>cf_1!BL102+cf_2!BL102</f>
        <v>0</v>
      </c>
      <c r="BM102" s="319">
        <f>cf_1!BM102+cf_2!BM102</f>
        <v>0</v>
      </c>
      <c r="BN102" s="319">
        <f>cf_1!BN102+cf_2!BN102</f>
        <v>0</v>
      </c>
      <c r="BO102" s="319">
        <f>cf_1!BO102+cf_2!BO102</f>
        <v>0</v>
      </c>
      <c r="BP102" s="319">
        <f>cf_1!BP102+cf_2!BP102</f>
        <v>0</v>
      </c>
      <c r="BQ102" s="319">
        <f>cf_1!BQ102+cf_2!BQ102</f>
        <v>0</v>
      </c>
      <c r="BR102" s="319">
        <f>cf_1!BR102+cf_2!BR102</f>
        <v>0</v>
      </c>
      <c r="BS102" s="319">
        <f>cf_1!BS102+cf_2!BS102</f>
        <v>0</v>
      </c>
      <c r="BT102" s="319">
        <f>cf_1!BT102+cf_2!BT102</f>
        <v>0</v>
      </c>
      <c r="BU102" s="319">
        <f>cf_1!BU102+cf_2!BU102</f>
        <v>0</v>
      </c>
      <c r="BV102" s="319">
        <f>cf_1!BV102+cf_2!BV102</f>
        <v>0</v>
      </c>
      <c r="BW102" s="319">
        <f>cf_1!BW102+cf_2!BW102</f>
        <v>0</v>
      </c>
      <c r="BX102" s="319">
        <f>cf_1!BX102+cf_2!BX102</f>
        <v>0</v>
      </c>
      <c r="BY102" s="319">
        <f>cf_1!BY102+cf_2!BY102</f>
        <v>0</v>
      </c>
      <c r="BZ102" s="319">
        <f>cf_1!BZ102+cf_2!BZ102</f>
        <v>0</v>
      </c>
      <c r="CA102" s="319">
        <f>cf_1!CA102+cf_2!CA102</f>
        <v>0</v>
      </c>
      <c r="CB102" s="319">
        <f>cf_1!CB102+cf_2!CB102</f>
        <v>0</v>
      </c>
      <c r="CC102" s="319">
        <f>cf_1!CC102+cf_2!CC102</f>
        <v>0</v>
      </c>
      <c r="CD102" s="319">
        <f>cf_1!CD102+cf_2!CD102</f>
        <v>0</v>
      </c>
      <c r="CE102" s="319">
        <f>cf_1!CE102+cf_2!CE102</f>
        <v>0</v>
      </c>
      <c r="CF102" s="319">
        <f>cf_1!CF102+cf_2!CF102</f>
        <v>0</v>
      </c>
      <c r="CG102" s="319">
        <f>cf_1!CG102+cf_2!CG102</f>
        <v>0</v>
      </c>
      <c r="CH102" s="319">
        <f>cf_1!CH102+cf_2!CH102</f>
        <v>0</v>
      </c>
      <c r="CI102" s="319">
        <f>cf_1!CI102+cf_2!CI102</f>
        <v>0</v>
      </c>
      <c r="CJ102" s="319">
        <f>cf_1!CJ102+cf_2!CJ102</f>
        <v>0</v>
      </c>
      <c r="CK102" s="319">
        <f>cf_1!CK102+cf_2!CK102</f>
        <v>0</v>
      </c>
      <c r="CL102" s="319">
        <f>cf_1!CL102+cf_2!CL102</f>
        <v>0</v>
      </c>
      <c r="CM102" s="319">
        <f>cf_1!CM102+cf_2!CM102</f>
        <v>0</v>
      </c>
      <c r="CN102" s="319">
        <f>cf_1!CN102+cf_2!CN102</f>
        <v>0</v>
      </c>
      <c r="CO102" s="319">
        <f>cf_1!CO102+cf_2!CO102</f>
        <v>0</v>
      </c>
      <c r="CP102" s="319">
        <f>cf_1!CP102+cf_2!CP102</f>
        <v>0</v>
      </c>
      <c r="CQ102" s="319">
        <f>cf_1!CQ102+cf_2!CQ102</f>
        <v>0</v>
      </c>
      <c r="CR102" s="319">
        <f>cf_1!CR102+cf_2!CR102</f>
        <v>0</v>
      </c>
      <c r="CS102" s="319">
        <f>cf_1!CS102+cf_2!CS102</f>
        <v>0</v>
      </c>
      <c r="CT102" s="319">
        <f>cf_1!CT102+cf_2!CT102</f>
        <v>0</v>
      </c>
      <c r="CU102" s="319">
        <f>cf_1!CU102+cf_2!CU102</f>
        <v>0</v>
      </c>
      <c r="CV102" s="319">
        <f>cf_1!CV102+cf_2!CV102</f>
        <v>0</v>
      </c>
      <c r="CW102" s="319">
        <f>cf_1!CW102+cf_2!CW102</f>
        <v>0</v>
      </c>
      <c r="CX102" s="319">
        <f>cf_1!CX102+cf_2!CX102</f>
        <v>0</v>
      </c>
      <c r="CY102" s="319">
        <f>cf_1!CY102+cf_2!CY102</f>
        <v>0</v>
      </c>
      <c r="CZ102" s="319">
        <f>cf_1!CZ102+cf_2!CZ102</f>
        <v>0</v>
      </c>
      <c r="DA102" s="319">
        <f>cf_1!DA102+cf_2!DA102</f>
        <v>0</v>
      </c>
      <c r="DB102" s="319">
        <f>cf_1!DB102+cf_2!DB102</f>
        <v>0</v>
      </c>
      <c r="DC102" s="319">
        <f>cf_1!DC102+cf_2!DC102</f>
        <v>0</v>
      </c>
      <c r="DD102" s="319">
        <f>cf_1!DD102+cf_2!DD102</f>
        <v>0</v>
      </c>
      <c r="DE102" s="319">
        <f>cf_1!DE102+cf_2!DE102</f>
        <v>0</v>
      </c>
      <c r="DF102" s="319">
        <f>cf_1!DF102+cf_2!DF102</f>
        <v>0</v>
      </c>
      <c r="DG102" s="319">
        <f>cf_1!DG102+cf_2!DG102</f>
        <v>0</v>
      </c>
      <c r="DH102" s="319">
        <f>cf_1!DH102+cf_2!DH102</f>
        <v>0</v>
      </c>
      <c r="DI102" s="319">
        <f>cf_1!DI102+cf_2!DI102</f>
        <v>0</v>
      </c>
      <c r="DJ102" s="319">
        <f>cf_1!DJ102+cf_2!DJ102</f>
        <v>0</v>
      </c>
      <c r="DK102" s="319">
        <f>cf_1!DK102+cf_2!DK102</f>
        <v>0</v>
      </c>
      <c r="DL102" s="319">
        <f>cf_1!DL102+cf_2!DL102</f>
        <v>0</v>
      </c>
      <c r="DM102" s="319">
        <f>cf_1!DM102+cf_2!DM102</f>
        <v>0</v>
      </c>
      <c r="DN102" s="319">
        <f>cf_1!DN102+cf_2!DN102</f>
        <v>0</v>
      </c>
      <c r="DO102" s="319">
        <f>cf_1!DO102+cf_2!DO102</f>
        <v>0</v>
      </c>
      <c r="DP102" s="319">
        <f>cf_1!DP102+cf_2!DP102</f>
        <v>0</v>
      </c>
      <c r="DQ102" s="319">
        <f>cf_1!DQ102+cf_2!DQ102</f>
        <v>0</v>
      </c>
      <c r="DR102" s="319">
        <f>cf_1!DR102+cf_2!DR102</f>
        <v>0</v>
      </c>
      <c r="DS102" s="319">
        <f>cf_1!DS102+cf_2!DS102</f>
        <v>0</v>
      </c>
      <c r="DT102" s="319">
        <f>cf_1!DT102+cf_2!DT102</f>
        <v>0</v>
      </c>
      <c r="DU102" s="319">
        <f>cf_1!DU102+cf_2!DU102</f>
        <v>0</v>
      </c>
      <c r="DV102" s="319">
        <f>cf_1!DV102+cf_2!DV102</f>
        <v>0</v>
      </c>
      <c r="DW102" s="319">
        <f>cf_1!DW102+cf_2!DW102</f>
        <v>0</v>
      </c>
      <c r="DX102" s="319">
        <f>cf_1!DX102+cf_2!DX102</f>
        <v>0</v>
      </c>
      <c r="DY102" s="319">
        <f>cf_1!DY102+cf_2!DY102</f>
        <v>0</v>
      </c>
      <c r="DZ102" s="319">
        <f>cf_1!DZ102+cf_2!DZ102</f>
        <v>0</v>
      </c>
      <c r="EA102" s="319">
        <f>cf_1!EA102+cf_2!EA102</f>
        <v>0</v>
      </c>
      <c r="EB102" s="319">
        <f>cf_1!EB102+cf_2!EB102</f>
        <v>0</v>
      </c>
      <c r="EC102" s="319">
        <f>cf_1!EC102+cf_2!EC102</f>
        <v>0</v>
      </c>
      <c r="ED102" s="319">
        <f>cf_1!ED102+cf_2!ED102</f>
        <v>0</v>
      </c>
      <c r="EE102" s="319">
        <f>cf_1!EE102+cf_2!EE102</f>
        <v>0</v>
      </c>
      <c r="EF102" s="319">
        <f>cf_1!EF102+cf_2!EF102</f>
        <v>0</v>
      </c>
      <c r="EG102" s="319">
        <f>cf_1!EG102+cf_2!EG102</f>
        <v>0</v>
      </c>
      <c r="EH102" s="319">
        <f>cf_1!EH102+cf_2!EH102</f>
        <v>0</v>
      </c>
      <c r="EI102" s="319">
        <f>cf_1!EI102+cf_2!EI102</f>
        <v>0</v>
      </c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/>
      <c r="EW102" s="59"/>
      <c r="EX102" s="59"/>
      <c r="EY102" s="59"/>
      <c r="EZ102" s="59"/>
      <c r="FA102" s="59"/>
      <c r="FB102" s="59"/>
      <c r="FC102" s="59"/>
      <c r="FD102" s="59"/>
      <c r="FE102" s="59"/>
      <c r="FF102" s="59"/>
      <c r="FG102" s="59"/>
      <c r="FH102" s="59"/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60"/>
      <c r="FU102" s="60"/>
      <c r="FV102" s="60"/>
      <c r="FW102" s="60"/>
      <c r="FX102" s="60"/>
      <c r="FY102" s="60"/>
      <c r="FZ102" s="60"/>
      <c r="GA102" s="60"/>
      <c r="GB102" s="60"/>
      <c r="GC102" s="60"/>
      <c r="GD102" s="60"/>
      <c r="GE102" s="60"/>
      <c r="GF102" s="60"/>
      <c r="GG102" s="60"/>
      <c r="GH102" s="60"/>
      <c r="GI102" s="60"/>
      <c r="GJ102" s="60"/>
      <c r="GK102" s="60"/>
      <c r="GL102" s="60"/>
      <c r="GM102" s="60"/>
      <c r="GN102" s="60"/>
      <c r="GO102" s="60"/>
      <c r="GP102" s="60"/>
      <c r="GQ102" s="60"/>
      <c r="GR102" s="60"/>
      <c r="GS102" s="60"/>
    </row>
    <row r="103" spans="2:201" x14ac:dyDescent="0.2">
      <c r="B103" s="95" t="s">
        <v>984</v>
      </c>
      <c r="C103" s="96" t="s">
        <v>355</v>
      </c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8">
        <f>SUM(P104:P112)</f>
        <v>230055000</v>
      </c>
      <c r="Q103" s="99">
        <f>SUM(Q104:Q112)</f>
        <v>0</v>
      </c>
      <c r="R103" s="99">
        <f>SUM(R104:R112)</f>
        <v>230055000</v>
      </c>
      <c r="S103" s="99">
        <f>SUM(S104:S112)</f>
        <v>0</v>
      </c>
      <c r="T103" s="99">
        <f t="shared" ref="T103:CE103" si="282">SUM(T104:T112)</f>
        <v>0</v>
      </c>
      <c r="U103" s="99">
        <f t="shared" ref="U103:AW103" si="283">SUM(U104:U112)</f>
        <v>0</v>
      </c>
      <c r="V103" s="99">
        <f t="shared" si="283"/>
        <v>0</v>
      </c>
      <c r="W103" s="99">
        <f t="shared" si="283"/>
        <v>0</v>
      </c>
      <c r="X103" s="99">
        <f t="shared" si="283"/>
        <v>0</v>
      </c>
      <c r="Y103" s="99">
        <f t="shared" si="283"/>
        <v>0</v>
      </c>
      <c r="Z103" s="99">
        <f t="shared" si="283"/>
        <v>0</v>
      </c>
      <c r="AA103" s="99">
        <f t="shared" si="283"/>
        <v>0</v>
      </c>
      <c r="AB103" s="99">
        <f t="shared" si="283"/>
        <v>0</v>
      </c>
      <c r="AC103" s="99">
        <f t="shared" si="283"/>
        <v>0</v>
      </c>
      <c r="AD103" s="99">
        <f t="shared" si="283"/>
        <v>0</v>
      </c>
      <c r="AE103" s="99">
        <f t="shared" si="283"/>
        <v>33549687.499999996</v>
      </c>
      <c r="AF103" s="99">
        <f t="shared" si="283"/>
        <v>16295562.5</v>
      </c>
      <c r="AG103" s="99">
        <f t="shared" si="283"/>
        <v>16295562.5</v>
      </c>
      <c r="AH103" s="99">
        <f t="shared" si="283"/>
        <v>37623578.125</v>
      </c>
      <c r="AI103" s="99">
        <f t="shared" si="283"/>
        <v>20369453.125</v>
      </c>
      <c r="AJ103" s="99">
        <f t="shared" si="283"/>
        <v>20369453.125</v>
      </c>
      <c r="AK103" s="99">
        <f t="shared" si="283"/>
        <v>4073890.625</v>
      </c>
      <c r="AL103" s="99">
        <f t="shared" si="283"/>
        <v>4073890.625</v>
      </c>
      <c r="AM103" s="99">
        <f t="shared" si="283"/>
        <v>4073890.625</v>
      </c>
      <c r="AN103" s="99">
        <f t="shared" si="283"/>
        <v>4073890.625</v>
      </c>
      <c r="AO103" s="99">
        <f t="shared" si="283"/>
        <v>4073890.625</v>
      </c>
      <c r="AP103" s="99">
        <f t="shared" si="283"/>
        <v>4073890.625</v>
      </c>
      <c r="AQ103" s="99">
        <f t="shared" si="283"/>
        <v>4073890.625</v>
      </c>
      <c r="AR103" s="99">
        <f t="shared" si="283"/>
        <v>4073890.625</v>
      </c>
      <c r="AS103" s="99">
        <f t="shared" si="283"/>
        <v>4073890.625</v>
      </c>
      <c r="AT103" s="99">
        <f t="shared" si="283"/>
        <v>4073890.625</v>
      </c>
      <c r="AU103" s="99">
        <f t="shared" si="283"/>
        <v>4073890.625</v>
      </c>
      <c r="AV103" s="99">
        <f t="shared" si="283"/>
        <v>4073890.625</v>
      </c>
      <c r="AW103" s="99">
        <f t="shared" si="283"/>
        <v>4073890.625</v>
      </c>
      <c r="AX103" s="99">
        <f t="shared" si="282"/>
        <v>4073890.625</v>
      </c>
      <c r="AY103" s="99">
        <f t="shared" si="282"/>
        <v>4073890.625</v>
      </c>
      <c r="AZ103" s="99">
        <f t="shared" si="282"/>
        <v>4073890.625</v>
      </c>
      <c r="BA103" s="99">
        <f t="shared" si="282"/>
        <v>4073890.625</v>
      </c>
      <c r="BB103" s="99">
        <f t="shared" si="282"/>
        <v>4073890.625</v>
      </c>
      <c r="BC103" s="99">
        <f t="shared" si="282"/>
        <v>4073890.625</v>
      </c>
      <c r="BD103" s="99">
        <f t="shared" si="282"/>
        <v>4073890.625</v>
      </c>
      <c r="BE103" s="99">
        <f t="shared" si="282"/>
        <v>4073890.625</v>
      </c>
      <c r="BF103" s="99">
        <f t="shared" si="282"/>
        <v>0</v>
      </c>
      <c r="BG103" s="99">
        <f t="shared" si="282"/>
        <v>0</v>
      </c>
      <c r="BH103" s="99">
        <f t="shared" si="282"/>
        <v>0</v>
      </c>
      <c r="BI103" s="99">
        <f t="shared" si="282"/>
        <v>0</v>
      </c>
      <c r="BJ103" s="99">
        <f t="shared" si="282"/>
        <v>0</v>
      </c>
      <c r="BK103" s="99">
        <f t="shared" si="282"/>
        <v>0</v>
      </c>
      <c r="BL103" s="99">
        <f t="shared" si="282"/>
        <v>0</v>
      </c>
      <c r="BM103" s="99">
        <f t="shared" si="282"/>
        <v>0</v>
      </c>
      <c r="BN103" s="99">
        <f t="shared" si="282"/>
        <v>0</v>
      </c>
      <c r="BO103" s="99">
        <f t="shared" si="282"/>
        <v>0</v>
      </c>
      <c r="BP103" s="99">
        <f t="shared" si="282"/>
        <v>0</v>
      </c>
      <c r="BQ103" s="99">
        <f t="shared" si="282"/>
        <v>0</v>
      </c>
      <c r="BR103" s="99">
        <f t="shared" si="282"/>
        <v>0</v>
      </c>
      <c r="BS103" s="99">
        <f t="shared" si="282"/>
        <v>0</v>
      </c>
      <c r="BT103" s="99">
        <f t="shared" si="282"/>
        <v>0</v>
      </c>
      <c r="BU103" s="99">
        <f t="shared" si="282"/>
        <v>0</v>
      </c>
      <c r="BV103" s="99">
        <f t="shared" si="282"/>
        <v>0</v>
      </c>
      <c r="BW103" s="99">
        <f t="shared" si="282"/>
        <v>0</v>
      </c>
      <c r="BX103" s="99">
        <f t="shared" si="282"/>
        <v>0</v>
      </c>
      <c r="BY103" s="99">
        <f t="shared" si="282"/>
        <v>0</v>
      </c>
      <c r="BZ103" s="99">
        <f t="shared" si="282"/>
        <v>0</v>
      </c>
      <c r="CA103" s="99">
        <f t="shared" si="282"/>
        <v>0</v>
      </c>
      <c r="CB103" s="99">
        <f t="shared" si="282"/>
        <v>0</v>
      </c>
      <c r="CC103" s="99">
        <f t="shared" si="282"/>
        <v>0</v>
      </c>
      <c r="CD103" s="99">
        <f t="shared" si="282"/>
        <v>0</v>
      </c>
      <c r="CE103" s="99">
        <f t="shared" si="282"/>
        <v>0</v>
      </c>
      <c r="CF103" s="99">
        <f t="shared" ref="CF103:EI103" si="284">SUM(CF104:CF112)</f>
        <v>0</v>
      </c>
      <c r="CG103" s="99">
        <f t="shared" si="284"/>
        <v>0</v>
      </c>
      <c r="CH103" s="99">
        <f t="shared" si="284"/>
        <v>0</v>
      </c>
      <c r="CI103" s="99">
        <f t="shared" si="284"/>
        <v>0</v>
      </c>
      <c r="CJ103" s="99">
        <f t="shared" si="284"/>
        <v>0</v>
      </c>
      <c r="CK103" s="99">
        <f t="shared" si="284"/>
        <v>0</v>
      </c>
      <c r="CL103" s="99">
        <f t="shared" si="284"/>
        <v>0</v>
      </c>
      <c r="CM103" s="99">
        <f t="shared" si="284"/>
        <v>0</v>
      </c>
      <c r="CN103" s="99">
        <f t="shared" si="284"/>
        <v>0</v>
      </c>
      <c r="CO103" s="99">
        <f t="shared" si="284"/>
        <v>0</v>
      </c>
      <c r="CP103" s="99">
        <f t="shared" si="284"/>
        <v>0</v>
      </c>
      <c r="CQ103" s="99">
        <f t="shared" si="284"/>
        <v>0</v>
      </c>
      <c r="CR103" s="99">
        <f t="shared" si="284"/>
        <v>0</v>
      </c>
      <c r="CS103" s="99">
        <f t="shared" si="284"/>
        <v>0</v>
      </c>
      <c r="CT103" s="99">
        <f t="shared" si="284"/>
        <v>0</v>
      </c>
      <c r="CU103" s="99">
        <f t="shared" si="284"/>
        <v>0</v>
      </c>
      <c r="CV103" s="99">
        <f t="shared" si="284"/>
        <v>0</v>
      </c>
      <c r="CW103" s="99">
        <f t="shared" si="284"/>
        <v>0</v>
      </c>
      <c r="CX103" s="99">
        <f t="shared" si="284"/>
        <v>0</v>
      </c>
      <c r="CY103" s="99">
        <f t="shared" si="284"/>
        <v>0</v>
      </c>
      <c r="CZ103" s="99">
        <f t="shared" si="284"/>
        <v>0</v>
      </c>
      <c r="DA103" s="99">
        <f t="shared" si="284"/>
        <v>0</v>
      </c>
      <c r="DB103" s="99">
        <f t="shared" si="284"/>
        <v>0</v>
      </c>
      <c r="DC103" s="99">
        <f t="shared" si="284"/>
        <v>0</v>
      </c>
      <c r="DD103" s="99">
        <f t="shared" si="284"/>
        <v>0</v>
      </c>
      <c r="DE103" s="99">
        <f t="shared" si="284"/>
        <v>0</v>
      </c>
      <c r="DF103" s="99">
        <f t="shared" si="284"/>
        <v>0</v>
      </c>
      <c r="DG103" s="99">
        <f t="shared" si="284"/>
        <v>0</v>
      </c>
      <c r="DH103" s="99">
        <f t="shared" si="284"/>
        <v>0</v>
      </c>
      <c r="DI103" s="99">
        <f t="shared" si="284"/>
        <v>0</v>
      </c>
      <c r="DJ103" s="99">
        <f t="shared" si="284"/>
        <v>0</v>
      </c>
      <c r="DK103" s="99">
        <f t="shared" si="284"/>
        <v>0</v>
      </c>
      <c r="DL103" s="99">
        <f t="shared" si="284"/>
        <v>0</v>
      </c>
      <c r="DM103" s="99">
        <f t="shared" si="284"/>
        <v>0</v>
      </c>
      <c r="DN103" s="99">
        <f t="shared" si="284"/>
        <v>0</v>
      </c>
      <c r="DO103" s="99">
        <f t="shared" si="284"/>
        <v>0</v>
      </c>
      <c r="DP103" s="99">
        <f t="shared" si="284"/>
        <v>0</v>
      </c>
      <c r="DQ103" s="99">
        <f t="shared" si="284"/>
        <v>0</v>
      </c>
      <c r="DR103" s="99">
        <f t="shared" si="284"/>
        <v>0</v>
      </c>
      <c r="DS103" s="99">
        <f t="shared" si="284"/>
        <v>0</v>
      </c>
      <c r="DT103" s="99">
        <f t="shared" si="284"/>
        <v>0</v>
      </c>
      <c r="DU103" s="99">
        <f t="shared" si="284"/>
        <v>0</v>
      </c>
      <c r="DV103" s="99">
        <f t="shared" si="284"/>
        <v>0</v>
      </c>
      <c r="DW103" s="99">
        <f t="shared" si="284"/>
        <v>0</v>
      </c>
      <c r="DX103" s="99">
        <f t="shared" si="284"/>
        <v>0</v>
      </c>
      <c r="DY103" s="99">
        <f t="shared" si="284"/>
        <v>0</v>
      </c>
      <c r="DZ103" s="99">
        <f t="shared" si="284"/>
        <v>0</v>
      </c>
      <c r="EA103" s="99">
        <f t="shared" si="284"/>
        <v>0</v>
      </c>
      <c r="EB103" s="99">
        <f t="shared" si="284"/>
        <v>0</v>
      </c>
      <c r="EC103" s="99">
        <f t="shared" si="284"/>
        <v>0</v>
      </c>
      <c r="ED103" s="99">
        <f t="shared" si="284"/>
        <v>0</v>
      </c>
      <c r="EE103" s="99">
        <f t="shared" si="284"/>
        <v>0</v>
      </c>
      <c r="EF103" s="99">
        <f t="shared" si="284"/>
        <v>0</v>
      </c>
      <c r="EG103" s="99">
        <f t="shared" si="284"/>
        <v>0</v>
      </c>
      <c r="EH103" s="99">
        <f t="shared" si="284"/>
        <v>0</v>
      </c>
      <c r="EI103" s="99">
        <f t="shared" si="284"/>
        <v>0</v>
      </c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/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60"/>
      <c r="FU103" s="60"/>
      <c r="FV103" s="60"/>
      <c r="FW103" s="60"/>
      <c r="FX103" s="60"/>
      <c r="FY103" s="60"/>
      <c r="FZ103" s="60"/>
      <c r="GA103" s="60"/>
      <c r="GB103" s="60"/>
      <c r="GC103" s="60"/>
      <c r="GD103" s="60"/>
      <c r="GE103" s="60"/>
      <c r="GF103" s="60"/>
      <c r="GG103" s="60"/>
      <c r="GH103" s="60"/>
      <c r="GI103" s="60"/>
      <c r="GJ103" s="60"/>
      <c r="GK103" s="60"/>
      <c r="GL103" s="60"/>
      <c r="GM103" s="60"/>
      <c r="GN103" s="60"/>
      <c r="GO103" s="60"/>
      <c r="GP103" s="60"/>
      <c r="GQ103" s="60"/>
      <c r="GR103" s="60"/>
      <c r="GS103" s="60"/>
    </row>
    <row r="104" spans="2:201" x14ac:dyDescent="0.2">
      <c r="B104" s="66" t="s">
        <v>985</v>
      </c>
      <c r="C104" s="67" t="s">
        <v>688</v>
      </c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9">
        <f t="shared" ref="P104:P114" si="285">SUM(S104:EI104)</f>
        <v>115027500</v>
      </c>
      <c r="Q104" s="70">
        <f t="shared" ref="Q104:Q114" si="286">SUMIF(S$5:EI$5,"факт",S104:EI104)</f>
        <v>0</v>
      </c>
      <c r="R104" s="59">
        <f t="shared" ref="R104:R114" si="287">P104-Q104</f>
        <v>115027500</v>
      </c>
      <c r="S104" s="319">
        <f>cf_1!S104+cf_2!S104</f>
        <v>0</v>
      </c>
      <c r="T104" s="319">
        <f>cf_1!T104+cf_2!T104</f>
        <v>0</v>
      </c>
      <c r="U104" s="319">
        <f>cf_1!U104+cf_2!U104</f>
        <v>0</v>
      </c>
      <c r="V104" s="319">
        <f>cf_1!V104+cf_2!V104</f>
        <v>0</v>
      </c>
      <c r="W104" s="319">
        <f>cf_1!W104+cf_2!W104</f>
        <v>0</v>
      </c>
      <c r="X104" s="319">
        <f>cf_1!X104+cf_2!X104</f>
        <v>0</v>
      </c>
      <c r="Y104" s="319">
        <f>cf_1!Y104+cf_2!Y104</f>
        <v>0</v>
      </c>
      <c r="Z104" s="319">
        <f>cf_1!Z104+cf_2!Z104</f>
        <v>0</v>
      </c>
      <c r="AA104" s="319">
        <f>cf_1!AA104+cf_2!AA104</f>
        <v>0</v>
      </c>
      <c r="AB104" s="319">
        <f>cf_1!AB104+cf_2!AB104</f>
        <v>0</v>
      </c>
      <c r="AC104" s="319">
        <f>cf_1!AC104+cf_2!AC104</f>
        <v>0</v>
      </c>
      <c r="AD104" s="319">
        <f>cf_1!AD104+cf_2!AD104</f>
        <v>0</v>
      </c>
      <c r="AE104" s="319">
        <f>cf_1!AE104+cf_2!AE104</f>
        <v>33549687.499999996</v>
      </c>
      <c r="AF104" s="319">
        <f>cf_1!AF104+cf_2!AF104</f>
        <v>16295562.5</v>
      </c>
      <c r="AG104" s="319">
        <f>cf_1!AG104+cf_2!AG104</f>
        <v>16295562.5</v>
      </c>
      <c r="AH104" s="319">
        <f>cf_1!AH104+cf_2!AH104</f>
        <v>16295562.5</v>
      </c>
      <c r="AI104" s="319">
        <f>cf_1!AI104+cf_2!AI104</f>
        <v>16295562.5</v>
      </c>
      <c r="AJ104" s="319">
        <f>cf_1!AJ104+cf_2!AJ104</f>
        <v>16295562.5</v>
      </c>
      <c r="AK104" s="319">
        <f>cf_1!AK104+cf_2!AK104</f>
        <v>0</v>
      </c>
      <c r="AL104" s="319">
        <f>cf_1!AL104+cf_2!AL104</f>
        <v>0</v>
      </c>
      <c r="AM104" s="319">
        <f>cf_1!AM104+cf_2!AM104</f>
        <v>0</v>
      </c>
      <c r="AN104" s="319">
        <f>cf_1!AN104+cf_2!AN104</f>
        <v>0</v>
      </c>
      <c r="AO104" s="319">
        <f>cf_1!AO104+cf_2!AO104</f>
        <v>0</v>
      </c>
      <c r="AP104" s="319">
        <f>cf_1!AP104+cf_2!AP104</f>
        <v>0</v>
      </c>
      <c r="AQ104" s="319">
        <f>cf_1!AQ104+cf_2!AQ104</f>
        <v>0</v>
      </c>
      <c r="AR104" s="319">
        <f>cf_1!AR104+cf_2!AR104</f>
        <v>0</v>
      </c>
      <c r="AS104" s="319">
        <f>cf_1!AS104+cf_2!AS104</f>
        <v>0</v>
      </c>
      <c r="AT104" s="319">
        <f>cf_1!AT104+cf_2!AT104</f>
        <v>0</v>
      </c>
      <c r="AU104" s="319">
        <f>cf_1!AU104+cf_2!AU104</f>
        <v>0</v>
      </c>
      <c r="AV104" s="319">
        <f>cf_1!AV104+cf_2!AV104</f>
        <v>0</v>
      </c>
      <c r="AW104" s="319">
        <f>cf_1!AW104+cf_2!AW104</f>
        <v>0</v>
      </c>
      <c r="AX104" s="319">
        <f>cf_1!AX104+cf_2!AX104</f>
        <v>0</v>
      </c>
      <c r="AY104" s="319">
        <f>cf_1!AY104+cf_2!AY104</f>
        <v>0</v>
      </c>
      <c r="AZ104" s="319">
        <f>cf_1!AZ104+cf_2!AZ104</f>
        <v>0</v>
      </c>
      <c r="BA104" s="319">
        <f>cf_1!BA104+cf_2!BA104</f>
        <v>0</v>
      </c>
      <c r="BB104" s="319">
        <f>cf_1!BB104+cf_2!BB104</f>
        <v>0</v>
      </c>
      <c r="BC104" s="319">
        <f>cf_1!BC104+cf_2!BC104</f>
        <v>0</v>
      </c>
      <c r="BD104" s="319">
        <f>cf_1!BD104+cf_2!BD104</f>
        <v>0</v>
      </c>
      <c r="BE104" s="319">
        <f>cf_1!BE104+cf_2!BE104</f>
        <v>0</v>
      </c>
      <c r="BF104" s="319">
        <f>cf_1!BF104+cf_2!BF104</f>
        <v>0</v>
      </c>
      <c r="BG104" s="319">
        <f>cf_1!BG104+cf_2!BG104</f>
        <v>0</v>
      </c>
      <c r="BH104" s="319">
        <f>cf_1!BH104+cf_2!BH104</f>
        <v>0</v>
      </c>
      <c r="BI104" s="319">
        <f>cf_1!BI104+cf_2!BI104</f>
        <v>0</v>
      </c>
      <c r="BJ104" s="319">
        <f>cf_1!BJ104+cf_2!BJ104</f>
        <v>0</v>
      </c>
      <c r="BK104" s="319">
        <f>cf_1!BK104+cf_2!BK104</f>
        <v>0</v>
      </c>
      <c r="BL104" s="319">
        <f>cf_1!BL104+cf_2!BL104</f>
        <v>0</v>
      </c>
      <c r="BM104" s="319">
        <f>cf_1!BM104+cf_2!BM104</f>
        <v>0</v>
      </c>
      <c r="BN104" s="319">
        <f>cf_1!BN104+cf_2!BN104</f>
        <v>0</v>
      </c>
      <c r="BO104" s="319">
        <f>cf_1!BO104+cf_2!BO104</f>
        <v>0</v>
      </c>
      <c r="BP104" s="319">
        <f>cf_1!BP104+cf_2!BP104</f>
        <v>0</v>
      </c>
      <c r="BQ104" s="319">
        <f>cf_1!BQ104+cf_2!BQ104</f>
        <v>0</v>
      </c>
      <c r="BR104" s="319">
        <f>cf_1!BR104+cf_2!BR104</f>
        <v>0</v>
      </c>
      <c r="BS104" s="319">
        <f>cf_1!BS104+cf_2!BS104</f>
        <v>0</v>
      </c>
      <c r="BT104" s="319">
        <f>cf_1!BT104+cf_2!BT104</f>
        <v>0</v>
      </c>
      <c r="BU104" s="319">
        <f>cf_1!BU104+cf_2!BU104</f>
        <v>0</v>
      </c>
      <c r="BV104" s="319">
        <f>cf_1!BV104+cf_2!BV104</f>
        <v>0</v>
      </c>
      <c r="BW104" s="319">
        <f>cf_1!BW104+cf_2!BW104</f>
        <v>0</v>
      </c>
      <c r="BX104" s="319">
        <f>cf_1!BX104+cf_2!BX104</f>
        <v>0</v>
      </c>
      <c r="BY104" s="319">
        <f>cf_1!BY104+cf_2!BY104</f>
        <v>0</v>
      </c>
      <c r="BZ104" s="319">
        <f>cf_1!BZ104+cf_2!BZ104</f>
        <v>0</v>
      </c>
      <c r="CA104" s="319">
        <f>cf_1!CA104+cf_2!CA104</f>
        <v>0</v>
      </c>
      <c r="CB104" s="319">
        <f>cf_1!CB104+cf_2!CB104</f>
        <v>0</v>
      </c>
      <c r="CC104" s="319">
        <f>cf_1!CC104+cf_2!CC104</f>
        <v>0</v>
      </c>
      <c r="CD104" s="319">
        <f>cf_1!CD104+cf_2!CD104</f>
        <v>0</v>
      </c>
      <c r="CE104" s="319">
        <f>cf_1!CE104+cf_2!CE104</f>
        <v>0</v>
      </c>
      <c r="CF104" s="319">
        <f>cf_1!CF104+cf_2!CF104</f>
        <v>0</v>
      </c>
      <c r="CG104" s="319">
        <f>cf_1!CG104+cf_2!CG104</f>
        <v>0</v>
      </c>
      <c r="CH104" s="319">
        <f>cf_1!CH104+cf_2!CH104</f>
        <v>0</v>
      </c>
      <c r="CI104" s="319">
        <f>cf_1!CI104+cf_2!CI104</f>
        <v>0</v>
      </c>
      <c r="CJ104" s="319">
        <f>cf_1!CJ104+cf_2!CJ104</f>
        <v>0</v>
      </c>
      <c r="CK104" s="319">
        <f>cf_1!CK104+cf_2!CK104</f>
        <v>0</v>
      </c>
      <c r="CL104" s="319">
        <f>cf_1!CL104+cf_2!CL104</f>
        <v>0</v>
      </c>
      <c r="CM104" s="319">
        <f>cf_1!CM104+cf_2!CM104</f>
        <v>0</v>
      </c>
      <c r="CN104" s="319">
        <f>cf_1!CN104+cf_2!CN104</f>
        <v>0</v>
      </c>
      <c r="CO104" s="319">
        <f>cf_1!CO104+cf_2!CO104</f>
        <v>0</v>
      </c>
      <c r="CP104" s="319">
        <f>cf_1!CP104+cf_2!CP104</f>
        <v>0</v>
      </c>
      <c r="CQ104" s="319">
        <f>cf_1!CQ104+cf_2!CQ104</f>
        <v>0</v>
      </c>
      <c r="CR104" s="319">
        <f>cf_1!CR104+cf_2!CR104</f>
        <v>0</v>
      </c>
      <c r="CS104" s="319">
        <f>cf_1!CS104+cf_2!CS104</f>
        <v>0</v>
      </c>
      <c r="CT104" s="319">
        <f>cf_1!CT104+cf_2!CT104</f>
        <v>0</v>
      </c>
      <c r="CU104" s="319">
        <f>cf_1!CU104+cf_2!CU104</f>
        <v>0</v>
      </c>
      <c r="CV104" s="319">
        <f>cf_1!CV104+cf_2!CV104</f>
        <v>0</v>
      </c>
      <c r="CW104" s="319">
        <f>cf_1!CW104+cf_2!CW104</f>
        <v>0</v>
      </c>
      <c r="CX104" s="319">
        <f>cf_1!CX104+cf_2!CX104</f>
        <v>0</v>
      </c>
      <c r="CY104" s="319">
        <f>cf_1!CY104+cf_2!CY104</f>
        <v>0</v>
      </c>
      <c r="CZ104" s="319">
        <f>cf_1!CZ104+cf_2!CZ104</f>
        <v>0</v>
      </c>
      <c r="DA104" s="319">
        <f>cf_1!DA104+cf_2!DA104</f>
        <v>0</v>
      </c>
      <c r="DB104" s="319">
        <f>cf_1!DB104+cf_2!DB104</f>
        <v>0</v>
      </c>
      <c r="DC104" s="319">
        <f>cf_1!DC104+cf_2!DC104</f>
        <v>0</v>
      </c>
      <c r="DD104" s="319">
        <f>cf_1!DD104+cf_2!DD104</f>
        <v>0</v>
      </c>
      <c r="DE104" s="319">
        <f>cf_1!DE104+cf_2!DE104</f>
        <v>0</v>
      </c>
      <c r="DF104" s="319">
        <f>cf_1!DF104+cf_2!DF104</f>
        <v>0</v>
      </c>
      <c r="DG104" s="319">
        <f>cf_1!DG104+cf_2!DG104</f>
        <v>0</v>
      </c>
      <c r="DH104" s="319">
        <f>cf_1!DH104+cf_2!DH104</f>
        <v>0</v>
      </c>
      <c r="DI104" s="319">
        <f>cf_1!DI104+cf_2!DI104</f>
        <v>0</v>
      </c>
      <c r="DJ104" s="319">
        <f>cf_1!DJ104+cf_2!DJ104</f>
        <v>0</v>
      </c>
      <c r="DK104" s="319">
        <f>cf_1!DK104+cf_2!DK104</f>
        <v>0</v>
      </c>
      <c r="DL104" s="319">
        <f>cf_1!DL104+cf_2!DL104</f>
        <v>0</v>
      </c>
      <c r="DM104" s="319">
        <f>cf_1!DM104+cf_2!DM104</f>
        <v>0</v>
      </c>
      <c r="DN104" s="319">
        <f>cf_1!DN104+cf_2!DN104</f>
        <v>0</v>
      </c>
      <c r="DO104" s="319">
        <f>cf_1!DO104+cf_2!DO104</f>
        <v>0</v>
      </c>
      <c r="DP104" s="319">
        <f>cf_1!DP104+cf_2!DP104</f>
        <v>0</v>
      </c>
      <c r="DQ104" s="319">
        <f>cf_1!DQ104+cf_2!DQ104</f>
        <v>0</v>
      </c>
      <c r="DR104" s="319">
        <f>cf_1!DR104+cf_2!DR104</f>
        <v>0</v>
      </c>
      <c r="DS104" s="319">
        <f>cf_1!DS104+cf_2!DS104</f>
        <v>0</v>
      </c>
      <c r="DT104" s="319">
        <f>cf_1!DT104+cf_2!DT104</f>
        <v>0</v>
      </c>
      <c r="DU104" s="319">
        <f>cf_1!DU104+cf_2!DU104</f>
        <v>0</v>
      </c>
      <c r="DV104" s="319">
        <f>cf_1!DV104+cf_2!DV104</f>
        <v>0</v>
      </c>
      <c r="DW104" s="319">
        <f>cf_1!DW104+cf_2!DW104</f>
        <v>0</v>
      </c>
      <c r="DX104" s="319">
        <f>cf_1!DX104+cf_2!DX104</f>
        <v>0</v>
      </c>
      <c r="DY104" s="319">
        <f>cf_1!DY104+cf_2!DY104</f>
        <v>0</v>
      </c>
      <c r="DZ104" s="319">
        <f>cf_1!DZ104+cf_2!DZ104</f>
        <v>0</v>
      </c>
      <c r="EA104" s="319">
        <f>cf_1!EA104+cf_2!EA104</f>
        <v>0</v>
      </c>
      <c r="EB104" s="319">
        <f>cf_1!EB104+cf_2!EB104</f>
        <v>0</v>
      </c>
      <c r="EC104" s="319">
        <f>cf_1!EC104+cf_2!EC104</f>
        <v>0</v>
      </c>
      <c r="ED104" s="319">
        <f>cf_1!ED104+cf_2!ED104</f>
        <v>0</v>
      </c>
      <c r="EE104" s="319">
        <f>cf_1!EE104+cf_2!EE104</f>
        <v>0</v>
      </c>
      <c r="EF104" s="319">
        <f>cf_1!EF104+cf_2!EF104</f>
        <v>0</v>
      </c>
      <c r="EG104" s="319">
        <f>cf_1!EG104+cf_2!EG104</f>
        <v>0</v>
      </c>
      <c r="EH104" s="319">
        <f>cf_1!EH104+cf_2!EH104</f>
        <v>0</v>
      </c>
      <c r="EI104" s="319">
        <f>cf_1!EI104+cf_2!EI104</f>
        <v>0</v>
      </c>
      <c r="EJ104" s="59"/>
      <c r="EK104" s="59"/>
      <c r="EL104" s="59"/>
      <c r="EM104" s="59"/>
      <c r="EN104" s="59"/>
      <c r="EO104" s="59"/>
      <c r="EP104" s="59"/>
      <c r="EQ104" s="59"/>
      <c r="ER104" s="59"/>
      <c r="ES104" s="59"/>
      <c r="ET104" s="59"/>
      <c r="EU104" s="59"/>
      <c r="EV104" s="59"/>
      <c r="EW104" s="59"/>
      <c r="EX104" s="59"/>
      <c r="EY104" s="59"/>
      <c r="EZ104" s="59"/>
      <c r="FA104" s="59"/>
      <c r="FB104" s="59"/>
      <c r="FC104" s="59"/>
      <c r="FD104" s="59"/>
      <c r="FE104" s="59"/>
      <c r="FF104" s="59"/>
      <c r="FG104" s="59"/>
      <c r="FH104" s="59"/>
      <c r="FI104" s="59"/>
      <c r="FJ104" s="59"/>
      <c r="FK104" s="59"/>
      <c r="FL104" s="59"/>
      <c r="FM104" s="59"/>
      <c r="FN104" s="59"/>
      <c r="FO104" s="59"/>
      <c r="FP104" s="59"/>
      <c r="FQ104" s="59"/>
      <c r="FR104" s="59"/>
      <c r="FS104" s="59"/>
      <c r="FT104" s="60"/>
      <c r="FU104" s="60"/>
      <c r="FV104" s="60"/>
      <c r="FW104" s="60"/>
      <c r="FX104" s="60"/>
      <c r="FY104" s="60"/>
      <c r="FZ104" s="60"/>
      <c r="GA104" s="60"/>
      <c r="GB104" s="60"/>
      <c r="GC104" s="60"/>
      <c r="GD104" s="60"/>
      <c r="GE104" s="60"/>
      <c r="GF104" s="60"/>
      <c r="GG104" s="60"/>
      <c r="GH104" s="60"/>
      <c r="GI104" s="60"/>
      <c r="GJ104" s="60"/>
      <c r="GK104" s="60"/>
      <c r="GL104" s="60"/>
      <c r="GM104" s="60"/>
      <c r="GN104" s="60"/>
      <c r="GO104" s="60"/>
      <c r="GP104" s="60"/>
      <c r="GQ104" s="60"/>
      <c r="GR104" s="60"/>
      <c r="GS104" s="60"/>
    </row>
    <row r="105" spans="2:201" x14ac:dyDescent="0.2">
      <c r="B105" s="66" t="s">
        <v>986</v>
      </c>
      <c r="C105" s="67" t="s">
        <v>689</v>
      </c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9">
        <f t="shared" si="285"/>
        <v>115027500</v>
      </c>
      <c r="Q105" s="70">
        <f t="shared" si="286"/>
        <v>0</v>
      </c>
      <c r="R105" s="59">
        <f t="shared" si="287"/>
        <v>115027500</v>
      </c>
      <c r="S105" s="319">
        <f>cf_1!S105+cf_2!S105</f>
        <v>0</v>
      </c>
      <c r="T105" s="319">
        <f>cf_1!T105+cf_2!T105</f>
        <v>0</v>
      </c>
      <c r="U105" s="319">
        <f>cf_1!U105+cf_2!U105</f>
        <v>0</v>
      </c>
      <c r="V105" s="319">
        <f>cf_1!V105+cf_2!V105</f>
        <v>0</v>
      </c>
      <c r="W105" s="319">
        <f>cf_1!W105+cf_2!W105</f>
        <v>0</v>
      </c>
      <c r="X105" s="319">
        <f>cf_1!X105+cf_2!X105</f>
        <v>0</v>
      </c>
      <c r="Y105" s="319">
        <f>cf_1!Y105+cf_2!Y105</f>
        <v>0</v>
      </c>
      <c r="Z105" s="319">
        <f>cf_1!Z105+cf_2!Z105</f>
        <v>0</v>
      </c>
      <c r="AA105" s="319">
        <f>cf_1!AA105+cf_2!AA105</f>
        <v>0</v>
      </c>
      <c r="AB105" s="319">
        <f>cf_1!AB105+cf_2!AB105</f>
        <v>0</v>
      </c>
      <c r="AC105" s="319">
        <f>cf_1!AC105+cf_2!AC105</f>
        <v>0</v>
      </c>
      <c r="AD105" s="319">
        <f>cf_1!AD105+cf_2!AD105</f>
        <v>0</v>
      </c>
      <c r="AE105" s="319">
        <f>cf_1!AE105+cf_2!AE105</f>
        <v>0</v>
      </c>
      <c r="AF105" s="319">
        <f>cf_1!AF105+cf_2!AF105</f>
        <v>0</v>
      </c>
      <c r="AG105" s="319">
        <f>cf_1!AG105+cf_2!AG105</f>
        <v>0</v>
      </c>
      <c r="AH105" s="319">
        <f>cf_1!AH105+cf_2!AH105</f>
        <v>21328015.625</v>
      </c>
      <c r="AI105" s="319">
        <f>cf_1!AI105+cf_2!AI105</f>
        <v>4073890.625</v>
      </c>
      <c r="AJ105" s="319">
        <f>cf_1!AJ105+cf_2!AJ105</f>
        <v>4073890.625</v>
      </c>
      <c r="AK105" s="319">
        <f>cf_1!AK105+cf_2!AK105</f>
        <v>4073890.625</v>
      </c>
      <c r="AL105" s="319">
        <f>cf_1!AL105+cf_2!AL105</f>
        <v>4073890.625</v>
      </c>
      <c r="AM105" s="319">
        <f>cf_1!AM105+cf_2!AM105</f>
        <v>4073890.625</v>
      </c>
      <c r="AN105" s="319">
        <f>cf_1!AN105+cf_2!AN105</f>
        <v>4073890.625</v>
      </c>
      <c r="AO105" s="319">
        <f>cf_1!AO105+cf_2!AO105</f>
        <v>4073890.625</v>
      </c>
      <c r="AP105" s="319">
        <f>cf_1!AP105+cf_2!AP105</f>
        <v>4073890.625</v>
      </c>
      <c r="AQ105" s="319">
        <f>cf_1!AQ105+cf_2!AQ105</f>
        <v>4073890.625</v>
      </c>
      <c r="AR105" s="319">
        <f>cf_1!AR105+cf_2!AR105</f>
        <v>4073890.625</v>
      </c>
      <c r="AS105" s="319">
        <f>cf_1!AS105+cf_2!AS105</f>
        <v>4073890.625</v>
      </c>
      <c r="AT105" s="319">
        <f>cf_1!AT105+cf_2!AT105</f>
        <v>4073890.625</v>
      </c>
      <c r="AU105" s="319">
        <f>cf_1!AU105+cf_2!AU105</f>
        <v>4073890.625</v>
      </c>
      <c r="AV105" s="319">
        <f>cf_1!AV105+cf_2!AV105</f>
        <v>4073890.625</v>
      </c>
      <c r="AW105" s="319">
        <f>cf_1!AW105+cf_2!AW105</f>
        <v>4073890.625</v>
      </c>
      <c r="AX105" s="319">
        <f>cf_1!AX105+cf_2!AX105</f>
        <v>4073890.625</v>
      </c>
      <c r="AY105" s="319">
        <f>cf_1!AY105+cf_2!AY105</f>
        <v>4073890.625</v>
      </c>
      <c r="AZ105" s="319">
        <f>cf_1!AZ105+cf_2!AZ105</f>
        <v>4073890.625</v>
      </c>
      <c r="BA105" s="319">
        <f>cf_1!BA105+cf_2!BA105</f>
        <v>4073890.625</v>
      </c>
      <c r="BB105" s="319">
        <f>cf_1!BB105+cf_2!BB105</f>
        <v>4073890.625</v>
      </c>
      <c r="BC105" s="319">
        <f>cf_1!BC105+cf_2!BC105</f>
        <v>4073890.625</v>
      </c>
      <c r="BD105" s="319">
        <f>cf_1!BD105+cf_2!BD105</f>
        <v>4073890.625</v>
      </c>
      <c r="BE105" s="319">
        <f>cf_1!BE105+cf_2!BE105</f>
        <v>4073890.625</v>
      </c>
      <c r="BF105" s="319">
        <f>cf_1!BF105+cf_2!BF105</f>
        <v>0</v>
      </c>
      <c r="BG105" s="319">
        <f>cf_1!BG105+cf_2!BG105</f>
        <v>0</v>
      </c>
      <c r="BH105" s="319">
        <f>cf_1!BH105+cf_2!BH105</f>
        <v>0</v>
      </c>
      <c r="BI105" s="319">
        <f>cf_1!BI105+cf_2!BI105</f>
        <v>0</v>
      </c>
      <c r="BJ105" s="319">
        <f>cf_1!BJ105+cf_2!BJ105</f>
        <v>0</v>
      </c>
      <c r="BK105" s="319">
        <f>cf_1!BK105+cf_2!BK105</f>
        <v>0</v>
      </c>
      <c r="BL105" s="319">
        <f>cf_1!BL105+cf_2!BL105</f>
        <v>0</v>
      </c>
      <c r="BM105" s="319">
        <f>cf_1!BM105+cf_2!BM105</f>
        <v>0</v>
      </c>
      <c r="BN105" s="319">
        <f>cf_1!BN105+cf_2!BN105</f>
        <v>0</v>
      </c>
      <c r="BO105" s="319">
        <f>cf_1!BO105+cf_2!BO105</f>
        <v>0</v>
      </c>
      <c r="BP105" s="319">
        <f>cf_1!BP105+cf_2!BP105</f>
        <v>0</v>
      </c>
      <c r="BQ105" s="319">
        <f>cf_1!BQ105+cf_2!BQ105</f>
        <v>0</v>
      </c>
      <c r="BR105" s="319">
        <f>cf_1!BR105+cf_2!BR105</f>
        <v>0</v>
      </c>
      <c r="BS105" s="319">
        <f>cf_1!BS105+cf_2!BS105</f>
        <v>0</v>
      </c>
      <c r="BT105" s="319">
        <f>cf_1!BT105+cf_2!BT105</f>
        <v>0</v>
      </c>
      <c r="BU105" s="319">
        <f>cf_1!BU105+cf_2!BU105</f>
        <v>0</v>
      </c>
      <c r="BV105" s="319">
        <f>cf_1!BV105+cf_2!BV105</f>
        <v>0</v>
      </c>
      <c r="BW105" s="319">
        <f>cf_1!BW105+cf_2!BW105</f>
        <v>0</v>
      </c>
      <c r="BX105" s="319">
        <f>cf_1!BX105+cf_2!BX105</f>
        <v>0</v>
      </c>
      <c r="BY105" s="319">
        <f>cf_1!BY105+cf_2!BY105</f>
        <v>0</v>
      </c>
      <c r="BZ105" s="319">
        <f>cf_1!BZ105+cf_2!BZ105</f>
        <v>0</v>
      </c>
      <c r="CA105" s="319">
        <f>cf_1!CA105+cf_2!CA105</f>
        <v>0</v>
      </c>
      <c r="CB105" s="319">
        <f>cf_1!CB105+cf_2!CB105</f>
        <v>0</v>
      </c>
      <c r="CC105" s="319">
        <f>cf_1!CC105+cf_2!CC105</f>
        <v>0</v>
      </c>
      <c r="CD105" s="319">
        <f>cf_1!CD105+cf_2!CD105</f>
        <v>0</v>
      </c>
      <c r="CE105" s="319">
        <f>cf_1!CE105+cf_2!CE105</f>
        <v>0</v>
      </c>
      <c r="CF105" s="319">
        <f>cf_1!CF105+cf_2!CF105</f>
        <v>0</v>
      </c>
      <c r="CG105" s="319">
        <f>cf_1!CG105+cf_2!CG105</f>
        <v>0</v>
      </c>
      <c r="CH105" s="319">
        <f>cf_1!CH105+cf_2!CH105</f>
        <v>0</v>
      </c>
      <c r="CI105" s="319">
        <f>cf_1!CI105+cf_2!CI105</f>
        <v>0</v>
      </c>
      <c r="CJ105" s="319">
        <f>cf_1!CJ105+cf_2!CJ105</f>
        <v>0</v>
      </c>
      <c r="CK105" s="319">
        <f>cf_1!CK105+cf_2!CK105</f>
        <v>0</v>
      </c>
      <c r="CL105" s="319">
        <f>cf_1!CL105+cf_2!CL105</f>
        <v>0</v>
      </c>
      <c r="CM105" s="319">
        <f>cf_1!CM105+cf_2!CM105</f>
        <v>0</v>
      </c>
      <c r="CN105" s="319">
        <f>cf_1!CN105+cf_2!CN105</f>
        <v>0</v>
      </c>
      <c r="CO105" s="319">
        <f>cf_1!CO105+cf_2!CO105</f>
        <v>0</v>
      </c>
      <c r="CP105" s="319">
        <f>cf_1!CP105+cf_2!CP105</f>
        <v>0</v>
      </c>
      <c r="CQ105" s="319">
        <f>cf_1!CQ105+cf_2!CQ105</f>
        <v>0</v>
      </c>
      <c r="CR105" s="319">
        <f>cf_1!CR105+cf_2!CR105</f>
        <v>0</v>
      </c>
      <c r="CS105" s="319">
        <f>cf_1!CS105+cf_2!CS105</f>
        <v>0</v>
      </c>
      <c r="CT105" s="319">
        <f>cf_1!CT105+cf_2!CT105</f>
        <v>0</v>
      </c>
      <c r="CU105" s="319">
        <f>cf_1!CU105+cf_2!CU105</f>
        <v>0</v>
      </c>
      <c r="CV105" s="319">
        <f>cf_1!CV105+cf_2!CV105</f>
        <v>0</v>
      </c>
      <c r="CW105" s="319">
        <f>cf_1!CW105+cf_2!CW105</f>
        <v>0</v>
      </c>
      <c r="CX105" s="319">
        <f>cf_1!CX105+cf_2!CX105</f>
        <v>0</v>
      </c>
      <c r="CY105" s="319">
        <f>cf_1!CY105+cf_2!CY105</f>
        <v>0</v>
      </c>
      <c r="CZ105" s="319">
        <f>cf_1!CZ105+cf_2!CZ105</f>
        <v>0</v>
      </c>
      <c r="DA105" s="319">
        <f>cf_1!DA105+cf_2!DA105</f>
        <v>0</v>
      </c>
      <c r="DB105" s="319">
        <f>cf_1!DB105+cf_2!DB105</f>
        <v>0</v>
      </c>
      <c r="DC105" s="319">
        <f>cf_1!DC105+cf_2!DC105</f>
        <v>0</v>
      </c>
      <c r="DD105" s="319">
        <f>cf_1!DD105+cf_2!DD105</f>
        <v>0</v>
      </c>
      <c r="DE105" s="319">
        <f>cf_1!DE105+cf_2!DE105</f>
        <v>0</v>
      </c>
      <c r="DF105" s="319">
        <f>cf_1!DF105+cf_2!DF105</f>
        <v>0</v>
      </c>
      <c r="DG105" s="319">
        <f>cf_1!DG105+cf_2!DG105</f>
        <v>0</v>
      </c>
      <c r="DH105" s="319">
        <f>cf_1!DH105+cf_2!DH105</f>
        <v>0</v>
      </c>
      <c r="DI105" s="319">
        <f>cf_1!DI105+cf_2!DI105</f>
        <v>0</v>
      </c>
      <c r="DJ105" s="319">
        <f>cf_1!DJ105+cf_2!DJ105</f>
        <v>0</v>
      </c>
      <c r="DK105" s="319">
        <f>cf_1!DK105+cf_2!DK105</f>
        <v>0</v>
      </c>
      <c r="DL105" s="319">
        <f>cf_1!DL105+cf_2!DL105</f>
        <v>0</v>
      </c>
      <c r="DM105" s="319">
        <f>cf_1!DM105+cf_2!DM105</f>
        <v>0</v>
      </c>
      <c r="DN105" s="319">
        <f>cf_1!DN105+cf_2!DN105</f>
        <v>0</v>
      </c>
      <c r="DO105" s="319">
        <f>cf_1!DO105+cf_2!DO105</f>
        <v>0</v>
      </c>
      <c r="DP105" s="319">
        <f>cf_1!DP105+cf_2!DP105</f>
        <v>0</v>
      </c>
      <c r="DQ105" s="319">
        <f>cf_1!DQ105+cf_2!DQ105</f>
        <v>0</v>
      </c>
      <c r="DR105" s="319">
        <f>cf_1!DR105+cf_2!DR105</f>
        <v>0</v>
      </c>
      <c r="DS105" s="319">
        <f>cf_1!DS105+cf_2!DS105</f>
        <v>0</v>
      </c>
      <c r="DT105" s="319">
        <f>cf_1!DT105+cf_2!DT105</f>
        <v>0</v>
      </c>
      <c r="DU105" s="319">
        <f>cf_1!DU105+cf_2!DU105</f>
        <v>0</v>
      </c>
      <c r="DV105" s="319">
        <f>cf_1!DV105+cf_2!DV105</f>
        <v>0</v>
      </c>
      <c r="DW105" s="319">
        <f>cf_1!DW105+cf_2!DW105</f>
        <v>0</v>
      </c>
      <c r="DX105" s="319">
        <f>cf_1!DX105+cf_2!DX105</f>
        <v>0</v>
      </c>
      <c r="DY105" s="319">
        <f>cf_1!DY105+cf_2!DY105</f>
        <v>0</v>
      </c>
      <c r="DZ105" s="319">
        <f>cf_1!DZ105+cf_2!DZ105</f>
        <v>0</v>
      </c>
      <c r="EA105" s="319">
        <f>cf_1!EA105+cf_2!EA105</f>
        <v>0</v>
      </c>
      <c r="EB105" s="319">
        <f>cf_1!EB105+cf_2!EB105</f>
        <v>0</v>
      </c>
      <c r="EC105" s="319">
        <f>cf_1!EC105+cf_2!EC105</f>
        <v>0</v>
      </c>
      <c r="ED105" s="319">
        <f>cf_1!ED105+cf_2!ED105</f>
        <v>0</v>
      </c>
      <c r="EE105" s="319">
        <f>cf_1!EE105+cf_2!EE105</f>
        <v>0</v>
      </c>
      <c r="EF105" s="319">
        <f>cf_1!EF105+cf_2!EF105</f>
        <v>0</v>
      </c>
      <c r="EG105" s="319">
        <f>cf_1!EG105+cf_2!EG105</f>
        <v>0</v>
      </c>
      <c r="EH105" s="319">
        <f>cf_1!EH105+cf_2!EH105</f>
        <v>0</v>
      </c>
      <c r="EI105" s="319">
        <f>cf_1!EI105+cf_2!EI105</f>
        <v>0</v>
      </c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/>
      <c r="FQ105" s="59"/>
      <c r="FR105" s="59"/>
      <c r="FS105" s="59"/>
      <c r="FT105" s="60"/>
      <c r="FU105" s="60"/>
      <c r="FV105" s="60"/>
      <c r="FW105" s="60"/>
      <c r="FX105" s="60"/>
      <c r="FY105" s="60"/>
      <c r="FZ105" s="60"/>
      <c r="GA105" s="60"/>
      <c r="GB105" s="60"/>
      <c r="GC105" s="60"/>
      <c r="GD105" s="60"/>
      <c r="GE105" s="60"/>
      <c r="GF105" s="60"/>
      <c r="GG105" s="60"/>
      <c r="GH105" s="60"/>
      <c r="GI105" s="60"/>
      <c r="GJ105" s="60"/>
      <c r="GK105" s="60"/>
      <c r="GL105" s="60"/>
      <c r="GM105" s="60"/>
      <c r="GN105" s="60"/>
      <c r="GO105" s="60"/>
      <c r="GP105" s="60"/>
      <c r="GQ105" s="60"/>
      <c r="GR105" s="60"/>
      <c r="GS105" s="60"/>
    </row>
    <row r="106" spans="2:201" x14ac:dyDescent="0.2">
      <c r="B106" s="66" t="s">
        <v>987</v>
      </c>
      <c r="C106" s="67" t="s">
        <v>988</v>
      </c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9">
        <f t="shared" si="285"/>
        <v>0</v>
      </c>
      <c r="Q106" s="70">
        <f t="shared" si="286"/>
        <v>0</v>
      </c>
      <c r="R106" s="59">
        <f t="shared" si="287"/>
        <v>0</v>
      </c>
      <c r="S106" s="319">
        <f>cf_1!S106+cf_2!S106</f>
        <v>0</v>
      </c>
      <c r="T106" s="319">
        <f>cf_1!T106+cf_2!T106</f>
        <v>0</v>
      </c>
      <c r="U106" s="319">
        <f>cf_1!U106+cf_2!U106</f>
        <v>0</v>
      </c>
      <c r="V106" s="319">
        <f>cf_1!V106+cf_2!V106</f>
        <v>0</v>
      </c>
      <c r="W106" s="319">
        <f>cf_1!W106+cf_2!W106</f>
        <v>0</v>
      </c>
      <c r="X106" s="319">
        <f>cf_1!X106+cf_2!X106</f>
        <v>0</v>
      </c>
      <c r="Y106" s="319">
        <f>cf_1!Y106+cf_2!Y106</f>
        <v>0</v>
      </c>
      <c r="Z106" s="319">
        <f>cf_1!Z106+cf_2!Z106</f>
        <v>0</v>
      </c>
      <c r="AA106" s="319">
        <f>cf_1!AA106+cf_2!AA106</f>
        <v>0</v>
      </c>
      <c r="AB106" s="319">
        <f>cf_1!AB106+cf_2!AB106</f>
        <v>0</v>
      </c>
      <c r="AC106" s="319">
        <f>cf_1!AC106+cf_2!AC106</f>
        <v>0</v>
      </c>
      <c r="AD106" s="319">
        <f>cf_1!AD106+cf_2!AD106</f>
        <v>0</v>
      </c>
      <c r="AE106" s="319">
        <f>cf_1!AE106+cf_2!AE106</f>
        <v>0</v>
      </c>
      <c r="AF106" s="319">
        <f>cf_1!AF106+cf_2!AF106</f>
        <v>0</v>
      </c>
      <c r="AG106" s="319">
        <f>cf_1!AG106+cf_2!AG106</f>
        <v>0</v>
      </c>
      <c r="AH106" s="319">
        <f>cf_1!AH106+cf_2!AH106</f>
        <v>0</v>
      </c>
      <c r="AI106" s="319">
        <f>cf_1!AI106+cf_2!AI106</f>
        <v>0</v>
      </c>
      <c r="AJ106" s="319">
        <f>cf_1!AJ106+cf_2!AJ106</f>
        <v>0</v>
      </c>
      <c r="AK106" s="319">
        <f>cf_1!AK106+cf_2!AK106</f>
        <v>0</v>
      </c>
      <c r="AL106" s="319">
        <f>cf_1!AL106+cf_2!AL106</f>
        <v>0</v>
      </c>
      <c r="AM106" s="319">
        <f>cf_1!AM106+cf_2!AM106</f>
        <v>0</v>
      </c>
      <c r="AN106" s="319">
        <f>cf_1!AN106+cf_2!AN106</f>
        <v>0</v>
      </c>
      <c r="AO106" s="319">
        <f>cf_1!AO106+cf_2!AO106</f>
        <v>0</v>
      </c>
      <c r="AP106" s="319">
        <f>cf_1!AP106+cf_2!AP106</f>
        <v>0</v>
      </c>
      <c r="AQ106" s="319">
        <f>cf_1!AQ106+cf_2!AQ106</f>
        <v>0</v>
      </c>
      <c r="AR106" s="319">
        <f>cf_1!AR106+cf_2!AR106</f>
        <v>0</v>
      </c>
      <c r="AS106" s="319">
        <f>cf_1!AS106+cf_2!AS106</f>
        <v>0</v>
      </c>
      <c r="AT106" s="319">
        <f>cf_1!AT106+cf_2!AT106</f>
        <v>0</v>
      </c>
      <c r="AU106" s="319">
        <f>cf_1!AU106+cf_2!AU106</f>
        <v>0</v>
      </c>
      <c r="AV106" s="319">
        <f>cf_1!AV106+cf_2!AV106</f>
        <v>0</v>
      </c>
      <c r="AW106" s="319">
        <f>cf_1!AW106+cf_2!AW106</f>
        <v>0</v>
      </c>
      <c r="AX106" s="319">
        <f>cf_1!AX106+cf_2!AX106</f>
        <v>0</v>
      </c>
      <c r="AY106" s="319">
        <f>cf_1!AY106+cf_2!AY106</f>
        <v>0</v>
      </c>
      <c r="AZ106" s="319">
        <f>cf_1!AZ106+cf_2!AZ106</f>
        <v>0</v>
      </c>
      <c r="BA106" s="319">
        <f>cf_1!BA106+cf_2!BA106</f>
        <v>0</v>
      </c>
      <c r="BB106" s="319">
        <f>cf_1!BB106+cf_2!BB106</f>
        <v>0</v>
      </c>
      <c r="BC106" s="319">
        <f>cf_1!BC106+cf_2!BC106</f>
        <v>0</v>
      </c>
      <c r="BD106" s="319">
        <f>cf_1!BD106+cf_2!BD106</f>
        <v>0</v>
      </c>
      <c r="BE106" s="319">
        <f>cf_1!BE106+cf_2!BE106</f>
        <v>0</v>
      </c>
      <c r="BF106" s="319">
        <f>cf_1!BF106+cf_2!BF106</f>
        <v>0</v>
      </c>
      <c r="BG106" s="319">
        <f>cf_1!BG106+cf_2!BG106</f>
        <v>0</v>
      </c>
      <c r="BH106" s="319">
        <f>cf_1!BH106+cf_2!BH106</f>
        <v>0</v>
      </c>
      <c r="BI106" s="319">
        <f>cf_1!BI106+cf_2!BI106</f>
        <v>0</v>
      </c>
      <c r="BJ106" s="319">
        <f>cf_1!BJ106+cf_2!BJ106</f>
        <v>0</v>
      </c>
      <c r="BK106" s="319">
        <f>cf_1!BK106+cf_2!BK106</f>
        <v>0</v>
      </c>
      <c r="BL106" s="319">
        <f>cf_1!BL106+cf_2!BL106</f>
        <v>0</v>
      </c>
      <c r="BM106" s="319">
        <f>cf_1!BM106+cf_2!BM106</f>
        <v>0</v>
      </c>
      <c r="BN106" s="319">
        <f>cf_1!BN106+cf_2!BN106</f>
        <v>0</v>
      </c>
      <c r="BO106" s="319">
        <f>cf_1!BO106+cf_2!BO106</f>
        <v>0</v>
      </c>
      <c r="BP106" s="319">
        <f>cf_1!BP106+cf_2!BP106</f>
        <v>0</v>
      </c>
      <c r="BQ106" s="319">
        <f>cf_1!BQ106+cf_2!BQ106</f>
        <v>0</v>
      </c>
      <c r="BR106" s="319">
        <f>cf_1!BR106+cf_2!BR106</f>
        <v>0</v>
      </c>
      <c r="BS106" s="319">
        <f>cf_1!BS106+cf_2!BS106</f>
        <v>0</v>
      </c>
      <c r="BT106" s="319">
        <f>cf_1!BT106+cf_2!BT106</f>
        <v>0</v>
      </c>
      <c r="BU106" s="319">
        <f>cf_1!BU106+cf_2!BU106</f>
        <v>0</v>
      </c>
      <c r="BV106" s="319">
        <f>cf_1!BV106+cf_2!BV106</f>
        <v>0</v>
      </c>
      <c r="BW106" s="319">
        <f>cf_1!BW106+cf_2!BW106</f>
        <v>0</v>
      </c>
      <c r="BX106" s="319">
        <f>cf_1!BX106+cf_2!BX106</f>
        <v>0</v>
      </c>
      <c r="BY106" s="319">
        <f>cf_1!BY106+cf_2!BY106</f>
        <v>0</v>
      </c>
      <c r="BZ106" s="319">
        <f>cf_1!BZ106+cf_2!BZ106</f>
        <v>0</v>
      </c>
      <c r="CA106" s="319">
        <f>cf_1!CA106+cf_2!CA106</f>
        <v>0</v>
      </c>
      <c r="CB106" s="319">
        <f>cf_1!CB106+cf_2!CB106</f>
        <v>0</v>
      </c>
      <c r="CC106" s="319">
        <f>cf_1!CC106+cf_2!CC106</f>
        <v>0</v>
      </c>
      <c r="CD106" s="319">
        <f>cf_1!CD106+cf_2!CD106</f>
        <v>0</v>
      </c>
      <c r="CE106" s="319">
        <f>cf_1!CE106+cf_2!CE106</f>
        <v>0</v>
      </c>
      <c r="CF106" s="319">
        <f>cf_1!CF106+cf_2!CF106</f>
        <v>0</v>
      </c>
      <c r="CG106" s="319">
        <f>cf_1!CG106+cf_2!CG106</f>
        <v>0</v>
      </c>
      <c r="CH106" s="319">
        <f>cf_1!CH106+cf_2!CH106</f>
        <v>0</v>
      </c>
      <c r="CI106" s="319">
        <f>cf_1!CI106+cf_2!CI106</f>
        <v>0</v>
      </c>
      <c r="CJ106" s="319">
        <f>cf_1!CJ106+cf_2!CJ106</f>
        <v>0</v>
      </c>
      <c r="CK106" s="319">
        <f>cf_1!CK106+cf_2!CK106</f>
        <v>0</v>
      </c>
      <c r="CL106" s="319">
        <f>cf_1!CL106+cf_2!CL106</f>
        <v>0</v>
      </c>
      <c r="CM106" s="319">
        <f>cf_1!CM106+cf_2!CM106</f>
        <v>0</v>
      </c>
      <c r="CN106" s="319">
        <f>cf_1!CN106+cf_2!CN106</f>
        <v>0</v>
      </c>
      <c r="CO106" s="319">
        <f>cf_1!CO106+cf_2!CO106</f>
        <v>0</v>
      </c>
      <c r="CP106" s="319">
        <f>cf_1!CP106+cf_2!CP106</f>
        <v>0</v>
      </c>
      <c r="CQ106" s="319">
        <f>cf_1!CQ106+cf_2!CQ106</f>
        <v>0</v>
      </c>
      <c r="CR106" s="319">
        <f>cf_1!CR106+cf_2!CR106</f>
        <v>0</v>
      </c>
      <c r="CS106" s="319">
        <f>cf_1!CS106+cf_2!CS106</f>
        <v>0</v>
      </c>
      <c r="CT106" s="319">
        <f>cf_1!CT106+cf_2!CT106</f>
        <v>0</v>
      </c>
      <c r="CU106" s="319">
        <f>cf_1!CU106+cf_2!CU106</f>
        <v>0</v>
      </c>
      <c r="CV106" s="319">
        <f>cf_1!CV106+cf_2!CV106</f>
        <v>0</v>
      </c>
      <c r="CW106" s="319">
        <f>cf_1!CW106+cf_2!CW106</f>
        <v>0</v>
      </c>
      <c r="CX106" s="319">
        <f>cf_1!CX106+cf_2!CX106</f>
        <v>0</v>
      </c>
      <c r="CY106" s="319">
        <f>cf_1!CY106+cf_2!CY106</f>
        <v>0</v>
      </c>
      <c r="CZ106" s="319">
        <f>cf_1!CZ106+cf_2!CZ106</f>
        <v>0</v>
      </c>
      <c r="DA106" s="319">
        <f>cf_1!DA106+cf_2!DA106</f>
        <v>0</v>
      </c>
      <c r="DB106" s="319">
        <f>cf_1!DB106+cf_2!DB106</f>
        <v>0</v>
      </c>
      <c r="DC106" s="319">
        <f>cf_1!DC106+cf_2!DC106</f>
        <v>0</v>
      </c>
      <c r="DD106" s="319">
        <f>cf_1!DD106+cf_2!DD106</f>
        <v>0</v>
      </c>
      <c r="DE106" s="319">
        <f>cf_1!DE106+cf_2!DE106</f>
        <v>0</v>
      </c>
      <c r="DF106" s="319">
        <f>cf_1!DF106+cf_2!DF106</f>
        <v>0</v>
      </c>
      <c r="DG106" s="319">
        <f>cf_1!DG106+cf_2!DG106</f>
        <v>0</v>
      </c>
      <c r="DH106" s="319">
        <f>cf_1!DH106+cf_2!DH106</f>
        <v>0</v>
      </c>
      <c r="DI106" s="319">
        <f>cf_1!DI106+cf_2!DI106</f>
        <v>0</v>
      </c>
      <c r="DJ106" s="319">
        <f>cf_1!DJ106+cf_2!DJ106</f>
        <v>0</v>
      </c>
      <c r="DK106" s="319">
        <f>cf_1!DK106+cf_2!DK106</f>
        <v>0</v>
      </c>
      <c r="DL106" s="319">
        <f>cf_1!DL106+cf_2!DL106</f>
        <v>0</v>
      </c>
      <c r="DM106" s="319">
        <f>cf_1!DM106+cf_2!DM106</f>
        <v>0</v>
      </c>
      <c r="DN106" s="319">
        <f>cf_1!DN106+cf_2!DN106</f>
        <v>0</v>
      </c>
      <c r="DO106" s="319">
        <f>cf_1!DO106+cf_2!DO106</f>
        <v>0</v>
      </c>
      <c r="DP106" s="319">
        <f>cf_1!DP106+cf_2!DP106</f>
        <v>0</v>
      </c>
      <c r="DQ106" s="319">
        <f>cf_1!DQ106+cf_2!DQ106</f>
        <v>0</v>
      </c>
      <c r="DR106" s="319">
        <f>cf_1!DR106+cf_2!DR106</f>
        <v>0</v>
      </c>
      <c r="DS106" s="319">
        <f>cf_1!DS106+cf_2!DS106</f>
        <v>0</v>
      </c>
      <c r="DT106" s="319">
        <f>cf_1!DT106+cf_2!DT106</f>
        <v>0</v>
      </c>
      <c r="DU106" s="319">
        <f>cf_1!DU106+cf_2!DU106</f>
        <v>0</v>
      </c>
      <c r="DV106" s="319">
        <f>cf_1!DV106+cf_2!DV106</f>
        <v>0</v>
      </c>
      <c r="DW106" s="319">
        <f>cf_1!DW106+cf_2!DW106</f>
        <v>0</v>
      </c>
      <c r="DX106" s="319">
        <f>cf_1!DX106+cf_2!DX106</f>
        <v>0</v>
      </c>
      <c r="DY106" s="319">
        <f>cf_1!DY106+cf_2!DY106</f>
        <v>0</v>
      </c>
      <c r="DZ106" s="319">
        <f>cf_1!DZ106+cf_2!DZ106</f>
        <v>0</v>
      </c>
      <c r="EA106" s="319">
        <f>cf_1!EA106+cf_2!EA106</f>
        <v>0</v>
      </c>
      <c r="EB106" s="319">
        <f>cf_1!EB106+cf_2!EB106</f>
        <v>0</v>
      </c>
      <c r="EC106" s="319">
        <f>cf_1!EC106+cf_2!EC106</f>
        <v>0</v>
      </c>
      <c r="ED106" s="319">
        <f>cf_1!ED106+cf_2!ED106</f>
        <v>0</v>
      </c>
      <c r="EE106" s="319">
        <f>cf_1!EE106+cf_2!EE106</f>
        <v>0</v>
      </c>
      <c r="EF106" s="319">
        <f>cf_1!EF106+cf_2!EF106</f>
        <v>0</v>
      </c>
      <c r="EG106" s="319">
        <f>cf_1!EG106+cf_2!EG106</f>
        <v>0</v>
      </c>
      <c r="EH106" s="319">
        <f>cf_1!EH106+cf_2!EH106</f>
        <v>0</v>
      </c>
      <c r="EI106" s="319">
        <f>cf_1!EI106+cf_2!EI106</f>
        <v>0</v>
      </c>
      <c r="EJ106" s="59"/>
      <c r="EK106" s="59"/>
      <c r="EL106" s="59"/>
      <c r="EM106" s="59"/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/>
      <c r="FD106" s="59"/>
      <c r="FE106" s="59"/>
      <c r="FF106" s="59"/>
      <c r="FG106" s="59"/>
      <c r="FH106" s="59"/>
      <c r="FI106" s="59"/>
      <c r="FJ106" s="59"/>
      <c r="FK106" s="59"/>
      <c r="FL106" s="59"/>
      <c r="FM106" s="59"/>
      <c r="FN106" s="59"/>
      <c r="FO106" s="59"/>
      <c r="FP106" s="59"/>
      <c r="FQ106" s="59"/>
      <c r="FR106" s="59"/>
      <c r="FS106" s="59"/>
      <c r="FT106" s="60"/>
      <c r="FU106" s="60"/>
      <c r="FV106" s="60"/>
      <c r="FW106" s="60"/>
      <c r="FX106" s="60"/>
      <c r="FY106" s="60"/>
      <c r="FZ106" s="60"/>
      <c r="GA106" s="60"/>
      <c r="GB106" s="60"/>
      <c r="GC106" s="60"/>
      <c r="GD106" s="60"/>
      <c r="GE106" s="60"/>
      <c r="GF106" s="60"/>
      <c r="GG106" s="60"/>
      <c r="GH106" s="60"/>
      <c r="GI106" s="60"/>
      <c r="GJ106" s="60"/>
      <c r="GK106" s="60"/>
      <c r="GL106" s="60"/>
      <c r="GM106" s="60"/>
      <c r="GN106" s="60"/>
      <c r="GO106" s="60"/>
      <c r="GP106" s="60"/>
      <c r="GQ106" s="60"/>
      <c r="GR106" s="60"/>
      <c r="GS106" s="60"/>
    </row>
    <row r="107" spans="2:201" x14ac:dyDescent="0.2">
      <c r="B107" s="66" t="s">
        <v>989</v>
      </c>
      <c r="C107" s="67" t="s">
        <v>990</v>
      </c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9">
        <f t="shared" si="285"/>
        <v>0</v>
      </c>
      <c r="Q107" s="70">
        <f t="shared" si="286"/>
        <v>0</v>
      </c>
      <c r="R107" s="59">
        <f t="shared" si="287"/>
        <v>0</v>
      </c>
      <c r="S107" s="319">
        <f>cf_1!S107+cf_2!S107</f>
        <v>0</v>
      </c>
      <c r="T107" s="319">
        <f>cf_1!T107+cf_2!T107</f>
        <v>0</v>
      </c>
      <c r="U107" s="319">
        <f>cf_1!U107+cf_2!U107</f>
        <v>0</v>
      </c>
      <c r="V107" s="319">
        <f>cf_1!V107+cf_2!V107</f>
        <v>0</v>
      </c>
      <c r="W107" s="319">
        <f>cf_1!W107+cf_2!W107</f>
        <v>0</v>
      </c>
      <c r="X107" s="319">
        <f>cf_1!X107+cf_2!X107</f>
        <v>0</v>
      </c>
      <c r="Y107" s="319">
        <f>cf_1!Y107+cf_2!Y107</f>
        <v>0</v>
      </c>
      <c r="Z107" s="319">
        <f>cf_1!Z107+cf_2!Z107</f>
        <v>0</v>
      </c>
      <c r="AA107" s="319">
        <f>cf_1!AA107+cf_2!AA107</f>
        <v>0</v>
      </c>
      <c r="AB107" s="319">
        <f>cf_1!AB107+cf_2!AB107</f>
        <v>0</v>
      </c>
      <c r="AC107" s="319">
        <f>cf_1!AC107+cf_2!AC107</f>
        <v>0</v>
      </c>
      <c r="AD107" s="319">
        <f>cf_1!AD107+cf_2!AD107</f>
        <v>0</v>
      </c>
      <c r="AE107" s="319">
        <f>cf_1!AE107+cf_2!AE107</f>
        <v>0</v>
      </c>
      <c r="AF107" s="319">
        <f>cf_1!AF107+cf_2!AF107</f>
        <v>0</v>
      </c>
      <c r="AG107" s="319">
        <f>cf_1!AG107+cf_2!AG107</f>
        <v>0</v>
      </c>
      <c r="AH107" s="319">
        <f>cf_1!AH107+cf_2!AH107</f>
        <v>0</v>
      </c>
      <c r="AI107" s="319">
        <f>cf_1!AI107+cf_2!AI107</f>
        <v>0</v>
      </c>
      <c r="AJ107" s="319">
        <f>cf_1!AJ107+cf_2!AJ107</f>
        <v>0</v>
      </c>
      <c r="AK107" s="319">
        <f>cf_1!AK107+cf_2!AK107</f>
        <v>0</v>
      </c>
      <c r="AL107" s="319">
        <f>cf_1!AL107+cf_2!AL107</f>
        <v>0</v>
      </c>
      <c r="AM107" s="319">
        <f>cf_1!AM107+cf_2!AM107</f>
        <v>0</v>
      </c>
      <c r="AN107" s="319">
        <f>cf_1!AN107+cf_2!AN107</f>
        <v>0</v>
      </c>
      <c r="AO107" s="319">
        <f>cf_1!AO107+cf_2!AO107</f>
        <v>0</v>
      </c>
      <c r="AP107" s="319">
        <f>cf_1!AP107+cf_2!AP107</f>
        <v>0</v>
      </c>
      <c r="AQ107" s="319">
        <f>cf_1!AQ107+cf_2!AQ107</f>
        <v>0</v>
      </c>
      <c r="AR107" s="319">
        <f>cf_1!AR107+cf_2!AR107</f>
        <v>0</v>
      </c>
      <c r="AS107" s="319">
        <f>cf_1!AS107+cf_2!AS107</f>
        <v>0</v>
      </c>
      <c r="AT107" s="319">
        <f>cf_1!AT107+cf_2!AT107</f>
        <v>0</v>
      </c>
      <c r="AU107" s="319">
        <f>cf_1!AU107+cf_2!AU107</f>
        <v>0</v>
      </c>
      <c r="AV107" s="319">
        <f>cf_1!AV107+cf_2!AV107</f>
        <v>0</v>
      </c>
      <c r="AW107" s="319">
        <f>cf_1!AW107+cf_2!AW107</f>
        <v>0</v>
      </c>
      <c r="AX107" s="319">
        <f>cf_1!AX107+cf_2!AX107</f>
        <v>0</v>
      </c>
      <c r="AY107" s="319">
        <f>cf_1!AY107+cf_2!AY107</f>
        <v>0</v>
      </c>
      <c r="AZ107" s="319">
        <f>cf_1!AZ107+cf_2!AZ107</f>
        <v>0</v>
      </c>
      <c r="BA107" s="319">
        <f>cf_1!BA107+cf_2!BA107</f>
        <v>0</v>
      </c>
      <c r="BB107" s="319">
        <f>cf_1!BB107+cf_2!BB107</f>
        <v>0</v>
      </c>
      <c r="BC107" s="319">
        <f>cf_1!BC107+cf_2!BC107</f>
        <v>0</v>
      </c>
      <c r="BD107" s="319">
        <f>cf_1!BD107+cf_2!BD107</f>
        <v>0</v>
      </c>
      <c r="BE107" s="319">
        <f>cf_1!BE107+cf_2!BE107</f>
        <v>0</v>
      </c>
      <c r="BF107" s="319">
        <f>cf_1!BF107+cf_2!BF107</f>
        <v>0</v>
      </c>
      <c r="BG107" s="319">
        <f>cf_1!BG107+cf_2!BG107</f>
        <v>0</v>
      </c>
      <c r="BH107" s="319">
        <f>cf_1!BH107+cf_2!BH107</f>
        <v>0</v>
      </c>
      <c r="BI107" s="319">
        <f>cf_1!BI107+cf_2!BI107</f>
        <v>0</v>
      </c>
      <c r="BJ107" s="319">
        <f>cf_1!BJ107+cf_2!BJ107</f>
        <v>0</v>
      </c>
      <c r="BK107" s="319">
        <f>cf_1!BK107+cf_2!BK107</f>
        <v>0</v>
      </c>
      <c r="BL107" s="319">
        <f>cf_1!BL107+cf_2!BL107</f>
        <v>0</v>
      </c>
      <c r="BM107" s="319">
        <f>cf_1!BM107+cf_2!BM107</f>
        <v>0</v>
      </c>
      <c r="BN107" s="319">
        <f>cf_1!BN107+cf_2!BN107</f>
        <v>0</v>
      </c>
      <c r="BO107" s="319">
        <f>cf_1!BO107+cf_2!BO107</f>
        <v>0</v>
      </c>
      <c r="BP107" s="319">
        <f>cf_1!BP107+cf_2!BP107</f>
        <v>0</v>
      </c>
      <c r="BQ107" s="319">
        <f>cf_1!BQ107+cf_2!BQ107</f>
        <v>0</v>
      </c>
      <c r="BR107" s="319">
        <f>cf_1!BR107+cf_2!BR107</f>
        <v>0</v>
      </c>
      <c r="BS107" s="319">
        <f>cf_1!BS107+cf_2!BS107</f>
        <v>0</v>
      </c>
      <c r="BT107" s="319">
        <f>cf_1!BT107+cf_2!BT107</f>
        <v>0</v>
      </c>
      <c r="BU107" s="319">
        <f>cf_1!BU107+cf_2!BU107</f>
        <v>0</v>
      </c>
      <c r="BV107" s="319">
        <f>cf_1!BV107+cf_2!BV107</f>
        <v>0</v>
      </c>
      <c r="BW107" s="319">
        <f>cf_1!BW107+cf_2!BW107</f>
        <v>0</v>
      </c>
      <c r="BX107" s="319">
        <f>cf_1!BX107+cf_2!BX107</f>
        <v>0</v>
      </c>
      <c r="BY107" s="319">
        <f>cf_1!BY107+cf_2!BY107</f>
        <v>0</v>
      </c>
      <c r="BZ107" s="319">
        <f>cf_1!BZ107+cf_2!BZ107</f>
        <v>0</v>
      </c>
      <c r="CA107" s="319">
        <f>cf_1!CA107+cf_2!CA107</f>
        <v>0</v>
      </c>
      <c r="CB107" s="319">
        <f>cf_1!CB107+cf_2!CB107</f>
        <v>0</v>
      </c>
      <c r="CC107" s="319">
        <f>cf_1!CC107+cf_2!CC107</f>
        <v>0</v>
      </c>
      <c r="CD107" s="319">
        <f>cf_1!CD107+cf_2!CD107</f>
        <v>0</v>
      </c>
      <c r="CE107" s="319">
        <f>cf_1!CE107+cf_2!CE107</f>
        <v>0</v>
      </c>
      <c r="CF107" s="319">
        <f>cf_1!CF107+cf_2!CF107</f>
        <v>0</v>
      </c>
      <c r="CG107" s="319">
        <f>cf_1!CG107+cf_2!CG107</f>
        <v>0</v>
      </c>
      <c r="CH107" s="319">
        <f>cf_1!CH107+cf_2!CH107</f>
        <v>0</v>
      </c>
      <c r="CI107" s="319">
        <f>cf_1!CI107+cf_2!CI107</f>
        <v>0</v>
      </c>
      <c r="CJ107" s="319">
        <f>cf_1!CJ107+cf_2!CJ107</f>
        <v>0</v>
      </c>
      <c r="CK107" s="319">
        <f>cf_1!CK107+cf_2!CK107</f>
        <v>0</v>
      </c>
      <c r="CL107" s="319">
        <f>cf_1!CL107+cf_2!CL107</f>
        <v>0</v>
      </c>
      <c r="CM107" s="319">
        <f>cf_1!CM107+cf_2!CM107</f>
        <v>0</v>
      </c>
      <c r="CN107" s="319">
        <f>cf_1!CN107+cf_2!CN107</f>
        <v>0</v>
      </c>
      <c r="CO107" s="319">
        <f>cf_1!CO107+cf_2!CO107</f>
        <v>0</v>
      </c>
      <c r="CP107" s="319">
        <f>cf_1!CP107+cf_2!CP107</f>
        <v>0</v>
      </c>
      <c r="CQ107" s="319">
        <f>cf_1!CQ107+cf_2!CQ107</f>
        <v>0</v>
      </c>
      <c r="CR107" s="319">
        <f>cf_1!CR107+cf_2!CR107</f>
        <v>0</v>
      </c>
      <c r="CS107" s="319">
        <f>cf_1!CS107+cf_2!CS107</f>
        <v>0</v>
      </c>
      <c r="CT107" s="319">
        <f>cf_1!CT107+cf_2!CT107</f>
        <v>0</v>
      </c>
      <c r="CU107" s="319">
        <f>cf_1!CU107+cf_2!CU107</f>
        <v>0</v>
      </c>
      <c r="CV107" s="319">
        <f>cf_1!CV107+cf_2!CV107</f>
        <v>0</v>
      </c>
      <c r="CW107" s="319">
        <f>cf_1!CW107+cf_2!CW107</f>
        <v>0</v>
      </c>
      <c r="CX107" s="319">
        <f>cf_1!CX107+cf_2!CX107</f>
        <v>0</v>
      </c>
      <c r="CY107" s="319">
        <f>cf_1!CY107+cf_2!CY107</f>
        <v>0</v>
      </c>
      <c r="CZ107" s="319">
        <f>cf_1!CZ107+cf_2!CZ107</f>
        <v>0</v>
      </c>
      <c r="DA107" s="319">
        <f>cf_1!DA107+cf_2!DA107</f>
        <v>0</v>
      </c>
      <c r="DB107" s="319">
        <f>cf_1!DB107+cf_2!DB107</f>
        <v>0</v>
      </c>
      <c r="DC107" s="319">
        <f>cf_1!DC107+cf_2!DC107</f>
        <v>0</v>
      </c>
      <c r="DD107" s="319">
        <f>cf_1!DD107+cf_2!DD107</f>
        <v>0</v>
      </c>
      <c r="DE107" s="319">
        <f>cf_1!DE107+cf_2!DE107</f>
        <v>0</v>
      </c>
      <c r="DF107" s="319">
        <f>cf_1!DF107+cf_2!DF107</f>
        <v>0</v>
      </c>
      <c r="DG107" s="319">
        <f>cf_1!DG107+cf_2!DG107</f>
        <v>0</v>
      </c>
      <c r="DH107" s="319">
        <f>cf_1!DH107+cf_2!DH107</f>
        <v>0</v>
      </c>
      <c r="DI107" s="319">
        <f>cf_1!DI107+cf_2!DI107</f>
        <v>0</v>
      </c>
      <c r="DJ107" s="319">
        <f>cf_1!DJ107+cf_2!DJ107</f>
        <v>0</v>
      </c>
      <c r="DK107" s="319">
        <f>cf_1!DK107+cf_2!DK107</f>
        <v>0</v>
      </c>
      <c r="DL107" s="319">
        <f>cf_1!DL107+cf_2!DL107</f>
        <v>0</v>
      </c>
      <c r="DM107" s="319">
        <f>cf_1!DM107+cf_2!DM107</f>
        <v>0</v>
      </c>
      <c r="DN107" s="319">
        <f>cf_1!DN107+cf_2!DN107</f>
        <v>0</v>
      </c>
      <c r="DO107" s="319">
        <f>cf_1!DO107+cf_2!DO107</f>
        <v>0</v>
      </c>
      <c r="DP107" s="319">
        <f>cf_1!DP107+cf_2!DP107</f>
        <v>0</v>
      </c>
      <c r="DQ107" s="319">
        <f>cf_1!DQ107+cf_2!DQ107</f>
        <v>0</v>
      </c>
      <c r="DR107" s="319">
        <f>cf_1!DR107+cf_2!DR107</f>
        <v>0</v>
      </c>
      <c r="DS107" s="319">
        <f>cf_1!DS107+cf_2!DS107</f>
        <v>0</v>
      </c>
      <c r="DT107" s="319">
        <f>cf_1!DT107+cf_2!DT107</f>
        <v>0</v>
      </c>
      <c r="DU107" s="319">
        <f>cf_1!DU107+cf_2!DU107</f>
        <v>0</v>
      </c>
      <c r="DV107" s="319">
        <f>cf_1!DV107+cf_2!DV107</f>
        <v>0</v>
      </c>
      <c r="DW107" s="319">
        <f>cf_1!DW107+cf_2!DW107</f>
        <v>0</v>
      </c>
      <c r="DX107" s="319">
        <f>cf_1!DX107+cf_2!DX107</f>
        <v>0</v>
      </c>
      <c r="DY107" s="319">
        <f>cf_1!DY107+cf_2!DY107</f>
        <v>0</v>
      </c>
      <c r="DZ107" s="319">
        <f>cf_1!DZ107+cf_2!DZ107</f>
        <v>0</v>
      </c>
      <c r="EA107" s="319">
        <f>cf_1!EA107+cf_2!EA107</f>
        <v>0</v>
      </c>
      <c r="EB107" s="319">
        <f>cf_1!EB107+cf_2!EB107</f>
        <v>0</v>
      </c>
      <c r="EC107" s="319">
        <f>cf_1!EC107+cf_2!EC107</f>
        <v>0</v>
      </c>
      <c r="ED107" s="319">
        <f>cf_1!ED107+cf_2!ED107</f>
        <v>0</v>
      </c>
      <c r="EE107" s="319">
        <f>cf_1!EE107+cf_2!EE107</f>
        <v>0</v>
      </c>
      <c r="EF107" s="319">
        <f>cf_1!EF107+cf_2!EF107</f>
        <v>0</v>
      </c>
      <c r="EG107" s="319">
        <f>cf_1!EG107+cf_2!EG107</f>
        <v>0</v>
      </c>
      <c r="EH107" s="319">
        <f>cf_1!EH107+cf_2!EH107</f>
        <v>0</v>
      </c>
      <c r="EI107" s="319">
        <f>cf_1!EI107+cf_2!EI107</f>
        <v>0</v>
      </c>
      <c r="EJ107" s="59"/>
      <c r="EK107" s="59"/>
      <c r="EL107" s="59"/>
      <c r="EM107" s="59"/>
      <c r="EN107" s="59"/>
      <c r="EO107" s="59"/>
      <c r="EP107" s="59"/>
      <c r="EQ107" s="59"/>
      <c r="ER107" s="59"/>
      <c r="ES107" s="59"/>
      <c r="ET107" s="59"/>
      <c r="EU107" s="59"/>
      <c r="EV107" s="59"/>
      <c r="EW107" s="59"/>
      <c r="EX107" s="59"/>
      <c r="EY107" s="59"/>
      <c r="EZ107" s="59"/>
      <c r="FA107" s="59"/>
      <c r="FB107" s="59"/>
      <c r="FC107" s="59"/>
      <c r="FD107" s="59"/>
      <c r="FE107" s="59"/>
      <c r="FF107" s="59"/>
      <c r="FG107" s="59"/>
      <c r="FH107" s="59"/>
      <c r="FI107" s="59"/>
      <c r="FJ107" s="59"/>
      <c r="FK107" s="59"/>
      <c r="FL107" s="59"/>
      <c r="FM107" s="59"/>
      <c r="FN107" s="59"/>
      <c r="FO107" s="59"/>
      <c r="FP107" s="59"/>
      <c r="FQ107" s="59"/>
      <c r="FR107" s="59"/>
      <c r="FS107" s="59"/>
      <c r="FT107" s="60"/>
      <c r="FU107" s="60"/>
      <c r="FV107" s="60"/>
      <c r="FW107" s="60"/>
      <c r="FX107" s="60"/>
      <c r="FY107" s="60"/>
      <c r="FZ107" s="60"/>
      <c r="GA107" s="60"/>
      <c r="GB107" s="60"/>
      <c r="GC107" s="60"/>
      <c r="GD107" s="60"/>
      <c r="GE107" s="60"/>
      <c r="GF107" s="60"/>
      <c r="GG107" s="60"/>
      <c r="GH107" s="60"/>
      <c r="GI107" s="60"/>
      <c r="GJ107" s="60"/>
      <c r="GK107" s="60"/>
      <c r="GL107" s="60"/>
      <c r="GM107" s="60"/>
      <c r="GN107" s="60"/>
      <c r="GO107" s="60"/>
      <c r="GP107" s="60"/>
      <c r="GQ107" s="60"/>
      <c r="GR107" s="60"/>
      <c r="GS107" s="60"/>
    </row>
    <row r="108" spans="2:201" x14ac:dyDescent="0.2">
      <c r="B108" s="66" t="s">
        <v>991</v>
      </c>
      <c r="C108" s="67" t="s">
        <v>992</v>
      </c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9">
        <f t="shared" si="285"/>
        <v>0</v>
      </c>
      <c r="Q108" s="70">
        <f t="shared" si="286"/>
        <v>0</v>
      </c>
      <c r="R108" s="59">
        <f t="shared" si="287"/>
        <v>0</v>
      </c>
      <c r="S108" s="319">
        <f>cf_1!S108+cf_2!S108</f>
        <v>0</v>
      </c>
      <c r="T108" s="319">
        <f>cf_1!T108+cf_2!T108</f>
        <v>0</v>
      </c>
      <c r="U108" s="319">
        <f>cf_1!U108+cf_2!U108</f>
        <v>0</v>
      </c>
      <c r="V108" s="319">
        <f>cf_1!V108+cf_2!V108</f>
        <v>0</v>
      </c>
      <c r="W108" s="319">
        <f>cf_1!W108+cf_2!W108</f>
        <v>0</v>
      </c>
      <c r="X108" s="319">
        <f>cf_1!X108+cf_2!X108</f>
        <v>0</v>
      </c>
      <c r="Y108" s="319">
        <f>cf_1!Y108+cf_2!Y108</f>
        <v>0</v>
      </c>
      <c r="Z108" s="319">
        <f>cf_1!Z108+cf_2!Z108</f>
        <v>0</v>
      </c>
      <c r="AA108" s="319">
        <f>cf_1!AA108+cf_2!AA108</f>
        <v>0</v>
      </c>
      <c r="AB108" s="319">
        <f>cf_1!AB108+cf_2!AB108</f>
        <v>0</v>
      </c>
      <c r="AC108" s="319">
        <f>cf_1!AC108+cf_2!AC108</f>
        <v>0</v>
      </c>
      <c r="AD108" s="319">
        <f>cf_1!AD108+cf_2!AD108</f>
        <v>0</v>
      </c>
      <c r="AE108" s="319">
        <f>cf_1!AE108+cf_2!AE108</f>
        <v>0</v>
      </c>
      <c r="AF108" s="319">
        <f>cf_1!AF108+cf_2!AF108</f>
        <v>0</v>
      </c>
      <c r="AG108" s="319">
        <f>cf_1!AG108+cf_2!AG108</f>
        <v>0</v>
      </c>
      <c r="AH108" s="319">
        <f>cf_1!AH108+cf_2!AH108</f>
        <v>0</v>
      </c>
      <c r="AI108" s="319">
        <f>cf_1!AI108+cf_2!AI108</f>
        <v>0</v>
      </c>
      <c r="AJ108" s="319">
        <f>cf_1!AJ108+cf_2!AJ108</f>
        <v>0</v>
      </c>
      <c r="AK108" s="319">
        <f>cf_1!AK108+cf_2!AK108</f>
        <v>0</v>
      </c>
      <c r="AL108" s="319">
        <f>cf_1!AL108+cf_2!AL108</f>
        <v>0</v>
      </c>
      <c r="AM108" s="319">
        <f>cf_1!AM108+cf_2!AM108</f>
        <v>0</v>
      </c>
      <c r="AN108" s="319">
        <f>cf_1!AN108+cf_2!AN108</f>
        <v>0</v>
      </c>
      <c r="AO108" s="319">
        <f>cf_1!AO108+cf_2!AO108</f>
        <v>0</v>
      </c>
      <c r="AP108" s="319">
        <f>cf_1!AP108+cf_2!AP108</f>
        <v>0</v>
      </c>
      <c r="AQ108" s="319">
        <f>cf_1!AQ108+cf_2!AQ108</f>
        <v>0</v>
      </c>
      <c r="AR108" s="319">
        <f>cf_1!AR108+cf_2!AR108</f>
        <v>0</v>
      </c>
      <c r="AS108" s="319">
        <f>cf_1!AS108+cf_2!AS108</f>
        <v>0</v>
      </c>
      <c r="AT108" s="319">
        <f>cf_1!AT108+cf_2!AT108</f>
        <v>0</v>
      </c>
      <c r="AU108" s="319">
        <f>cf_1!AU108+cf_2!AU108</f>
        <v>0</v>
      </c>
      <c r="AV108" s="319">
        <f>cf_1!AV108+cf_2!AV108</f>
        <v>0</v>
      </c>
      <c r="AW108" s="319">
        <f>cf_1!AW108+cf_2!AW108</f>
        <v>0</v>
      </c>
      <c r="AX108" s="319">
        <f>cf_1!AX108+cf_2!AX108</f>
        <v>0</v>
      </c>
      <c r="AY108" s="319">
        <f>cf_1!AY108+cf_2!AY108</f>
        <v>0</v>
      </c>
      <c r="AZ108" s="319">
        <f>cf_1!AZ108+cf_2!AZ108</f>
        <v>0</v>
      </c>
      <c r="BA108" s="319">
        <f>cf_1!BA108+cf_2!BA108</f>
        <v>0</v>
      </c>
      <c r="BB108" s="319">
        <f>cf_1!BB108+cf_2!BB108</f>
        <v>0</v>
      </c>
      <c r="BC108" s="319">
        <f>cf_1!BC108+cf_2!BC108</f>
        <v>0</v>
      </c>
      <c r="BD108" s="319">
        <f>cf_1!BD108+cf_2!BD108</f>
        <v>0</v>
      </c>
      <c r="BE108" s="319">
        <f>cf_1!BE108+cf_2!BE108</f>
        <v>0</v>
      </c>
      <c r="BF108" s="319">
        <f>cf_1!BF108+cf_2!BF108</f>
        <v>0</v>
      </c>
      <c r="BG108" s="319">
        <f>cf_1!BG108+cf_2!BG108</f>
        <v>0</v>
      </c>
      <c r="BH108" s="319">
        <f>cf_1!BH108+cf_2!BH108</f>
        <v>0</v>
      </c>
      <c r="BI108" s="319">
        <f>cf_1!BI108+cf_2!BI108</f>
        <v>0</v>
      </c>
      <c r="BJ108" s="319">
        <f>cf_1!BJ108+cf_2!BJ108</f>
        <v>0</v>
      </c>
      <c r="BK108" s="319">
        <f>cf_1!BK108+cf_2!BK108</f>
        <v>0</v>
      </c>
      <c r="BL108" s="319">
        <f>cf_1!BL108+cf_2!BL108</f>
        <v>0</v>
      </c>
      <c r="BM108" s="319">
        <f>cf_1!BM108+cf_2!BM108</f>
        <v>0</v>
      </c>
      <c r="BN108" s="319">
        <f>cf_1!BN108+cf_2!BN108</f>
        <v>0</v>
      </c>
      <c r="BO108" s="319">
        <f>cf_1!BO108+cf_2!BO108</f>
        <v>0</v>
      </c>
      <c r="BP108" s="319">
        <f>cf_1!BP108+cf_2!BP108</f>
        <v>0</v>
      </c>
      <c r="BQ108" s="319">
        <f>cf_1!BQ108+cf_2!BQ108</f>
        <v>0</v>
      </c>
      <c r="BR108" s="319">
        <f>cf_1!BR108+cf_2!BR108</f>
        <v>0</v>
      </c>
      <c r="BS108" s="319">
        <f>cf_1!BS108+cf_2!BS108</f>
        <v>0</v>
      </c>
      <c r="BT108" s="319">
        <f>cf_1!BT108+cf_2!BT108</f>
        <v>0</v>
      </c>
      <c r="BU108" s="319">
        <f>cf_1!BU108+cf_2!BU108</f>
        <v>0</v>
      </c>
      <c r="BV108" s="319">
        <f>cf_1!BV108+cf_2!BV108</f>
        <v>0</v>
      </c>
      <c r="BW108" s="319">
        <f>cf_1!BW108+cf_2!BW108</f>
        <v>0</v>
      </c>
      <c r="BX108" s="319">
        <f>cf_1!BX108+cf_2!BX108</f>
        <v>0</v>
      </c>
      <c r="BY108" s="319">
        <f>cf_1!BY108+cf_2!BY108</f>
        <v>0</v>
      </c>
      <c r="BZ108" s="319">
        <f>cf_1!BZ108+cf_2!BZ108</f>
        <v>0</v>
      </c>
      <c r="CA108" s="319">
        <f>cf_1!CA108+cf_2!CA108</f>
        <v>0</v>
      </c>
      <c r="CB108" s="319">
        <f>cf_1!CB108+cf_2!CB108</f>
        <v>0</v>
      </c>
      <c r="CC108" s="319">
        <f>cf_1!CC108+cf_2!CC108</f>
        <v>0</v>
      </c>
      <c r="CD108" s="319">
        <f>cf_1!CD108+cf_2!CD108</f>
        <v>0</v>
      </c>
      <c r="CE108" s="319">
        <f>cf_1!CE108+cf_2!CE108</f>
        <v>0</v>
      </c>
      <c r="CF108" s="319">
        <f>cf_1!CF108+cf_2!CF108</f>
        <v>0</v>
      </c>
      <c r="CG108" s="319">
        <f>cf_1!CG108+cf_2!CG108</f>
        <v>0</v>
      </c>
      <c r="CH108" s="319">
        <f>cf_1!CH108+cf_2!CH108</f>
        <v>0</v>
      </c>
      <c r="CI108" s="319">
        <f>cf_1!CI108+cf_2!CI108</f>
        <v>0</v>
      </c>
      <c r="CJ108" s="319">
        <f>cf_1!CJ108+cf_2!CJ108</f>
        <v>0</v>
      </c>
      <c r="CK108" s="319">
        <f>cf_1!CK108+cf_2!CK108</f>
        <v>0</v>
      </c>
      <c r="CL108" s="319">
        <f>cf_1!CL108+cf_2!CL108</f>
        <v>0</v>
      </c>
      <c r="CM108" s="319">
        <f>cf_1!CM108+cf_2!CM108</f>
        <v>0</v>
      </c>
      <c r="CN108" s="319">
        <f>cf_1!CN108+cf_2!CN108</f>
        <v>0</v>
      </c>
      <c r="CO108" s="319">
        <f>cf_1!CO108+cf_2!CO108</f>
        <v>0</v>
      </c>
      <c r="CP108" s="319">
        <f>cf_1!CP108+cf_2!CP108</f>
        <v>0</v>
      </c>
      <c r="CQ108" s="319">
        <f>cf_1!CQ108+cf_2!CQ108</f>
        <v>0</v>
      </c>
      <c r="CR108" s="319">
        <f>cf_1!CR108+cf_2!CR108</f>
        <v>0</v>
      </c>
      <c r="CS108" s="319">
        <f>cf_1!CS108+cf_2!CS108</f>
        <v>0</v>
      </c>
      <c r="CT108" s="319">
        <f>cf_1!CT108+cf_2!CT108</f>
        <v>0</v>
      </c>
      <c r="CU108" s="319">
        <f>cf_1!CU108+cf_2!CU108</f>
        <v>0</v>
      </c>
      <c r="CV108" s="319">
        <f>cf_1!CV108+cf_2!CV108</f>
        <v>0</v>
      </c>
      <c r="CW108" s="319">
        <f>cf_1!CW108+cf_2!CW108</f>
        <v>0</v>
      </c>
      <c r="CX108" s="319">
        <f>cf_1!CX108+cf_2!CX108</f>
        <v>0</v>
      </c>
      <c r="CY108" s="319">
        <f>cf_1!CY108+cf_2!CY108</f>
        <v>0</v>
      </c>
      <c r="CZ108" s="319">
        <f>cf_1!CZ108+cf_2!CZ108</f>
        <v>0</v>
      </c>
      <c r="DA108" s="319">
        <f>cf_1!DA108+cf_2!DA108</f>
        <v>0</v>
      </c>
      <c r="DB108" s="319">
        <f>cf_1!DB108+cf_2!DB108</f>
        <v>0</v>
      </c>
      <c r="DC108" s="319">
        <f>cf_1!DC108+cf_2!DC108</f>
        <v>0</v>
      </c>
      <c r="DD108" s="319">
        <f>cf_1!DD108+cf_2!DD108</f>
        <v>0</v>
      </c>
      <c r="DE108" s="319">
        <f>cf_1!DE108+cf_2!DE108</f>
        <v>0</v>
      </c>
      <c r="DF108" s="319">
        <f>cf_1!DF108+cf_2!DF108</f>
        <v>0</v>
      </c>
      <c r="DG108" s="319">
        <f>cf_1!DG108+cf_2!DG108</f>
        <v>0</v>
      </c>
      <c r="DH108" s="319">
        <f>cf_1!DH108+cf_2!DH108</f>
        <v>0</v>
      </c>
      <c r="DI108" s="319">
        <f>cf_1!DI108+cf_2!DI108</f>
        <v>0</v>
      </c>
      <c r="DJ108" s="319">
        <f>cf_1!DJ108+cf_2!DJ108</f>
        <v>0</v>
      </c>
      <c r="DK108" s="319">
        <f>cf_1!DK108+cf_2!DK108</f>
        <v>0</v>
      </c>
      <c r="DL108" s="319">
        <f>cf_1!DL108+cf_2!DL108</f>
        <v>0</v>
      </c>
      <c r="DM108" s="319">
        <f>cf_1!DM108+cf_2!DM108</f>
        <v>0</v>
      </c>
      <c r="DN108" s="319">
        <f>cf_1!DN108+cf_2!DN108</f>
        <v>0</v>
      </c>
      <c r="DO108" s="319">
        <f>cf_1!DO108+cf_2!DO108</f>
        <v>0</v>
      </c>
      <c r="DP108" s="319">
        <f>cf_1!DP108+cf_2!DP108</f>
        <v>0</v>
      </c>
      <c r="DQ108" s="319">
        <f>cf_1!DQ108+cf_2!DQ108</f>
        <v>0</v>
      </c>
      <c r="DR108" s="319">
        <f>cf_1!DR108+cf_2!DR108</f>
        <v>0</v>
      </c>
      <c r="DS108" s="319">
        <f>cf_1!DS108+cf_2!DS108</f>
        <v>0</v>
      </c>
      <c r="DT108" s="319">
        <f>cf_1!DT108+cf_2!DT108</f>
        <v>0</v>
      </c>
      <c r="DU108" s="319">
        <f>cf_1!DU108+cf_2!DU108</f>
        <v>0</v>
      </c>
      <c r="DV108" s="319">
        <f>cf_1!DV108+cf_2!DV108</f>
        <v>0</v>
      </c>
      <c r="DW108" s="319">
        <f>cf_1!DW108+cf_2!DW108</f>
        <v>0</v>
      </c>
      <c r="DX108" s="319">
        <f>cf_1!DX108+cf_2!DX108</f>
        <v>0</v>
      </c>
      <c r="DY108" s="319">
        <f>cf_1!DY108+cf_2!DY108</f>
        <v>0</v>
      </c>
      <c r="DZ108" s="319">
        <f>cf_1!DZ108+cf_2!DZ108</f>
        <v>0</v>
      </c>
      <c r="EA108" s="319">
        <f>cf_1!EA108+cf_2!EA108</f>
        <v>0</v>
      </c>
      <c r="EB108" s="319">
        <f>cf_1!EB108+cf_2!EB108</f>
        <v>0</v>
      </c>
      <c r="EC108" s="319">
        <f>cf_1!EC108+cf_2!EC108</f>
        <v>0</v>
      </c>
      <c r="ED108" s="319">
        <f>cf_1!ED108+cf_2!ED108</f>
        <v>0</v>
      </c>
      <c r="EE108" s="319">
        <f>cf_1!EE108+cf_2!EE108</f>
        <v>0</v>
      </c>
      <c r="EF108" s="319">
        <f>cf_1!EF108+cf_2!EF108</f>
        <v>0</v>
      </c>
      <c r="EG108" s="319">
        <f>cf_1!EG108+cf_2!EG108</f>
        <v>0</v>
      </c>
      <c r="EH108" s="319">
        <f>cf_1!EH108+cf_2!EH108</f>
        <v>0</v>
      </c>
      <c r="EI108" s="319">
        <f>cf_1!EI108+cf_2!EI108</f>
        <v>0</v>
      </c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59"/>
      <c r="FG108" s="59"/>
      <c r="FH108" s="59"/>
      <c r="FI108" s="59"/>
      <c r="FJ108" s="59"/>
      <c r="FK108" s="59"/>
      <c r="FL108" s="59"/>
      <c r="FM108" s="59"/>
      <c r="FN108" s="59"/>
      <c r="FO108" s="59"/>
      <c r="FP108" s="59"/>
      <c r="FQ108" s="59"/>
      <c r="FR108" s="59"/>
      <c r="FS108" s="59"/>
      <c r="FT108" s="60"/>
      <c r="FU108" s="60"/>
      <c r="FV108" s="60"/>
      <c r="FW108" s="60"/>
      <c r="FX108" s="60"/>
      <c r="FY108" s="60"/>
      <c r="FZ108" s="60"/>
      <c r="GA108" s="60"/>
      <c r="GB108" s="60"/>
      <c r="GC108" s="60"/>
      <c r="GD108" s="60"/>
      <c r="GE108" s="60"/>
      <c r="GF108" s="60"/>
      <c r="GG108" s="60"/>
      <c r="GH108" s="60"/>
      <c r="GI108" s="60"/>
      <c r="GJ108" s="60"/>
      <c r="GK108" s="60"/>
      <c r="GL108" s="60"/>
      <c r="GM108" s="60"/>
      <c r="GN108" s="60"/>
      <c r="GO108" s="60"/>
      <c r="GP108" s="60"/>
      <c r="GQ108" s="60"/>
      <c r="GR108" s="60"/>
      <c r="GS108" s="60"/>
    </row>
    <row r="109" spans="2:201" x14ac:dyDescent="0.2">
      <c r="B109" s="66" t="s">
        <v>993</v>
      </c>
      <c r="C109" s="67" t="s">
        <v>994</v>
      </c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9">
        <f t="shared" si="285"/>
        <v>0</v>
      </c>
      <c r="Q109" s="70">
        <f t="shared" si="286"/>
        <v>0</v>
      </c>
      <c r="R109" s="59">
        <f t="shared" si="287"/>
        <v>0</v>
      </c>
      <c r="S109" s="319">
        <f>cf_1!S109+cf_2!S109</f>
        <v>0</v>
      </c>
      <c r="T109" s="319">
        <f>cf_1!T109+cf_2!T109</f>
        <v>0</v>
      </c>
      <c r="U109" s="319">
        <f>cf_1!U109+cf_2!U109</f>
        <v>0</v>
      </c>
      <c r="V109" s="319">
        <f>cf_1!V109+cf_2!V109</f>
        <v>0</v>
      </c>
      <c r="W109" s="319">
        <f>cf_1!W109+cf_2!W109</f>
        <v>0</v>
      </c>
      <c r="X109" s="319">
        <f>cf_1!X109+cf_2!X109</f>
        <v>0</v>
      </c>
      <c r="Y109" s="319">
        <f>cf_1!Y109+cf_2!Y109</f>
        <v>0</v>
      </c>
      <c r="Z109" s="319">
        <f>cf_1!Z109+cf_2!Z109</f>
        <v>0</v>
      </c>
      <c r="AA109" s="319">
        <f>cf_1!AA109+cf_2!AA109</f>
        <v>0</v>
      </c>
      <c r="AB109" s="319">
        <f>cf_1!AB109+cf_2!AB109</f>
        <v>0</v>
      </c>
      <c r="AC109" s="319">
        <f>cf_1!AC109+cf_2!AC109</f>
        <v>0</v>
      </c>
      <c r="AD109" s="319">
        <f>cf_1!AD109+cf_2!AD109</f>
        <v>0</v>
      </c>
      <c r="AE109" s="319">
        <f>cf_1!AE109+cf_2!AE109</f>
        <v>0</v>
      </c>
      <c r="AF109" s="319">
        <f>cf_1!AF109+cf_2!AF109</f>
        <v>0</v>
      </c>
      <c r="AG109" s="319">
        <f>cf_1!AG109+cf_2!AG109</f>
        <v>0</v>
      </c>
      <c r="AH109" s="319">
        <f>cf_1!AH109+cf_2!AH109</f>
        <v>0</v>
      </c>
      <c r="AI109" s="319">
        <f>cf_1!AI109+cf_2!AI109</f>
        <v>0</v>
      </c>
      <c r="AJ109" s="319">
        <f>cf_1!AJ109+cf_2!AJ109</f>
        <v>0</v>
      </c>
      <c r="AK109" s="319">
        <f>cf_1!AK109+cf_2!AK109</f>
        <v>0</v>
      </c>
      <c r="AL109" s="319">
        <f>cf_1!AL109+cf_2!AL109</f>
        <v>0</v>
      </c>
      <c r="AM109" s="319">
        <f>cf_1!AM109+cf_2!AM109</f>
        <v>0</v>
      </c>
      <c r="AN109" s="319">
        <f>cf_1!AN109+cf_2!AN109</f>
        <v>0</v>
      </c>
      <c r="AO109" s="319">
        <f>cf_1!AO109+cf_2!AO109</f>
        <v>0</v>
      </c>
      <c r="AP109" s="319">
        <f>cf_1!AP109+cf_2!AP109</f>
        <v>0</v>
      </c>
      <c r="AQ109" s="319">
        <f>cf_1!AQ109+cf_2!AQ109</f>
        <v>0</v>
      </c>
      <c r="AR109" s="319">
        <f>cf_1!AR109+cf_2!AR109</f>
        <v>0</v>
      </c>
      <c r="AS109" s="319">
        <f>cf_1!AS109+cf_2!AS109</f>
        <v>0</v>
      </c>
      <c r="AT109" s="319">
        <f>cf_1!AT109+cf_2!AT109</f>
        <v>0</v>
      </c>
      <c r="AU109" s="319">
        <f>cf_1!AU109+cf_2!AU109</f>
        <v>0</v>
      </c>
      <c r="AV109" s="319">
        <f>cf_1!AV109+cf_2!AV109</f>
        <v>0</v>
      </c>
      <c r="AW109" s="319">
        <f>cf_1!AW109+cf_2!AW109</f>
        <v>0</v>
      </c>
      <c r="AX109" s="319">
        <f>cf_1!AX109+cf_2!AX109</f>
        <v>0</v>
      </c>
      <c r="AY109" s="319">
        <f>cf_1!AY109+cf_2!AY109</f>
        <v>0</v>
      </c>
      <c r="AZ109" s="319">
        <f>cf_1!AZ109+cf_2!AZ109</f>
        <v>0</v>
      </c>
      <c r="BA109" s="319">
        <f>cf_1!BA109+cf_2!BA109</f>
        <v>0</v>
      </c>
      <c r="BB109" s="319">
        <f>cf_1!BB109+cf_2!BB109</f>
        <v>0</v>
      </c>
      <c r="BC109" s="319">
        <f>cf_1!BC109+cf_2!BC109</f>
        <v>0</v>
      </c>
      <c r="BD109" s="319">
        <f>cf_1!BD109+cf_2!BD109</f>
        <v>0</v>
      </c>
      <c r="BE109" s="319">
        <f>cf_1!BE109+cf_2!BE109</f>
        <v>0</v>
      </c>
      <c r="BF109" s="319">
        <f>cf_1!BF109+cf_2!BF109</f>
        <v>0</v>
      </c>
      <c r="BG109" s="319">
        <f>cf_1!BG109+cf_2!BG109</f>
        <v>0</v>
      </c>
      <c r="BH109" s="319">
        <f>cf_1!BH109+cf_2!BH109</f>
        <v>0</v>
      </c>
      <c r="BI109" s="319">
        <f>cf_1!BI109+cf_2!BI109</f>
        <v>0</v>
      </c>
      <c r="BJ109" s="319">
        <f>cf_1!BJ109+cf_2!BJ109</f>
        <v>0</v>
      </c>
      <c r="BK109" s="319">
        <f>cf_1!BK109+cf_2!BK109</f>
        <v>0</v>
      </c>
      <c r="BL109" s="319">
        <f>cf_1!BL109+cf_2!BL109</f>
        <v>0</v>
      </c>
      <c r="BM109" s="319">
        <f>cf_1!BM109+cf_2!BM109</f>
        <v>0</v>
      </c>
      <c r="BN109" s="319">
        <f>cf_1!BN109+cf_2!BN109</f>
        <v>0</v>
      </c>
      <c r="BO109" s="319">
        <f>cf_1!BO109+cf_2!BO109</f>
        <v>0</v>
      </c>
      <c r="BP109" s="319">
        <f>cf_1!BP109+cf_2!BP109</f>
        <v>0</v>
      </c>
      <c r="BQ109" s="319">
        <f>cf_1!BQ109+cf_2!BQ109</f>
        <v>0</v>
      </c>
      <c r="BR109" s="319">
        <f>cf_1!BR109+cf_2!BR109</f>
        <v>0</v>
      </c>
      <c r="BS109" s="319">
        <f>cf_1!BS109+cf_2!BS109</f>
        <v>0</v>
      </c>
      <c r="BT109" s="319">
        <f>cf_1!BT109+cf_2!BT109</f>
        <v>0</v>
      </c>
      <c r="BU109" s="319">
        <f>cf_1!BU109+cf_2!BU109</f>
        <v>0</v>
      </c>
      <c r="BV109" s="319">
        <f>cf_1!BV109+cf_2!BV109</f>
        <v>0</v>
      </c>
      <c r="BW109" s="319">
        <f>cf_1!BW109+cf_2!BW109</f>
        <v>0</v>
      </c>
      <c r="BX109" s="319">
        <f>cf_1!BX109+cf_2!BX109</f>
        <v>0</v>
      </c>
      <c r="BY109" s="319">
        <f>cf_1!BY109+cf_2!BY109</f>
        <v>0</v>
      </c>
      <c r="BZ109" s="319">
        <f>cf_1!BZ109+cf_2!BZ109</f>
        <v>0</v>
      </c>
      <c r="CA109" s="319">
        <f>cf_1!CA109+cf_2!CA109</f>
        <v>0</v>
      </c>
      <c r="CB109" s="319">
        <f>cf_1!CB109+cf_2!CB109</f>
        <v>0</v>
      </c>
      <c r="CC109" s="319">
        <f>cf_1!CC109+cf_2!CC109</f>
        <v>0</v>
      </c>
      <c r="CD109" s="319">
        <f>cf_1!CD109+cf_2!CD109</f>
        <v>0</v>
      </c>
      <c r="CE109" s="319">
        <f>cf_1!CE109+cf_2!CE109</f>
        <v>0</v>
      </c>
      <c r="CF109" s="319">
        <f>cf_1!CF109+cf_2!CF109</f>
        <v>0</v>
      </c>
      <c r="CG109" s="319">
        <f>cf_1!CG109+cf_2!CG109</f>
        <v>0</v>
      </c>
      <c r="CH109" s="319">
        <f>cf_1!CH109+cf_2!CH109</f>
        <v>0</v>
      </c>
      <c r="CI109" s="319">
        <f>cf_1!CI109+cf_2!CI109</f>
        <v>0</v>
      </c>
      <c r="CJ109" s="319">
        <f>cf_1!CJ109+cf_2!CJ109</f>
        <v>0</v>
      </c>
      <c r="CK109" s="319">
        <f>cf_1!CK109+cf_2!CK109</f>
        <v>0</v>
      </c>
      <c r="CL109" s="319">
        <f>cf_1!CL109+cf_2!CL109</f>
        <v>0</v>
      </c>
      <c r="CM109" s="319">
        <f>cf_1!CM109+cf_2!CM109</f>
        <v>0</v>
      </c>
      <c r="CN109" s="319">
        <f>cf_1!CN109+cf_2!CN109</f>
        <v>0</v>
      </c>
      <c r="CO109" s="319">
        <f>cf_1!CO109+cf_2!CO109</f>
        <v>0</v>
      </c>
      <c r="CP109" s="319">
        <f>cf_1!CP109+cf_2!CP109</f>
        <v>0</v>
      </c>
      <c r="CQ109" s="319">
        <f>cf_1!CQ109+cf_2!CQ109</f>
        <v>0</v>
      </c>
      <c r="CR109" s="319">
        <f>cf_1!CR109+cf_2!CR109</f>
        <v>0</v>
      </c>
      <c r="CS109" s="319">
        <f>cf_1!CS109+cf_2!CS109</f>
        <v>0</v>
      </c>
      <c r="CT109" s="319">
        <f>cf_1!CT109+cf_2!CT109</f>
        <v>0</v>
      </c>
      <c r="CU109" s="319">
        <f>cf_1!CU109+cf_2!CU109</f>
        <v>0</v>
      </c>
      <c r="CV109" s="319">
        <f>cf_1!CV109+cf_2!CV109</f>
        <v>0</v>
      </c>
      <c r="CW109" s="319">
        <f>cf_1!CW109+cf_2!CW109</f>
        <v>0</v>
      </c>
      <c r="CX109" s="319">
        <f>cf_1!CX109+cf_2!CX109</f>
        <v>0</v>
      </c>
      <c r="CY109" s="319">
        <f>cf_1!CY109+cf_2!CY109</f>
        <v>0</v>
      </c>
      <c r="CZ109" s="319">
        <f>cf_1!CZ109+cf_2!CZ109</f>
        <v>0</v>
      </c>
      <c r="DA109" s="319">
        <f>cf_1!DA109+cf_2!DA109</f>
        <v>0</v>
      </c>
      <c r="DB109" s="319">
        <f>cf_1!DB109+cf_2!DB109</f>
        <v>0</v>
      </c>
      <c r="DC109" s="319">
        <f>cf_1!DC109+cf_2!DC109</f>
        <v>0</v>
      </c>
      <c r="DD109" s="319">
        <f>cf_1!DD109+cf_2!DD109</f>
        <v>0</v>
      </c>
      <c r="DE109" s="319">
        <f>cf_1!DE109+cf_2!DE109</f>
        <v>0</v>
      </c>
      <c r="DF109" s="319">
        <f>cf_1!DF109+cf_2!DF109</f>
        <v>0</v>
      </c>
      <c r="DG109" s="319">
        <f>cf_1!DG109+cf_2!DG109</f>
        <v>0</v>
      </c>
      <c r="DH109" s="319">
        <f>cf_1!DH109+cf_2!DH109</f>
        <v>0</v>
      </c>
      <c r="DI109" s="319">
        <f>cf_1!DI109+cf_2!DI109</f>
        <v>0</v>
      </c>
      <c r="DJ109" s="319">
        <f>cf_1!DJ109+cf_2!DJ109</f>
        <v>0</v>
      </c>
      <c r="DK109" s="319">
        <f>cf_1!DK109+cf_2!DK109</f>
        <v>0</v>
      </c>
      <c r="DL109" s="319">
        <f>cf_1!DL109+cf_2!DL109</f>
        <v>0</v>
      </c>
      <c r="DM109" s="319">
        <f>cf_1!DM109+cf_2!DM109</f>
        <v>0</v>
      </c>
      <c r="DN109" s="319">
        <f>cf_1!DN109+cf_2!DN109</f>
        <v>0</v>
      </c>
      <c r="DO109" s="319">
        <f>cf_1!DO109+cf_2!DO109</f>
        <v>0</v>
      </c>
      <c r="DP109" s="319">
        <f>cf_1!DP109+cf_2!DP109</f>
        <v>0</v>
      </c>
      <c r="DQ109" s="319">
        <f>cf_1!DQ109+cf_2!DQ109</f>
        <v>0</v>
      </c>
      <c r="DR109" s="319">
        <f>cf_1!DR109+cf_2!DR109</f>
        <v>0</v>
      </c>
      <c r="DS109" s="319">
        <f>cf_1!DS109+cf_2!DS109</f>
        <v>0</v>
      </c>
      <c r="DT109" s="319">
        <f>cf_1!DT109+cf_2!DT109</f>
        <v>0</v>
      </c>
      <c r="DU109" s="319">
        <f>cf_1!DU109+cf_2!DU109</f>
        <v>0</v>
      </c>
      <c r="DV109" s="319">
        <f>cf_1!DV109+cf_2!DV109</f>
        <v>0</v>
      </c>
      <c r="DW109" s="319">
        <f>cf_1!DW109+cf_2!DW109</f>
        <v>0</v>
      </c>
      <c r="DX109" s="319">
        <f>cf_1!DX109+cf_2!DX109</f>
        <v>0</v>
      </c>
      <c r="DY109" s="319">
        <f>cf_1!DY109+cf_2!DY109</f>
        <v>0</v>
      </c>
      <c r="DZ109" s="319">
        <f>cf_1!DZ109+cf_2!DZ109</f>
        <v>0</v>
      </c>
      <c r="EA109" s="319">
        <f>cf_1!EA109+cf_2!EA109</f>
        <v>0</v>
      </c>
      <c r="EB109" s="319">
        <f>cf_1!EB109+cf_2!EB109</f>
        <v>0</v>
      </c>
      <c r="EC109" s="319">
        <f>cf_1!EC109+cf_2!EC109</f>
        <v>0</v>
      </c>
      <c r="ED109" s="319">
        <f>cf_1!ED109+cf_2!ED109</f>
        <v>0</v>
      </c>
      <c r="EE109" s="319">
        <f>cf_1!EE109+cf_2!EE109</f>
        <v>0</v>
      </c>
      <c r="EF109" s="319">
        <f>cf_1!EF109+cf_2!EF109</f>
        <v>0</v>
      </c>
      <c r="EG109" s="319">
        <f>cf_1!EG109+cf_2!EG109</f>
        <v>0</v>
      </c>
      <c r="EH109" s="319">
        <f>cf_1!EH109+cf_2!EH109</f>
        <v>0</v>
      </c>
      <c r="EI109" s="319">
        <f>cf_1!EI109+cf_2!EI109</f>
        <v>0</v>
      </c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/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60"/>
      <c r="FU109" s="60"/>
      <c r="FV109" s="60"/>
      <c r="FW109" s="60"/>
      <c r="FX109" s="60"/>
      <c r="FY109" s="60"/>
      <c r="FZ109" s="60"/>
      <c r="GA109" s="60"/>
      <c r="GB109" s="60"/>
      <c r="GC109" s="60"/>
      <c r="GD109" s="60"/>
      <c r="GE109" s="60"/>
      <c r="GF109" s="60"/>
      <c r="GG109" s="60"/>
      <c r="GH109" s="60"/>
      <c r="GI109" s="60"/>
      <c r="GJ109" s="60"/>
      <c r="GK109" s="60"/>
      <c r="GL109" s="60"/>
      <c r="GM109" s="60"/>
      <c r="GN109" s="60"/>
      <c r="GO109" s="60"/>
      <c r="GP109" s="60"/>
      <c r="GQ109" s="60"/>
      <c r="GR109" s="60"/>
      <c r="GS109" s="60"/>
    </row>
    <row r="110" spans="2:201" x14ac:dyDescent="0.2">
      <c r="B110" s="66" t="s">
        <v>985</v>
      </c>
      <c r="C110" s="67" t="s">
        <v>995</v>
      </c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9">
        <f t="shared" si="285"/>
        <v>0</v>
      </c>
      <c r="Q110" s="70">
        <f t="shared" si="286"/>
        <v>0</v>
      </c>
      <c r="R110" s="59">
        <f t="shared" si="287"/>
        <v>0</v>
      </c>
      <c r="S110" s="319">
        <f>cf_1!S110+cf_2!S110</f>
        <v>0</v>
      </c>
      <c r="T110" s="319">
        <f>cf_1!T110+cf_2!T110</f>
        <v>0</v>
      </c>
      <c r="U110" s="319">
        <f>cf_1!U110+cf_2!U110</f>
        <v>0</v>
      </c>
      <c r="V110" s="319">
        <f>cf_1!V110+cf_2!V110</f>
        <v>0</v>
      </c>
      <c r="W110" s="319">
        <f>cf_1!W110+cf_2!W110</f>
        <v>0</v>
      </c>
      <c r="X110" s="319">
        <f>cf_1!X110+cf_2!X110</f>
        <v>0</v>
      </c>
      <c r="Y110" s="319">
        <f>cf_1!Y110+cf_2!Y110</f>
        <v>0</v>
      </c>
      <c r="Z110" s="319">
        <f>cf_1!Z110+cf_2!Z110</f>
        <v>0</v>
      </c>
      <c r="AA110" s="319">
        <f>cf_1!AA110+cf_2!AA110</f>
        <v>0</v>
      </c>
      <c r="AB110" s="319">
        <f>cf_1!AB110+cf_2!AB110</f>
        <v>0</v>
      </c>
      <c r="AC110" s="319">
        <f>cf_1!AC110+cf_2!AC110</f>
        <v>0</v>
      </c>
      <c r="AD110" s="319">
        <f>cf_1!AD110+cf_2!AD110</f>
        <v>0</v>
      </c>
      <c r="AE110" s="319">
        <f>cf_1!AE110+cf_2!AE110</f>
        <v>0</v>
      </c>
      <c r="AF110" s="319">
        <f>cf_1!AF110+cf_2!AF110</f>
        <v>0</v>
      </c>
      <c r="AG110" s="319">
        <f>cf_1!AG110+cf_2!AG110</f>
        <v>0</v>
      </c>
      <c r="AH110" s="319">
        <f>cf_1!AH110+cf_2!AH110</f>
        <v>0</v>
      </c>
      <c r="AI110" s="319">
        <f>cf_1!AI110+cf_2!AI110</f>
        <v>0</v>
      </c>
      <c r="AJ110" s="319">
        <f>cf_1!AJ110+cf_2!AJ110</f>
        <v>0</v>
      </c>
      <c r="AK110" s="319">
        <f>cf_1!AK110+cf_2!AK110</f>
        <v>0</v>
      </c>
      <c r="AL110" s="319">
        <f>cf_1!AL110+cf_2!AL110</f>
        <v>0</v>
      </c>
      <c r="AM110" s="319">
        <f>cf_1!AM110+cf_2!AM110</f>
        <v>0</v>
      </c>
      <c r="AN110" s="319">
        <f>cf_1!AN110+cf_2!AN110</f>
        <v>0</v>
      </c>
      <c r="AO110" s="319">
        <f>cf_1!AO110+cf_2!AO110</f>
        <v>0</v>
      </c>
      <c r="AP110" s="319">
        <f>cf_1!AP110+cf_2!AP110</f>
        <v>0</v>
      </c>
      <c r="AQ110" s="319">
        <f>cf_1!AQ110+cf_2!AQ110</f>
        <v>0</v>
      </c>
      <c r="AR110" s="319">
        <f>cf_1!AR110+cf_2!AR110</f>
        <v>0</v>
      </c>
      <c r="AS110" s="319">
        <f>cf_1!AS110+cf_2!AS110</f>
        <v>0</v>
      </c>
      <c r="AT110" s="319">
        <f>cf_1!AT110+cf_2!AT110</f>
        <v>0</v>
      </c>
      <c r="AU110" s="319">
        <f>cf_1!AU110+cf_2!AU110</f>
        <v>0</v>
      </c>
      <c r="AV110" s="319">
        <f>cf_1!AV110+cf_2!AV110</f>
        <v>0</v>
      </c>
      <c r="AW110" s="319">
        <f>cf_1!AW110+cf_2!AW110</f>
        <v>0</v>
      </c>
      <c r="AX110" s="319">
        <f>cf_1!AX110+cf_2!AX110</f>
        <v>0</v>
      </c>
      <c r="AY110" s="319">
        <f>cf_1!AY110+cf_2!AY110</f>
        <v>0</v>
      </c>
      <c r="AZ110" s="319">
        <f>cf_1!AZ110+cf_2!AZ110</f>
        <v>0</v>
      </c>
      <c r="BA110" s="319">
        <f>cf_1!BA110+cf_2!BA110</f>
        <v>0</v>
      </c>
      <c r="BB110" s="319">
        <f>cf_1!BB110+cf_2!BB110</f>
        <v>0</v>
      </c>
      <c r="BC110" s="319">
        <f>cf_1!BC110+cf_2!BC110</f>
        <v>0</v>
      </c>
      <c r="BD110" s="319">
        <f>cf_1!BD110+cf_2!BD110</f>
        <v>0</v>
      </c>
      <c r="BE110" s="319">
        <f>cf_1!BE110+cf_2!BE110</f>
        <v>0</v>
      </c>
      <c r="BF110" s="319">
        <f>cf_1!BF110+cf_2!BF110</f>
        <v>0</v>
      </c>
      <c r="BG110" s="319">
        <f>cf_1!BG110+cf_2!BG110</f>
        <v>0</v>
      </c>
      <c r="BH110" s="319">
        <f>cf_1!BH110+cf_2!BH110</f>
        <v>0</v>
      </c>
      <c r="BI110" s="319">
        <f>cf_1!BI110+cf_2!BI110</f>
        <v>0</v>
      </c>
      <c r="BJ110" s="319">
        <f>cf_1!BJ110+cf_2!BJ110</f>
        <v>0</v>
      </c>
      <c r="BK110" s="319">
        <f>cf_1!BK110+cf_2!BK110</f>
        <v>0</v>
      </c>
      <c r="BL110" s="319">
        <f>cf_1!BL110+cf_2!BL110</f>
        <v>0</v>
      </c>
      <c r="BM110" s="319">
        <f>cf_1!BM110+cf_2!BM110</f>
        <v>0</v>
      </c>
      <c r="BN110" s="319">
        <f>cf_1!BN110+cf_2!BN110</f>
        <v>0</v>
      </c>
      <c r="BO110" s="319">
        <f>cf_1!BO110+cf_2!BO110</f>
        <v>0</v>
      </c>
      <c r="BP110" s="319">
        <f>cf_1!BP110+cf_2!BP110</f>
        <v>0</v>
      </c>
      <c r="BQ110" s="319">
        <f>cf_1!BQ110+cf_2!BQ110</f>
        <v>0</v>
      </c>
      <c r="BR110" s="319">
        <f>cf_1!BR110+cf_2!BR110</f>
        <v>0</v>
      </c>
      <c r="BS110" s="319">
        <f>cf_1!BS110+cf_2!BS110</f>
        <v>0</v>
      </c>
      <c r="BT110" s="319">
        <f>cf_1!BT110+cf_2!BT110</f>
        <v>0</v>
      </c>
      <c r="BU110" s="319">
        <f>cf_1!BU110+cf_2!BU110</f>
        <v>0</v>
      </c>
      <c r="BV110" s="319">
        <f>cf_1!BV110+cf_2!BV110</f>
        <v>0</v>
      </c>
      <c r="BW110" s="319">
        <f>cf_1!BW110+cf_2!BW110</f>
        <v>0</v>
      </c>
      <c r="BX110" s="319">
        <f>cf_1!BX110+cf_2!BX110</f>
        <v>0</v>
      </c>
      <c r="BY110" s="319">
        <f>cf_1!BY110+cf_2!BY110</f>
        <v>0</v>
      </c>
      <c r="BZ110" s="319">
        <f>cf_1!BZ110+cf_2!BZ110</f>
        <v>0</v>
      </c>
      <c r="CA110" s="319">
        <f>cf_1!CA110+cf_2!CA110</f>
        <v>0</v>
      </c>
      <c r="CB110" s="319">
        <f>cf_1!CB110+cf_2!CB110</f>
        <v>0</v>
      </c>
      <c r="CC110" s="319">
        <f>cf_1!CC110+cf_2!CC110</f>
        <v>0</v>
      </c>
      <c r="CD110" s="319">
        <f>cf_1!CD110+cf_2!CD110</f>
        <v>0</v>
      </c>
      <c r="CE110" s="319">
        <f>cf_1!CE110+cf_2!CE110</f>
        <v>0</v>
      </c>
      <c r="CF110" s="319">
        <f>cf_1!CF110+cf_2!CF110</f>
        <v>0</v>
      </c>
      <c r="CG110" s="319">
        <f>cf_1!CG110+cf_2!CG110</f>
        <v>0</v>
      </c>
      <c r="CH110" s="319">
        <f>cf_1!CH110+cf_2!CH110</f>
        <v>0</v>
      </c>
      <c r="CI110" s="319">
        <f>cf_1!CI110+cf_2!CI110</f>
        <v>0</v>
      </c>
      <c r="CJ110" s="319">
        <f>cf_1!CJ110+cf_2!CJ110</f>
        <v>0</v>
      </c>
      <c r="CK110" s="319">
        <f>cf_1!CK110+cf_2!CK110</f>
        <v>0</v>
      </c>
      <c r="CL110" s="319">
        <f>cf_1!CL110+cf_2!CL110</f>
        <v>0</v>
      </c>
      <c r="CM110" s="319">
        <f>cf_1!CM110+cf_2!CM110</f>
        <v>0</v>
      </c>
      <c r="CN110" s="319">
        <f>cf_1!CN110+cf_2!CN110</f>
        <v>0</v>
      </c>
      <c r="CO110" s="319">
        <f>cf_1!CO110+cf_2!CO110</f>
        <v>0</v>
      </c>
      <c r="CP110" s="319">
        <f>cf_1!CP110+cf_2!CP110</f>
        <v>0</v>
      </c>
      <c r="CQ110" s="319">
        <f>cf_1!CQ110+cf_2!CQ110</f>
        <v>0</v>
      </c>
      <c r="CR110" s="319">
        <f>cf_1!CR110+cf_2!CR110</f>
        <v>0</v>
      </c>
      <c r="CS110" s="319">
        <f>cf_1!CS110+cf_2!CS110</f>
        <v>0</v>
      </c>
      <c r="CT110" s="319">
        <f>cf_1!CT110+cf_2!CT110</f>
        <v>0</v>
      </c>
      <c r="CU110" s="319">
        <f>cf_1!CU110+cf_2!CU110</f>
        <v>0</v>
      </c>
      <c r="CV110" s="319">
        <f>cf_1!CV110+cf_2!CV110</f>
        <v>0</v>
      </c>
      <c r="CW110" s="319">
        <f>cf_1!CW110+cf_2!CW110</f>
        <v>0</v>
      </c>
      <c r="CX110" s="319">
        <f>cf_1!CX110+cf_2!CX110</f>
        <v>0</v>
      </c>
      <c r="CY110" s="319">
        <f>cf_1!CY110+cf_2!CY110</f>
        <v>0</v>
      </c>
      <c r="CZ110" s="319">
        <f>cf_1!CZ110+cf_2!CZ110</f>
        <v>0</v>
      </c>
      <c r="DA110" s="319">
        <f>cf_1!DA110+cf_2!DA110</f>
        <v>0</v>
      </c>
      <c r="DB110" s="319">
        <f>cf_1!DB110+cf_2!DB110</f>
        <v>0</v>
      </c>
      <c r="DC110" s="319">
        <f>cf_1!DC110+cf_2!DC110</f>
        <v>0</v>
      </c>
      <c r="DD110" s="319">
        <f>cf_1!DD110+cf_2!DD110</f>
        <v>0</v>
      </c>
      <c r="DE110" s="319">
        <f>cf_1!DE110+cf_2!DE110</f>
        <v>0</v>
      </c>
      <c r="DF110" s="319">
        <f>cf_1!DF110+cf_2!DF110</f>
        <v>0</v>
      </c>
      <c r="DG110" s="319">
        <f>cf_1!DG110+cf_2!DG110</f>
        <v>0</v>
      </c>
      <c r="DH110" s="319">
        <f>cf_1!DH110+cf_2!DH110</f>
        <v>0</v>
      </c>
      <c r="DI110" s="319">
        <f>cf_1!DI110+cf_2!DI110</f>
        <v>0</v>
      </c>
      <c r="DJ110" s="319">
        <f>cf_1!DJ110+cf_2!DJ110</f>
        <v>0</v>
      </c>
      <c r="DK110" s="319">
        <f>cf_1!DK110+cf_2!DK110</f>
        <v>0</v>
      </c>
      <c r="DL110" s="319">
        <f>cf_1!DL110+cf_2!DL110</f>
        <v>0</v>
      </c>
      <c r="DM110" s="319">
        <f>cf_1!DM110+cf_2!DM110</f>
        <v>0</v>
      </c>
      <c r="DN110" s="319">
        <f>cf_1!DN110+cf_2!DN110</f>
        <v>0</v>
      </c>
      <c r="DO110" s="319">
        <f>cf_1!DO110+cf_2!DO110</f>
        <v>0</v>
      </c>
      <c r="DP110" s="319">
        <f>cf_1!DP110+cf_2!DP110</f>
        <v>0</v>
      </c>
      <c r="DQ110" s="319">
        <f>cf_1!DQ110+cf_2!DQ110</f>
        <v>0</v>
      </c>
      <c r="DR110" s="319">
        <f>cf_1!DR110+cf_2!DR110</f>
        <v>0</v>
      </c>
      <c r="DS110" s="319">
        <f>cf_1!DS110+cf_2!DS110</f>
        <v>0</v>
      </c>
      <c r="DT110" s="319">
        <f>cf_1!DT110+cf_2!DT110</f>
        <v>0</v>
      </c>
      <c r="DU110" s="319">
        <f>cf_1!DU110+cf_2!DU110</f>
        <v>0</v>
      </c>
      <c r="DV110" s="319">
        <f>cf_1!DV110+cf_2!DV110</f>
        <v>0</v>
      </c>
      <c r="DW110" s="319">
        <f>cf_1!DW110+cf_2!DW110</f>
        <v>0</v>
      </c>
      <c r="DX110" s="319">
        <f>cf_1!DX110+cf_2!DX110</f>
        <v>0</v>
      </c>
      <c r="DY110" s="319">
        <f>cf_1!DY110+cf_2!DY110</f>
        <v>0</v>
      </c>
      <c r="DZ110" s="319">
        <f>cf_1!DZ110+cf_2!DZ110</f>
        <v>0</v>
      </c>
      <c r="EA110" s="319">
        <f>cf_1!EA110+cf_2!EA110</f>
        <v>0</v>
      </c>
      <c r="EB110" s="319">
        <f>cf_1!EB110+cf_2!EB110</f>
        <v>0</v>
      </c>
      <c r="EC110" s="319">
        <f>cf_1!EC110+cf_2!EC110</f>
        <v>0</v>
      </c>
      <c r="ED110" s="319">
        <f>cf_1!ED110+cf_2!ED110</f>
        <v>0</v>
      </c>
      <c r="EE110" s="319">
        <f>cf_1!EE110+cf_2!EE110</f>
        <v>0</v>
      </c>
      <c r="EF110" s="319">
        <f>cf_1!EF110+cf_2!EF110</f>
        <v>0</v>
      </c>
      <c r="EG110" s="319">
        <f>cf_1!EG110+cf_2!EG110</f>
        <v>0</v>
      </c>
      <c r="EH110" s="319">
        <f>cf_1!EH110+cf_2!EH110</f>
        <v>0</v>
      </c>
      <c r="EI110" s="319">
        <f>cf_1!EI110+cf_2!EI110</f>
        <v>0</v>
      </c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60"/>
      <c r="FU110" s="60"/>
      <c r="FV110" s="60"/>
      <c r="FW110" s="60"/>
      <c r="FX110" s="60"/>
      <c r="FY110" s="60"/>
      <c r="FZ110" s="60"/>
      <c r="GA110" s="60"/>
      <c r="GB110" s="60"/>
      <c r="GC110" s="60"/>
      <c r="GD110" s="60"/>
      <c r="GE110" s="60"/>
      <c r="GF110" s="60"/>
      <c r="GG110" s="60"/>
      <c r="GH110" s="60"/>
      <c r="GI110" s="60"/>
      <c r="GJ110" s="60"/>
      <c r="GK110" s="60"/>
      <c r="GL110" s="60"/>
      <c r="GM110" s="60"/>
      <c r="GN110" s="60"/>
      <c r="GO110" s="60"/>
      <c r="GP110" s="60"/>
      <c r="GQ110" s="60"/>
      <c r="GR110" s="60"/>
      <c r="GS110" s="60"/>
    </row>
    <row r="111" spans="2:201" x14ac:dyDescent="0.2">
      <c r="B111" s="66" t="s">
        <v>996</v>
      </c>
      <c r="C111" s="67" t="s">
        <v>997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9">
        <f t="shared" si="285"/>
        <v>0</v>
      </c>
      <c r="Q111" s="70">
        <f t="shared" si="286"/>
        <v>0</v>
      </c>
      <c r="R111" s="59">
        <f t="shared" si="287"/>
        <v>0</v>
      </c>
      <c r="S111" s="319">
        <f>cf_1!S111+cf_2!S111</f>
        <v>0</v>
      </c>
      <c r="T111" s="319">
        <f>cf_1!T111+cf_2!T111</f>
        <v>0</v>
      </c>
      <c r="U111" s="319">
        <f>cf_1!U111+cf_2!U111</f>
        <v>0</v>
      </c>
      <c r="V111" s="319">
        <f>cf_1!V111+cf_2!V111</f>
        <v>0</v>
      </c>
      <c r="W111" s="319">
        <f>cf_1!W111+cf_2!W111</f>
        <v>0</v>
      </c>
      <c r="X111" s="319">
        <f>cf_1!X111+cf_2!X111</f>
        <v>0</v>
      </c>
      <c r="Y111" s="319">
        <f>cf_1!Y111+cf_2!Y111</f>
        <v>0</v>
      </c>
      <c r="Z111" s="319">
        <f>cf_1!Z111+cf_2!Z111</f>
        <v>0</v>
      </c>
      <c r="AA111" s="319">
        <f>cf_1!AA111+cf_2!AA111</f>
        <v>0</v>
      </c>
      <c r="AB111" s="319">
        <f>cf_1!AB111+cf_2!AB111</f>
        <v>0</v>
      </c>
      <c r="AC111" s="319">
        <f>cf_1!AC111+cf_2!AC111</f>
        <v>0</v>
      </c>
      <c r="AD111" s="319">
        <f>cf_1!AD111+cf_2!AD111</f>
        <v>0</v>
      </c>
      <c r="AE111" s="319">
        <f>cf_1!AE111+cf_2!AE111</f>
        <v>0</v>
      </c>
      <c r="AF111" s="319">
        <f>cf_1!AF111+cf_2!AF111</f>
        <v>0</v>
      </c>
      <c r="AG111" s="319">
        <f>cf_1!AG111+cf_2!AG111</f>
        <v>0</v>
      </c>
      <c r="AH111" s="319">
        <f>cf_1!AH111+cf_2!AH111</f>
        <v>0</v>
      </c>
      <c r="AI111" s="319">
        <f>cf_1!AI111+cf_2!AI111</f>
        <v>0</v>
      </c>
      <c r="AJ111" s="319">
        <f>cf_1!AJ111+cf_2!AJ111</f>
        <v>0</v>
      </c>
      <c r="AK111" s="319">
        <f>cf_1!AK111+cf_2!AK111</f>
        <v>0</v>
      </c>
      <c r="AL111" s="319">
        <f>cf_1!AL111+cf_2!AL111</f>
        <v>0</v>
      </c>
      <c r="AM111" s="319">
        <f>cf_1!AM111+cf_2!AM111</f>
        <v>0</v>
      </c>
      <c r="AN111" s="319">
        <f>cf_1!AN111+cf_2!AN111</f>
        <v>0</v>
      </c>
      <c r="AO111" s="319">
        <f>cf_1!AO111+cf_2!AO111</f>
        <v>0</v>
      </c>
      <c r="AP111" s="319">
        <f>cf_1!AP111+cf_2!AP111</f>
        <v>0</v>
      </c>
      <c r="AQ111" s="319">
        <f>cf_1!AQ111+cf_2!AQ111</f>
        <v>0</v>
      </c>
      <c r="AR111" s="319">
        <f>cf_1!AR111+cf_2!AR111</f>
        <v>0</v>
      </c>
      <c r="AS111" s="319">
        <f>cf_1!AS111+cf_2!AS111</f>
        <v>0</v>
      </c>
      <c r="AT111" s="319">
        <f>cf_1!AT111+cf_2!AT111</f>
        <v>0</v>
      </c>
      <c r="AU111" s="319">
        <f>cf_1!AU111+cf_2!AU111</f>
        <v>0</v>
      </c>
      <c r="AV111" s="319">
        <f>cf_1!AV111+cf_2!AV111</f>
        <v>0</v>
      </c>
      <c r="AW111" s="319">
        <f>cf_1!AW111+cf_2!AW111</f>
        <v>0</v>
      </c>
      <c r="AX111" s="319">
        <f>cf_1!AX111+cf_2!AX111</f>
        <v>0</v>
      </c>
      <c r="AY111" s="319">
        <f>cf_1!AY111+cf_2!AY111</f>
        <v>0</v>
      </c>
      <c r="AZ111" s="319">
        <f>cf_1!AZ111+cf_2!AZ111</f>
        <v>0</v>
      </c>
      <c r="BA111" s="319">
        <f>cf_1!BA111+cf_2!BA111</f>
        <v>0</v>
      </c>
      <c r="BB111" s="319">
        <f>cf_1!BB111+cf_2!BB111</f>
        <v>0</v>
      </c>
      <c r="BC111" s="319">
        <f>cf_1!BC111+cf_2!BC111</f>
        <v>0</v>
      </c>
      <c r="BD111" s="319">
        <f>cf_1!BD111+cf_2!BD111</f>
        <v>0</v>
      </c>
      <c r="BE111" s="319">
        <f>cf_1!BE111+cf_2!BE111</f>
        <v>0</v>
      </c>
      <c r="BF111" s="319">
        <f>cf_1!BF111+cf_2!BF111</f>
        <v>0</v>
      </c>
      <c r="BG111" s="319">
        <f>cf_1!BG111+cf_2!BG111</f>
        <v>0</v>
      </c>
      <c r="BH111" s="319">
        <f>cf_1!BH111+cf_2!BH111</f>
        <v>0</v>
      </c>
      <c r="BI111" s="319">
        <f>cf_1!BI111+cf_2!BI111</f>
        <v>0</v>
      </c>
      <c r="BJ111" s="319">
        <f>cf_1!BJ111+cf_2!BJ111</f>
        <v>0</v>
      </c>
      <c r="BK111" s="319">
        <f>cf_1!BK111+cf_2!BK111</f>
        <v>0</v>
      </c>
      <c r="BL111" s="319">
        <f>cf_1!BL111+cf_2!BL111</f>
        <v>0</v>
      </c>
      <c r="BM111" s="319">
        <f>cf_1!BM111+cf_2!BM111</f>
        <v>0</v>
      </c>
      <c r="BN111" s="319">
        <f>cf_1!BN111+cf_2!BN111</f>
        <v>0</v>
      </c>
      <c r="BO111" s="319">
        <f>cf_1!BO111+cf_2!BO111</f>
        <v>0</v>
      </c>
      <c r="BP111" s="319">
        <f>cf_1!BP111+cf_2!BP111</f>
        <v>0</v>
      </c>
      <c r="BQ111" s="319">
        <f>cf_1!BQ111+cf_2!BQ111</f>
        <v>0</v>
      </c>
      <c r="BR111" s="319">
        <f>cf_1!BR111+cf_2!BR111</f>
        <v>0</v>
      </c>
      <c r="BS111" s="319">
        <f>cf_1!BS111+cf_2!BS111</f>
        <v>0</v>
      </c>
      <c r="BT111" s="319">
        <f>cf_1!BT111+cf_2!BT111</f>
        <v>0</v>
      </c>
      <c r="BU111" s="319">
        <f>cf_1!BU111+cf_2!BU111</f>
        <v>0</v>
      </c>
      <c r="BV111" s="319">
        <f>cf_1!BV111+cf_2!BV111</f>
        <v>0</v>
      </c>
      <c r="BW111" s="319">
        <f>cf_1!BW111+cf_2!BW111</f>
        <v>0</v>
      </c>
      <c r="BX111" s="319">
        <f>cf_1!BX111+cf_2!BX111</f>
        <v>0</v>
      </c>
      <c r="BY111" s="319">
        <f>cf_1!BY111+cf_2!BY111</f>
        <v>0</v>
      </c>
      <c r="BZ111" s="319">
        <f>cf_1!BZ111+cf_2!BZ111</f>
        <v>0</v>
      </c>
      <c r="CA111" s="319">
        <f>cf_1!CA111+cf_2!CA111</f>
        <v>0</v>
      </c>
      <c r="CB111" s="319">
        <f>cf_1!CB111+cf_2!CB111</f>
        <v>0</v>
      </c>
      <c r="CC111" s="319">
        <f>cf_1!CC111+cf_2!CC111</f>
        <v>0</v>
      </c>
      <c r="CD111" s="319">
        <f>cf_1!CD111+cf_2!CD111</f>
        <v>0</v>
      </c>
      <c r="CE111" s="319">
        <f>cf_1!CE111+cf_2!CE111</f>
        <v>0</v>
      </c>
      <c r="CF111" s="319">
        <f>cf_1!CF111+cf_2!CF111</f>
        <v>0</v>
      </c>
      <c r="CG111" s="319">
        <f>cf_1!CG111+cf_2!CG111</f>
        <v>0</v>
      </c>
      <c r="CH111" s="319">
        <f>cf_1!CH111+cf_2!CH111</f>
        <v>0</v>
      </c>
      <c r="CI111" s="319">
        <f>cf_1!CI111+cf_2!CI111</f>
        <v>0</v>
      </c>
      <c r="CJ111" s="319">
        <f>cf_1!CJ111+cf_2!CJ111</f>
        <v>0</v>
      </c>
      <c r="CK111" s="319">
        <f>cf_1!CK111+cf_2!CK111</f>
        <v>0</v>
      </c>
      <c r="CL111" s="319">
        <f>cf_1!CL111+cf_2!CL111</f>
        <v>0</v>
      </c>
      <c r="CM111" s="319">
        <f>cf_1!CM111+cf_2!CM111</f>
        <v>0</v>
      </c>
      <c r="CN111" s="319">
        <f>cf_1!CN111+cf_2!CN111</f>
        <v>0</v>
      </c>
      <c r="CO111" s="319">
        <f>cf_1!CO111+cf_2!CO111</f>
        <v>0</v>
      </c>
      <c r="CP111" s="319">
        <f>cf_1!CP111+cf_2!CP111</f>
        <v>0</v>
      </c>
      <c r="CQ111" s="319">
        <f>cf_1!CQ111+cf_2!CQ111</f>
        <v>0</v>
      </c>
      <c r="CR111" s="319">
        <f>cf_1!CR111+cf_2!CR111</f>
        <v>0</v>
      </c>
      <c r="CS111" s="319">
        <f>cf_1!CS111+cf_2!CS111</f>
        <v>0</v>
      </c>
      <c r="CT111" s="319">
        <f>cf_1!CT111+cf_2!CT111</f>
        <v>0</v>
      </c>
      <c r="CU111" s="319">
        <f>cf_1!CU111+cf_2!CU111</f>
        <v>0</v>
      </c>
      <c r="CV111" s="319">
        <f>cf_1!CV111+cf_2!CV111</f>
        <v>0</v>
      </c>
      <c r="CW111" s="319">
        <f>cf_1!CW111+cf_2!CW111</f>
        <v>0</v>
      </c>
      <c r="CX111" s="319">
        <f>cf_1!CX111+cf_2!CX111</f>
        <v>0</v>
      </c>
      <c r="CY111" s="319">
        <f>cf_1!CY111+cf_2!CY111</f>
        <v>0</v>
      </c>
      <c r="CZ111" s="319">
        <f>cf_1!CZ111+cf_2!CZ111</f>
        <v>0</v>
      </c>
      <c r="DA111" s="319">
        <f>cf_1!DA111+cf_2!DA111</f>
        <v>0</v>
      </c>
      <c r="DB111" s="319">
        <f>cf_1!DB111+cf_2!DB111</f>
        <v>0</v>
      </c>
      <c r="DC111" s="319">
        <f>cf_1!DC111+cf_2!DC111</f>
        <v>0</v>
      </c>
      <c r="DD111" s="319">
        <f>cf_1!DD111+cf_2!DD111</f>
        <v>0</v>
      </c>
      <c r="DE111" s="319">
        <f>cf_1!DE111+cf_2!DE111</f>
        <v>0</v>
      </c>
      <c r="DF111" s="319">
        <f>cf_1!DF111+cf_2!DF111</f>
        <v>0</v>
      </c>
      <c r="DG111" s="319">
        <f>cf_1!DG111+cf_2!DG111</f>
        <v>0</v>
      </c>
      <c r="DH111" s="319">
        <f>cf_1!DH111+cf_2!DH111</f>
        <v>0</v>
      </c>
      <c r="DI111" s="319">
        <f>cf_1!DI111+cf_2!DI111</f>
        <v>0</v>
      </c>
      <c r="DJ111" s="319">
        <f>cf_1!DJ111+cf_2!DJ111</f>
        <v>0</v>
      </c>
      <c r="DK111" s="319">
        <f>cf_1!DK111+cf_2!DK111</f>
        <v>0</v>
      </c>
      <c r="DL111" s="319">
        <f>cf_1!DL111+cf_2!DL111</f>
        <v>0</v>
      </c>
      <c r="DM111" s="319">
        <f>cf_1!DM111+cf_2!DM111</f>
        <v>0</v>
      </c>
      <c r="DN111" s="319">
        <f>cf_1!DN111+cf_2!DN111</f>
        <v>0</v>
      </c>
      <c r="DO111" s="319">
        <f>cf_1!DO111+cf_2!DO111</f>
        <v>0</v>
      </c>
      <c r="DP111" s="319">
        <f>cf_1!DP111+cf_2!DP111</f>
        <v>0</v>
      </c>
      <c r="DQ111" s="319">
        <f>cf_1!DQ111+cf_2!DQ111</f>
        <v>0</v>
      </c>
      <c r="DR111" s="319">
        <f>cf_1!DR111+cf_2!DR111</f>
        <v>0</v>
      </c>
      <c r="DS111" s="319">
        <f>cf_1!DS111+cf_2!DS111</f>
        <v>0</v>
      </c>
      <c r="DT111" s="319">
        <f>cf_1!DT111+cf_2!DT111</f>
        <v>0</v>
      </c>
      <c r="DU111" s="319">
        <f>cf_1!DU111+cf_2!DU111</f>
        <v>0</v>
      </c>
      <c r="DV111" s="319">
        <f>cf_1!DV111+cf_2!DV111</f>
        <v>0</v>
      </c>
      <c r="DW111" s="319">
        <f>cf_1!DW111+cf_2!DW111</f>
        <v>0</v>
      </c>
      <c r="DX111" s="319">
        <f>cf_1!DX111+cf_2!DX111</f>
        <v>0</v>
      </c>
      <c r="DY111" s="319">
        <f>cf_1!DY111+cf_2!DY111</f>
        <v>0</v>
      </c>
      <c r="DZ111" s="319">
        <f>cf_1!DZ111+cf_2!DZ111</f>
        <v>0</v>
      </c>
      <c r="EA111" s="319">
        <f>cf_1!EA111+cf_2!EA111</f>
        <v>0</v>
      </c>
      <c r="EB111" s="319">
        <f>cf_1!EB111+cf_2!EB111</f>
        <v>0</v>
      </c>
      <c r="EC111" s="319">
        <f>cf_1!EC111+cf_2!EC111</f>
        <v>0</v>
      </c>
      <c r="ED111" s="319">
        <f>cf_1!ED111+cf_2!ED111</f>
        <v>0</v>
      </c>
      <c r="EE111" s="319">
        <f>cf_1!EE111+cf_2!EE111</f>
        <v>0</v>
      </c>
      <c r="EF111" s="319">
        <f>cf_1!EF111+cf_2!EF111</f>
        <v>0</v>
      </c>
      <c r="EG111" s="319">
        <f>cf_1!EG111+cf_2!EG111</f>
        <v>0</v>
      </c>
      <c r="EH111" s="319">
        <f>cf_1!EH111+cf_2!EH111</f>
        <v>0</v>
      </c>
      <c r="EI111" s="319">
        <f>cf_1!EI111+cf_2!EI111</f>
        <v>0</v>
      </c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59"/>
      <c r="FG111" s="59"/>
      <c r="FH111" s="59"/>
      <c r="FI111" s="59"/>
      <c r="FJ111" s="59"/>
      <c r="FK111" s="59"/>
      <c r="FL111" s="59"/>
      <c r="FM111" s="59"/>
      <c r="FN111" s="59"/>
      <c r="FO111" s="59"/>
      <c r="FP111" s="59"/>
      <c r="FQ111" s="59"/>
      <c r="FR111" s="59"/>
      <c r="FS111" s="59"/>
      <c r="FT111" s="60"/>
      <c r="FU111" s="60"/>
      <c r="FV111" s="60"/>
      <c r="FW111" s="60"/>
      <c r="FX111" s="60"/>
      <c r="FY111" s="60"/>
      <c r="FZ111" s="60"/>
      <c r="GA111" s="60"/>
      <c r="GB111" s="60"/>
      <c r="GC111" s="60"/>
      <c r="GD111" s="60"/>
      <c r="GE111" s="60"/>
      <c r="GF111" s="60"/>
      <c r="GG111" s="60"/>
      <c r="GH111" s="60"/>
      <c r="GI111" s="60"/>
      <c r="GJ111" s="60"/>
      <c r="GK111" s="60"/>
      <c r="GL111" s="60"/>
      <c r="GM111" s="60"/>
      <c r="GN111" s="60"/>
      <c r="GO111" s="60"/>
      <c r="GP111" s="60"/>
      <c r="GQ111" s="60"/>
      <c r="GR111" s="60"/>
      <c r="GS111" s="60"/>
    </row>
    <row r="112" spans="2:201" x14ac:dyDescent="0.2">
      <c r="B112" s="66" t="s">
        <v>998</v>
      </c>
      <c r="C112" s="67" t="s">
        <v>999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9">
        <f t="shared" si="285"/>
        <v>0</v>
      </c>
      <c r="Q112" s="70">
        <f t="shared" si="286"/>
        <v>0</v>
      </c>
      <c r="R112" s="59">
        <f t="shared" si="287"/>
        <v>0</v>
      </c>
      <c r="S112" s="319">
        <f>cf_1!S112+cf_2!S112</f>
        <v>0</v>
      </c>
      <c r="T112" s="319">
        <f>cf_1!T112+cf_2!T112</f>
        <v>0</v>
      </c>
      <c r="U112" s="319">
        <f>cf_1!U112+cf_2!U112</f>
        <v>0</v>
      </c>
      <c r="V112" s="319">
        <f>cf_1!V112+cf_2!V112</f>
        <v>0</v>
      </c>
      <c r="W112" s="319">
        <f>cf_1!W112+cf_2!W112</f>
        <v>0</v>
      </c>
      <c r="X112" s="319">
        <f>cf_1!X112+cf_2!X112</f>
        <v>0</v>
      </c>
      <c r="Y112" s="319">
        <f>cf_1!Y112+cf_2!Y112</f>
        <v>0</v>
      </c>
      <c r="Z112" s="319">
        <f>cf_1!Z112+cf_2!Z112</f>
        <v>0</v>
      </c>
      <c r="AA112" s="319">
        <f>cf_1!AA112+cf_2!AA112</f>
        <v>0</v>
      </c>
      <c r="AB112" s="319">
        <f>cf_1!AB112+cf_2!AB112</f>
        <v>0</v>
      </c>
      <c r="AC112" s="319">
        <f>cf_1!AC112+cf_2!AC112</f>
        <v>0</v>
      </c>
      <c r="AD112" s="319">
        <f>cf_1!AD112+cf_2!AD112</f>
        <v>0</v>
      </c>
      <c r="AE112" s="319">
        <f>cf_1!AE112+cf_2!AE112</f>
        <v>0</v>
      </c>
      <c r="AF112" s="319">
        <f>cf_1!AF112+cf_2!AF112</f>
        <v>0</v>
      </c>
      <c r="AG112" s="319">
        <f>cf_1!AG112+cf_2!AG112</f>
        <v>0</v>
      </c>
      <c r="AH112" s="319">
        <f>cf_1!AH112+cf_2!AH112</f>
        <v>0</v>
      </c>
      <c r="AI112" s="319">
        <f>cf_1!AI112+cf_2!AI112</f>
        <v>0</v>
      </c>
      <c r="AJ112" s="319">
        <f>cf_1!AJ112+cf_2!AJ112</f>
        <v>0</v>
      </c>
      <c r="AK112" s="319">
        <f>cf_1!AK112+cf_2!AK112</f>
        <v>0</v>
      </c>
      <c r="AL112" s="319">
        <f>cf_1!AL112+cf_2!AL112</f>
        <v>0</v>
      </c>
      <c r="AM112" s="319">
        <f>cf_1!AM112+cf_2!AM112</f>
        <v>0</v>
      </c>
      <c r="AN112" s="319">
        <f>cf_1!AN112+cf_2!AN112</f>
        <v>0</v>
      </c>
      <c r="AO112" s="319">
        <f>cf_1!AO112+cf_2!AO112</f>
        <v>0</v>
      </c>
      <c r="AP112" s="319">
        <f>cf_1!AP112+cf_2!AP112</f>
        <v>0</v>
      </c>
      <c r="AQ112" s="319">
        <f>cf_1!AQ112+cf_2!AQ112</f>
        <v>0</v>
      </c>
      <c r="AR112" s="319">
        <f>cf_1!AR112+cf_2!AR112</f>
        <v>0</v>
      </c>
      <c r="AS112" s="319">
        <f>cf_1!AS112+cf_2!AS112</f>
        <v>0</v>
      </c>
      <c r="AT112" s="319">
        <f>cf_1!AT112+cf_2!AT112</f>
        <v>0</v>
      </c>
      <c r="AU112" s="319">
        <f>cf_1!AU112+cf_2!AU112</f>
        <v>0</v>
      </c>
      <c r="AV112" s="319">
        <f>cf_1!AV112+cf_2!AV112</f>
        <v>0</v>
      </c>
      <c r="AW112" s="319">
        <f>cf_1!AW112+cf_2!AW112</f>
        <v>0</v>
      </c>
      <c r="AX112" s="319">
        <f>cf_1!AX112+cf_2!AX112</f>
        <v>0</v>
      </c>
      <c r="AY112" s="319">
        <f>cf_1!AY112+cf_2!AY112</f>
        <v>0</v>
      </c>
      <c r="AZ112" s="319">
        <f>cf_1!AZ112+cf_2!AZ112</f>
        <v>0</v>
      </c>
      <c r="BA112" s="319">
        <f>cf_1!BA112+cf_2!BA112</f>
        <v>0</v>
      </c>
      <c r="BB112" s="319">
        <f>cf_1!BB112+cf_2!BB112</f>
        <v>0</v>
      </c>
      <c r="BC112" s="319">
        <f>cf_1!BC112+cf_2!BC112</f>
        <v>0</v>
      </c>
      <c r="BD112" s="319">
        <f>cf_1!BD112+cf_2!BD112</f>
        <v>0</v>
      </c>
      <c r="BE112" s="319">
        <f>cf_1!BE112+cf_2!BE112</f>
        <v>0</v>
      </c>
      <c r="BF112" s="319">
        <f>cf_1!BF112+cf_2!BF112</f>
        <v>0</v>
      </c>
      <c r="BG112" s="319">
        <f>cf_1!BG112+cf_2!BG112</f>
        <v>0</v>
      </c>
      <c r="BH112" s="319">
        <f>cf_1!BH112+cf_2!BH112</f>
        <v>0</v>
      </c>
      <c r="BI112" s="319">
        <f>cf_1!BI112+cf_2!BI112</f>
        <v>0</v>
      </c>
      <c r="BJ112" s="319">
        <f>cf_1!BJ112+cf_2!BJ112</f>
        <v>0</v>
      </c>
      <c r="BK112" s="319">
        <f>cf_1!BK112+cf_2!BK112</f>
        <v>0</v>
      </c>
      <c r="BL112" s="319">
        <f>cf_1!BL112+cf_2!BL112</f>
        <v>0</v>
      </c>
      <c r="BM112" s="319">
        <f>cf_1!BM112+cf_2!BM112</f>
        <v>0</v>
      </c>
      <c r="BN112" s="319">
        <f>cf_1!BN112+cf_2!BN112</f>
        <v>0</v>
      </c>
      <c r="BO112" s="319">
        <f>cf_1!BO112+cf_2!BO112</f>
        <v>0</v>
      </c>
      <c r="BP112" s="319">
        <f>cf_1!BP112+cf_2!BP112</f>
        <v>0</v>
      </c>
      <c r="BQ112" s="319">
        <f>cf_1!BQ112+cf_2!BQ112</f>
        <v>0</v>
      </c>
      <c r="BR112" s="319">
        <f>cf_1!BR112+cf_2!BR112</f>
        <v>0</v>
      </c>
      <c r="BS112" s="319">
        <f>cf_1!BS112+cf_2!BS112</f>
        <v>0</v>
      </c>
      <c r="BT112" s="319">
        <f>cf_1!BT112+cf_2!BT112</f>
        <v>0</v>
      </c>
      <c r="BU112" s="319">
        <f>cf_1!BU112+cf_2!BU112</f>
        <v>0</v>
      </c>
      <c r="BV112" s="319">
        <f>cf_1!BV112+cf_2!BV112</f>
        <v>0</v>
      </c>
      <c r="BW112" s="319">
        <f>cf_1!BW112+cf_2!BW112</f>
        <v>0</v>
      </c>
      <c r="BX112" s="319">
        <f>cf_1!BX112+cf_2!BX112</f>
        <v>0</v>
      </c>
      <c r="BY112" s="319">
        <f>cf_1!BY112+cf_2!BY112</f>
        <v>0</v>
      </c>
      <c r="BZ112" s="319">
        <f>cf_1!BZ112+cf_2!BZ112</f>
        <v>0</v>
      </c>
      <c r="CA112" s="319">
        <f>cf_1!CA112+cf_2!CA112</f>
        <v>0</v>
      </c>
      <c r="CB112" s="319">
        <f>cf_1!CB112+cf_2!CB112</f>
        <v>0</v>
      </c>
      <c r="CC112" s="319">
        <f>cf_1!CC112+cf_2!CC112</f>
        <v>0</v>
      </c>
      <c r="CD112" s="319">
        <f>cf_1!CD112+cf_2!CD112</f>
        <v>0</v>
      </c>
      <c r="CE112" s="319">
        <f>cf_1!CE112+cf_2!CE112</f>
        <v>0</v>
      </c>
      <c r="CF112" s="319">
        <f>cf_1!CF112+cf_2!CF112</f>
        <v>0</v>
      </c>
      <c r="CG112" s="319">
        <f>cf_1!CG112+cf_2!CG112</f>
        <v>0</v>
      </c>
      <c r="CH112" s="319">
        <f>cf_1!CH112+cf_2!CH112</f>
        <v>0</v>
      </c>
      <c r="CI112" s="319">
        <f>cf_1!CI112+cf_2!CI112</f>
        <v>0</v>
      </c>
      <c r="CJ112" s="319">
        <f>cf_1!CJ112+cf_2!CJ112</f>
        <v>0</v>
      </c>
      <c r="CK112" s="319">
        <f>cf_1!CK112+cf_2!CK112</f>
        <v>0</v>
      </c>
      <c r="CL112" s="319">
        <f>cf_1!CL112+cf_2!CL112</f>
        <v>0</v>
      </c>
      <c r="CM112" s="319">
        <f>cf_1!CM112+cf_2!CM112</f>
        <v>0</v>
      </c>
      <c r="CN112" s="319">
        <f>cf_1!CN112+cf_2!CN112</f>
        <v>0</v>
      </c>
      <c r="CO112" s="319">
        <f>cf_1!CO112+cf_2!CO112</f>
        <v>0</v>
      </c>
      <c r="CP112" s="319">
        <f>cf_1!CP112+cf_2!CP112</f>
        <v>0</v>
      </c>
      <c r="CQ112" s="319">
        <f>cf_1!CQ112+cf_2!CQ112</f>
        <v>0</v>
      </c>
      <c r="CR112" s="319">
        <f>cf_1!CR112+cf_2!CR112</f>
        <v>0</v>
      </c>
      <c r="CS112" s="319">
        <f>cf_1!CS112+cf_2!CS112</f>
        <v>0</v>
      </c>
      <c r="CT112" s="319">
        <f>cf_1!CT112+cf_2!CT112</f>
        <v>0</v>
      </c>
      <c r="CU112" s="319">
        <f>cf_1!CU112+cf_2!CU112</f>
        <v>0</v>
      </c>
      <c r="CV112" s="319">
        <f>cf_1!CV112+cf_2!CV112</f>
        <v>0</v>
      </c>
      <c r="CW112" s="319">
        <f>cf_1!CW112+cf_2!CW112</f>
        <v>0</v>
      </c>
      <c r="CX112" s="319">
        <f>cf_1!CX112+cf_2!CX112</f>
        <v>0</v>
      </c>
      <c r="CY112" s="319">
        <f>cf_1!CY112+cf_2!CY112</f>
        <v>0</v>
      </c>
      <c r="CZ112" s="319">
        <f>cf_1!CZ112+cf_2!CZ112</f>
        <v>0</v>
      </c>
      <c r="DA112" s="319">
        <f>cf_1!DA112+cf_2!DA112</f>
        <v>0</v>
      </c>
      <c r="DB112" s="319">
        <f>cf_1!DB112+cf_2!DB112</f>
        <v>0</v>
      </c>
      <c r="DC112" s="319">
        <f>cf_1!DC112+cf_2!DC112</f>
        <v>0</v>
      </c>
      <c r="DD112" s="319">
        <f>cf_1!DD112+cf_2!DD112</f>
        <v>0</v>
      </c>
      <c r="DE112" s="319">
        <f>cf_1!DE112+cf_2!DE112</f>
        <v>0</v>
      </c>
      <c r="DF112" s="319">
        <f>cf_1!DF112+cf_2!DF112</f>
        <v>0</v>
      </c>
      <c r="DG112" s="319">
        <f>cf_1!DG112+cf_2!DG112</f>
        <v>0</v>
      </c>
      <c r="DH112" s="319">
        <f>cf_1!DH112+cf_2!DH112</f>
        <v>0</v>
      </c>
      <c r="DI112" s="319">
        <f>cf_1!DI112+cf_2!DI112</f>
        <v>0</v>
      </c>
      <c r="DJ112" s="319">
        <f>cf_1!DJ112+cf_2!DJ112</f>
        <v>0</v>
      </c>
      <c r="DK112" s="319">
        <f>cf_1!DK112+cf_2!DK112</f>
        <v>0</v>
      </c>
      <c r="DL112" s="319">
        <f>cf_1!DL112+cf_2!DL112</f>
        <v>0</v>
      </c>
      <c r="DM112" s="319">
        <f>cf_1!DM112+cf_2!DM112</f>
        <v>0</v>
      </c>
      <c r="DN112" s="319">
        <f>cf_1!DN112+cf_2!DN112</f>
        <v>0</v>
      </c>
      <c r="DO112" s="319">
        <f>cf_1!DO112+cf_2!DO112</f>
        <v>0</v>
      </c>
      <c r="DP112" s="319">
        <f>cf_1!DP112+cf_2!DP112</f>
        <v>0</v>
      </c>
      <c r="DQ112" s="319">
        <f>cf_1!DQ112+cf_2!DQ112</f>
        <v>0</v>
      </c>
      <c r="DR112" s="319">
        <f>cf_1!DR112+cf_2!DR112</f>
        <v>0</v>
      </c>
      <c r="DS112" s="319">
        <f>cf_1!DS112+cf_2!DS112</f>
        <v>0</v>
      </c>
      <c r="DT112" s="319">
        <f>cf_1!DT112+cf_2!DT112</f>
        <v>0</v>
      </c>
      <c r="DU112" s="319">
        <f>cf_1!DU112+cf_2!DU112</f>
        <v>0</v>
      </c>
      <c r="DV112" s="319">
        <f>cf_1!DV112+cf_2!DV112</f>
        <v>0</v>
      </c>
      <c r="DW112" s="319">
        <f>cf_1!DW112+cf_2!DW112</f>
        <v>0</v>
      </c>
      <c r="DX112" s="319">
        <f>cf_1!DX112+cf_2!DX112</f>
        <v>0</v>
      </c>
      <c r="DY112" s="319">
        <f>cf_1!DY112+cf_2!DY112</f>
        <v>0</v>
      </c>
      <c r="DZ112" s="319">
        <f>cf_1!DZ112+cf_2!DZ112</f>
        <v>0</v>
      </c>
      <c r="EA112" s="319">
        <f>cf_1!EA112+cf_2!EA112</f>
        <v>0</v>
      </c>
      <c r="EB112" s="319">
        <f>cf_1!EB112+cf_2!EB112</f>
        <v>0</v>
      </c>
      <c r="EC112" s="319">
        <f>cf_1!EC112+cf_2!EC112</f>
        <v>0</v>
      </c>
      <c r="ED112" s="319">
        <f>cf_1!ED112+cf_2!ED112</f>
        <v>0</v>
      </c>
      <c r="EE112" s="319">
        <f>cf_1!EE112+cf_2!EE112</f>
        <v>0</v>
      </c>
      <c r="EF112" s="319">
        <f>cf_1!EF112+cf_2!EF112</f>
        <v>0</v>
      </c>
      <c r="EG112" s="319">
        <f>cf_1!EG112+cf_2!EG112</f>
        <v>0</v>
      </c>
      <c r="EH112" s="319">
        <f>cf_1!EH112+cf_2!EH112</f>
        <v>0</v>
      </c>
      <c r="EI112" s="319">
        <f>cf_1!EI112+cf_2!EI112</f>
        <v>0</v>
      </c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60"/>
      <c r="FU112" s="60"/>
      <c r="FV112" s="60"/>
      <c r="FW112" s="60"/>
      <c r="FX112" s="60"/>
      <c r="FY112" s="60"/>
      <c r="FZ112" s="60"/>
      <c r="GA112" s="60"/>
      <c r="GB112" s="60"/>
      <c r="GC112" s="60"/>
      <c r="GD112" s="60"/>
      <c r="GE112" s="60"/>
      <c r="GF112" s="60"/>
      <c r="GG112" s="60"/>
      <c r="GH112" s="60"/>
      <c r="GI112" s="60"/>
      <c r="GJ112" s="60"/>
      <c r="GK112" s="60"/>
      <c r="GL112" s="60"/>
      <c r="GM112" s="60"/>
      <c r="GN112" s="60"/>
      <c r="GO112" s="60"/>
      <c r="GP112" s="60"/>
      <c r="GQ112" s="60"/>
      <c r="GR112" s="60"/>
      <c r="GS112" s="60"/>
    </row>
    <row r="113" spans="2:201" x14ac:dyDescent="0.2">
      <c r="B113" s="95" t="s">
        <v>1000</v>
      </c>
      <c r="C113" s="96" t="s">
        <v>744</v>
      </c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8">
        <f t="shared" si="285"/>
        <v>19550000</v>
      </c>
      <c r="Q113" s="99">
        <f t="shared" si="286"/>
        <v>0</v>
      </c>
      <c r="R113" s="99">
        <f t="shared" si="287"/>
        <v>19550000</v>
      </c>
      <c r="S113" s="320">
        <f>cf_1!S113+cf_2!S113</f>
        <v>0</v>
      </c>
      <c r="T113" s="320">
        <f>cf_1!T113+cf_2!T113</f>
        <v>0</v>
      </c>
      <c r="U113" s="320">
        <f>cf_1!U113+cf_2!U113</f>
        <v>425000</v>
      </c>
      <c r="V113" s="320">
        <f>cf_1!V113+cf_2!V113</f>
        <v>425000</v>
      </c>
      <c r="W113" s="320">
        <f>cf_1!W113+cf_2!W113</f>
        <v>425000</v>
      </c>
      <c r="X113" s="320">
        <f>cf_1!X113+cf_2!X113</f>
        <v>425000</v>
      </c>
      <c r="Y113" s="320">
        <f>cf_1!Y113+cf_2!Y113</f>
        <v>425000</v>
      </c>
      <c r="Z113" s="320">
        <f>cf_1!Z113+cf_2!Z113</f>
        <v>425000</v>
      </c>
      <c r="AA113" s="320">
        <f>cf_1!AA113+cf_2!AA113</f>
        <v>425000</v>
      </c>
      <c r="AB113" s="320">
        <f>cf_1!AB113+cf_2!AB113</f>
        <v>425000</v>
      </c>
      <c r="AC113" s="320">
        <f>cf_1!AC113+cf_2!AC113</f>
        <v>425000</v>
      </c>
      <c r="AD113" s="320">
        <f>cf_1!AD113+cf_2!AD113</f>
        <v>425000</v>
      </c>
      <c r="AE113" s="320">
        <f>cf_1!AE113+cf_2!AE113</f>
        <v>425000</v>
      </c>
      <c r="AF113" s="320">
        <f>cf_1!AF113+cf_2!AF113</f>
        <v>425000</v>
      </c>
      <c r="AG113" s="320">
        <f>cf_1!AG113+cf_2!AG113</f>
        <v>425000</v>
      </c>
      <c r="AH113" s="320">
        <f>cf_1!AH113+cf_2!AH113</f>
        <v>425000</v>
      </c>
      <c r="AI113" s="320">
        <f>cf_1!AI113+cf_2!AI113</f>
        <v>425000</v>
      </c>
      <c r="AJ113" s="320">
        <f>cf_1!AJ113+cf_2!AJ113</f>
        <v>425000</v>
      </c>
      <c r="AK113" s="320">
        <f>cf_1!AK113+cf_2!AK113</f>
        <v>425000</v>
      </c>
      <c r="AL113" s="320">
        <f>cf_1!AL113+cf_2!AL113</f>
        <v>425000</v>
      </c>
      <c r="AM113" s="320">
        <f>cf_1!AM113+cf_2!AM113</f>
        <v>425000</v>
      </c>
      <c r="AN113" s="320">
        <f>cf_1!AN113+cf_2!AN113</f>
        <v>425000</v>
      </c>
      <c r="AO113" s="320">
        <f>cf_1!AO113+cf_2!AO113</f>
        <v>425000</v>
      </c>
      <c r="AP113" s="320">
        <f>cf_1!AP113+cf_2!AP113</f>
        <v>425000</v>
      </c>
      <c r="AQ113" s="320">
        <f>cf_1!AQ113+cf_2!AQ113</f>
        <v>425000</v>
      </c>
      <c r="AR113" s="320">
        <f>cf_1!AR113+cf_2!AR113</f>
        <v>425000</v>
      </c>
      <c r="AS113" s="320">
        <f>cf_1!AS113+cf_2!AS113</f>
        <v>425000</v>
      </c>
      <c r="AT113" s="320">
        <f>cf_1!AT113+cf_2!AT113</f>
        <v>425000</v>
      </c>
      <c r="AU113" s="320">
        <f>cf_1!AU113+cf_2!AU113</f>
        <v>425000</v>
      </c>
      <c r="AV113" s="320">
        <f>cf_1!AV113+cf_2!AV113</f>
        <v>425000</v>
      </c>
      <c r="AW113" s="320">
        <f>cf_1!AW113+cf_2!AW113</f>
        <v>425000</v>
      </c>
      <c r="AX113" s="320">
        <f>cf_1!AX113+cf_2!AX113</f>
        <v>425000</v>
      </c>
      <c r="AY113" s="320">
        <f>cf_1!AY113+cf_2!AY113</f>
        <v>425000</v>
      </c>
      <c r="AZ113" s="320">
        <f>cf_1!AZ113+cf_2!AZ113</f>
        <v>425000</v>
      </c>
      <c r="BA113" s="320">
        <f>cf_1!BA113+cf_2!BA113</f>
        <v>425000</v>
      </c>
      <c r="BB113" s="320">
        <f>cf_1!BB113+cf_2!BB113</f>
        <v>425000</v>
      </c>
      <c r="BC113" s="320">
        <f>cf_1!BC113+cf_2!BC113</f>
        <v>425000</v>
      </c>
      <c r="BD113" s="320">
        <f>cf_1!BD113+cf_2!BD113</f>
        <v>425000</v>
      </c>
      <c r="BE113" s="320">
        <f>cf_1!BE113+cf_2!BE113</f>
        <v>425000</v>
      </c>
      <c r="BF113" s="320">
        <f>cf_1!BF113+cf_2!BF113</f>
        <v>425000</v>
      </c>
      <c r="BG113" s="320">
        <f>cf_1!BG113+cf_2!BG113</f>
        <v>425000</v>
      </c>
      <c r="BH113" s="320">
        <f>cf_1!BH113+cf_2!BH113</f>
        <v>425000</v>
      </c>
      <c r="BI113" s="320">
        <f>cf_1!BI113+cf_2!BI113</f>
        <v>425000</v>
      </c>
      <c r="BJ113" s="320">
        <f>cf_1!BJ113+cf_2!BJ113</f>
        <v>425000</v>
      </c>
      <c r="BK113" s="320">
        <f>cf_1!BK113+cf_2!BK113</f>
        <v>425000</v>
      </c>
      <c r="BL113" s="320">
        <f>cf_1!BL113+cf_2!BL113</f>
        <v>425000</v>
      </c>
      <c r="BM113" s="320">
        <f>cf_1!BM113+cf_2!BM113</f>
        <v>425000</v>
      </c>
      <c r="BN113" s="320">
        <f>cf_1!BN113+cf_2!BN113</f>
        <v>425000</v>
      </c>
      <c r="BO113" s="320">
        <f>cf_1!BO113+cf_2!BO113</f>
        <v>0</v>
      </c>
      <c r="BP113" s="320">
        <f>cf_1!BP113+cf_2!BP113</f>
        <v>0</v>
      </c>
      <c r="BQ113" s="320">
        <f>cf_1!BQ113+cf_2!BQ113</f>
        <v>0</v>
      </c>
      <c r="BR113" s="320">
        <f>cf_1!BR113+cf_2!BR113</f>
        <v>0</v>
      </c>
      <c r="BS113" s="320">
        <f>cf_1!BS113+cf_2!BS113</f>
        <v>0</v>
      </c>
      <c r="BT113" s="320">
        <f>cf_1!BT113+cf_2!BT113</f>
        <v>0</v>
      </c>
      <c r="BU113" s="320">
        <f>cf_1!BU113+cf_2!BU113</f>
        <v>0</v>
      </c>
      <c r="BV113" s="320">
        <f>cf_1!BV113+cf_2!BV113</f>
        <v>0</v>
      </c>
      <c r="BW113" s="320">
        <f>cf_1!BW113+cf_2!BW113</f>
        <v>0</v>
      </c>
      <c r="BX113" s="320">
        <f>cf_1!BX113+cf_2!BX113</f>
        <v>0</v>
      </c>
      <c r="BY113" s="320">
        <f>cf_1!BY113+cf_2!BY113</f>
        <v>0</v>
      </c>
      <c r="BZ113" s="320">
        <f>cf_1!BZ113+cf_2!BZ113</f>
        <v>0</v>
      </c>
      <c r="CA113" s="320">
        <f>cf_1!CA113+cf_2!CA113</f>
        <v>0</v>
      </c>
      <c r="CB113" s="320">
        <f>cf_1!CB113+cf_2!CB113</f>
        <v>0</v>
      </c>
      <c r="CC113" s="320">
        <f>cf_1!CC113+cf_2!CC113</f>
        <v>0</v>
      </c>
      <c r="CD113" s="320">
        <f>cf_1!CD113+cf_2!CD113</f>
        <v>0</v>
      </c>
      <c r="CE113" s="320">
        <f>cf_1!CE113+cf_2!CE113</f>
        <v>0</v>
      </c>
      <c r="CF113" s="320">
        <f>cf_1!CF113+cf_2!CF113</f>
        <v>0</v>
      </c>
      <c r="CG113" s="320">
        <f>cf_1!CG113+cf_2!CG113</f>
        <v>0</v>
      </c>
      <c r="CH113" s="320">
        <f>cf_1!CH113+cf_2!CH113</f>
        <v>0</v>
      </c>
      <c r="CI113" s="320">
        <f>cf_1!CI113+cf_2!CI113</f>
        <v>0</v>
      </c>
      <c r="CJ113" s="320">
        <f>cf_1!CJ113+cf_2!CJ113</f>
        <v>0</v>
      </c>
      <c r="CK113" s="320">
        <f>cf_1!CK113+cf_2!CK113</f>
        <v>0</v>
      </c>
      <c r="CL113" s="320">
        <f>cf_1!CL113+cf_2!CL113</f>
        <v>0</v>
      </c>
      <c r="CM113" s="320">
        <f>cf_1!CM113+cf_2!CM113</f>
        <v>0</v>
      </c>
      <c r="CN113" s="320">
        <f>cf_1!CN113+cf_2!CN113</f>
        <v>0</v>
      </c>
      <c r="CO113" s="320">
        <f>cf_1!CO113+cf_2!CO113</f>
        <v>0</v>
      </c>
      <c r="CP113" s="320">
        <f>cf_1!CP113+cf_2!CP113</f>
        <v>0</v>
      </c>
      <c r="CQ113" s="320">
        <f>cf_1!CQ113+cf_2!CQ113</f>
        <v>0</v>
      </c>
      <c r="CR113" s="320">
        <f>cf_1!CR113+cf_2!CR113</f>
        <v>0</v>
      </c>
      <c r="CS113" s="320">
        <f>cf_1!CS113+cf_2!CS113</f>
        <v>0</v>
      </c>
      <c r="CT113" s="320">
        <f>cf_1!CT113+cf_2!CT113</f>
        <v>0</v>
      </c>
      <c r="CU113" s="320">
        <f>cf_1!CU113+cf_2!CU113</f>
        <v>0</v>
      </c>
      <c r="CV113" s="320">
        <f>cf_1!CV113+cf_2!CV113</f>
        <v>0</v>
      </c>
      <c r="CW113" s="320">
        <f>cf_1!CW113+cf_2!CW113</f>
        <v>0</v>
      </c>
      <c r="CX113" s="320">
        <f>cf_1!CX113+cf_2!CX113</f>
        <v>0</v>
      </c>
      <c r="CY113" s="320">
        <f>cf_1!CY113+cf_2!CY113</f>
        <v>0</v>
      </c>
      <c r="CZ113" s="320">
        <f>cf_1!CZ113+cf_2!CZ113</f>
        <v>0</v>
      </c>
      <c r="DA113" s="320">
        <f>cf_1!DA113+cf_2!DA113</f>
        <v>0</v>
      </c>
      <c r="DB113" s="320">
        <f>cf_1!DB113+cf_2!DB113</f>
        <v>0</v>
      </c>
      <c r="DC113" s="320">
        <f>cf_1!DC113+cf_2!DC113</f>
        <v>0</v>
      </c>
      <c r="DD113" s="320">
        <f>cf_1!DD113+cf_2!DD113</f>
        <v>0</v>
      </c>
      <c r="DE113" s="320">
        <f>cf_1!DE113+cf_2!DE113</f>
        <v>0</v>
      </c>
      <c r="DF113" s="320">
        <f>cf_1!DF113+cf_2!DF113</f>
        <v>0</v>
      </c>
      <c r="DG113" s="320">
        <f>cf_1!DG113+cf_2!DG113</f>
        <v>0</v>
      </c>
      <c r="DH113" s="320">
        <f>cf_1!DH113+cf_2!DH113</f>
        <v>0</v>
      </c>
      <c r="DI113" s="320">
        <f>cf_1!DI113+cf_2!DI113</f>
        <v>0</v>
      </c>
      <c r="DJ113" s="320">
        <f>cf_1!DJ113+cf_2!DJ113</f>
        <v>0</v>
      </c>
      <c r="DK113" s="320">
        <f>cf_1!DK113+cf_2!DK113</f>
        <v>0</v>
      </c>
      <c r="DL113" s="320">
        <f>cf_1!DL113+cf_2!DL113</f>
        <v>0</v>
      </c>
      <c r="DM113" s="320">
        <f>cf_1!DM113+cf_2!DM113</f>
        <v>0</v>
      </c>
      <c r="DN113" s="320">
        <f>cf_1!DN113+cf_2!DN113</f>
        <v>0</v>
      </c>
      <c r="DO113" s="320">
        <f>cf_1!DO113+cf_2!DO113</f>
        <v>0</v>
      </c>
      <c r="DP113" s="320">
        <f>cf_1!DP113+cf_2!DP113</f>
        <v>0</v>
      </c>
      <c r="DQ113" s="320">
        <f>cf_1!DQ113+cf_2!DQ113</f>
        <v>0</v>
      </c>
      <c r="DR113" s="320">
        <f>cf_1!DR113+cf_2!DR113</f>
        <v>0</v>
      </c>
      <c r="DS113" s="320">
        <f>cf_1!DS113+cf_2!DS113</f>
        <v>0</v>
      </c>
      <c r="DT113" s="320">
        <f>cf_1!DT113+cf_2!DT113</f>
        <v>0</v>
      </c>
      <c r="DU113" s="320">
        <f>cf_1!DU113+cf_2!DU113</f>
        <v>0</v>
      </c>
      <c r="DV113" s="320">
        <f>cf_1!DV113+cf_2!DV113</f>
        <v>0</v>
      </c>
      <c r="DW113" s="320">
        <f>cf_1!DW113+cf_2!DW113</f>
        <v>0</v>
      </c>
      <c r="DX113" s="320">
        <f>cf_1!DX113+cf_2!DX113</f>
        <v>0</v>
      </c>
      <c r="DY113" s="320">
        <f>cf_1!DY113+cf_2!DY113</f>
        <v>0</v>
      </c>
      <c r="DZ113" s="320">
        <f>cf_1!DZ113+cf_2!DZ113</f>
        <v>0</v>
      </c>
      <c r="EA113" s="320">
        <f>cf_1!EA113+cf_2!EA113</f>
        <v>0</v>
      </c>
      <c r="EB113" s="320">
        <f>cf_1!EB113+cf_2!EB113</f>
        <v>0</v>
      </c>
      <c r="EC113" s="320">
        <f>cf_1!EC113+cf_2!EC113</f>
        <v>0</v>
      </c>
      <c r="ED113" s="320">
        <f>cf_1!ED113+cf_2!ED113</f>
        <v>0</v>
      </c>
      <c r="EE113" s="320">
        <f>cf_1!EE113+cf_2!EE113</f>
        <v>0</v>
      </c>
      <c r="EF113" s="320">
        <f>cf_1!EF113+cf_2!EF113</f>
        <v>0</v>
      </c>
      <c r="EG113" s="320">
        <f>cf_1!EG113+cf_2!EG113</f>
        <v>0</v>
      </c>
      <c r="EH113" s="320">
        <f>cf_1!EH113+cf_2!EH113</f>
        <v>0</v>
      </c>
      <c r="EI113" s="320">
        <f>cf_1!EI113+cf_2!EI113</f>
        <v>0</v>
      </c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60"/>
      <c r="FU113" s="60"/>
      <c r="FV113" s="60"/>
      <c r="FW113" s="60"/>
      <c r="FX113" s="60"/>
      <c r="FY113" s="60"/>
      <c r="FZ113" s="60"/>
      <c r="GA113" s="60"/>
      <c r="GB113" s="60"/>
      <c r="GC113" s="60"/>
      <c r="GD113" s="60"/>
      <c r="GE113" s="60"/>
      <c r="GF113" s="60"/>
      <c r="GG113" s="60"/>
      <c r="GH113" s="60"/>
      <c r="GI113" s="60"/>
      <c r="GJ113" s="60"/>
      <c r="GK113" s="60"/>
      <c r="GL113" s="60"/>
      <c r="GM113" s="60"/>
      <c r="GN113" s="60"/>
      <c r="GO113" s="60"/>
      <c r="GP113" s="60"/>
      <c r="GQ113" s="60"/>
      <c r="GR113" s="60"/>
      <c r="GS113" s="60"/>
    </row>
    <row r="114" spans="2:201" x14ac:dyDescent="0.2">
      <c r="B114" s="95" t="s">
        <v>1001</v>
      </c>
      <c r="C114" s="96" t="s">
        <v>745</v>
      </c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8">
        <f t="shared" si="285"/>
        <v>0</v>
      </c>
      <c r="Q114" s="99">
        <f t="shared" si="286"/>
        <v>0</v>
      </c>
      <c r="R114" s="99">
        <f t="shared" si="287"/>
        <v>0</v>
      </c>
      <c r="S114" s="320">
        <f>cf_1!S114+cf_2!S114</f>
        <v>0</v>
      </c>
      <c r="T114" s="320">
        <f>cf_1!T114+cf_2!T114</f>
        <v>0</v>
      </c>
      <c r="U114" s="320">
        <f>cf_1!U114+cf_2!U114</f>
        <v>0</v>
      </c>
      <c r="V114" s="320">
        <f>cf_1!V114+cf_2!V114</f>
        <v>0</v>
      </c>
      <c r="W114" s="320">
        <f>cf_1!W114+cf_2!W114</f>
        <v>0</v>
      </c>
      <c r="X114" s="320">
        <f>cf_1!X114+cf_2!X114</f>
        <v>0</v>
      </c>
      <c r="Y114" s="320">
        <f>cf_1!Y114+cf_2!Y114</f>
        <v>0</v>
      </c>
      <c r="Z114" s="320">
        <f>cf_1!Z114+cf_2!Z114</f>
        <v>0</v>
      </c>
      <c r="AA114" s="320">
        <f>cf_1!AA114+cf_2!AA114</f>
        <v>0</v>
      </c>
      <c r="AB114" s="320">
        <f>cf_1!AB114+cf_2!AB114</f>
        <v>0</v>
      </c>
      <c r="AC114" s="320">
        <f>cf_1!AC114+cf_2!AC114</f>
        <v>0</v>
      </c>
      <c r="AD114" s="320">
        <f>cf_1!AD114+cf_2!AD114</f>
        <v>0</v>
      </c>
      <c r="AE114" s="320">
        <f>cf_1!AE114+cf_2!AE114</f>
        <v>0</v>
      </c>
      <c r="AF114" s="320">
        <f>cf_1!AF114+cf_2!AF114</f>
        <v>0</v>
      </c>
      <c r="AG114" s="320">
        <f>cf_1!AG114+cf_2!AG114</f>
        <v>0</v>
      </c>
      <c r="AH114" s="320">
        <f>cf_1!AH114+cf_2!AH114</f>
        <v>0</v>
      </c>
      <c r="AI114" s="320">
        <f>cf_1!AI114+cf_2!AI114</f>
        <v>0</v>
      </c>
      <c r="AJ114" s="320">
        <f>cf_1!AJ114+cf_2!AJ114</f>
        <v>0</v>
      </c>
      <c r="AK114" s="320">
        <f>cf_1!AK114+cf_2!AK114</f>
        <v>0</v>
      </c>
      <c r="AL114" s="320">
        <f>cf_1!AL114+cf_2!AL114</f>
        <v>0</v>
      </c>
      <c r="AM114" s="320">
        <f>cf_1!AM114+cf_2!AM114</f>
        <v>0</v>
      </c>
      <c r="AN114" s="320">
        <f>cf_1!AN114+cf_2!AN114</f>
        <v>0</v>
      </c>
      <c r="AO114" s="320">
        <f>cf_1!AO114+cf_2!AO114</f>
        <v>0</v>
      </c>
      <c r="AP114" s="320">
        <f>cf_1!AP114+cf_2!AP114</f>
        <v>0</v>
      </c>
      <c r="AQ114" s="320">
        <f>cf_1!AQ114+cf_2!AQ114</f>
        <v>0</v>
      </c>
      <c r="AR114" s="320">
        <f>cf_1!AR114+cf_2!AR114</f>
        <v>0</v>
      </c>
      <c r="AS114" s="320">
        <f>cf_1!AS114+cf_2!AS114</f>
        <v>0</v>
      </c>
      <c r="AT114" s="320">
        <f>cf_1!AT114+cf_2!AT114</f>
        <v>0</v>
      </c>
      <c r="AU114" s="320">
        <f>cf_1!AU114+cf_2!AU114</f>
        <v>0</v>
      </c>
      <c r="AV114" s="320">
        <f>cf_1!AV114+cf_2!AV114</f>
        <v>0</v>
      </c>
      <c r="AW114" s="320">
        <f>cf_1!AW114+cf_2!AW114</f>
        <v>0</v>
      </c>
      <c r="AX114" s="320">
        <f>cf_1!AX114+cf_2!AX114</f>
        <v>0</v>
      </c>
      <c r="AY114" s="320">
        <f>cf_1!AY114+cf_2!AY114</f>
        <v>0</v>
      </c>
      <c r="AZ114" s="320">
        <f>cf_1!AZ114+cf_2!AZ114</f>
        <v>0</v>
      </c>
      <c r="BA114" s="320">
        <f>cf_1!BA114+cf_2!BA114</f>
        <v>0</v>
      </c>
      <c r="BB114" s="320">
        <f>cf_1!BB114+cf_2!BB114</f>
        <v>0</v>
      </c>
      <c r="BC114" s="320">
        <f>cf_1!BC114+cf_2!BC114</f>
        <v>0</v>
      </c>
      <c r="BD114" s="320">
        <f>cf_1!BD114+cf_2!BD114</f>
        <v>0</v>
      </c>
      <c r="BE114" s="320">
        <f>cf_1!BE114+cf_2!BE114</f>
        <v>0</v>
      </c>
      <c r="BF114" s="320">
        <f>cf_1!BF114+cf_2!BF114</f>
        <v>0</v>
      </c>
      <c r="BG114" s="320">
        <f>cf_1!BG114+cf_2!BG114</f>
        <v>0</v>
      </c>
      <c r="BH114" s="320">
        <f>cf_1!BH114+cf_2!BH114</f>
        <v>0</v>
      </c>
      <c r="BI114" s="320">
        <f>cf_1!BI114+cf_2!BI114</f>
        <v>0</v>
      </c>
      <c r="BJ114" s="320">
        <f>cf_1!BJ114+cf_2!BJ114</f>
        <v>0</v>
      </c>
      <c r="BK114" s="320">
        <f>cf_1!BK114+cf_2!BK114</f>
        <v>0</v>
      </c>
      <c r="BL114" s="320">
        <f>cf_1!BL114+cf_2!BL114</f>
        <v>0</v>
      </c>
      <c r="BM114" s="320">
        <f>cf_1!BM114+cf_2!BM114</f>
        <v>0</v>
      </c>
      <c r="BN114" s="320">
        <f>cf_1!BN114+cf_2!BN114</f>
        <v>0</v>
      </c>
      <c r="BO114" s="320">
        <f>cf_1!BO114+cf_2!BO114</f>
        <v>0</v>
      </c>
      <c r="BP114" s="320">
        <f>cf_1!BP114+cf_2!BP114</f>
        <v>0</v>
      </c>
      <c r="BQ114" s="320">
        <f>cf_1!BQ114+cf_2!BQ114</f>
        <v>0</v>
      </c>
      <c r="BR114" s="320">
        <f>cf_1!BR114+cf_2!BR114</f>
        <v>0</v>
      </c>
      <c r="BS114" s="320">
        <f>cf_1!BS114+cf_2!BS114</f>
        <v>0</v>
      </c>
      <c r="BT114" s="320">
        <f>cf_1!BT114+cf_2!BT114</f>
        <v>0</v>
      </c>
      <c r="BU114" s="320">
        <f>cf_1!BU114+cf_2!BU114</f>
        <v>0</v>
      </c>
      <c r="BV114" s="320">
        <f>cf_1!BV114+cf_2!BV114</f>
        <v>0</v>
      </c>
      <c r="BW114" s="320">
        <f>cf_1!BW114+cf_2!BW114</f>
        <v>0</v>
      </c>
      <c r="BX114" s="320">
        <f>cf_1!BX114+cf_2!BX114</f>
        <v>0</v>
      </c>
      <c r="BY114" s="320">
        <f>cf_1!BY114+cf_2!BY114</f>
        <v>0</v>
      </c>
      <c r="BZ114" s="320">
        <f>cf_1!BZ114+cf_2!BZ114</f>
        <v>0</v>
      </c>
      <c r="CA114" s="320">
        <f>cf_1!CA114+cf_2!CA114</f>
        <v>0</v>
      </c>
      <c r="CB114" s="320">
        <f>cf_1!CB114+cf_2!CB114</f>
        <v>0</v>
      </c>
      <c r="CC114" s="320">
        <f>cf_1!CC114+cf_2!CC114</f>
        <v>0</v>
      </c>
      <c r="CD114" s="320">
        <f>cf_1!CD114+cf_2!CD114</f>
        <v>0</v>
      </c>
      <c r="CE114" s="320">
        <f>cf_1!CE114+cf_2!CE114</f>
        <v>0</v>
      </c>
      <c r="CF114" s="320">
        <f>cf_1!CF114+cf_2!CF114</f>
        <v>0</v>
      </c>
      <c r="CG114" s="320">
        <f>cf_1!CG114+cf_2!CG114</f>
        <v>0</v>
      </c>
      <c r="CH114" s="320">
        <f>cf_1!CH114+cf_2!CH114</f>
        <v>0</v>
      </c>
      <c r="CI114" s="320">
        <f>cf_1!CI114+cf_2!CI114</f>
        <v>0</v>
      </c>
      <c r="CJ114" s="320">
        <f>cf_1!CJ114+cf_2!CJ114</f>
        <v>0</v>
      </c>
      <c r="CK114" s="320">
        <f>cf_1!CK114+cf_2!CK114</f>
        <v>0</v>
      </c>
      <c r="CL114" s="320">
        <f>cf_1!CL114+cf_2!CL114</f>
        <v>0</v>
      </c>
      <c r="CM114" s="320">
        <f>cf_1!CM114+cf_2!CM114</f>
        <v>0</v>
      </c>
      <c r="CN114" s="320">
        <f>cf_1!CN114+cf_2!CN114</f>
        <v>0</v>
      </c>
      <c r="CO114" s="320">
        <f>cf_1!CO114+cf_2!CO114</f>
        <v>0</v>
      </c>
      <c r="CP114" s="320">
        <f>cf_1!CP114+cf_2!CP114</f>
        <v>0</v>
      </c>
      <c r="CQ114" s="320">
        <f>cf_1!CQ114+cf_2!CQ114</f>
        <v>0</v>
      </c>
      <c r="CR114" s="320">
        <f>cf_1!CR114+cf_2!CR114</f>
        <v>0</v>
      </c>
      <c r="CS114" s="320">
        <f>cf_1!CS114+cf_2!CS114</f>
        <v>0</v>
      </c>
      <c r="CT114" s="320">
        <f>cf_1!CT114+cf_2!CT114</f>
        <v>0</v>
      </c>
      <c r="CU114" s="320">
        <f>cf_1!CU114+cf_2!CU114</f>
        <v>0</v>
      </c>
      <c r="CV114" s="320">
        <f>cf_1!CV114+cf_2!CV114</f>
        <v>0</v>
      </c>
      <c r="CW114" s="320">
        <f>cf_1!CW114+cf_2!CW114</f>
        <v>0</v>
      </c>
      <c r="CX114" s="320">
        <f>cf_1!CX114+cf_2!CX114</f>
        <v>0</v>
      </c>
      <c r="CY114" s="320">
        <f>cf_1!CY114+cf_2!CY114</f>
        <v>0</v>
      </c>
      <c r="CZ114" s="320">
        <f>cf_1!CZ114+cf_2!CZ114</f>
        <v>0</v>
      </c>
      <c r="DA114" s="320">
        <f>cf_1!DA114+cf_2!DA114</f>
        <v>0</v>
      </c>
      <c r="DB114" s="320">
        <f>cf_1!DB114+cf_2!DB114</f>
        <v>0</v>
      </c>
      <c r="DC114" s="320">
        <f>cf_1!DC114+cf_2!DC114</f>
        <v>0</v>
      </c>
      <c r="DD114" s="320">
        <f>cf_1!DD114+cf_2!DD114</f>
        <v>0</v>
      </c>
      <c r="DE114" s="320">
        <f>cf_1!DE114+cf_2!DE114</f>
        <v>0</v>
      </c>
      <c r="DF114" s="320">
        <f>cf_1!DF114+cf_2!DF114</f>
        <v>0</v>
      </c>
      <c r="DG114" s="320">
        <f>cf_1!DG114+cf_2!DG114</f>
        <v>0</v>
      </c>
      <c r="DH114" s="320">
        <f>cf_1!DH114+cf_2!DH114</f>
        <v>0</v>
      </c>
      <c r="DI114" s="320">
        <f>cf_1!DI114+cf_2!DI114</f>
        <v>0</v>
      </c>
      <c r="DJ114" s="320">
        <f>cf_1!DJ114+cf_2!DJ114</f>
        <v>0</v>
      </c>
      <c r="DK114" s="320">
        <f>cf_1!DK114+cf_2!DK114</f>
        <v>0</v>
      </c>
      <c r="DL114" s="320">
        <f>cf_1!DL114+cf_2!DL114</f>
        <v>0</v>
      </c>
      <c r="DM114" s="320">
        <f>cf_1!DM114+cf_2!DM114</f>
        <v>0</v>
      </c>
      <c r="DN114" s="320">
        <f>cf_1!DN114+cf_2!DN114</f>
        <v>0</v>
      </c>
      <c r="DO114" s="320">
        <f>cf_1!DO114+cf_2!DO114</f>
        <v>0</v>
      </c>
      <c r="DP114" s="320">
        <f>cf_1!DP114+cf_2!DP114</f>
        <v>0</v>
      </c>
      <c r="DQ114" s="320">
        <f>cf_1!DQ114+cf_2!DQ114</f>
        <v>0</v>
      </c>
      <c r="DR114" s="320">
        <f>cf_1!DR114+cf_2!DR114</f>
        <v>0</v>
      </c>
      <c r="DS114" s="320">
        <f>cf_1!DS114+cf_2!DS114</f>
        <v>0</v>
      </c>
      <c r="DT114" s="320">
        <f>cf_1!DT114+cf_2!DT114</f>
        <v>0</v>
      </c>
      <c r="DU114" s="320">
        <f>cf_1!DU114+cf_2!DU114</f>
        <v>0</v>
      </c>
      <c r="DV114" s="320">
        <f>cf_1!DV114+cf_2!DV114</f>
        <v>0</v>
      </c>
      <c r="DW114" s="320">
        <f>cf_1!DW114+cf_2!DW114</f>
        <v>0</v>
      </c>
      <c r="DX114" s="320">
        <f>cf_1!DX114+cf_2!DX114</f>
        <v>0</v>
      </c>
      <c r="DY114" s="320">
        <f>cf_1!DY114+cf_2!DY114</f>
        <v>0</v>
      </c>
      <c r="DZ114" s="320">
        <f>cf_1!DZ114+cf_2!DZ114</f>
        <v>0</v>
      </c>
      <c r="EA114" s="320">
        <f>cf_1!EA114+cf_2!EA114</f>
        <v>0</v>
      </c>
      <c r="EB114" s="320">
        <f>cf_1!EB114+cf_2!EB114</f>
        <v>0</v>
      </c>
      <c r="EC114" s="320">
        <f>cf_1!EC114+cf_2!EC114</f>
        <v>0</v>
      </c>
      <c r="ED114" s="320">
        <f>cf_1!ED114+cf_2!ED114</f>
        <v>0</v>
      </c>
      <c r="EE114" s="320">
        <f>cf_1!EE114+cf_2!EE114</f>
        <v>0</v>
      </c>
      <c r="EF114" s="320">
        <f>cf_1!EF114+cf_2!EF114</f>
        <v>0</v>
      </c>
      <c r="EG114" s="320">
        <f>cf_1!EG114+cf_2!EG114</f>
        <v>0</v>
      </c>
      <c r="EH114" s="320">
        <f>cf_1!EH114+cf_2!EH114</f>
        <v>0</v>
      </c>
      <c r="EI114" s="320">
        <f>cf_1!EI114+cf_2!EI114</f>
        <v>0</v>
      </c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60"/>
      <c r="FU114" s="60"/>
      <c r="FV114" s="60"/>
      <c r="FW114" s="60"/>
      <c r="FX114" s="60"/>
      <c r="FY114" s="60"/>
      <c r="FZ114" s="60"/>
      <c r="GA114" s="60"/>
      <c r="GB114" s="60"/>
      <c r="GC114" s="60"/>
      <c r="GD114" s="60"/>
      <c r="GE114" s="60"/>
      <c r="GF114" s="60"/>
      <c r="GG114" s="60"/>
      <c r="GH114" s="60"/>
      <c r="GI114" s="60"/>
      <c r="GJ114" s="60"/>
      <c r="GK114" s="60"/>
      <c r="GL114" s="60"/>
      <c r="GM114" s="60"/>
      <c r="GN114" s="60"/>
      <c r="GO114" s="60"/>
      <c r="GP114" s="60"/>
      <c r="GQ114" s="60"/>
      <c r="GR114" s="60"/>
      <c r="GS114" s="60"/>
    </row>
    <row r="115" spans="2:201" x14ac:dyDescent="0.2">
      <c r="B115" s="82">
        <v>0</v>
      </c>
      <c r="C115" s="83" t="s">
        <v>746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4">
        <f>P116</f>
        <v>46011000</v>
      </c>
      <c r="Q115" s="85">
        <f>Q116</f>
        <v>0</v>
      </c>
      <c r="R115" s="85">
        <f>R116</f>
        <v>46011000</v>
      </c>
      <c r="S115" s="85">
        <f>S116</f>
        <v>0</v>
      </c>
      <c r="T115" s="85">
        <f t="shared" ref="T115:CE115" si="288">T116</f>
        <v>0</v>
      </c>
      <c r="U115" s="85">
        <f t="shared" si="288"/>
        <v>0</v>
      </c>
      <c r="V115" s="85">
        <f t="shared" si="288"/>
        <v>0</v>
      </c>
      <c r="W115" s="85">
        <f t="shared" si="288"/>
        <v>0</v>
      </c>
      <c r="X115" s="85">
        <f t="shared" si="288"/>
        <v>0</v>
      </c>
      <c r="Y115" s="85">
        <f t="shared" si="288"/>
        <v>0</v>
      </c>
      <c r="Z115" s="85">
        <f t="shared" si="288"/>
        <v>0</v>
      </c>
      <c r="AA115" s="85">
        <f t="shared" si="288"/>
        <v>0</v>
      </c>
      <c r="AB115" s="85">
        <f t="shared" si="288"/>
        <v>0</v>
      </c>
      <c r="AC115" s="85">
        <f t="shared" si="288"/>
        <v>0</v>
      </c>
      <c r="AD115" s="85">
        <f t="shared" si="288"/>
        <v>0</v>
      </c>
      <c r="AE115" s="85">
        <f t="shared" si="288"/>
        <v>13419874.999999998</v>
      </c>
      <c r="AF115" s="85">
        <f t="shared" si="288"/>
        <v>6518225</v>
      </c>
      <c r="AG115" s="85">
        <f t="shared" si="288"/>
        <v>6518225</v>
      </c>
      <c r="AH115" s="85">
        <f t="shared" si="288"/>
        <v>6518225</v>
      </c>
      <c r="AI115" s="85">
        <f t="shared" si="288"/>
        <v>6518225</v>
      </c>
      <c r="AJ115" s="85">
        <f t="shared" si="288"/>
        <v>6518225</v>
      </c>
      <c r="AK115" s="85">
        <f t="shared" si="288"/>
        <v>0</v>
      </c>
      <c r="AL115" s="85">
        <f t="shared" si="288"/>
        <v>0</v>
      </c>
      <c r="AM115" s="85">
        <f t="shared" si="288"/>
        <v>0</v>
      </c>
      <c r="AN115" s="85">
        <f t="shared" si="288"/>
        <v>0</v>
      </c>
      <c r="AO115" s="85">
        <f t="shared" si="288"/>
        <v>0</v>
      </c>
      <c r="AP115" s="85">
        <f t="shared" si="288"/>
        <v>0</v>
      </c>
      <c r="AQ115" s="85">
        <f t="shared" si="288"/>
        <v>0</v>
      </c>
      <c r="AR115" s="85">
        <f t="shared" si="288"/>
        <v>0</v>
      </c>
      <c r="AS115" s="85">
        <f t="shared" si="288"/>
        <v>0</v>
      </c>
      <c r="AT115" s="85">
        <f t="shared" si="288"/>
        <v>0</v>
      </c>
      <c r="AU115" s="85">
        <f t="shared" si="288"/>
        <v>0</v>
      </c>
      <c r="AV115" s="85">
        <f t="shared" si="288"/>
        <v>0</v>
      </c>
      <c r="AW115" s="85">
        <f t="shared" si="288"/>
        <v>0</v>
      </c>
      <c r="AX115" s="85">
        <f t="shared" si="288"/>
        <v>0</v>
      </c>
      <c r="AY115" s="85">
        <f t="shared" si="288"/>
        <v>0</v>
      </c>
      <c r="AZ115" s="85">
        <f t="shared" si="288"/>
        <v>0</v>
      </c>
      <c r="BA115" s="85">
        <f t="shared" si="288"/>
        <v>0</v>
      </c>
      <c r="BB115" s="85">
        <f t="shared" si="288"/>
        <v>0</v>
      </c>
      <c r="BC115" s="85">
        <f t="shared" si="288"/>
        <v>0</v>
      </c>
      <c r="BD115" s="85">
        <f t="shared" si="288"/>
        <v>0</v>
      </c>
      <c r="BE115" s="85">
        <f t="shared" si="288"/>
        <v>0</v>
      </c>
      <c r="BF115" s="85">
        <f t="shared" si="288"/>
        <v>0</v>
      </c>
      <c r="BG115" s="85">
        <f t="shared" si="288"/>
        <v>0</v>
      </c>
      <c r="BH115" s="85">
        <f t="shared" si="288"/>
        <v>0</v>
      </c>
      <c r="BI115" s="85">
        <f t="shared" si="288"/>
        <v>0</v>
      </c>
      <c r="BJ115" s="85">
        <f t="shared" si="288"/>
        <v>0</v>
      </c>
      <c r="BK115" s="85">
        <f t="shared" si="288"/>
        <v>0</v>
      </c>
      <c r="BL115" s="85">
        <f t="shared" si="288"/>
        <v>0</v>
      </c>
      <c r="BM115" s="85">
        <f t="shared" si="288"/>
        <v>0</v>
      </c>
      <c r="BN115" s="85">
        <f t="shared" si="288"/>
        <v>0</v>
      </c>
      <c r="BO115" s="85">
        <f t="shared" si="288"/>
        <v>0</v>
      </c>
      <c r="BP115" s="85">
        <f t="shared" si="288"/>
        <v>0</v>
      </c>
      <c r="BQ115" s="85">
        <f t="shared" si="288"/>
        <v>0</v>
      </c>
      <c r="BR115" s="85">
        <f t="shared" si="288"/>
        <v>0</v>
      </c>
      <c r="BS115" s="85">
        <f t="shared" si="288"/>
        <v>0</v>
      </c>
      <c r="BT115" s="85">
        <f t="shared" si="288"/>
        <v>0</v>
      </c>
      <c r="BU115" s="85">
        <f t="shared" si="288"/>
        <v>0</v>
      </c>
      <c r="BV115" s="85">
        <f t="shared" si="288"/>
        <v>0</v>
      </c>
      <c r="BW115" s="85">
        <f t="shared" si="288"/>
        <v>0</v>
      </c>
      <c r="BX115" s="85">
        <f t="shared" si="288"/>
        <v>0</v>
      </c>
      <c r="BY115" s="85">
        <f t="shared" si="288"/>
        <v>0</v>
      </c>
      <c r="BZ115" s="85">
        <f t="shared" si="288"/>
        <v>0</v>
      </c>
      <c r="CA115" s="85">
        <f t="shared" si="288"/>
        <v>0</v>
      </c>
      <c r="CB115" s="85">
        <f t="shared" si="288"/>
        <v>0</v>
      </c>
      <c r="CC115" s="85">
        <f t="shared" si="288"/>
        <v>0</v>
      </c>
      <c r="CD115" s="85">
        <f t="shared" si="288"/>
        <v>0</v>
      </c>
      <c r="CE115" s="85">
        <f t="shared" si="288"/>
        <v>0</v>
      </c>
      <c r="CF115" s="85">
        <f t="shared" ref="CF115:EI115" si="289">CF116</f>
        <v>0</v>
      </c>
      <c r="CG115" s="85">
        <f t="shared" si="289"/>
        <v>0</v>
      </c>
      <c r="CH115" s="85">
        <f t="shared" si="289"/>
        <v>0</v>
      </c>
      <c r="CI115" s="85">
        <f t="shared" si="289"/>
        <v>0</v>
      </c>
      <c r="CJ115" s="85">
        <f t="shared" si="289"/>
        <v>0</v>
      </c>
      <c r="CK115" s="85">
        <f t="shared" si="289"/>
        <v>0</v>
      </c>
      <c r="CL115" s="85">
        <f t="shared" si="289"/>
        <v>0</v>
      </c>
      <c r="CM115" s="85">
        <f t="shared" si="289"/>
        <v>0</v>
      </c>
      <c r="CN115" s="85">
        <f t="shared" si="289"/>
        <v>0</v>
      </c>
      <c r="CO115" s="85">
        <f t="shared" si="289"/>
        <v>0</v>
      </c>
      <c r="CP115" s="85">
        <f t="shared" si="289"/>
        <v>0</v>
      </c>
      <c r="CQ115" s="85">
        <f t="shared" si="289"/>
        <v>0</v>
      </c>
      <c r="CR115" s="85">
        <f t="shared" si="289"/>
        <v>0</v>
      </c>
      <c r="CS115" s="85">
        <f t="shared" si="289"/>
        <v>0</v>
      </c>
      <c r="CT115" s="85">
        <f t="shared" si="289"/>
        <v>0</v>
      </c>
      <c r="CU115" s="85">
        <f t="shared" si="289"/>
        <v>0</v>
      </c>
      <c r="CV115" s="85">
        <f t="shared" si="289"/>
        <v>0</v>
      </c>
      <c r="CW115" s="85">
        <f t="shared" si="289"/>
        <v>0</v>
      </c>
      <c r="CX115" s="85">
        <f t="shared" si="289"/>
        <v>0</v>
      </c>
      <c r="CY115" s="85">
        <f t="shared" si="289"/>
        <v>0</v>
      </c>
      <c r="CZ115" s="85">
        <f t="shared" si="289"/>
        <v>0</v>
      </c>
      <c r="DA115" s="85">
        <f t="shared" si="289"/>
        <v>0</v>
      </c>
      <c r="DB115" s="85">
        <f t="shared" si="289"/>
        <v>0</v>
      </c>
      <c r="DC115" s="85">
        <f t="shared" si="289"/>
        <v>0</v>
      </c>
      <c r="DD115" s="85">
        <f t="shared" si="289"/>
        <v>0</v>
      </c>
      <c r="DE115" s="85">
        <f t="shared" si="289"/>
        <v>0</v>
      </c>
      <c r="DF115" s="85">
        <f t="shared" si="289"/>
        <v>0</v>
      </c>
      <c r="DG115" s="85">
        <f t="shared" si="289"/>
        <v>0</v>
      </c>
      <c r="DH115" s="85">
        <f t="shared" si="289"/>
        <v>0</v>
      </c>
      <c r="DI115" s="85">
        <f t="shared" si="289"/>
        <v>0</v>
      </c>
      <c r="DJ115" s="85">
        <f t="shared" si="289"/>
        <v>0</v>
      </c>
      <c r="DK115" s="85">
        <f t="shared" si="289"/>
        <v>0</v>
      </c>
      <c r="DL115" s="85">
        <f t="shared" si="289"/>
        <v>0</v>
      </c>
      <c r="DM115" s="85">
        <f t="shared" si="289"/>
        <v>0</v>
      </c>
      <c r="DN115" s="85">
        <f t="shared" si="289"/>
        <v>0</v>
      </c>
      <c r="DO115" s="85">
        <f t="shared" si="289"/>
        <v>0</v>
      </c>
      <c r="DP115" s="85">
        <f t="shared" si="289"/>
        <v>0</v>
      </c>
      <c r="DQ115" s="85">
        <f t="shared" si="289"/>
        <v>0</v>
      </c>
      <c r="DR115" s="85">
        <f t="shared" si="289"/>
        <v>0</v>
      </c>
      <c r="DS115" s="85">
        <f t="shared" si="289"/>
        <v>0</v>
      </c>
      <c r="DT115" s="85">
        <f t="shared" si="289"/>
        <v>0</v>
      </c>
      <c r="DU115" s="85">
        <f t="shared" si="289"/>
        <v>0</v>
      </c>
      <c r="DV115" s="85">
        <f t="shared" si="289"/>
        <v>0</v>
      </c>
      <c r="DW115" s="85">
        <f t="shared" si="289"/>
        <v>0</v>
      </c>
      <c r="DX115" s="85">
        <f t="shared" si="289"/>
        <v>0</v>
      </c>
      <c r="DY115" s="85">
        <f t="shared" si="289"/>
        <v>0</v>
      </c>
      <c r="DZ115" s="85">
        <f t="shared" si="289"/>
        <v>0</v>
      </c>
      <c r="EA115" s="85">
        <f t="shared" si="289"/>
        <v>0</v>
      </c>
      <c r="EB115" s="85">
        <f t="shared" si="289"/>
        <v>0</v>
      </c>
      <c r="EC115" s="85">
        <f t="shared" si="289"/>
        <v>0</v>
      </c>
      <c r="ED115" s="85">
        <f t="shared" si="289"/>
        <v>0</v>
      </c>
      <c r="EE115" s="85">
        <f t="shared" si="289"/>
        <v>0</v>
      </c>
      <c r="EF115" s="85">
        <f t="shared" si="289"/>
        <v>0</v>
      </c>
      <c r="EG115" s="85">
        <f t="shared" si="289"/>
        <v>0</v>
      </c>
      <c r="EH115" s="85">
        <f t="shared" si="289"/>
        <v>0</v>
      </c>
      <c r="EI115" s="85">
        <f t="shared" si="289"/>
        <v>0</v>
      </c>
      <c r="EJ115" s="59"/>
      <c r="EK115" s="59"/>
      <c r="EL115" s="59"/>
      <c r="EM115" s="59"/>
      <c r="EN115" s="59"/>
      <c r="EO115" s="59"/>
      <c r="EP115" s="59"/>
      <c r="EQ115" s="59"/>
      <c r="ER115" s="59"/>
      <c r="ES115" s="59"/>
      <c r="ET115" s="59"/>
      <c r="EU115" s="59"/>
      <c r="EV115" s="59"/>
      <c r="EW115" s="59"/>
      <c r="EX115" s="59"/>
      <c r="EY115" s="59"/>
      <c r="EZ115" s="59"/>
      <c r="FA115" s="59"/>
      <c r="FB115" s="59"/>
      <c r="FC115" s="59"/>
      <c r="FD115" s="59"/>
      <c r="FE115" s="59"/>
      <c r="FF115" s="59"/>
      <c r="FG115" s="59"/>
      <c r="FH115" s="59"/>
      <c r="FI115" s="59"/>
      <c r="FJ115" s="59"/>
      <c r="FK115" s="59"/>
      <c r="FL115" s="59"/>
      <c r="FM115" s="59"/>
      <c r="FN115" s="59"/>
      <c r="FO115" s="59"/>
      <c r="FP115" s="59"/>
      <c r="FQ115" s="59"/>
      <c r="FR115" s="59"/>
      <c r="FS115" s="59"/>
      <c r="FT115" s="60"/>
      <c r="FU115" s="60"/>
      <c r="FV115" s="60"/>
      <c r="FW115" s="60"/>
      <c r="FX115" s="60"/>
      <c r="FY115" s="60"/>
      <c r="FZ115" s="60"/>
      <c r="GA115" s="60"/>
      <c r="GB115" s="60"/>
      <c r="GC115" s="60"/>
      <c r="GD115" s="60"/>
      <c r="GE115" s="60"/>
      <c r="GF115" s="60"/>
      <c r="GG115" s="60"/>
      <c r="GH115" s="60"/>
      <c r="GI115" s="60"/>
      <c r="GJ115" s="60"/>
      <c r="GK115" s="60"/>
      <c r="GL115" s="60"/>
      <c r="GM115" s="60"/>
      <c r="GN115" s="60"/>
      <c r="GO115" s="60"/>
      <c r="GP115" s="60"/>
      <c r="GQ115" s="60"/>
      <c r="GR115" s="60"/>
      <c r="GS115" s="60"/>
    </row>
    <row r="116" spans="2:201" x14ac:dyDescent="0.2">
      <c r="B116" s="95" t="s">
        <v>1002</v>
      </c>
      <c r="C116" s="96" t="s">
        <v>133</v>
      </c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8">
        <f>SUM(P117:P121)</f>
        <v>46011000</v>
      </c>
      <c r="Q116" s="99">
        <f>SUM(Q117:Q121)</f>
        <v>0</v>
      </c>
      <c r="R116" s="99">
        <f>SUM(R117:R121)</f>
        <v>46011000</v>
      </c>
      <c r="S116" s="99">
        <f>SUM(S117:S121)</f>
        <v>0</v>
      </c>
      <c r="T116" s="99">
        <f t="shared" ref="T116:CE116" si="290">SUM(T117:T121)</f>
        <v>0</v>
      </c>
      <c r="U116" s="99">
        <f t="shared" ref="U116:AW116" si="291">SUM(U117:U121)</f>
        <v>0</v>
      </c>
      <c r="V116" s="99">
        <f t="shared" si="291"/>
        <v>0</v>
      </c>
      <c r="W116" s="99">
        <f t="shared" si="291"/>
        <v>0</v>
      </c>
      <c r="X116" s="99">
        <f t="shared" si="291"/>
        <v>0</v>
      </c>
      <c r="Y116" s="99">
        <f t="shared" si="291"/>
        <v>0</v>
      </c>
      <c r="Z116" s="99">
        <f t="shared" si="291"/>
        <v>0</v>
      </c>
      <c r="AA116" s="99">
        <f t="shared" si="291"/>
        <v>0</v>
      </c>
      <c r="AB116" s="99">
        <f t="shared" si="291"/>
        <v>0</v>
      </c>
      <c r="AC116" s="99">
        <f t="shared" si="291"/>
        <v>0</v>
      </c>
      <c r="AD116" s="99">
        <f t="shared" si="291"/>
        <v>0</v>
      </c>
      <c r="AE116" s="99">
        <f t="shared" si="291"/>
        <v>13419874.999999998</v>
      </c>
      <c r="AF116" s="99">
        <f t="shared" si="291"/>
        <v>6518225</v>
      </c>
      <c r="AG116" s="99">
        <f t="shared" si="291"/>
        <v>6518225</v>
      </c>
      <c r="AH116" s="99">
        <f t="shared" si="291"/>
        <v>6518225</v>
      </c>
      <c r="AI116" s="99">
        <f t="shared" si="291"/>
        <v>6518225</v>
      </c>
      <c r="AJ116" s="99">
        <f t="shared" si="291"/>
        <v>6518225</v>
      </c>
      <c r="AK116" s="99">
        <f t="shared" si="291"/>
        <v>0</v>
      </c>
      <c r="AL116" s="99">
        <f t="shared" si="291"/>
        <v>0</v>
      </c>
      <c r="AM116" s="99">
        <f t="shared" si="291"/>
        <v>0</v>
      </c>
      <c r="AN116" s="99">
        <f t="shared" si="291"/>
        <v>0</v>
      </c>
      <c r="AO116" s="99">
        <f t="shared" si="291"/>
        <v>0</v>
      </c>
      <c r="AP116" s="99">
        <f t="shared" si="291"/>
        <v>0</v>
      </c>
      <c r="AQ116" s="99">
        <f t="shared" si="291"/>
        <v>0</v>
      </c>
      <c r="AR116" s="99">
        <f t="shared" si="291"/>
        <v>0</v>
      </c>
      <c r="AS116" s="99">
        <f t="shared" si="291"/>
        <v>0</v>
      </c>
      <c r="AT116" s="99">
        <f t="shared" si="291"/>
        <v>0</v>
      </c>
      <c r="AU116" s="99">
        <f t="shared" si="291"/>
        <v>0</v>
      </c>
      <c r="AV116" s="99">
        <f t="shared" si="291"/>
        <v>0</v>
      </c>
      <c r="AW116" s="99">
        <f t="shared" si="291"/>
        <v>0</v>
      </c>
      <c r="AX116" s="99">
        <f t="shared" si="290"/>
        <v>0</v>
      </c>
      <c r="AY116" s="99">
        <f t="shared" si="290"/>
        <v>0</v>
      </c>
      <c r="AZ116" s="99">
        <f t="shared" si="290"/>
        <v>0</v>
      </c>
      <c r="BA116" s="99">
        <f t="shared" si="290"/>
        <v>0</v>
      </c>
      <c r="BB116" s="99">
        <f t="shared" si="290"/>
        <v>0</v>
      </c>
      <c r="BC116" s="99">
        <f t="shared" si="290"/>
        <v>0</v>
      </c>
      <c r="BD116" s="99">
        <f t="shared" si="290"/>
        <v>0</v>
      </c>
      <c r="BE116" s="99">
        <f t="shared" si="290"/>
        <v>0</v>
      </c>
      <c r="BF116" s="99">
        <f t="shared" si="290"/>
        <v>0</v>
      </c>
      <c r="BG116" s="99">
        <f t="shared" si="290"/>
        <v>0</v>
      </c>
      <c r="BH116" s="99">
        <f t="shared" si="290"/>
        <v>0</v>
      </c>
      <c r="BI116" s="99">
        <f t="shared" si="290"/>
        <v>0</v>
      </c>
      <c r="BJ116" s="99">
        <f t="shared" si="290"/>
        <v>0</v>
      </c>
      <c r="BK116" s="99">
        <f t="shared" si="290"/>
        <v>0</v>
      </c>
      <c r="BL116" s="99">
        <f t="shared" si="290"/>
        <v>0</v>
      </c>
      <c r="BM116" s="99">
        <f t="shared" si="290"/>
        <v>0</v>
      </c>
      <c r="BN116" s="99">
        <f t="shared" si="290"/>
        <v>0</v>
      </c>
      <c r="BO116" s="99">
        <f t="shared" si="290"/>
        <v>0</v>
      </c>
      <c r="BP116" s="99">
        <f t="shared" si="290"/>
        <v>0</v>
      </c>
      <c r="BQ116" s="99">
        <f t="shared" si="290"/>
        <v>0</v>
      </c>
      <c r="BR116" s="99">
        <f t="shared" si="290"/>
        <v>0</v>
      </c>
      <c r="BS116" s="99">
        <f t="shared" si="290"/>
        <v>0</v>
      </c>
      <c r="BT116" s="99">
        <f t="shared" si="290"/>
        <v>0</v>
      </c>
      <c r="BU116" s="99">
        <f t="shared" si="290"/>
        <v>0</v>
      </c>
      <c r="BV116" s="99">
        <f t="shared" si="290"/>
        <v>0</v>
      </c>
      <c r="BW116" s="99">
        <f t="shared" si="290"/>
        <v>0</v>
      </c>
      <c r="BX116" s="99">
        <f t="shared" si="290"/>
        <v>0</v>
      </c>
      <c r="BY116" s="99">
        <f t="shared" si="290"/>
        <v>0</v>
      </c>
      <c r="BZ116" s="99">
        <f t="shared" si="290"/>
        <v>0</v>
      </c>
      <c r="CA116" s="99">
        <f t="shared" si="290"/>
        <v>0</v>
      </c>
      <c r="CB116" s="99">
        <f t="shared" si="290"/>
        <v>0</v>
      </c>
      <c r="CC116" s="99">
        <f t="shared" si="290"/>
        <v>0</v>
      </c>
      <c r="CD116" s="99">
        <f t="shared" si="290"/>
        <v>0</v>
      </c>
      <c r="CE116" s="99">
        <f t="shared" si="290"/>
        <v>0</v>
      </c>
      <c r="CF116" s="99">
        <f t="shared" ref="CF116:EI116" si="292">SUM(CF117:CF121)</f>
        <v>0</v>
      </c>
      <c r="CG116" s="99">
        <f t="shared" si="292"/>
        <v>0</v>
      </c>
      <c r="CH116" s="99">
        <f t="shared" si="292"/>
        <v>0</v>
      </c>
      <c r="CI116" s="99">
        <f t="shared" si="292"/>
        <v>0</v>
      </c>
      <c r="CJ116" s="99">
        <f t="shared" si="292"/>
        <v>0</v>
      </c>
      <c r="CK116" s="99">
        <f t="shared" si="292"/>
        <v>0</v>
      </c>
      <c r="CL116" s="99">
        <f t="shared" si="292"/>
        <v>0</v>
      </c>
      <c r="CM116" s="99">
        <f t="shared" si="292"/>
        <v>0</v>
      </c>
      <c r="CN116" s="99">
        <f t="shared" si="292"/>
        <v>0</v>
      </c>
      <c r="CO116" s="99">
        <f t="shared" si="292"/>
        <v>0</v>
      </c>
      <c r="CP116" s="99">
        <f t="shared" si="292"/>
        <v>0</v>
      </c>
      <c r="CQ116" s="99">
        <f t="shared" si="292"/>
        <v>0</v>
      </c>
      <c r="CR116" s="99">
        <f t="shared" si="292"/>
        <v>0</v>
      </c>
      <c r="CS116" s="99">
        <f t="shared" si="292"/>
        <v>0</v>
      </c>
      <c r="CT116" s="99">
        <f t="shared" si="292"/>
        <v>0</v>
      </c>
      <c r="CU116" s="99">
        <f t="shared" si="292"/>
        <v>0</v>
      </c>
      <c r="CV116" s="99">
        <f t="shared" si="292"/>
        <v>0</v>
      </c>
      <c r="CW116" s="99">
        <f t="shared" si="292"/>
        <v>0</v>
      </c>
      <c r="CX116" s="99">
        <f t="shared" si="292"/>
        <v>0</v>
      </c>
      <c r="CY116" s="99">
        <f t="shared" si="292"/>
        <v>0</v>
      </c>
      <c r="CZ116" s="99">
        <f t="shared" si="292"/>
        <v>0</v>
      </c>
      <c r="DA116" s="99">
        <f t="shared" si="292"/>
        <v>0</v>
      </c>
      <c r="DB116" s="99">
        <f t="shared" si="292"/>
        <v>0</v>
      </c>
      <c r="DC116" s="99">
        <f t="shared" si="292"/>
        <v>0</v>
      </c>
      <c r="DD116" s="99">
        <f t="shared" si="292"/>
        <v>0</v>
      </c>
      <c r="DE116" s="99">
        <f t="shared" si="292"/>
        <v>0</v>
      </c>
      <c r="DF116" s="99">
        <f t="shared" si="292"/>
        <v>0</v>
      </c>
      <c r="DG116" s="99">
        <f t="shared" si="292"/>
        <v>0</v>
      </c>
      <c r="DH116" s="99">
        <f t="shared" si="292"/>
        <v>0</v>
      </c>
      <c r="DI116" s="99">
        <f t="shared" si="292"/>
        <v>0</v>
      </c>
      <c r="DJ116" s="99">
        <f t="shared" si="292"/>
        <v>0</v>
      </c>
      <c r="DK116" s="99">
        <f t="shared" si="292"/>
        <v>0</v>
      </c>
      <c r="DL116" s="99">
        <f t="shared" si="292"/>
        <v>0</v>
      </c>
      <c r="DM116" s="99">
        <f t="shared" si="292"/>
        <v>0</v>
      </c>
      <c r="DN116" s="99">
        <f t="shared" si="292"/>
        <v>0</v>
      </c>
      <c r="DO116" s="99">
        <f t="shared" si="292"/>
        <v>0</v>
      </c>
      <c r="DP116" s="99">
        <f t="shared" si="292"/>
        <v>0</v>
      </c>
      <c r="DQ116" s="99">
        <f t="shared" si="292"/>
        <v>0</v>
      </c>
      <c r="DR116" s="99">
        <f t="shared" si="292"/>
        <v>0</v>
      </c>
      <c r="DS116" s="99">
        <f t="shared" si="292"/>
        <v>0</v>
      </c>
      <c r="DT116" s="99">
        <f t="shared" si="292"/>
        <v>0</v>
      </c>
      <c r="DU116" s="99">
        <f t="shared" si="292"/>
        <v>0</v>
      </c>
      <c r="DV116" s="99">
        <f t="shared" si="292"/>
        <v>0</v>
      </c>
      <c r="DW116" s="99">
        <f t="shared" si="292"/>
        <v>0</v>
      </c>
      <c r="DX116" s="99">
        <f t="shared" si="292"/>
        <v>0</v>
      </c>
      <c r="DY116" s="99">
        <f t="shared" si="292"/>
        <v>0</v>
      </c>
      <c r="DZ116" s="99">
        <f t="shared" si="292"/>
        <v>0</v>
      </c>
      <c r="EA116" s="99">
        <f t="shared" si="292"/>
        <v>0</v>
      </c>
      <c r="EB116" s="99">
        <f t="shared" si="292"/>
        <v>0</v>
      </c>
      <c r="EC116" s="99">
        <f t="shared" si="292"/>
        <v>0</v>
      </c>
      <c r="ED116" s="99">
        <f t="shared" si="292"/>
        <v>0</v>
      </c>
      <c r="EE116" s="99">
        <f t="shared" si="292"/>
        <v>0</v>
      </c>
      <c r="EF116" s="99">
        <f t="shared" si="292"/>
        <v>0</v>
      </c>
      <c r="EG116" s="99">
        <f t="shared" si="292"/>
        <v>0</v>
      </c>
      <c r="EH116" s="99">
        <f t="shared" si="292"/>
        <v>0</v>
      </c>
      <c r="EI116" s="99">
        <f t="shared" si="292"/>
        <v>0</v>
      </c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/>
      <c r="EW116" s="59"/>
      <c r="EX116" s="59"/>
      <c r="EY116" s="59"/>
      <c r="EZ116" s="59"/>
      <c r="FA116" s="59"/>
      <c r="FB116" s="59"/>
      <c r="FC116" s="59"/>
      <c r="FD116" s="59"/>
      <c r="FE116" s="59"/>
      <c r="FF116" s="59"/>
      <c r="FG116" s="59"/>
      <c r="FH116" s="59"/>
      <c r="FI116" s="59"/>
      <c r="FJ116" s="59"/>
      <c r="FK116" s="59"/>
      <c r="FL116" s="59"/>
      <c r="FM116" s="59"/>
      <c r="FN116" s="59"/>
      <c r="FO116" s="59"/>
      <c r="FP116" s="59"/>
      <c r="FQ116" s="59"/>
      <c r="FR116" s="59"/>
      <c r="FS116" s="59"/>
      <c r="FT116" s="60"/>
      <c r="FU116" s="60"/>
      <c r="FV116" s="60"/>
      <c r="FW116" s="60"/>
      <c r="FX116" s="60"/>
      <c r="FY116" s="60"/>
      <c r="FZ116" s="60"/>
      <c r="GA116" s="60"/>
      <c r="GB116" s="60"/>
      <c r="GC116" s="60"/>
      <c r="GD116" s="60"/>
      <c r="GE116" s="60"/>
      <c r="GF116" s="60"/>
      <c r="GG116" s="60"/>
      <c r="GH116" s="60"/>
      <c r="GI116" s="60"/>
      <c r="GJ116" s="60"/>
      <c r="GK116" s="60"/>
      <c r="GL116" s="60"/>
      <c r="GM116" s="60"/>
      <c r="GN116" s="60"/>
      <c r="GO116" s="60"/>
      <c r="GP116" s="60"/>
      <c r="GQ116" s="60"/>
      <c r="GR116" s="60"/>
      <c r="GS116" s="60"/>
    </row>
    <row r="117" spans="2:201" x14ac:dyDescent="0.2">
      <c r="B117" s="66" t="s">
        <v>1003</v>
      </c>
      <c r="C117" s="67" t="s">
        <v>1004</v>
      </c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9">
        <f>SUM(S117:EI117)</f>
        <v>0</v>
      </c>
      <c r="Q117" s="70">
        <f>SUMIF(S$5:EI$5,"факт",S117:EI117)</f>
        <v>0</v>
      </c>
      <c r="R117" s="59">
        <f>P117-Q117</f>
        <v>0</v>
      </c>
      <c r="S117" s="319">
        <f>cf_1!S117+cf_2!S117</f>
        <v>0</v>
      </c>
      <c r="T117" s="319">
        <f>cf_1!T117+cf_2!T117</f>
        <v>0</v>
      </c>
      <c r="U117" s="319">
        <f>cf_1!U117+cf_2!U117</f>
        <v>0</v>
      </c>
      <c r="V117" s="319">
        <f>cf_1!V117+cf_2!V117</f>
        <v>0</v>
      </c>
      <c r="W117" s="319">
        <f>cf_1!W117+cf_2!W117</f>
        <v>0</v>
      </c>
      <c r="X117" s="319">
        <f>cf_1!X117+cf_2!X117</f>
        <v>0</v>
      </c>
      <c r="Y117" s="319">
        <f>cf_1!Y117+cf_2!Y117</f>
        <v>0</v>
      </c>
      <c r="Z117" s="319">
        <f>cf_1!Z117+cf_2!Z117</f>
        <v>0</v>
      </c>
      <c r="AA117" s="319">
        <f>cf_1!AA117+cf_2!AA117</f>
        <v>0</v>
      </c>
      <c r="AB117" s="319">
        <f>cf_1!AB117+cf_2!AB117</f>
        <v>0</v>
      </c>
      <c r="AC117" s="319">
        <f>cf_1!AC117+cf_2!AC117</f>
        <v>0</v>
      </c>
      <c r="AD117" s="319">
        <f>cf_1!AD117+cf_2!AD117</f>
        <v>0</v>
      </c>
      <c r="AE117" s="319">
        <f>cf_1!AE117+cf_2!AE117</f>
        <v>0</v>
      </c>
      <c r="AF117" s="319">
        <f>cf_1!AF117+cf_2!AF117</f>
        <v>0</v>
      </c>
      <c r="AG117" s="319">
        <f>cf_1!AG117+cf_2!AG117</f>
        <v>0</v>
      </c>
      <c r="AH117" s="319">
        <f>cf_1!AH117+cf_2!AH117</f>
        <v>0</v>
      </c>
      <c r="AI117" s="319">
        <f>cf_1!AI117+cf_2!AI117</f>
        <v>0</v>
      </c>
      <c r="AJ117" s="319">
        <f>cf_1!AJ117+cf_2!AJ117</f>
        <v>0</v>
      </c>
      <c r="AK117" s="319">
        <f>cf_1!AK117+cf_2!AK117</f>
        <v>0</v>
      </c>
      <c r="AL117" s="319">
        <f>cf_1!AL117+cf_2!AL117</f>
        <v>0</v>
      </c>
      <c r="AM117" s="319">
        <f>cf_1!AM117+cf_2!AM117</f>
        <v>0</v>
      </c>
      <c r="AN117" s="319">
        <f>cf_1!AN117+cf_2!AN117</f>
        <v>0</v>
      </c>
      <c r="AO117" s="319">
        <f>cf_1!AO117+cf_2!AO117</f>
        <v>0</v>
      </c>
      <c r="AP117" s="319">
        <f>cf_1!AP117+cf_2!AP117</f>
        <v>0</v>
      </c>
      <c r="AQ117" s="319">
        <f>cf_1!AQ117+cf_2!AQ117</f>
        <v>0</v>
      </c>
      <c r="AR117" s="319">
        <f>cf_1!AR117+cf_2!AR117</f>
        <v>0</v>
      </c>
      <c r="AS117" s="319">
        <f>cf_1!AS117+cf_2!AS117</f>
        <v>0</v>
      </c>
      <c r="AT117" s="319">
        <f>cf_1!AT117+cf_2!AT117</f>
        <v>0</v>
      </c>
      <c r="AU117" s="319">
        <f>cf_1!AU117+cf_2!AU117</f>
        <v>0</v>
      </c>
      <c r="AV117" s="319">
        <f>cf_1!AV117+cf_2!AV117</f>
        <v>0</v>
      </c>
      <c r="AW117" s="319">
        <f>cf_1!AW117+cf_2!AW117</f>
        <v>0</v>
      </c>
      <c r="AX117" s="319">
        <f>cf_1!AX117+cf_2!AX117</f>
        <v>0</v>
      </c>
      <c r="AY117" s="319">
        <f>cf_1!AY117+cf_2!AY117</f>
        <v>0</v>
      </c>
      <c r="AZ117" s="319">
        <f>cf_1!AZ117+cf_2!AZ117</f>
        <v>0</v>
      </c>
      <c r="BA117" s="319">
        <f>cf_1!BA117+cf_2!BA117</f>
        <v>0</v>
      </c>
      <c r="BB117" s="319">
        <f>cf_1!BB117+cf_2!BB117</f>
        <v>0</v>
      </c>
      <c r="BC117" s="319">
        <f>cf_1!BC117+cf_2!BC117</f>
        <v>0</v>
      </c>
      <c r="BD117" s="319">
        <f>cf_1!BD117+cf_2!BD117</f>
        <v>0</v>
      </c>
      <c r="BE117" s="319">
        <f>cf_1!BE117+cf_2!BE117</f>
        <v>0</v>
      </c>
      <c r="BF117" s="319">
        <f>cf_1!BF117+cf_2!BF117</f>
        <v>0</v>
      </c>
      <c r="BG117" s="319">
        <f>cf_1!BG117+cf_2!BG117</f>
        <v>0</v>
      </c>
      <c r="BH117" s="319">
        <f>cf_1!BH117+cf_2!BH117</f>
        <v>0</v>
      </c>
      <c r="BI117" s="319">
        <f>cf_1!BI117+cf_2!BI117</f>
        <v>0</v>
      </c>
      <c r="BJ117" s="319">
        <f>cf_1!BJ117+cf_2!BJ117</f>
        <v>0</v>
      </c>
      <c r="BK117" s="319">
        <f>cf_1!BK117+cf_2!BK117</f>
        <v>0</v>
      </c>
      <c r="BL117" s="319">
        <f>cf_1!BL117+cf_2!BL117</f>
        <v>0</v>
      </c>
      <c r="BM117" s="319">
        <f>cf_1!BM117+cf_2!BM117</f>
        <v>0</v>
      </c>
      <c r="BN117" s="319">
        <f>cf_1!BN117+cf_2!BN117</f>
        <v>0</v>
      </c>
      <c r="BO117" s="319">
        <f>cf_1!BO117+cf_2!BO117</f>
        <v>0</v>
      </c>
      <c r="BP117" s="319">
        <f>cf_1!BP117+cf_2!BP117</f>
        <v>0</v>
      </c>
      <c r="BQ117" s="319">
        <f>cf_1!BQ117+cf_2!BQ117</f>
        <v>0</v>
      </c>
      <c r="BR117" s="319">
        <f>cf_1!BR117+cf_2!BR117</f>
        <v>0</v>
      </c>
      <c r="BS117" s="319">
        <f>cf_1!BS117+cf_2!BS117</f>
        <v>0</v>
      </c>
      <c r="BT117" s="319">
        <f>cf_1!BT117+cf_2!BT117</f>
        <v>0</v>
      </c>
      <c r="BU117" s="319">
        <f>cf_1!BU117+cf_2!BU117</f>
        <v>0</v>
      </c>
      <c r="BV117" s="319">
        <f>cf_1!BV117+cf_2!BV117</f>
        <v>0</v>
      </c>
      <c r="BW117" s="319">
        <f>cf_1!BW117+cf_2!BW117</f>
        <v>0</v>
      </c>
      <c r="BX117" s="319">
        <f>cf_1!BX117+cf_2!BX117</f>
        <v>0</v>
      </c>
      <c r="BY117" s="319">
        <f>cf_1!BY117+cf_2!BY117</f>
        <v>0</v>
      </c>
      <c r="BZ117" s="319">
        <f>cf_1!BZ117+cf_2!BZ117</f>
        <v>0</v>
      </c>
      <c r="CA117" s="319">
        <f>cf_1!CA117+cf_2!CA117</f>
        <v>0</v>
      </c>
      <c r="CB117" s="319">
        <f>cf_1!CB117+cf_2!CB117</f>
        <v>0</v>
      </c>
      <c r="CC117" s="319">
        <f>cf_1!CC117+cf_2!CC117</f>
        <v>0</v>
      </c>
      <c r="CD117" s="319">
        <f>cf_1!CD117+cf_2!CD117</f>
        <v>0</v>
      </c>
      <c r="CE117" s="319">
        <f>cf_1!CE117+cf_2!CE117</f>
        <v>0</v>
      </c>
      <c r="CF117" s="319">
        <f>cf_1!CF117+cf_2!CF117</f>
        <v>0</v>
      </c>
      <c r="CG117" s="319">
        <f>cf_1!CG117+cf_2!CG117</f>
        <v>0</v>
      </c>
      <c r="CH117" s="319">
        <f>cf_1!CH117+cf_2!CH117</f>
        <v>0</v>
      </c>
      <c r="CI117" s="319">
        <f>cf_1!CI117+cf_2!CI117</f>
        <v>0</v>
      </c>
      <c r="CJ117" s="319">
        <f>cf_1!CJ117+cf_2!CJ117</f>
        <v>0</v>
      </c>
      <c r="CK117" s="319">
        <f>cf_1!CK117+cf_2!CK117</f>
        <v>0</v>
      </c>
      <c r="CL117" s="319">
        <f>cf_1!CL117+cf_2!CL117</f>
        <v>0</v>
      </c>
      <c r="CM117" s="319">
        <f>cf_1!CM117+cf_2!CM117</f>
        <v>0</v>
      </c>
      <c r="CN117" s="319">
        <f>cf_1!CN117+cf_2!CN117</f>
        <v>0</v>
      </c>
      <c r="CO117" s="319">
        <f>cf_1!CO117+cf_2!CO117</f>
        <v>0</v>
      </c>
      <c r="CP117" s="319">
        <f>cf_1!CP117+cf_2!CP117</f>
        <v>0</v>
      </c>
      <c r="CQ117" s="319">
        <f>cf_1!CQ117+cf_2!CQ117</f>
        <v>0</v>
      </c>
      <c r="CR117" s="319">
        <f>cf_1!CR117+cf_2!CR117</f>
        <v>0</v>
      </c>
      <c r="CS117" s="319">
        <f>cf_1!CS117+cf_2!CS117</f>
        <v>0</v>
      </c>
      <c r="CT117" s="319">
        <f>cf_1!CT117+cf_2!CT117</f>
        <v>0</v>
      </c>
      <c r="CU117" s="319">
        <f>cf_1!CU117+cf_2!CU117</f>
        <v>0</v>
      </c>
      <c r="CV117" s="319">
        <f>cf_1!CV117+cf_2!CV117</f>
        <v>0</v>
      </c>
      <c r="CW117" s="319">
        <f>cf_1!CW117+cf_2!CW117</f>
        <v>0</v>
      </c>
      <c r="CX117" s="319">
        <f>cf_1!CX117+cf_2!CX117</f>
        <v>0</v>
      </c>
      <c r="CY117" s="319">
        <f>cf_1!CY117+cf_2!CY117</f>
        <v>0</v>
      </c>
      <c r="CZ117" s="319">
        <f>cf_1!CZ117+cf_2!CZ117</f>
        <v>0</v>
      </c>
      <c r="DA117" s="319">
        <f>cf_1!DA117+cf_2!DA117</f>
        <v>0</v>
      </c>
      <c r="DB117" s="319">
        <f>cf_1!DB117+cf_2!DB117</f>
        <v>0</v>
      </c>
      <c r="DC117" s="319">
        <f>cf_1!DC117+cf_2!DC117</f>
        <v>0</v>
      </c>
      <c r="DD117" s="319">
        <f>cf_1!DD117+cf_2!DD117</f>
        <v>0</v>
      </c>
      <c r="DE117" s="319">
        <f>cf_1!DE117+cf_2!DE117</f>
        <v>0</v>
      </c>
      <c r="DF117" s="319">
        <f>cf_1!DF117+cf_2!DF117</f>
        <v>0</v>
      </c>
      <c r="DG117" s="319">
        <f>cf_1!DG117+cf_2!DG117</f>
        <v>0</v>
      </c>
      <c r="DH117" s="319">
        <f>cf_1!DH117+cf_2!DH117</f>
        <v>0</v>
      </c>
      <c r="DI117" s="319">
        <f>cf_1!DI117+cf_2!DI117</f>
        <v>0</v>
      </c>
      <c r="DJ117" s="319">
        <f>cf_1!DJ117+cf_2!DJ117</f>
        <v>0</v>
      </c>
      <c r="DK117" s="319">
        <f>cf_1!DK117+cf_2!DK117</f>
        <v>0</v>
      </c>
      <c r="DL117" s="319">
        <f>cf_1!DL117+cf_2!DL117</f>
        <v>0</v>
      </c>
      <c r="DM117" s="319">
        <f>cf_1!DM117+cf_2!DM117</f>
        <v>0</v>
      </c>
      <c r="DN117" s="319">
        <f>cf_1!DN117+cf_2!DN117</f>
        <v>0</v>
      </c>
      <c r="DO117" s="319">
        <f>cf_1!DO117+cf_2!DO117</f>
        <v>0</v>
      </c>
      <c r="DP117" s="319">
        <f>cf_1!DP117+cf_2!DP117</f>
        <v>0</v>
      </c>
      <c r="DQ117" s="319">
        <f>cf_1!DQ117+cf_2!DQ117</f>
        <v>0</v>
      </c>
      <c r="DR117" s="319">
        <f>cf_1!DR117+cf_2!DR117</f>
        <v>0</v>
      </c>
      <c r="DS117" s="319">
        <f>cf_1!DS117+cf_2!DS117</f>
        <v>0</v>
      </c>
      <c r="DT117" s="319">
        <f>cf_1!DT117+cf_2!DT117</f>
        <v>0</v>
      </c>
      <c r="DU117" s="319">
        <f>cf_1!DU117+cf_2!DU117</f>
        <v>0</v>
      </c>
      <c r="DV117" s="319">
        <f>cf_1!DV117+cf_2!DV117</f>
        <v>0</v>
      </c>
      <c r="DW117" s="319">
        <f>cf_1!DW117+cf_2!DW117</f>
        <v>0</v>
      </c>
      <c r="DX117" s="319">
        <f>cf_1!DX117+cf_2!DX117</f>
        <v>0</v>
      </c>
      <c r="DY117" s="319">
        <f>cf_1!DY117+cf_2!DY117</f>
        <v>0</v>
      </c>
      <c r="DZ117" s="319">
        <f>cf_1!DZ117+cf_2!DZ117</f>
        <v>0</v>
      </c>
      <c r="EA117" s="319">
        <f>cf_1!EA117+cf_2!EA117</f>
        <v>0</v>
      </c>
      <c r="EB117" s="319">
        <f>cf_1!EB117+cf_2!EB117</f>
        <v>0</v>
      </c>
      <c r="EC117" s="319">
        <f>cf_1!EC117+cf_2!EC117</f>
        <v>0</v>
      </c>
      <c r="ED117" s="319">
        <f>cf_1!ED117+cf_2!ED117</f>
        <v>0</v>
      </c>
      <c r="EE117" s="319">
        <f>cf_1!EE117+cf_2!EE117</f>
        <v>0</v>
      </c>
      <c r="EF117" s="319">
        <f>cf_1!EF117+cf_2!EF117</f>
        <v>0</v>
      </c>
      <c r="EG117" s="319">
        <f>cf_1!EG117+cf_2!EG117</f>
        <v>0</v>
      </c>
      <c r="EH117" s="319">
        <f>cf_1!EH117+cf_2!EH117</f>
        <v>0</v>
      </c>
      <c r="EI117" s="319">
        <f>cf_1!EI117+cf_2!EI117</f>
        <v>0</v>
      </c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/>
      <c r="EW117" s="59"/>
      <c r="EX117" s="59"/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60"/>
      <c r="FU117" s="60"/>
      <c r="FV117" s="60"/>
      <c r="FW117" s="60"/>
      <c r="FX117" s="60"/>
      <c r="FY117" s="60"/>
      <c r="FZ117" s="60"/>
      <c r="GA117" s="60"/>
      <c r="GB117" s="60"/>
      <c r="GC117" s="60"/>
      <c r="GD117" s="60"/>
      <c r="GE117" s="60"/>
      <c r="GF117" s="60"/>
      <c r="GG117" s="60"/>
      <c r="GH117" s="60"/>
      <c r="GI117" s="60"/>
      <c r="GJ117" s="60"/>
      <c r="GK117" s="60"/>
      <c r="GL117" s="60"/>
      <c r="GM117" s="60"/>
      <c r="GN117" s="60"/>
      <c r="GO117" s="60"/>
      <c r="GP117" s="60"/>
      <c r="GQ117" s="60"/>
      <c r="GR117" s="60"/>
      <c r="GS117" s="60"/>
    </row>
    <row r="118" spans="2:201" x14ac:dyDescent="0.2">
      <c r="B118" s="66" t="s">
        <v>1005</v>
      </c>
      <c r="C118" s="67" t="s">
        <v>690</v>
      </c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9">
        <f>SUM(S118:EI118)</f>
        <v>46011000</v>
      </c>
      <c r="Q118" s="70">
        <f>SUMIF(S$5:EI$5,"факт",S118:EI118)</f>
        <v>0</v>
      </c>
      <c r="R118" s="59">
        <f>P118-Q118</f>
        <v>46011000</v>
      </c>
      <c r="S118" s="319">
        <f>cf_1!S118+cf_2!S118</f>
        <v>0</v>
      </c>
      <c r="T118" s="319">
        <f>cf_1!T118+cf_2!T118</f>
        <v>0</v>
      </c>
      <c r="U118" s="319">
        <f>cf_1!U118+cf_2!U118</f>
        <v>0</v>
      </c>
      <c r="V118" s="319">
        <f>cf_1!V118+cf_2!V118</f>
        <v>0</v>
      </c>
      <c r="W118" s="319">
        <f>cf_1!W118+cf_2!W118</f>
        <v>0</v>
      </c>
      <c r="X118" s="319">
        <f>cf_1!X118+cf_2!X118</f>
        <v>0</v>
      </c>
      <c r="Y118" s="319">
        <f>cf_1!Y118+cf_2!Y118</f>
        <v>0</v>
      </c>
      <c r="Z118" s="319">
        <f>cf_1!Z118+cf_2!Z118</f>
        <v>0</v>
      </c>
      <c r="AA118" s="319">
        <f>cf_1!AA118+cf_2!AA118</f>
        <v>0</v>
      </c>
      <c r="AB118" s="319">
        <f>cf_1!AB118+cf_2!AB118</f>
        <v>0</v>
      </c>
      <c r="AC118" s="319">
        <f>cf_1!AC118+cf_2!AC118</f>
        <v>0</v>
      </c>
      <c r="AD118" s="319">
        <f>cf_1!AD118+cf_2!AD118</f>
        <v>0</v>
      </c>
      <c r="AE118" s="319">
        <f>cf_1!AE118+cf_2!AE118</f>
        <v>13419874.999999998</v>
      </c>
      <c r="AF118" s="319">
        <f>cf_1!AF118+cf_2!AF118</f>
        <v>6518225</v>
      </c>
      <c r="AG118" s="319">
        <f>cf_1!AG118+cf_2!AG118</f>
        <v>6518225</v>
      </c>
      <c r="AH118" s="319">
        <f>cf_1!AH118+cf_2!AH118</f>
        <v>6518225</v>
      </c>
      <c r="AI118" s="319">
        <f>cf_1!AI118+cf_2!AI118</f>
        <v>6518225</v>
      </c>
      <c r="AJ118" s="319">
        <f>cf_1!AJ118+cf_2!AJ118</f>
        <v>6518225</v>
      </c>
      <c r="AK118" s="319">
        <f>cf_1!AK118+cf_2!AK118</f>
        <v>0</v>
      </c>
      <c r="AL118" s="319">
        <f>cf_1!AL118+cf_2!AL118</f>
        <v>0</v>
      </c>
      <c r="AM118" s="319">
        <f>cf_1!AM118+cf_2!AM118</f>
        <v>0</v>
      </c>
      <c r="AN118" s="319">
        <f>cf_1!AN118+cf_2!AN118</f>
        <v>0</v>
      </c>
      <c r="AO118" s="319">
        <f>cf_1!AO118+cf_2!AO118</f>
        <v>0</v>
      </c>
      <c r="AP118" s="319">
        <f>cf_1!AP118+cf_2!AP118</f>
        <v>0</v>
      </c>
      <c r="AQ118" s="319">
        <f>cf_1!AQ118+cf_2!AQ118</f>
        <v>0</v>
      </c>
      <c r="AR118" s="319">
        <f>cf_1!AR118+cf_2!AR118</f>
        <v>0</v>
      </c>
      <c r="AS118" s="319">
        <f>cf_1!AS118+cf_2!AS118</f>
        <v>0</v>
      </c>
      <c r="AT118" s="319">
        <f>cf_1!AT118+cf_2!AT118</f>
        <v>0</v>
      </c>
      <c r="AU118" s="319">
        <f>cf_1!AU118+cf_2!AU118</f>
        <v>0</v>
      </c>
      <c r="AV118" s="319">
        <f>cf_1!AV118+cf_2!AV118</f>
        <v>0</v>
      </c>
      <c r="AW118" s="319">
        <f>cf_1!AW118+cf_2!AW118</f>
        <v>0</v>
      </c>
      <c r="AX118" s="319">
        <f>cf_1!AX118+cf_2!AX118</f>
        <v>0</v>
      </c>
      <c r="AY118" s="319">
        <f>cf_1!AY118+cf_2!AY118</f>
        <v>0</v>
      </c>
      <c r="AZ118" s="319">
        <f>cf_1!AZ118+cf_2!AZ118</f>
        <v>0</v>
      </c>
      <c r="BA118" s="319">
        <f>cf_1!BA118+cf_2!BA118</f>
        <v>0</v>
      </c>
      <c r="BB118" s="319">
        <f>cf_1!BB118+cf_2!BB118</f>
        <v>0</v>
      </c>
      <c r="BC118" s="319">
        <f>cf_1!BC118+cf_2!BC118</f>
        <v>0</v>
      </c>
      <c r="BD118" s="319">
        <f>cf_1!BD118+cf_2!BD118</f>
        <v>0</v>
      </c>
      <c r="BE118" s="319">
        <f>cf_1!BE118+cf_2!BE118</f>
        <v>0</v>
      </c>
      <c r="BF118" s="319">
        <f>cf_1!BF118+cf_2!BF118</f>
        <v>0</v>
      </c>
      <c r="BG118" s="319">
        <f>cf_1!BG118+cf_2!BG118</f>
        <v>0</v>
      </c>
      <c r="BH118" s="319">
        <f>cf_1!BH118+cf_2!BH118</f>
        <v>0</v>
      </c>
      <c r="BI118" s="319">
        <f>cf_1!BI118+cf_2!BI118</f>
        <v>0</v>
      </c>
      <c r="BJ118" s="319">
        <f>cf_1!BJ118+cf_2!BJ118</f>
        <v>0</v>
      </c>
      <c r="BK118" s="319">
        <f>cf_1!BK118+cf_2!BK118</f>
        <v>0</v>
      </c>
      <c r="BL118" s="319">
        <f>cf_1!BL118+cf_2!BL118</f>
        <v>0</v>
      </c>
      <c r="BM118" s="319">
        <f>cf_1!BM118+cf_2!BM118</f>
        <v>0</v>
      </c>
      <c r="BN118" s="319">
        <f>cf_1!BN118+cf_2!BN118</f>
        <v>0</v>
      </c>
      <c r="BO118" s="319">
        <f>cf_1!BO118+cf_2!BO118</f>
        <v>0</v>
      </c>
      <c r="BP118" s="319">
        <f>cf_1!BP118+cf_2!BP118</f>
        <v>0</v>
      </c>
      <c r="BQ118" s="319">
        <f>cf_1!BQ118+cf_2!BQ118</f>
        <v>0</v>
      </c>
      <c r="BR118" s="319">
        <f>cf_1!BR118+cf_2!BR118</f>
        <v>0</v>
      </c>
      <c r="BS118" s="319">
        <f>cf_1!BS118+cf_2!BS118</f>
        <v>0</v>
      </c>
      <c r="BT118" s="319">
        <f>cf_1!BT118+cf_2!BT118</f>
        <v>0</v>
      </c>
      <c r="BU118" s="319">
        <f>cf_1!BU118+cf_2!BU118</f>
        <v>0</v>
      </c>
      <c r="BV118" s="319">
        <f>cf_1!BV118+cf_2!BV118</f>
        <v>0</v>
      </c>
      <c r="BW118" s="319">
        <f>cf_1!BW118+cf_2!BW118</f>
        <v>0</v>
      </c>
      <c r="BX118" s="319">
        <f>cf_1!BX118+cf_2!BX118</f>
        <v>0</v>
      </c>
      <c r="BY118" s="319">
        <f>cf_1!BY118+cf_2!BY118</f>
        <v>0</v>
      </c>
      <c r="BZ118" s="319">
        <f>cf_1!BZ118+cf_2!BZ118</f>
        <v>0</v>
      </c>
      <c r="CA118" s="319">
        <f>cf_1!CA118+cf_2!CA118</f>
        <v>0</v>
      </c>
      <c r="CB118" s="319">
        <f>cf_1!CB118+cf_2!CB118</f>
        <v>0</v>
      </c>
      <c r="CC118" s="319">
        <f>cf_1!CC118+cf_2!CC118</f>
        <v>0</v>
      </c>
      <c r="CD118" s="319">
        <f>cf_1!CD118+cf_2!CD118</f>
        <v>0</v>
      </c>
      <c r="CE118" s="319">
        <f>cf_1!CE118+cf_2!CE118</f>
        <v>0</v>
      </c>
      <c r="CF118" s="319">
        <f>cf_1!CF118+cf_2!CF118</f>
        <v>0</v>
      </c>
      <c r="CG118" s="319">
        <f>cf_1!CG118+cf_2!CG118</f>
        <v>0</v>
      </c>
      <c r="CH118" s="319">
        <f>cf_1!CH118+cf_2!CH118</f>
        <v>0</v>
      </c>
      <c r="CI118" s="319">
        <f>cf_1!CI118+cf_2!CI118</f>
        <v>0</v>
      </c>
      <c r="CJ118" s="319">
        <f>cf_1!CJ118+cf_2!CJ118</f>
        <v>0</v>
      </c>
      <c r="CK118" s="319">
        <f>cf_1!CK118+cf_2!CK118</f>
        <v>0</v>
      </c>
      <c r="CL118" s="319">
        <f>cf_1!CL118+cf_2!CL118</f>
        <v>0</v>
      </c>
      <c r="CM118" s="319">
        <f>cf_1!CM118+cf_2!CM118</f>
        <v>0</v>
      </c>
      <c r="CN118" s="319">
        <f>cf_1!CN118+cf_2!CN118</f>
        <v>0</v>
      </c>
      <c r="CO118" s="319">
        <f>cf_1!CO118+cf_2!CO118</f>
        <v>0</v>
      </c>
      <c r="CP118" s="319">
        <f>cf_1!CP118+cf_2!CP118</f>
        <v>0</v>
      </c>
      <c r="CQ118" s="319">
        <f>cf_1!CQ118+cf_2!CQ118</f>
        <v>0</v>
      </c>
      <c r="CR118" s="319">
        <f>cf_1!CR118+cf_2!CR118</f>
        <v>0</v>
      </c>
      <c r="CS118" s="319">
        <f>cf_1!CS118+cf_2!CS118</f>
        <v>0</v>
      </c>
      <c r="CT118" s="319">
        <f>cf_1!CT118+cf_2!CT118</f>
        <v>0</v>
      </c>
      <c r="CU118" s="319">
        <f>cf_1!CU118+cf_2!CU118</f>
        <v>0</v>
      </c>
      <c r="CV118" s="319">
        <f>cf_1!CV118+cf_2!CV118</f>
        <v>0</v>
      </c>
      <c r="CW118" s="319">
        <f>cf_1!CW118+cf_2!CW118</f>
        <v>0</v>
      </c>
      <c r="CX118" s="319">
        <f>cf_1!CX118+cf_2!CX118</f>
        <v>0</v>
      </c>
      <c r="CY118" s="319">
        <f>cf_1!CY118+cf_2!CY118</f>
        <v>0</v>
      </c>
      <c r="CZ118" s="319">
        <f>cf_1!CZ118+cf_2!CZ118</f>
        <v>0</v>
      </c>
      <c r="DA118" s="319">
        <f>cf_1!DA118+cf_2!DA118</f>
        <v>0</v>
      </c>
      <c r="DB118" s="319">
        <f>cf_1!DB118+cf_2!DB118</f>
        <v>0</v>
      </c>
      <c r="DC118" s="319">
        <f>cf_1!DC118+cf_2!DC118</f>
        <v>0</v>
      </c>
      <c r="DD118" s="319">
        <f>cf_1!DD118+cf_2!DD118</f>
        <v>0</v>
      </c>
      <c r="DE118" s="319">
        <f>cf_1!DE118+cf_2!DE118</f>
        <v>0</v>
      </c>
      <c r="DF118" s="319">
        <f>cf_1!DF118+cf_2!DF118</f>
        <v>0</v>
      </c>
      <c r="DG118" s="319">
        <f>cf_1!DG118+cf_2!DG118</f>
        <v>0</v>
      </c>
      <c r="DH118" s="319">
        <f>cf_1!DH118+cf_2!DH118</f>
        <v>0</v>
      </c>
      <c r="DI118" s="319">
        <f>cf_1!DI118+cf_2!DI118</f>
        <v>0</v>
      </c>
      <c r="DJ118" s="319">
        <f>cf_1!DJ118+cf_2!DJ118</f>
        <v>0</v>
      </c>
      <c r="DK118" s="319">
        <f>cf_1!DK118+cf_2!DK118</f>
        <v>0</v>
      </c>
      <c r="DL118" s="319">
        <f>cf_1!DL118+cf_2!DL118</f>
        <v>0</v>
      </c>
      <c r="DM118" s="319">
        <f>cf_1!DM118+cf_2!DM118</f>
        <v>0</v>
      </c>
      <c r="DN118" s="319">
        <f>cf_1!DN118+cf_2!DN118</f>
        <v>0</v>
      </c>
      <c r="DO118" s="319">
        <f>cf_1!DO118+cf_2!DO118</f>
        <v>0</v>
      </c>
      <c r="DP118" s="319">
        <f>cf_1!DP118+cf_2!DP118</f>
        <v>0</v>
      </c>
      <c r="DQ118" s="319">
        <f>cf_1!DQ118+cf_2!DQ118</f>
        <v>0</v>
      </c>
      <c r="DR118" s="319">
        <f>cf_1!DR118+cf_2!DR118</f>
        <v>0</v>
      </c>
      <c r="DS118" s="319">
        <f>cf_1!DS118+cf_2!DS118</f>
        <v>0</v>
      </c>
      <c r="DT118" s="319">
        <f>cf_1!DT118+cf_2!DT118</f>
        <v>0</v>
      </c>
      <c r="DU118" s="319">
        <f>cf_1!DU118+cf_2!DU118</f>
        <v>0</v>
      </c>
      <c r="DV118" s="319">
        <f>cf_1!DV118+cf_2!DV118</f>
        <v>0</v>
      </c>
      <c r="DW118" s="319">
        <f>cf_1!DW118+cf_2!DW118</f>
        <v>0</v>
      </c>
      <c r="DX118" s="319">
        <f>cf_1!DX118+cf_2!DX118</f>
        <v>0</v>
      </c>
      <c r="DY118" s="319">
        <f>cf_1!DY118+cf_2!DY118</f>
        <v>0</v>
      </c>
      <c r="DZ118" s="319">
        <f>cf_1!DZ118+cf_2!DZ118</f>
        <v>0</v>
      </c>
      <c r="EA118" s="319">
        <f>cf_1!EA118+cf_2!EA118</f>
        <v>0</v>
      </c>
      <c r="EB118" s="319">
        <f>cf_1!EB118+cf_2!EB118</f>
        <v>0</v>
      </c>
      <c r="EC118" s="319">
        <f>cf_1!EC118+cf_2!EC118</f>
        <v>0</v>
      </c>
      <c r="ED118" s="319">
        <f>cf_1!ED118+cf_2!ED118</f>
        <v>0</v>
      </c>
      <c r="EE118" s="319">
        <f>cf_1!EE118+cf_2!EE118</f>
        <v>0</v>
      </c>
      <c r="EF118" s="319">
        <f>cf_1!EF118+cf_2!EF118</f>
        <v>0</v>
      </c>
      <c r="EG118" s="319">
        <f>cf_1!EG118+cf_2!EG118</f>
        <v>0</v>
      </c>
      <c r="EH118" s="319">
        <f>cf_1!EH118+cf_2!EH118</f>
        <v>0</v>
      </c>
      <c r="EI118" s="319">
        <f>cf_1!EI118+cf_2!EI118</f>
        <v>0</v>
      </c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/>
      <c r="EX118" s="59"/>
      <c r="EY118" s="59"/>
      <c r="EZ118" s="59"/>
      <c r="FA118" s="59"/>
      <c r="FB118" s="59"/>
      <c r="FC118" s="59"/>
      <c r="FD118" s="59"/>
      <c r="FE118" s="59"/>
      <c r="FF118" s="59"/>
      <c r="FG118" s="59"/>
      <c r="FH118" s="59"/>
      <c r="FI118" s="59"/>
      <c r="FJ118" s="59"/>
      <c r="FK118" s="59"/>
      <c r="FL118" s="59"/>
      <c r="FM118" s="59"/>
      <c r="FN118" s="59"/>
      <c r="FO118" s="59"/>
      <c r="FP118" s="59"/>
      <c r="FQ118" s="59"/>
      <c r="FR118" s="59"/>
      <c r="FS118" s="59"/>
      <c r="FT118" s="60"/>
      <c r="FU118" s="60"/>
      <c r="FV118" s="60"/>
      <c r="FW118" s="60"/>
      <c r="FX118" s="60"/>
      <c r="FY118" s="60"/>
      <c r="FZ118" s="60"/>
      <c r="GA118" s="60"/>
      <c r="GB118" s="60"/>
      <c r="GC118" s="60"/>
      <c r="GD118" s="60"/>
      <c r="GE118" s="60"/>
      <c r="GF118" s="60"/>
      <c r="GG118" s="60"/>
      <c r="GH118" s="60"/>
      <c r="GI118" s="60"/>
      <c r="GJ118" s="60"/>
      <c r="GK118" s="60"/>
      <c r="GL118" s="60"/>
      <c r="GM118" s="60"/>
      <c r="GN118" s="60"/>
      <c r="GO118" s="60"/>
      <c r="GP118" s="60"/>
      <c r="GQ118" s="60"/>
      <c r="GR118" s="60"/>
      <c r="GS118" s="60"/>
    </row>
    <row r="119" spans="2:201" x14ac:dyDescent="0.2">
      <c r="B119" s="66" t="s">
        <v>1006</v>
      </c>
      <c r="C119" s="67" t="s">
        <v>1007</v>
      </c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9">
        <f>SUM(S119:EI119)</f>
        <v>0</v>
      </c>
      <c r="Q119" s="70">
        <f>SUMIF(S$5:EI$5,"факт",S119:EI119)</f>
        <v>0</v>
      </c>
      <c r="R119" s="59">
        <f>P119-Q119</f>
        <v>0</v>
      </c>
      <c r="S119" s="319">
        <f>cf_1!S119+cf_2!S119</f>
        <v>0</v>
      </c>
      <c r="T119" s="319">
        <f>cf_1!T119+cf_2!T119</f>
        <v>0</v>
      </c>
      <c r="U119" s="319">
        <f>cf_1!U119+cf_2!U119</f>
        <v>0</v>
      </c>
      <c r="V119" s="319">
        <f>cf_1!V119+cf_2!V119</f>
        <v>0</v>
      </c>
      <c r="W119" s="319">
        <f>cf_1!W119+cf_2!W119</f>
        <v>0</v>
      </c>
      <c r="X119" s="319">
        <f>cf_1!X119+cf_2!X119</f>
        <v>0</v>
      </c>
      <c r="Y119" s="319">
        <f>cf_1!Y119+cf_2!Y119</f>
        <v>0</v>
      </c>
      <c r="Z119" s="319">
        <f>cf_1!Z119+cf_2!Z119</f>
        <v>0</v>
      </c>
      <c r="AA119" s="319">
        <f>cf_1!AA119+cf_2!AA119</f>
        <v>0</v>
      </c>
      <c r="AB119" s="319">
        <f>cf_1!AB119+cf_2!AB119</f>
        <v>0</v>
      </c>
      <c r="AC119" s="319">
        <f>cf_1!AC119+cf_2!AC119</f>
        <v>0</v>
      </c>
      <c r="AD119" s="319">
        <f>cf_1!AD119+cf_2!AD119</f>
        <v>0</v>
      </c>
      <c r="AE119" s="319">
        <f>cf_1!AE119+cf_2!AE119</f>
        <v>0</v>
      </c>
      <c r="AF119" s="319">
        <f>cf_1!AF119+cf_2!AF119</f>
        <v>0</v>
      </c>
      <c r="AG119" s="319">
        <f>cf_1!AG119+cf_2!AG119</f>
        <v>0</v>
      </c>
      <c r="AH119" s="319">
        <f>cf_1!AH119+cf_2!AH119</f>
        <v>0</v>
      </c>
      <c r="AI119" s="319">
        <f>cf_1!AI119+cf_2!AI119</f>
        <v>0</v>
      </c>
      <c r="AJ119" s="319">
        <f>cf_1!AJ119+cf_2!AJ119</f>
        <v>0</v>
      </c>
      <c r="AK119" s="319">
        <f>cf_1!AK119+cf_2!AK119</f>
        <v>0</v>
      </c>
      <c r="AL119" s="319">
        <f>cf_1!AL119+cf_2!AL119</f>
        <v>0</v>
      </c>
      <c r="AM119" s="319">
        <f>cf_1!AM119+cf_2!AM119</f>
        <v>0</v>
      </c>
      <c r="AN119" s="319">
        <f>cf_1!AN119+cf_2!AN119</f>
        <v>0</v>
      </c>
      <c r="AO119" s="319">
        <f>cf_1!AO119+cf_2!AO119</f>
        <v>0</v>
      </c>
      <c r="AP119" s="319">
        <f>cf_1!AP119+cf_2!AP119</f>
        <v>0</v>
      </c>
      <c r="AQ119" s="319">
        <f>cf_1!AQ119+cf_2!AQ119</f>
        <v>0</v>
      </c>
      <c r="AR119" s="319">
        <f>cf_1!AR119+cf_2!AR119</f>
        <v>0</v>
      </c>
      <c r="AS119" s="319">
        <f>cf_1!AS119+cf_2!AS119</f>
        <v>0</v>
      </c>
      <c r="AT119" s="319">
        <f>cf_1!AT119+cf_2!AT119</f>
        <v>0</v>
      </c>
      <c r="AU119" s="319">
        <f>cf_1!AU119+cf_2!AU119</f>
        <v>0</v>
      </c>
      <c r="AV119" s="319">
        <f>cf_1!AV119+cf_2!AV119</f>
        <v>0</v>
      </c>
      <c r="AW119" s="319">
        <f>cf_1!AW119+cf_2!AW119</f>
        <v>0</v>
      </c>
      <c r="AX119" s="319">
        <f>cf_1!AX119+cf_2!AX119</f>
        <v>0</v>
      </c>
      <c r="AY119" s="319">
        <f>cf_1!AY119+cf_2!AY119</f>
        <v>0</v>
      </c>
      <c r="AZ119" s="319">
        <f>cf_1!AZ119+cf_2!AZ119</f>
        <v>0</v>
      </c>
      <c r="BA119" s="319">
        <f>cf_1!BA119+cf_2!BA119</f>
        <v>0</v>
      </c>
      <c r="BB119" s="319">
        <f>cf_1!BB119+cf_2!BB119</f>
        <v>0</v>
      </c>
      <c r="BC119" s="319">
        <f>cf_1!BC119+cf_2!BC119</f>
        <v>0</v>
      </c>
      <c r="BD119" s="319">
        <f>cf_1!BD119+cf_2!BD119</f>
        <v>0</v>
      </c>
      <c r="BE119" s="319">
        <f>cf_1!BE119+cf_2!BE119</f>
        <v>0</v>
      </c>
      <c r="BF119" s="319">
        <f>cf_1!BF119+cf_2!BF119</f>
        <v>0</v>
      </c>
      <c r="BG119" s="319">
        <f>cf_1!BG119+cf_2!BG119</f>
        <v>0</v>
      </c>
      <c r="BH119" s="319">
        <f>cf_1!BH119+cf_2!BH119</f>
        <v>0</v>
      </c>
      <c r="BI119" s="319">
        <f>cf_1!BI119+cf_2!BI119</f>
        <v>0</v>
      </c>
      <c r="BJ119" s="319">
        <f>cf_1!BJ119+cf_2!BJ119</f>
        <v>0</v>
      </c>
      <c r="BK119" s="319">
        <f>cf_1!BK119+cf_2!BK119</f>
        <v>0</v>
      </c>
      <c r="BL119" s="319">
        <f>cf_1!BL119+cf_2!BL119</f>
        <v>0</v>
      </c>
      <c r="BM119" s="319">
        <f>cf_1!BM119+cf_2!BM119</f>
        <v>0</v>
      </c>
      <c r="BN119" s="319">
        <f>cf_1!BN119+cf_2!BN119</f>
        <v>0</v>
      </c>
      <c r="BO119" s="319">
        <f>cf_1!BO119+cf_2!BO119</f>
        <v>0</v>
      </c>
      <c r="BP119" s="319">
        <f>cf_1!BP119+cf_2!BP119</f>
        <v>0</v>
      </c>
      <c r="BQ119" s="319">
        <f>cf_1!BQ119+cf_2!BQ119</f>
        <v>0</v>
      </c>
      <c r="BR119" s="319">
        <f>cf_1!BR119+cf_2!BR119</f>
        <v>0</v>
      </c>
      <c r="BS119" s="319">
        <f>cf_1!BS119+cf_2!BS119</f>
        <v>0</v>
      </c>
      <c r="BT119" s="319">
        <f>cf_1!BT119+cf_2!BT119</f>
        <v>0</v>
      </c>
      <c r="BU119" s="319">
        <f>cf_1!BU119+cf_2!BU119</f>
        <v>0</v>
      </c>
      <c r="BV119" s="319">
        <f>cf_1!BV119+cf_2!BV119</f>
        <v>0</v>
      </c>
      <c r="BW119" s="319">
        <f>cf_1!BW119+cf_2!BW119</f>
        <v>0</v>
      </c>
      <c r="BX119" s="319">
        <f>cf_1!BX119+cf_2!BX119</f>
        <v>0</v>
      </c>
      <c r="BY119" s="319">
        <f>cf_1!BY119+cf_2!BY119</f>
        <v>0</v>
      </c>
      <c r="BZ119" s="319">
        <f>cf_1!BZ119+cf_2!BZ119</f>
        <v>0</v>
      </c>
      <c r="CA119" s="319">
        <f>cf_1!CA119+cf_2!CA119</f>
        <v>0</v>
      </c>
      <c r="CB119" s="319">
        <f>cf_1!CB119+cf_2!CB119</f>
        <v>0</v>
      </c>
      <c r="CC119" s="319">
        <f>cf_1!CC119+cf_2!CC119</f>
        <v>0</v>
      </c>
      <c r="CD119" s="319">
        <f>cf_1!CD119+cf_2!CD119</f>
        <v>0</v>
      </c>
      <c r="CE119" s="319">
        <f>cf_1!CE119+cf_2!CE119</f>
        <v>0</v>
      </c>
      <c r="CF119" s="319">
        <f>cf_1!CF119+cf_2!CF119</f>
        <v>0</v>
      </c>
      <c r="CG119" s="319">
        <f>cf_1!CG119+cf_2!CG119</f>
        <v>0</v>
      </c>
      <c r="CH119" s="319">
        <f>cf_1!CH119+cf_2!CH119</f>
        <v>0</v>
      </c>
      <c r="CI119" s="319">
        <f>cf_1!CI119+cf_2!CI119</f>
        <v>0</v>
      </c>
      <c r="CJ119" s="319">
        <f>cf_1!CJ119+cf_2!CJ119</f>
        <v>0</v>
      </c>
      <c r="CK119" s="319">
        <f>cf_1!CK119+cf_2!CK119</f>
        <v>0</v>
      </c>
      <c r="CL119" s="319">
        <f>cf_1!CL119+cf_2!CL119</f>
        <v>0</v>
      </c>
      <c r="CM119" s="319">
        <f>cf_1!CM119+cf_2!CM119</f>
        <v>0</v>
      </c>
      <c r="CN119" s="319">
        <f>cf_1!CN119+cf_2!CN119</f>
        <v>0</v>
      </c>
      <c r="CO119" s="319">
        <f>cf_1!CO119+cf_2!CO119</f>
        <v>0</v>
      </c>
      <c r="CP119" s="319">
        <f>cf_1!CP119+cf_2!CP119</f>
        <v>0</v>
      </c>
      <c r="CQ119" s="319">
        <f>cf_1!CQ119+cf_2!CQ119</f>
        <v>0</v>
      </c>
      <c r="CR119" s="319">
        <f>cf_1!CR119+cf_2!CR119</f>
        <v>0</v>
      </c>
      <c r="CS119" s="319">
        <f>cf_1!CS119+cf_2!CS119</f>
        <v>0</v>
      </c>
      <c r="CT119" s="319">
        <f>cf_1!CT119+cf_2!CT119</f>
        <v>0</v>
      </c>
      <c r="CU119" s="319">
        <f>cf_1!CU119+cf_2!CU119</f>
        <v>0</v>
      </c>
      <c r="CV119" s="319">
        <f>cf_1!CV119+cf_2!CV119</f>
        <v>0</v>
      </c>
      <c r="CW119" s="319">
        <f>cf_1!CW119+cf_2!CW119</f>
        <v>0</v>
      </c>
      <c r="CX119" s="319">
        <f>cf_1!CX119+cf_2!CX119</f>
        <v>0</v>
      </c>
      <c r="CY119" s="319">
        <f>cf_1!CY119+cf_2!CY119</f>
        <v>0</v>
      </c>
      <c r="CZ119" s="319">
        <f>cf_1!CZ119+cf_2!CZ119</f>
        <v>0</v>
      </c>
      <c r="DA119" s="319">
        <f>cf_1!DA119+cf_2!DA119</f>
        <v>0</v>
      </c>
      <c r="DB119" s="319">
        <f>cf_1!DB119+cf_2!DB119</f>
        <v>0</v>
      </c>
      <c r="DC119" s="319">
        <f>cf_1!DC119+cf_2!DC119</f>
        <v>0</v>
      </c>
      <c r="DD119" s="319">
        <f>cf_1!DD119+cf_2!DD119</f>
        <v>0</v>
      </c>
      <c r="DE119" s="319">
        <f>cf_1!DE119+cf_2!DE119</f>
        <v>0</v>
      </c>
      <c r="DF119" s="319">
        <f>cf_1!DF119+cf_2!DF119</f>
        <v>0</v>
      </c>
      <c r="DG119" s="319">
        <f>cf_1!DG119+cf_2!DG119</f>
        <v>0</v>
      </c>
      <c r="DH119" s="319">
        <f>cf_1!DH119+cf_2!DH119</f>
        <v>0</v>
      </c>
      <c r="DI119" s="319">
        <f>cf_1!DI119+cf_2!DI119</f>
        <v>0</v>
      </c>
      <c r="DJ119" s="319">
        <f>cf_1!DJ119+cf_2!DJ119</f>
        <v>0</v>
      </c>
      <c r="DK119" s="319">
        <f>cf_1!DK119+cf_2!DK119</f>
        <v>0</v>
      </c>
      <c r="DL119" s="319">
        <f>cf_1!DL119+cf_2!DL119</f>
        <v>0</v>
      </c>
      <c r="DM119" s="319">
        <f>cf_1!DM119+cf_2!DM119</f>
        <v>0</v>
      </c>
      <c r="DN119" s="319">
        <f>cf_1!DN119+cf_2!DN119</f>
        <v>0</v>
      </c>
      <c r="DO119" s="319">
        <f>cf_1!DO119+cf_2!DO119</f>
        <v>0</v>
      </c>
      <c r="DP119" s="319">
        <f>cf_1!DP119+cf_2!DP119</f>
        <v>0</v>
      </c>
      <c r="DQ119" s="319">
        <f>cf_1!DQ119+cf_2!DQ119</f>
        <v>0</v>
      </c>
      <c r="DR119" s="319">
        <f>cf_1!DR119+cf_2!DR119</f>
        <v>0</v>
      </c>
      <c r="DS119" s="319">
        <f>cf_1!DS119+cf_2!DS119</f>
        <v>0</v>
      </c>
      <c r="DT119" s="319">
        <f>cf_1!DT119+cf_2!DT119</f>
        <v>0</v>
      </c>
      <c r="DU119" s="319">
        <f>cf_1!DU119+cf_2!DU119</f>
        <v>0</v>
      </c>
      <c r="DV119" s="319">
        <f>cf_1!DV119+cf_2!DV119</f>
        <v>0</v>
      </c>
      <c r="DW119" s="319">
        <f>cf_1!DW119+cf_2!DW119</f>
        <v>0</v>
      </c>
      <c r="DX119" s="319">
        <f>cf_1!DX119+cf_2!DX119</f>
        <v>0</v>
      </c>
      <c r="DY119" s="319">
        <f>cf_1!DY119+cf_2!DY119</f>
        <v>0</v>
      </c>
      <c r="DZ119" s="319">
        <f>cf_1!DZ119+cf_2!DZ119</f>
        <v>0</v>
      </c>
      <c r="EA119" s="319">
        <f>cf_1!EA119+cf_2!EA119</f>
        <v>0</v>
      </c>
      <c r="EB119" s="319">
        <f>cf_1!EB119+cf_2!EB119</f>
        <v>0</v>
      </c>
      <c r="EC119" s="319">
        <f>cf_1!EC119+cf_2!EC119</f>
        <v>0</v>
      </c>
      <c r="ED119" s="319">
        <f>cf_1!ED119+cf_2!ED119</f>
        <v>0</v>
      </c>
      <c r="EE119" s="319">
        <f>cf_1!EE119+cf_2!EE119</f>
        <v>0</v>
      </c>
      <c r="EF119" s="319">
        <f>cf_1!EF119+cf_2!EF119</f>
        <v>0</v>
      </c>
      <c r="EG119" s="319">
        <f>cf_1!EG119+cf_2!EG119</f>
        <v>0</v>
      </c>
      <c r="EH119" s="319">
        <f>cf_1!EH119+cf_2!EH119</f>
        <v>0</v>
      </c>
      <c r="EI119" s="319">
        <f>cf_1!EI119+cf_2!EI119</f>
        <v>0</v>
      </c>
      <c r="EJ119" s="59"/>
      <c r="EK119" s="59"/>
      <c r="EL119" s="59"/>
      <c r="EM119" s="59"/>
      <c r="EN119" s="59"/>
      <c r="EO119" s="59"/>
      <c r="EP119" s="59"/>
      <c r="EQ119" s="59"/>
      <c r="ER119" s="59"/>
      <c r="ES119" s="59"/>
      <c r="ET119" s="59"/>
      <c r="EU119" s="59"/>
      <c r="EV119" s="59"/>
      <c r="EW119" s="59"/>
      <c r="EX119" s="59"/>
      <c r="EY119" s="59"/>
      <c r="EZ119" s="59"/>
      <c r="FA119" s="59"/>
      <c r="FB119" s="59"/>
      <c r="FC119" s="59"/>
      <c r="FD119" s="59"/>
      <c r="FE119" s="59"/>
      <c r="FF119" s="59"/>
      <c r="FG119" s="59"/>
      <c r="FH119" s="59"/>
      <c r="FI119" s="59"/>
      <c r="FJ119" s="59"/>
      <c r="FK119" s="59"/>
      <c r="FL119" s="59"/>
      <c r="FM119" s="59"/>
      <c r="FN119" s="59"/>
      <c r="FO119" s="59"/>
      <c r="FP119" s="59"/>
      <c r="FQ119" s="59"/>
      <c r="FR119" s="59"/>
      <c r="FS119" s="59"/>
      <c r="FT119" s="60"/>
      <c r="FU119" s="60"/>
      <c r="FV119" s="60"/>
      <c r="FW119" s="60"/>
      <c r="FX119" s="60"/>
      <c r="FY119" s="60"/>
      <c r="FZ119" s="60"/>
      <c r="GA119" s="60"/>
      <c r="GB119" s="60"/>
      <c r="GC119" s="60"/>
      <c r="GD119" s="60"/>
      <c r="GE119" s="60"/>
      <c r="GF119" s="60"/>
      <c r="GG119" s="60"/>
      <c r="GH119" s="60"/>
      <c r="GI119" s="60"/>
      <c r="GJ119" s="60"/>
      <c r="GK119" s="60"/>
      <c r="GL119" s="60"/>
      <c r="GM119" s="60"/>
      <c r="GN119" s="60"/>
      <c r="GO119" s="60"/>
      <c r="GP119" s="60"/>
      <c r="GQ119" s="60"/>
      <c r="GR119" s="60"/>
      <c r="GS119" s="60"/>
    </row>
    <row r="120" spans="2:201" x14ac:dyDescent="0.2">
      <c r="B120" s="66" t="s">
        <v>1008</v>
      </c>
      <c r="C120" s="67" t="s">
        <v>1009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9">
        <f>SUM(S120:EI120)</f>
        <v>0</v>
      </c>
      <c r="Q120" s="70">
        <f>SUMIF(S$5:EI$5,"факт",S120:EI120)</f>
        <v>0</v>
      </c>
      <c r="R120" s="59">
        <f>P120-Q120</f>
        <v>0</v>
      </c>
      <c r="S120" s="319">
        <f>cf_1!S120+cf_2!S120</f>
        <v>0</v>
      </c>
      <c r="T120" s="319">
        <f>cf_1!T120+cf_2!T120</f>
        <v>0</v>
      </c>
      <c r="U120" s="319">
        <f>cf_1!U120+cf_2!U120</f>
        <v>0</v>
      </c>
      <c r="V120" s="319">
        <f>cf_1!V120+cf_2!V120</f>
        <v>0</v>
      </c>
      <c r="W120" s="319">
        <f>cf_1!W120+cf_2!W120</f>
        <v>0</v>
      </c>
      <c r="X120" s="319">
        <f>cf_1!X120+cf_2!X120</f>
        <v>0</v>
      </c>
      <c r="Y120" s="319">
        <f>cf_1!Y120+cf_2!Y120</f>
        <v>0</v>
      </c>
      <c r="Z120" s="319">
        <f>cf_1!Z120+cf_2!Z120</f>
        <v>0</v>
      </c>
      <c r="AA120" s="319">
        <f>cf_1!AA120+cf_2!AA120</f>
        <v>0</v>
      </c>
      <c r="AB120" s="319">
        <f>cf_1!AB120+cf_2!AB120</f>
        <v>0</v>
      </c>
      <c r="AC120" s="319">
        <f>cf_1!AC120+cf_2!AC120</f>
        <v>0</v>
      </c>
      <c r="AD120" s="319">
        <f>cf_1!AD120+cf_2!AD120</f>
        <v>0</v>
      </c>
      <c r="AE120" s="319">
        <f>cf_1!AE120+cf_2!AE120</f>
        <v>0</v>
      </c>
      <c r="AF120" s="319">
        <f>cf_1!AF120+cf_2!AF120</f>
        <v>0</v>
      </c>
      <c r="AG120" s="319">
        <f>cf_1!AG120+cf_2!AG120</f>
        <v>0</v>
      </c>
      <c r="AH120" s="319">
        <f>cf_1!AH120+cf_2!AH120</f>
        <v>0</v>
      </c>
      <c r="AI120" s="319">
        <f>cf_1!AI120+cf_2!AI120</f>
        <v>0</v>
      </c>
      <c r="AJ120" s="319">
        <f>cf_1!AJ120+cf_2!AJ120</f>
        <v>0</v>
      </c>
      <c r="AK120" s="319">
        <f>cf_1!AK120+cf_2!AK120</f>
        <v>0</v>
      </c>
      <c r="AL120" s="319">
        <f>cf_1!AL120+cf_2!AL120</f>
        <v>0</v>
      </c>
      <c r="AM120" s="319">
        <f>cf_1!AM120+cf_2!AM120</f>
        <v>0</v>
      </c>
      <c r="AN120" s="319">
        <f>cf_1!AN120+cf_2!AN120</f>
        <v>0</v>
      </c>
      <c r="AO120" s="319">
        <f>cf_1!AO120+cf_2!AO120</f>
        <v>0</v>
      </c>
      <c r="AP120" s="319">
        <f>cf_1!AP120+cf_2!AP120</f>
        <v>0</v>
      </c>
      <c r="AQ120" s="319">
        <f>cf_1!AQ120+cf_2!AQ120</f>
        <v>0</v>
      </c>
      <c r="AR120" s="319">
        <f>cf_1!AR120+cf_2!AR120</f>
        <v>0</v>
      </c>
      <c r="AS120" s="319">
        <f>cf_1!AS120+cf_2!AS120</f>
        <v>0</v>
      </c>
      <c r="AT120" s="319">
        <f>cf_1!AT120+cf_2!AT120</f>
        <v>0</v>
      </c>
      <c r="AU120" s="319">
        <f>cf_1!AU120+cf_2!AU120</f>
        <v>0</v>
      </c>
      <c r="AV120" s="319">
        <f>cf_1!AV120+cf_2!AV120</f>
        <v>0</v>
      </c>
      <c r="AW120" s="319">
        <f>cf_1!AW120+cf_2!AW120</f>
        <v>0</v>
      </c>
      <c r="AX120" s="319">
        <f>cf_1!AX120+cf_2!AX120</f>
        <v>0</v>
      </c>
      <c r="AY120" s="319">
        <f>cf_1!AY120+cf_2!AY120</f>
        <v>0</v>
      </c>
      <c r="AZ120" s="319">
        <f>cf_1!AZ120+cf_2!AZ120</f>
        <v>0</v>
      </c>
      <c r="BA120" s="319">
        <f>cf_1!BA120+cf_2!BA120</f>
        <v>0</v>
      </c>
      <c r="BB120" s="319">
        <f>cf_1!BB120+cf_2!BB120</f>
        <v>0</v>
      </c>
      <c r="BC120" s="319">
        <f>cf_1!BC120+cf_2!BC120</f>
        <v>0</v>
      </c>
      <c r="BD120" s="319">
        <f>cf_1!BD120+cf_2!BD120</f>
        <v>0</v>
      </c>
      <c r="BE120" s="319">
        <f>cf_1!BE120+cf_2!BE120</f>
        <v>0</v>
      </c>
      <c r="BF120" s="319">
        <f>cf_1!BF120+cf_2!BF120</f>
        <v>0</v>
      </c>
      <c r="BG120" s="319">
        <f>cf_1!BG120+cf_2!BG120</f>
        <v>0</v>
      </c>
      <c r="BH120" s="319">
        <f>cf_1!BH120+cf_2!BH120</f>
        <v>0</v>
      </c>
      <c r="BI120" s="319">
        <f>cf_1!BI120+cf_2!BI120</f>
        <v>0</v>
      </c>
      <c r="BJ120" s="319">
        <f>cf_1!BJ120+cf_2!BJ120</f>
        <v>0</v>
      </c>
      <c r="BK120" s="319">
        <f>cf_1!BK120+cf_2!BK120</f>
        <v>0</v>
      </c>
      <c r="BL120" s="319">
        <f>cf_1!BL120+cf_2!BL120</f>
        <v>0</v>
      </c>
      <c r="BM120" s="319">
        <f>cf_1!BM120+cf_2!BM120</f>
        <v>0</v>
      </c>
      <c r="BN120" s="319">
        <f>cf_1!BN120+cf_2!BN120</f>
        <v>0</v>
      </c>
      <c r="BO120" s="319">
        <f>cf_1!BO120+cf_2!BO120</f>
        <v>0</v>
      </c>
      <c r="BP120" s="319">
        <f>cf_1!BP120+cf_2!BP120</f>
        <v>0</v>
      </c>
      <c r="BQ120" s="319">
        <f>cf_1!BQ120+cf_2!BQ120</f>
        <v>0</v>
      </c>
      <c r="BR120" s="319">
        <f>cf_1!BR120+cf_2!BR120</f>
        <v>0</v>
      </c>
      <c r="BS120" s="319">
        <f>cf_1!BS120+cf_2!BS120</f>
        <v>0</v>
      </c>
      <c r="BT120" s="319">
        <f>cf_1!BT120+cf_2!BT120</f>
        <v>0</v>
      </c>
      <c r="BU120" s="319">
        <f>cf_1!BU120+cf_2!BU120</f>
        <v>0</v>
      </c>
      <c r="BV120" s="319">
        <f>cf_1!BV120+cf_2!BV120</f>
        <v>0</v>
      </c>
      <c r="BW120" s="319">
        <f>cf_1!BW120+cf_2!BW120</f>
        <v>0</v>
      </c>
      <c r="BX120" s="319">
        <f>cf_1!BX120+cf_2!BX120</f>
        <v>0</v>
      </c>
      <c r="BY120" s="319">
        <f>cf_1!BY120+cf_2!BY120</f>
        <v>0</v>
      </c>
      <c r="BZ120" s="319">
        <f>cf_1!BZ120+cf_2!BZ120</f>
        <v>0</v>
      </c>
      <c r="CA120" s="319">
        <f>cf_1!CA120+cf_2!CA120</f>
        <v>0</v>
      </c>
      <c r="CB120" s="319">
        <f>cf_1!CB120+cf_2!CB120</f>
        <v>0</v>
      </c>
      <c r="CC120" s="319">
        <f>cf_1!CC120+cf_2!CC120</f>
        <v>0</v>
      </c>
      <c r="CD120" s="319">
        <f>cf_1!CD120+cf_2!CD120</f>
        <v>0</v>
      </c>
      <c r="CE120" s="319">
        <f>cf_1!CE120+cf_2!CE120</f>
        <v>0</v>
      </c>
      <c r="CF120" s="319">
        <f>cf_1!CF120+cf_2!CF120</f>
        <v>0</v>
      </c>
      <c r="CG120" s="319">
        <f>cf_1!CG120+cf_2!CG120</f>
        <v>0</v>
      </c>
      <c r="CH120" s="319">
        <f>cf_1!CH120+cf_2!CH120</f>
        <v>0</v>
      </c>
      <c r="CI120" s="319">
        <f>cf_1!CI120+cf_2!CI120</f>
        <v>0</v>
      </c>
      <c r="CJ120" s="319">
        <f>cf_1!CJ120+cf_2!CJ120</f>
        <v>0</v>
      </c>
      <c r="CK120" s="319">
        <f>cf_1!CK120+cf_2!CK120</f>
        <v>0</v>
      </c>
      <c r="CL120" s="319">
        <f>cf_1!CL120+cf_2!CL120</f>
        <v>0</v>
      </c>
      <c r="CM120" s="319">
        <f>cf_1!CM120+cf_2!CM120</f>
        <v>0</v>
      </c>
      <c r="CN120" s="319">
        <f>cf_1!CN120+cf_2!CN120</f>
        <v>0</v>
      </c>
      <c r="CO120" s="319">
        <f>cf_1!CO120+cf_2!CO120</f>
        <v>0</v>
      </c>
      <c r="CP120" s="319">
        <f>cf_1!CP120+cf_2!CP120</f>
        <v>0</v>
      </c>
      <c r="CQ120" s="319">
        <f>cf_1!CQ120+cf_2!CQ120</f>
        <v>0</v>
      </c>
      <c r="CR120" s="319">
        <f>cf_1!CR120+cf_2!CR120</f>
        <v>0</v>
      </c>
      <c r="CS120" s="319">
        <f>cf_1!CS120+cf_2!CS120</f>
        <v>0</v>
      </c>
      <c r="CT120" s="319">
        <f>cf_1!CT120+cf_2!CT120</f>
        <v>0</v>
      </c>
      <c r="CU120" s="319">
        <f>cf_1!CU120+cf_2!CU120</f>
        <v>0</v>
      </c>
      <c r="CV120" s="319">
        <f>cf_1!CV120+cf_2!CV120</f>
        <v>0</v>
      </c>
      <c r="CW120" s="319">
        <f>cf_1!CW120+cf_2!CW120</f>
        <v>0</v>
      </c>
      <c r="CX120" s="319">
        <f>cf_1!CX120+cf_2!CX120</f>
        <v>0</v>
      </c>
      <c r="CY120" s="319">
        <f>cf_1!CY120+cf_2!CY120</f>
        <v>0</v>
      </c>
      <c r="CZ120" s="319">
        <f>cf_1!CZ120+cf_2!CZ120</f>
        <v>0</v>
      </c>
      <c r="DA120" s="319">
        <f>cf_1!DA120+cf_2!DA120</f>
        <v>0</v>
      </c>
      <c r="DB120" s="319">
        <f>cf_1!DB120+cf_2!DB120</f>
        <v>0</v>
      </c>
      <c r="DC120" s="319">
        <f>cf_1!DC120+cf_2!DC120</f>
        <v>0</v>
      </c>
      <c r="DD120" s="319">
        <f>cf_1!DD120+cf_2!DD120</f>
        <v>0</v>
      </c>
      <c r="DE120" s="319">
        <f>cf_1!DE120+cf_2!DE120</f>
        <v>0</v>
      </c>
      <c r="DF120" s="319">
        <f>cf_1!DF120+cf_2!DF120</f>
        <v>0</v>
      </c>
      <c r="DG120" s="319">
        <f>cf_1!DG120+cf_2!DG120</f>
        <v>0</v>
      </c>
      <c r="DH120" s="319">
        <f>cf_1!DH120+cf_2!DH120</f>
        <v>0</v>
      </c>
      <c r="DI120" s="319">
        <f>cf_1!DI120+cf_2!DI120</f>
        <v>0</v>
      </c>
      <c r="DJ120" s="319">
        <f>cf_1!DJ120+cf_2!DJ120</f>
        <v>0</v>
      </c>
      <c r="DK120" s="319">
        <f>cf_1!DK120+cf_2!DK120</f>
        <v>0</v>
      </c>
      <c r="DL120" s="319">
        <f>cf_1!DL120+cf_2!DL120</f>
        <v>0</v>
      </c>
      <c r="DM120" s="319">
        <f>cf_1!DM120+cf_2!DM120</f>
        <v>0</v>
      </c>
      <c r="DN120" s="319">
        <f>cf_1!DN120+cf_2!DN120</f>
        <v>0</v>
      </c>
      <c r="DO120" s="319">
        <f>cf_1!DO120+cf_2!DO120</f>
        <v>0</v>
      </c>
      <c r="DP120" s="319">
        <f>cf_1!DP120+cf_2!DP120</f>
        <v>0</v>
      </c>
      <c r="DQ120" s="319">
        <f>cf_1!DQ120+cf_2!DQ120</f>
        <v>0</v>
      </c>
      <c r="DR120" s="319">
        <f>cf_1!DR120+cf_2!DR120</f>
        <v>0</v>
      </c>
      <c r="DS120" s="319">
        <f>cf_1!DS120+cf_2!DS120</f>
        <v>0</v>
      </c>
      <c r="DT120" s="319">
        <f>cf_1!DT120+cf_2!DT120</f>
        <v>0</v>
      </c>
      <c r="DU120" s="319">
        <f>cf_1!DU120+cf_2!DU120</f>
        <v>0</v>
      </c>
      <c r="DV120" s="319">
        <f>cf_1!DV120+cf_2!DV120</f>
        <v>0</v>
      </c>
      <c r="DW120" s="319">
        <f>cf_1!DW120+cf_2!DW120</f>
        <v>0</v>
      </c>
      <c r="DX120" s="319">
        <f>cf_1!DX120+cf_2!DX120</f>
        <v>0</v>
      </c>
      <c r="DY120" s="319">
        <f>cf_1!DY120+cf_2!DY120</f>
        <v>0</v>
      </c>
      <c r="DZ120" s="319">
        <f>cf_1!DZ120+cf_2!DZ120</f>
        <v>0</v>
      </c>
      <c r="EA120" s="319">
        <f>cf_1!EA120+cf_2!EA120</f>
        <v>0</v>
      </c>
      <c r="EB120" s="319">
        <f>cf_1!EB120+cf_2!EB120</f>
        <v>0</v>
      </c>
      <c r="EC120" s="319">
        <f>cf_1!EC120+cf_2!EC120</f>
        <v>0</v>
      </c>
      <c r="ED120" s="319">
        <f>cf_1!ED120+cf_2!ED120</f>
        <v>0</v>
      </c>
      <c r="EE120" s="319">
        <f>cf_1!EE120+cf_2!EE120</f>
        <v>0</v>
      </c>
      <c r="EF120" s="319">
        <f>cf_1!EF120+cf_2!EF120</f>
        <v>0</v>
      </c>
      <c r="EG120" s="319">
        <f>cf_1!EG120+cf_2!EG120</f>
        <v>0</v>
      </c>
      <c r="EH120" s="319">
        <f>cf_1!EH120+cf_2!EH120</f>
        <v>0</v>
      </c>
      <c r="EI120" s="319">
        <f>cf_1!EI120+cf_2!EI120</f>
        <v>0</v>
      </c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60"/>
      <c r="FU120" s="60"/>
      <c r="FV120" s="60"/>
      <c r="FW120" s="60"/>
      <c r="FX120" s="60"/>
      <c r="FY120" s="60"/>
      <c r="FZ120" s="60"/>
      <c r="GA120" s="60"/>
      <c r="GB120" s="60"/>
      <c r="GC120" s="60"/>
      <c r="GD120" s="60"/>
      <c r="GE120" s="60"/>
      <c r="GF120" s="60"/>
      <c r="GG120" s="60"/>
      <c r="GH120" s="60"/>
      <c r="GI120" s="60"/>
      <c r="GJ120" s="60"/>
      <c r="GK120" s="60"/>
      <c r="GL120" s="60"/>
      <c r="GM120" s="60"/>
      <c r="GN120" s="60"/>
      <c r="GO120" s="60"/>
      <c r="GP120" s="60"/>
      <c r="GQ120" s="60"/>
      <c r="GR120" s="60"/>
      <c r="GS120" s="60"/>
    </row>
    <row r="121" spans="2:201" x14ac:dyDescent="0.2">
      <c r="B121" s="66" t="s">
        <v>1010</v>
      </c>
      <c r="C121" s="67" t="s">
        <v>1011</v>
      </c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9">
        <f>SUM(S121:EI121)</f>
        <v>0</v>
      </c>
      <c r="Q121" s="70">
        <f>SUMIF(S$5:EI$5,"факт",S121:EI121)</f>
        <v>0</v>
      </c>
      <c r="R121" s="59">
        <f>P121-Q121</f>
        <v>0</v>
      </c>
      <c r="S121" s="319">
        <f>cf_1!S121+cf_2!S121</f>
        <v>0</v>
      </c>
      <c r="T121" s="319">
        <f>cf_1!T121+cf_2!T121</f>
        <v>0</v>
      </c>
      <c r="U121" s="319">
        <f>cf_1!U121+cf_2!U121</f>
        <v>0</v>
      </c>
      <c r="V121" s="319">
        <f>cf_1!V121+cf_2!V121</f>
        <v>0</v>
      </c>
      <c r="W121" s="319">
        <f>cf_1!W121+cf_2!W121</f>
        <v>0</v>
      </c>
      <c r="X121" s="319">
        <f>cf_1!X121+cf_2!X121</f>
        <v>0</v>
      </c>
      <c r="Y121" s="319">
        <f>cf_1!Y121+cf_2!Y121</f>
        <v>0</v>
      </c>
      <c r="Z121" s="319">
        <f>cf_1!Z121+cf_2!Z121</f>
        <v>0</v>
      </c>
      <c r="AA121" s="319">
        <f>cf_1!AA121+cf_2!AA121</f>
        <v>0</v>
      </c>
      <c r="AB121" s="319">
        <f>cf_1!AB121+cf_2!AB121</f>
        <v>0</v>
      </c>
      <c r="AC121" s="319">
        <f>cf_1!AC121+cf_2!AC121</f>
        <v>0</v>
      </c>
      <c r="AD121" s="319">
        <f>cf_1!AD121+cf_2!AD121</f>
        <v>0</v>
      </c>
      <c r="AE121" s="319">
        <f>cf_1!AE121+cf_2!AE121</f>
        <v>0</v>
      </c>
      <c r="AF121" s="319">
        <f>cf_1!AF121+cf_2!AF121</f>
        <v>0</v>
      </c>
      <c r="AG121" s="319">
        <f>cf_1!AG121+cf_2!AG121</f>
        <v>0</v>
      </c>
      <c r="AH121" s="319">
        <f>cf_1!AH121+cf_2!AH121</f>
        <v>0</v>
      </c>
      <c r="AI121" s="319">
        <f>cf_1!AI121+cf_2!AI121</f>
        <v>0</v>
      </c>
      <c r="AJ121" s="319">
        <f>cf_1!AJ121+cf_2!AJ121</f>
        <v>0</v>
      </c>
      <c r="AK121" s="319">
        <f>cf_1!AK121+cf_2!AK121</f>
        <v>0</v>
      </c>
      <c r="AL121" s="319">
        <f>cf_1!AL121+cf_2!AL121</f>
        <v>0</v>
      </c>
      <c r="AM121" s="319">
        <f>cf_1!AM121+cf_2!AM121</f>
        <v>0</v>
      </c>
      <c r="AN121" s="319">
        <f>cf_1!AN121+cf_2!AN121</f>
        <v>0</v>
      </c>
      <c r="AO121" s="319">
        <f>cf_1!AO121+cf_2!AO121</f>
        <v>0</v>
      </c>
      <c r="AP121" s="319">
        <f>cf_1!AP121+cf_2!AP121</f>
        <v>0</v>
      </c>
      <c r="AQ121" s="319">
        <f>cf_1!AQ121+cf_2!AQ121</f>
        <v>0</v>
      </c>
      <c r="AR121" s="319">
        <f>cf_1!AR121+cf_2!AR121</f>
        <v>0</v>
      </c>
      <c r="AS121" s="319">
        <f>cf_1!AS121+cf_2!AS121</f>
        <v>0</v>
      </c>
      <c r="AT121" s="319">
        <f>cf_1!AT121+cf_2!AT121</f>
        <v>0</v>
      </c>
      <c r="AU121" s="319">
        <f>cf_1!AU121+cf_2!AU121</f>
        <v>0</v>
      </c>
      <c r="AV121" s="319">
        <f>cf_1!AV121+cf_2!AV121</f>
        <v>0</v>
      </c>
      <c r="AW121" s="319">
        <f>cf_1!AW121+cf_2!AW121</f>
        <v>0</v>
      </c>
      <c r="AX121" s="319">
        <f>cf_1!AX121+cf_2!AX121</f>
        <v>0</v>
      </c>
      <c r="AY121" s="319">
        <f>cf_1!AY121+cf_2!AY121</f>
        <v>0</v>
      </c>
      <c r="AZ121" s="319">
        <f>cf_1!AZ121+cf_2!AZ121</f>
        <v>0</v>
      </c>
      <c r="BA121" s="319">
        <f>cf_1!BA121+cf_2!BA121</f>
        <v>0</v>
      </c>
      <c r="BB121" s="319">
        <f>cf_1!BB121+cf_2!BB121</f>
        <v>0</v>
      </c>
      <c r="BC121" s="319">
        <f>cf_1!BC121+cf_2!BC121</f>
        <v>0</v>
      </c>
      <c r="BD121" s="319">
        <f>cf_1!BD121+cf_2!BD121</f>
        <v>0</v>
      </c>
      <c r="BE121" s="319">
        <f>cf_1!BE121+cf_2!BE121</f>
        <v>0</v>
      </c>
      <c r="BF121" s="319">
        <f>cf_1!BF121+cf_2!BF121</f>
        <v>0</v>
      </c>
      <c r="BG121" s="319">
        <f>cf_1!BG121+cf_2!BG121</f>
        <v>0</v>
      </c>
      <c r="BH121" s="319">
        <f>cf_1!BH121+cf_2!BH121</f>
        <v>0</v>
      </c>
      <c r="BI121" s="319">
        <f>cf_1!BI121+cf_2!BI121</f>
        <v>0</v>
      </c>
      <c r="BJ121" s="319">
        <f>cf_1!BJ121+cf_2!BJ121</f>
        <v>0</v>
      </c>
      <c r="BK121" s="319">
        <f>cf_1!BK121+cf_2!BK121</f>
        <v>0</v>
      </c>
      <c r="BL121" s="319">
        <f>cf_1!BL121+cf_2!BL121</f>
        <v>0</v>
      </c>
      <c r="BM121" s="319">
        <f>cf_1!BM121+cf_2!BM121</f>
        <v>0</v>
      </c>
      <c r="BN121" s="319">
        <f>cf_1!BN121+cf_2!BN121</f>
        <v>0</v>
      </c>
      <c r="BO121" s="319">
        <f>cf_1!BO121+cf_2!BO121</f>
        <v>0</v>
      </c>
      <c r="BP121" s="319">
        <f>cf_1!BP121+cf_2!BP121</f>
        <v>0</v>
      </c>
      <c r="BQ121" s="319">
        <f>cf_1!BQ121+cf_2!BQ121</f>
        <v>0</v>
      </c>
      <c r="BR121" s="319">
        <f>cf_1!BR121+cf_2!BR121</f>
        <v>0</v>
      </c>
      <c r="BS121" s="319">
        <f>cf_1!BS121+cf_2!BS121</f>
        <v>0</v>
      </c>
      <c r="BT121" s="319">
        <f>cf_1!BT121+cf_2!BT121</f>
        <v>0</v>
      </c>
      <c r="BU121" s="319">
        <f>cf_1!BU121+cf_2!BU121</f>
        <v>0</v>
      </c>
      <c r="BV121" s="319">
        <f>cf_1!BV121+cf_2!BV121</f>
        <v>0</v>
      </c>
      <c r="BW121" s="319">
        <f>cf_1!BW121+cf_2!BW121</f>
        <v>0</v>
      </c>
      <c r="BX121" s="319">
        <f>cf_1!BX121+cf_2!BX121</f>
        <v>0</v>
      </c>
      <c r="BY121" s="319">
        <f>cf_1!BY121+cf_2!BY121</f>
        <v>0</v>
      </c>
      <c r="BZ121" s="319">
        <f>cf_1!BZ121+cf_2!BZ121</f>
        <v>0</v>
      </c>
      <c r="CA121" s="319">
        <f>cf_1!CA121+cf_2!CA121</f>
        <v>0</v>
      </c>
      <c r="CB121" s="319">
        <f>cf_1!CB121+cf_2!CB121</f>
        <v>0</v>
      </c>
      <c r="CC121" s="319">
        <f>cf_1!CC121+cf_2!CC121</f>
        <v>0</v>
      </c>
      <c r="CD121" s="319">
        <f>cf_1!CD121+cf_2!CD121</f>
        <v>0</v>
      </c>
      <c r="CE121" s="319">
        <f>cf_1!CE121+cf_2!CE121</f>
        <v>0</v>
      </c>
      <c r="CF121" s="319">
        <f>cf_1!CF121+cf_2!CF121</f>
        <v>0</v>
      </c>
      <c r="CG121" s="319">
        <f>cf_1!CG121+cf_2!CG121</f>
        <v>0</v>
      </c>
      <c r="CH121" s="319">
        <f>cf_1!CH121+cf_2!CH121</f>
        <v>0</v>
      </c>
      <c r="CI121" s="319">
        <f>cf_1!CI121+cf_2!CI121</f>
        <v>0</v>
      </c>
      <c r="CJ121" s="319">
        <f>cf_1!CJ121+cf_2!CJ121</f>
        <v>0</v>
      </c>
      <c r="CK121" s="319">
        <f>cf_1!CK121+cf_2!CK121</f>
        <v>0</v>
      </c>
      <c r="CL121" s="319">
        <f>cf_1!CL121+cf_2!CL121</f>
        <v>0</v>
      </c>
      <c r="CM121" s="319">
        <f>cf_1!CM121+cf_2!CM121</f>
        <v>0</v>
      </c>
      <c r="CN121" s="319">
        <f>cf_1!CN121+cf_2!CN121</f>
        <v>0</v>
      </c>
      <c r="CO121" s="319">
        <f>cf_1!CO121+cf_2!CO121</f>
        <v>0</v>
      </c>
      <c r="CP121" s="319">
        <f>cf_1!CP121+cf_2!CP121</f>
        <v>0</v>
      </c>
      <c r="CQ121" s="319">
        <f>cf_1!CQ121+cf_2!CQ121</f>
        <v>0</v>
      </c>
      <c r="CR121" s="319">
        <f>cf_1!CR121+cf_2!CR121</f>
        <v>0</v>
      </c>
      <c r="CS121" s="319">
        <f>cf_1!CS121+cf_2!CS121</f>
        <v>0</v>
      </c>
      <c r="CT121" s="319">
        <f>cf_1!CT121+cf_2!CT121</f>
        <v>0</v>
      </c>
      <c r="CU121" s="319">
        <f>cf_1!CU121+cf_2!CU121</f>
        <v>0</v>
      </c>
      <c r="CV121" s="319">
        <f>cf_1!CV121+cf_2!CV121</f>
        <v>0</v>
      </c>
      <c r="CW121" s="319">
        <f>cf_1!CW121+cf_2!CW121</f>
        <v>0</v>
      </c>
      <c r="CX121" s="319">
        <f>cf_1!CX121+cf_2!CX121</f>
        <v>0</v>
      </c>
      <c r="CY121" s="319">
        <f>cf_1!CY121+cf_2!CY121</f>
        <v>0</v>
      </c>
      <c r="CZ121" s="319">
        <f>cf_1!CZ121+cf_2!CZ121</f>
        <v>0</v>
      </c>
      <c r="DA121" s="319">
        <f>cf_1!DA121+cf_2!DA121</f>
        <v>0</v>
      </c>
      <c r="DB121" s="319">
        <f>cf_1!DB121+cf_2!DB121</f>
        <v>0</v>
      </c>
      <c r="DC121" s="319">
        <f>cf_1!DC121+cf_2!DC121</f>
        <v>0</v>
      </c>
      <c r="DD121" s="319">
        <f>cf_1!DD121+cf_2!DD121</f>
        <v>0</v>
      </c>
      <c r="DE121" s="319">
        <f>cf_1!DE121+cf_2!DE121</f>
        <v>0</v>
      </c>
      <c r="DF121" s="319">
        <f>cf_1!DF121+cf_2!DF121</f>
        <v>0</v>
      </c>
      <c r="DG121" s="319">
        <f>cf_1!DG121+cf_2!DG121</f>
        <v>0</v>
      </c>
      <c r="DH121" s="319">
        <f>cf_1!DH121+cf_2!DH121</f>
        <v>0</v>
      </c>
      <c r="DI121" s="319">
        <f>cf_1!DI121+cf_2!DI121</f>
        <v>0</v>
      </c>
      <c r="DJ121" s="319">
        <f>cf_1!DJ121+cf_2!DJ121</f>
        <v>0</v>
      </c>
      <c r="DK121" s="319">
        <f>cf_1!DK121+cf_2!DK121</f>
        <v>0</v>
      </c>
      <c r="DL121" s="319">
        <f>cf_1!DL121+cf_2!DL121</f>
        <v>0</v>
      </c>
      <c r="DM121" s="319">
        <f>cf_1!DM121+cf_2!DM121</f>
        <v>0</v>
      </c>
      <c r="DN121" s="319">
        <f>cf_1!DN121+cf_2!DN121</f>
        <v>0</v>
      </c>
      <c r="DO121" s="319">
        <f>cf_1!DO121+cf_2!DO121</f>
        <v>0</v>
      </c>
      <c r="DP121" s="319">
        <f>cf_1!DP121+cf_2!DP121</f>
        <v>0</v>
      </c>
      <c r="DQ121" s="319">
        <f>cf_1!DQ121+cf_2!DQ121</f>
        <v>0</v>
      </c>
      <c r="DR121" s="319">
        <f>cf_1!DR121+cf_2!DR121</f>
        <v>0</v>
      </c>
      <c r="DS121" s="319">
        <f>cf_1!DS121+cf_2!DS121</f>
        <v>0</v>
      </c>
      <c r="DT121" s="319">
        <f>cf_1!DT121+cf_2!DT121</f>
        <v>0</v>
      </c>
      <c r="DU121" s="319">
        <f>cf_1!DU121+cf_2!DU121</f>
        <v>0</v>
      </c>
      <c r="DV121" s="319">
        <f>cf_1!DV121+cf_2!DV121</f>
        <v>0</v>
      </c>
      <c r="DW121" s="319">
        <f>cf_1!DW121+cf_2!DW121</f>
        <v>0</v>
      </c>
      <c r="DX121" s="319">
        <f>cf_1!DX121+cf_2!DX121</f>
        <v>0</v>
      </c>
      <c r="DY121" s="319">
        <f>cf_1!DY121+cf_2!DY121</f>
        <v>0</v>
      </c>
      <c r="DZ121" s="319">
        <f>cf_1!DZ121+cf_2!DZ121</f>
        <v>0</v>
      </c>
      <c r="EA121" s="319">
        <f>cf_1!EA121+cf_2!EA121</f>
        <v>0</v>
      </c>
      <c r="EB121" s="319">
        <f>cf_1!EB121+cf_2!EB121</f>
        <v>0</v>
      </c>
      <c r="EC121" s="319">
        <f>cf_1!EC121+cf_2!EC121</f>
        <v>0</v>
      </c>
      <c r="ED121" s="319">
        <f>cf_1!ED121+cf_2!ED121</f>
        <v>0</v>
      </c>
      <c r="EE121" s="319">
        <f>cf_1!EE121+cf_2!EE121</f>
        <v>0</v>
      </c>
      <c r="EF121" s="319">
        <f>cf_1!EF121+cf_2!EF121</f>
        <v>0</v>
      </c>
      <c r="EG121" s="319">
        <f>cf_1!EG121+cf_2!EG121</f>
        <v>0</v>
      </c>
      <c r="EH121" s="319">
        <f>cf_1!EH121+cf_2!EH121</f>
        <v>0</v>
      </c>
      <c r="EI121" s="319">
        <f>cf_1!EI121+cf_2!EI121</f>
        <v>0</v>
      </c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/>
      <c r="EV121" s="59"/>
      <c r="EW121" s="59"/>
      <c r="EX121" s="59"/>
      <c r="EY121" s="59"/>
      <c r="EZ121" s="59"/>
      <c r="FA121" s="59"/>
      <c r="FB121" s="5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60"/>
      <c r="FU121" s="60"/>
      <c r="FV121" s="60"/>
      <c r="FW121" s="60"/>
      <c r="FX121" s="60"/>
      <c r="FY121" s="60"/>
      <c r="FZ121" s="60"/>
      <c r="GA121" s="60"/>
      <c r="GB121" s="60"/>
      <c r="GC121" s="60"/>
      <c r="GD121" s="60"/>
      <c r="GE121" s="60"/>
      <c r="GF121" s="60"/>
      <c r="GG121" s="60"/>
      <c r="GH121" s="60"/>
      <c r="GI121" s="60"/>
      <c r="GJ121" s="60"/>
      <c r="GK121" s="60"/>
      <c r="GL121" s="60"/>
      <c r="GM121" s="60"/>
      <c r="GN121" s="60"/>
      <c r="GO121" s="60"/>
      <c r="GP121" s="60"/>
      <c r="GQ121" s="60"/>
      <c r="GR121" s="60"/>
      <c r="GS121" s="60"/>
    </row>
    <row r="122" spans="2:201" x14ac:dyDescent="0.2">
      <c r="B122" s="82">
        <v>0</v>
      </c>
      <c r="C122" s="83" t="s">
        <v>1012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4">
        <f>P123+P130+P134</f>
        <v>9354036300</v>
      </c>
      <c r="Q122" s="85">
        <f>Q123+Q130+Q134</f>
        <v>0</v>
      </c>
      <c r="R122" s="85">
        <f>R123+R130+R134</f>
        <v>9354036300</v>
      </c>
      <c r="S122" s="85">
        <f>S123+S130+S134</f>
        <v>0</v>
      </c>
      <c r="T122" s="85">
        <f t="shared" ref="T122:CE122" si="293">T123+T130+T134</f>
        <v>0</v>
      </c>
      <c r="U122" s="85">
        <f t="shared" ref="U122:AW122" si="294">U123+U130+U134</f>
        <v>0</v>
      </c>
      <c r="V122" s="85">
        <f t="shared" si="294"/>
        <v>0</v>
      </c>
      <c r="W122" s="85">
        <f t="shared" si="294"/>
        <v>0</v>
      </c>
      <c r="X122" s="85">
        <f t="shared" si="294"/>
        <v>0</v>
      </c>
      <c r="Y122" s="85">
        <f t="shared" si="294"/>
        <v>0</v>
      </c>
      <c r="Z122" s="85">
        <f t="shared" si="294"/>
        <v>0</v>
      </c>
      <c r="AA122" s="85">
        <f t="shared" si="294"/>
        <v>0</v>
      </c>
      <c r="AB122" s="85">
        <f t="shared" si="294"/>
        <v>0</v>
      </c>
      <c r="AC122" s="85">
        <f t="shared" si="294"/>
        <v>0</v>
      </c>
      <c r="AD122" s="85">
        <f t="shared" si="294"/>
        <v>0</v>
      </c>
      <c r="AE122" s="85">
        <f t="shared" si="294"/>
        <v>0</v>
      </c>
      <c r="AF122" s="85">
        <f t="shared" si="294"/>
        <v>0</v>
      </c>
      <c r="AG122" s="85">
        <f t="shared" si="294"/>
        <v>0</v>
      </c>
      <c r="AH122" s="85">
        <f t="shared" si="294"/>
        <v>0</v>
      </c>
      <c r="AI122" s="85">
        <f t="shared" si="294"/>
        <v>0</v>
      </c>
      <c r="AJ122" s="85">
        <f t="shared" si="294"/>
        <v>0</v>
      </c>
      <c r="AK122" s="85">
        <f t="shared" si="294"/>
        <v>1191109762.5</v>
      </c>
      <c r="AL122" s="85">
        <f t="shared" si="294"/>
        <v>316900762.5</v>
      </c>
      <c r="AM122" s="85">
        <f t="shared" si="294"/>
        <v>316900762.5</v>
      </c>
      <c r="AN122" s="85">
        <f t="shared" si="294"/>
        <v>316900762.5</v>
      </c>
      <c r="AO122" s="85">
        <f t="shared" si="294"/>
        <v>316900762.5</v>
      </c>
      <c r="AP122" s="85">
        <f t="shared" si="294"/>
        <v>316900762.5</v>
      </c>
      <c r="AQ122" s="85">
        <f t="shared" si="294"/>
        <v>316900762.5</v>
      </c>
      <c r="AR122" s="85">
        <f t="shared" si="294"/>
        <v>316900762.5</v>
      </c>
      <c r="AS122" s="85">
        <f t="shared" si="294"/>
        <v>316900762.5</v>
      </c>
      <c r="AT122" s="85">
        <f t="shared" si="294"/>
        <v>316900762.5</v>
      </c>
      <c r="AU122" s="85">
        <f t="shared" si="294"/>
        <v>316900762.5</v>
      </c>
      <c r="AV122" s="85">
        <f t="shared" si="294"/>
        <v>316900762.5</v>
      </c>
      <c r="AW122" s="85">
        <f t="shared" si="294"/>
        <v>316900762.5</v>
      </c>
      <c r="AX122" s="85">
        <f t="shared" si="293"/>
        <v>316900762.5</v>
      </c>
      <c r="AY122" s="85">
        <f t="shared" si="293"/>
        <v>316900762.5</v>
      </c>
      <c r="AZ122" s="85">
        <f t="shared" si="293"/>
        <v>316900762.5</v>
      </c>
      <c r="BA122" s="85">
        <f t="shared" si="293"/>
        <v>316900762.5</v>
      </c>
      <c r="BB122" s="85">
        <f t="shared" si="293"/>
        <v>316900762.5</v>
      </c>
      <c r="BC122" s="85">
        <f t="shared" si="293"/>
        <v>316900762.5</v>
      </c>
      <c r="BD122" s="85">
        <f t="shared" si="293"/>
        <v>316900762.5</v>
      </c>
      <c r="BE122" s="85">
        <f t="shared" si="293"/>
        <v>316900762.5</v>
      </c>
      <c r="BF122" s="85">
        <f t="shared" si="293"/>
        <v>316900762.5</v>
      </c>
      <c r="BG122" s="85">
        <f t="shared" si="293"/>
        <v>316900762.5</v>
      </c>
      <c r="BH122" s="85">
        <f t="shared" si="293"/>
        <v>1191109762.5</v>
      </c>
      <c r="BI122" s="85">
        <f t="shared" si="293"/>
        <v>0</v>
      </c>
      <c r="BJ122" s="85">
        <f t="shared" si="293"/>
        <v>0</v>
      </c>
      <c r="BK122" s="85">
        <f t="shared" si="293"/>
        <v>0</v>
      </c>
      <c r="BL122" s="85">
        <f t="shared" si="293"/>
        <v>0</v>
      </c>
      <c r="BM122" s="85">
        <f t="shared" si="293"/>
        <v>0</v>
      </c>
      <c r="BN122" s="85">
        <f t="shared" si="293"/>
        <v>0</v>
      </c>
      <c r="BO122" s="85">
        <f t="shared" si="293"/>
        <v>0</v>
      </c>
      <c r="BP122" s="85">
        <f t="shared" si="293"/>
        <v>0</v>
      </c>
      <c r="BQ122" s="85">
        <f t="shared" si="293"/>
        <v>0</v>
      </c>
      <c r="BR122" s="85">
        <f t="shared" si="293"/>
        <v>0</v>
      </c>
      <c r="BS122" s="85">
        <f t="shared" si="293"/>
        <v>0</v>
      </c>
      <c r="BT122" s="85">
        <f t="shared" si="293"/>
        <v>0</v>
      </c>
      <c r="BU122" s="85">
        <f t="shared" si="293"/>
        <v>0</v>
      </c>
      <c r="BV122" s="85">
        <f t="shared" si="293"/>
        <v>0</v>
      </c>
      <c r="BW122" s="85">
        <f t="shared" si="293"/>
        <v>0</v>
      </c>
      <c r="BX122" s="85">
        <f t="shared" si="293"/>
        <v>0</v>
      </c>
      <c r="BY122" s="85">
        <f t="shared" si="293"/>
        <v>0</v>
      </c>
      <c r="BZ122" s="85">
        <f t="shared" si="293"/>
        <v>0</v>
      </c>
      <c r="CA122" s="85">
        <f t="shared" si="293"/>
        <v>0</v>
      </c>
      <c r="CB122" s="85">
        <f t="shared" si="293"/>
        <v>0</v>
      </c>
      <c r="CC122" s="85">
        <f t="shared" si="293"/>
        <v>0</v>
      </c>
      <c r="CD122" s="85">
        <f t="shared" si="293"/>
        <v>0</v>
      </c>
      <c r="CE122" s="85">
        <f t="shared" si="293"/>
        <v>0</v>
      </c>
      <c r="CF122" s="85">
        <f t="shared" ref="CF122:EI122" si="295">CF123+CF130+CF134</f>
        <v>0</v>
      </c>
      <c r="CG122" s="85">
        <f t="shared" si="295"/>
        <v>0</v>
      </c>
      <c r="CH122" s="85">
        <f t="shared" si="295"/>
        <v>0</v>
      </c>
      <c r="CI122" s="85">
        <f t="shared" si="295"/>
        <v>0</v>
      </c>
      <c r="CJ122" s="85">
        <f t="shared" si="295"/>
        <v>0</v>
      </c>
      <c r="CK122" s="85">
        <f t="shared" si="295"/>
        <v>0</v>
      </c>
      <c r="CL122" s="85">
        <f t="shared" si="295"/>
        <v>0</v>
      </c>
      <c r="CM122" s="85">
        <f t="shared" si="295"/>
        <v>0</v>
      </c>
      <c r="CN122" s="85">
        <f t="shared" si="295"/>
        <v>0</v>
      </c>
      <c r="CO122" s="85">
        <f t="shared" si="295"/>
        <v>0</v>
      </c>
      <c r="CP122" s="85">
        <f t="shared" si="295"/>
        <v>0</v>
      </c>
      <c r="CQ122" s="85">
        <f t="shared" si="295"/>
        <v>0</v>
      </c>
      <c r="CR122" s="85">
        <f t="shared" si="295"/>
        <v>0</v>
      </c>
      <c r="CS122" s="85">
        <f t="shared" si="295"/>
        <v>0</v>
      </c>
      <c r="CT122" s="85">
        <f t="shared" si="295"/>
        <v>0</v>
      </c>
      <c r="CU122" s="85">
        <f t="shared" si="295"/>
        <v>0</v>
      </c>
      <c r="CV122" s="85">
        <f t="shared" si="295"/>
        <v>0</v>
      </c>
      <c r="CW122" s="85">
        <f t="shared" si="295"/>
        <v>0</v>
      </c>
      <c r="CX122" s="85">
        <f t="shared" si="295"/>
        <v>0</v>
      </c>
      <c r="CY122" s="85">
        <f t="shared" si="295"/>
        <v>0</v>
      </c>
      <c r="CZ122" s="85">
        <f t="shared" si="295"/>
        <v>0</v>
      </c>
      <c r="DA122" s="85">
        <f t="shared" si="295"/>
        <v>0</v>
      </c>
      <c r="DB122" s="85">
        <f t="shared" si="295"/>
        <v>0</v>
      </c>
      <c r="DC122" s="85">
        <f t="shared" si="295"/>
        <v>0</v>
      </c>
      <c r="DD122" s="85">
        <f t="shared" si="295"/>
        <v>0</v>
      </c>
      <c r="DE122" s="85">
        <f t="shared" si="295"/>
        <v>0</v>
      </c>
      <c r="DF122" s="85">
        <f t="shared" si="295"/>
        <v>0</v>
      </c>
      <c r="DG122" s="85">
        <f t="shared" si="295"/>
        <v>0</v>
      </c>
      <c r="DH122" s="85">
        <f t="shared" si="295"/>
        <v>0</v>
      </c>
      <c r="DI122" s="85">
        <f t="shared" si="295"/>
        <v>0</v>
      </c>
      <c r="DJ122" s="85">
        <f t="shared" si="295"/>
        <v>0</v>
      </c>
      <c r="DK122" s="85">
        <f t="shared" si="295"/>
        <v>0</v>
      </c>
      <c r="DL122" s="85">
        <f t="shared" si="295"/>
        <v>0</v>
      </c>
      <c r="DM122" s="85">
        <f t="shared" si="295"/>
        <v>0</v>
      </c>
      <c r="DN122" s="85">
        <f t="shared" si="295"/>
        <v>0</v>
      </c>
      <c r="DO122" s="85">
        <f t="shared" si="295"/>
        <v>0</v>
      </c>
      <c r="DP122" s="85">
        <f t="shared" si="295"/>
        <v>0</v>
      </c>
      <c r="DQ122" s="85">
        <f t="shared" si="295"/>
        <v>0</v>
      </c>
      <c r="DR122" s="85">
        <f t="shared" si="295"/>
        <v>0</v>
      </c>
      <c r="DS122" s="85">
        <f t="shared" si="295"/>
        <v>0</v>
      </c>
      <c r="DT122" s="85">
        <f t="shared" si="295"/>
        <v>0</v>
      </c>
      <c r="DU122" s="85">
        <f t="shared" si="295"/>
        <v>0</v>
      </c>
      <c r="DV122" s="85">
        <f t="shared" si="295"/>
        <v>0</v>
      </c>
      <c r="DW122" s="85">
        <f t="shared" si="295"/>
        <v>0</v>
      </c>
      <c r="DX122" s="85">
        <f t="shared" si="295"/>
        <v>0</v>
      </c>
      <c r="DY122" s="85">
        <f t="shared" si="295"/>
        <v>0</v>
      </c>
      <c r="DZ122" s="85">
        <f t="shared" si="295"/>
        <v>0</v>
      </c>
      <c r="EA122" s="85">
        <f t="shared" si="295"/>
        <v>0</v>
      </c>
      <c r="EB122" s="85">
        <f t="shared" si="295"/>
        <v>0</v>
      </c>
      <c r="EC122" s="85">
        <f t="shared" si="295"/>
        <v>0</v>
      </c>
      <c r="ED122" s="85">
        <f t="shared" si="295"/>
        <v>0</v>
      </c>
      <c r="EE122" s="85">
        <f t="shared" si="295"/>
        <v>0</v>
      </c>
      <c r="EF122" s="85">
        <f t="shared" si="295"/>
        <v>0</v>
      </c>
      <c r="EG122" s="85">
        <f t="shared" si="295"/>
        <v>0</v>
      </c>
      <c r="EH122" s="85">
        <f t="shared" si="295"/>
        <v>0</v>
      </c>
      <c r="EI122" s="85">
        <f t="shared" si="295"/>
        <v>0</v>
      </c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/>
      <c r="FI122" s="59"/>
      <c r="FJ122" s="59"/>
      <c r="FK122" s="59"/>
      <c r="FL122" s="59"/>
      <c r="FM122" s="59"/>
      <c r="FN122" s="59"/>
      <c r="FO122" s="59"/>
      <c r="FP122" s="59"/>
      <c r="FQ122" s="59"/>
      <c r="FR122" s="59"/>
      <c r="FS122" s="59"/>
      <c r="FT122" s="60"/>
      <c r="FU122" s="60"/>
      <c r="FV122" s="60"/>
      <c r="FW122" s="60"/>
      <c r="FX122" s="60"/>
      <c r="FY122" s="60"/>
      <c r="FZ122" s="60"/>
      <c r="GA122" s="60"/>
      <c r="GB122" s="60"/>
      <c r="GC122" s="60"/>
      <c r="GD122" s="60"/>
      <c r="GE122" s="60"/>
      <c r="GF122" s="60"/>
      <c r="GG122" s="60"/>
      <c r="GH122" s="60"/>
      <c r="GI122" s="60"/>
      <c r="GJ122" s="60"/>
      <c r="GK122" s="60"/>
      <c r="GL122" s="60"/>
      <c r="GM122" s="60"/>
      <c r="GN122" s="60"/>
      <c r="GO122" s="60"/>
      <c r="GP122" s="60"/>
      <c r="GQ122" s="60"/>
      <c r="GR122" s="60"/>
      <c r="GS122" s="60"/>
    </row>
    <row r="123" spans="2:201" x14ac:dyDescent="0.2">
      <c r="B123" s="95" t="s">
        <v>1013</v>
      </c>
      <c r="C123" s="96" t="s">
        <v>691</v>
      </c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8">
        <f t="shared" ref="P123:S123" si="296">SUM(P124:P129)</f>
        <v>9354036300</v>
      </c>
      <c r="Q123" s="99">
        <f t="shared" si="296"/>
        <v>0</v>
      </c>
      <c r="R123" s="99">
        <f t="shared" si="296"/>
        <v>9354036300</v>
      </c>
      <c r="S123" s="99">
        <f t="shared" si="296"/>
        <v>0</v>
      </c>
      <c r="T123" s="99">
        <f t="shared" ref="T123:CE123" si="297">SUM(T124:T129)</f>
        <v>0</v>
      </c>
      <c r="U123" s="99">
        <f t="shared" ref="U123:AW123" si="298">SUM(U124:U129)</f>
        <v>0</v>
      </c>
      <c r="V123" s="99">
        <f t="shared" si="298"/>
        <v>0</v>
      </c>
      <c r="W123" s="99">
        <f t="shared" si="298"/>
        <v>0</v>
      </c>
      <c r="X123" s="99">
        <f t="shared" si="298"/>
        <v>0</v>
      </c>
      <c r="Y123" s="99">
        <f t="shared" si="298"/>
        <v>0</v>
      </c>
      <c r="Z123" s="99">
        <f t="shared" si="298"/>
        <v>0</v>
      </c>
      <c r="AA123" s="99">
        <f t="shared" si="298"/>
        <v>0</v>
      </c>
      <c r="AB123" s="99">
        <f t="shared" si="298"/>
        <v>0</v>
      </c>
      <c r="AC123" s="99">
        <f t="shared" si="298"/>
        <v>0</v>
      </c>
      <c r="AD123" s="99">
        <f t="shared" si="298"/>
        <v>0</v>
      </c>
      <c r="AE123" s="99">
        <f t="shared" si="298"/>
        <v>0</v>
      </c>
      <c r="AF123" s="99">
        <f t="shared" si="298"/>
        <v>0</v>
      </c>
      <c r="AG123" s="99">
        <f t="shared" si="298"/>
        <v>0</v>
      </c>
      <c r="AH123" s="99">
        <f t="shared" si="298"/>
        <v>0</v>
      </c>
      <c r="AI123" s="99">
        <f t="shared" si="298"/>
        <v>0</v>
      </c>
      <c r="AJ123" s="99">
        <f t="shared" si="298"/>
        <v>0</v>
      </c>
      <c r="AK123" s="99">
        <f t="shared" si="298"/>
        <v>1191109762.5</v>
      </c>
      <c r="AL123" s="99">
        <f t="shared" si="298"/>
        <v>316900762.5</v>
      </c>
      <c r="AM123" s="99">
        <f t="shared" si="298"/>
        <v>316900762.5</v>
      </c>
      <c r="AN123" s="99">
        <f t="shared" si="298"/>
        <v>316900762.5</v>
      </c>
      <c r="AO123" s="99">
        <f t="shared" si="298"/>
        <v>316900762.5</v>
      </c>
      <c r="AP123" s="99">
        <f t="shared" si="298"/>
        <v>316900762.5</v>
      </c>
      <c r="AQ123" s="99">
        <f t="shared" si="298"/>
        <v>316900762.5</v>
      </c>
      <c r="AR123" s="99">
        <f t="shared" si="298"/>
        <v>316900762.5</v>
      </c>
      <c r="AS123" s="99">
        <f t="shared" si="298"/>
        <v>316900762.5</v>
      </c>
      <c r="AT123" s="99">
        <f t="shared" si="298"/>
        <v>316900762.5</v>
      </c>
      <c r="AU123" s="99">
        <f t="shared" si="298"/>
        <v>316900762.5</v>
      </c>
      <c r="AV123" s="99">
        <f t="shared" si="298"/>
        <v>316900762.5</v>
      </c>
      <c r="AW123" s="99">
        <f t="shared" si="298"/>
        <v>316900762.5</v>
      </c>
      <c r="AX123" s="99">
        <f t="shared" si="297"/>
        <v>316900762.5</v>
      </c>
      <c r="AY123" s="99">
        <f t="shared" si="297"/>
        <v>316900762.5</v>
      </c>
      <c r="AZ123" s="99">
        <f t="shared" si="297"/>
        <v>316900762.5</v>
      </c>
      <c r="BA123" s="99">
        <f t="shared" si="297"/>
        <v>316900762.5</v>
      </c>
      <c r="BB123" s="99">
        <f t="shared" si="297"/>
        <v>316900762.5</v>
      </c>
      <c r="BC123" s="99">
        <f t="shared" si="297"/>
        <v>316900762.5</v>
      </c>
      <c r="BD123" s="99">
        <f t="shared" si="297"/>
        <v>316900762.5</v>
      </c>
      <c r="BE123" s="99">
        <f t="shared" si="297"/>
        <v>316900762.5</v>
      </c>
      <c r="BF123" s="99">
        <f t="shared" si="297"/>
        <v>316900762.5</v>
      </c>
      <c r="BG123" s="99">
        <f t="shared" si="297"/>
        <v>316900762.5</v>
      </c>
      <c r="BH123" s="99">
        <f t="shared" si="297"/>
        <v>1191109762.5</v>
      </c>
      <c r="BI123" s="99">
        <f t="shared" si="297"/>
        <v>0</v>
      </c>
      <c r="BJ123" s="99">
        <f t="shared" si="297"/>
        <v>0</v>
      </c>
      <c r="BK123" s="99">
        <f t="shared" si="297"/>
        <v>0</v>
      </c>
      <c r="BL123" s="99">
        <f t="shared" si="297"/>
        <v>0</v>
      </c>
      <c r="BM123" s="99">
        <f t="shared" si="297"/>
        <v>0</v>
      </c>
      <c r="BN123" s="99">
        <f t="shared" si="297"/>
        <v>0</v>
      </c>
      <c r="BO123" s="99">
        <f t="shared" si="297"/>
        <v>0</v>
      </c>
      <c r="BP123" s="99">
        <f t="shared" si="297"/>
        <v>0</v>
      </c>
      <c r="BQ123" s="99">
        <f t="shared" si="297"/>
        <v>0</v>
      </c>
      <c r="BR123" s="99">
        <f t="shared" si="297"/>
        <v>0</v>
      </c>
      <c r="BS123" s="99">
        <f t="shared" si="297"/>
        <v>0</v>
      </c>
      <c r="BT123" s="99">
        <f t="shared" si="297"/>
        <v>0</v>
      </c>
      <c r="BU123" s="99">
        <f t="shared" si="297"/>
        <v>0</v>
      </c>
      <c r="BV123" s="99">
        <f t="shared" si="297"/>
        <v>0</v>
      </c>
      <c r="BW123" s="99">
        <f t="shared" si="297"/>
        <v>0</v>
      </c>
      <c r="BX123" s="99">
        <f t="shared" si="297"/>
        <v>0</v>
      </c>
      <c r="BY123" s="99">
        <f t="shared" si="297"/>
        <v>0</v>
      </c>
      <c r="BZ123" s="99">
        <f t="shared" si="297"/>
        <v>0</v>
      </c>
      <c r="CA123" s="99">
        <f t="shared" si="297"/>
        <v>0</v>
      </c>
      <c r="CB123" s="99">
        <f t="shared" si="297"/>
        <v>0</v>
      </c>
      <c r="CC123" s="99">
        <f t="shared" si="297"/>
        <v>0</v>
      </c>
      <c r="CD123" s="99">
        <f t="shared" si="297"/>
        <v>0</v>
      </c>
      <c r="CE123" s="99">
        <f t="shared" si="297"/>
        <v>0</v>
      </c>
      <c r="CF123" s="99">
        <f t="shared" ref="CF123:EI123" si="299">SUM(CF124:CF129)</f>
        <v>0</v>
      </c>
      <c r="CG123" s="99">
        <f t="shared" si="299"/>
        <v>0</v>
      </c>
      <c r="CH123" s="99">
        <f t="shared" si="299"/>
        <v>0</v>
      </c>
      <c r="CI123" s="99">
        <f t="shared" si="299"/>
        <v>0</v>
      </c>
      <c r="CJ123" s="99">
        <f t="shared" si="299"/>
        <v>0</v>
      </c>
      <c r="CK123" s="99">
        <f t="shared" si="299"/>
        <v>0</v>
      </c>
      <c r="CL123" s="99">
        <f t="shared" si="299"/>
        <v>0</v>
      </c>
      <c r="CM123" s="99">
        <f t="shared" si="299"/>
        <v>0</v>
      </c>
      <c r="CN123" s="99">
        <f t="shared" si="299"/>
        <v>0</v>
      </c>
      <c r="CO123" s="99">
        <f t="shared" si="299"/>
        <v>0</v>
      </c>
      <c r="CP123" s="99">
        <f t="shared" si="299"/>
        <v>0</v>
      </c>
      <c r="CQ123" s="99">
        <f t="shared" si="299"/>
        <v>0</v>
      </c>
      <c r="CR123" s="99">
        <f t="shared" si="299"/>
        <v>0</v>
      </c>
      <c r="CS123" s="99">
        <f t="shared" si="299"/>
        <v>0</v>
      </c>
      <c r="CT123" s="99">
        <f t="shared" si="299"/>
        <v>0</v>
      </c>
      <c r="CU123" s="99">
        <f t="shared" si="299"/>
        <v>0</v>
      </c>
      <c r="CV123" s="99">
        <f t="shared" si="299"/>
        <v>0</v>
      </c>
      <c r="CW123" s="99">
        <f t="shared" si="299"/>
        <v>0</v>
      </c>
      <c r="CX123" s="99">
        <f t="shared" si="299"/>
        <v>0</v>
      </c>
      <c r="CY123" s="99">
        <f t="shared" si="299"/>
        <v>0</v>
      </c>
      <c r="CZ123" s="99">
        <f t="shared" si="299"/>
        <v>0</v>
      </c>
      <c r="DA123" s="99">
        <f t="shared" si="299"/>
        <v>0</v>
      </c>
      <c r="DB123" s="99">
        <f t="shared" si="299"/>
        <v>0</v>
      </c>
      <c r="DC123" s="99">
        <f t="shared" si="299"/>
        <v>0</v>
      </c>
      <c r="DD123" s="99">
        <f t="shared" si="299"/>
        <v>0</v>
      </c>
      <c r="DE123" s="99">
        <f t="shared" si="299"/>
        <v>0</v>
      </c>
      <c r="DF123" s="99">
        <f t="shared" si="299"/>
        <v>0</v>
      </c>
      <c r="DG123" s="99">
        <f t="shared" si="299"/>
        <v>0</v>
      </c>
      <c r="DH123" s="99">
        <f t="shared" si="299"/>
        <v>0</v>
      </c>
      <c r="DI123" s="99">
        <f t="shared" si="299"/>
        <v>0</v>
      </c>
      <c r="DJ123" s="99">
        <f t="shared" si="299"/>
        <v>0</v>
      </c>
      <c r="DK123" s="99">
        <f t="shared" si="299"/>
        <v>0</v>
      </c>
      <c r="DL123" s="99">
        <f t="shared" si="299"/>
        <v>0</v>
      </c>
      <c r="DM123" s="99">
        <f t="shared" si="299"/>
        <v>0</v>
      </c>
      <c r="DN123" s="99">
        <f t="shared" si="299"/>
        <v>0</v>
      </c>
      <c r="DO123" s="99">
        <f t="shared" si="299"/>
        <v>0</v>
      </c>
      <c r="DP123" s="99">
        <f t="shared" si="299"/>
        <v>0</v>
      </c>
      <c r="DQ123" s="99">
        <f t="shared" si="299"/>
        <v>0</v>
      </c>
      <c r="DR123" s="99">
        <f t="shared" si="299"/>
        <v>0</v>
      </c>
      <c r="DS123" s="99">
        <f t="shared" si="299"/>
        <v>0</v>
      </c>
      <c r="DT123" s="99">
        <f t="shared" si="299"/>
        <v>0</v>
      </c>
      <c r="DU123" s="99">
        <f t="shared" si="299"/>
        <v>0</v>
      </c>
      <c r="DV123" s="99">
        <f t="shared" si="299"/>
        <v>0</v>
      </c>
      <c r="DW123" s="99">
        <f t="shared" si="299"/>
        <v>0</v>
      </c>
      <c r="DX123" s="99">
        <f t="shared" si="299"/>
        <v>0</v>
      </c>
      <c r="DY123" s="99">
        <f t="shared" si="299"/>
        <v>0</v>
      </c>
      <c r="DZ123" s="99">
        <f t="shared" si="299"/>
        <v>0</v>
      </c>
      <c r="EA123" s="99">
        <f t="shared" si="299"/>
        <v>0</v>
      </c>
      <c r="EB123" s="99">
        <f t="shared" si="299"/>
        <v>0</v>
      </c>
      <c r="EC123" s="99">
        <f t="shared" si="299"/>
        <v>0</v>
      </c>
      <c r="ED123" s="99">
        <f t="shared" si="299"/>
        <v>0</v>
      </c>
      <c r="EE123" s="99">
        <f t="shared" si="299"/>
        <v>0</v>
      </c>
      <c r="EF123" s="99">
        <f t="shared" si="299"/>
        <v>0</v>
      </c>
      <c r="EG123" s="99">
        <f t="shared" si="299"/>
        <v>0</v>
      </c>
      <c r="EH123" s="99">
        <f t="shared" si="299"/>
        <v>0</v>
      </c>
      <c r="EI123" s="99">
        <f t="shared" si="299"/>
        <v>0</v>
      </c>
      <c r="EJ123" s="59"/>
      <c r="EK123" s="59"/>
      <c r="EL123" s="59"/>
      <c r="EM123" s="59"/>
      <c r="EN123" s="59"/>
      <c r="EO123" s="59"/>
      <c r="EP123" s="59"/>
      <c r="EQ123" s="59"/>
      <c r="ER123" s="59"/>
      <c r="ES123" s="59"/>
      <c r="ET123" s="59"/>
      <c r="EU123" s="59"/>
      <c r="EV123" s="59"/>
      <c r="EW123" s="59"/>
      <c r="EX123" s="59"/>
      <c r="EY123" s="59"/>
      <c r="EZ123" s="59"/>
      <c r="FA123" s="59"/>
      <c r="FB123" s="59"/>
      <c r="FC123" s="59"/>
      <c r="FD123" s="59"/>
      <c r="FE123" s="59"/>
      <c r="FF123" s="59"/>
      <c r="FG123" s="59"/>
      <c r="FH123" s="59"/>
      <c r="FI123" s="59"/>
      <c r="FJ123" s="59"/>
      <c r="FK123" s="59"/>
      <c r="FL123" s="59"/>
      <c r="FM123" s="59"/>
      <c r="FN123" s="59"/>
      <c r="FO123" s="59"/>
      <c r="FP123" s="59"/>
      <c r="FQ123" s="59"/>
      <c r="FR123" s="59"/>
      <c r="FS123" s="59"/>
      <c r="FT123" s="60"/>
      <c r="FU123" s="60"/>
      <c r="FV123" s="60"/>
      <c r="FW123" s="60"/>
      <c r="FX123" s="60"/>
      <c r="FY123" s="60"/>
      <c r="FZ123" s="60"/>
      <c r="GA123" s="60"/>
      <c r="GB123" s="60"/>
      <c r="GC123" s="60"/>
      <c r="GD123" s="60"/>
      <c r="GE123" s="60"/>
      <c r="GF123" s="60"/>
      <c r="GG123" s="60"/>
      <c r="GH123" s="60"/>
      <c r="GI123" s="60"/>
      <c r="GJ123" s="60"/>
      <c r="GK123" s="60"/>
      <c r="GL123" s="60"/>
      <c r="GM123" s="60"/>
      <c r="GN123" s="60"/>
      <c r="GO123" s="60"/>
      <c r="GP123" s="60"/>
      <c r="GQ123" s="60"/>
      <c r="GR123" s="60"/>
      <c r="GS123" s="60"/>
    </row>
    <row r="124" spans="2:201" x14ac:dyDescent="0.2">
      <c r="B124" s="66" t="s">
        <v>1014</v>
      </c>
      <c r="C124" s="67" t="s">
        <v>747</v>
      </c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9">
        <f t="shared" ref="P124:P129" si="300">SUM(S124:EI124)</f>
        <v>8742090000</v>
      </c>
      <c r="Q124" s="70">
        <f t="shared" ref="Q124:Q129" si="301">SUMIF(S$5:EI$5,"факт",S124:EI124)</f>
        <v>0</v>
      </c>
      <c r="R124" s="59">
        <f t="shared" ref="R124:R129" si="302">P124-Q124</f>
        <v>8742090000</v>
      </c>
      <c r="S124" s="319">
        <f>cf_1!S124+cf_2!S124</f>
        <v>0</v>
      </c>
      <c r="T124" s="319">
        <f>cf_1!T124+cf_2!T124</f>
        <v>0</v>
      </c>
      <c r="U124" s="319">
        <f>cf_1!U124+cf_2!U124</f>
        <v>0</v>
      </c>
      <c r="V124" s="319">
        <f>cf_1!V124+cf_2!V124</f>
        <v>0</v>
      </c>
      <c r="W124" s="319">
        <f>cf_1!W124+cf_2!W124</f>
        <v>0</v>
      </c>
      <c r="X124" s="319">
        <f>cf_1!X124+cf_2!X124</f>
        <v>0</v>
      </c>
      <c r="Y124" s="319">
        <f>cf_1!Y124+cf_2!Y124</f>
        <v>0</v>
      </c>
      <c r="Z124" s="319">
        <f>cf_1!Z124+cf_2!Z124</f>
        <v>0</v>
      </c>
      <c r="AA124" s="319">
        <f>cf_1!AA124+cf_2!AA124</f>
        <v>0</v>
      </c>
      <c r="AB124" s="319">
        <f>cf_1!AB124+cf_2!AB124</f>
        <v>0</v>
      </c>
      <c r="AC124" s="319">
        <f>cf_1!AC124+cf_2!AC124</f>
        <v>0</v>
      </c>
      <c r="AD124" s="319">
        <f>cf_1!AD124+cf_2!AD124</f>
        <v>0</v>
      </c>
      <c r="AE124" s="319">
        <f>cf_1!AE124+cf_2!AE124</f>
        <v>0</v>
      </c>
      <c r="AF124" s="319">
        <f>cf_1!AF124+cf_2!AF124</f>
        <v>0</v>
      </c>
      <c r="AG124" s="319">
        <f>cf_1!AG124+cf_2!AG124</f>
        <v>0</v>
      </c>
      <c r="AH124" s="319">
        <f>cf_1!AH124+cf_2!AH124</f>
        <v>0</v>
      </c>
      <c r="AI124" s="319">
        <f>cf_1!AI124+cf_2!AI124</f>
        <v>0</v>
      </c>
      <c r="AJ124" s="319">
        <f>cf_1!AJ124+cf_2!AJ124</f>
        <v>0</v>
      </c>
      <c r="AK124" s="319">
        <f>cf_1!AK124+cf_2!AK124</f>
        <v>1165612000</v>
      </c>
      <c r="AL124" s="319">
        <f>cf_1!AL124+cf_2!AL124</f>
        <v>291403000</v>
      </c>
      <c r="AM124" s="319">
        <f>cf_1!AM124+cf_2!AM124</f>
        <v>291403000</v>
      </c>
      <c r="AN124" s="319">
        <f>cf_1!AN124+cf_2!AN124</f>
        <v>291403000</v>
      </c>
      <c r="AO124" s="319">
        <f>cf_1!AO124+cf_2!AO124</f>
        <v>291403000</v>
      </c>
      <c r="AP124" s="319">
        <f>cf_1!AP124+cf_2!AP124</f>
        <v>291403000</v>
      </c>
      <c r="AQ124" s="319">
        <f>cf_1!AQ124+cf_2!AQ124</f>
        <v>291403000</v>
      </c>
      <c r="AR124" s="319">
        <f>cf_1!AR124+cf_2!AR124</f>
        <v>291403000</v>
      </c>
      <c r="AS124" s="319">
        <f>cf_1!AS124+cf_2!AS124</f>
        <v>291403000</v>
      </c>
      <c r="AT124" s="319">
        <f>cf_1!AT124+cf_2!AT124</f>
        <v>291403000</v>
      </c>
      <c r="AU124" s="319">
        <f>cf_1!AU124+cf_2!AU124</f>
        <v>291403000</v>
      </c>
      <c r="AV124" s="319">
        <f>cf_1!AV124+cf_2!AV124</f>
        <v>291403000</v>
      </c>
      <c r="AW124" s="319">
        <f>cf_1!AW124+cf_2!AW124</f>
        <v>291403000</v>
      </c>
      <c r="AX124" s="319">
        <f>cf_1!AX124+cf_2!AX124</f>
        <v>291403000</v>
      </c>
      <c r="AY124" s="319">
        <f>cf_1!AY124+cf_2!AY124</f>
        <v>291403000</v>
      </c>
      <c r="AZ124" s="319">
        <f>cf_1!AZ124+cf_2!AZ124</f>
        <v>291403000</v>
      </c>
      <c r="BA124" s="319">
        <f>cf_1!BA124+cf_2!BA124</f>
        <v>291403000</v>
      </c>
      <c r="BB124" s="319">
        <f>cf_1!BB124+cf_2!BB124</f>
        <v>291403000</v>
      </c>
      <c r="BC124" s="319">
        <f>cf_1!BC124+cf_2!BC124</f>
        <v>291403000</v>
      </c>
      <c r="BD124" s="319">
        <f>cf_1!BD124+cf_2!BD124</f>
        <v>291403000</v>
      </c>
      <c r="BE124" s="319">
        <f>cf_1!BE124+cf_2!BE124</f>
        <v>291403000</v>
      </c>
      <c r="BF124" s="319">
        <f>cf_1!BF124+cf_2!BF124</f>
        <v>291403000</v>
      </c>
      <c r="BG124" s="319">
        <f>cf_1!BG124+cf_2!BG124</f>
        <v>291403000</v>
      </c>
      <c r="BH124" s="319">
        <f>cf_1!BH124+cf_2!BH124</f>
        <v>1165612000</v>
      </c>
      <c r="BI124" s="319">
        <f>cf_1!BI124+cf_2!BI124</f>
        <v>0</v>
      </c>
      <c r="BJ124" s="319">
        <f>cf_1!BJ124+cf_2!BJ124</f>
        <v>0</v>
      </c>
      <c r="BK124" s="319">
        <f>cf_1!BK124+cf_2!BK124</f>
        <v>0</v>
      </c>
      <c r="BL124" s="319">
        <f>cf_1!BL124+cf_2!BL124</f>
        <v>0</v>
      </c>
      <c r="BM124" s="319">
        <f>cf_1!BM124+cf_2!BM124</f>
        <v>0</v>
      </c>
      <c r="BN124" s="319">
        <f>cf_1!BN124+cf_2!BN124</f>
        <v>0</v>
      </c>
      <c r="BO124" s="319">
        <f>cf_1!BO124+cf_2!BO124</f>
        <v>0</v>
      </c>
      <c r="BP124" s="319">
        <f>cf_1!BP124+cf_2!BP124</f>
        <v>0</v>
      </c>
      <c r="BQ124" s="319">
        <f>cf_1!BQ124+cf_2!BQ124</f>
        <v>0</v>
      </c>
      <c r="BR124" s="319">
        <f>cf_1!BR124+cf_2!BR124</f>
        <v>0</v>
      </c>
      <c r="BS124" s="319">
        <f>cf_1!BS124+cf_2!BS124</f>
        <v>0</v>
      </c>
      <c r="BT124" s="319">
        <f>cf_1!BT124+cf_2!BT124</f>
        <v>0</v>
      </c>
      <c r="BU124" s="319">
        <f>cf_1!BU124+cf_2!BU124</f>
        <v>0</v>
      </c>
      <c r="BV124" s="319">
        <f>cf_1!BV124+cf_2!BV124</f>
        <v>0</v>
      </c>
      <c r="BW124" s="319">
        <f>cf_1!BW124+cf_2!BW124</f>
        <v>0</v>
      </c>
      <c r="BX124" s="319">
        <f>cf_1!BX124+cf_2!BX124</f>
        <v>0</v>
      </c>
      <c r="BY124" s="319">
        <f>cf_1!BY124+cf_2!BY124</f>
        <v>0</v>
      </c>
      <c r="BZ124" s="319">
        <f>cf_1!BZ124+cf_2!BZ124</f>
        <v>0</v>
      </c>
      <c r="CA124" s="319">
        <f>cf_1!CA124+cf_2!CA124</f>
        <v>0</v>
      </c>
      <c r="CB124" s="319">
        <f>cf_1!CB124+cf_2!CB124</f>
        <v>0</v>
      </c>
      <c r="CC124" s="319">
        <f>cf_1!CC124+cf_2!CC124</f>
        <v>0</v>
      </c>
      <c r="CD124" s="319">
        <f>cf_1!CD124+cf_2!CD124</f>
        <v>0</v>
      </c>
      <c r="CE124" s="319">
        <f>cf_1!CE124+cf_2!CE124</f>
        <v>0</v>
      </c>
      <c r="CF124" s="319">
        <f>cf_1!CF124+cf_2!CF124</f>
        <v>0</v>
      </c>
      <c r="CG124" s="319">
        <f>cf_1!CG124+cf_2!CG124</f>
        <v>0</v>
      </c>
      <c r="CH124" s="319">
        <f>cf_1!CH124+cf_2!CH124</f>
        <v>0</v>
      </c>
      <c r="CI124" s="319">
        <f>cf_1!CI124+cf_2!CI124</f>
        <v>0</v>
      </c>
      <c r="CJ124" s="319">
        <f>cf_1!CJ124+cf_2!CJ124</f>
        <v>0</v>
      </c>
      <c r="CK124" s="319">
        <f>cf_1!CK124+cf_2!CK124</f>
        <v>0</v>
      </c>
      <c r="CL124" s="319">
        <f>cf_1!CL124+cf_2!CL124</f>
        <v>0</v>
      </c>
      <c r="CM124" s="319">
        <f>cf_1!CM124+cf_2!CM124</f>
        <v>0</v>
      </c>
      <c r="CN124" s="319">
        <f>cf_1!CN124+cf_2!CN124</f>
        <v>0</v>
      </c>
      <c r="CO124" s="319">
        <f>cf_1!CO124+cf_2!CO124</f>
        <v>0</v>
      </c>
      <c r="CP124" s="319">
        <f>cf_1!CP124+cf_2!CP124</f>
        <v>0</v>
      </c>
      <c r="CQ124" s="319">
        <f>cf_1!CQ124+cf_2!CQ124</f>
        <v>0</v>
      </c>
      <c r="CR124" s="319">
        <f>cf_1!CR124+cf_2!CR124</f>
        <v>0</v>
      </c>
      <c r="CS124" s="319">
        <f>cf_1!CS124+cf_2!CS124</f>
        <v>0</v>
      </c>
      <c r="CT124" s="319">
        <f>cf_1!CT124+cf_2!CT124</f>
        <v>0</v>
      </c>
      <c r="CU124" s="319">
        <f>cf_1!CU124+cf_2!CU124</f>
        <v>0</v>
      </c>
      <c r="CV124" s="319">
        <f>cf_1!CV124+cf_2!CV124</f>
        <v>0</v>
      </c>
      <c r="CW124" s="319">
        <f>cf_1!CW124+cf_2!CW124</f>
        <v>0</v>
      </c>
      <c r="CX124" s="319">
        <f>cf_1!CX124+cf_2!CX124</f>
        <v>0</v>
      </c>
      <c r="CY124" s="319">
        <f>cf_1!CY124+cf_2!CY124</f>
        <v>0</v>
      </c>
      <c r="CZ124" s="319">
        <f>cf_1!CZ124+cf_2!CZ124</f>
        <v>0</v>
      </c>
      <c r="DA124" s="319">
        <f>cf_1!DA124+cf_2!DA124</f>
        <v>0</v>
      </c>
      <c r="DB124" s="319">
        <f>cf_1!DB124+cf_2!DB124</f>
        <v>0</v>
      </c>
      <c r="DC124" s="319">
        <f>cf_1!DC124+cf_2!DC124</f>
        <v>0</v>
      </c>
      <c r="DD124" s="319">
        <f>cf_1!DD124+cf_2!DD124</f>
        <v>0</v>
      </c>
      <c r="DE124" s="319">
        <f>cf_1!DE124+cf_2!DE124</f>
        <v>0</v>
      </c>
      <c r="DF124" s="319">
        <f>cf_1!DF124+cf_2!DF124</f>
        <v>0</v>
      </c>
      <c r="DG124" s="319">
        <f>cf_1!DG124+cf_2!DG124</f>
        <v>0</v>
      </c>
      <c r="DH124" s="319">
        <f>cf_1!DH124+cf_2!DH124</f>
        <v>0</v>
      </c>
      <c r="DI124" s="319">
        <f>cf_1!DI124+cf_2!DI124</f>
        <v>0</v>
      </c>
      <c r="DJ124" s="319">
        <f>cf_1!DJ124+cf_2!DJ124</f>
        <v>0</v>
      </c>
      <c r="DK124" s="319">
        <f>cf_1!DK124+cf_2!DK124</f>
        <v>0</v>
      </c>
      <c r="DL124" s="319">
        <f>cf_1!DL124+cf_2!DL124</f>
        <v>0</v>
      </c>
      <c r="DM124" s="319">
        <f>cf_1!DM124+cf_2!DM124</f>
        <v>0</v>
      </c>
      <c r="DN124" s="319">
        <f>cf_1!DN124+cf_2!DN124</f>
        <v>0</v>
      </c>
      <c r="DO124" s="319">
        <f>cf_1!DO124+cf_2!DO124</f>
        <v>0</v>
      </c>
      <c r="DP124" s="319">
        <f>cf_1!DP124+cf_2!DP124</f>
        <v>0</v>
      </c>
      <c r="DQ124" s="319">
        <f>cf_1!DQ124+cf_2!DQ124</f>
        <v>0</v>
      </c>
      <c r="DR124" s="319">
        <f>cf_1!DR124+cf_2!DR124</f>
        <v>0</v>
      </c>
      <c r="DS124" s="319">
        <f>cf_1!DS124+cf_2!DS124</f>
        <v>0</v>
      </c>
      <c r="DT124" s="319">
        <f>cf_1!DT124+cf_2!DT124</f>
        <v>0</v>
      </c>
      <c r="DU124" s="319">
        <f>cf_1!DU124+cf_2!DU124</f>
        <v>0</v>
      </c>
      <c r="DV124" s="319">
        <f>cf_1!DV124+cf_2!DV124</f>
        <v>0</v>
      </c>
      <c r="DW124" s="319">
        <f>cf_1!DW124+cf_2!DW124</f>
        <v>0</v>
      </c>
      <c r="DX124" s="319">
        <f>cf_1!DX124+cf_2!DX124</f>
        <v>0</v>
      </c>
      <c r="DY124" s="319">
        <f>cf_1!DY124+cf_2!DY124</f>
        <v>0</v>
      </c>
      <c r="DZ124" s="319">
        <f>cf_1!DZ124+cf_2!DZ124</f>
        <v>0</v>
      </c>
      <c r="EA124" s="319">
        <f>cf_1!EA124+cf_2!EA124</f>
        <v>0</v>
      </c>
      <c r="EB124" s="319">
        <f>cf_1!EB124+cf_2!EB124</f>
        <v>0</v>
      </c>
      <c r="EC124" s="319">
        <f>cf_1!EC124+cf_2!EC124</f>
        <v>0</v>
      </c>
      <c r="ED124" s="319">
        <f>cf_1!ED124+cf_2!ED124</f>
        <v>0</v>
      </c>
      <c r="EE124" s="319">
        <f>cf_1!EE124+cf_2!EE124</f>
        <v>0</v>
      </c>
      <c r="EF124" s="319">
        <f>cf_1!EF124+cf_2!EF124</f>
        <v>0</v>
      </c>
      <c r="EG124" s="319">
        <f>cf_1!EG124+cf_2!EG124</f>
        <v>0</v>
      </c>
      <c r="EH124" s="319">
        <f>cf_1!EH124+cf_2!EH124</f>
        <v>0</v>
      </c>
      <c r="EI124" s="319">
        <f>cf_1!EI124+cf_2!EI124</f>
        <v>0</v>
      </c>
      <c r="EJ124" s="59"/>
      <c r="EK124" s="59"/>
      <c r="EL124" s="59"/>
      <c r="EM124" s="59"/>
      <c r="EN124" s="59"/>
      <c r="EO124" s="59"/>
      <c r="EP124" s="59"/>
      <c r="EQ124" s="59"/>
      <c r="ER124" s="59"/>
      <c r="ES124" s="59"/>
      <c r="ET124" s="59"/>
      <c r="EU124" s="59"/>
      <c r="EV124" s="59"/>
      <c r="EW124" s="59"/>
      <c r="EX124" s="59"/>
      <c r="EY124" s="59"/>
      <c r="EZ124" s="59"/>
      <c r="FA124" s="59"/>
      <c r="FB124" s="59"/>
      <c r="FC124" s="59"/>
      <c r="FD124" s="59"/>
      <c r="FE124" s="59"/>
      <c r="FF124" s="59"/>
      <c r="FG124" s="59"/>
      <c r="FH124" s="59"/>
      <c r="FI124" s="59"/>
      <c r="FJ124" s="59"/>
      <c r="FK124" s="59"/>
      <c r="FL124" s="59"/>
      <c r="FM124" s="59"/>
      <c r="FN124" s="59"/>
      <c r="FO124" s="59"/>
      <c r="FP124" s="59"/>
      <c r="FQ124" s="59"/>
      <c r="FR124" s="59"/>
      <c r="FS124" s="59"/>
      <c r="FT124" s="60"/>
      <c r="FU124" s="60"/>
      <c r="FV124" s="60"/>
      <c r="FW124" s="60"/>
      <c r="FX124" s="60"/>
      <c r="FY124" s="60"/>
      <c r="FZ124" s="60"/>
      <c r="GA124" s="60"/>
      <c r="GB124" s="60"/>
      <c r="GC124" s="60"/>
      <c r="GD124" s="60"/>
      <c r="GE124" s="60"/>
      <c r="GF124" s="60"/>
      <c r="GG124" s="60"/>
      <c r="GH124" s="60"/>
      <c r="GI124" s="60"/>
      <c r="GJ124" s="60"/>
      <c r="GK124" s="60"/>
      <c r="GL124" s="60"/>
      <c r="GM124" s="60"/>
      <c r="GN124" s="60"/>
      <c r="GO124" s="60"/>
      <c r="GP124" s="60"/>
      <c r="GQ124" s="60"/>
      <c r="GR124" s="60"/>
      <c r="GS124" s="60"/>
    </row>
    <row r="125" spans="2:201" x14ac:dyDescent="0.2">
      <c r="B125" s="66" t="s">
        <v>1015</v>
      </c>
      <c r="C125" s="67" t="s">
        <v>692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9">
        <f t="shared" si="300"/>
        <v>0</v>
      </c>
      <c r="Q125" s="70">
        <f t="shared" si="301"/>
        <v>0</v>
      </c>
      <c r="R125" s="59">
        <f t="shared" si="302"/>
        <v>0</v>
      </c>
      <c r="S125" s="319">
        <f>cf_1!S125+cf_2!S125</f>
        <v>0</v>
      </c>
      <c r="T125" s="319">
        <f>cf_1!T125+cf_2!T125</f>
        <v>0</v>
      </c>
      <c r="U125" s="319">
        <f>cf_1!U125+cf_2!U125</f>
        <v>0</v>
      </c>
      <c r="V125" s="319">
        <f>cf_1!V125+cf_2!V125</f>
        <v>0</v>
      </c>
      <c r="W125" s="319">
        <f>cf_1!W125+cf_2!W125</f>
        <v>0</v>
      </c>
      <c r="X125" s="319">
        <f>cf_1!X125+cf_2!X125</f>
        <v>0</v>
      </c>
      <c r="Y125" s="319">
        <f>cf_1!Y125+cf_2!Y125</f>
        <v>0</v>
      </c>
      <c r="Z125" s="319">
        <f>cf_1!Z125+cf_2!Z125</f>
        <v>0</v>
      </c>
      <c r="AA125" s="319">
        <f>cf_1!AA125+cf_2!AA125</f>
        <v>0</v>
      </c>
      <c r="AB125" s="319">
        <f>cf_1!AB125+cf_2!AB125</f>
        <v>0</v>
      </c>
      <c r="AC125" s="319">
        <f>cf_1!AC125+cf_2!AC125</f>
        <v>0</v>
      </c>
      <c r="AD125" s="319">
        <f>cf_1!AD125+cf_2!AD125</f>
        <v>0</v>
      </c>
      <c r="AE125" s="319">
        <f>cf_1!AE125+cf_2!AE125</f>
        <v>0</v>
      </c>
      <c r="AF125" s="319">
        <f>cf_1!AF125+cf_2!AF125</f>
        <v>0</v>
      </c>
      <c r="AG125" s="319">
        <f>cf_1!AG125+cf_2!AG125</f>
        <v>0</v>
      </c>
      <c r="AH125" s="319">
        <f>cf_1!AH125+cf_2!AH125</f>
        <v>0</v>
      </c>
      <c r="AI125" s="319">
        <f>cf_1!AI125+cf_2!AI125</f>
        <v>0</v>
      </c>
      <c r="AJ125" s="319">
        <f>cf_1!AJ125+cf_2!AJ125</f>
        <v>0</v>
      </c>
      <c r="AK125" s="319">
        <f>cf_1!AK125+cf_2!AK125</f>
        <v>0</v>
      </c>
      <c r="AL125" s="319">
        <f>cf_1!AL125+cf_2!AL125</f>
        <v>0</v>
      </c>
      <c r="AM125" s="319">
        <f>cf_1!AM125+cf_2!AM125</f>
        <v>0</v>
      </c>
      <c r="AN125" s="319">
        <f>cf_1!AN125+cf_2!AN125</f>
        <v>0</v>
      </c>
      <c r="AO125" s="319">
        <f>cf_1!AO125+cf_2!AO125</f>
        <v>0</v>
      </c>
      <c r="AP125" s="319">
        <f>cf_1!AP125+cf_2!AP125</f>
        <v>0</v>
      </c>
      <c r="AQ125" s="319">
        <f>cf_1!AQ125+cf_2!AQ125</f>
        <v>0</v>
      </c>
      <c r="AR125" s="319">
        <f>cf_1!AR125+cf_2!AR125</f>
        <v>0</v>
      </c>
      <c r="AS125" s="319">
        <f>cf_1!AS125+cf_2!AS125</f>
        <v>0</v>
      </c>
      <c r="AT125" s="319">
        <f>cf_1!AT125+cf_2!AT125</f>
        <v>0</v>
      </c>
      <c r="AU125" s="319">
        <f>cf_1!AU125+cf_2!AU125</f>
        <v>0</v>
      </c>
      <c r="AV125" s="319">
        <f>cf_1!AV125+cf_2!AV125</f>
        <v>0</v>
      </c>
      <c r="AW125" s="319">
        <f>cf_1!AW125+cf_2!AW125</f>
        <v>0</v>
      </c>
      <c r="AX125" s="319">
        <f>cf_1!AX125+cf_2!AX125</f>
        <v>0</v>
      </c>
      <c r="AY125" s="319">
        <f>cf_1!AY125+cf_2!AY125</f>
        <v>0</v>
      </c>
      <c r="AZ125" s="319">
        <f>cf_1!AZ125+cf_2!AZ125</f>
        <v>0</v>
      </c>
      <c r="BA125" s="319">
        <f>cf_1!BA125+cf_2!BA125</f>
        <v>0</v>
      </c>
      <c r="BB125" s="319">
        <f>cf_1!BB125+cf_2!BB125</f>
        <v>0</v>
      </c>
      <c r="BC125" s="319">
        <f>cf_1!BC125+cf_2!BC125</f>
        <v>0</v>
      </c>
      <c r="BD125" s="319">
        <f>cf_1!BD125+cf_2!BD125</f>
        <v>0</v>
      </c>
      <c r="BE125" s="319">
        <f>cf_1!BE125+cf_2!BE125</f>
        <v>0</v>
      </c>
      <c r="BF125" s="319">
        <f>cf_1!BF125+cf_2!BF125</f>
        <v>0</v>
      </c>
      <c r="BG125" s="319">
        <f>cf_1!BG125+cf_2!BG125</f>
        <v>0</v>
      </c>
      <c r="BH125" s="319">
        <f>cf_1!BH125+cf_2!BH125</f>
        <v>0</v>
      </c>
      <c r="BI125" s="319">
        <f>cf_1!BI125+cf_2!BI125</f>
        <v>0</v>
      </c>
      <c r="BJ125" s="319">
        <f>cf_1!BJ125+cf_2!BJ125</f>
        <v>0</v>
      </c>
      <c r="BK125" s="319">
        <f>cf_1!BK125+cf_2!BK125</f>
        <v>0</v>
      </c>
      <c r="BL125" s="319">
        <f>cf_1!BL125+cf_2!BL125</f>
        <v>0</v>
      </c>
      <c r="BM125" s="319">
        <f>cf_1!BM125+cf_2!BM125</f>
        <v>0</v>
      </c>
      <c r="BN125" s="319">
        <f>cf_1!BN125+cf_2!BN125</f>
        <v>0</v>
      </c>
      <c r="BO125" s="319">
        <f>cf_1!BO125+cf_2!BO125</f>
        <v>0</v>
      </c>
      <c r="BP125" s="319">
        <f>cf_1!BP125+cf_2!BP125</f>
        <v>0</v>
      </c>
      <c r="BQ125" s="319">
        <f>cf_1!BQ125+cf_2!BQ125</f>
        <v>0</v>
      </c>
      <c r="BR125" s="319">
        <f>cf_1!BR125+cf_2!BR125</f>
        <v>0</v>
      </c>
      <c r="BS125" s="319">
        <f>cf_1!BS125+cf_2!BS125</f>
        <v>0</v>
      </c>
      <c r="BT125" s="319">
        <f>cf_1!BT125+cf_2!BT125</f>
        <v>0</v>
      </c>
      <c r="BU125" s="319">
        <f>cf_1!BU125+cf_2!BU125</f>
        <v>0</v>
      </c>
      <c r="BV125" s="319">
        <f>cf_1!BV125+cf_2!BV125</f>
        <v>0</v>
      </c>
      <c r="BW125" s="319">
        <f>cf_1!BW125+cf_2!BW125</f>
        <v>0</v>
      </c>
      <c r="BX125" s="319">
        <f>cf_1!BX125+cf_2!BX125</f>
        <v>0</v>
      </c>
      <c r="BY125" s="319">
        <f>cf_1!BY125+cf_2!BY125</f>
        <v>0</v>
      </c>
      <c r="BZ125" s="319">
        <f>cf_1!BZ125+cf_2!BZ125</f>
        <v>0</v>
      </c>
      <c r="CA125" s="319">
        <f>cf_1!CA125+cf_2!CA125</f>
        <v>0</v>
      </c>
      <c r="CB125" s="319">
        <f>cf_1!CB125+cf_2!CB125</f>
        <v>0</v>
      </c>
      <c r="CC125" s="319">
        <f>cf_1!CC125+cf_2!CC125</f>
        <v>0</v>
      </c>
      <c r="CD125" s="319">
        <f>cf_1!CD125+cf_2!CD125</f>
        <v>0</v>
      </c>
      <c r="CE125" s="319">
        <f>cf_1!CE125+cf_2!CE125</f>
        <v>0</v>
      </c>
      <c r="CF125" s="319">
        <f>cf_1!CF125+cf_2!CF125</f>
        <v>0</v>
      </c>
      <c r="CG125" s="319">
        <f>cf_1!CG125+cf_2!CG125</f>
        <v>0</v>
      </c>
      <c r="CH125" s="319">
        <f>cf_1!CH125+cf_2!CH125</f>
        <v>0</v>
      </c>
      <c r="CI125" s="319">
        <f>cf_1!CI125+cf_2!CI125</f>
        <v>0</v>
      </c>
      <c r="CJ125" s="319">
        <f>cf_1!CJ125+cf_2!CJ125</f>
        <v>0</v>
      </c>
      <c r="CK125" s="319">
        <f>cf_1!CK125+cf_2!CK125</f>
        <v>0</v>
      </c>
      <c r="CL125" s="319">
        <f>cf_1!CL125+cf_2!CL125</f>
        <v>0</v>
      </c>
      <c r="CM125" s="319">
        <f>cf_1!CM125+cf_2!CM125</f>
        <v>0</v>
      </c>
      <c r="CN125" s="319">
        <f>cf_1!CN125+cf_2!CN125</f>
        <v>0</v>
      </c>
      <c r="CO125" s="319">
        <f>cf_1!CO125+cf_2!CO125</f>
        <v>0</v>
      </c>
      <c r="CP125" s="319">
        <f>cf_1!CP125+cf_2!CP125</f>
        <v>0</v>
      </c>
      <c r="CQ125" s="319">
        <f>cf_1!CQ125+cf_2!CQ125</f>
        <v>0</v>
      </c>
      <c r="CR125" s="319">
        <f>cf_1!CR125+cf_2!CR125</f>
        <v>0</v>
      </c>
      <c r="CS125" s="319">
        <f>cf_1!CS125+cf_2!CS125</f>
        <v>0</v>
      </c>
      <c r="CT125" s="319">
        <f>cf_1!CT125+cf_2!CT125</f>
        <v>0</v>
      </c>
      <c r="CU125" s="319">
        <f>cf_1!CU125+cf_2!CU125</f>
        <v>0</v>
      </c>
      <c r="CV125" s="319">
        <f>cf_1!CV125+cf_2!CV125</f>
        <v>0</v>
      </c>
      <c r="CW125" s="319">
        <f>cf_1!CW125+cf_2!CW125</f>
        <v>0</v>
      </c>
      <c r="CX125" s="319">
        <f>cf_1!CX125+cf_2!CX125</f>
        <v>0</v>
      </c>
      <c r="CY125" s="319">
        <f>cf_1!CY125+cf_2!CY125</f>
        <v>0</v>
      </c>
      <c r="CZ125" s="319">
        <f>cf_1!CZ125+cf_2!CZ125</f>
        <v>0</v>
      </c>
      <c r="DA125" s="319">
        <f>cf_1!DA125+cf_2!DA125</f>
        <v>0</v>
      </c>
      <c r="DB125" s="319">
        <f>cf_1!DB125+cf_2!DB125</f>
        <v>0</v>
      </c>
      <c r="DC125" s="319">
        <f>cf_1!DC125+cf_2!DC125</f>
        <v>0</v>
      </c>
      <c r="DD125" s="319">
        <f>cf_1!DD125+cf_2!DD125</f>
        <v>0</v>
      </c>
      <c r="DE125" s="319">
        <f>cf_1!DE125+cf_2!DE125</f>
        <v>0</v>
      </c>
      <c r="DF125" s="319">
        <f>cf_1!DF125+cf_2!DF125</f>
        <v>0</v>
      </c>
      <c r="DG125" s="319">
        <f>cf_1!DG125+cf_2!DG125</f>
        <v>0</v>
      </c>
      <c r="DH125" s="319">
        <f>cf_1!DH125+cf_2!DH125</f>
        <v>0</v>
      </c>
      <c r="DI125" s="319">
        <f>cf_1!DI125+cf_2!DI125</f>
        <v>0</v>
      </c>
      <c r="DJ125" s="319">
        <f>cf_1!DJ125+cf_2!DJ125</f>
        <v>0</v>
      </c>
      <c r="DK125" s="319">
        <f>cf_1!DK125+cf_2!DK125</f>
        <v>0</v>
      </c>
      <c r="DL125" s="319">
        <f>cf_1!DL125+cf_2!DL125</f>
        <v>0</v>
      </c>
      <c r="DM125" s="319">
        <f>cf_1!DM125+cf_2!DM125</f>
        <v>0</v>
      </c>
      <c r="DN125" s="319">
        <f>cf_1!DN125+cf_2!DN125</f>
        <v>0</v>
      </c>
      <c r="DO125" s="319">
        <f>cf_1!DO125+cf_2!DO125</f>
        <v>0</v>
      </c>
      <c r="DP125" s="319">
        <f>cf_1!DP125+cf_2!DP125</f>
        <v>0</v>
      </c>
      <c r="DQ125" s="319">
        <f>cf_1!DQ125+cf_2!DQ125</f>
        <v>0</v>
      </c>
      <c r="DR125" s="319">
        <f>cf_1!DR125+cf_2!DR125</f>
        <v>0</v>
      </c>
      <c r="DS125" s="319">
        <f>cf_1!DS125+cf_2!DS125</f>
        <v>0</v>
      </c>
      <c r="DT125" s="319">
        <f>cf_1!DT125+cf_2!DT125</f>
        <v>0</v>
      </c>
      <c r="DU125" s="319">
        <f>cf_1!DU125+cf_2!DU125</f>
        <v>0</v>
      </c>
      <c r="DV125" s="319">
        <f>cf_1!DV125+cf_2!DV125</f>
        <v>0</v>
      </c>
      <c r="DW125" s="319">
        <f>cf_1!DW125+cf_2!DW125</f>
        <v>0</v>
      </c>
      <c r="DX125" s="319">
        <f>cf_1!DX125+cf_2!DX125</f>
        <v>0</v>
      </c>
      <c r="DY125" s="319">
        <f>cf_1!DY125+cf_2!DY125</f>
        <v>0</v>
      </c>
      <c r="DZ125" s="319">
        <f>cf_1!DZ125+cf_2!DZ125</f>
        <v>0</v>
      </c>
      <c r="EA125" s="319">
        <f>cf_1!EA125+cf_2!EA125</f>
        <v>0</v>
      </c>
      <c r="EB125" s="319">
        <f>cf_1!EB125+cf_2!EB125</f>
        <v>0</v>
      </c>
      <c r="EC125" s="319">
        <f>cf_1!EC125+cf_2!EC125</f>
        <v>0</v>
      </c>
      <c r="ED125" s="319">
        <f>cf_1!ED125+cf_2!ED125</f>
        <v>0</v>
      </c>
      <c r="EE125" s="319">
        <f>cf_1!EE125+cf_2!EE125</f>
        <v>0</v>
      </c>
      <c r="EF125" s="319">
        <f>cf_1!EF125+cf_2!EF125</f>
        <v>0</v>
      </c>
      <c r="EG125" s="319">
        <f>cf_1!EG125+cf_2!EG125</f>
        <v>0</v>
      </c>
      <c r="EH125" s="319">
        <f>cf_1!EH125+cf_2!EH125</f>
        <v>0</v>
      </c>
      <c r="EI125" s="319">
        <f>cf_1!EI125+cf_2!EI125</f>
        <v>0</v>
      </c>
      <c r="EJ125" s="59"/>
      <c r="EK125" s="59"/>
      <c r="EL125" s="59"/>
      <c r="EM125" s="59"/>
      <c r="EN125" s="59"/>
      <c r="EO125" s="59"/>
      <c r="EP125" s="59"/>
      <c r="EQ125" s="59"/>
      <c r="ER125" s="59"/>
      <c r="ES125" s="59"/>
      <c r="ET125" s="59"/>
      <c r="EU125" s="59"/>
      <c r="EV125" s="59"/>
      <c r="EW125" s="59"/>
      <c r="EX125" s="59"/>
      <c r="EY125" s="59"/>
      <c r="EZ125" s="59"/>
      <c r="FA125" s="59"/>
      <c r="FB125" s="59"/>
      <c r="FC125" s="59"/>
      <c r="FD125" s="59"/>
      <c r="FE125" s="59"/>
      <c r="FF125" s="59"/>
      <c r="FG125" s="59"/>
      <c r="FH125" s="59"/>
      <c r="FI125" s="59"/>
      <c r="FJ125" s="59"/>
      <c r="FK125" s="59"/>
      <c r="FL125" s="59"/>
      <c r="FM125" s="59"/>
      <c r="FN125" s="59"/>
      <c r="FO125" s="59"/>
      <c r="FP125" s="59"/>
      <c r="FQ125" s="59"/>
      <c r="FR125" s="59"/>
      <c r="FS125" s="59"/>
      <c r="FT125" s="60"/>
      <c r="FU125" s="60"/>
      <c r="FV125" s="60"/>
      <c r="FW125" s="60"/>
      <c r="FX125" s="60"/>
      <c r="FY125" s="60"/>
      <c r="FZ125" s="60"/>
      <c r="GA125" s="60"/>
      <c r="GB125" s="60"/>
      <c r="GC125" s="60"/>
      <c r="GD125" s="60"/>
      <c r="GE125" s="60"/>
      <c r="GF125" s="60"/>
      <c r="GG125" s="60"/>
      <c r="GH125" s="60"/>
      <c r="GI125" s="60"/>
      <c r="GJ125" s="60"/>
      <c r="GK125" s="60"/>
      <c r="GL125" s="60"/>
      <c r="GM125" s="60"/>
      <c r="GN125" s="60"/>
      <c r="GO125" s="60"/>
      <c r="GP125" s="60"/>
      <c r="GQ125" s="60"/>
      <c r="GR125" s="60"/>
      <c r="GS125" s="60"/>
    </row>
    <row r="126" spans="2:201" x14ac:dyDescent="0.2">
      <c r="B126" s="206" t="s">
        <v>1016</v>
      </c>
      <c r="C126" s="67" t="s">
        <v>693</v>
      </c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9">
        <f t="shared" si="300"/>
        <v>0</v>
      </c>
      <c r="Q126" s="70">
        <f t="shared" si="301"/>
        <v>0</v>
      </c>
      <c r="R126" s="59">
        <f t="shared" si="302"/>
        <v>0</v>
      </c>
      <c r="S126" s="319">
        <f>cf_1!S126+cf_2!S126</f>
        <v>0</v>
      </c>
      <c r="T126" s="319">
        <f>cf_1!T126+cf_2!T126</f>
        <v>0</v>
      </c>
      <c r="U126" s="319">
        <f>cf_1!U126+cf_2!U126</f>
        <v>0</v>
      </c>
      <c r="V126" s="319">
        <f>cf_1!V126+cf_2!V126</f>
        <v>0</v>
      </c>
      <c r="W126" s="319">
        <f>cf_1!W126+cf_2!W126</f>
        <v>0</v>
      </c>
      <c r="X126" s="319">
        <f>cf_1!X126+cf_2!X126</f>
        <v>0</v>
      </c>
      <c r="Y126" s="319">
        <f>cf_1!Y126+cf_2!Y126</f>
        <v>0</v>
      </c>
      <c r="Z126" s="319">
        <f>cf_1!Z126+cf_2!Z126</f>
        <v>0</v>
      </c>
      <c r="AA126" s="319">
        <f>cf_1!AA126+cf_2!AA126</f>
        <v>0</v>
      </c>
      <c r="AB126" s="319">
        <f>cf_1!AB126+cf_2!AB126</f>
        <v>0</v>
      </c>
      <c r="AC126" s="319">
        <f>cf_1!AC126+cf_2!AC126</f>
        <v>0</v>
      </c>
      <c r="AD126" s="319">
        <f>cf_1!AD126+cf_2!AD126</f>
        <v>0</v>
      </c>
      <c r="AE126" s="319">
        <f>cf_1!AE126+cf_2!AE126</f>
        <v>0</v>
      </c>
      <c r="AF126" s="319">
        <f>cf_1!AF126+cf_2!AF126</f>
        <v>0</v>
      </c>
      <c r="AG126" s="319">
        <f>cf_1!AG126+cf_2!AG126</f>
        <v>0</v>
      </c>
      <c r="AH126" s="319">
        <f>cf_1!AH126+cf_2!AH126</f>
        <v>0</v>
      </c>
      <c r="AI126" s="319">
        <f>cf_1!AI126+cf_2!AI126</f>
        <v>0</v>
      </c>
      <c r="AJ126" s="319">
        <f>cf_1!AJ126+cf_2!AJ126</f>
        <v>0</v>
      </c>
      <c r="AK126" s="319">
        <f>cf_1!AK126+cf_2!AK126</f>
        <v>0</v>
      </c>
      <c r="AL126" s="319">
        <f>cf_1!AL126+cf_2!AL126</f>
        <v>0</v>
      </c>
      <c r="AM126" s="319">
        <f>cf_1!AM126+cf_2!AM126</f>
        <v>0</v>
      </c>
      <c r="AN126" s="319">
        <f>cf_1!AN126+cf_2!AN126</f>
        <v>0</v>
      </c>
      <c r="AO126" s="319">
        <f>cf_1!AO126+cf_2!AO126</f>
        <v>0</v>
      </c>
      <c r="AP126" s="319">
        <f>cf_1!AP126+cf_2!AP126</f>
        <v>0</v>
      </c>
      <c r="AQ126" s="319">
        <f>cf_1!AQ126+cf_2!AQ126</f>
        <v>0</v>
      </c>
      <c r="AR126" s="319">
        <f>cf_1!AR126+cf_2!AR126</f>
        <v>0</v>
      </c>
      <c r="AS126" s="319">
        <f>cf_1!AS126+cf_2!AS126</f>
        <v>0</v>
      </c>
      <c r="AT126" s="319">
        <f>cf_1!AT126+cf_2!AT126</f>
        <v>0</v>
      </c>
      <c r="AU126" s="319">
        <f>cf_1!AU126+cf_2!AU126</f>
        <v>0</v>
      </c>
      <c r="AV126" s="319">
        <f>cf_1!AV126+cf_2!AV126</f>
        <v>0</v>
      </c>
      <c r="AW126" s="319">
        <f>cf_1!AW126+cf_2!AW126</f>
        <v>0</v>
      </c>
      <c r="AX126" s="319">
        <f>cf_1!AX126+cf_2!AX126</f>
        <v>0</v>
      </c>
      <c r="AY126" s="319">
        <f>cf_1!AY126+cf_2!AY126</f>
        <v>0</v>
      </c>
      <c r="AZ126" s="319">
        <f>cf_1!AZ126+cf_2!AZ126</f>
        <v>0</v>
      </c>
      <c r="BA126" s="319">
        <f>cf_1!BA126+cf_2!BA126</f>
        <v>0</v>
      </c>
      <c r="BB126" s="319">
        <f>cf_1!BB126+cf_2!BB126</f>
        <v>0</v>
      </c>
      <c r="BC126" s="319">
        <f>cf_1!BC126+cf_2!BC126</f>
        <v>0</v>
      </c>
      <c r="BD126" s="319">
        <f>cf_1!BD126+cf_2!BD126</f>
        <v>0</v>
      </c>
      <c r="BE126" s="319">
        <f>cf_1!BE126+cf_2!BE126</f>
        <v>0</v>
      </c>
      <c r="BF126" s="319">
        <f>cf_1!BF126+cf_2!BF126</f>
        <v>0</v>
      </c>
      <c r="BG126" s="319">
        <f>cf_1!BG126+cf_2!BG126</f>
        <v>0</v>
      </c>
      <c r="BH126" s="319">
        <f>cf_1!BH126+cf_2!BH126</f>
        <v>0</v>
      </c>
      <c r="BI126" s="319">
        <f>cf_1!BI126+cf_2!BI126</f>
        <v>0</v>
      </c>
      <c r="BJ126" s="319">
        <f>cf_1!BJ126+cf_2!BJ126</f>
        <v>0</v>
      </c>
      <c r="BK126" s="319">
        <f>cf_1!BK126+cf_2!BK126</f>
        <v>0</v>
      </c>
      <c r="BL126" s="319">
        <f>cf_1!BL126+cf_2!BL126</f>
        <v>0</v>
      </c>
      <c r="BM126" s="319">
        <f>cf_1!BM126+cf_2!BM126</f>
        <v>0</v>
      </c>
      <c r="BN126" s="319">
        <f>cf_1!BN126+cf_2!BN126</f>
        <v>0</v>
      </c>
      <c r="BO126" s="319">
        <f>cf_1!BO126+cf_2!BO126</f>
        <v>0</v>
      </c>
      <c r="BP126" s="319">
        <f>cf_1!BP126+cf_2!BP126</f>
        <v>0</v>
      </c>
      <c r="BQ126" s="319">
        <f>cf_1!BQ126+cf_2!BQ126</f>
        <v>0</v>
      </c>
      <c r="BR126" s="319">
        <f>cf_1!BR126+cf_2!BR126</f>
        <v>0</v>
      </c>
      <c r="BS126" s="319">
        <f>cf_1!BS126+cf_2!BS126</f>
        <v>0</v>
      </c>
      <c r="BT126" s="319">
        <f>cf_1!BT126+cf_2!BT126</f>
        <v>0</v>
      </c>
      <c r="BU126" s="319">
        <f>cf_1!BU126+cf_2!BU126</f>
        <v>0</v>
      </c>
      <c r="BV126" s="319">
        <f>cf_1!BV126+cf_2!BV126</f>
        <v>0</v>
      </c>
      <c r="BW126" s="319">
        <f>cf_1!BW126+cf_2!BW126</f>
        <v>0</v>
      </c>
      <c r="BX126" s="319">
        <f>cf_1!BX126+cf_2!BX126</f>
        <v>0</v>
      </c>
      <c r="BY126" s="319">
        <f>cf_1!BY126+cf_2!BY126</f>
        <v>0</v>
      </c>
      <c r="BZ126" s="319">
        <f>cf_1!BZ126+cf_2!BZ126</f>
        <v>0</v>
      </c>
      <c r="CA126" s="319">
        <f>cf_1!CA126+cf_2!CA126</f>
        <v>0</v>
      </c>
      <c r="CB126" s="319">
        <f>cf_1!CB126+cf_2!CB126</f>
        <v>0</v>
      </c>
      <c r="CC126" s="319">
        <f>cf_1!CC126+cf_2!CC126</f>
        <v>0</v>
      </c>
      <c r="CD126" s="319">
        <f>cf_1!CD126+cf_2!CD126</f>
        <v>0</v>
      </c>
      <c r="CE126" s="319">
        <f>cf_1!CE126+cf_2!CE126</f>
        <v>0</v>
      </c>
      <c r="CF126" s="319">
        <f>cf_1!CF126+cf_2!CF126</f>
        <v>0</v>
      </c>
      <c r="CG126" s="319">
        <f>cf_1!CG126+cf_2!CG126</f>
        <v>0</v>
      </c>
      <c r="CH126" s="319">
        <f>cf_1!CH126+cf_2!CH126</f>
        <v>0</v>
      </c>
      <c r="CI126" s="319">
        <f>cf_1!CI126+cf_2!CI126</f>
        <v>0</v>
      </c>
      <c r="CJ126" s="319">
        <f>cf_1!CJ126+cf_2!CJ126</f>
        <v>0</v>
      </c>
      <c r="CK126" s="319">
        <f>cf_1!CK126+cf_2!CK126</f>
        <v>0</v>
      </c>
      <c r="CL126" s="319">
        <f>cf_1!CL126+cf_2!CL126</f>
        <v>0</v>
      </c>
      <c r="CM126" s="319">
        <f>cf_1!CM126+cf_2!CM126</f>
        <v>0</v>
      </c>
      <c r="CN126" s="319">
        <f>cf_1!CN126+cf_2!CN126</f>
        <v>0</v>
      </c>
      <c r="CO126" s="319">
        <f>cf_1!CO126+cf_2!CO126</f>
        <v>0</v>
      </c>
      <c r="CP126" s="319">
        <f>cf_1!CP126+cf_2!CP126</f>
        <v>0</v>
      </c>
      <c r="CQ126" s="319">
        <f>cf_1!CQ126+cf_2!CQ126</f>
        <v>0</v>
      </c>
      <c r="CR126" s="319">
        <f>cf_1!CR126+cf_2!CR126</f>
        <v>0</v>
      </c>
      <c r="CS126" s="319">
        <f>cf_1!CS126+cf_2!CS126</f>
        <v>0</v>
      </c>
      <c r="CT126" s="319">
        <f>cf_1!CT126+cf_2!CT126</f>
        <v>0</v>
      </c>
      <c r="CU126" s="319">
        <f>cf_1!CU126+cf_2!CU126</f>
        <v>0</v>
      </c>
      <c r="CV126" s="319">
        <f>cf_1!CV126+cf_2!CV126</f>
        <v>0</v>
      </c>
      <c r="CW126" s="319">
        <f>cf_1!CW126+cf_2!CW126</f>
        <v>0</v>
      </c>
      <c r="CX126" s="319">
        <f>cf_1!CX126+cf_2!CX126</f>
        <v>0</v>
      </c>
      <c r="CY126" s="319">
        <f>cf_1!CY126+cf_2!CY126</f>
        <v>0</v>
      </c>
      <c r="CZ126" s="319">
        <f>cf_1!CZ126+cf_2!CZ126</f>
        <v>0</v>
      </c>
      <c r="DA126" s="319">
        <f>cf_1!DA126+cf_2!DA126</f>
        <v>0</v>
      </c>
      <c r="DB126" s="319">
        <f>cf_1!DB126+cf_2!DB126</f>
        <v>0</v>
      </c>
      <c r="DC126" s="319">
        <f>cf_1!DC126+cf_2!DC126</f>
        <v>0</v>
      </c>
      <c r="DD126" s="319">
        <f>cf_1!DD126+cf_2!DD126</f>
        <v>0</v>
      </c>
      <c r="DE126" s="319">
        <f>cf_1!DE126+cf_2!DE126</f>
        <v>0</v>
      </c>
      <c r="DF126" s="319">
        <f>cf_1!DF126+cf_2!DF126</f>
        <v>0</v>
      </c>
      <c r="DG126" s="319">
        <f>cf_1!DG126+cf_2!DG126</f>
        <v>0</v>
      </c>
      <c r="DH126" s="319">
        <f>cf_1!DH126+cf_2!DH126</f>
        <v>0</v>
      </c>
      <c r="DI126" s="319">
        <f>cf_1!DI126+cf_2!DI126</f>
        <v>0</v>
      </c>
      <c r="DJ126" s="319">
        <f>cf_1!DJ126+cf_2!DJ126</f>
        <v>0</v>
      </c>
      <c r="DK126" s="319">
        <f>cf_1!DK126+cf_2!DK126</f>
        <v>0</v>
      </c>
      <c r="DL126" s="319">
        <f>cf_1!DL126+cf_2!DL126</f>
        <v>0</v>
      </c>
      <c r="DM126" s="319">
        <f>cf_1!DM126+cf_2!DM126</f>
        <v>0</v>
      </c>
      <c r="DN126" s="319">
        <f>cf_1!DN126+cf_2!DN126</f>
        <v>0</v>
      </c>
      <c r="DO126" s="319">
        <f>cf_1!DO126+cf_2!DO126</f>
        <v>0</v>
      </c>
      <c r="DP126" s="319">
        <f>cf_1!DP126+cf_2!DP126</f>
        <v>0</v>
      </c>
      <c r="DQ126" s="319">
        <f>cf_1!DQ126+cf_2!DQ126</f>
        <v>0</v>
      </c>
      <c r="DR126" s="319">
        <f>cf_1!DR126+cf_2!DR126</f>
        <v>0</v>
      </c>
      <c r="DS126" s="319">
        <f>cf_1!DS126+cf_2!DS126</f>
        <v>0</v>
      </c>
      <c r="DT126" s="319">
        <f>cf_1!DT126+cf_2!DT126</f>
        <v>0</v>
      </c>
      <c r="DU126" s="319">
        <f>cf_1!DU126+cf_2!DU126</f>
        <v>0</v>
      </c>
      <c r="DV126" s="319">
        <f>cf_1!DV126+cf_2!DV126</f>
        <v>0</v>
      </c>
      <c r="DW126" s="319">
        <f>cf_1!DW126+cf_2!DW126</f>
        <v>0</v>
      </c>
      <c r="DX126" s="319">
        <f>cf_1!DX126+cf_2!DX126</f>
        <v>0</v>
      </c>
      <c r="DY126" s="319">
        <f>cf_1!DY126+cf_2!DY126</f>
        <v>0</v>
      </c>
      <c r="DZ126" s="319">
        <f>cf_1!DZ126+cf_2!DZ126</f>
        <v>0</v>
      </c>
      <c r="EA126" s="319">
        <f>cf_1!EA126+cf_2!EA126</f>
        <v>0</v>
      </c>
      <c r="EB126" s="319">
        <f>cf_1!EB126+cf_2!EB126</f>
        <v>0</v>
      </c>
      <c r="EC126" s="319">
        <f>cf_1!EC126+cf_2!EC126</f>
        <v>0</v>
      </c>
      <c r="ED126" s="319">
        <f>cf_1!ED126+cf_2!ED126</f>
        <v>0</v>
      </c>
      <c r="EE126" s="319">
        <f>cf_1!EE126+cf_2!EE126</f>
        <v>0</v>
      </c>
      <c r="EF126" s="319">
        <f>cf_1!EF126+cf_2!EF126</f>
        <v>0</v>
      </c>
      <c r="EG126" s="319">
        <f>cf_1!EG126+cf_2!EG126</f>
        <v>0</v>
      </c>
      <c r="EH126" s="319">
        <f>cf_1!EH126+cf_2!EH126</f>
        <v>0</v>
      </c>
      <c r="EI126" s="319">
        <f>cf_1!EI126+cf_2!EI126</f>
        <v>0</v>
      </c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60"/>
      <c r="FU126" s="60"/>
      <c r="FV126" s="60"/>
      <c r="FW126" s="60"/>
      <c r="FX126" s="60"/>
      <c r="FY126" s="60"/>
      <c r="FZ126" s="60"/>
      <c r="GA126" s="60"/>
      <c r="GB126" s="60"/>
      <c r="GC126" s="60"/>
      <c r="GD126" s="60"/>
      <c r="GE126" s="60"/>
      <c r="GF126" s="60"/>
      <c r="GG126" s="60"/>
      <c r="GH126" s="60"/>
      <c r="GI126" s="60"/>
      <c r="GJ126" s="60"/>
      <c r="GK126" s="60"/>
      <c r="GL126" s="60"/>
      <c r="GM126" s="60"/>
      <c r="GN126" s="60"/>
      <c r="GO126" s="60"/>
      <c r="GP126" s="60"/>
      <c r="GQ126" s="60"/>
      <c r="GR126" s="60"/>
      <c r="GS126" s="60"/>
    </row>
    <row r="127" spans="2:201" x14ac:dyDescent="0.2">
      <c r="B127" s="206" t="s">
        <v>1017</v>
      </c>
      <c r="C127" s="67" t="s">
        <v>694</v>
      </c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9">
        <f t="shared" si="300"/>
        <v>0</v>
      </c>
      <c r="Q127" s="70">
        <f t="shared" si="301"/>
        <v>0</v>
      </c>
      <c r="R127" s="59">
        <f t="shared" si="302"/>
        <v>0</v>
      </c>
      <c r="S127" s="319">
        <f>cf_1!S127+cf_2!S127</f>
        <v>0</v>
      </c>
      <c r="T127" s="319">
        <f>cf_1!T127+cf_2!T127</f>
        <v>0</v>
      </c>
      <c r="U127" s="319">
        <f>cf_1!U127+cf_2!U127</f>
        <v>0</v>
      </c>
      <c r="V127" s="319">
        <f>cf_1!V127+cf_2!V127</f>
        <v>0</v>
      </c>
      <c r="W127" s="319">
        <f>cf_1!W127+cf_2!W127</f>
        <v>0</v>
      </c>
      <c r="X127" s="319">
        <f>cf_1!X127+cf_2!X127</f>
        <v>0</v>
      </c>
      <c r="Y127" s="319">
        <f>cf_1!Y127+cf_2!Y127</f>
        <v>0</v>
      </c>
      <c r="Z127" s="319">
        <f>cf_1!Z127+cf_2!Z127</f>
        <v>0</v>
      </c>
      <c r="AA127" s="319">
        <f>cf_1!AA127+cf_2!AA127</f>
        <v>0</v>
      </c>
      <c r="AB127" s="319">
        <f>cf_1!AB127+cf_2!AB127</f>
        <v>0</v>
      </c>
      <c r="AC127" s="319">
        <f>cf_1!AC127+cf_2!AC127</f>
        <v>0</v>
      </c>
      <c r="AD127" s="319">
        <f>cf_1!AD127+cf_2!AD127</f>
        <v>0</v>
      </c>
      <c r="AE127" s="319">
        <f>cf_1!AE127+cf_2!AE127</f>
        <v>0</v>
      </c>
      <c r="AF127" s="319">
        <f>cf_1!AF127+cf_2!AF127</f>
        <v>0</v>
      </c>
      <c r="AG127" s="319">
        <f>cf_1!AG127+cf_2!AG127</f>
        <v>0</v>
      </c>
      <c r="AH127" s="319">
        <f>cf_1!AH127+cf_2!AH127</f>
        <v>0</v>
      </c>
      <c r="AI127" s="319">
        <f>cf_1!AI127+cf_2!AI127</f>
        <v>0</v>
      </c>
      <c r="AJ127" s="319">
        <f>cf_1!AJ127+cf_2!AJ127</f>
        <v>0</v>
      </c>
      <c r="AK127" s="319">
        <f>cf_1!AK127+cf_2!AK127</f>
        <v>0</v>
      </c>
      <c r="AL127" s="319">
        <f>cf_1!AL127+cf_2!AL127</f>
        <v>0</v>
      </c>
      <c r="AM127" s="319">
        <f>cf_1!AM127+cf_2!AM127</f>
        <v>0</v>
      </c>
      <c r="AN127" s="319">
        <f>cf_1!AN127+cf_2!AN127</f>
        <v>0</v>
      </c>
      <c r="AO127" s="319">
        <f>cf_1!AO127+cf_2!AO127</f>
        <v>0</v>
      </c>
      <c r="AP127" s="319">
        <f>cf_1!AP127+cf_2!AP127</f>
        <v>0</v>
      </c>
      <c r="AQ127" s="319">
        <f>cf_1!AQ127+cf_2!AQ127</f>
        <v>0</v>
      </c>
      <c r="AR127" s="319">
        <f>cf_1!AR127+cf_2!AR127</f>
        <v>0</v>
      </c>
      <c r="AS127" s="319">
        <f>cf_1!AS127+cf_2!AS127</f>
        <v>0</v>
      </c>
      <c r="AT127" s="319">
        <f>cf_1!AT127+cf_2!AT127</f>
        <v>0</v>
      </c>
      <c r="AU127" s="319">
        <f>cf_1!AU127+cf_2!AU127</f>
        <v>0</v>
      </c>
      <c r="AV127" s="319">
        <f>cf_1!AV127+cf_2!AV127</f>
        <v>0</v>
      </c>
      <c r="AW127" s="319">
        <f>cf_1!AW127+cf_2!AW127</f>
        <v>0</v>
      </c>
      <c r="AX127" s="319">
        <f>cf_1!AX127+cf_2!AX127</f>
        <v>0</v>
      </c>
      <c r="AY127" s="319">
        <f>cf_1!AY127+cf_2!AY127</f>
        <v>0</v>
      </c>
      <c r="AZ127" s="319">
        <f>cf_1!AZ127+cf_2!AZ127</f>
        <v>0</v>
      </c>
      <c r="BA127" s="319">
        <f>cf_1!BA127+cf_2!BA127</f>
        <v>0</v>
      </c>
      <c r="BB127" s="319">
        <f>cf_1!BB127+cf_2!BB127</f>
        <v>0</v>
      </c>
      <c r="BC127" s="319">
        <f>cf_1!BC127+cf_2!BC127</f>
        <v>0</v>
      </c>
      <c r="BD127" s="319">
        <f>cf_1!BD127+cf_2!BD127</f>
        <v>0</v>
      </c>
      <c r="BE127" s="319">
        <f>cf_1!BE127+cf_2!BE127</f>
        <v>0</v>
      </c>
      <c r="BF127" s="319">
        <f>cf_1!BF127+cf_2!BF127</f>
        <v>0</v>
      </c>
      <c r="BG127" s="319">
        <f>cf_1!BG127+cf_2!BG127</f>
        <v>0</v>
      </c>
      <c r="BH127" s="319">
        <f>cf_1!BH127+cf_2!BH127</f>
        <v>0</v>
      </c>
      <c r="BI127" s="319">
        <f>cf_1!BI127+cf_2!BI127</f>
        <v>0</v>
      </c>
      <c r="BJ127" s="319">
        <f>cf_1!BJ127+cf_2!BJ127</f>
        <v>0</v>
      </c>
      <c r="BK127" s="319">
        <f>cf_1!BK127+cf_2!BK127</f>
        <v>0</v>
      </c>
      <c r="BL127" s="319">
        <f>cf_1!BL127+cf_2!BL127</f>
        <v>0</v>
      </c>
      <c r="BM127" s="319">
        <f>cf_1!BM127+cf_2!BM127</f>
        <v>0</v>
      </c>
      <c r="BN127" s="319">
        <f>cf_1!BN127+cf_2!BN127</f>
        <v>0</v>
      </c>
      <c r="BO127" s="319">
        <f>cf_1!BO127+cf_2!BO127</f>
        <v>0</v>
      </c>
      <c r="BP127" s="319">
        <f>cf_1!BP127+cf_2!BP127</f>
        <v>0</v>
      </c>
      <c r="BQ127" s="319">
        <f>cf_1!BQ127+cf_2!BQ127</f>
        <v>0</v>
      </c>
      <c r="BR127" s="319">
        <f>cf_1!BR127+cf_2!BR127</f>
        <v>0</v>
      </c>
      <c r="BS127" s="319">
        <f>cf_1!BS127+cf_2!BS127</f>
        <v>0</v>
      </c>
      <c r="BT127" s="319">
        <f>cf_1!BT127+cf_2!BT127</f>
        <v>0</v>
      </c>
      <c r="BU127" s="319">
        <f>cf_1!BU127+cf_2!BU127</f>
        <v>0</v>
      </c>
      <c r="BV127" s="319">
        <f>cf_1!BV127+cf_2!BV127</f>
        <v>0</v>
      </c>
      <c r="BW127" s="319">
        <f>cf_1!BW127+cf_2!BW127</f>
        <v>0</v>
      </c>
      <c r="BX127" s="319">
        <f>cf_1!BX127+cf_2!BX127</f>
        <v>0</v>
      </c>
      <c r="BY127" s="319">
        <f>cf_1!BY127+cf_2!BY127</f>
        <v>0</v>
      </c>
      <c r="BZ127" s="319">
        <f>cf_1!BZ127+cf_2!BZ127</f>
        <v>0</v>
      </c>
      <c r="CA127" s="319">
        <f>cf_1!CA127+cf_2!CA127</f>
        <v>0</v>
      </c>
      <c r="CB127" s="319">
        <f>cf_1!CB127+cf_2!CB127</f>
        <v>0</v>
      </c>
      <c r="CC127" s="319">
        <f>cf_1!CC127+cf_2!CC127</f>
        <v>0</v>
      </c>
      <c r="CD127" s="319">
        <f>cf_1!CD127+cf_2!CD127</f>
        <v>0</v>
      </c>
      <c r="CE127" s="319">
        <f>cf_1!CE127+cf_2!CE127</f>
        <v>0</v>
      </c>
      <c r="CF127" s="319">
        <f>cf_1!CF127+cf_2!CF127</f>
        <v>0</v>
      </c>
      <c r="CG127" s="319">
        <f>cf_1!CG127+cf_2!CG127</f>
        <v>0</v>
      </c>
      <c r="CH127" s="319">
        <f>cf_1!CH127+cf_2!CH127</f>
        <v>0</v>
      </c>
      <c r="CI127" s="319">
        <f>cf_1!CI127+cf_2!CI127</f>
        <v>0</v>
      </c>
      <c r="CJ127" s="319">
        <f>cf_1!CJ127+cf_2!CJ127</f>
        <v>0</v>
      </c>
      <c r="CK127" s="319">
        <f>cf_1!CK127+cf_2!CK127</f>
        <v>0</v>
      </c>
      <c r="CL127" s="319">
        <f>cf_1!CL127+cf_2!CL127</f>
        <v>0</v>
      </c>
      <c r="CM127" s="319">
        <f>cf_1!CM127+cf_2!CM127</f>
        <v>0</v>
      </c>
      <c r="CN127" s="319">
        <f>cf_1!CN127+cf_2!CN127</f>
        <v>0</v>
      </c>
      <c r="CO127" s="319">
        <f>cf_1!CO127+cf_2!CO127</f>
        <v>0</v>
      </c>
      <c r="CP127" s="319">
        <f>cf_1!CP127+cf_2!CP127</f>
        <v>0</v>
      </c>
      <c r="CQ127" s="319">
        <f>cf_1!CQ127+cf_2!CQ127</f>
        <v>0</v>
      </c>
      <c r="CR127" s="319">
        <f>cf_1!CR127+cf_2!CR127</f>
        <v>0</v>
      </c>
      <c r="CS127" s="319">
        <f>cf_1!CS127+cf_2!CS127</f>
        <v>0</v>
      </c>
      <c r="CT127" s="319">
        <f>cf_1!CT127+cf_2!CT127</f>
        <v>0</v>
      </c>
      <c r="CU127" s="319">
        <f>cf_1!CU127+cf_2!CU127</f>
        <v>0</v>
      </c>
      <c r="CV127" s="319">
        <f>cf_1!CV127+cf_2!CV127</f>
        <v>0</v>
      </c>
      <c r="CW127" s="319">
        <f>cf_1!CW127+cf_2!CW127</f>
        <v>0</v>
      </c>
      <c r="CX127" s="319">
        <f>cf_1!CX127+cf_2!CX127</f>
        <v>0</v>
      </c>
      <c r="CY127" s="319">
        <f>cf_1!CY127+cf_2!CY127</f>
        <v>0</v>
      </c>
      <c r="CZ127" s="319">
        <f>cf_1!CZ127+cf_2!CZ127</f>
        <v>0</v>
      </c>
      <c r="DA127" s="319">
        <f>cf_1!DA127+cf_2!DA127</f>
        <v>0</v>
      </c>
      <c r="DB127" s="319">
        <f>cf_1!DB127+cf_2!DB127</f>
        <v>0</v>
      </c>
      <c r="DC127" s="319">
        <f>cf_1!DC127+cf_2!DC127</f>
        <v>0</v>
      </c>
      <c r="DD127" s="319">
        <f>cf_1!DD127+cf_2!DD127</f>
        <v>0</v>
      </c>
      <c r="DE127" s="319">
        <f>cf_1!DE127+cf_2!DE127</f>
        <v>0</v>
      </c>
      <c r="DF127" s="319">
        <f>cf_1!DF127+cf_2!DF127</f>
        <v>0</v>
      </c>
      <c r="DG127" s="319">
        <f>cf_1!DG127+cf_2!DG127</f>
        <v>0</v>
      </c>
      <c r="DH127" s="319">
        <f>cf_1!DH127+cf_2!DH127</f>
        <v>0</v>
      </c>
      <c r="DI127" s="319">
        <f>cf_1!DI127+cf_2!DI127</f>
        <v>0</v>
      </c>
      <c r="DJ127" s="319">
        <f>cf_1!DJ127+cf_2!DJ127</f>
        <v>0</v>
      </c>
      <c r="DK127" s="319">
        <f>cf_1!DK127+cf_2!DK127</f>
        <v>0</v>
      </c>
      <c r="DL127" s="319">
        <f>cf_1!DL127+cf_2!DL127</f>
        <v>0</v>
      </c>
      <c r="DM127" s="319">
        <f>cf_1!DM127+cf_2!DM127</f>
        <v>0</v>
      </c>
      <c r="DN127" s="319">
        <f>cf_1!DN127+cf_2!DN127</f>
        <v>0</v>
      </c>
      <c r="DO127" s="319">
        <f>cf_1!DO127+cf_2!DO127</f>
        <v>0</v>
      </c>
      <c r="DP127" s="319">
        <f>cf_1!DP127+cf_2!DP127</f>
        <v>0</v>
      </c>
      <c r="DQ127" s="319">
        <f>cf_1!DQ127+cf_2!DQ127</f>
        <v>0</v>
      </c>
      <c r="DR127" s="319">
        <f>cf_1!DR127+cf_2!DR127</f>
        <v>0</v>
      </c>
      <c r="DS127" s="319">
        <f>cf_1!DS127+cf_2!DS127</f>
        <v>0</v>
      </c>
      <c r="DT127" s="319">
        <f>cf_1!DT127+cf_2!DT127</f>
        <v>0</v>
      </c>
      <c r="DU127" s="319">
        <f>cf_1!DU127+cf_2!DU127</f>
        <v>0</v>
      </c>
      <c r="DV127" s="319">
        <f>cf_1!DV127+cf_2!DV127</f>
        <v>0</v>
      </c>
      <c r="DW127" s="319">
        <f>cf_1!DW127+cf_2!DW127</f>
        <v>0</v>
      </c>
      <c r="DX127" s="319">
        <f>cf_1!DX127+cf_2!DX127</f>
        <v>0</v>
      </c>
      <c r="DY127" s="319">
        <f>cf_1!DY127+cf_2!DY127</f>
        <v>0</v>
      </c>
      <c r="DZ127" s="319">
        <f>cf_1!DZ127+cf_2!DZ127</f>
        <v>0</v>
      </c>
      <c r="EA127" s="319">
        <f>cf_1!EA127+cf_2!EA127</f>
        <v>0</v>
      </c>
      <c r="EB127" s="319">
        <f>cf_1!EB127+cf_2!EB127</f>
        <v>0</v>
      </c>
      <c r="EC127" s="319">
        <f>cf_1!EC127+cf_2!EC127</f>
        <v>0</v>
      </c>
      <c r="ED127" s="319">
        <f>cf_1!ED127+cf_2!ED127</f>
        <v>0</v>
      </c>
      <c r="EE127" s="319">
        <f>cf_1!EE127+cf_2!EE127</f>
        <v>0</v>
      </c>
      <c r="EF127" s="319">
        <f>cf_1!EF127+cf_2!EF127</f>
        <v>0</v>
      </c>
      <c r="EG127" s="319">
        <f>cf_1!EG127+cf_2!EG127</f>
        <v>0</v>
      </c>
      <c r="EH127" s="319">
        <f>cf_1!EH127+cf_2!EH127</f>
        <v>0</v>
      </c>
      <c r="EI127" s="319">
        <f>cf_1!EI127+cf_2!EI127</f>
        <v>0</v>
      </c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/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/>
      <c r="FK127" s="59"/>
      <c r="FL127" s="59"/>
      <c r="FM127" s="59"/>
      <c r="FN127" s="59"/>
      <c r="FO127" s="59"/>
      <c r="FP127" s="59"/>
      <c r="FQ127" s="59"/>
      <c r="FR127" s="59"/>
      <c r="FS127" s="59"/>
      <c r="FT127" s="60"/>
      <c r="FU127" s="60"/>
      <c r="FV127" s="60"/>
      <c r="FW127" s="60"/>
      <c r="FX127" s="60"/>
      <c r="FY127" s="60"/>
      <c r="FZ127" s="60"/>
      <c r="GA127" s="60"/>
      <c r="GB127" s="60"/>
      <c r="GC127" s="60"/>
      <c r="GD127" s="60"/>
      <c r="GE127" s="60"/>
      <c r="GF127" s="60"/>
      <c r="GG127" s="60"/>
      <c r="GH127" s="60"/>
      <c r="GI127" s="60"/>
      <c r="GJ127" s="60"/>
      <c r="GK127" s="60"/>
      <c r="GL127" s="60"/>
      <c r="GM127" s="60"/>
      <c r="GN127" s="60"/>
      <c r="GO127" s="60"/>
      <c r="GP127" s="60"/>
      <c r="GQ127" s="60"/>
      <c r="GR127" s="60"/>
      <c r="GS127" s="60"/>
    </row>
    <row r="128" spans="2:201" x14ac:dyDescent="0.2">
      <c r="B128" s="206" t="s">
        <v>1018</v>
      </c>
      <c r="C128" s="67" t="s">
        <v>1019</v>
      </c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9">
        <f t="shared" si="300"/>
        <v>0</v>
      </c>
      <c r="Q128" s="70">
        <f t="shared" si="301"/>
        <v>0</v>
      </c>
      <c r="R128" s="59">
        <f t="shared" si="302"/>
        <v>0</v>
      </c>
      <c r="S128" s="319">
        <f>cf_1!S128+cf_2!S128</f>
        <v>0</v>
      </c>
      <c r="T128" s="319">
        <f>cf_1!T128+cf_2!T128</f>
        <v>0</v>
      </c>
      <c r="U128" s="319">
        <f>cf_1!U128+cf_2!U128</f>
        <v>0</v>
      </c>
      <c r="V128" s="319">
        <f>cf_1!V128+cf_2!V128</f>
        <v>0</v>
      </c>
      <c r="W128" s="319">
        <f>cf_1!W128+cf_2!W128</f>
        <v>0</v>
      </c>
      <c r="X128" s="319">
        <f>cf_1!X128+cf_2!X128</f>
        <v>0</v>
      </c>
      <c r="Y128" s="319">
        <f>cf_1!Y128+cf_2!Y128</f>
        <v>0</v>
      </c>
      <c r="Z128" s="319">
        <f>cf_1!Z128+cf_2!Z128</f>
        <v>0</v>
      </c>
      <c r="AA128" s="319">
        <f>cf_1!AA128+cf_2!AA128</f>
        <v>0</v>
      </c>
      <c r="AB128" s="319">
        <f>cf_1!AB128+cf_2!AB128</f>
        <v>0</v>
      </c>
      <c r="AC128" s="319">
        <f>cf_1!AC128+cf_2!AC128</f>
        <v>0</v>
      </c>
      <c r="AD128" s="319">
        <f>cf_1!AD128+cf_2!AD128</f>
        <v>0</v>
      </c>
      <c r="AE128" s="319">
        <f>cf_1!AE128+cf_2!AE128</f>
        <v>0</v>
      </c>
      <c r="AF128" s="319">
        <f>cf_1!AF128+cf_2!AF128</f>
        <v>0</v>
      </c>
      <c r="AG128" s="319">
        <f>cf_1!AG128+cf_2!AG128</f>
        <v>0</v>
      </c>
      <c r="AH128" s="319">
        <f>cf_1!AH128+cf_2!AH128</f>
        <v>0</v>
      </c>
      <c r="AI128" s="319">
        <f>cf_1!AI128+cf_2!AI128</f>
        <v>0</v>
      </c>
      <c r="AJ128" s="319">
        <f>cf_1!AJ128+cf_2!AJ128</f>
        <v>0</v>
      </c>
      <c r="AK128" s="319">
        <f>cf_1!AK128+cf_2!AK128</f>
        <v>0</v>
      </c>
      <c r="AL128" s="319">
        <f>cf_1!AL128+cf_2!AL128</f>
        <v>0</v>
      </c>
      <c r="AM128" s="319">
        <f>cf_1!AM128+cf_2!AM128</f>
        <v>0</v>
      </c>
      <c r="AN128" s="319">
        <f>cf_1!AN128+cf_2!AN128</f>
        <v>0</v>
      </c>
      <c r="AO128" s="319">
        <f>cf_1!AO128+cf_2!AO128</f>
        <v>0</v>
      </c>
      <c r="AP128" s="319">
        <f>cf_1!AP128+cf_2!AP128</f>
        <v>0</v>
      </c>
      <c r="AQ128" s="319">
        <f>cf_1!AQ128+cf_2!AQ128</f>
        <v>0</v>
      </c>
      <c r="AR128" s="319">
        <f>cf_1!AR128+cf_2!AR128</f>
        <v>0</v>
      </c>
      <c r="AS128" s="319">
        <f>cf_1!AS128+cf_2!AS128</f>
        <v>0</v>
      </c>
      <c r="AT128" s="319">
        <f>cf_1!AT128+cf_2!AT128</f>
        <v>0</v>
      </c>
      <c r="AU128" s="319">
        <f>cf_1!AU128+cf_2!AU128</f>
        <v>0</v>
      </c>
      <c r="AV128" s="319">
        <f>cf_1!AV128+cf_2!AV128</f>
        <v>0</v>
      </c>
      <c r="AW128" s="319">
        <f>cf_1!AW128+cf_2!AW128</f>
        <v>0</v>
      </c>
      <c r="AX128" s="319">
        <f>cf_1!AX128+cf_2!AX128</f>
        <v>0</v>
      </c>
      <c r="AY128" s="319">
        <f>cf_1!AY128+cf_2!AY128</f>
        <v>0</v>
      </c>
      <c r="AZ128" s="319">
        <f>cf_1!AZ128+cf_2!AZ128</f>
        <v>0</v>
      </c>
      <c r="BA128" s="319">
        <f>cf_1!BA128+cf_2!BA128</f>
        <v>0</v>
      </c>
      <c r="BB128" s="319">
        <f>cf_1!BB128+cf_2!BB128</f>
        <v>0</v>
      </c>
      <c r="BC128" s="319">
        <f>cf_1!BC128+cf_2!BC128</f>
        <v>0</v>
      </c>
      <c r="BD128" s="319">
        <f>cf_1!BD128+cf_2!BD128</f>
        <v>0</v>
      </c>
      <c r="BE128" s="319">
        <f>cf_1!BE128+cf_2!BE128</f>
        <v>0</v>
      </c>
      <c r="BF128" s="319">
        <f>cf_1!BF128+cf_2!BF128</f>
        <v>0</v>
      </c>
      <c r="BG128" s="319">
        <f>cf_1!BG128+cf_2!BG128</f>
        <v>0</v>
      </c>
      <c r="BH128" s="319">
        <f>cf_1!BH128+cf_2!BH128</f>
        <v>0</v>
      </c>
      <c r="BI128" s="319">
        <f>cf_1!BI128+cf_2!BI128</f>
        <v>0</v>
      </c>
      <c r="BJ128" s="319">
        <f>cf_1!BJ128+cf_2!BJ128</f>
        <v>0</v>
      </c>
      <c r="BK128" s="319">
        <f>cf_1!BK128+cf_2!BK128</f>
        <v>0</v>
      </c>
      <c r="BL128" s="319">
        <f>cf_1!BL128+cf_2!BL128</f>
        <v>0</v>
      </c>
      <c r="BM128" s="319">
        <f>cf_1!BM128+cf_2!BM128</f>
        <v>0</v>
      </c>
      <c r="BN128" s="319">
        <f>cf_1!BN128+cf_2!BN128</f>
        <v>0</v>
      </c>
      <c r="BO128" s="319">
        <f>cf_1!BO128+cf_2!BO128</f>
        <v>0</v>
      </c>
      <c r="BP128" s="319">
        <f>cf_1!BP128+cf_2!BP128</f>
        <v>0</v>
      </c>
      <c r="BQ128" s="319">
        <f>cf_1!BQ128+cf_2!BQ128</f>
        <v>0</v>
      </c>
      <c r="BR128" s="319">
        <f>cf_1!BR128+cf_2!BR128</f>
        <v>0</v>
      </c>
      <c r="BS128" s="319">
        <f>cf_1!BS128+cf_2!BS128</f>
        <v>0</v>
      </c>
      <c r="BT128" s="319">
        <f>cf_1!BT128+cf_2!BT128</f>
        <v>0</v>
      </c>
      <c r="BU128" s="319">
        <f>cf_1!BU128+cf_2!BU128</f>
        <v>0</v>
      </c>
      <c r="BV128" s="319">
        <f>cf_1!BV128+cf_2!BV128</f>
        <v>0</v>
      </c>
      <c r="BW128" s="319">
        <f>cf_1!BW128+cf_2!BW128</f>
        <v>0</v>
      </c>
      <c r="BX128" s="319">
        <f>cf_1!BX128+cf_2!BX128</f>
        <v>0</v>
      </c>
      <c r="BY128" s="319">
        <f>cf_1!BY128+cf_2!BY128</f>
        <v>0</v>
      </c>
      <c r="BZ128" s="319">
        <f>cf_1!BZ128+cf_2!BZ128</f>
        <v>0</v>
      </c>
      <c r="CA128" s="319">
        <f>cf_1!CA128+cf_2!CA128</f>
        <v>0</v>
      </c>
      <c r="CB128" s="319">
        <f>cf_1!CB128+cf_2!CB128</f>
        <v>0</v>
      </c>
      <c r="CC128" s="319">
        <f>cf_1!CC128+cf_2!CC128</f>
        <v>0</v>
      </c>
      <c r="CD128" s="319">
        <f>cf_1!CD128+cf_2!CD128</f>
        <v>0</v>
      </c>
      <c r="CE128" s="319">
        <f>cf_1!CE128+cf_2!CE128</f>
        <v>0</v>
      </c>
      <c r="CF128" s="319">
        <f>cf_1!CF128+cf_2!CF128</f>
        <v>0</v>
      </c>
      <c r="CG128" s="319">
        <f>cf_1!CG128+cf_2!CG128</f>
        <v>0</v>
      </c>
      <c r="CH128" s="319">
        <f>cf_1!CH128+cf_2!CH128</f>
        <v>0</v>
      </c>
      <c r="CI128" s="319">
        <f>cf_1!CI128+cf_2!CI128</f>
        <v>0</v>
      </c>
      <c r="CJ128" s="319">
        <f>cf_1!CJ128+cf_2!CJ128</f>
        <v>0</v>
      </c>
      <c r="CK128" s="319">
        <f>cf_1!CK128+cf_2!CK128</f>
        <v>0</v>
      </c>
      <c r="CL128" s="319">
        <f>cf_1!CL128+cf_2!CL128</f>
        <v>0</v>
      </c>
      <c r="CM128" s="319">
        <f>cf_1!CM128+cf_2!CM128</f>
        <v>0</v>
      </c>
      <c r="CN128" s="319">
        <f>cf_1!CN128+cf_2!CN128</f>
        <v>0</v>
      </c>
      <c r="CO128" s="319">
        <f>cf_1!CO128+cf_2!CO128</f>
        <v>0</v>
      </c>
      <c r="CP128" s="319">
        <f>cf_1!CP128+cf_2!CP128</f>
        <v>0</v>
      </c>
      <c r="CQ128" s="319">
        <f>cf_1!CQ128+cf_2!CQ128</f>
        <v>0</v>
      </c>
      <c r="CR128" s="319">
        <f>cf_1!CR128+cf_2!CR128</f>
        <v>0</v>
      </c>
      <c r="CS128" s="319">
        <f>cf_1!CS128+cf_2!CS128</f>
        <v>0</v>
      </c>
      <c r="CT128" s="319">
        <f>cf_1!CT128+cf_2!CT128</f>
        <v>0</v>
      </c>
      <c r="CU128" s="319">
        <f>cf_1!CU128+cf_2!CU128</f>
        <v>0</v>
      </c>
      <c r="CV128" s="319">
        <f>cf_1!CV128+cf_2!CV128</f>
        <v>0</v>
      </c>
      <c r="CW128" s="319">
        <f>cf_1!CW128+cf_2!CW128</f>
        <v>0</v>
      </c>
      <c r="CX128" s="319">
        <f>cf_1!CX128+cf_2!CX128</f>
        <v>0</v>
      </c>
      <c r="CY128" s="319">
        <f>cf_1!CY128+cf_2!CY128</f>
        <v>0</v>
      </c>
      <c r="CZ128" s="319">
        <f>cf_1!CZ128+cf_2!CZ128</f>
        <v>0</v>
      </c>
      <c r="DA128" s="319">
        <f>cf_1!DA128+cf_2!DA128</f>
        <v>0</v>
      </c>
      <c r="DB128" s="319">
        <f>cf_1!DB128+cf_2!DB128</f>
        <v>0</v>
      </c>
      <c r="DC128" s="319">
        <f>cf_1!DC128+cf_2!DC128</f>
        <v>0</v>
      </c>
      <c r="DD128" s="319">
        <f>cf_1!DD128+cf_2!DD128</f>
        <v>0</v>
      </c>
      <c r="DE128" s="319">
        <f>cf_1!DE128+cf_2!DE128</f>
        <v>0</v>
      </c>
      <c r="DF128" s="319">
        <f>cf_1!DF128+cf_2!DF128</f>
        <v>0</v>
      </c>
      <c r="DG128" s="319">
        <f>cf_1!DG128+cf_2!DG128</f>
        <v>0</v>
      </c>
      <c r="DH128" s="319">
        <f>cf_1!DH128+cf_2!DH128</f>
        <v>0</v>
      </c>
      <c r="DI128" s="319">
        <f>cf_1!DI128+cf_2!DI128</f>
        <v>0</v>
      </c>
      <c r="DJ128" s="319">
        <f>cf_1!DJ128+cf_2!DJ128</f>
        <v>0</v>
      </c>
      <c r="DK128" s="319">
        <f>cf_1!DK128+cf_2!DK128</f>
        <v>0</v>
      </c>
      <c r="DL128" s="319">
        <f>cf_1!DL128+cf_2!DL128</f>
        <v>0</v>
      </c>
      <c r="DM128" s="319">
        <f>cf_1!DM128+cf_2!DM128</f>
        <v>0</v>
      </c>
      <c r="DN128" s="319">
        <f>cf_1!DN128+cf_2!DN128</f>
        <v>0</v>
      </c>
      <c r="DO128" s="319">
        <f>cf_1!DO128+cf_2!DO128</f>
        <v>0</v>
      </c>
      <c r="DP128" s="319">
        <f>cf_1!DP128+cf_2!DP128</f>
        <v>0</v>
      </c>
      <c r="DQ128" s="319">
        <f>cf_1!DQ128+cf_2!DQ128</f>
        <v>0</v>
      </c>
      <c r="DR128" s="319">
        <f>cf_1!DR128+cf_2!DR128</f>
        <v>0</v>
      </c>
      <c r="DS128" s="319">
        <f>cf_1!DS128+cf_2!DS128</f>
        <v>0</v>
      </c>
      <c r="DT128" s="319">
        <f>cf_1!DT128+cf_2!DT128</f>
        <v>0</v>
      </c>
      <c r="DU128" s="319">
        <f>cf_1!DU128+cf_2!DU128</f>
        <v>0</v>
      </c>
      <c r="DV128" s="319">
        <f>cf_1!DV128+cf_2!DV128</f>
        <v>0</v>
      </c>
      <c r="DW128" s="319">
        <f>cf_1!DW128+cf_2!DW128</f>
        <v>0</v>
      </c>
      <c r="DX128" s="319">
        <f>cf_1!DX128+cf_2!DX128</f>
        <v>0</v>
      </c>
      <c r="DY128" s="319">
        <f>cf_1!DY128+cf_2!DY128</f>
        <v>0</v>
      </c>
      <c r="DZ128" s="319">
        <f>cf_1!DZ128+cf_2!DZ128</f>
        <v>0</v>
      </c>
      <c r="EA128" s="319">
        <f>cf_1!EA128+cf_2!EA128</f>
        <v>0</v>
      </c>
      <c r="EB128" s="319">
        <f>cf_1!EB128+cf_2!EB128</f>
        <v>0</v>
      </c>
      <c r="EC128" s="319">
        <f>cf_1!EC128+cf_2!EC128</f>
        <v>0</v>
      </c>
      <c r="ED128" s="319">
        <f>cf_1!ED128+cf_2!ED128</f>
        <v>0</v>
      </c>
      <c r="EE128" s="319">
        <f>cf_1!EE128+cf_2!EE128</f>
        <v>0</v>
      </c>
      <c r="EF128" s="319">
        <f>cf_1!EF128+cf_2!EF128</f>
        <v>0</v>
      </c>
      <c r="EG128" s="319">
        <f>cf_1!EG128+cf_2!EG128</f>
        <v>0</v>
      </c>
      <c r="EH128" s="319">
        <f>cf_1!EH128+cf_2!EH128</f>
        <v>0</v>
      </c>
      <c r="EI128" s="319">
        <f>cf_1!EI128+cf_2!EI128</f>
        <v>0</v>
      </c>
      <c r="EJ128" s="59"/>
      <c r="EK128" s="59"/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/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60"/>
      <c r="FU128" s="60"/>
      <c r="FV128" s="60"/>
      <c r="FW128" s="60"/>
      <c r="FX128" s="60"/>
      <c r="FY128" s="60"/>
      <c r="FZ128" s="60"/>
      <c r="GA128" s="60"/>
      <c r="GB128" s="60"/>
      <c r="GC128" s="60"/>
      <c r="GD128" s="60"/>
      <c r="GE128" s="60"/>
      <c r="GF128" s="60"/>
      <c r="GG128" s="60"/>
      <c r="GH128" s="60"/>
      <c r="GI128" s="60"/>
      <c r="GJ128" s="60"/>
      <c r="GK128" s="60"/>
      <c r="GL128" s="60"/>
      <c r="GM128" s="60"/>
      <c r="GN128" s="60"/>
      <c r="GO128" s="60"/>
      <c r="GP128" s="60"/>
      <c r="GQ128" s="60"/>
      <c r="GR128" s="60"/>
      <c r="GS128" s="60"/>
    </row>
    <row r="129" spans="2:201" x14ac:dyDescent="0.2">
      <c r="B129" s="66" t="s">
        <v>1020</v>
      </c>
      <c r="C129" s="204" t="s">
        <v>361</v>
      </c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9">
        <f t="shared" si="300"/>
        <v>611946300</v>
      </c>
      <c r="Q129" s="70">
        <f t="shared" si="301"/>
        <v>0</v>
      </c>
      <c r="R129" s="59">
        <f t="shared" si="302"/>
        <v>611946300</v>
      </c>
      <c r="S129" s="319">
        <f>cf_1!S129+cf_2!S129</f>
        <v>0</v>
      </c>
      <c r="T129" s="319">
        <f>cf_1!T129+cf_2!T129</f>
        <v>0</v>
      </c>
      <c r="U129" s="319">
        <f>cf_1!U129+cf_2!U129</f>
        <v>0</v>
      </c>
      <c r="V129" s="319">
        <f>cf_1!V129+cf_2!V129</f>
        <v>0</v>
      </c>
      <c r="W129" s="319">
        <f>cf_1!W129+cf_2!W129</f>
        <v>0</v>
      </c>
      <c r="X129" s="319">
        <f>cf_1!X129+cf_2!X129</f>
        <v>0</v>
      </c>
      <c r="Y129" s="319">
        <f>cf_1!Y129+cf_2!Y129</f>
        <v>0</v>
      </c>
      <c r="Z129" s="319">
        <f>cf_1!Z129+cf_2!Z129</f>
        <v>0</v>
      </c>
      <c r="AA129" s="319">
        <f>cf_1!AA129+cf_2!AA129</f>
        <v>0</v>
      </c>
      <c r="AB129" s="319">
        <f>cf_1!AB129+cf_2!AB129</f>
        <v>0</v>
      </c>
      <c r="AC129" s="319">
        <f>cf_1!AC129+cf_2!AC129</f>
        <v>0</v>
      </c>
      <c r="AD129" s="319">
        <f>cf_1!AD129+cf_2!AD129</f>
        <v>0</v>
      </c>
      <c r="AE129" s="319">
        <f>cf_1!AE129+cf_2!AE129</f>
        <v>0</v>
      </c>
      <c r="AF129" s="319">
        <f>cf_1!AF129+cf_2!AF129</f>
        <v>0</v>
      </c>
      <c r="AG129" s="319">
        <f>cf_1!AG129+cf_2!AG129</f>
        <v>0</v>
      </c>
      <c r="AH129" s="319">
        <f>cf_1!AH129+cf_2!AH129</f>
        <v>0</v>
      </c>
      <c r="AI129" s="319">
        <f>cf_1!AI129+cf_2!AI129</f>
        <v>0</v>
      </c>
      <c r="AJ129" s="319">
        <f>cf_1!AJ129+cf_2!AJ129</f>
        <v>0</v>
      </c>
      <c r="AK129" s="319">
        <f>cf_1!AK129+cf_2!AK129</f>
        <v>25497762.5</v>
      </c>
      <c r="AL129" s="319">
        <f>cf_1!AL129+cf_2!AL129</f>
        <v>25497762.5</v>
      </c>
      <c r="AM129" s="319">
        <f>cf_1!AM129+cf_2!AM129</f>
        <v>25497762.5</v>
      </c>
      <c r="AN129" s="319">
        <f>cf_1!AN129+cf_2!AN129</f>
        <v>25497762.5</v>
      </c>
      <c r="AO129" s="319">
        <f>cf_1!AO129+cf_2!AO129</f>
        <v>25497762.5</v>
      </c>
      <c r="AP129" s="319">
        <f>cf_1!AP129+cf_2!AP129</f>
        <v>25497762.5</v>
      </c>
      <c r="AQ129" s="319">
        <f>cf_1!AQ129+cf_2!AQ129</f>
        <v>25497762.5</v>
      </c>
      <c r="AR129" s="319">
        <f>cf_1!AR129+cf_2!AR129</f>
        <v>25497762.5</v>
      </c>
      <c r="AS129" s="319">
        <f>cf_1!AS129+cf_2!AS129</f>
        <v>25497762.5</v>
      </c>
      <c r="AT129" s="319">
        <f>cf_1!AT129+cf_2!AT129</f>
        <v>25497762.5</v>
      </c>
      <c r="AU129" s="319">
        <f>cf_1!AU129+cf_2!AU129</f>
        <v>25497762.5</v>
      </c>
      <c r="AV129" s="319">
        <f>cf_1!AV129+cf_2!AV129</f>
        <v>25497762.5</v>
      </c>
      <c r="AW129" s="319">
        <f>cf_1!AW129+cf_2!AW129</f>
        <v>25497762.5</v>
      </c>
      <c r="AX129" s="319">
        <f>cf_1!AX129+cf_2!AX129</f>
        <v>25497762.5</v>
      </c>
      <c r="AY129" s="319">
        <f>cf_1!AY129+cf_2!AY129</f>
        <v>25497762.5</v>
      </c>
      <c r="AZ129" s="319">
        <f>cf_1!AZ129+cf_2!AZ129</f>
        <v>25497762.5</v>
      </c>
      <c r="BA129" s="319">
        <f>cf_1!BA129+cf_2!BA129</f>
        <v>25497762.5</v>
      </c>
      <c r="BB129" s="319">
        <f>cf_1!BB129+cf_2!BB129</f>
        <v>25497762.5</v>
      </c>
      <c r="BC129" s="319">
        <f>cf_1!BC129+cf_2!BC129</f>
        <v>25497762.5</v>
      </c>
      <c r="BD129" s="319">
        <f>cf_1!BD129+cf_2!BD129</f>
        <v>25497762.5</v>
      </c>
      <c r="BE129" s="319">
        <f>cf_1!BE129+cf_2!BE129</f>
        <v>25497762.5</v>
      </c>
      <c r="BF129" s="319">
        <f>cf_1!BF129+cf_2!BF129</f>
        <v>25497762.5</v>
      </c>
      <c r="BG129" s="319">
        <f>cf_1!BG129+cf_2!BG129</f>
        <v>25497762.5</v>
      </c>
      <c r="BH129" s="319">
        <f>cf_1!BH129+cf_2!BH129</f>
        <v>25497762.5</v>
      </c>
      <c r="BI129" s="319">
        <f>cf_1!BI129+cf_2!BI129</f>
        <v>0</v>
      </c>
      <c r="BJ129" s="319">
        <f>cf_1!BJ129+cf_2!BJ129</f>
        <v>0</v>
      </c>
      <c r="BK129" s="319">
        <f>cf_1!BK129+cf_2!BK129</f>
        <v>0</v>
      </c>
      <c r="BL129" s="319">
        <f>cf_1!BL129+cf_2!BL129</f>
        <v>0</v>
      </c>
      <c r="BM129" s="319">
        <f>cf_1!BM129+cf_2!BM129</f>
        <v>0</v>
      </c>
      <c r="BN129" s="319">
        <f>cf_1!BN129+cf_2!BN129</f>
        <v>0</v>
      </c>
      <c r="BO129" s="319">
        <f>cf_1!BO129+cf_2!BO129</f>
        <v>0</v>
      </c>
      <c r="BP129" s="319">
        <f>cf_1!BP129+cf_2!BP129</f>
        <v>0</v>
      </c>
      <c r="BQ129" s="319">
        <f>cf_1!BQ129+cf_2!BQ129</f>
        <v>0</v>
      </c>
      <c r="BR129" s="319">
        <f>cf_1!BR129+cf_2!BR129</f>
        <v>0</v>
      </c>
      <c r="BS129" s="319">
        <f>cf_1!BS129+cf_2!BS129</f>
        <v>0</v>
      </c>
      <c r="BT129" s="319">
        <f>cf_1!BT129+cf_2!BT129</f>
        <v>0</v>
      </c>
      <c r="BU129" s="319">
        <f>cf_1!BU129+cf_2!BU129</f>
        <v>0</v>
      </c>
      <c r="BV129" s="319">
        <f>cf_1!BV129+cf_2!BV129</f>
        <v>0</v>
      </c>
      <c r="BW129" s="319">
        <f>cf_1!BW129+cf_2!BW129</f>
        <v>0</v>
      </c>
      <c r="BX129" s="319">
        <f>cf_1!BX129+cf_2!BX129</f>
        <v>0</v>
      </c>
      <c r="BY129" s="319">
        <f>cf_1!BY129+cf_2!BY129</f>
        <v>0</v>
      </c>
      <c r="BZ129" s="319">
        <f>cf_1!BZ129+cf_2!BZ129</f>
        <v>0</v>
      </c>
      <c r="CA129" s="319">
        <f>cf_1!CA129+cf_2!CA129</f>
        <v>0</v>
      </c>
      <c r="CB129" s="319">
        <f>cf_1!CB129+cf_2!CB129</f>
        <v>0</v>
      </c>
      <c r="CC129" s="319">
        <f>cf_1!CC129+cf_2!CC129</f>
        <v>0</v>
      </c>
      <c r="CD129" s="319">
        <f>cf_1!CD129+cf_2!CD129</f>
        <v>0</v>
      </c>
      <c r="CE129" s="319">
        <f>cf_1!CE129+cf_2!CE129</f>
        <v>0</v>
      </c>
      <c r="CF129" s="319">
        <f>cf_1!CF129+cf_2!CF129</f>
        <v>0</v>
      </c>
      <c r="CG129" s="319">
        <f>cf_1!CG129+cf_2!CG129</f>
        <v>0</v>
      </c>
      <c r="CH129" s="319">
        <f>cf_1!CH129+cf_2!CH129</f>
        <v>0</v>
      </c>
      <c r="CI129" s="319">
        <f>cf_1!CI129+cf_2!CI129</f>
        <v>0</v>
      </c>
      <c r="CJ129" s="319">
        <f>cf_1!CJ129+cf_2!CJ129</f>
        <v>0</v>
      </c>
      <c r="CK129" s="319">
        <f>cf_1!CK129+cf_2!CK129</f>
        <v>0</v>
      </c>
      <c r="CL129" s="319">
        <f>cf_1!CL129+cf_2!CL129</f>
        <v>0</v>
      </c>
      <c r="CM129" s="319">
        <f>cf_1!CM129+cf_2!CM129</f>
        <v>0</v>
      </c>
      <c r="CN129" s="319">
        <f>cf_1!CN129+cf_2!CN129</f>
        <v>0</v>
      </c>
      <c r="CO129" s="319">
        <f>cf_1!CO129+cf_2!CO129</f>
        <v>0</v>
      </c>
      <c r="CP129" s="319">
        <f>cf_1!CP129+cf_2!CP129</f>
        <v>0</v>
      </c>
      <c r="CQ129" s="319">
        <f>cf_1!CQ129+cf_2!CQ129</f>
        <v>0</v>
      </c>
      <c r="CR129" s="319">
        <f>cf_1!CR129+cf_2!CR129</f>
        <v>0</v>
      </c>
      <c r="CS129" s="319">
        <f>cf_1!CS129+cf_2!CS129</f>
        <v>0</v>
      </c>
      <c r="CT129" s="319">
        <f>cf_1!CT129+cf_2!CT129</f>
        <v>0</v>
      </c>
      <c r="CU129" s="319">
        <f>cf_1!CU129+cf_2!CU129</f>
        <v>0</v>
      </c>
      <c r="CV129" s="319">
        <f>cf_1!CV129+cf_2!CV129</f>
        <v>0</v>
      </c>
      <c r="CW129" s="319">
        <f>cf_1!CW129+cf_2!CW129</f>
        <v>0</v>
      </c>
      <c r="CX129" s="319">
        <f>cf_1!CX129+cf_2!CX129</f>
        <v>0</v>
      </c>
      <c r="CY129" s="319">
        <f>cf_1!CY129+cf_2!CY129</f>
        <v>0</v>
      </c>
      <c r="CZ129" s="319">
        <f>cf_1!CZ129+cf_2!CZ129</f>
        <v>0</v>
      </c>
      <c r="DA129" s="319">
        <f>cf_1!DA129+cf_2!DA129</f>
        <v>0</v>
      </c>
      <c r="DB129" s="319">
        <f>cf_1!DB129+cf_2!DB129</f>
        <v>0</v>
      </c>
      <c r="DC129" s="319">
        <f>cf_1!DC129+cf_2!DC129</f>
        <v>0</v>
      </c>
      <c r="DD129" s="319">
        <f>cf_1!DD129+cf_2!DD129</f>
        <v>0</v>
      </c>
      <c r="DE129" s="319">
        <f>cf_1!DE129+cf_2!DE129</f>
        <v>0</v>
      </c>
      <c r="DF129" s="319">
        <f>cf_1!DF129+cf_2!DF129</f>
        <v>0</v>
      </c>
      <c r="DG129" s="319">
        <f>cf_1!DG129+cf_2!DG129</f>
        <v>0</v>
      </c>
      <c r="DH129" s="319">
        <f>cf_1!DH129+cf_2!DH129</f>
        <v>0</v>
      </c>
      <c r="DI129" s="319">
        <f>cf_1!DI129+cf_2!DI129</f>
        <v>0</v>
      </c>
      <c r="DJ129" s="319">
        <f>cf_1!DJ129+cf_2!DJ129</f>
        <v>0</v>
      </c>
      <c r="DK129" s="319">
        <f>cf_1!DK129+cf_2!DK129</f>
        <v>0</v>
      </c>
      <c r="DL129" s="319">
        <f>cf_1!DL129+cf_2!DL129</f>
        <v>0</v>
      </c>
      <c r="DM129" s="319">
        <f>cf_1!DM129+cf_2!DM129</f>
        <v>0</v>
      </c>
      <c r="DN129" s="319">
        <f>cf_1!DN129+cf_2!DN129</f>
        <v>0</v>
      </c>
      <c r="DO129" s="319">
        <f>cf_1!DO129+cf_2!DO129</f>
        <v>0</v>
      </c>
      <c r="DP129" s="319">
        <f>cf_1!DP129+cf_2!DP129</f>
        <v>0</v>
      </c>
      <c r="DQ129" s="319">
        <f>cf_1!DQ129+cf_2!DQ129</f>
        <v>0</v>
      </c>
      <c r="DR129" s="319">
        <f>cf_1!DR129+cf_2!DR129</f>
        <v>0</v>
      </c>
      <c r="DS129" s="319">
        <f>cf_1!DS129+cf_2!DS129</f>
        <v>0</v>
      </c>
      <c r="DT129" s="319">
        <f>cf_1!DT129+cf_2!DT129</f>
        <v>0</v>
      </c>
      <c r="DU129" s="319">
        <f>cf_1!DU129+cf_2!DU129</f>
        <v>0</v>
      </c>
      <c r="DV129" s="319">
        <f>cf_1!DV129+cf_2!DV129</f>
        <v>0</v>
      </c>
      <c r="DW129" s="319">
        <f>cf_1!DW129+cf_2!DW129</f>
        <v>0</v>
      </c>
      <c r="DX129" s="319">
        <f>cf_1!DX129+cf_2!DX129</f>
        <v>0</v>
      </c>
      <c r="DY129" s="319">
        <f>cf_1!DY129+cf_2!DY129</f>
        <v>0</v>
      </c>
      <c r="DZ129" s="319">
        <f>cf_1!DZ129+cf_2!DZ129</f>
        <v>0</v>
      </c>
      <c r="EA129" s="319">
        <f>cf_1!EA129+cf_2!EA129</f>
        <v>0</v>
      </c>
      <c r="EB129" s="319">
        <f>cf_1!EB129+cf_2!EB129</f>
        <v>0</v>
      </c>
      <c r="EC129" s="319">
        <f>cf_1!EC129+cf_2!EC129</f>
        <v>0</v>
      </c>
      <c r="ED129" s="319">
        <f>cf_1!ED129+cf_2!ED129</f>
        <v>0</v>
      </c>
      <c r="EE129" s="319">
        <f>cf_1!EE129+cf_2!EE129</f>
        <v>0</v>
      </c>
      <c r="EF129" s="319">
        <f>cf_1!EF129+cf_2!EF129</f>
        <v>0</v>
      </c>
      <c r="EG129" s="319">
        <f>cf_1!EG129+cf_2!EG129</f>
        <v>0</v>
      </c>
      <c r="EH129" s="319">
        <f>cf_1!EH129+cf_2!EH129</f>
        <v>0</v>
      </c>
      <c r="EI129" s="319">
        <f>cf_1!EI129+cf_2!EI129</f>
        <v>0</v>
      </c>
      <c r="EJ129" s="59"/>
      <c r="EK129" s="59"/>
      <c r="EL129" s="59"/>
      <c r="EM129" s="59"/>
      <c r="EN129" s="59"/>
      <c r="EO129" s="59"/>
      <c r="EP129" s="59"/>
      <c r="EQ129" s="59"/>
      <c r="ER129" s="59"/>
      <c r="ES129" s="59"/>
      <c r="ET129" s="59"/>
      <c r="EU129" s="59"/>
      <c r="EV129" s="59"/>
      <c r="EW129" s="59"/>
      <c r="EX129" s="59"/>
      <c r="EY129" s="59"/>
      <c r="EZ129" s="59"/>
      <c r="FA129" s="59"/>
      <c r="FB129" s="59"/>
      <c r="FC129" s="59"/>
      <c r="FD129" s="59"/>
      <c r="FE129" s="59"/>
      <c r="FF129" s="59"/>
      <c r="FG129" s="59"/>
      <c r="FH129" s="59"/>
      <c r="FI129" s="59"/>
      <c r="FJ129" s="59"/>
      <c r="FK129" s="59"/>
      <c r="FL129" s="59"/>
      <c r="FM129" s="59"/>
      <c r="FN129" s="59"/>
      <c r="FO129" s="59"/>
      <c r="FP129" s="59"/>
      <c r="FQ129" s="59"/>
      <c r="FR129" s="59"/>
      <c r="FS129" s="59"/>
      <c r="FT129" s="60"/>
      <c r="FU129" s="60"/>
      <c r="FV129" s="60"/>
      <c r="FW129" s="60"/>
      <c r="FX129" s="60"/>
      <c r="FY129" s="60"/>
      <c r="FZ129" s="60"/>
      <c r="GA129" s="60"/>
      <c r="GB129" s="60"/>
      <c r="GC129" s="60"/>
      <c r="GD129" s="60"/>
      <c r="GE129" s="60"/>
      <c r="GF129" s="60"/>
      <c r="GG129" s="60"/>
      <c r="GH129" s="60"/>
      <c r="GI129" s="60"/>
      <c r="GJ129" s="60"/>
      <c r="GK129" s="60"/>
      <c r="GL129" s="60"/>
      <c r="GM129" s="60"/>
      <c r="GN129" s="60"/>
      <c r="GO129" s="60"/>
      <c r="GP129" s="60"/>
      <c r="GQ129" s="60"/>
      <c r="GR129" s="60"/>
      <c r="GS129" s="60"/>
    </row>
    <row r="130" spans="2:201" x14ac:dyDescent="0.2">
      <c r="B130" s="95" t="s">
        <v>1021</v>
      </c>
      <c r="C130" s="96" t="s">
        <v>1022</v>
      </c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8">
        <f t="shared" ref="P130:CA130" si="303">SUM(P131:P133)</f>
        <v>0</v>
      </c>
      <c r="Q130" s="99">
        <f t="shared" si="303"/>
        <v>0</v>
      </c>
      <c r="R130" s="99">
        <f t="shared" si="303"/>
        <v>0</v>
      </c>
      <c r="S130" s="99">
        <f t="shared" si="303"/>
        <v>0</v>
      </c>
      <c r="T130" s="99">
        <f t="shared" ref="T130" si="304">SUM(T131:T133)</f>
        <v>0</v>
      </c>
      <c r="U130" s="99">
        <f t="shared" ref="U130:AW130" si="305">SUM(U131:U133)</f>
        <v>0</v>
      </c>
      <c r="V130" s="99">
        <f t="shared" si="305"/>
        <v>0</v>
      </c>
      <c r="W130" s="99">
        <f t="shared" si="305"/>
        <v>0</v>
      </c>
      <c r="X130" s="99">
        <f t="shared" si="305"/>
        <v>0</v>
      </c>
      <c r="Y130" s="99">
        <f t="shared" si="305"/>
        <v>0</v>
      </c>
      <c r="Z130" s="99">
        <f t="shared" si="305"/>
        <v>0</v>
      </c>
      <c r="AA130" s="99">
        <f t="shared" si="305"/>
        <v>0</v>
      </c>
      <c r="AB130" s="99">
        <f t="shared" si="305"/>
        <v>0</v>
      </c>
      <c r="AC130" s="99">
        <f t="shared" si="305"/>
        <v>0</v>
      </c>
      <c r="AD130" s="99">
        <f t="shared" si="305"/>
        <v>0</v>
      </c>
      <c r="AE130" s="99">
        <f t="shared" si="305"/>
        <v>0</v>
      </c>
      <c r="AF130" s="99">
        <f t="shared" si="305"/>
        <v>0</v>
      </c>
      <c r="AG130" s="99">
        <f t="shared" si="305"/>
        <v>0</v>
      </c>
      <c r="AH130" s="99">
        <f t="shared" si="305"/>
        <v>0</v>
      </c>
      <c r="AI130" s="99">
        <f t="shared" si="305"/>
        <v>0</v>
      </c>
      <c r="AJ130" s="99">
        <f t="shared" si="305"/>
        <v>0</v>
      </c>
      <c r="AK130" s="99">
        <f t="shared" si="305"/>
        <v>0</v>
      </c>
      <c r="AL130" s="99">
        <f t="shared" si="305"/>
        <v>0</v>
      </c>
      <c r="AM130" s="99">
        <f t="shared" si="305"/>
        <v>0</v>
      </c>
      <c r="AN130" s="99">
        <f t="shared" si="305"/>
        <v>0</v>
      </c>
      <c r="AO130" s="99">
        <f t="shared" si="305"/>
        <v>0</v>
      </c>
      <c r="AP130" s="99">
        <f t="shared" si="305"/>
        <v>0</v>
      </c>
      <c r="AQ130" s="99">
        <f t="shared" si="305"/>
        <v>0</v>
      </c>
      <c r="AR130" s="99">
        <f t="shared" si="305"/>
        <v>0</v>
      </c>
      <c r="AS130" s="99">
        <f t="shared" si="305"/>
        <v>0</v>
      </c>
      <c r="AT130" s="99">
        <f t="shared" si="305"/>
        <v>0</v>
      </c>
      <c r="AU130" s="99">
        <f t="shared" si="305"/>
        <v>0</v>
      </c>
      <c r="AV130" s="99">
        <f t="shared" si="305"/>
        <v>0</v>
      </c>
      <c r="AW130" s="99">
        <f t="shared" si="305"/>
        <v>0</v>
      </c>
      <c r="AX130" s="99">
        <f t="shared" si="303"/>
        <v>0</v>
      </c>
      <c r="AY130" s="99">
        <f t="shared" si="303"/>
        <v>0</v>
      </c>
      <c r="AZ130" s="99">
        <f t="shared" si="303"/>
        <v>0</v>
      </c>
      <c r="BA130" s="99">
        <f t="shared" si="303"/>
        <v>0</v>
      </c>
      <c r="BB130" s="99">
        <f t="shared" si="303"/>
        <v>0</v>
      </c>
      <c r="BC130" s="99">
        <f t="shared" si="303"/>
        <v>0</v>
      </c>
      <c r="BD130" s="99">
        <f t="shared" si="303"/>
        <v>0</v>
      </c>
      <c r="BE130" s="99">
        <f t="shared" si="303"/>
        <v>0</v>
      </c>
      <c r="BF130" s="99">
        <f t="shared" si="303"/>
        <v>0</v>
      </c>
      <c r="BG130" s="99">
        <f t="shared" si="303"/>
        <v>0</v>
      </c>
      <c r="BH130" s="99">
        <f t="shared" si="303"/>
        <v>0</v>
      </c>
      <c r="BI130" s="99">
        <f t="shared" si="303"/>
        <v>0</v>
      </c>
      <c r="BJ130" s="99">
        <f t="shared" si="303"/>
        <v>0</v>
      </c>
      <c r="BK130" s="99">
        <f t="shared" si="303"/>
        <v>0</v>
      </c>
      <c r="BL130" s="99">
        <f t="shared" si="303"/>
        <v>0</v>
      </c>
      <c r="BM130" s="99">
        <f t="shared" si="303"/>
        <v>0</v>
      </c>
      <c r="BN130" s="99">
        <f t="shared" si="303"/>
        <v>0</v>
      </c>
      <c r="BO130" s="99">
        <f t="shared" si="303"/>
        <v>0</v>
      </c>
      <c r="BP130" s="99">
        <f t="shared" si="303"/>
        <v>0</v>
      </c>
      <c r="BQ130" s="99">
        <f t="shared" si="303"/>
        <v>0</v>
      </c>
      <c r="BR130" s="99">
        <f t="shared" si="303"/>
        <v>0</v>
      </c>
      <c r="BS130" s="99">
        <f t="shared" si="303"/>
        <v>0</v>
      </c>
      <c r="BT130" s="99">
        <f t="shared" si="303"/>
        <v>0</v>
      </c>
      <c r="BU130" s="99">
        <f t="shared" si="303"/>
        <v>0</v>
      </c>
      <c r="BV130" s="99">
        <f t="shared" si="303"/>
        <v>0</v>
      </c>
      <c r="BW130" s="99">
        <f t="shared" si="303"/>
        <v>0</v>
      </c>
      <c r="BX130" s="99">
        <f t="shared" si="303"/>
        <v>0</v>
      </c>
      <c r="BY130" s="99">
        <f t="shared" si="303"/>
        <v>0</v>
      </c>
      <c r="BZ130" s="99">
        <f t="shared" si="303"/>
        <v>0</v>
      </c>
      <c r="CA130" s="99">
        <f t="shared" si="303"/>
        <v>0</v>
      </c>
      <c r="CB130" s="99">
        <f t="shared" ref="CB130:EI130" si="306">SUM(CB131:CB133)</f>
        <v>0</v>
      </c>
      <c r="CC130" s="99">
        <f t="shared" si="306"/>
        <v>0</v>
      </c>
      <c r="CD130" s="99">
        <f t="shared" si="306"/>
        <v>0</v>
      </c>
      <c r="CE130" s="99">
        <f t="shared" si="306"/>
        <v>0</v>
      </c>
      <c r="CF130" s="99">
        <f t="shared" si="306"/>
        <v>0</v>
      </c>
      <c r="CG130" s="99">
        <f t="shared" si="306"/>
        <v>0</v>
      </c>
      <c r="CH130" s="99">
        <f t="shared" si="306"/>
        <v>0</v>
      </c>
      <c r="CI130" s="99">
        <f t="shared" si="306"/>
        <v>0</v>
      </c>
      <c r="CJ130" s="99">
        <f t="shared" si="306"/>
        <v>0</v>
      </c>
      <c r="CK130" s="99">
        <f t="shared" si="306"/>
        <v>0</v>
      </c>
      <c r="CL130" s="99">
        <f t="shared" si="306"/>
        <v>0</v>
      </c>
      <c r="CM130" s="99">
        <f t="shared" si="306"/>
        <v>0</v>
      </c>
      <c r="CN130" s="99">
        <f t="shared" si="306"/>
        <v>0</v>
      </c>
      <c r="CO130" s="99">
        <f t="shared" si="306"/>
        <v>0</v>
      </c>
      <c r="CP130" s="99">
        <f t="shared" si="306"/>
        <v>0</v>
      </c>
      <c r="CQ130" s="99">
        <f t="shared" si="306"/>
        <v>0</v>
      </c>
      <c r="CR130" s="99">
        <f t="shared" si="306"/>
        <v>0</v>
      </c>
      <c r="CS130" s="99">
        <f t="shared" si="306"/>
        <v>0</v>
      </c>
      <c r="CT130" s="99">
        <f t="shared" si="306"/>
        <v>0</v>
      </c>
      <c r="CU130" s="99">
        <f t="shared" si="306"/>
        <v>0</v>
      </c>
      <c r="CV130" s="99">
        <f t="shared" si="306"/>
        <v>0</v>
      </c>
      <c r="CW130" s="99">
        <f t="shared" si="306"/>
        <v>0</v>
      </c>
      <c r="CX130" s="99">
        <f t="shared" si="306"/>
        <v>0</v>
      </c>
      <c r="CY130" s="99">
        <f t="shared" si="306"/>
        <v>0</v>
      </c>
      <c r="CZ130" s="99">
        <f t="shared" si="306"/>
        <v>0</v>
      </c>
      <c r="DA130" s="99">
        <f t="shared" si="306"/>
        <v>0</v>
      </c>
      <c r="DB130" s="99">
        <f t="shared" si="306"/>
        <v>0</v>
      </c>
      <c r="DC130" s="99">
        <f t="shared" si="306"/>
        <v>0</v>
      </c>
      <c r="DD130" s="99">
        <f t="shared" si="306"/>
        <v>0</v>
      </c>
      <c r="DE130" s="99">
        <f t="shared" si="306"/>
        <v>0</v>
      </c>
      <c r="DF130" s="99">
        <f t="shared" si="306"/>
        <v>0</v>
      </c>
      <c r="DG130" s="99">
        <f t="shared" si="306"/>
        <v>0</v>
      </c>
      <c r="DH130" s="99">
        <f t="shared" si="306"/>
        <v>0</v>
      </c>
      <c r="DI130" s="99">
        <f t="shared" si="306"/>
        <v>0</v>
      </c>
      <c r="DJ130" s="99">
        <f t="shared" si="306"/>
        <v>0</v>
      </c>
      <c r="DK130" s="99">
        <f t="shared" si="306"/>
        <v>0</v>
      </c>
      <c r="DL130" s="99">
        <f t="shared" si="306"/>
        <v>0</v>
      </c>
      <c r="DM130" s="99">
        <f t="shared" si="306"/>
        <v>0</v>
      </c>
      <c r="DN130" s="99">
        <f t="shared" si="306"/>
        <v>0</v>
      </c>
      <c r="DO130" s="99">
        <f t="shared" si="306"/>
        <v>0</v>
      </c>
      <c r="DP130" s="99">
        <f t="shared" si="306"/>
        <v>0</v>
      </c>
      <c r="DQ130" s="99">
        <f t="shared" si="306"/>
        <v>0</v>
      </c>
      <c r="DR130" s="99">
        <f t="shared" si="306"/>
        <v>0</v>
      </c>
      <c r="DS130" s="99">
        <f t="shared" si="306"/>
        <v>0</v>
      </c>
      <c r="DT130" s="99">
        <f t="shared" si="306"/>
        <v>0</v>
      </c>
      <c r="DU130" s="99">
        <f t="shared" si="306"/>
        <v>0</v>
      </c>
      <c r="DV130" s="99">
        <f t="shared" si="306"/>
        <v>0</v>
      </c>
      <c r="DW130" s="99">
        <f t="shared" si="306"/>
        <v>0</v>
      </c>
      <c r="DX130" s="99">
        <f t="shared" si="306"/>
        <v>0</v>
      </c>
      <c r="DY130" s="99">
        <f t="shared" si="306"/>
        <v>0</v>
      </c>
      <c r="DZ130" s="99">
        <f t="shared" si="306"/>
        <v>0</v>
      </c>
      <c r="EA130" s="99">
        <f t="shared" si="306"/>
        <v>0</v>
      </c>
      <c r="EB130" s="99">
        <f t="shared" si="306"/>
        <v>0</v>
      </c>
      <c r="EC130" s="99">
        <f t="shared" si="306"/>
        <v>0</v>
      </c>
      <c r="ED130" s="99">
        <f t="shared" si="306"/>
        <v>0</v>
      </c>
      <c r="EE130" s="99">
        <f t="shared" si="306"/>
        <v>0</v>
      </c>
      <c r="EF130" s="99">
        <f t="shared" si="306"/>
        <v>0</v>
      </c>
      <c r="EG130" s="99">
        <f t="shared" si="306"/>
        <v>0</v>
      </c>
      <c r="EH130" s="99">
        <f t="shared" si="306"/>
        <v>0</v>
      </c>
      <c r="EI130" s="99">
        <f t="shared" si="306"/>
        <v>0</v>
      </c>
      <c r="EJ130" s="59"/>
      <c r="EK130" s="59"/>
      <c r="EL130" s="59"/>
      <c r="EM130" s="59"/>
      <c r="EN130" s="59"/>
      <c r="EO130" s="59"/>
      <c r="EP130" s="59"/>
      <c r="EQ130" s="59"/>
      <c r="ER130" s="59"/>
      <c r="ES130" s="59"/>
      <c r="ET130" s="59"/>
      <c r="EU130" s="59"/>
      <c r="EV130" s="59"/>
      <c r="EW130" s="59"/>
      <c r="EX130" s="59"/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60"/>
      <c r="FU130" s="60"/>
      <c r="FV130" s="60"/>
      <c r="FW130" s="60"/>
      <c r="FX130" s="60"/>
      <c r="FY130" s="60"/>
      <c r="FZ130" s="60"/>
      <c r="GA130" s="60"/>
      <c r="GB130" s="60"/>
      <c r="GC130" s="60"/>
      <c r="GD130" s="60"/>
      <c r="GE130" s="60"/>
      <c r="GF130" s="60"/>
      <c r="GG130" s="60"/>
      <c r="GH130" s="60"/>
      <c r="GI130" s="60"/>
      <c r="GJ130" s="60"/>
      <c r="GK130" s="60"/>
      <c r="GL130" s="60"/>
      <c r="GM130" s="60"/>
      <c r="GN130" s="60"/>
      <c r="GO130" s="60"/>
      <c r="GP130" s="60"/>
      <c r="GQ130" s="60"/>
      <c r="GR130" s="60"/>
      <c r="GS130" s="60"/>
    </row>
    <row r="131" spans="2:201" x14ac:dyDescent="0.2">
      <c r="B131" s="66" t="s">
        <v>1023</v>
      </c>
      <c r="C131" s="67" t="s">
        <v>1024</v>
      </c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9">
        <f>SUM(S131:EI131)</f>
        <v>0</v>
      </c>
      <c r="Q131" s="70">
        <f>SUMIF(S$5:EI$5,"факт",S131:EI131)</f>
        <v>0</v>
      </c>
      <c r="R131" s="59">
        <f>P131-Q131</f>
        <v>0</v>
      </c>
      <c r="S131" s="319">
        <f>cf_1!S131+cf_2!S131</f>
        <v>0</v>
      </c>
      <c r="T131" s="319">
        <f>cf_1!T131+cf_2!T131</f>
        <v>0</v>
      </c>
      <c r="U131" s="319">
        <f>cf_1!U131+cf_2!U131</f>
        <v>0</v>
      </c>
      <c r="V131" s="319">
        <f>cf_1!V131+cf_2!V131</f>
        <v>0</v>
      </c>
      <c r="W131" s="319">
        <f>cf_1!W131+cf_2!W131</f>
        <v>0</v>
      </c>
      <c r="X131" s="319">
        <f>cf_1!X131+cf_2!X131</f>
        <v>0</v>
      </c>
      <c r="Y131" s="319">
        <f>cf_1!Y131+cf_2!Y131</f>
        <v>0</v>
      </c>
      <c r="Z131" s="319">
        <f>cf_1!Z131+cf_2!Z131</f>
        <v>0</v>
      </c>
      <c r="AA131" s="319">
        <f>cf_1!AA131+cf_2!AA131</f>
        <v>0</v>
      </c>
      <c r="AB131" s="319">
        <f>cf_1!AB131+cf_2!AB131</f>
        <v>0</v>
      </c>
      <c r="AC131" s="319">
        <f>cf_1!AC131+cf_2!AC131</f>
        <v>0</v>
      </c>
      <c r="AD131" s="319">
        <f>cf_1!AD131+cf_2!AD131</f>
        <v>0</v>
      </c>
      <c r="AE131" s="319">
        <f>cf_1!AE131+cf_2!AE131</f>
        <v>0</v>
      </c>
      <c r="AF131" s="319">
        <f>cf_1!AF131+cf_2!AF131</f>
        <v>0</v>
      </c>
      <c r="AG131" s="319">
        <f>cf_1!AG131+cf_2!AG131</f>
        <v>0</v>
      </c>
      <c r="AH131" s="319">
        <f>cf_1!AH131+cf_2!AH131</f>
        <v>0</v>
      </c>
      <c r="AI131" s="319">
        <f>cf_1!AI131+cf_2!AI131</f>
        <v>0</v>
      </c>
      <c r="AJ131" s="319">
        <f>cf_1!AJ131+cf_2!AJ131</f>
        <v>0</v>
      </c>
      <c r="AK131" s="319">
        <f>cf_1!AK131+cf_2!AK131</f>
        <v>0</v>
      </c>
      <c r="AL131" s="319">
        <f>cf_1!AL131+cf_2!AL131</f>
        <v>0</v>
      </c>
      <c r="AM131" s="319">
        <f>cf_1!AM131+cf_2!AM131</f>
        <v>0</v>
      </c>
      <c r="AN131" s="319">
        <f>cf_1!AN131+cf_2!AN131</f>
        <v>0</v>
      </c>
      <c r="AO131" s="319">
        <f>cf_1!AO131+cf_2!AO131</f>
        <v>0</v>
      </c>
      <c r="AP131" s="319">
        <f>cf_1!AP131+cf_2!AP131</f>
        <v>0</v>
      </c>
      <c r="AQ131" s="319">
        <f>cf_1!AQ131+cf_2!AQ131</f>
        <v>0</v>
      </c>
      <c r="AR131" s="319">
        <f>cf_1!AR131+cf_2!AR131</f>
        <v>0</v>
      </c>
      <c r="AS131" s="319">
        <f>cf_1!AS131+cf_2!AS131</f>
        <v>0</v>
      </c>
      <c r="AT131" s="319">
        <f>cf_1!AT131+cf_2!AT131</f>
        <v>0</v>
      </c>
      <c r="AU131" s="319">
        <f>cf_1!AU131+cf_2!AU131</f>
        <v>0</v>
      </c>
      <c r="AV131" s="319">
        <f>cf_1!AV131+cf_2!AV131</f>
        <v>0</v>
      </c>
      <c r="AW131" s="319">
        <f>cf_1!AW131+cf_2!AW131</f>
        <v>0</v>
      </c>
      <c r="AX131" s="319">
        <f>cf_1!AX131+cf_2!AX131</f>
        <v>0</v>
      </c>
      <c r="AY131" s="319">
        <f>cf_1!AY131+cf_2!AY131</f>
        <v>0</v>
      </c>
      <c r="AZ131" s="319">
        <f>cf_1!AZ131+cf_2!AZ131</f>
        <v>0</v>
      </c>
      <c r="BA131" s="319">
        <f>cf_1!BA131+cf_2!BA131</f>
        <v>0</v>
      </c>
      <c r="BB131" s="319">
        <f>cf_1!BB131+cf_2!BB131</f>
        <v>0</v>
      </c>
      <c r="BC131" s="319">
        <f>cf_1!BC131+cf_2!BC131</f>
        <v>0</v>
      </c>
      <c r="BD131" s="319">
        <f>cf_1!BD131+cf_2!BD131</f>
        <v>0</v>
      </c>
      <c r="BE131" s="319">
        <f>cf_1!BE131+cf_2!BE131</f>
        <v>0</v>
      </c>
      <c r="BF131" s="319">
        <f>cf_1!BF131+cf_2!BF131</f>
        <v>0</v>
      </c>
      <c r="BG131" s="319">
        <f>cf_1!BG131+cf_2!BG131</f>
        <v>0</v>
      </c>
      <c r="BH131" s="319">
        <f>cf_1!BH131+cf_2!BH131</f>
        <v>0</v>
      </c>
      <c r="BI131" s="319">
        <f>cf_1!BI131+cf_2!BI131</f>
        <v>0</v>
      </c>
      <c r="BJ131" s="319">
        <f>cf_1!BJ131+cf_2!BJ131</f>
        <v>0</v>
      </c>
      <c r="BK131" s="319">
        <f>cf_1!BK131+cf_2!BK131</f>
        <v>0</v>
      </c>
      <c r="BL131" s="319">
        <f>cf_1!BL131+cf_2!BL131</f>
        <v>0</v>
      </c>
      <c r="BM131" s="319">
        <f>cf_1!BM131+cf_2!BM131</f>
        <v>0</v>
      </c>
      <c r="BN131" s="319">
        <f>cf_1!BN131+cf_2!BN131</f>
        <v>0</v>
      </c>
      <c r="BO131" s="319">
        <f>cf_1!BO131+cf_2!BO131</f>
        <v>0</v>
      </c>
      <c r="BP131" s="319">
        <f>cf_1!BP131+cf_2!BP131</f>
        <v>0</v>
      </c>
      <c r="BQ131" s="319">
        <f>cf_1!BQ131+cf_2!BQ131</f>
        <v>0</v>
      </c>
      <c r="BR131" s="319">
        <f>cf_1!BR131+cf_2!BR131</f>
        <v>0</v>
      </c>
      <c r="BS131" s="319">
        <f>cf_1!BS131+cf_2!BS131</f>
        <v>0</v>
      </c>
      <c r="BT131" s="319">
        <f>cf_1!BT131+cf_2!BT131</f>
        <v>0</v>
      </c>
      <c r="BU131" s="319">
        <f>cf_1!BU131+cf_2!BU131</f>
        <v>0</v>
      </c>
      <c r="BV131" s="319">
        <f>cf_1!BV131+cf_2!BV131</f>
        <v>0</v>
      </c>
      <c r="BW131" s="319">
        <f>cf_1!BW131+cf_2!BW131</f>
        <v>0</v>
      </c>
      <c r="BX131" s="319">
        <f>cf_1!BX131+cf_2!BX131</f>
        <v>0</v>
      </c>
      <c r="BY131" s="319">
        <f>cf_1!BY131+cf_2!BY131</f>
        <v>0</v>
      </c>
      <c r="BZ131" s="319">
        <f>cf_1!BZ131+cf_2!BZ131</f>
        <v>0</v>
      </c>
      <c r="CA131" s="319">
        <f>cf_1!CA131+cf_2!CA131</f>
        <v>0</v>
      </c>
      <c r="CB131" s="319">
        <f>cf_1!CB131+cf_2!CB131</f>
        <v>0</v>
      </c>
      <c r="CC131" s="319">
        <f>cf_1!CC131+cf_2!CC131</f>
        <v>0</v>
      </c>
      <c r="CD131" s="319">
        <f>cf_1!CD131+cf_2!CD131</f>
        <v>0</v>
      </c>
      <c r="CE131" s="319">
        <f>cf_1!CE131+cf_2!CE131</f>
        <v>0</v>
      </c>
      <c r="CF131" s="319">
        <f>cf_1!CF131+cf_2!CF131</f>
        <v>0</v>
      </c>
      <c r="CG131" s="319">
        <f>cf_1!CG131+cf_2!CG131</f>
        <v>0</v>
      </c>
      <c r="CH131" s="319">
        <f>cf_1!CH131+cf_2!CH131</f>
        <v>0</v>
      </c>
      <c r="CI131" s="319">
        <f>cf_1!CI131+cf_2!CI131</f>
        <v>0</v>
      </c>
      <c r="CJ131" s="319">
        <f>cf_1!CJ131+cf_2!CJ131</f>
        <v>0</v>
      </c>
      <c r="CK131" s="319">
        <f>cf_1!CK131+cf_2!CK131</f>
        <v>0</v>
      </c>
      <c r="CL131" s="319">
        <f>cf_1!CL131+cf_2!CL131</f>
        <v>0</v>
      </c>
      <c r="CM131" s="319">
        <f>cf_1!CM131+cf_2!CM131</f>
        <v>0</v>
      </c>
      <c r="CN131" s="319">
        <f>cf_1!CN131+cf_2!CN131</f>
        <v>0</v>
      </c>
      <c r="CO131" s="319">
        <f>cf_1!CO131+cf_2!CO131</f>
        <v>0</v>
      </c>
      <c r="CP131" s="319">
        <f>cf_1!CP131+cf_2!CP131</f>
        <v>0</v>
      </c>
      <c r="CQ131" s="319">
        <f>cf_1!CQ131+cf_2!CQ131</f>
        <v>0</v>
      </c>
      <c r="CR131" s="319">
        <f>cf_1!CR131+cf_2!CR131</f>
        <v>0</v>
      </c>
      <c r="CS131" s="319">
        <f>cf_1!CS131+cf_2!CS131</f>
        <v>0</v>
      </c>
      <c r="CT131" s="319">
        <f>cf_1!CT131+cf_2!CT131</f>
        <v>0</v>
      </c>
      <c r="CU131" s="319">
        <f>cf_1!CU131+cf_2!CU131</f>
        <v>0</v>
      </c>
      <c r="CV131" s="319">
        <f>cf_1!CV131+cf_2!CV131</f>
        <v>0</v>
      </c>
      <c r="CW131" s="319">
        <f>cf_1!CW131+cf_2!CW131</f>
        <v>0</v>
      </c>
      <c r="CX131" s="319">
        <f>cf_1!CX131+cf_2!CX131</f>
        <v>0</v>
      </c>
      <c r="CY131" s="319">
        <f>cf_1!CY131+cf_2!CY131</f>
        <v>0</v>
      </c>
      <c r="CZ131" s="319">
        <f>cf_1!CZ131+cf_2!CZ131</f>
        <v>0</v>
      </c>
      <c r="DA131" s="319">
        <f>cf_1!DA131+cf_2!DA131</f>
        <v>0</v>
      </c>
      <c r="DB131" s="319">
        <f>cf_1!DB131+cf_2!DB131</f>
        <v>0</v>
      </c>
      <c r="DC131" s="319">
        <f>cf_1!DC131+cf_2!DC131</f>
        <v>0</v>
      </c>
      <c r="DD131" s="319">
        <f>cf_1!DD131+cf_2!DD131</f>
        <v>0</v>
      </c>
      <c r="DE131" s="319">
        <f>cf_1!DE131+cf_2!DE131</f>
        <v>0</v>
      </c>
      <c r="DF131" s="319">
        <f>cf_1!DF131+cf_2!DF131</f>
        <v>0</v>
      </c>
      <c r="DG131" s="319">
        <f>cf_1!DG131+cf_2!DG131</f>
        <v>0</v>
      </c>
      <c r="DH131" s="319">
        <f>cf_1!DH131+cf_2!DH131</f>
        <v>0</v>
      </c>
      <c r="DI131" s="319">
        <f>cf_1!DI131+cf_2!DI131</f>
        <v>0</v>
      </c>
      <c r="DJ131" s="319">
        <f>cf_1!DJ131+cf_2!DJ131</f>
        <v>0</v>
      </c>
      <c r="DK131" s="319">
        <f>cf_1!DK131+cf_2!DK131</f>
        <v>0</v>
      </c>
      <c r="DL131" s="319">
        <f>cf_1!DL131+cf_2!DL131</f>
        <v>0</v>
      </c>
      <c r="DM131" s="319">
        <f>cf_1!DM131+cf_2!DM131</f>
        <v>0</v>
      </c>
      <c r="DN131" s="319">
        <f>cf_1!DN131+cf_2!DN131</f>
        <v>0</v>
      </c>
      <c r="DO131" s="319">
        <f>cf_1!DO131+cf_2!DO131</f>
        <v>0</v>
      </c>
      <c r="DP131" s="319">
        <f>cf_1!DP131+cf_2!DP131</f>
        <v>0</v>
      </c>
      <c r="DQ131" s="319">
        <f>cf_1!DQ131+cf_2!DQ131</f>
        <v>0</v>
      </c>
      <c r="DR131" s="319">
        <f>cf_1!DR131+cf_2!DR131</f>
        <v>0</v>
      </c>
      <c r="DS131" s="319">
        <f>cf_1!DS131+cf_2!DS131</f>
        <v>0</v>
      </c>
      <c r="DT131" s="319">
        <f>cf_1!DT131+cf_2!DT131</f>
        <v>0</v>
      </c>
      <c r="DU131" s="319">
        <f>cf_1!DU131+cf_2!DU131</f>
        <v>0</v>
      </c>
      <c r="DV131" s="319">
        <f>cf_1!DV131+cf_2!DV131</f>
        <v>0</v>
      </c>
      <c r="DW131" s="319">
        <f>cf_1!DW131+cf_2!DW131</f>
        <v>0</v>
      </c>
      <c r="DX131" s="319">
        <f>cf_1!DX131+cf_2!DX131</f>
        <v>0</v>
      </c>
      <c r="DY131" s="319">
        <f>cf_1!DY131+cf_2!DY131</f>
        <v>0</v>
      </c>
      <c r="DZ131" s="319">
        <f>cf_1!DZ131+cf_2!DZ131</f>
        <v>0</v>
      </c>
      <c r="EA131" s="319">
        <f>cf_1!EA131+cf_2!EA131</f>
        <v>0</v>
      </c>
      <c r="EB131" s="319">
        <f>cf_1!EB131+cf_2!EB131</f>
        <v>0</v>
      </c>
      <c r="EC131" s="319">
        <f>cf_1!EC131+cf_2!EC131</f>
        <v>0</v>
      </c>
      <c r="ED131" s="319">
        <f>cf_1!ED131+cf_2!ED131</f>
        <v>0</v>
      </c>
      <c r="EE131" s="319">
        <f>cf_1!EE131+cf_2!EE131</f>
        <v>0</v>
      </c>
      <c r="EF131" s="319">
        <f>cf_1!EF131+cf_2!EF131</f>
        <v>0</v>
      </c>
      <c r="EG131" s="319">
        <f>cf_1!EG131+cf_2!EG131</f>
        <v>0</v>
      </c>
      <c r="EH131" s="319">
        <f>cf_1!EH131+cf_2!EH131</f>
        <v>0</v>
      </c>
      <c r="EI131" s="319">
        <f>cf_1!EI131+cf_2!EI131</f>
        <v>0</v>
      </c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/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60"/>
      <c r="FU131" s="60"/>
      <c r="FV131" s="60"/>
      <c r="FW131" s="60"/>
      <c r="FX131" s="60"/>
      <c r="FY131" s="60"/>
      <c r="FZ131" s="60"/>
      <c r="GA131" s="60"/>
      <c r="GB131" s="60"/>
      <c r="GC131" s="60"/>
      <c r="GD131" s="60"/>
      <c r="GE131" s="60"/>
      <c r="GF131" s="60"/>
      <c r="GG131" s="60"/>
      <c r="GH131" s="60"/>
      <c r="GI131" s="60"/>
      <c r="GJ131" s="60"/>
      <c r="GK131" s="60"/>
      <c r="GL131" s="60"/>
      <c r="GM131" s="60"/>
      <c r="GN131" s="60"/>
      <c r="GO131" s="60"/>
      <c r="GP131" s="60"/>
      <c r="GQ131" s="60"/>
      <c r="GR131" s="60"/>
      <c r="GS131" s="60"/>
    </row>
    <row r="132" spans="2:201" x14ac:dyDescent="0.2">
      <c r="B132" s="66" t="s">
        <v>1025</v>
      </c>
      <c r="C132" s="318" t="s">
        <v>1026</v>
      </c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9">
        <f>SUM(S132:EI132)</f>
        <v>0</v>
      </c>
      <c r="Q132" s="70">
        <f>SUMIF(S$5:EI$5,"факт",S132:EI132)</f>
        <v>0</v>
      </c>
      <c r="R132" s="59">
        <f>P132-Q132</f>
        <v>0</v>
      </c>
      <c r="S132" s="319">
        <f>cf_1!S132+cf_2!S132</f>
        <v>0</v>
      </c>
      <c r="T132" s="319">
        <f>cf_1!T132+cf_2!T132</f>
        <v>0</v>
      </c>
      <c r="U132" s="319">
        <f>cf_1!U132+cf_2!U132</f>
        <v>0</v>
      </c>
      <c r="V132" s="319">
        <f>cf_1!V132+cf_2!V132</f>
        <v>0</v>
      </c>
      <c r="W132" s="319">
        <f>cf_1!W132+cf_2!W132</f>
        <v>0</v>
      </c>
      <c r="X132" s="319">
        <f>cf_1!X132+cf_2!X132</f>
        <v>0</v>
      </c>
      <c r="Y132" s="319">
        <f>cf_1!Y132+cf_2!Y132</f>
        <v>0</v>
      </c>
      <c r="Z132" s="319">
        <f>cf_1!Z132+cf_2!Z132</f>
        <v>0</v>
      </c>
      <c r="AA132" s="319">
        <f>cf_1!AA132+cf_2!AA132</f>
        <v>0</v>
      </c>
      <c r="AB132" s="319">
        <f>cf_1!AB132+cf_2!AB132</f>
        <v>0</v>
      </c>
      <c r="AC132" s="319">
        <f>cf_1!AC132+cf_2!AC132</f>
        <v>0</v>
      </c>
      <c r="AD132" s="319">
        <f>cf_1!AD132+cf_2!AD132</f>
        <v>0</v>
      </c>
      <c r="AE132" s="319">
        <f>cf_1!AE132+cf_2!AE132</f>
        <v>0</v>
      </c>
      <c r="AF132" s="319">
        <f>cf_1!AF132+cf_2!AF132</f>
        <v>0</v>
      </c>
      <c r="AG132" s="319">
        <f>cf_1!AG132+cf_2!AG132</f>
        <v>0</v>
      </c>
      <c r="AH132" s="319">
        <f>cf_1!AH132+cf_2!AH132</f>
        <v>0</v>
      </c>
      <c r="AI132" s="319">
        <f>cf_1!AI132+cf_2!AI132</f>
        <v>0</v>
      </c>
      <c r="AJ132" s="319">
        <f>cf_1!AJ132+cf_2!AJ132</f>
        <v>0</v>
      </c>
      <c r="AK132" s="319">
        <f>cf_1!AK132+cf_2!AK132</f>
        <v>0</v>
      </c>
      <c r="AL132" s="319">
        <f>cf_1!AL132+cf_2!AL132</f>
        <v>0</v>
      </c>
      <c r="AM132" s="319">
        <f>cf_1!AM132+cf_2!AM132</f>
        <v>0</v>
      </c>
      <c r="AN132" s="319">
        <f>cf_1!AN132+cf_2!AN132</f>
        <v>0</v>
      </c>
      <c r="AO132" s="319">
        <f>cf_1!AO132+cf_2!AO132</f>
        <v>0</v>
      </c>
      <c r="AP132" s="319">
        <f>cf_1!AP132+cf_2!AP132</f>
        <v>0</v>
      </c>
      <c r="AQ132" s="319">
        <f>cf_1!AQ132+cf_2!AQ132</f>
        <v>0</v>
      </c>
      <c r="AR132" s="319">
        <f>cf_1!AR132+cf_2!AR132</f>
        <v>0</v>
      </c>
      <c r="AS132" s="319">
        <f>cf_1!AS132+cf_2!AS132</f>
        <v>0</v>
      </c>
      <c r="AT132" s="319">
        <f>cf_1!AT132+cf_2!AT132</f>
        <v>0</v>
      </c>
      <c r="AU132" s="319">
        <f>cf_1!AU132+cf_2!AU132</f>
        <v>0</v>
      </c>
      <c r="AV132" s="319">
        <f>cf_1!AV132+cf_2!AV132</f>
        <v>0</v>
      </c>
      <c r="AW132" s="319">
        <f>cf_1!AW132+cf_2!AW132</f>
        <v>0</v>
      </c>
      <c r="AX132" s="319">
        <f>cf_1!AX132+cf_2!AX132</f>
        <v>0</v>
      </c>
      <c r="AY132" s="319">
        <f>cf_1!AY132+cf_2!AY132</f>
        <v>0</v>
      </c>
      <c r="AZ132" s="319">
        <f>cf_1!AZ132+cf_2!AZ132</f>
        <v>0</v>
      </c>
      <c r="BA132" s="319">
        <f>cf_1!BA132+cf_2!BA132</f>
        <v>0</v>
      </c>
      <c r="BB132" s="319">
        <f>cf_1!BB132+cf_2!BB132</f>
        <v>0</v>
      </c>
      <c r="BC132" s="319">
        <f>cf_1!BC132+cf_2!BC132</f>
        <v>0</v>
      </c>
      <c r="BD132" s="319">
        <f>cf_1!BD132+cf_2!BD132</f>
        <v>0</v>
      </c>
      <c r="BE132" s="319">
        <f>cf_1!BE132+cf_2!BE132</f>
        <v>0</v>
      </c>
      <c r="BF132" s="319">
        <f>cf_1!BF132+cf_2!BF132</f>
        <v>0</v>
      </c>
      <c r="BG132" s="319">
        <f>cf_1!BG132+cf_2!BG132</f>
        <v>0</v>
      </c>
      <c r="BH132" s="319">
        <f>cf_1!BH132+cf_2!BH132</f>
        <v>0</v>
      </c>
      <c r="BI132" s="319">
        <f>cf_1!BI132+cf_2!BI132</f>
        <v>0</v>
      </c>
      <c r="BJ132" s="319">
        <f>cf_1!BJ132+cf_2!BJ132</f>
        <v>0</v>
      </c>
      <c r="BK132" s="319">
        <f>cf_1!BK132+cf_2!BK132</f>
        <v>0</v>
      </c>
      <c r="BL132" s="319">
        <f>cf_1!BL132+cf_2!BL132</f>
        <v>0</v>
      </c>
      <c r="BM132" s="319">
        <f>cf_1!BM132+cf_2!BM132</f>
        <v>0</v>
      </c>
      <c r="BN132" s="319">
        <f>cf_1!BN132+cf_2!BN132</f>
        <v>0</v>
      </c>
      <c r="BO132" s="319">
        <f>cf_1!BO132+cf_2!BO132</f>
        <v>0</v>
      </c>
      <c r="BP132" s="319">
        <f>cf_1!BP132+cf_2!BP132</f>
        <v>0</v>
      </c>
      <c r="BQ132" s="319">
        <f>cf_1!BQ132+cf_2!BQ132</f>
        <v>0</v>
      </c>
      <c r="BR132" s="319">
        <f>cf_1!BR132+cf_2!BR132</f>
        <v>0</v>
      </c>
      <c r="BS132" s="319">
        <f>cf_1!BS132+cf_2!BS132</f>
        <v>0</v>
      </c>
      <c r="BT132" s="319">
        <f>cf_1!BT132+cf_2!BT132</f>
        <v>0</v>
      </c>
      <c r="BU132" s="319">
        <f>cf_1!BU132+cf_2!BU132</f>
        <v>0</v>
      </c>
      <c r="BV132" s="319">
        <f>cf_1!BV132+cf_2!BV132</f>
        <v>0</v>
      </c>
      <c r="BW132" s="319">
        <f>cf_1!BW132+cf_2!BW132</f>
        <v>0</v>
      </c>
      <c r="BX132" s="319">
        <f>cf_1!BX132+cf_2!BX132</f>
        <v>0</v>
      </c>
      <c r="BY132" s="319">
        <f>cf_1!BY132+cf_2!BY132</f>
        <v>0</v>
      </c>
      <c r="BZ132" s="319">
        <f>cf_1!BZ132+cf_2!BZ132</f>
        <v>0</v>
      </c>
      <c r="CA132" s="319">
        <f>cf_1!CA132+cf_2!CA132</f>
        <v>0</v>
      </c>
      <c r="CB132" s="319">
        <f>cf_1!CB132+cf_2!CB132</f>
        <v>0</v>
      </c>
      <c r="CC132" s="319">
        <f>cf_1!CC132+cf_2!CC132</f>
        <v>0</v>
      </c>
      <c r="CD132" s="319">
        <f>cf_1!CD132+cf_2!CD132</f>
        <v>0</v>
      </c>
      <c r="CE132" s="319">
        <f>cf_1!CE132+cf_2!CE132</f>
        <v>0</v>
      </c>
      <c r="CF132" s="319">
        <f>cf_1!CF132+cf_2!CF132</f>
        <v>0</v>
      </c>
      <c r="CG132" s="319">
        <f>cf_1!CG132+cf_2!CG132</f>
        <v>0</v>
      </c>
      <c r="CH132" s="319">
        <f>cf_1!CH132+cf_2!CH132</f>
        <v>0</v>
      </c>
      <c r="CI132" s="319">
        <f>cf_1!CI132+cf_2!CI132</f>
        <v>0</v>
      </c>
      <c r="CJ132" s="319">
        <f>cf_1!CJ132+cf_2!CJ132</f>
        <v>0</v>
      </c>
      <c r="CK132" s="319">
        <f>cf_1!CK132+cf_2!CK132</f>
        <v>0</v>
      </c>
      <c r="CL132" s="319">
        <f>cf_1!CL132+cf_2!CL132</f>
        <v>0</v>
      </c>
      <c r="CM132" s="319">
        <f>cf_1!CM132+cf_2!CM132</f>
        <v>0</v>
      </c>
      <c r="CN132" s="319">
        <f>cf_1!CN132+cf_2!CN132</f>
        <v>0</v>
      </c>
      <c r="CO132" s="319">
        <f>cf_1!CO132+cf_2!CO132</f>
        <v>0</v>
      </c>
      <c r="CP132" s="319">
        <f>cf_1!CP132+cf_2!CP132</f>
        <v>0</v>
      </c>
      <c r="CQ132" s="319">
        <f>cf_1!CQ132+cf_2!CQ132</f>
        <v>0</v>
      </c>
      <c r="CR132" s="319">
        <f>cf_1!CR132+cf_2!CR132</f>
        <v>0</v>
      </c>
      <c r="CS132" s="319">
        <f>cf_1!CS132+cf_2!CS132</f>
        <v>0</v>
      </c>
      <c r="CT132" s="319">
        <f>cf_1!CT132+cf_2!CT132</f>
        <v>0</v>
      </c>
      <c r="CU132" s="319">
        <f>cf_1!CU132+cf_2!CU132</f>
        <v>0</v>
      </c>
      <c r="CV132" s="319">
        <f>cf_1!CV132+cf_2!CV132</f>
        <v>0</v>
      </c>
      <c r="CW132" s="319">
        <f>cf_1!CW132+cf_2!CW132</f>
        <v>0</v>
      </c>
      <c r="CX132" s="319">
        <f>cf_1!CX132+cf_2!CX132</f>
        <v>0</v>
      </c>
      <c r="CY132" s="319">
        <f>cf_1!CY132+cf_2!CY132</f>
        <v>0</v>
      </c>
      <c r="CZ132" s="319">
        <f>cf_1!CZ132+cf_2!CZ132</f>
        <v>0</v>
      </c>
      <c r="DA132" s="319">
        <f>cf_1!DA132+cf_2!DA132</f>
        <v>0</v>
      </c>
      <c r="DB132" s="319">
        <f>cf_1!DB132+cf_2!DB132</f>
        <v>0</v>
      </c>
      <c r="DC132" s="319">
        <f>cf_1!DC132+cf_2!DC132</f>
        <v>0</v>
      </c>
      <c r="DD132" s="319">
        <f>cf_1!DD132+cf_2!DD132</f>
        <v>0</v>
      </c>
      <c r="DE132" s="319">
        <f>cf_1!DE132+cf_2!DE132</f>
        <v>0</v>
      </c>
      <c r="DF132" s="319">
        <f>cf_1!DF132+cf_2!DF132</f>
        <v>0</v>
      </c>
      <c r="DG132" s="319">
        <f>cf_1!DG132+cf_2!DG132</f>
        <v>0</v>
      </c>
      <c r="DH132" s="319">
        <f>cf_1!DH132+cf_2!DH132</f>
        <v>0</v>
      </c>
      <c r="DI132" s="319">
        <f>cf_1!DI132+cf_2!DI132</f>
        <v>0</v>
      </c>
      <c r="DJ132" s="319">
        <f>cf_1!DJ132+cf_2!DJ132</f>
        <v>0</v>
      </c>
      <c r="DK132" s="319">
        <f>cf_1!DK132+cf_2!DK132</f>
        <v>0</v>
      </c>
      <c r="DL132" s="319">
        <f>cf_1!DL132+cf_2!DL132</f>
        <v>0</v>
      </c>
      <c r="DM132" s="319">
        <f>cf_1!DM132+cf_2!DM132</f>
        <v>0</v>
      </c>
      <c r="DN132" s="319">
        <f>cf_1!DN132+cf_2!DN132</f>
        <v>0</v>
      </c>
      <c r="DO132" s="319">
        <f>cf_1!DO132+cf_2!DO132</f>
        <v>0</v>
      </c>
      <c r="DP132" s="319">
        <f>cf_1!DP132+cf_2!DP132</f>
        <v>0</v>
      </c>
      <c r="DQ132" s="319">
        <f>cf_1!DQ132+cf_2!DQ132</f>
        <v>0</v>
      </c>
      <c r="DR132" s="319">
        <f>cf_1!DR132+cf_2!DR132</f>
        <v>0</v>
      </c>
      <c r="DS132" s="319">
        <f>cf_1!DS132+cf_2!DS132</f>
        <v>0</v>
      </c>
      <c r="DT132" s="319">
        <f>cf_1!DT132+cf_2!DT132</f>
        <v>0</v>
      </c>
      <c r="DU132" s="319">
        <f>cf_1!DU132+cf_2!DU132</f>
        <v>0</v>
      </c>
      <c r="DV132" s="319">
        <f>cf_1!DV132+cf_2!DV132</f>
        <v>0</v>
      </c>
      <c r="DW132" s="319">
        <f>cf_1!DW132+cf_2!DW132</f>
        <v>0</v>
      </c>
      <c r="DX132" s="319">
        <f>cf_1!DX132+cf_2!DX132</f>
        <v>0</v>
      </c>
      <c r="DY132" s="319">
        <f>cf_1!DY132+cf_2!DY132</f>
        <v>0</v>
      </c>
      <c r="DZ132" s="319">
        <f>cf_1!DZ132+cf_2!DZ132</f>
        <v>0</v>
      </c>
      <c r="EA132" s="319">
        <f>cf_1!EA132+cf_2!EA132</f>
        <v>0</v>
      </c>
      <c r="EB132" s="319">
        <f>cf_1!EB132+cf_2!EB132</f>
        <v>0</v>
      </c>
      <c r="EC132" s="319">
        <f>cf_1!EC132+cf_2!EC132</f>
        <v>0</v>
      </c>
      <c r="ED132" s="319">
        <f>cf_1!ED132+cf_2!ED132</f>
        <v>0</v>
      </c>
      <c r="EE132" s="319">
        <f>cf_1!EE132+cf_2!EE132</f>
        <v>0</v>
      </c>
      <c r="EF132" s="319">
        <f>cf_1!EF132+cf_2!EF132</f>
        <v>0</v>
      </c>
      <c r="EG132" s="319">
        <f>cf_1!EG132+cf_2!EG132</f>
        <v>0</v>
      </c>
      <c r="EH132" s="319">
        <f>cf_1!EH132+cf_2!EH132</f>
        <v>0</v>
      </c>
      <c r="EI132" s="319">
        <f>cf_1!EI132+cf_2!EI132</f>
        <v>0</v>
      </c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60"/>
      <c r="FU132" s="60"/>
      <c r="FV132" s="60"/>
      <c r="FW132" s="60"/>
      <c r="FX132" s="60"/>
      <c r="FY132" s="60"/>
      <c r="FZ132" s="60"/>
      <c r="GA132" s="60"/>
      <c r="GB132" s="60"/>
      <c r="GC132" s="60"/>
      <c r="GD132" s="60"/>
      <c r="GE132" s="60"/>
      <c r="GF132" s="60"/>
      <c r="GG132" s="60"/>
      <c r="GH132" s="60"/>
      <c r="GI132" s="60"/>
      <c r="GJ132" s="60"/>
      <c r="GK132" s="60"/>
      <c r="GL132" s="60"/>
      <c r="GM132" s="60"/>
      <c r="GN132" s="60"/>
      <c r="GO132" s="60"/>
      <c r="GP132" s="60"/>
      <c r="GQ132" s="60"/>
      <c r="GR132" s="60"/>
      <c r="GS132" s="60"/>
    </row>
    <row r="133" spans="2:201" x14ac:dyDescent="0.2">
      <c r="B133" s="66" t="s">
        <v>1027</v>
      </c>
      <c r="C133" s="318" t="s">
        <v>1028</v>
      </c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9">
        <f>SUM(S133:EI133)</f>
        <v>0</v>
      </c>
      <c r="Q133" s="70">
        <f>SUMIF(S$5:EI$5,"факт",S133:EI133)</f>
        <v>0</v>
      </c>
      <c r="R133" s="59">
        <f>P133-Q133</f>
        <v>0</v>
      </c>
      <c r="S133" s="319">
        <f>cf_1!S133+cf_2!S133</f>
        <v>0</v>
      </c>
      <c r="T133" s="319">
        <f>cf_1!T133+cf_2!T133</f>
        <v>0</v>
      </c>
      <c r="U133" s="319">
        <f>cf_1!U133+cf_2!U133</f>
        <v>0</v>
      </c>
      <c r="V133" s="319">
        <f>cf_1!V133+cf_2!V133</f>
        <v>0</v>
      </c>
      <c r="W133" s="319">
        <f>cf_1!W133+cf_2!W133</f>
        <v>0</v>
      </c>
      <c r="X133" s="319">
        <f>cf_1!X133+cf_2!X133</f>
        <v>0</v>
      </c>
      <c r="Y133" s="319">
        <f>cf_1!Y133+cf_2!Y133</f>
        <v>0</v>
      </c>
      <c r="Z133" s="319">
        <f>cf_1!Z133+cf_2!Z133</f>
        <v>0</v>
      </c>
      <c r="AA133" s="319">
        <f>cf_1!AA133+cf_2!AA133</f>
        <v>0</v>
      </c>
      <c r="AB133" s="319">
        <f>cf_1!AB133+cf_2!AB133</f>
        <v>0</v>
      </c>
      <c r="AC133" s="319">
        <f>cf_1!AC133+cf_2!AC133</f>
        <v>0</v>
      </c>
      <c r="AD133" s="319">
        <f>cf_1!AD133+cf_2!AD133</f>
        <v>0</v>
      </c>
      <c r="AE133" s="319">
        <f>cf_1!AE133+cf_2!AE133</f>
        <v>0</v>
      </c>
      <c r="AF133" s="319">
        <f>cf_1!AF133+cf_2!AF133</f>
        <v>0</v>
      </c>
      <c r="AG133" s="319">
        <f>cf_1!AG133+cf_2!AG133</f>
        <v>0</v>
      </c>
      <c r="AH133" s="319">
        <f>cf_1!AH133+cf_2!AH133</f>
        <v>0</v>
      </c>
      <c r="AI133" s="319">
        <f>cf_1!AI133+cf_2!AI133</f>
        <v>0</v>
      </c>
      <c r="AJ133" s="319">
        <f>cf_1!AJ133+cf_2!AJ133</f>
        <v>0</v>
      </c>
      <c r="AK133" s="319">
        <f>cf_1!AK133+cf_2!AK133</f>
        <v>0</v>
      </c>
      <c r="AL133" s="319">
        <f>cf_1!AL133+cf_2!AL133</f>
        <v>0</v>
      </c>
      <c r="AM133" s="319">
        <f>cf_1!AM133+cf_2!AM133</f>
        <v>0</v>
      </c>
      <c r="AN133" s="319">
        <f>cf_1!AN133+cf_2!AN133</f>
        <v>0</v>
      </c>
      <c r="AO133" s="319">
        <f>cf_1!AO133+cf_2!AO133</f>
        <v>0</v>
      </c>
      <c r="AP133" s="319">
        <f>cf_1!AP133+cf_2!AP133</f>
        <v>0</v>
      </c>
      <c r="AQ133" s="319">
        <f>cf_1!AQ133+cf_2!AQ133</f>
        <v>0</v>
      </c>
      <c r="AR133" s="319">
        <f>cf_1!AR133+cf_2!AR133</f>
        <v>0</v>
      </c>
      <c r="AS133" s="319">
        <f>cf_1!AS133+cf_2!AS133</f>
        <v>0</v>
      </c>
      <c r="AT133" s="319">
        <f>cf_1!AT133+cf_2!AT133</f>
        <v>0</v>
      </c>
      <c r="AU133" s="319">
        <f>cf_1!AU133+cf_2!AU133</f>
        <v>0</v>
      </c>
      <c r="AV133" s="319">
        <f>cf_1!AV133+cf_2!AV133</f>
        <v>0</v>
      </c>
      <c r="AW133" s="319">
        <f>cf_1!AW133+cf_2!AW133</f>
        <v>0</v>
      </c>
      <c r="AX133" s="319">
        <f>cf_1!AX133+cf_2!AX133</f>
        <v>0</v>
      </c>
      <c r="AY133" s="319">
        <f>cf_1!AY133+cf_2!AY133</f>
        <v>0</v>
      </c>
      <c r="AZ133" s="319">
        <f>cf_1!AZ133+cf_2!AZ133</f>
        <v>0</v>
      </c>
      <c r="BA133" s="319">
        <f>cf_1!BA133+cf_2!BA133</f>
        <v>0</v>
      </c>
      <c r="BB133" s="319">
        <f>cf_1!BB133+cf_2!BB133</f>
        <v>0</v>
      </c>
      <c r="BC133" s="319">
        <f>cf_1!BC133+cf_2!BC133</f>
        <v>0</v>
      </c>
      <c r="BD133" s="319">
        <f>cf_1!BD133+cf_2!BD133</f>
        <v>0</v>
      </c>
      <c r="BE133" s="319">
        <f>cf_1!BE133+cf_2!BE133</f>
        <v>0</v>
      </c>
      <c r="BF133" s="319">
        <f>cf_1!BF133+cf_2!BF133</f>
        <v>0</v>
      </c>
      <c r="BG133" s="319">
        <f>cf_1!BG133+cf_2!BG133</f>
        <v>0</v>
      </c>
      <c r="BH133" s="319">
        <f>cf_1!BH133+cf_2!BH133</f>
        <v>0</v>
      </c>
      <c r="BI133" s="319">
        <f>cf_1!BI133+cf_2!BI133</f>
        <v>0</v>
      </c>
      <c r="BJ133" s="319">
        <f>cf_1!BJ133+cf_2!BJ133</f>
        <v>0</v>
      </c>
      <c r="BK133" s="319">
        <f>cf_1!BK133+cf_2!BK133</f>
        <v>0</v>
      </c>
      <c r="BL133" s="319">
        <f>cf_1!BL133+cf_2!BL133</f>
        <v>0</v>
      </c>
      <c r="BM133" s="319">
        <f>cf_1!BM133+cf_2!BM133</f>
        <v>0</v>
      </c>
      <c r="BN133" s="319">
        <f>cf_1!BN133+cf_2!BN133</f>
        <v>0</v>
      </c>
      <c r="BO133" s="319">
        <f>cf_1!BO133+cf_2!BO133</f>
        <v>0</v>
      </c>
      <c r="BP133" s="319">
        <f>cf_1!BP133+cf_2!BP133</f>
        <v>0</v>
      </c>
      <c r="BQ133" s="319">
        <f>cf_1!BQ133+cf_2!BQ133</f>
        <v>0</v>
      </c>
      <c r="BR133" s="319">
        <f>cf_1!BR133+cf_2!BR133</f>
        <v>0</v>
      </c>
      <c r="BS133" s="319">
        <f>cf_1!BS133+cf_2!BS133</f>
        <v>0</v>
      </c>
      <c r="BT133" s="319">
        <f>cf_1!BT133+cf_2!BT133</f>
        <v>0</v>
      </c>
      <c r="BU133" s="319">
        <f>cf_1!BU133+cf_2!BU133</f>
        <v>0</v>
      </c>
      <c r="BV133" s="319">
        <f>cf_1!BV133+cf_2!BV133</f>
        <v>0</v>
      </c>
      <c r="BW133" s="319">
        <f>cf_1!BW133+cf_2!BW133</f>
        <v>0</v>
      </c>
      <c r="BX133" s="319">
        <f>cf_1!BX133+cf_2!BX133</f>
        <v>0</v>
      </c>
      <c r="BY133" s="319">
        <f>cf_1!BY133+cf_2!BY133</f>
        <v>0</v>
      </c>
      <c r="BZ133" s="319">
        <f>cf_1!BZ133+cf_2!BZ133</f>
        <v>0</v>
      </c>
      <c r="CA133" s="319">
        <f>cf_1!CA133+cf_2!CA133</f>
        <v>0</v>
      </c>
      <c r="CB133" s="319">
        <f>cf_1!CB133+cf_2!CB133</f>
        <v>0</v>
      </c>
      <c r="CC133" s="319">
        <f>cf_1!CC133+cf_2!CC133</f>
        <v>0</v>
      </c>
      <c r="CD133" s="319">
        <f>cf_1!CD133+cf_2!CD133</f>
        <v>0</v>
      </c>
      <c r="CE133" s="319">
        <f>cf_1!CE133+cf_2!CE133</f>
        <v>0</v>
      </c>
      <c r="CF133" s="319">
        <f>cf_1!CF133+cf_2!CF133</f>
        <v>0</v>
      </c>
      <c r="CG133" s="319">
        <f>cf_1!CG133+cf_2!CG133</f>
        <v>0</v>
      </c>
      <c r="CH133" s="319">
        <f>cf_1!CH133+cf_2!CH133</f>
        <v>0</v>
      </c>
      <c r="CI133" s="319">
        <f>cf_1!CI133+cf_2!CI133</f>
        <v>0</v>
      </c>
      <c r="CJ133" s="319">
        <f>cf_1!CJ133+cf_2!CJ133</f>
        <v>0</v>
      </c>
      <c r="CK133" s="319">
        <f>cf_1!CK133+cf_2!CK133</f>
        <v>0</v>
      </c>
      <c r="CL133" s="319">
        <f>cf_1!CL133+cf_2!CL133</f>
        <v>0</v>
      </c>
      <c r="CM133" s="319">
        <f>cf_1!CM133+cf_2!CM133</f>
        <v>0</v>
      </c>
      <c r="CN133" s="319">
        <f>cf_1!CN133+cf_2!CN133</f>
        <v>0</v>
      </c>
      <c r="CO133" s="319">
        <f>cf_1!CO133+cf_2!CO133</f>
        <v>0</v>
      </c>
      <c r="CP133" s="319">
        <f>cf_1!CP133+cf_2!CP133</f>
        <v>0</v>
      </c>
      <c r="CQ133" s="319">
        <f>cf_1!CQ133+cf_2!CQ133</f>
        <v>0</v>
      </c>
      <c r="CR133" s="319">
        <f>cf_1!CR133+cf_2!CR133</f>
        <v>0</v>
      </c>
      <c r="CS133" s="319">
        <f>cf_1!CS133+cf_2!CS133</f>
        <v>0</v>
      </c>
      <c r="CT133" s="319">
        <f>cf_1!CT133+cf_2!CT133</f>
        <v>0</v>
      </c>
      <c r="CU133" s="319">
        <f>cf_1!CU133+cf_2!CU133</f>
        <v>0</v>
      </c>
      <c r="CV133" s="319">
        <f>cf_1!CV133+cf_2!CV133</f>
        <v>0</v>
      </c>
      <c r="CW133" s="319">
        <f>cf_1!CW133+cf_2!CW133</f>
        <v>0</v>
      </c>
      <c r="CX133" s="319">
        <f>cf_1!CX133+cf_2!CX133</f>
        <v>0</v>
      </c>
      <c r="CY133" s="319">
        <f>cf_1!CY133+cf_2!CY133</f>
        <v>0</v>
      </c>
      <c r="CZ133" s="319">
        <f>cf_1!CZ133+cf_2!CZ133</f>
        <v>0</v>
      </c>
      <c r="DA133" s="319">
        <f>cf_1!DA133+cf_2!DA133</f>
        <v>0</v>
      </c>
      <c r="DB133" s="319">
        <f>cf_1!DB133+cf_2!DB133</f>
        <v>0</v>
      </c>
      <c r="DC133" s="319">
        <f>cf_1!DC133+cf_2!DC133</f>
        <v>0</v>
      </c>
      <c r="DD133" s="319">
        <f>cf_1!DD133+cf_2!DD133</f>
        <v>0</v>
      </c>
      <c r="DE133" s="319">
        <f>cf_1!DE133+cf_2!DE133</f>
        <v>0</v>
      </c>
      <c r="DF133" s="319">
        <f>cf_1!DF133+cf_2!DF133</f>
        <v>0</v>
      </c>
      <c r="DG133" s="319">
        <f>cf_1!DG133+cf_2!DG133</f>
        <v>0</v>
      </c>
      <c r="DH133" s="319">
        <f>cf_1!DH133+cf_2!DH133</f>
        <v>0</v>
      </c>
      <c r="DI133" s="319">
        <f>cf_1!DI133+cf_2!DI133</f>
        <v>0</v>
      </c>
      <c r="DJ133" s="319">
        <f>cf_1!DJ133+cf_2!DJ133</f>
        <v>0</v>
      </c>
      <c r="DK133" s="319">
        <f>cf_1!DK133+cf_2!DK133</f>
        <v>0</v>
      </c>
      <c r="DL133" s="319">
        <f>cf_1!DL133+cf_2!DL133</f>
        <v>0</v>
      </c>
      <c r="DM133" s="319">
        <f>cf_1!DM133+cf_2!DM133</f>
        <v>0</v>
      </c>
      <c r="DN133" s="319">
        <f>cf_1!DN133+cf_2!DN133</f>
        <v>0</v>
      </c>
      <c r="DO133" s="319">
        <f>cf_1!DO133+cf_2!DO133</f>
        <v>0</v>
      </c>
      <c r="DP133" s="319">
        <f>cf_1!DP133+cf_2!DP133</f>
        <v>0</v>
      </c>
      <c r="DQ133" s="319">
        <f>cf_1!DQ133+cf_2!DQ133</f>
        <v>0</v>
      </c>
      <c r="DR133" s="319">
        <f>cf_1!DR133+cf_2!DR133</f>
        <v>0</v>
      </c>
      <c r="DS133" s="319">
        <f>cf_1!DS133+cf_2!DS133</f>
        <v>0</v>
      </c>
      <c r="DT133" s="319">
        <f>cf_1!DT133+cf_2!DT133</f>
        <v>0</v>
      </c>
      <c r="DU133" s="319">
        <f>cf_1!DU133+cf_2!DU133</f>
        <v>0</v>
      </c>
      <c r="DV133" s="319">
        <f>cf_1!DV133+cf_2!DV133</f>
        <v>0</v>
      </c>
      <c r="DW133" s="319">
        <f>cf_1!DW133+cf_2!DW133</f>
        <v>0</v>
      </c>
      <c r="DX133" s="319">
        <f>cf_1!DX133+cf_2!DX133</f>
        <v>0</v>
      </c>
      <c r="DY133" s="319">
        <f>cf_1!DY133+cf_2!DY133</f>
        <v>0</v>
      </c>
      <c r="DZ133" s="319">
        <f>cf_1!DZ133+cf_2!DZ133</f>
        <v>0</v>
      </c>
      <c r="EA133" s="319">
        <f>cf_1!EA133+cf_2!EA133</f>
        <v>0</v>
      </c>
      <c r="EB133" s="319">
        <f>cf_1!EB133+cf_2!EB133</f>
        <v>0</v>
      </c>
      <c r="EC133" s="319">
        <f>cf_1!EC133+cf_2!EC133</f>
        <v>0</v>
      </c>
      <c r="ED133" s="319">
        <f>cf_1!ED133+cf_2!ED133</f>
        <v>0</v>
      </c>
      <c r="EE133" s="319">
        <f>cf_1!EE133+cf_2!EE133</f>
        <v>0</v>
      </c>
      <c r="EF133" s="319">
        <f>cf_1!EF133+cf_2!EF133</f>
        <v>0</v>
      </c>
      <c r="EG133" s="319">
        <f>cf_1!EG133+cf_2!EG133</f>
        <v>0</v>
      </c>
      <c r="EH133" s="319">
        <f>cf_1!EH133+cf_2!EH133</f>
        <v>0</v>
      </c>
      <c r="EI133" s="319">
        <f>cf_1!EI133+cf_2!EI133</f>
        <v>0</v>
      </c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60"/>
      <c r="FU133" s="60"/>
      <c r="FV133" s="60"/>
      <c r="FW133" s="60"/>
      <c r="FX133" s="60"/>
      <c r="FY133" s="60"/>
      <c r="FZ133" s="60"/>
      <c r="GA133" s="60"/>
      <c r="GB133" s="60"/>
      <c r="GC133" s="60"/>
      <c r="GD133" s="60"/>
      <c r="GE133" s="60"/>
      <c r="GF133" s="60"/>
      <c r="GG133" s="60"/>
      <c r="GH133" s="60"/>
      <c r="GI133" s="60"/>
      <c r="GJ133" s="60"/>
      <c r="GK133" s="60"/>
      <c r="GL133" s="60"/>
      <c r="GM133" s="60"/>
      <c r="GN133" s="60"/>
      <c r="GO133" s="60"/>
      <c r="GP133" s="60"/>
      <c r="GQ133" s="60"/>
      <c r="GR133" s="60"/>
      <c r="GS133" s="60"/>
    </row>
    <row r="134" spans="2:201" x14ac:dyDescent="0.2">
      <c r="B134" s="95" t="s">
        <v>1029</v>
      </c>
      <c r="C134" s="96" t="s">
        <v>1030</v>
      </c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8">
        <f>SUM(S134:EI134)</f>
        <v>0</v>
      </c>
      <c r="Q134" s="99">
        <f>SUMIF(S$5:EI$5,"факт",S134:EI134)</f>
        <v>0</v>
      </c>
      <c r="R134" s="99">
        <f>P134-Q134</f>
        <v>0</v>
      </c>
      <c r="S134" s="320">
        <f>cf_1!S134+cf_2!S134</f>
        <v>0</v>
      </c>
      <c r="T134" s="320">
        <f>cf_1!T134+cf_2!T134</f>
        <v>0</v>
      </c>
      <c r="U134" s="320">
        <f>cf_1!U134+cf_2!U134</f>
        <v>0</v>
      </c>
      <c r="V134" s="320">
        <f>cf_1!V134+cf_2!V134</f>
        <v>0</v>
      </c>
      <c r="W134" s="320">
        <f>cf_1!W134+cf_2!W134</f>
        <v>0</v>
      </c>
      <c r="X134" s="320">
        <f>cf_1!X134+cf_2!X134</f>
        <v>0</v>
      </c>
      <c r="Y134" s="320">
        <f>cf_1!Y134+cf_2!Y134</f>
        <v>0</v>
      </c>
      <c r="Z134" s="320">
        <f>cf_1!Z134+cf_2!Z134</f>
        <v>0</v>
      </c>
      <c r="AA134" s="320">
        <f>cf_1!AA134+cf_2!AA134</f>
        <v>0</v>
      </c>
      <c r="AB134" s="320">
        <f>cf_1!AB134+cf_2!AB134</f>
        <v>0</v>
      </c>
      <c r="AC134" s="320">
        <f>cf_1!AC134+cf_2!AC134</f>
        <v>0</v>
      </c>
      <c r="AD134" s="320">
        <f>cf_1!AD134+cf_2!AD134</f>
        <v>0</v>
      </c>
      <c r="AE134" s="320">
        <f>cf_1!AE134+cf_2!AE134</f>
        <v>0</v>
      </c>
      <c r="AF134" s="320">
        <f>cf_1!AF134+cf_2!AF134</f>
        <v>0</v>
      </c>
      <c r="AG134" s="320">
        <f>cf_1!AG134+cf_2!AG134</f>
        <v>0</v>
      </c>
      <c r="AH134" s="320">
        <f>cf_1!AH134+cf_2!AH134</f>
        <v>0</v>
      </c>
      <c r="AI134" s="320">
        <f>cf_1!AI134+cf_2!AI134</f>
        <v>0</v>
      </c>
      <c r="AJ134" s="320">
        <f>cf_1!AJ134+cf_2!AJ134</f>
        <v>0</v>
      </c>
      <c r="AK134" s="320">
        <f>cf_1!AK134+cf_2!AK134</f>
        <v>0</v>
      </c>
      <c r="AL134" s="320">
        <f>cf_1!AL134+cf_2!AL134</f>
        <v>0</v>
      </c>
      <c r="AM134" s="320">
        <f>cf_1!AM134+cf_2!AM134</f>
        <v>0</v>
      </c>
      <c r="AN134" s="320">
        <f>cf_1!AN134+cf_2!AN134</f>
        <v>0</v>
      </c>
      <c r="AO134" s="320">
        <f>cf_1!AO134+cf_2!AO134</f>
        <v>0</v>
      </c>
      <c r="AP134" s="320">
        <f>cf_1!AP134+cf_2!AP134</f>
        <v>0</v>
      </c>
      <c r="AQ134" s="320">
        <f>cf_1!AQ134+cf_2!AQ134</f>
        <v>0</v>
      </c>
      <c r="AR134" s="320">
        <f>cf_1!AR134+cf_2!AR134</f>
        <v>0</v>
      </c>
      <c r="AS134" s="320">
        <f>cf_1!AS134+cf_2!AS134</f>
        <v>0</v>
      </c>
      <c r="AT134" s="320">
        <f>cf_1!AT134+cf_2!AT134</f>
        <v>0</v>
      </c>
      <c r="AU134" s="320">
        <f>cf_1!AU134+cf_2!AU134</f>
        <v>0</v>
      </c>
      <c r="AV134" s="320">
        <f>cf_1!AV134+cf_2!AV134</f>
        <v>0</v>
      </c>
      <c r="AW134" s="320">
        <f>cf_1!AW134+cf_2!AW134</f>
        <v>0</v>
      </c>
      <c r="AX134" s="320">
        <f>cf_1!AX134+cf_2!AX134</f>
        <v>0</v>
      </c>
      <c r="AY134" s="320">
        <f>cf_1!AY134+cf_2!AY134</f>
        <v>0</v>
      </c>
      <c r="AZ134" s="320">
        <f>cf_1!AZ134+cf_2!AZ134</f>
        <v>0</v>
      </c>
      <c r="BA134" s="320">
        <f>cf_1!BA134+cf_2!BA134</f>
        <v>0</v>
      </c>
      <c r="BB134" s="320">
        <f>cf_1!BB134+cf_2!BB134</f>
        <v>0</v>
      </c>
      <c r="BC134" s="320">
        <f>cf_1!BC134+cf_2!BC134</f>
        <v>0</v>
      </c>
      <c r="BD134" s="320">
        <f>cf_1!BD134+cf_2!BD134</f>
        <v>0</v>
      </c>
      <c r="BE134" s="320">
        <f>cf_1!BE134+cf_2!BE134</f>
        <v>0</v>
      </c>
      <c r="BF134" s="320">
        <f>cf_1!BF134+cf_2!BF134</f>
        <v>0</v>
      </c>
      <c r="BG134" s="320">
        <f>cf_1!BG134+cf_2!BG134</f>
        <v>0</v>
      </c>
      <c r="BH134" s="320">
        <f>cf_1!BH134+cf_2!BH134</f>
        <v>0</v>
      </c>
      <c r="BI134" s="320">
        <f>cf_1!BI134+cf_2!BI134</f>
        <v>0</v>
      </c>
      <c r="BJ134" s="320">
        <f>cf_1!BJ134+cf_2!BJ134</f>
        <v>0</v>
      </c>
      <c r="BK134" s="320">
        <f>cf_1!BK134+cf_2!BK134</f>
        <v>0</v>
      </c>
      <c r="BL134" s="320">
        <f>cf_1!BL134+cf_2!BL134</f>
        <v>0</v>
      </c>
      <c r="BM134" s="320">
        <f>cf_1!BM134+cf_2!BM134</f>
        <v>0</v>
      </c>
      <c r="BN134" s="320">
        <f>cf_1!BN134+cf_2!BN134</f>
        <v>0</v>
      </c>
      <c r="BO134" s="320">
        <f>cf_1!BO134+cf_2!BO134</f>
        <v>0</v>
      </c>
      <c r="BP134" s="320">
        <f>cf_1!BP134+cf_2!BP134</f>
        <v>0</v>
      </c>
      <c r="BQ134" s="320">
        <f>cf_1!BQ134+cf_2!BQ134</f>
        <v>0</v>
      </c>
      <c r="BR134" s="320">
        <f>cf_1!BR134+cf_2!BR134</f>
        <v>0</v>
      </c>
      <c r="BS134" s="320">
        <f>cf_1!BS134+cf_2!BS134</f>
        <v>0</v>
      </c>
      <c r="BT134" s="320">
        <f>cf_1!BT134+cf_2!BT134</f>
        <v>0</v>
      </c>
      <c r="BU134" s="320">
        <f>cf_1!BU134+cf_2!BU134</f>
        <v>0</v>
      </c>
      <c r="BV134" s="320">
        <f>cf_1!BV134+cf_2!BV134</f>
        <v>0</v>
      </c>
      <c r="BW134" s="320">
        <f>cf_1!BW134+cf_2!BW134</f>
        <v>0</v>
      </c>
      <c r="BX134" s="320">
        <f>cf_1!BX134+cf_2!BX134</f>
        <v>0</v>
      </c>
      <c r="BY134" s="320">
        <f>cf_1!BY134+cf_2!BY134</f>
        <v>0</v>
      </c>
      <c r="BZ134" s="320">
        <f>cf_1!BZ134+cf_2!BZ134</f>
        <v>0</v>
      </c>
      <c r="CA134" s="320">
        <f>cf_1!CA134+cf_2!CA134</f>
        <v>0</v>
      </c>
      <c r="CB134" s="320">
        <f>cf_1!CB134+cf_2!CB134</f>
        <v>0</v>
      </c>
      <c r="CC134" s="320">
        <f>cf_1!CC134+cf_2!CC134</f>
        <v>0</v>
      </c>
      <c r="CD134" s="320">
        <f>cf_1!CD134+cf_2!CD134</f>
        <v>0</v>
      </c>
      <c r="CE134" s="320">
        <f>cf_1!CE134+cf_2!CE134</f>
        <v>0</v>
      </c>
      <c r="CF134" s="320">
        <f>cf_1!CF134+cf_2!CF134</f>
        <v>0</v>
      </c>
      <c r="CG134" s="320">
        <f>cf_1!CG134+cf_2!CG134</f>
        <v>0</v>
      </c>
      <c r="CH134" s="320">
        <f>cf_1!CH134+cf_2!CH134</f>
        <v>0</v>
      </c>
      <c r="CI134" s="320">
        <f>cf_1!CI134+cf_2!CI134</f>
        <v>0</v>
      </c>
      <c r="CJ134" s="320">
        <f>cf_1!CJ134+cf_2!CJ134</f>
        <v>0</v>
      </c>
      <c r="CK134" s="320">
        <f>cf_1!CK134+cf_2!CK134</f>
        <v>0</v>
      </c>
      <c r="CL134" s="320">
        <f>cf_1!CL134+cf_2!CL134</f>
        <v>0</v>
      </c>
      <c r="CM134" s="320">
        <f>cf_1!CM134+cf_2!CM134</f>
        <v>0</v>
      </c>
      <c r="CN134" s="320">
        <f>cf_1!CN134+cf_2!CN134</f>
        <v>0</v>
      </c>
      <c r="CO134" s="320">
        <f>cf_1!CO134+cf_2!CO134</f>
        <v>0</v>
      </c>
      <c r="CP134" s="320">
        <f>cf_1!CP134+cf_2!CP134</f>
        <v>0</v>
      </c>
      <c r="CQ134" s="320">
        <f>cf_1!CQ134+cf_2!CQ134</f>
        <v>0</v>
      </c>
      <c r="CR134" s="320">
        <f>cf_1!CR134+cf_2!CR134</f>
        <v>0</v>
      </c>
      <c r="CS134" s="320">
        <f>cf_1!CS134+cf_2!CS134</f>
        <v>0</v>
      </c>
      <c r="CT134" s="320">
        <f>cf_1!CT134+cf_2!CT134</f>
        <v>0</v>
      </c>
      <c r="CU134" s="320">
        <f>cf_1!CU134+cf_2!CU134</f>
        <v>0</v>
      </c>
      <c r="CV134" s="320">
        <f>cf_1!CV134+cf_2!CV134</f>
        <v>0</v>
      </c>
      <c r="CW134" s="320">
        <f>cf_1!CW134+cf_2!CW134</f>
        <v>0</v>
      </c>
      <c r="CX134" s="320">
        <f>cf_1!CX134+cf_2!CX134</f>
        <v>0</v>
      </c>
      <c r="CY134" s="320">
        <f>cf_1!CY134+cf_2!CY134</f>
        <v>0</v>
      </c>
      <c r="CZ134" s="320">
        <f>cf_1!CZ134+cf_2!CZ134</f>
        <v>0</v>
      </c>
      <c r="DA134" s="320">
        <f>cf_1!DA134+cf_2!DA134</f>
        <v>0</v>
      </c>
      <c r="DB134" s="320">
        <f>cf_1!DB134+cf_2!DB134</f>
        <v>0</v>
      </c>
      <c r="DC134" s="320">
        <f>cf_1!DC134+cf_2!DC134</f>
        <v>0</v>
      </c>
      <c r="DD134" s="320">
        <f>cf_1!DD134+cf_2!DD134</f>
        <v>0</v>
      </c>
      <c r="DE134" s="320">
        <f>cf_1!DE134+cf_2!DE134</f>
        <v>0</v>
      </c>
      <c r="DF134" s="320">
        <f>cf_1!DF134+cf_2!DF134</f>
        <v>0</v>
      </c>
      <c r="DG134" s="320">
        <f>cf_1!DG134+cf_2!DG134</f>
        <v>0</v>
      </c>
      <c r="DH134" s="320">
        <f>cf_1!DH134+cf_2!DH134</f>
        <v>0</v>
      </c>
      <c r="DI134" s="320">
        <f>cf_1!DI134+cf_2!DI134</f>
        <v>0</v>
      </c>
      <c r="DJ134" s="320">
        <f>cf_1!DJ134+cf_2!DJ134</f>
        <v>0</v>
      </c>
      <c r="DK134" s="320">
        <f>cf_1!DK134+cf_2!DK134</f>
        <v>0</v>
      </c>
      <c r="DL134" s="320">
        <f>cf_1!DL134+cf_2!DL134</f>
        <v>0</v>
      </c>
      <c r="DM134" s="320">
        <f>cf_1!DM134+cf_2!DM134</f>
        <v>0</v>
      </c>
      <c r="DN134" s="320">
        <f>cf_1!DN134+cf_2!DN134</f>
        <v>0</v>
      </c>
      <c r="DO134" s="320">
        <f>cf_1!DO134+cf_2!DO134</f>
        <v>0</v>
      </c>
      <c r="DP134" s="320">
        <f>cf_1!DP134+cf_2!DP134</f>
        <v>0</v>
      </c>
      <c r="DQ134" s="320">
        <f>cf_1!DQ134+cf_2!DQ134</f>
        <v>0</v>
      </c>
      <c r="DR134" s="320">
        <f>cf_1!DR134+cf_2!DR134</f>
        <v>0</v>
      </c>
      <c r="DS134" s="320">
        <f>cf_1!DS134+cf_2!DS134</f>
        <v>0</v>
      </c>
      <c r="DT134" s="320">
        <f>cf_1!DT134+cf_2!DT134</f>
        <v>0</v>
      </c>
      <c r="DU134" s="320">
        <f>cf_1!DU134+cf_2!DU134</f>
        <v>0</v>
      </c>
      <c r="DV134" s="320">
        <f>cf_1!DV134+cf_2!DV134</f>
        <v>0</v>
      </c>
      <c r="DW134" s="320">
        <f>cf_1!DW134+cf_2!DW134</f>
        <v>0</v>
      </c>
      <c r="DX134" s="320">
        <f>cf_1!DX134+cf_2!DX134</f>
        <v>0</v>
      </c>
      <c r="DY134" s="320">
        <f>cf_1!DY134+cf_2!DY134</f>
        <v>0</v>
      </c>
      <c r="DZ134" s="320">
        <f>cf_1!DZ134+cf_2!DZ134</f>
        <v>0</v>
      </c>
      <c r="EA134" s="320">
        <f>cf_1!EA134+cf_2!EA134</f>
        <v>0</v>
      </c>
      <c r="EB134" s="320">
        <f>cf_1!EB134+cf_2!EB134</f>
        <v>0</v>
      </c>
      <c r="EC134" s="320">
        <f>cf_1!EC134+cf_2!EC134</f>
        <v>0</v>
      </c>
      <c r="ED134" s="320">
        <f>cf_1!ED134+cf_2!ED134</f>
        <v>0</v>
      </c>
      <c r="EE134" s="320">
        <f>cf_1!EE134+cf_2!EE134</f>
        <v>0</v>
      </c>
      <c r="EF134" s="320">
        <f>cf_1!EF134+cf_2!EF134</f>
        <v>0</v>
      </c>
      <c r="EG134" s="320">
        <f>cf_1!EG134+cf_2!EG134</f>
        <v>0</v>
      </c>
      <c r="EH134" s="320">
        <f>cf_1!EH134+cf_2!EH134</f>
        <v>0</v>
      </c>
      <c r="EI134" s="320">
        <f>cf_1!EI134+cf_2!EI134</f>
        <v>0</v>
      </c>
      <c r="EJ134" s="59"/>
      <c r="EK134" s="59"/>
      <c r="EL134" s="59"/>
      <c r="EM134" s="59"/>
      <c r="EN134" s="59"/>
      <c r="EO134" s="59"/>
      <c r="EP134" s="59"/>
      <c r="EQ134" s="59"/>
      <c r="ER134" s="59"/>
      <c r="ES134" s="59"/>
      <c r="ET134" s="59"/>
      <c r="EU134" s="59"/>
      <c r="EV134" s="59"/>
      <c r="EW134" s="59"/>
      <c r="EX134" s="59"/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/>
      <c r="FK134" s="59"/>
      <c r="FL134" s="59"/>
      <c r="FM134" s="59"/>
      <c r="FN134" s="59"/>
      <c r="FO134" s="59"/>
      <c r="FP134" s="59"/>
      <c r="FQ134" s="59"/>
      <c r="FR134" s="59"/>
      <c r="FS134" s="59"/>
      <c r="FT134" s="60"/>
      <c r="FU134" s="60"/>
      <c r="FV134" s="60"/>
      <c r="FW134" s="60"/>
      <c r="FX134" s="60"/>
      <c r="FY134" s="60"/>
      <c r="FZ134" s="60"/>
      <c r="GA134" s="60"/>
      <c r="GB134" s="60"/>
      <c r="GC134" s="60"/>
      <c r="GD134" s="60"/>
      <c r="GE134" s="60"/>
      <c r="GF134" s="60"/>
      <c r="GG134" s="60"/>
      <c r="GH134" s="60"/>
      <c r="GI134" s="60"/>
      <c r="GJ134" s="60"/>
      <c r="GK134" s="60"/>
      <c r="GL134" s="60"/>
      <c r="GM134" s="60"/>
      <c r="GN134" s="60"/>
      <c r="GO134" s="60"/>
      <c r="GP134" s="60"/>
      <c r="GQ134" s="60"/>
      <c r="GR134" s="60"/>
      <c r="GS134" s="60"/>
    </row>
    <row r="135" spans="2:201" x14ac:dyDescent="0.2">
      <c r="B135" s="82">
        <v>0</v>
      </c>
      <c r="C135" s="83" t="s">
        <v>1031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4">
        <f t="shared" ref="P135:CA135" si="307">P136+P144+P152</f>
        <v>322077000</v>
      </c>
      <c r="Q135" s="85">
        <f t="shared" si="307"/>
        <v>0</v>
      </c>
      <c r="R135" s="85">
        <f t="shared" si="307"/>
        <v>322077000</v>
      </c>
      <c r="S135" s="85">
        <f t="shared" si="307"/>
        <v>0</v>
      </c>
      <c r="T135" s="85">
        <f t="shared" si="307"/>
        <v>0</v>
      </c>
      <c r="U135" s="85">
        <f t="shared" ref="U135:AW135" si="308">U136+U144+U152</f>
        <v>0</v>
      </c>
      <c r="V135" s="85">
        <f t="shared" si="308"/>
        <v>0</v>
      </c>
      <c r="W135" s="85">
        <f t="shared" si="308"/>
        <v>0</v>
      </c>
      <c r="X135" s="85">
        <f t="shared" si="308"/>
        <v>0</v>
      </c>
      <c r="Y135" s="85">
        <f t="shared" si="308"/>
        <v>0</v>
      </c>
      <c r="Z135" s="85">
        <f t="shared" si="308"/>
        <v>0</v>
      </c>
      <c r="AA135" s="85">
        <f t="shared" si="308"/>
        <v>0</v>
      </c>
      <c r="AB135" s="85">
        <f t="shared" si="308"/>
        <v>0</v>
      </c>
      <c r="AC135" s="85">
        <f t="shared" si="308"/>
        <v>0</v>
      </c>
      <c r="AD135" s="85">
        <f t="shared" si="308"/>
        <v>0</v>
      </c>
      <c r="AE135" s="85">
        <f t="shared" si="308"/>
        <v>0</v>
      </c>
      <c r="AF135" s="85">
        <f t="shared" si="308"/>
        <v>0</v>
      </c>
      <c r="AG135" s="85">
        <f t="shared" si="308"/>
        <v>0</v>
      </c>
      <c r="AH135" s="85">
        <f t="shared" si="308"/>
        <v>74325461.538461536</v>
      </c>
      <c r="AI135" s="85">
        <f t="shared" si="308"/>
        <v>9910061.5384615399</v>
      </c>
      <c r="AJ135" s="85">
        <f t="shared" si="308"/>
        <v>9910061.5384615399</v>
      </c>
      <c r="AK135" s="85">
        <f t="shared" si="308"/>
        <v>9910061.5384615399</v>
      </c>
      <c r="AL135" s="85">
        <f t="shared" si="308"/>
        <v>9910061.5384615399</v>
      </c>
      <c r="AM135" s="85">
        <f t="shared" si="308"/>
        <v>9910061.5384615399</v>
      </c>
      <c r="AN135" s="85">
        <f t="shared" si="308"/>
        <v>9910061.5384615399</v>
      </c>
      <c r="AO135" s="85">
        <f t="shared" si="308"/>
        <v>9910061.5384615399</v>
      </c>
      <c r="AP135" s="85">
        <f t="shared" si="308"/>
        <v>9910061.5384615399</v>
      </c>
      <c r="AQ135" s="85">
        <f t="shared" si="308"/>
        <v>9910061.5384615399</v>
      </c>
      <c r="AR135" s="85">
        <f t="shared" si="308"/>
        <v>9910061.5384615399</v>
      </c>
      <c r="AS135" s="85">
        <f t="shared" si="308"/>
        <v>9910061.5384615399</v>
      </c>
      <c r="AT135" s="85">
        <f t="shared" si="308"/>
        <v>9910061.5384615399</v>
      </c>
      <c r="AU135" s="85">
        <f t="shared" si="308"/>
        <v>9910061.5384615399</v>
      </c>
      <c r="AV135" s="85">
        <f t="shared" si="308"/>
        <v>9910061.5384615399</v>
      </c>
      <c r="AW135" s="85">
        <f t="shared" si="308"/>
        <v>9910061.5384615399</v>
      </c>
      <c r="AX135" s="85">
        <f t="shared" si="307"/>
        <v>9910061.5384615399</v>
      </c>
      <c r="AY135" s="85">
        <f t="shared" si="307"/>
        <v>9910061.5384615399</v>
      </c>
      <c r="AZ135" s="85">
        <f t="shared" si="307"/>
        <v>9910061.5384615399</v>
      </c>
      <c r="BA135" s="85">
        <f t="shared" si="307"/>
        <v>9910061.5384615399</v>
      </c>
      <c r="BB135" s="85">
        <f t="shared" si="307"/>
        <v>9910061.5384615399</v>
      </c>
      <c r="BC135" s="85">
        <f t="shared" si="307"/>
        <v>9910061.5384615399</v>
      </c>
      <c r="BD135" s="85">
        <f t="shared" si="307"/>
        <v>9910061.5384615399</v>
      </c>
      <c r="BE135" s="85">
        <f t="shared" si="307"/>
        <v>9910061.5384615399</v>
      </c>
      <c r="BF135" s="85">
        <f t="shared" si="307"/>
        <v>9910061.5384615399</v>
      </c>
      <c r="BG135" s="85">
        <f t="shared" si="307"/>
        <v>9910061.5384614468</v>
      </c>
      <c r="BH135" s="85">
        <f t="shared" si="307"/>
        <v>0</v>
      </c>
      <c r="BI135" s="85">
        <f t="shared" si="307"/>
        <v>0</v>
      </c>
      <c r="BJ135" s="85">
        <f t="shared" si="307"/>
        <v>0</v>
      </c>
      <c r="BK135" s="85">
        <f t="shared" si="307"/>
        <v>0</v>
      </c>
      <c r="BL135" s="85">
        <f t="shared" si="307"/>
        <v>0</v>
      </c>
      <c r="BM135" s="85">
        <f t="shared" si="307"/>
        <v>0</v>
      </c>
      <c r="BN135" s="85">
        <f t="shared" si="307"/>
        <v>0</v>
      </c>
      <c r="BO135" s="85">
        <f t="shared" si="307"/>
        <v>0</v>
      </c>
      <c r="BP135" s="85">
        <f t="shared" si="307"/>
        <v>0</v>
      </c>
      <c r="BQ135" s="85">
        <f t="shared" si="307"/>
        <v>0</v>
      </c>
      <c r="BR135" s="85">
        <f t="shared" si="307"/>
        <v>0</v>
      </c>
      <c r="BS135" s="85">
        <f t="shared" si="307"/>
        <v>0</v>
      </c>
      <c r="BT135" s="85">
        <f t="shared" si="307"/>
        <v>0</v>
      </c>
      <c r="BU135" s="85">
        <f t="shared" si="307"/>
        <v>0</v>
      </c>
      <c r="BV135" s="85">
        <f t="shared" si="307"/>
        <v>0</v>
      </c>
      <c r="BW135" s="85">
        <f t="shared" si="307"/>
        <v>0</v>
      </c>
      <c r="BX135" s="85">
        <f t="shared" si="307"/>
        <v>0</v>
      </c>
      <c r="BY135" s="85">
        <f t="shared" si="307"/>
        <v>0</v>
      </c>
      <c r="BZ135" s="85">
        <f t="shared" si="307"/>
        <v>0</v>
      </c>
      <c r="CA135" s="85">
        <f t="shared" si="307"/>
        <v>0</v>
      </c>
      <c r="CB135" s="85">
        <f t="shared" ref="CB135:EI135" si="309">CB136+CB144+CB152</f>
        <v>0</v>
      </c>
      <c r="CC135" s="85">
        <f t="shared" si="309"/>
        <v>0</v>
      </c>
      <c r="CD135" s="85">
        <f t="shared" si="309"/>
        <v>0</v>
      </c>
      <c r="CE135" s="85">
        <f t="shared" si="309"/>
        <v>0</v>
      </c>
      <c r="CF135" s="85">
        <f t="shared" si="309"/>
        <v>0</v>
      </c>
      <c r="CG135" s="85">
        <f t="shared" si="309"/>
        <v>0</v>
      </c>
      <c r="CH135" s="85">
        <f t="shared" si="309"/>
        <v>0</v>
      </c>
      <c r="CI135" s="85">
        <f t="shared" si="309"/>
        <v>0</v>
      </c>
      <c r="CJ135" s="85">
        <f t="shared" si="309"/>
        <v>0</v>
      </c>
      <c r="CK135" s="85">
        <f t="shared" si="309"/>
        <v>0</v>
      </c>
      <c r="CL135" s="85">
        <f t="shared" si="309"/>
        <v>0</v>
      </c>
      <c r="CM135" s="85">
        <f t="shared" si="309"/>
        <v>0</v>
      </c>
      <c r="CN135" s="85">
        <f t="shared" si="309"/>
        <v>0</v>
      </c>
      <c r="CO135" s="85">
        <f t="shared" si="309"/>
        <v>0</v>
      </c>
      <c r="CP135" s="85">
        <f t="shared" si="309"/>
        <v>0</v>
      </c>
      <c r="CQ135" s="85">
        <f t="shared" si="309"/>
        <v>0</v>
      </c>
      <c r="CR135" s="85">
        <f t="shared" si="309"/>
        <v>0</v>
      </c>
      <c r="CS135" s="85">
        <f t="shared" si="309"/>
        <v>0</v>
      </c>
      <c r="CT135" s="85">
        <f t="shared" si="309"/>
        <v>0</v>
      </c>
      <c r="CU135" s="85">
        <f t="shared" si="309"/>
        <v>0</v>
      </c>
      <c r="CV135" s="85">
        <f t="shared" si="309"/>
        <v>0</v>
      </c>
      <c r="CW135" s="85">
        <f t="shared" si="309"/>
        <v>0</v>
      </c>
      <c r="CX135" s="85">
        <f t="shared" si="309"/>
        <v>0</v>
      </c>
      <c r="CY135" s="85">
        <f t="shared" si="309"/>
        <v>0</v>
      </c>
      <c r="CZ135" s="85">
        <f t="shared" si="309"/>
        <v>0</v>
      </c>
      <c r="DA135" s="85">
        <f t="shared" si="309"/>
        <v>0</v>
      </c>
      <c r="DB135" s="85">
        <f t="shared" si="309"/>
        <v>0</v>
      </c>
      <c r="DC135" s="85">
        <f t="shared" si="309"/>
        <v>0</v>
      </c>
      <c r="DD135" s="85">
        <f t="shared" si="309"/>
        <v>0</v>
      </c>
      <c r="DE135" s="85">
        <f t="shared" si="309"/>
        <v>0</v>
      </c>
      <c r="DF135" s="85">
        <f t="shared" si="309"/>
        <v>0</v>
      </c>
      <c r="DG135" s="85">
        <f t="shared" si="309"/>
        <v>0</v>
      </c>
      <c r="DH135" s="85">
        <f t="shared" si="309"/>
        <v>0</v>
      </c>
      <c r="DI135" s="85">
        <f t="shared" si="309"/>
        <v>0</v>
      </c>
      <c r="DJ135" s="85">
        <f t="shared" si="309"/>
        <v>0</v>
      </c>
      <c r="DK135" s="85">
        <f t="shared" si="309"/>
        <v>0</v>
      </c>
      <c r="DL135" s="85">
        <f t="shared" si="309"/>
        <v>0</v>
      </c>
      <c r="DM135" s="85">
        <f t="shared" si="309"/>
        <v>0</v>
      </c>
      <c r="DN135" s="85">
        <f t="shared" si="309"/>
        <v>0</v>
      </c>
      <c r="DO135" s="85">
        <f t="shared" si="309"/>
        <v>0</v>
      </c>
      <c r="DP135" s="85">
        <f t="shared" si="309"/>
        <v>0</v>
      </c>
      <c r="DQ135" s="85">
        <f t="shared" si="309"/>
        <v>0</v>
      </c>
      <c r="DR135" s="85">
        <f t="shared" si="309"/>
        <v>0</v>
      </c>
      <c r="DS135" s="85">
        <f t="shared" si="309"/>
        <v>0</v>
      </c>
      <c r="DT135" s="85">
        <f t="shared" si="309"/>
        <v>0</v>
      </c>
      <c r="DU135" s="85">
        <f t="shared" si="309"/>
        <v>0</v>
      </c>
      <c r="DV135" s="85">
        <f t="shared" si="309"/>
        <v>0</v>
      </c>
      <c r="DW135" s="85">
        <f t="shared" si="309"/>
        <v>0</v>
      </c>
      <c r="DX135" s="85">
        <f t="shared" si="309"/>
        <v>0</v>
      </c>
      <c r="DY135" s="85">
        <f t="shared" si="309"/>
        <v>0</v>
      </c>
      <c r="DZ135" s="85">
        <f t="shared" si="309"/>
        <v>0</v>
      </c>
      <c r="EA135" s="85">
        <f t="shared" si="309"/>
        <v>0</v>
      </c>
      <c r="EB135" s="85">
        <f t="shared" si="309"/>
        <v>0</v>
      </c>
      <c r="EC135" s="85">
        <f t="shared" si="309"/>
        <v>0</v>
      </c>
      <c r="ED135" s="85">
        <f t="shared" si="309"/>
        <v>0</v>
      </c>
      <c r="EE135" s="85">
        <f t="shared" si="309"/>
        <v>0</v>
      </c>
      <c r="EF135" s="85">
        <f t="shared" si="309"/>
        <v>0</v>
      </c>
      <c r="EG135" s="85">
        <f t="shared" si="309"/>
        <v>0</v>
      </c>
      <c r="EH135" s="85">
        <f t="shared" si="309"/>
        <v>0</v>
      </c>
      <c r="EI135" s="85">
        <f t="shared" si="309"/>
        <v>0</v>
      </c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/>
      <c r="EV135" s="59"/>
      <c r="EW135" s="59"/>
      <c r="EX135" s="59"/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60"/>
      <c r="FU135" s="60"/>
      <c r="FV135" s="60"/>
      <c r="FW135" s="60"/>
      <c r="FX135" s="60"/>
      <c r="FY135" s="60"/>
      <c r="FZ135" s="60"/>
      <c r="GA135" s="60"/>
      <c r="GB135" s="60"/>
      <c r="GC135" s="60"/>
      <c r="GD135" s="60"/>
      <c r="GE135" s="60"/>
      <c r="GF135" s="60"/>
      <c r="GG135" s="60"/>
      <c r="GH135" s="60"/>
      <c r="GI135" s="60"/>
      <c r="GJ135" s="60"/>
      <c r="GK135" s="60"/>
      <c r="GL135" s="60"/>
      <c r="GM135" s="60"/>
      <c r="GN135" s="60"/>
      <c r="GO135" s="60"/>
      <c r="GP135" s="60"/>
      <c r="GQ135" s="60"/>
      <c r="GR135" s="60"/>
      <c r="GS135" s="60"/>
    </row>
    <row r="136" spans="2:201" x14ac:dyDescent="0.2">
      <c r="B136" s="95" t="s">
        <v>1032</v>
      </c>
      <c r="C136" s="96" t="s">
        <v>362</v>
      </c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8">
        <f t="shared" ref="P136:CA136" si="310">SUM(P137:P143)</f>
        <v>0</v>
      </c>
      <c r="Q136" s="99">
        <f t="shared" si="310"/>
        <v>0</v>
      </c>
      <c r="R136" s="99">
        <f t="shared" si="310"/>
        <v>0</v>
      </c>
      <c r="S136" s="99">
        <f t="shared" si="310"/>
        <v>0</v>
      </c>
      <c r="T136" s="99">
        <f t="shared" ref="T136" si="311">SUM(T137:T143)</f>
        <v>0</v>
      </c>
      <c r="U136" s="99">
        <f t="shared" ref="U136:AW136" si="312">SUM(U137:U143)</f>
        <v>0</v>
      </c>
      <c r="V136" s="99">
        <f t="shared" si="312"/>
        <v>0</v>
      </c>
      <c r="W136" s="99">
        <f t="shared" si="312"/>
        <v>0</v>
      </c>
      <c r="X136" s="99">
        <f t="shared" si="312"/>
        <v>0</v>
      </c>
      <c r="Y136" s="99">
        <f t="shared" si="312"/>
        <v>0</v>
      </c>
      <c r="Z136" s="99">
        <f t="shared" si="312"/>
        <v>0</v>
      </c>
      <c r="AA136" s="99">
        <f t="shared" si="312"/>
        <v>0</v>
      </c>
      <c r="AB136" s="99">
        <f t="shared" si="312"/>
        <v>0</v>
      </c>
      <c r="AC136" s="99">
        <f t="shared" si="312"/>
        <v>0</v>
      </c>
      <c r="AD136" s="99">
        <f t="shared" si="312"/>
        <v>0</v>
      </c>
      <c r="AE136" s="99">
        <f t="shared" si="312"/>
        <v>0</v>
      </c>
      <c r="AF136" s="99">
        <f t="shared" si="312"/>
        <v>0</v>
      </c>
      <c r="AG136" s="99">
        <f t="shared" si="312"/>
        <v>0</v>
      </c>
      <c r="AH136" s="99">
        <f t="shared" si="312"/>
        <v>0</v>
      </c>
      <c r="AI136" s="99">
        <f t="shared" si="312"/>
        <v>0</v>
      </c>
      <c r="AJ136" s="99">
        <f t="shared" si="312"/>
        <v>0</v>
      </c>
      <c r="AK136" s="99">
        <f t="shared" si="312"/>
        <v>0</v>
      </c>
      <c r="AL136" s="99">
        <f t="shared" si="312"/>
        <v>0</v>
      </c>
      <c r="AM136" s="99">
        <f t="shared" si="312"/>
        <v>0</v>
      </c>
      <c r="AN136" s="99">
        <f t="shared" si="312"/>
        <v>0</v>
      </c>
      <c r="AO136" s="99">
        <f t="shared" si="312"/>
        <v>0</v>
      </c>
      <c r="AP136" s="99">
        <f t="shared" si="312"/>
        <v>0</v>
      </c>
      <c r="AQ136" s="99">
        <f t="shared" si="312"/>
        <v>0</v>
      </c>
      <c r="AR136" s="99">
        <f t="shared" si="312"/>
        <v>0</v>
      </c>
      <c r="AS136" s="99">
        <f t="shared" si="312"/>
        <v>0</v>
      </c>
      <c r="AT136" s="99">
        <f t="shared" si="312"/>
        <v>0</v>
      </c>
      <c r="AU136" s="99">
        <f t="shared" si="312"/>
        <v>0</v>
      </c>
      <c r="AV136" s="99">
        <f t="shared" si="312"/>
        <v>0</v>
      </c>
      <c r="AW136" s="99">
        <f t="shared" si="312"/>
        <v>0</v>
      </c>
      <c r="AX136" s="99">
        <f t="shared" si="310"/>
        <v>0</v>
      </c>
      <c r="AY136" s="99">
        <f t="shared" si="310"/>
        <v>0</v>
      </c>
      <c r="AZ136" s="99">
        <f t="shared" si="310"/>
        <v>0</v>
      </c>
      <c r="BA136" s="99">
        <f t="shared" si="310"/>
        <v>0</v>
      </c>
      <c r="BB136" s="99">
        <f t="shared" si="310"/>
        <v>0</v>
      </c>
      <c r="BC136" s="99">
        <f t="shared" si="310"/>
        <v>0</v>
      </c>
      <c r="BD136" s="99">
        <f t="shared" si="310"/>
        <v>0</v>
      </c>
      <c r="BE136" s="99">
        <f t="shared" si="310"/>
        <v>0</v>
      </c>
      <c r="BF136" s="99">
        <f t="shared" si="310"/>
        <v>0</v>
      </c>
      <c r="BG136" s="99">
        <f t="shared" si="310"/>
        <v>0</v>
      </c>
      <c r="BH136" s="99">
        <f t="shared" si="310"/>
        <v>0</v>
      </c>
      <c r="BI136" s="99">
        <f t="shared" si="310"/>
        <v>0</v>
      </c>
      <c r="BJ136" s="99">
        <f t="shared" si="310"/>
        <v>0</v>
      </c>
      <c r="BK136" s="99">
        <f t="shared" si="310"/>
        <v>0</v>
      </c>
      <c r="BL136" s="99">
        <f t="shared" si="310"/>
        <v>0</v>
      </c>
      <c r="BM136" s="99">
        <f t="shared" si="310"/>
        <v>0</v>
      </c>
      <c r="BN136" s="99">
        <f t="shared" si="310"/>
        <v>0</v>
      </c>
      <c r="BO136" s="99">
        <f t="shared" si="310"/>
        <v>0</v>
      </c>
      <c r="BP136" s="99">
        <f t="shared" si="310"/>
        <v>0</v>
      </c>
      <c r="BQ136" s="99">
        <f t="shared" si="310"/>
        <v>0</v>
      </c>
      <c r="BR136" s="99">
        <f t="shared" si="310"/>
        <v>0</v>
      </c>
      <c r="BS136" s="99">
        <f t="shared" si="310"/>
        <v>0</v>
      </c>
      <c r="BT136" s="99">
        <f t="shared" si="310"/>
        <v>0</v>
      </c>
      <c r="BU136" s="99">
        <f t="shared" si="310"/>
        <v>0</v>
      </c>
      <c r="BV136" s="99">
        <f t="shared" si="310"/>
        <v>0</v>
      </c>
      <c r="BW136" s="99">
        <f t="shared" si="310"/>
        <v>0</v>
      </c>
      <c r="BX136" s="99">
        <f t="shared" si="310"/>
        <v>0</v>
      </c>
      <c r="BY136" s="99">
        <f t="shared" si="310"/>
        <v>0</v>
      </c>
      <c r="BZ136" s="99">
        <f t="shared" si="310"/>
        <v>0</v>
      </c>
      <c r="CA136" s="99">
        <f t="shared" si="310"/>
        <v>0</v>
      </c>
      <c r="CB136" s="99">
        <f t="shared" ref="CB136:EI136" si="313">SUM(CB137:CB143)</f>
        <v>0</v>
      </c>
      <c r="CC136" s="99">
        <f t="shared" si="313"/>
        <v>0</v>
      </c>
      <c r="CD136" s="99">
        <f t="shared" si="313"/>
        <v>0</v>
      </c>
      <c r="CE136" s="99">
        <f t="shared" si="313"/>
        <v>0</v>
      </c>
      <c r="CF136" s="99">
        <f t="shared" si="313"/>
        <v>0</v>
      </c>
      <c r="CG136" s="99">
        <f t="shared" si="313"/>
        <v>0</v>
      </c>
      <c r="CH136" s="99">
        <f t="shared" si="313"/>
        <v>0</v>
      </c>
      <c r="CI136" s="99">
        <f t="shared" si="313"/>
        <v>0</v>
      </c>
      <c r="CJ136" s="99">
        <f t="shared" si="313"/>
        <v>0</v>
      </c>
      <c r="CK136" s="99">
        <f t="shared" si="313"/>
        <v>0</v>
      </c>
      <c r="CL136" s="99">
        <f t="shared" si="313"/>
        <v>0</v>
      </c>
      <c r="CM136" s="99">
        <f t="shared" si="313"/>
        <v>0</v>
      </c>
      <c r="CN136" s="99">
        <f t="shared" si="313"/>
        <v>0</v>
      </c>
      <c r="CO136" s="99">
        <f t="shared" si="313"/>
        <v>0</v>
      </c>
      <c r="CP136" s="99">
        <f t="shared" si="313"/>
        <v>0</v>
      </c>
      <c r="CQ136" s="99">
        <f t="shared" si="313"/>
        <v>0</v>
      </c>
      <c r="CR136" s="99">
        <f t="shared" si="313"/>
        <v>0</v>
      </c>
      <c r="CS136" s="99">
        <f t="shared" si="313"/>
        <v>0</v>
      </c>
      <c r="CT136" s="99">
        <f t="shared" si="313"/>
        <v>0</v>
      </c>
      <c r="CU136" s="99">
        <f t="shared" si="313"/>
        <v>0</v>
      </c>
      <c r="CV136" s="99">
        <f t="shared" si="313"/>
        <v>0</v>
      </c>
      <c r="CW136" s="99">
        <f t="shared" si="313"/>
        <v>0</v>
      </c>
      <c r="CX136" s="99">
        <f t="shared" si="313"/>
        <v>0</v>
      </c>
      <c r="CY136" s="99">
        <f t="shared" si="313"/>
        <v>0</v>
      </c>
      <c r="CZ136" s="99">
        <f t="shared" si="313"/>
        <v>0</v>
      </c>
      <c r="DA136" s="99">
        <f t="shared" si="313"/>
        <v>0</v>
      </c>
      <c r="DB136" s="99">
        <f t="shared" si="313"/>
        <v>0</v>
      </c>
      <c r="DC136" s="99">
        <f t="shared" si="313"/>
        <v>0</v>
      </c>
      <c r="DD136" s="99">
        <f t="shared" si="313"/>
        <v>0</v>
      </c>
      <c r="DE136" s="99">
        <f t="shared" si="313"/>
        <v>0</v>
      </c>
      <c r="DF136" s="99">
        <f t="shared" si="313"/>
        <v>0</v>
      </c>
      <c r="DG136" s="99">
        <f t="shared" si="313"/>
        <v>0</v>
      </c>
      <c r="DH136" s="99">
        <f t="shared" si="313"/>
        <v>0</v>
      </c>
      <c r="DI136" s="99">
        <f t="shared" si="313"/>
        <v>0</v>
      </c>
      <c r="DJ136" s="99">
        <f t="shared" si="313"/>
        <v>0</v>
      </c>
      <c r="DK136" s="99">
        <f t="shared" si="313"/>
        <v>0</v>
      </c>
      <c r="DL136" s="99">
        <f t="shared" si="313"/>
        <v>0</v>
      </c>
      <c r="DM136" s="99">
        <f t="shared" si="313"/>
        <v>0</v>
      </c>
      <c r="DN136" s="99">
        <f t="shared" si="313"/>
        <v>0</v>
      </c>
      <c r="DO136" s="99">
        <f t="shared" si="313"/>
        <v>0</v>
      </c>
      <c r="DP136" s="99">
        <f t="shared" si="313"/>
        <v>0</v>
      </c>
      <c r="DQ136" s="99">
        <f t="shared" si="313"/>
        <v>0</v>
      </c>
      <c r="DR136" s="99">
        <f t="shared" si="313"/>
        <v>0</v>
      </c>
      <c r="DS136" s="99">
        <f t="shared" si="313"/>
        <v>0</v>
      </c>
      <c r="DT136" s="99">
        <f t="shared" si="313"/>
        <v>0</v>
      </c>
      <c r="DU136" s="99">
        <f t="shared" si="313"/>
        <v>0</v>
      </c>
      <c r="DV136" s="99">
        <f t="shared" si="313"/>
        <v>0</v>
      </c>
      <c r="DW136" s="99">
        <f t="shared" si="313"/>
        <v>0</v>
      </c>
      <c r="DX136" s="99">
        <f t="shared" si="313"/>
        <v>0</v>
      </c>
      <c r="DY136" s="99">
        <f t="shared" si="313"/>
        <v>0</v>
      </c>
      <c r="DZ136" s="99">
        <f t="shared" si="313"/>
        <v>0</v>
      </c>
      <c r="EA136" s="99">
        <f t="shared" si="313"/>
        <v>0</v>
      </c>
      <c r="EB136" s="99">
        <f t="shared" si="313"/>
        <v>0</v>
      </c>
      <c r="EC136" s="99">
        <f t="shared" si="313"/>
        <v>0</v>
      </c>
      <c r="ED136" s="99">
        <f t="shared" si="313"/>
        <v>0</v>
      </c>
      <c r="EE136" s="99">
        <f t="shared" si="313"/>
        <v>0</v>
      </c>
      <c r="EF136" s="99">
        <f t="shared" si="313"/>
        <v>0</v>
      </c>
      <c r="EG136" s="99">
        <f t="shared" si="313"/>
        <v>0</v>
      </c>
      <c r="EH136" s="99">
        <f t="shared" si="313"/>
        <v>0</v>
      </c>
      <c r="EI136" s="99">
        <f t="shared" si="313"/>
        <v>0</v>
      </c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/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60"/>
      <c r="FU136" s="60"/>
      <c r="FV136" s="60"/>
      <c r="FW136" s="60"/>
      <c r="FX136" s="60"/>
      <c r="FY136" s="60"/>
      <c r="FZ136" s="60"/>
      <c r="GA136" s="60"/>
      <c r="GB136" s="60"/>
      <c r="GC136" s="60"/>
      <c r="GD136" s="60"/>
      <c r="GE136" s="60"/>
      <c r="GF136" s="60"/>
      <c r="GG136" s="60"/>
      <c r="GH136" s="60"/>
      <c r="GI136" s="60"/>
      <c r="GJ136" s="60"/>
      <c r="GK136" s="60"/>
      <c r="GL136" s="60"/>
      <c r="GM136" s="60"/>
      <c r="GN136" s="60"/>
      <c r="GO136" s="60"/>
      <c r="GP136" s="60"/>
      <c r="GQ136" s="60"/>
      <c r="GR136" s="60"/>
      <c r="GS136" s="60"/>
    </row>
    <row r="137" spans="2:201" x14ac:dyDescent="0.2">
      <c r="B137" s="66" t="s">
        <v>1033</v>
      </c>
      <c r="C137" s="67" t="s">
        <v>1034</v>
      </c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9">
        <f t="shared" ref="P137:P143" si="314">SUM(S137:EI137)</f>
        <v>0</v>
      </c>
      <c r="Q137" s="70">
        <f t="shared" ref="Q137:Q143" si="315">SUMIF(S$5:EI$5,"факт",S137:EI137)</f>
        <v>0</v>
      </c>
      <c r="R137" s="59">
        <f t="shared" ref="R137:R143" si="316">P137-Q137</f>
        <v>0</v>
      </c>
      <c r="S137" s="319">
        <f>cf_1!S137+cf_2!S137</f>
        <v>0</v>
      </c>
      <c r="T137" s="319">
        <f>cf_1!T137+cf_2!T137</f>
        <v>0</v>
      </c>
      <c r="U137" s="319">
        <f>cf_1!U137+cf_2!U137</f>
        <v>0</v>
      </c>
      <c r="V137" s="319">
        <f>cf_1!V137+cf_2!V137</f>
        <v>0</v>
      </c>
      <c r="W137" s="319">
        <f>cf_1!W137+cf_2!W137</f>
        <v>0</v>
      </c>
      <c r="X137" s="319">
        <f>cf_1!X137+cf_2!X137</f>
        <v>0</v>
      </c>
      <c r="Y137" s="319">
        <f>cf_1!Y137+cf_2!Y137</f>
        <v>0</v>
      </c>
      <c r="Z137" s="319">
        <f>cf_1!Z137+cf_2!Z137</f>
        <v>0</v>
      </c>
      <c r="AA137" s="319">
        <f>cf_1!AA137+cf_2!AA137</f>
        <v>0</v>
      </c>
      <c r="AB137" s="319">
        <f>cf_1!AB137+cf_2!AB137</f>
        <v>0</v>
      </c>
      <c r="AC137" s="319">
        <f>cf_1!AC137+cf_2!AC137</f>
        <v>0</v>
      </c>
      <c r="AD137" s="319">
        <f>cf_1!AD137+cf_2!AD137</f>
        <v>0</v>
      </c>
      <c r="AE137" s="319">
        <f>cf_1!AE137+cf_2!AE137</f>
        <v>0</v>
      </c>
      <c r="AF137" s="319">
        <f>cf_1!AF137+cf_2!AF137</f>
        <v>0</v>
      </c>
      <c r="AG137" s="319">
        <f>cf_1!AG137+cf_2!AG137</f>
        <v>0</v>
      </c>
      <c r="AH137" s="319">
        <f>cf_1!AH137+cf_2!AH137</f>
        <v>0</v>
      </c>
      <c r="AI137" s="319">
        <f>cf_1!AI137+cf_2!AI137</f>
        <v>0</v>
      </c>
      <c r="AJ137" s="319">
        <f>cf_1!AJ137+cf_2!AJ137</f>
        <v>0</v>
      </c>
      <c r="AK137" s="319">
        <f>cf_1!AK137+cf_2!AK137</f>
        <v>0</v>
      </c>
      <c r="AL137" s="319">
        <f>cf_1!AL137+cf_2!AL137</f>
        <v>0</v>
      </c>
      <c r="AM137" s="319">
        <f>cf_1!AM137+cf_2!AM137</f>
        <v>0</v>
      </c>
      <c r="AN137" s="319">
        <f>cf_1!AN137+cf_2!AN137</f>
        <v>0</v>
      </c>
      <c r="AO137" s="319">
        <f>cf_1!AO137+cf_2!AO137</f>
        <v>0</v>
      </c>
      <c r="AP137" s="319">
        <f>cf_1!AP137+cf_2!AP137</f>
        <v>0</v>
      </c>
      <c r="AQ137" s="319">
        <f>cf_1!AQ137+cf_2!AQ137</f>
        <v>0</v>
      </c>
      <c r="AR137" s="319">
        <f>cf_1!AR137+cf_2!AR137</f>
        <v>0</v>
      </c>
      <c r="AS137" s="319">
        <f>cf_1!AS137+cf_2!AS137</f>
        <v>0</v>
      </c>
      <c r="AT137" s="319">
        <f>cf_1!AT137+cf_2!AT137</f>
        <v>0</v>
      </c>
      <c r="AU137" s="319">
        <f>cf_1!AU137+cf_2!AU137</f>
        <v>0</v>
      </c>
      <c r="AV137" s="319">
        <f>cf_1!AV137+cf_2!AV137</f>
        <v>0</v>
      </c>
      <c r="AW137" s="319">
        <f>cf_1!AW137+cf_2!AW137</f>
        <v>0</v>
      </c>
      <c r="AX137" s="319">
        <f>cf_1!AX137+cf_2!AX137</f>
        <v>0</v>
      </c>
      <c r="AY137" s="319">
        <f>cf_1!AY137+cf_2!AY137</f>
        <v>0</v>
      </c>
      <c r="AZ137" s="319">
        <f>cf_1!AZ137+cf_2!AZ137</f>
        <v>0</v>
      </c>
      <c r="BA137" s="319">
        <f>cf_1!BA137+cf_2!BA137</f>
        <v>0</v>
      </c>
      <c r="BB137" s="319">
        <f>cf_1!BB137+cf_2!BB137</f>
        <v>0</v>
      </c>
      <c r="BC137" s="319">
        <f>cf_1!BC137+cf_2!BC137</f>
        <v>0</v>
      </c>
      <c r="BD137" s="319">
        <f>cf_1!BD137+cf_2!BD137</f>
        <v>0</v>
      </c>
      <c r="BE137" s="319">
        <f>cf_1!BE137+cf_2!BE137</f>
        <v>0</v>
      </c>
      <c r="BF137" s="319">
        <f>cf_1!BF137+cf_2!BF137</f>
        <v>0</v>
      </c>
      <c r="BG137" s="319">
        <f>cf_1!BG137+cf_2!BG137</f>
        <v>0</v>
      </c>
      <c r="BH137" s="319">
        <f>cf_1!BH137+cf_2!BH137</f>
        <v>0</v>
      </c>
      <c r="BI137" s="319">
        <f>cf_1!BI137+cf_2!BI137</f>
        <v>0</v>
      </c>
      <c r="BJ137" s="319">
        <f>cf_1!BJ137+cf_2!BJ137</f>
        <v>0</v>
      </c>
      <c r="BK137" s="319">
        <f>cf_1!BK137+cf_2!BK137</f>
        <v>0</v>
      </c>
      <c r="BL137" s="319">
        <f>cf_1!BL137+cf_2!BL137</f>
        <v>0</v>
      </c>
      <c r="BM137" s="319">
        <f>cf_1!BM137+cf_2!BM137</f>
        <v>0</v>
      </c>
      <c r="BN137" s="319">
        <f>cf_1!BN137+cf_2!BN137</f>
        <v>0</v>
      </c>
      <c r="BO137" s="319">
        <f>cf_1!BO137+cf_2!BO137</f>
        <v>0</v>
      </c>
      <c r="BP137" s="319">
        <f>cf_1!BP137+cf_2!BP137</f>
        <v>0</v>
      </c>
      <c r="BQ137" s="319">
        <f>cf_1!BQ137+cf_2!BQ137</f>
        <v>0</v>
      </c>
      <c r="BR137" s="319">
        <f>cf_1!BR137+cf_2!BR137</f>
        <v>0</v>
      </c>
      <c r="BS137" s="319">
        <f>cf_1!BS137+cf_2!BS137</f>
        <v>0</v>
      </c>
      <c r="BT137" s="319">
        <f>cf_1!BT137+cf_2!BT137</f>
        <v>0</v>
      </c>
      <c r="BU137" s="319">
        <f>cf_1!BU137+cf_2!BU137</f>
        <v>0</v>
      </c>
      <c r="BV137" s="319">
        <f>cf_1!BV137+cf_2!BV137</f>
        <v>0</v>
      </c>
      <c r="BW137" s="319">
        <f>cf_1!BW137+cf_2!BW137</f>
        <v>0</v>
      </c>
      <c r="BX137" s="319">
        <f>cf_1!BX137+cf_2!BX137</f>
        <v>0</v>
      </c>
      <c r="BY137" s="319">
        <f>cf_1!BY137+cf_2!BY137</f>
        <v>0</v>
      </c>
      <c r="BZ137" s="319">
        <f>cf_1!BZ137+cf_2!BZ137</f>
        <v>0</v>
      </c>
      <c r="CA137" s="319">
        <f>cf_1!CA137+cf_2!CA137</f>
        <v>0</v>
      </c>
      <c r="CB137" s="319">
        <f>cf_1!CB137+cf_2!CB137</f>
        <v>0</v>
      </c>
      <c r="CC137" s="319">
        <f>cf_1!CC137+cf_2!CC137</f>
        <v>0</v>
      </c>
      <c r="CD137" s="319">
        <f>cf_1!CD137+cf_2!CD137</f>
        <v>0</v>
      </c>
      <c r="CE137" s="319">
        <f>cf_1!CE137+cf_2!CE137</f>
        <v>0</v>
      </c>
      <c r="CF137" s="319">
        <f>cf_1!CF137+cf_2!CF137</f>
        <v>0</v>
      </c>
      <c r="CG137" s="319">
        <f>cf_1!CG137+cf_2!CG137</f>
        <v>0</v>
      </c>
      <c r="CH137" s="319">
        <f>cf_1!CH137+cf_2!CH137</f>
        <v>0</v>
      </c>
      <c r="CI137" s="319">
        <f>cf_1!CI137+cf_2!CI137</f>
        <v>0</v>
      </c>
      <c r="CJ137" s="319">
        <f>cf_1!CJ137+cf_2!CJ137</f>
        <v>0</v>
      </c>
      <c r="CK137" s="319">
        <f>cf_1!CK137+cf_2!CK137</f>
        <v>0</v>
      </c>
      <c r="CL137" s="319">
        <f>cf_1!CL137+cf_2!CL137</f>
        <v>0</v>
      </c>
      <c r="CM137" s="319">
        <f>cf_1!CM137+cf_2!CM137</f>
        <v>0</v>
      </c>
      <c r="CN137" s="319">
        <f>cf_1!CN137+cf_2!CN137</f>
        <v>0</v>
      </c>
      <c r="CO137" s="319">
        <f>cf_1!CO137+cf_2!CO137</f>
        <v>0</v>
      </c>
      <c r="CP137" s="319">
        <f>cf_1!CP137+cf_2!CP137</f>
        <v>0</v>
      </c>
      <c r="CQ137" s="319">
        <f>cf_1!CQ137+cf_2!CQ137</f>
        <v>0</v>
      </c>
      <c r="CR137" s="319">
        <f>cf_1!CR137+cf_2!CR137</f>
        <v>0</v>
      </c>
      <c r="CS137" s="319">
        <f>cf_1!CS137+cf_2!CS137</f>
        <v>0</v>
      </c>
      <c r="CT137" s="319">
        <f>cf_1!CT137+cf_2!CT137</f>
        <v>0</v>
      </c>
      <c r="CU137" s="319">
        <f>cf_1!CU137+cf_2!CU137</f>
        <v>0</v>
      </c>
      <c r="CV137" s="319">
        <f>cf_1!CV137+cf_2!CV137</f>
        <v>0</v>
      </c>
      <c r="CW137" s="319">
        <f>cf_1!CW137+cf_2!CW137</f>
        <v>0</v>
      </c>
      <c r="CX137" s="319">
        <f>cf_1!CX137+cf_2!CX137</f>
        <v>0</v>
      </c>
      <c r="CY137" s="319">
        <f>cf_1!CY137+cf_2!CY137</f>
        <v>0</v>
      </c>
      <c r="CZ137" s="319">
        <f>cf_1!CZ137+cf_2!CZ137</f>
        <v>0</v>
      </c>
      <c r="DA137" s="319">
        <f>cf_1!DA137+cf_2!DA137</f>
        <v>0</v>
      </c>
      <c r="DB137" s="319">
        <f>cf_1!DB137+cf_2!DB137</f>
        <v>0</v>
      </c>
      <c r="DC137" s="319">
        <f>cf_1!DC137+cf_2!DC137</f>
        <v>0</v>
      </c>
      <c r="DD137" s="319">
        <f>cf_1!DD137+cf_2!DD137</f>
        <v>0</v>
      </c>
      <c r="DE137" s="319">
        <f>cf_1!DE137+cf_2!DE137</f>
        <v>0</v>
      </c>
      <c r="DF137" s="319">
        <f>cf_1!DF137+cf_2!DF137</f>
        <v>0</v>
      </c>
      <c r="DG137" s="319">
        <f>cf_1!DG137+cf_2!DG137</f>
        <v>0</v>
      </c>
      <c r="DH137" s="319">
        <f>cf_1!DH137+cf_2!DH137</f>
        <v>0</v>
      </c>
      <c r="DI137" s="319">
        <f>cf_1!DI137+cf_2!DI137</f>
        <v>0</v>
      </c>
      <c r="DJ137" s="319">
        <f>cf_1!DJ137+cf_2!DJ137</f>
        <v>0</v>
      </c>
      <c r="DK137" s="319">
        <f>cf_1!DK137+cf_2!DK137</f>
        <v>0</v>
      </c>
      <c r="DL137" s="319">
        <f>cf_1!DL137+cf_2!DL137</f>
        <v>0</v>
      </c>
      <c r="DM137" s="319">
        <f>cf_1!DM137+cf_2!DM137</f>
        <v>0</v>
      </c>
      <c r="DN137" s="319">
        <f>cf_1!DN137+cf_2!DN137</f>
        <v>0</v>
      </c>
      <c r="DO137" s="319">
        <f>cf_1!DO137+cf_2!DO137</f>
        <v>0</v>
      </c>
      <c r="DP137" s="319">
        <f>cf_1!DP137+cf_2!DP137</f>
        <v>0</v>
      </c>
      <c r="DQ137" s="319">
        <f>cf_1!DQ137+cf_2!DQ137</f>
        <v>0</v>
      </c>
      <c r="DR137" s="319">
        <f>cf_1!DR137+cf_2!DR137</f>
        <v>0</v>
      </c>
      <c r="DS137" s="319">
        <f>cf_1!DS137+cf_2!DS137</f>
        <v>0</v>
      </c>
      <c r="DT137" s="319">
        <f>cf_1!DT137+cf_2!DT137</f>
        <v>0</v>
      </c>
      <c r="DU137" s="319">
        <f>cf_1!DU137+cf_2!DU137</f>
        <v>0</v>
      </c>
      <c r="DV137" s="319">
        <f>cf_1!DV137+cf_2!DV137</f>
        <v>0</v>
      </c>
      <c r="DW137" s="319">
        <f>cf_1!DW137+cf_2!DW137</f>
        <v>0</v>
      </c>
      <c r="DX137" s="319">
        <f>cf_1!DX137+cf_2!DX137</f>
        <v>0</v>
      </c>
      <c r="DY137" s="319">
        <f>cf_1!DY137+cf_2!DY137</f>
        <v>0</v>
      </c>
      <c r="DZ137" s="319">
        <f>cf_1!DZ137+cf_2!DZ137</f>
        <v>0</v>
      </c>
      <c r="EA137" s="319">
        <f>cf_1!EA137+cf_2!EA137</f>
        <v>0</v>
      </c>
      <c r="EB137" s="319">
        <f>cf_1!EB137+cf_2!EB137</f>
        <v>0</v>
      </c>
      <c r="EC137" s="319">
        <f>cf_1!EC137+cf_2!EC137</f>
        <v>0</v>
      </c>
      <c r="ED137" s="319">
        <f>cf_1!ED137+cf_2!ED137</f>
        <v>0</v>
      </c>
      <c r="EE137" s="319">
        <f>cf_1!EE137+cf_2!EE137</f>
        <v>0</v>
      </c>
      <c r="EF137" s="319">
        <f>cf_1!EF137+cf_2!EF137</f>
        <v>0</v>
      </c>
      <c r="EG137" s="319">
        <f>cf_1!EG137+cf_2!EG137</f>
        <v>0</v>
      </c>
      <c r="EH137" s="319">
        <f>cf_1!EH137+cf_2!EH137</f>
        <v>0</v>
      </c>
      <c r="EI137" s="319">
        <f>cf_1!EI137+cf_2!EI137</f>
        <v>0</v>
      </c>
      <c r="EJ137" s="59"/>
      <c r="EK137" s="59"/>
      <c r="EL137" s="59"/>
      <c r="EM137" s="59"/>
      <c r="EN137" s="59"/>
      <c r="EO137" s="59"/>
      <c r="EP137" s="59"/>
      <c r="EQ137" s="59"/>
      <c r="ER137" s="59"/>
      <c r="ES137" s="59"/>
      <c r="ET137" s="59"/>
      <c r="EU137" s="59"/>
      <c r="EV137" s="59"/>
      <c r="EW137" s="59"/>
      <c r="EX137" s="59"/>
      <c r="EY137" s="59"/>
      <c r="EZ137" s="59"/>
      <c r="FA137" s="59"/>
      <c r="FB137" s="59"/>
      <c r="FC137" s="59"/>
      <c r="FD137" s="59"/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60"/>
      <c r="FU137" s="60"/>
      <c r="FV137" s="60"/>
      <c r="FW137" s="60"/>
      <c r="FX137" s="60"/>
      <c r="FY137" s="60"/>
      <c r="FZ137" s="60"/>
      <c r="GA137" s="60"/>
      <c r="GB137" s="60"/>
      <c r="GC137" s="60"/>
      <c r="GD137" s="60"/>
      <c r="GE137" s="60"/>
      <c r="GF137" s="60"/>
      <c r="GG137" s="60"/>
      <c r="GH137" s="60"/>
      <c r="GI137" s="60"/>
      <c r="GJ137" s="60"/>
      <c r="GK137" s="60"/>
      <c r="GL137" s="60"/>
      <c r="GM137" s="60"/>
      <c r="GN137" s="60"/>
      <c r="GO137" s="60"/>
      <c r="GP137" s="60"/>
      <c r="GQ137" s="60"/>
      <c r="GR137" s="60"/>
      <c r="GS137" s="60"/>
    </row>
    <row r="138" spans="2:201" x14ac:dyDescent="0.2">
      <c r="B138" s="66" t="s">
        <v>1035</v>
      </c>
      <c r="C138" s="67" t="s">
        <v>1036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9">
        <f t="shared" si="314"/>
        <v>0</v>
      </c>
      <c r="Q138" s="70">
        <f t="shared" si="315"/>
        <v>0</v>
      </c>
      <c r="R138" s="59">
        <f t="shared" si="316"/>
        <v>0</v>
      </c>
      <c r="S138" s="319">
        <f>cf_1!S138+cf_2!S138</f>
        <v>0</v>
      </c>
      <c r="T138" s="319">
        <f>cf_1!T138+cf_2!T138</f>
        <v>0</v>
      </c>
      <c r="U138" s="319">
        <f>cf_1!U138+cf_2!U138</f>
        <v>0</v>
      </c>
      <c r="V138" s="319">
        <f>cf_1!V138+cf_2!V138</f>
        <v>0</v>
      </c>
      <c r="W138" s="319">
        <f>cf_1!W138+cf_2!W138</f>
        <v>0</v>
      </c>
      <c r="X138" s="319">
        <f>cf_1!X138+cf_2!X138</f>
        <v>0</v>
      </c>
      <c r="Y138" s="319">
        <f>cf_1!Y138+cf_2!Y138</f>
        <v>0</v>
      </c>
      <c r="Z138" s="319">
        <f>cf_1!Z138+cf_2!Z138</f>
        <v>0</v>
      </c>
      <c r="AA138" s="319">
        <f>cf_1!AA138+cf_2!AA138</f>
        <v>0</v>
      </c>
      <c r="AB138" s="319">
        <f>cf_1!AB138+cf_2!AB138</f>
        <v>0</v>
      </c>
      <c r="AC138" s="319">
        <f>cf_1!AC138+cf_2!AC138</f>
        <v>0</v>
      </c>
      <c r="AD138" s="319">
        <f>cf_1!AD138+cf_2!AD138</f>
        <v>0</v>
      </c>
      <c r="AE138" s="319">
        <f>cf_1!AE138+cf_2!AE138</f>
        <v>0</v>
      </c>
      <c r="AF138" s="319">
        <f>cf_1!AF138+cf_2!AF138</f>
        <v>0</v>
      </c>
      <c r="AG138" s="319">
        <f>cf_1!AG138+cf_2!AG138</f>
        <v>0</v>
      </c>
      <c r="AH138" s="319">
        <f>cf_1!AH138+cf_2!AH138</f>
        <v>0</v>
      </c>
      <c r="AI138" s="319">
        <f>cf_1!AI138+cf_2!AI138</f>
        <v>0</v>
      </c>
      <c r="AJ138" s="319">
        <f>cf_1!AJ138+cf_2!AJ138</f>
        <v>0</v>
      </c>
      <c r="AK138" s="319">
        <f>cf_1!AK138+cf_2!AK138</f>
        <v>0</v>
      </c>
      <c r="AL138" s="319">
        <f>cf_1!AL138+cf_2!AL138</f>
        <v>0</v>
      </c>
      <c r="AM138" s="319">
        <f>cf_1!AM138+cf_2!AM138</f>
        <v>0</v>
      </c>
      <c r="AN138" s="319">
        <f>cf_1!AN138+cf_2!AN138</f>
        <v>0</v>
      </c>
      <c r="AO138" s="319">
        <f>cf_1!AO138+cf_2!AO138</f>
        <v>0</v>
      </c>
      <c r="AP138" s="319">
        <f>cf_1!AP138+cf_2!AP138</f>
        <v>0</v>
      </c>
      <c r="AQ138" s="319">
        <f>cf_1!AQ138+cf_2!AQ138</f>
        <v>0</v>
      </c>
      <c r="AR138" s="319">
        <f>cf_1!AR138+cf_2!AR138</f>
        <v>0</v>
      </c>
      <c r="AS138" s="319">
        <f>cf_1!AS138+cf_2!AS138</f>
        <v>0</v>
      </c>
      <c r="AT138" s="319">
        <f>cf_1!AT138+cf_2!AT138</f>
        <v>0</v>
      </c>
      <c r="AU138" s="319">
        <f>cf_1!AU138+cf_2!AU138</f>
        <v>0</v>
      </c>
      <c r="AV138" s="319">
        <f>cf_1!AV138+cf_2!AV138</f>
        <v>0</v>
      </c>
      <c r="AW138" s="319">
        <f>cf_1!AW138+cf_2!AW138</f>
        <v>0</v>
      </c>
      <c r="AX138" s="319">
        <f>cf_1!AX138+cf_2!AX138</f>
        <v>0</v>
      </c>
      <c r="AY138" s="319">
        <f>cf_1!AY138+cf_2!AY138</f>
        <v>0</v>
      </c>
      <c r="AZ138" s="319">
        <f>cf_1!AZ138+cf_2!AZ138</f>
        <v>0</v>
      </c>
      <c r="BA138" s="319">
        <f>cf_1!BA138+cf_2!BA138</f>
        <v>0</v>
      </c>
      <c r="BB138" s="319">
        <f>cf_1!BB138+cf_2!BB138</f>
        <v>0</v>
      </c>
      <c r="BC138" s="319">
        <f>cf_1!BC138+cf_2!BC138</f>
        <v>0</v>
      </c>
      <c r="BD138" s="319">
        <f>cf_1!BD138+cf_2!BD138</f>
        <v>0</v>
      </c>
      <c r="BE138" s="319">
        <f>cf_1!BE138+cf_2!BE138</f>
        <v>0</v>
      </c>
      <c r="BF138" s="319">
        <f>cf_1!BF138+cf_2!BF138</f>
        <v>0</v>
      </c>
      <c r="BG138" s="319">
        <f>cf_1!BG138+cf_2!BG138</f>
        <v>0</v>
      </c>
      <c r="BH138" s="319">
        <f>cf_1!BH138+cf_2!BH138</f>
        <v>0</v>
      </c>
      <c r="BI138" s="319">
        <f>cf_1!BI138+cf_2!BI138</f>
        <v>0</v>
      </c>
      <c r="BJ138" s="319">
        <f>cf_1!BJ138+cf_2!BJ138</f>
        <v>0</v>
      </c>
      <c r="BK138" s="319">
        <f>cf_1!BK138+cf_2!BK138</f>
        <v>0</v>
      </c>
      <c r="BL138" s="319">
        <f>cf_1!BL138+cf_2!BL138</f>
        <v>0</v>
      </c>
      <c r="BM138" s="319">
        <f>cf_1!BM138+cf_2!BM138</f>
        <v>0</v>
      </c>
      <c r="BN138" s="319">
        <f>cf_1!BN138+cf_2!BN138</f>
        <v>0</v>
      </c>
      <c r="BO138" s="319">
        <f>cf_1!BO138+cf_2!BO138</f>
        <v>0</v>
      </c>
      <c r="BP138" s="319">
        <f>cf_1!BP138+cf_2!BP138</f>
        <v>0</v>
      </c>
      <c r="BQ138" s="319">
        <f>cf_1!BQ138+cf_2!BQ138</f>
        <v>0</v>
      </c>
      <c r="BR138" s="319">
        <f>cf_1!BR138+cf_2!BR138</f>
        <v>0</v>
      </c>
      <c r="BS138" s="319">
        <f>cf_1!BS138+cf_2!BS138</f>
        <v>0</v>
      </c>
      <c r="BT138" s="319">
        <f>cf_1!BT138+cf_2!BT138</f>
        <v>0</v>
      </c>
      <c r="BU138" s="319">
        <f>cf_1!BU138+cf_2!BU138</f>
        <v>0</v>
      </c>
      <c r="BV138" s="319">
        <f>cf_1!BV138+cf_2!BV138</f>
        <v>0</v>
      </c>
      <c r="BW138" s="319">
        <f>cf_1!BW138+cf_2!BW138</f>
        <v>0</v>
      </c>
      <c r="BX138" s="319">
        <f>cf_1!BX138+cf_2!BX138</f>
        <v>0</v>
      </c>
      <c r="BY138" s="319">
        <f>cf_1!BY138+cf_2!BY138</f>
        <v>0</v>
      </c>
      <c r="BZ138" s="319">
        <f>cf_1!BZ138+cf_2!BZ138</f>
        <v>0</v>
      </c>
      <c r="CA138" s="319">
        <f>cf_1!CA138+cf_2!CA138</f>
        <v>0</v>
      </c>
      <c r="CB138" s="319">
        <f>cf_1!CB138+cf_2!CB138</f>
        <v>0</v>
      </c>
      <c r="CC138" s="319">
        <f>cf_1!CC138+cf_2!CC138</f>
        <v>0</v>
      </c>
      <c r="CD138" s="319">
        <f>cf_1!CD138+cf_2!CD138</f>
        <v>0</v>
      </c>
      <c r="CE138" s="319">
        <f>cf_1!CE138+cf_2!CE138</f>
        <v>0</v>
      </c>
      <c r="CF138" s="319">
        <f>cf_1!CF138+cf_2!CF138</f>
        <v>0</v>
      </c>
      <c r="CG138" s="319">
        <f>cf_1!CG138+cf_2!CG138</f>
        <v>0</v>
      </c>
      <c r="CH138" s="319">
        <f>cf_1!CH138+cf_2!CH138</f>
        <v>0</v>
      </c>
      <c r="CI138" s="319">
        <f>cf_1!CI138+cf_2!CI138</f>
        <v>0</v>
      </c>
      <c r="CJ138" s="319">
        <f>cf_1!CJ138+cf_2!CJ138</f>
        <v>0</v>
      </c>
      <c r="CK138" s="319">
        <f>cf_1!CK138+cf_2!CK138</f>
        <v>0</v>
      </c>
      <c r="CL138" s="319">
        <f>cf_1!CL138+cf_2!CL138</f>
        <v>0</v>
      </c>
      <c r="CM138" s="319">
        <f>cf_1!CM138+cf_2!CM138</f>
        <v>0</v>
      </c>
      <c r="CN138" s="319">
        <f>cf_1!CN138+cf_2!CN138</f>
        <v>0</v>
      </c>
      <c r="CO138" s="319">
        <f>cf_1!CO138+cf_2!CO138</f>
        <v>0</v>
      </c>
      <c r="CP138" s="319">
        <f>cf_1!CP138+cf_2!CP138</f>
        <v>0</v>
      </c>
      <c r="CQ138" s="319">
        <f>cf_1!CQ138+cf_2!CQ138</f>
        <v>0</v>
      </c>
      <c r="CR138" s="319">
        <f>cf_1!CR138+cf_2!CR138</f>
        <v>0</v>
      </c>
      <c r="CS138" s="319">
        <f>cf_1!CS138+cf_2!CS138</f>
        <v>0</v>
      </c>
      <c r="CT138" s="319">
        <f>cf_1!CT138+cf_2!CT138</f>
        <v>0</v>
      </c>
      <c r="CU138" s="319">
        <f>cf_1!CU138+cf_2!CU138</f>
        <v>0</v>
      </c>
      <c r="CV138" s="319">
        <f>cf_1!CV138+cf_2!CV138</f>
        <v>0</v>
      </c>
      <c r="CW138" s="319">
        <f>cf_1!CW138+cf_2!CW138</f>
        <v>0</v>
      </c>
      <c r="CX138" s="319">
        <f>cf_1!CX138+cf_2!CX138</f>
        <v>0</v>
      </c>
      <c r="CY138" s="319">
        <f>cf_1!CY138+cf_2!CY138</f>
        <v>0</v>
      </c>
      <c r="CZ138" s="319">
        <f>cf_1!CZ138+cf_2!CZ138</f>
        <v>0</v>
      </c>
      <c r="DA138" s="319">
        <f>cf_1!DA138+cf_2!DA138</f>
        <v>0</v>
      </c>
      <c r="DB138" s="319">
        <f>cf_1!DB138+cf_2!DB138</f>
        <v>0</v>
      </c>
      <c r="DC138" s="319">
        <f>cf_1!DC138+cf_2!DC138</f>
        <v>0</v>
      </c>
      <c r="DD138" s="319">
        <f>cf_1!DD138+cf_2!DD138</f>
        <v>0</v>
      </c>
      <c r="DE138" s="319">
        <f>cf_1!DE138+cf_2!DE138</f>
        <v>0</v>
      </c>
      <c r="DF138" s="319">
        <f>cf_1!DF138+cf_2!DF138</f>
        <v>0</v>
      </c>
      <c r="DG138" s="319">
        <f>cf_1!DG138+cf_2!DG138</f>
        <v>0</v>
      </c>
      <c r="DH138" s="319">
        <f>cf_1!DH138+cf_2!DH138</f>
        <v>0</v>
      </c>
      <c r="DI138" s="319">
        <f>cf_1!DI138+cf_2!DI138</f>
        <v>0</v>
      </c>
      <c r="DJ138" s="319">
        <f>cf_1!DJ138+cf_2!DJ138</f>
        <v>0</v>
      </c>
      <c r="DK138" s="319">
        <f>cf_1!DK138+cf_2!DK138</f>
        <v>0</v>
      </c>
      <c r="DL138" s="319">
        <f>cf_1!DL138+cf_2!DL138</f>
        <v>0</v>
      </c>
      <c r="DM138" s="319">
        <f>cf_1!DM138+cf_2!DM138</f>
        <v>0</v>
      </c>
      <c r="DN138" s="319">
        <f>cf_1!DN138+cf_2!DN138</f>
        <v>0</v>
      </c>
      <c r="DO138" s="319">
        <f>cf_1!DO138+cf_2!DO138</f>
        <v>0</v>
      </c>
      <c r="DP138" s="319">
        <f>cf_1!DP138+cf_2!DP138</f>
        <v>0</v>
      </c>
      <c r="DQ138" s="319">
        <f>cf_1!DQ138+cf_2!DQ138</f>
        <v>0</v>
      </c>
      <c r="DR138" s="319">
        <f>cf_1!DR138+cf_2!DR138</f>
        <v>0</v>
      </c>
      <c r="DS138" s="319">
        <f>cf_1!DS138+cf_2!DS138</f>
        <v>0</v>
      </c>
      <c r="DT138" s="319">
        <f>cf_1!DT138+cf_2!DT138</f>
        <v>0</v>
      </c>
      <c r="DU138" s="319">
        <f>cf_1!DU138+cf_2!DU138</f>
        <v>0</v>
      </c>
      <c r="DV138" s="319">
        <f>cf_1!DV138+cf_2!DV138</f>
        <v>0</v>
      </c>
      <c r="DW138" s="319">
        <f>cf_1!DW138+cf_2!DW138</f>
        <v>0</v>
      </c>
      <c r="DX138" s="319">
        <f>cf_1!DX138+cf_2!DX138</f>
        <v>0</v>
      </c>
      <c r="DY138" s="319">
        <f>cf_1!DY138+cf_2!DY138</f>
        <v>0</v>
      </c>
      <c r="DZ138" s="319">
        <f>cf_1!DZ138+cf_2!DZ138</f>
        <v>0</v>
      </c>
      <c r="EA138" s="319">
        <f>cf_1!EA138+cf_2!EA138</f>
        <v>0</v>
      </c>
      <c r="EB138" s="319">
        <f>cf_1!EB138+cf_2!EB138</f>
        <v>0</v>
      </c>
      <c r="EC138" s="319">
        <f>cf_1!EC138+cf_2!EC138</f>
        <v>0</v>
      </c>
      <c r="ED138" s="319">
        <f>cf_1!ED138+cf_2!ED138</f>
        <v>0</v>
      </c>
      <c r="EE138" s="319">
        <f>cf_1!EE138+cf_2!EE138</f>
        <v>0</v>
      </c>
      <c r="EF138" s="319">
        <f>cf_1!EF138+cf_2!EF138</f>
        <v>0</v>
      </c>
      <c r="EG138" s="319">
        <f>cf_1!EG138+cf_2!EG138</f>
        <v>0</v>
      </c>
      <c r="EH138" s="319">
        <f>cf_1!EH138+cf_2!EH138</f>
        <v>0</v>
      </c>
      <c r="EI138" s="319">
        <f>cf_1!EI138+cf_2!EI138</f>
        <v>0</v>
      </c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/>
      <c r="EZ138" s="59"/>
      <c r="FA138" s="59"/>
      <c r="FB138" s="59"/>
      <c r="FC138" s="59"/>
      <c r="FD138" s="59"/>
      <c r="FE138" s="59"/>
      <c r="FF138" s="59"/>
      <c r="FG138" s="59"/>
      <c r="FH138" s="59"/>
      <c r="FI138" s="59"/>
      <c r="FJ138" s="59"/>
      <c r="FK138" s="59"/>
      <c r="FL138" s="59"/>
      <c r="FM138" s="59"/>
      <c r="FN138" s="59"/>
      <c r="FO138" s="59"/>
      <c r="FP138" s="59"/>
      <c r="FQ138" s="59"/>
      <c r="FR138" s="59"/>
      <c r="FS138" s="59"/>
      <c r="FT138" s="60"/>
      <c r="FU138" s="60"/>
      <c r="FV138" s="60"/>
      <c r="FW138" s="60"/>
      <c r="FX138" s="60"/>
      <c r="FY138" s="60"/>
      <c r="FZ138" s="60"/>
      <c r="GA138" s="60"/>
      <c r="GB138" s="60"/>
      <c r="GC138" s="60"/>
      <c r="GD138" s="60"/>
      <c r="GE138" s="60"/>
      <c r="GF138" s="60"/>
      <c r="GG138" s="60"/>
      <c r="GH138" s="60"/>
      <c r="GI138" s="60"/>
      <c r="GJ138" s="60"/>
      <c r="GK138" s="60"/>
      <c r="GL138" s="60"/>
      <c r="GM138" s="60"/>
      <c r="GN138" s="60"/>
      <c r="GO138" s="60"/>
      <c r="GP138" s="60"/>
      <c r="GQ138" s="60"/>
      <c r="GR138" s="60"/>
      <c r="GS138" s="60"/>
    </row>
    <row r="139" spans="2:201" x14ac:dyDescent="0.2">
      <c r="B139" s="66" t="s">
        <v>1037</v>
      </c>
      <c r="C139" s="67" t="s">
        <v>1038</v>
      </c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9">
        <f t="shared" si="314"/>
        <v>0</v>
      </c>
      <c r="Q139" s="70">
        <f t="shared" si="315"/>
        <v>0</v>
      </c>
      <c r="R139" s="59">
        <f t="shared" si="316"/>
        <v>0</v>
      </c>
      <c r="S139" s="319">
        <f>cf_1!S139+cf_2!S139</f>
        <v>0</v>
      </c>
      <c r="T139" s="319">
        <f>cf_1!T139+cf_2!T139</f>
        <v>0</v>
      </c>
      <c r="U139" s="319">
        <f>cf_1!U139+cf_2!U139</f>
        <v>0</v>
      </c>
      <c r="V139" s="319">
        <f>cf_1!V139+cf_2!V139</f>
        <v>0</v>
      </c>
      <c r="W139" s="319">
        <f>cf_1!W139+cf_2!W139</f>
        <v>0</v>
      </c>
      <c r="X139" s="319">
        <f>cf_1!X139+cf_2!X139</f>
        <v>0</v>
      </c>
      <c r="Y139" s="319">
        <f>cf_1!Y139+cf_2!Y139</f>
        <v>0</v>
      </c>
      <c r="Z139" s="319">
        <f>cf_1!Z139+cf_2!Z139</f>
        <v>0</v>
      </c>
      <c r="AA139" s="319">
        <f>cf_1!AA139+cf_2!AA139</f>
        <v>0</v>
      </c>
      <c r="AB139" s="319">
        <f>cf_1!AB139+cf_2!AB139</f>
        <v>0</v>
      </c>
      <c r="AC139" s="319">
        <f>cf_1!AC139+cf_2!AC139</f>
        <v>0</v>
      </c>
      <c r="AD139" s="319">
        <f>cf_1!AD139+cf_2!AD139</f>
        <v>0</v>
      </c>
      <c r="AE139" s="319">
        <f>cf_1!AE139+cf_2!AE139</f>
        <v>0</v>
      </c>
      <c r="AF139" s="319">
        <f>cf_1!AF139+cf_2!AF139</f>
        <v>0</v>
      </c>
      <c r="AG139" s="319">
        <f>cf_1!AG139+cf_2!AG139</f>
        <v>0</v>
      </c>
      <c r="AH139" s="319">
        <f>cf_1!AH139+cf_2!AH139</f>
        <v>0</v>
      </c>
      <c r="AI139" s="319">
        <f>cf_1!AI139+cf_2!AI139</f>
        <v>0</v>
      </c>
      <c r="AJ139" s="319">
        <f>cf_1!AJ139+cf_2!AJ139</f>
        <v>0</v>
      </c>
      <c r="AK139" s="319">
        <f>cf_1!AK139+cf_2!AK139</f>
        <v>0</v>
      </c>
      <c r="AL139" s="319">
        <f>cf_1!AL139+cf_2!AL139</f>
        <v>0</v>
      </c>
      <c r="AM139" s="319">
        <f>cf_1!AM139+cf_2!AM139</f>
        <v>0</v>
      </c>
      <c r="AN139" s="319">
        <f>cf_1!AN139+cf_2!AN139</f>
        <v>0</v>
      </c>
      <c r="AO139" s="319">
        <f>cf_1!AO139+cf_2!AO139</f>
        <v>0</v>
      </c>
      <c r="AP139" s="319">
        <f>cf_1!AP139+cf_2!AP139</f>
        <v>0</v>
      </c>
      <c r="AQ139" s="319">
        <f>cf_1!AQ139+cf_2!AQ139</f>
        <v>0</v>
      </c>
      <c r="AR139" s="319">
        <f>cf_1!AR139+cf_2!AR139</f>
        <v>0</v>
      </c>
      <c r="AS139" s="319">
        <f>cf_1!AS139+cf_2!AS139</f>
        <v>0</v>
      </c>
      <c r="AT139" s="319">
        <f>cf_1!AT139+cf_2!AT139</f>
        <v>0</v>
      </c>
      <c r="AU139" s="319">
        <f>cf_1!AU139+cf_2!AU139</f>
        <v>0</v>
      </c>
      <c r="AV139" s="319">
        <f>cf_1!AV139+cf_2!AV139</f>
        <v>0</v>
      </c>
      <c r="AW139" s="319">
        <f>cf_1!AW139+cf_2!AW139</f>
        <v>0</v>
      </c>
      <c r="AX139" s="319">
        <f>cf_1!AX139+cf_2!AX139</f>
        <v>0</v>
      </c>
      <c r="AY139" s="319">
        <f>cf_1!AY139+cf_2!AY139</f>
        <v>0</v>
      </c>
      <c r="AZ139" s="319">
        <f>cf_1!AZ139+cf_2!AZ139</f>
        <v>0</v>
      </c>
      <c r="BA139" s="319">
        <f>cf_1!BA139+cf_2!BA139</f>
        <v>0</v>
      </c>
      <c r="BB139" s="319">
        <f>cf_1!BB139+cf_2!BB139</f>
        <v>0</v>
      </c>
      <c r="BC139" s="319">
        <f>cf_1!BC139+cf_2!BC139</f>
        <v>0</v>
      </c>
      <c r="BD139" s="319">
        <f>cf_1!BD139+cf_2!BD139</f>
        <v>0</v>
      </c>
      <c r="BE139" s="319">
        <f>cf_1!BE139+cf_2!BE139</f>
        <v>0</v>
      </c>
      <c r="BF139" s="319">
        <f>cf_1!BF139+cf_2!BF139</f>
        <v>0</v>
      </c>
      <c r="BG139" s="319">
        <f>cf_1!BG139+cf_2!BG139</f>
        <v>0</v>
      </c>
      <c r="BH139" s="319">
        <f>cf_1!BH139+cf_2!BH139</f>
        <v>0</v>
      </c>
      <c r="BI139" s="319">
        <f>cf_1!BI139+cf_2!BI139</f>
        <v>0</v>
      </c>
      <c r="BJ139" s="319">
        <f>cf_1!BJ139+cf_2!BJ139</f>
        <v>0</v>
      </c>
      <c r="BK139" s="319">
        <f>cf_1!BK139+cf_2!BK139</f>
        <v>0</v>
      </c>
      <c r="BL139" s="319">
        <f>cf_1!BL139+cf_2!BL139</f>
        <v>0</v>
      </c>
      <c r="BM139" s="319">
        <f>cf_1!BM139+cf_2!BM139</f>
        <v>0</v>
      </c>
      <c r="BN139" s="319">
        <f>cf_1!BN139+cf_2!BN139</f>
        <v>0</v>
      </c>
      <c r="BO139" s="319">
        <f>cf_1!BO139+cf_2!BO139</f>
        <v>0</v>
      </c>
      <c r="BP139" s="319">
        <f>cf_1!BP139+cf_2!BP139</f>
        <v>0</v>
      </c>
      <c r="BQ139" s="319">
        <f>cf_1!BQ139+cf_2!BQ139</f>
        <v>0</v>
      </c>
      <c r="BR139" s="319">
        <f>cf_1!BR139+cf_2!BR139</f>
        <v>0</v>
      </c>
      <c r="BS139" s="319">
        <f>cf_1!BS139+cf_2!BS139</f>
        <v>0</v>
      </c>
      <c r="BT139" s="319">
        <f>cf_1!BT139+cf_2!BT139</f>
        <v>0</v>
      </c>
      <c r="BU139" s="319">
        <f>cf_1!BU139+cf_2!BU139</f>
        <v>0</v>
      </c>
      <c r="BV139" s="319">
        <f>cf_1!BV139+cf_2!BV139</f>
        <v>0</v>
      </c>
      <c r="BW139" s="319">
        <f>cf_1!BW139+cf_2!BW139</f>
        <v>0</v>
      </c>
      <c r="BX139" s="319">
        <f>cf_1!BX139+cf_2!BX139</f>
        <v>0</v>
      </c>
      <c r="BY139" s="319">
        <f>cf_1!BY139+cf_2!BY139</f>
        <v>0</v>
      </c>
      <c r="BZ139" s="319">
        <f>cf_1!BZ139+cf_2!BZ139</f>
        <v>0</v>
      </c>
      <c r="CA139" s="319">
        <f>cf_1!CA139+cf_2!CA139</f>
        <v>0</v>
      </c>
      <c r="CB139" s="319">
        <f>cf_1!CB139+cf_2!CB139</f>
        <v>0</v>
      </c>
      <c r="CC139" s="319">
        <f>cf_1!CC139+cf_2!CC139</f>
        <v>0</v>
      </c>
      <c r="CD139" s="319">
        <f>cf_1!CD139+cf_2!CD139</f>
        <v>0</v>
      </c>
      <c r="CE139" s="319">
        <f>cf_1!CE139+cf_2!CE139</f>
        <v>0</v>
      </c>
      <c r="CF139" s="319">
        <f>cf_1!CF139+cf_2!CF139</f>
        <v>0</v>
      </c>
      <c r="CG139" s="319">
        <f>cf_1!CG139+cf_2!CG139</f>
        <v>0</v>
      </c>
      <c r="CH139" s="319">
        <f>cf_1!CH139+cf_2!CH139</f>
        <v>0</v>
      </c>
      <c r="CI139" s="319">
        <f>cf_1!CI139+cf_2!CI139</f>
        <v>0</v>
      </c>
      <c r="CJ139" s="319">
        <f>cf_1!CJ139+cf_2!CJ139</f>
        <v>0</v>
      </c>
      <c r="CK139" s="319">
        <f>cf_1!CK139+cf_2!CK139</f>
        <v>0</v>
      </c>
      <c r="CL139" s="319">
        <f>cf_1!CL139+cf_2!CL139</f>
        <v>0</v>
      </c>
      <c r="CM139" s="319">
        <f>cf_1!CM139+cf_2!CM139</f>
        <v>0</v>
      </c>
      <c r="CN139" s="319">
        <f>cf_1!CN139+cf_2!CN139</f>
        <v>0</v>
      </c>
      <c r="CO139" s="319">
        <f>cf_1!CO139+cf_2!CO139</f>
        <v>0</v>
      </c>
      <c r="CP139" s="319">
        <f>cf_1!CP139+cf_2!CP139</f>
        <v>0</v>
      </c>
      <c r="CQ139" s="319">
        <f>cf_1!CQ139+cf_2!CQ139</f>
        <v>0</v>
      </c>
      <c r="CR139" s="319">
        <f>cf_1!CR139+cf_2!CR139</f>
        <v>0</v>
      </c>
      <c r="CS139" s="319">
        <f>cf_1!CS139+cf_2!CS139</f>
        <v>0</v>
      </c>
      <c r="CT139" s="319">
        <f>cf_1!CT139+cf_2!CT139</f>
        <v>0</v>
      </c>
      <c r="CU139" s="319">
        <f>cf_1!CU139+cf_2!CU139</f>
        <v>0</v>
      </c>
      <c r="CV139" s="319">
        <f>cf_1!CV139+cf_2!CV139</f>
        <v>0</v>
      </c>
      <c r="CW139" s="319">
        <f>cf_1!CW139+cf_2!CW139</f>
        <v>0</v>
      </c>
      <c r="CX139" s="319">
        <f>cf_1!CX139+cf_2!CX139</f>
        <v>0</v>
      </c>
      <c r="CY139" s="319">
        <f>cf_1!CY139+cf_2!CY139</f>
        <v>0</v>
      </c>
      <c r="CZ139" s="319">
        <f>cf_1!CZ139+cf_2!CZ139</f>
        <v>0</v>
      </c>
      <c r="DA139" s="319">
        <f>cf_1!DA139+cf_2!DA139</f>
        <v>0</v>
      </c>
      <c r="DB139" s="319">
        <f>cf_1!DB139+cf_2!DB139</f>
        <v>0</v>
      </c>
      <c r="DC139" s="319">
        <f>cf_1!DC139+cf_2!DC139</f>
        <v>0</v>
      </c>
      <c r="DD139" s="319">
        <f>cf_1!DD139+cf_2!DD139</f>
        <v>0</v>
      </c>
      <c r="DE139" s="319">
        <f>cf_1!DE139+cf_2!DE139</f>
        <v>0</v>
      </c>
      <c r="DF139" s="319">
        <f>cf_1!DF139+cf_2!DF139</f>
        <v>0</v>
      </c>
      <c r="DG139" s="319">
        <f>cf_1!DG139+cf_2!DG139</f>
        <v>0</v>
      </c>
      <c r="DH139" s="319">
        <f>cf_1!DH139+cf_2!DH139</f>
        <v>0</v>
      </c>
      <c r="DI139" s="319">
        <f>cf_1!DI139+cf_2!DI139</f>
        <v>0</v>
      </c>
      <c r="DJ139" s="319">
        <f>cf_1!DJ139+cf_2!DJ139</f>
        <v>0</v>
      </c>
      <c r="DK139" s="319">
        <f>cf_1!DK139+cf_2!DK139</f>
        <v>0</v>
      </c>
      <c r="DL139" s="319">
        <f>cf_1!DL139+cf_2!DL139</f>
        <v>0</v>
      </c>
      <c r="DM139" s="319">
        <f>cf_1!DM139+cf_2!DM139</f>
        <v>0</v>
      </c>
      <c r="DN139" s="319">
        <f>cf_1!DN139+cf_2!DN139</f>
        <v>0</v>
      </c>
      <c r="DO139" s="319">
        <f>cf_1!DO139+cf_2!DO139</f>
        <v>0</v>
      </c>
      <c r="DP139" s="319">
        <f>cf_1!DP139+cf_2!DP139</f>
        <v>0</v>
      </c>
      <c r="DQ139" s="319">
        <f>cf_1!DQ139+cf_2!DQ139</f>
        <v>0</v>
      </c>
      <c r="DR139" s="319">
        <f>cf_1!DR139+cf_2!DR139</f>
        <v>0</v>
      </c>
      <c r="DS139" s="319">
        <f>cf_1!DS139+cf_2!DS139</f>
        <v>0</v>
      </c>
      <c r="DT139" s="319">
        <f>cf_1!DT139+cf_2!DT139</f>
        <v>0</v>
      </c>
      <c r="DU139" s="319">
        <f>cf_1!DU139+cf_2!DU139</f>
        <v>0</v>
      </c>
      <c r="DV139" s="319">
        <f>cf_1!DV139+cf_2!DV139</f>
        <v>0</v>
      </c>
      <c r="DW139" s="319">
        <f>cf_1!DW139+cf_2!DW139</f>
        <v>0</v>
      </c>
      <c r="DX139" s="319">
        <f>cf_1!DX139+cf_2!DX139</f>
        <v>0</v>
      </c>
      <c r="DY139" s="319">
        <f>cf_1!DY139+cf_2!DY139</f>
        <v>0</v>
      </c>
      <c r="DZ139" s="319">
        <f>cf_1!DZ139+cf_2!DZ139</f>
        <v>0</v>
      </c>
      <c r="EA139" s="319">
        <f>cf_1!EA139+cf_2!EA139</f>
        <v>0</v>
      </c>
      <c r="EB139" s="319">
        <f>cf_1!EB139+cf_2!EB139</f>
        <v>0</v>
      </c>
      <c r="EC139" s="319">
        <f>cf_1!EC139+cf_2!EC139</f>
        <v>0</v>
      </c>
      <c r="ED139" s="319">
        <f>cf_1!ED139+cf_2!ED139</f>
        <v>0</v>
      </c>
      <c r="EE139" s="319">
        <f>cf_1!EE139+cf_2!EE139</f>
        <v>0</v>
      </c>
      <c r="EF139" s="319">
        <f>cf_1!EF139+cf_2!EF139</f>
        <v>0</v>
      </c>
      <c r="EG139" s="319">
        <f>cf_1!EG139+cf_2!EG139</f>
        <v>0</v>
      </c>
      <c r="EH139" s="319">
        <f>cf_1!EH139+cf_2!EH139</f>
        <v>0</v>
      </c>
      <c r="EI139" s="319">
        <f>cf_1!EI139+cf_2!EI139</f>
        <v>0</v>
      </c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60"/>
      <c r="FU139" s="60"/>
      <c r="FV139" s="60"/>
      <c r="FW139" s="60"/>
      <c r="FX139" s="60"/>
      <c r="FY139" s="60"/>
      <c r="FZ139" s="60"/>
      <c r="GA139" s="60"/>
      <c r="GB139" s="60"/>
      <c r="GC139" s="60"/>
      <c r="GD139" s="60"/>
      <c r="GE139" s="60"/>
      <c r="GF139" s="60"/>
      <c r="GG139" s="60"/>
      <c r="GH139" s="60"/>
      <c r="GI139" s="60"/>
      <c r="GJ139" s="60"/>
      <c r="GK139" s="60"/>
      <c r="GL139" s="60"/>
      <c r="GM139" s="60"/>
      <c r="GN139" s="60"/>
      <c r="GO139" s="60"/>
      <c r="GP139" s="60"/>
      <c r="GQ139" s="60"/>
      <c r="GR139" s="60"/>
      <c r="GS139" s="60"/>
    </row>
    <row r="140" spans="2:201" x14ac:dyDescent="0.2">
      <c r="B140" s="66" t="s">
        <v>1039</v>
      </c>
      <c r="C140" s="67" t="s">
        <v>1040</v>
      </c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9">
        <f t="shared" si="314"/>
        <v>0</v>
      </c>
      <c r="Q140" s="70">
        <f t="shared" si="315"/>
        <v>0</v>
      </c>
      <c r="R140" s="59">
        <f t="shared" si="316"/>
        <v>0</v>
      </c>
      <c r="S140" s="319">
        <f>cf_1!S140+cf_2!S140</f>
        <v>0</v>
      </c>
      <c r="T140" s="319">
        <f>cf_1!T140+cf_2!T140</f>
        <v>0</v>
      </c>
      <c r="U140" s="319">
        <f>cf_1!U140+cf_2!U140</f>
        <v>0</v>
      </c>
      <c r="V140" s="319">
        <f>cf_1!V140+cf_2!V140</f>
        <v>0</v>
      </c>
      <c r="W140" s="319">
        <f>cf_1!W140+cf_2!W140</f>
        <v>0</v>
      </c>
      <c r="X140" s="319">
        <f>cf_1!X140+cf_2!X140</f>
        <v>0</v>
      </c>
      <c r="Y140" s="319">
        <f>cf_1!Y140+cf_2!Y140</f>
        <v>0</v>
      </c>
      <c r="Z140" s="319">
        <f>cf_1!Z140+cf_2!Z140</f>
        <v>0</v>
      </c>
      <c r="AA140" s="319">
        <f>cf_1!AA140+cf_2!AA140</f>
        <v>0</v>
      </c>
      <c r="AB140" s="319">
        <f>cf_1!AB140+cf_2!AB140</f>
        <v>0</v>
      </c>
      <c r="AC140" s="319">
        <f>cf_1!AC140+cf_2!AC140</f>
        <v>0</v>
      </c>
      <c r="AD140" s="319">
        <f>cf_1!AD140+cf_2!AD140</f>
        <v>0</v>
      </c>
      <c r="AE140" s="319">
        <f>cf_1!AE140+cf_2!AE140</f>
        <v>0</v>
      </c>
      <c r="AF140" s="319">
        <f>cf_1!AF140+cf_2!AF140</f>
        <v>0</v>
      </c>
      <c r="AG140" s="319">
        <f>cf_1!AG140+cf_2!AG140</f>
        <v>0</v>
      </c>
      <c r="AH140" s="319">
        <f>cf_1!AH140+cf_2!AH140</f>
        <v>0</v>
      </c>
      <c r="AI140" s="319">
        <f>cf_1!AI140+cf_2!AI140</f>
        <v>0</v>
      </c>
      <c r="AJ140" s="319">
        <f>cf_1!AJ140+cf_2!AJ140</f>
        <v>0</v>
      </c>
      <c r="AK140" s="319">
        <f>cf_1!AK140+cf_2!AK140</f>
        <v>0</v>
      </c>
      <c r="AL140" s="319">
        <f>cf_1!AL140+cf_2!AL140</f>
        <v>0</v>
      </c>
      <c r="AM140" s="319">
        <f>cf_1!AM140+cf_2!AM140</f>
        <v>0</v>
      </c>
      <c r="AN140" s="319">
        <f>cf_1!AN140+cf_2!AN140</f>
        <v>0</v>
      </c>
      <c r="AO140" s="319">
        <f>cf_1!AO140+cf_2!AO140</f>
        <v>0</v>
      </c>
      <c r="AP140" s="319">
        <f>cf_1!AP140+cf_2!AP140</f>
        <v>0</v>
      </c>
      <c r="AQ140" s="319">
        <f>cf_1!AQ140+cf_2!AQ140</f>
        <v>0</v>
      </c>
      <c r="AR140" s="319">
        <f>cf_1!AR140+cf_2!AR140</f>
        <v>0</v>
      </c>
      <c r="AS140" s="319">
        <f>cf_1!AS140+cf_2!AS140</f>
        <v>0</v>
      </c>
      <c r="AT140" s="319">
        <f>cf_1!AT140+cf_2!AT140</f>
        <v>0</v>
      </c>
      <c r="AU140" s="319">
        <f>cf_1!AU140+cf_2!AU140</f>
        <v>0</v>
      </c>
      <c r="AV140" s="319">
        <f>cf_1!AV140+cf_2!AV140</f>
        <v>0</v>
      </c>
      <c r="AW140" s="319">
        <f>cf_1!AW140+cf_2!AW140</f>
        <v>0</v>
      </c>
      <c r="AX140" s="319">
        <f>cf_1!AX140+cf_2!AX140</f>
        <v>0</v>
      </c>
      <c r="AY140" s="319">
        <f>cf_1!AY140+cf_2!AY140</f>
        <v>0</v>
      </c>
      <c r="AZ140" s="319">
        <f>cf_1!AZ140+cf_2!AZ140</f>
        <v>0</v>
      </c>
      <c r="BA140" s="319">
        <f>cf_1!BA140+cf_2!BA140</f>
        <v>0</v>
      </c>
      <c r="BB140" s="319">
        <f>cf_1!BB140+cf_2!BB140</f>
        <v>0</v>
      </c>
      <c r="BC140" s="319">
        <f>cf_1!BC140+cf_2!BC140</f>
        <v>0</v>
      </c>
      <c r="BD140" s="319">
        <f>cf_1!BD140+cf_2!BD140</f>
        <v>0</v>
      </c>
      <c r="BE140" s="319">
        <f>cf_1!BE140+cf_2!BE140</f>
        <v>0</v>
      </c>
      <c r="BF140" s="319">
        <f>cf_1!BF140+cf_2!BF140</f>
        <v>0</v>
      </c>
      <c r="BG140" s="319">
        <f>cf_1!BG140+cf_2!BG140</f>
        <v>0</v>
      </c>
      <c r="BH140" s="319">
        <f>cf_1!BH140+cf_2!BH140</f>
        <v>0</v>
      </c>
      <c r="BI140" s="319">
        <f>cf_1!BI140+cf_2!BI140</f>
        <v>0</v>
      </c>
      <c r="BJ140" s="319">
        <f>cf_1!BJ140+cf_2!BJ140</f>
        <v>0</v>
      </c>
      <c r="BK140" s="319">
        <f>cf_1!BK140+cf_2!BK140</f>
        <v>0</v>
      </c>
      <c r="BL140" s="319">
        <f>cf_1!BL140+cf_2!BL140</f>
        <v>0</v>
      </c>
      <c r="BM140" s="319">
        <f>cf_1!BM140+cf_2!BM140</f>
        <v>0</v>
      </c>
      <c r="BN140" s="319">
        <f>cf_1!BN140+cf_2!BN140</f>
        <v>0</v>
      </c>
      <c r="BO140" s="319">
        <f>cf_1!BO140+cf_2!BO140</f>
        <v>0</v>
      </c>
      <c r="BP140" s="319">
        <f>cf_1!BP140+cf_2!BP140</f>
        <v>0</v>
      </c>
      <c r="BQ140" s="319">
        <f>cf_1!BQ140+cf_2!BQ140</f>
        <v>0</v>
      </c>
      <c r="BR140" s="319">
        <f>cf_1!BR140+cf_2!BR140</f>
        <v>0</v>
      </c>
      <c r="BS140" s="319">
        <f>cf_1!BS140+cf_2!BS140</f>
        <v>0</v>
      </c>
      <c r="BT140" s="319">
        <f>cf_1!BT140+cf_2!BT140</f>
        <v>0</v>
      </c>
      <c r="BU140" s="319">
        <f>cf_1!BU140+cf_2!BU140</f>
        <v>0</v>
      </c>
      <c r="BV140" s="319">
        <f>cf_1!BV140+cf_2!BV140</f>
        <v>0</v>
      </c>
      <c r="BW140" s="319">
        <f>cf_1!BW140+cf_2!BW140</f>
        <v>0</v>
      </c>
      <c r="BX140" s="319">
        <f>cf_1!BX140+cf_2!BX140</f>
        <v>0</v>
      </c>
      <c r="BY140" s="319">
        <f>cf_1!BY140+cf_2!BY140</f>
        <v>0</v>
      </c>
      <c r="BZ140" s="319">
        <f>cf_1!BZ140+cf_2!BZ140</f>
        <v>0</v>
      </c>
      <c r="CA140" s="319">
        <f>cf_1!CA140+cf_2!CA140</f>
        <v>0</v>
      </c>
      <c r="CB140" s="319">
        <f>cf_1!CB140+cf_2!CB140</f>
        <v>0</v>
      </c>
      <c r="CC140" s="319">
        <f>cf_1!CC140+cf_2!CC140</f>
        <v>0</v>
      </c>
      <c r="CD140" s="319">
        <f>cf_1!CD140+cf_2!CD140</f>
        <v>0</v>
      </c>
      <c r="CE140" s="319">
        <f>cf_1!CE140+cf_2!CE140</f>
        <v>0</v>
      </c>
      <c r="CF140" s="319">
        <f>cf_1!CF140+cf_2!CF140</f>
        <v>0</v>
      </c>
      <c r="CG140" s="319">
        <f>cf_1!CG140+cf_2!CG140</f>
        <v>0</v>
      </c>
      <c r="CH140" s="319">
        <f>cf_1!CH140+cf_2!CH140</f>
        <v>0</v>
      </c>
      <c r="CI140" s="319">
        <f>cf_1!CI140+cf_2!CI140</f>
        <v>0</v>
      </c>
      <c r="CJ140" s="319">
        <f>cf_1!CJ140+cf_2!CJ140</f>
        <v>0</v>
      </c>
      <c r="CK140" s="319">
        <f>cf_1!CK140+cf_2!CK140</f>
        <v>0</v>
      </c>
      <c r="CL140" s="319">
        <f>cf_1!CL140+cf_2!CL140</f>
        <v>0</v>
      </c>
      <c r="CM140" s="319">
        <f>cf_1!CM140+cf_2!CM140</f>
        <v>0</v>
      </c>
      <c r="CN140" s="319">
        <f>cf_1!CN140+cf_2!CN140</f>
        <v>0</v>
      </c>
      <c r="CO140" s="319">
        <f>cf_1!CO140+cf_2!CO140</f>
        <v>0</v>
      </c>
      <c r="CP140" s="319">
        <f>cf_1!CP140+cf_2!CP140</f>
        <v>0</v>
      </c>
      <c r="CQ140" s="319">
        <f>cf_1!CQ140+cf_2!CQ140</f>
        <v>0</v>
      </c>
      <c r="CR140" s="319">
        <f>cf_1!CR140+cf_2!CR140</f>
        <v>0</v>
      </c>
      <c r="CS140" s="319">
        <f>cf_1!CS140+cf_2!CS140</f>
        <v>0</v>
      </c>
      <c r="CT140" s="319">
        <f>cf_1!CT140+cf_2!CT140</f>
        <v>0</v>
      </c>
      <c r="CU140" s="319">
        <f>cf_1!CU140+cf_2!CU140</f>
        <v>0</v>
      </c>
      <c r="CV140" s="319">
        <f>cf_1!CV140+cf_2!CV140</f>
        <v>0</v>
      </c>
      <c r="CW140" s="319">
        <f>cf_1!CW140+cf_2!CW140</f>
        <v>0</v>
      </c>
      <c r="CX140" s="319">
        <f>cf_1!CX140+cf_2!CX140</f>
        <v>0</v>
      </c>
      <c r="CY140" s="319">
        <f>cf_1!CY140+cf_2!CY140</f>
        <v>0</v>
      </c>
      <c r="CZ140" s="319">
        <f>cf_1!CZ140+cf_2!CZ140</f>
        <v>0</v>
      </c>
      <c r="DA140" s="319">
        <f>cf_1!DA140+cf_2!DA140</f>
        <v>0</v>
      </c>
      <c r="DB140" s="319">
        <f>cf_1!DB140+cf_2!DB140</f>
        <v>0</v>
      </c>
      <c r="DC140" s="319">
        <f>cf_1!DC140+cf_2!DC140</f>
        <v>0</v>
      </c>
      <c r="DD140" s="319">
        <f>cf_1!DD140+cf_2!DD140</f>
        <v>0</v>
      </c>
      <c r="DE140" s="319">
        <f>cf_1!DE140+cf_2!DE140</f>
        <v>0</v>
      </c>
      <c r="DF140" s="319">
        <f>cf_1!DF140+cf_2!DF140</f>
        <v>0</v>
      </c>
      <c r="DG140" s="319">
        <f>cf_1!DG140+cf_2!DG140</f>
        <v>0</v>
      </c>
      <c r="DH140" s="319">
        <f>cf_1!DH140+cf_2!DH140</f>
        <v>0</v>
      </c>
      <c r="DI140" s="319">
        <f>cf_1!DI140+cf_2!DI140</f>
        <v>0</v>
      </c>
      <c r="DJ140" s="319">
        <f>cf_1!DJ140+cf_2!DJ140</f>
        <v>0</v>
      </c>
      <c r="DK140" s="319">
        <f>cf_1!DK140+cf_2!DK140</f>
        <v>0</v>
      </c>
      <c r="DL140" s="319">
        <f>cf_1!DL140+cf_2!DL140</f>
        <v>0</v>
      </c>
      <c r="DM140" s="319">
        <f>cf_1!DM140+cf_2!DM140</f>
        <v>0</v>
      </c>
      <c r="DN140" s="319">
        <f>cf_1!DN140+cf_2!DN140</f>
        <v>0</v>
      </c>
      <c r="DO140" s="319">
        <f>cf_1!DO140+cf_2!DO140</f>
        <v>0</v>
      </c>
      <c r="DP140" s="319">
        <f>cf_1!DP140+cf_2!DP140</f>
        <v>0</v>
      </c>
      <c r="DQ140" s="319">
        <f>cf_1!DQ140+cf_2!DQ140</f>
        <v>0</v>
      </c>
      <c r="DR140" s="319">
        <f>cf_1!DR140+cf_2!DR140</f>
        <v>0</v>
      </c>
      <c r="DS140" s="319">
        <f>cf_1!DS140+cf_2!DS140</f>
        <v>0</v>
      </c>
      <c r="DT140" s="319">
        <f>cf_1!DT140+cf_2!DT140</f>
        <v>0</v>
      </c>
      <c r="DU140" s="319">
        <f>cf_1!DU140+cf_2!DU140</f>
        <v>0</v>
      </c>
      <c r="DV140" s="319">
        <f>cf_1!DV140+cf_2!DV140</f>
        <v>0</v>
      </c>
      <c r="DW140" s="319">
        <f>cf_1!DW140+cf_2!DW140</f>
        <v>0</v>
      </c>
      <c r="DX140" s="319">
        <f>cf_1!DX140+cf_2!DX140</f>
        <v>0</v>
      </c>
      <c r="DY140" s="319">
        <f>cf_1!DY140+cf_2!DY140</f>
        <v>0</v>
      </c>
      <c r="DZ140" s="319">
        <f>cf_1!DZ140+cf_2!DZ140</f>
        <v>0</v>
      </c>
      <c r="EA140" s="319">
        <f>cf_1!EA140+cf_2!EA140</f>
        <v>0</v>
      </c>
      <c r="EB140" s="319">
        <f>cf_1!EB140+cf_2!EB140</f>
        <v>0</v>
      </c>
      <c r="EC140" s="319">
        <f>cf_1!EC140+cf_2!EC140</f>
        <v>0</v>
      </c>
      <c r="ED140" s="319">
        <f>cf_1!ED140+cf_2!ED140</f>
        <v>0</v>
      </c>
      <c r="EE140" s="319">
        <f>cf_1!EE140+cf_2!EE140</f>
        <v>0</v>
      </c>
      <c r="EF140" s="319">
        <f>cf_1!EF140+cf_2!EF140</f>
        <v>0</v>
      </c>
      <c r="EG140" s="319">
        <f>cf_1!EG140+cf_2!EG140</f>
        <v>0</v>
      </c>
      <c r="EH140" s="319">
        <f>cf_1!EH140+cf_2!EH140</f>
        <v>0</v>
      </c>
      <c r="EI140" s="319">
        <f>cf_1!EI140+cf_2!EI140</f>
        <v>0</v>
      </c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/>
      <c r="FB140" s="59"/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60"/>
      <c r="FU140" s="60"/>
      <c r="FV140" s="60"/>
      <c r="FW140" s="60"/>
      <c r="FX140" s="60"/>
      <c r="FY140" s="60"/>
      <c r="FZ140" s="60"/>
      <c r="GA140" s="60"/>
      <c r="GB140" s="60"/>
      <c r="GC140" s="60"/>
      <c r="GD140" s="60"/>
      <c r="GE140" s="60"/>
      <c r="GF140" s="60"/>
      <c r="GG140" s="60"/>
      <c r="GH140" s="60"/>
      <c r="GI140" s="60"/>
      <c r="GJ140" s="60"/>
      <c r="GK140" s="60"/>
      <c r="GL140" s="60"/>
      <c r="GM140" s="60"/>
      <c r="GN140" s="60"/>
      <c r="GO140" s="60"/>
      <c r="GP140" s="60"/>
      <c r="GQ140" s="60"/>
      <c r="GR140" s="60"/>
      <c r="GS140" s="60"/>
    </row>
    <row r="141" spans="2:201" x14ac:dyDescent="0.2">
      <c r="B141" s="66" t="s">
        <v>1041</v>
      </c>
      <c r="C141" s="67" t="s">
        <v>1042</v>
      </c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9">
        <f t="shared" si="314"/>
        <v>0</v>
      </c>
      <c r="Q141" s="70">
        <f t="shared" si="315"/>
        <v>0</v>
      </c>
      <c r="R141" s="59">
        <f t="shared" si="316"/>
        <v>0</v>
      </c>
      <c r="S141" s="319">
        <f>cf_1!S141+cf_2!S141</f>
        <v>0</v>
      </c>
      <c r="T141" s="319">
        <f>cf_1!T141+cf_2!T141</f>
        <v>0</v>
      </c>
      <c r="U141" s="319">
        <f>cf_1!U141+cf_2!U141</f>
        <v>0</v>
      </c>
      <c r="V141" s="319">
        <f>cf_1!V141+cf_2!V141</f>
        <v>0</v>
      </c>
      <c r="W141" s="319">
        <f>cf_1!W141+cf_2!W141</f>
        <v>0</v>
      </c>
      <c r="X141" s="319">
        <f>cf_1!X141+cf_2!X141</f>
        <v>0</v>
      </c>
      <c r="Y141" s="319">
        <f>cf_1!Y141+cf_2!Y141</f>
        <v>0</v>
      </c>
      <c r="Z141" s="319">
        <f>cf_1!Z141+cf_2!Z141</f>
        <v>0</v>
      </c>
      <c r="AA141" s="319">
        <f>cf_1!AA141+cf_2!AA141</f>
        <v>0</v>
      </c>
      <c r="AB141" s="319">
        <f>cf_1!AB141+cf_2!AB141</f>
        <v>0</v>
      </c>
      <c r="AC141" s="319">
        <f>cf_1!AC141+cf_2!AC141</f>
        <v>0</v>
      </c>
      <c r="AD141" s="319">
        <f>cf_1!AD141+cf_2!AD141</f>
        <v>0</v>
      </c>
      <c r="AE141" s="319">
        <f>cf_1!AE141+cf_2!AE141</f>
        <v>0</v>
      </c>
      <c r="AF141" s="319">
        <f>cf_1!AF141+cf_2!AF141</f>
        <v>0</v>
      </c>
      <c r="AG141" s="319">
        <f>cf_1!AG141+cf_2!AG141</f>
        <v>0</v>
      </c>
      <c r="AH141" s="319">
        <f>cf_1!AH141+cf_2!AH141</f>
        <v>0</v>
      </c>
      <c r="AI141" s="319">
        <f>cf_1!AI141+cf_2!AI141</f>
        <v>0</v>
      </c>
      <c r="AJ141" s="319">
        <f>cf_1!AJ141+cf_2!AJ141</f>
        <v>0</v>
      </c>
      <c r="AK141" s="319">
        <f>cf_1!AK141+cf_2!AK141</f>
        <v>0</v>
      </c>
      <c r="AL141" s="319">
        <f>cf_1!AL141+cf_2!AL141</f>
        <v>0</v>
      </c>
      <c r="AM141" s="319">
        <f>cf_1!AM141+cf_2!AM141</f>
        <v>0</v>
      </c>
      <c r="AN141" s="319">
        <f>cf_1!AN141+cf_2!AN141</f>
        <v>0</v>
      </c>
      <c r="AO141" s="319">
        <f>cf_1!AO141+cf_2!AO141</f>
        <v>0</v>
      </c>
      <c r="AP141" s="319">
        <f>cf_1!AP141+cf_2!AP141</f>
        <v>0</v>
      </c>
      <c r="AQ141" s="319">
        <f>cf_1!AQ141+cf_2!AQ141</f>
        <v>0</v>
      </c>
      <c r="AR141" s="319">
        <f>cf_1!AR141+cf_2!AR141</f>
        <v>0</v>
      </c>
      <c r="AS141" s="319">
        <f>cf_1!AS141+cf_2!AS141</f>
        <v>0</v>
      </c>
      <c r="AT141" s="319">
        <f>cf_1!AT141+cf_2!AT141</f>
        <v>0</v>
      </c>
      <c r="AU141" s="319">
        <f>cf_1!AU141+cf_2!AU141</f>
        <v>0</v>
      </c>
      <c r="AV141" s="319">
        <f>cf_1!AV141+cf_2!AV141</f>
        <v>0</v>
      </c>
      <c r="AW141" s="319">
        <f>cf_1!AW141+cf_2!AW141</f>
        <v>0</v>
      </c>
      <c r="AX141" s="319">
        <f>cf_1!AX141+cf_2!AX141</f>
        <v>0</v>
      </c>
      <c r="AY141" s="319">
        <f>cf_1!AY141+cf_2!AY141</f>
        <v>0</v>
      </c>
      <c r="AZ141" s="319">
        <f>cf_1!AZ141+cf_2!AZ141</f>
        <v>0</v>
      </c>
      <c r="BA141" s="319">
        <f>cf_1!BA141+cf_2!BA141</f>
        <v>0</v>
      </c>
      <c r="BB141" s="319">
        <f>cf_1!BB141+cf_2!BB141</f>
        <v>0</v>
      </c>
      <c r="BC141" s="319">
        <f>cf_1!BC141+cf_2!BC141</f>
        <v>0</v>
      </c>
      <c r="BD141" s="319">
        <f>cf_1!BD141+cf_2!BD141</f>
        <v>0</v>
      </c>
      <c r="BE141" s="319">
        <f>cf_1!BE141+cf_2!BE141</f>
        <v>0</v>
      </c>
      <c r="BF141" s="319">
        <f>cf_1!BF141+cf_2!BF141</f>
        <v>0</v>
      </c>
      <c r="BG141" s="319">
        <f>cf_1!BG141+cf_2!BG141</f>
        <v>0</v>
      </c>
      <c r="BH141" s="319">
        <f>cf_1!BH141+cf_2!BH141</f>
        <v>0</v>
      </c>
      <c r="BI141" s="319">
        <f>cf_1!BI141+cf_2!BI141</f>
        <v>0</v>
      </c>
      <c r="BJ141" s="319">
        <f>cf_1!BJ141+cf_2!BJ141</f>
        <v>0</v>
      </c>
      <c r="BK141" s="319">
        <f>cf_1!BK141+cf_2!BK141</f>
        <v>0</v>
      </c>
      <c r="BL141" s="319">
        <f>cf_1!BL141+cf_2!BL141</f>
        <v>0</v>
      </c>
      <c r="BM141" s="319">
        <f>cf_1!BM141+cf_2!BM141</f>
        <v>0</v>
      </c>
      <c r="BN141" s="319">
        <f>cf_1!BN141+cf_2!BN141</f>
        <v>0</v>
      </c>
      <c r="BO141" s="319">
        <f>cf_1!BO141+cf_2!BO141</f>
        <v>0</v>
      </c>
      <c r="BP141" s="319">
        <f>cf_1!BP141+cf_2!BP141</f>
        <v>0</v>
      </c>
      <c r="BQ141" s="319">
        <f>cf_1!BQ141+cf_2!BQ141</f>
        <v>0</v>
      </c>
      <c r="BR141" s="319">
        <f>cf_1!BR141+cf_2!BR141</f>
        <v>0</v>
      </c>
      <c r="BS141" s="319">
        <f>cf_1!BS141+cf_2!BS141</f>
        <v>0</v>
      </c>
      <c r="BT141" s="319">
        <f>cf_1!BT141+cf_2!BT141</f>
        <v>0</v>
      </c>
      <c r="BU141" s="319">
        <f>cf_1!BU141+cf_2!BU141</f>
        <v>0</v>
      </c>
      <c r="BV141" s="319">
        <f>cf_1!BV141+cf_2!BV141</f>
        <v>0</v>
      </c>
      <c r="BW141" s="319">
        <f>cf_1!BW141+cf_2!BW141</f>
        <v>0</v>
      </c>
      <c r="BX141" s="319">
        <f>cf_1!BX141+cf_2!BX141</f>
        <v>0</v>
      </c>
      <c r="BY141" s="319">
        <f>cf_1!BY141+cf_2!BY141</f>
        <v>0</v>
      </c>
      <c r="BZ141" s="319">
        <f>cf_1!BZ141+cf_2!BZ141</f>
        <v>0</v>
      </c>
      <c r="CA141" s="319">
        <f>cf_1!CA141+cf_2!CA141</f>
        <v>0</v>
      </c>
      <c r="CB141" s="319">
        <f>cf_1!CB141+cf_2!CB141</f>
        <v>0</v>
      </c>
      <c r="CC141" s="319">
        <f>cf_1!CC141+cf_2!CC141</f>
        <v>0</v>
      </c>
      <c r="CD141" s="319">
        <f>cf_1!CD141+cf_2!CD141</f>
        <v>0</v>
      </c>
      <c r="CE141" s="319">
        <f>cf_1!CE141+cf_2!CE141</f>
        <v>0</v>
      </c>
      <c r="CF141" s="319">
        <f>cf_1!CF141+cf_2!CF141</f>
        <v>0</v>
      </c>
      <c r="CG141" s="319">
        <f>cf_1!CG141+cf_2!CG141</f>
        <v>0</v>
      </c>
      <c r="CH141" s="319">
        <f>cf_1!CH141+cf_2!CH141</f>
        <v>0</v>
      </c>
      <c r="CI141" s="319">
        <f>cf_1!CI141+cf_2!CI141</f>
        <v>0</v>
      </c>
      <c r="CJ141" s="319">
        <f>cf_1!CJ141+cf_2!CJ141</f>
        <v>0</v>
      </c>
      <c r="CK141" s="319">
        <f>cf_1!CK141+cf_2!CK141</f>
        <v>0</v>
      </c>
      <c r="CL141" s="319">
        <f>cf_1!CL141+cf_2!CL141</f>
        <v>0</v>
      </c>
      <c r="CM141" s="319">
        <f>cf_1!CM141+cf_2!CM141</f>
        <v>0</v>
      </c>
      <c r="CN141" s="319">
        <f>cf_1!CN141+cf_2!CN141</f>
        <v>0</v>
      </c>
      <c r="CO141" s="319">
        <f>cf_1!CO141+cf_2!CO141</f>
        <v>0</v>
      </c>
      <c r="CP141" s="319">
        <f>cf_1!CP141+cf_2!CP141</f>
        <v>0</v>
      </c>
      <c r="CQ141" s="319">
        <f>cf_1!CQ141+cf_2!CQ141</f>
        <v>0</v>
      </c>
      <c r="CR141" s="319">
        <f>cf_1!CR141+cf_2!CR141</f>
        <v>0</v>
      </c>
      <c r="CS141" s="319">
        <f>cf_1!CS141+cf_2!CS141</f>
        <v>0</v>
      </c>
      <c r="CT141" s="319">
        <f>cf_1!CT141+cf_2!CT141</f>
        <v>0</v>
      </c>
      <c r="CU141" s="319">
        <f>cf_1!CU141+cf_2!CU141</f>
        <v>0</v>
      </c>
      <c r="CV141" s="319">
        <f>cf_1!CV141+cf_2!CV141</f>
        <v>0</v>
      </c>
      <c r="CW141" s="319">
        <f>cf_1!CW141+cf_2!CW141</f>
        <v>0</v>
      </c>
      <c r="CX141" s="319">
        <f>cf_1!CX141+cf_2!CX141</f>
        <v>0</v>
      </c>
      <c r="CY141" s="319">
        <f>cf_1!CY141+cf_2!CY141</f>
        <v>0</v>
      </c>
      <c r="CZ141" s="319">
        <f>cf_1!CZ141+cf_2!CZ141</f>
        <v>0</v>
      </c>
      <c r="DA141" s="319">
        <f>cf_1!DA141+cf_2!DA141</f>
        <v>0</v>
      </c>
      <c r="DB141" s="319">
        <f>cf_1!DB141+cf_2!DB141</f>
        <v>0</v>
      </c>
      <c r="DC141" s="319">
        <f>cf_1!DC141+cf_2!DC141</f>
        <v>0</v>
      </c>
      <c r="DD141" s="319">
        <f>cf_1!DD141+cf_2!DD141</f>
        <v>0</v>
      </c>
      <c r="DE141" s="319">
        <f>cf_1!DE141+cf_2!DE141</f>
        <v>0</v>
      </c>
      <c r="DF141" s="319">
        <f>cf_1!DF141+cf_2!DF141</f>
        <v>0</v>
      </c>
      <c r="DG141" s="319">
        <f>cf_1!DG141+cf_2!DG141</f>
        <v>0</v>
      </c>
      <c r="DH141" s="319">
        <f>cf_1!DH141+cf_2!DH141</f>
        <v>0</v>
      </c>
      <c r="DI141" s="319">
        <f>cf_1!DI141+cf_2!DI141</f>
        <v>0</v>
      </c>
      <c r="DJ141" s="319">
        <f>cf_1!DJ141+cf_2!DJ141</f>
        <v>0</v>
      </c>
      <c r="DK141" s="319">
        <f>cf_1!DK141+cf_2!DK141</f>
        <v>0</v>
      </c>
      <c r="DL141" s="319">
        <f>cf_1!DL141+cf_2!DL141</f>
        <v>0</v>
      </c>
      <c r="DM141" s="319">
        <f>cf_1!DM141+cf_2!DM141</f>
        <v>0</v>
      </c>
      <c r="DN141" s="319">
        <f>cf_1!DN141+cf_2!DN141</f>
        <v>0</v>
      </c>
      <c r="DO141" s="319">
        <f>cf_1!DO141+cf_2!DO141</f>
        <v>0</v>
      </c>
      <c r="DP141" s="319">
        <f>cf_1!DP141+cf_2!DP141</f>
        <v>0</v>
      </c>
      <c r="DQ141" s="319">
        <f>cf_1!DQ141+cf_2!DQ141</f>
        <v>0</v>
      </c>
      <c r="DR141" s="319">
        <f>cf_1!DR141+cf_2!DR141</f>
        <v>0</v>
      </c>
      <c r="DS141" s="319">
        <f>cf_1!DS141+cf_2!DS141</f>
        <v>0</v>
      </c>
      <c r="DT141" s="319">
        <f>cf_1!DT141+cf_2!DT141</f>
        <v>0</v>
      </c>
      <c r="DU141" s="319">
        <f>cf_1!DU141+cf_2!DU141</f>
        <v>0</v>
      </c>
      <c r="DV141" s="319">
        <f>cf_1!DV141+cf_2!DV141</f>
        <v>0</v>
      </c>
      <c r="DW141" s="319">
        <f>cf_1!DW141+cf_2!DW141</f>
        <v>0</v>
      </c>
      <c r="DX141" s="319">
        <f>cf_1!DX141+cf_2!DX141</f>
        <v>0</v>
      </c>
      <c r="DY141" s="319">
        <f>cf_1!DY141+cf_2!DY141</f>
        <v>0</v>
      </c>
      <c r="DZ141" s="319">
        <f>cf_1!DZ141+cf_2!DZ141</f>
        <v>0</v>
      </c>
      <c r="EA141" s="319">
        <f>cf_1!EA141+cf_2!EA141</f>
        <v>0</v>
      </c>
      <c r="EB141" s="319">
        <f>cf_1!EB141+cf_2!EB141</f>
        <v>0</v>
      </c>
      <c r="EC141" s="319">
        <f>cf_1!EC141+cf_2!EC141</f>
        <v>0</v>
      </c>
      <c r="ED141" s="319">
        <f>cf_1!ED141+cf_2!ED141</f>
        <v>0</v>
      </c>
      <c r="EE141" s="319">
        <f>cf_1!EE141+cf_2!EE141</f>
        <v>0</v>
      </c>
      <c r="EF141" s="319">
        <f>cf_1!EF141+cf_2!EF141</f>
        <v>0</v>
      </c>
      <c r="EG141" s="319">
        <f>cf_1!EG141+cf_2!EG141</f>
        <v>0</v>
      </c>
      <c r="EH141" s="319">
        <f>cf_1!EH141+cf_2!EH141</f>
        <v>0</v>
      </c>
      <c r="EI141" s="319">
        <f>cf_1!EI141+cf_2!EI141</f>
        <v>0</v>
      </c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/>
      <c r="FB141" s="59"/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60"/>
      <c r="FU141" s="60"/>
      <c r="FV141" s="60"/>
      <c r="FW141" s="60"/>
      <c r="FX141" s="60"/>
      <c r="FY141" s="60"/>
      <c r="FZ141" s="60"/>
      <c r="GA141" s="60"/>
      <c r="GB141" s="60"/>
      <c r="GC141" s="60"/>
      <c r="GD141" s="60"/>
      <c r="GE141" s="60"/>
      <c r="GF141" s="60"/>
      <c r="GG141" s="60"/>
      <c r="GH141" s="60"/>
      <c r="GI141" s="60"/>
      <c r="GJ141" s="60"/>
      <c r="GK141" s="60"/>
      <c r="GL141" s="60"/>
      <c r="GM141" s="60"/>
      <c r="GN141" s="60"/>
      <c r="GO141" s="60"/>
      <c r="GP141" s="60"/>
      <c r="GQ141" s="60"/>
      <c r="GR141" s="60"/>
      <c r="GS141" s="60"/>
    </row>
    <row r="142" spans="2:201" x14ac:dyDescent="0.2">
      <c r="B142" s="66" t="s">
        <v>1043</v>
      </c>
      <c r="C142" s="67" t="s">
        <v>1044</v>
      </c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9">
        <f t="shared" si="314"/>
        <v>0</v>
      </c>
      <c r="Q142" s="70">
        <f t="shared" si="315"/>
        <v>0</v>
      </c>
      <c r="R142" s="59">
        <f t="shared" si="316"/>
        <v>0</v>
      </c>
      <c r="S142" s="319">
        <f>cf_1!S142+cf_2!S142</f>
        <v>0</v>
      </c>
      <c r="T142" s="319">
        <f>cf_1!T142+cf_2!T142</f>
        <v>0</v>
      </c>
      <c r="U142" s="319">
        <f>cf_1!U142+cf_2!U142</f>
        <v>0</v>
      </c>
      <c r="V142" s="319">
        <f>cf_1!V142+cf_2!V142</f>
        <v>0</v>
      </c>
      <c r="W142" s="319">
        <f>cf_1!W142+cf_2!W142</f>
        <v>0</v>
      </c>
      <c r="X142" s="319">
        <f>cf_1!X142+cf_2!X142</f>
        <v>0</v>
      </c>
      <c r="Y142" s="319">
        <f>cf_1!Y142+cf_2!Y142</f>
        <v>0</v>
      </c>
      <c r="Z142" s="319">
        <f>cf_1!Z142+cf_2!Z142</f>
        <v>0</v>
      </c>
      <c r="AA142" s="319">
        <f>cf_1!AA142+cf_2!AA142</f>
        <v>0</v>
      </c>
      <c r="AB142" s="319">
        <f>cf_1!AB142+cf_2!AB142</f>
        <v>0</v>
      </c>
      <c r="AC142" s="319">
        <f>cf_1!AC142+cf_2!AC142</f>
        <v>0</v>
      </c>
      <c r="AD142" s="319">
        <f>cf_1!AD142+cf_2!AD142</f>
        <v>0</v>
      </c>
      <c r="AE142" s="319">
        <f>cf_1!AE142+cf_2!AE142</f>
        <v>0</v>
      </c>
      <c r="AF142" s="319">
        <f>cf_1!AF142+cf_2!AF142</f>
        <v>0</v>
      </c>
      <c r="AG142" s="319">
        <f>cf_1!AG142+cf_2!AG142</f>
        <v>0</v>
      </c>
      <c r="AH142" s="319">
        <f>cf_1!AH142+cf_2!AH142</f>
        <v>0</v>
      </c>
      <c r="AI142" s="319">
        <f>cf_1!AI142+cf_2!AI142</f>
        <v>0</v>
      </c>
      <c r="AJ142" s="319">
        <f>cf_1!AJ142+cf_2!AJ142</f>
        <v>0</v>
      </c>
      <c r="AK142" s="319">
        <f>cf_1!AK142+cf_2!AK142</f>
        <v>0</v>
      </c>
      <c r="AL142" s="319">
        <f>cf_1!AL142+cf_2!AL142</f>
        <v>0</v>
      </c>
      <c r="AM142" s="319">
        <f>cf_1!AM142+cf_2!AM142</f>
        <v>0</v>
      </c>
      <c r="AN142" s="319">
        <f>cf_1!AN142+cf_2!AN142</f>
        <v>0</v>
      </c>
      <c r="AO142" s="319">
        <f>cf_1!AO142+cf_2!AO142</f>
        <v>0</v>
      </c>
      <c r="AP142" s="319">
        <f>cf_1!AP142+cf_2!AP142</f>
        <v>0</v>
      </c>
      <c r="AQ142" s="319">
        <f>cf_1!AQ142+cf_2!AQ142</f>
        <v>0</v>
      </c>
      <c r="AR142" s="319">
        <f>cf_1!AR142+cf_2!AR142</f>
        <v>0</v>
      </c>
      <c r="AS142" s="319">
        <f>cf_1!AS142+cf_2!AS142</f>
        <v>0</v>
      </c>
      <c r="AT142" s="319">
        <f>cf_1!AT142+cf_2!AT142</f>
        <v>0</v>
      </c>
      <c r="AU142" s="319">
        <f>cf_1!AU142+cf_2!AU142</f>
        <v>0</v>
      </c>
      <c r="AV142" s="319">
        <f>cf_1!AV142+cf_2!AV142</f>
        <v>0</v>
      </c>
      <c r="AW142" s="319">
        <f>cf_1!AW142+cf_2!AW142</f>
        <v>0</v>
      </c>
      <c r="AX142" s="319">
        <f>cf_1!AX142+cf_2!AX142</f>
        <v>0</v>
      </c>
      <c r="AY142" s="319">
        <f>cf_1!AY142+cf_2!AY142</f>
        <v>0</v>
      </c>
      <c r="AZ142" s="319">
        <f>cf_1!AZ142+cf_2!AZ142</f>
        <v>0</v>
      </c>
      <c r="BA142" s="319">
        <f>cf_1!BA142+cf_2!BA142</f>
        <v>0</v>
      </c>
      <c r="BB142" s="319">
        <f>cf_1!BB142+cf_2!BB142</f>
        <v>0</v>
      </c>
      <c r="BC142" s="319">
        <f>cf_1!BC142+cf_2!BC142</f>
        <v>0</v>
      </c>
      <c r="BD142" s="319">
        <f>cf_1!BD142+cf_2!BD142</f>
        <v>0</v>
      </c>
      <c r="BE142" s="319">
        <f>cf_1!BE142+cf_2!BE142</f>
        <v>0</v>
      </c>
      <c r="BF142" s="319">
        <f>cf_1!BF142+cf_2!BF142</f>
        <v>0</v>
      </c>
      <c r="BG142" s="319">
        <f>cf_1!BG142+cf_2!BG142</f>
        <v>0</v>
      </c>
      <c r="BH142" s="319">
        <f>cf_1!BH142+cf_2!BH142</f>
        <v>0</v>
      </c>
      <c r="BI142" s="319">
        <f>cf_1!BI142+cf_2!BI142</f>
        <v>0</v>
      </c>
      <c r="BJ142" s="319">
        <f>cf_1!BJ142+cf_2!BJ142</f>
        <v>0</v>
      </c>
      <c r="BK142" s="319">
        <f>cf_1!BK142+cf_2!BK142</f>
        <v>0</v>
      </c>
      <c r="BL142" s="319">
        <f>cf_1!BL142+cf_2!BL142</f>
        <v>0</v>
      </c>
      <c r="BM142" s="319">
        <f>cf_1!BM142+cf_2!BM142</f>
        <v>0</v>
      </c>
      <c r="BN142" s="319">
        <f>cf_1!BN142+cf_2!BN142</f>
        <v>0</v>
      </c>
      <c r="BO142" s="319">
        <f>cf_1!BO142+cf_2!BO142</f>
        <v>0</v>
      </c>
      <c r="BP142" s="319">
        <f>cf_1!BP142+cf_2!BP142</f>
        <v>0</v>
      </c>
      <c r="BQ142" s="319">
        <f>cf_1!BQ142+cf_2!BQ142</f>
        <v>0</v>
      </c>
      <c r="BR142" s="319">
        <f>cf_1!BR142+cf_2!BR142</f>
        <v>0</v>
      </c>
      <c r="BS142" s="319">
        <f>cf_1!BS142+cf_2!BS142</f>
        <v>0</v>
      </c>
      <c r="BT142" s="319">
        <f>cf_1!BT142+cf_2!BT142</f>
        <v>0</v>
      </c>
      <c r="BU142" s="319">
        <f>cf_1!BU142+cf_2!BU142</f>
        <v>0</v>
      </c>
      <c r="BV142" s="319">
        <f>cf_1!BV142+cf_2!BV142</f>
        <v>0</v>
      </c>
      <c r="BW142" s="319">
        <f>cf_1!BW142+cf_2!BW142</f>
        <v>0</v>
      </c>
      <c r="BX142" s="319">
        <f>cf_1!BX142+cf_2!BX142</f>
        <v>0</v>
      </c>
      <c r="BY142" s="319">
        <f>cf_1!BY142+cf_2!BY142</f>
        <v>0</v>
      </c>
      <c r="BZ142" s="319">
        <f>cf_1!BZ142+cf_2!BZ142</f>
        <v>0</v>
      </c>
      <c r="CA142" s="319">
        <f>cf_1!CA142+cf_2!CA142</f>
        <v>0</v>
      </c>
      <c r="CB142" s="319">
        <f>cf_1!CB142+cf_2!CB142</f>
        <v>0</v>
      </c>
      <c r="CC142" s="319">
        <f>cf_1!CC142+cf_2!CC142</f>
        <v>0</v>
      </c>
      <c r="CD142" s="319">
        <f>cf_1!CD142+cf_2!CD142</f>
        <v>0</v>
      </c>
      <c r="CE142" s="319">
        <f>cf_1!CE142+cf_2!CE142</f>
        <v>0</v>
      </c>
      <c r="CF142" s="319">
        <f>cf_1!CF142+cf_2!CF142</f>
        <v>0</v>
      </c>
      <c r="CG142" s="319">
        <f>cf_1!CG142+cf_2!CG142</f>
        <v>0</v>
      </c>
      <c r="CH142" s="319">
        <f>cf_1!CH142+cf_2!CH142</f>
        <v>0</v>
      </c>
      <c r="CI142" s="319">
        <f>cf_1!CI142+cf_2!CI142</f>
        <v>0</v>
      </c>
      <c r="CJ142" s="319">
        <f>cf_1!CJ142+cf_2!CJ142</f>
        <v>0</v>
      </c>
      <c r="CK142" s="319">
        <f>cf_1!CK142+cf_2!CK142</f>
        <v>0</v>
      </c>
      <c r="CL142" s="319">
        <f>cf_1!CL142+cf_2!CL142</f>
        <v>0</v>
      </c>
      <c r="CM142" s="319">
        <f>cf_1!CM142+cf_2!CM142</f>
        <v>0</v>
      </c>
      <c r="CN142" s="319">
        <f>cf_1!CN142+cf_2!CN142</f>
        <v>0</v>
      </c>
      <c r="CO142" s="319">
        <f>cf_1!CO142+cf_2!CO142</f>
        <v>0</v>
      </c>
      <c r="CP142" s="319">
        <f>cf_1!CP142+cf_2!CP142</f>
        <v>0</v>
      </c>
      <c r="CQ142" s="319">
        <f>cf_1!CQ142+cf_2!CQ142</f>
        <v>0</v>
      </c>
      <c r="CR142" s="319">
        <f>cf_1!CR142+cf_2!CR142</f>
        <v>0</v>
      </c>
      <c r="CS142" s="319">
        <f>cf_1!CS142+cf_2!CS142</f>
        <v>0</v>
      </c>
      <c r="CT142" s="319">
        <f>cf_1!CT142+cf_2!CT142</f>
        <v>0</v>
      </c>
      <c r="CU142" s="319">
        <f>cf_1!CU142+cf_2!CU142</f>
        <v>0</v>
      </c>
      <c r="CV142" s="319">
        <f>cf_1!CV142+cf_2!CV142</f>
        <v>0</v>
      </c>
      <c r="CW142" s="319">
        <f>cf_1!CW142+cf_2!CW142</f>
        <v>0</v>
      </c>
      <c r="CX142" s="319">
        <f>cf_1!CX142+cf_2!CX142</f>
        <v>0</v>
      </c>
      <c r="CY142" s="319">
        <f>cf_1!CY142+cf_2!CY142</f>
        <v>0</v>
      </c>
      <c r="CZ142" s="319">
        <f>cf_1!CZ142+cf_2!CZ142</f>
        <v>0</v>
      </c>
      <c r="DA142" s="319">
        <f>cf_1!DA142+cf_2!DA142</f>
        <v>0</v>
      </c>
      <c r="DB142" s="319">
        <f>cf_1!DB142+cf_2!DB142</f>
        <v>0</v>
      </c>
      <c r="DC142" s="319">
        <f>cf_1!DC142+cf_2!DC142</f>
        <v>0</v>
      </c>
      <c r="DD142" s="319">
        <f>cf_1!DD142+cf_2!DD142</f>
        <v>0</v>
      </c>
      <c r="DE142" s="319">
        <f>cf_1!DE142+cf_2!DE142</f>
        <v>0</v>
      </c>
      <c r="DF142" s="319">
        <f>cf_1!DF142+cf_2!DF142</f>
        <v>0</v>
      </c>
      <c r="DG142" s="319">
        <f>cf_1!DG142+cf_2!DG142</f>
        <v>0</v>
      </c>
      <c r="DH142" s="319">
        <f>cf_1!DH142+cf_2!DH142</f>
        <v>0</v>
      </c>
      <c r="DI142" s="319">
        <f>cf_1!DI142+cf_2!DI142</f>
        <v>0</v>
      </c>
      <c r="DJ142" s="319">
        <f>cf_1!DJ142+cf_2!DJ142</f>
        <v>0</v>
      </c>
      <c r="DK142" s="319">
        <f>cf_1!DK142+cf_2!DK142</f>
        <v>0</v>
      </c>
      <c r="DL142" s="319">
        <f>cf_1!DL142+cf_2!DL142</f>
        <v>0</v>
      </c>
      <c r="DM142" s="319">
        <f>cf_1!DM142+cf_2!DM142</f>
        <v>0</v>
      </c>
      <c r="DN142" s="319">
        <f>cf_1!DN142+cf_2!DN142</f>
        <v>0</v>
      </c>
      <c r="DO142" s="319">
        <f>cf_1!DO142+cf_2!DO142</f>
        <v>0</v>
      </c>
      <c r="DP142" s="319">
        <f>cf_1!DP142+cf_2!DP142</f>
        <v>0</v>
      </c>
      <c r="DQ142" s="319">
        <f>cf_1!DQ142+cf_2!DQ142</f>
        <v>0</v>
      </c>
      <c r="DR142" s="319">
        <f>cf_1!DR142+cf_2!DR142</f>
        <v>0</v>
      </c>
      <c r="DS142" s="319">
        <f>cf_1!DS142+cf_2!DS142</f>
        <v>0</v>
      </c>
      <c r="DT142" s="319">
        <f>cf_1!DT142+cf_2!DT142</f>
        <v>0</v>
      </c>
      <c r="DU142" s="319">
        <f>cf_1!DU142+cf_2!DU142</f>
        <v>0</v>
      </c>
      <c r="DV142" s="319">
        <f>cf_1!DV142+cf_2!DV142</f>
        <v>0</v>
      </c>
      <c r="DW142" s="319">
        <f>cf_1!DW142+cf_2!DW142</f>
        <v>0</v>
      </c>
      <c r="DX142" s="319">
        <f>cf_1!DX142+cf_2!DX142</f>
        <v>0</v>
      </c>
      <c r="DY142" s="319">
        <f>cf_1!DY142+cf_2!DY142</f>
        <v>0</v>
      </c>
      <c r="DZ142" s="319">
        <f>cf_1!DZ142+cf_2!DZ142</f>
        <v>0</v>
      </c>
      <c r="EA142" s="319">
        <f>cf_1!EA142+cf_2!EA142</f>
        <v>0</v>
      </c>
      <c r="EB142" s="319">
        <f>cf_1!EB142+cf_2!EB142</f>
        <v>0</v>
      </c>
      <c r="EC142" s="319">
        <f>cf_1!EC142+cf_2!EC142</f>
        <v>0</v>
      </c>
      <c r="ED142" s="319">
        <f>cf_1!ED142+cf_2!ED142</f>
        <v>0</v>
      </c>
      <c r="EE142" s="319">
        <f>cf_1!EE142+cf_2!EE142</f>
        <v>0</v>
      </c>
      <c r="EF142" s="319">
        <f>cf_1!EF142+cf_2!EF142</f>
        <v>0</v>
      </c>
      <c r="EG142" s="319">
        <f>cf_1!EG142+cf_2!EG142</f>
        <v>0</v>
      </c>
      <c r="EH142" s="319">
        <f>cf_1!EH142+cf_2!EH142</f>
        <v>0</v>
      </c>
      <c r="EI142" s="319">
        <f>cf_1!EI142+cf_2!EI142</f>
        <v>0</v>
      </c>
      <c r="EJ142" s="59"/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60"/>
      <c r="FU142" s="60"/>
      <c r="FV142" s="60"/>
      <c r="FW142" s="60"/>
      <c r="FX142" s="60"/>
      <c r="FY142" s="60"/>
      <c r="FZ142" s="60"/>
      <c r="GA142" s="60"/>
      <c r="GB142" s="60"/>
      <c r="GC142" s="60"/>
      <c r="GD142" s="60"/>
      <c r="GE142" s="60"/>
      <c r="GF142" s="60"/>
      <c r="GG142" s="60"/>
      <c r="GH142" s="60"/>
      <c r="GI142" s="60"/>
      <c r="GJ142" s="60"/>
      <c r="GK142" s="60"/>
      <c r="GL142" s="60"/>
      <c r="GM142" s="60"/>
      <c r="GN142" s="60"/>
      <c r="GO142" s="60"/>
      <c r="GP142" s="60"/>
      <c r="GQ142" s="60"/>
      <c r="GR142" s="60"/>
      <c r="GS142" s="60"/>
    </row>
    <row r="143" spans="2:201" x14ac:dyDescent="0.2">
      <c r="B143" s="66" t="s">
        <v>1045</v>
      </c>
      <c r="C143" s="67" t="s">
        <v>1046</v>
      </c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9">
        <f t="shared" si="314"/>
        <v>0</v>
      </c>
      <c r="Q143" s="70">
        <f t="shared" si="315"/>
        <v>0</v>
      </c>
      <c r="R143" s="59">
        <f t="shared" si="316"/>
        <v>0</v>
      </c>
      <c r="S143" s="319">
        <f>cf_1!S143+cf_2!S143</f>
        <v>0</v>
      </c>
      <c r="T143" s="319">
        <f>cf_1!T143+cf_2!T143</f>
        <v>0</v>
      </c>
      <c r="U143" s="319">
        <f>cf_1!U143+cf_2!U143</f>
        <v>0</v>
      </c>
      <c r="V143" s="319">
        <f>cf_1!V143+cf_2!V143</f>
        <v>0</v>
      </c>
      <c r="W143" s="319">
        <f>cf_1!W143+cf_2!W143</f>
        <v>0</v>
      </c>
      <c r="X143" s="319">
        <f>cf_1!X143+cf_2!X143</f>
        <v>0</v>
      </c>
      <c r="Y143" s="319">
        <f>cf_1!Y143+cf_2!Y143</f>
        <v>0</v>
      </c>
      <c r="Z143" s="319">
        <f>cf_1!Z143+cf_2!Z143</f>
        <v>0</v>
      </c>
      <c r="AA143" s="319">
        <f>cf_1!AA143+cf_2!AA143</f>
        <v>0</v>
      </c>
      <c r="AB143" s="319">
        <f>cf_1!AB143+cf_2!AB143</f>
        <v>0</v>
      </c>
      <c r="AC143" s="319">
        <f>cf_1!AC143+cf_2!AC143</f>
        <v>0</v>
      </c>
      <c r="AD143" s="319">
        <f>cf_1!AD143+cf_2!AD143</f>
        <v>0</v>
      </c>
      <c r="AE143" s="319">
        <f>cf_1!AE143+cf_2!AE143</f>
        <v>0</v>
      </c>
      <c r="AF143" s="319">
        <f>cf_1!AF143+cf_2!AF143</f>
        <v>0</v>
      </c>
      <c r="AG143" s="319">
        <f>cf_1!AG143+cf_2!AG143</f>
        <v>0</v>
      </c>
      <c r="AH143" s="319">
        <f>cf_1!AH143+cf_2!AH143</f>
        <v>0</v>
      </c>
      <c r="AI143" s="319">
        <f>cf_1!AI143+cf_2!AI143</f>
        <v>0</v>
      </c>
      <c r="AJ143" s="319">
        <f>cf_1!AJ143+cf_2!AJ143</f>
        <v>0</v>
      </c>
      <c r="AK143" s="319">
        <f>cf_1!AK143+cf_2!AK143</f>
        <v>0</v>
      </c>
      <c r="AL143" s="319">
        <f>cf_1!AL143+cf_2!AL143</f>
        <v>0</v>
      </c>
      <c r="AM143" s="319">
        <f>cf_1!AM143+cf_2!AM143</f>
        <v>0</v>
      </c>
      <c r="AN143" s="319">
        <f>cf_1!AN143+cf_2!AN143</f>
        <v>0</v>
      </c>
      <c r="AO143" s="319">
        <f>cf_1!AO143+cf_2!AO143</f>
        <v>0</v>
      </c>
      <c r="AP143" s="319">
        <f>cf_1!AP143+cf_2!AP143</f>
        <v>0</v>
      </c>
      <c r="AQ143" s="319">
        <f>cf_1!AQ143+cf_2!AQ143</f>
        <v>0</v>
      </c>
      <c r="AR143" s="319">
        <f>cf_1!AR143+cf_2!AR143</f>
        <v>0</v>
      </c>
      <c r="AS143" s="319">
        <f>cf_1!AS143+cf_2!AS143</f>
        <v>0</v>
      </c>
      <c r="AT143" s="319">
        <f>cf_1!AT143+cf_2!AT143</f>
        <v>0</v>
      </c>
      <c r="AU143" s="319">
        <f>cf_1!AU143+cf_2!AU143</f>
        <v>0</v>
      </c>
      <c r="AV143" s="319">
        <f>cf_1!AV143+cf_2!AV143</f>
        <v>0</v>
      </c>
      <c r="AW143" s="319">
        <f>cf_1!AW143+cf_2!AW143</f>
        <v>0</v>
      </c>
      <c r="AX143" s="319">
        <f>cf_1!AX143+cf_2!AX143</f>
        <v>0</v>
      </c>
      <c r="AY143" s="319">
        <f>cf_1!AY143+cf_2!AY143</f>
        <v>0</v>
      </c>
      <c r="AZ143" s="319">
        <f>cf_1!AZ143+cf_2!AZ143</f>
        <v>0</v>
      </c>
      <c r="BA143" s="319">
        <f>cf_1!BA143+cf_2!BA143</f>
        <v>0</v>
      </c>
      <c r="BB143" s="319">
        <f>cf_1!BB143+cf_2!BB143</f>
        <v>0</v>
      </c>
      <c r="BC143" s="319">
        <f>cf_1!BC143+cf_2!BC143</f>
        <v>0</v>
      </c>
      <c r="BD143" s="319">
        <f>cf_1!BD143+cf_2!BD143</f>
        <v>0</v>
      </c>
      <c r="BE143" s="319">
        <f>cf_1!BE143+cf_2!BE143</f>
        <v>0</v>
      </c>
      <c r="BF143" s="319">
        <f>cf_1!BF143+cf_2!BF143</f>
        <v>0</v>
      </c>
      <c r="BG143" s="319">
        <f>cf_1!BG143+cf_2!BG143</f>
        <v>0</v>
      </c>
      <c r="BH143" s="319">
        <f>cf_1!BH143+cf_2!BH143</f>
        <v>0</v>
      </c>
      <c r="BI143" s="319">
        <f>cf_1!BI143+cf_2!BI143</f>
        <v>0</v>
      </c>
      <c r="BJ143" s="319">
        <f>cf_1!BJ143+cf_2!BJ143</f>
        <v>0</v>
      </c>
      <c r="BK143" s="319">
        <f>cf_1!BK143+cf_2!BK143</f>
        <v>0</v>
      </c>
      <c r="BL143" s="319">
        <f>cf_1!BL143+cf_2!BL143</f>
        <v>0</v>
      </c>
      <c r="BM143" s="319">
        <f>cf_1!BM143+cf_2!BM143</f>
        <v>0</v>
      </c>
      <c r="BN143" s="319">
        <f>cf_1!BN143+cf_2!BN143</f>
        <v>0</v>
      </c>
      <c r="BO143" s="319">
        <f>cf_1!BO143+cf_2!BO143</f>
        <v>0</v>
      </c>
      <c r="BP143" s="319">
        <f>cf_1!BP143+cf_2!BP143</f>
        <v>0</v>
      </c>
      <c r="BQ143" s="319">
        <f>cf_1!BQ143+cf_2!BQ143</f>
        <v>0</v>
      </c>
      <c r="BR143" s="319">
        <f>cf_1!BR143+cf_2!BR143</f>
        <v>0</v>
      </c>
      <c r="BS143" s="319">
        <f>cf_1!BS143+cf_2!BS143</f>
        <v>0</v>
      </c>
      <c r="BT143" s="319">
        <f>cf_1!BT143+cf_2!BT143</f>
        <v>0</v>
      </c>
      <c r="BU143" s="319">
        <f>cf_1!BU143+cf_2!BU143</f>
        <v>0</v>
      </c>
      <c r="BV143" s="319">
        <f>cf_1!BV143+cf_2!BV143</f>
        <v>0</v>
      </c>
      <c r="BW143" s="319">
        <f>cf_1!BW143+cf_2!BW143</f>
        <v>0</v>
      </c>
      <c r="BX143" s="319">
        <f>cf_1!BX143+cf_2!BX143</f>
        <v>0</v>
      </c>
      <c r="BY143" s="319">
        <f>cf_1!BY143+cf_2!BY143</f>
        <v>0</v>
      </c>
      <c r="BZ143" s="319">
        <f>cf_1!BZ143+cf_2!BZ143</f>
        <v>0</v>
      </c>
      <c r="CA143" s="319">
        <f>cf_1!CA143+cf_2!CA143</f>
        <v>0</v>
      </c>
      <c r="CB143" s="319">
        <f>cf_1!CB143+cf_2!CB143</f>
        <v>0</v>
      </c>
      <c r="CC143" s="319">
        <f>cf_1!CC143+cf_2!CC143</f>
        <v>0</v>
      </c>
      <c r="CD143" s="319">
        <f>cf_1!CD143+cf_2!CD143</f>
        <v>0</v>
      </c>
      <c r="CE143" s="319">
        <f>cf_1!CE143+cf_2!CE143</f>
        <v>0</v>
      </c>
      <c r="CF143" s="319">
        <f>cf_1!CF143+cf_2!CF143</f>
        <v>0</v>
      </c>
      <c r="CG143" s="319">
        <f>cf_1!CG143+cf_2!CG143</f>
        <v>0</v>
      </c>
      <c r="CH143" s="319">
        <f>cf_1!CH143+cf_2!CH143</f>
        <v>0</v>
      </c>
      <c r="CI143" s="319">
        <f>cf_1!CI143+cf_2!CI143</f>
        <v>0</v>
      </c>
      <c r="CJ143" s="319">
        <f>cf_1!CJ143+cf_2!CJ143</f>
        <v>0</v>
      </c>
      <c r="CK143" s="319">
        <f>cf_1!CK143+cf_2!CK143</f>
        <v>0</v>
      </c>
      <c r="CL143" s="319">
        <f>cf_1!CL143+cf_2!CL143</f>
        <v>0</v>
      </c>
      <c r="CM143" s="319">
        <f>cf_1!CM143+cf_2!CM143</f>
        <v>0</v>
      </c>
      <c r="CN143" s="319">
        <f>cf_1!CN143+cf_2!CN143</f>
        <v>0</v>
      </c>
      <c r="CO143" s="319">
        <f>cf_1!CO143+cf_2!CO143</f>
        <v>0</v>
      </c>
      <c r="CP143" s="319">
        <f>cf_1!CP143+cf_2!CP143</f>
        <v>0</v>
      </c>
      <c r="CQ143" s="319">
        <f>cf_1!CQ143+cf_2!CQ143</f>
        <v>0</v>
      </c>
      <c r="CR143" s="319">
        <f>cf_1!CR143+cf_2!CR143</f>
        <v>0</v>
      </c>
      <c r="CS143" s="319">
        <f>cf_1!CS143+cf_2!CS143</f>
        <v>0</v>
      </c>
      <c r="CT143" s="319">
        <f>cf_1!CT143+cf_2!CT143</f>
        <v>0</v>
      </c>
      <c r="CU143" s="319">
        <f>cf_1!CU143+cf_2!CU143</f>
        <v>0</v>
      </c>
      <c r="CV143" s="319">
        <f>cf_1!CV143+cf_2!CV143</f>
        <v>0</v>
      </c>
      <c r="CW143" s="319">
        <f>cf_1!CW143+cf_2!CW143</f>
        <v>0</v>
      </c>
      <c r="CX143" s="319">
        <f>cf_1!CX143+cf_2!CX143</f>
        <v>0</v>
      </c>
      <c r="CY143" s="319">
        <f>cf_1!CY143+cf_2!CY143</f>
        <v>0</v>
      </c>
      <c r="CZ143" s="319">
        <f>cf_1!CZ143+cf_2!CZ143</f>
        <v>0</v>
      </c>
      <c r="DA143" s="319">
        <f>cf_1!DA143+cf_2!DA143</f>
        <v>0</v>
      </c>
      <c r="DB143" s="319">
        <f>cf_1!DB143+cf_2!DB143</f>
        <v>0</v>
      </c>
      <c r="DC143" s="319">
        <f>cf_1!DC143+cf_2!DC143</f>
        <v>0</v>
      </c>
      <c r="DD143" s="319">
        <f>cf_1!DD143+cf_2!DD143</f>
        <v>0</v>
      </c>
      <c r="DE143" s="319">
        <f>cf_1!DE143+cf_2!DE143</f>
        <v>0</v>
      </c>
      <c r="DF143" s="319">
        <f>cf_1!DF143+cf_2!DF143</f>
        <v>0</v>
      </c>
      <c r="DG143" s="319">
        <f>cf_1!DG143+cf_2!DG143</f>
        <v>0</v>
      </c>
      <c r="DH143" s="319">
        <f>cf_1!DH143+cf_2!DH143</f>
        <v>0</v>
      </c>
      <c r="DI143" s="319">
        <f>cf_1!DI143+cf_2!DI143</f>
        <v>0</v>
      </c>
      <c r="DJ143" s="319">
        <f>cf_1!DJ143+cf_2!DJ143</f>
        <v>0</v>
      </c>
      <c r="DK143" s="319">
        <f>cf_1!DK143+cf_2!DK143</f>
        <v>0</v>
      </c>
      <c r="DL143" s="319">
        <f>cf_1!DL143+cf_2!DL143</f>
        <v>0</v>
      </c>
      <c r="DM143" s="319">
        <f>cf_1!DM143+cf_2!DM143</f>
        <v>0</v>
      </c>
      <c r="DN143" s="319">
        <f>cf_1!DN143+cf_2!DN143</f>
        <v>0</v>
      </c>
      <c r="DO143" s="319">
        <f>cf_1!DO143+cf_2!DO143</f>
        <v>0</v>
      </c>
      <c r="DP143" s="319">
        <f>cf_1!DP143+cf_2!DP143</f>
        <v>0</v>
      </c>
      <c r="DQ143" s="319">
        <f>cf_1!DQ143+cf_2!DQ143</f>
        <v>0</v>
      </c>
      <c r="DR143" s="319">
        <f>cf_1!DR143+cf_2!DR143</f>
        <v>0</v>
      </c>
      <c r="DS143" s="319">
        <f>cf_1!DS143+cf_2!DS143</f>
        <v>0</v>
      </c>
      <c r="DT143" s="319">
        <f>cf_1!DT143+cf_2!DT143</f>
        <v>0</v>
      </c>
      <c r="DU143" s="319">
        <f>cf_1!DU143+cf_2!DU143</f>
        <v>0</v>
      </c>
      <c r="DV143" s="319">
        <f>cf_1!DV143+cf_2!DV143</f>
        <v>0</v>
      </c>
      <c r="DW143" s="319">
        <f>cf_1!DW143+cf_2!DW143</f>
        <v>0</v>
      </c>
      <c r="DX143" s="319">
        <f>cf_1!DX143+cf_2!DX143</f>
        <v>0</v>
      </c>
      <c r="DY143" s="319">
        <f>cf_1!DY143+cf_2!DY143</f>
        <v>0</v>
      </c>
      <c r="DZ143" s="319">
        <f>cf_1!DZ143+cf_2!DZ143</f>
        <v>0</v>
      </c>
      <c r="EA143" s="319">
        <f>cf_1!EA143+cf_2!EA143</f>
        <v>0</v>
      </c>
      <c r="EB143" s="319">
        <f>cf_1!EB143+cf_2!EB143</f>
        <v>0</v>
      </c>
      <c r="EC143" s="319">
        <f>cf_1!EC143+cf_2!EC143</f>
        <v>0</v>
      </c>
      <c r="ED143" s="319">
        <f>cf_1!ED143+cf_2!ED143</f>
        <v>0</v>
      </c>
      <c r="EE143" s="319">
        <f>cf_1!EE143+cf_2!EE143</f>
        <v>0</v>
      </c>
      <c r="EF143" s="319">
        <f>cf_1!EF143+cf_2!EF143</f>
        <v>0</v>
      </c>
      <c r="EG143" s="319">
        <f>cf_1!EG143+cf_2!EG143</f>
        <v>0</v>
      </c>
      <c r="EH143" s="319">
        <f>cf_1!EH143+cf_2!EH143</f>
        <v>0</v>
      </c>
      <c r="EI143" s="319">
        <f>cf_1!EI143+cf_2!EI143</f>
        <v>0</v>
      </c>
      <c r="EJ143" s="59"/>
      <c r="EK143" s="59"/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/>
      <c r="FB143" s="59"/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60"/>
      <c r="FU143" s="60"/>
      <c r="FV143" s="60"/>
      <c r="FW143" s="60"/>
      <c r="FX143" s="60"/>
      <c r="FY143" s="60"/>
      <c r="FZ143" s="60"/>
      <c r="GA143" s="60"/>
      <c r="GB143" s="60"/>
      <c r="GC143" s="60"/>
      <c r="GD143" s="60"/>
      <c r="GE143" s="60"/>
      <c r="GF143" s="60"/>
      <c r="GG143" s="60"/>
      <c r="GH143" s="60"/>
      <c r="GI143" s="60"/>
      <c r="GJ143" s="60"/>
      <c r="GK143" s="60"/>
      <c r="GL143" s="60"/>
      <c r="GM143" s="60"/>
      <c r="GN143" s="60"/>
      <c r="GO143" s="60"/>
      <c r="GP143" s="60"/>
      <c r="GQ143" s="60"/>
      <c r="GR143" s="60"/>
      <c r="GS143" s="60"/>
    </row>
    <row r="144" spans="2:201" x14ac:dyDescent="0.2">
      <c r="B144" s="95" t="s">
        <v>1047</v>
      </c>
      <c r="C144" s="96" t="s">
        <v>1048</v>
      </c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8">
        <f>SUM(P145:P151)</f>
        <v>322077000</v>
      </c>
      <c r="Q144" s="99">
        <f>SUM(Q145:Q151)</f>
        <v>0</v>
      </c>
      <c r="R144" s="99">
        <f>SUM(R145:R151)</f>
        <v>322077000</v>
      </c>
      <c r="S144" s="99">
        <f>SUM(S145:S151)</f>
        <v>0</v>
      </c>
      <c r="T144" s="99">
        <f t="shared" ref="T144:CE144" si="317">SUM(T145:T151)</f>
        <v>0</v>
      </c>
      <c r="U144" s="99">
        <f t="shared" ref="U144:AW144" si="318">SUM(U145:U151)</f>
        <v>0</v>
      </c>
      <c r="V144" s="99">
        <f t="shared" si="318"/>
        <v>0</v>
      </c>
      <c r="W144" s="99">
        <f t="shared" si="318"/>
        <v>0</v>
      </c>
      <c r="X144" s="99">
        <f t="shared" si="318"/>
        <v>0</v>
      </c>
      <c r="Y144" s="99">
        <f t="shared" si="318"/>
        <v>0</v>
      </c>
      <c r="Z144" s="99">
        <f t="shared" si="318"/>
        <v>0</v>
      </c>
      <c r="AA144" s="99">
        <f t="shared" si="318"/>
        <v>0</v>
      </c>
      <c r="AB144" s="99">
        <f t="shared" si="318"/>
        <v>0</v>
      </c>
      <c r="AC144" s="99">
        <f t="shared" si="318"/>
        <v>0</v>
      </c>
      <c r="AD144" s="99">
        <f t="shared" si="318"/>
        <v>0</v>
      </c>
      <c r="AE144" s="99">
        <f t="shared" si="318"/>
        <v>0</v>
      </c>
      <c r="AF144" s="99">
        <f t="shared" si="318"/>
        <v>0</v>
      </c>
      <c r="AG144" s="99">
        <f t="shared" si="318"/>
        <v>0</v>
      </c>
      <c r="AH144" s="99">
        <f t="shared" si="318"/>
        <v>74325461.538461536</v>
      </c>
      <c r="AI144" s="99">
        <f t="shared" si="318"/>
        <v>9910061.5384615399</v>
      </c>
      <c r="AJ144" s="99">
        <f t="shared" si="318"/>
        <v>9910061.5384615399</v>
      </c>
      <c r="AK144" s="99">
        <f t="shared" si="318"/>
        <v>9910061.5384615399</v>
      </c>
      <c r="AL144" s="99">
        <f t="shared" si="318"/>
        <v>9910061.5384615399</v>
      </c>
      <c r="AM144" s="99">
        <f t="shared" si="318"/>
        <v>9910061.5384615399</v>
      </c>
      <c r="AN144" s="99">
        <f t="shared" si="318"/>
        <v>9910061.5384615399</v>
      </c>
      <c r="AO144" s="99">
        <f t="shared" si="318"/>
        <v>9910061.5384615399</v>
      </c>
      <c r="AP144" s="99">
        <f t="shared" si="318"/>
        <v>9910061.5384615399</v>
      </c>
      <c r="AQ144" s="99">
        <f t="shared" si="318"/>
        <v>9910061.5384615399</v>
      </c>
      <c r="AR144" s="99">
        <f t="shared" si="318"/>
        <v>9910061.5384615399</v>
      </c>
      <c r="AS144" s="99">
        <f t="shared" si="318"/>
        <v>9910061.5384615399</v>
      </c>
      <c r="AT144" s="99">
        <f t="shared" si="318"/>
        <v>9910061.5384615399</v>
      </c>
      <c r="AU144" s="99">
        <f t="shared" si="318"/>
        <v>9910061.5384615399</v>
      </c>
      <c r="AV144" s="99">
        <f t="shared" si="318"/>
        <v>9910061.5384615399</v>
      </c>
      <c r="AW144" s="99">
        <f t="shared" si="318"/>
        <v>9910061.5384615399</v>
      </c>
      <c r="AX144" s="99">
        <f t="shared" si="317"/>
        <v>9910061.5384615399</v>
      </c>
      <c r="AY144" s="99">
        <f t="shared" si="317"/>
        <v>9910061.5384615399</v>
      </c>
      <c r="AZ144" s="99">
        <f t="shared" si="317"/>
        <v>9910061.5384615399</v>
      </c>
      <c r="BA144" s="99">
        <f t="shared" si="317"/>
        <v>9910061.5384615399</v>
      </c>
      <c r="BB144" s="99">
        <f t="shared" si="317"/>
        <v>9910061.5384615399</v>
      </c>
      <c r="BC144" s="99">
        <f t="shared" si="317"/>
        <v>9910061.5384615399</v>
      </c>
      <c r="BD144" s="99">
        <f t="shared" si="317"/>
        <v>9910061.5384615399</v>
      </c>
      <c r="BE144" s="99">
        <f t="shared" si="317"/>
        <v>9910061.5384615399</v>
      </c>
      <c r="BF144" s="99">
        <f t="shared" si="317"/>
        <v>9910061.5384615399</v>
      </c>
      <c r="BG144" s="99">
        <f t="shared" si="317"/>
        <v>9910061.5384614468</v>
      </c>
      <c r="BH144" s="99">
        <f t="shared" si="317"/>
        <v>0</v>
      </c>
      <c r="BI144" s="99">
        <f t="shared" si="317"/>
        <v>0</v>
      </c>
      <c r="BJ144" s="99">
        <f t="shared" si="317"/>
        <v>0</v>
      </c>
      <c r="BK144" s="99">
        <f t="shared" si="317"/>
        <v>0</v>
      </c>
      <c r="BL144" s="99">
        <f t="shared" si="317"/>
        <v>0</v>
      </c>
      <c r="BM144" s="99">
        <f t="shared" si="317"/>
        <v>0</v>
      </c>
      <c r="BN144" s="99">
        <f t="shared" si="317"/>
        <v>0</v>
      </c>
      <c r="BO144" s="99">
        <f t="shared" si="317"/>
        <v>0</v>
      </c>
      <c r="BP144" s="99">
        <f t="shared" si="317"/>
        <v>0</v>
      </c>
      <c r="BQ144" s="99">
        <f t="shared" si="317"/>
        <v>0</v>
      </c>
      <c r="BR144" s="99">
        <f t="shared" si="317"/>
        <v>0</v>
      </c>
      <c r="BS144" s="99">
        <f t="shared" si="317"/>
        <v>0</v>
      </c>
      <c r="BT144" s="99">
        <f t="shared" si="317"/>
        <v>0</v>
      </c>
      <c r="BU144" s="99">
        <f t="shared" si="317"/>
        <v>0</v>
      </c>
      <c r="BV144" s="99">
        <f t="shared" si="317"/>
        <v>0</v>
      </c>
      <c r="BW144" s="99">
        <f t="shared" si="317"/>
        <v>0</v>
      </c>
      <c r="BX144" s="99">
        <f t="shared" si="317"/>
        <v>0</v>
      </c>
      <c r="BY144" s="99">
        <f t="shared" si="317"/>
        <v>0</v>
      </c>
      <c r="BZ144" s="99">
        <f t="shared" si="317"/>
        <v>0</v>
      </c>
      <c r="CA144" s="99">
        <f t="shared" si="317"/>
        <v>0</v>
      </c>
      <c r="CB144" s="99">
        <f t="shared" si="317"/>
        <v>0</v>
      </c>
      <c r="CC144" s="99">
        <f t="shared" si="317"/>
        <v>0</v>
      </c>
      <c r="CD144" s="99">
        <f t="shared" si="317"/>
        <v>0</v>
      </c>
      <c r="CE144" s="99">
        <f t="shared" si="317"/>
        <v>0</v>
      </c>
      <c r="CF144" s="99">
        <f t="shared" ref="CF144:EI144" si="319">SUM(CF145:CF151)</f>
        <v>0</v>
      </c>
      <c r="CG144" s="99">
        <f t="shared" si="319"/>
        <v>0</v>
      </c>
      <c r="CH144" s="99">
        <f t="shared" si="319"/>
        <v>0</v>
      </c>
      <c r="CI144" s="99">
        <f t="shared" si="319"/>
        <v>0</v>
      </c>
      <c r="CJ144" s="99">
        <f t="shared" si="319"/>
        <v>0</v>
      </c>
      <c r="CK144" s="99">
        <f t="shared" si="319"/>
        <v>0</v>
      </c>
      <c r="CL144" s="99">
        <f t="shared" si="319"/>
        <v>0</v>
      </c>
      <c r="CM144" s="99">
        <f t="shared" si="319"/>
        <v>0</v>
      </c>
      <c r="CN144" s="99">
        <f t="shared" si="319"/>
        <v>0</v>
      </c>
      <c r="CO144" s="99">
        <f t="shared" si="319"/>
        <v>0</v>
      </c>
      <c r="CP144" s="99">
        <f t="shared" si="319"/>
        <v>0</v>
      </c>
      <c r="CQ144" s="99">
        <f t="shared" si="319"/>
        <v>0</v>
      </c>
      <c r="CR144" s="99">
        <f t="shared" si="319"/>
        <v>0</v>
      </c>
      <c r="CS144" s="99">
        <f t="shared" si="319"/>
        <v>0</v>
      </c>
      <c r="CT144" s="99">
        <f t="shared" si="319"/>
        <v>0</v>
      </c>
      <c r="CU144" s="99">
        <f t="shared" si="319"/>
        <v>0</v>
      </c>
      <c r="CV144" s="99">
        <f t="shared" si="319"/>
        <v>0</v>
      </c>
      <c r="CW144" s="99">
        <f t="shared" si="319"/>
        <v>0</v>
      </c>
      <c r="CX144" s="99">
        <f t="shared" si="319"/>
        <v>0</v>
      </c>
      <c r="CY144" s="99">
        <f t="shared" si="319"/>
        <v>0</v>
      </c>
      <c r="CZ144" s="99">
        <f t="shared" si="319"/>
        <v>0</v>
      </c>
      <c r="DA144" s="99">
        <f t="shared" si="319"/>
        <v>0</v>
      </c>
      <c r="DB144" s="99">
        <f t="shared" si="319"/>
        <v>0</v>
      </c>
      <c r="DC144" s="99">
        <f t="shared" si="319"/>
        <v>0</v>
      </c>
      <c r="DD144" s="99">
        <f t="shared" si="319"/>
        <v>0</v>
      </c>
      <c r="DE144" s="99">
        <f t="shared" si="319"/>
        <v>0</v>
      </c>
      <c r="DF144" s="99">
        <f t="shared" si="319"/>
        <v>0</v>
      </c>
      <c r="DG144" s="99">
        <f t="shared" si="319"/>
        <v>0</v>
      </c>
      <c r="DH144" s="99">
        <f t="shared" si="319"/>
        <v>0</v>
      </c>
      <c r="DI144" s="99">
        <f t="shared" si="319"/>
        <v>0</v>
      </c>
      <c r="DJ144" s="99">
        <f t="shared" si="319"/>
        <v>0</v>
      </c>
      <c r="DK144" s="99">
        <f t="shared" si="319"/>
        <v>0</v>
      </c>
      <c r="DL144" s="99">
        <f t="shared" si="319"/>
        <v>0</v>
      </c>
      <c r="DM144" s="99">
        <f t="shared" si="319"/>
        <v>0</v>
      </c>
      <c r="DN144" s="99">
        <f t="shared" si="319"/>
        <v>0</v>
      </c>
      <c r="DO144" s="99">
        <f t="shared" si="319"/>
        <v>0</v>
      </c>
      <c r="DP144" s="99">
        <f t="shared" si="319"/>
        <v>0</v>
      </c>
      <c r="DQ144" s="99">
        <f t="shared" si="319"/>
        <v>0</v>
      </c>
      <c r="DR144" s="99">
        <f t="shared" si="319"/>
        <v>0</v>
      </c>
      <c r="DS144" s="99">
        <f t="shared" si="319"/>
        <v>0</v>
      </c>
      <c r="DT144" s="99">
        <f t="shared" si="319"/>
        <v>0</v>
      </c>
      <c r="DU144" s="99">
        <f t="shared" si="319"/>
        <v>0</v>
      </c>
      <c r="DV144" s="99">
        <f t="shared" si="319"/>
        <v>0</v>
      </c>
      <c r="DW144" s="99">
        <f t="shared" si="319"/>
        <v>0</v>
      </c>
      <c r="DX144" s="99">
        <f t="shared" si="319"/>
        <v>0</v>
      </c>
      <c r="DY144" s="99">
        <f t="shared" si="319"/>
        <v>0</v>
      </c>
      <c r="DZ144" s="99">
        <f t="shared" si="319"/>
        <v>0</v>
      </c>
      <c r="EA144" s="99">
        <f t="shared" si="319"/>
        <v>0</v>
      </c>
      <c r="EB144" s="99">
        <f t="shared" si="319"/>
        <v>0</v>
      </c>
      <c r="EC144" s="99">
        <f t="shared" si="319"/>
        <v>0</v>
      </c>
      <c r="ED144" s="99">
        <f t="shared" si="319"/>
        <v>0</v>
      </c>
      <c r="EE144" s="99">
        <f t="shared" si="319"/>
        <v>0</v>
      </c>
      <c r="EF144" s="99">
        <f t="shared" si="319"/>
        <v>0</v>
      </c>
      <c r="EG144" s="99">
        <f t="shared" si="319"/>
        <v>0</v>
      </c>
      <c r="EH144" s="99">
        <f t="shared" si="319"/>
        <v>0</v>
      </c>
      <c r="EI144" s="99">
        <f t="shared" si="319"/>
        <v>0</v>
      </c>
      <c r="EJ144" s="59"/>
      <c r="EK144" s="59"/>
      <c r="EL144" s="59"/>
      <c r="EM144" s="59"/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/>
      <c r="EY144" s="59"/>
      <c r="EZ144" s="59"/>
      <c r="FA144" s="59"/>
      <c r="FB144" s="59"/>
      <c r="FC144" s="59"/>
      <c r="FD144" s="59"/>
      <c r="FE144" s="59"/>
      <c r="FF144" s="59"/>
      <c r="FG144" s="59"/>
      <c r="FH144" s="59"/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/>
      <c r="FT144" s="60"/>
      <c r="FU144" s="60"/>
      <c r="FV144" s="60"/>
      <c r="FW144" s="60"/>
      <c r="FX144" s="60"/>
      <c r="FY144" s="60"/>
      <c r="FZ144" s="60"/>
      <c r="GA144" s="60"/>
      <c r="GB144" s="60"/>
      <c r="GC144" s="60"/>
      <c r="GD144" s="60"/>
      <c r="GE144" s="60"/>
      <c r="GF144" s="60"/>
      <c r="GG144" s="60"/>
      <c r="GH144" s="60"/>
      <c r="GI144" s="60"/>
      <c r="GJ144" s="60"/>
      <c r="GK144" s="60"/>
      <c r="GL144" s="60"/>
      <c r="GM144" s="60"/>
      <c r="GN144" s="60"/>
      <c r="GO144" s="60"/>
      <c r="GP144" s="60"/>
      <c r="GQ144" s="60"/>
      <c r="GR144" s="60"/>
      <c r="GS144" s="60"/>
    </row>
    <row r="145" spans="2:201" x14ac:dyDescent="0.2">
      <c r="B145" s="66" t="s">
        <v>1049</v>
      </c>
      <c r="C145" s="67" t="s">
        <v>1050</v>
      </c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9">
        <f t="shared" ref="P145:P151" si="320">SUM(S145:EI145)</f>
        <v>322077000</v>
      </c>
      <c r="Q145" s="70">
        <f t="shared" ref="Q145:Q151" si="321">SUMIF(S$5:EI$5,"факт",S145:EI145)</f>
        <v>0</v>
      </c>
      <c r="R145" s="59">
        <f t="shared" ref="R145:R151" si="322">P145-Q145</f>
        <v>322077000</v>
      </c>
      <c r="S145" s="319">
        <f>cf_1!S145+cf_2!S145</f>
        <v>0</v>
      </c>
      <c r="T145" s="319">
        <f>cf_1!T145+cf_2!T145</f>
        <v>0</v>
      </c>
      <c r="U145" s="319">
        <f>cf_1!U145+cf_2!U145</f>
        <v>0</v>
      </c>
      <c r="V145" s="319">
        <f>cf_1!V145+cf_2!V145</f>
        <v>0</v>
      </c>
      <c r="W145" s="319">
        <f>cf_1!W145+cf_2!W145</f>
        <v>0</v>
      </c>
      <c r="X145" s="319">
        <f>cf_1!X145+cf_2!X145</f>
        <v>0</v>
      </c>
      <c r="Y145" s="319">
        <f>cf_1!Y145+cf_2!Y145</f>
        <v>0</v>
      </c>
      <c r="Z145" s="319">
        <f>cf_1!Z145+cf_2!Z145</f>
        <v>0</v>
      </c>
      <c r="AA145" s="319">
        <f>cf_1!AA145+cf_2!AA145</f>
        <v>0</v>
      </c>
      <c r="AB145" s="319">
        <f>cf_1!AB145+cf_2!AB145</f>
        <v>0</v>
      </c>
      <c r="AC145" s="319">
        <f>cf_1!AC145+cf_2!AC145</f>
        <v>0</v>
      </c>
      <c r="AD145" s="319">
        <f>cf_1!AD145+cf_2!AD145</f>
        <v>0</v>
      </c>
      <c r="AE145" s="319">
        <f>cf_1!AE145+cf_2!AE145</f>
        <v>0</v>
      </c>
      <c r="AF145" s="319">
        <f>cf_1!AF145+cf_2!AF145</f>
        <v>0</v>
      </c>
      <c r="AG145" s="319">
        <f>cf_1!AG145+cf_2!AG145</f>
        <v>0</v>
      </c>
      <c r="AH145" s="319">
        <f>cf_1!AH145+cf_2!AH145</f>
        <v>74325461.538461536</v>
      </c>
      <c r="AI145" s="319">
        <f>cf_1!AI145+cf_2!AI145</f>
        <v>9910061.5384615399</v>
      </c>
      <c r="AJ145" s="319">
        <f>cf_1!AJ145+cf_2!AJ145</f>
        <v>9910061.5384615399</v>
      </c>
      <c r="AK145" s="319">
        <f>cf_1!AK145+cf_2!AK145</f>
        <v>9910061.5384615399</v>
      </c>
      <c r="AL145" s="319">
        <f>cf_1!AL145+cf_2!AL145</f>
        <v>9910061.5384615399</v>
      </c>
      <c r="AM145" s="319">
        <f>cf_1!AM145+cf_2!AM145</f>
        <v>9910061.5384615399</v>
      </c>
      <c r="AN145" s="319">
        <f>cf_1!AN145+cf_2!AN145</f>
        <v>9910061.5384615399</v>
      </c>
      <c r="AO145" s="319">
        <f>cf_1!AO145+cf_2!AO145</f>
        <v>9910061.5384615399</v>
      </c>
      <c r="AP145" s="319">
        <f>cf_1!AP145+cf_2!AP145</f>
        <v>9910061.5384615399</v>
      </c>
      <c r="AQ145" s="319">
        <f>cf_1!AQ145+cf_2!AQ145</f>
        <v>9910061.5384615399</v>
      </c>
      <c r="AR145" s="319">
        <f>cf_1!AR145+cf_2!AR145</f>
        <v>9910061.5384615399</v>
      </c>
      <c r="AS145" s="319">
        <f>cf_1!AS145+cf_2!AS145</f>
        <v>9910061.5384615399</v>
      </c>
      <c r="AT145" s="319">
        <f>cf_1!AT145+cf_2!AT145</f>
        <v>9910061.5384615399</v>
      </c>
      <c r="AU145" s="319">
        <f>cf_1!AU145+cf_2!AU145</f>
        <v>9910061.5384615399</v>
      </c>
      <c r="AV145" s="319">
        <f>cf_1!AV145+cf_2!AV145</f>
        <v>9910061.5384615399</v>
      </c>
      <c r="AW145" s="319">
        <f>cf_1!AW145+cf_2!AW145</f>
        <v>9910061.5384615399</v>
      </c>
      <c r="AX145" s="319">
        <f>cf_1!AX145+cf_2!AX145</f>
        <v>9910061.5384615399</v>
      </c>
      <c r="AY145" s="319">
        <f>cf_1!AY145+cf_2!AY145</f>
        <v>9910061.5384615399</v>
      </c>
      <c r="AZ145" s="319">
        <f>cf_1!AZ145+cf_2!AZ145</f>
        <v>9910061.5384615399</v>
      </c>
      <c r="BA145" s="319">
        <f>cf_1!BA145+cf_2!BA145</f>
        <v>9910061.5384615399</v>
      </c>
      <c r="BB145" s="319">
        <f>cf_1!BB145+cf_2!BB145</f>
        <v>9910061.5384615399</v>
      </c>
      <c r="BC145" s="319">
        <f>cf_1!BC145+cf_2!BC145</f>
        <v>9910061.5384615399</v>
      </c>
      <c r="BD145" s="319">
        <f>cf_1!BD145+cf_2!BD145</f>
        <v>9910061.5384615399</v>
      </c>
      <c r="BE145" s="319">
        <f>cf_1!BE145+cf_2!BE145</f>
        <v>9910061.5384615399</v>
      </c>
      <c r="BF145" s="319">
        <f>cf_1!BF145+cf_2!BF145</f>
        <v>9910061.5384615399</v>
      </c>
      <c r="BG145" s="319">
        <f>cf_1!BG145+cf_2!BG145</f>
        <v>9910061.5384614468</v>
      </c>
      <c r="BH145" s="319">
        <f>cf_1!BH145+cf_2!BH145</f>
        <v>0</v>
      </c>
      <c r="BI145" s="319">
        <f>cf_1!BI145+cf_2!BI145</f>
        <v>0</v>
      </c>
      <c r="BJ145" s="319">
        <f>cf_1!BJ145+cf_2!BJ145</f>
        <v>0</v>
      </c>
      <c r="BK145" s="319">
        <f>cf_1!BK145+cf_2!BK145</f>
        <v>0</v>
      </c>
      <c r="BL145" s="319">
        <f>cf_1!BL145+cf_2!BL145</f>
        <v>0</v>
      </c>
      <c r="BM145" s="319">
        <f>cf_1!BM145+cf_2!BM145</f>
        <v>0</v>
      </c>
      <c r="BN145" s="319">
        <f>cf_1!BN145+cf_2!BN145</f>
        <v>0</v>
      </c>
      <c r="BO145" s="319">
        <f>cf_1!BO145+cf_2!BO145</f>
        <v>0</v>
      </c>
      <c r="BP145" s="319">
        <f>cf_1!BP145+cf_2!BP145</f>
        <v>0</v>
      </c>
      <c r="BQ145" s="319">
        <f>cf_1!BQ145+cf_2!BQ145</f>
        <v>0</v>
      </c>
      <c r="BR145" s="319">
        <f>cf_1!BR145+cf_2!BR145</f>
        <v>0</v>
      </c>
      <c r="BS145" s="319">
        <f>cf_1!BS145+cf_2!BS145</f>
        <v>0</v>
      </c>
      <c r="BT145" s="319">
        <f>cf_1!BT145+cf_2!BT145</f>
        <v>0</v>
      </c>
      <c r="BU145" s="319">
        <f>cf_1!BU145+cf_2!BU145</f>
        <v>0</v>
      </c>
      <c r="BV145" s="319">
        <f>cf_1!BV145+cf_2!BV145</f>
        <v>0</v>
      </c>
      <c r="BW145" s="319">
        <f>cf_1!BW145+cf_2!BW145</f>
        <v>0</v>
      </c>
      <c r="BX145" s="319">
        <f>cf_1!BX145+cf_2!BX145</f>
        <v>0</v>
      </c>
      <c r="BY145" s="319">
        <f>cf_1!BY145+cf_2!BY145</f>
        <v>0</v>
      </c>
      <c r="BZ145" s="319">
        <f>cf_1!BZ145+cf_2!BZ145</f>
        <v>0</v>
      </c>
      <c r="CA145" s="319">
        <f>cf_1!CA145+cf_2!CA145</f>
        <v>0</v>
      </c>
      <c r="CB145" s="319">
        <f>cf_1!CB145+cf_2!CB145</f>
        <v>0</v>
      </c>
      <c r="CC145" s="319">
        <f>cf_1!CC145+cf_2!CC145</f>
        <v>0</v>
      </c>
      <c r="CD145" s="319">
        <f>cf_1!CD145+cf_2!CD145</f>
        <v>0</v>
      </c>
      <c r="CE145" s="319">
        <f>cf_1!CE145+cf_2!CE145</f>
        <v>0</v>
      </c>
      <c r="CF145" s="319">
        <f>cf_1!CF145+cf_2!CF145</f>
        <v>0</v>
      </c>
      <c r="CG145" s="319">
        <f>cf_1!CG145+cf_2!CG145</f>
        <v>0</v>
      </c>
      <c r="CH145" s="319">
        <f>cf_1!CH145+cf_2!CH145</f>
        <v>0</v>
      </c>
      <c r="CI145" s="319">
        <f>cf_1!CI145+cf_2!CI145</f>
        <v>0</v>
      </c>
      <c r="CJ145" s="319">
        <f>cf_1!CJ145+cf_2!CJ145</f>
        <v>0</v>
      </c>
      <c r="CK145" s="319">
        <f>cf_1!CK145+cf_2!CK145</f>
        <v>0</v>
      </c>
      <c r="CL145" s="319">
        <f>cf_1!CL145+cf_2!CL145</f>
        <v>0</v>
      </c>
      <c r="CM145" s="319">
        <f>cf_1!CM145+cf_2!CM145</f>
        <v>0</v>
      </c>
      <c r="CN145" s="319">
        <f>cf_1!CN145+cf_2!CN145</f>
        <v>0</v>
      </c>
      <c r="CO145" s="319">
        <f>cf_1!CO145+cf_2!CO145</f>
        <v>0</v>
      </c>
      <c r="CP145" s="319">
        <f>cf_1!CP145+cf_2!CP145</f>
        <v>0</v>
      </c>
      <c r="CQ145" s="319">
        <f>cf_1!CQ145+cf_2!CQ145</f>
        <v>0</v>
      </c>
      <c r="CR145" s="319">
        <f>cf_1!CR145+cf_2!CR145</f>
        <v>0</v>
      </c>
      <c r="CS145" s="319">
        <f>cf_1!CS145+cf_2!CS145</f>
        <v>0</v>
      </c>
      <c r="CT145" s="319">
        <f>cf_1!CT145+cf_2!CT145</f>
        <v>0</v>
      </c>
      <c r="CU145" s="319">
        <f>cf_1!CU145+cf_2!CU145</f>
        <v>0</v>
      </c>
      <c r="CV145" s="319">
        <f>cf_1!CV145+cf_2!CV145</f>
        <v>0</v>
      </c>
      <c r="CW145" s="319">
        <f>cf_1!CW145+cf_2!CW145</f>
        <v>0</v>
      </c>
      <c r="CX145" s="319">
        <f>cf_1!CX145+cf_2!CX145</f>
        <v>0</v>
      </c>
      <c r="CY145" s="319">
        <f>cf_1!CY145+cf_2!CY145</f>
        <v>0</v>
      </c>
      <c r="CZ145" s="319">
        <f>cf_1!CZ145+cf_2!CZ145</f>
        <v>0</v>
      </c>
      <c r="DA145" s="319">
        <f>cf_1!DA145+cf_2!DA145</f>
        <v>0</v>
      </c>
      <c r="DB145" s="319">
        <f>cf_1!DB145+cf_2!DB145</f>
        <v>0</v>
      </c>
      <c r="DC145" s="319">
        <f>cf_1!DC145+cf_2!DC145</f>
        <v>0</v>
      </c>
      <c r="DD145" s="319">
        <f>cf_1!DD145+cf_2!DD145</f>
        <v>0</v>
      </c>
      <c r="DE145" s="319">
        <f>cf_1!DE145+cf_2!DE145</f>
        <v>0</v>
      </c>
      <c r="DF145" s="319">
        <f>cf_1!DF145+cf_2!DF145</f>
        <v>0</v>
      </c>
      <c r="DG145" s="319">
        <f>cf_1!DG145+cf_2!DG145</f>
        <v>0</v>
      </c>
      <c r="DH145" s="319">
        <f>cf_1!DH145+cf_2!DH145</f>
        <v>0</v>
      </c>
      <c r="DI145" s="319">
        <f>cf_1!DI145+cf_2!DI145</f>
        <v>0</v>
      </c>
      <c r="DJ145" s="319">
        <f>cf_1!DJ145+cf_2!DJ145</f>
        <v>0</v>
      </c>
      <c r="DK145" s="319">
        <f>cf_1!DK145+cf_2!DK145</f>
        <v>0</v>
      </c>
      <c r="DL145" s="319">
        <f>cf_1!DL145+cf_2!DL145</f>
        <v>0</v>
      </c>
      <c r="DM145" s="319">
        <f>cf_1!DM145+cf_2!DM145</f>
        <v>0</v>
      </c>
      <c r="DN145" s="319">
        <f>cf_1!DN145+cf_2!DN145</f>
        <v>0</v>
      </c>
      <c r="DO145" s="319">
        <f>cf_1!DO145+cf_2!DO145</f>
        <v>0</v>
      </c>
      <c r="DP145" s="319">
        <f>cf_1!DP145+cf_2!DP145</f>
        <v>0</v>
      </c>
      <c r="DQ145" s="319">
        <f>cf_1!DQ145+cf_2!DQ145</f>
        <v>0</v>
      </c>
      <c r="DR145" s="319">
        <f>cf_1!DR145+cf_2!DR145</f>
        <v>0</v>
      </c>
      <c r="DS145" s="319">
        <f>cf_1!DS145+cf_2!DS145</f>
        <v>0</v>
      </c>
      <c r="DT145" s="319">
        <f>cf_1!DT145+cf_2!DT145</f>
        <v>0</v>
      </c>
      <c r="DU145" s="319">
        <f>cf_1!DU145+cf_2!DU145</f>
        <v>0</v>
      </c>
      <c r="DV145" s="319">
        <f>cf_1!DV145+cf_2!DV145</f>
        <v>0</v>
      </c>
      <c r="DW145" s="319">
        <f>cf_1!DW145+cf_2!DW145</f>
        <v>0</v>
      </c>
      <c r="DX145" s="319">
        <f>cf_1!DX145+cf_2!DX145</f>
        <v>0</v>
      </c>
      <c r="DY145" s="319">
        <f>cf_1!DY145+cf_2!DY145</f>
        <v>0</v>
      </c>
      <c r="DZ145" s="319">
        <f>cf_1!DZ145+cf_2!DZ145</f>
        <v>0</v>
      </c>
      <c r="EA145" s="319">
        <f>cf_1!EA145+cf_2!EA145</f>
        <v>0</v>
      </c>
      <c r="EB145" s="319">
        <f>cf_1!EB145+cf_2!EB145</f>
        <v>0</v>
      </c>
      <c r="EC145" s="319">
        <f>cf_1!EC145+cf_2!EC145</f>
        <v>0</v>
      </c>
      <c r="ED145" s="319">
        <f>cf_1!ED145+cf_2!ED145</f>
        <v>0</v>
      </c>
      <c r="EE145" s="319">
        <f>cf_1!EE145+cf_2!EE145</f>
        <v>0</v>
      </c>
      <c r="EF145" s="319">
        <f>cf_1!EF145+cf_2!EF145</f>
        <v>0</v>
      </c>
      <c r="EG145" s="319">
        <f>cf_1!EG145+cf_2!EG145</f>
        <v>0</v>
      </c>
      <c r="EH145" s="319">
        <f>cf_1!EH145+cf_2!EH145</f>
        <v>0</v>
      </c>
      <c r="EI145" s="319">
        <f>cf_1!EI145+cf_2!EI145</f>
        <v>0</v>
      </c>
      <c r="EJ145" s="59"/>
      <c r="EK145" s="59"/>
      <c r="EL145" s="59"/>
      <c r="EM145" s="59"/>
      <c r="EN145" s="59"/>
      <c r="EO145" s="59"/>
      <c r="EP145" s="59"/>
      <c r="EQ145" s="59"/>
      <c r="ER145" s="59"/>
      <c r="ES145" s="59"/>
      <c r="ET145" s="59"/>
      <c r="EU145" s="59"/>
      <c r="EV145" s="59"/>
      <c r="EW145" s="59"/>
      <c r="EX145" s="59"/>
      <c r="EY145" s="59"/>
      <c r="EZ145" s="59"/>
      <c r="FA145" s="59"/>
      <c r="FB145" s="59"/>
      <c r="FC145" s="59"/>
      <c r="FD145" s="59"/>
      <c r="FE145" s="59"/>
      <c r="FF145" s="59"/>
      <c r="FG145" s="59"/>
      <c r="FH145" s="59"/>
      <c r="FI145" s="59"/>
      <c r="FJ145" s="59"/>
      <c r="FK145" s="59"/>
      <c r="FL145" s="59"/>
      <c r="FM145" s="59"/>
      <c r="FN145" s="59"/>
      <c r="FO145" s="59"/>
      <c r="FP145" s="59"/>
      <c r="FQ145" s="59"/>
      <c r="FR145" s="59"/>
      <c r="FS145" s="59"/>
      <c r="FT145" s="60"/>
      <c r="FU145" s="60"/>
      <c r="FV145" s="60"/>
      <c r="FW145" s="60"/>
      <c r="FX145" s="60"/>
      <c r="FY145" s="60"/>
      <c r="FZ145" s="60"/>
      <c r="GA145" s="60"/>
      <c r="GB145" s="60"/>
      <c r="GC145" s="60"/>
      <c r="GD145" s="60"/>
      <c r="GE145" s="60"/>
      <c r="GF145" s="60"/>
      <c r="GG145" s="60"/>
      <c r="GH145" s="60"/>
      <c r="GI145" s="60"/>
      <c r="GJ145" s="60"/>
      <c r="GK145" s="60"/>
      <c r="GL145" s="60"/>
      <c r="GM145" s="60"/>
      <c r="GN145" s="60"/>
      <c r="GO145" s="60"/>
      <c r="GP145" s="60"/>
      <c r="GQ145" s="60"/>
      <c r="GR145" s="60"/>
      <c r="GS145" s="60"/>
    </row>
    <row r="146" spans="2:201" x14ac:dyDescent="0.2">
      <c r="B146" s="66" t="s">
        <v>1051</v>
      </c>
      <c r="C146" s="67" t="s">
        <v>1052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9">
        <f t="shared" si="320"/>
        <v>0</v>
      </c>
      <c r="Q146" s="70">
        <f t="shared" si="321"/>
        <v>0</v>
      </c>
      <c r="R146" s="59">
        <f t="shared" si="322"/>
        <v>0</v>
      </c>
      <c r="S146" s="319">
        <f>cf_1!S146+cf_2!S146</f>
        <v>0</v>
      </c>
      <c r="T146" s="319">
        <f>cf_1!T146+cf_2!T146</f>
        <v>0</v>
      </c>
      <c r="U146" s="319">
        <f>cf_1!U146+cf_2!U146</f>
        <v>0</v>
      </c>
      <c r="V146" s="319">
        <f>cf_1!V146+cf_2!V146</f>
        <v>0</v>
      </c>
      <c r="W146" s="319">
        <f>cf_1!W146+cf_2!W146</f>
        <v>0</v>
      </c>
      <c r="X146" s="319">
        <f>cf_1!X146+cf_2!X146</f>
        <v>0</v>
      </c>
      <c r="Y146" s="319">
        <f>cf_1!Y146+cf_2!Y146</f>
        <v>0</v>
      </c>
      <c r="Z146" s="319">
        <f>cf_1!Z146+cf_2!Z146</f>
        <v>0</v>
      </c>
      <c r="AA146" s="319">
        <f>cf_1!AA146+cf_2!AA146</f>
        <v>0</v>
      </c>
      <c r="AB146" s="319">
        <f>cf_1!AB146+cf_2!AB146</f>
        <v>0</v>
      </c>
      <c r="AC146" s="319">
        <f>cf_1!AC146+cf_2!AC146</f>
        <v>0</v>
      </c>
      <c r="AD146" s="319">
        <f>cf_1!AD146+cf_2!AD146</f>
        <v>0</v>
      </c>
      <c r="AE146" s="319">
        <f>cf_1!AE146+cf_2!AE146</f>
        <v>0</v>
      </c>
      <c r="AF146" s="319">
        <f>cf_1!AF146+cf_2!AF146</f>
        <v>0</v>
      </c>
      <c r="AG146" s="319">
        <f>cf_1!AG146+cf_2!AG146</f>
        <v>0</v>
      </c>
      <c r="AH146" s="319">
        <f>cf_1!AH146+cf_2!AH146</f>
        <v>0</v>
      </c>
      <c r="AI146" s="319">
        <f>cf_1!AI146+cf_2!AI146</f>
        <v>0</v>
      </c>
      <c r="AJ146" s="319">
        <f>cf_1!AJ146+cf_2!AJ146</f>
        <v>0</v>
      </c>
      <c r="AK146" s="319">
        <f>cf_1!AK146+cf_2!AK146</f>
        <v>0</v>
      </c>
      <c r="AL146" s="319">
        <f>cf_1!AL146+cf_2!AL146</f>
        <v>0</v>
      </c>
      <c r="AM146" s="319">
        <f>cf_1!AM146+cf_2!AM146</f>
        <v>0</v>
      </c>
      <c r="AN146" s="319">
        <f>cf_1!AN146+cf_2!AN146</f>
        <v>0</v>
      </c>
      <c r="AO146" s="319">
        <f>cf_1!AO146+cf_2!AO146</f>
        <v>0</v>
      </c>
      <c r="AP146" s="319">
        <f>cf_1!AP146+cf_2!AP146</f>
        <v>0</v>
      </c>
      <c r="AQ146" s="319">
        <f>cf_1!AQ146+cf_2!AQ146</f>
        <v>0</v>
      </c>
      <c r="AR146" s="319">
        <f>cf_1!AR146+cf_2!AR146</f>
        <v>0</v>
      </c>
      <c r="AS146" s="319">
        <f>cf_1!AS146+cf_2!AS146</f>
        <v>0</v>
      </c>
      <c r="AT146" s="319">
        <f>cf_1!AT146+cf_2!AT146</f>
        <v>0</v>
      </c>
      <c r="AU146" s="319">
        <f>cf_1!AU146+cf_2!AU146</f>
        <v>0</v>
      </c>
      <c r="AV146" s="319">
        <f>cf_1!AV146+cf_2!AV146</f>
        <v>0</v>
      </c>
      <c r="AW146" s="319">
        <f>cf_1!AW146+cf_2!AW146</f>
        <v>0</v>
      </c>
      <c r="AX146" s="319">
        <f>cf_1!AX146+cf_2!AX146</f>
        <v>0</v>
      </c>
      <c r="AY146" s="319">
        <f>cf_1!AY146+cf_2!AY146</f>
        <v>0</v>
      </c>
      <c r="AZ146" s="319">
        <f>cf_1!AZ146+cf_2!AZ146</f>
        <v>0</v>
      </c>
      <c r="BA146" s="319">
        <f>cf_1!BA146+cf_2!BA146</f>
        <v>0</v>
      </c>
      <c r="BB146" s="319">
        <f>cf_1!BB146+cf_2!BB146</f>
        <v>0</v>
      </c>
      <c r="BC146" s="319">
        <f>cf_1!BC146+cf_2!BC146</f>
        <v>0</v>
      </c>
      <c r="BD146" s="319">
        <f>cf_1!BD146+cf_2!BD146</f>
        <v>0</v>
      </c>
      <c r="BE146" s="319">
        <f>cf_1!BE146+cf_2!BE146</f>
        <v>0</v>
      </c>
      <c r="BF146" s="319">
        <f>cf_1!BF146+cf_2!BF146</f>
        <v>0</v>
      </c>
      <c r="BG146" s="319">
        <f>cf_1!BG146+cf_2!BG146</f>
        <v>0</v>
      </c>
      <c r="BH146" s="319">
        <f>cf_1!BH146+cf_2!BH146</f>
        <v>0</v>
      </c>
      <c r="BI146" s="319">
        <f>cf_1!BI146+cf_2!BI146</f>
        <v>0</v>
      </c>
      <c r="BJ146" s="319">
        <f>cf_1!BJ146+cf_2!BJ146</f>
        <v>0</v>
      </c>
      <c r="BK146" s="319">
        <f>cf_1!BK146+cf_2!BK146</f>
        <v>0</v>
      </c>
      <c r="BL146" s="319">
        <f>cf_1!BL146+cf_2!BL146</f>
        <v>0</v>
      </c>
      <c r="BM146" s="319">
        <f>cf_1!BM146+cf_2!BM146</f>
        <v>0</v>
      </c>
      <c r="BN146" s="319">
        <f>cf_1!BN146+cf_2!BN146</f>
        <v>0</v>
      </c>
      <c r="BO146" s="319">
        <f>cf_1!BO146+cf_2!BO146</f>
        <v>0</v>
      </c>
      <c r="BP146" s="319">
        <f>cf_1!BP146+cf_2!BP146</f>
        <v>0</v>
      </c>
      <c r="BQ146" s="319">
        <f>cf_1!BQ146+cf_2!BQ146</f>
        <v>0</v>
      </c>
      <c r="BR146" s="319">
        <f>cf_1!BR146+cf_2!BR146</f>
        <v>0</v>
      </c>
      <c r="BS146" s="319">
        <f>cf_1!BS146+cf_2!BS146</f>
        <v>0</v>
      </c>
      <c r="BT146" s="319">
        <f>cf_1!BT146+cf_2!BT146</f>
        <v>0</v>
      </c>
      <c r="BU146" s="319">
        <f>cf_1!BU146+cf_2!BU146</f>
        <v>0</v>
      </c>
      <c r="BV146" s="319">
        <f>cf_1!BV146+cf_2!BV146</f>
        <v>0</v>
      </c>
      <c r="BW146" s="319">
        <f>cf_1!BW146+cf_2!BW146</f>
        <v>0</v>
      </c>
      <c r="BX146" s="319">
        <f>cf_1!BX146+cf_2!BX146</f>
        <v>0</v>
      </c>
      <c r="BY146" s="319">
        <f>cf_1!BY146+cf_2!BY146</f>
        <v>0</v>
      </c>
      <c r="BZ146" s="319">
        <f>cf_1!BZ146+cf_2!BZ146</f>
        <v>0</v>
      </c>
      <c r="CA146" s="319">
        <f>cf_1!CA146+cf_2!CA146</f>
        <v>0</v>
      </c>
      <c r="CB146" s="319">
        <f>cf_1!CB146+cf_2!CB146</f>
        <v>0</v>
      </c>
      <c r="CC146" s="319">
        <f>cf_1!CC146+cf_2!CC146</f>
        <v>0</v>
      </c>
      <c r="CD146" s="319">
        <f>cf_1!CD146+cf_2!CD146</f>
        <v>0</v>
      </c>
      <c r="CE146" s="319">
        <f>cf_1!CE146+cf_2!CE146</f>
        <v>0</v>
      </c>
      <c r="CF146" s="319">
        <f>cf_1!CF146+cf_2!CF146</f>
        <v>0</v>
      </c>
      <c r="CG146" s="319">
        <f>cf_1!CG146+cf_2!CG146</f>
        <v>0</v>
      </c>
      <c r="CH146" s="319">
        <f>cf_1!CH146+cf_2!CH146</f>
        <v>0</v>
      </c>
      <c r="CI146" s="319">
        <f>cf_1!CI146+cf_2!CI146</f>
        <v>0</v>
      </c>
      <c r="CJ146" s="319">
        <f>cf_1!CJ146+cf_2!CJ146</f>
        <v>0</v>
      </c>
      <c r="CK146" s="319">
        <f>cf_1!CK146+cf_2!CK146</f>
        <v>0</v>
      </c>
      <c r="CL146" s="319">
        <f>cf_1!CL146+cf_2!CL146</f>
        <v>0</v>
      </c>
      <c r="CM146" s="319">
        <f>cf_1!CM146+cf_2!CM146</f>
        <v>0</v>
      </c>
      <c r="CN146" s="319">
        <f>cf_1!CN146+cf_2!CN146</f>
        <v>0</v>
      </c>
      <c r="CO146" s="319">
        <f>cf_1!CO146+cf_2!CO146</f>
        <v>0</v>
      </c>
      <c r="CP146" s="319">
        <f>cf_1!CP146+cf_2!CP146</f>
        <v>0</v>
      </c>
      <c r="CQ146" s="319">
        <f>cf_1!CQ146+cf_2!CQ146</f>
        <v>0</v>
      </c>
      <c r="CR146" s="319">
        <f>cf_1!CR146+cf_2!CR146</f>
        <v>0</v>
      </c>
      <c r="CS146" s="319">
        <f>cf_1!CS146+cf_2!CS146</f>
        <v>0</v>
      </c>
      <c r="CT146" s="319">
        <f>cf_1!CT146+cf_2!CT146</f>
        <v>0</v>
      </c>
      <c r="CU146" s="319">
        <f>cf_1!CU146+cf_2!CU146</f>
        <v>0</v>
      </c>
      <c r="CV146" s="319">
        <f>cf_1!CV146+cf_2!CV146</f>
        <v>0</v>
      </c>
      <c r="CW146" s="319">
        <f>cf_1!CW146+cf_2!CW146</f>
        <v>0</v>
      </c>
      <c r="CX146" s="319">
        <f>cf_1!CX146+cf_2!CX146</f>
        <v>0</v>
      </c>
      <c r="CY146" s="319">
        <f>cf_1!CY146+cf_2!CY146</f>
        <v>0</v>
      </c>
      <c r="CZ146" s="319">
        <f>cf_1!CZ146+cf_2!CZ146</f>
        <v>0</v>
      </c>
      <c r="DA146" s="319">
        <f>cf_1!DA146+cf_2!DA146</f>
        <v>0</v>
      </c>
      <c r="DB146" s="319">
        <f>cf_1!DB146+cf_2!DB146</f>
        <v>0</v>
      </c>
      <c r="DC146" s="319">
        <f>cf_1!DC146+cf_2!DC146</f>
        <v>0</v>
      </c>
      <c r="DD146" s="319">
        <f>cf_1!DD146+cf_2!DD146</f>
        <v>0</v>
      </c>
      <c r="DE146" s="319">
        <f>cf_1!DE146+cf_2!DE146</f>
        <v>0</v>
      </c>
      <c r="DF146" s="319">
        <f>cf_1!DF146+cf_2!DF146</f>
        <v>0</v>
      </c>
      <c r="DG146" s="319">
        <f>cf_1!DG146+cf_2!DG146</f>
        <v>0</v>
      </c>
      <c r="DH146" s="319">
        <f>cf_1!DH146+cf_2!DH146</f>
        <v>0</v>
      </c>
      <c r="DI146" s="319">
        <f>cf_1!DI146+cf_2!DI146</f>
        <v>0</v>
      </c>
      <c r="DJ146" s="319">
        <f>cf_1!DJ146+cf_2!DJ146</f>
        <v>0</v>
      </c>
      <c r="DK146" s="319">
        <f>cf_1!DK146+cf_2!DK146</f>
        <v>0</v>
      </c>
      <c r="DL146" s="319">
        <f>cf_1!DL146+cf_2!DL146</f>
        <v>0</v>
      </c>
      <c r="DM146" s="319">
        <f>cf_1!DM146+cf_2!DM146</f>
        <v>0</v>
      </c>
      <c r="DN146" s="319">
        <f>cf_1!DN146+cf_2!DN146</f>
        <v>0</v>
      </c>
      <c r="DO146" s="319">
        <f>cf_1!DO146+cf_2!DO146</f>
        <v>0</v>
      </c>
      <c r="DP146" s="319">
        <f>cf_1!DP146+cf_2!DP146</f>
        <v>0</v>
      </c>
      <c r="DQ146" s="319">
        <f>cf_1!DQ146+cf_2!DQ146</f>
        <v>0</v>
      </c>
      <c r="DR146" s="319">
        <f>cf_1!DR146+cf_2!DR146</f>
        <v>0</v>
      </c>
      <c r="DS146" s="319">
        <f>cf_1!DS146+cf_2!DS146</f>
        <v>0</v>
      </c>
      <c r="DT146" s="319">
        <f>cf_1!DT146+cf_2!DT146</f>
        <v>0</v>
      </c>
      <c r="DU146" s="319">
        <f>cf_1!DU146+cf_2!DU146</f>
        <v>0</v>
      </c>
      <c r="DV146" s="319">
        <f>cf_1!DV146+cf_2!DV146</f>
        <v>0</v>
      </c>
      <c r="DW146" s="319">
        <f>cf_1!DW146+cf_2!DW146</f>
        <v>0</v>
      </c>
      <c r="DX146" s="319">
        <f>cf_1!DX146+cf_2!DX146</f>
        <v>0</v>
      </c>
      <c r="DY146" s="319">
        <f>cf_1!DY146+cf_2!DY146</f>
        <v>0</v>
      </c>
      <c r="DZ146" s="319">
        <f>cf_1!DZ146+cf_2!DZ146</f>
        <v>0</v>
      </c>
      <c r="EA146" s="319">
        <f>cf_1!EA146+cf_2!EA146</f>
        <v>0</v>
      </c>
      <c r="EB146" s="319">
        <f>cf_1!EB146+cf_2!EB146</f>
        <v>0</v>
      </c>
      <c r="EC146" s="319">
        <f>cf_1!EC146+cf_2!EC146</f>
        <v>0</v>
      </c>
      <c r="ED146" s="319">
        <f>cf_1!ED146+cf_2!ED146</f>
        <v>0</v>
      </c>
      <c r="EE146" s="319">
        <f>cf_1!EE146+cf_2!EE146</f>
        <v>0</v>
      </c>
      <c r="EF146" s="319">
        <f>cf_1!EF146+cf_2!EF146</f>
        <v>0</v>
      </c>
      <c r="EG146" s="319">
        <f>cf_1!EG146+cf_2!EG146</f>
        <v>0</v>
      </c>
      <c r="EH146" s="319">
        <f>cf_1!EH146+cf_2!EH146</f>
        <v>0</v>
      </c>
      <c r="EI146" s="319">
        <f>cf_1!EI146+cf_2!EI146</f>
        <v>0</v>
      </c>
      <c r="EJ146" s="59"/>
      <c r="EK146" s="59"/>
      <c r="EL146" s="59"/>
      <c r="EM146" s="59"/>
      <c r="EN146" s="59"/>
      <c r="EO146" s="59"/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/>
      <c r="FI146" s="59"/>
      <c r="FJ146" s="59"/>
      <c r="FK146" s="59"/>
      <c r="FL146" s="59"/>
      <c r="FM146" s="59"/>
      <c r="FN146" s="59"/>
      <c r="FO146" s="59"/>
      <c r="FP146" s="59"/>
      <c r="FQ146" s="59"/>
      <c r="FR146" s="59"/>
      <c r="FS146" s="59"/>
      <c r="FT146" s="60"/>
      <c r="FU146" s="60"/>
      <c r="FV146" s="60"/>
      <c r="FW146" s="60"/>
      <c r="FX146" s="60"/>
      <c r="FY146" s="60"/>
      <c r="FZ146" s="60"/>
      <c r="GA146" s="60"/>
      <c r="GB146" s="60"/>
      <c r="GC146" s="60"/>
      <c r="GD146" s="60"/>
      <c r="GE146" s="60"/>
      <c r="GF146" s="60"/>
      <c r="GG146" s="60"/>
      <c r="GH146" s="60"/>
      <c r="GI146" s="60"/>
      <c r="GJ146" s="60"/>
      <c r="GK146" s="60"/>
      <c r="GL146" s="60"/>
      <c r="GM146" s="60"/>
      <c r="GN146" s="60"/>
      <c r="GO146" s="60"/>
      <c r="GP146" s="60"/>
      <c r="GQ146" s="60"/>
      <c r="GR146" s="60"/>
      <c r="GS146" s="60"/>
    </row>
    <row r="147" spans="2:201" x14ac:dyDescent="0.2">
      <c r="B147" s="66" t="s">
        <v>1053</v>
      </c>
      <c r="C147" s="67" t="s">
        <v>1054</v>
      </c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9">
        <f t="shared" si="320"/>
        <v>0</v>
      </c>
      <c r="Q147" s="70">
        <f t="shared" si="321"/>
        <v>0</v>
      </c>
      <c r="R147" s="59">
        <f t="shared" si="322"/>
        <v>0</v>
      </c>
      <c r="S147" s="319">
        <f>cf_1!S147+cf_2!S147</f>
        <v>0</v>
      </c>
      <c r="T147" s="319">
        <f>cf_1!T147+cf_2!T147</f>
        <v>0</v>
      </c>
      <c r="U147" s="319">
        <f>cf_1!U147+cf_2!U147</f>
        <v>0</v>
      </c>
      <c r="V147" s="319">
        <f>cf_1!V147+cf_2!V147</f>
        <v>0</v>
      </c>
      <c r="W147" s="319">
        <f>cf_1!W147+cf_2!W147</f>
        <v>0</v>
      </c>
      <c r="X147" s="319">
        <f>cf_1!X147+cf_2!X147</f>
        <v>0</v>
      </c>
      <c r="Y147" s="319">
        <f>cf_1!Y147+cf_2!Y147</f>
        <v>0</v>
      </c>
      <c r="Z147" s="319">
        <f>cf_1!Z147+cf_2!Z147</f>
        <v>0</v>
      </c>
      <c r="AA147" s="319">
        <f>cf_1!AA147+cf_2!AA147</f>
        <v>0</v>
      </c>
      <c r="AB147" s="319">
        <f>cf_1!AB147+cf_2!AB147</f>
        <v>0</v>
      </c>
      <c r="AC147" s="319">
        <f>cf_1!AC147+cf_2!AC147</f>
        <v>0</v>
      </c>
      <c r="AD147" s="319">
        <f>cf_1!AD147+cf_2!AD147</f>
        <v>0</v>
      </c>
      <c r="AE147" s="319">
        <f>cf_1!AE147+cf_2!AE147</f>
        <v>0</v>
      </c>
      <c r="AF147" s="319">
        <f>cf_1!AF147+cf_2!AF147</f>
        <v>0</v>
      </c>
      <c r="AG147" s="319">
        <f>cf_1!AG147+cf_2!AG147</f>
        <v>0</v>
      </c>
      <c r="AH147" s="319">
        <f>cf_1!AH147+cf_2!AH147</f>
        <v>0</v>
      </c>
      <c r="AI147" s="319">
        <f>cf_1!AI147+cf_2!AI147</f>
        <v>0</v>
      </c>
      <c r="AJ147" s="319">
        <f>cf_1!AJ147+cf_2!AJ147</f>
        <v>0</v>
      </c>
      <c r="AK147" s="319">
        <f>cf_1!AK147+cf_2!AK147</f>
        <v>0</v>
      </c>
      <c r="AL147" s="319">
        <f>cf_1!AL147+cf_2!AL147</f>
        <v>0</v>
      </c>
      <c r="AM147" s="319">
        <f>cf_1!AM147+cf_2!AM147</f>
        <v>0</v>
      </c>
      <c r="AN147" s="319">
        <f>cf_1!AN147+cf_2!AN147</f>
        <v>0</v>
      </c>
      <c r="AO147" s="319">
        <f>cf_1!AO147+cf_2!AO147</f>
        <v>0</v>
      </c>
      <c r="AP147" s="319">
        <f>cf_1!AP147+cf_2!AP147</f>
        <v>0</v>
      </c>
      <c r="AQ147" s="319">
        <f>cf_1!AQ147+cf_2!AQ147</f>
        <v>0</v>
      </c>
      <c r="AR147" s="319">
        <f>cf_1!AR147+cf_2!AR147</f>
        <v>0</v>
      </c>
      <c r="AS147" s="319">
        <f>cf_1!AS147+cf_2!AS147</f>
        <v>0</v>
      </c>
      <c r="AT147" s="319">
        <f>cf_1!AT147+cf_2!AT147</f>
        <v>0</v>
      </c>
      <c r="AU147" s="319">
        <f>cf_1!AU147+cf_2!AU147</f>
        <v>0</v>
      </c>
      <c r="AV147" s="319">
        <f>cf_1!AV147+cf_2!AV147</f>
        <v>0</v>
      </c>
      <c r="AW147" s="319">
        <f>cf_1!AW147+cf_2!AW147</f>
        <v>0</v>
      </c>
      <c r="AX147" s="319">
        <f>cf_1!AX147+cf_2!AX147</f>
        <v>0</v>
      </c>
      <c r="AY147" s="319">
        <f>cf_1!AY147+cf_2!AY147</f>
        <v>0</v>
      </c>
      <c r="AZ147" s="319">
        <f>cf_1!AZ147+cf_2!AZ147</f>
        <v>0</v>
      </c>
      <c r="BA147" s="319">
        <f>cf_1!BA147+cf_2!BA147</f>
        <v>0</v>
      </c>
      <c r="BB147" s="319">
        <f>cf_1!BB147+cf_2!BB147</f>
        <v>0</v>
      </c>
      <c r="BC147" s="319">
        <f>cf_1!BC147+cf_2!BC147</f>
        <v>0</v>
      </c>
      <c r="BD147" s="319">
        <f>cf_1!BD147+cf_2!BD147</f>
        <v>0</v>
      </c>
      <c r="BE147" s="319">
        <f>cf_1!BE147+cf_2!BE147</f>
        <v>0</v>
      </c>
      <c r="BF147" s="319">
        <f>cf_1!BF147+cf_2!BF147</f>
        <v>0</v>
      </c>
      <c r="BG147" s="319">
        <f>cf_1!BG147+cf_2!BG147</f>
        <v>0</v>
      </c>
      <c r="BH147" s="319">
        <f>cf_1!BH147+cf_2!BH147</f>
        <v>0</v>
      </c>
      <c r="BI147" s="319">
        <f>cf_1!BI147+cf_2!BI147</f>
        <v>0</v>
      </c>
      <c r="BJ147" s="319">
        <f>cf_1!BJ147+cf_2!BJ147</f>
        <v>0</v>
      </c>
      <c r="BK147" s="319">
        <f>cf_1!BK147+cf_2!BK147</f>
        <v>0</v>
      </c>
      <c r="BL147" s="319">
        <f>cf_1!BL147+cf_2!BL147</f>
        <v>0</v>
      </c>
      <c r="BM147" s="319">
        <f>cf_1!BM147+cf_2!BM147</f>
        <v>0</v>
      </c>
      <c r="BN147" s="319">
        <f>cf_1!BN147+cf_2!BN147</f>
        <v>0</v>
      </c>
      <c r="BO147" s="319">
        <f>cf_1!BO147+cf_2!BO147</f>
        <v>0</v>
      </c>
      <c r="BP147" s="319">
        <f>cf_1!BP147+cf_2!BP147</f>
        <v>0</v>
      </c>
      <c r="BQ147" s="319">
        <f>cf_1!BQ147+cf_2!BQ147</f>
        <v>0</v>
      </c>
      <c r="BR147" s="319">
        <f>cf_1!BR147+cf_2!BR147</f>
        <v>0</v>
      </c>
      <c r="BS147" s="319">
        <f>cf_1!BS147+cf_2!BS147</f>
        <v>0</v>
      </c>
      <c r="BT147" s="319">
        <f>cf_1!BT147+cf_2!BT147</f>
        <v>0</v>
      </c>
      <c r="BU147" s="319">
        <f>cf_1!BU147+cf_2!BU147</f>
        <v>0</v>
      </c>
      <c r="BV147" s="319">
        <f>cf_1!BV147+cf_2!BV147</f>
        <v>0</v>
      </c>
      <c r="BW147" s="319">
        <f>cf_1!BW147+cf_2!BW147</f>
        <v>0</v>
      </c>
      <c r="BX147" s="319">
        <f>cf_1!BX147+cf_2!BX147</f>
        <v>0</v>
      </c>
      <c r="BY147" s="319">
        <f>cf_1!BY147+cf_2!BY147</f>
        <v>0</v>
      </c>
      <c r="BZ147" s="319">
        <f>cf_1!BZ147+cf_2!BZ147</f>
        <v>0</v>
      </c>
      <c r="CA147" s="319">
        <f>cf_1!CA147+cf_2!CA147</f>
        <v>0</v>
      </c>
      <c r="CB147" s="319">
        <f>cf_1!CB147+cf_2!CB147</f>
        <v>0</v>
      </c>
      <c r="CC147" s="319">
        <f>cf_1!CC147+cf_2!CC147</f>
        <v>0</v>
      </c>
      <c r="CD147" s="319">
        <f>cf_1!CD147+cf_2!CD147</f>
        <v>0</v>
      </c>
      <c r="CE147" s="319">
        <f>cf_1!CE147+cf_2!CE147</f>
        <v>0</v>
      </c>
      <c r="CF147" s="319">
        <f>cf_1!CF147+cf_2!CF147</f>
        <v>0</v>
      </c>
      <c r="CG147" s="319">
        <f>cf_1!CG147+cf_2!CG147</f>
        <v>0</v>
      </c>
      <c r="CH147" s="319">
        <f>cf_1!CH147+cf_2!CH147</f>
        <v>0</v>
      </c>
      <c r="CI147" s="319">
        <f>cf_1!CI147+cf_2!CI147</f>
        <v>0</v>
      </c>
      <c r="CJ147" s="319">
        <f>cf_1!CJ147+cf_2!CJ147</f>
        <v>0</v>
      </c>
      <c r="CK147" s="319">
        <f>cf_1!CK147+cf_2!CK147</f>
        <v>0</v>
      </c>
      <c r="CL147" s="319">
        <f>cf_1!CL147+cf_2!CL147</f>
        <v>0</v>
      </c>
      <c r="CM147" s="319">
        <f>cf_1!CM147+cf_2!CM147</f>
        <v>0</v>
      </c>
      <c r="CN147" s="319">
        <f>cf_1!CN147+cf_2!CN147</f>
        <v>0</v>
      </c>
      <c r="CO147" s="319">
        <f>cf_1!CO147+cf_2!CO147</f>
        <v>0</v>
      </c>
      <c r="CP147" s="319">
        <f>cf_1!CP147+cf_2!CP147</f>
        <v>0</v>
      </c>
      <c r="CQ147" s="319">
        <f>cf_1!CQ147+cf_2!CQ147</f>
        <v>0</v>
      </c>
      <c r="CR147" s="319">
        <f>cf_1!CR147+cf_2!CR147</f>
        <v>0</v>
      </c>
      <c r="CS147" s="319">
        <f>cf_1!CS147+cf_2!CS147</f>
        <v>0</v>
      </c>
      <c r="CT147" s="319">
        <f>cf_1!CT147+cf_2!CT147</f>
        <v>0</v>
      </c>
      <c r="CU147" s="319">
        <f>cf_1!CU147+cf_2!CU147</f>
        <v>0</v>
      </c>
      <c r="CV147" s="319">
        <f>cf_1!CV147+cf_2!CV147</f>
        <v>0</v>
      </c>
      <c r="CW147" s="319">
        <f>cf_1!CW147+cf_2!CW147</f>
        <v>0</v>
      </c>
      <c r="CX147" s="319">
        <f>cf_1!CX147+cf_2!CX147</f>
        <v>0</v>
      </c>
      <c r="CY147" s="319">
        <f>cf_1!CY147+cf_2!CY147</f>
        <v>0</v>
      </c>
      <c r="CZ147" s="319">
        <f>cf_1!CZ147+cf_2!CZ147</f>
        <v>0</v>
      </c>
      <c r="DA147" s="319">
        <f>cf_1!DA147+cf_2!DA147</f>
        <v>0</v>
      </c>
      <c r="DB147" s="319">
        <f>cf_1!DB147+cf_2!DB147</f>
        <v>0</v>
      </c>
      <c r="DC147" s="319">
        <f>cf_1!DC147+cf_2!DC147</f>
        <v>0</v>
      </c>
      <c r="DD147" s="319">
        <f>cf_1!DD147+cf_2!DD147</f>
        <v>0</v>
      </c>
      <c r="DE147" s="319">
        <f>cf_1!DE147+cf_2!DE147</f>
        <v>0</v>
      </c>
      <c r="DF147" s="319">
        <f>cf_1!DF147+cf_2!DF147</f>
        <v>0</v>
      </c>
      <c r="DG147" s="319">
        <f>cf_1!DG147+cf_2!DG147</f>
        <v>0</v>
      </c>
      <c r="DH147" s="319">
        <f>cf_1!DH147+cf_2!DH147</f>
        <v>0</v>
      </c>
      <c r="DI147" s="319">
        <f>cf_1!DI147+cf_2!DI147</f>
        <v>0</v>
      </c>
      <c r="DJ147" s="319">
        <f>cf_1!DJ147+cf_2!DJ147</f>
        <v>0</v>
      </c>
      <c r="DK147" s="319">
        <f>cf_1!DK147+cf_2!DK147</f>
        <v>0</v>
      </c>
      <c r="DL147" s="319">
        <f>cf_1!DL147+cf_2!DL147</f>
        <v>0</v>
      </c>
      <c r="DM147" s="319">
        <f>cf_1!DM147+cf_2!DM147</f>
        <v>0</v>
      </c>
      <c r="DN147" s="319">
        <f>cf_1!DN147+cf_2!DN147</f>
        <v>0</v>
      </c>
      <c r="DO147" s="319">
        <f>cf_1!DO147+cf_2!DO147</f>
        <v>0</v>
      </c>
      <c r="DP147" s="319">
        <f>cf_1!DP147+cf_2!DP147</f>
        <v>0</v>
      </c>
      <c r="DQ147" s="319">
        <f>cf_1!DQ147+cf_2!DQ147</f>
        <v>0</v>
      </c>
      <c r="DR147" s="319">
        <f>cf_1!DR147+cf_2!DR147</f>
        <v>0</v>
      </c>
      <c r="DS147" s="319">
        <f>cf_1!DS147+cf_2!DS147</f>
        <v>0</v>
      </c>
      <c r="DT147" s="319">
        <f>cf_1!DT147+cf_2!DT147</f>
        <v>0</v>
      </c>
      <c r="DU147" s="319">
        <f>cf_1!DU147+cf_2!DU147</f>
        <v>0</v>
      </c>
      <c r="DV147" s="319">
        <f>cf_1!DV147+cf_2!DV147</f>
        <v>0</v>
      </c>
      <c r="DW147" s="319">
        <f>cf_1!DW147+cf_2!DW147</f>
        <v>0</v>
      </c>
      <c r="DX147" s="319">
        <f>cf_1!DX147+cf_2!DX147</f>
        <v>0</v>
      </c>
      <c r="DY147" s="319">
        <f>cf_1!DY147+cf_2!DY147</f>
        <v>0</v>
      </c>
      <c r="DZ147" s="319">
        <f>cf_1!DZ147+cf_2!DZ147</f>
        <v>0</v>
      </c>
      <c r="EA147" s="319">
        <f>cf_1!EA147+cf_2!EA147</f>
        <v>0</v>
      </c>
      <c r="EB147" s="319">
        <f>cf_1!EB147+cf_2!EB147</f>
        <v>0</v>
      </c>
      <c r="EC147" s="319">
        <f>cf_1!EC147+cf_2!EC147</f>
        <v>0</v>
      </c>
      <c r="ED147" s="319">
        <f>cf_1!ED147+cf_2!ED147</f>
        <v>0</v>
      </c>
      <c r="EE147" s="319">
        <f>cf_1!EE147+cf_2!EE147</f>
        <v>0</v>
      </c>
      <c r="EF147" s="319">
        <f>cf_1!EF147+cf_2!EF147</f>
        <v>0</v>
      </c>
      <c r="EG147" s="319">
        <f>cf_1!EG147+cf_2!EG147</f>
        <v>0</v>
      </c>
      <c r="EH147" s="319">
        <f>cf_1!EH147+cf_2!EH147</f>
        <v>0</v>
      </c>
      <c r="EI147" s="319">
        <f>cf_1!EI147+cf_2!EI147</f>
        <v>0</v>
      </c>
      <c r="EJ147" s="59"/>
      <c r="EK147" s="59"/>
      <c r="EL147" s="59"/>
      <c r="EM147" s="59"/>
      <c r="EN147" s="59"/>
      <c r="EO147" s="59"/>
      <c r="EP147" s="59"/>
      <c r="EQ147" s="59"/>
      <c r="ER147" s="59"/>
      <c r="ES147" s="59"/>
      <c r="ET147" s="59"/>
      <c r="EU147" s="59"/>
      <c r="EV147" s="59"/>
      <c r="EW147" s="59"/>
      <c r="EX147" s="59"/>
      <c r="EY147" s="59"/>
      <c r="EZ147" s="59"/>
      <c r="FA147" s="59"/>
      <c r="FB147" s="59"/>
      <c r="FC147" s="59"/>
      <c r="FD147" s="59"/>
      <c r="FE147" s="59"/>
      <c r="FF147" s="59"/>
      <c r="FG147" s="59"/>
      <c r="FH147" s="59"/>
      <c r="FI147" s="59"/>
      <c r="FJ147" s="59"/>
      <c r="FK147" s="59"/>
      <c r="FL147" s="59"/>
      <c r="FM147" s="59"/>
      <c r="FN147" s="59"/>
      <c r="FO147" s="59"/>
      <c r="FP147" s="59"/>
      <c r="FQ147" s="59"/>
      <c r="FR147" s="59"/>
      <c r="FS147" s="59"/>
      <c r="FT147" s="60"/>
      <c r="FU147" s="60"/>
      <c r="FV147" s="60"/>
      <c r="FW147" s="60"/>
      <c r="FX147" s="60"/>
      <c r="FY147" s="60"/>
      <c r="FZ147" s="60"/>
      <c r="GA147" s="60"/>
      <c r="GB147" s="60"/>
      <c r="GC147" s="60"/>
      <c r="GD147" s="60"/>
      <c r="GE147" s="60"/>
      <c r="GF147" s="60"/>
      <c r="GG147" s="60"/>
      <c r="GH147" s="60"/>
      <c r="GI147" s="60"/>
      <c r="GJ147" s="60"/>
      <c r="GK147" s="60"/>
      <c r="GL147" s="60"/>
      <c r="GM147" s="60"/>
      <c r="GN147" s="60"/>
      <c r="GO147" s="60"/>
      <c r="GP147" s="60"/>
      <c r="GQ147" s="60"/>
      <c r="GR147" s="60"/>
      <c r="GS147" s="60"/>
    </row>
    <row r="148" spans="2:201" x14ac:dyDescent="0.2">
      <c r="B148" s="66" t="s">
        <v>1055</v>
      </c>
      <c r="C148" s="67" t="s">
        <v>1056</v>
      </c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9">
        <f t="shared" si="320"/>
        <v>0</v>
      </c>
      <c r="Q148" s="70">
        <f t="shared" si="321"/>
        <v>0</v>
      </c>
      <c r="R148" s="59">
        <f t="shared" si="322"/>
        <v>0</v>
      </c>
      <c r="S148" s="319">
        <f>cf_1!S148+cf_2!S148</f>
        <v>0</v>
      </c>
      <c r="T148" s="319">
        <f>cf_1!T148+cf_2!T148</f>
        <v>0</v>
      </c>
      <c r="U148" s="319">
        <f>cf_1!U148+cf_2!U148</f>
        <v>0</v>
      </c>
      <c r="V148" s="319">
        <f>cf_1!V148+cf_2!V148</f>
        <v>0</v>
      </c>
      <c r="W148" s="319">
        <f>cf_1!W148+cf_2!W148</f>
        <v>0</v>
      </c>
      <c r="X148" s="319">
        <f>cf_1!X148+cf_2!X148</f>
        <v>0</v>
      </c>
      <c r="Y148" s="319">
        <f>cf_1!Y148+cf_2!Y148</f>
        <v>0</v>
      </c>
      <c r="Z148" s="319">
        <f>cf_1!Z148+cf_2!Z148</f>
        <v>0</v>
      </c>
      <c r="AA148" s="319">
        <f>cf_1!AA148+cf_2!AA148</f>
        <v>0</v>
      </c>
      <c r="AB148" s="319">
        <f>cf_1!AB148+cf_2!AB148</f>
        <v>0</v>
      </c>
      <c r="AC148" s="319">
        <f>cf_1!AC148+cf_2!AC148</f>
        <v>0</v>
      </c>
      <c r="AD148" s="319">
        <f>cf_1!AD148+cf_2!AD148</f>
        <v>0</v>
      </c>
      <c r="AE148" s="319">
        <f>cf_1!AE148+cf_2!AE148</f>
        <v>0</v>
      </c>
      <c r="AF148" s="319">
        <f>cf_1!AF148+cf_2!AF148</f>
        <v>0</v>
      </c>
      <c r="AG148" s="319">
        <f>cf_1!AG148+cf_2!AG148</f>
        <v>0</v>
      </c>
      <c r="AH148" s="319">
        <f>cf_1!AH148+cf_2!AH148</f>
        <v>0</v>
      </c>
      <c r="AI148" s="319">
        <f>cf_1!AI148+cf_2!AI148</f>
        <v>0</v>
      </c>
      <c r="AJ148" s="319">
        <f>cf_1!AJ148+cf_2!AJ148</f>
        <v>0</v>
      </c>
      <c r="AK148" s="319">
        <f>cf_1!AK148+cf_2!AK148</f>
        <v>0</v>
      </c>
      <c r="AL148" s="319">
        <f>cf_1!AL148+cf_2!AL148</f>
        <v>0</v>
      </c>
      <c r="AM148" s="319">
        <f>cf_1!AM148+cf_2!AM148</f>
        <v>0</v>
      </c>
      <c r="AN148" s="319">
        <f>cf_1!AN148+cf_2!AN148</f>
        <v>0</v>
      </c>
      <c r="AO148" s="319">
        <f>cf_1!AO148+cf_2!AO148</f>
        <v>0</v>
      </c>
      <c r="AP148" s="319">
        <f>cf_1!AP148+cf_2!AP148</f>
        <v>0</v>
      </c>
      <c r="AQ148" s="319">
        <f>cf_1!AQ148+cf_2!AQ148</f>
        <v>0</v>
      </c>
      <c r="AR148" s="319">
        <f>cf_1!AR148+cf_2!AR148</f>
        <v>0</v>
      </c>
      <c r="AS148" s="319">
        <f>cf_1!AS148+cf_2!AS148</f>
        <v>0</v>
      </c>
      <c r="AT148" s="319">
        <f>cf_1!AT148+cf_2!AT148</f>
        <v>0</v>
      </c>
      <c r="AU148" s="319">
        <f>cf_1!AU148+cf_2!AU148</f>
        <v>0</v>
      </c>
      <c r="AV148" s="319">
        <f>cf_1!AV148+cf_2!AV148</f>
        <v>0</v>
      </c>
      <c r="AW148" s="319">
        <f>cf_1!AW148+cf_2!AW148</f>
        <v>0</v>
      </c>
      <c r="AX148" s="319">
        <f>cf_1!AX148+cf_2!AX148</f>
        <v>0</v>
      </c>
      <c r="AY148" s="319">
        <f>cf_1!AY148+cf_2!AY148</f>
        <v>0</v>
      </c>
      <c r="AZ148" s="319">
        <f>cf_1!AZ148+cf_2!AZ148</f>
        <v>0</v>
      </c>
      <c r="BA148" s="319">
        <f>cf_1!BA148+cf_2!BA148</f>
        <v>0</v>
      </c>
      <c r="BB148" s="319">
        <f>cf_1!BB148+cf_2!BB148</f>
        <v>0</v>
      </c>
      <c r="BC148" s="319">
        <f>cf_1!BC148+cf_2!BC148</f>
        <v>0</v>
      </c>
      <c r="BD148" s="319">
        <f>cf_1!BD148+cf_2!BD148</f>
        <v>0</v>
      </c>
      <c r="BE148" s="319">
        <f>cf_1!BE148+cf_2!BE148</f>
        <v>0</v>
      </c>
      <c r="BF148" s="319">
        <f>cf_1!BF148+cf_2!BF148</f>
        <v>0</v>
      </c>
      <c r="BG148" s="319">
        <f>cf_1!BG148+cf_2!BG148</f>
        <v>0</v>
      </c>
      <c r="BH148" s="319">
        <f>cf_1!BH148+cf_2!BH148</f>
        <v>0</v>
      </c>
      <c r="BI148" s="319">
        <f>cf_1!BI148+cf_2!BI148</f>
        <v>0</v>
      </c>
      <c r="BJ148" s="319">
        <f>cf_1!BJ148+cf_2!BJ148</f>
        <v>0</v>
      </c>
      <c r="BK148" s="319">
        <f>cf_1!BK148+cf_2!BK148</f>
        <v>0</v>
      </c>
      <c r="BL148" s="319">
        <f>cf_1!BL148+cf_2!BL148</f>
        <v>0</v>
      </c>
      <c r="BM148" s="319">
        <f>cf_1!BM148+cf_2!BM148</f>
        <v>0</v>
      </c>
      <c r="BN148" s="319">
        <f>cf_1!BN148+cf_2!BN148</f>
        <v>0</v>
      </c>
      <c r="BO148" s="319">
        <f>cf_1!BO148+cf_2!BO148</f>
        <v>0</v>
      </c>
      <c r="BP148" s="319">
        <f>cf_1!BP148+cf_2!BP148</f>
        <v>0</v>
      </c>
      <c r="BQ148" s="319">
        <f>cf_1!BQ148+cf_2!BQ148</f>
        <v>0</v>
      </c>
      <c r="BR148" s="319">
        <f>cf_1!BR148+cf_2!BR148</f>
        <v>0</v>
      </c>
      <c r="BS148" s="319">
        <f>cf_1!BS148+cf_2!BS148</f>
        <v>0</v>
      </c>
      <c r="BT148" s="319">
        <f>cf_1!BT148+cf_2!BT148</f>
        <v>0</v>
      </c>
      <c r="BU148" s="319">
        <f>cf_1!BU148+cf_2!BU148</f>
        <v>0</v>
      </c>
      <c r="BV148" s="319">
        <f>cf_1!BV148+cf_2!BV148</f>
        <v>0</v>
      </c>
      <c r="BW148" s="319">
        <f>cf_1!BW148+cf_2!BW148</f>
        <v>0</v>
      </c>
      <c r="BX148" s="319">
        <f>cf_1!BX148+cf_2!BX148</f>
        <v>0</v>
      </c>
      <c r="BY148" s="319">
        <f>cf_1!BY148+cf_2!BY148</f>
        <v>0</v>
      </c>
      <c r="BZ148" s="319">
        <f>cf_1!BZ148+cf_2!BZ148</f>
        <v>0</v>
      </c>
      <c r="CA148" s="319">
        <f>cf_1!CA148+cf_2!CA148</f>
        <v>0</v>
      </c>
      <c r="CB148" s="319">
        <f>cf_1!CB148+cf_2!CB148</f>
        <v>0</v>
      </c>
      <c r="CC148" s="319">
        <f>cf_1!CC148+cf_2!CC148</f>
        <v>0</v>
      </c>
      <c r="CD148" s="319">
        <f>cf_1!CD148+cf_2!CD148</f>
        <v>0</v>
      </c>
      <c r="CE148" s="319">
        <f>cf_1!CE148+cf_2!CE148</f>
        <v>0</v>
      </c>
      <c r="CF148" s="319">
        <f>cf_1!CF148+cf_2!CF148</f>
        <v>0</v>
      </c>
      <c r="CG148" s="319">
        <f>cf_1!CG148+cf_2!CG148</f>
        <v>0</v>
      </c>
      <c r="CH148" s="319">
        <f>cf_1!CH148+cf_2!CH148</f>
        <v>0</v>
      </c>
      <c r="CI148" s="319">
        <f>cf_1!CI148+cf_2!CI148</f>
        <v>0</v>
      </c>
      <c r="CJ148" s="319">
        <f>cf_1!CJ148+cf_2!CJ148</f>
        <v>0</v>
      </c>
      <c r="CK148" s="319">
        <f>cf_1!CK148+cf_2!CK148</f>
        <v>0</v>
      </c>
      <c r="CL148" s="319">
        <f>cf_1!CL148+cf_2!CL148</f>
        <v>0</v>
      </c>
      <c r="CM148" s="319">
        <f>cf_1!CM148+cf_2!CM148</f>
        <v>0</v>
      </c>
      <c r="CN148" s="319">
        <f>cf_1!CN148+cf_2!CN148</f>
        <v>0</v>
      </c>
      <c r="CO148" s="319">
        <f>cf_1!CO148+cf_2!CO148</f>
        <v>0</v>
      </c>
      <c r="CP148" s="319">
        <f>cf_1!CP148+cf_2!CP148</f>
        <v>0</v>
      </c>
      <c r="CQ148" s="319">
        <f>cf_1!CQ148+cf_2!CQ148</f>
        <v>0</v>
      </c>
      <c r="CR148" s="319">
        <f>cf_1!CR148+cf_2!CR148</f>
        <v>0</v>
      </c>
      <c r="CS148" s="319">
        <f>cf_1!CS148+cf_2!CS148</f>
        <v>0</v>
      </c>
      <c r="CT148" s="319">
        <f>cf_1!CT148+cf_2!CT148</f>
        <v>0</v>
      </c>
      <c r="CU148" s="319">
        <f>cf_1!CU148+cf_2!CU148</f>
        <v>0</v>
      </c>
      <c r="CV148" s="319">
        <f>cf_1!CV148+cf_2!CV148</f>
        <v>0</v>
      </c>
      <c r="CW148" s="319">
        <f>cf_1!CW148+cf_2!CW148</f>
        <v>0</v>
      </c>
      <c r="CX148" s="319">
        <f>cf_1!CX148+cf_2!CX148</f>
        <v>0</v>
      </c>
      <c r="CY148" s="319">
        <f>cf_1!CY148+cf_2!CY148</f>
        <v>0</v>
      </c>
      <c r="CZ148" s="319">
        <f>cf_1!CZ148+cf_2!CZ148</f>
        <v>0</v>
      </c>
      <c r="DA148" s="319">
        <f>cf_1!DA148+cf_2!DA148</f>
        <v>0</v>
      </c>
      <c r="DB148" s="319">
        <f>cf_1!DB148+cf_2!DB148</f>
        <v>0</v>
      </c>
      <c r="DC148" s="319">
        <f>cf_1!DC148+cf_2!DC148</f>
        <v>0</v>
      </c>
      <c r="DD148" s="319">
        <f>cf_1!DD148+cf_2!DD148</f>
        <v>0</v>
      </c>
      <c r="DE148" s="319">
        <f>cf_1!DE148+cf_2!DE148</f>
        <v>0</v>
      </c>
      <c r="DF148" s="319">
        <f>cf_1!DF148+cf_2!DF148</f>
        <v>0</v>
      </c>
      <c r="DG148" s="319">
        <f>cf_1!DG148+cf_2!DG148</f>
        <v>0</v>
      </c>
      <c r="DH148" s="319">
        <f>cf_1!DH148+cf_2!DH148</f>
        <v>0</v>
      </c>
      <c r="DI148" s="319">
        <f>cf_1!DI148+cf_2!DI148</f>
        <v>0</v>
      </c>
      <c r="DJ148" s="319">
        <f>cf_1!DJ148+cf_2!DJ148</f>
        <v>0</v>
      </c>
      <c r="DK148" s="319">
        <f>cf_1!DK148+cf_2!DK148</f>
        <v>0</v>
      </c>
      <c r="DL148" s="319">
        <f>cf_1!DL148+cf_2!DL148</f>
        <v>0</v>
      </c>
      <c r="DM148" s="319">
        <f>cf_1!DM148+cf_2!DM148</f>
        <v>0</v>
      </c>
      <c r="DN148" s="319">
        <f>cf_1!DN148+cf_2!DN148</f>
        <v>0</v>
      </c>
      <c r="DO148" s="319">
        <f>cf_1!DO148+cf_2!DO148</f>
        <v>0</v>
      </c>
      <c r="DP148" s="319">
        <f>cf_1!DP148+cf_2!DP148</f>
        <v>0</v>
      </c>
      <c r="DQ148" s="319">
        <f>cf_1!DQ148+cf_2!DQ148</f>
        <v>0</v>
      </c>
      <c r="DR148" s="319">
        <f>cf_1!DR148+cf_2!DR148</f>
        <v>0</v>
      </c>
      <c r="DS148" s="319">
        <f>cf_1!DS148+cf_2!DS148</f>
        <v>0</v>
      </c>
      <c r="DT148" s="319">
        <f>cf_1!DT148+cf_2!DT148</f>
        <v>0</v>
      </c>
      <c r="DU148" s="319">
        <f>cf_1!DU148+cf_2!DU148</f>
        <v>0</v>
      </c>
      <c r="DV148" s="319">
        <f>cf_1!DV148+cf_2!DV148</f>
        <v>0</v>
      </c>
      <c r="DW148" s="319">
        <f>cf_1!DW148+cf_2!DW148</f>
        <v>0</v>
      </c>
      <c r="DX148" s="319">
        <f>cf_1!DX148+cf_2!DX148</f>
        <v>0</v>
      </c>
      <c r="DY148" s="319">
        <f>cf_1!DY148+cf_2!DY148</f>
        <v>0</v>
      </c>
      <c r="DZ148" s="319">
        <f>cf_1!DZ148+cf_2!DZ148</f>
        <v>0</v>
      </c>
      <c r="EA148" s="319">
        <f>cf_1!EA148+cf_2!EA148</f>
        <v>0</v>
      </c>
      <c r="EB148" s="319">
        <f>cf_1!EB148+cf_2!EB148</f>
        <v>0</v>
      </c>
      <c r="EC148" s="319">
        <f>cf_1!EC148+cf_2!EC148</f>
        <v>0</v>
      </c>
      <c r="ED148" s="319">
        <f>cf_1!ED148+cf_2!ED148</f>
        <v>0</v>
      </c>
      <c r="EE148" s="319">
        <f>cf_1!EE148+cf_2!EE148</f>
        <v>0</v>
      </c>
      <c r="EF148" s="319">
        <f>cf_1!EF148+cf_2!EF148</f>
        <v>0</v>
      </c>
      <c r="EG148" s="319">
        <f>cf_1!EG148+cf_2!EG148</f>
        <v>0</v>
      </c>
      <c r="EH148" s="319">
        <f>cf_1!EH148+cf_2!EH148</f>
        <v>0</v>
      </c>
      <c r="EI148" s="319">
        <f>cf_1!EI148+cf_2!EI148</f>
        <v>0</v>
      </c>
      <c r="EJ148" s="59"/>
      <c r="EK148" s="59"/>
      <c r="EL148" s="59"/>
      <c r="EM148" s="59"/>
      <c r="EN148" s="59"/>
      <c r="EO148" s="59"/>
      <c r="EP148" s="59"/>
      <c r="EQ148" s="59"/>
      <c r="ER148" s="59"/>
      <c r="ES148" s="59"/>
      <c r="ET148" s="59"/>
      <c r="EU148" s="59"/>
      <c r="EV148" s="59"/>
      <c r="EW148" s="59"/>
      <c r="EX148" s="59"/>
      <c r="EY148" s="59"/>
      <c r="EZ148" s="59"/>
      <c r="FA148" s="59"/>
      <c r="FB148" s="59"/>
      <c r="FC148" s="59"/>
      <c r="FD148" s="59"/>
      <c r="FE148" s="59"/>
      <c r="FF148" s="59"/>
      <c r="FG148" s="59"/>
      <c r="FH148" s="59"/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60"/>
      <c r="FU148" s="60"/>
      <c r="FV148" s="60"/>
      <c r="FW148" s="60"/>
      <c r="FX148" s="60"/>
      <c r="FY148" s="60"/>
      <c r="FZ148" s="60"/>
      <c r="GA148" s="60"/>
      <c r="GB148" s="60"/>
      <c r="GC148" s="60"/>
      <c r="GD148" s="60"/>
      <c r="GE148" s="60"/>
      <c r="GF148" s="60"/>
      <c r="GG148" s="60"/>
      <c r="GH148" s="60"/>
      <c r="GI148" s="60"/>
      <c r="GJ148" s="60"/>
      <c r="GK148" s="60"/>
      <c r="GL148" s="60"/>
      <c r="GM148" s="60"/>
      <c r="GN148" s="60"/>
      <c r="GO148" s="60"/>
      <c r="GP148" s="60"/>
      <c r="GQ148" s="60"/>
      <c r="GR148" s="60"/>
      <c r="GS148" s="60"/>
    </row>
    <row r="149" spans="2:201" x14ac:dyDescent="0.2">
      <c r="B149" s="66" t="s">
        <v>1057</v>
      </c>
      <c r="C149" s="67" t="s">
        <v>1058</v>
      </c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9">
        <f t="shared" si="320"/>
        <v>0</v>
      </c>
      <c r="Q149" s="70">
        <f t="shared" si="321"/>
        <v>0</v>
      </c>
      <c r="R149" s="59">
        <f t="shared" si="322"/>
        <v>0</v>
      </c>
      <c r="S149" s="319">
        <f>cf_1!S149+cf_2!S149</f>
        <v>0</v>
      </c>
      <c r="T149" s="319">
        <f>cf_1!T149+cf_2!T149</f>
        <v>0</v>
      </c>
      <c r="U149" s="319">
        <f>cf_1!U149+cf_2!U149</f>
        <v>0</v>
      </c>
      <c r="V149" s="319">
        <f>cf_1!V149+cf_2!V149</f>
        <v>0</v>
      </c>
      <c r="W149" s="319">
        <f>cf_1!W149+cf_2!W149</f>
        <v>0</v>
      </c>
      <c r="X149" s="319">
        <f>cf_1!X149+cf_2!X149</f>
        <v>0</v>
      </c>
      <c r="Y149" s="319">
        <f>cf_1!Y149+cf_2!Y149</f>
        <v>0</v>
      </c>
      <c r="Z149" s="319">
        <f>cf_1!Z149+cf_2!Z149</f>
        <v>0</v>
      </c>
      <c r="AA149" s="319">
        <f>cf_1!AA149+cf_2!AA149</f>
        <v>0</v>
      </c>
      <c r="AB149" s="319">
        <f>cf_1!AB149+cf_2!AB149</f>
        <v>0</v>
      </c>
      <c r="AC149" s="319">
        <f>cf_1!AC149+cf_2!AC149</f>
        <v>0</v>
      </c>
      <c r="AD149" s="319">
        <f>cf_1!AD149+cf_2!AD149</f>
        <v>0</v>
      </c>
      <c r="AE149" s="319">
        <f>cf_1!AE149+cf_2!AE149</f>
        <v>0</v>
      </c>
      <c r="AF149" s="319">
        <f>cf_1!AF149+cf_2!AF149</f>
        <v>0</v>
      </c>
      <c r="AG149" s="319">
        <f>cf_1!AG149+cf_2!AG149</f>
        <v>0</v>
      </c>
      <c r="AH149" s="319">
        <f>cf_1!AH149+cf_2!AH149</f>
        <v>0</v>
      </c>
      <c r="AI149" s="319">
        <f>cf_1!AI149+cf_2!AI149</f>
        <v>0</v>
      </c>
      <c r="AJ149" s="319">
        <f>cf_1!AJ149+cf_2!AJ149</f>
        <v>0</v>
      </c>
      <c r="AK149" s="319">
        <f>cf_1!AK149+cf_2!AK149</f>
        <v>0</v>
      </c>
      <c r="AL149" s="319">
        <f>cf_1!AL149+cf_2!AL149</f>
        <v>0</v>
      </c>
      <c r="AM149" s="319">
        <f>cf_1!AM149+cf_2!AM149</f>
        <v>0</v>
      </c>
      <c r="AN149" s="319">
        <f>cf_1!AN149+cf_2!AN149</f>
        <v>0</v>
      </c>
      <c r="AO149" s="319">
        <f>cf_1!AO149+cf_2!AO149</f>
        <v>0</v>
      </c>
      <c r="AP149" s="319">
        <f>cf_1!AP149+cf_2!AP149</f>
        <v>0</v>
      </c>
      <c r="AQ149" s="319">
        <f>cf_1!AQ149+cf_2!AQ149</f>
        <v>0</v>
      </c>
      <c r="AR149" s="319">
        <f>cf_1!AR149+cf_2!AR149</f>
        <v>0</v>
      </c>
      <c r="AS149" s="319">
        <f>cf_1!AS149+cf_2!AS149</f>
        <v>0</v>
      </c>
      <c r="AT149" s="319">
        <f>cf_1!AT149+cf_2!AT149</f>
        <v>0</v>
      </c>
      <c r="AU149" s="319">
        <f>cf_1!AU149+cf_2!AU149</f>
        <v>0</v>
      </c>
      <c r="AV149" s="319">
        <f>cf_1!AV149+cf_2!AV149</f>
        <v>0</v>
      </c>
      <c r="AW149" s="319">
        <f>cf_1!AW149+cf_2!AW149</f>
        <v>0</v>
      </c>
      <c r="AX149" s="319">
        <f>cf_1!AX149+cf_2!AX149</f>
        <v>0</v>
      </c>
      <c r="AY149" s="319">
        <f>cf_1!AY149+cf_2!AY149</f>
        <v>0</v>
      </c>
      <c r="AZ149" s="319">
        <f>cf_1!AZ149+cf_2!AZ149</f>
        <v>0</v>
      </c>
      <c r="BA149" s="319">
        <f>cf_1!BA149+cf_2!BA149</f>
        <v>0</v>
      </c>
      <c r="BB149" s="319">
        <f>cf_1!BB149+cf_2!BB149</f>
        <v>0</v>
      </c>
      <c r="BC149" s="319">
        <f>cf_1!BC149+cf_2!BC149</f>
        <v>0</v>
      </c>
      <c r="BD149" s="319">
        <f>cf_1!BD149+cf_2!BD149</f>
        <v>0</v>
      </c>
      <c r="BE149" s="319">
        <f>cf_1!BE149+cf_2!BE149</f>
        <v>0</v>
      </c>
      <c r="BF149" s="319">
        <f>cf_1!BF149+cf_2!BF149</f>
        <v>0</v>
      </c>
      <c r="BG149" s="319">
        <f>cf_1!BG149+cf_2!BG149</f>
        <v>0</v>
      </c>
      <c r="BH149" s="319">
        <f>cf_1!BH149+cf_2!BH149</f>
        <v>0</v>
      </c>
      <c r="BI149" s="319">
        <f>cf_1!BI149+cf_2!BI149</f>
        <v>0</v>
      </c>
      <c r="BJ149" s="319">
        <f>cf_1!BJ149+cf_2!BJ149</f>
        <v>0</v>
      </c>
      <c r="BK149" s="319">
        <f>cf_1!BK149+cf_2!BK149</f>
        <v>0</v>
      </c>
      <c r="BL149" s="319">
        <f>cf_1!BL149+cf_2!BL149</f>
        <v>0</v>
      </c>
      <c r="BM149" s="319">
        <f>cf_1!BM149+cf_2!BM149</f>
        <v>0</v>
      </c>
      <c r="BN149" s="319">
        <f>cf_1!BN149+cf_2!BN149</f>
        <v>0</v>
      </c>
      <c r="BO149" s="319">
        <f>cf_1!BO149+cf_2!BO149</f>
        <v>0</v>
      </c>
      <c r="BP149" s="319">
        <f>cf_1!BP149+cf_2!BP149</f>
        <v>0</v>
      </c>
      <c r="BQ149" s="319">
        <f>cf_1!BQ149+cf_2!BQ149</f>
        <v>0</v>
      </c>
      <c r="BR149" s="319">
        <f>cf_1!BR149+cf_2!BR149</f>
        <v>0</v>
      </c>
      <c r="BS149" s="319">
        <f>cf_1!BS149+cf_2!BS149</f>
        <v>0</v>
      </c>
      <c r="BT149" s="319">
        <f>cf_1!BT149+cf_2!BT149</f>
        <v>0</v>
      </c>
      <c r="BU149" s="319">
        <f>cf_1!BU149+cf_2!BU149</f>
        <v>0</v>
      </c>
      <c r="BV149" s="319">
        <f>cf_1!BV149+cf_2!BV149</f>
        <v>0</v>
      </c>
      <c r="BW149" s="319">
        <f>cf_1!BW149+cf_2!BW149</f>
        <v>0</v>
      </c>
      <c r="BX149" s="319">
        <f>cf_1!BX149+cf_2!BX149</f>
        <v>0</v>
      </c>
      <c r="BY149" s="319">
        <f>cf_1!BY149+cf_2!BY149</f>
        <v>0</v>
      </c>
      <c r="BZ149" s="319">
        <f>cf_1!BZ149+cf_2!BZ149</f>
        <v>0</v>
      </c>
      <c r="CA149" s="319">
        <f>cf_1!CA149+cf_2!CA149</f>
        <v>0</v>
      </c>
      <c r="CB149" s="319">
        <f>cf_1!CB149+cf_2!CB149</f>
        <v>0</v>
      </c>
      <c r="CC149" s="319">
        <f>cf_1!CC149+cf_2!CC149</f>
        <v>0</v>
      </c>
      <c r="CD149" s="319">
        <f>cf_1!CD149+cf_2!CD149</f>
        <v>0</v>
      </c>
      <c r="CE149" s="319">
        <f>cf_1!CE149+cf_2!CE149</f>
        <v>0</v>
      </c>
      <c r="CF149" s="319">
        <f>cf_1!CF149+cf_2!CF149</f>
        <v>0</v>
      </c>
      <c r="CG149" s="319">
        <f>cf_1!CG149+cf_2!CG149</f>
        <v>0</v>
      </c>
      <c r="CH149" s="319">
        <f>cf_1!CH149+cf_2!CH149</f>
        <v>0</v>
      </c>
      <c r="CI149" s="319">
        <f>cf_1!CI149+cf_2!CI149</f>
        <v>0</v>
      </c>
      <c r="CJ149" s="319">
        <f>cf_1!CJ149+cf_2!CJ149</f>
        <v>0</v>
      </c>
      <c r="CK149" s="319">
        <f>cf_1!CK149+cf_2!CK149</f>
        <v>0</v>
      </c>
      <c r="CL149" s="319">
        <f>cf_1!CL149+cf_2!CL149</f>
        <v>0</v>
      </c>
      <c r="CM149" s="319">
        <f>cf_1!CM149+cf_2!CM149</f>
        <v>0</v>
      </c>
      <c r="CN149" s="319">
        <f>cf_1!CN149+cf_2!CN149</f>
        <v>0</v>
      </c>
      <c r="CO149" s="319">
        <f>cf_1!CO149+cf_2!CO149</f>
        <v>0</v>
      </c>
      <c r="CP149" s="319">
        <f>cf_1!CP149+cf_2!CP149</f>
        <v>0</v>
      </c>
      <c r="CQ149" s="319">
        <f>cf_1!CQ149+cf_2!CQ149</f>
        <v>0</v>
      </c>
      <c r="CR149" s="319">
        <f>cf_1!CR149+cf_2!CR149</f>
        <v>0</v>
      </c>
      <c r="CS149" s="319">
        <f>cf_1!CS149+cf_2!CS149</f>
        <v>0</v>
      </c>
      <c r="CT149" s="319">
        <f>cf_1!CT149+cf_2!CT149</f>
        <v>0</v>
      </c>
      <c r="CU149" s="319">
        <f>cf_1!CU149+cf_2!CU149</f>
        <v>0</v>
      </c>
      <c r="CV149" s="319">
        <f>cf_1!CV149+cf_2!CV149</f>
        <v>0</v>
      </c>
      <c r="CW149" s="319">
        <f>cf_1!CW149+cf_2!CW149</f>
        <v>0</v>
      </c>
      <c r="CX149" s="319">
        <f>cf_1!CX149+cf_2!CX149</f>
        <v>0</v>
      </c>
      <c r="CY149" s="319">
        <f>cf_1!CY149+cf_2!CY149</f>
        <v>0</v>
      </c>
      <c r="CZ149" s="319">
        <f>cf_1!CZ149+cf_2!CZ149</f>
        <v>0</v>
      </c>
      <c r="DA149" s="319">
        <f>cf_1!DA149+cf_2!DA149</f>
        <v>0</v>
      </c>
      <c r="DB149" s="319">
        <f>cf_1!DB149+cf_2!DB149</f>
        <v>0</v>
      </c>
      <c r="DC149" s="319">
        <f>cf_1!DC149+cf_2!DC149</f>
        <v>0</v>
      </c>
      <c r="DD149" s="319">
        <f>cf_1!DD149+cf_2!DD149</f>
        <v>0</v>
      </c>
      <c r="DE149" s="319">
        <f>cf_1!DE149+cf_2!DE149</f>
        <v>0</v>
      </c>
      <c r="DF149" s="319">
        <f>cf_1!DF149+cf_2!DF149</f>
        <v>0</v>
      </c>
      <c r="DG149" s="319">
        <f>cf_1!DG149+cf_2!DG149</f>
        <v>0</v>
      </c>
      <c r="DH149" s="319">
        <f>cf_1!DH149+cf_2!DH149</f>
        <v>0</v>
      </c>
      <c r="DI149" s="319">
        <f>cf_1!DI149+cf_2!DI149</f>
        <v>0</v>
      </c>
      <c r="DJ149" s="319">
        <f>cf_1!DJ149+cf_2!DJ149</f>
        <v>0</v>
      </c>
      <c r="DK149" s="319">
        <f>cf_1!DK149+cf_2!DK149</f>
        <v>0</v>
      </c>
      <c r="DL149" s="319">
        <f>cf_1!DL149+cf_2!DL149</f>
        <v>0</v>
      </c>
      <c r="DM149" s="319">
        <f>cf_1!DM149+cf_2!DM149</f>
        <v>0</v>
      </c>
      <c r="DN149" s="319">
        <f>cf_1!DN149+cf_2!DN149</f>
        <v>0</v>
      </c>
      <c r="DO149" s="319">
        <f>cf_1!DO149+cf_2!DO149</f>
        <v>0</v>
      </c>
      <c r="DP149" s="319">
        <f>cf_1!DP149+cf_2!DP149</f>
        <v>0</v>
      </c>
      <c r="DQ149" s="319">
        <f>cf_1!DQ149+cf_2!DQ149</f>
        <v>0</v>
      </c>
      <c r="DR149" s="319">
        <f>cf_1!DR149+cf_2!DR149</f>
        <v>0</v>
      </c>
      <c r="DS149" s="319">
        <f>cf_1!DS149+cf_2!DS149</f>
        <v>0</v>
      </c>
      <c r="DT149" s="319">
        <f>cf_1!DT149+cf_2!DT149</f>
        <v>0</v>
      </c>
      <c r="DU149" s="319">
        <f>cf_1!DU149+cf_2!DU149</f>
        <v>0</v>
      </c>
      <c r="DV149" s="319">
        <f>cf_1!DV149+cf_2!DV149</f>
        <v>0</v>
      </c>
      <c r="DW149" s="319">
        <f>cf_1!DW149+cf_2!DW149</f>
        <v>0</v>
      </c>
      <c r="DX149" s="319">
        <f>cf_1!DX149+cf_2!DX149</f>
        <v>0</v>
      </c>
      <c r="DY149" s="319">
        <f>cf_1!DY149+cf_2!DY149</f>
        <v>0</v>
      </c>
      <c r="DZ149" s="319">
        <f>cf_1!DZ149+cf_2!DZ149</f>
        <v>0</v>
      </c>
      <c r="EA149" s="319">
        <f>cf_1!EA149+cf_2!EA149</f>
        <v>0</v>
      </c>
      <c r="EB149" s="319">
        <f>cf_1!EB149+cf_2!EB149</f>
        <v>0</v>
      </c>
      <c r="EC149" s="319">
        <f>cf_1!EC149+cf_2!EC149</f>
        <v>0</v>
      </c>
      <c r="ED149" s="319">
        <f>cf_1!ED149+cf_2!ED149</f>
        <v>0</v>
      </c>
      <c r="EE149" s="319">
        <f>cf_1!EE149+cf_2!EE149</f>
        <v>0</v>
      </c>
      <c r="EF149" s="319">
        <f>cf_1!EF149+cf_2!EF149</f>
        <v>0</v>
      </c>
      <c r="EG149" s="319">
        <f>cf_1!EG149+cf_2!EG149</f>
        <v>0</v>
      </c>
      <c r="EH149" s="319">
        <f>cf_1!EH149+cf_2!EH149</f>
        <v>0</v>
      </c>
      <c r="EI149" s="319">
        <f>cf_1!EI149+cf_2!EI149</f>
        <v>0</v>
      </c>
      <c r="EJ149" s="59"/>
      <c r="EK149" s="59"/>
      <c r="EL149" s="59"/>
      <c r="EM149" s="59"/>
      <c r="EN149" s="59"/>
      <c r="EO149" s="59"/>
      <c r="EP149" s="59"/>
      <c r="EQ149" s="59"/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/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60"/>
      <c r="FU149" s="60"/>
      <c r="FV149" s="60"/>
      <c r="FW149" s="60"/>
      <c r="FX149" s="60"/>
      <c r="FY149" s="60"/>
      <c r="FZ149" s="60"/>
      <c r="GA149" s="60"/>
      <c r="GB149" s="60"/>
      <c r="GC149" s="60"/>
      <c r="GD149" s="60"/>
      <c r="GE149" s="60"/>
      <c r="GF149" s="60"/>
      <c r="GG149" s="60"/>
      <c r="GH149" s="60"/>
      <c r="GI149" s="60"/>
      <c r="GJ149" s="60"/>
      <c r="GK149" s="60"/>
      <c r="GL149" s="60"/>
      <c r="GM149" s="60"/>
      <c r="GN149" s="60"/>
      <c r="GO149" s="60"/>
      <c r="GP149" s="60"/>
      <c r="GQ149" s="60"/>
      <c r="GR149" s="60"/>
      <c r="GS149" s="60"/>
    </row>
    <row r="150" spans="2:201" x14ac:dyDescent="0.2">
      <c r="B150" s="66" t="s">
        <v>1059</v>
      </c>
      <c r="C150" s="67" t="s">
        <v>1060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9">
        <f t="shared" si="320"/>
        <v>0</v>
      </c>
      <c r="Q150" s="70">
        <f t="shared" si="321"/>
        <v>0</v>
      </c>
      <c r="R150" s="59">
        <f t="shared" si="322"/>
        <v>0</v>
      </c>
      <c r="S150" s="319">
        <f>cf_1!S150+cf_2!S150</f>
        <v>0</v>
      </c>
      <c r="T150" s="319">
        <f>cf_1!T150+cf_2!T150</f>
        <v>0</v>
      </c>
      <c r="U150" s="319">
        <f>cf_1!U150+cf_2!U150</f>
        <v>0</v>
      </c>
      <c r="V150" s="319">
        <f>cf_1!V150+cf_2!V150</f>
        <v>0</v>
      </c>
      <c r="W150" s="319">
        <f>cf_1!W150+cf_2!W150</f>
        <v>0</v>
      </c>
      <c r="X150" s="319">
        <f>cf_1!X150+cf_2!X150</f>
        <v>0</v>
      </c>
      <c r="Y150" s="319">
        <f>cf_1!Y150+cf_2!Y150</f>
        <v>0</v>
      </c>
      <c r="Z150" s="319">
        <f>cf_1!Z150+cf_2!Z150</f>
        <v>0</v>
      </c>
      <c r="AA150" s="319">
        <f>cf_1!AA150+cf_2!AA150</f>
        <v>0</v>
      </c>
      <c r="AB150" s="319">
        <f>cf_1!AB150+cf_2!AB150</f>
        <v>0</v>
      </c>
      <c r="AC150" s="319">
        <f>cf_1!AC150+cf_2!AC150</f>
        <v>0</v>
      </c>
      <c r="AD150" s="319">
        <f>cf_1!AD150+cf_2!AD150</f>
        <v>0</v>
      </c>
      <c r="AE150" s="319">
        <f>cf_1!AE150+cf_2!AE150</f>
        <v>0</v>
      </c>
      <c r="AF150" s="319">
        <f>cf_1!AF150+cf_2!AF150</f>
        <v>0</v>
      </c>
      <c r="AG150" s="319">
        <f>cf_1!AG150+cf_2!AG150</f>
        <v>0</v>
      </c>
      <c r="AH150" s="319">
        <f>cf_1!AH150+cf_2!AH150</f>
        <v>0</v>
      </c>
      <c r="AI150" s="319">
        <f>cf_1!AI150+cf_2!AI150</f>
        <v>0</v>
      </c>
      <c r="AJ150" s="319">
        <f>cf_1!AJ150+cf_2!AJ150</f>
        <v>0</v>
      </c>
      <c r="AK150" s="319">
        <f>cf_1!AK150+cf_2!AK150</f>
        <v>0</v>
      </c>
      <c r="AL150" s="319">
        <f>cf_1!AL150+cf_2!AL150</f>
        <v>0</v>
      </c>
      <c r="AM150" s="319">
        <f>cf_1!AM150+cf_2!AM150</f>
        <v>0</v>
      </c>
      <c r="AN150" s="319">
        <f>cf_1!AN150+cf_2!AN150</f>
        <v>0</v>
      </c>
      <c r="AO150" s="319">
        <f>cf_1!AO150+cf_2!AO150</f>
        <v>0</v>
      </c>
      <c r="AP150" s="319">
        <f>cf_1!AP150+cf_2!AP150</f>
        <v>0</v>
      </c>
      <c r="AQ150" s="319">
        <f>cf_1!AQ150+cf_2!AQ150</f>
        <v>0</v>
      </c>
      <c r="AR150" s="319">
        <f>cf_1!AR150+cf_2!AR150</f>
        <v>0</v>
      </c>
      <c r="AS150" s="319">
        <f>cf_1!AS150+cf_2!AS150</f>
        <v>0</v>
      </c>
      <c r="AT150" s="319">
        <f>cf_1!AT150+cf_2!AT150</f>
        <v>0</v>
      </c>
      <c r="AU150" s="319">
        <f>cf_1!AU150+cf_2!AU150</f>
        <v>0</v>
      </c>
      <c r="AV150" s="319">
        <f>cf_1!AV150+cf_2!AV150</f>
        <v>0</v>
      </c>
      <c r="AW150" s="319">
        <f>cf_1!AW150+cf_2!AW150</f>
        <v>0</v>
      </c>
      <c r="AX150" s="319">
        <f>cf_1!AX150+cf_2!AX150</f>
        <v>0</v>
      </c>
      <c r="AY150" s="319">
        <f>cf_1!AY150+cf_2!AY150</f>
        <v>0</v>
      </c>
      <c r="AZ150" s="319">
        <f>cf_1!AZ150+cf_2!AZ150</f>
        <v>0</v>
      </c>
      <c r="BA150" s="319">
        <f>cf_1!BA150+cf_2!BA150</f>
        <v>0</v>
      </c>
      <c r="BB150" s="319">
        <f>cf_1!BB150+cf_2!BB150</f>
        <v>0</v>
      </c>
      <c r="BC150" s="319">
        <f>cf_1!BC150+cf_2!BC150</f>
        <v>0</v>
      </c>
      <c r="BD150" s="319">
        <f>cf_1!BD150+cf_2!BD150</f>
        <v>0</v>
      </c>
      <c r="BE150" s="319">
        <f>cf_1!BE150+cf_2!BE150</f>
        <v>0</v>
      </c>
      <c r="BF150" s="319">
        <f>cf_1!BF150+cf_2!BF150</f>
        <v>0</v>
      </c>
      <c r="BG150" s="319">
        <f>cf_1!BG150+cf_2!BG150</f>
        <v>0</v>
      </c>
      <c r="BH150" s="319">
        <f>cf_1!BH150+cf_2!BH150</f>
        <v>0</v>
      </c>
      <c r="BI150" s="319">
        <f>cf_1!BI150+cf_2!BI150</f>
        <v>0</v>
      </c>
      <c r="BJ150" s="319">
        <f>cf_1!BJ150+cf_2!BJ150</f>
        <v>0</v>
      </c>
      <c r="BK150" s="319">
        <f>cf_1!BK150+cf_2!BK150</f>
        <v>0</v>
      </c>
      <c r="BL150" s="319">
        <f>cf_1!BL150+cf_2!BL150</f>
        <v>0</v>
      </c>
      <c r="BM150" s="319">
        <f>cf_1!BM150+cf_2!BM150</f>
        <v>0</v>
      </c>
      <c r="BN150" s="319">
        <f>cf_1!BN150+cf_2!BN150</f>
        <v>0</v>
      </c>
      <c r="BO150" s="319">
        <f>cf_1!BO150+cf_2!BO150</f>
        <v>0</v>
      </c>
      <c r="BP150" s="319">
        <f>cf_1!BP150+cf_2!BP150</f>
        <v>0</v>
      </c>
      <c r="BQ150" s="319">
        <f>cf_1!BQ150+cf_2!BQ150</f>
        <v>0</v>
      </c>
      <c r="BR150" s="319">
        <f>cf_1!BR150+cf_2!BR150</f>
        <v>0</v>
      </c>
      <c r="BS150" s="319">
        <f>cf_1!BS150+cf_2!BS150</f>
        <v>0</v>
      </c>
      <c r="BT150" s="319">
        <f>cf_1!BT150+cf_2!BT150</f>
        <v>0</v>
      </c>
      <c r="BU150" s="319">
        <f>cf_1!BU150+cf_2!BU150</f>
        <v>0</v>
      </c>
      <c r="BV150" s="319">
        <f>cf_1!BV150+cf_2!BV150</f>
        <v>0</v>
      </c>
      <c r="BW150" s="319">
        <f>cf_1!BW150+cf_2!BW150</f>
        <v>0</v>
      </c>
      <c r="BX150" s="319">
        <f>cf_1!BX150+cf_2!BX150</f>
        <v>0</v>
      </c>
      <c r="BY150" s="319">
        <f>cf_1!BY150+cf_2!BY150</f>
        <v>0</v>
      </c>
      <c r="BZ150" s="319">
        <f>cf_1!BZ150+cf_2!BZ150</f>
        <v>0</v>
      </c>
      <c r="CA150" s="319">
        <f>cf_1!CA150+cf_2!CA150</f>
        <v>0</v>
      </c>
      <c r="CB150" s="319">
        <f>cf_1!CB150+cf_2!CB150</f>
        <v>0</v>
      </c>
      <c r="CC150" s="319">
        <f>cf_1!CC150+cf_2!CC150</f>
        <v>0</v>
      </c>
      <c r="CD150" s="319">
        <f>cf_1!CD150+cf_2!CD150</f>
        <v>0</v>
      </c>
      <c r="CE150" s="319">
        <f>cf_1!CE150+cf_2!CE150</f>
        <v>0</v>
      </c>
      <c r="CF150" s="319">
        <f>cf_1!CF150+cf_2!CF150</f>
        <v>0</v>
      </c>
      <c r="CG150" s="319">
        <f>cf_1!CG150+cf_2!CG150</f>
        <v>0</v>
      </c>
      <c r="CH150" s="319">
        <f>cf_1!CH150+cf_2!CH150</f>
        <v>0</v>
      </c>
      <c r="CI150" s="319">
        <f>cf_1!CI150+cf_2!CI150</f>
        <v>0</v>
      </c>
      <c r="CJ150" s="319">
        <f>cf_1!CJ150+cf_2!CJ150</f>
        <v>0</v>
      </c>
      <c r="CK150" s="319">
        <f>cf_1!CK150+cf_2!CK150</f>
        <v>0</v>
      </c>
      <c r="CL150" s="319">
        <f>cf_1!CL150+cf_2!CL150</f>
        <v>0</v>
      </c>
      <c r="CM150" s="319">
        <f>cf_1!CM150+cf_2!CM150</f>
        <v>0</v>
      </c>
      <c r="CN150" s="319">
        <f>cf_1!CN150+cf_2!CN150</f>
        <v>0</v>
      </c>
      <c r="CO150" s="319">
        <f>cf_1!CO150+cf_2!CO150</f>
        <v>0</v>
      </c>
      <c r="CP150" s="319">
        <f>cf_1!CP150+cf_2!CP150</f>
        <v>0</v>
      </c>
      <c r="CQ150" s="319">
        <f>cf_1!CQ150+cf_2!CQ150</f>
        <v>0</v>
      </c>
      <c r="CR150" s="319">
        <f>cf_1!CR150+cf_2!CR150</f>
        <v>0</v>
      </c>
      <c r="CS150" s="319">
        <f>cf_1!CS150+cf_2!CS150</f>
        <v>0</v>
      </c>
      <c r="CT150" s="319">
        <f>cf_1!CT150+cf_2!CT150</f>
        <v>0</v>
      </c>
      <c r="CU150" s="319">
        <f>cf_1!CU150+cf_2!CU150</f>
        <v>0</v>
      </c>
      <c r="CV150" s="319">
        <f>cf_1!CV150+cf_2!CV150</f>
        <v>0</v>
      </c>
      <c r="CW150" s="319">
        <f>cf_1!CW150+cf_2!CW150</f>
        <v>0</v>
      </c>
      <c r="CX150" s="319">
        <f>cf_1!CX150+cf_2!CX150</f>
        <v>0</v>
      </c>
      <c r="CY150" s="319">
        <f>cf_1!CY150+cf_2!CY150</f>
        <v>0</v>
      </c>
      <c r="CZ150" s="319">
        <f>cf_1!CZ150+cf_2!CZ150</f>
        <v>0</v>
      </c>
      <c r="DA150" s="319">
        <f>cf_1!DA150+cf_2!DA150</f>
        <v>0</v>
      </c>
      <c r="DB150" s="319">
        <f>cf_1!DB150+cf_2!DB150</f>
        <v>0</v>
      </c>
      <c r="DC150" s="319">
        <f>cf_1!DC150+cf_2!DC150</f>
        <v>0</v>
      </c>
      <c r="DD150" s="319">
        <f>cf_1!DD150+cf_2!DD150</f>
        <v>0</v>
      </c>
      <c r="DE150" s="319">
        <f>cf_1!DE150+cf_2!DE150</f>
        <v>0</v>
      </c>
      <c r="DF150" s="319">
        <f>cf_1!DF150+cf_2!DF150</f>
        <v>0</v>
      </c>
      <c r="DG150" s="319">
        <f>cf_1!DG150+cf_2!DG150</f>
        <v>0</v>
      </c>
      <c r="DH150" s="319">
        <f>cf_1!DH150+cf_2!DH150</f>
        <v>0</v>
      </c>
      <c r="DI150" s="319">
        <f>cf_1!DI150+cf_2!DI150</f>
        <v>0</v>
      </c>
      <c r="DJ150" s="319">
        <f>cf_1!DJ150+cf_2!DJ150</f>
        <v>0</v>
      </c>
      <c r="DK150" s="319">
        <f>cf_1!DK150+cf_2!DK150</f>
        <v>0</v>
      </c>
      <c r="DL150" s="319">
        <f>cf_1!DL150+cf_2!DL150</f>
        <v>0</v>
      </c>
      <c r="DM150" s="319">
        <f>cf_1!DM150+cf_2!DM150</f>
        <v>0</v>
      </c>
      <c r="DN150" s="319">
        <f>cf_1!DN150+cf_2!DN150</f>
        <v>0</v>
      </c>
      <c r="DO150" s="319">
        <f>cf_1!DO150+cf_2!DO150</f>
        <v>0</v>
      </c>
      <c r="DP150" s="319">
        <f>cf_1!DP150+cf_2!DP150</f>
        <v>0</v>
      </c>
      <c r="DQ150" s="319">
        <f>cf_1!DQ150+cf_2!DQ150</f>
        <v>0</v>
      </c>
      <c r="DR150" s="319">
        <f>cf_1!DR150+cf_2!DR150</f>
        <v>0</v>
      </c>
      <c r="DS150" s="319">
        <f>cf_1!DS150+cf_2!DS150</f>
        <v>0</v>
      </c>
      <c r="DT150" s="319">
        <f>cf_1!DT150+cf_2!DT150</f>
        <v>0</v>
      </c>
      <c r="DU150" s="319">
        <f>cf_1!DU150+cf_2!DU150</f>
        <v>0</v>
      </c>
      <c r="DV150" s="319">
        <f>cf_1!DV150+cf_2!DV150</f>
        <v>0</v>
      </c>
      <c r="DW150" s="319">
        <f>cf_1!DW150+cf_2!DW150</f>
        <v>0</v>
      </c>
      <c r="DX150" s="319">
        <f>cf_1!DX150+cf_2!DX150</f>
        <v>0</v>
      </c>
      <c r="DY150" s="319">
        <f>cf_1!DY150+cf_2!DY150</f>
        <v>0</v>
      </c>
      <c r="DZ150" s="319">
        <f>cf_1!DZ150+cf_2!DZ150</f>
        <v>0</v>
      </c>
      <c r="EA150" s="319">
        <f>cf_1!EA150+cf_2!EA150</f>
        <v>0</v>
      </c>
      <c r="EB150" s="319">
        <f>cf_1!EB150+cf_2!EB150</f>
        <v>0</v>
      </c>
      <c r="EC150" s="319">
        <f>cf_1!EC150+cf_2!EC150</f>
        <v>0</v>
      </c>
      <c r="ED150" s="319">
        <f>cf_1!ED150+cf_2!ED150</f>
        <v>0</v>
      </c>
      <c r="EE150" s="319">
        <f>cf_1!EE150+cf_2!EE150</f>
        <v>0</v>
      </c>
      <c r="EF150" s="319">
        <f>cf_1!EF150+cf_2!EF150</f>
        <v>0</v>
      </c>
      <c r="EG150" s="319">
        <f>cf_1!EG150+cf_2!EG150</f>
        <v>0</v>
      </c>
      <c r="EH150" s="319">
        <f>cf_1!EH150+cf_2!EH150</f>
        <v>0</v>
      </c>
      <c r="EI150" s="319">
        <f>cf_1!EI150+cf_2!EI150</f>
        <v>0</v>
      </c>
      <c r="EJ150" s="59"/>
      <c r="EK150" s="59"/>
      <c r="EL150" s="59"/>
      <c r="EM150" s="59"/>
      <c r="EN150" s="59"/>
      <c r="EO150" s="59"/>
      <c r="EP150" s="59"/>
      <c r="EQ150" s="59"/>
      <c r="ER150" s="59"/>
      <c r="ES150" s="59"/>
      <c r="ET150" s="59"/>
      <c r="EU150" s="59"/>
      <c r="EV150" s="59"/>
      <c r="EW150" s="59"/>
      <c r="EX150" s="59"/>
      <c r="EY150" s="59"/>
      <c r="EZ150" s="59"/>
      <c r="FA150" s="59"/>
      <c r="FB150" s="59"/>
      <c r="FC150" s="59"/>
      <c r="FD150" s="59"/>
      <c r="FE150" s="59"/>
      <c r="FF150" s="59"/>
      <c r="FG150" s="59"/>
      <c r="FH150" s="59"/>
      <c r="FI150" s="59"/>
      <c r="FJ150" s="59"/>
      <c r="FK150" s="59"/>
      <c r="FL150" s="59"/>
      <c r="FM150" s="59"/>
      <c r="FN150" s="59"/>
      <c r="FO150" s="59"/>
      <c r="FP150" s="59"/>
      <c r="FQ150" s="59"/>
      <c r="FR150" s="59"/>
      <c r="FS150" s="59"/>
      <c r="FT150" s="60"/>
      <c r="FU150" s="60"/>
      <c r="FV150" s="60"/>
      <c r="FW150" s="60"/>
      <c r="FX150" s="60"/>
      <c r="FY150" s="60"/>
      <c r="FZ150" s="60"/>
      <c r="GA150" s="60"/>
      <c r="GB150" s="60"/>
      <c r="GC150" s="60"/>
      <c r="GD150" s="60"/>
      <c r="GE150" s="60"/>
      <c r="GF150" s="60"/>
      <c r="GG150" s="60"/>
      <c r="GH150" s="60"/>
      <c r="GI150" s="60"/>
      <c r="GJ150" s="60"/>
      <c r="GK150" s="60"/>
      <c r="GL150" s="60"/>
      <c r="GM150" s="60"/>
      <c r="GN150" s="60"/>
      <c r="GO150" s="60"/>
      <c r="GP150" s="60"/>
      <c r="GQ150" s="60"/>
      <c r="GR150" s="60"/>
      <c r="GS150" s="60"/>
    </row>
    <row r="151" spans="2:201" x14ac:dyDescent="0.2">
      <c r="B151" s="66" t="s">
        <v>1061</v>
      </c>
      <c r="C151" s="67" t="s">
        <v>1062</v>
      </c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9">
        <f t="shared" si="320"/>
        <v>0</v>
      </c>
      <c r="Q151" s="70">
        <f t="shared" si="321"/>
        <v>0</v>
      </c>
      <c r="R151" s="59">
        <f t="shared" si="322"/>
        <v>0</v>
      </c>
      <c r="S151" s="319">
        <f>cf_1!S151+cf_2!S151</f>
        <v>0</v>
      </c>
      <c r="T151" s="319">
        <f>cf_1!T151+cf_2!T151</f>
        <v>0</v>
      </c>
      <c r="U151" s="319">
        <f>cf_1!U151+cf_2!U151</f>
        <v>0</v>
      </c>
      <c r="V151" s="319">
        <f>cf_1!V151+cf_2!V151</f>
        <v>0</v>
      </c>
      <c r="W151" s="319">
        <f>cf_1!W151+cf_2!W151</f>
        <v>0</v>
      </c>
      <c r="X151" s="319">
        <f>cf_1!X151+cf_2!X151</f>
        <v>0</v>
      </c>
      <c r="Y151" s="319">
        <f>cf_1!Y151+cf_2!Y151</f>
        <v>0</v>
      </c>
      <c r="Z151" s="319">
        <f>cf_1!Z151+cf_2!Z151</f>
        <v>0</v>
      </c>
      <c r="AA151" s="319">
        <f>cf_1!AA151+cf_2!AA151</f>
        <v>0</v>
      </c>
      <c r="AB151" s="319">
        <f>cf_1!AB151+cf_2!AB151</f>
        <v>0</v>
      </c>
      <c r="AC151" s="319">
        <f>cf_1!AC151+cf_2!AC151</f>
        <v>0</v>
      </c>
      <c r="AD151" s="319">
        <f>cf_1!AD151+cf_2!AD151</f>
        <v>0</v>
      </c>
      <c r="AE151" s="319">
        <f>cf_1!AE151+cf_2!AE151</f>
        <v>0</v>
      </c>
      <c r="AF151" s="319">
        <f>cf_1!AF151+cf_2!AF151</f>
        <v>0</v>
      </c>
      <c r="AG151" s="319">
        <f>cf_1!AG151+cf_2!AG151</f>
        <v>0</v>
      </c>
      <c r="AH151" s="319">
        <f>cf_1!AH151+cf_2!AH151</f>
        <v>0</v>
      </c>
      <c r="AI151" s="319">
        <f>cf_1!AI151+cf_2!AI151</f>
        <v>0</v>
      </c>
      <c r="AJ151" s="319">
        <f>cf_1!AJ151+cf_2!AJ151</f>
        <v>0</v>
      </c>
      <c r="AK151" s="319">
        <f>cf_1!AK151+cf_2!AK151</f>
        <v>0</v>
      </c>
      <c r="AL151" s="319">
        <f>cf_1!AL151+cf_2!AL151</f>
        <v>0</v>
      </c>
      <c r="AM151" s="319">
        <f>cf_1!AM151+cf_2!AM151</f>
        <v>0</v>
      </c>
      <c r="AN151" s="319">
        <f>cf_1!AN151+cf_2!AN151</f>
        <v>0</v>
      </c>
      <c r="AO151" s="319">
        <f>cf_1!AO151+cf_2!AO151</f>
        <v>0</v>
      </c>
      <c r="AP151" s="319">
        <f>cf_1!AP151+cf_2!AP151</f>
        <v>0</v>
      </c>
      <c r="AQ151" s="319">
        <f>cf_1!AQ151+cf_2!AQ151</f>
        <v>0</v>
      </c>
      <c r="AR151" s="319">
        <f>cf_1!AR151+cf_2!AR151</f>
        <v>0</v>
      </c>
      <c r="AS151" s="319">
        <f>cf_1!AS151+cf_2!AS151</f>
        <v>0</v>
      </c>
      <c r="AT151" s="319">
        <f>cf_1!AT151+cf_2!AT151</f>
        <v>0</v>
      </c>
      <c r="AU151" s="319">
        <f>cf_1!AU151+cf_2!AU151</f>
        <v>0</v>
      </c>
      <c r="AV151" s="319">
        <f>cf_1!AV151+cf_2!AV151</f>
        <v>0</v>
      </c>
      <c r="AW151" s="319">
        <f>cf_1!AW151+cf_2!AW151</f>
        <v>0</v>
      </c>
      <c r="AX151" s="319">
        <f>cf_1!AX151+cf_2!AX151</f>
        <v>0</v>
      </c>
      <c r="AY151" s="319">
        <f>cf_1!AY151+cf_2!AY151</f>
        <v>0</v>
      </c>
      <c r="AZ151" s="319">
        <f>cf_1!AZ151+cf_2!AZ151</f>
        <v>0</v>
      </c>
      <c r="BA151" s="319">
        <f>cf_1!BA151+cf_2!BA151</f>
        <v>0</v>
      </c>
      <c r="BB151" s="319">
        <f>cf_1!BB151+cf_2!BB151</f>
        <v>0</v>
      </c>
      <c r="BC151" s="319">
        <f>cf_1!BC151+cf_2!BC151</f>
        <v>0</v>
      </c>
      <c r="BD151" s="319">
        <f>cf_1!BD151+cf_2!BD151</f>
        <v>0</v>
      </c>
      <c r="BE151" s="319">
        <f>cf_1!BE151+cf_2!BE151</f>
        <v>0</v>
      </c>
      <c r="BF151" s="319">
        <f>cf_1!BF151+cf_2!BF151</f>
        <v>0</v>
      </c>
      <c r="BG151" s="319">
        <f>cf_1!BG151+cf_2!BG151</f>
        <v>0</v>
      </c>
      <c r="BH151" s="319">
        <f>cf_1!BH151+cf_2!BH151</f>
        <v>0</v>
      </c>
      <c r="BI151" s="319">
        <f>cf_1!BI151+cf_2!BI151</f>
        <v>0</v>
      </c>
      <c r="BJ151" s="319">
        <f>cf_1!BJ151+cf_2!BJ151</f>
        <v>0</v>
      </c>
      <c r="BK151" s="319">
        <f>cf_1!BK151+cf_2!BK151</f>
        <v>0</v>
      </c>
      <c r="BL151" s="319">
        <f>cf_1!BL151+cf_2!BL151</f>
        <v>0</v>
      </c>
      <c r="BM151" s="319">
        <f>cf_1!BM151+cf_2!BM151</f>
        <v>0</v>
      </c>
      <c r="BN151" s="319">
        <f>cf_1!BN151+cf_2!BN151</f>
        <v>0</v>
      </c>
      <c r="BO151" s="319">
        <f>cf_1!BO151+cf_2!BO151</f>
        <v>0</v>
      </c>
      <c r="BP151" s="319">
        <f>cf_1!BP151+cf_2!BP151</f>
        <v>0</v>
      </c>
      <c r="BQ151" s="319">
        <f>cf_1!BQ151+cf_2!BQ151</f>
        <v>0</v>
      </c>
      <c r="BR151" s="319">
        <f>cf_1!BR151+cf_2!BR151</f>
        <v>0</v>
      </c>
      <c r="BS151" s="319">
        <f>cf_1!BS151+cf_2!BS151</f>
        <v>0</v>
      </c>
      <c r="BT151" s="319">
        <f>cf_1!BT151+cf_2!BT151</f>
        <v>0</v>
      </c>
      <c r="BU151" s="319">
        <f>cf_1!BU151+cf_2!BU151</f>
        <v>0</v>
      </c>
      <c r="BV151" s="319">
        <f>cf_1!BV151+cf_2!BV151</f>
        <v>0</v>
      </c>
      <c r="BW151" s="319">
        <f>cf_1!BW151+cf_2!BW151</f>
        <v>0</v>
      </c>
      <c r="BX151" s="319">
        <f>cf_1!BX151+cf_2!BX151</f>
        <v>0</v>
      </c>
      <c r="BY151" s="319">
        <f>cf_1!BY151+cf_2!BY151</f>
        <v>0</v>
      </c>
      <c r="BZ151" s="319">
        <f>cf_1!BZ151+cf_2!BZ151</f>
        <v>0</v>
      </c>
      <c r="CA151" s="319">
        <f>cf_1!CA151+cf_2!CA151</f>
        <v>0</v>
      </c>
      <c r="CB151" s="319">
        <f>cf_1!CB151+cf_2!CB151</f>
        <v>0</v>
      </c>
      <c r="CC151" s="319">
        <f>cf_1!CC151+cf_2!CC151</f>
        <v>0</v>
      </c>
      <c r="CD151" s="319">
        <f>cf_1!CD151+cf_2!CD151</f>
        <v>0</v>
      </c>
      <c r="CE151" s="319">
        <f>cf_1!CE151+cf_2!CE151</f>
        <v>0</v>
      </c>
      <c r="CF151" s="319">
        <f>cf_1!CF151+cf_2!CF151</f>
        <v>0</v>
      </c>
      <c r="CG151" s="319">
        <f>cf_1!CG151+cf_2!CG151</f>
        <v>0</v>
      </c>
      <c r="CH151" s="319">
        <f>cf_1!CH151+cf_2!CH151</f>
        <v>0</v>
      </c>
      <c r="CI151" s="319">
        <f>cf_1!CI151+cf_2!CI151</f>
        <v>0</v>
      </c>
      <c r="CJ151" s="319">
        <f>cf_1!CJ151+cf_2!CJ151</f>
        <v>0</v>
      </c>
      <c r="CK151" s="319">
        <f>cf_1!CK151+cf_2!CK151</f>
        <v>0</v>
      </c>
      <c r="CL151" s="319">
        <f>cf_1!CL151+cf_2!CL151</f>
        <v>0</v>
      </c>
      <c r="CM151" s="319">
        <f>cf_1!CM151+cf_2!CM151</f>
        <v>0</v>
      </c>
      <c r="CN151" s="319">
        <f>cf_1!CN151+cf_2!CN151</f>
        <v>0</v>
      </c>
      <c r="CO151" s="319">
        <f>cf_1!CO151+cf_2!CO151</f>
        <v>0</v>
      </c>
      <c r="CP151" s="319">
        <f>cf_1!CP151+cf_2!CP151</f>
        <v>0</v>
      </c>
      <c r="CQ151" s="319">
        <f>cf_1!CQ151+cf_2!CQ151</f>
        <v>0</v>
      </c>
      <c r="CR151" s="319">
        <f>cf_1!CR151+cf_2!CR151</f>
        <v>0</v>
      </c>
      <c r="CS151" s="319">
        <f>cf_1!CS151+cf_2!CS151</f>
        <v>0</v>
      </c>
      <c r="CT151" s="319">
        <f>cf_1!CT151+cf_2!CT151</f>
        <v>0</v>
      </c>
      <c r="CU151" s="319">
        <f>cf_1!CU151+cf_2!CU151</f>
        <v>0</v>
      </c>
      <c r="CV151" s="319">
        <f>cf_1!CV151+cf_2!CV151</f>
        <v>0</v>
      </c>
      <c r="CW151" s="319">
        <f>cf_1!CW151+cf_2!CW151</f>
        <v>0</v>
      </c>
      <c r="CX151" s="319">
        <f>cf_1!CX151+cf_2!CX151</f>
        <v>0</v>
      </c>
      <c r="CY151" s="319">
        <f>cf_1!CY151+cf_2!CY151</f>
        <v>0</v>
      </c>
      <c r="CZ151" s="319">
        <f>cf_1!CZ151+cf_2!CZ151</f>
        <v>0</v>
      </c>
      <c r="DA151" s="319">
        <f>cf_1!DA151+cf_2!DA151</f>
        <v>0</v>
      </c>
      <c r="DB151" s="319">
        <f>cf_1!DB151+cf_2!DB151</f>
        <v>0</v>
      </c>
      <c r="DC151" s="319">
        <f>cf_1!DC151+cf_2!DC151</f>
        <v>0</v>
      </c>
      <c r="DD151" s="319">
        <f>cf_1!DD151+cf_2!DD151</f>
        <v>0</v>
      </c>
      <c r="DE151" s="319">
        <f>cf_1!DE151+cf_2!DE151</f>
        <v>0</v>
      </c>
      <c r="DF151" s="319">
        <f>cf_1!DF151+cf_2!DF151</f>
        <v>0</v>
      </c>
      <c r="DG151" s="319">
        <f>cf_1!DG151+cf_2!DG151</f>
        <v>0</v>
      </c>
      <c r="DH151" s="319">
        <f>cf_1!DH151+cf_2!DH151</f>
        <v>0</v>
      </c>
      <c r="DI151" s="319">
        <f>cf_1!DI151+cf_2!DI151</f>
        <v>0</v>
      </c>
      <c r="DJ151" s="319">
        <f>cf_1!DJ151+cf_2!DJ151</f>
        <v>0</v>
      </c>
      <c r="DK151" s="319">
        <f>cf_1!DK151+cf_2!DK151</f>
        <v>0</v>
      </c>
      <c r="DL151" s="319">
        <f>cf_1!DL151+cf_2!DL151</f>
        <v>0</v>
      </c>
      <c r="DM151" s="319">
        <f>cf_1!DM151+cf_2!DM151</f>
        <v>0</v>
      </c>
      <c r="DN151" s="319">
        <f>cf_1!DN151+cf_2!DN151</f>
        <v>0</v>
      </c>
      <c r="DO151" s="319">
        <f>cf_1!DO151+cf_2!DO151</f>
        <v>0</v>
      </c>
      <c r="DP151" s="319">
        <f>cf_1!DP151+cf_2!DP151</f>
        <v>0</v>
      </c>
      <c r="DQ151" s="319">
        <f>cf_1!DQ151+cf_2!DQ151</f>
        <v>0</v>
      </c>
      <c r="DR151" s="319">
        <f>cf_1!DR151+cf_2!DR151</f>
        <v>0</v>
      </c>
      <c r="DS151" s="319">
        <f>cf_1!DS151+cf_2!DS151</f>
        <v>0</v>
      </c>
      <c r="DT151" s="319">
        <f>cf_1!DT151+cf_2!DT151</f>
        <v>0</v>
      </c>
      <c r="DU151" s="319">
        <f>cf_1!DU151+cf_2!DU151</f>
        <v>0</v>
      </c>
      <c r="DV151" s="319">
        <f>cf_1!DV151+cf_2!DV151</f>
        <v>0</v>
      </c>
      <c r="DW151" s="319">
        <f>cf_1!DW151+cf_2!DW151</f>
        <v>0</v>
      </c>
      <c r="DX151" s="319">
        <f>cf_1!DX151+cf_2!DX151</f>
        <v>0</v>
      </c>
      <c r="DY151" s="319">
        <f>cf_1!DY151+cf_2!DY151</f>
        <v>0</v>
      </c>
      <c r="DZ151" s="319">
        <f>cf_1!DZ151+cf_2!DZ151</f>
        <v>0</v>
      </c>
      <c r="EA151" s="319">
        <f>cf_1!EA151+cf_2!EA151</f>
        <v>0</v>
      </c>
      <c r="EB151" s="319">
        <f>cf_1!EB151+cf_2!EB151</f>
        <v>0</v>
      </c>
      <c r="EC151" s="319">
        <f>cf_1!EC151+cf_2!EC151</f>
        <v>0</v>
      </c>
      <c r="ED151" s="319">
        <f>cf_1!ED151+cf_2!ED151</f>
        <v>0</v>
      </c>
      <c r="EE151" s="319">
        <f>cf_1!EE151+cf_2!EE151</f>
        <v>0</v>
      </c>
      <c r="EF151" s="319">
        <f>cf_1!EF151+cf_2!EF151</f>
        <v>0</v>
      </c>
      <c r="EG151" s="319">
        <f>cf_1!EG151+cf_2!EG151</f>
        <v>0</v>
      </c>
      <c r="EH151" s="319">
        <f>cf_1!EH151+cf_2!EH151</f>
        <v>0</v>
      </c>
      <c r="EI151" s="319">
        <f>cf_1!EI151+cf_2!EI151</f>
        <v>0</v>
      </c>
      <c r="EJ151" s="59"/>
      <c r="EK151" s="59"/>
      <c r="EL151" s="59"/>
      <c r="EM151" s="59"/>
      <c r="EN151" s="59"/>
      <c r="EO151" s="59"/>
      <c r="EP151" s="59"/>
      <c r="EQ151" s="59"/>
      <c r="ER151" s="59"/>
      <c r="ES151" s="59"/>
      <c r="ET151" s="59"/>
      <c r="EU151" s="59"/>
      <c r="EV151" s="59"/>
      <c r="EW151" s="59"/>
      <c r="EX151" s="59"/>
      <c r="EY151" s="59"/>
      <c r="EZ151" s="59"/>
      <c r="FA151" s="59"/>
      <c r="FB151" s="59"/>
      <c r="FC151" s="59"/>
      <c r="FD151" s="59"/>
      <c r="FE151" s="59"/>
      <c r="FF151" s="59"/>
      <c r="FG151" s="59"/>
      <c r="FH151" s="59"/>
      <c r="FI151" s="59"/>
      <c r="FJ151" s="59"/>
      <c r="FK151" s="59"/>
      <c r="FL151" s="59"/>
      <c r="FM151" s="59"/>
      <c r="FN151" s="59"/>
      <c r="FO151" s="59"/>
      <c r="FP151" s="59"/>
      <c r="FQ151" s="59"/>
      <c r="FR151" s="59"/>
      <c r="FS151" s="59"/>
      <c r="FT151" s="60"/>
      <c r="FU151" s="60"/>
      <c r="FV151" s="60"/>
      <c r="FW151" s="60"/>
      <c r="FX151" s="60"/>
      <c r="FY151" s="60"/>
      <c r="FZ151" s="60"/>
      <c r="GA151" s="60"/>
      <c r="GB151" s="60"/>
      <c r="GC151" s="60"/>
      <c r="GD151" s="60"/>
      <c r="GE151" s="60"/>
      <c r="GF151" s="60"/>
      <c r="GG151" s="60"/>
      <c r="GH151" s="60"/>
      <c r="GI151" s="60"/>
      <c r="GJ151" s="60"/>
      <c r="GK151" s="60"/>
      <c r="GL151" s="60"/>
      <c r="GM151" s="60"/>
      <c r="GN151" s="60"/>
      <c r="GO151" s="60"/>
      <c r="GP151" s="60"/>
      <c r="GQ151" s="60"/>
      <c r="GR151" s="60"/>
      <c r="GS151" s="60"/>
    </row>
    <row r="152" spans="2:201" x14ac:dyDescent="0.2">
      <c r="B152" s="95" t="s">
        <v>1063</v>
      </c>
      <c r="C152" s="96" t="s">
        <v>751</v>
      </c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8">
        <f>SUM(P153:P159)</f>
        <v>0</v>
      </c>
      <c r="Q152" s="99">
        <f>SUM(Q153:Q159)</f>
        <v>0</v>
      </c>
      <c r="R152" s="99">
        <f>SUM(R153:R159)</f>
        <v>0</v>
      </c>
      <c r="S152" s="99">
        <f>SUM(S153:S159)</f>
        <v>0</v>
      </c>
      <c r="T152" s="99">
        <f t="shared" ref="T152:CE152" si="323">SUM(T153:T159)</f>
        <v>0</v>
      </c>
      <c r="U152" s="99">
        <f t="shared" ref="U152:AW152" si="324">SUM(U153:U159)</f>
        <v>0</v>
      </c>
      <c r="V152" s="99">
        <f t="shared" si="324"/>
        <v>0</v>
      </c>
      <c r="W152" s="99">
        <f t="shared" si="324"/>
        <v>0</v>
      </c>
      <c r="X152" s="99">
        <f t="shared" si="324"/>
        <v>0</v>
      </c>
      <c r="Y152" s="99">
        <f t="shared" si="324"/>
        <v>0</v>
      </c>
      <c r="Z152" s="99">
        <f t="shared" si="324"/>
        <v>0</v>
      </c>
      <c r="AA152" s="99">
        <f t="shared" si="324"/>
        <v>0</v>
      </c>
      <c r="AB152" s="99">
        <f t="shared" si="324"/>
        <v>0</v>
      </c>
      <c r="AC152" s="99">
        <f t="shared" si="324"/>
        <v>0</v>
      </c>
      <c r="AD152" s="99">
        <f t="shared" si="324"/>
        <v>0</v>
      </c>
      <c r="AE152" s="99">
        <f t="shared" si="324"/>
        <v>0</v>
      </c>
      <c r="AF152" s="99">
        <f t="shared" si="324"/>
        <v>0</v>
      </c>
      <c r="AG152" s="99">
        <f t="shared" si="324"/>
        <v>0</v>
      </c>
      <c r="AH152" s="99">
        <f t="shared" si="324"/>
        <v>0</v>
      </c>
      <c r="AI152" s="99">
        <f t="shared" si="324"/>
        <v>0</v>
      </c>
      <c r="AJ152" s="99">
        <f t="shared" si="324"/>
        <v>0</v>
      </c>
      <c r="AK152" s="99">
        <f t="shared" si="324"/>
        <v>0</v>
      </c>
      <c r="AL152" s="99">
        <f t="shared" si="324"/>
        <v>0</v>
      </c>
      <c r="AM152" s="99">
        <f t="shared" si="324"/>
        <v>0</v>
      </c>
      <c r="AN152" s="99">
        <f t="shared" si="324"/>
        <v>0</v>
      </c>
      <c r="AO152" s="99">
        <f t="shared" si="324"/>
        <v>0</v>
      </c>
      <c r="AP152" s="99">
        <f t="shared" si="324"/>
        <v>0</v>
      </c>
      <c r="AQ152" s="99">
        <f t="shared" si="324"/>
        <v>0</v>
      </c>
      <c r="AR152" s="99">
        <f t="shared" si="324"/>
        <v>0</v>
      </c>
      <c r="AS152" s="99">
        <f t="shared" si="324"/>
        <v>0</v>
      </c>
      <c r="AT152" s="99">
        <f t="shared" si="324"/>
        <v>0</v>
      </c>
      <c r="AU152" s="99">
        <f t="shared" si="324"/>
        <v>0</v>
      </c>
      <c r="AV152" s="99">
        <f t="shared" si="324"/>
        <v>0</v>
      </c>
      <c r="AW152" s="99">
        <f t="shared" si="324"/>
        <v>0</v>
      </c>
      <c r="AX152" s="99">
        <f t="shared" si="323"/>
        <v>0</v>
      </c>
      <c r="AY152" s="99">
        <f t="shared" si="323"/>
        <v>0</v>
      </c>
      <c r="AZ152" s="99">
        <f t="shared" si="323"/>
        <v>0</v>
      </c>
      <c r="BA152" s="99">
        <f t="shared" si="323"/>
        <v>0</v>
      </c>
      <c r="BB152" s="99">
        <f t="shared" si="323"/>
        <v>0</v>
      </c>
      <c r="BC152" s="99">
        <f t="shared" si="323"/>
        <v>0</v>
      </c>
      <c r="BD152" s="99">
        <f t="shared" si="323"/>
        <v>0</v>
      </c>
      <c r="BE152" s="99">
        <f t="shared" si="323"/>
        <v>0</v>
      </c>
      <c r="BF152" s="99">
        <f t="shared" si="323"/>
        <v>0</v>
      </c>
      <c r="BG152" s="99">
        <f t="shared" si="323"/>
        <v>0</v>
      </c>
      <c r="BH152" s="99">
        <f t="shared" si="323"/>
        <v>0</v>
      </c>
      <c r="BI152" s="99">
        <f t="shared" si="323"/>
        <v>0</v>
      </c>
      <c r="BJ152" s="99">
        <f t="shared" si="323"/>
        <v>0</v>
      </c>
      <c r="BK152" s="99">
        <f t="shared" si="323"/>
        <v>0</v>
      </c>
      <c r="BL152" s="99">
        <f t="shared" si="323"/>
        <v>0</v>
      </c>
      <c r="BM152" s="99">
        <f t="shared" si="323"/>
        <v>0</v>
      </c>
      <c r="BN152" s="99">
        <f t="shared" si="323"/>
        <v>0</v>
      </c>
      <c r="BO152" s="99">
        <f t="shared" si="323"/>
        <v>0</v>
      </c>
      <c r="BP152" s="99">
        <f t="shared" si="323"/>
        <v>0</v>
      </c>
      <c r="BQ152" s="99">
        <f t="shared" si="323"/>
        <v>0</v>
      </c>
      <c r="BR152" s="99">
        <f t="shared" si="323"/>
        <v>0</v>
      </c>
      <c r="BS152" s="99">
        <f t="shared" si="323"/>
        <v>0</v>
      </c>
      <c r="BT152" s="99">
        <f t="shared" si="323"/>
        <v>0</v>
      </c>
      <c r="BU152" s="99">
        <f t="shared" si="323"/>
        <v>0</v>
      </c>
      <c r="BV152" s="99">
        <f t="shared" si="323"/>
        <v>0</v>
      </c>
      <c r="BW152" s="99">
        <f t="shared" si="323"/>
        <v>0</v>
      </c>
      <c r="BX152" s="99">
        <f t="shared" si="323"/>
        <v>0</v>
      </c>
      <c r="BY152" s="99">
        <f t="shared" si="323"/>
        <v>0</v>
      </c>
      <c r="BZ152" s="99">
        <f t="shared" si="323"/>
        <v>0</v>
      </c>
      <c r="CA152" s="99">
        <f t="shared" si="323"/>
        <v>0</v>
      </c>
      <c r="CB152" s="99">
        <f t="shared" si="323"/>
        <v>0</v>
      </c>
      <c r="CC152" s="99">
        <f t="shared" si="323"/>
        <v>0</v>
      </c>
      <c r="CD152" s="99">
        <f t="shared" si="323"/>
        <v>0</v>
      </c>
      <c r="CE152" s="99">
        <f t="shared" si="323"/>
        <v>0</v>
      </c>
      <c r="CF152" s="99">
        <f t="shared" ref="CF152:EI152" si="325">SUM(CF153:CF159)</f>
        <v>0</v>
      </c>
      <c r="CG152" s="99">
        <f t="shared" si="325"/>
        <v>0</v>
      </c>
      <c r="CH152" s="99">
        <f t="shared" si="325"/>
        <v>0</v>
      </c>
      <c r="CI152" s="99">
        <f t="shared" si="325"/>
        <v>0</v>
      </c>
      <c r="CJ152" s="99">
        <f t="shared" si="325"/>
        <v>0</v>
      </c>
      <c r="CK152" s="99">
        <f t="shared" si="325"/>
        <v>0</v>
      </c>
      <c r="CL152" s="99">
        <f t="shared" si="325"/>
        <v>0</v>
      </c>
      <c r="CM152" s="99">
        <f t="shared" si="325"/>
        <v>0</v>
      </c>
      <c r="CN152" s="99">
        <f t="shared" si="325"/>
        <v>0</v>
      </c>
      <c r="CO152" s="99">
        <f t="shared" si="325"/>
        <v>0</v>
      </c>
      <c r="CP152" s="99">
        <f t="shared" si="325"/>
        <v>0</v>
      </c>
      <c r="CQ152" s="99">
        <f t="shared" si="325"/>
        <v>0</v>
      </c>
      <c r="CR152" s="99">
        <f t="shared" si="325"/>
        <v>0</v>
      </c>
      <c r="CS152" s="99">
        <f t="shared" si="325"/>
        <v>0</v>
      </c>
      <c r="CT152" s="99">
        <f t="shared" si="325"/>
        <v>0</v>
      </c>
      <c r="CU152" s="99">
        <f t="shared" si="325"/>
        <v>0</v>
      </c>
      <c r="CV152" s="99">
        <f t="shared" si="325"/>
        <v>0</v>
      </c>
      <c r="CW152" s="99">
        <f t="shared" si="325"/>
        <v>0</v>
      </c>
      <c r="CX152" s="99">
        <f t="shared" si="325"/>
        <v>0</v>
      </c>
      <c r="CY152" s="99">
        <f t="shared" si="325"/>
        <v>0</v>
      </c>
      <c r="CZ152" s="99">
        <f t="shared" si="325"/>
        <v>0</v>
      </c>
      <c r="DA152" s="99">
        <f t="shared" si="325"/>
        <v>0</v>
      </c>
      <c r="DB152" s="99">
        <f t="shared" si="325"/>
        <v>0</v>
      </c>
      <c r="DC152" s="99">
        <f t="shared" si="325"/>
        <v>0</v>
      </c>
      <c r="DD152" s="99">
        <f t="shared" si="325"/>
        <v>0</v>
      </c>
      <c r="DE152" s="99">
        <f t="shared" si="325"/>
        <v>0</v>
      </c>
      <c r="DF152" s="99">
        <f t="shared" si="325"/>
        <v>0</v>
      </c>
      <c r="DG152" s="99">
        <f t="shared" si="325"/>
        <v>0</v>
      </c>
      <c r="DH152" s="99">
        <f t="shared" si="325"/>
        <v>0</v>
      </c>
      <c r="DI152" s="99">
        <f t="shared" si="325"/>
        <v>0</v>
      </c>
      <c r="DJ152" s="99">
        <f t="shared" si="325"/>
        <v>0</v>
      </c>
      <c r="DK152" s="99">
        <f t="shared" si="325"/>
        <v>0</v>
      </c>
      <c r="DL152" s="99">
        <f t="shared" si="325"/>
        <v>0</v>
      </c>
      <c r="DM152" s="99">
        <f t="shared" si="325"/>
        <v>0</v>
      </c>
      <c r="DN152" s="99">
        <f t="shared" si="325"/>
        <v>0</v>
      </c>
      <c r="DO152" s="99">
        <f t="shared" si="325"/>
        <v>0</v>
      </c>
      <c r="DP152" s="99">
        <f t="shared" si="325"/>
        <v>0</v>
      </c>
      <c r="DQ152" s="99">
        <f t="shared" si="325"/>
        <v>0</v>
      </c>
      <c r="DR152" s="99">
        <f t="shared" si="325"/>
        <v>0</v>
      </c>
      <c r="DS152" s="99">
        <f t="shared" si="325"/>
        <v>0</v>
      </c>
      <c r="DT152" s="99">
        <f t="shared" si="325"/>
        <v>0</v>
      </c>
      <c r="DU152" s="99">
        <f t="shared" si="325"/>
        <v>0</v>
      </c>
      <c r="DV152" s="99">
        <f t="shared" si="325"/>
        <v>0</v>
      </c>
      <c r="DW152" s="99">
        <f t="shared" si="325"/>
        <v>0</v>
      </c>
      <c r="DX152" s="99">
        <f t="shared" si="325"/>
        <v>0</v>
      </c>
      <c r="DY152" s="99">
        <f t="shared" si="325"/>
        <v>0</v>
      </c>
      <c r="DZ152" s="99">
        <f t="shared" si="325"/>
        <v>0</v>
      </c>
      <c r="EA152" s="99">
        <f t="shared" si="325"/>
        <v>0</v>
      </c>
      <c r="EB152" s="99">
        <f t="shared" si="325"/>
        <v>0</v>
      </c>
      <c r="EC152" s="99">
        <f t="shared" si="325"/>
        <v>0</v>
      </c>
      <c r="ED152" s="99">
        <f t="shared" si="325"/>
        <v>0</v>
      </c>
      <c r="EE152" s="99">
        <f t="shared" si="325"/>
        <v>0</v>
      </c>
      <c r="EF152" s="99">
        <f t="shared" si="325"/>
        <v>0</v>
      </c>
      <c r="EG152" s="99">
        <f t="shared" si="325"/>
        <v>0</v>
      </c>
      <c r="EH152" s="99">
        <f t="shared" si="325"/>
        <v>0</v>
      </c>
      <c r="EI152" s="99">
        <f t="shared" si="325"/>
        <v>0</v>
      </c>
      <c r="EJ152" s="59"/>
      <c r="EK152" s="59"/>
      <c r="EL152" s="59"/>
      <c r="EM152" s="59"/>
      <c r="EN152" s="59"/>
      <c r="EO152" s="59"/>
      <c r="EP152" s="59"/>
      <c r="EQ152" s="59"/>
      <c r="ER152" s="59"/>
      <c r="ES152" s="59"/>
      <c r="ET152" s="59"/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/>
      <c r="FK152" s="59"/>
      <c r="FL152" s="59"/>
      <c r="FM152" s="59"/>
      <c r="FN152" s="59"/>
      <c r="FO152" s="59"/>
      <c r="FP152" s="59"/>
      <c r="FQ152" s="59"/>
      <c r="FR152" s="59"/>
      <c r="FS152" s="59"/>
      <c r="FT152" s="60"/>
      <c r="FU152" s="60"/>
      <c r="FV152" s="60"/>
      <c r="FW152" s="60"/>
      <c r="FX152" s="60"/>
      <c r="FY152" s="60"/>
      <c r="FZ152" s="60"/>
      <c r="GA152" s="60"/>
      <c r="GB152" s="60"/>
      <c r="GC152" s="60"/>
      <c r="GD152" s="60"/>
      <c r="GE152" s="60"/>
      <c r="GF152" s="60"/>
      <c r="GG152" s="60"/>
      <c r="GH152" s="60"/>
      <c r="GI152" s="60"/>
      <c r="GJ152" s="60"/>
      <c r="GK152" s="60"/>
      <c r="GL152" s="60"/>
      <c r="GM152" s="60"/>
      <c r="GN152" s="60"/>
      <c r="GO152" s="60"/>
      <c r="GP152" s="60"/>
      <c r="GQ152" s="60"/>
      <c r="GR152" s="60"/>
      <c r="GS152" s="60"/>
    </row>
    <row r="153" spans="2:201" x14ac:dyDescent="0.2">
      <c r="B153" s="66" t="s">
        <v>1064</v>
      </c>
      <c r="C153" s="67" t="s">
        <v>1065</v>
      </c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9">
        <f t="shared" ref="P153:P161" si="326">SUM(S153:EI153)</f>
        <v>0</v>
      </c>
      <c r="Q153" s="70">
        <f t="shared" ref="Q153:Q161" si="327">SUMIF(S$5:EI$5,"факт",S153:EI153)</f>
        <v>0</v>
      </c>
      <c r="R153" s="59">
        <f t="shared" ref="R153:R161" si="328">P153-Q153</f>
        <v>0</v>
      </c>
      <c r="S153" s="319">
        <f>cf_1!S153+cf_2!S153</f>
        <v>0</v>
      </c>
      <c r="T153" s="319">
        <f>cf_1!T153+cf_2!T153</f>
        <v>0</v>
      </c>
      <c r="U153" s="319">
        <f>cf_1!U153+cf_2!U153</f>
        <v>0</v>
      </c>
      <c r="V153" s="319">
        <f>cf_1!V153+cf_2!V153</f>
        <v>0</v>
      </c>
      <c r="W153" s="319">
        <f>cf_1!W153+cf_2!W153</f>
        <v>0</v>
      </c>
      <c r="X153" s="319">
        <f>cf_1!X153+cf_2!X153</f>
        <v>0</v>
      </c>
      <c r="Y153" s="319">
        <f>cf_1!Y153+cf_2!Y153</f>
        <v>0</v>
      </c>
      <c r="Z153" s="319">
        <f>cf_1!Z153+cf_2!Z153</f>
        <v>0</v>
      </c>
      <c r="AA153" s="319">
        <f>cf_1!AA153+cf_2!AA153</f>
        <v>0</v>
      </c>
      <c r="AB153" s="319">
        <f>cf_1!AB153+cf_2!AB153</f>
        <v>0</v>
      </c>
      <c r="AC153" s="319">
        <f>cf_1!AC153+cf_2!AC153</f>
        <v>0</v>
      </c>
      <c r="AD153" s="319">
        <f>cf_1!AD153+cf_2!AD153</f>
        <v>0</v>
      </c>
      <c r="AE153" s="319">
        <f>cf_1!AE153+cf_2!AE153</f>
        <v>0</v>
      </c>
      <c r="AF153" s="319">
        <f>cf_1!AF153+cf_2!AF153</f>
        <v>0</v>
      </c>
      <c r="AG153" s="319">
        <f>cf_1!AG153+cf_2!AG153</f>
        <v>0</v>
      </c>
      <c r="AH153" s="319">
        <f>cf_1!AH153+cf_2!AH153</f>
        <v>0</v>
      </c>
      <c r="AI153" s="319">
        <f>cf_1!AI153+cf_2!AI153</f>
        <v>0</v>
      </c>
      <c r="AJ153" s="319">
        <f>cf_1!AJ153+cf_2!AJ153</f>
        <v>0</v>
      </c>
      <c r="AK153" s="319">
        <f>cf_1!AK153+cf_2!AK153</f>
        <v>0</v>
      </c>
      <c r="AL153" s="319">
        <f>cf_1!AL153+cf_2!AL153</f>
        <v>0</v>
      </c>
      <c r="AM153" s="319">
        <f>cf_1!AM153+cf_2!AM153</f>
        <v>0</v>
      </c>
      <c r="AN153" s="319">
        <f>cf_1!AN153+cf_2!AN153</f>
        <v>0</v>
      </c>
      <c r="AO153" s="319">
        <f>cf_1!AO153+cf_2!AO153</f>
        <v>0</v>
      </c>
      <c r="AP153" s="319">
        <f>cf_1!AP153+cf_2!AP153</f>
        <v>0</v>
      </c>
      <c r="AQ153" s="319">
        <f>cf_1!AQ153+cf_2!AQ153</f>
        <v>0</v>
      </c>
      <c r="AR153" s="319">
        <f>cf_1!AR153+cf_2!AR153</f>
        <v>0</v>
      </c>
      <c r="AS153" s="319">
        <f>cf_1!AS153+cf_2!AS153</f>
        <v>0</v>
      </c>
      <c r="AT153" s="319">
        <f>cf_1!AT153+cf_2!AT153</f>
        <v>0</v>
      </c>
      <c r="AU153" s="319">
        <f>cf_1!AU153+cf_2!AU153</f>
        <v>0</v>
      </c>
      <c r="AV153" s="319">
        <f>cf_1!AV153+cf_2!AV153</f>
        <v>0</v>
      </c>
      <c r="AW153" s="319">
        <f>cf_1!AW153+cf_2!AW153</f>
        <v>0</v>
      </c>
      <c r="AX153" s="319">
        <f>cf_1!AX153+cf_2!AX153</f>
        <v>0</v>
      </c>
      <c r="AY153" s="319">
        <f>cf_1!AY153+cf_2!AY153</f>
        <v>0</v>
      </c>
      <c r="AZ153" s="319">
        <f>cf_1!AZ153+cf_2!AZ153</f>
        <v>0</v>
      </c>
      <c r="BA153" s="319">
        <f>cf_1!BA153+cf_2!BA153</f>
        <v>0</v>
      </c>
      <c r="BB153" s="319">
        <f>cf_1!BB153+cf_2!BB153</f>
        <v>0</v>
      </c>
      <c r="BC153" s="319">
        <f>cf_1!BC153+cf_2!BC153</f>
        <v>0</v>
      </c>
      <c r="BD153" s="319">
        <f>cf_1!BD153+cf_2!BD153</f>
        <v>0</v>
      </c>
      <c r="BE153" s="319">
        <f>cf_1!BE153+cf_2!BE153</f>
        <v>0</v>
      </c>
      <c r="BF153" s="319">
        <f>cf_1!BF153+cf_2!BF153</f>
        <v>0</v>
      </c>
      <c r="BG153" s="319">
        <f>cf_1!BG153+cf_2!BG153</f>
        <v>0</v>
      </c>
      <c r="BH153" s="319">
        <f>cf_1!BH153+cf_2!BH153</f>
        <v>0</v>
      </c>
      <c r="BI153" s="319">
        <f>cf_1!BI153+cf_2!BI153</f>
        <v>0</v>
      </c>
      <c r="BJ153" s="319">
        <f>cf_1!BJ153+cf_2!BJ153</f>
        <v>0</v>
      </c>
      <c r="BK153" s="319">
        <f>cf_1!BK153+cf_2!BK153</f>
        <v>0</v>
      </c>
      <c r="BL153" s="319">
        <f>cf_1!BL153+cf_2!BL153</f>
        <v>0</v>
      </c>
      <c r="BM153" s="319">
        <f>cf_1!BM153+cf_2!BM153</f>
        <v>0</v>
      </c>
      <c r="BN153" s="319">
        <f>cf_1!BN153+cf_2!BN153</f>
        <v>0</v>
      </c>
      <c r="BO153" s="319">
        <f>cf_1!BO153+cf_2!BO153</f>
        <v>0</v>
      </c>
      <c r="BP153" s="319">
        <f>cf_1!BP153+cf_2!BP153</f>
        <v>0</v>
      </c>
      <c r="BQ153" s="319">
        <f>cf_1!BQ153+cf_2!BQ153</f>
        <v>0</v>
      </c>
      <c r="BR153" s="319">
        <f>cf_1!BR153+cf_2!BR153</f>
        <v>0</v>
      </c>
      <c r="BS153" s="319">
        <f>cf_1!BS153+cf_2!BS153</f>
        <v>0</v>
      </c>
      <c r="BT153" s="319">
        <f>cf_1!BT153+cf_2!BT153</f>
        <v>0</v>
      </c>
      <c r="BU153" s="319">
        <f>cf_1!BU153+cf_2!BU153</f>
        <v>0</v>
      </c>
      <c r="BV153" s="319">
        <f>cf_1!BV153+cf_2!BV153</f>
        <v>0</v>
      </c>
      <c r="BW153" s="319">
        <f>cf_1!BW153+cf_2!BW153</f>
        <v>0</v>
      </c>
      <c r="BX153" s="319">
        <f>cf_1!BX153+cf_2!BX153</f>
        <v>0</v>
      </c>
      <c r="BY153" s="319">
        <f>cf_1!BY153+cf_2!BY153</f>
        <v>0</v>
      </c>
      <c r="BZ153" s="319">
        <f>cf_1!BZ153+cf_2!BZ153</f>
        <v>0</v>
      </c>
      <c r="CA153" s="319">
        <f>cf_1!CA153+cf_2!CA153</f>
        <v>0</v>
      </c>
      <c r="CB153" s="319">
        <f>cf_1!CB153+cf_2!CB153</f>
        <v>0</v>
      </c>
      <c r="CC153" s="319">
        <f>cf_1!CC153+cf_2!CC153</f>
        <v>0</v>
      </c>
      <c r="CD153" s="319">
        <f>cf_1!CD153+cf_2!CD153</f>
        <v>0</v>
      </c>
      <c r="CE153" s="319">
        <f>cf_1!CE153+cf_2!CE153</f>
        <v>0</v>
      </c>
      <c r="CF153" s="319">
        <f>cf_1!CF153+cf_2!CF153</f>
        <v>0</v>
      </c>
      <c r="CG153" s="319">
        <f>cf_1!CG153+cf_2!CG153</f>
        <v>0</v>
      </c>
      <c r="CH153" s="319">
        <f>cf_1!CH153+cf_2!CH153</f>
        <v>0</v>
      </c>
      <c r="CI153" s="319">
        <f>cf_1!CI153+cf_2!CI153</f>
        <v>0</v>
      </c>
      <c r="CJ153" s="319">
        <f>cf_1!CJ153+cf_2!CJ153</f>
        <v>0</v>
      </c>
      <c r="CK153" s="319">
        <f>cf_1!CK153+cf_2!CK153</f>
        <v>0</v>
      </c>
      <c r="CL153" s="319">
        <f>cf_1!CL153+cf_2!CL153</f>
        <v>0</v>
      </c>
      <c r="CM153" s="319">
        <f>cf_1!CM153+cf_2!CM153</f>
        <v>0</v>
      </c>
      <c r="CN153" s="319">
        <f>cf_1!CN153+cf_2!CN153</f>
        <v>0</v>
      </c>
      <c r="CO153" s="319">
        <f>cf_1!CO153+cf_2!CO153</f>
        <v>0</v>
      </c>
      <c r="CP153" s="319">
        <f>cf_1!CP153+cf_2!CP153</f>
        <v>0</v>
      </c>
      <c r="CQ153" s="319">
        <f>cf_1!CQ153+cf_2!CQ153</f>
        <v>0</v>
      </c>
      <c r="CR153" s="319">
        <f>cf_1!CR153+cf_2!CR153</f>
        <v>0</v>
      </c>
      <c r="CS153" s="319">
        <f>cf_1!CS153+cf_2!CS153</f>
        <v>0</v>
      </c>
      <c r="CT153" s="319">
        <f>cf_1!CT153+cf_2!CT153</f>
        <v>0</v>
      </c>
      <c r="CU153" s="319">
        <f>cf_1!CU153+cf_2!CU153</f>
        <v>0</v>
      </c>
      <c r="CV153" s="319">
        <f>cf_1!CV153+cf_2!CV153</f>
        <v>0</v>
      </c>
      <c r="CW153" s="319">
        <f>cf_1!CW153+cf_2!CW153</f>
        <v>0</v>
      </c>
      <c r="CX153" s="319">
        <f>cf_1!CX153+cf_2!CX153</f>
        <v>0</v>
      </c>
      <c r="CY153" s="319">
        <f>cf_1!CY153+cf_2!CY153</f>
        <v>0</v>
      </c>
      <c r="CZ153" s="319">
        <f>cf_1!CZ153+cf_2!CZ153</f>
        <v>0</v>
      </c>
      <c r="DA153" s="319">
        <f>cf_1!DA153+cf_2!DA153</f>
        <v>0</v>
      </c>
      <c r="DB153" s="319">
        <f>cf_1!DB153+cf_2!DB153</f>
        <v>0</v>
      </c>
      <c r="DC153" s="319">
        <f>cf_1!DC153+cf_2!DC153</f>
        <v>0</v>
      </c>
      <c r="DD153" s="319">
        <f>cf_1!DD153+cf_2!DD153</f>
        <v>0</v>
      </c>
      <c r="DE153" s="319">
        <f>cf_1!DE153+cf_2!DE153</f>
        <v>0</v>
      </c>
      <c r="DF153" s="319">
        <f>cf_1!DF153+cf_2!DF153</f>
        <v>0</v>
      </c>
      <c r="DG153" s="319">
        <f>cf_1!DG153+cf_2!DG153</f>
        <v>0</v>
      </c>
      <c r="DH153" s="319">
        <f>cf_1!DH153+cf_2!DH153</f>
        <v>0</v>
      </c>
      <c r="DI153" s="319">
        <f>cf_1!DI153+cf_2!DI153</f>
        <v>0</v>
      </c>
      <c r="DJ153" s="319">
        <f>cf_1!DJ153+cf_2!DJ153</f>
        <v>0</v>
      </c>
      <c r="DK153" s="319">
        <f>cf_1!DK153+cf_2!DK153</f>
        <v>0</v>
      </c>
      <c r="DL153" s="319">
        <f>cf_1!DL153+cf_2!DL153</f>
        <v>0</v>
      </c>
      <c r="DM153" s="319">
        <f>cf_1!DM153+cf_2!DM153</f>
        <v>0</v>
      </c>
      <c r="DN153" s="319">
        <f>cf_1!DN153+cf_2!DN153</f>
        <v>0</v>
      </c>
      <c r="DO153" s="319">
        <f>cf_1!DO153+cf_2!DO153</f>
        <v>0</v>
      </c>
      <c r="DP153" s="319">
        <f>cf_1!DP153+cf_2!DP153</f>
        <v>0</v>
      </c>
      <c r="DQ153" s="319">
        <f>cf_1!DQ153+cf_2!DQ153</f>
        <v>0</v>
      </c>
      <c r="DR153" s="319">
        <f>cf_1!DR153+cf_2!DR153</f>
        <v>0</v>
      </c>
      <c r="DS153" s="319">
        <f>cf_1!DS153+cf_2!DS153</f>
        <v>0</v>
      </c>
      <c r="DT153" s="319">
        <f>cf_1!DT153+cf_2!DT153</f>
        <v>0</v>
      </c>
      <c r="DU153" s="319">
        <f>cf_1!DU153+cf_2!DU153</f>
        <v>0</v>
      </c>
      <c r="DV153" s="319">
        <f>cf_1!DV153+cf_2!DV153</f>
        <v>0</v>
      </c>
      <c r="DW153" s="319">
        <f>cf_1!DW153+cf_2!DW153</f>
        <v>0</v>
      </c>
      <c r="DX153" s="319">
        <f>cf_1!DX153+cf_2!DX153</f>
        <v>0</v>
      </c>
      <c r="DY153" s="319">
        <f>cf_1!DY153+cf_2!DY153</f>
        <v>0</v>
      </c>
      <c r="DZ153" s="319">
        <f>cf_1!DZ153+cf_2!DZ153</f>
        <v>0</v>
      </c>
      <c r="EA153" s="319">
        <f>cf_1!EA153+cf_2!EA153</f>
        <v>0</v>
      </c>
      <c r="EB153" s="319">
        <f>cf_1!EB153+cf_2!EB153</f>
        <v>0</v>
      </c>
      <c r="EC153" s="319">
        <f>cf_1!EC153+cf_2!EC153</f>
        <v>0</v>
      </c>
      <c r="ED153" s="319">
        <f>cf_1!ED153+cf_2!ED153</f>
        <v>0</v>
      </c>
      <c r="EE153" s="319">
        <f>cf_1!EE153+cf_2!EE153</f>
        <v>0</v>
      </c>
      <c r="EF153" s="319">
        <f>cf_1!EF153+cf_2!EF153</f>
        <v>0</v>
      </c>
      <c r="EG153" s="319">
        <f>cf_1!EG153+cf_2!EG153</f>
        <v>0</v>
      </c>
      <c r="EH153" s="319">
        <f>cf_1!EH153+cf_2!EH153</f>
        <v>0</v>
      </c>
      <c r="EI153" s="319">
        <f>cf_1!EI153+cf_2!EI153</f>
        <v>0</v>
      </c>
      <c r="EJ153" s="59"/>
      <c r="EK153" s="59"/>
      <c r="EL153" s="59"/>
      <c r="EM153" s="59"/>
      <c r="EN153" s="59"/>
      <c r="EO153" s="59"/>
      <c r="EP153" s="59"/>
      <c r="EQ153" s="59"/>
      <c r="ER153" s="59"/>
      <c r="ES153" s="59"/>
      <c r="ET153" s="59"/>
      <c r="EU153" s="59"/>
      <c r="EV153" s="59"/>
      <c r="EW153" s="59"/>
      <c r="EX153" s="59"/>
      <c r="EY153" s="59"/>
      <c r="EZ153" s="59"/>
      <c r="FA153" s="59"/>
      <c r="FB153" s="59"/>
      <c r="FC153" s="59"/>
      <c r="FD153" s="59"/>
      <c r="FE153" s="59"/>
      <c r="FF153" s="59"/>
      <c r="FG153" s="59"/>
      <c r="FH153" s="59"/>
      <c r="FI153" s="59"/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60"/>
      <c r="FU153" s="60"/>
      <c r="FV153" s="60"/>
      <c r="FW153" s="60"/>
      <c r="FX153" s="60"/>
      <c r="FY153" s="60"/>
      <c r="FZ153" s="60"/>
      <c r="GA153" s="60"/>
      <c r="GB153" s="60"/>
      <c r="GC153" s="60"/>
      <c r="GD153" s="60"/>
      <c r="GE153" s="60"/>
      <c r="GF153" s="60"/>
      <c r="GG153" s="60"/>
      <c r="GH153" s="60"/>
      <c r="GI153" s="60"/>
      <c r="GJ153" s="60"/>
      <c r="GK153" s="60"/>
      <c r="GL153" s="60"/>
      <c r="GM153" s="60"/>
      <c r="GN153" s="60"/>
      <c r="GO153" s="60"/>
      <c r="GP153" s="60"/>
      <c r="GQ153" s="60"/>
      <c r="GR153" s="60"/>
      <c r="GS153" s="60"/>
    </row>
    <row r="154" spans="2:201" x14ac:dyDescent="0.2">
      <c r="B154" s="66" t="s">
        <v>1066</v>
      </c>
      <c r="C154" s="67" t="s">
        <v>1067</v>
      </c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9">
        <f t="shared" si="326"/>
        <v>0</v>
      </c>
      <c r="Q154" s="70">
        <f t="shared" si="327"/>
        <v>0</v>
      </c>
      <c r="R154" s="59">
        <f t="shared" si="328"/>
        <v>0</v>
      </c>
      <c r="S154" s="319">
        <f>cf_1!S154+cf_2!S154</f>
        <v>0</v>
      </c>
      <c r="T154" s="319">
        <f>cf_1!T154+cf_2!T154</f>
        <v>0</v>
      </c>
      <c r="U154" s="319">
        <f>cf_1!U154+cf_2!U154</f>
        <v>0</v>
      </c>
      <c r="V154" s="319">
        <f>cf_1!V154+cf_2!V154</f>
        <v>0</v>
      </c>
      <c r="W154" s="319">
        <f>cf_1!W154+cf_2!W154</f>
        <v>0</v>
      </c>
      <c r="X154" s="319">
        <f>cf_1!X154+cf_2!X154</f>
        <v>0</v>
      </c>
      <c r="Y154" s="319">
        <f>cf_1!Y154+cf_2!Y154</f>
        <v>0</v>
      </c>
      <c r="Z154" s="319">
        <f>cf_1!Z154+cf_2!Z154</f>
        <v>0</v>
      </c>
      <c r="AA154" s="319">
        <f>cf_1!AA154+cf_2!AA154</f>
        <v>0</v>
      </c>
      <c r="AB154" s="319">
        <f>cf_1!AB154+cf_2!AB154</f>
        <v>0</v>
      </c>
      <c r="AC154" s="319">
        <f>cf_1!AC154+cf_2!AC154</f>
        <v>0</v>
      </c>
      <c r="AD154" s="319">
        <f>cf_1!AD154+cf_2!AD154</f>
        <v>0</v>
      </c>
      <c r="AE154" s="319">
        <f>cf_1!AE154+cf_2!AE154</f>
        <v>0</v>
      </c>
      <c r="AF154" s="319">
        <f>cf_1!AF154+cf_2!AF154</f>
        <v>0</v>
      </c>
      <c r="AG154" s="319">
        <f>cf_1!AG154+cf_2!AG154</f>
        <v>0</v>
      </c>
      <c r="AH154" s="319">
        <f>cf_1!AH154+cf_2!AH154</f>
        <v>0</v>
      </c>
      <c r="AI154" s="319">
        <f>cf_1!AI154+cf_2!AI154</f>
        <v>0</v>
      </c>
      <c r="AJ154" s="319">
        <f>cf_1!AJ154+cf_2!AJ154</f>
        <v>0</v>
      </c>
      <c r="AK154" s="319">
        <f>cf_1!AK154+cf_2!AK154</f>
        <v>0</v>
      </c>
      <c r="AL154" s="319">
        <f>cf_1!AL154+cf_2!AL154</f>
        <v>0</v>
      </c>
      <c r="AM154" s="319">
        <f>cf_1!AM154+cf_2!AM154</f>
        <v>0</v>
      </c>
      <c r="AN154" s="319">
        <f>cf_1!AN154+cf_2!AN154</f>
        <v>0</v>
      </c>
      <c r="AO154" s="319">
        <f>cf_1!AO154+cf_2!AO154</f>
        <v>0</v>
      </c>
      <c r="AP154" s="319">
        <f>cf_1!AP154+cf_2!AP154</f>
        <v>0</v>
      </c>
      <c r="AQ154" s="319">
        <f>cf_1!AQ154+cf_2!AQ154</f>
        <v>0</v>
      </c>
      <c r="AR154" s="319">
        <f>cf_1!AR154+cf_2!AR154</f>
        <v>0</v>
      </c>
      <c r="AS154" s="319">
        <f>cf_1!AS154+cf_2!AS154</f>
        <v>0</v>
      </c>
      <c r="AT154" s="319">
        <f>cf_1!AT154+cf_2!AT154</f>
        <v>0</v>
      </c>
      <c r="AU154" s="319">
        <f>cf_1!AU154+cf_2!AU154</f>
        <v>0</v>
      </c>
      <c r="AV154" s="319">
        <f>cf_1!AV154+cf_2!AV154</f>
        <v>0</v>
      </c>
      <c r="AW154" s="319">
        <f>cf_1!AW154+cf_2!AW154</f>
        <v>0</v>
      </c>
      <c r="AX154" s="319">
        <f>cf_1!AX154+cf_2!AX154</f>
        <v>0</v>
      </c>
      <c r="AY154" s="319">
        <f>cf_1!AY154+cf_2!AY154</f>
        <v>0</v>
      </c>
      <c r="AZ154" s="319">
        <f>cf_1!AZ154+cf_2!AZ154</f>
        <v>0</v>
      </c>
      <c r="BA154" s="319">
        <f>cf_1!BA154+cf_2!BA154</f>
        <v>0</v>
      </c>
      <c r="BB154" s="319">
        <f>cf_1!BB154+cf_2!BB154</f>
        <v>0</v>
      </c>
      <c r="BC154" s="319">
        <f>cf_1!BC154+cf_2!BC154</f>
        <v>0</v>
      </c>
      <c r="BD154" s="319">
        <f>cf_1!BD154+cf_2!BD154</f>
        <v>0</v>
      </c>
      <c r="BE154" s="319">
        <f>cf_1!BE154+cf_2!BE154</f>
        <v>0</v>
      </c>
      <c r="BF154" s="319">
        <f>cf_1!BF154+cf_2!BF154</f>
        <v>0</v>
      </c>
      <c r="BG154" s="319">
        <f>cf_1!BG154+cf_2!BG154</f>
        <v>0</v>
      </c>
      <c r="BH154" s="319">
        <f>cf_1!BH154+cf_2!BH154</f>
        <v>0</v>
      </c>
      <c r="BI154" s="319">
        <f>cf_1!BI154+cf_2!BI154</f>
        <v>0</v>
      </c>
      <c r="BJ154" s="319">
        <f>cf_1!BJ154+cf_2!BJ154</f>
        <v>0</v>
      </c>
      <c r="BK154" s="319">
        <f>cf_1!BK154+cf_2!BK154</f>
        <v>0</v>
      </c>
      <c r="BL154" s="319">
        <f>cf_1!BL154+cf_2!BL154</f>
        <v>0</v>
      </c>
      <c r="BM154" s="319">
        <f>cf_1!BM154+cf_2!BM154</f>
        <v>0</v>
      </c>
      <c r="BN154" s="319">
        <f>cf_1!BN154+cf_2!BN154</f>
        <v>0</v>
      </c>
      <c r="BO154" s="319">
        <f>cf_1!BO154+cf_2!BO154</f>
        <v>0</v>
      </c>
      <c r="BP154" s="319">
        <f>cf_1!BP154+cf_2!BP154</f>
        <v>0</v>
      </c>
      <c r="BQ154" s="319">
        <f>cf_1!BQ154+cf_2!BQ154</f>
        <v>0</v>
      </c>
      <c r="BR154" s="319">
        <f>cf_1!BR154+cf_2!BR154</f>
        <v>0</v>
      </c>
      <c r="BS154" s="319">
        <f>cf_1!BS154+cf_2!BS154</f>
        <v>0</v>
      </c>
      <c r="BT154" s="319">
        <f>cf_1!BT154+cf_2!BT154</f>
        <v>0</v>
      </c>
      <c r="BU154" s="319">
        <f>cf_1!BU154+cf_2!BU154</f>
        <v>0</v>
      </c>
      <c r="BV154" s="319">
        <f>cf_1!BV154+cf_2!BV154</f>
        <v>0</v>
      </c>
      <c r="BW154" s="319">
        <f>cf_1!BW154+cf_2!BW154</f>
        <v>0</v>
      </c>
      <c r="BX154" s="319">
        <f>cf_1!BX154+cf_2!BX154</f>
        <v>0</v>
      </c>
      <c r="BY154" s="319">
        <f>cf_1!BY154+cf_2!BY154</f>
        <v>0</v>
      </c>
      <c r="BZ154" s="319">
        <f>cf_1!BZ154+cf_2!BZ154</f>
        <v>0</v>
      </c>
      <c r="CA154" s="319">
        <f>cf_1!CA154+cf_2!CA154</f>
        <v>0</v>
      </c>
      <c r="CB154" s="319">
        <f>cf_1!CB154+cf_2!CB154</f>
        <v>0</v>
      </c>
      <c r="CC154" s="319">
        <f>cf_1!CC154+cf_2!CC154</f>
        <v>0</v>
      </c>
      <c r="CD154" s="319">
        <f>cf_1!CD154+cf_2!CD154</f>
        <v>0</v>
      </c>
      <c r="CE154" s="319">
        <f>cf_1!CE154+cf_2!CE154</f>
        <v>0</v>
      </c>
      <c r="CF154" s="319">
        <f>cf_1!CF154+cf_2!CF154</f>
        <v>0</v>
      </c>
      <c r="CG154" s="319">
        <f>cf_1!CG154+cf_2!CG154</f>
        <v>0</v>
      </c>
      <c r="CH154" s="319">
        <f>cf_1!CH154+cf_2!CH154</f>
        <v>0</v>
      </c>
      <c r="CI154" s="319">
        <f>cf_1!CI154+cf_2!CI154</f>
        <v>0</v>
      </c>
      <c r="CJ154" s="319">
        <f>cf_1!CJ154+cf_2!CJ154</f>
        <v>0</v>
      </c>
      <c r="CK154" s="319">
        <f>cf_1!CK154+cf_2!CK154</f>
        <v>0</v>
      </c>
      <c r="CL154" s="319">
        <f>cf_1!CL154+cf_2!CL154</f>
        <v>0</v>
      </c>
      <c r="CM154" s="319">
        <f>cf_1!CM154+cf_2!CM154</f>
        <v>0</v>
      </c>
      <c r="CN154" s="319">
        <f>cf_1!CN154+cf_2!CN154</f>
        <v>0</v>
      </c>
      <c r="CO154" s="319">
        <f>cf_1!CO154+cf_2!CO154</f>
        <v>0</v>
      </c>
      <c r="CP154" s="319">
        <f>cf_1!CP154+cf_2!CP154</f>
        <v>0</v>
      </c>
      <c r="CQ154" s="319">
        <f>cf_1!CQ154+cf_2!CQ154</f>
        <v>0</v>
      </c>
      <c r="CR154" s="319">
        <f>cf_1!CR154+cf_2!CR154</f>
        <v>0</v>
      </c>
      <c r="CS154" s="319">
        <f>cf_1!CS154+cf_2!CS154</f>
        <v>0</v>
      </c>
      <c r="CT154" s="319">
        <f>cf_1!CT154+cf_2!CT154</f>
        <v>0</v>
      </c>
      <c r="CU154" s="319">
        <f>cf_1!CU154+cf_2!CU154</f>
        <v>0</v>
      </c>
      <c r="CV154" s="319">
        <f>cf_1!CV154+cf_2!CV154</f>
        <v>0</v>
      </c>
      <c r="CW154" s="319">
        <f>cf_1!CW154+cf_2!CW154</f>
        <v>0</v>
      </c>
      <c r="CX154" s="319">
        <f>cf_1!CX154+cf_2!CX154</f>
        <v>0</v>
      </c>
      <c r="CY154" s="319">
        <f>cf_1!CY154+cf_2!CY154</f>
        <v>0</v>
      </c>
      <c r="CZ154" s="319">
        <f>cf_1!CZ154+cf_2!CZ154</f>
        <v>0</v>
      </c>
      <c r="DA154" s="319">
        <f>cf_1!DA154+cf_2!DA154</f>
        <v>0</v>
      </c>
      <c r="DB154" s="319">
        <f>cf_1!DB154+cf_2!DB154</f>
        <v>0</v>
      </c>
      <c r="DC154" s="319">
        <f>cf_1!DC154+cf_2!DC154</f>
        <v>0</v>
      </c>
      <c r="DD154" s="319">
        <f>cf_1!DD154+cf_2!DD154</f>
        <v>0</v>
      </c>
      <c r="DE154" s="319">
        <f>cf_1!DE154+cf_2!DE154</f>
        <v>0</v>
      </c>
      <c r="DF154" s="319">
        <f>cf_1!DF154+cf_2!DF154</f>
        <v>0</v>
      </c>
      <c r="DG154" s="319">
        <f>cf_1!DG154+cf_2!DG154</f>
        <v>0</v>
      </c>
      <c r="DH154" s="319">
        <f>cf_1!DH154+cf_2!DH154</f>
        <v>0</v>
      </c>
      <c r="DI154" s="319">
        <f>cf_1!DI154+cf_2!DI154</f>
        <v>0</v>
      </c>
      <c r="DJ154" s="319">
        <f>cf_1!DJ154+cf_2!DJ154</f>
        <v>0</v>
      </c>
      <c r="DK154" s="319">
        <f>cf_1!DK154+cf_2!DK154</f>
        <v>0</v>
      </c>
      <c r="DL154" s="319">
        <f>cf_1!DL154+cf_2!DL154</f>
        <v>0</v>
      </c>
      <c r="DM154" s="319">
        <f>cf_1!DM154+cf_2!DM154</f>
        <v>0</v>
      </c>
      <c r="DN154" s="319">
        <f>cf_1!DN154+cf_2!DN154</f>
        <v>0</v>
      </c>
      <c r="DO154" s="319">
        <f>cf_1!DO154+cf_2!DO154</f>
        <v>0</v>
      </c>
      <c r="DP154" s="319">
        <f>cf_1!DP154+cf_2!DP154</f>
        <v>0</v>
      </c>
      <c r="DQ154" s="319">
        <f>cf_1!DQ154+cf_2!DQ154</f>
        <v>0</v>
      </c>
      <c r="DR154" s="319">
        <f>cf_1!DR154+cf_2!DR154</f>
        <v>0</v>
      </c>
      <c r="DS154" s="319">
        <f>cf_1!DS154+cf_2!DS154</f>
        <v>0</v>
      </c>
      <c r="DT154" s="319">
        <f>cf_1!DT154+cf_2!DT154</f>
        <v>0</v>
      </c>
      <c r="DU154" s="319">
        <f>cf_1!DU154+cf_2!DU154</f>
        <v>0</v>
      </c>
      <c r="DV154" s="319">
        <f>cf_1!DV154+cf_2!DV154</f>
        <v>0</v>
      </c>
      <c r="DW154" s="319">
        <f>cf_1!DW154+cf_2!DW154</f>
        <v>0</v>
      </c>
      <c r="DX154" s="319">
        <f>cf_1!DX154+cf_2!DX154</f>
        <v>0</v>
      </c>
      <c r="DY154" s="319">
        <f>cf_1!DY154+cf_2!DY154</f>
        <v>0</v>
      </c>
      <c r="DZ154" s="319">
        <f>cf_1!DZ154+cf_2!DZ154</f>
        <v>0</v>
      </c>
      <c r="EA154" s="319">
        <f>cf_1!EA154+cf_2!EA154</f>
        <v>0</v>
      </c>
      <c r="EB154" s="319">
        <f>cf_1!EB154+cf_2!EB154</f>
        <v>0</v>
      </c>
      <c r="EC154" s="319">
        <f>cf_1!EC154+cf_2!EC154</f>
        <v>0</v>
      </c>
      <c r="ED154" s="319">
        <f>cf_1!ED154+cf_2!ED154</f>
        <v>0</v>
      </c>
      <c r="EE154" s="319">
        <f>cf_1!EE154+cf_2!EE154</f>
        <v>0</v>
      </c>
      <c r="EF154" s="319">
        <f>cf_1!EF154+cf_2!EF154</f>
        <v>0</v>
      </c>
      <c r="EG154" s="319">
        <f>cf_1!EG154+cf_2!EG154</f>
        <v>0</v>
      </c>
      <c r="EH154" s="319">
        <f>cf_1!EH154+cf_2!EH154</f>
        <v>0</v>
      </c>
      <c r="EI154" s="319">
        <f>cf_1!EI154+cf_2!EI154</f>
        <v>0</v>
      </c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/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60"/>
      <c r="FU154" s="60"/>
      <c r="FV154" s="60"/>
      <c r="FW154" s="60"/>
      <c r="FX154" s="60"/>
      <c r="FY154" s="60"/>
      <c r="FZ154" s="60"/>
      <c r="GA154" s="60"/>
      <c r="GB154" s="60"/>
      <c r="GC154" s="60"/>
      <c r="GD154" s="60"/>
      <c r="GE154" s="60"/>
      <c r="GF154" s="60"/>
      <c r="GG154" s="60"/>
      <c r="GH154" s="60"/>
      <c r="GI154" s="60"/>
      <c r="GJ154" s="60"/>
      <c r="GK154" s="60"/>
      <c r="GL154" s="60"/>
      <c r="GM154" s="60"/>
      <c r="GN154" s="60"/>
      <c r="GO154" s="60"/>
      <c r="GP154" s="60"/>
      <c r="GQ154" s="60"/>
      <c r="GR154" s="60"/>
      <c r="GS154" s="60"/>
    </row>
    <row r="155" spans="2:201" x14ac:dyDescent="0.2">
      <c r="B155" s="66" t="s">
        <v>1068</v>
      </c>
      <c r="C155" s="67" t="s">
        <v>1069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9">
        <f t="shared" si="326"/>
        <v>0</v>
      </c>
      <c r="Q155" s="70">
        <f t="shared" si="327"/>
        <v>0</v>
      </c>
      <c r="R155" s="59">
        <f t="shared" si="328"/>
        <v>0</v>
      </c>
      <c r="S155" s="319">
        <f>cf_1!S155+cf_2!S155</f>
        <v>0</v>
      </c>
      <c r="T155" s="319">
        <f>cf_1!T155+cf_2!T155</f>
        <v>0</v>
      </c>
      <c r="U155" s="319">
        <f>cf_1!U155+cf_2!U155</f>
        <v>0</v>
      </c>
      <c r="V155" s="319">
        <f>cf_1!V155+cf_2!V155</f>
        <v>0</v>
      </c>
      <c r="W155" s="319">
        <f>cf_1!W155+cf_2!W155</f>
        <v>0</v>
      </c>
      <c r="X155" s="319">
        <f>cf_1!X155+cf_2!X155</f>
        <v>0</v>
      </c>
      <c r="Y155" s="319">
        <f>cf_1!Y155+cf_2!Y155</f>
        <v>0</v>
      </c>
      <c r="Z155" s="319">
        <f>cf_1!Z155+cf_2!Z155</f>
        <v>0</v>
      </c>
      <c r="AA155" s="319">
        <f>cf_1!AA155+cf_2!AA155</f>
        <v>0</v>
      </c>
      <c r="AB155" s="319">
        <f>cf_1!AB155+cf_2!AB155</f>
        <v>0</v>
      </c>
      <c r="AC155" s="319">
        <f>cf_1!AC155+cf_2!AC155</f>
        <v>0</v>
      </c>
      <c r="AD155" s="319">
        <f>cf_1!AD155+cf_2!AD155</f>
        <v>0</v>
      </c>
      <c r="AE155" s="319">
        <f>cf_1!AE155+cf_2!AE155</f>
        <v>0</v>
      </c>
      <c r="AF155" s="319">
        <f>cf_1!AF155+cf_2!AF155</f>
        <v>0</v>
      </c>
      <c r="AG155" s="319">
        <f>cf_1!AG155+cf_2!AG155</f>
        <v>0</v>
      </c>
      <c r="AH155" s="319">
        <f>cf_1!AH155+cf_2!AH155</f>
        <v>0</v>
      </c>
      <c r="AI155" s="319">
        <f>cf_1!AI155+cf_2!AI155</f>
        <v>0</v>
      </c>
      <c r="AJ155" s="319">
        <f>cf_1!AJ155+cf_2!AJ155</f>
        <v>0</v>
      </c>
      <c r="AK155" s="319">
        <f>cf_1!AK155+cf_2!AK155</f>
        <v>0</v>
      </c>
      <c r="AL155" s="319">
        <f>cf_1!AL155+cf_2!AL155</f>
        <v>0</v>
      </c>
      <c r="AM155" s="319">
        <f>cf_1!AM155+cf_2!AM155</f>
        <v>0</v>
      </c>
      <c r="AN155" s="319">
        <f>cf_1!AN155+cf_2!AN155</f>
        <v>0</v>
      </c>
      <c r="AO155" s="319">
        <f>cf_1!AO155+cf_2!AO155</f>
        <v>0</v>
      </c>
      <c r="AP155" s="319">
        <f>cf_1!AP155+cf_2!AP155</f>
        <v>0</v>
      </c>
      <c r="AQ155" s="319">
        <f>cf_1!AQ155+cf_2!AQ155</f>
        <v>0</v>
      </c>
      <c r="AR155" s="319">
        <f>cf_1!AR155+cf_2!AR155</f>
        <v>0</v>
      </c>
      <c r="AS155" s="319">
        <f>cf_1!AS155+cf_2!AS155</f>
        <v>0</v>
      </c>
      <c r="AT155" s="319">
        <f>cf_1!AT155+cf_2!AT155</f>
        <v>0</v>
      </c>
      <c r="AU155" s="319">
        <f>cf_1!AU155+cf_2!AU155</f>
        <v>0</v>
      </c>
      <c r="AV155" s="319">
        <f>cf_1!AV155+cf_2!AV155</f>
        <v>0</v>
      </c>
      <c r="AW155" s="319">
        <f>cf_1!AW155+cf_2!AW155</f>
        <v>0</v>
      </c>
      <c r="AX155" s="319">
        <f>cf_1!AX155+cf_2!AX155</f>
        <v>0</v>
      </c>
      <c r="AY155" s="319">
        <f>cf_1!AY155+cf_2!AY155</f>
        <v>0</v>
      </c>
      <c r="AZ155" s="319">
        <f>cf_1!AZ155+cf_2!AZ155</f>
        <v>0</v>
      </c>
      <c r="BA155" s="319">
        <f>cf_1!BA155+cf_2!BA155</f>
        <v>0</v>
      </c>
      <c r="BB155" s="319">
        <f>cf_1!BB155+cf_2!BB155</f>
        <v>0</v>
      </c>
      <c r="BC155" s="319">
        <f>cf_1!BC155+cf_2!BC155</f>
        <v>0</v>
      </c>
      <c r="BD155" s="319">
        <f>cf_1!BD155+cf_2!BD155</f>
        <v>0</v>
      </c>
      <c r="BE155" s="319">
        <f>cf_1!BE155+cf_2!BE155</f>
        <v>0</v>
      </c>
      <c r="BF155" s="319">
        <f>cf_1!BF155+cf_2!BF155</f>
        <v>0</v>
      </c>
      <c r="BG155" s="319">
        <f>cf_1!BG155+cf_2!BG155</f>
        <v>0</v>
      </c>
      <c r="BH155" s="319">
        <f>cf_1!BH155+cf_2!BH155</f>
        <v>0</v>
      </c>
      <c r="BI155" s="319">
        <f>cf_1!BI155+cf_2!BI155</f>
        <v>0</v>
      </c>
      <c r="BJ155" s="319">
        <f>cf_1!BJ155+cf_2!BJ155</f>
        <v>0</v>
      </c>
      <c r="BK155" s="319">
        <f>cf_1!BK155+cf_2!BK155</f>
        <v>0</v>
      </c>
      <c r="BL155" s="319">
        <f>cf_1!BL155+cf_2!BL155</f>
        <v>0</v>
      </c>
      <c r="BM155" s="319">
        <f>cf_1!BM155+cf_2!BM155</f>
        <v>0</v>
      </c>
      <c r="BN155" s="319">
        <f>cf_1!BN155+cf_2!BN155</f>
        <v>0</v>
      </c>
      <c r="BO155" s="319">
        <f>cf_1!BO155+cf_2!BO155</f>
        <v>0</v>
      </c>
      <c r="BP155" s="319">
        <f>cf_1!BP155+cf_2!BP155</f>
        <v>0</v>
      </c>
      <c r="BQ155" s="319">
        <f>cf_1!BQ155+cf_2!BQ155</f>
        <v>0</v>
      </c>
      <c r="BR155" s="319">
        <f>cf_1!BR155+cf_2!BR155</f>
        <v>0</v>
      </c>
      <c r="BS155" s="319">
        <f>cf_1!BS155+cf_2!BS155</f>
        <v>0</v>
      </c>
      <c r="BT155" s="319">
        <f>cf_1!BT155+cf_2!BT155</f>
        <v>0</v>
      </c>
      <c r="BU155" s="319">
        <f>cf_1!BU155+cf_2!BU155</f>
        <v>0</v>
      </c>
      <c r="BV155" s="319">
        <f>cf_1!BV155+cf_2!BV155</f>
        <v>0</v>
      </c>
      <c r="BW155" s="319">
        <f>cf_1!BW155+cf_2!BW155</f>
        <v>0</v>
      </c>
      <c r="BX155" s="319">
        <f>cf_1!BX155+cf_2!BX155</f>
        <v>0</v>
      </c>
      <c r="BY155" s="319">
        <f>cf_1!BY155+cf_2!BY155</f>
        <v>0</v>
      </c>
      <c r="BZ155" s="319">
        <f>cf_1!BZ155+cf_2!BZ155</f>
        <v>0</v>
      </c>
      <c r="CA155" s="319">
        <f>cf_1!CA155+cf_2!CA155</f>
        <v>0</v>
      </c>
      <c r="CB155" s="319">
        <f>cf_1!CB155+cf_2!CB155</f>
        <v>0</v>
      </c>
      <c r="CC155" s="319">
        <f>cf_1!CC155+cf_2!CC155</f>
        <v>0</v>
      </c>
      <c r="CD155" s="319">
        <f>cf_1!CD155+cf_2!CD155</f>
        <v>0</v>
      </c>
      <c r="CE155" s="319">
        <f>cf_1!CE155+cf_2!CE155</f>
        <v>0</v>
      </c>
      <c r="CF155" s="319">
        <f>cf_1!CF155+cf_2!CF155</f>
        <v>0</v>
      </c>
      <c r="CG155" s="319">
        <f>cf_1!CG155+cf_2!CG155</f>
        <v>0</v>
      </c>
      <c r="CH155" s="319">
        <f>cf_1!CH155+cf_2!CH155</f>
        <v>0</v>
      </c>
      <c r="CI155" s="319">
        <f>cf_1!CI155+cf_2!CI155</f>
        <v>0</v>
      </c>
      <c r="CJ155" s="319">
        <f>cf_1!CJ155+cf_2!CJ155</f>
        <v>0</v>
      </c>
      <c r="CK155" s="319">
        <f>cf_1!CK155+cf_2!CK155</f>
        <v>0</v>
      </c>
      <c r="CL155" s="319">
        <f>cf_1!CL155+cf_2!CL155</f>
        <v>0</v>
      </c>
      <c r="CM155" s="319">
        <f>cf_1!CM155+cf_2!CM155</f>
        <v>0</v>
      </c>
      <c r="CN155" s="319">
        <f>cf_1!CN155+cf_2!CN155</f>
        <v>0</v>
      </c>
      <c r="CO155" s="319">
        <f>cf_1!CO155+cf_2!CO155</f>
        <v>0</v>
      </c>
      <c r="CP155" s="319">
        <f>cf_1!CP155+cf_2!CP155</f>
        <v>0</v>
      </c>
      <c r="CQ155" s="319">
        <f>cf_1!CQ155+cf_2!CQ155</f>
        <v>0</v>
      </c>
      <c r="CR155" s="319">
        <f>cf_1!CR155+cf_2!CR155</f>
        <v>0</v>
      </c>
      <c r="CS155" s="319">
        <f>cf_1!CS155+cf_2!CS155</f>
        <v>0</v>
      </c>
      <c r="CT155" s="319">
        <f>cf_1!CT155+cf_2!CT155</f>
        <v>0</v>
      </c>
      <c r="CU155" s="319">
        <f>cf_1!CU155+cf_2!CU155</f>
        <v>0</v>
      </c>
      <c r="CV155" s="319">
        <f>cf_1!CV155+cf_2!CV155</f>
        <v>0</v>
      </c>
      <c r="CW155" s="319">
        <f>cf_1!CW155+cf_2!CW155</f>
        <v>0</v>
      </c>
      <c r="CX155" s="319">
        <f>cf_1!CX155+cf_2!CX155</f>
        <v>0</v>
      </c>
      <c r="CY155" s="319">
        <f>cf_1!CY155+cf_2!CY155</f>
        <v>0</v>
      </c>
      <c r="CZ155" s="319">
        <f>cf_1!CZ155+cf_2!CZ155</f>
        <v>0</v>
      </c>
      <c r="DA155" s="319">
        <f>cf_1!DA155+cf_2!DA155</f>
        <v>0</v>
      </c>
      <c r="DB155" s="319">
        <f>cf_1!DB155+cf_2!DB155</f>
        <v>0</v>
      </c>
      <c r="DC155" s="319">
        <f>cf_1!DC155+cf_2!DC155</f>
        <v>0</v>
      </c>
      <c r="DD155" s="319">
        <f>cf_1!DD155+cf_2!DD155</f>
        <v>0</v>
      </c>
      <c r="DE155" s="319">
        <f>cf_1!DE155+cf_2!DE155</f>
        <v>0</v>
      </c>
      <c r="DF155" s="319">
        <f>cf_1!DF155+cf_2!DF155</f>
        <v>0</v>
      </c>
      <c r="DG155" s="319">
        <f>cf_1!DG155+cf_2!DG155</f>
        <v>0</v>
      </c>
      <c r="DH155" s="319">
        <f>cf_1!DH155+cf_2!DH155</f>
        <v>0</v>
      </c>
      <c r="DI155" s="319">
        <f>cf_1!DI155+cf_2!DI155</f>
        <v>0</v>
      </c>
      <c r="DJ155" s="319">
        <f>cf_1!DJ155+cf_2!DJ155</f>
        <v>0</v>
      </c>
      <c r="DK155" s="319">
        <f>cf_1!DK155+cf_2!DK155</f>
        <v>0</v>
      </c>
      <c r="DL155" s="319">
        <f>cf_1!DL155+cf_2!DL155</f>
        <v>0</v>
      </c>
      <c r="DM155" s="319">
        <f>cf_1!DM155+cf_2!DM155</f>
        <v>0</v>
      </c>
      <c r="DN155" s="319">
        <f>cf_1!DN155+cf_2!DN155</f>
        <v>0</v>
      </c>
      <c r="DO155" s="319">
        <f>cf_1!DO155+cf_2!DO155</f>
        <v>0</v>
      </c>
      <c r="DP155" s="319">
        <f>cf_1!DP155+cf_2!DP155</f>
        <v>0</v>
      </c>
      <c r="DQ155" s="319">
        <f>cf_1!DQ155+cf_2!DQ155</f>
        <v>0</v>
      </c>
      <c r="DR155" s="319">
        <f>cf_1!DR155+cf_2!DR155</f>
        <v>0</v>
      </c>
      <c r="DS155" s="319">
        <f>cf_1!DS155+cf_2!DS155</f>
        <v>0</v>
      </c>
      <c r="DT155" s="319">
        <f>cf_1!DT155+cf_2!DT155</f>
        <v>0</v>
      </c>
      <c r="DU155" s="319">
        <f>cf_1!DU155+cf_2!DU155</f>
        <v>0</v>
      </c>
      <c r="DV155" s="319">
        <f>cf_1!DV155+cf_2!DV155</f>
        <v>0</v>
      </c>
      <c r="DW155" s="319">
        <f>cf_1!DW155+cf_2!DW155</f>
        <v>0</v>
      </c>
      <c r="DX155" s="319">
        <f>cf_1!DX155+cf_2!DX155</f>
        <v>0</v>
      </c>
      <c r="DY155" s="319">
        <f>cf_1!DY155+cf_2!DY155</f>
        <v>0</v>
      </c>
      <c r="DZ155" s="319">
        <f>cf_1!DZ155+cf_2!DZ155</f>
        <v>0</v>
      </c>
      <c r="EA155" s="319">
        <f>cf_1!EA155+cf_2!EA155</f>
        <v>0</v>
      </c>
      <c r="EB155" s="319">
        <f>cf_1!EB155+cf_2!EB155</f>
        <v>0</v>
      </c>
      <c r="EC155" s="319">
        <f>cf_1!EC155+cf_2!EC155</f>
        <v>0</v>
      </c>
      <c r="ED155" s="319">
        <f>cf_1!ED155+cf_2!ED155</f>
        <v>0</v>
      </c>
      <c r="EE155" s="319">
        <f>cf_1!EE155+cf_2!EE155</f>
        <v>0</v>
      </c>
      <c r="EF155" s="319">
        <f>cf_1!EF155+cf_2!EF155</f>
        <v>0</v>
      </c>
      <c r="EG155" s="319">
        <f>cf_1!EG155+cf_2!EG155</f>
        <v>0</v>
      </c>
      <c r="EH155" s="319">
        <f>cf_1!EH155+cf_2!EH155</f>
        <v>0</v>
      </c>
      <c r="EI155" s="319">
        <f>cf_1!EI155+cf_2!EI155</f>
        <v>0</v>
      </c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60"/>
      <c r="FU155" s="60"/>
      <c r="FV155" s="60"/>
      <c r="FW155" s="60"/>
      <c r="FX155" s="60"/>
      <c r="FY155" s="60"/>
      <c r="FZ155" s="60"/>
      <c r="GA155" s="60"/>
      <c r="GB155" s="60"/>
      <c r="GC155" s="60"/>
      <c r="GD155" s="60"/>
      <c r="GE155" s="60"/>
      <c r="GF155" s="60"/>
      <c r="GG155" s="60"/>
      <c r="GH155" s="60"/>
      <c r="GI155" s="60"/>
      <c r="GJ155" s="60"/>
      <c r="GK155" s="60"/>
      <c r="GL155" s="60"/>
      <c r="GM155" s="60"/>
      <c r="GN155" s="60"/>
      <c r="GO155" s="60"/>
      <c r="GP155" s="60"/>
      <c r="GQ155" s="60"/>
      <c r="GR155" s="60"/>
      <c r="GS155" s="60"/>
    </row>
    <row r="156" spans="2:201" x14ac:dyDescent="0.2">
      <c r="B156" s="66" t="s">
        <v>1070</v>
      </c>
      <c r="C156" s="67" t="s">
        <v>1071</v>
      </c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9">
        <f t="shared" si="326"/>
        <v>0</v>
      </c>
      <c r="Q156" s="70">
        <f t="shared" si="327"/>
        <v>0</v>
      </c>
      <c r="R156" s="59">
        <f t="shared" si="328"/>
        <v>0</v>
      </c>
      <c r="S156" s="319">
        <f>cf_1!S156+cf_2!S156</f>
        <v>0</v>
      </c>
      <c r="T156" s="319">
        <f>cf_1!T156+cf_2!T156</f>
        <v>0</v>
      </c>
      <c r="U156" s="319">
        <f>cf_1!U156+cf_2!U156</f>
        <v>0</v>
      </c>
      <c r="V156" s="319">
        <f>cf_1!V156+cf_2!V156</f>
        <v>0</v>
      </c>
      <c r="W156" s="319">
        <f>cf_1!W156+cf_2!W156</f>
        <v>0</v>
      </c>
      <c r="X156" s="319">
        <f>cf_1!X156+cf_2!X156</f>
        <v>0</v>
      </c>
      <c r="Y156" s="319">
        <f>cf_1!Y156+cf_2!Y156</f>
        <v>0</v>
      </c>
      <c r="Z156" s="319">
        <f>cf_1!Z156+cf_2!Z156</f>
        <v>0</v>
      </c>
      <c r="AA156" s="319">
        <f>cf_1!AA156+cf_2!AA156</f>
        <v>0</v>
      </c>
      <c r="AB156" s="319">
        <f>cf_1!AB156+cf_2!AB156</f>
        <v>0</v>
      </c>
      <c r="AC156" s="319">
        <f>cf_1!AC156+cf_2!AC156</f>
        <v>0</v>
      </c>
      <c r="AD156" s="319">
        <f>cf_1!AD156+cf_2!AD156</f>
        <v>0</v>
      </c>
      <c r="AE156" s="319">
        <f>cf_1!AE156+cf_2!AE156</f>
        <v>0</v>
      </c>
      <c r="AF156" s="319">
        <f>cf_1!AF156+cf_2!AF156</f>
        <v>0</v>
      </c>
      <c r="AG156" s="319">
        <f>cf_1!AG156+cf_2!AG156</f>
        <v>0</v>
      </c>
      <c r="AH156" s="319">
        <f>cf_1!AH156+cf_2!AH156</f>
        <v>0</v>
      </c>
      <c r="AI156" s="319">
        <f>cf_1!AI156+cf_2!AI156</f>
        <v>0</v>
      </c>
      <c r="AJ156" s="319">
        <f>cf_1!AJ156+cf_2!AJ156</f>
        <v>0</v>
      </c>
      <c r="AK156" s="319">
        <f>cf_1!AK156+cf_2!AK156</f>
        <v>0</v>
      </c>
      <c r="AL156" s="319">
        <f>cf_1!AL156+cf_2!AL156</f>
        <v>0</v>
      </c>
      <c r="AM156" s="319">
        <f>cf_1!AM156+cf_2!AM156</f>
        <v>0</v>
      </c>
      <c r="AN156" s="319">
        <f>cf_1!AN156+cf_2!AN156</f>
        <v>0</v>
      </c>
      <c r="AO156" s="319">
        <f>cf_1!AO156+cf_2!AO156</f>
        <v>0</v>
      </c>
      <c r="AP156" s="319">
        <f>cf_1!AP156+cf_2!AP156</f>
        <v>0</v>
      </c>
      <c r="AQ156" s="319">
        <f>cf_1!AQ156+cf_2!AQ156</f>
        <v>0</v>
      </c>
      <c r="AR156" s="319">
        <f>cf_1!AR156+cf_2!AR156</f>
        <v>0</v>
      </c>
      <c r="AS156" s="319">
        <f>cf_1!AS156+cf_2!AS156</f>
        <v>0</v>
      </c>
      <c r="AT156" s="319">
        <f>cf_1!AT156+cf_2!AT156</f>
        <v>0</v>
      </c>
      <c r="AU156" s="319">
        <f>cf_1!AU156+cf_2!AU156</f>
        <v>0</v>
      </c>
      <c r="AV156" s="319">
        <f>cf_1!AV156+cf_2!AV156</f>
        <v>0</v>
      </c>
      <c r="AW156" s="319">
        <f>cf_1!AW156+cf_2!AW156</f>
        <v>0</v>
      </c>
      <c r="AX156" s="319">
        <f>cf_1!AX156+cf_2!AX156</f>
        <v>0</v>
      </c>
      <c r="AY156" s="319">
        <f>cf_1!AY156+cf_2!AY156</f>
        <v>0</v>
      </c>
      <c r="AZ156" s="319">
        <f>cf_1!AZ156+cf_2!AZ156</f>
        <v>0</v>
      </c>
      <c r="BA156" s="319">
        <f>cf_1!BA156+cf_2!BA156</f>
        <v>0</v>
      </c>
      <c r="BB156" s="319">
        <f>cf_1!BB156+cf_2!BB156</f>
        <v>0</v>
      </c>
      <c r="BC156" s="319">
        <f>cf_1!BC156+cf_2!BC156</f>
        <v>0</v>
      </c>
      <c r="BD156" s="319">
        <f>cf_1!BD156+cf_2!BD156</f>
        <v>0</v>
      </c>
      <c r="BE156" s="319">
        <f>cf_1!BE156+cf_2!BE156</f>
        <v>0</v>
      </c>
      <c r="BF156" s="319">
        <f>cf_1!BF156+cf_2!BF156</f>
        <v>0</v>
      </c>
      <c r="BG156" s="319">
        <f>cf_1!BG156+cf_2!BG156</f>
        <v>0</v>
      </c>
      <c r="BH156" s="319">
        <f>cf_1!BH156+cf_2!BH156</f>
        <v>0</v>
      </c>
      <c r="BI156" s="319">
        <f>cf_1!BI156+cf_2!BI156</f>
        <v>0</v>
      </c>
      <c r="BJ156" s="319">
        <f>cf_1!BJ156+cf_2!BJ156</f>
        <v>0</v>
      </c>
      <c r="BK156" s="319">
        <f>cf_1!BK156+cf_2!BK156</f>
        <v>0</v>
      </c>
      <c r="BL156" s="319">
        <f>cf_1!BL156+cf_2!BL156</f>
        <v>0</v>
      </c>
      <c r="BM156" s="319">
        <f>cf_1!BM156+cf_2!BM156</f>
        <v>0</v>
      </c>
      <c r="BN156" s="319">
        <f>cf_1!BN156+cf_2!BN156</f>
        <v>0</v>
      </c>
      <c r="BO156" s="319">
        <f>cf_1!BO156+cf_2!BO156</f>
        <v>0</v>
      </c>
      <c r="BP156" s="319">
        <f>cf_1!BP156+cf_2!BP156</f>
        <v>0</v>
      </c>
      <c r="BQ156" s="319">
        <f>cf_1!BQ156+cf_2!BQ156</f>
        <v>0</v>
      </c>
      <c r="BR156" s="319">
        <f>cf_1!BR156+cf_2!BR156</f>
        <v>0</v>
      </c>
      <c r="BS156" s="319">
        <f>cf_1!BS156+cf_2!BS156</f>
        <v>0</v>
      </c>
      <c r="BT156" s="319">
        <f>cf_1!BT156+cf_2!BT156</f>
        <v>0</v>
      </c>
      <c r="BU156" s="319">
        <f>cf_1!BU156+cf_2!BU156</f>
        <v>0</v>
      </c>
      <c r="BV156" s="319">
        <f>cf_1!BV156+cf_2!BV156</f>
        <v>0</v>
      </c>
      <c r="BW156" s="319">
        <f>cf_1!BW156+cf_2!BW156</f>
        <v>0</v>
      </c>
      <c r="BX156" s="319">
        <f>cf_1!BX156+cf_2!BX156</f>
        <v>0</v>
      </c>
      <c r="BY156" s="319">
        <f>cf_1!BY156+cf_2!BY156</f>
        <v>0</v>
      </c>
      <c r="BZ156" s="319">
        <f>cf_1!BZ156+cf_2!BZ156</f>
        <v>0</v>
      </c>
      <c r="CA156" s="319">
        <f>cf_1!CA156+cf_2!CA156</f>
        <v>0</v>
      </c>
      <c r="CB156" s="319">
        <f>cf_1!CB156+cf_2!CB156</f>
        <v>0</v>
      </c>
      <c r="CC156" s="319">
        <f>cf_1!CC156+cf_2!CC156</f>
        <v>0</v>
      </c>
      <c r="CD156" s="319">
        <f>cf_1!CD156+cf_2!CD156</f>
        <v>0</v>
      </c>
      <c r="CE156" s="319">
        <f>cf_1!CE156+cf_2!CE156</f>
        <v>0</v>
      </c>
      <c r="CF156" s="319">
        <f>cf_1!CF156+cf_2!CF156</f>
        <v>0</v>
      </c>
      <c r="CG156" s="319">
        <f>cf_1!CG156+cf_2!CG156</f>
        <v>0</v>
      </c>
      <c r="CH156" s="319">
        <f>cf_1!CH156+cf_2!CH156</f>
        <v>0</v>
      </c>
      <c r="CI156" s="319">
        <f>cf_1!CI156+cf_2!CI156</f>
        <v>0</v>
      </c>
      <c r="CJ156" s="319">
        <f>cf_1!CJ156+cf_2!CJ156</f>
        <v>0</v>
      </c>
      <c r="CK156" s="319">
        <f>cf_1!CK156+cf_2!CK156</f>
        <v>0</v>
      </c>
      <c r="CL156" s="319">
        <f>cf_1!CL156+cf_2!CL156</f>
        <v>0</v>
      </c>
      <c r="CM156" s="319">
        <f>cf_1!CM156+cf_2!CM156</f>
        <v>0</v>
      </c>
      <c r="CN156" s="319">
        <f>cf_1!CN156+cf_2!CN156</f>
        <v>0</v>
      </c>
      <c r="CO156" s="319">
        <f>cf_1!CO156+cf_2!CO156</f>
        <v>0</v>
      </c>
      <c r="CP156" s="319">
        <f>cf_1!CP156+cf_2!CP156</f>
        <v>0</v>
      </c>
      <c r="CQ156" s="319">
        <f>cf_1!CQ156+cf_2!CQ156</f>
        <v>0</v>
      </c>
      <c r="CR156" s="319">
        <f>cf_1!CR156+cf_2!CR156</f>
        <v>0</v>
      </c>
      <c r="CS156" s="319">
        <f>cf_1!CS156+cf_2!CS156</f>
        <v>0</v>
      </c>
      <c r="CT156" s="319">
        <f>cf_1!CT156+cf_2!CT156</f>
        <v>0</v>
      </c>
      <c r="CU156" s="319">
        <f>cf_1!CU156+cf_2!CU156</f>
        <v>0</v>
      </c>
      <c r="CV156" s="319">
        <f>cf_1!CV156+cf_2!CV156</f>
        <v>0</v>
      </c>
      <c r="CW156" s="319">
        <f>cf_1!CW156+cf_2!CW156</f>
        <v>0</v>
      </c>
      <c r="CX156" s="319">
        <f>cf_1!CX156+cf_2!CX156</f>
        <v>0</v>
      </c>
      <c r="CY156" s="319">
        <f>cf_1!CY156+cf_2!CY156</f>
        <v>0</v>
      </c>
      <c r="CZ156" s="319">
        <f>cf_1!CZ156+cf_2!CZ156</f>
        <v>0</v>
      </c>
      <c r="DA156" s="319">
        <f>cf_1!DA156+cf_2!DA156</f>
        <v>0</v>
      </c>
      <c r="DB156" s="319">
        <f>cf_1!DB156+cf_2!DB156</f>
        <v>0</v>
      </c>
      <c r="DC156" s="319">
        <f>cf_1!DC156+cf_2!DC156</f>
        <v>0</v>
      </c>
      <c r="DD156" s="319">
        <f>cf_1!DD156+cf_2!DD156</f>
        <v>0</v>
      </c>
      <c r="DE156" s="319">
        <f>cf_1!DE156+cf_2!DE156</f>
        <v>0</v>
      </c>
      <c r="DF156" s="319">
        <f>cf_1!DF156+cf_2!DF156</f>
        <v>0</v>
      </c>
      <c r="DG156" s="319">
        <f>cf_1!DG156+cf_2!DG156</f>
        <v>0</v>
      </c>
      <c r="DH156" s="319">
        <f>cf_1!DH156+cf_2!DH156</f>
        <v>0</v>
      </c>
      <c r="DI156" s="319">
        <f>cf_1!DI156+cf_2!DI156</f>
        <v>0</v>
      </c>
      <c r="DJ156" s="319">
        <f>cf_1!DJ156+cf_2!DJ156</f>
        <v>0</v>
      </c>
      <c r="DK156" s="319">
        <f>cf_1!DK156+cf_2!DK156</f>
        <v>0</v>
      </c>
      <c r="DL156" s="319">
        <f>cf_1!DL156+cf_2!DL156</f>
        <v>0</v>
      </c>
      <c r="DM156" s="319">
        <f>cf_1!DM156+cf_2!DM156</f>
        <v>0</v>
      </c>
      <c r="DN156" s="319">
        <f>cf_1!DN156+cf_2!DN156</f>
        <v>0</v>
      </c>
      <c r="DO156" s="319">
        <f>cf_1!DO156+cf_2!DO156</f>
        <v>0</v>
      </c>
      <c r="DP156" s="319">
        <f>cf_1!DP156+cf_2!DP156</f>
        <v>0</v>
      </c>
      <c r="DQ156" s="319">
        <f>cf_1!DQ156+cf_2!DQ156</f>
        <v>0</v>
      </c>
      <c r="DR156" s="319">
        <f>cf_1!DR156+cf_2!DR156</f>
        <v>0</v>
      </c>
      <c r="DS156" s="319">
        <f>cf_1!DS156+cf_2!DS156</f>
        <v>0</v>
      </c>
      <c r="DT156" s="319">
        <f>cf_1!DT156+cf_2!DT156</f>
        <v>0</v>
      </c>
      <c r="DU156" s="319">
        <f>cf_1!DU156+cf_2!DU156</f>
        <v>0</v>
      </c>
      <c r="DV156" s="319">
        <f>cf_1!DV156+cf_2!DV156</f>
        <v>0</v>
      </c>
      <c r="DW156" s="319">
        <f>cf_1!DW156+cf_2!DW156</f>
        <v>0</v>
      </c>
      <c r="DX156" s="319">
        <f>cf_1!DX156+cf_2!DX156</f>
        <v>0</v>
      </c>
      <c r="DY156" s="319">
        <f>cf_1!DY156+cf_2!DY156</f>
        <v>0</v>
      </c>
      <c r="DZ156" s="319">
        <f>cf_1!DZ156+cf_2!DZ156</f>
        <v>0</v>
      </c>
      <c r="EA156" s="319">
        <f>cf_1!EA156+cf_2!EA156</f>
        <v>0</v>
      </c>
      <c r="EB156" s="319">
        <f>cf_1!EB156+cf_2!EB156</f>
        <v>0</v>
      </c>
      <c r="EC156" s="319">
        <f>cf_1!EC156+cf_2!EC156</f>
        <v>0</v>
      </c>
      <c r="ED156" s="319">
        <f>cf_1!ED156+cf_2!ED156</f>
        <v>0</v>
      </c>
      <c r="EE156" s="319">
        <f>cf_1!EE156+cf_2!EE156</f>
        <v>0</v>
      </c>
      <c r="EF156" s="319">
        <f>cf_1!EF156+cf_2!EF156</f>
        <v>0</v>
      </c>
      <c r="EG156" s="319">
        <f>cf_1!EG156+cf_2!EG156</f>
        <v>0</v>
      </c>
      <c r="EH156" s="319">
        <f>cf_1!EH156+cf_2!EH156</f>
        <v>0</v>
      </c>
      <c r="EI156" s="319">
        <f>cf_1!EI156+cf_2!EI156</f>
        <v>0</v>
      </c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/>
      <c r="EY156" s="59"/>
      <c r="EZ156" s="59"/>
      <c r="FA156" s="59"/>
      <c r="FB156" s="59"/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60"/>
      <c r="FU156" s="60"/>
      <c r="FV156" s="60"/>
      <c r="FW156" s="60"/>
      <c r="FX156" s="60"/>
      <c r="FY156" s="60"/>
      <c r="FZ156" s="60"/>
      <c r="GA156" s="60"/>
      <c r="GB156" s="60"/>
      <c r="GC156" s="60"/>
      <c r="GD156" s="60"/>
      <c r="GE156" s="60"/>
      <c r="GF156" s="60"/>
      <c r="GG156" s="60"/>
      <c r="GH156" s="60"/>
      <c r="GI156" s="60"/>
      <c r="GJ156" s="60"/>
      <c r="GK156" s="60"/>
      <c r="GL156" s="60"/>
      <c r="GM156" s="60"/>
      <c r="GN156" s="60"/>
      <c r="GO156" s="60"/>
      <c r="GP156" s="60"/>
      <c r="GQ156" s="60"/>
      <c r="GR156" s="60"/>
      <c r="GS156" s="60"/>
    </row>
    <row r="157" spans="2:201" x14ac:dyDescent="0.2">
      <c r="B157" s="66" t="s">
        <v>1072</v>
      </c>
      <c r="C157" s="67" t="s">
        <v>1073</v>
      </c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9">
        <f t="shared" si="326"/>
        <v>0</v>
      </c>
      <c r="Q157" s="70">
        <f t="shared" si="327"/>
        <v>0</v>
      </c>
      <c r="R157" s="59">
        <f t="shared" si="328"/>
        <v>0</v>
      </c>
      <c r="S157" s="319">
        <f>cf_1!S157+cf_2!S157</f>
        <v>0</v>
      </c>
      <c r="T157" s="319">
        <f>cf_1!T157+cf_2!T157</f>
        <v>0</v>
      </c>
      <c r="U157" s="319">
        <f>cf_1!U157+cf_2!U157</f>
        <v>0</v>
      </c>
      <c r="V157" s="319">
        <f>cf_1!V157+cf_2!V157</f>
        <v>0</v>
      </c>
      <c r="W157" s="319">
        <f>cf_1!W157+cf_2!W157</f>
        <v>0</v>
      </c>
      <c r="X157" s="319">
        <f>cf_1!X157+cf_2!X157</f>
        <v>0</v>
      </c>
      <c r="Y157" s="319">
        <f>cf_1!Y157+cf_2!Y157</f>
        <v>0</v>
      </c>
      <c r="Z157" s="319">
        <f>cf_1!Z157+cf_2!Z157</f>
        <v>0</v>
      </c>
      <c r="AA157" s="319">
        <f>cf_1!AA157+cf_2!AA157</f>
        <v>0</v>
      </c>
      <c r="AB157" s="319">
        <f>cf_1!AB157+cf_2!AB157</f>
        <v>0</v>
      </c>
      <c r="AC157" s="319">
        <f>cf_1!AC157+cf_2!AC157</f>
        <v>0</v>
      </c>
      <c r="AD157" s="319">
        <f>cf_1!AD157+cf_2!AD157</f>
        <v>0</v>
      </c>
      <c r="AE157" s="319">
        <f>cf_1!AE157+cf_2!AE157</f>
        <v>0</v>
      </c>
      <c r="AF157" s="319">
        <f>cf_1!AF157+cf_2!AF157</f>
        <v>0</v>
      </c>
      <c r="AG157" s="319">
        <f>cf_1!AG157+cf_2!AG157</f>
        <v>0</v>
      </c>
      <c r="AH157" s="319">
        <f>cf_1!AH157+cf_2!AH157</f>
        <v>0</v>
      </c>
      <c r="AI157" s="319">
        <f>cf_1!AI157+cf_2!AI157</f>
        <v>0</v>
      </c>
      <c r="AJ157" s="319">
        <f>cf_1!AJ157+cf_2!AJ157</f>
        <v>0</v>
      </c>
      <c r="AK157" s="319">
        <f>cf_1!AK157+cf_2!AK157</f>
        <v>0</v>
      </c>
      <c r="AL157" s="319">
        <f>cf_1!AL157+cf_2!AL157</f>
        <v>0</v>
      </c>
      <c r="AM157" s="319">
        <f>cf_1!AM157+cf_2!AM157</f>
        <v>0</v>
      </c>
      <c r="AN157" s="319">
        <f>cf_1!AN157+cf_2!AN157</f>
        <v>0</v>
      </c>
      <c r="AO157" s="319">
        <f>cf_1!AO157+cf_2!AO157</f>
        <v>0</v>
      </c>
      <c r="AP157" s="319">
        <f>cf_1!AP157+cf_2!AP157</f>
        <v>0</v>
      </c>
      <c r="AQ157" s="319">
        <f>cf_1!AQ157+cf_2!AQ157</f>
        <v>0</v>
      </c>
      <c r="AR157" s="319">
        <f>cf_1!AR157+cf_2!AR157</f>
        <v>0</v>
      </c>
      <c r="AS157" s="319">
        <f>cf_1!AS157+cf_2!AS157</f>
        <v>0</v>
      </c>
      <c r="AT157" s="319">
        <f>cf_1!AT157+cf_2!AT157</f>
        <v>0</v>
      </c>
      <c r="AU157" s="319">
        <f>cf_1!AU157+cf_2!AU157</f>
        <v>0</v>
      </c>
      <c r="AV157" s="319">
        <f>cf_1!AV157+cf_2!AV157</f>
        <v>0</v>
      </c>
      <c r="AW157" s="319">
        <f>cf_1!AW157+cf_2!AW157</f>
        <v>0</v>
      </c>
      <c r="AX157" s="319">
        <f>cf_1!AX157+cf_2!AX157</f>
        <v>0</v>
      </c>
      <c r="AY157" s="319">
        <f>cf_1!AY157+cf_2!AY157</f>
        <v>0</v>
      </c>
      <c r="AZ157" s="319">
        <f>cf_1!AZ157+cf_2!AZ157</f>
        <v>0</v>
      </c>
      <c r="BA157" s="319">
        <f>cf_1!BA157+cf_2!BA157</f>
        <v>0</v>
      </c>
      <c r="BB157" s="319">
        <f>cf_1!BB157+cf_2!BB157</f>
        <v>0</v>
      </c>
      <c r="BC157" s="319">
        <f>cf_1!BC157+cf_2!BC157</f>
        <v>0</v>
      </c>
      <c r="BD157" s="319">
        <f>cf_1!BD157+cf_2!BD157</f>
        <v>0</v>
      </c>
      <c r="BE157" s="319">
        <f>cf_1!BE157+cf_2!BE157</f>
        <v>0</v>
      </c>
      <c r="BF157" s="319">
        <f>cf_1!BF157+cf_2!BF157</f>
        <v>0</v>
      </c>
      <c r="BG157" s="319">
        <f>cf_1!BG157+cf_2!BG157</f>
        <v>0</v>
      </c>
      <c r="BH157" s="319">
        <f>cf_1!BH157+cf_2!BH157</f>
        <v>0</v>
      </c>
      <c r="BI157" s="319">
        <f>cf_1!BI157+cf_2!BI157</f>
        <v>0</v>
      </c>
      <c r="BJ157" s="319">
        <f>cf_1!BJ157+cf_2!BJ157</f>
        <v>0</v>
      </c>
      <c r="BK157" s="319">
        <f>cf_1!BK157+cf_2!BK157</f>
        <v>0</v>
      </c>
      <c r="BL157" s="319">
        <f>cf_1!BL157+cf_2!BL157</f>
        <v>0</v>
      </c>
      <c r="BM157" s="319">
        <f>cf_1!BM157+cf_2!BM157</f>
        <v>0</v>
      </c>
      <c r="BN157" s="319">
        <f>cf_1!BN157+cf_2!BN157</f>
        <v>0</v>
      </c>
      <c r="BO157" s="319">
        <f>cf_1!BO157+cf_2!BO157</f>
        <v>0</v>
      </c>
      <c r="BP157" s="319">
        <f>cf_1!BP157+cf_2!BP157</f>
        <v>0</v>
      </c>
      <c r="BQ157" s="319">
        <f>cf_1!BQ157+cf_2!BQ157</f>
        <v>0</v>
      </c>
      <c r="BR157" s="319">
        <f>cf_1!BR157+cf_2!BR157</f>
        <v>0</v>
      </c>
      <c r="BS157" s="319">
        <f>cf_1!BS157+cf_2!BS157</f>
        <v>0</v>
      </c>
      <c r="BT157" s="319">
        <f>cf_1!BT157+cf_2!BT157</f>
        <v>0</v>
      </c>
      <c r="BU157" s="319">
        <f>cf_1!BU157+cf_2!BU157</f>
        <v>0</v>
      </c>
      <c r="BV157" s="319">
        <f>cf_1!BV157+cf_2!BV157</f>
        <v>0</v>
      </c>
      <c r="BW157" s="319">
        <f>cf_1!BW157+cf_2!BW157</f>
        <v>0</v>
      </c>
      <c r="BX157" s="319">
        <f>cf_1!BX157+cf_2!BX157</f>
        <v>0</v>
      </c>
      <c r="BY157" s="319">
        <f>cf_1!BY157+cf_2!BY157</f>
        <v>0</v>
      </c>
      <c r="BZ157" s="319">
        <f>cf_1!BZ157+cf_2!BZ157</f>
        <v>0</v>
      </c>
      <c r="CA157" s="319">
        <f>cf_1!CA157+cf_2!CA157</f>
        <v>0</v>
      </c>
      <c r="CB157" s="319">
        <f>cf_1!CB157+cf_2!CB157</f>
        <v>0</v>
      </c>
      <c r="CC157" s="319">
        <f>cf_1!CC157+cf_2!CC157</f>
        <v>0</v>
      </c>
      <c r="CD157" s="319">
        <f>cf_1!CD157+cf_2!CD157</f>
        <v>0</v>
      </c>
      <c r="CE157" s="319">
        <f>cf_1!CE157+cf_2!CE157</f>
        <v>0</v>
      </c>
      <c r="CF157" s="319">
        <f>cf_1!CF157+cf_2!CF157</f>
        <v>0</v>
      </c>
      <c r="CG157" s="319">
        <f>cf_1!CG157+cf_2!CG157</f>
        <v>0</v>
      </c>
      <c r="CH157" s="319">
        <f>cf_1!CH157+cf_2!CH157</f>
        <v>0</v>
      </c>
      <c r="CI157" s="319">
        <f>cf_1!CI157+cf_2!CI157</f>
        <v>0</v>
      </c>
      <c r="CJ157" s="319">
        <f>cf_1!CJ157+cf_2!CJ157</f>
        <v>0</v>
      </c>
      <c r="CK157" s="319">
        <f>cf_1!CK157+cf_2!CK157</f>
        <v>0</v>
      </c>
      <c r="CL157" s="319">
        <f>cf_1!CL157+cf_2!CL157</f>
        <v>0</v>
      </c>
      <c r="CM157" s="319">
        <f>cf_1!CM157+cf_2!CM157</f>
        <v>0</v>
      </c>
      <c r="CN157" s="319">
        <f>cf_1!CN157+cf_2!CN157</f>
        <v>0</v>
      </c>
      <c r="CO157" s="319">
        <f>cf_1!CO157+cf_2!CO157</f>
        <v>0</v>
      </c>
      <c r="CP157" s="319">
        <f>cf_1!CP157+cf_2!CP157</f>
        <v>0</v>
      </c>
      <c r="CQ157" s="319">
        <f>cf_1!CQ157+cf_2!CQ157</f>
        <v>0</v>
      </c>
      <c r="CR157" s="319">
        <f>cf_1!CR157+cf_2!CR157</f>
        <v>0</v>
      </c>
      <c r="CS157" s="319">
        <f>cf_1!CS157+cf_2!CS157</f>
        <v>0</v>
      </c>
      <c r="CT157" s="319">
        <f>cf_1!CT157+cf_2!CT157</f>
        <v>0</v>
      </c>
      <c r="CU157" s="319">
        <f>cf_1!CU157+cf_2!CU157</f>
        <v>0</v>
      </c>
      <c r="CV157" s="319">
        <f>cf_1!CV157+cf_2!CV157</f>
        <v>0</v>
      </c>
      <c r="CW157" s="319">
        <f>cf_1!CW157+cf_2!CW157</f>
        <v>0</v>
      </c>
      <c r="CX157" s="319">
        <f>cf_1!CX157+cf_2!CX157</f>
        <v>0</v>
      </c>
      <c r="CY157" s="319">
        <f>cf_1!CY157+cf_2!CY157</f>
        <v>0</v>
      </c>
      <c r="CZ157" s="319">
        <f>cf_1!CZ157+cf_2!CZ157</f>
        <v>0</v>
      </c>
      <c r="DA157" s="319">
        <f>cf_1!DA157+cf_2!DA157</f>
        <v>0</v>
      </c>
      <c r="DB157" s="319">
        <f>cf_1!DB157+cf_2!DB157</f>
        <v>0</v>
      </c>
      <c r="DC157" s="319">
        <f>cf_1!DC157+cf_2!DC157</f>
        <v>0</v>
      </c>
      <c r="DD157" s="319">
        <f>cf_1!DD157+cf_2!DD157</f>
        <v>0</v>
      </c>
      <c r="DE157" s="319">
        <f>cf_1!DE157+cf_2!DE157</f>
        <v>0</v>
      </c>
      <c r="DF157" s="319">
        <f>cf_1!DF157+cf_2!DF157</f>
        <v>0</v>
      </c>
      <c r="DG157" s="319">
        <f>cf_1!DG157+cf_2!DG157</f>
        <v>0</v>
      </c>
      <c r="DH157" s="319">
        <f>cf_1!DH157+cf_2!DH157</f>
        <v>0</v>
      </c>
      <c r="DI157" s="319">
        <f>cf_1!DI157+cf_2!DI157</f>
        <v>0</v>
      </c>
      <c r="DJ157" s="319">
        <f>cf_1!DJ157+cf_2!DJ157</f>
        <v>0</v>
      </c>
      <c r="DK157" s="319">
        <f>cf_1!DK157+cf_2!DK157</f>
        <v>0</v>
      </c>
      <c r="DL157" s="319">
        <f>cf_1!DL157+cf_2!DL157</f>
        <v>0</v>
      </c>
      <c r="DM157" s="319">
        <f>cf_1!DM157+cf_2!DM157</f>
        <v>0</v>
      </c>
      <c r="DN157" s="319">
        <f>cf_1!DN157+cf_2!DN157</f>
        <v>0</v>
      </c>
      <c r="DO157" s="319">
        <f>cf_1!DO157+cf_2!DO157</f>
        <v>0</v>
      </c>
      <c r="DP157" s="319">
        <f>cf_1!DP157+cf_2!DP157</f>
        <v>0</v>
      </c>
      <c r="DQ157" s="319">
        <f>cf_1!DQ157+cf_2!DQ157</f>
        <v>0</v>
      </c>
      <c r="DR157" s="319">
        <f>cf_1!DR157+cf_2!DR157</f>
        <v>0</v>
      </c>
      <c r="DS157" s="319">
        <f>cf_1!DS157+cf_2!DS157</f>
        <v>0</v>
      </c>
      <c r="DT157" s="319">
        <f>cf_1!DT157+cf_2!DT157</f>
        <v>0</v>
      </c>
      <c r="DU157" s="319">
        <f>cf_1!DU157+cf_2!DU157</f>
        <v>0</v>
      </c>
      <c r="DV157" s="319">
        <f>cf_1!DV157+cf_2!DV157</f>
        <v>0</v>
      </c>
      <c r="DW157" s="319">
        <f>cf_1!DW157+cf_2!DW157</f>
        <v>0</v>
      </c>
      <c r="DX157" s="319">
        <f>cf_1!DX157+cf_2!DX157</f>
        <v>0</v>
      </c>
      <c r="DY157" s="319">
        <f>cf_1!DY157+cf_2!DY157</f>
        <v>0</v>
      </c>
      <c r="DZ157" s="319">
        <f>cf_1!DZ157+cf_2!DZ157</f>
        <v>0</v>
      </c>
      <c r="EA157" s="319">
        <f>cf_1!EA157+cf_2!EA157</f>
        <v>0</v>
      </c>
      <c r="EB157" s="319">
        <f>cf_1!EB157+cf_2!EB157</f>
        <v>0</v>
      </c>
      <c r="EC157" s="319">
        <f>cf_1!EC157+cf_2!EC157</f>
        <v>0</v>
      </c>
      <c r="ED157" s="319">
        <f>cf_1!ED157+cf_2!ED157</f>
        <v>0</v>
      </c>
      <c r="EE157" s="319">
        <f>cf_1!EE157+cf_2!EE157</f>
        <v>0</v>
      </c>
      <c r="EF157" s="319">
        <f>cf_1!EF157+cf_2!EF157</f>
        <v>0</v>
      </c>
      <c r="EG157" s="319">
        <f>cf_1!EG157+cf_2!EG157</f>
        <v>0</v>
      </c>
      <c r="EH157" s="319">
        <f>cf_1!EH157+cf_2!EH157</f>
        <v>0</v>
      </c>
      <c r="EI157" s="319">
        <f>cf_1!EI157+cf_2!EI157</f>
        <v>0</v>
      </c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/>
      <c r="EW157" s="59"/>
      <c r="EX157" s="59"/>
      <c r="EY157" s="59"/>
      <c r="EZ157" s="59"/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60"/>
      <c r="FU157" s="60"/>
      <c r="FV157" s="60"/>
      <c r="FW157" s="60"/>
      <c r="FX157" s="60"/>
      <c r="FY157" s="60"/>
      <c r="FZ157" s="60"/>
      <c r="GA157" s="60"/>
      <c r="GB157" s="60"/>
      <c r="GC157" s="60"/>
      <c r="GD157" s="60"/>
      <c r="GE157" s="60"/>
      <c r="GF157" s="60"/>
      <c r="GG157" s="60"/>
      <c r="GH157" s="60"/>
      <c r="GI157" s="60"/>
      <c r="GJ157" s="60"/>
      <c r="GK157" s="60"/>
      <c r="GL157" s="60"/>
      <c r="GM157" s="60"/>
      <c r="GN157" s="60"/>
      <c r="GO157" s="60"/>
      <c r="GP157" s="60"/>
      <c r="GQ157" s="60"/>
      <c r="GR157" s="60"/>
      <c r="GS157" s="60"/>
    </row>
    <row r="158" spans="2:201" x14ac:dyDescent="0.2">
      <c r="B158" s="66" t="s">
        <v>1074</v>
      </c>
      <c r="C158" s="67" t="s">
        <v>1075</v>
      </c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9">
        <f t="shared" si="326"/>
        <v>0</v>
      </c>
      <c r="Q158" s="70">
        <f t="shared" si="327"/>
        <v>0</v>
      </c>
      <c r="R158" s="59">
        <f t="shared" si="328"/>
        <v>0</v>
      </c>
      <c r="S158" s="319">
        <f>cf_1!S158+cf_2!S158</f>
        <v>0</v>
      </c>
      <c r="T158" s="319">
        <f>cf_1!T158+cf_2!T158</f>
        <v>0</v>
      </c>
      <c r="U158" s="319">
        <f>cf_1!U158+cf_2!U158</f>
        <v>0</v>
      </c>
      <c r="V158" s="319">
        <f>cf_1!V158+cf_2!V158</f>
        <v>0</v>
      </c>
      <c r="W158" s="319">
        <f>cf_1!W158+cf_2!W158</f>
        <v>0</v>
      </c>
      <c r="X158" s="319">
        <f>cf_1!X158+cf_2!X158</f>
        <v>0</v>
      </c>
      <c r="Y158" s="319">
        <f>cf_1!Y158+cf_2!Y158</f>
        <v>0</v>
      </c>
      <c r="Z158" s="319">
        <f>cf_1!Z158+cf_2!Z158</f>
        <v>0</v>
      </c>
      <c r="AA158" s="319">
        <f>cf_1!AA158+cf_2!AA158</f>
        <v>0</v>
      </c>
      <c r="AB158" s="319">
        <f>cf_1!AB158+cf_2!AB158</f>
        <v>0</v>
      </c>
      <c r="AC158" s="319">
        <f>cf_1!AC158+cf_2!AC158</f>
        <v>0</v>
      </c>
      <c r="AD158" s="319">
        <f>cf_1!AD158+cf_2!AD158</f>
        <v>0</v>
      </c>
      <c r="AE158" s="319">
        <f>cf_1!AE158+cf_2!AE158</f>
        <v>0</v>
      </c>
      <c r="AF158" s="319">
        <f>cf_1!AF158+cf_2!AF158</f>
        <v>0</v>
      </c>
      <c r="AG158" s="319">
        <f>cf_1!AG158+cf_2!AG158</f>
        <v>0</v>
      </c>
      <c r="AH158" s="319">
        <f>cf_1!AH158+cf_2!AH158</f>
        <v>0</v>
      </c>
      <c r="AI158" s="319">
        <f>cf_1!AI158+cf_2!AI158</f>
        <v>0</v>
      </c>
      <c r="AJ158" s="319">
        <f>cf_1!AJ158+cf_2!AJ158</f>
        <v>0</v>
      </c>
      <c r="AK158" s="319">
        <f>cf_1!AK158+cf_2!AK158</f>
        <v>0</v>
      </c>
      <c r="AL158" s="319">
        <f>cf_1!AL158+cf_2!AL158</f>
        <v>0</v>
      </c>
      <c r="AM158" s="319">
        <f>cf_1!AM158+cf_2!AM158</f>
        <v>0</v>
      </c>
      <c r="AN158" s="319">
        <f>cf_1!AN158+cf_2!AN158</f>
        <v>0</v>
      </c>
      <c r="AO158" s="319">
        <f>cf_1!AO158+cf_2!AO158</f>
        <v>0</v>
      </c>
      <c r="AP158" s="319">
        <f>cf_1!AP158+cf_2!AP158</f>
        <v>0</v>
      </c>
      <c r="AQ158" s="319">
        <f>cf_1!AQ158+cf_2!AQ158</f>
        <v>0</v>
      </c>
      <c r="AR158" s="319">
        <f>cf_1!AR158+cf_2!AR158</f>
        <v>0</v>
      </c>
      <c r="AS158" s="319">
        <f>cf_1!AS158+cf_2!AS158</f>
        <v>0</v>
      </c>
      <c r="AT158" s="319">
        <f>cf_1!AT158+cf_2!AT158</f>
        <v>0</v>
      </c>
      <c r="AU158" s="319">
        <f>cf_1!AU158+cf_2!AU158</f>
        <v>0</v>
      </c>
      <c r="AV158" s="319">
        <f>cf_1!AV158+cf_2!AV158</f>
        <v>0</v>
      </c>
      <c r="AW158" s="319">
        <f>cf_1!AW158+cf_2!AW158</f>
        <v>0</v>
      </c>
      <c r="AX158" s="319">
        <f>cf_1!AX158+cf_2!AX158</f>
        <v>0</v>
      </c>
      <c r="AY158" s="319">
        <f>cf_1!AY158+cf_2!AY158</f>
        <v>0</v>
      </c>
      <c r="AZ158" s="319">
        <f>cf_1!AZ158+cf_2!AZ158</f>
        <v>0</v>
      </c>
      <c r="BA158" s="319">
        <f>cf_1!BA158+cf_2!BA158</f>
        <v>0</v>
      </c>
      <c r="BB158" s="319">
        <f>cf_1!BB158+cf_2!BB158</f>
        <v>0</v>
      </c>
      <c r="BC158" s="319">
        <f>cf_1!BC158+cf_2!BC158</f>
        <v>0</v>
      </c>
      <c r="BD158" s="319">
        <f>cf_1!BD158+cf_2!BD158</f>
        <v>0</v>
      </c>
      <c r="BE158" s="319">
        <f>cf_1!BE158+cf_2!BE158</f>
        <v>0</v>
      </c>
      <c r="BF158" s="319">
        <f>cf_1!BF158+cf_2!BF158</f>
        <v>0</v>
      </c>
      <c r="BG158" s="319">
        <f>cf_1!BG158+cf_2!BG158</f>
        <v>0</v>
      </c>
      <c r="BH158" s="319">
        <f>cf_1!BH158+cf_2!BH158</f>
        <v>0</v>
      </c>
      <c r="BI158" s="319">
        <f>cf_1!BI158+cf_2!BI158</f>
        <v>0</v>
      </c>
      <c r="BJ158" s="319">
        <f>cf_1!BJ158+cf_2!BJ158</f>
        <v>0</v>
      </c>
      <c r="BK158" s="319">
        <f>cf_1!BK158+cf_2!BK158</f>
        <v>0</v>
      </c>
      <c r="BL158" s="319">
        <f>cf_1!BL158+cf_2!BL158</f>
        <v>0</v>
      </c>
      <c r="BM158" s="319">
        <f>cf_1!BM158+cf_2!BM158</f>
        <v>0</v>
      </c>
      <c r="BN158" s="319">
        <f>cf_1!BN158+cf_2!BN158</f>
        <v>0</v>
      </c>
      <c r="BO158" s="319">
        <f>cf_1!BO158+cf_2!BO158</f>
        <v>0</v>
      </c>
      <c r="BP158" s="319">
        <f>cf_1!BP158+cf_2!BP158</f>
        <v>0</v>
      </c>
      <c r="BQ158" s="319">
        <f>cf_1!BQ158+cf_2!BQ158</f>
        <v>0</v>
      </c>
      <c r="BR158" s="319">
        <f>cf_1!BR158+cf_2!BR158</f>
        <v>0</v>
      </c>
      <c r="BS158" s="319">
        <f>cf_1!BS158+cf_2!BS158</f>
        <v>0</v>
      </c>
      <c r="BT158" s="319">
        <f>cf_1!BT158+cf_2!BT158</f>
        <v>0</v>
      </c>
      <c r="BU158" s="319">
        <f>cf_1!BU158+cf_2!BU158</f>
        <v>0</v>
      </c>
      <c r="BV158" s="319">
        <f>cf_1!BV158+cf_2!BV158</f>
        <v>0</v>
      </c>
      <c r="BW158" s="319">
        <f>cf_1!BW158+cf_2!BW158</f>
        <v>0</v>
      </c>
      <c r="BX158" s="319">
        <f>cf_1!BX158+cf_2!BX158</f>
        <v>0</v>
      </c>
      <c r="BY158" s="319">
        <f>cf_1!BY158+cf_2!BY158</f>
        <v>0</v>
      </c>
      <c r="BZ158" s="319">
        <f>cf_1!BZ158+cf_2!BZ158</f>
        <v>0</v>
      </c>
      <c r="CA158" s="319">
        <f>cf_1!CA158+cf_2!CA158</f>
        <v>0</v>
      </c>
      <c r="CB158" s="319">
        <f>cf_1!CB158+cf_2!CB158</f>
        <v>0</v>
      </c>
      <c r="CC158" s="319">
        <f>cf_1!CC158+cf_2!CC158</f>
        <v>0</v>
      </c>
      <c r="CD158" s="319">
        <f>cf_1!CD158+cf_2!CD158</f>
        <v>0</v>
      </c>
      <c r="CE158" s="319">
        <f>cf_1!CE158+cf_2!CE158</f>
        <v>0</v>
      </c>
      <c r="CF158" s="319">
        <f>cf_1!CF158+cf_2!CF158</f>
        <v>0</v>
      </c>
      <c r="CG158" s="319">
        <f>cf_1!CG158+cf_2!CG158</f>
        <v>0</v>
      </c>
      <c r="CH158" s="319">
        <f>cf_1!CH158+cf_2!CH158</f>
        <v>0</v>
      </c>
      <c r="CI158" s="319">
        <f>cf_1!CI158+cf_2!CI158</f>
        <v>0</v>
      </c>
      <c r="CJ158" s="319">
        <f>cf_1!CJ158+cf_2!CJ158</f>
        <v>0</v>
      </c>
      <c r="CK158" s="319">
        <f>cf_1!CK158+cf_2!CK158</f>
        <v>0</v>
      </c>
      <c r="CL158" s="319">
        <f>cf_1!CL158+cf_2!CL158</f>
        <v>0</v>
      </c>
      <c r="CM158" s="319">
        <f>cf_1!CM158+cf_2!CM158</f>
        <v>0</v>
      </c>
      <c r="CN158" s="319">
        <f>cf_1!CN158+cf_2!CN158</f>
        <v>0</v>
      </c>
      <c r="CO158" s="319">
        <f>cf_1!CO158+cf_2!CO158</f>
        <v>0</v>
      </c>
      <c r="CP158" s="319">
        <f>cf_1!CP158+cf_2!CP158</f>
        <v>0</v>
      </c>
      <c r="CQ158" s="319">
        <f>cf_1!CQ158+cf_2!CQ158</f>
        <v>0</v>
      </c>
      <c r="CR158" s="319">
        <f>cf_1!CR158+cf_2!CR158</f>
        <v>0</v>
      </c>
      <c r="CS158" s="319">
        <f>cf_1!CS158+cf_2!CS158</f>
        <v>0</v>
      </c>
      <c r="CT158" s="319">
        <f>cf_1!CT158+cf_2!CT158</f>
        <v>0</v>
      </c>
      <c r="CU158" s="319">
        <f>cf_1!CU158+cf_2!CU158</f>
        <v>0</v>
      </c>
      <c r="CV158" s="319">
        <f>cf_1!CV158+cf_2!CV158</f>
        <v>0</v>
      </c>
      <c r="CW158" s="319">
        <f>cf_1!CW158+cf_2!CW158</f>
        <v>0</v>
      </c>
      <c r="CX158" s="319">
        <f>cf_1!CX158+cf_2!CX158</f>
        <v>0</v>
      </c>
      <c r="CY158" s="319">
        <f>cf_1!CY158+cf_2!CY158</f>
        <v>0</v>
      </c>
      <c r="CZ158" s="319">
        <f>cf_1!CZ158+cf_2!CZ158</f>
        <v>0</v>
      </c>
      <c r="DA158" s="319">
        <f>cf_1!DA158+cf_2!DA158</f>
        <v>0</v>
      </c>
      <c r="DB158" s="319">
        <f>cf_1!DB158+cf_2!DB158</f>
        <v>0</v>
      </c>
      <c r="DC158" s="319">
        <f>cf_1!DC158+cf_2!DC158</f>
        <v>0</v>
      </c>
      <c r="DD158" s="319">
        <f>cf_1!DD158+cf_2!DD158</f>
        <v>0</v>
      </c>
      <c r="DE158" s="319">
        <f>cf_1!DE158+cf_2!DE158</f>
        <v>0</v>
      </c>
      <c r="DF158" s="319">
        <f>cf_1!DF158+cf_2!DF158</f>
        <v>0</v>
      </c>
      <c r="DG158" s="319">
        <f>cf_1!DG158+cf_2!DG158</f>
        <v>0</v>
      </c>
      <c r="DH158" s="319">
        <f>cf_1!DH158+cf_2!DH158</f>
        <v>0</v>
      </c>
      <c r="DI158" s="319">
        <f>cf_1!DI158+cf_2!DI158</f>
        <v>0</v>
      </c>
      <c r="DJ158" s="319">
        <f>cf_1!DJ158+cf_2!DJ158</f>
        <v>0</v>
      </c>
      <c r="DK158" s="319">
        <f>cf_1!DK158+cf_2!DK158</f>
        <v>0</v>
      </c>
      <c r="DL158" s="319">
        <f>cf_1!DL158+cf_2!DL158</f>
        <v>0</v>
      </c>
      <c r="DM158" s="319">
        <f>cf_1!DM158+cf_2!DM158</f>
        <v>0</v>
      </c>
      <c r="DN158" s="319">
        <f>cf_1!DN158+cf_2!DN158</f>
        <v>0</v>
      </c>
      <c r="DO158" s="319">
        <f>cf_1!DO158+cf_2!DO158</f>
        <v>0</v>
      </c>
      <c r="DP158" s="319">
        <f>cf_1!DP158+cf_2!DP158</f>
        <v>0</v>
      </c>
      <c r="DQ158" s="319">
        <f>cf_1!DQ158+cf_2!DQ158</f>
        <v>0</v>
      </c>
      <c r="DR158" s="319">
        <f>cf_1!DR158+cf_2!DR158</f>
        <v>0</v>
      </c>
      <c r="DS158" s="319">
        <f>cf_1!DS158+cf_2!DS158</f>
        <v>0</v>
      </c>
      <c r="DT158" s="319">
        <f>cf_1!DT158+cf_2!DT158</f>
        <v>0</v>
      </c>
      <c r="DU158" s="319">
        <f>cf_1!DU158+cf_2!DU158</f>
        <v>0</v>
      </c>
      <c r="DV158" s="319">
        <f>cf_1!DV158+cf_2!DV158</f>
        <v>0</v>
      </c>
      <c r="DW158" s="319">
        <f>cf_1!DW158+cf_2!DW158</f>
        <v>0</v>
      </c>
      <c r="DX158" s="319">
        <f>cf_1!DX158+cf_2!DX158</f>
        <v>0</v>
      </c>
      <c r="DY158" s="319">
        <f>cf_1!DY158+cf_2!DY158</f>
        <v>0</v>
      </c>
      <c r="DZ158" s="319">
        <f>cf_1!DZ158+cf_2!DZ158</f>
        <v>0</v>
      </c>
      <c r="EA158" s="319">
        <f>cf_1!EA158+cf_2!EA158</f>
        <v>0</v>
      </c>
      <c r="EB158" s="319">
        <f>cf_1!EB158+cf_2!EB158</f>
        <v>0</v>
      </c>
      <c r="EC158" s="319">
        <f>cf_1!EC158+cf_2!EC158</f>
        <v>0</v>
      </c>
      <c r="ED158" s="319">
        <f>cf_1!ED158+cf_2!ED158</f>
        <v>0</v>
      </c>
      <c r="EE158" s="319">
        <f>cf_1!EE158+cf_2!EE158</f>
        <v>0</v>
      </c>
      <c r="EF158" s="319">
        <f>cf_1!EF158+cf_2!EF158</f>
        <v>0</v>
      </c>
      <c r="EG158" s="319">
        <f>cf_1!EG158+cf_2!EG158</f>
        <v>0</v>
      </c>
      <c r="EH158" s="319">
        <f>cf_1!EH158+cf_2!EH158</f>
        <v>0</v>
      </c>
      <c r="EI158" s="319">
        <f>cf_1!EI158+cf_2!EI158</f>
        <v>0</v>
      </c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/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60"/>
      <c r="FU158" s="60"/>
      <c r="FV158" s="60"/>
      <c r="FW158" s="60"/>
      <c r="FX158" s="60"/>
      <c r="FY158" s="60"/>
      <c r="FZ158" s="60"/>
      <c r="GA158" s="60"/>
      <c r="GB158" s="60"/>
      <c r="GC158" s="60"/>
      <c r="GD158" s="60"/>
      <c r="GE158" s="60"/>
      <c r="GF158" s="60"/>
      <c r="GG158" s="60"/>
      <c r="GH158" s="60"/>
      <c r="GI158" s="60"/>
      <c r="GJ158" s="60"/>
      <c r="GK158" s="60"/>
      <c r="GL158" s="60"/>
      <c r="GM158" s="60"/>
      <c r="GN158" s="60"/>
      <c r="GO158" s="60"/>
      <c r="GP158" s="60"/>
      <c r="GQ158" s="60"/>
      <c r="GR158" s="60"/>
      <c r="GS158" s="60"/>
    </row>
    <row r="159" spans="2:201" x14ac:dyDescent="0.2">
      <c r="B159" s="66" t="s">
        <v>1076</v>
      </c>
      <c r="C159" s="67" t="s">
        <v>1077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9">
        <f t="shared" si="326"/>
        <v>0</v>
      </c>
      <c r="Q159" s="70">
        <f t="shared" si="327"/>
        <v>0</v>
      </c>
      <c r="R159" s="59">
        <f t="shared" si="328"/>
        <v>0</v>
      </c>
      <c r="S159" s="319">
        <f>cf_1!S159+cf_2!S159</f>
        <v>0</v>
      </c>
      <c r="T159" s="319">
        <f>cf_1!T159+cf_2!T159</f>
        <v>0</v>
      </c>
      <c r="U159" s="319">
        <f>cf_1!U159+cf_2!U159</f>
        <v>0</v>
      </c>
      <c r="V159" s="319">
        <f>cf_1!V159+cf_2!V159</f>
        <v>0</v>
      </c>
      <c r="W159" s="319">
        <f>cf_1!W159+cf_2!W159</f>
        <v>0</v>
      </c>
      <c r="X159" s="319">
        <f>cf_1!X159+cf_2!X159</f>
        <v>0</v>
      </c>
      <c r="Y159" s="319">
        <f>cf_1!Y159+cf_2!Y159</f>
        <v>0</v>
      </c>
      <c r="Z159" s="319">
        <f>cf_1!Z159+cf_2!Z159</f>
        <v>0</v>
      </c>
      <c r="AA159" s="319">
        <f>cf_1!AA159+cf_2!AA159</f>
        <v>0</v>
      </c>
      <c r="AB159" s="319">
        <f>cf_1!AB159+cf_2!AB159</f>
        <v>0</v>
      </c>
      <c r="AC159" s="319">
        <f>cf_1!AC159+cf_2!AC159</f>
        <v>0</v>
      </c>
      <c r="AD159" s="319">
        <f>cf_1!AD159+cf_2!AD159</f>
        <v>0</v>
      </c>
      <c r="AE159" s="319">
        <f>cf_1!AE159+cf_2!AE159</f>
        <v>0</v>
      </c>
      <c r="AF159" s="319">
        <f>cf_1!AF159+cf_2!AF159</f>
        <v>0</v>
      </c>
      <c r="AG159" s="319">
        <f>cf_1!AG159+cf_2!AG159</f>
        <v>0</v>
      </c>
      <c r="AH159" s="319">
        <f>cf_1!AH159+cf_2!AH159</f>
        <v>0</v>
      </c>
      <c r="AI159" s="319">
        <f>cf_1!AI159+cf_2!AI159</f>
        <v>0</v>
      </c>
      <c r="AJ159" s="319">
        <f>cf_1!AJ159+cf_2!AJ159</f>
        <v>0</v>
      </c>
      <c r="AK159" s="319">
        <f>cf_1!AK159+cf_2!AK159</f>
        <v>0</v>
      </c>
      <c r="AL159" s="319">
        <f>cf_1!AL159+cf_2!AL159</f>
        <v>0</v>
      </c>
      <c r="AM159" s="319">
        <f>cf_1!AM159+cf_2!AM159</f>
        <v>0</v>
      </c>
      <c r="AN159" s="319">
        <f>cf_1!AN159+cf_2!AN159</f>
        <v>0</v>
      </c>
      <c r="AO159" s="319">
        <f>cf_1!AO159+cf_2!AO159</f>
        <v>0</v>
      </c>
      <c r="AP159" s="319">
        <f>cf_1!AP159+cf_2!AP159</f>
        <v>0</v>
      </c>
      <c r="AQ159" s="319">
        <f>cf_1!AQ159+cf_2!AQ159</f>
        <v>0</v>
      </c>
      <c r="AR159" s="319">
        <f>cf_1!AR159+cf_2!AR159</f>
        <v>0</v>
      </c>
      <c r="AS159" s="319">
        <f>cf_1!AS159+cf_2!AS159</f>
        <v>0</v>
      </c>
      <c r="AT159" s="319">
        <f>cf_1!AT159+cf_2!AT159</f>
        <v>0</v>
      </c>
      <c r="AU159" s="319">
        <f>cf_1!AU159+cf_2!AU159</f>
        <v>0</v>
      </c>
      <c r="AV159" s="319">
        <f>cf_1!AV159+cf_2!AV159</f>
        <v>0</v>
      </c>
      <c r="AW159" s="319">
        <f>cf_1!AW159+cf_2!AW159</f>
        <v>0</v>
      </c>
      <c r="AX159" s="319">
        <f>cf_1!AX159+cf_2!AX159</f>
        <v>0</v>
      </c>
      <c r="AY159" s="319">
        <f>cf_1!AY159+cf_2!AY159</f>
        <v>0</v>
      </c>
      <c r="AZ159" s="319">
        <f>cf_1!AZ159+cf_2!AZ159</f>
        <v>0</v>
      </c>
      <c r="BA159" s="319">
        <f>cf_1!BA159+cf_2!BA159</f>
        <v>0</v>
      </c>
      <c r="BB159" s="319">
        <f>cf_1!BB159+cf_2!BB159</f>
        <v>0</v>
      </c>
      <c r="BC159" s="319">
        <f>cf_1!BC159+cf_2!BC159</f>
        <v>0</v>
      </c>
      <c r="BD159" s="319">
        <f>cf_1!BD159+cf_2!BD159</f>
        <v>0</v>
      </c>
      <c r="BE159" s="319">
        <f>cf_1!BE159+cf_2!BE159</f>
        <v>0</v>
      </c>
      <c r="BF159" s="319">
        <f>cf_1!BF159+cf_2!BF159</f>
        <v>0</v>
      </c>
      <c r="BG159" s="319">
        <f>cf_1!BG159+cf_2!BG159</f>
        <v>0</v>
      </c>
      <c r="BH159" s="319">
        <f>cf_1!BH159+cf_2!BH159</f>
        <v>0</v>
      </c>
      <c r="BI159" s="319">
        <f>cf_1!BI159+cf_2!BI159</f>
        <v>0</v>
      </c>
      <c r="BJ159" s="319">
        <f>cf_1!BJ159+cf_2!BJ159</f>
        <v>0</v>
      </c>
      <c r="BK159" s="319">
        <f>cf_1!BK159+cf_2!BK159</f>
        <v>0</v>
      </c>
      <c r="BL159" s="319">
        <f>cf_1!BL159+cf_2!BL159</f>
        <v>0</v>
      </c>
      <c r="BM159" s="319">
        <f>cf_1!BM159+cf_2!BM159</f>
        <v>0</v>
      </c>
      <c r="BN159" s="319">
        <f>cf_1!BN159+cf_2!BN159</f>
        <v>0</v>
      </c>
      <c r="BO159" s="319">
        <f>cf_1!BO159+cf_2!BO159</f>
        <v>0</v>
      </c>
      <c r="BP159" s="319">
        <f>cf_1!BP159+cf_2!BP159</f>
        <v>0</v>
      </c>
      <c r="BQ159" s="319">
        <f>cf_1!BQ159+cf_2!BQ159</f>
        <v>0</v>
      </c>
      <c r="BR159" s="319">
        <f>cf_1!BR159+cf_2!BR159</f>
        <v>0</v>
      </c>
      <c r="BS159" s="319">
        <f>cf_1!BS159+cf_2!BS159</f>
        <v>0</v>
      </c>
      <c r="BT159" s="319">
        <f>cf_1!BT159+cf_2!BT159</f>
        <v>0</v>
      </c>
      <c r="BU159" s="319">
        <f>cf_1!BU159+cf_2!BU159</f>
        <v>0</v>
      </c>
      <c r="BV159" s="319">
        <f>cf_1!BV159+cf_2!BV159</f>
        <v>0</v>
      </c>
      <c r="BW159" s="319">
        <f>cf_1!BW159+cf_2!BW159</f>
        <v>0</v>
      </c>
      <c r="BX159" s="319">
        <f>cf_1!BX159+cf_2!BX159</f>
        <v>0</v>
      </c>
      <c r="BY159" s="319">
        <f>cf_1!BY159+cf_2!BY159</f>
        <v>0</v>
      </c>
      <c r="BZ159" s="319">
        <f>cf_1!BZ159+cf_2!BZ159</f>
        <v>0</v>
      </c>
      <c r="CA159" s="319">
        <f>cf_1!CA159+cf_2!CA159</f>
        <v>0</v>
      </c>
      <c r="CB159" s="319">
        <f>cf_1!CB159+cf_2!CB159</f>
        <v>0</v>
      </c>
      <c r="CC159" s="319">
        <f>cf_1!CC159+cf_2!CC159</f>
        <v>0</v>
      </c>
      <c r="CD159" s="319">
        <f>cf_1!CD159+cf_2!CD159</f>
        <v>0</v>
      </c>
      <c r="CE159" s="319">
        <f>cf_1!CE159+cf_2!CE159</f>
        <v>0</v>
      </c>
      <c r="CF159" s="319">
        <f>cf_1!CF159+cf_2!CF159</f>
        <v>0</v>
      </c>
      <c r="CG159" s="319">
        <f>cf_1!CG159+cf_2!CG159</f>
        <v>0</v>
      </c>
      <c r="CH159" s="319">
        <f>cf_1!CH159+cf_2!CH159</f>
        <v>0</v>
      </c>
      <c r="CI159" s="319">
        <f>cf_1!CI159+cf_2!CI159</f>
        <v>0</v>
      </c>
      <c r="CJ159" s="319">
        <f>cf_1!CJ159+cf_2!CJ159</f>
        <v>0</v>
      </c>
      <c r="CK159" s="319">
        <f>cf_1!CK159+cf_2!CK159</f>
        <v>0</v>
      </c>
      <c r="CL159" s="319">
        <f>cf_1!CL159+cf_2!CL159</f>
        <v>0</v>
      </c>
      <c r="CM159" s="319">
        <f>cf_1!CM159+cf_2!CM159</f>
        <v>0</v>
      </c>
      <c r="CN159" s="319">
        <f>cf_1!CN159+cf_2!CN159</f>
        <v>0</v>
      </c>
      <c r="CO159" s="319">
        <f>cf_1!CO159+cf_2!CO159</f>
        <v>0</v>
      </c>
      <c r="CP159" s="319">
        <f>cf_1!CP159+cf_2!CP159</f>
        <v>0</v>
      </c>
      <c r="CQ159" s="319">
        <f>cf_1!CQ159+cf_2!CQ159</f>
        <v>0</v>
      </c>
      <c r="CR159" s="319">
        <f>cf_1!CR159+cf_2!CR159</f>
        <v>0</v>
      </c>
      <c r="CS159" s="319">
        <f>cf_1!CS159+cf_2!CS159</f>
        <v>0</v>
      </c>
      <c r="CT159" s="319">
        <f>cf_1!CT159+cf_2!CT159</f>
        <v>0</v>
      </c>
      <c r="CU159" s="319">
        <f>cf_1!CU159+cf_2!CU159</f>
        <v>0</v>
      </c>
      <c r="CV159" s="319">
        <f>cf_1!CV159+cf_2!CV159</f>
        <v>0</v>
      </c>
      <c r="CW159" s="319">
        <f>cf_1!CW159+cf_2!CW159</f>
        <v>0</v>
      </c>
      <c r="CX159" s="319">
        <f>cf_1!CX159+cf_2!CX159</f>
        <v>0</v>
      </c>
      <c r="CY159" s="319">
        <f>cf_1!CY159+cf_2!CY159</f>
        <v>0</v>
      </c>
      <c r="CZ159" s="319">
        <f>cf_1!CZ159+cf_2!CZ159</f>
        <v>0</v>
      </c>
      <c r="DA159" s="319">
        <f>cf_1!DA159+cf_2!DA159</f>
        <v>0</v>
      </c>
      <c r="DB159" s="319">
        <f>cf_1!DB159+cf_2!DB159</f>
        <v>0</v>
      </c>
      <c r="DC159" s="319">
        <f>cf_1!DC159+cf_2!DC159</f>
        <v>0</v>
      </c>
      <c r="DD159" s="319">
        <f>cf_1!DD159+cf_2!DD159</f>
        <v>0</v>
      </c>
      <c r="DE159" s="319">
        <f>cf_1!DE159+cf_2!DE159</f>
        <v>0</v>
      </c>
      <c r="DF159" s="319">
        <f>cf_1!DF159+cf_2!DF159</f>
        <v>0</v>
      </c>
      <c r="DG159" s="319">
        <f>cf_1!DG159+cf_2!DG159</f>
        <v>0</v>
      </c>
      <c r="DH159" s="319">
        <f>cf_1!DH159+cf_2!DH159</f>
        <v>0</v>
      </c>
      <c r="DI159" s="319">
        <f>cf_1!DI159+cf_2!DI159</f>
        <v>0</v>
      </c>
      <c r="DJ159" s="319">
        <f>cf_1!DJ159+cf_2!DJ159</f>
        <v>0</v>
      </c>
      <c r="DK159" s="319">
        <f>cf_1!DK159+cf_2!DK159</f>
        <v>0</v>
      </c>
      <c r="DL159" s="319">
        <f>cf_1!DL159+cf_2!DL159</f>
        <v>0</v>
      </c>
      <c r="DM159" s="319">
        <f>cf_1!DM159+cf_2!DM159</f>
        <v>0</v>
      </c>
      <c r="DN159" s="319">
        <f>cf_1!DN159+cf_2!DN159</f>
        <v>0</v>
      </c>
      <c r="DO159" s="319">
        <f>cf_1!DO159+cf_2!DO159</f>
        <v>0</v>
      </c>
      <c r="DP159" s="319">
        <f>cf_1!DP159+cf_2!DP159</f>
        <v>0</v>
      </c>
      <c r="DQ159" s="319">
        <f>cf_1!DQ159+cf_2!DQ159</f>
        <v>0</v>
      </c>
      <c r="DR159" s="319">
        <f>cf_1!DR159+cf_2!DR159</f>
        <v>0</v>
      </c>
      <c r="DS159" s="319">
        <f>cf_1!DS159+cf_2!DS159</f>
        <v>0</v>
      </c>
      <c r="DT159" s="319">
        <f>cf_1!DT159+cf_2!DT159</f>
        <v>0</v>
      </c>
      <c r="DU159" s="319">
        <f>cf_1!DU159+cf_2!DU159</f>
        <v>0</v>
      </c>
      <c r="DV159" s="319">
        <f>cf_1!DV159+cf_2!DV159</f>
        <v>0</v>
      </c>
      <c r="DW159" s="319">
        <f>cf_1!DW159+cf_2!DW159</f>
        <v>0</v>
      </c>
      <c r="DX159" s="319">
        <f>cf_1!DX159+cf_2!DX159</f>
        <v>0</v>
      </c>
      <c r="DY159" s="319">
        <f>cf_1!DY159+cf_2!DY159</f>
        <v>0</v>
      </c>
      <c r="DZ159" s="319">
        <f>cf_1!DZ159+cf_2!DZ159</f>
        <v>0</v>
      </c>
      <c r="EA159" s="319">
        <f>cf_1!EA159+cf_2!EA159</f>
        <v>0</v>
      </c>
      <c r="EB159" s="319">
        <f>cf_1!EB159+cf_2!EB159</f>
        <v>0</v>
      </c>
      <c r="EC159" s="319">
        <f>cf_1!EC159+cf_2!EC159</f>
        <v>0</v>
      </c>
      <c r="ED159" s="319">
        <f>cf_1!ED159+cf_2!ED159</f>
        <v>0</v>
      </c>
      <c r="EE159" s="319">
        <f>cf_1!EE159+cf_2!EE159</f>
        <v>0</v>
      </c>
      <c r="EF159" s="319">
        <f>cf_1!EF159+cf_2!EF159</f>
        <v>0</v>
      </c>
      <c r="EG159" s="319">
        <f>cf_1!EG159+cf_2!EG159</f>
        <v>0</v>
      </c>
      <c r="EH159" s="319">
        <f>cf_1!EH159+cf_2!EH159</f>
        <v>0</v>
      </c>
      <c r="EI159" s="319">
        <f>cf_1!EI159+cf_2!EI159</f>
        <v>0</v>
      </c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/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60"/>
      <c r="FU159" s="60"/>
      <c r="FV159" s="60"/>
      <c r="FW159" s="60"/>
      <c r="FX159" s="60"/>
      <c r="FY159" s="60"/>
      <c r="FZ159" s="60"/>
      <c r="GA159" s="60"/>
      <c r="GB159" s="60"/>
      <c r="GC159" s="60"/>
      <c r="GD159" s="60"/>
      <c r="GE159" s="60"/>
      <c r="GF159" s="60"/>
      <c r="GG159" s="60"/>
      <c r="GH159" s="60"/>
      <c r="GI159" s="60"/>
      <c r="GJ159" s="60"/>
      <c r="GK159" s="60"/>
      <c r="GL159" s="60"/>
      <c r="GM159" s="60"/>
      <c r="GN159" s="60"/>
      <c r="GO159" s="60"/>
      <c r="GP159" s="60"/>
      <c r="GQ159" s="60"/>
      <c r="GR159" s="60"/>
      <c r="GS159" s="60"/>
    </row>
    <row r="160" spans="2:201" x14ac:dyDescent="0.2">
      <c r="B160" s="82" t="s">
        <v>1078</v>
      </c>
      <c r="C160" s="83" t="s">
        <v>363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4">
        <f t="shared" si="326"/>
        <v>161038500</v>
      </c>
      <c r="Q160" s="85">
        <f t="shared" si="327"/>
        <v>0</v>
      </c>
      <c r="R160" s="85">
        <f t="shared" si="328"/>
        <v>161038500</v>
      </c>
      <c r="S160" s="321">
        <f>cf_1!S160+cf_2!S160</f>
        <v>0</v>
      </c>
      <c r="T160" s="321">
        <f>cf_1!T160+cf_2!T160</f>
        <v>0</v>
      </c>
      <c r="U160" s="321">
        <f>cf_1!U160+cf_2!U160</f>
        <v>0</v>
      </c>
      <c r="V160" s="321">
        <f>cf_1!V160+cf_2!V160</f>
        <v>0</v>
      </c>
      <c r="W160" s="321">
        <f>cf_1!W160+cf_2!W160</f>
        <v>0</v>
      </c>
      <c r="X160" s="321">
        <f>cf_1!X160+cf_2!X160</f>
        <v>0</v>
      </c>
      <c r="Y160" s="321">
        <f>cf_1!Y160+cf_2!Y160</f>
        <v>0</v>
      </c>
      <c r="Z160" s="321">
        <f>cf_1!Z160+cf_2!Z160</f>
        <v>0</v>
      </c>
      <c r="AA160" s="321">
        <f>cf_1!AA160+cf_2!AA160</f>
        <v>0</v>
      </c>
      <c r="AB160" s="321">
        <f>cf_1!AB160+cf_2!AB160</f>
        <v>0</v>
      </c>
      <c r="AC160" s="321">
        <f>cf_1!AC160+cf_2!AC160</f>
        <v>0</v>
      </c>
      <c r="AD160" s="321">
        <f>cf_1!AD160+cf_2!AD160</f>
        <v>0</v>
      </c>
      <c r="AE160" s="321">
        <f>cf_1!AE160+cf_2!AE160</f>
        <v>0</v>
      </c>
      <c r="AF160" s="321">
        <f>cf_1!AF160+cf_2!AF160</f>
        <v>0</v>
      </c>
      <c r="AG160" s="321">
        <f>cf_1!AG160+cf_2!AG160</f>
        <v>0</v>
      </c>
      <c r="AH160" s="321">
        <f>cf_1!AH160+cf_2!AH160</f>
        <v>0</v>
      </c>
      <c r="AI160" s="321">
        <f>cf_1!AI160+cf_2!AI160</f>
        <v>0</v>
      </c>
      <c r="AJ160" s="321">
        <f>cf_1!AJ160+cf_2!AJ160</f>
        <v>0</v>
      </c>
      <c r="AK160" s="321">
        <f>cf_1!AK160+cf_2!AK160</f>
        <v>0</v>
      </c>
      <c r="AL160" s="321">
        <f>cf_1!AL160+cf_2!AL160</f>
        <v>0</v>
      </c>
      <c r="AM160" s="321">
        <f>cf_1!AM160+cf_2!AM160</f>
        <v>0</v>
      </c>
      <c r="AN160" s="321">
        <f>cf_1!AN160+cf_2!AN160</f>
        <v>0</v>
      </c>
      <c r="AO160" s="321">
        <f>cf_1!AO160+cf_2!AO160</f>
        <v>0</v>
      </c>
      <c r="AP160" s="321">
        <f>cf_1!AP160+cf_2!AP160</f>
        <v>0</v>
      </c>
      <c r="AQ160" s="321">
        <f>cf_1!AQ160+cf_2!AQ160</f>
        <v>0</v>
      </c>
      <c r="AR160" s="321">
        <f>cf_1!AR160+cf_2!AR160</f>
        <v>0</v>
      </c>
      <c r="AS160" s="321">
        <f>cf_1!AS160+cf_2!AS160</f>
        <v>0</v>
      </c>
      <c r="AT160" s="321">
        <f>cf_1!AT160+cf_2!AT160</f>
        <v>0</v>
      </c>
      <c r="AU160" s="321">
        <f>cf_1!AU160+cf_2!AU160</f>
        <v>0</v>
      </c>
      <c r="AV160" s="321">
        <f>cf_1!AV160+cf_2!AV160</f>
        <v>0</v>
      </c>
      <c r="AW160" s="321">
        <f>cf_1!AW160+cf_2!AW160</f>
        <v>0</v>
      </c>
      <c r="AX160" s="321">
        <f>cf_1!AX160+cf_2!AX160</f>
        <v>0</v>
      </c>
      <c r="AY160" s="321">
        <f>cf_1!AY160+cf_2!AY160</f>
        <v>0</v>
      </c>
      <c r="AZ160" s="321">
        <f>cf_1!AZ160+cf_2!AZ160</f>
        <v>0</v>
      </c>
      <c r="BA160" s="321">
        <f>cf_1!BA160+cf_2!BA160</f>
        <v>0</v>
      </c>
      <c r="BB160" s="321">
        <f>cf_1!BB160+cf_2!BB160</f>
        <v>0</v>
      </c>
      <c r="BC160" s="321">
        <f>cf_1!BC160+cf_2!BC160</f>
        <v>0</v>
      </c>
      <c r="BD160" s="321">
        <f>cf_1!BD160+cf_2!BD160</f>
        <v>0</v>
      </c>
      <c r="BE160" s="321">
        <f>cf_1!BE160+cf_2!BE160</f>
        <v>0</v>
      </c>
      <c r="BF160" s="321">
        <f>cf_1!BF160+cf_2!BF160</f>
        <v>40259625</v>
      </c>
      <c r="BG160" s="321">
        <f>cf_1!BG160+cf_2!BG160</f>
        <v>40259625</v>
      </c>
      <c r="BH160" s="321">
        <f>cf_1!BH160+cf_2!BH160</f>
        <v>40259625</v>
      </c>
      <c r="BI160" s="321">
        <f>cf_1!BI160+cf_2!BI160</f>
        <v>40259625</v>
      </c>
      <c r="BJ160" s="321">
        <f>cf_1!BJ160+cf_2!BJ160</f>
        <v>0</v>
      </c>
      <c r="BK160" s="321">
        <f>cf_1!BK160+cf_2!BK160</f>
        <v>0</v>
      </c>
      <c r="BL160" s="321">
        <f>cf_1!BL160+cf_2!BL160</f>
        <v>0</v>
      </c>
      <c r="BM160" s="321">
        <f>cf_1!BM160+cf_2!BM160</f>
        <v>0</v>
      </c>
      <c r="BN160" s="321">
        <f>cf_1!BN160+cf_2!BN160</f>
        <v>0</v>
      </c>
      <c r="BO160" s="321">
        <f>cf_1!BO160+cf_2!BO160</f>
        <v>0</v>
      </c>
      <c r="BP160" s="321">
        <f>cf_1!BP160+cf_2!BP160</f>
        <v>0</v>
      </c>
      <c r="BQ160" s="321">
        <f>cf_1!BQ160+cf_2!BQ160</f>
        <v>0</v>
      </c>
      <c r="BR160" s="321">
        <f>cf_1!BR160+cf_2!BR160</f>
        <v>0</v>
      </c>
      <c r="BS160" s="321">
        <f>cf_1!BS160+cf_2!BS160</f>
        <v>0</v>
      </c>
      <c r="BT160" s="321">
        <f>cf_1!BT160+cf_2!BT160</f>
        <v>0</v>
      </c>
      <c r="BU160" s="321">
        <f>cf_1!BU160+cf_2!BU160</f>
        <v>0</v>
      </c>
      <c r="BV160" s="321">
        <f>cf_1!BV160+cf_2!BV160</f>
        <v>0</v>
      </c>
      <c r="BW160" s="321">
        <f>cf_1!BW160+cf_2!BW160</f>
        <v>0</v>
      </c>
      <c r="BX160" s="321">
        <f>cf_1!BX160+cf_2!BX160</f>
        <v>0</v>
      </c>
      <c r="BY160" s="321">
        <f>cf_1!BY160+cf_2!BY160</f>
        <v>0</v>
      </c>
      <c r="BZ160" s="321">
        <f>cf_1!BZ160+cf_2!BZ160</f>
        <v>0</v>
      </c>
      <c r="CA160" s="321">
        <f>cf_1!CA160+cf_2!CA160</f>
        <v>0</v>
      </c>
      <c r="CB160" s="321">
        <f>cf_1!CB160+cf_2!CB160</f>
        <v>0</v>
      </c>
      <c r="CC160" s="321">
        <f>cf_1!CC160+cf_2!CC160</f>
        <v>0</v>
      </c>
      <c r="CD160" s="321">
        <f>cf_1!CD160+cf_2!CD160</f>
        <v>0</v>
      </c>
      <c r="CE160" s="321">
        <f>cf_1!CE160+cf_2!CE160</f>
        <v>0</v>
      </c>
      <c r="CF160" s="321">
        <f>cf_1!CF160+cf_2!CF160</f>
        <v>0</v>
      </c>
      <c r="CG160" s="321">
        <f>cf_1!CG160+cf_2!CG160</f>
        <v>0</v>
      </c>
      <c r="CH160" s="321">
        <f>cf_1!CH160+cf_2!CH160</f>
        <v>0</v>
      </c>
      <c r="CI160" s="321">
        <f>cf_1!CI160+cf_2!CI160</f>
        <v>0</v>
      </c>
      <c r="CJ160" s="321">
        <f>cf_1!CJ160+cf_2!CJ160</f>
        <v>0</v>
      </c>
      <c r="CK160" s="321">
        <f>cf_1!CK160+cf_2!CK160</f>
        <v>0</v>
      </c>
      <c r="CL160" s="321">
        <f>cf_1!CL160+cf_2!CL160</f>
        <v>0</v>
      </c>
      <c r="CM160" s="321">
        <f>cf_1!CM160+cf_2!CM160</f>
        <v>0</v>
      </c>
      <c r="CN160" s="321">
        <f>cf_1!CN160+cf_2!CN160</f>
        <v>0</v>
      </c>
      <c r="CO160" s="321">
        <f>cf_1!CO160+cf_2!CO160</f>
        <v>0</v>
      </c>
      <c r="CP160" s="321">
        <f>cf_1!CP160+cf_2!CP160</f>
        <v>0</v>
      </c>
      <c r="CQ160" s="321">
        <f>cf_1!CQ160+cf_2!CQ160</f>
        <v>0</v>
      </c>
      <c r="CR160" s="321">
        <f>cf_1!CR160+cf_2!CR160</f>
        <v>0</v>
      </c>
      <c r="CS160" s="321">
        <f>cf_1!CS160+cf_2!CS160</f>
        <v>0</v>
      </c>
      <c r="CT160" s="321">
        <f>cf_1!CT160+cf_2!CT160</f>
        <v>0</v>
      </c>
      <c r="CU160" s="321">
        <f>cf_1!CU160+cf_2!CU160</f>
        <v>0</v>
      </c>
      <c r="CV160" s="321">
        <f>cf_1!CV160+cf_2!CV160</f>
        <v>0</v>
      </c>
      <c r="CW160" s="321">
        <f>cf_1!CW160+cf_2!CW160</f>
        <v>0</v>
      </c>
      <c r="CX160" s="321">
        <f>cf_1!CX160+cf_2!CX160</f>
        <v>0</v>
      </c>
      <c r="CY160" s="321">
        <f>cf_1!CY160+cf_2!CY160</f>
        <v>0</v>
      </c>
      <c r="CZ160" s="321">
        <f>cf_1!CZ160+cf_2!CZ160</f>
        <v>0</v>
      </c>
      <c r="DA160" s="321">
        <f>cf_1!DA160+cf_2!DA160</f>
        <v>0</v>
      </c>
      <c r="DB160" s="321">
        <f>cf_1!DB160+cf_2!DB160</f>
        <v>0</v>
      </c>
      <c r="DC160" s="321">
        <f>cf_1!DC160+cf_2!DC160</f>
        <v>0</v>
      </c>
      <c r="DD160" s="321">
        <f>cf_1!DD160+cf_2!DD160</f>
        <v>0</v>
      </c>
      <c r="DE160" s="321">
        <f>cf_1!DE160+cf_2!DE160</f>
        <v>0</v>
      </c>
      <c r="DF160" s="321">
        <f>cf_1!DF160+cf_2!DF160</f>
        <v>0</v>
      </c>
      <c r="DG160" s="321">
        <f>cf_1!DG160+cf_2!DG160</f>
        <v>0</v>
      </c>
      <c r="DH160" s="321">
        <f>cf_1!DH160+cf_2!DH160</f>
        <v>0</v>
      </c>
      <c r="DI160" s="321">
        <f>cf_1!DI160+cf_2!DI160</f>
        <v>0</v>
      </c>
      <c r="DJ160" s="321">
        <f>cf_1!DJ160+cf_2!DJ160</f>
        <v>0</v>
      </c>
      <c r="DK160" s="321">
        <f>cf_1!DK160+cf_2!DK160</f>
        <v>0</v>
      </c>
      <c r="DL160" s="321">
        <f>cf_1!DL160+cf_2!DL160</f>
        <v>0</v>
      </c>
      <c r="DM160" s="321">
        <f>cf_1!DM160+cf_2!DM160</f>
        <v>0</v>
      </c>
      <c r="DN160" s="321">
        <f>cf_1!DN160+cf_2!DN160</f>
        <v>0</v>
      </c>
      <c r="DO160" s="321">
        <f>cf_1!DO160+cf_2!DO160</f>
        <v>0</v>
      </c>
      <c r="DP160" s="321">
        <f>cf_1!DP160+cf_2!DP160</f>
        <v>0</v>
      </c>
      <c r="DQ160" s="321">
        <f>cf_1!DQ160+cf_2!DQ160</f>
        <v>0</v>
      </c>
      <c r="DR160" s="321">
        <f>cf_1!DR160+cf_2!DR160</f>
        <v>0</v>
      </c>
      <c r="DS160" s="321">
        <f>cf_1!DS160+cf_2!DS160</f>
        <v>0</v>
      </c>
      <c r="DT160" s="321">
        <f>cf_1!DT160+cf_2!DT160</f>
        <v>0</v>
      </c>
      <c r="DU160" s="321">
        <f>cf_1!DU160+cf_2!DU160</f>
        <v>0</v>
      </c>
      <c r="DV160" s="321">
        <f>cf_1!DV160+cf_2!DV160</f>
        <v>0</v>
      </c>
      <c r="DW160" s="321">
        <f>cf_1!DW160+cf_2!DW160</f>
        <v>0</v>
      </c>
      <c r="DX160" s="321">
        <f>cf_1!DX160+cf_2!DX160</f>
        <v>0</v>
      </c>
      <c r="DY160" s="321">
        <f>cf_1!DY160+cf_2!DY160</f>
        <v>0</v>
      </c>
      <c r="DZ160" s="321">
        <f>cf_1!DZ160+cf_2!DZ160</f>
        <v>0</v>
      </c>
      <c r="EA160" s="321">
        <f>cf_1!EA160+cf_2!EA160</f>
        <v>0</v>
      </c>
      <c r="EB160" s="321">
        <f>cf_1!EB160+cf_2!EB160</f>
        <v>0</v>
      </c>
      <c r="EC160" s="321">
        <f>cf_1!EC160+cf_2!EC160</f>
        <v>0</v>
      </c>
      <c r="ED160" s="321">
        <f>cf_1!ED160+cf_2!ED160</f>
        <v>0</v>
      </c>
      <c r="EE160" s="321">
        <f>cf_1!EE160+cf_2!EE160</f>
        <v>0</v>
      </c>
      <c r="EF160" s="321">
        <f>cf_1!EF160+cf_2!EF160</f>
        <v>0</v>
      </c>
      <c r="EG160" s="321">
        <f>cf_1!EG160+cf_2!EG160</f>
        <v>0</v>
      </c>
      <c r="EH160" s="321">
        <f>cf_1!EH160+cf_2!EH160</f>
        <v>0</v>
      </c>
      <c r="EI160" s="321">
        <f>cf_1!EI160+cf_2!EI160</f>
        <v>0</v>
      </c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/>
      <c r="FA160" s="59"/>
      <c r="FB160" s="59"/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60"/>
      <c r="FU160" s="60"/>
      <c r="FV160" s="60"/>
      <c r="FW160" s="60"/>
      <c r="FX160" s="60"/>
      <c r="FY160" s="60"/>
      <c r="FZ160" s="60"/>
      <c r="GA160" s="60"/>
      <c r="GB160" s="60"/>
      <c r="GC160" s="60"/>
      <c r="GD160" s="60"/>
      <c r="GE160" s="60"/>
      <c r="GF160" s="60"/>
      <c r="GG160" s="60"/>
      <c r="GH160" s="60"/>
      <c r="GI160" s="60"/>
      <c r="GJ160" s="60"/>
      <c r="GK160" s="60"/>
      <c r="GL160" s="60"/>
      <c r="GM160" s="60"/>
      <c r="GN160" s="60"/>
      <c r="GO160" s="60"/>
      <c r="GP160" s="60"/>
      <c r="GQ160" s="60"/>
      <c r="GR160" s="60"/>
      <c r="GS160" s="60"/>
    </row>
    <row r="161" spans="2:201" x14ac:dyDescent="0.2">
      <c r="B161" s="82" t="s">
        <v>1079</v>
      </c>
      <c r="C161" s="83" t="s">
        <v>365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4">
        <f t="shared" si="326"/>
        <v>0</v>
      </c>
      <c r="Q161" s="85">
        <f t="shared" si="327"/>
        <v>0</v>
      </c>
      <c r="R161" s="85">
        <f t="shared" si="328"/>
        <v>0</v>
      </c>
      <c r="S161" s="321">
        <f>cf_1!S161+cf_2!S161</f>
        <v>0</v>
      </c>
      <c r="T161" s="321">
        <f>cf_1!T161+cf_2!T161</f>
        <v>0</v>
      </c>
      <c r="U161" s="321">
        <f>cf_1!U161+cf_2!U161</f>
        <v>0</v>
      </c>
      <c r="V161" s="321">
        <f>cf_1!V161+cf_2!V161</f>
        <v>0</v>
      </c>
      <c r="W161" s="321">
        <f>cf_1!W161+cf_2!W161</f>
        <v>0</v>
      </c>
      <c r="X161" s="321">
        <f>cf_1!X161+cf_2!X161</f>
        <v>0</v>
      </c>
      <c r="Y161" s="321">
        <f>cf_1!Y161+cf_2!Y161</f>
        <v>0</v>
      </c>
      <c r="Z161" s="321">
        <f>cf_1!Z161+cf_2!Z161</f>
        <v>0</v>
      </c>
      <c r="AA161" s="321">
        <f>cf_1!AA161+cf_2!AA161</f>
        <v>0</v>
      </c>
      <c r="AB161" s="321">
        <f>cf_1!AB161+cf_2!AB161</f>
        <v>0</v>
      </c>
      <c r="AC161" s="321">
        <f>cf_1!AC161+cf_2!AC161</f>
        <v>0</v>
      </c>
      <c r="AD161" s="321">
        <f>cf_1!AD161+cf_2!AD161</f>
        <v>0</v>
      </c>
      <c r="AE161" s="321">
        <f>cf_1!AE161+cf_2!AE161</f>
        <v>0</v>
      </c>
      <c r="AF161" s="321">
        <f>cf_1!AF161+cf_2!AF161</f>
        <v>0</v>
      </c>
      <c r="AG161" s="321">
        <f>cf_1!AG161+cf_2!AG161</f>
        <v>0</v>
      </c>
      <c r="AH161" s="321">
        <f>cf_1!AH161+cf_2!AH161</f>
        <v>0</v>
      </c>
      <c r="AI161" s="321">
        <f>cf_1!AI161+cf_2!AI161</f>
        <v>0</v>
      </c>
      <c r="AJ161" s="321">
        <f>cf_1!AJ161+cf_2!AJ161</f>
        <v>0</v>
      </c>
      <c r="AK161" s="321">
        <f>cf_1!AK161+cf_2!AK161</f>
        <v>0</v>
      </c>
      <c r="AL161" s="321">
        <f>cf_1!AL161+cf_2!AL161</f>
        <v>0</v>
      </c>
      <c r="AM161" s="321">
        <f>cf_1!AM161+cf_2!AM161</f>
        <v>0</v>
      </c>
      <c r="AN161" s="321">
        <f>cf_1!AN161+cf_2!AN161</f>
        <v>0</v>
      </c>
      <c r="AO161" s="321">
        <f>cf_1!AO161+cf_2!AO161</f>
        <v>0</v>
      </c>
      <c r="AP161" s="321">
        <f>cf_1!AP161+cf_2!AP161</f>
        <v>0</v>
      </c>
      <c r="AQ161" s="321">
        <f>cf_1!AQ161+cf_2!AQ161</f>
        <v>0</v>
      </c>
      <c r="AR161" s="321">
        <f>cf_1!AR161+cf_2!AR161</f>
        <v>0</v>
      </c>
      <c r="AS161" s="321">
        <f>cf_1!AS161+cf_2!AS161</f>
        <v>0</v>
      </c>
      <c r="AT161" s="321">
        <f>cf_1!AT161+cf_2!AT161</f>
        <v>0</v>
      </c>
      <c r="AU161" s="321">
        <f>cf_1!AU161+cf_2!AU161</f>
        <v>0</v>
      </c>
      <c r="AV161" s="321">
        <f>cf_1!AV161+cf_2!AV161</f>
        <v>0</v>
      </c>
      <c r="AW161" s="321">
        <f>cf_1!AW161+cf_2!AW161</f>
        <v>0</v>
      </c>
      <c r="AX161" s="321">
        <f>cf_1!AX161+cf_2!AX161</f>
        <v>0</v>
      </c>
      <c r="AY161" s="321">
        <f>cf_1!AY161+cf_2!AY161</f>
        <v>0</v>
      </c>
      <c r="AZ161" s="321">
        <f>cf_1!AZ161+cf_2!AZ161</f>
        <v>0</v>
      </c>
      <c r="BA161" s="321">
        <f>cf_1!BA161+cf_2!BA161</f>
        <v>0</v>
      </c>
      <c r="BB161" s="321">
        <f>cf_1!BB161+cf_2!BB161</f>
        <v>0</v>
      </c>
      <c r="BC161" s="321">
        <f>cf_1!BC161+cf_2!BC161</f>
        <v>0</v>
      </c>
      <c r="BD161" s="321">
        <f>cf_1!BD161+cf_2!BD161</f>
        <v>0</v>
      </c>
      <c r="BE161" s="321">
        <f>cf_1!BE161+cf_2!BE161</f>
        <v>0</v>
      </c>
      <c r="BF161" s="321">
        <f>cf_1!BF161+cf_2!BF161</f>
        <v>0</v>
      </c>
      <c r="BG161" s="321">
        <f>cf_1!BG161+cf_2!BG161</f>
        <v>0</v>
      </c>
      <c r="BH161" s="321">
        <f>cf_1!BH161+cf_2!BH161</f>
        <v>0</v>
      </c>
      <c r="BI161" s="321">
        <f>cf_1!BI161+cf_2!BI161</f>
        <v>0</v>
      </c>
      <c r="BJ161" s="321">
        <f>cf_1!BJ161+cf_2!BJ161</f>
        <v>0</v>
      </c>
      <c r="BK161" s="321">
        <f>cf_1!BK161+cf_2!BK161</f>
        <v>0</v>
      </c>
      <c r="BL161" s="321">
        <f>cf_1!BL161+cf_2!BL161</f>
        <v>0</v>
      </c>
      <c r="BM161" s="321">
        <f>cf_1!BM161+cf_2!BM161</f>
        <v>0</v>
      </c>
      <c r="BN161" s="321">
        <f>cf_1!BN161+cf_2!BN161</f>
        <v>0</v>
      </c>
      <c r="BO161" s="321">
        <f>cf_1!BO161+cf_2!BO161</f>
        <v>0</v>
      </c>
      <c r="BP161" s="321">
        <f>cf_1!BP161+cf_2!BP161</f>
        <v>0</v>
      </c>
      <c r="BQ161" s="321">
        <f>cf_1!BQ161+cf_2!BQ161</f>
        <v>0</v>
      </c>
      <c r="BR161" s="321">
        <f>cf_1!BR161+cf_2!BR161</f>
        <v>0</v>
      </c>
      <c r="BS161" s="321">
        <f>cf_1!BS161+cf_2!BS161</f>
        <v>0</v>
      </c>
      <c r="BT161" s="321">
        <f>cf_1!BT161+cf_2!BT161</f>
        <v>0</v>
      </c>
      <c r="BU161" s="321">
        <f>cf_1!BU161+cf_2!BU161</f>
        <v>0</v>
      </c>
      <c r="BV161" s="321">
        <f>cf_1!BV161+cf_2!BV161</f>
        <v>0</v>
      </c>
      <c r="BW161" s="321">
        <f>cf_1!BW161+cf_2!BW161</f>
        <v>0</v>
      </c>
      <c r="BX161" s="321">
        <f>cf_1!BX161+cf_2!BX161</f>
        <v>0</v>
      </c>
      <c r="BY161" s="321">
        <f>cf_1!BY161+cf_2!BY161</f>
        <v>0</v>
      </c>
      <c r="BZ161" s="321">
        <f>cf_1!BZ161+cf_2!BZ161</f>
        <v>0</v>
      </c>
      <c r="CA161" s="321">
        <f>cf_1!CA161+cf_2!CA161</f>
        <v>0</v>
      </c>
      <c r="CB161" s="321">
        <f>cf_1!CB161+cf_2!CB161</f>
        <v>0</v>
      </c>
      <c r="CC161" s="321">
        <f>cf_1!CC161+cf_2!CC161</f>
        <v>0</v>
      </c>
      <c r="CD161" s="321">
        <f>cf_1!CD161+cf_2!CD161</f>
        <v>0</v>
      </c>
      <c r="CE161" s="321">
        <f>cf_1!CE161+cf_2!CE161</f>
        <v>0</v>
      </c>
      <c r="CF161" s="321">
        <f>cf_1!CF161+cf_2!CF161</f>
        <v>0</v>
      </c>
      <c r="CG161" s="321">
        <f>cf_1!CG161+cf_2!CG161</f>
        <v>0</v>
      </c>
      <c r="CH161" s="321">
        <f>cf_1!CH161+cf_2!CH161</f>
        <v>0</v>
      </c>
      <c r="CI161" s="321">
        <f>cf_1!CI161+cf_2!CI161</f>
        <v>0</v>
      </c>
      <c r="CJ161" s="321">
        <f>cf_1!CJ161+cf_2!CJ161</f>
        <v>0</v>
      </c>
      <c r="CK161" s="321">
        <f>cf_1!CK161+cf_2!CK161</f>
        <v>0</v>
      </c>
      <c r="CL161" s="321">
        <f>cf_1!CL161+cf_2!CL161</f>
        <v>0</v>
      </c>
      <c r="CM161" s="321">
        <f>cf_1!CM161+cf_2!CM161</f>
        <v>0</v>
      </c>
      <c r="CN161" s="321">
        <f>cf_1!CN161+cf_2!CN161</f>
        <v>0</v>
      </c>
      <c r="CO161" s="321">
        <f>cf_1!CO161+cf_2!CO161</f>
        <v>0</v>
      </c>
      <c r="CP161" s="321">
        <f>cf_1!CP161+cf_2!CP161</f>
        <v>0</v>
      </c>
      <c r="CQ161" s="321">
        <f>cf_1!CQ161+cf_2!CQ161</f>
        <v>0</v>
      </c>
      <c r="CR161" s="321">
        <f>cf_1!CR161+cf_2!CR161</f>
        <v>0</v>
      </c>
      <c r="CS161" s="321">
        <f>cf_1!CS161+cf_2!CS161</f>
        <v>0</v>
      </c>
      <c r="CT161" s="321">
        <f>cf_1!CT161+cf_2!CT161</f>
        <v>0</v>
      </c>
      <c r="CU161" s="321">
        <f>cf_1!CU161+cf_2!CU161</f>
        <v>0</v>
      </c>
      <c r="CV161" s="321">
        <f>cf_1!CV161+cf_2!CV161</f>
        <v>0</v>
      </c>
      <c r="CW161" s="321">
        <f>cf_1!CW161+cf_2!CW161</f>
        <v>0</v>
      </c>
      <c r="CX161" s="321">
        <f>cf_1!CX161+cf_2!CX161</f>
        <v>0</v>
      </c>
      <c r="CY161" s="321">
        <f>cf_1!CY161+cf_2!CY161</f>
        <v>0</v>
      </c>
      <c r="CZ161" s="321">
        <f>cf_1!CZ161+cf_2!CZ161</f>
        <v>0</v>
      </c>
      <c r="DA161" s="321">
        <f>cf_1!DA161+cf_2!DA161</f>
        <v>0</v>
      </c>
      <c r="DB161" s="321">
        <f>cf_1!DB161+cf_2!DB161</f>
        <v>0</v>
      </c>
      <c r="DC161" s="321">
        <f>cf_1!DC161+cf_2!DC161</f>
        <v>0</v>
      </c>
      <c r="DD161" s="321">
        <f>cf_1!DD161+cf_2!DD161</f>
        <v>0</v>
      </c>
      <c r="DE161" s="321">
        <f>cf_1!DE161+cf_2!DE161</f>
        <v>0</v>
      </c>
      <c r="DF161" s="321">
        <f>cf_1!DF161+cf_2!DF161</f>
        <v>0</v>
      </c>
      <c r="DG161" s="321">
        <f>cf_1!DG161+cf_2!DG161</f>
        <v>0</v>
      </c>
      <c r="DH161" s="321">
        <f>cf_1!DH161+cf_2!DH161</f>
        <v>0</v>
      </c>
      <c r="DI161" s="321">
        <f>cf_1!DI161+cf_2!DI161</f>
        <v>0</v>
      </c>
      <c r="DJ161" s="321">
        <f>cf_1!DJ161+cf_2!DJ161</f>
        <v>0</v>
      </c>
      <c r="DK161" s="321">
        <f>cf_1!DK161+cf_2!DK161</f>
        <v>0</v>
      </c>
      <c r="DL161" s="321">
        <f>cf_1!DL161+cf_2!DL161</f>
        <v>0</v>
      </c>
      <c r="DM161" s="321">
        <f>cf_1!DM161+cf_2!DM161</f>
        <v>0</v>
      </c>
      <c r="DN161" s="321">
        <f>cf_1!DN161+cf_2!DN161</f>
        <v>0</v>
      </c>
      <c r="DO161" s="321">
        <f>cf_1!DO161+cf_2!DO161</f>
        <v>0</v>
      </c>
      <c r="DP161" s="321">
        <f>cf_1!DP161+cf_2!DP161</f>
        <v>0</v>
      </c>
      <c r="DQ161" s="321">
        <f>cf_1!DQ161+cf_2!DQ161</f>
        <v>0</v>
      </c>
      <c r="DR161" s="321">
        <f>cf_1!DR161+cf_2!DR161</f>
        <v>0</v>
      </c>
      <c r="DS161" s="321">
        <f>cf_1!DS161+cf_2!DS161</f>
        <v>0</v>
      </c>
      <c r="DT161" s="321">
        <f>cf_1!DT161+cf_2!DT161</f>
        <v>0</v>
      </c>
      <c r="DU161" s="321">
        <f>cf_1!DU161+cf_2!DU161</f>
        <v>0</v>
      </c>
      <c r="DV161" s="321">
        <f>cf_1!DV161+cf_2!DV161</f>
        <v>0</v>
      </c>
      <c r="DW161" s="321">
        <f>cf_1!DW161+cf_2!DW161</f>
        <v>0</v>
      </c>
      <c r="DX161" s="321">
        <f>cf_1!DX161+cf_2!DX161</f>
        <v>0</v>
      </c>
      <c r="DY161" s="321">
        <f>cf_1!DY161+cf_2!DY161</f>
        <v>0</v>
      </c>
      <c r="DZ161" s="321">
        <f>cf_1!DZ161+cf_2!DZ161</f>
        <v>0</v>
      </c>
      <c r="EA161" s="321">
        <f>cf_1!EA161+cf_2!EA161</f>
        <v>0</v>
      </c>
      <c r="EB161" s="321">
        <f>cf_1!EB161+cf_2!EB161</f>
        <v>0</v>
      </c>
      <c r="EC161" s="321">
        <f>cf_1!EC161+cf_2!EC161</f>
        <v>0</v>
      </c>
      <c r="ED161" s="321">
        <f>cf_1!ED161+cf_2!ED161</f>
        <v>0</v>
      </c>
      <c r="EE161" s="321">
        <f>cf_1!EE161+cf_2!EE161</f>
        <v>0</v>
      </c>
      <c r="EF161" s="321">
        <f>cf_1!EF161+cf_2!EF161</f>
        <v>0</v>
      </c>
      <c r="EG161" s="321">
        <f>cf_1!EG161+cf_2!EG161</f>
        <v>0</v>
      </c>
      <c r="EH161" s="321">
        <f>cf_1!EH161+cf_2!EH161</f>
        <v>0</v>
      </c>
      <c r="EI161" s="321">
        <f>cf_1!EI161+cf_2!EI161</f>
        <v>0</v>
      </c>
      <c r="EJ161" s="59"/>
      <c r="EK161" s="59"/>
      <c r="EL161" s="59"/>
      <c r="EM161" s="59"/>
      <c r="EN161" s="59"/>
      <c r="EO161" s="59"/>
      <c r="EP161" s="59"/>
      <c r="EQ161" s="59"/>
      <c r="ER161" s="59"/>
      <c r="ES161" s="59"/>
      <c r="ET161" s="59"/>
      <c r="EU161" s="59"/>
      <c r="EV161" s="59"/>
      <c r="EW161" s="59"/>
      <c r="EX161" s="59"/>
      <c r="EY161" s="59"/>
      <c r="EZ161" s="59"/>
      <c r="FA161" s="59"/>
      <c r="FB161" s="59"/>
      <c r="FC161" s="59"/>
      <c r="FD161" s="59"/>
      <c r="FE161" s="59"/>
      <c r="FF161" s="59"/>
      <c r="FG161" s="59"/>
      <c r="FH161" s="59"/>
      <c r="FI161" s="59"/>
      <c r="FJ161" s="59"/>
      <c r="FK161" s="59"/>
      <c r="FL161" s="59"/>
      <c r="FM161" s="59"/>
      <c r="FN161" s="59"/>
      <c r="FO161" s="59"/>
      <c r="FP161" s="59"/>
      <c r="FQ161" s="59"/>
      <c r="FR161" s="59"/>
      <c r="FS161" s="59"/>
      <c r="FT161" s="60"/>
      <c r="FU161" s="60"/>
      <c r="FV161" s="60"/>
      <c r="FW161" s="60"/>
      <c r="FX161" s="60"/>
      <c r="FY161" s="60"/>
      <c r="FZ161" s="60"/>
      <c r="GA161" s="60"/>
      <c r="GB161" s="60"/>
      <c r="GC161" s="60"/>
      <c r="GD161" s="60"/>
      <c r="GE161" s="60"/>
      <c r="GF161" s="60"/>
      <c r="GG161" s="60"/>
      <c r="GH161" s="60"/>
      <c r="GI161" s="60"/>
      <c r="GJ161" s="60"/>
      <c r="GK161" s="60"/>
      <c r="GL161" s="60"/>
      <c r="GM161" s="60"/>
      <c r="GN161" s="60"/>
      <c r="GO161" s="60"/>
      <c r="GP161" s="60"/>
      <c r="GQ161" s="60"/>
      <c r="GR161" s="60"/>
      <c r="GS161" s="60"/>
    </row>
    <row r="162" spans="2:201" x14ac:dyDescent="0.2">
      <c r="B162" s="82" t="s">
        <v>1080</v>
      </c>
      <c r="C162" s="83" t="s">
        <v>752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4">
        <f t="shared" ref="P162:CA162" si="329">P163+P174</f>
        <v>52471000</v>
      </c>
      <c r="Q162" s="85">
        <f t="shared" si="329"/>
        <v>0</v>
      </c>
      <c r="R162" s="85">
        <f t="shared" si="329"/>
        <v>52471000</v>
      </c>
      <c r="S162" s="85">
        <f t="shared" si="329"/>
        <v>0</v>
      </c>
      <c r="T162" s="85">
        <f t="shared" si="329"/>
        <v>0</v>
      </c>
      <c r="U162" s="85">
        <f t="shared" ref="U162:AW162" si="330">U163+U174</f>
        <v>380000</v>
      </c>
      <c r="V162" s="85">
        <f t="shared" si="330"/>
        <v>380000</v>
      </c>
      <c r="W162" s="85">
        <f t="shared" si="330"/>
        <v>380000</v>
      </c>
      <c r="X162" s="85">
        <f t="shared" si="330"/>
        <v>380000</v>
      </c>
      <c r="Y162" s="85">
        <f t="shared" si="330"/>
        <v>380000</v>
      </c>
      <c r="Z162" s="85">
        <f t="shared" si="330"/>
        <v>380000</v>
      </c>
      <c r="AA162" s="85">
        <f t="shared" si="330"/>
        <v>380000</v>
      </c>
      <c r="AB162" s="85">
        <f t="shared" si="330"/>
        <v>380000</v>
      </c>
      <c r="AC162" s="85">
        <f t="shared" si="330"/>
        <v>380000</v>
      </c>
      <c r="AD162" s="85">
        <f t="shared" si="330"/>
        <v>380000</v>
      </c>
      <c r="AE162" s="85">
        <f t="shared" si="330"/>
        <v>380000</v>
      </c>
      <c r="AF162" s="85">
        <f t="shared" si="330"/>
        <v>380000</v>
      </c>
      <c r="AG162" s="85">
        <f t="shared" si="330"/>
        <v>380000</v>
      </c>
      <c r="AH162" s="85">
        <f t="shared" si="330"/>
        <v>380000</v>
      </c>
      <c r="AI162" s="85">
        <f t="shared" si="330"/>
        <v>380000</v>
      </c>
      <c r="AJ162" s="85">
        <f t="shared" si="330"/>
        <v>380000</v>
      </c>
      <c r="AK162" s="85">
        <f t="shared" si="330"/>
        <v>380000</v>
      </c>
      <c r="AL162" s="85">
        <f t="shared" si="330"/>
        <v>0</v>
      </c>
      <c r="AM162" s="85">
        <f t="shared" si="330"/>
        <v>0</v>
      </c>
      <c r="AN162" s="85">
        <f t="shared" si="330"/>
        <v>0</v>
      </c>
      <c r="AO162" s="85">
        <f t="shared" si="330"/>
        <v>0</v>
      </c>
      <c r="AP162" s="85">
        <f t="shared" si="330"/>
        <v>0</v>
      </c>
      <c r="AQ162" s="85">
        <f t="shared" si="330"/>
        <v>0</v>
      </c>
      <c r="AR162" s="85">
        <f t="shared" si="330"/>
        <v>0</v>
      </c>
      <c r="AS162" s="85">
        <f t="shared" si="330"/>
        <v>0</v>
      </c>
      <c r="AT162" s="85">
        <f t="shared" si="330"/>
        <v>0</v>
      </c>
      <c r="AU162" s="85">
        <f t="shared" si="330"/>
        <v>0</v>
      </c>
      <c r="AV162" s="85">
        <f t="shared" si="330"/>
        <v>0</v>
      </c>
      <c r="AW162" s="85">
        <f t="shared" si="330"/>
        <v>0</v>
      </c>
      <c r="AX162" s="85">
        <f t="shared" si="329"/>
        <v>0</v>
      </c>
      <c r="AY162" s="85">
        <f t="shared" si="329"/>
        <v>0</v>
      </c>
      <c r="AZ162" s="85">
        <f t="shared" si="329"/>
        <v>0</v>
      </c>
      <c r="BA162" s="85">
        <f t="shared" si="329"/>
        <v>0</v>
      </c>
      <c r="BB162" s="85">
        <f t="shared" si="329"/>
        <v>0</v>
      </c>
      <c r="BC162" s="85">
        <f t="shared" si="329"/>
        <v>0</v>
      </c>
      <c r="BD162" s="85">
        <f t="shared" si="329"/>
        <v>0</v>
      </c>
      <c r="BE162" s="85">
        <f t="shared" si="329"/>
        <v>0</v>
      </c>
      <c r="BF162" s="85">
        <f t="shared" si="329"/>
        <v>15337000</v>
      </c>
      <c r="BG162" s="85">
        <f t="shared" si="329"/>
        <v>15337000</v>
      </c>
      <c r="BH162" s="85">
        <f t="shared" si="329"/>
        <v>15337000</v>
      </c>
      <c r="BI162" s="85">
        <f t="shared" si="329"/>
        <v>0</v>
      </c>
      <c r="BJ162" s="85">
        <f t="shared" si="329"/>
        <v>0</v>
      </c>
      <c r="BK162" s="85">
        <f t="shared" si="329"/>
        <v>0</v>
      </c>
      <c r="BL162" s="85">
        <f t="shared" si="329"/>
        <v>0</v>
      </c>
      <c r="BM162" s="85">
        <f t="shared" si="329"/>
        <v>0</v>
      </c>
      <c r="BN162" s="85">
        <f t="shared" si="329"/>
        <v>0</v>
      </c>
      <c r="BO162" s="85">
        <f t="shared" si="329"/>
        <v>0</v>
      </c>
      <c r="BP162" s="85">
        <f t="shared" si="329"/>
        <v>0</v>
      </c>
      <c r="BQ162" s="85">
        <f t="shared" si="329"/>
        <v>0</v>
      </c>
      <c r="BR162" s="85">
        <f t="shared" si="329"/>
        <v>0</v>
      </c>
      <c r="BS162" s="85">
        <f t="shared" si="329"/>
        <v>0</v>
      </c>
      <c r="BT162" s="85">
        <f t="shared" si="329"/>
        <v>0</v>
      </c>
      <c r="BU162" s="85">
        <f t="shared" si="329"/>
        <v>0</v>
      </c>
      <c r="BV162" s="85">
        <f t="shared" si="329"/>
        <v>0</v>
      </c>
      <c r="BW162" s="85">
        <f t="shared" si="329"/>
        <v>0</v>
      </c>
      <c r="BX162" s="85">
        <f t="shared" si="329"/>
        <v>0</v>
      </c>
      <c r="BY162" s="85">
        <f t="shared" si="329"/>
        <v>0</v>
      </c>
      <c r="BZ162" s="85">
        <f t="shared" si="329"/>
        <v>0</v>
      </c>
      <c r="CA162" s="85">
        <f t="shared" si="329"/>
        <v>0</v>
      </c>
      <c r="CB162" s="85">
        <f t="shared" ref="CB162:EI162" si="331">CB163+CB174</f>
        <v>0</v>
      </c>
      <c r="CC162" s="85">
        <f t="shared" si="331"/>
        <v>0</v>
      </c>
      <c r="CD162" s="85">
        <f t="shared" si="331"/>
        <v>0</v>
      </c>
      <c r="CE162" s="85">
        <f t="shared" si="331"/>
        <v>0</v>
      </c>
      <c r="CF162" s="85">
        <f t="shared" si="331"/>
        <v>0</v>
      </c>
      <c r="CG162" s="85">
        <f t="shared" si="331"/>
        <v>0</v>
      </c>
      <c r="CH162" s="85">
        <f t="shared" si="331"/>
        <v>0</v>
      </c>
      <c r="CI162" s="85">
        <f t="shared" si="331"/>
        <v>0</v>
      </c>
      <c r="CJ162" s="85">
        <f t="shared" si="331"/>
        <v>0</v>
      </c>
      <c r="CK162" s="85">
        <f t="shared" si="331"/>
        <v>0</v>
      </c>
      <c r="CL162" s="85">
        <f t="shared" si="331"/>
        <v>0</v>
      </c>
      <c r="CM162" s="85">
        <f t="shared" si="331"/>
        <v>0</v>
      </c>
      <c r="CN162" s="85">
        <f t="shared" si="331"/>
        <v>0</v>
      </c>
      <c r="CO162" s="85">
        <f t="shared" si="331"/>
        <v>0</v>
      </c>
      <c r="CP162" s="85">
        <f t="shared" si="331"/>
        <v>0</v>
      </c>
      <c r="CQ162" s="85">
        <f t="shared" si="331"/>
        <v>0</v>
      </c>
      <c r="CR162" s="85">
        <f t="shared" si="331"/>
        <v>0</v>
      </c>
      <c r="CS162" s="85">
        <f t="shared" si="331"/>
        <v>0</v>
      </c>
      <c r="CT162" s="85">
        <f t="shared" si="331"/>
        <v>0</v>
      </c>
      <c r="CU162" s="85">
        <f t="shared" si="331"/>
        <v>0</v>
      </c>
      <c r="CV162" s="85">
        <f t="shared" si="331"/>
        <v>0</v>
      </c>
      <c r="CW162" s="85">
        <f t="shared" si="331"/>
        <v>0</v>
      </c>
      <c r="CX162" s="85">
        <f t="shared" si="331"/>
        <v>0</v>
      </c>
      <c r="CY162" s="85">
        <f t="shared" si="331"/>
        <v>0</v>
      </c>
      <c r="CZ162" s="85">
        <f t="shared" si="331"/>
        <v>0</v>
      </c>
      <c r="DA162" s="85">
        <f t="shared" si="331"/>
        <v>0</v>
      </c>
      <c r="DB162" s="85">
        <f t="shared" si="331"/>
        <v>0</v>
      </c>
      <c r="DC162" s="85">
        <f t="shared" si="331"/>
        <v>0</v>
      </c>
      <c r="DD162" s="85">
        <f t="shared" si="331"/>
        <v>0</v>
      </c>
      <c r="DE162" s="85">
        <f t="shared" si="331"/>
        <v>0</v>
      </c>
      <c r="DF162" s="85">
        <f t="shared" si="331"/>
        <v>0</v>
      </c>
      <c r="DG162" s="85">
        <f t="shared" si="331"/>
        <v>0</v>
      </c>
      <c r="DH162" s="85">
        <f t="shared" si="331"/>
        <v>0</v>
      </c>
      <c r="DI162" s="85">
        <f t="shared" si="331"/>
        <v>0</v>
      </c>
      <c r="DJ162" s="85">
        <f t="shared" si="331"/>
        <v>0</v>
      </c>
      <c r="DK162" s="85">
        <f t="shared" si="331"/>
        <v>0</v>
      </c>
      <c r="DL162" s="85">
        <f t="shared" si="331"/>
        <v>0</v>
      </c>
      <c r="DM162" s="85">
        <f t="shared" si="331"/>
        <v>0</v>
      </c>
      <c r="DN162" s="85">
        <f t="shared" si="331"/>
        <v>0</v>
      </c>
      <c r="DO162" s="85">
        <f t="shared" si="331"/>
        <v>0</v>
      </c>
      <c r="DP162" s="85">
        <f t="shared" si="331"/>
        <v>0</v>
      </c>
      <c r="DQ162" s="85">
        <f t="shared" si="331"/>
        <v>0</v>
      </c>
      <c r="DR162" s="85">
        <f t="shared" si="331"/>
        <v>0</v>
      </c>
      <c r="DS162" s="85">
        <f t="shared" si="331"/>
        <v>0</v>
      </c>
      <c r="DT162" s="85">
        <f t="shared" si="331"/>
        <v>0</v>
      </c>
      <c r="DU162" s="85">
        <f t="shared" si="331"/>
        <v>0</v>
      </c>
      <c r="DV162" s="85">
        <f t="shared" si="331"/>
        <v>0</v>
      </c>
      <c r="DW162" s="85">
        <f t="shared" si="331"/>
        <v>0</v>
      </c>
      <c r="DX162" s="85">
        <f t="shared" si="331"/>
        <v>0</v>
      </c>
      <c r="DY162" s="85">
        <f t="shared" si="331"/>
        <v>0</v>
      </c>
      <c r="DZ162" s="85">
        <f t="shared" si="331"/>
        <v>0</v>
      </c>
      <c r="EA162" s="85">
        <f t="shared" si="331"/>
        <v>0</v>
      </c>
      <c r="EB162" s="85">
        <f t="shared" si="331"/>
        <v>0</v>
      </c>
      <c r="EC162" s="85">
        <f t="shared" si="331"/>
        <v>0</v>
      </c>
      <c r="ED162" s="85">
        <f t="shared" si="331"/>
        <v>0</v>
      </c>
      <c r="EE162" s="85">
        <f t="shared" si="331"/>
        <v>0</v>
      </c>
      <c r="EF162" s="85">
        <f t="shared" si="331"/>
        <v>0</v>
      </c>
      <c r="EG162" s="85">
        <f t="shared" si="331"/>
        <v>0</v>
      </c>
      <c r="EH162" s="85">
        <f t="shared" si="331"/>
        <v>0</v>
      </c>
      <c r="EI162" s="85">
        <f t="shared" si="331"/>
        <v>0</v>
      </c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/>
      <c r="EV162" s="59"/>
      <c r="EW162" s="59"/>
      <c r="EX162" s="59"/>
      <c r="EY162" s="59"/>
      <c r="EZ162" s="59"/>
      <c r="FA162" s="59"/>
      <c r="FB162" s="59"/>
      <c r="FC162" s="59"/>
      <c r="FD162" s="59"/>
      <c r="FE162" s="59"/>
      <c r="FF162" s="59"/>
      <c r="FG162" s="59"/>
      <c r="FH162" s="59"/>
      <c r="FI162" s="59"/>
      <c r="FJ162" s="59"/>
      <c r="FK162" s="59"/>
      <c r="FL162" s="59"/>
      <c r="FM162" s="59"/>
      <c r="FN162" s="59"/>
      <c r="FO162" s="59"/>
      <c r="FP162" s="59"/>
      <c r="FQ162" s="59"/>
      <c r="FR162" s="59"/>
      <c r="FS162" s="59"/>
      <c r="FT162" s="60"/>
      <c r="FU162" s="60"/>
      <c r="FV162" s="60"/>
      <c r="FW162" s="60"/>
      <c r="FX162" s="60"/>
      <c r="FY162" s="60"/>
      <c r="FZ162" s="60"/>
      <c r="GA162" s="60"/>
      <c r="GB162" s="60"/>
      <c r="GC162" s="60"/>
      <c r="GD162" s="60"/>
      <c r="GE162" s="60"/>
      <c r="GF162" s="60"/>
      <c r="GG162" s="60"/>
      <c r="GH162" s="60"/>
      <c r="GI162" s="60"/>
      <c r="GJ162" s="60"/>
      <c r="GK162" s="60"/>
      <c r="GL162" s="60"/>
      <c r="GM162" s="60"/>
      <c r="GN162" s="60"/>
      <c r="GO162" s="60"/>
      <c r="GP162" s="60"/>
      <c r="GQ162" s="60"/>
      <c r="GR162" s="60"/>
      <c r="GS162" s="60"/>
    </row>
    <row r="163" spans="2:201" x14ac:dyDescent="0.2">
      <c r="B163" s="95" t="s">
        <v>1080</v>
      </c>
      <c r="C163" s="96" t="s">
        <v>752</v>
      </c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8">
        <f t="shared" ref="P163:CA163" si="332">SUM(P164:P173)</f>
        <v>6460000</v>
      </c>
      <c r="Q163" s="99">
        <f t="shared" si="332"/>
        <v>0</v>
      </c>
      <c r="R163" s="99">
        <f t="shared" si="332"/>
        <v>6460000</v>
      </c>
      <c r="S163" s="99">
        <f t="shared" si="332"/>
        <v>0</v>
      </c>
      <c r="T163" s="99">
        <f t="shared" ref="T163" si="333">SUM(T164:T173)</f>
        <v>0</v>
      </c>
      <c r="U163" s="99">
        <f t="shared" ref="U163:AW163" si="334">SUM(U164:U173)</f>
        <v>380000</v>
      </c>
      <c r="V163" s="99">
        <f t="shared" si="334"/>
        <v>380000</v>
      </c>
      <c r="W163" s="99">
        <f t="shared" si="334"/>
        <v>380000</v>
      </c>
      <c r="X163" s="99">
        <f t="shared" si="334"/>
        <v>380000</v>
      </c>
      <c r="Y163" s="99">
        <f t="shared" si="334"/>
        <v>380000</v>
      </c>
      <c r="Z163" s="99">
        <f t="shared" si="334"/>
        <v>380000</v>
      </c>
      <c r="AA163" s="99">
        <f t="shared" si="334"/>
        <v>380000</v>
      </c>
      <c r="AB163" s="99">
        <f t="shared" si="334"/>
        <v>380000</v>
      </c>
      <c r="AC163" s="99">
        <f t="shared" si="334"/>
        <v>380000</v>
      </c>
      <c r="AD163" s="99">
        <f t="shared" si="334"/>
        <v>380000</v>
      </c>
      <c r="AE163" s="99">
        <f t="shared" si="334"/>
        <v>380000</v>
      </c>
      <c r="AF163" s="99">
        <f t="shared" si="334"/>
        <v>380000</v>
      </c>
      <c r="AG163" s="99">
        <f t="shared" si="334"/>
        <v>380000</v>
      </c>
      <c r="AH163" s="99">
        <f t="shared" si="334"/>
        <v>380000</v>
      </c>
      <c r="AI163" s="99">
        <f t="shared" si="334"/>
        <v>380000</v>
      </c>
      <c r="AJ163" s="99">
        <f t="shared" si="334"/>
        <v>380000</v>
      </c>
      <c r="AK163" s="99">
        <f t="shared" si="334"/>
        <v>380000</v>
      </c>
      <c r="AL163" s="99">
        <f t="shared" si="334"/>
        <v>0</v>
      </c>
      <c r="AM163" s="99">
        <f t="shared" si="334"/>
        <v>0</v>
      </c>
      <c r="AN163" s="99">
        <f t="shared" si="334"/>
        <v>0</v>
      </c>
      <c r="AO163" s="99">
        <f t="shared" si="334"/>
        <v>0</v>
      </c>
      <c r="AP163" s="99">
        <f t="shared" si="334"/>
        <v>0</v>
      </c>
      <c r="AQ163" s="99">
        <f t="shared" si="334"/>
        <v>0</v>
      </c>
      <c r="AR163" s="99">
        <f t="shared" si="334"/>
        <v>0</v>
      </c>
      <c r="AS163" s="99">
        <f t="shared" si="334"/>
        <v>0</v>
      </c>
      <c r="AT163" s="99">
        <f t="shared" si="334"/>
        <v>0</v>
      </c>
      <c r="AU163" s="99">
        <f t="shared" si="334"/>
        <v>0</v>
      </c>
      <c r="AV163" s="99">
        <f t="shared" si="334"/>
        <v>0</v>
      </c>
      <c r="AW163" s="99">
        <f t="shared" si="334"/>
        <v>0</v>
      </c>
      <c r="AX163" s="99">
        <f t="shared" si="332"/>
        <v>0</v>
      </c>
      <c r="AY163" s="99">
        <f t="shared" si="332"/>
        <v>0</v>
      </c>
      <c r="AZ163" s="99">
        <f t="shared" si="332"/>
        <v>0</v>
      </c>
      <c r="BA163" s="99">
        <f t="shared" si="332"/>
        <v>0</v>
      </c>
      <c r="BB163" s="99">
        <f t="shared" si="332"/>
        <v>0</v>
      </c>
      <c r="BC163" s="99">
        <f t="shared" si="332"/>
        <v>0</v>
      </c>
      <c r="BD163" s="99">
        <f t="shared" si="332"/>
        <v>0</v>
      </c>
      <c r="BE163" s="99">
        <f t="shared" si="332"/>
        <v>0</v>
      </c>
      <c r="BF163" s="99">
        <f t="shared" si="332"/>
        <v>0</v>
      </c>
      <c r="BG163" s="99">
        <f t="shared" si="332"/>
        <v>0</v>
      </c>
      <c r="BH163" s="99">
        <f t="shared" si="332"/>
        <v>0</v>
      </c>
      <c r="BI163" s="99">
        <f t="shared" si="332"/>
        <v>0</v>
      </c>
      <c r="BJ163" s="99">
        <f t="shared" si="332"/>
        <v>0</v>
      </c>
      <c r="BK163" s="99">
        <f t="shared" si="332"/>
        <v>0</v>
      </c>
      <c r="BL163" s="99">
        <f t="shared" si="332"/>
        <v>0</v>
      </c>
      <c r="BM163" s="99">
        <f t="shared" si="332"/>
        <v>0</v>
      </c>
      <c r="BN163" s="99">
        <f t="shared" si="332"/>
        <v>0</v>
      </c>
      <c r="BO163" s="99">
        <f t="shared" si="332"/>
        <v>0</v>
      </c>
      <c r="BP163" s="99">
        <f t="shared" si="332"/>
        <v>0</v>
      </c>
      <c r="BQ163" s="99">
        <f t="shared" si="332"/>
        <v>0</v>
      </c>
      <c r="BR163" s="99">
        <f t="shared" si="332"/>
        <v>0</v>
      </c>
      <c r="BS163" s="99">
        <f t="shared" si="332"/>
        <v>0</v>
      </c>
      <c r="BT163" s="99">
        <f t="shared" si="332"/>
        <v>0</v>
      </c>
      <c r="BU163" s="99">
        <f t="shared" si="332"/>
        <v>0</v>
      </c>
      <c r="BV163" s="99">
        <f t="shared" si="332"/>
        <v>0</v>
      </c>
      <c r="BW163" s="99">
        <f t="shared" si="332"/>
        <v>0</v>
      </c>
      <c r="BX163" s="99">
        <f t="shared" si="332"/>
        <v>0</v>
      </c>
      <c r="BY163" s="99">
        <f t="shared" si="332"/>
        <v>0</v>
      </c>
      <c r="BZ163" s="99">
        <f t="shared" si="332"/>
        <v>0</v>
      </c>
      <c r="CA163" s="99">
        <f t="shared" si="332"/>
        <v>0</v>
      </c>
      <c r="CB163" s="99">
        <f t="shared" ref="CB163:EI163" si="335">SUM(CB164:CB173)</f>
        <v>0</v>
      </c>
      <c r="CC163" s="99">
        <f t="shared" si="335"/>
        <v>0</v>
      </c>
      <c r="CD163" s="99">
        <f t="shared" si="335"/>
        <v>0</v>
      </c>
      <c r="CE163" s="99">
        <f t="shared" si="335"/>
        <v>0</v>
      </c>
      <c r="CF163" s="99">
        <f t="shared" si="335"/>
        <v>0</v>
      </c>
      <c r="CG163" s="99">
        <f t="shared" si="335"/>
        <v>0</v>
      </c>
      <c r="CH163" s="99">
        <f t="shared" si="335"/>
        <v>0</v>
      </c>
      <c r="CI163" s="99">
        <f t="shared" si="335"/>
        <v>0</v>
      </c>
      <c r="CJ163" s="99">
        <f t="shared" si="335"/>
        <v>0</v>
      </c>
      <c r="CK163" s="99">
        <f t="shared" si="335"/>
        <v>0</v>
      </c>
      <c r="CL163" s="99">
        <f t="shared" si="335"/>
        <v>0</v>
      </c>
      <c r="CM163" s="99">
        <f t="shared" si="335"/>
        <v>0</v>
      </c>
      <c r="CN163" s="99">
        <f t="shared" si="335"/>
        <v>0</v>
      </c>
      <c r="CO163" s="99">
        <f t="shared" si="335"/>
        <v>0</v>
      </c>
      <c r="CP163" s="99">
        <f t="shared" si="335"/>
        <v>0</v>
      </c>
      <c r="CQ163" s="99">
        <f t="shared" si="335"/>
        <v>0</v>
      </c>
      <c r="CR163" s="99">
        <f t="shared" si="335"/>
        <v>0</v>
      </c>
      <c r="CS163" s="99">
        <f t="shared" si="335"/>
        <v>0</v>
      </c>
      <c r="CT163" s="99">
        <f t="shared" si="335"/>
        <v>0</v>
      </c>
      <c r="CU163" s="99">
        <f t="shared" si="335"/>
        <v>0</v>
      </c>
      <c r="CV163" s="99">
        <f t="shared" si="335"/>
        <v>0</v>
      </c>
      <c r="CW163" s="99">
        <f t="shared" si="335"/>
        <v>0</v>
      </c>
      <c r="CX163" s="99">
        <f t="shared" si="335"/>
        <v>0</v>
      </c>
      <c r="CY163" s="99">
        <f t="shared" si="335"/>
        <v>0</v>
      </c>
      <c r="CZ163" s="99">
        <f t="shared" si="335"/>
        <v>0</v>
      </c>
      <c r="DA163" s="99">
        <f t="shared" si="335"/>
        <v>0</v>
      </c>
      <c r="DB163" s="99">
        <f t="shared" si="335"/>
        <v>0</v>
      </c>
      <c r="DC163" s="99">
        <f t="shared" si="335"/>
        <v>0</v>
      </c>
      <c r="DD163" s="99">
        <f t="shared" si="335"/>
        <v>0</v>
      </c>
      <c r="DE163" s="99">
        <f t="shared" si="335"/>
        <v>0</v>
      </c>
      <c r="DF163" s="99">
        <f t="shared" si="335"/>
        <v>0</v>
      </c>
      <c r="DG163" s="99">
        <f t="shared" si="335"/>
        <v>0</v>
      </c>
      <c r="DH163" s="99">
        <f t="shared" si="335"/>
        <v>0</v>
      </c>
      <c r="DI163" s="99">
        <f t="shared" si="335"/>
        <v>0</v>
      </c>
      <c r="DJ163" s="99">
        <f t="shared" si="335"/>
        <v>0</v>
      </c>
      <c r="DK163" s="99">
        <f t="shared" si="335"/>
        <v>0</v>
      </c>
      <c r="DL163" s="99">
        <f t="shared" si="335"/>
        <v>0</v>
      </c>
      <c r="DM163" s="99">
        <f t="shared" si="335"/>
        <v>0</v>
      </c>
      <c r="DN163" s="99">
        <f t="shared" si="335"/>
        <v>0</v>
      </c>
      <c r="DO163" s="99">
        <f t="shared" si="335"/>
        <v>0</v>
      </c>
      <c r="DP163" s="99">
        <f t="shared" si="335"/>
        <v>0</v>
      </c>
      <c r="DQ163" s="99">
        <f t="shared" si="335"/>
        <v>0</v>
      </c>
      <c r="DR163" s="99">
        <f t="shared" si="335"/>
        <v>0</v>
      </c>
      <c r="DS163" s="99">
        <f t="shared" si="335"/>
        <v>0</v>
      </c>
      <c r="DT163" s="99">
        <f t="shared" si="335"/>
        <v>0</v>
      </c>
      <c r="DU163" s="99">
        <f t="shared" si="335"/>
        <v>0</v>
      </c>
      <c r="DV163" s="99">
        <f t="shared" si="335"/>
        <v>0</v>
      </c>
      <c r="DW163" s="99">
        <f t="shared" si="335"/>
        <v>0</v>
      </c>
      <c r="DX163" s="99">
        <f t="shared" si="335"/>
        <v>0</v>
      </c>
      <c r="DY163" s="99">
        <f t="shared" si="335"/>
        <v>0</v>
      </c>
      <c r="DZ163" s="99">
        <f t="shared" si="335"/>
        <v>0</v>
      </c>
      <c r="EA163" s="99">
        <f t="shared" si="335"/>
        <v>0</v>
      </c>
      <c r="EB163" s="99">
        <f t="shared" si="335"/>
        <v>0</v>
      </c>
      <c r="EC163" s="99">
        <f t="shared" si="335"/>
        <v>0</v>
      </c>
      <c r="ED163" s="99">
        <f t="shared" si="335"/>
        <v>0</v>
      </c>
      <c r="EE163" s="99">
        <f t="shared" si="335"/>
        <v>0</v>
      </c>
      <c r="EF163" s="99">
        <f t="shared" si="335"/>
        <v>0</v>
      </c>
      <c r="EG163" s="99">
        <f t="shared" si="335"/>
        <v>0</v>
      </c>
      <c r="EH163" s="99">
        <f t="shared" si="335"/>
        <v>0</v>
      </c>
      <c r="EI163" s="99">
        <f t="shared" si="335"/>
        <v>0</v>
      </c>
      <c r="EJ163" s="59"/>
      <c r="EK163" s="59"/>
      <c r="EL163" s="59"/>
      <c r="EM163" s="59"/>
      <c r="EN163" s="59"/>
      <c r="EO163" s="59"/>
      <c r="EP163" s="59"/>
      <c r="EQ163" s="59"/>
      <c r="ER163" s="59"/>
      <c r="ES163" s="59"/>
      <c r="ET163" s="59"/>
      <c r="EU163" s="59"/>
      <c r="EV163" s="59"/>
      <c r="EW163" s="59"/>
      <c r="EX163" s="59"/>
      <c r="EY163" s="59"/>
      <c r="EZ163" s="59"/>
      <c r="FA163" s="59"/>
      <c r="FB163" s="59"/>
      <c r="FC163" s="59"/>
      <c r="FD163" s="59"/>
      <c r="FE163" s="59"/>
      <c r="FF163" s="59"/>
      <c r="FG163" s="59"/>
      <c r="FH163" s="59"/>
      <c r="FI163" s="59"/>
      <c r="FJ163" s="59"/>
      <c r="FK163" s="59"/>
      <c r="FL163" s="59"/>
      <c r="FM163" s="59"/>
      <c r="FN163" s="59"/>
      <c r="FO163" s="59"/>
      <c r="FP163" s="59"/>
      <c r="FQ163" s="59"/>
      <c r="FR163" s="59"/>
      <c r="FS163" s="59"/>
      <c r="FT163" s="60"/>
      <c r="FU163" s="60"/>
      <c r="FV163" s="60"/>
      <c r="FW163" s="60"/>
      <c r="FX163" s="60"/>
      <c r="FY163" s="60"/>
      <c r="FZ163" s="60"/>
      <c r="GA163" s="60"/>
      <c r="GB163" s="60"/>
      <c r="GC163" s="60"/>
      <c r="GD163" s="60"/>
      <c r="GE163" s="60"/>
      <c r="GF163" s="60"/>
      <c r="GG163" s="60"/>
      <c r="GH163" s="60"/>
      <c r="GI163" s="60"/>
      <c r="GJ163" s="60"/>
      <c r="GK163" s="60"/>
      <c r="GL163" s="60"/>
      <c r="GM163" s="60"/>
      <c r="GN163" s="60"/>
      <c r="GO163" s="60"/>
      <c r="GP163" s="60"/>
      <c r="GQ163" s="60"/>
      <c r="GR163" s="60"/>
      <c r="GS163" s="60"/>
    </row>
    <row r="164" spans="2:201" x14ac:dyDescent="0.2">
      <c r="B164" s="66" t="s">
        <v>1081</v>
      </c>
      <c r="C164" s="67" t="s">
        <v>698</v>
      </c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9">
        <f t="shared" ref="P164:P173" si="336">SUM(S164:EI164)</f>
        <v>5100000</v>
      </c>
      <c r="Q164" s="70">
        <f t="shared" ref="Q164:Q173" si="337">SUMIF(S$5:EI$5,"факт",S164:EI164)</f>
        <v>0</v>
      </c>
      <c r="R164" s="59">
        <f t="shared" ref="R164:R173" si="338">P164-Q164</f>
        <v>5100000</v>
      </c>
      <c r="S164" s="319">
        <f>cf_1!S164+cf_2!S164</f>
        <v>0</v>
      </c>
      <c r="T164" s="319">
        <f>cf_1!T164+cf_2!T164</f>
        <v>0</v>
      </c>
      <c r="U164" s="319">
        <f>cf_1!U164+cf_2!U164</f>
        <v>300000</v>
      </c>
      <c r="V164" s="319">
        <f>cf_1!V164+cf_2!V164</f>
        <v>300000</v>
      </c>
      <c r="W164" s="319">
        <f>cf_1!W164+cf_2!W164</f>
        <v>300000</v>
      </c>
      <c r="X164" s="319">
        <f>cf_1!X164+cf_2!X164</f>
        <v>300000</v>
      </c>
      <c r="Y164" s="319">
        <f>cf_1!Y164+cf_2!Y164</f>
        <v>300000</v>
      </c>
      <c r="Z164" s="319">
        <f>cf_1!Z164+cf_2!Z164</f>
        <v>300000</v>
      </c>
      <c r="AA164" s="319">
        <f>cf_1!AA164+cf_2!AA164</f>
        <v>300000</v>
      </c>
      <c r="AB164" s="319">
        <f>cf_1!AB164+cf_2!AB164</f>
        <v>300000</v>
      </c>
      <c r="AC164" s="319">
        <f>cf_1!AC164+cf_2!AC164</f>
        <v>300000</v>
      </c>
      <c r="AD164" s="319">
        <f>cf_1!AD164+cf_2!AD164</f>
        <v>300000</v>
      </c>
      <c r="AE164" s="319">
        <f>cf_1!AE164+cf_2!AE164</f>
        <v>300000</v>
      </c>
      <c r="AF164" s="319">
        <f>cf_1!AF164+cf_2!AF164</f>
        <v>300000</v>
      </c>
      <c r="AG164" s="319">
        <f>cf_1!AG164+cf_2!AG164</f>
        <v>300000</v>
      </c>
      <c r="AH164" s="319">
        <f>cf_1!AH164+cf_2!AH164</f>
        <v>300000</v>
      </c>
      <c r="AI164" s="319">
        <f>cf_1!AI164+cf_2!AI164</f>
        <v>300000</v>
      </c>
      <c r="AJ164" s="319">
        <f>cf_1!AJ164+cf_2!AJ164</f>
        <v>300000</v>
      </c>
      <c r="AK164" s="319">
        <f>cf_1!AK164+cf_2!AK164</f>
        <v>300000</v>
      </c>
      <c r="AL164" s="319">
        <f>cf_1!AL164+cf_2!AL164</f>
        <v>0</v>
      </c>
      <c r="AM164" s="319">
        <f>cf_1!AM164+cf_2!AM164</f>
        <v>0</v>
      </c>
      <c r="AN164" s="319">
        <f>cf_1!AN164+cf_2!AN164</f>
        <v>0</v>
      </c>
      <c r="AO164" s="319">
        <f>cf_1!AO164+cf_2!AO164</f>
        <v>0</v>
      </c>
      <c r="AP164" s="319">
        <f>cf_1!AP164+cf_2!AP164</f>
        <v>0</v>
      </c>
      <c r="AQ164" s="319">
        <f>cf_1!AQ164+cf_2!AQ164</f>
        <v>0</v>
      </c>
      <c r="AR164" s="319">
        <f>cf_1!AR164+cf_2!AR164</f>
        <v>0</v>
      </c>
      <c r="AS164" s="319">
        <f>cf_1!AS164+cf_2!AS164</f>
        <v>0</v>
      </c>
      <c r="AT164" s="319">
        <f>cf_1!AT164+cf_2!AT164</f>
        <v>0</v>
      </c>
      <c r="AU164" s="319">
        <f>cf_1!AU164+cf_2!AU164</f>
        <v>0</v>
      </c>
      <c r="AV164" s="319">
        <f>cf_1!AV164+cf_2!AV164</f>
        <v>0</v>
      </c>
      <c r="AW164" s="319">
        <f>cf_1!AW164+cf_2!AW164</f>
        <v>0</v>
      </c>
      <c r="AX164" s="319">
        <f>cf_1!AX164+cf_2!AX164</f>
        <v>0</v>
      </c>
      <c r="AY164" s="319">
        <f>cf_1!AY164+cf_2!AY164</f>
        <v>0</v>
      </c>
      <c r="AZ164" s="319">
        <f>cf_1!AZ164+cf_2!AZ164</f>
        <v>0</v>
      </c>
      <c r="BA164" s="319">
        <f>cf_1!BA164+cf_2!BA164</f>
        <v>0</v>
      </c>
      <c r="BB164" s="319">
        <f>cf_1!BB164+cf_2!BB164</f>
        <v>0</v>
      </c>
      <c r="BC164" s="319">
        <f>cf_1!BC164+cf_2!BC164</f>
        <v>0</v>
      </c>
      <c r="BD164" s="319">
        <f>cf_1!BD164+cf_2!BD164</f>
        <v>0</v>
      </c>
      <c r="BE164" s="319">
        <f>cf_1!BE164+cf_2!BE164</f>
        <v>0</v>
      </c>
      <c r="BF164" s="319">
        <f>cf_1!BF164+cf_2!BF164</f>
        <v>0</v>
      </c>
      <c r="BG164" s="319">
        <f>cf_1!BG164+cf_2!BG164</f>
        <v>0</v>
      </c>
      <c r="BH164" s="319">
        <f>cf_1!BH164+cf_2!BH164</f>
        <v>0</v>
      </c>
      <c r="BI164" s="319">
        <f>cf_1!BI164+cf_2!BI164</f>
        <v>0</v>
      </c>
      <c r="BJ164" s="319">
        <f>cf_1!BJ164+cf_2!BJ164</f>
        <v>0</v>
      </c>
      <c r="BK164" s="319">
        <f>cf_1!BK164+cf_2!BK164</f>
        <v>0</v>
      </c>
      <c r="BL164" s="319">
        <f>cf_1!BL164+cf_2!BL164</f>
        <v>0</v>
      </c>
      <c r="BM164" s="319">
        <f>cf_1!BM164+cf_2!BM164</f>
        <v>0</v>
      </c>
      <c r="BN164" s="319">
        <f>cf_1!BN164+cf_2!BN164</f>
        <v>0</v>
      </c>
      <c r="BO164" s="319">
        <f>cf_1!BO164+cf_2!BO164</f>
        <v>0</v>
      </c>
      <c r="BP164" s="319">
        <f>cf_1!BP164+cf_2!BP164</f>
        <v>0</v>
      </c>
      <c r="BQ164" s="319">
        <f>cf_1!BQ164+cf_2!BQ164</f>
        <v>0</v>
      </c>
      <c r="BR164" s="319">
        <f>cf_1!BR164+cf_2!BR164</f>
        <v>0</v>
      </c>
      <c r="BS164" s="319">
        <f>cf_1!BS164+cf_2!BS164</f>
        <v>0</v>
      </c>
      <c r="BT164" s="319">
        <f>cf_1!BT164+cf_2!BT164</f>
        <v>0</v>
      </c>
      <c r="BU164" s="319">
        <f>cf_1!BU164+cf_2!BU164</f>
        <v>0</v>
      </c>
      <c r="BV164" s="319">
        <f>cf_1!BV164+cf_2!BV164</f>
        <v>0</v>
      </c>
      <c r="BW164" s="319">
        <f>cf_1!BW164+cf_2!BW164</f>
        <v>0</v>
      </c>
      <c r="BX164" s="319">
        <f>cf_1!BX164+cf_2!BX164</f>
        <v>0</v>
      </c>
      <c r="BY164" s="319">
        <f>cf_1!BY164+cf_2!BY164</f>
        <v>0</v>
      </c>
      <c r="BZ164" s="319">
        <f>cf_1!BZ164+cf_2!BZ164</f>
        <v>0</v>
      </c>
      <c r="CA164" s="319">
        <f>cf_1!CA164+cf_2!CA164</f>
        <v>0</v>
      </c>
      <c r="CB164" s="319">
        <f>cf_1!CB164+cf_2!CB164</f>
        <v>0</v>
      </c>
      <c r="CC164" s="319">
        <f>cf_1!CC164+cf_2!CC164</f>
        <v>0</v>
      </c>
      <c r="CD164" s="319">
        <f>cf_1!CD164+cf_2!CD164</f>
        <v>0</v>
      </c>
      <c r="CE164" s="319">
        <f>cf_1!CE164+cf_2!CE164</f>
        <v>0</v>
      </c>
      <c r="CF164" s="319">
        <f>cf_1!CF164+cf_2!CF164</f>
        <v>0</v>
      </c>
      <c r="CG164" s="319">
        <f>cf_1!CG164+cf_2!CG164</f>
        <v>0</v>
      </c>
      <c r="CH164" s="319">
        <f>cf_1!CH164+cf_2!CH164</f>
        <v>0</v>
      </c>
      <c r="CI164" s="319">
        <f>cf_1!CI164+cf_2!CI164</f>
        <v>0</v>
      </c>
      <c r="CJ164" s="319">
        <f>cf_1!CJ164+cf_2!CJ164</f>
        <v>0</v>
      </c>
      <c r="CK164" s="319">
        <f>cf_1!CK164+cf_2!CK164</f>
        <v>0</v>
      </c>
      <c r="CL164" s="319">
        <f>cf_1!CL164+cf_2!CL164</f>
        <v>0</v>
      </c>
      <c r="CM164" s="319">
        <f>cf_1!CM164+cf_2!CM164</f>
        <v>0</v>
      </c>
      <c r="CN164" s="319">
        <f>cf_1!CN164+cf_2!CN164</f>
        <v>0</v>
      </c>
      <c r="CO164" s="319">
        <f>cf_1!CO164+cf_2!CO164</f>
        <v>0</v>
      </c>
      <c r="CP164" s="319">
        <f>cf_1!CP164+cf_2!CP164</f>
        <v>0</v>
      </c>
      <c r="CQ164" s="319">
        <f>cf_1!CQ164+cf_2!CQ164</f>
        <v>0</v>
      </c>
      <c r="CR164" s="319">
        <f>cf_1!CR164+cf_2!CR164</f>
        <v>0</v>
      </c>
      <c r="CS164" s="319">
        <f>cf_1!CS164+cf_2!CS164</f>
        <v>0</v>
      </c>
      <c r="CT164" s="319">
        <f>cf_1!CT164+cf_2!CT164</f>
        <v>0</v>
      </c>
      <c r="CU164" s="319">
        <f>cf_1!CU164+cf_2!CU164</f>
        <v>0</v>
      </c>
      <c r="CV164" s="319">
        <f>cf_1!CV164+cf_2!CV164</f>
        <v>0</v>
      </c>
      <c r="CW164" s="319">
        <f>cf_1!CW164+cf_2!CW164</f>
        <v>0</v>
      </c>
      <c r="CX164" s="319">
        <f>cf_1!CX164+cf_2!CX164</f>
        <v>0</v>
      </c>
      <c r="CY164" s="319">
        <f>cf_1!CY164+cf_2!CY164</f>
        <v>0</v>
      </c>
      <c r="CZ164" s="319">
        <f>cf_1!CZ164+cf_2!CZ164</f>
        <v>0</v>
      </c>
      <c r="DA164" s="319">
        <f>cf_1!DA164+cf_2!DA164</f>
        <v>0</v>
      </c>
      <c r="DB164" s="319">
        <f>cf_1!DB164+cf_2!DB164</f>
        <v>0</v>
      </c>
      <c r="DC164" s="319">
        <f>cf_1!DC164+cf_2!DC164</f>
        <v>0</v>
      </c>
      <c r="DD164" s="319">
        <f>cf_1!DD164+cf_2!DD164</f>
        <v>0</v>
      </c>
      <c r="DE164" s="319">
        <f>cf_1!DE164+cf_2!DE164</f>
        <v>0</v>
      </c>
      <c r="DF164" s="319">
        <f>cf_1!DF164+cf_2!DF164</f>
        <v>0</v>
      </c>
      <c r="DG164" s="319">
        <f>cf_1!DG164+cf_2!DG164</f>
        <v>0</v>
      </c>
      <c r="DH164" s="319">
        <f>cf_1!DH164+cf_2!DH164</f>
        <v>0</v>
      </c>
      <c r="DI164" s="319">
        <f>cf_1!DI164+cf_2!DI164</f>
        <v>0</v>
      </c>
      <c r="DJ164" s="319">
        <f>cf_1!DJ164+cf_2!DJ164</f>
        <v>0</v>
      </c>
      <c r="DK164" s="319">
        <f>cf_1!DK164+cf_2!DK164</f>
        <v>0</v>
      </c>
      <c r="DL164" s="319">
        <f>cf_1!DL164+cf_2!DL164</f>
        <v>0</v>
      </c>
      <c r="DM164" s="319">
        <f>cf_1!DM164+cf_2!DM164</f>
        <v>0</v>
      </c>
      <c r="DN164" s="319">
        <f>cf_1!DN164+cf_2!DN164</f>
        <v>0</v>
      </c>
      <c r="DO164" s="319">
        <f>cf_1!DO164+cf_2!DO164</f>
        <v>0</v>
      </c>
      <c r="DP164" s="319">
        <f>cf_1!DP164+cf_2!DP164</f>
        <v>0</v>
      </c>
      <c r="DQ164" s="319">
        <f>cf_1!DQ164+cf_2!DQ164</f>
        <v>0</v>
      </c>
      <c r="DR164" s="319">
        <f>cf_1!DR164+cf_2!DR164</f>
        <v>0</v>
      </c>
      <c r="DS164" s="319">
        <f>cf_1!DS164+cf_2!DS164</f>
        <v>0</v>
      </c>
      <c r="DT164" s="319">
        <f>cf_1!DT164+cf_2!DT164</f>
        <v>0</v>
      </c>
      <c r="DU164" s="319">
        <f>cf_1!DU164+cf_2!DU164</f>
        <v>0</v>
      </c>
      <c r="DV164" s="319">
        <f>cf_1!DV164+cf_2!DV164</f>
        <v>0</v>
      </c>
      <c r="DW164" s="319">
        <f>cf_1!DW164+cf_2!DW164</f>
        <v>0</v>
      </c>
      <c r="DX164" s="319">
        <f>cf_1!DX164+cf_2!DX164</f>
        <v>0</v>
      </c>
      <c r="DY164" s="319">
        <f>cf_1!DY164+cf_2!DY164</f>
        <v>0</v>
      </c>
      <c r="DZ164" s="319">
        <f>cf_1!DZ164+cf_2!DZ164</f>
        <v>0</v>
      </c>
      <c r="EA164" s="319">
        <f>cf_1!EA164+cf_2!EA164</f>
        <v>0</v>
      </c>
      <c r="EB164" s="319">
        <f>cf_1!EB164+cf_2!EB164</f>
        <v>0</v>
      </c>
      <c r="EC164" s="319">
        <f>cf_1!EC164+cf_2!EC164</f>
        <v>0</v>
      </c>
      <c r="ED164" s="319">
        <f>cf_1!ED164+cf_2!ED164</f>
        <v>0</v>
      </c>
      <c r="EE164" s="319">
        <f>cf_1!EE164+cf_2!EE164</f>
        <v>0</v>
      </c>
      <c r="EF164" s="319">
        <f>cf_1!EF164+cf_2!EF164</f>
        <v>0</v>
      </c>
      <c r="EG164" s="319">
        <f>cf_1!EG164+cf_2!EG164</f>
        <v>0</v>
      </c>
      <c r="EH164" s="319">
        <f>cf_1!EH164+cf_2!EH164</f>
        <v>0</v>
      </c>
      <c r="EI164" s="319">
        <f>cf_1!EI164+cf_2!EI164</f>
        <v>0</v>
      </c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/>
      <c r="EW164" s="59"/>
      <c r="EX164" s="59"/>
      <c r="EY164" s="59"/>
      <c r="EZ164" s="59"/>
      <c r="FA164" s="59"/>
      <c r="FB164" s="59"/>
      <c r="FC164" s="59"/>
      <c r="FD164" s="59"/>
      <c r="FE164" s="59"/>
      <c r="FF164" s="59"/>
      <c r="FG164" s="59"/>
      <c r="FH164" s="59"/>
      <c r="FI164" s="59"/>
      <c r="FJ164" s="59"/>
      <c r="FK164" s="59"/>
      <c r="FL164" s="59"/>
      <c r="FM164" s="59"/>
      <c r="FN164" s="59"/>
      <c r="FO164" s="59"/>
      <c r="FP164" s="59"/>
      <c r="FQ164" s="59"/>
      <c r="FR164" s="59"/>
      <c r="FS164" s="59"/>
      <c r="FT164" s="60"/>
      <c r="FU164" s="60"/>
      <c r="FV164" s="60"/>
      <c r="FW164" s="60"/>
      <c r="FX164" s="60"/>
      <c r="FY164" s="60"/>
      <c r="FZ164" s="60"/>
      <c r="GA164" s="60"/>
      <c r="GB164" s="60"/>
      <c r="GC164" s="60"/>
      <c r="GD164" s="60"/>
      <c r="GE164" s="60"/>
      <c r="GF164" s="60"/>
      <c r="GG164" s="60"/>
      <c r="GH164" s="60"/>
      <c r="GI164" s="60"/>
      <c r="GJ164" s="60"/>
      <c r="GK164" s="60"/>
      <c r="GL164" s="60"/>
      <c r="GM164" s="60"/>
      <c r="GN164" s="60"/>
      <c r="GO164" s="60"/>
      <c r="GP164" s="60"/>
      <c r="GQ164" s="60"/>
      <c r="GR164" s="60"/>
      <c r="GS164" s="60"/>
    </row>
    <row r="165" spans="2:201" x14ac:dyDescent="0.2">
      <c r="B165" s="66" t="s">
        <v>1082</v>
      </c>
      <c r="C165" s="67" t="s">
        <v>1083</v>
      </c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9">
        <f t="shared" si="336"/>
        <v>850000</v>
      </c>
      <c r="Q165" s="70">
        <f t="shared" si="337"/>
        <v>0</v>
      </c>
      <c r="R165" s="59">
        <f t="shared" si="338"/>
        <v>850000</v>
      </c>
      <c r="S165" s="319">
        <f>cf_1!S165+cf_2!S165</f>
        <v>0</v>
      </c>
      <c r="T165" s="319">
        <f>cf_1!T165+cf_2!T165</f>
        <v>0</v>
      </c>
      <c r="U165" s="319">
        <f>cf_1!U165+cf_2!U165</f>
        <v>50000</v>
      </c>
      <c r="V165" s="319">
        <f>cf_1!V165+cf_2!V165</f>
        <v>50000</v>
      </c>
      <c r="W165" s="319">
        <f>cf_1!W165+cf_2!W165</f>
        <v>50000</v>
      </c>
      <c r="X165" s="319">
        <f>cf_1!X165+cf_2!X165</f>
        <v>50000</v>
      </c>
      <c r="Y165" s="319">
        <f>cf_1!Y165+cf_2!Y165</f>
        <v>50000</v>
      </c>
      <c r="Z165" s="319">
        <f>cf_1!Z165+cf_2!Z165</f>
        <v>50000</v>
      </c>
      <c r="AA165" s="319">
        <f>cf_1!AA165+cf_2!AA165</f>
        <v>50000</v>
      </c>
      <c r="AB165" s="319">
        <f>cf_1!AB165+cf_2!AB165</f>
        <v>50000</v>
      </c>
      <c r="AC165" s="319">
        <f>cf_1!AC165+cf_2!AC165</f>
        <v>50000</v>
      </c>
      <c r="AD165" s="319">
        <f>cf_1!AD165+cf_2!AD165</f>
        <v>50000</v>
      </c>
      <c r="AE165" s="319">
        <f>cf_1!AE165+cf_2!AE165</f>
        <v>50000</v>
      </c>
      <c r="AF165" s="319">
        <f>cf_1!AF165+cf_2!AF165</f>
        <v>50000</v>
      </c>
      <c r="AG165" s="319">
        <f>cf_1!AG165+cf_2!AG165</f>
        <v>50000</v>
      </c>
      <c r="AH165" s="319">
        <f>cf_1!AH165+cf_2!AH165</f>
        <v>50000</v>
      </c>
      <c r="AI165" s="319">
        <f>cf_1!AI165+cf_2!AI165</f>
        <v>50000</v>
      </c>
      <c r="AJ165" s="319">
        <f>cf_1!AJ165+cf_2!AJ165</f>
        <v>50000</v>
      </c>
      <c r="AK165" s="319">
        <f>cf_1!AK165+cf_2!AK165</f>
        <v>50000</v>
      </c>
      <c r="AL165" s="319">
        <f>cf_1!AL165+cf_2!AL165</f>
        <v>0</v>
      </c>
      <c r="AM165" s="319">
        <f>cf_1!AM165+cf_2!AM165</f>
        <v>0</v>
      </c>
      <c r="AN165" s="319">
        <f>cf_1!AN165+cf_2!AN165</f>
        <v>0</v>
      </c>
      <c r="AO165" s="319">
        <f>cf_1!AO165+cf_2!AO165</f>
        <v>0</v>
      </c>
      <c r="AP165" s="319">
        <f>cf_1!AP165+cf_2!AP165</f>
        <v>0</v>
      </c>
      <c r="AQ165" s="319">
        <f>cf_1!AQ165+cf_2!AQ165</f>
        <v>0</v>
      </c>
      <c r="AR165" s="319">
        <f>cf_1!AR165+cf_2!AR165</f>
        <v>0</v>
      </c>
      <c r="AS165" s="319">
        <f>cf_1!AS165+cf_2!AS165</f>
        <v>0</v>
      </c>
      <c r="AT165" s="319">
        <f>cf_1!AT165+cf_2!AT165</f>
        <v>0</v>
      </c>
      <c r="AU165" s="319">
        <f>cf_1!AU165+cf_2!AU165</f>
        <v>0</v>
      </c>
      <c r="AV165" s="319">
        <f>cf_1!AV165+cf_2!AV165</f>
        <v>0</v>
      </c>
      <c r="AW165" s="319">
        <f>cf_1!AW165+cf_2!AW165</f>
        <v>0</v>
      </c>
      <c r="AX165" s="319">
        <f>cf_1!AX165+cf_2!AX165</f>
        <v>0</v>
      </c>
      <c r="AY165" s="319">
        <f>cf_1!AY165+cf_2!AY165</f>
        <v>0</v>
      </c>
      <c r="AZ165" s="319">
        <f>cf_1!AZ165+cf_2!AZ165</f>
        <v>0</v>
      </c>
      <c r="BA165" s="319">
        <f>cf_1!BA165+cf_2!BA165</f>
        <v>0</v>
      </c>
      <c r="BB165" s="319">
        <f>cf_1!BB165+cf_2!BB165</f>
        <v>0</v>
      </c>
      <c r="BC165" s="319">
        <f>cf_1!BC165+cf_2!BC165</f>
        <v>0</v>
      </c>
      <c r="BD165" s="319">
        <f>cf_1!BD165+cf_2!BD165</f>
        <v>0</v>
      </c>
      <c r="BE165" s="319">
        <f>cf_1!BE165+cf_2!BE165</f>
        <v>0</v>
      </c>
      <c r="BF165" s="319">
        <f>cf_1!BF165+cf_2!BF165</f>
        <v>0</v>
      </c>
      <c r="BG165" s="319">
        <f>cf_1!BG165+cf_2!BG165</f>
        <v>0</v>
      </c>
      <c r="BH165" s="319">
        <f>cf_1!BH165+cf_2!BH165</f>
        <v>0</v>
      </c>
      <c r="BI165" s="319">
        <f>cf_1!BI165+cf_2!BI165</f>
        <v>0</v>
      </c>
      <c r="BJ165" s="319">
        <f>cf_1!BJ165+cf_2!BJ165</f>
        <v>0</v>
      </c>
      <c r="BK165" s="319">
        <f>cf_1!BK165+cf_2!BK165</f>
        <v>0</v>
      </c>
      <c r="BL165" s="319">
        <f>cf_1!BL165+cf_2!BL165</f>
        <v>0</v>
      </c>
      <c r="BM165" s="319">
        <f>cf_1!BM165+cf_2!BM165</f>
        <v>0</v>
      </c>
      <c r="BN165" s="319">
        <f>cf_1!BN165+cf_2!BN165</f>
        <v>0</v>
      </c>
      <c r="BO165" s="319">
        <f>cf_1!BO165+cf_2!BO165</f>
        <v>0</v>
      </c>
      <c r="BP165" s="319">
        <f>cf_1!BP165+cf_2!BP165</f>
        <v>0</v>
      </c>
      <c r="BQ165" s="319">
        <f>cf_1!BQ165+cf_2!BQ165</f>
        <v>0</v>
      </c>
      <c r="BR165" s="319">
        <f>cf_1!BR165+cf_2!BR165</f>
        <v>0</v>
      </c>
      <c r="BS165" s="319">
        <f>cf_1!BS165+cf_2!BS165</f>
        <v>0</v>
      </c>
      <c r="BT165" s="319">
        <f>cf_1!BT165+cf_2!BT165</f>
        <v>0</v>
      </c>
      <c r="BU165" s="319">
        <f>cf_1!BU165+cf_2!BU165</f>
        <v>0</v>
      </c>
      <c r="BV165" s="319">
        <f>cf_1!BV165+cf_2!BV165</f>
        <v>0</v>
      </c>
      <c r="BW165" s="319">
        <f>cf_1!BW165+cf_2!BW165</f>
        <v>0</v>
      </c>
      <c r="BX165" s="319">
        <f>cf_1!BX165+cf_2!BX165</f>
        <v>0</v>
      </c>
      <c r="BY165" s="319">
        <f>cf_1!BY165+cf_2!BY165</f>
        <v>0</v>
      </c>
      <c r="BZ165" s="319">
        <f>cf_1!BZ165+cf_2!BZ165</f>
        <v>0</v>
      </c>
      <c r="CA165" s="319">
        <f>cf_1!CA165+cf_2!CA165</f>
        <v>0</v>
      </c>
      <c r="CB165" s="319">
        <f>cf_1!CB165+cf_2!CB165</f>
        <v>0</v>
      </c>
      <c r="CC165" s="319">
        <f>cf_1!CC165+cf_2!CC165</f>
        <v>0</v>
      </c>
      <c r="CD165" s="319">
        <f>cf_1!CD165+cf_2!CD165</f>
        <v>0</v>
      </c>
      <c r="CE165" s="319">
        <f>cf_1!CE165+cf_2!CE165</f>
        <v>0</v>
      </c>
      <c r="CF165" s="319">
        <f>cf_1!CF165+cf_2!CF165</f>
        <v>0</v>
      </c>
      <c r="CG165" s="319">
        <f>cf_1!CG165+cf_2!CG165</f>
        <v>0</v>
      </c>
      <c r="CH165" s="319">
        <f>cf_1!CH165+cf_2!CH165</f>
        <v>0</v>
      </c>
      <c r="CI165" s="319">
        <f>cf_1!CI165+cf_2!CI165</f>
        <v>0</v>
      </c>
      <c r="CJ165" s="319">
        <f>cf_1!CJ165+cf_2!CJ165</f>
        <v>0</v>
      </c>
      <c r="CK165" s="319">
        <f>cf_1!CK165+cf_2!CK165</f>
        <v>0</v>
      </c>
      <c r="CL165" s="319">
        <f>cf_1!CL165+cf_2!CL165</f>
        <v>0</v>
      </c>
      <c r="CM165" s="319">
        <f>cf_1!CM165+cf_2!CM165</f>
        <v>0</v>
      </c>
      <c r="CN165" s="319">
        <f>cf_1!CN165+cf_2!CN165</f>
        <v>0</v>
      </c>
      <c r="CO165" s="319">
        <f>cf_1!CO165+cf_2!CO165</f>
        <v>0</v>
      </c>
      <c r="CP165" s="319">
        <f>cf_1!CP165+cf_2!CP165</f>
        <v>0</v>
      </c>
      <c r="CQ165" s="319">
        <f>cf_1!CQ165+cf_2!CQ165</f>
        <v>0</v>
      </c>
      <c r="CR165" s="319">
        <f>cf_1!CR165+cf_2!CR165</f>
        <v>0</v>
      </c>
      <c r="CS165" s="319">
        <f>cf_1!CS165+cf_2!CS165</f>
        <v>0</v>
      </c>
      <c r="CT165" s="319">
        <f>cf_1!CT165+cf_2!CT165</f>
        <v>0</v>
      </c>
      <c r="CU165" s="319">
        <f>cf_1!CU165+cf_2!CU165</f>
        <v>0</v>
      </c>
      <c r="CV165" s="319">
        <f>cf_1!CV165+cf_2!CV165</f>
        <v>0</v>
      </c>
      <c r="CW165" s="319">
        <f>cf_1!CW165+cf_2!CW165</f>
        <v>0</v>
      </c>
      <c r="CX165" s="319">
        <f>cf_1!CX165+cf_2!CX165</f>
        <v>0</v>
      </c>
      <c r="CY165" s="319">
        <f>cf_1!CY165+cf_2!CY165</f>
        <v>0</v>
      </c>
      <c r="CZ165" s="319">
        <f>cf_1!CZ165+cf_2!CZ165</f>
        <v>0</v>
      </c>
      <c r="DA165" s="319">
        <f>cf_1!DA165+cf_2!DA165</f>
        <v>0</v>
      </c>
      <c r="DB165" s="319">
        <f>cf_1!DB165+cf_2!DB165</f>
        <v>0</v>
      </c>
      <c r="DC165" s="319">
        <f>cf_1!DC165+cf_2!DC165</f>
        <v>0</v>
      </c>
      <c r="DD165" s="319">
        <f>cf_1!DD165+cf_2!DD165</f>
        <v>0</v>
      </c>
      <c r="DE165" s="319">
        <f>cf_1!DE165+cf_2!DE165</f>
        <v>0</v>
      </c>
      <c r="DF165" s="319">
        <f>cf_1!DF165+cf_2!DF165</f>
        <v>0</v>
      </c>
      <c r="DG165" s="319">
        <f>cf_1!DG165+cf_2!DG165</f>
        <v>0</v>
      </c>
      <c r="DH165" s="319">
        <f>cf_1!DH165+cf_2!DH165</f>
        <v>0</v>
      </c>
      <c r="DI165" s="319">
        <f>cf_1!DI165+cf_2!DI165</f>
        <v>0</v>
      </c>
      <c r="DJ165" s="319">
        <f>cf_1!DJ165+cf_2!DJ165</f>
        <v>0</v>
      </c>
      <c r="DK165" s="319">
        <f>cf_1!DK165+cf_2!DK165</f>
        <v>0</v>
      </c>
      <c r="DL165" s="319">
        <f>cf_1!DL165+cf_2!DL165</f>
        <v>0</v>
      </c>
      <c r="DM165" s="319">
        <f>cf_1!DM165+cf_2!DM165</f>
        <v>0</v>
      </c>
      <c r="DN165" s="319">
        <f>cf_1!DN165+cf_2!DN165</f>
        <v>0</v>
      </c>
      <c r="DO165" s="319">
        <f>cf_1!DO165+cf_2!DO165</f>
        <v>0</v>
      </c>
      <c r="DP165" s="319">
        <f>cf_1!DP165+cf_2!DP165</f>
        <v>0</v>
      </c>
      <c r="DQ165" s="319">
        <f>cf_1!DQ165+cf_2!DQ165</f>
        <v>0</v>
      </c>
      <c r="DR165" s="319">
        <f>cf_1!DR165+cf_2!DR165</f>
        <v>0</v>
      </c>
      <c r="DS165" s="319">
        <f>cf_1!DS165+cf_2!DS165</f>
        <v>0</v>
      </c>
      <c r="DT165" s="319">
        <f>cf_1!DT165+cf_2!DT165</f>
        <v>0</v>
      </c>
      <c r="DU165" s="319">
        <f>cf_1!DU165+cf_2!DU165</f>
        <v>0</v>
      </c>
      <c r="DV165" s="319">
        <f>cf_1!DV165+cf_2!DV165</f>
        <v>0</v>
      </c>
      <c r="DW165" s="319">
        <f>cf_1!DW165+cf_2!DW165</f>
        <v>0</v>
      </c>
      <c r="DX165" s="319">
        <f>cf_1!DX165+cf_2!DX165</f>
        <v>0</v>
      </c>
      <c r="DY165" s="319">
        <f>cf_1!DY165+cf_2!DY165</f>
        <v>0</v>
      </c>
      <c r="DZ165" s="319">
        <f>cf_1!DZ165+cf_2!DZ165</f>
        <v>0</v>
      </c>
      <c r="EA165" s="319">
        <f>cf_1!EA165+cf_2!EA165</f>
        <v>0</v>
      </c>
      <c r="EB165" s="319">
        <f>cf_1!EB165+cf_2!EB165</f>
        <v>0</v>
      </c>
      <c r="EC165" s="319">
        <f>cf_1!EC165+cf_2!EC165</f>
        <v>0</v>
      </c>
      <c r="ED165" s="319">
        <f>cf_1!ED165+cf_2!ED165</f>
        <v>0</v>
      </c>
      <c r="EE165" s="319">
        <f>cf_1!EE165+cf_2!EE165</f>
        <v>0</v>
      </c>
      <c r="EF165" s="319">
        <f>cf_1!EF165+cf_2!EF165</f>
        <v>0</v>
      </c>
      <c r="EG165" s="319">
        <f>cf_1!EG165+cf_2!EG165</f>
        <v>0</v>
      </c>
      <c r="EH165" s="319">
        <f>cf_1!EH165+cf_2!EH165</f>
        <v>0</v>
      </c>
      <c r="EI165" s="319">
        <f>cf_1!EI165+cf_2!EI165</f>
        <v>0</v>
      </c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/>
      <c r="EW165" s="59"/>
      <c r="EX165" s="59"/>
      <c r="EY165" s="59"/>
      <c r="EZ165" s="59"/>
      <c r="FA165" s="59"/>
      <c r="FB165" s="59"/>
      <c r="FC165" s="59"/>
      <c r="FD165" s="59"/>
      <c r="FE165" s="59"/>
      <c r="FF165" s="59"/>
      <c r="FG165" s="59"/>
      <c r="FH165" s="59"/>
      <c r="FI165" s="59"/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60"/>
      <c r="FU165" s="60"/>
      <c r="FV165" s="60"/>
      <c r="FW165" s="60"/>
      <c r="FX165" s="60"/>
      <c r="FY165" s="60"/>
      <c r="FZ165" s="60"/>
      <c r="GA165" s="60"/>
      <c r="GB165" s="60"/>
      <c r="GC165" s="60"/>
      <c r="GD165" s="60"/>
      <c r="GE165" s="60"/>
      <c r="GF165" s="60"/>
      <c r="GG165" s="60"/>
      <c r="GH165" s="60"/>
      <c r="GI165" s="60"/>
      <c r="GJ165" s="60"/>
      <c r="GK165" s="60"/>
      <c r="GL165" s="60"/>
      <c r="GM165" s="60"/>
      <c r="GN165" s="60"/>
      <c r="GO165" s="60"/>
      <c r="GP165" s="60"/>
      <c r="GQ165" s="60"/>
      <c r="GR165" s="60"/>
      <c r="GS165" s="60"/>
    </row>
    <row r="166" spans="2:201" x14ac:dyDescent="0.2">
      <c r="B166" s="66" t="s">
        <v>1084</v>
      </c>
      <c r="C166" s="67" t="s">
        <v>1085</v>
      </c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9">
        <f t="shared" si="336"/>
        <v>0</v>
      </c>
      <c r="Q166" s="70">
        <f t="shared" si="337"/>
        <v>0</v>
      </c>
      <c r="R166" s="59">
        <f t="shared" si="338"/>
        <v>0</v>
      </c>
      <c r="S166" s="319">
        <f>cf_1!S166+cf_2!S166</f>
        <v>0</v>
      </c>
      <c r="T166" s="319">
        <f>cf_1!T166+cf_2!T166</f>
        <v>0</v>
      </c>
      <c r="U166" s="319">
        <f>cf_1!U166+cf_2!U166</f>
        <v>0</v>
      </c>
      <c r="V166" s="319">
        <f>cf_1!V166+cf_2!V166</f>
        <v>0</v>
      </c>
      <c r="W166" s="319">
        <f>cf_1!W166+cf_2!W166</f>
        <v>0</v>
      </c>
      <c r="X166" s="319">
        <f>cf_1!X166+cf_2!X166</f>
        <v>0</v>
      </c>
      <c r="Y166" s="319">
        <f>cf_1!Y166+cf_2!Y166</f>
        <v>0</v>
      </c>
      <c r="Z166" s="319">
        <f>cf_1!Z166+cf_2!Z166</f>
        <v>0</v>
      </c>
      <c r="AA166" s="319">
        <f>cf_1!AA166+cf_2!AA166</f>
        <v>0</v>
      </c>
      <c r="AB166" s="319">
        <f>cf_1!AB166+cf_2!AB166</f>
        <v>0</v>
      </c>
      <c r="AC166" s="319">
        <f>cf_1!AC166+cf_2!AC166</f>
        <v>0</v>
      </c>
      <c r="AD166" s="319">
        <f>cf_1!AD166+cf_2!AD166</f>
        <v>0</v>
      </c>
      <c r="AE166" s="319">
        <f>cf_1!AE166+cf_2!AE166</f>
        <v>0</v>
      </c>
      <c r="AF166" s="319">
        <f>cf_1!AF166+cf_2!AF166</f>
        <v>0</v>
      </c>
      <c r="AG166" s="319">
        <f>cf_1!AG166+cf_2!AG166</f>
        <v>0</v>
      </c>
      <c r="AH166" s="319">
        <f>cf_1!AH166+cf_2!AH166</f>
        <v>0</v>
      </c>
      <c r="AI166" s="319">
        <f>cf_1!AI166+cf_2!AI166</f>
        <v>0</v>
      </c>
      <c r="AJ166" s="319">
        <f>cf_1!AJ166+cf_2!AJ166</f>
        <v>0</v>
      </c>
      <c r="AK166" s="319">
        <f>cf_1!AK166+cf_2!AK166</f>
        <v>0</v>
      </c>
      <c r="AL166" s="319">
        <f>cf_1!AL166+cf_2!AL166</f>
        <v>0</v>
      </c>
      <c r="AM166" s="319">
        <f>cf_1!AM166+cf_2!AM166</f>
        <v>0</v>
      </c>
      <c r="AN166" s="319">
        <f>cf_1!AN166+cf_2!AN166</f>
        <v>0</v>
      </c>
      <c r="AO166" s="319">
        <f>cf_1!AO166+cf_2!AO166</f>
        <v>0</v>
      </c>
      <c r="AP166" s="319">
        <f>cf_1!AP166+cf_2!AP166</f>
        <v>0</v>
      </c>
      <c r="AQ166" s="319">
        <f>cf_1!AQ166+cf_2!AQ166</f>
        <v>0</v>
      </c>
      <c r="AR166" s="319">
        <f>cf_1!AR166+cf_2!AR166</f>
        <v>0</v>
      </c>
      <c r="AS166" s="319">
        <f>cf_1!AS166+cf_2!AS166</f>
        <v>0</v>
      </c>
      <c r="AT166" s="319">
        <f>cf_1!AT166+cf_2!AT166</f>
        <v>0</v>
      </c>
      <c r="AU166" s="319">
        <f>cf_1!AU166+cf_2!AU166</f>
        <v>0</v>
      </c>
      <c r="AV166" s="319">
        <f>cf_1!AV166+cf_2!AV166</f>
        <v>0</v>
      </c>
      <c r="AW166" s="319">
        <f>cf_1!AW166+cf_2!AW166</f>
        <v>0</v>
      </c>
      <c r="AX166" s="319">
        <f>cf_1!AX166+cf_2!AX166</f>
        <v>0</v>
      </c>
      <c r="AY166" s="319">
        <f>cf_1!AY166+cf_2!AY166</f>
        <v>0</v>
      </c>
      <c r="AZ166" s="319">
        <f>cf_1!AZ166+cf_2!AZ166</f>
        <v>0</v>
      </c>
      <c r="BA166" s="319">
        <f>cf_1!BA166+cf_2!BA166</f>
        <v>0</v>
      </c>
      <c r="BB166" s="319">
        <f>cf_1!BB166+cf_2!BB166</f>
        <v>0</v>
      </c>
      <c r="BC166" s="319">
        <f>cf_1!BC166+cf_2!BC166</f>
        <v>0</v>
      </c>
      <c r="BD166" s="319">
        <f>cf_1!BD166+cf_2!BD166</f>
        <v>0</v>
      </c>
      <c r="BE166" s="319">
        <f>cf_1!BE166+cf_2!BE166</f>
        <v>0</v>
      </c>
      <c r="BF166" s="319">
        <f>cf_1!BF166+cf_2!BF166</f>
        <v>0</v>
      </c>
      <c r="BG166" s="319">
        <f>cf_1!BG166+cf_2!BG166</f>
        <v>0</v>
      </c>
      <c r="BH166" s="319">
        <f>cf_1!BH166+cf_2!BH166</f>
        <v>0</v>
      </c>
      <c r="BI166" s="319">
        <f>cf_1!BI166+cf_2!BI166</f>
        <v>0</v>
      </c>
      <c r="BJ166" s="319">
        <f>cf_1!BJ166+cf_2!BJ166</f>
        <v>0</v>
      </c>
      <c r="BK166" s="319">
        <f>cf_1!BK166+cf_2!BK166</f>
        <v>0</v>
      </c>
      <c r="BL166" s="319">
        <f>cf_1!BL166+cf_2!BL166</f>
        <v>0</v>
      </c>
      <c r="BM166" s="319">
        <f>cf_1!BM166+cf_2!BM166</f>
        <v>0</v>
      </c>
      <c r="BN166" s="319">
        <f>cf_1!BN166+cf_2!BN166</f>
        <v>0</v>
      </c>
      <c r="BO166" s="319">
        <f>cf_1!BO166+cf_2!BO166</f>
        <v>0</v>
      </c>
      <c r="BP166" s="319">
        <f>cf_1!BP166+cf_2!BP166</f>
        <v>0</v>
      </c>
      <c r="BQ166" s="319">
        <f>cf_1!BQ166+cf_2!BQ166</f>
        <v>0</v>
      </c>
      <c r="BR166" s="319">
        <f>cf_1!BR166+cf_2!BR166</f>
        <v>0</v>
      </c>
      <c r="BS166" s="319">
        <f>cf_1!BS166+cf_2!BS166</f>
        <v>0</v>
      </c>
      <c r="BT166" s="319">
        <f>cf_1!BT166+cf_2!BT166</f>
        <v>0</v>
      </c>
      <c r="BU166" s="319">
        <f>cf_1!BU166+cf_2!BU166</f>
        <v>0</v>
      </c>
      <c r="BV166" s="319">
        <f>cf_1!BV166+cf_2!BV166</f>
        <v>0</v>
      </c>
      <c r="BW166" s="319">
        <f>cf_1!BW166+cf_2!BW166</f>
        <v>0</v>
      </c>
      <c r="BX166" s="319">
        <f>cf_1!BX166+cf_2!BX166</f>
        <v>0</v>
      </c>
      <c r="BY166" s="319">
        <f>cf_1!BY166+cf_2!BY166</f>
        <v>0</v>
      </c>
      <c r="BZ166" s="319">
        <f>cf_1!BZ166+cf_2!BZ166</f>
        <v>0</v>
      </c>
      <c r="CA166" s="319">
        <f>cf_1!CA166+cf_2!CA166</f>
        <v>0</v>
      </c>
      <c r="CB166" s="319">
        <f>cf_1!CB166+cf_2!CB166</f>
        <v>0</v>
      </c>
      <c r="CC166" s="319">
        <f>cf_1!CC166+cf_2!CC166</f>
        <v>0</v>
      </c>
      <c r="CD166" s="319">
        <f>cf_1!CD166+cf_2!CD166</f>
        <v>0</v>
      </c>
      <c r="CE166" s="319">
        <f>cf_1!CE166+cf_2!CE166</f>
        <v>0</v>
      </c>
      <c r="CF166" s="319">
        <f>cf_1!CF166+cf_2!CF166</f>
        <v>0</v>
      </c>
      <c r="CG166" s="319">
        <f>cf_1!CG166+cf_2!CG166</f>
        <v>0</v>
      </c>
      <c r="CH166" s="319">
        <f>cf_1!CH166+cf_2!CH166</f>
        <v>0</v>
      </c>
      <c r="CI166" s="319">
        <f>cf_1!CI166+cf_2!CI166</f>
        <v>0</v>
      </c>
      <c r="CJ166" s="319">
        <f>cf_1!CJ166+cf_2!CJ166</f>
        <v>0</v>
      </c>
      <c r="CK166" s="319">
        <f>cf_1!CK166+cf_2!CK166</f>
        <v>0</v>
      </c>
      <c r="CL166" s="319">
        <f>cf_1!CL166+cf_2!CL166</f>
        <v>0</v>
      </c>
      <c r="CM166" s="319">
        <f>cf_1!CM166+cf_2!CM166</f>
        <v>0</v>
      </c>
      <c r="CN166" s="319">
        <f>cf_1!CN166+cf_2!CN166</f>
        <v>0</v>
      </c>
      <c r="CO166" s="319">
        <f>cf_1!CO166+cf_2!CO166</f>
        <v>0</v>
      </c>
      <c r="CP166" s="319">
        <f>cf_1!CP166+cf_2!CP166</f>
        <v>0</v>
      </c>
      <c r="CQ166" s="319">
        <f>cf_1!CQ166+cf_2!CQ166</f>
        <v>0</v>
      </c>
      <c r="CR166" s="319">
        <f>cf_1!CR166+cf_2!CR166</f>
        <v>0</v>
      </c>
      <c r="CS166" s="319">
        <f>cf_1!CS166+cf_2!CS166</f>
        <v>0</v>
      </c>
      <c r="CT166" s="319">
        <f>cf_1!CT166+cf_2!CT166</f>
        <v>0</v>
      </c>
      <c r="CU166" s="319">
        <f>cf_1!CU166+cf_2!CU166</f>
        <v>0</v>
      </c>
      <c r="CV166" s="319">
        <f>cf_1!CV166+cf_2!CV166</f>
        <v>0</v>
      </c>
      <c r="CW166" s="319">
        <f>cf_1!CW166+cf_2!CW166</f>
        <v>0</v>
      </c>
      <c r="CX166" s="319">
        <f>cf_1!CX166+cf_2!CX166</f>
        <v>0</v>
      </c>
      <c r="CY166" s="319">
        <f>cf_1!CY166+cf_2!CY166</f>
        <v>0</v>
      </c>
      <c r="CZ166" s="319">
        <f>cf_1!CZ166+cf_2!CZ166</f>
        <v>0</v>
      </c>
      <c r="DA166" s="319">
        <f>cf_1!DA166+cf_2!DA166</f>
        <v>0</v>
      </c>
      <c r="DB166" s="319">
        <f>cf_1!DB166+cf_2!DB166</f>
        <v>0</v>
      </c>
      <c r="DC166" s="319">
        <f>cf_1!DC166+cf_2!DC166</f>
        <v>0</v>
      </c>
      <c r="DD166" s="319">
        <f>cf_1!DD166+cf_2!DD166</f>
        <v>0</v>
      </c>
      <c r="DE166" s="319">
        <f>cf_1!DE166+cf_2!DE166</f>
        <v>0</v>
      </c>
      <c r="DF166" s="319">
        <f>cf_1!DF166+cf_2!DF166</f>
        <v>0</v>
      </c>
      <c r="DG166" s="319">
        <f>cf_1!DG166+cf_2!DG166</f>
        <v>0</v>
      </c>
      <c r="DH166" s="319">
        <f>cf_1!DH166+cf_2!DH166</f>
        <v>0</v>
      </c>
      <c r="DI166" s="319">
        <f>cf_1!DI166+cf_2!DI166</f>
        <v>0</v>
      </c>
      <c r="DJ166" s="319">
        <f>cf_1!DJ166+cf_2!DJ166</f>
        <v>0</v>
      </c>
      <c r="DK166" s="319">
        <f>cf_1!DK166+cf_2!DK166</f>
        <v>0</v>
      </c>
      <c r="DL166" s="319">
        <f>cf_1!DL166+cf_2!DL166</f>
        <v>0</v>
      </c>
      <c r="DM166" s="319">
        <f>cf_1!DM166+cf_2!DM166</f>
        <v>0</v>
      </c>
      <c r="DN166" s="319">
        <f>cf_1!DN166+cf_2!DN166</f>
        <v>0</v>
      </c>
      <c r="DO166" s="319">
        <f>cf_1!DO166+cf_2!DO166</f>
        <v>0</v>
      </c>
      <c r="DP166" s="319">
        <f>cf_1!DP166+cf_2!DP166</f>
        <v>0</v>
      </c>
      <c r="DQ166" s="319">
        <f>cf_1!DQ166+cf_2!DQ166</f>
        <v>0</v>
      </c>
      <c r="DR166" s="319">
        <f>cf_1!DR166+cf_2!DR166</f>
        <v>0</v>
      </c>
      <c r="DS166" s="319">
        <f>cf_1!DS166+cf_2!DS166</f>
        <v>0</v>
      </c>
      <c r="DT166" s="319">
        <f>cf_1!DT166+cf_2!DT166</f>
        <v>0</v>
      </c>
      <c r="DU166" s="319">
        <f>cf_1!DU166+cf_2!DU166</f>
        <v>0</v>
      </c>
      <c r="DV166" s="319">
        <f>cf_1!DV166+cf_2!DV166</f>
        <v>0</v>
      </c>
      <c r="DW166" s="319">
        <f>cf_1!DW166+cf_2!DW166</f>
        <v>0</v>
      </c>
      <c r="DX166" s="319">
        <f>cf_1!DX166+cf_2!DX166</f>
        <v>0</v>
      </c>
      <c r="DY166" s="319">
        <f>cf_1!DY166+cf_2!DY166</f>
        <v>0</v>
      </c>
      <c r="DZ166" s="319">
        <f>cf_1!DZ166+cf_2!DZ166</f>
        <v>0</v>
      </c>
      <c r="EA166" s="319">
        <f>cf_1!EA166+cf_2!EA166</f>
        <v>0</v>
      </c>
      <c r="EB166" s="319">
        <f>cf_1!EB166+cf_2!EB166</f>
        <v>0</v>
      </c>
      <c r="EC166" s="319">
        <f>cf_1!EC166+cf_2!EC166</f>
        <v>0</v>
      </c>
      <c r="ED166" s="319">
        <f>cf_1!ED166+cf_2!ED166</f>
        <v>0</v>
      </c>
      <c r="EE166" s="319">
        <f>cf_1!EE166+cf_2!EE166</f>
        <v>0</v>
      </c>
      <c r="EF166" s="319">
        <f>cf_1!EF166+cf_2!EF166</f>
        <v>0</v>
      </c>
      <c r="EG166" s="319">
        <f>cf_1!EG166+cf_2!EG166</f>
        <v>0</v>
      </c>
      <c r="EH166" s="319">
        <f>cf_1!EH166+cf_2!EH166</f>
        <v>0</v>
      </c>
      <c r="EI166" s="319">
        <f>cf_1!EI166+cf_2!EI166</f>
        <v>0</v>
      </c>
      <c r="EJ166" s="59"/>
      <c r="EK166" s="59"/>
      <c r="EL166" s="59"/>
      <c r="EM166" s="59"/>
      <c r="EN166" s="59"/>
      <c r="EO166" s="59"/>
      <c r="EP166" s="59"/>
      <c r="EQ166" s="59"/>
      <c r="ER166" s="59"/>
      <c r="ES166" s="59"/>
      <c r="ET166" s="59"/>
      <c r="EU166" s="59"/>
      <c r="EV166" s="59"/>
      <c r="EW166" s="59"/>
      <c r="EX166" s="59"/>
      <c r="EY166" s="59"/>
      <c r="EZ166" s="59"/>
      <c r="FA166" s="59"/>
      <c r="FB166" s="59"/>
      <c r="FC166" s="59"/>
      <c r="FD166" s="59"/>
      <c r="FE166" s="59"/>
      <c r="FF166" s="59"/>
      <c r="FG166" s="59"/>
      <c r="FH166" s="59"/>
      <c r="FI166" s="59"/>
      <c r="FJ166" s="59"/>
      <c r="FK166" s="59"/>
      <c r="FL166" s="59"/>
      <c r="FM166" s="59"/>
      <c r="FN166" s="59"/>
      <c r="FO166" s="59"/>
      <c r="FP166" s="59"/>
      <c r="FQ166" s="59"/>
      <c r="FR166" s="59"/>
      <c r="FS166" s="59"/>
      <c r="FT166" s="60"/>
      <c r="FU166" s="60"/>
      <c r="FV166" s="60"/>
      <c r="FW166" s="60"/>
      <c r="FX166" s="60"/>
      <c r="FY166" s="60"/>
      <c r="FZ166" s="60"/>
      <c r="GA166" s="60"/>
      <c r="GB166" s="60"/>
      <c r="GC166" s="60"/>
      <c r="GD166" s="60"/>
      <c r="GE166" s="60"/>
      <c r="GF166" s="60"/>
      <c r="GG166" s="60"/>
      <c r="GH166" s="60"/>
      <c r="GI166" s="60"/>
      <c r="GJ166" s="60"/>
      <c r="GK166" s="60"/>
      <c r="GL166" s="60"/>
      <c r="GM166" s="60"/>
      <c r="GN166" s="60"/>
      <c r="GO166" s="60"/>
      <c r="GP166" s="60"/>
      <c r="GQ166" s="60"/>
      <c r="GR166" s="60"/>
      <c r="GS166" s="60"/>
    </row>
    <row r="167" spans="2:201" x14ac:dyDescent="0.2">
      <c r="B167" s="66" t="s">
        <v>1086</v>
      </c>
      <c r="C167" s="67" t="s">
        <v>1087</v>
      </c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9">
        <f t="shared" si="336"/>
        <v>0</v>
      </c>
      <c r="Q167" s="70">
        <f t="shared" si="337"/>
        <v>0</v>
      </c>
      <c r="R167" s="59">
        <f t="shared" si="338"/>
        <v>0</v>
      </c>
      <c r="S167" s="319">
        <f>cf_1!S167+cf_2!S167</f>
        <v>0</v>
      </c>
      <c r="T167" s="319">
        <f>cf_1!T167+cf_2!T167</f>
        <v>0</v>
      </c>
      <c r="U167" s="319">
        <f>cf_1!U167+cf_2!U167</f>
        <v>0</v>
      </c>
      <c r="V167" s="319">
        <f>cf_1!V167+cf_2!V167</f>
        <v>0</v>
      </c>
      <c r="W167" s="319">
        <f>cf_1!W167+cf_2!W167</f>
        <v>0</v>
      </c>
      <c r="X167" s="319">
        <f>cf_1!X167+cf_2!X167</f>
        <v>0</v>
      </c>
      <c r="Y167" s="319">
        <f>cf_1!Y167+cf_2!Y167</f>
        <v>0</v>
      </c>
      <c r="Z167" s="319">
        <f>cf_1!Z167+cf_2!Z167</f>
        <v>0</v>
      </c>
      <c r="AA167" s="319">
        <f>cf_1!AA167+cf_2!AA167</f>
        <v>0</v>
      </c>
      <c r="AB167" s="319">
        <f>cf_1!AB167+cf_2!AB167</f>
        <v>0</v>
      </c>
      <c r="AC167" s="319">
        <f>cf_1!AC167+cf_2!AC167</f>
        <v>0</v>
      </c>
      <c r="AD167" s="319">
        <f>cf_1!AD167+cf_2!AD167</f>
        <v>0</v>
      </c>
      <c r="AE167" s="319">
        <f>cf_1!AE167+cf_2!AE167</f>
        <v>0</v>
      </c>
      <c r="AF167" s="319">
        <f>cf_1!AF167+cf_2!AF167</f>
        <v>0</v>
      </c>
      <c r="AG167" s="319">
        <f>cf_1!AG167+cf_2!AG167</f>
        <v>0</v>
      </c>
      <c r="AH167" s="319">
        <f>cf_1!AH167+cf_2!AH167</f>
        <v>0</v>
      </c>
      <c r="AI167" s="319">
        <f>cf_1!AI167+cf_2!AI167</f>
        <v>0</v>
      </c>
      <c r="AJ167" s="319">
        <f>cf_1!AJ167+cf_2!AJ167</f>
        <v>0</v>
      </c>
      <c r="AK167" s="319">
        <f>cf_1!AK167+cf_2!AK167</f>
        <v>0</v>
      </c>
      <c r="AL167" s="319">
        <f>cf_1!AL167+cf_2!AL167</f>
        <v>0</v>
      </c>
      <c r="AM167" s="319">
        <f>cf_1!AM167+cf_2!AM167</f>
        <v>0</v>
      </c>
      <c r="AN167" s="319">
        <f>cf_1!AN167+cf_2!AN167</f>
        <v>0</v>
      </c>
      <c r="AO167" s="319">
        <f>cf_1!AO167+cf_2!AO167</f>
        <v>0</v>
      </c>
      <c r="AP167" s="319">
        <f>cf_1!AP167+cf_2!AP167</f>
        <v>0</v>
      </c>
      <c r="AQ167" s="319">
        <f>cf_1!AQ167+cf_2!AQ167</f>
        <v>0</v>
      </c>
      <c r="AR167" s="319">
        <f>cf_1!AR167+cf_2!AR167</f>
        <v>0</v>
      </c>
      <c r="AS167" s="319">
        <f>cf_1!AS167+cf_2!AS167</f>
        <v>0</v>
      </c>
      <c r="AT167" s="319">
        <f>cf_1!AT167+cf_2!AT167</f>
        <v>0</v>
      </c>
      <c r="AU167" s="319">
        <f>cf_1!AU167+cf_2!AU167</f>
        <v>0</v>
      </c>
      <c r="AV167" s="319">
        <f>cf_1!AV167+cf_2!AV167</f>
        <v>0</v>
      </c>
      <c r="AW167" s="319">
        <f>cf_1!AW167+cf_2!AW167</f>
        <v>0</v>
      </c>
      <c r="AX167" s="319">
        <f>cf_1!AX167+cf_2!AX167</f>
        <v>0</v>
      </c>
      <c r="AY167" s="319">
        <f>cf_1!AY167+cf_2!AY167</f>
        <v>0</v>
      </c>
      <c r="AZ167" s="319">
        <f>cf_1!AZ167+cf_2!AZ167</f>
        <v>0</v>
      </c>
      <c r="BA167" s="319">
        <f>cf_1!BA167+cf_2!BA167</f>
        <v>0</v>
      </c>
      <c r="BB167" s="319">
        <f>cf_1!BB167+cf_2!BB167</f>
        <v>0</v>
      </c>
      <c r="BC167" s="319">
        <f>cf_1!BC167+cf_2!BC167</f>
        <v>0</v>
      </c>
      <c r="BD167" s="319">
        <f>cf_1!BD167+cf_2!BD167</f>
        <v>0</v>
      </c>
      <c r="BE167" s="319">
        <f>cf_1!BE167+cf_2!BE167</f>
        <v>0</v>
      </c>
      <c r="BF167" s="319">
        <f>cf_1!BF167+cf_2!BF167</f>
        <v>0</v>
      </c>
      <c r="BG167" s="319">
        <f>cf_1!BG167+cf_2!BG167</f>
        <v>0</v>
      </c>
      <c r="BH167" s="319">
        <f>cf_1!BH167+cf_2!BH167</f>
        <v>0</v>
      </c>
      <c r="BI167" s="319">
        <f>cf_1!BI167+cf_2!BI167</f>
        <v>0</v>
      </c>
      <c r="BJ167" s="319">
        <f>cf_1!BJ167+cf_2!BJ167</f>
        <v>0</v>
      </c>
      <c r="BK167" s="319">
        <f>cf_1!BK167+cf_2!BK167</f>
        <v>0</v>
      </c>
      <c r="BL167" s="319">
        <f>cf_1!BL167+cf_2!BL167</f>
        <v>0</v>
      </c>
      <c r="BM167" s="319">
        <f>cf_1!BM167+cf_2!BM167</f>
        <v>0</v>
      </c>
      <c r="BN167" s="319">
        <f>cf_1!BN167+cf_2!BN167</f>
        <v>0</v>
      </c>
      <c r="BO167" s="319">
        <f>cf_1!BO167+cf_2!BO167</f>
        <v>0</v>
      </c>
      <c r="BP167" s="319">
        <f>cf_1!BP167+cf_2!BP167</f>
        <v>0</v>
      </c>
      <c r="BQ167" s="319">
        <f>cf_1!BQ167+cf_2!BQ167</f>
        <v>0</v>
      </c>
      <c r="BR167" s="319">
        <f>cf_1!BR167+cf_2!BR167</f>
        <v>0</v>
      </c>
      <c r="BS167" s="319">
        <f>cf_1!BS167+cf_2!BS167</f>
        <v>0</v>
      </c>
      <c r="BT167" s="319">
        <f>cf_1!BT167+cf_2!BT167</f>
        <v>0</v>
      </c>
      <c r="BU167" s="319">
        <f>cf_1!BU167+cf_2!BU167</f>
        <v>0</v>
      </c>
      <c r="BV167" s="319">
        <f>cf_1!BV167+cf_2!BV167</f>
        <v>0</v>
      </c>
      <c r="BW167" s="319">
        <f>cf_1!BW167+cf_2!BW167</f>
        <v>0</v>
      </c>
      <c r="BX167" s="319">
        <f>cf_1!BX167+cf_2!BX167</f>
        <v>0</v>
      </c>
      <c r="BY167" s="319">
        <f>cf_1!BY167+cf_2!BY167</f>
        <v>0</v>
      </c>
      <c r="BZ167" s="319">
        <f>cf_1!BZ167+cf_2!BZ167</f>
        <v>0</v>
      </c>
      <c r="CA167" s="319">
        <f>cf_1!CA167+cf_2!CA167</f>
        <v>0</v>
      </c>
      <c r="CB167" s="319">
        <f>cf_1!CB167+cf_2!CB167</f>
        <v>0</v>
      </c>
      <c r="CC167" s="319">
        <f>cf_1!CC167+cf_2!CC167</f>
        <v>0</v>
      </c>
      <c r="CD167" s="319">
        <f>cf_1!CD167+cf_2!CD167</f>
        <v>0</v>
      </c>
      <c r="CE167" s="319">
        <f>cf_1!CE167+cf_2!CE167</f>
        <v>0</v>
      </c>
      <c r="CF167" s="319">
        <f>cf_1!CF167+cf_2!CF167</f>
        <v>0</v>
      </c>
      <c r="CG167" s="319">
        <f>cf_1!CG167+cf_2!CG167</f>
        <v>0</v>
      </c>
      <c r="CH167" s="319">
        <f>cf_1!CH167+cf_2!CH167</f>
        <v>0</v>
      </c>
      <c r="CI167" s="319">
        <f>cf_1!CI167+cf_2!CI167</f>
        <v>0</v>
      </c>
      <c r="CJ167" s="319">
        <f>cf_1!CJ167+cf_2!CJ167</f>
        <v>0</v>
      </c>
      <c r="CK167" s="319">
        <f>cf_1!CK167+cf_2!CK167</f>
        <v>0</v>
      </c>
      <c r="CL167" s="319">
        <f>cf_1!CL167+cf_2!CL167</f>
        <v>0</v>
      </c>
      <c r="CM167" s="319">
        <f>cf_1!CM167+cf_2!CM167</f>
        <v>0</v>
      </c>
      <c r="CN167" s="319">
        <f>cf_1!CN167+cf_2!CN167</f>
        <v>0</v>
      </c>
      <c r="CO167" s="319">
        <f>cf_1!CO167+cf_2!CO167</f>
        <v>0</v>
      </c>
      <c r="CP167" s="319">
        <f>cf_1!CP167+cf_2!CP167</f>
        <v>0</v>
      </c>
      <c r="CQ167" s="319">
        <f>cf_1!CQ167+cf_2!CQ167</f>
        <v>0</v>
      </c>
      <c r="CR167" s="319">
        <f>cf_1!CR167+cf_2!CR167</f>
        <v>0</v>
      </c>
      <c r="CS167" s="319">
        <f>cf_1!CS167+cf_2!CS167</f>
        <v>0</v>
      </c>
      <c r="CT167" s="319">
        <f>cf_1!CT167+cf_2!CT167</f>
        <v>0</v>
      </c>
      <c r="CU167" s="319">
        <f>cf_1!CU167+cf_2!CU167</f>
        <v>0</v>
      </c>
      <c r="CV167" s="319">
        <f>cf_1!CV167+cf_2!CV167</f>
        <v>0</v>
      </c>
      <c r="CW167" s="319">
        <f>cf_1!CW167+cf_2!CW167</f>
        <v>0</v>
      </c>
      <c r="CX167" s="319">
        <f>cf_1!CX167+cf_2!CX167</f>
        <v>0</v>
      </c>
      <c r="CY167" s="319">
        <f>cf_1!CY167+cf_2!CY167</f>
        <v>0</v>
      </c>
      <c r="CZ167" s="319">
        <f>cf_1!CZ167+cf_2!CZ167</f>
        <v>0</v>
      </c>
      <c r="DA167" s="319">
        <f>cf_1!DA167+cf_2!DA167</f>
        <v>0</v>
      </c>
      <c r="DB167" s="319">
        <f>cf_1!DB167+cf_2!DB167</f>
        <v>0</v>
      </c>
      <c r="DC167" s="319">
        <f>cf_1!DC167+cf_2!DC167</f>
        <v>0</v>
      </c>
      <c r="DD167" s="319">
        <f>cf_1!DD167+cf_2!DD167</f>
        <v>0</v>
      </c>
      <c r="DE167" s="319">
        <f>cf_1!DE167+cf_2!DE167</f>
        <v>0</v>
      </c>
      <c r="DF167" s="319">
        <f>cf_1!DF167+cf_2!DF167</f>
        <v>0</v>
      </c>
      <c r="DG167" s="319">
        <f>cf_1!DG167+cf_2!DG167</f>
        <v>0</v>
      </c>
      <c r="DH167" s="319">
        <f>cf_1!DH167+cf_2!DH167</f>
        <v>0</v>
      </c>
      <c r="DI167" s="319">
        <f>cf_1!DI167+cf_2!DI167</f>
        <v>0</v>
      </c>
      <c r="DJ167" s="319">
        <f>cf_1!DJ167+cf_2!DJ167</f>
        <v>0</v>
      </c>
      <c r="DK167" s="319">
        <f>cf_1!DK167+cf_2!DK167</f>
        <v>0</v>
      </c>
      <c r="DL167" s="319">
        <f>cf_1!DL167+cf_2!DL167</f>
        <v>0</v>
      </c>
      <c r="DM167" s="319">
        <f>cf_1!DM167+cf_2!DM167</f>
        <v>0</v>
      </c>
      <c r="DN167" s="319">
        <f>cf_1!DN167+cf_2!DN167</f>
        <v>0</v>
      </c>
      <c r="DO167" s="319">
        <f>cf_1!DO167+cf_2!DO167</f>
        <v>0</v>
      </c>
      <c r="DP167" s="319">
        <f>cf_1!DP167+cf_2!DP167</f>
        <v>0</v>
      </c>
      <c r="DQ167" s="319">
        <f>cf_1!DQ167+cf_2!DQ167</f>
        <v>0</v>
      </c>
      <c r="DR167" s="319">
        <f>cf_1!DR167+cf_2!DR167</f>
        <v>0</v>
      </c>
      <c r="DS167" s="319">
        <f>cf_1!DS167+cf_2!DS167</f>
        <v>0</v>
      </c>
      <c r="DT167" s="319">
        <f>cf_1!DT167+cf_2!DT167</f>
        <v>0</v>
      </c>
      <c r="DU167" s="319">
        <f>cf_1!DU167+cf_2!DU167</f>
        <v>0</v>
      </c>
      <c r="DV167" s="319">
        <f>cf_1!DV167+cf_2!DV167</f>
        <v>0</v>
      </c>
      <c r="DW167" s="319">
        <f>cf_1!DW167+cf_2!DW167</f>
        <v>0</v>
      </c>
      <c r="DX167" s="319">
        <f>cf_1!DX167+cf_2!DX167</f>
        <v>0</v>
      </c>
      <c r="DY167" s="319">
        <f>cf_1!DY167+cf_2!DY167</f>
        <v>0</v>
      </c>
      <c r="DZ167" s="319">
        <f>cf_1!DZ167+cf_2!DZ167</f>
        <v>0</v>
      </c>
      <c r="EA167" s="319">
        <f>cf_1!EA167+cf_2!EA167</f>
        <v>0</v>
      </c>
      <c r="EB167" s="319">
        <f>cf_1!EB167+cf_2!EB167</f>
        <v>0</v>
      </c>
      <c r="EC167" s="319">
        <f>cf_1!EC167+cf_2!EC167</f>
        <v>0</v>
      </c>
      <c r="ED167" s="319">
        <f>cf_1!ED167+cf_2!ED167</f>
        <v>0</v>
      </c>
      <c r="EE167" s="319">
        <f>cf_1!EE167+cf_2!EE167</f>
        <v>0</v>
      </c>
      <c r="EF167" s="319">
        <f>cf_1!EF167+cf_2!EF167</f>
        <v>0</v>
      </c>
      <c r="EG167" s="319">
        <f>cf_1!EG167+cf_2!EG167</f>
        <v>0</v>
      </c>
      <c r="EH167" s="319">
        <f>cf_1!EH167+cf_2!EH167</f>
        <v>0</v>
      </c>
      <c r="EI167" s="319">
        <f>cf_1!EI167+cf_2!EI167</f>
        <v>0</v>
      </c>
      <c r="EJ167" s="59"/>
      <c r="EK167" s="59"/>
      <c r="EL167" s="59"/>
      <c r="EM167" s="59"/>
      <c r="EN167" s="59"/>
      <c r="EO167" s="59"/>
      <c r="EP167" s="59"/>
      <c r="EQ167" s="59"/>
      <c r="ER167" s="59"/>
      <c r="ES167" s="59"/>
      <c r="ET167" s="59"/>
      <c r="EU167" s="59"/>
      <c r="EV167" s="59"/>
      <c r="EW167" s="59"/>
      <c r="EX167" s="59"/>
      <c r="EY167" s="59"/>
      <c r="EZ167" s="59"/>
      <c r="FA167" s="59"/>
      <c r="FB167" s="59"/>
      <c r="FC167" s="59"/>
      <c r="FD167" s="59"/>
      <c r="FE167" s="59"/>
      <c r="FF167" s="59"/>
      <c r="FG167" s="59"/>
      <c r="FH167" s="59"/>
      <c r="FI167" s="59"/>
      <c r="FJ167" s="59"/>
      <c r="FK167" s="59"/>
      <c r="FL167" s="59"/>
      <c r="FM167" s="59"/>
      <c r="FN167" s="59"/>
      <c r="FO167" s="59"/>
      <c r="FP167" s="59"/>
      <c r="FQ167" s="59"/>
      <c r="FR167" s="59"/>
      <c r="FS167" s="59"/>
      <c r="FT167" s="60"/>
      <c r="FU167" s="60"/>
      <c r="FV167" s="60"/>
      <c r="FW167" s="60"/>
      <c r="FX167" s="60"/>
      <c r="FY167" s="60"/>
      <c r="FZ167" s="60"/>
      <c r="GA167" s="60"/>
      <c r="GB167" s="60"/>
      <c r="GC167" s="60"/>
      <c r="GD167" s="60"/>
      <c r="GE167" s="60"/>
      <c r="GF167" s="60"/>
      <c r="GG167" s="60"/>
      <c r="GH167" s="60"/>
      <c r="GI167" s="60"/>
      <c r="GJ167" s="60"/>
      <c r="GK167" s="60"/>
      <c r="GL167" s="60"/>
      <c r="GM167" s="60"/>
      <c r="GN167" s="60"/>
      <c r="GO167" s="60"/>
      <c r="GP167" s="60"/>
      <c r="GQ167" s="60"/>
      <c r="GR167" s="60"/>
      <c r="GS167" s="60"/>
    </row>
    <row r="168" spans="2:201" x14ac:dyDescent="0.2">
      <c r="B168" s="66" t="s">
        <v>1088</v>
      </c>
      <c r="C168" s="67" t="s">
        <v>1089</v>
      </c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9">
        <f t="shared" si="336"/>
        <v>0</v>
      </c>
      <c r="Q168" s="70">
        <f t="shared" si="337"/>
        <v>0</v>
      </c>
      <c r="R168" s="59">
        <f t="shared" si="338"/>
        <v>0</v>
      </c>
      <c r="S168" s="319">
        <f>cf_1!S168+cf_2!S168</f>
        <v>0</v>
      </c>
      <c r="T168" s="319">
        <f>cf_1!T168+cf_2!T168</f>
        <v>0</v>
      </c>
      <c r="U168" s="319">
        <f>cf_1!U168+cf_2!U168</f>
        <v>0</v>
      </c>
      <c r="V168" s="319">
        <f>cf_1!V168+cf_2!V168</f>
        <v>0</v>
      </c>
      <c r="W168" s="319">
        <f>cf_1!W168+cf_2!W168</f>
        <v>0</v>
      </c>
      <c r="X168" s="319">
        <f>cf_1!X168+cf_2!X168</f>
        <v>0</v>
      </c>
      <c r="Y168" s="319">
        <f>cf_1!Y168+cf_2!Y168</f>
        <v>0</v>
      </c>
      <c r="Z168" s="319">
        <f>cf_1!Z168+cf_2!Z168</f>
        <v>0</v>
      </c>
      <c r="AA168" s="319">
        <f>cf_1!AA168+cf_2!AA168</f>
        <v>0</v>
      </c>
      <c r="AB168" s="319">
        <f>cf_1!AB168+cf_2!AB168</f>
        <v>0</v>
      </c>
      <c r="AC168" s="319">
        <f>cf_1!AC168+cf_2!AC168</f>
        <v>0</v>
      </c>
      <c r="AD168" s="319">
        <f>cf_1!AD168+cf_2!AD168</f>
        <v>0</v>
      </c>
      <c r="AE168" s="319">
        <f>cf_1!AE168+cf_2!AE168</f>
        <v>0</v>
      </c>
      <c r="AF168" s="319">
        <f>cf_1!AF168+cf_2!AF168</f>
        <v>0</v>
      </c>
      <c r="AG168" s="319">
        <f>cf_1!AG168+cf_2!AG168</f>
        <v>0</v>
      </c>
      <c r="AH168" s="319">
        <f>cf_1!AH168+cf_2!AH168</f>
        <v>0</v>
      </c>
      <c r="AI168" s="319">
        <f>cf_1!AI168+cf_2!AI168</f>
        <v>0</v>
      </c>
      <c r="AJ168" s="319">
        <f>cf_1!AJ168+cf_2!AJ168</f>
        <v>0</v>
      </c>
      <c r="AK168" s="319">
        <f>cf_1!AK168+cf_2!AK168</f>
        <v>0</v>
      </c>
      <c r="AL168" s="319">
        <f>cf_1!AL168+cf_2!AL168</f>
        <v>0</v>
      </c>
      <c r="AM168" s="319">
        <f>cf_1!AM168+cf_2!AM168</f>
        <v>0</v>
      </c>
      <c r="AN168" s="319">
        <f>cf_1!AN168+cf_2!AN168</f>
        <v>0</v>
      </c>
      <c r="AO168" s="319">
        <f>cf_1!AO168+cf_2!AO168</f>
        <v>0</v>
      </c>
      <c r="AP168" s="319">
        <f>cf_1!AP168+cf_2!AP168</f>
        <v>0</v>
      </c>
      <c r="AQ168" s="319">
        <f>cf_1!AQ168+cf_2!AQ168</f>
        <v>0</v>
      </c>
      <c r="AR168" s="319">
        <f>cf_1!AR168+cf_2!AR168</f>
        <v>0</v>
      </c>
      <c r="AS168" s="319">
        <f>cf_1!AS168+cf_2!AS168</f>
        <v>0</v>
      </c>
      <c r="AT168" s="319">
        <f>cf_1!AT168+cf_2!AT168</f>
        <v>0</v>
      </c>
      <c r="AU168" s="319">
        <f>cf_1!AU168+cf_2!AU168</f>
        <v>0</v>
      </c>
      <c r="AV168" s="319">
        <f>cf_1!AV168+cf_2!AV168</f>
        <v>0</v>
      </c>
      <c r="AW168" s="319">
        <f>cf_1!AW168+cf_2!AW168</f>
        <v>0</v>
      </c>
      <c r="AX168" s="319">
        <f>cf_1!AX168+cf_2!AX168</f>
        <v>0</v>
      </c>
      <c r="AY168" s="319">
        <f>cf_1!AY168+cf_2!AY168</f>
        <v>0</v>
      </c>
      <c r="AZ168" s="319">
        <f>cf_1!AZ168+cf_2!AZ168</f>
        <v>0</v>
      </c>
      <c r="BA168" s="319">
        <f>cf_1!BA168+cf_2!BA168</f>
        <v>0</v>
      </c>
      <c r="BB168" s="319">
        <f>cf_1!BB168+cf_2!BB168</f>
        <v>0</v>
      </c>
      <c r="BC168" s="319">
        <f>cf_1!BC168+cf_2!BC168</f>
        <v>0</v>
      </c>
      <c r="BD168" s="319">
        <f>cf_1!BD168+cf_2!BD168</f>
        <v>0</v>
      </c>
      <c r="BE168" s="319">
        <f>cf_1!BE168+cf_2!BE168</f>
        <v>0</v>
      </c>
      <c r="BF168" s="319">
        <f>cf_1!BF168+cf_2!BF168</f>
        <v>0</v>
      </c>
      <c r="BG168" s="319">
        <f>cf_1!BG168+cf_2!BG168</f>
        <v>0</v>
      </c>
      <c r="BH168" s="319">
        <f>cf_1!BH168+cf_2!BH168</f>
        <v>0</v>
      </c>
      <c r="BI168" s="319">
        <f>cf_1!BI168+cf_2!BI168</f>
        <v>0</v>
      </c>
      <c r="BJ168" s="319">
        <f>cf_1!BJ168+cf_2!BJ168</f>
        <v>0</v>
      </c>
      <c r="BK168" s="319">
        <f>cf_1!BK168+cf_2!BK168</f>
        <v>0</v>
      </c>
      <c r="BL168" s="319">
        <f>cf_1!BL168+cf_2!BL168</f>
        <v>0</v>
      </c>
      <c r="BM168" s="319">
        <f>cf_1!BM168+cf_2!BM168</f>
        <v>0</v>
      </c>
      <c r="BN168" s="319">
        <f>cf_1!BN168+cf_2!BN168</f>
        <v>0</v>
      </c>
      <c r="BO168" s="319">
        <f>cf_1!BO168+cf_2!BO168</f>
        <v>0</v>
      </c>
      <c r="BP168" s="319">
        <f>cf_1!BP168+cf_2!BP168</f>
        <v>0</v>
      </c>
      <c r="BQ168" s="319">
        <f>cf_1!BQ168+cf_2!BQ168</f>
        <v>0</v>
      </c>
      <c r="BR168" s="319">
        <f>cf_1!BR168+cf_2!BR168</f>
        <v>0</v>
      </c>
      <c r="BS168" s="319">
        <f>cf_1!BS168+cf_2!BS168</f>
        <v>0</v>
      </c>
      <c r="BT168" s="319">
        <f>cf_1!BT168+cf_2!BT168</f>
        <v>0</v>
      </c>
      <c r="BU168" s="319">
        <f>cf_1!BU168+cf_2!BU168</f>
        <v>0</v>
      </c>
      <c r="BV168" s="319">
        <f>cf_1!BV168+cf_2!BV168</f>
        <v>0</v>
      </c>
      <c r="BW168" s="319">
        <f>cf_1!BW168+cf_2!BW168</f>
        <v>0</v>
      </c>
      <c r="BX168" s="319">
        <f>cf_1!BX168+cf_2!BX168</f>
        <v>0</v>
      </c>
      <c r="BY168" s="319">
        <f>cf_1!BY168+cf_2!BY168</f>
        <v>0</v>
      </c>
      <c r="BZ168" s="319">
        <f>cf_1!BZ168+cf_2!BZ168</f>
        <v>0</v>
      </c>
      <c r="CA168" s="319">
        <f>cf_1!CA168+cf_2!CA168</f>
        <v>0</v>
      </c>
      <c r="CB168" s="319">
        <f>cf_1!CB168+cf_2!CB168</f>
        <v>0</v>
      </c>
      <c r="CC168" s="319">
        <f>cf_1!CC168+cf_2!CC168</f>
        <v>0</v>
      </c>
      <c r="CD168" s="319">
        <f>cf_1!CD168+cf_2!CD168</f>
        <v>0</v>
      </c>
      <c r="CE168" s="319">
        <f>cf_1!CE168+cf_2!CE168</f>
        <v>0</v>
      </c>
      <c r="CF168" s="319">
        <f>cf_1!CF168+cf_2!CF168</f>
        <v>0</v>
      </c>
      <c r="CG168" s="319">
        <f>cf_1!CG168+cf_2!CG168</f>
        <v>0</v>
      </c>
      <c r="CH168" s="319">
        <f>cf_1!CH168+cf_2!CH168</f>
        <v>0</v>
      </c>
      <c r="CI168" s="319">
        <f>cf_1!CI168+cf_2!CI168</f>
        <v>0</v>
      </c>
      <c r="CJ168" s="319">
        <f>cf_1!CJ168+cf_2!CJ168</f>
        <v>0</v>
      </c>
      <c r="CK168" s="319">
        <f>cf_1!CK168+cf_2!CK168</f>
        <v>0</v>
      </c>
      <c r="CL168" s="319">
        <f>cf_1!CL168+cf_2!CL168</f>
        <v>0</v>
      </c>
      <c r="CM168" s="319">
        <f>cf_1!CM168+cf_2!CM168</f>
        <v>0</v>
      </c>
      <c r="CN168" s="319">
        <f>cf_1!CN168+cf_2!CN168</f>
        <v>0</v>
      </c>
      <c r="CO168" s="319">
        <f>cf_1!CO168+cf_2!CO168</f>
        <v>0</v>
      </c>
      <c r="CP168" s="319">
        <f>cf_1!CP168+cf_2!CP168</f>
        <v>0</v>
      </c>
      <c r="CQ168" s="319">
        <f>cf_1!CQ168+cf_2!CQ168</f>
        <v>0</v>
      </c>
      <c r="CR168" s="319">
        <f>cf_1!CR168+cf_2!CR168</f>
        <v>0</v>
      </c>
      <c r="CS168" s="319">
        <f>cf_1!CS168+cf_2!CS168</f>
        <v>0</v>
      </c>
      <c r="CT168" s="319">
        <f>cf_1!CT168+cf_2!CT168</f>
        <v>0</v>
      </c>
      <c r="CU168" s="319">
        <f>cf_1!CU168+cf_2!CU168</f>
        <v>0</v>
      </c>
      <c r="CV168" s="319">
        <f>cf_1!CV168+cf_2!CV168</f>
        <v>0</v>
      </c>
      <c r="CW168" s="319">
        <f>cf_1!CW168+cf_2!CW168</f>
        <v>0</v>
      </c>
      <c r="CX168" s="319">
        <f>cf_1!CX168+cf_2!CX168</f>
        <v>0</v>
      </c>
      <c r="CY168" s="319">
        <f>cf_1!CY168+cf_2!CY168</f>
        <v>0</v>
      </c>
      <c r="CZ168" s="319">
        <f>cf_1!CZ168+cf_2!CZ168</f>
        <v>0</v>
      </c>
      <c r="DA168" s="319">
        <f>cf_1!DA168+cf_2!DA168</f>
        <v>0</v>
      </c>
      <c r="DB168" s="319">
        <f>cf_1!DB168+cf_2!DB168</f>
        <v>0</v>
      </c>
      <c r="DC168" s="319">
        <f>cf_1!DC168+cf_2!DC168</f>
        <v>0</v>
      </c>
      <c r="DD168" s="319">
        <f>cf_1!DD168+cf_2!DD168</f>
        <v>0</v>
      </c>
      <c r="DE168" s="319">
        <f>cf_1!DE168+cf_2!DE168</f>
        <v>0</v>
      </c>
      <c r="DF168" s="319">
        <f>cf_1!DF168+cf_2!DF168</f>
        <v>0</v>
      </c>
      <c r="DG168" s="319">
        <f>cf_1!DG168+cf_2!DG168</f>
        <v>0</v>
      </c>
      <c r="DH168" s="319">
        <f>cf_1!DH168+cf_2!DH168</f>
        <v>0</v>
      </c>
      <c r="DI168" s="319">
        <f>cf_1!DI168+cf_2!DI168</f>
        <v>0</v>
      </c>
      <c r="DJ168" s="319">
        <f>cf_1!DJ168+cf_2!DJ168</f>
        <v>0</v>
      </c>
      <c r="DK168" s="319">
        <f>cf_1!DK168+cf_2!DK168</f>
        <v>0</v>
      </c>
      <c r="DL168" s="319">
        <f>cf_1!DL168+cf_2!DL168</f>
        <v>0</v>
      </c>
      <c r="DM168" s="319">
        <f>cf_1!DM168+cf_2!DM168</f>
        <v>0</v>
      </c>
      <c r="DN168" s="319">
        <f>cf_1!DN168+cf_2!DN168</f>
        <v>0</v>
      </c>
      <c r="DO168" s="319">
        <f>cf_1!DO168+cf_2!DO168</f>
        <v>0</v>
      </c>
      <c r="DP168" s="319">
        <f>cf_1!DP168+cf_2!DP168</f>
        <v>0</v>
      </c>
      <c r="DQ168" s="319">
        <f>cf_1!DQ168+cf_2!DQ168</f>
        <v>0</v>
      </c>
      <c r="DR168" s="319">
        <f>cf_1!DR168+cf_2!DR168</f>
        <v>0</v>
      </c>
      <c r="DS168" s="319">
        <f>cf_1!DS168+cf_2!DS168</f>
        <v>0</v>
      </c>
      <c r="DT168" s="319">
        <f>cf_1!DT168+cf_2!DT168</f>
        <v>0</v>
      </c>
      <c r="DU168" s="319">
        <f>cf_1!DU168+cf_2!DU168</f>
        <v>0</v>
      </c>
      <c r="DV168" s="319">
        <f>cf_1!DV168+cf_2!DV168</f>
        <v>0</v>
      </c>
      <c r="DW168" s="319">
        <f>cf_1!DW168+cf_2!DW168</f>
        <v>0</v>
      </c>
      <c r="DX168" s="319">
        <f>cf_1!DX168+cf_2!DX168</f>
        <v>0</v>
      </c>
      <c r="DY168" s="319">
        <f>cf_1!DY168+cf_2!DY168</f>
        <v>0</v>
      </c>
      <c r="DZ168" s="319">
        <f>cf_1!DZ168+cf_2!DZ168</f>
        <v>0</v>
      </c>
      <c r="EA168" s="319">
        <f>cf_1!EA168+cf_2!EA168</f>
        <v>0</v>
      </c>
      <c r="EB168" s="319">
        <f>cf_1!EB168+cf_2!EB168</f>
        <v>0</v>
      </c>
      <c r="EC168" s="319">
        <f>cf_1!EC168+cf_2!EC168</f>
        <v>0</v>
      </c>
      <c r="ED168" s="319">
        <f>cf_1!ED168+cf_2!ED168</f>
        <v>0</v>
      </c>
      <c r="EE168" s="319">
        <f>cf_1!EE168+cf_2!EE168</f>
        <v>0</v>
      </c>
      <c r="EF168" s="319">
        <f>cf_1!EF168+cf_2!EF168</f>
        <v>0</v>
      </c>
      <c r="EG168" s="319">
        <f>cf_1!EG168+cf_2!EG168</f>
        <v>0</v>
      </c>
      <c r="EH168" s="319">
        <f>cf_1!EH168+cf_2!EH168</f>
        <v>0</v>
      </c>
      <c r="EI168" s="319">
        <f>cf_1!EI168+cf_2!EI168</f>
        <v>0</v>
      </c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/>
      <c r="FK168" s="59"/>
      <c r="FL168" s="59"/>
      <c r="FM168" s="59"/>
      <c r="FN168" s="59"/>
      <c r="FO168" s="59"/>
      <c r="FP168" s="59"/>
      <c r="FQ168" s="59"/>
      <c r="FR168" s="59"/>
      <c r="FS168" s="59"/>
      <c r="FT168" s="60"/>
      <c r="FU168" s="60"/>
      <c r="FV168" s="60"/>
      <c r="FW168" s="60"/>
      <c r="FX168" s="60"/>
      <c r="FY168" s="60"/>
      <c r="FZ168" s="60"/>
      <c r="GA168" s="60"/>
      <c r="GB168" s="60"/>
      <c r="GC168" s="60"/>
      <c r="GD168" s="60"/>
      <c r="GE168" s="60"/>
      <c r="GF168" s="60"/>
      <c r="GG168" s="60"/>
      <c r="GH168" s="60"/>
      <c r="GI168" s="60"/>
      <c r="GJ168" s="60"/>
      <c r="GK168" s="60"/>
      <c r="GL168" s="60"/>
      <c r="GM168" s="60"/>
      <c r="GN168" s="60"/>
      <c r="GO168" s="60"/>
      <c r="GP168" s="60"/>
      <c r="GQ168" s="60"/>
      <c r="GR168" s="60"/>
      <c r="GS168" s="60"/>
    </row>
    <row r="169" spans="2:201" x14ac:dyDescent="0.2">
      <c r="B169" s="66" t="s">
        <v>1090</v>
      </c>
      <c r="C169" s="67" t="s">
        <v>1091</v>
      </c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9">
        <f t="shared" si="336"/>
        <v>0</v>
      </c>
      <c r="Q169" s="70">
        <f t="shared" si="337"/>
        <v>0</v>
      </c>
      <c r="R169" s="59">
        <f t="shared" si="338"/>
        <v>0</v>
      </c>
      <c r="S169" s="319">
        <f>cf_1!S169+cf_2!S169</f>
        <v>0</v>
      </c>
      <c r="T169" s="319">
        <f>cf_1!T169+cf_2!T169</f>
        <v>0</v>
      </c>
      <c r="U169" s="319">
        <f>cf_1!U169+cf_2!U169</f>
        <v>0</v>
      </c>
      <c r="V169" s="319">
        <f>cf_1!V169+cf_2!V169</f>
        <v>0</v>
      </c>
      <c r="W169" s="319">
        <f>cf_1!W169+cf_2!W169</f>
        <v>0</v>
      </c>
      <c r="X169" s="319">
        <f>cf_1!X169+cf_2!X169</f>
        <v>0</v>
      </c>
      <c r="Y169" s="319">
        <f>cf_1!Y169+cf_2!Y169</f>
        <v>0</v>
      </c>
      <c r="Z169" s="319">
        <f>cf_1!Z169+cf_2!Z169</f>
        <v>0</v>
      </c>
      <c r="AA169" s="319">
        <f>cf_1!AA169+cf_2!AA169</f>
        <v>0</v>
      </c>
      <c r="AB169" s="319">
        <f>cf_1!AB169+cf_2!AB169</f>
        <v>0</v>
      </c>
      <c r="AC169" s="319">
        <f>cf_1!AC169+cf_2!AC169</f>
        <v>0</v>
      </c>
      <c r="AD169" s="319">
        <f>cf_1!AD169+cf_2!AD169</f>
        <v>0</v>
      </c>
      <c r="AE169" s="319">
        <f>cf_1!AE169+cf_2!AE169</f>
        <v>0</v>
      </c>
      <c r="AF169" s="319">
        <f>cf_1!AF169+cf_2!AF169</f>
        <v>0</v>
      </c>
      <c r="AG169" s="319">
        <f>cf_1!AG169+cf_2!AG169</f>
        <v>0</v>
      </c>
      <c r="AH169" s="319">
        <f>cf_1!AH169+cf_2!AH169</f>
        <v>0</v>
      </c>
      <c r="AI169" s="319">
        <f>cf_1!AI169+cf_2!AI169</f>
        <v>0</v>
      </c>
      <c r="AJ169" s="319">
        <f>cf_1!AJ169+cf_2!AJ169</f>
        <v>0</v>
      </c>
      <c r="AK169" s="319">
        <f>cf_1!AK169+cf_2!AK169</f>
        <v>0</v>
      </c>
      <c r="AL169" s="319">
        <f>cf_1!AL169+cf_2!AL169</f>
        <v>0</v>
      </c>
      <c r="AM169" s="319">
        <f>cf_1!AM169+cf_2!AM169</f>
        <v>0</v>
      </c>
      <c r="AN169" s="319">
        <f>cf_1!AN169+cf_2!AN169</f>
        <v>0</v>
      </c>
      <c r="AO169" s="319">
        <f>cf_1!AO169+cf_2!AO169</f>
        <v>0</v>
      </c>
      <c r="AP169" s="319">
        <f>cf_1!AP169+cf_2!AP169</f>
        <v>0</v>
      </c>
      <c r="AQ169" s="319">
        <f>cf_1!AQ169+cf_2!AQ169</f>
        <v>0</v>
      </c>
      <c r="AR169" s="319">
        <f>cf_1!AR169+cf_2!AR169</f>
        <v>0</v>
      </c>
      <c r="AS169" s="319">
        <f>cf_1!AS169+cf_2!AS169</f>
        <v>0</v>
      </c>
      <c r="AT169" s="319">
        <f>cf_1!AT169+cf_2!AT169</f>
        <v>0</v>
      </c>
      <c r="AU169" s="319">
        <f>cf_1!AU169+cf_2!AU169</f>
        <v>0</v>
      </c>
      <c r="AV169" s="319">
        <f>cf_1!AV169+cf_2!AV169</f>
        <v>0</v>
      </c>
      <c r="AW169" s="319">
        <f>cf_1!AW169+cf_2!AW169</f>
        <v>0</v>
      </c>
      <c r="AX169" s="319">
        <f>cf_1!AX169+cf_2!AX169</f>
        <v>0</v>
      </c>
      <c r="AY169" s="319">
        <f>cf_1!AY169+cf_2!AY169</f>
        <v>0</v>
      </c>
      <c r="AZ169" s="319">
        <f>cf_1!AZ169+cf_2!AZ169</f>
        <v>0</v>
      </c>
      <c r="BA169" s="319">
        <f>cf_1!BA169+cf_2!BA169</f>
        <v>0</v>
      </c>
      <c r="BB169" s="319">
        <f>cf_1!BB169+cf_2!BB169</f>
        <v>0</v>
      </c>
      <c r="BC169" s="319">
        <f>cf_1!BC169+cf_2!BC169</f>
        <v>0</v>
      </c>
      <c r="BD169" s="319">
        <f>cf_1!BD169+cf_2!BD169</f>
        <v>0</v>
      </c>
      <c r="BE169" s="319">
        <f>cf_1!BE169+cf_2!BE169</f>
        <v>0</v>
      </c>
      <c r="BF169" s="319">
        <f>cf_1!BF169+cf_2!BF169</f>
        <v>0</v>
      </c>
      <c r="BG169" s="319">
        <f>cf_1!BG169+cf_2!BG169</f>
        <v>0</v>
      </c>
      <c r="BH169" s="319">
        <f>cf_1!BH169+cf_2!BH169</f>
        <v>0</v>
      </c>
      <c r="BI169" s="319">
        <f>cf_1!BI169+cf_2!BI169</f>
        <v>0</v>
      </c>
      <c r="BJ169" s="319">
        <f>cf_1!BJ169+cf_2!BJ169</f>
        <v>0</v>
      </c>
      <c r="BK169" s="319">
        <f>cf_1!BK169+cf_2!BK169</f>
        <v>0</v>
      </c>
      <c r="BL169" s="319">
        <f>cf_1!BL169+cf_2!BL169</f>
        <v>0</v>
      </c>
      <c r="BM169" s="319">
        <f>cf_1!BM169+cf_2!BM169</f>
        <v>0</v>
      </c>
      <c r="BN169" s="319">
        <f>cf_1!BN169+cf_2!BN169</f>
        <v>0</v>
      </c>
      <c r="BO169" s="319">
        <f>cf_1!BO169+cf_2!BO169</f>
        <v>0</v>
      </c>
      <c r="BP169" s="319">
        <f>cf_1!BP169+cf_2!BP169</f>
        <v>0</v>
      </c>
      <c r="BQ169" s="319">
        <f>cf_1!BQ169+cf_2!BQ169</f>
        <v>0</v>
      </c>
      <c r="BR169" s="319">
        <f>cf_1!BR169+cf_2!BR169</f>
        <v>0</v>
      </c>
      <c r="BS169" s="319">
        <f>cf_1!BS169+cf_2!BS169</f>
        <v>0</v>
      </c>
      <c r="BT169" s="319">
        <f>cf_1!BT169+cf_2!BT169</f>
        <v>0</v>
      </c>
      <c r="BU169" s="319">
        <f>cf_1!BU169+cf_2!BU169</f>
        <v>0</v>
      </c>
      <c r="BV169" s="319">
        <f>cf_1!BV169+cf_2!BV169</f>
        <v>0</v>
      </c>
      <c r="BW169" s="319">
        <f>cf_1!BW169+cf_2!BW169</f>
        <v>0</v>
      </c>
      <c r="BX169" s="319">
        <f>cf_1!BX169+cf_2!BX169</f>
        <v>0</v>
      </c>
      <c r="BY169" s="319">
        <f>cf_1!BY169+cf_2!BY169</f>
        <v>0</v>
      </c>
      <c r="BZ169" s="319">
        <f>cf_1!BZ169+cf_2!BZ169</f>
        <v>0</v>
      </c>
      <c r="CA169" s="319">
        <f>cf_1!CA169+cf_2!CA169</f>
        <v>0</v>
      </c>
      <c r="CB169" s="319">
        <f>cf_1!CB169+cf_2!CB169</f>
        <v>0</v>
      </c>
      <c r="CC169" s="319">
        <f>cf_1!CC169+cf_2!CC169</f>
        <v>0</v>
      </c>
      <c r="CD169" s="319">
        <f>cf_1!CD169+cf_2!CD169</f>
        <v>0</v>
      </c>
      <c r="CE169" s="319">
        <f>cf_1!CE169+cf_2!CE169</f>
        <v>0</v>
      </c>
      <c r="CF169" s="319">
        <f>cf_1!CF169+cf_2!CF169</f>
        <v>0</v>
      </c>
      <c r="CG169" s="319">
        <f>cf_1!CG169+cf_2!CG169</f>
        <v>0</v>
      </c>
      <c r="CH169" s="319">
        <f>cf_1!CH169+cf_2!CH169</f>
        <v>0</v>
      </c>
      <c r="CI169" s="319">
        <f>cf_1!CI169+cf_2!CI169</f>
        <v>0</v>
      </c>
      <c r="CJ169" s="319">
        <f>cf_1!CJ169+cf_2!CJ169</f>
        <v>0</v>
      </c>
      <c r="CK169" s="319">
        <f>cf_1!CK169+cf_2!CK169</f>
        <v>0</v>
      </c>
      <c r="CL169" s="319">
        <f>cf_1!CL169+cf_2!CL169</f>
        <v>0</v>
      </c>
      <c r="CM169" s="319">
        <f>cf_1!CM169+cf_2!CM169</f>
        <v>0</v>
      </c>
      <c r="CN169" s="319">
        <f>cf_1!CN169+cf_2!CN169</f>
        <v>0</v>
      </c>
      <c r="CO169" s="319">
        <f>cf_1!CO169+cf_2!CO169</f>
        <v>0</v>
      </c>
      <c r="CP169" s="319">
        <f>cf_1!CP169+cf_2!CP169</f>
        <v>0</v>
      </c>
      <c r="CQ169" s="319">
        <f>cf_1!CQ169+cf_2!CQ169</f>
        <v>0</v>
      </c>
      <c r="CR169" s="319">
        <f>cf_1!CR169+cf_2!CR169</f>
        <v>0</v>
      </c>
      <c r="CS169" s="319">
        <f>cf_1!CS169+cf_2!CS169</f>
        <v>0</v>
      </c>
      <c r="CT169" s="319">
        <f>cf_1!CT169+cf_2!CT169</f>
        <v>0</v>
      </c>
      <c r="CU169" s="319">
        <f>cf_1!CU169+cf_2!CU169</f>
        <v>0</v>
      </c>
      <c r="CV169" s="319">
        <f>cf_1!CV169+cf_2!CV169</f>
        <v>0</v>
      </c>
      <c r="CW169" s="319">
        <f>cf_1!CW169+cf_2!CW169</f>
        <v>0</v>
      </c>
      <c r="CX169" s="319">
        <f>cf_1!CX169+cf_2!CX169</f>
        <v>0</v>
      </c>
      <c r="CY169" s="319">
        <f>cf_1!CY169+cf_2!CY169</f>
        <v>0</v>
      </c>
      <c r="CZ169" s="319">
        <f>cf_1!CZ169+cf_2!CZ169</f>
        <v>0</v>
      </c>
      <c r="DA169" s="319">
        <f>cf_1!DA169+cf_2!DA169</f>
        <v>0</v>
      </c>
      <c r="DB169" s="319">
        <f>cf_1!DB169+cf_2!DB169</f>
        <v>0</v>
      </c>
      <c r="DC169" s="319">
        <f>cf_1!DC169+cf_2!DC169</f>
        <v>0</v>
      </c>
      <c r="DD169" s="319">
        <f>cf_1!DD169+cf_2!DD169</f>
        <v>0</v>
      </c>
      <c r="DE169" s="319">
        <f>cf_1!DE169+cf_2!DE169</f>
        <v>0</v>
      </c>
      <c r="DF169" s="319">
        <f>cf_1!DF169+cf_2!DF169</f>
        <v>0</v>
      </c>
      <c r="DG169" s="319">
        <f>cf_1!DG169+cf_2!DG169</f>
        <v>0</v>
      </c>
      <c r="DH169" s="319">
        <f>cf_1!DH169+cf_2!DH169</f>
        <v>0</v>
      </c>
      <c r="DI169" s="319">
        <f>cf_1!DI169+cf_2!DI169</f>
        <v>0</v>
      </c>
      <c r="DJ169" s="319">
        <f>cf_1!DJ169+cf_2!DJ169</f>
        <v>0</v>
      </c>
      <c r="DK169" s="319">
        <f>cf_1!DK169+cf_2!DK169</f>
        <v>0</v>
      </c>
      <c r="DL169" s="319">
        <f>cf_1!DL169+cf_2!DL169</f>
        <v>0</v>
      </c>
      <c r="DM169" s="319">
        <f>cf_1!DM169+cf_2!DM169</f>
        <v>0</v>
      </c>
      <c r="DN169" s="319">
        <f>cf_1!DN169+cf_2!DN169</f>
        <v>0</v>
      </c>
      <c r="DO169" s="319">
        <f>cf_1!DO169+cf_2!DO169</f>
        <v>0</v>
      </c>
      <c r="DP169" s="319">
        <f>cf_1!DP169+cf_2!DP169</f>
        <v>0</v>
      </c>
      <c r="DQ169" s="319">
        <f>cf_1!DQ169+cf_2!DQ169</f>
        <v>0</v>
      </c>
      <c r="DR169" s="319">
        <f>cf_1!DR169+cf_2!DR169</f>
        <v>0</v>
      </c>
      <c r="DS169" s="319">
        <f>cf_1!DS169+cf_2!DS169</f>
        <v>0</v>
      </c>
      <c r="DT169" s="319">
        <f>cf_1!DT169+cf_2!DT169</f>
        <v>0</v>
      </c>
      <c r="DU169" s="319">
        <f>cf_1!DU169+cf_2!DU169</f>
        <v>0</v>
      </c>
      <c r="DV169" s="319">
        <f>cf_1!DV169+cf_2!DV169</f>
        <v>0</v>
      </c>
      <c r="DW169" s="319">
        <f>cf_1!DW169+cf_2!DW169</f>
        <v>0</v>
      </c>
      <c r="DX169" s="319">
        <f>cf_1!DX169+cf_2!DX169</f>
        <v>0</v>
      </c>
      <c r="DY169" s="319">
        <f>cf_1!DY169+cf_2!DY169</f>
        <v>0</v>
      </c>
      <c r="DZ169" s="319">
        <f>cf_1!DZ169+cf_2!DZ169</f>
        <v>0</v>
      </c>
      <c r="EA169" s="319">
        <f>cf_1!EA169+cf_2!EA169</f>
        <v>0</v>
      </c>
      <c r="EB169" s="319">
        <f>cf_1!EB169+cf_2!EB169</f>
        <v>0</v>
      </c>
      <c r="EC169" s="319">
        <f>cf_1!EC169+cf_2!EC169</f>
        <v>0</v>
      </c>
      <c r="ED169" s="319">
        <f>cf_1!ED169+cf_2!ED169</f>
        <v>0</v>
      </c>
      <c r="EE169" s="319">
        <f>cf_1!EE169+cf_2!EE169</f>
        <v>0</v>
      </c>
      <c r="EF169" s="319">
        <f>cf_1!EF169+cf_2!EF169</f>
        <v>0</v>
      </c>
      <c r="EG169" s="319">
        <f>cf_1!EG169+cf_2!EG169</f>
        <v>0</v>
      </c>
      <c r="EH169" s="319">
        <f>cf_1!EH169+cf_2!EH169</f>
        <v>0</v>
      </c>
      <c r="EI169" s="319">
        <f>cf_1!EI169+cf_2!EI169</f>
        <v>0</v>
      </c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/>
      <c r="FK169" s="59"/>
      <c r="FL169" s="59"/>
      <c r="FM169" s="59"/>
      <c r="FN169" s="59"/>
      <c r="FO169" s="59"/>
      <c r="FP169" s="59"/>
      <c r="FQ169" s="59"/>
      <c r="FR169" s="59"/>
      <c r="FS169" s="59"/>
      <c r="FT169" s="60"/>
      <c r="FU169" s="60"/>
      <c r="FV169" s="60"/>
      <c r="FW169" s="60"/>
      <c r="FX169" s="60"/>
      <c r="FY169" s="60"/>
      <c r="FZ169" s="60"/>
      <c r="GA169" s="60"/>
      <c r="GB169" s="60"/>
      <c r="GC169" s="60"/>
      <c r="GD169" s="60"/>
      <c r="GE169" s="60"/>
      <c r="GF169" s="60"/>
      <c r="GG169" s="60"/>
      <c r="GH169" s="60"/>
      <c r="GI169" s="60"/>
      <c r="GJ169" s="60"/>
      <c r="GK169" s="60"/>
      <c r="GL169" s="60"/>
      <c r="GM169" s="60"/>
      <c r="GN169" s="60"/>
      <c r="GO169" s="60"/>
      <c r="GP169" s="60"/>
      <c r="GQ169" s="60"/>
      <c r="GR169" s="60"/>
      <c r="GS169" s="60"/>
    </row>
    <row r="170" spans="2:201" x14ac:dyDescent="0.2">
      <c r="B170" s="66" t="s">
        <v>1092</v>
      </c>
      <c r="C170" s="67" t="s">
        <v>1093</v>
      </c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9">
        <f t="shared" si="336"/>
        <v>510000</v>
      </c>
      <c r="Q170" s="70">
        <f t="shared" si="337"/>
        <v>0</v>
      </c>
      <c r="R170" s="59">
        <f t="shared" si="338"/>
        <v>510000</v>
      </c>
      <c r="S170" s="319">
        <f>cf_1!S170+cf_2!S170</f>
        <v>0</v>
      </c>
      <c r="T170" s="319">
        <f>cf_1!T170+cf_2!T170</f>
        <v>0</v>
      </c>
      <c r="U170" s="319">
        <f>cf_1!U170+cf_2!U170</f>
        <v>30000</v>
      </c>
      <c r="V170" s="319">
        <f>cf_1!V170+cf_2!V170</f>
        <v>30000</v>
      </c>
      <c r="W170" s="319">
        <f>cf_1!W170+cf_2!W170</f>
        <v>30000</v>
      </c>
      <c r="X170" s="319">
        <f>cf_1!X170+cf_2!X170</f>
        <v>30000</v>
      </c>
      <c r="Y170" s="319">
        <f>cf_1!Y170+cf_2!Y170</f>
        <v>30000</v>
      </c>
      <c r="Z170" s="319">
        <f>cf_1!Z170+cf_2!Z170</f>
        <v>30000</v>
      </c>
      <c r="AA170" s="319">
        <f>cf_1!AA170+cf_2!AA170</f>
        <v>30000</v>
      </c>
      <c r="AB170" s="319">
        <f>cf_1!AB170+cf_2!AB170</f>
        <v>30000</v>
      </c>
      <c r="AC170" s="319">
        <f>cf_1!AC170+cf_2!AC170</f>
        <v>30000</v>
      </c>
      <c r="AD170" s="319">
        <f>cf_1!AD170+cf_2!AD170</f>
        <v>30000</v>
      </c>
      <c r="AE170" s="319">
        <f>cf_1!AE170+cf_2!AE170</f>
        <v>30000</v>
      </c>
      <c r="AF170" s="319">
        <f>cf_1!AF170+cf_2!AF170</f>
        <v>30000</v>
      </c>
      <c r="AG170" s="319">
        <f>cf_1!AG170+cf_2!AG170</f>
        <v>30000</v>
      </c>
      <c r="AH170" s="319">
        <f>cf_1!AH170+cf_2!AH170</f>
        <v>30000</v>
      </c>
      <c r="AI170" s="319">
        <f>cf_1!AI170+cf_2!AI170</f>
        <v>30000</v>
      </c>
      <c r="AJ170" s="319">
        <f>cf_1!AJ170+cf_2!AJ170</f>
        <v>30000</v>
      </c>
      <c r="AK170" s="319">
        <f>cf_1!AK170+cf_2!AK170</f>
        <v>30000</v>
      </c>
      <c r="AL170" s="319">
        <f>cf_1!AL170+cf_2!AL170</f>
        <v>0</v>
      </c>
      <c r="AM170" s="319">
        <f>cf_1!AM170+cf_2!AM170</f>
        <v>0</v>
      </c>
      <c r="AN170" s="319">
        <f>cf_1!AN170+cf_2!AN170</f>
        <v>0</v>
      </c>
      <c r="AO170" s="319">
        <f>cf_1!AO170+cf_2!AO170</f>
        <v>0</v>
      </c>
      <c r="AP170" s="319">
        <f>cf_1!AP170+cf_2!AP170</f>
        <v>0</v>
      </c>
      <c r="AQ170" s="319">
        <f>cf_1!AQ170+cf_2!AQ170</f>
        <v>0</v>
      </c>
      <c r="AR170" s="319">
        <f>cf_1!AR170+cf_2!AR170</f>
        <v>0</v>
      </c>
      <c r="AS170" s="319">
        <f>cf_1!AS170+cf_2!AS170</f>
        <v>0</v>
      </c>
      <c r="AT170" s="319">
        <f>cf_1!AT170+cf_2!AT170</f>
        <v>0</v>
      </c>
      <c r="AU170" s="319">
        <f>cf_1!AU170+cf_2!AU170</f>
        <v>0</v>
      </c>
      <c r="AV170" s="319">
        <f>cf_1!AV170+cf_2!AV170</f>
        <v>0</v>
      </c>
      <c r="AW170" s="319">
        <f>cf_1!AW170+cf_2!AW170</f>
        <v>0</v>
      </c>
      <c r="AX170" s="319">
        <f>cf_1!AX170+cf_2!AX170</f>
        <v>0</v>
      </c>
      <c r="AY170" s="319">
        <f>cf_1!AY170+cf_2!AY170</f>
        <v>0</v>
      </c>
      <c r="AZ170" s="319">
        <f>cf_1!AZ170+cf_2!AZ170</f>
        <v>0</v>
      </c>
      <c r="BA170" s="319">
        <f>cf_1!BA170+cf_2!BA170</f>
        <v>0</v>
      </c>
      <c r="BB170" s="319">
        <f>cf_1!BB170+cf_2!BB170</f>
        <v>0</v>
      </c>
      <c r="BC170" s="319">
        <f>cf_1!BC170+cf_2!BC170</f>
        <v>0</v>
      </c>
      <c r="BD170" s="319">
        <f>cf_1!BD170+cf_2!BD170</f>
        <v>0</v>
      </c>
      <c r="BE170" s="319">
        <f>cf_1!BE170+cf_2!BE170</f>
        <v>0</v>
      </c>
      <c r="BF170" s="319">
        <f>cf_1!BF170+cf_2!BF170</f>
        <v>0</v>
      </c>
      <c r="BG170" s="319">
        <f>cf_1!BG170+cf_2!BG170</f>
        <v>0</v>
      </c>
      <c r="BH170" s="319">
        <f>cf_1!BH170+cf_2!BH170</f>
        <v>0</v>
      </c>
      <c r="BI170" s="319">
        <f>cf_1!BI170+cf_2!BI170</f>
        <v>0</v>
      </c>
      <c r="BJ170" s="319">
        <f>cf_1!BJ170+cf_2!BJ170</f>
        <v>0</v>
      </c>
      <c r="BK170" s="319">
        <f>cf_1!BK170+cf_2!BK170</f>
        <v>0</v>
      </c>
      <c r="BL170" s="319">
        <f>cf_1!BL170+cf_2!BL170</f>
        <v>0</v>
      </c>
      <c r="BM170" s="319">
        <f>cf_1!BM170+cf_2!BM170</f>
        <v>0</v>
      </c>
      <c r="BN170" s="319">
        <f>cf_1!BN170+cf_2!BN170</f>
        <v>0</v>
      </c>
      <c r="BO170" s="319">
        <f>cf_1!BO170+cf_2!BO170</f>
        <v>0</v>
      </c>
      <c r="BP170" s="319">
        <f>cf_1!BP170+cf_2!BP170</f>
        <v>0</v>
      </c>
      <c r="BQ170" s="319">
        <f>cf_1!BQ170+cf_2!BQ170</f>
        <v>0</v>
      </c>
      <c r="BR170" s="319">
        <f>cf_1!BR170+cf_2!BR170</f>
        <v>0</v>
      </c>
      <c r="BS170" s="319">
        <f>cf_1!BS170+cf_2!BS170</f>
        <v>0</v>
      </c>
      <c r="BT170" s="319">
        <f>cf_1!BT170+cf_2!BT170</f>
        <v>0</v>
      </c>
      <c r="BU170" s="319">
        <f>cf_1!BU170+cf_2!BU170</f>
        <v>0</v>
      </c>
      <c r="BV170" s="319">
        <f>cf_1!BV170+cf_2!BV170</f>
        <v>0</v>
      </c>
      <c r="BW170" s="319">
        <f>cf_1!BW170+cf_2!BW170</f>
        <v>0</v>
      </c>
      <c r="BX170" s="319">
        <f>cf_1!BX170+cf_2!BX170</f>
        <v>0</v>
      </c>
      <c r="BY170" s="319">
        <f>cf_1!BY170+cf_2!BY170</f>
        <v>0</v>
      </c>
      <c r="BZ170" s="319">
        <f>cf_1!BZ170+cf_2!BZ170</f>
        <v>0</v>
      </c>
      <c r="CA170" s="319">
        <f>cf_1!CA170+cf_2!CA170</f>
        <v>0</v>
      </c>
      <c r="CB170" s="319">
        <f>cf_1!CB170+cf_2!CB170</f>
        <v>0</v>
      </c>
      <c r="CC170" s="319">
        <f>cf_1!CC170+cf_2!CC170</f>
        <v>0</v>
      </c>
      <c r="CD170" s="319">
        <f>cf_1!CD170+cf_2!CD170</f>
        <v>0</v>
      </c>
      <c r="CE170" s="319">
        <f>cf_1!CE170+cf_2!CE170</f>
        <v>0</v>
      </c>
      <c r="CF170" s="319">
        <f>cf_1!CF170+cf_2!CF170</f>
        <v>0</v>
      </c>
      <c r="CG170" s="319">
        <f>cf_1!CG170+cf_2!CG170</f>
        <v>0</v>
      </c>
      <c r="CH170" s="319">
        <f>cf_1!CH170+cf_2!CH170</f>
        <v>0</v>
      </c>
      <c r="CI170" s="319">
        <f>cf_1!CI170+cf_2!CI170</f>
        <v>0</v>
      </c>
      <c r="CJ170" s="319">
        <f>cf_1!CJ170+cf_2!CJ170</f>
        <v>0</v>
      </c>
      <c r="CK170" s="319">
        <f>cf_1!CK170+cf_2!CK170</f>
        <v>0</v>
      </c>
      <c r="CL170" s="319">
        <f>cf_1!CL170+cf_2!CL170</f>
        <v>0</v>
      </c>
      <c r="CM170" s="319">
        <f>cf_1!CM170+cf_2!CM170</f>
        <v>0</v>
      </c>
      <c r="CN170" s="319">
        <f>cf_1!CN170+cf_2!CN170</f>
        <v>0</v>
      </c>
      <c r="CO170" s="319">
        <f>cf_1!CO170+cf_2!CO170</f>
        <v>0</v>
      </c>
      <c r="CP170" s="319">
        <f>cf_1!CP170+cf_2!CP170</f>
        <v>0</v>
      </c>
      <c r="CQ170" s="319">
        <f>cf_1!CQ170+cf_2!CQ170</f>
        <v>0</v>
      </c>
      <c r="CR170" s="319">
        <f>cf_1!CR170+cf_2!CR170</f>
        <v>0</v>
      </c>
      <c r="CS170" s="319">
        <f>cf_1!CS170+cf_2!CS170</f>
        <v>0</v>
      </c>
      <c r="CT170" s="319">
        <f>cf_1!CT170+cf_2!CT170</f>
        <v>0</v>
      </c>
      <c r="CU170" s="319">
        <f>cf_1!CU170+cf_2!CU170</f>
        <v>0</v>
      </c>
      <c r="CV170" s="319">
        <f>cf_1!CV170+cf_2!CV170</f>
        <v>0</v>
      </c>
      <c r="CW170" s="319">
        <f>cf_1!CW170+cf_2!CW170</f>
        <v>0</v>
      </c>
      <c r="CX170" s="319">
        <f>cf_1!CX170+cf_2!CX170</f>
        <v>0</v>
      </c>
      <c r="CY170" s="319">
        <f>cf_1!CY170+cf_2!CY170</f>
        <v>0</v>
      </c>
      <c r="CZ170" s="319">
        <f>cf_1!CZ170+cf_2!CZ170</f>
        <v>0</v>
      </c>
      <c r="DA170" s="319">
        <f>cf_1!DA170+cf_2!DA170</f>
        <v>0</v>
      </c>
      <c r="DB170" s="319">
        <f>cf_1!DB170+cf_2!DB170</f>
        <v>0</v>
      </c>
      <c r="DC170" s="319">
        <f>cf_1!DC170+cf_2!DC170</f>
        <v>0</v>
      </c>
      <c r="DD170" s="319">
        <f>cf_1!DD170+cf_2!DD170</f>
        <v>0</v>
      </c>
      <c r="DE170" s="319">
        <f>cf_1!DE170+cf_2!DE170</f>
        <v>0</v>
      </c>
      <c r="DF170" s="319">
        <f>cf_1!DF170+cf_2!DF170</f>
        <v>0</v>
      </c>
      <c r="DG170" s="319">
        <f>cf_1!DG170+cf_2!DG170</f>
        <v>0</v>
      </c>
      <c r="DH170" s="319">
        <f>cf_1!DH170+cf_2!DH170</f>
        <v>0</v>
      </c>
      <c r="DI170" s="319">
        <f>cf_1!DI170+cf_2!DI170</f>
        <v>0</v>
      </c>
      <c r="DJ170" s="319">
        <f>cf_1!DJ170+cf_2!DJ170</f>
        <v>0</v>
      </c>
      <c r="DK170" s="319">
        <f>cf_1!DK170+cf_2!DK170</f>
        <v>0</v>
      </c>
      <c r="DL170" s="319">
        <f>cf_1!DL170+cf_2!DL170</f>
        <v>0</v>
      </c>
      <c r="DM170" s="319">
        <f>cf_1!DM170+cf_2!DM170</f>
        <v>0</v>
      </c>
      <c r="DN170" s="319">
        <f>cf_1!DN170+cf_2!DN170</f>
        <v>0</v>
      </c>
      <c r="DO170" s="319">
        <f>cf_1!DO170+cf_2!DO170</f>
        <v>0</v>
      </c>
      <c r="DP170" s="319">
        <f>cf_1!DP170+cf_2!DP170</f>
        <v>0</v>
      </c>
      <c r="DQ170" s="319">
        <f>cf_1!DQ170+cf_2!DQ170</f>
        <v>0</v>
      </c>
      <c r="DR170" s="319">
        <f>cf_1!DR170+cf_2!DR170</f>
        <v>0</v>
      </c>
      <c r="DS170" s="319">
        <f>cf_1!DS170+cf_2!DS170</f>
        <v>0</v>
      </c>
      <c r="DT170" s="319">
        <f>cf_1!DT170+cf_2!DT170</f>
        <v>0</v>
      </c>
      <c r="DU170" s="319">
        <f>cf_1!DU170+cf_2!DU170</f>
        <v>0</v>
      </c>
      <c r="DV170" s="319">
        <f>cf_1!DV170+cf_2!DV170</f>
        <v>0</v>
      </c>
      <c r="DW170" s="319">
        <f>cf_1!DW170+cf_2!DW170</f>
        <v>0</v>
      </c>
      <c r="DX170" s="319">
        <f>cf_1!DX170+cf_2!DX170</f>
        <v>0</v>
      </c>
      <c r="DY170" s="319">
        <f>cf_1!DY170+cf_2!DY170</f>
        <v>0</v>
      </c>
      <c r="DZ170" s="319">
        <f>cf_1!DZ170+cf_2!DZ170</f>
        <v>0</v>
      </c>
      <c r="EA170" s="319">
        <f>cf_1!EA170+cf_2!EA170</f>
        <v>0</v>
      </c>
      <c r="EB170" s="319">
        <f>cf_1!EB170+cf_2!EB170</f>
        <v>0</v>
      </c>
      <c r="EC170" s="319">
        <f>cf_1!EC170+cf_2!EC170</f>
        <v>0</v>
      </c>
      <c r="ED170" s="319">
        <f>cf_1!ED170+cf_2!ED170</f>
        <v>0</v>
      </c>
      <c r="EE170" s="319">
        <f>cf_1!EE170+cf_2!EE170</f>
        <v>0</v>
      </c>
      <c r="EF170" s="319">
        <f>cf_1!EF170+cf_2!EF170</f>
        <v>0</v>
      </c>
      <c r="EG170" s="319">
        <f>cf_1!EG170+cf_2!EG170</f>
        <v>0</v>
      </c>
      <c r="EH170" s="319">
        <f>cf_1!EH170+cf_2!EH170</f>
        <v>0</v>
      </c>
      <c r="EI170" s="319">
        <f>cf_1!EI170+cf_2!EI170</f>
        <v>0</v>
      </c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/>
      <c r="FK170" s="59"/>
      <c r="FL170" s="59"/>
      <c r="FM170" s="59"/>
      <c r="FN170" s="59"/>
      <c r="FO170" s="59"/>
      <c r="FP170" s="59"/>
      <c r="FQ170" s="59"/>
      <c r="FR170" s="59"/>
      <c r="FS170" s="59"/>
      <c r="FT170" s="60"/>
      <c r="FU170" s="60"/>
      <c r="FV170" s="60"/>
      <c r="FW170" s="60"/>
      <c r="FX170" s="60"/>
      <c r="FY170" s="60"/>
      <c r="FZ170" s="60"/>
      <c r="GA170" s="60"/>
      <c r="GB170" s="60"/>
      <c r="GC170" s="60"/>
      <c r="GD170" s="60"/>
      <c r="GE170" s="60"/>
      <c r="GF170" s="60"/>
      <c r="GG170" s="60"/>
      <c r="GH170" s="60"/>
      <c r="GI170" s="60"/>
      <c r="GJ170" s="60"/>
      <c r="GK170" s="60"/>
      <c r="GL170" s="60"/>
      <c r="GM170" s="60"/>
      <c r="GN170" s="60"/>
      <c r="GO170" s="60"/>
      <c r="GP170" s="60"/>
      <c r="GQ170" s="60"/>
      <c r="GR170" s="60"/>
      <c r="GS170" s="60"/>
    </row>
    <row r="171" spans="2:201" x14ac:dyDescent="0.2">
      <c r="B171" s="66" t="s">
        <v>1094</v>
      </c>
      <c r="C171" s="67" t="s">
        <v>1095</v>
      </c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9">
        <f t="shared" si="336"/>
        <v>0</v>
      </c>
      <c r="Q171" s="70">
        <f t="shared" si="337"/>
        <v>0</v>
      </c>
      <c r="R171" s="59">
        <f t="shared" si="338"/>
        <v>0</v>
      </c>
      <c r="S171" s="319">
        <f>cf_1!S171+cf_2!S171</f>
        <v>0</v>
      </c>
      <c r="T171" s="319">
        <f>cf_1!T171+cf_2!T171</f>
        <v>0</v>
      </c>
      <c r="U171" s="319">
        <f>cf_1!U171+cf_2!U171</f>
        <v>0</v>
      </c>
      <c r="V171" s="319">
        <f>cf_1!V171+cf_2!V171</f>
        <v>0</v>
      </c>
      <c r="W171" s="319">
        <f>cf_1!W171+cf_2!W171</f>
        <v>0</v>
      </c>
      <c r="X171" s="319">
        <f>cf_1!X171+cf_2!X171</f>
        <v>0</v>
      </c>
      <c r="Y171" s="319">
        <f>cf_1!Y171+cf_2!Y171</f>
        <v>0</v>
      </c>
      <c r="Z171" s="319">
        <f>cf_1!Z171+cf_2!Z171</f>
        <v>0</v>
      </c>
      <c r="AA171" s="319">
        <f>cf_1!AA171+cf_2!AA171</f>
        <v>0</v>
      </c>
      <c r="AB171" s="319">
        <f>cf_1!AB171+cf_2!AB171</f>
        <v>0</v>
      </c>
      <c r="AC171" s="319">
        <f>cf_1!AC171+cf_2!AC171</f>
        <v>0</v>
      </c>
      <c r="AD171" s="319">
        <f>cf_1!AD171+cf_2!AD171</f>
        <v>0</v>
      </c>
      <c r="AE171" s="319">
        <f>cf_1!AE171+cf_2!AE171</f>
        <v>0</v>
      </c>
      <c r="AF171" s="319">
        <f>cf_1!AF171+cf_2!AF171</f>
        <v>0</v>
      </c>
      <c r="AG171" s="319">
        <f>cf_1!AG171+cf_2!AG171</f>
        <v>0</v>
      </c>
      <c r="AH171" s="319">
        <f>cf_1!AH171+cf_2!AH171</f>
        <v>0</v>
      </c>
      <c r="AI171" s="319">
        <f>cf_1!AI171+cf_2!AI171</f>
        <v>0</v>
      </c>
      <c r="AJ171" s="319">
        <f>cf_1!AJ171+cf_2!AJ171</f>
        <v>0</v>
      </c>
      <c r="AK171" s="319">
        <f>cf_1!AK171+cf_2!AK171</f>
        <v>0</v>
      </c>
      <c r="AL171" s="319">
        <f>cf_1!AL171+cf_2!AL171</f>
        <v>0</v>
      </c>
      <c r="AM171" s="319">
        <f>cf_1!AM171+cf_2!AM171</f>
        <v>0</v>
      </c>
      <c r="AN171" s="319">
        <f>cf_1!AN171+cf_2!AN171</f>
        <v>0</v>
      </c>
      <c r="AO171" s="319">
        <f>cf_1!AO171+cf_2!AO171</f>
        <v>0</v>
      </c>
      <c r="AP171" s="319">
        <f>cf_1!AP171+cf_2!AP171</f>
        <v>0</v>
      </c>
      <c r="AQ171" s="319">
        <f>cf_1!AQ171+cf_2!AQ171</f>
        <v>0</v>
      </c>
      <c r="AR171" s="319">
        <f>cf_1!AR171+cf_2!AR171</f>
        <v>0</v>
      </c>
      <c r="AS171" s="319">
        <f>cf_1!AS171+cf_2!AS171</f>
        <v>0</v>
      </c>
      <c r="AT171" s="319">
        <f>cf_1!AT171+cf_2!AT171</f>
        <v>0</v>
      </c>
      <c r="AU171" s="319">
        <f>cf_1!AU171+cf_2!AU171</f>
        <v>0</v>
      </c>
      <c r="AV171" s="319">
        <f>cf_1!AV171+cf_2!AV171</f>
        <v>0</v>
      </c>
      <c r="AW171" s="319">
        <f>cf_1!AW171+cf_2!AW171</f>
        <v>0</v>
      </c>
      <c r="AX171" s="319">
        <f>cf_1!AX171+cf_2!AX171</f>
        <v>0</v>
      </c>
      <c r="AY171" s="319">
        <f>cf_1!AY171+cf_2!AY171</f>
        <v>0</v>
      </c>
      <c r="AZ171" s="319">
        <f>cf_1!AZ171+cf_2!AZ171</f>
        <v>0</v>
      </c>
      <c r="BA171" s="319">
        <f>cf_1!BA171+cf_2!BA171</f>
        <v>0</v>
      </c>
      <c r="BB171" s="319">
        <f>cf_1!BB171+cf_2!BB171</f>
        <v>0</v>
      </c>
      <c r="BC171" s="319">
        <f>cf_1!BC171+cf_2!BC171</f>
        <v>0</v>
      </c>
      <c r="BD171" s="319">
        <f>cf_1!BD171+cf_2!BD171</f>
        <v>0</v>
      </c>
      <c r="BE171" s="319">
        <f>cf_1!BE171+cf_2!BE171</f>
        <v>0</v>
      </c>
      <c r="BF171" s="319">
        <f>cf_1!BF171+cf_2!BF171</f>
        <v>0</v>
      </c>
      <c r="BG171" s="319">
        <f>cf_1!BG171+cf_2!BG171</f>
        <v>0</v>
      </c>
      <c r="BH171" s="319">
        <f>cf_1!BH171+cf_2!BH171</f>
        <v>0</v>
      </c>
      <c r="BI171" s="319">
        <f>cf_1!BI171+cf_2!BI171</f>
        <v>0</v>
      </c>
      <c r="BJ171" s="319">
        <f>cf_1!BJ171+cf_2!BJ171</f>
        <v>0</v>
      </c>
      <c r="BK171" s="319">
        <f>cf_1!BK171+cf_2!BK171</f>
        <v>0</v>
      </c>
      <c r="BL171" s="319">
        <f>cf_1!BL171+cf_2!BL171</f>
        <v>0</v>
      </c>
      <c r="BM171" s="319">
        <f>cf_1!BM171+cf_2!BM171</f>
        <v>0</v>
      </c>
      <c r="BN171" s="319">
        <f>cf_1!BN171+cf_2!BN171</f>
        <v>0</v>
      </c>
      <c r="BO171" s="319">
        <f>cf_1!BO171+cf_2!BO171</f>
        <v>0</v>
      </c>
      <c r="BP171" s="319">
        <f>cf_1!BP171+cf_2!BP171</f>
        <v>0</v>
      </c>
      <c r="BQ171" s="319">
        <f>cf_1!BQ171+cf_2!BQ171</f>
        <v>0</v>
      </c>
      <c r="BR171" s="319">
        <f>cf_1!BR171+cf_2!BR171</f>
        <v>0</v>
      </c>
      <c r="BS171" s="319">
        <f>cf_1!BS171+cf_2!BS171</f>
        <v>0</v>
      </c>
      <c r="BT171" s="319">
        <f>cf_1!BT171+cf_2!BT171</f>
        <v>0</v>
      </c>
      <c r="BU171" s="319">
        <f>cf_1!BU171+cf_2!BU171</f>
        <v>0</v>
      </c>
      <c r="BV171" s="319">
        <f>cf_1!BV171+cf_2!BV171</f>
        <v>0</v>
      </c>
      <c r="BW171" s="319">
        <f>cf_1!BW171+cf_2!BW171</f>
        <v>0</v>
      </c>
      <c r="BX171" s="319">
        <f>cf_1!BX171+cf_2!BX171</f>
        <v>0</v>
      </c>
      <c r="BY171" s="319">
        <f>cf_1!BY171+cf_2!BY171</f>
        <v>0</v>
      </c>
      <c r="BZ171" s="319">
        <f>cf_1!BZ171+cf_2!BZ171</f>
        <v>0</v>
      </c>
      <c r="CA171" s="319">
        <f>cf_1!CA171+cf_2!CA171</f>
        <v>0</v>
      </c>
      <c r="CB171" s="319">
        <f>cf_1!CB171+cf_2!CB171</f>
        <v>0</v>
      </c>
      <c r="CC171" s="319">
        <f>cf_1!CC171+cf_2!CC171</f>
        <v>0</v>
      </c>
      <c r="CD171" s="319">
        <f>cf_1!CD171+cf_2!CD171</f>
        <v>0</v>
      </c>
      <c r="CE171" s="319">
        <f>cf_1!CE171+cf_2!CE171</f>
        <v>0</v>
      </c>
      <c r="CF171" s="319">
        <f>cf_1!CF171+cf_2!CF171</f>
        <v>0</v>
      </c>
      <c r="CG171" s="319">
        <f>cf_1!CG171+cf_2!CG171</f>
        <v>0</v>
      </c>
      <c r="CH171" s="319">
        <f>cf_1!CH171+cf_2!CH171</f>
        <v>0</v>
      </c>
      <c r="CI171" s="319">
        <f>cf_1!CI171+cf_2!CI171</f>
        <v>0</v>
      </c>
      <c r="CJ171" s="319">
        <f>cf_1!CJ171+cf_2!CJ171</f>
        <v>0</v>
      </c>
      <c r="CK171" s="319">
        <f>cf_1!CK171+cf_2!CK171</f>
        <v>0</v>
      </c>
      <c r="CL171" s="319">
        <f>cf_1!CL171+cf_2!CL171</f>
        <v>0</v>
      </c>
      <c r="CM171" s="319">
        <f>cf_1!CM171+cf_2!CM171</f>
        <v>0</v>
      </c>
      <c r="CN171" s="319">
        <f>cf_1!CN171+cf_2!CN171</f>
        <v>0</v>
      </c>
      <c r="CO171" s="319">
        <f>cf_1!CO171+cf_2!CO171</f>
        <v>0</v>
      </c>
      <c r="CP171" s="319">
        <f>cf_1!CP171+cf_2!CP171</f>
        <v>0</v>
      </c>
      <c r="CQ171" s="319">
        <f>cf_1!CQ171+cf_2!CQ171</f>
        <v>0</v>
      </c>
      <c r="CR171" s="319">
        <f>cf_1!CR171+cf_2!CR171</f>
        <v>0</v>
      </c>
      <c r="CS171" s="319">
        <f>cf_1!CS171+cf_2!CS171</f>
        <v>0</v>
      </c>
      <c r="CT171" s="319">
        <f>cf_1!CT171+cf_2!CT171</f>
        <v>0</v>
      </c>
      <c r="CU171" s="319">
        <f>cf_1!CU171+cf_2!CU171</f>
        <v>0</v>
      </c>
      <c r="CV171" s="319">
        <f>cf_1!CV171+cf_2!CV171</f>
        <v>0</v>
      </c>
      <c r="CW171" s="319">
        <f>cf_1!CW171+cf_2!CW171</f>
        <v>0</v>
      </c>
      <c r="CX171" s="319">
        <f>cf_1!CX171+cf_2!CX171</f>
        <v>0</v>
      </c>
      <c r="CY171" s="319">
        <f>cf_1!CY171+cf_2!CY171</f>
        <v>0</v>
      </c>
      <c r="CZ171" s="319">
        <f>cf_1!CZ171+cf_2!CZ171</f>
        <v>0</v>
      </c>
      <c r="DA171" s="319">
        <f>cf_1!DA171+cf_2!DA171</f>
        <v>0</v>
      </c>
      <c r="DB171" s="319">
        <f>cf_1!DB171+cf_2!DB171</f>
        <v>0</v>
      </c>
      <c r="DC171" s="319">
        <f>cf_1!DC171+cf_2!DC171</f>
        <v>0</v>
      </c>
      <c r="DD171" s="319">
        <f>cf_1!DD171+cf_2!DD171</f>
        <v>0</v>
      </c>
      <c r="DE171" s="319">
        <f>cf_1!DE171+cf_2!DE171</f>
        <v>0</v>
      </c>
      <c r="DF171" s="319">
        <f>cf_1!DF171+cf_2!DF171</f>
        <v>0</v>
      </c>
      <c r="DG171" s="319">
        <f>cf_1!DG171+cf_2!DG171</f>
        <v>0</v>
      </c>
      <c r="DH171" s="319">
        <f>cf_1!DH171+cf_2!DH171</f>
        <v>0</v>
      </c>
      <c r="DI171" s="319">
        <f>cf_1!DI171+cf_2!DI171</f>
        <v>0</v>
      </c>
      <c r="DJ171" s="319">
        <f>cf_1!DJ171+cf_2!DJ171</f>
        <v>0</v>
      </c>
      <c r="DK171" s="319">
        <f>cf_1!DK171+cf_2!DK171</f>
        <v>0</v>
      </c>
      <c r="DL171" s="319">
        <f>cf_1!DL171+cf_2!DL171</f>
        <v>0</v>
      </c>
      <c r="DM171" s="319">
        <f>cf_1!DM171+cf_2!DM171</f>
        <v>0</v>
      </c>
      <c r="DN171" s="319">
        <f>cf_1!DN171+cf_2!DN171</f>
        <v>0</v>
      </c>
      <c r="DO171" s="319">
        <f>cf_1!DO171+cf_2!DO171</f>
        <v>0</v>
      </c>
      <c r="DP171" s="319">
        <f>cf_1!DP171+cf_2!DP171</f>
        <v>0</v>
      </c>
      <c r="DQ171" s="319">
        <f>cf_1!DQ171+cf_2!DQ171</f>
        <v>0</v>
      </c>
      <c r="DR171" s="319">
        <f>cf_1!DR171+cf_2!DR171</f>
        <v>0</v>
      </c>
      <c r="DS171" s="319">
        <f>cf_1!DS171+cf_2!DS171</f>
        <v>0</v>
      </c>
      <c r="DT171" s="319">
        <f>cf_1!DT171+cf_2!DT171</f>
        <v>0</v>
      </c>
      <c r="DU171" s="319">
        <f>cf_1!DU171+cf_2!DU171</f>
        <v>0</v>
      </c>
      <c r="DV171" s="319">
        <f>cf_1!DV171+cf_2!DV171</f>
        <v>0</v>
      </c>
      <c r="DW171" s="319">
        <f>cf_1!DW171+cf_2!DW171</f>
        <v>0</v>
      </c>
      <c r="DX171" s="319">
        <f>cf_1!DX171+cf_2!DX171</f>
        <v>0</v>
      </c>
      <c r="DY171" s="319">
        <f>cf_1!DY171+cf_2!DY171</f>
        <v>0</v>
      </c>
      <c r="DZ171" s="319">
        <f>cf_1!DZ171+cf_2!DZ171</f>
        <v>0</v>
      </c>
      <c r="EA171" s="319">
        <f>cf_1!EA171+cf_2!EA171</f>
        <v>0</v>
      </c>
      <c r="EB171" s="319">
        <f>cf_1!EB171+cf_2!EB171</f>
        <v>0</v>
      </c>
      <c r="EC171" s="319">
        <f>cf_1!EC171+cf_2!EC171</f>
        <v>0</v>
      </c>
      <c r="ED171" s="319">
        <f>cf_1!ED171+cf_2!ED171</f>
        <v>0</v>
      </c>
      <c r="EE171" s="319">
        <f>cf_1!EE171+cf_2!EE171</f>
        <v>0</v>
      </c>
      <c r="EF171" s="319">
        <f>cf_1!EF171+cf_2!EF171</f>
        <v>0</v>
      </c>
      <c r="EG171" s="319">
        <f>cf_1!EG171+cf_2!EG171</f>
        <v>0</v>
      </c>
      <c r="EH171" s="319">
        <f>cf_1!EH171+cf_2!EH171</f>
        <v>0</v>
      </c>
      <c r="EI171" s="319">
        <f>cf_1!EI171+cf_2!EI171</f>
        <v>0</v>
      </c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/>
      <c r="FN171" s="59"/>
      <c r="FO171" s="59"/>
      <c r="FP171" s="59"/>
      <c r="FQ171" s="59"/>
      <c r="FR171" s="59"/>
      <c r="FS171" s="59"/>
      <c r="FT171" s="60"/>
      <c r="FU171" s="60"/>
      <c r="FV171" s="60"/>
      <c r="FW171" s="60"/>
      <c r="FX171" s="60"/>
      <c r="FY171" s="60"/>
      <c r="FZ171" s="60"/>
      <c r="GA171" s="60"/>
      <c r="GB171" s="60"/>
      <c r="GC171" s="60"/>
      <c r="GD171" s="60"/>
      <c r="GE171" s="60"/>
      <c r="GF171" s="60"/>
      <c r="GG171" s="60"/>
      <c r="GH171" s="60"/>
      <c r="GI171" s="60"/>
      <c r="GJ171" s="60"/>
      <c r="GK171" s="60"/>
      <c r="GL171" s="60"/>
      <c r="GM171" s="60"/>
      <c r="GN171" s="60"/>
      <c r="GO171" s="60"/>
      <c r="GP171" s="60"/>
      <c r="GQ171" s="60"/>
      <c r="GR171" s="60"/>
      <c r="GS171" s="60"/>
    </row>
    <row r="172" spans="2:201" x14ac:dyDescent="0.2">
      <c r="B172" s="66" t="s">
        <v>1096</v>
      </c>
      <c r="C172" s="67" t="s">
        <v>1097</v>
      </c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9">
        <f t="shared" si="336"/>
        <v>0</v>
      </c>
      <c r="Q172" s="70">
        <f t="shared" si="337"/>
        <v>0</v>
      </c>
      <c r="R172" s="59">
        <f t="shared" si="338"/>
        <v>0</v>
      </c>
      <c r="S172" s="319">
        <f>cf_1!S172+cf_2!S172</f>
        <v>0</v>
      </c>
      <c r="T172" s="319">
        <f>cf_1!T172+cf_2!T172</f>
        <v>0</v>
      </c>
      <c r="U172" s="319">
        <f>cf_1!U172+cf_2!U172</f>
        <v>0</v>
      </c>
      <c r="V172" s="319">
        <f>cf_1!V172+cf_2!V172</f>
        <v>0</v>
      </c>
      <c r="W172" s="319">
        <f>cf_1!W172+cf_2!W172</f>
        <v>0</v>
      </c>
      <c r="X172" s="319">
        <f>cf_1!X172+cf_2!X172</f>
        <v>0</v>
      </c>
      <c r="Y172" s="319">
        <f>cf_1!Y172+cf_2!Y172</f>
        <v>0</v>
      </c>
      <c r="Z172" s="319">
        <f>cf_1!Z172+cf_2!Z172</f>
        <v>0</v>
      </c>
      <c r="AA172" s="319">
        <f>cf_1!AA172+cf_2!AA172</f>
        <v>0</v>
      </c>
      <c r="AB172" s="319">
        <f>cf_1!AB172+cf_2!AB172</f>
        <v>0</v>
      </c>
      <c r="AC172" s="319">
        <f>cf_1!AC172+cf_2!AC172</f>
        <v>0</v>
      </c>
      <c r="AD172" s="319">
        <f>cf_1!AD172+cf_2!AD172</f>
        <v>0</v>
      </c>
      <c r="AE172" s="319">
        <f>cf_1!AE172+cf_2!AE172</f>
        <v>0</v>
      </c>
      <c r="AF172" s="319">
        <f>cf_1!AF172+cf_2!AF172</f>
        <v>0</v>
      </c>
      <c r="AG172" s="319">
        <f>cf_1!AG172+cf_2!AG172</f>
        <v>0</v>
      </c>
      <c r="AH172" s="319">
        <f>cf_1!AH172+cf_2!AH172</f>
        <v>0</v>
      </c>
      <c r="AI172" s="319">
        <f>cf_1!AI172+cf_2!AI172</f>
        <v>0</v>
      </c>
      <c r="AJ172" s="319">
        <f>cf_1!AJ172+cf_2!AJ172</f>
        <v>0</v>
      </c>
      <c r="AK172" s="319">
        <f>cf_1!AK172+cf_2!AK172</f>
        <v>0</v>
      </c>
      <c r="AL172" s="319">
        <f>cf_1!AL172+cf_2!AL172</f>
        <v>0</v>
      </c>
      <c r="AM172" s="319">
        <f>cf_1!AM172+cf_2!AM172</f>
        <v>0</v>
      </c>
      <c r="AN172" s="319">
        <f>cf_1!AN172+cf_2!AN172</f>
        <v>0</v>
      </c>
      <c r="AO172" s="319">
        <f>cf_1!AO172+cf_2!AO172</f>
        <v>0</v>
      </c>
      <c r="AP172" s="319">
        <f>cf_1!AP172+cf_2!AP172</f>
        <v>0</v>
      </c>
      <c r="AQ172" s="319">
        <f>cf_1!AQ172+cf_2!AQ172</f>
        <v>0</v>
      </c>
      <c r="AR172" s="319">
        <f>cf_1!AR172+cf_2!AR172</f>
        <v>0</v>
      </c>
      <c r="AS172" s="319">
        <f>cf_1!AS172+cf_2!AS172</f>
        <v>0</v>
      </c>
      <c r="AT172" s="319">
        <f>cf_1!AT172+cf_2!AT172</f>
        <v>0</v>
      </c>
      <c r="AU172" s="319">
        <f>cf_1!AU172+cf_2!AU172</f>
        <v>0</v>
      </c>
      <c r="AV172" s="319">
        <f>cf_1!AV172+cf_2!AV172</f>
        <v>0</v>
      </c>
      <c r="AW172" s="319">
        <f>cf_1!AW172+cf_2!AW172</f>
        <v>0</v>
      </c>
      <c r="AX172" s="319">
        <f>cf_1!AX172+cf_2!AX172</f>
        <v>0</v>
      </c>
      <c r="AY172" s="319">
        <f>cf_1!AY172+cf_2!AY172</f>
        <v>0</v>
      </c>
      <c r="AZ172" s="319">
        <f>cf_1!AZ172+cf_2!AZ172</f>
        <v>0</v>
      </c>
      <c r="BA172" s="319">
        <f>cf_1!BA172+cf_2!BA172</f>
        <v>0</v>
      </c>
      <c r="BB172" s="319">
        <f>cf_1!BB172+cf_2!BB172</f>
        <v>0</v>
      </c>
      <c r="BC172" s="319">
        <f>cf_1!BC172+cf_2!BC172</f>
        <v>0</v>
      </c>
      <c r="BD172" s="319">
        <f>cf_1!BD172+cf_2!BD172</f>
        <v>0</v>
      </c>
      <c r="BE172" s="319">
        <f>cf_1!BE172+cf_2!BE172</f>
        <v>0</v>
      </c>
      <c r="BF172" s="319">
        <f>cf_1!BF172+cf_2!BF172</f>
        <v>0</v>
      </c>
      <c r="BG172" s="319">
        <f>cf_1!BG172+cf_2!BG172</f>
        <v>0</v>
      </c>
      <c r="BH172" s="319">
        <f>cf_1!BH172+cf_2!BH172</f>
        <v>0</v>
      </c>
      <c r="BI172" s="319">
        <f>cf_1!BI172+cf_2!BI172</f>
        <v>0</v>
      </c>
      <c r="BJ172" s="319">
        <f>cf_1!BJ172+cf_2!BJ172</f>
        <v>0</v>
      </c>
      <c r="BK172" s="319">
        <f>cf_1!BK172+cf_2!BK172</f>
        <v>0</v>
      </c>
      <c r="BL172" s="319">
        <f>cf_1!BL172+cf_2!BL172</f>
        <v>0</v>
      </c>
      <c r="BM172" s="319">
        <f>cf_1!BM172+cf_2!BM172</f>
        <v>0</v>
      </c>
      <c r="BN172" s="319">
        <f>cf_1!BN172+cf_2!BN172</f>
        <v>0</v>
      </c>
      <c r="BO172" s="319">
        <f>cf_1!BO172+cf_2!BO172</f>
        <v>0</v>
      </c>
      <c r="BP172" s="319">
        <f>cf_1!BP172+cf_2!BP172</f>
        <v>0</v>
      </c>
      <c r="BQ172" s="319">
        <f>cf_1!BQ172+cf_2!BQ172</f>
        <v>0</v>
      </c>
      <c r="BR172" s="319">
        <f>cf_1!BR172+cf_2!BR172</f>
        <v>0</v>
      </c>
      <c r="BS172" s="319">
        <f>cf_1!BS172+cf_2!BS172</f>
        <v>0</v>
      </c>
      <c r="BT172" s="319">
        <f>cf_1!BT172+cf_2!BT172</f>
        <v>0</v>
      </c>
      <c r="BU172" s="319">
        <f>cf_1!BU172+cf_2!BU172</f>
        <v>0</v>
      </c>
      <c r="BV172" s="319">
        <f>cf_1!BV172+cf_2!BV172</f>
        <v>0</v>
      </c>
      <c r="BW172" s="319">
        <f>cf_1!BW172+cf_2!BW172</f>
        <v>0</v>
      </c>
      <c r="BX172" s="319">
        <f>cf_1!BX172+cf_2!BX172</f>
        <v>0</v>
      </c>
      <c r="BY172" s="319">
        <f>cf_1!BY172+cf_2!BY172</f>
        <v>0</v>
      </c>
      <c r="BZ172" s="319">
        <f>cf_1!BZ172+cf_2!BZ172</f>
        <v>0</v>
      </c>
      <c r="CA172" s="319">
        <f>cf_1!CA172+cf_2!CA172</f>
        <v>0</v>
      </c>
      <c r="CB172" s="319">
        <f>cf_1!CB172+cf_2!CB172</f>
        <v>0</v>
      </c>
      <c r="CC172" s="319">
        <f>cf_1!CC172+cf_2!CC172</f>
        <v>0</v>
      </c>
      <c r="CD172" s="319">
        <f>cf_1!CD172+cf_2!CD172</f>
        <v>0</v>
      </c>
      <c r="CE172" s="319">
        <f>cf_1!CE172+cf_2!CE172</f>
        <v>0</v>
      </c>
      <c r="CF172" s="319">
        <f>cf_1!CF172+cf_2!CF172</f>
        <v>0</v>
      </c>
      <c r="CG172" s="319">
        <f>cf_1!CG172+cf_2!CG172</f>
        <v>0</v>
      </c>
      <c r="CH172" s="319">
        <f>cf_1!CH172+cf_2!CH172</f>
        <v>0</v>
      </c>
      <c r="CI172" s="319">
        <f>cf_1!CI172+cf_2!CI172</f>
        <v>0</v>
      </c>
      <c r="CJ172" s="319">
        <f>cf_1!CJ172+cf_2!CJ172</f>
        <v>0</v>
      </c>
      <c r="CK172" s="319">
        <f>cf_1!CK172+cf_2!CK172</f>
        <v>0</v>
      </c>
      <c r="CL172" s="319">
        <f>cf_1!CL172+cf_2!CL172</f>
        <v>0</v>
      </c>
      <c r="CM172" s="319">
        <f>cf_1!CM172+cf_2!CM172</f>
        <v>0</v>
      </c>
      <c r="CN172" s="319">
        <f>cf_1!CN172+cf_2!CN172</f>
        <v>0</v>
      </c>
      <c r="CO172" s="319">
        <f>cf_1!CO172+cf_2!CO172</f>
        <v>0</v>
      </c>
      <c r="CP172" s="319">
        <f>cf_1!CP172+cf_2!CP172</f>
        <v>0</v>
      </c>
      <c r="CQ172" s="319">
        <f>cf_1!CQ172+cf_2!CQ172</f>
        <v>0</v>
      </c>
      <c r="CR172" s="319">
        <f>cf_1!CR172+cf_2!CR172</f>
        <v>0</v>
      </c>
      <c r="CS172" s="319">
        <f>cf_1!CS172+cf_2!CS172</f>
        <v>0</v>
      </c>
      <c r="CT172" s="319">
        <f>cf_1!CT172+cf_2!CT172</f>
        <v>0</v>
      </c>
      <c r="CU172" s="319">
        <f>cf_1!CU172+cf_2!CU172</f>
        <v>0</v>
      </c>
      <c r="CV172" s="319">
        <f>cf_1!CV172+cf_2!CV172</f>
        <v>0</v>
      </c>
      <c r="CW172" s="319">
        <f>cf_1!CW172+cf_2!CW172</f>
        <v>0</v>
      </c>
      <c r="CX172" s="319">
        <f>cf_1!CX172+cf_2!CX172</f>
        <v>0</v>
      </c>
      <c r="CY172" s="319">
        <f>cf_1!CY172+cf_2!CY172</f>
        <v>0</v>
      </c>
      <c r="CZ172" s="319">
        <f>cf_1!CZ172+cf_2!CZ172</f>
        <v>0</v>
      </c>
      <c r="DA172" s="319">
        <f>cf_1!DA172+cf_2!DA172</f>
        <v>0</v>
      </c>
      <c r="DB172" s="319">
        <f>cf_1!DB172+cf_2!DB172</f>
        <v>0</v>
      </c>
      <c r="DC172" s="319">
        <f>cf_1!DC172+cf_2!DC172</f>
        <v>0</v>
      </c>
      <c r="DD172" s="319">
        <f>cf_1!DD172+cf_2!DD172</f>
        <v>0</v>
      </c>
      <c r="DE172" s="319">
        <f>cf_1!DE172+cf_2!DE172</f>
        <v>0</v>
      </c>
      <c r="DF172" s="319">
        <f>cf_1!DF172+cf_2!DF172</f>
        <v>0</v>
      </c>
      <c r="DG172" s="319">
        <f>cf_1!DG172+cf_2!DG172</f>
        <v>0</v>
      </c>
      <c r="DH172" s="319">
        <f>cf_1!DH172+cf_2!DH172</f>
        <v>0</v>
      </c>
      <c r="DI172" s="319">
        <f>cf_1!DI172+cf_2!DI172</f>
        <v>0</v>
      </c>
      <c r="DJ172" s="319">
        <f>cf_1!DJ172+cf_2!DJ172</f>
        <v>0</v>
      </c>
      <c r="DK172" s="319">
        <f>cf_1!DK172+cf_2!DK172</f>
        <v>0</v>
      </c>
      <c r="DL172" s="319">
        <f>cf_1!DL172+cf_2!DL172</f>
        <v>0</v>
      </c>
      <c r="DM172" s="319">
        <f>cf_1!DM172+cf_2!DM172</f>
        <v>0</v>
      </c>
      <c r="DN172" s="319">
        <f>cf_1!DN172+cf_2!DN172</f>
        <v>0</v>
      </c>
      <c r="DO172" s="319">
        <f>cf_1!DO172+cf_2!DO172</f>
        <v>0</v>
      </c>
      <c r="DP172" s="319">
        <f>cf_1!DP172+cf_2!DP172</f>
        <v>0</v>
      </c>
      <c r="DQ172" s="319">
        <f>cf_1!DQ172+cf_2!DQ172</f>
        <v>0</v>
      </c>
      <c r="DR172" s="319">
        <f>cf_1!DR172+cf_2!DR172</f>
        <v>0</v>
      </c>
      <c r="DS172" s="319">
        <f>cf_1!DS172+cf_2!DS172</f>
        <v>0</v>
      </c>
      <c r="DT172" s="319">
        <f>cf_1!DT172+cf_2!DT172</f>
        <v>0</v>
      </c>
      <c r="DU172" s="319">
        <f>cf_1!DU172+cf_2!DU172</f>
        <v>0</v>
      </c>
      <c r="DV172" s="319">
        <f>cf_1!DV172+cf_2!DV172</f>
        <v>0</v>
      </c>
      <c r="DW172" s="319">
        <f>cf_1!DW172+cf_2!DW172</f>
        <v>0</v>
      </c>
      <c r="DX172" s="319">
        <f>cf_1!DX172+cf_2!DX172</f>
        <v>0</v>
      </c>
      <c r="DY172" s="319">
        <f>cf_1!DY172+cf_2!DY172</f>
        <v>0</v>
      </c>
      <c r="DZ172" s="319">
        <f>cf_1!DZ172+cf_2!DZ172</f>
        <v>0</v>
      </c>
      <c r="EA172" s="319">
        <f>cf_1!EA172+cf_2!EA172</f>
        <v>0</v>
      </c>
      <c r="EB172" s="319">
        <f>cf_1!EB172+cf_2!EB172</f>
        <v>0</v>
      </c>
      <c r="EC172" s="319">
        <f>cf_1!EC172+cf_2!EC172</f>
        <v>0</v>
      </c>
      <c r="ED172" s="319">
        <f>cf_1!ED172+cf_2!ED172</f>
        <v>0</v>
      </c>
      <c r="EE172" s="319">
        <f>cf_1!EE172+cf_2!EE172</f>
        <v>0</v>
      </c>
      <c r="EF172" s="319">
        <f>cf_1!EF172+cf_2!EF172</f>
        <v>0</v>
      </c>
      <c r="EG172" s="319">
        <f>cf_1!EG172+cf_2!EG172</f>
        <v>0</v>
      </c>
      <c r="EH172" s="319">
        <f>cf_1!EH172+cf_2!EH172</f>
        <v>0</v>
      </c>
      <c r="EI172" s="319">
        <f>cf_1!EI172+cf_2!EI172</f>
        <v>0</v>
      </c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/>
      <c r="FN172" s="59"/>
      <c r="FO172" s="59"/>
      <c r="FP172" s="59"/>
      <c r="FQ172" s="59"/>
      <c r="FR172" s="59"/>
      <c r="FS172" s="59"/>
      <c r="FT172" s="60"/>
      <c r="FU172" s="60"/>
      <c r="FV172" s="60"/>
      <c r="FW172" s="60"/>
      <c r="FX172" s="60"/>
      <c r="FY172" s="60"/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0"/>
      <c r="GK172" s="60"/>
      <c r="GL172" s="60"/>
      <c r="GM172" s="60"/>
      <c r="GN172" s="60"/>
      <c r="GO172" s="60"/>
      <c r="GP172" s="60"/>
      <c r="GQ172" s="60"/>
      <c r="GR172" s="60"/>
      <c r="GS172" s="60"/>
    </row>
    <row r="173" spans="2:201" x14ac:dyDescent="0.2">
      <c r="B173" s="66" t="s">
        <v>1098</v>
      </c>
      <c r="C173" s="67" t="s">
        <v>1099</v>
      </c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9">
        <f t="shared" si="336"/>
        <v>0</v>
      </c>
      <c r="Q173" s="70">
        <f t="shared" si="337"/>
        <v>0</v>
      </c>
      <c r="R173" s="59">
        <f t="shared" si="338"/>
        <v>0</v>
      </c>
      <c r="S173" s="319">
        <f>cf_1!S173+cf_2!S173</f>
        <v>0</v>
      </c>
      <c r="T173" s="319">
        <f>cf_1!T173+cf_2!T173</f>
        <v>0</v>
      </c>
      <c r="U173" s="319">
        <f>cf_1!U173+cf_2!U173</f>
        <v>0</v>
      </c>
      <c r="V173" s="319">
        <f>cf_1!V173+cf_2!V173</f>
        <v>0</v>
      </c>
      <c r="W173" s="319">
        <f>cf_1!W173+cf_2!W173</f>
        <v>0</v>
      </c>
      <c r="X173" s="319">
        <f>cf_1!X173+cf_2!X173</f>
        <v>0</v>
      </c>
      <c r="Y173" s="319">
        <f>cf_1!Y173+cf_2!Y173</f>
        <v>0</v>
      </c>
      <c r="Z173" s="319">
        <f>cf_1!Z173+cf_2!Z173</f>
        <v>0</v>
      </c>
      <c r="AA173" s="319">
        <f>cf_1!AA173+cf_2!AA173</f>
        <v>0</v>
      </c>
      <c r="AB173" s="319">
        <f>cf_1!AB173+cf_2!AB173</f>
        <v>0</v>
      </c>
      <c r="AC173" s="319">
        <f>cf_1!AC173+cf_2!AC173</f>
        <v>0</v>
      </c>
      <c r="AD173" s="319">
        <f>cf_1!AD173+cf_2!AD173</f>
        <v>0</v>
      </c>
      <c r="AE173" s="319">
        <f>cf_1!AE173+cf_2!AE173</f>
        <v>0</v>
      </c>
      <c r="AF173" s="319">
        <f>cf_1!AF173+cf_2!AF173</f>
        <v>0</v>
      </c>
      <c r="AG173" s="319">
        <f>cf_1!AG173+cf_2!AG173</f>
        <v>0</v>
      </c>
      <c r="AH173" s="319">
        <f>cf_1!AH173+cf_2!AH173</f>
        <v>0</v>
      </c>
      <c r="AI173" s="319">
        <f>cf_1!AI173+cf_2!AI173</f>
        <v>0</v>
      </c>
      <c r="AJ173" s="319">
        <f>cf_1!AJ173+cf_2!AJ173</f>
        <v>0</v>
      </c>
      <c r="AK173" s="319">
        <f>cf_1!AK173+cf_2!AK173</f>
        <v>0</v>
      </c>
      <c r="AL173" s="319">
        <f>cf_1!AL173+cf_2!AL173</f>
        <v>0</v>
      </c>
      <c r="AM173" s="319">
        <f>cf_1!AM173+cf_2!AM173</f>
        <v>0</v>
      </c>
      <c r="AN173" s="319">
        <f>cf_1!AN173+cf_2!AN173</f>
        <v>0</v>
      </c>
      <c r="AO173" s="319">
        <f>cf_1!AO173+cf_2!AO173</f>
        <v>0</v>
      </c>
      <c r="AP173" s="319">
        <f>cf_1!AP173+cf_2!AP173</f>
        <v>0</v>
      </c>
      <c r="AQ173" s="319">
        <f>cf_1!AQ173+cf_2!AQ173</f>
        <v>0</v>
      </c>
      <c r="AR173" s="319">
        <f>cf_1!AR173+cf_2!AR173</f>
        <v>0</v>
      </c>
      <c r="AS173" s="319">
        <f>cf_1!AS173+cf_2!AS173</f>
        <v>0</v>
      </c>
      <c r="AT173" s="319">
        <f>cf_1!AT173+cf_2!AT173</f>
        <v>0</v>
      </c>
      <c r="AU173" s="319">
        <f>cf_1!AU173+cf_2!AU173</f>
        <v>0</v>
      </c>
      <c r="AV173" s="319">
        <f>cf_1!AV173+cf_2!AV173</f>
        <v>0</v>
      </c>
      <c r="AW173" s="319">
        <f>cf_1!AW173+cf_2!AW173</f>
        <v>0</v>
      </c>
      <c r="AX173" s="319">
        <f>cf_1!AX173+cf_2!AX173</f>
        <v>0</v>
      </c>
      <c r="AY173" s="319">
        <f>cf_1!AY173+cf_2!AY173</f>
        <v>0</v>
      </c>
      <c r="AZ173" s="319">
        <f>cf_1!AZ173+cf_2!AZ173</f>
        <v>0</v>
      </c>
      <c r="BA173" s="319">
        <f>cf_1!BA173+cf_2!BA173</f>
        <v>0</v>
      </c>
      <c r="BB173" s="319">
        <f>cf_1!BB173+cf_2!BB173</f>
        <v>0</v>
      </c>
      <c r="BC173" s="319">
        <f>cf_1!BC173+cf_2!BC173</f>
        <v>0</v>
      </c>
      <c r="BD173" s="319">
        <f>cf_1!BD173+cf_2!BD173</f>
        <v>0</v>
      </c>
      <c r="BE173" s="319">
        <f>cf_1!BE173+cf_2!BE173</f>
        <v>0</v>
      </c>
      <c r="BF173" s="319">
        <f>cf_1!BF173+cf_2!BF173</f>
        <v>0</v>
      </c>
      <c r="BG173" s="319">
        <f>cf_1!BG173+cf_2!BG173</f>
        <v>0</v>
      </c>
      <c r="BH173" s="319">
        <f>cf_1!BH173+cf_2!BH173</f>
        <v>0</v>
      </c>
      <c r="BI173" s="319">
        <f>cf_1!BI173+cf_2!BI173</f>
        <v>0</v>
      </c>
      <c r="BJ173" s="319">
        <f>cf_1!BJ173+cf_2!BJ173</f>
        <v>0</v>
      </c>
      <c r="BK173" s="319">
        <f>cf_1!BK173+cf_2!BK173</f>
        <v>0</v>
      </c>
      <c r="BL173" s="319">
        <f>cf_1!BL173+cf_2!BL173</f>
        <v>0</v>
      </c>
      <c r="BM173" s="319">
        <f>cf_1!BM173+cf_2!BM173</f>
        <v>0</v>
      </c>
      <c r="BN173" s="319">
        <f>cf_1!BN173+cf_2!BN173</f>
        <v>0</v>
      </c>
      <c r="BO173" s="319">
        <f>cf_1!BO173+cf_2!BO173</f>
        <v>0</v>
      </c>
      <c r="BP173" s="319">
        <f>cf_1!BP173+cf_2!BP173</f>
        <v>0</v>
      </c>
      <c r="BQ173" s="319">
        <f>cf_1!BQ173+cf_2!BQ173</f>
        <v>0</v>
      </c>
      <c r="BR173" s="319">
        <f>cf_1!BR173+cf_2!BR173</f>
        <v>0</v>
      </c>
      <c r="BS173" s="319">
        <f>cf_1!BS173+cf_2!BS173</f>
        <v>0</v>
      </c>
      <c r="BT173" s="319">
        <f>cf_1!BT173+cf_2!BT173</f>
        <v>0</v>
      </c>
      <c r="BU173" s="319">
        <f>cf_1!BU173+cf_2!BU173</f>
        <v>0</v>
      </c>
      <c r="BV173" s="319">
        <f>cf_1!BV173+cf_2!BV173</f>
        <v>0</v>
      </c>
      <c r="BW173" s="319">
        <f>cf_1!BW173+cf_2!BW173</f>
        <v>0</v>
      </c>
      <c r="BX173" s="319">
        <f>cf_1!BX173+cf_2!BX173</f>
        <v>0</v>
      </c>
      <c r="BY173" s="319">
        <f>cf_1!BY173+cf_2!BY173</f>
        <v>0</v>
      </c>
      <c r="BZ173" s="319">
        <f>cf_1!BZ173+cf_2!BZ173</f>
        <v>0</v>
      </c>
      <c r="CA173" s="319">
        <f>cf_1!CA173+cf_2!CA173</f>
        <v>0</v>
      </c>
      <c r="CB173" s="319">
        <f>cf_1!CB173+cf_2!CB173</f>
        <v>0</v>
      </c>
      <c r="CC173" s="319">
        <f>cf_1!CC173+cf_2!CC173</f>
        <v>0</v>
      </c>
      <c r="CD173" s="319">
        <f>cf_1!CD173+cf_2!CD173</f>
        <v>0</v>
      </c>
      <c r="CE173" s="319">
        <f>cf_1!CE173+cf_2!CE173</f>
        <v>0</v>
      </c>
      <c r="CF173" s="319">
        <f>cf_1!CF173+cf_2!CF173</f>
        <v>0</v>
      </c>
      <c r="CG173" s="319">
        <f>cf_1!CG173+cf_2!CG173</f>
        <v>0</v>
      </c>
      <c r="CH173" s="319">
        <f>cf_1!CH173+cf_2!CH173</f>
        <v>0</v>
      </c>
      <c r="CI173" s="319">
        <f>cf_1!CI173+cf_2!CI173</f>
        <v>0</v>
      </c>
      <c r="CJ173" s="319">
        <f>cf_1!CJ173+cf_2!CJ173</f>
        <v>0</v>
      </c>
      <c r="CK173" s="319">
        <f>cf_1!CK173+cf_2!CK173</f>
        <v>0</v>
      </c>
      <c r="CL173" s="319">
        <f>cf_1!CL173+cf_2!CL173</f>
        <v>0</v>
      </c>
      <c r="CM173" s="319">
        <f>cf_1!CM173+cf_2!CM173</f>
        <v>0</v>
      </c>
      <c r="CN173" s="319">
        <f>cf_1!CN173+cf_2!CN173</f>
        <v>0</v>
      </c>
      <c r="CO173" s="319">
        <f>cf_1!CO173+cf_2!CO173</f>
        <v>0</v>
      </c>
      <c r="CP173" s="319">
        <f>cf_1!CP173+cf_2!CP173</f>
        <v>0</v>
      </c>
      <c r="CQ173" s="319">
        <f>cf_1!CQ173+cf_2!CQ173</f>
        <v>0</v>
      </c>
      <c r="CR173" s="319">
        <f>cf_1!CR173+cf_2!CR173</f>
        <v>0</v>
      </c>
      <c r="CS173" s="319">
        <f>cf_1!CS173+cf_2!CS173</f>
        <v>0</v>
      </c>
      <c r="CT173" s="319">
        <f>cf_1!CT173+cf_2!CT173</f>
        <v>0</v>
      </c>
      <c r="CU173" s="319">
        <f>cf_1!CU173+cf_2!CU173</f>
        <v>0</v>
      </c>
      <c r="CV173" s="319">
        <f>cf_1!CV173+cf_2!CV173</f>
        <v>0</v>
      </c>
      <c r="CW173" s="319">
        <f>cf_1!CW173+cf_2!CW173</f>
        <v>0</v>
      </c>
      <c r="CX173" s="319">
        <f>cf_1!CX173+cf_2!CX173</f>
        <v>0</v>
      </c>
      <c r="CY173" s="319">
        <f>cf_1!CY173+cf_2!CY173</f>
        <v>0</v>
      </c>
      <c r="CZ173" s="319">
        <f>cf_1!CZ173+cf_2!CZ173</f>
        <v>0</v>
      </c>
      <c r="DA173" s="319">
        <f>cf_1!DA173+cf_2!DA173</f>
        <v>0</v>
      </c>
      <c r="DB173" s="319">
        <f>cf_1!DB173+cf_2!DB173</f>
        <v>0</v>
      </c>
      <c r="DC173" s="319">
        <f>cf_1!DC173+cf_2!DC173</f>
        <v>0</v>
      </c>
      <c r="DD173" s="319">
        <f>cf_1!DD173+cf_2!DD173</f>
        <v>0</v>
      </c>
      <c r="DE173" s="319">
        <f>cf_1!DE173+cf_2!DE173</f>
        <v>0</v>
      </c>
      <c r="DF173" s="319">
        <f>cf_1!DF173+cf_2!DF173</f>
        <v>0</v>
      </c>
      <c r="DG173" s="319">
        <f>cf_1!DG173+cf_2!DG173</f>
        <v>0</v>
      </c>
      <c r="DH173" s="319">
        <f>cf_1!DH173+cf_2!DH173</f>
        <v>0</v>
      </c>
      <c r="DI173" s="319">
        <f>cf_1!DI173+cf_2!DI173</f>
        <v>0</v>
      </c>
      <c r="DJ173" s="319">
        <f>cf_1!DJ173+cf_2!DJ173</f>
        <v>0</v>
      </c>
      <c r="DK173" s="319">
        <f>cf_1!DK173+cf_2!DK173</f>
        <v>0</v>
      </c>
      <c r="DL173" s="319">
        <f>cf_1!DL173+cf_2!DL173</f>
        <v>0</v>
      </c>
      <c r="DM173" s="319">
        <f>cf_1!DM173+cf_2!DM173</f>
        <v>0</v>
      </c>
      <c r="DN173" s="319">
        <f>cf_1!DN173+cf_2!DN173</f>
        <v>0</v>
      </c>
      <c r="DO173" s="319">
        <f>cf_1!DO173+cf_2!DO173</f>
        <v>0</v>
      </c>
      <c r="DP173" s="319">
        <f>cf_1!DP173+cf_2!DP173</f>
        <v>0</v>
      </c>
      <c r="DQ173" s="319">
        <f>cf_1!DQ173+cf_2!DQ173</f>
        <v>0</v>
      </c>
      <c r="DR173" s="319">
        <f>cf_1!DR173+cf_2!DR173</f>
        <v>0</v>
      </c>
      <c r="DS173" s="319">
        <f>cf_1!DS173+cf_2!DS173</f>
        <v>0</v>
      </c>
      <c r="DT173" s="319">
        <f>cf_1!DT173+cf_2!DT173</f>
        <v>0</v>
      </c>
      <c r="DU173" s="319">
        <f>cf_1!DU173+cf_2!DU173</f>
        <v>0</v>
      </c>
      <c r="DV173" s="319">
        <f>cf_1!DV173+cf_2!DV173</f>
        <v>0</v>
      </c>
      <c r="DW173" s="319">
        <f>cf_1!DW173+cf_2!DW173</f>
        <v>0</v>
      </c>
      <c r="DX173" s="319">
        <f>cf_1!DX173+cf_2!DX173</f>
        <v>0</v>
      </c>
      <c r="DY173" s="319">
        <f>cf_1!DY173+cf_2!DY173</f>
        <v>0</v>
      </c>
      <c r="DZ173" s="319">
        <f>cf_1!DZ173+cf_2!DZ173</f>
        <v>0</v>
      </c>
      <c r="EA173" s="319">
        <f>cf_1!EA173+cf_2!EA173</f>
        <v>0</v>
      </c>
      <c r="EB173" s="319">
        <f>cf_1!EB173+cf_2!EB173</f>
        <v>0</v>
      </c>
      <c r="EC173" s="319">
        <f>cf_1!EC173+cf_2!EC173</f>
        <v>0</v>
      </c>
      <c r="ED173" s="319">
        <f>cf_1!ED173+cf_2!ED173</f>
        <v>0</v>
      </c>
      <c r="EE173" s="319">
        <f>cf_1!EE173+cf_2!EE173</f>
        <v>0</v>
      </c>
      <c r="EF173" s="319">
        <f>cf_1!EF173+cf_2!EF173</f>
        <v>0</v>
      </c>
      <c r="EG173" s="319">
        <f>cf_1!EG173+cf_2!EG173</f>
        <v>0</v>
      </c>
      <c r="EH173" s="319">
        <f>cf_1!EH173+cf_2!EH173</f>
        <v>0</v>
      </c>
      <c r="EI173" s="319">
        <f>cf_1!EI173+cf_2!EI173</f>
        <v>0</v>
      </c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/>
      <c r="FP173" s="59"/>
      <c r="FQ173" s="59"/>
      <c r="FR173" s="59"/>
      <c r="FS173" s="59"/>
      <c r="FT173" s="60"/>
      <c r="FU173" s="60"/>
      <c r="FV173" s="60"/>
      <c r="FW173" s="60"/>
      <c r="FX173" s="60"/>
      <c r="FY173" s="60"/>
      <c r="FZ173" s="60"/>
      <c r="GA173" s="60"/>
      <c r="GB173" s="60"/>
      <c r="GC173" s="60"/>
      <c r="GD173" s="60"/>
      <c r="GE173" s="60"/>
      <c r="GF173" s="60"/>
      <c r="GG173" s="60"/>
      <c r="GH173" s="60"/>
      <c r="GI173" s="60"/>
      <c r="GJ173" s="60"/>
      <c r="GK173" s="60"/>
      <c r="GL173" s="60"/>
      <c r="GM173" s="60"/>
      <c r="GN173" s="60"/>
      <c r="GO173" s="60"/>
      <c r="GP173" s="60"/>
      <c r="GQ173" s="60"/>
      <c r="GR173" s="60"/>
      <c r="GS173" s="60"/>
    </row>
    <row r="174" spans="2:201" x14ac:dyDescent="0.2">
      <c r="B174" s="95" t="s">
        <v>1100</v>
      </c>
      <c r="C174" s="96" t="s">
        <v>753</v>
      </c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8">
        <f t="shared" ref="P174:CA174" si="339">SUM(P175:P179)</f>
        <v>46011000</v>
      </c>
      <c r="Q174" s="99">
        <f t="shared" si="339"/>
        <v>0</v>
      </c>
      <c r="R174" s="99">
        <f t="shared" si="339"/>
        <v>46011000</v>
      </c>
      <c r="S174" s="99">
        <f t="shared" si="339"/>
        <v>0</v>
      </c>
      <c r="T174" s="99">
        <f t="shared" ref="T174" si="340">SUM(T175:T179)</f>
        <v>0</v>
      </c>
      <c r="U174" s="99">
        <f t="shared" ref="U174:AW174" si="341">SUM(U175:U179)</f>
        <v>0</v>
      </c>
      <c r="V174" s="99">
        <f t="shared" si="341"/>
        <v>0</v>
      </c>
      <c r="W174" s="99">
        <f t="shared" si="341"/>
        <v>0</v>
      </c>
      <c r="X174" s="99">
        <f t="shared" si="341"/>
        <v>0</v>
      </c>
      <c r="Y174" s="99">
        <f t="shared" si="341"/>
        <v>0</v>
      </c>
      <c r="Z174" s="99">
        <f t="shared" si="341"/>
        <v>0</v>
      </c>
      <c r="AA174" s="99">
        <f t="shared" si="341"/>
        <v>0</v>
      </c>
      <c r="AB174" s="99">
        <f t="shared" si="341"/>
        <v>0</v>
      </c>
      <c r="AC174" s="99">
        <f t="shared" si="341"/>
        <v>0</v>
      </c>
      <c r="AD174" s="99">
        <f t="shared" si="341"/>
        <v>0</v>
      </c>
      <c r="AE174" s="99">
        <f t="shared" si="341"/>
        <v>0</v>
      </c>
      <c r="AF174" s="99">
        <f t="shared" si="341"/>
        <v>0</v>
      </c>
      <c r="AG174" s="99">
        <f t="shared" si="341"/>
        <v>0</v>
      </c>
      <c r="AH174" s="99">
        <f t="shared" si="341"/>
        <v>0</v>
      </c>
      <c r="AI174" s="99">
        <f t="shared" si="341"/>
        <v>0</v>
      </c>
      <c r="AJ174" s="99">
        <f t="shared" si="341"/>
        <v>0</v>
      </c>
      <c r="AK174" s="99">
        <f t="shared" si="341"/>
        <v>0</v>
      </c>
      <c r="AL174" s="99">
        <f t="shared" si="341"/>
        <v>0</v>
      </c>
      <c r="AM174" s="99">
        <f t="shared" si="341"/>
        <v>0</v>
      </c>
      <c r="AN174" s="99">
        <f t="shared" si="341"/>
        <v>0</v>
      </c>
      <c r="AO174" s="99">
        <f t="shared" si="341"/>
        <v>0</v>
      </c>
      <c r="AP174" s="99">
        <f t="shared" si="341"/>
        <v>0</v>
      </c>
      <c r="AQ174" s="99">
        <f t="shared" si="341"/>
        <v>0</v>
      </c>
      <c r="AR174" s="99">
        <f t="shared" si="341"/>
        <v>0</v>
      </c>
      <c r="AS174" s="99">
        <f t="shared" si="341"/>
        <v>0</v>
      </c>
      <c r="AT174" s="99">
        <f t="shared" si="341"/>
        <v>0</v>
      </c>
      <c r="AU174" s="99">
        <f t="shared" si="341"/>
        <v>0</v>
      </c>
      <c r="AV174" s="99">
        <f t="shared" si="341"/>
        <v>0</v>
      </c>
      <c r="AW174" s="99">
        <f t="shared" si="341"/>
        <v>0</v>
      </c>
      <c r="AX174" s="99">
        <f t="shared" si="339"/>
        <v>0</v>
      </c>
      <c r="AY174" s="99">
        <f t="shared" si="339"/>
        <v>0</v>
      </c>
      <c r="AZ174" s="99">
        <f t="shared" si="339"/>
        <v>0</v>
      </c>
      <c r="BA174" s="99">
        <f t="shared" si="339"/>
        <v>0</v>
      </c>
      <c r="BB174" s="99">
        <f t="shared" si="339"/>
        <v>0</v>
      </c>
      <c r="BC174" s="99">
        <f t="shared" si="339"/>
        <v>0</v>
      </c>
      <c r="BD174" s="99">
        <f t="shared" si="339"/>
        <v>0</v>
      </c>
      <c r="BE174" s="99">
        <f t="shared" si="339"/>
        <v>0</v>
      </c>
      <c r="BF174" s="99">
        <f t="shared" si="339"/>
        <v>15337000</v>
      </c>
      <c r="BG174" s="99">
        <f t="shared" si="339"/>
        <v>15337000</v>
      </c>
      <c r="BH174" s="99">
        <f t="shared" si="339"/>
        <v>15337000</v>
      </c>
      <c r="BI174" s="99">
        <f t="shared" si="339"/>
        <v>0</v>
      </c>
      <c r="BJ174" s="99">
        <f t="shared" si="339"/>
        <v>0</v>
      </c>
      <c r="BK174" s="99">
        <f t="shared" si="339"/>
        <v>0</v>
      </c>
      <c r="BL174" s="99">
        <f t="shared" si="339"/>
        <v>0</v>
      </c>
      <c r="BM174" s="99">
        <f t="shared" si="339"/>
        <v>0</v>
      </c>
      <c r="BN174" s="99">
        <f t="shared" si="339"/>
        <v>0</v>
      </c>
      <c r="BO174" s="99">
        <f t="shared" si="339"/>
        <v>0</v>
      </c>
      <c r="BP174" s="99">
        <f t="shared" si="339"/>
        <v>0</v>
      </c>
      <c r="BQ174" s="99">
        <f t="shared" si="339"/>
        <v>0</v>
      </c>
      <c r="BR174" s="99">
        <f t="shared" si="339"/>
        <v>0</v>
      </c>
      <c r="BS174" s="99">
        <f t="shared" si="339"/>
        <v>0</v>
      </c>
      <c r="BT174" s="99">
        <f t="shared" si="339"/>
        <v>0</v>
      </c>
      <c r="BU174" s="99">
        <f t="shared" si="339"/>
        <v>0</v>
      </c>
      <c r="BV174" s="99">
        <f t="shared" si="339"/>
        <v>0</v>
      </c>
      <c r="BW174" s="99">
        <f t="shared" si="339"/>
        <v>0</v>
      </c>
      <c r="BX174" s="99">
        <f t="shared" si="339"/>
        <v>0</v>
      </c>
      <c r="BY174" s="99">
        <f t="shared" si="339"/>
        <v>0</v>
      </c>
      <c r="BZ174" s="99">
        <f t="shared" si="339"/>
        <v>0</v>
      </c>
      <c r="CA174" s="99">
        <f t="shared" si="339"/>
        <v>0</v>
      </c>
      <c r="CB174" s="99">
        <f t="shared" ref="CB174:EI174" si="342">SUM(CB175:CB179)</f>
        <v>0</v>
      </c>
      <c r="CC174" s="99">
        <f t="shared" si="342"/>
        <v>0</v>
      </c>
      <c r="CD174" s="99">
        <f t="shared" si="342"/>
        <v>0</v>
      </c>
      <c r="CE174" s="99">
        <f t="shared" si="342"/>
        <v>0</v>
      </c>
      <c r="CF174" s="99">
        <f t="shared" si="342"/>
        <v>0</v>
      </c>
      <c r="CG174" s="99">
        <f t="shared" si="342"/>
        <v>0</v>
      </c>
      <c r="CH174" s="99">
        <f t="shared" si="342"/>
        <v>0</v>
      </c>
      <c r="CI174" s="99">
        <f t="shared" si="342"/>
        <v>0</v>
      </c>
      <c r="CJ174" s="99">
        <f t="shared" si="342"/>
        <v>0</v>
      </c>
      <c r="CK174" s="99">
        <f t="shared" si="342"/>
        <v>0</v>
      </c>
      <c r="CL174" s="99">
        <f t="shared" si="342"/>
        <v>0</v>
      </c>
      <c r="CM174" s="99">
        <f t="shared" si="342"/>
        <v>0</v>
      </c>
      <c r="CN174" s="99">
        <f t="shared" si="342"/>
        <v>0</v>
      </c>
      <c r="CO174" s="99">
        <f t="shared" si="342"/>
        <v>0</v>
      </c>
      <c r="CP174" s="99">
        <f t="shared" si="342"/>
        <v>0</v>
      </c>
      <c r="CQ174" s="99">
        <f t="shared" si="342"/>
        <v>0</v>
      </c>
      <c r="CR174" s="99">
        <f t="shared" si="342"/>
        <v>0</v>
      </c>
      <c r="CS174" s="99">
        <f t="shared" si="342"/>
        <v>0</v>
      </c>
      <c r="CT174" s="99">
        <f t="shared" si="342"/>
        <v>0</v>
      </c>
      <c r="CU174" s="99">
        <f t="shared" si="342"/>
        <v>0</v>
      </c>
      <c r="CV174" s="99">
        <f t="shared" si="342"/>
        <v>0</v>
      </c>
      <c r="CW174" s="99">
        <f t="shared" si="342"/>
        <v>0</v>
      </c>
      <c r="CX174" s="99">
        <f t="shared" si="342"/>
        <v>0</v>
      </c>
      <c r="CY174" s="99">
        <f t="shared" si="342"/>
        <v>0</v>
      </c>
      <c r="CZ174" s="99">
        <f t="shared" si="342"/>
        <v>0</v>
      </c>
      <c r="DA174" s="99">
        <f t="shared" si="342"/>
        <v>0</v>
      </c>
      <c r="DB174" s="99">
        <f t="shared" si="342"/>
        <v>0</v>
      </c>
      <c r="DC174" s="99">
        <f t="shared" si="342"/>
        <v>0</v>
      </c>
      <c r="DD174" s="99">
        <f t="shared" si="342"/>
        <v>0</v>
      </c>
      <c r="DE174" s="99">
        <f t="shared" si="342"/>
        <v>0</v>
      </c>
      <c r="DF174" s="99">
        <f t="shared" si="342"/>
        <v>0</v>
      </c>
      <c r="DG174" s="99">
        <f t="shared" si="342"/>
        <v>0</v>
      </c>
      <c r="DH174" s="99">
        <f t="shared" si="342"/>
        <v>0</v>
      </c>
      <c r="DI174" s="99">
        <f t="shared" si="342"/>
        <v>0</v>
      </c>
      <c r="DJ174" s="99">
        <f t="shared" si="342"/>
        <v>0</v>
      </c>
      <c r="DK174" s="99">
        <f t="shared" si="342"/>
        <v>0</v>
      </c>
      <c r="DL174" s="99">
        <f t="shared" si="342"/>
        <v>0</v>
      </c>
      <c r="DM174" s="99">
        <f t="shared" si="342"/>
        <v>0</v>
      </c>
      <c r="DN174" s="99">
        <f t="shared" si="342"/>
        <v>0</v>
      </c>
      <c r="DO174" s="99">
        <f t="shared" si="342"/>
        <v>0</v>
      </c>
      <c r="DP174" s="99">
        <f t="shared" si="342"/>
        <v>0</v>
      </c>
      <c r="DQ174" s="99">
        <f t="shared" si="342"/>
        <v>0</v>
      </c>
      <c r="DR174" s="99">
        <f t="shared" si="342"/>
        <v>0</v>
      </c>
      <c r="DS174" s="99">
        <f t="shared" si="342"/>
        <v>0</v>
      </c>
      <c r="DT174" s="99">
        <f t="shared" si="342"/>
        <v>0</v>
      </c>
      <c r="DU174" s="99">
        <f t="shared" si="342"/>
        <v>0</v>
      </c>
      <c r="DV174" s="99">
        <f t="shared" si="342"/>
        <v>0</v>
      </c>
      <c r="DW174" s="99">
        <f t="shared" si="342"/>
        <v>0</v>
      </c>
      <c r="DX174" s="99">
        <f t="shared" si="342"/>
        <v>0</v>
      </c>
      <c r="DY174" s="99">
        <f t="shared" si="342"/>
        <v>0</v>
      </c>
      <c r="DZ174" s="99">
        <f t="shared" si="342"/>
        <v>0</v>
      </c>
      <c r="EA174" s="99">
        <f t="shared" si="342"/>
        <v>0</v>
      </c>
      <c r="EB174" s="99">
        <f t="shared" si="342"/>
        <v>0</v>
      </c>
      <c r="EC174" s="99">
        <f t="shared" si="342"/>
        <v>0</v>
      </c>
      <c r="ED174" s="99">
        <f t="shared" si="342"/>
        <v>0</v>
      </c>
      <c r="EE174" s="99">
        <f t="shared" si="342"/>
        <v>0</v>
      </c>
      <c r="EF174" s="99">
        <f t="shared" si="342"/>
        <v>0</v>
      </c>
      <c r="EG174" s="99">
        <f t="shared" si="342"/>
        <v>0</v>
      </c>
      <c r="EH174" s="99">
        <f t="shared" si="342"/>
        <v>0</v>
      </c>
      <c r="EI174" s="99">
        <f t="shared" si="342"/>
        <v>0</v>
      </c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/>
      <c r="FQ174" s="59"/>
      <c r="FR174" s="59"/>
      <c r="FS174" s="59"/>
      <c r="FT174" s="60"/>
      <c r="FU174" s="60"/>
      <c r="FV174" s="60"/>
      <c r="FW174" s="60"/>
      <c r="FX174" s="60"/>
      <c r="FY174" s="60"/>
      <c r="FZ174" s="60"/>
      <c r="GA174" s="60"/>
      <c r="GB174" s="60"/>
      <c r="GC174" s="60"/>
      <c r="GD174" s="60"/>
      <c r="GE174" s="60"/>
      <c r="GF174" s="60"/>
      <c r="GG174" s="60"/>
      <c r="GH174" s="60"/>
      <c r="GI174" s="60"/>
      <c r="GJ174" s="60"/>
      <c r="GK174" s="60"/>
      <c r="GL174" s="60"/>
      <c r="GM174" s="60"/>
      <c r="GN174" s="60"/>
      <c r="GO174" s="60"/>
      <c r="GP174" s="60"/>
      <c r="GQ174" s="60"/>
      <c r="GR174" s="60"/>
      <c r="GS174" s="60"/>
    </row>
    <row r="175" spans="2:201" x14ac:dyDescent="0.2">
      <c r="B175" s="66" t="s">
        <v>1101</v>
      </c>
      <c r="C175" s="67" t="s">
        <v>1102</v>
      </c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9">
        <f t="shared" ref="P175:P180" si="343">SUM(S175:EI175)</f>
        <v>0</v>
      </c>
      <c r="Q175" s="70">
        <f t="shared" ref="Q175:Q180" si="344">SUMIF(S$5:EI$5,"факт",S175:EI175)</f>
        <v>0</v>
      </c>
      <c r="R175" s="59">
        <f t="shared" ref="R175:R180" si="345">P175-Q175</f>
        <v>0</v>
      </c>
      <c r="S175" s="319">
        <f>cf_1!S175+cf_2!S175</f>
        <v>0</v>
      </c>
      <c r="T175" s="319">
        <f>cf_1!T175+cf_2!T175</f>
        <v>0</v>
      </c>
      <c r="U175" s="319">
        <f>cf_1!U175+cf_2!U175</f>
        <v>0</v>
      </c>
      <c r="V175" s="319">
        <f>cf_1!V175+cf_2!V175</f>
        <v>0</v>
      </c>
      <c r="W175" s="319">
        <f>cf_1!W175+cf_2!W175</f>
        <v>0</v>
      </c>
      <c r="X175" s="319">
        <f>cf_1!X175+cf_2!X175</f>
        <v>0</v>
      </c>
      <c r="Y175" s="319">
        <f>cf_1!Y175+cf_2!Y175</f>
        <v>0</v>
      </c>
      <c r="Z175" s="319">
        <f>cf_1!Z175+cf_2!Z175</f>
        <v>0</v>
      </c>
      <c r="AA175" s="319">
        <f>cf_1!AA175+cf_2!AA175</f>
        <v>0</v>
      </c>
      <c r="AB175" s="319">
        <f>cf_1!AB175+cf_2!AB175</f>
        <v>0</v>
      </c>
      <c r="AC175" s="319">
        <f>cf_1!AC175+cf_2!AC175</f>
        <v>0</v>
      </c>
      <c r="AD175" s="319">
        <f>cf_1!AD175+cf_2!AD175</f>
        <v>0</v>
      </c>
      <c r="AE175" s="319">
        <f>cf_1!AE175+cf_2!AE175</f>
        <v>0</v>
      </c>
      <c r="AF175" s="319">
        <f>cf_1!AF175+cf_2!AF175</f>
        <v>0</v>
      </c>
      <c r="AG175" s="319">
        <f>cf_1!AG175+cf_2!AG175</f>
        <v>0</v>
      </c>
      <c r="AH175" s="319">
        <f>cf_1!AH175+cf_2!AH175</f>
        <v>0</v>
      </c>
      <c r="AI175" s="319">
        <f>cf_1!AI175+cf_2!AI175</f>
        <v>0</v>
      </c>
      <c r="AJ175" s="319">
        <f>cf_1!AJ175+cf_2!AJ175</f>
        <v>0</v>
      </c>
      <c r="AK175" s="319">
        <f>cf_1!AK175+cf_2!AK175</f>
        <v>0</v>
      </c>
      <c r="AL175" s="319">
        <f>cf_1!AL175+cf_2!AL175</f>
        <v>0</v>
      </c>
      <c r="AM175" s="319">
        <f>cf_1!AM175+cf_2!AM175</f>
        <v>0</v>
      </c>
      <c r="AN175" s="319">
        <f>cf_1!AN175+cf_2!AN175</f>
        <v>0</v>
      </c>
      <c r="AO175" s="319">
        <f>cf_1!AO175+cf_2!AO175</f>
        <v>0</v>
      </c>
      <c r="AP175" s="319">
        <f>cf_1!AP175+cf_2!AP175</f>
        <v>0</v>
      </c>
      <c r="AQ175" s="319">
        <f>cf_1!AQ175+cf_2!AQ175</f>
        <v>0</v>
      </c>
      <c r="AR175" s="319">
        <f>cf_1!AR175+cf_2!AR175</f>
        <v>0</v>
      </c>
      <c r="AS175" s="319">
        <f>cf_1!AS175+cf_2!AS175</f>
        <v>0</v>
      </c>
      <c r="AT175" s="319">
        <f>cf_1!AT175+cf_2!AT175</f>
        <v>0</v>
      </c>
      <c r="AU175" s="319">
        <f>cf_1!AU175+cf_2!AU175</f>
        <v>0</v>
      </c>
      <c r="AV175" s="319">
        <f>cf_1!AV175+cf_2!AV175</f>
        <v>0</v>
      </c>
      <c r="AW175" s="319">
        <f>cf_1!AW175+cf_2!AW175</f>
        <v>0</v>
      </c>
      <c r="AX175" s="319">
        <f>cf_1!AX175+cf_2!AX175</f>
        <v>0</v>
      </c>
      <c r="AY175" s="319">
        <f>cf_1!AY175+cf_2!AY175</f>
        <v>0</v>
      </c>
      <c r="AZ175" s="319">
        <f>cf_1!AZ175+cf_2!AZ175</f>
        <v>0</v>
      </c>
      <c r="BA175" s="319">
        <f>cf_1!BA175+cf_2!BA175</f>
        <v>0</v>
      </c>
      <c r="BB175" s="319">
        <f>cf_1!BB175+cf_2!BB175</f>
        <v>0</v>
      </c>
      <c r="BC175" s="319">
        <f>cf_1!BC175+cf_2!BC175</f>
        <v>0</v>
      </c>
      <c r="BD175" s="319">
        <f>cf_1!BD175+cf_2!BD175</f>
        <v>0</v>
      </c>
      <c r="BE175" s="319">
        <f>cf_1!BE175+cf_2!BE175</f>
        <v>0</v>
      </c>
      <c r="BF175" s="319">
        <f>cf_1!BF175+cf_2!BF175</f>
        <v>0</v>
      </c>
      <c r="BG175" s="319">
        <f>cf_1!BG175+cf_2!BG175</f>
        <v>0</v>
      </c>
      <c r="BH175" s="319">
        <f>cf_1!BH175+cf_2!BH175</f>
        <v>0</v>
      </c>
      <c r="BI175" s="319">
        <f>cf_1!BI175+cf_2!BI175</f>
        <v>0</v>
      </c>
      <c r="BJ175" s="319">
        <f>cf_1!BJ175+cf_2!BJ175</f>
        <v>0</v>
      </c>
      <c r="BK175" s="319">
        <f>cf_1!BK175+cf_2!BK175</f>
        <v>0</v>
      </c>
      <c r="BL175" s="319">
        <f>cf_1!BL175+cf_2!BL175</f>
        <v>0</v>
      </c>
      <c r="BM175" s="319">
        <f>cf_1!BM175+cf_2!BM175</f>
        <v>0</v>
      </c>
      <c r="BN175" s="319">
        <f>cf_1!BN175+cf_2!BN175</f>
        <v>0</v>
      </c>
      <c r="BO175" s="319">
        <f>cf_1!BO175+cf_2!BO175</f>
        <v>0</v>
      </c>
      <c r="BP175" s="319">
        <f>cf_1!BP175+cf_2!BP175</f>
        <v>0</v>
      </c>
      <c r="BQ175" s="319">
        <f>cf_1!BQ175+cf_2!BQ175</f>
        <v>0</v>
      </c>
      <c r="BR175" s="319">
        <f>cf_1!BR175+cf_2!BR175</f>
        <v>0</v>
      </c>
      <c r="BS175" s="319">
        <f>cf_1!BS175+cf_2!BS175</f>
        <v>0</v>
      </c>
      <c r="BT175" s="319">
        <f>cf_1!BT175+cf_2!BT175</f>
        <v>0</v>
      </c>
      <c r="BU175" s="319">
        <f>cf_1!BU175+cf_2!BU175</f>
        <v>0</v>
      </c>
      <c r="BV175" s="319">
        <f>cf_1!BV175+cf_2!BV175</f>
        <v>0</v>
      </c>
      <c r="BW175" s="319">
        <f>cf_1!BW175+cf_2!BW175</f>
        <v>0</v>
      </c>
      <c r="BX175" s="319">
        <f>cf_1!BX175+cf_2!BX175</f>
        <v>0</v>
      </c>
      <c r="BY175" s="319">
        <f>cf_1!BY175+cf_2!BY175</f>
        <v>0</v>
      </c>
      <c r="BZ175" s="319">
        <f>cf_1!BZ175+cf_2!BZ175</f>
        <v>0</v>
      </c>
      <c r="CA175" s="319">
        <f>cf_1!CA175+cf_2!CA175</f>
        <v>0</v>
      </c>
      <c r="CB175" s="319">
        <f>cf_1!CB175+cf_2!CB175</f>
        <v>0</v>
      </c>
      <c r="CC175" s="319">
        <f>cf_1!CC175+cf_2!CC175</f>
        <v>0</v>
      </c>
      <c r="CD175" s="319">
        <f>cf_1!CD175+cf_2!CD175</f>
        <v>0</v>
      </c>
      <c r="CE175" s="319">
        <f>cf_1!CE175+cf_2!CE175</f>
        <v>0</v>
      </c>
      <c r="CF175" s="319">
        <f>cf_1!CF175+cf_2!CF175</f>
        <v>0</v>
      </c>
      <c r="CG175" s="319">
        <f>cf_1!CG175+cf_2!CG175</f>
        <v>0</v>
      </c>
      <c r="CH175" s="319">
        <f>cf_1!CH175+cf_2!CH175</f>
        <v>0</v>
      </c>
      <c r="CI175" s="319">
        <f>cf_1!CI175+cf_2!CI175</f>
        <v>0</v>
      </c>
      <c r="CJ175" s="319">
        <f>cf_1!CJ175+cf_2!CJ175</f>
        <v>0</v>
      </c>
      <c r="CK175" s="319">
        <f>cf_1!CK175+cf_2!CK175</f>
        <v>0</v>
      </c>
      <c r="CL175" s="319">
        <f>cf_1!CL175+cf_2!CL175</f>
        <v>0</v>
      </c>
      <c r="CM175" s="319">
        <f>cf_1!CM175+cf_2!CM175</f>
        <v>0</v>
      </c>
      <c r="CN175" s="319">
        <f>cf_1!CN175+cf_2!CN175</f>
        <v>0</v>
      </c>
      <c r="CO175" s="319">
        <f>cf_1!CO175+cf_2!CO175</f>
        <v>0</v>
      </c>
      <c r="CP175" s="319">
        <f>cf_1!CP175+cf_2!CP175</f>
        <v>0</v>
      </c>
      <c r="CQ175" s="319">
        <f>cf_1!CQ175+cf_2!CQ175</f>
        <v>0</v>
      </c>
      <c r="CR175" s="319">
        <f>cf_1!CR175+cf_2!CR175</f>
        <v>0</v>
      </c>
      <c r="CS175" s="319">
        <f>cf_1!CS175+cf_2!CS175</f>
        <v>0</v>
      </c>
      <c r="CT175" s="319">
        <f>cf_1!CT175+cf_2!CT175</f>
        <v>0</v>
      </c>
      <c r="CU175" s="319">
        <f>cf_1!CU175+cf_2!CU175</f>
        <v>0</v>
      </c>
      <c r="CV175" s="319">
        <f>cf_1!CV175+cf_2!CV175</f>
        <v>0</v>
      </c>
      <c r="CW175" s="319">
        <f>cf_1!CW175+cf_2!CW175</f>
        <v>0</v>
      </c>
      <c r="CX175" s="319">
        <f>cf_1!CX175+cf_2!CX175</f>
        <v>0</v>
      </c>
      <c r="CY175" s="319">
        <f>cf_1!CY175+cf_2!CY175</f>
        <v>0</v>
      </c>
      <c r="CZ175" s="319">
        <f>cf_1!CZ175+cf_2!CZ175</f>
        <v>0</v>
      </c>
      <c r="DA175" s="319">
        <f>cf_1!DA175+cf_2!DA175</f>
        <v>0</v>
      </c>
      <c r="DB175" s="319">
        <f>cf_1!DB175+cf_2!DB175</f>
        <v>0</v>
      </c>
      <c r="DC175" s="319">
        <f>cf_1!DC175+cf_2!DC175</f>
        <v>0</v>
      </c>
      <c r="DD175" s="319">
        <f>cf_1!DD175+cf_2!DD175</f>
        <v>0</v>
      </c>
      <c r="DE175" s="319">
        <f>cf_1!DE175+cf_2!DE175</f>
        <v>0</v>
      </c>
      <c r="DF175" s="319">
        <f>cf_1!DF175+cf_2!DF175</f>
        <v>0</v>
      </c>
      <c r="DG175" s="319">
        <f>cf_1!DG175+cf_2!DG175</f>
        <v>0</v>
      </c>
      <c r="DH175" s="319">
        <f>cf_1!DH175+cf_2!DH175</f>
        <v>0</v>
      </c>
      <c r="DI175" s="319">
        <f>cf_1!DI175+cf_2!DI175</f>
        <v>0</v>
      </c>
      <c r="DJ175" s="319">
        <f>cf_1!DJ175+cf_2!DJ175</f>
        <v>0</v>
      </c>
      <c r="DK175" s="319">
        <f>cf_1!DK175+cf_2!DK175</f>
        <v>0</v>
      </c>
      <c r="DL175" s="319">
        <f>cf_1!DL175+cf_2!DL175</f>
        <v>0</v>
      </c>
      <c r="DM175" s="319">
        <f>cf_1!DM175+cf_2!DM175</f>
        <v>0</v>
      </c>
      <c r="DN175" s="319">
        <f>cf_1!DN175+cf_2!DN175</f>
        <v>0</v>
      </c>
      <c r="DO175" s="319">
        <f>cf_1!DO175+cf_2!DO175</f>
        <v>0</v>
      </c>
      <c r="DP175" s="319">
        <f>cf_1!DP175+cf_2!DP175</f>
        <v>0</v>
      </c>
      <c r="DQ175" s="319">
        <f>cf_1!DQ175+cf_2!DQ175</f>
        <v>0</v>
      </c>
      <c r="DR175" s="319">
        <f>cf_1!DR175+cf_2!DR175</f>
        <v>0</v>
      </c>
      <c r="DS175" s="319">
        <f>cf_1!DS175+cf_2!DS175</f>
        <v>0</v>
      </c>
      <c r="DT175" s="319">
        <f>cf_1!DT175+cf_2!DT175</f>
        <v>0</v>
      </c>
      <c r="DU175" s="319">
        <f>cf_1!DU175+cf_2!DU175</f>
        <v>0</v>
      </c>
      <c r="DV175" s="319">
        <f>cf_1!DV175+cf_2!DV175</f>
        <v>0</v>
      </c>
      <c r="DW175" s="319">
        <f>cf_1!DW175+cf_2!DW175</f>
        <v>0</v>
      </c>
      <c r="DX175" s="319">
        <f>cf_1!DX175+cf_2!DX175</f>
        <v>0</v>
      </c>
      <c r="DY175" s="319">
        <f>cf_1!DY175+cf_2!DY175</f>
        <v>0</v>
      </c>
      <c r="DZ175" s="319">
        <f>cf_1!DZ175+cf_2!DZ175</f>
        <v>0</v>
      </c>
      <c r="EA175" s="319">
        <f>cf_1!EA175+cf_2!EA175</f>
        <v>0</v>
      </c>
      <c r="EB175" s="319">
        <f>cf_1!EB175+cf_2!EB175</f>
        <v>0</v>
      </c>
      <c r="EC175" s="319">
        <f>cf_1!EC175+cf_2!EC175</f>
        <v>0</v>
      </c>
      <c r="ED175" s="319">
        <f>cf_1!ED175+cf_2!ED175</f>
        <v>0</v>
      </c>
      <c r="EE175" s="319">
        <f>cf_1!EE175+cf_2!EE175</f>
        <v>0</v>
      </c>
      <c r="EF175" s="319">
        <f>cf_1!EF175+cf_2!EF175</f>
        <v>0</v>
      </c>
      <c r="EG175" s="319">
        <f>cf_1!EG175+cf_2!EG175</f>
        <v>0</v>
      </c>
      <c r="EH175" s="319">
        <f>cf_1!EH175+cf_2!EH175</f>
        <v>0</v>
      </c>
      <c r="EI175" s="319">
        <f>cf_1!EI175+cf_2!EI175</f>
        <v>0</v>
      </c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/>
      <c r="FQ175" s="59"/>
      <c r="FR175" s="59"/>
      <c r="FS175" s="59"/>
      <c r="FT175" s="60"/>
      <c r="FU175" s="60"/>
      <c r="FV175" s="60"/>
      <c r="FW175" s="60"/>
      <c r="FX175" s="60"/>
      <c r="FY175" s="60"/>
      <c r="FZ175" s="60"/>
      <c r="GA175" s="60"/>
      <c r="GB175" s="60"/>
      <c r="GC175" s="60"/>
      <c r="GD175" s="60"/>
      <c r="GE175" s="60"/>
      <c r="GF175" s="60"/>
      <c r="GG175" s="60"/>
      <c r="GH175" s="60"/>
      <c r="GI175" s="60"/>
      <c r="GJ175" s="60"/>
      <c r="GK175" s="60"/>
      <c r="GL175" s="60"/>
      <c r="GM175" s="60"/>
      <c r="GN175" s="60"/>
      <c r="GO175" s="60"/>
      <c r="GP175" s="60"/>
      <c r="GQ175" s="60"/>
      <c r="GR175" s="60"/>
      <c r="GS175" s="60"/>
    </row>
    <row r="176" spans="2:201" x14ac:dyDescent="0.2">
      <c r="B176" s="66" t="s">
        <v>1103</v>
      </c>
      <c r="C176" s="67" t="s">
        <v>697</v>
      </c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9">
        <f t="shared" si="343"/>
        <v>46011000</v>
      </c>
      <c r="Q176" s="70">
        <f t="shared" si="344"/>
        <v>0</v>
      </c>
      <c r="R176" s="59">
        <f t="shared" si="345"/>
        <v>46011000</v>
      </c>
      <c r="S176" s="319">
        <f>cf_1!S176+cf_2!S176</f>
        <v>0</v>
      </c>
      <c r="T176" s="319">
        <f>cf_1!T176+cf_2!T176</f>
        <v>0</v>
      </c>
      <c r="U176" s="319">
        <f>cf_1!U176+cf_2!U176</f>
        <v>0</v>
      </c>
      <c r="V176" s="319">
        <f>cf_1!V176+cf_2!V176</f>
        <v>0</v>
      </c>
      <c r="W176" s="319">
        <f>cf_1!W176+cf_2!W176</f>
        <v>0</v>
      </c>
      <c r="X176" s="319">
        <f>cf_1!X176+cf_2!X176</f>
        <v>0</v>
      </c>
      <c r="Y176" s="319">
        <f>cf_1!Y176+cf_2!Y176</f>
        <v>0</v>
      </c>
      <c r="Z176" s="319">
        <f>cf_1!Z176+cf_2!Z176</f>
        <v>0</v>
      </c>
      <c r="AA176" s="319">
        <f>cf_1!AA176+cf_2!AA176</f>
        <v>0</v>
      </c>
      <c r="AB176" s="319">
        <f>cf_1!AB176+cf_2!AB176</f>
        <v>0</v>
      </c>
      <c r="AC176" s="319">
        <f>cf_1!AC176+cf_2!AC176</f>
        <v>0</v>
      </c>
      <c r="AD176" s="319">
        <f>cf_1!AD176+cf_2!AD176</f>
        <v>0</v>
      </c>
      <c r="AE176" s="319">
        <f>cf_1!AE176+cf_2!AE176</f>
        <v>0</v>
      </c>
      <c r="AF176" s="319">
        <f>cf_1!AF176+cf_2!AF176</f>
        <v>0</v>
      </c>
      <c r="AG176" s="319">
        <f>cf_1!AG176+cf_2!AG176</f>
        <v>0</v>
      </c>
      <c r="AH176" s="319">
        <f>cf_1!AH176+cf_2!AH176</f>
        <v>0</v>
      </c>
      <c r="AI176" s="319">
        <f>cf_1!AI176+cf_2!AI176</f>
        <v>0</v>
      </c>
      <c r="AJ176" s="319">
        <f>cf_1!AJ176+cf_2!AJ176</f>
        <v>0</v>
      </c>
      <c r="AK176" s="319">
        <f>cf_1!AK176+cf_2!AK176</f>
        <v>0</v>
      </c>
      <c r="AL176" s="319">
        <f>cf_1!AL176+cf_2!AL176</f>
        <v>0</v>
      </c>
      <c r="AM176" s="319">
        <f>cf_1!AM176+cf_2!AM176</f>
        <v>0</v>
      </c>
      <c r="AN176" s="319">
        <f>cf_1!AN176+cf_2!AN176</f>
        <v>0</v>
      </c>
      <c r="AO176" s="319">
        <f>cf_1!AO176+cf_2!AO176</f>
        <v>0</v>
      </c>
      <c r="AP176" s="319">
        <f>cf_1!AP176+cf_2!AP176</f>
        <v>0</v>
      </c>
      <c r="AQ176" s="319">
        <f>cf_1!AQ176+cf_2!AQ176</f>
        <v>0</v>
      </c>
      <c r="AR176" s="319">
        <f>cf_1!AR176+cf_2!AR176</f>
        <v>0</v>
      </c>
      <c r="AS176" s="319">
        <f>cf_1!AS176+cf_2!AS176</f>
        <v>0</v>
      </c>
      <c r="AT176" s="319">
        <f>cf_1!AT176+cf_2!AT176</f>
        <v>0</v>
      </c>
      <c r="AU176" s="319">
        <f>cf_1!AU176+cf_2!AU176</f>
        <v>0</v>
      </c>
      <c r="AV176" s="319">
        <f>cf_1!AV176+cf_2!AV176</f>
        <v>0</v>
      </c>
      <c r="AW176" s="319">
        <f>cf_1!AW176+cf_2!AW176</f>
        <v>0</v>
      </c>
      <c r="AX176" s="319">
        <f>cf_1!AX176+cf_2!AX176</f>
        <v>0</v>
      </c>
      <c r="AY176" s="319">
        <f>cf_1!AY176+cf_2!AY176</f>
        <v>0</v>
      </c>
      <c r="AZ176" s="319">
        <f>cf_1!AZ176+cf_2!AZ176</f>
        <v>0</v>
      </c>
      <c r="BA176" s="319">
        <f>cf_1!BA176+cf_2!BA176</f>
        <v>0</v>
      </c>
      <c r="BB176" s="319">
        <f>cf_1!BB176+cf_2!BB176</f>
        <v>0</v>
      </c>
      <c r="BC176" s="319">
        <f>cf_1!BC176+cf_2!BC176</f>
        <v>0</v>
      </c>
      <c r="BD176" s="319">
        <f>cf_1!BD176+cf_2!BD176</f>
        <v>0</v>
      </c>
      <c r="BE176" s="319">
        <f>cf_1!BE176+cf_2!BE176</f>
        <v>0</v>
      </c>
      <c r="BF176" s="319">
        <f>cf_1!BF176+cf_2!BF176</f>
        <v>15337000</v>
      </c>
      <c r="BG176" s="319">
        <f>cf_1!BG176+cf_2!BG176</f>
        <v>15337000</v>
      </c>
      <c r="BH176" s="319">
        <f>cf_1!BH176+cf_2!BH176</f>
        <v>15337000</v>
      </c>
      <c r="BI176" s="319">
        <f>cf_1!BI176+cf_2!BI176</f>
        <v>0</v>
      </c>
      <c r="BJ176" s="319">
        <f>cf_1!BJ176+cf_2!BJ176</f>
        <v>0</v>
      </c>
      <c r="BK176" s="319">
        <f>cf_1!BK176+cf_2!BK176</f>
        <v>0</v>
      </c>
      <c r="BL176" s="319">
        <f>cf_1!BL176+cf_2!BL176</f>
        <v>0</v>
      </c>
      <c r="BM176" s="319">
        <f>cf_1!BM176+cf_2!BM176</f>
        <v>0</v>
      </c>
      <c r="BN176" s="319">
        <f>cf_1!BN176+cf_2!BN176</f>
        <v>0</v>
      </c>
      <c r="BO176" s="319">
        <f>cf_1!BO176+cf_2!BO176</f>
        <v>0</v>
      </c>
      <c r="BP176" s="319">
        <f>cf_1!BP176+cf_2!BP176</f>
        <v>0</v>
      </c>
      <c r="BQ176" s="319">
        <f>cf_1!BQ176+cf_2!BQ176</f>
        <v>0</v>
      </c>
      <c r="BR176" s="319">
        <f>cf_1!BR176+cf_2!BR176</f>
        <v>0</v>
      </c>
      <c r="BS176" s="319">
        <f>cf_1!BS176+cf_2!BS176</f>
        <v>0</v>
      </c>
      <c r="BT176" s="319">
        <f>cf_1!BT176+cf_2!BT176</f>
        <v>0</v>
      </c>
      <c r="BU176" s="319">
        <f>cf_1!BU176+cf_2!BU176</f>
        <v>0</v>
      </c>
      <c r="BV176" s="319">
        <f>cf_1!BV176+cf_2!BV176</f>
        <v>0</v>
      </c>
      <c r="BW176" s="319">
        <f>cf_1!BW176+cf_2!BW176</f>
        <v>0</v>
      </c>
      <c r="BX176" s="319">
        <f>cf_1!BX176+cf_2!BX176</f>
        <v>0</v>
      </c>
      <c r="BY176" s="319">
        <f>cf_1!BY176+cf_2!BY176</f>
        <v>0</v>
      </c>
      <c r="BZ176" s="319">
        <f>cf_1!BZ176+cf_2!BZ176</f>
        <v>0</v>
      </c>
      <c r="CA176" s="319">
        <f>cf_1!CA176+cf_2!CA176</f>
        <v>0</v>
      </c>
      <c r="CB176" s="319">
        <f>cf_1!CB176+cf_2!CB176</f>
        <v>0</v>
      </c>
      <c r="CC176" s="319">
        <f>cf_1!CC176+cf_2!CC176</f>
        <v>0</v>
      </c>
      <c r="CD176" s="319">
        <f>cf_1!CD176+cf_2!CD176</f>
        <v>0</v>
      </c>
      <c r="CE176" s="319">
        <f>cf_1!CE176+cf_2!CE176</f>
        <v>0</v>
      </c>
      <c r="CF176" s="319">
        <f>cf_1!CF176+cf_2!CF176</f>
        <v>0</v>
      </c>
      <c r="CG176" s="319">
        <f>cf_1!CG176+cf_2!CG176</f>
        <v>0</v>
      </c>
      <c r="CH176" s="319">
        <f>cf_1!CH176+cf_2!CH176</f>
        <v>0</v>
      </c>
      <c r="CI176" s="319">
        <f>cf_1!CI176+cf_2!CI176</f>
        <v>0</v>
      </c>
      <c r="CJ176" s="319">
        <f>cf_1!CJ176+cf_2!CJ176</f>
        <v>0</v>
      </c>
      <c r="CK176" s="319">
        <f>cf_1!CK176+cf_2!CK176</f>
        <v>0</v>
      </c>
      <c r="CL176" s="319">
        <f>cf_1!CL176+cf_2!CL176</f>
        <v>0</v>
      </c>
      <c r="CM176" s="319">
        <f>cf_1!CM176+cf_2!CM176</f>
        <v>0</v>
      </c>
      <c r="CN176" s="319">
        <f>cf_1!CN176+cf_2!CN176</f>
        <v>0</v>
      </c>
      <c r="CO176" s="319">
        <f>cf_1!CO176+cf_2!CO176</f>
        <v>0</v>
      </c>
      <c r="CP176" s="319">
        <f>cf_1!CP176+cf_2!CP176</f>
        <v>0</v>
      </c>
      <c r="CQ176" s="319">
        <f>cf_1!CQ176+cf_2!CQ176</f>
        <v>0</v>
      </c>
      <c r="CR176" s="319">
        <f>cf_1!CR176+cf_2!CR176</f>
        <v>0</v>
      </c>
      <c r="CS176" s="319">
        <f>cf_1!CS176+cf_2!CS176</f>
        <v>0</v>
      </c>
      <c r="CT176" s="319">
        <f>cf_1!CT176+cf_2!CT176</f>
        <v>0</v>
      </c>
      <c r="CU176" s="319">
        <f>cf_1!CU176+cf_2!CU176</f>
        <v>0</v>
      </c>
      <c r="CV176" s="319">
        <f>cf_1!CV176+cf_2!CV176</f>
        <v>0</v>
      </c>
      <c r="CW176" s="319">
        <f>cf_1!CW176+cf_2!CW176</f>
        <v>0</v>
      </c>
      <c r="CX176" s="319">
        <f>cf_1!CX176+cf_2!CX176</f>
        <v>0</v>
      </c>
      <c r="CY176" s="319">
        <f>cf_1!CY176+cf_2!CY176</f>
        <v>0</v>
      </c>
      <c r="CZ176" s="319">
        <f>cf_1!CZ176+cf_2!CZ176</f>
        <v>0</v>
      </c>
      <c r="DA176" s="319">
        <f>cf_1!DA176+cf_2!DA176</f>
        <v>0</v>
      </c>
      <c r="DB176" s="319">
        <f>cf_1!DB176+cf_2!DB176</f>
        <v>0</v>
      </c>
      <c r="DC176" s="319">
        <f>cf_1!DC176+cf_2!DC176</f>
        <v>0</v>
      </c>
      <c r="DD176" s="319">
        <f>cf_1!DD176+cf_2!DD176</f>
        <v>0</v>
      </c>
      <c r="DE176" s="319">
        <f>cf_1!DE176+cf_2!DE176</f>
        <v>0</v>
      </c>
      <c r="DF176" s="319">
        <f>cf_1!DF176+cf_2!DF176</f>
        <v>0</v>
      </c>
      <c r="DG176" s="319">
        <f>cf_1!DG176+cf_2!DG176</f>
        <v>0</v>
      </c>
      <c r="DH176" s="319">
        <f>cf_1!DH176+cf_2!DH176</f>
        <v>0</v>
      </c>
      <c r="DI176" s="319">
        <f>cf_1!DI176+cf_2!DI176</f>
        <v>0</v>
      </c>
      <c r="DJ176" s="319">
        <f>cf_1!DJ176+cf_2!DJ176</f>
        <v>0</v>
      </c>
      <c r="DK176" s="319">
        <f>cf_1!DK176+cf_2!DK176</f>
        <v>0</v>
      </c>
      <c r="DL176" s="319">
        <f>cf_1!DL176+cf_2!DL176</f>
        <v>0</v>
      </c>
      <c r="DM176" s="319">
        <f>cf_1!DM176+cf_2!DM176</f>
        <v>0</v>
      </c>
      <c r="DN176" s="319">
        <f>cf_1!DN176+cf_2!DN176</f>
        <v>0</v>
      </c>
      <c r="DO176" s="319">
        <f>cf_1!DO176+cf_2!DO176</f>
        <v>0</v>
      </c>
      <c r="DP176" s="319">
        <f>cf_1!DP176+cf_2!DP176</f>
        <v>0</v>
      </c>
      <c r="DQ176" s="319">
        <f>cf_1!DQ176+cf_2!DQ176</f>
        <v>0</v>
      </c>
      <c r="DR176" s="319">
        <f>cf_1!DR176+cf_2!DR176</f>
        <v>0</v>
      </c>
      <c r="DS176" s="319">
        <f>cf_1!DS176+cf_2!DS176</f>
        <v>0</v>
      </c>
      <c r="DT176" s="319">
        <f>cf_1!DT176+cf_2!DT176</f>
        <v>0</v>
      </c>
      <c r="DU176" s="319">
        <f>cf_1!DU176+cf_2!DU176</f>
        <v>0</v>
      </c>
      <c r="DV176" s="319">
        <f>cf_1!DV176+cf_2!DV176</f>
        <v>0</v>
      </c>
      <c r="DW176" s="319">
        <f>cf_1!DW176+cf_2!DW176</f>
        <v>0</v>
      </c>
      <c r="DX176" s="319">
        <f>cf_1!DX176+cf_2!DX176</f>
        <v>0</v>
      </c>
      <c r="DY176" s="319">
        <f>cf_1!DY176+cf_2!DY176</f>
        <v>0</v>
      </c>
      <c r="DZ176" s="319">
        <f>cf_1!DZ176+cf_2!DZ176</f>
        <v>0</v>
      </c>
      <c r="EA176" s="319">
        <f>cf_1!EA176+cf_2!EA176</f>
        <v>0</v>
      </c>
      <c r="EB176" s="319">
        <f>cf_1!EB176+cf_2!EB176</f>
        <v>0</v>
      </c>
      <c r="EC176" s="319">
        <f>cf_1!EC176+cf_2!EC176</f>
        <v>0</v>
      </c>
      <c r="ED176" s="319">
        <f>cf_1!ED176+cf_2!ED176</f>
        <v>0</v>
      </c>
      <c r="EE176" s="319">
        <f>cf_1!EE176+cf_2!EE176</f>
        <v>0</v>
      </c>
      <c r="EF176" s="319">
        <f>cf_1!EF176+cf_2!EF176</f>
        <v>0</v>
      </c>
      <c r="EG176" s="319">
        <f>cf_1!EG176+cf_2!EG176</f>
        <v>0</v>
      </c>
      <c r="EH176" s="319">
        <f>cf_1!EH176+cf_2!EH176</f>
        <v>0</v>
      </c>
      <c r="EI176" s="319">
        <f>cf_1!EI176+cf_2!EI176</f>
        <v>0</v>
      </c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/>
      <c r="FS176" s="59"/>
      <c r="FT176" s="60"/>
      <c r="FU176" s="60"/>
      <c r="FV176" s="60"/>
      <c r="FW176" s="60"/>
      <c r="FX176" s="60"/>
      <c r="FY176" s="60"/>
      <c r="FZ176" s="60"/>
      <c r="GA176" s="60"/>
      <c r="GB176" s="60"/>
      <c r="GC176" s="60"/>
      <c r="GD176" s="60"/>
      <c r="GE176" s="60"/>
      <c r="GF176" s="60"/>
      <c r="GG176" s="60"/>
      <c r="GH176" s="60"/>
      <c r="GI176" s="60"/>
      <c r="GJ176" s="60"/>
      <c r="GK176" s="60"/>
      <c r="GL176" s="60"/>
      <c r="GM176" s="60"/>
      <c r="GN176" s="60"/>
      <c r="GO176" s="60"/>
      <c r="GP176" s="60"/>
      <c r="GQ176" s="60"/>
      <c r="GR176" s="60"/>
      <c r="GS176" s="60"/>
    </row>
    <row r="177" spans="2:201" x14ac:dyDescent="0.2">
      <c r="B177" s="66" t="s">
        <v>1104</v>
      </c>
      <c r="C177" s="67" t="s">
        <v>1105</v>
      </c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9">
        <f t="shared" si="343"/>
        <v>0</v>
      </c>
      <c r="Q177" s="70">
        <f t="shared" si="344"/>
        <v>0</v>
      </c>
      <c r="R177" s="59">
        <f t="shared" si="345"/>
        <v>0</v>
      </c>
      <c r="S177" s="319">
        <f>cf_1!S177+cf_2!S177</f>
        <v>0</v>
      </c>
      <c r="T177" s="319">
        <f>cf_1!T177+cf_2!T177</f>
        <v>0</v>
      </c>
      <c r="U177" s="319">
        <f>cf_1!U177+cf_2!U177</f>
        <v>0</v>
      </c>
      <c r="V177" s="319">
        <f>cf_1!V177+cf_2!V177</f>
        <v>0</v>
      </c>
      <c r="W177" s="319">
        <f>cf_1!W177+cf_2!W177</f>
        <v>0</v>
      </c>
      <c r="X177" s="319">
        <f>cf_1!X177+cf_2!X177</f>
        <v>0</v>
      </c>
      <c r="Y177" s="319">
        <f>cf_1!Y177+cf_2!Y177</f>
        <v>0</v>
      </c>
      <c r="Z177" s="319">
        <f>cf_1!Z177+cf_2!Z177</f>
        <v>0</v>
      </c>
      <c r="AA177" s="319">
        <f>cf_1!AA177+cf_2!AA177</f>
        <v>0</v>
      </c>
      <c r="AB177" s="319">
        <f>cf_1!AB177+cf_2!AB177</f>
        <v>0</v>
      </c>
      <c r="AC177" s="319">
        <f>cf_1!AC177+cf_2!AC177</f>
        <v>0</v>
      </c>
      <c r="AD177" s="319">
        <f>cf_1!AD177+cf_2!AD177</f>
        <v>0</v>
      </c>
      <c r="AE177" s="319">
        <f>cf_1!AE177+cf_2!AE177</f>
        <v>0</v>
      </c>
      <c r="AF177" s="319">
        <f>cf_1!AF177+cf_2!AF177</f>
        <v>0</v>
      </c>
      <c r="AG177" s="319">
        <f>cf_1!AG177+cf_2!AG177</f>
        <v>0</v>
      </c>
      <c r="AH177" s="319">
        <f>cf_1!AH177+cf_2!AH177</f>
        <v>0</v>
      </c>
      <c r="AI177" s="319">
        <f>cf_1!AI177+cf_2!AI177</f>
        <v>0</v>
      </c>
      <c r="AJ177" s="319">
        <f>cf_1!AJ177+cf_2!AJ177</f>
        <v>0</v>
      </c>
      <c r="AK177" s="319">
        <f>cf_1!AK177+cf_2!AK177</f>
        <v>0</v>
      </c>
      <c r="AL177" s="319">
        <f>cf_1!AL177+cf_2!AL177</f>
        <v>0</v>
      </c>
      <c r="AM177" s="319">
        <f>cf_1!AM177+cf_2!AM177</f>
        <v>0</v>
      </c>
      <c r="AN177" s="319">
        <f>cf_1!AN177+cf_2!AN177</f>
        <v>0</v>
      </c>
      <c r="AO177" s="319">
        <f>cf_1!AO177+cf_2!AO177</f>
        <v>0</v>
      </c>
      <c r="AP177" s="319">
        <f>cf_1!AP177+cf_2!AP177</f>
        <v>0</v>
      </c>
      <c r="AQ177" s="319">
        <f>cf_1!AQ177+cf_2!AQ177</f>
        <v>0</v>
      </c>
      <c r="AR177" s="319">
        <f>cf_1!AR177+cf_2!AR177</f>
        <v>0</v>
      </c>
      <c r="AS177" s="319">
        <f>cf_1!AS177+cf_2!AS177</f>
        <v>0</v>
      </c>
      <c r="AT177" s="319">
        <f>cf_1!AT177+cf_2!AT177</f>
        <v>0</v>
      </c>
      <c r="AU177" s="319">
        <f>cf_1!AU177+cf_2!AU177</f>
        <v>0</v>
      </c>
      <c r="AV177" s="319">
        <f>cf_1!AV177+cf_2!AV177</f>
        <v>0</v>
      </c>
      <c r="AW177" s="319">
        <f>cf_1!AW177+cf_2!AW177</f>
        <v>0</v>
      </c>
      <c r="AX177" s="319">
        <f>cf_1!AX177+cf_2!AX177</f>
        <v>0</v>
      </c>
      <c r="AY177" s="319">
        <f>cf_1!AY177+cf_2!AY177</f>
        <v>0</v>
      </c>
      <c r="AZ177" s="319">
        <f>cf_1!AZ177+cf_2!AZ177</f>
        <v>0</v>
      </c>
      <c r="BA177" s="319">
        <f>cf_1!BA177+cf_2!BA177</f>
        <v>0</v>
      </c>
      <c r="BB177" s="319">
        <f>cf_1!BB177+cf_2!BB177</f>
        <v>0</v>
      </c>
      <c r="BC177" s="319">
        <f>cf_1!BC177+cf_2!BC177</f>
        <v>0</v>
      </c>
      <c r="BD177" s="319">
        <f>cf_1!BD177+cf_2!BD177</f>
        <v>0</v>
      </c>
      <c r="BE177" s="319">
        <f>cf_1!BE177+cf_2!BE177</f>
        <v>0</v>
      </c>
      <c r="BF177" s="319">
        <f>cf_1!BF177+cf_2!BF177</f>
        <v>0</v>
      </c>
      <c r="BG177" s="319">
        <f>cf_1!BG177+cf_2!BG177</f>
        <v>0</v>
      </c>
      <c r="BH177" s="319">
        <f>cf_1!BH177+cf_2!BH177</f>
        <v>0</v>
      </c>
      <c r="BI177" s="319">
        <f>cf_1!BI177+cf_2!BI177</f>
        <v>0</v>
      </c>
      <c r="BJ177" s="319">
        <f>cf_1!BJ177+cf_2!BJ177</f>
        <v>0</v>
      </c>
      <c r="BK177" s="319">
        <f>cf_1!BK177+cf_2!BK177</f>
        <v>0</v>
      </c>
      <c r="BL177" s="319">
        <f>cf_1!BL177+cf_2!BL177</f>
        <v>0</v>
      </c>
      <c r="BM177" s="319">
        <f>cf_1!BM177+cf_2!BM177</f>
        <v>0</v>
      </c>
      <c r="BN177" s="319">
        <f>cf_1!BN177+cf_2!BN177</f>
        <v>0</v>
      </c>
      <c r="BO177" s="319">
        <f>cf_1!BO177+cf_2!BO177</f>
        <v>0</v>
      </c>
      <c r="BP177" s="319">
        <f>cf_1!BP177+cf_2!BP177</f>
        <v>0</v>
      </c>
      <c r="BQ177" s="319">
        <f>cf_1!BQ177+cf_2!BQ177</f>
        <v>0</v>
      </c>
      <c r="BR177" s="319">
        <f>cf_1!BR177+cf_2!BR177</f>
        <v>0</v>
      </c>
      <c r="BS177" s="319">
        <f>cf_1!BS177+cf_2!BS177</f>
        <v>0</v>
      </c>
      <c r="BT177" s="319">
        <f>cf_1!BT177+cf_2!BT177</f>
        <v>0</v>
      </c>
      <c r="BU177" s="319">
        <f>cf_1!BU177+cf_2!BU177</f>
        <v>0</v>
      </c>
      <c r="BV177" s="319">
        <f>cf_1!BV177+cf_2!BV177</f>
        <v>0</v>
      </c>
      <c r="BW177" s="319">
        <f>cf_1!BW177+cf_2!BW177</f>
        <v>0</v>
      </c>
      <c r="BX177" s="319">
        <f>cf_1!BX177+cf_2!BX177</f>
        <v>0</v>
      </c>
      <c r="BY177" s="319">
        <f>cf_1!BY177+cf_2!BY177</f>
        <v>0</v>
      </c>
      <c r="BZ177" s="319">
        <f>cf_1!BZ177+cf_2!BZ177</f>
        <v>0</v>
      </c>
      <c r="CA177" s="319">
        <f>cf_1!CA177+cf_2!CA177</f>
        <v>0</v>
      </c>
      <c r="CB177" s="319">
        <f>cf_1!CB177+cf_2!CB177</f>
        <v>0</v>
      </c>
      <c r="CC177" s="319">
        <f>cf_1!CC177+cf_2!CC177</f>
        <v>0</v>
      </c>
      <c r="CD177" s="319">
        <f>cf_1!CD177+cf_2!CD177</f>
        <v>0</v>
      </c>
      <c r="CE177" s="319">
        <f>cf_1!CE177+cf_2!CE177</f>
        <v>0</v>
      </c>
      <c r="CF177" s="319">
        <f>cf_1!CF177+cf_2!CF177</f>
        <v>0</v>
      </c>
      <c r="CG177" s="319">
        <f>cf_1!CG177+cf_2!CG177</f>
        <v>0</v>
      </c>
      <c r="CH177" s="319">
        <f>cf_1!CH177+cf_2!CH177</f>
        <v>0</v>
      </c>
      <c r="CI177" s="319">
        <f>cf_1!CI177+cf_2!CI177</f>
        <v>0</v>
      </c>
      <c r="CJ177" s="319">
        <f>cf_1!CJ177+cf_2!CJ177</f>
        <v>0</v>
      </c>
      <c r="CK177" s="319">
        <f>cf_1!CK177+cf_2!CK177</f>
        <v>0</v>
      </c>
      <c r="CL177" s="319">
        <f>cf_1!CL177+cf_2!CL177</f>
        <v>0</v>
      </c>
      <c r="CM177" s="319">
        <f>cf_1!CM177+cf_2!CM177</f>
        <v>0</v>
      </c>
      <c r="CN177" s="319">
        <f>cf_1!CN177+cf_2!CN177</f>
        <v>0</v>
      </c>
      <c r="CO177" s="319">
        <f>cf_1!CO177+cf_2!CO177</f>
        <v>0</v>
      </c>
      <c r="CP177" s="319">
        <f>cf_1!CP177+cf_2!CP177</f>
        <v>0</v>
      </c>
      <c r="CQ177" s="319">
        <f>cf_1!CQ177+cf_2!CQ177</f>
        <v>0</v>
      </c>
      <c r="CR177" s="319">
        <f>cf_1!CR177+cf_2!CR177</f>
        <v>0</v>
      </c>
      <c r="CS177" s="319">
        <f>cf_1!CS177+cf_2!CS177</f>
        <v>0</v>
      </c>
      <c r="CT177" s="319">
        <f>cf_1!CT177+cf_2!CT177</f>
        <v>0</v>
      </c>
      <c r="CU177" s="319">
        <f>cf_1!CU177+cf_2!CU177</f>
        <v>0</v>
      </c>
      <c r="CV177" s="319">
        <f>cf_1!CV177+cf_2!CV177</f>
        <v>0</v>
      </c>
      <c r="CW177" s="319">
        <f>cf_1!CW177+cf_2!CW177</f>
        <v>0</v>
      </c>
      <c r="CX177" s="319">
        <f>cf_1!CX177+cf_2!CX177</f>
        <v>0</v>
      </c>
      <c r="CY177" s="319">
        <f>cf_1!CY177+cf_2!CY177</f>
        <v>0</v>
      </c>
      <c r="CZ177" s="319">
        <f>cf_1!CZ177+cf_2!CZ177</f>
        <v>0</v>
      </c>
      <c r="DA177" s="319">
        <f>cf_1!DA177+cf_2!DA177</f>
        <v>0</v>
      </c>
      <c r="DB177" s="319">
        <f>cf_1!DB177+cf_2!DB177</f>
        <v>0</v>
      </c>
      <c r="DC177" s="319">
        <f>cf_1!DC177+cf_2!DC177</f>
        <v>0</v>
      </c>
      <c r="DD177" s="319">
        <f>cf_1!DD177+cf_2!DD177</f>
        <v>0</v>
      </c>
      <c r="DE177" s="319">
        <f>cf_1!DE177+cf_2!DE177</f>
        <v>0</v>
      </c>
      <c r="DF177" s="319">
        <f>cf_1!DF177+cf_2!DF177</f>
        <v>0</v>
      </c>
      <c r="DG177" s="319">
        <f>cf_1!DG177+cf_2!DG177</f>
        <v>0</v>
      </c>
      <c r="DH177" s="319">
        <f>cf_1!DH177+cf_2!DH177</f>
        <v>0</v>
      </c>
      <c r="DI177" s="319">
        <f>cf_1!DI177+cf_2!DI177</f>
        <v>0</v>
      </c>
      <c r="DJ177" s="319">
        <f>cf_1!DJ177+cf_2!DJ177</f>
        <v>0</v>
      </c>
      <c r="DK177" s="319">
        <f>cf_1!DK177+cf_2!DK177</f>
        <v>0</v>
      </c>
      <c r="DL177" s="319">
        <f>cf_1!DL177+cf_2!DL177</f>
        <v>0</v>
      </c>
      <c r="DM177" s="319">
        <f>cf_1!DM177+cf_2!DM177</f>
        <v>0</v>
      </c>
      <c r="DN177" s="319">
        <f>cf_1!DN177+cf_2!DN177</f>
        <v>0</v>
      </c>
      <c r="DO177" s="319">
        <f>cf_1!DO177+cf_2!DO177</f>
        <v>0</v>
      </c>
      <c r="DP177" s="319">
        <f>cf_1!DP177+cf_2!DP177</f>
        <v>0</v>
      </c>
      <c r="DQ177" s="319">
        <f>cf_1!DQ177+cf_2!DQ177</f>
        <v>0</v>
      </c>
      <c r="DR177" s="319">
        <f>cf_1!DR177+cf_2!DR177</f>
        <v>0</v>
      </c>
      <c r="DS177" s="319">
        <f>cf_1!DS177+cf_2!DS177</f>
        <v>0</v>
      </c>
      <c r="DT177" s="319">
        <f>cf_1!DT177+cf_2!DT177</f>
        <v>0</v>
      </c>
      <c r="DU177" s="319">
        <f>cf_1!DU177+cf_2!DU177</f>
        <v>0</v>
      </c>
      <c r="DV177" s="319">
        <f>cf_1!DV177+cf_2!DV177</f>
        <v>0</v>
      </c>
      <c r="DW177" s="319">
        <f>cf_1!DW177+cf_2!DW177</f>
        <v>0</v>
      </c>
      <c r="DX177" s="319">
        <f>cf_1!DX177+cf_2!DX177</f>
        <v>0</v>
      </c>
      <c r="DY177" s="319">
        <f>cf_1!DY177+cf_2!DY177</f>
        <v>0</v>
      </c>
      <c r="DZ177" s="319">
        <f>cf_1!DZ177+cf_2!DZ177</f>
        <v>0</v>
      </c>
      <c r="EA177" s="319">
        <f>cf_1!EA177+cf_2!EA177</f>
        <v>0</v>
      </c>
      <c r="EB177" s="319">
        <f>cf_1!EB177+cf_2!EB177</f>
        <v>0</v>
      </c>
      <c r="EC177" s="319">
        <f>cf_1!EC177+cf_2!EC177</f>
        <v>0</v>
      </c>
      <c r="ED177" s="319">
        <f>cf_1!ED177+cf_2!ED177</f>
        <v>0</v>
      </c>
      <c r="EE177" s="319">
        <f>cf_1!EE177+cf_2!EE177</f>
        <v>0</v>
      </c>
      <c r="EF177" s="319">
        <f>cf_1!EF177+cf_2!EF177</f>
        <v>0</v>
      </c>
      <c r="EG177" s="319">
        <f>cf_1!EG177+cf_2!EG177</f>
        <v>0</v>
      </c>
      <c r="EH177" s="319">
        <f>cf_1!EH177+cf_2!EH177</f>
        <v>0</v>
      </c>
      <c r="EI177" s="319">
        <f>cf_1!EI177+cf_2!EI177</f>
        <v>0</v>
      </c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/>
      <c r="FT177" s="60"/>
      <c r="FU177" s="60"/>
      <c r="FV177" s="60"/>
      <c r="FW177" s="60"/>
      <c r="FX177" s="60"/>
      <c r="FY177" s="60"/>
      <c r="FZ177" s="60"/>
      <c r="GA177" s="60"/>
      <c r="GB177" s="60"/>
      <c r="GC177" s="60"/>
      <c r="GD177" s="60"/>
      <c r="GE177" s="60"/>
      <c r="GF177" s="60"/>
      <c r="GG177" s="60"/>
      <c r="GH177" s="60"/>
      <c r="GI177" s="60"/>
      <c r="GJ177" s="60"/>
      <c r="GK177" s="60"/>
      <c r="GL177" s="60"/>
      <c r="GM177" s="60"/>
      <c r="GN177" s="60"/>
      <c r="GO177" s="60"/>
      <c r="GP177" s="60"/>
      <c r="GQ177" s="60"/>
      <c r="GR177" s="60"/>
      <c r="GS177" s="60"/>
    </row>
    <row r="178" spans="2:201" x14ac:dyDescent="0.2">
      <c r="B178" s="66" t="s">
        <v>1106</v>
      </c>
      <c r="C178" s="67" t="s">
        <v>1107</v>
      </c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9">
        <f t="shared" si="343"/>
        <v>0</v>
      </c>
      <c r="Q178" s="70">
        <f t="shared" si="344"/>
        <v>0</v>
      </c>
      <c r="R178" s="59">
        <f t="shared" si="345"/>
        <v>0</v>
      </c>
      <c r="S178" s="319">
        <f>cf_1!S178+cf_2!S178</f>
        <v>0</v>
      </c>
      <c r="T178" s="319">
        <f>cf_1!T178+cf_2!T178</f>
        <v>0</v>
      </c>
      <c r="U178" s="319">
        <f>cf_1!U178+cf_2!U178</f>
        <v>0</v>
      </c>
      <c r="V178" s="319">
        <f>cf_1!V178+cf_2!V178</f>
        <v>0</v>
      </c>
      <c r="W178" s="319">
        <f>cf_1!W178+cf_2!W178</f>
        <v>0</v>
      </c>
      <c r="X178" s="319">
        <f>cf_1!X178+cf_2!X178</f>
        <v>0</v>
      </c>
      <c r="Y178" s="319">
        <f>cf_1!Y178+cf_2!Y178</f>
        <v>0</v>
      </c>
      <c r="Z178" s="319">
        <f>cf_1!Z178+cf_2!Z178</f>
        <v>0</v>
      </c>
      <c r="AA178" s="319">
        <f>cf_1!AA178+cf_2!AA178</f>
        <v>0</v>
      </c>
      <c r="AB178" s="319">
        <f>cf_1!AB178+cf_2!AB178</f>
        <v>0</v>
      </c>
      <c r="AC178" s="319">
        <f>cf_1!AC178+cf_2!AC178</f>
        <v>0</v>
      </c>
      <c r="AD178" s="319">
        <f>cf_1!AD178+cf_2!AD178</f>
        <v>0</v>
      </c>
      <c r="AE178" s="319">
        <f>cf_1!AE178+cf_2!AE178</f>
        <v>0</v>
      </c>
      <c r="AF178" s="319">
        <f>cf_1!AF178+cf_2!AF178</f>
        <v>0</v>
      </c>
      <c r="AG178" s="319">
        <f>cf_1!AG178+cf_2!AG178</f>
        <v>0</v>
      </c>
      <c r="AH178" s="319">
        <f>cf_1!AH178+cf_2!AH178</f>
        <v>0</v>
      </c>
      <c r="AI178" s="319">
        <f>cf_1!AI178+cf_2!AI178</f>
        <v>0</v>
      </c>
      <c r="AJ178" s="319">
        <f>cf_1!AJ178+cf_2!AJ178</f>
        <v>0</v>
      </c>
      <c r="AK178" s="319">
        <f>cf_1!AK178+cf_2!AK178</f>
        <v>0</v>
      </c>
      <c r="AL178" s="319">
        <f>cf_1!AL178+cf_2!AL178</f>
        <v>0</v>
      </c>
      <c r="AM178" s="319">
        <f>cf_1!AM178+cf_2!AM178</f>
        <v>0</v>
      </c>
      <c r="AN178" s="319">
        <f>cf_1!AN178+cf_2!AN178</f>
        <v>0</v>
      </c>
      <c r="AO178" s="319">
        <f>cf_1!AO178+cf_2!AO178</f>
        <v>0</v>
      </c>
      <c r="AP178" s="319">
        <f>cf_1!AP178+cf_2!AP178</f>
        <v>0</v>
      </c>
      <c r="AQ178" s="319">
        <f>cf_1!AQ178+cf_2!AQ178</f>
        <v>0</v>
      </c>
      <c r="AR178" s="319">
        <f>cf_1!AR178+cf_2!AR178</f>
        <v>0</v>
      </c>
      <c r="AS178" s="319">
        <f>cf_1!AS178+cf_2!AS178</f>
        <v>0</v>
      </c>
      <c r="AT178" s="319">
        <f>cf_1!AT178+cf_2!AT178</f>
        <v>0</v>
      </c>
      <c r="AU178" s="319">
        <f>cf_1!AU178+cf_2!AU178</f>
        <v>0</v>
      </c>
      <c r="AV178" s="319">
        <f>cf_1!AV178+cf_2!AV178</f>
        <v>0</v>
      </c>
      <c r="AW178" s="319">
        <f>cf_1!AW178+cf_2!AW178</f>
        <v>0</v>
      </c>
      <c r="AX178" s="319">
        <f>cf_1!AX178+cf_2!AX178</f>
        <v>0</v>
      </c>
      <c r="AY178" s="319">
        <f>cf_1!AY178+cf_2!AY178</f>
        <v>0</v>
      </c>
      <c r="AZ178" s="319">
        <f>cf_1!AZ178+cf_2!AZ178</f>
        <v>0</v>
      </c>
      <c r="BA178" s="319">
        <f>cf_1!BA178+cf_2!BA178</f>
        <v>0</v>
      </c>
      <c r="BB178" s="319">
        <f>cf_1!BB178+cf_2!BB178</f>
        <v>0</v>
      </c>
      <c r="BC178" s="319">
        <f>cf_1!BC178+cf_2!BC178</f>
        <v>0</v>
      </c>
      <c r="BD178" s="319">
        <f>cf_1!BD178+cf_2!BD178</f>
        <v>0</v>
      </c>
      <c r="BE178" s="319">
        <f>cf_1!BE178+cf_2!BE178</f>
        <v>0</v>
      </c>
      <c r="BF178" s="319">
        <f>cf_1!BF178+cf_2!BF178</f>
        <v>0</v>
      </c>
      <c r="BG178" s="319">
        <f>cf_1!BG178+cf_2!BG178</f>
        <v>0</v>
      </c>
      <c r="BH178" s="319">
        <f>cf_1!BH178+cf_2!BH178</f>
        <v>0</v>
      </c>
      <c r="BI178" s="319">
        <f>cf_1!BI178+cf_2!BI178</f>
        <v>0</v>
      </c>
      <c r="BJ178" s="319">
        <f>cf_1!BJ178+cf_2!BJ178</f>
        <v>0</v>
      </c>
      <c r="BK178" s="319">
        <f>cf_1!BK178+cf_2!BK178</f>
        <v>0</v>
      </c>
      <c r="BL178" s="319">
        <f>cf_1!BL178+cf_2!BL178</f>
        <v>0</v>
      </c>
      <c r="BM178" s="319">
        <f>cf_1!BM178+cf_2!BM178</f>
        <v>0</v>
      </c>
      <c r="BN178" s="319">
        <f>cf_1!BN178+cf_2!BN178</f>
        <v>0</v>
      </c>
      <c r="BO178" s="319">
        <f>cf_1!BO178+cf_2!BO178</f>
        <v>0</v>
      </c>
      <c r="BP178" s="319">
        <f>cf_1!BP178+cf_2!BP178</f>
        <v>0</v>
      </c>
      <c r="BQ178" s="319">
        <f>cf_1!BQ178+cf_2!BQ178</f>
        <v>0</v>
      </c>
      <c r="BR178" s="319">
        <f>cf_1!BR178+cf_2!BR178</f>
        <v>0</v>
      </c>
      <c r="BS178" s="319">
        <f>cf_1!BS178+cf_2!BS178</f>
        <v>0</v>
      </c>
      <c r="BT178" s="319">
        <f>cf_1!BT178+cf_2!BT178</f>
        <v>0</v>
      </c>
      <c r="BU178" s="319">
        <f>cf_1!BU178+cf_2!BU178</f>
        <v>0</v>
      </c>
      <c r="BV178" s="319">
        <f>cf_1!BV178+cf_2!BV178</f>
        <v>0</v>
      </c>
      <c r="BW178" s="319">
        <f>cf_1!BW178+cf_2!BW178</f>
        <v>0</v>
      </c>
      <c r="BX178" s="319">
        <f>cf_1!BX178+cf_2!BX178</f>
        <v>0</v>
      </c>
      <c r="BY178" s="319">
        <f>cf_1!BY178+cf_2!BY178</f>
        <v>0</v>
      </c>
      <c r="BZ178" s="319">
        <f>cf_1!BZ178+cf_2!BZ178</f>
        <v>0</v>
      </c>
      <c r="CA178" s="319">
        <f>cf_1!CA178+cf_2!CA178</f>
        <v>0</v>
      </c>
      <c r="CB178" s="319">
        <f>cf_1!CB178+cf_2!CB178</f>
        <v>0</v>
      </c>
      <c r="CC178" s="319">
        <f>cf_1!CC178+cf_2!CC178</f>
        <v>0</v>
      </c>
      <c r="CD178" s="319">
        <f>cf_1!CD178+cf_2!CD178</f>
        <v>0</v>
      </c>
      <c r="CE178" s="319">
        <f>cf_1!CE178+cf_2!CE178</f>
        <v>0</v>
      </c>
      <c r="CF178" s="319">
        <f>cf_1!CF178+cf_2!CF178</f>
        <v>0</v>
      </c>
      <c r="CG178" s="319">
        <f>cf_1!CG178+cf_2!CG178</f>
        <v>0</v>
      </c>
      <c r="CH178" s="319">
        <f>cf_1!CH178+cf_2!CH178</f>
        <v>0</v>
      </c>
      <c r="CI178" s="319">
        <f>cf_1!CI178+cf_2!CI178</f>
        <v>0</v>
      </c>
      <c r="CJ178" s="319">
        <f>cf_1!CJ178+cf_2!CJ178</f>
        <v>0</v>
      </c>
      <c r="CK178" s="319">
        <f>cf_1!CK178+cf_2!CK178</f>
        <v>0</v>
      </c>
      <c r="CL178" s="319">
        <f>cf_1!CL178+cf_2!CL178</f>
        <v>0</v>
      </c>
      <c r="CM178" s="319">
        <f>cf_1!CM178+cf_2!CM178</f>
        <v>0</v>
      </c>
      <c r="CN178" s="319">
        <f>cf_1!CN178+cf_2!CN178</f>
        <v>0</v>
      </c>
      <c r="CO178" s="319">
        <f>cf_1!CO178+cf_2!CO178</f>
        <v>0</v>
      </c>
      <c r="CP178" s="319">
        <f>cf_1!CP178+cf_2!CP178</f>
        <v>0</v>
      </c>
      <c r="CQ178" s="319">
        <f>cf_1!CQ178+cf_2!CQ178</f>
        <v>0</v>
      </c>
      <c r="CR178" s="319">
        <f>cf_1!CR178+cf_2!CR178</f>
        <v>0</v>
      </c>
      <c r="CS178" s="319">
        <f>cf_1!CS178+cf_2!CS178</f>
        <v>0</v>
      </c>
      <c r="CT178" s="319">
        <f>cf_1!CT178+cf_2!CT178</f>
        <v>0</v>
      </c>
      <c r="CU178" s="319">
        <f>cf_1!CU178+cf_2!CU178</f>
        <v>0</v>
      </c>
      <c r="CV178" s="319">
        <f>cf_1!CV178+cf_2!CV178</f>
        <v>0</v>
      </c>
      <c r="CW178" s="319">
        <f>cf_1!CW178+cf_2!CW178</f>
        <v>0</v>
      </c>
      <c r="CX178" s="319">
        <f>cf_1!CX178+cf_2!CX178</f>
        <v>0</v>
      </c>
      <c r="CY178" s="319">
        <f>cf_1!CY178+cf_2!CY178</f>
        <v>0</v>
      </c>
      <c r="CZ178" s="319">
        <f>cf_1!CZ178+cf_2!CZ178</f>
        <v>0</v>
      </c>
      <c r="DA178" s="319">
        <f>cf_1!DA178+cf_2!DA178</f>
        <v>0</v>
      </c>
      <c r="DB178" s="319">
        <f>cf_1!DB178+cf_2!DB178</f>
        <v>0</v>
      </c>
      <c r="DC178" s="319">
        <f>cf_1!DC178+cf_2!DC178</f>
        <v>0</v>
      </c>
      <c r="DD178" s="319">
        <f>cf_1!DD178+cf_2!DD178</f>
        <v>0</v>
      </c>
      <c r="DE178" s="319">
        <f>cf_1!DE178+cf_2!DE178</f>
        <v>0</v>
      </c>
      <c r="DF178" s="319">
        <f>cf_1!DF178+cf_2!DF178</f>
        <v>0</v>
      </c>
      <c r="DG178" s="319">
        <f>cf_1!DG178+cf_2!DG178</f>
        <v>0</v>
      </c>
      <c r="DH178" s="319">
        <f>cf_1!DH178+cf_2!DH178</f>
        <v>0</v>
      </c>
      <c r="DI178" s="319">
        <f>cf_1!DI178+cf_2!DI178</f>
        <v>0</v>
      </c>
      <c r="DJ178" s="319">
        <f>cf_1!DJ178+cf_2!DJ178</f>
        <v>0</v>
      </c>
      <c r="DK178" s="319">
        <f>cf_1!DK178+cf_2!DK178</f>
        <v>0</v>
      </c>
      <c r="DL178" s="319">
        <f>cf_1!DL178+cf_2!DL178</f>
        <v>0</v>
      </c>
      <c r="DM178" s="319">
        <f>cf_1!DM178+cf_2!DM178</f>
        <v>0</v>
      </c>
      <c r="DN178" s="319">
        <f>cf_1!DN178+cf_2!DN178</f>
        <v>0</v>
      </c>
      <c r="DO178" s="319">
        <f>cf_1!DO178+cf_2!DO178</f>
        <v>0</v>
      </c>
      <c r="DP178" s="319">
        <f>cf_1!DP178+cf_2!DP178</f>
        <v>0</v>
      </c>
      <c r="DQ178" s="319">
        <f>cf_1!DQ178+cf_2!DQ178</f>
        <v>0</v>
      </c>
      <c r="DR178" s="319">
        <f>cf_1!DR178+cf_2!DR178</f>
        <v>0</v>
      </c>
      <c r="DS178" s="319">
        <f>cf_1!DS178+cf_2!DS178</f>
        <v>0</v>
      </c>
      <c r="DT178" s="319">
        <f>cf_1!DT178+cf_2!DT178</f>
        <v>0</v>
      </c>
      <c r="DU178" s="319">
        <f>cf_1!DU178+cf_2!DU178</f>
        <v>0</v>
      </c>
      <c r="DV178" s="319">
        <f>cf_1!DV178+cf_2!DV178</f>
        <v>0</v>
      </c>
      <c r="DW178" s="319">
        <f>cf_1!DW178+cf_2!DW178</f>
        <v>0</v>
      </c>
      <c r="DX178" s="319">
        <f>cf_1!DX178+cf_2!DX178</f>
        <v>0</v>
      </c>
      <c r="DY178" s="319">
        <f>cf_1!DY178+cf_2!DY178</f>
        <v>0</v>
      </c>
      <c r="DZ178" s="319">
        <f>cf_1!DZ178+cf_2!DZ178</f>
        <v>0</v>
      </c>
      <c r="EA178" s="319">
        <f>cf_1!EA178+cf_2!EA178</f>
        <v>0</v>
      </c>
      <c r="EB178" s="319">
        <f>cf_1!EB178+cf_2!EB178</f>
        <v>0</v>
      </c>
      <c r="EC178" s="319">
        <f>cf_1!EC178+cf_2!EC178</f>
        <v>0</v>
      </c>
      <c r="ED178" s="319">
        <f>cf_1!ED178+cf_2!ED178</f>
        <v>0</v>
      </c>
      <c r="EE178" s="319">
        <f>cf_1!EE178+cf_2!EE178</f>
        <v>0</v>
      </c>
      <c r="EF178" s="319">
        <f>cf_1!EF178+cf_2!EF178</f>
        <v>0</v>
      </c>
      <c r="EG178" s="319">
        <f>cf_1!EG178+cf_2!EG178</f>
        <v>0</v>
      </c>
      <c r="EH178" s="319">
        <f>cf_1!EH178+cf_2!EH178</f>
        <v>0</v>
      </c>
      <c r="EI178" s="319">
        <f>cf_1!EI178+cf_2!EI178</f>
        <v>0</v>
      </c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/>
      <c r="FB178" s="59"/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60"/>
      <c r="FU178" s="60"/>
      <c r="FV178" s="60"/>
      <c r="FW178" s="60"/>
      <c r="FX178" s="60"/>
      <c r="FY178" s="60"/>
      <c r="FZ178" s="60"/>
      <c r="GA178" s="60"/>
      <c r="GB178" s="60"/>
      <c r="GC178" s="60"/>
      <c r="GD178" s="60"/>
      <c r="GE178" s="60"/>
      <c r="GF178" s="60"/>
      <c r="GG178" s="60"/>
      <c r="GH178" s="60"/>
      <c r="GI178" s="60"/>
      <c r="GJ178" s="60"/>
      <c r="GK178" s="60"/>
      <c r="GL178" s="60"/>
      <c r="GM178" s="60"/>
      <c r="GN178" s="60"/>
      <c r="GO178" s="60"/>
      <c r="GP178" s="60"/>
      <c r="GQ178" s="60"/>
      <c r="GR178" s="60"/>
      <c r="GS178" s="60"/>
    </row>
    <row r="179" spans="2:201" x14ac:dyDescent="0.2">
      <c r="B179" s="66" t="s">
        <v>1108</v>
      </c>
      <c r="C179" s="67" t="s">
        <v>1109</v>
      </c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9">
        <f t="shared" si="343"/>
        <v>0</v>
      </c>
      <c r="Q179" s="70">
        <f t="shared" si="344"/>
        <v>0</v>
      </c>
      <c r="R179" s="59">
        <f t="shared" si="345"/>
        <v>0</v>
      </c>
      <c r="S179" s="319">
        <f>cf_1!S179+cf_2!S179</f>
        <v>0</v>
      </c>
      <c r="T179" s="319">
        <f>cf_1!T179+cf_2!T179</f>
        <v>0</v>
      </c>
      <c r="U179" s="319">
        <f>cf_1!U179+cf_2!U179</f>
        <v>0</v>
      </c>
      <c r="V179" s="319">
        <f>cf_1!V179+cf_2!V179</f>
        <v>0</v>
      </c>
      <c r="W179" s="319">
        <f>cf_1!W179+cf_2!W179</f>
        <v>0</v>
      </c>
      <c r="X179" s="319">
        <f>cf_1!X179+cf_2!X179</f>
        <v>0</v>
      </c>
      <c r="Y179" s="319">
        <f>cf_1!Y179+cf_2!Y179</f>
        <v>0</v>
      </c>
      <c r="Z179" s="319">
        <f>cf_1!Z179+cf_2!Z179</f>
        <v>0</v>
      </c>
      <c r="AA179" s="319">
        <f>cf_1!AA179+cf_2!AA179</f>
        <v>0</v>
      </c>
      <c r="AB179" s="319">
        <f>cf_1!AB179+cf_2!AB179</f>
        <v>0</v>
      </c>
      <c r="AC179" s="319">
        <f>cf_1!AC179+cf_2!AC179</f>
        <v>0</v>
      </c>
      <c r="AD179" s="319">
        <f>cf_1!AD179+cf_2!AD179</f>
        <v>0</v>
      </c>
      <c r="AE179" s="319">
        <f>cf_1!AE179+cf_2!AE179</f>
        <v>0</v>
      </c>
      <c r="AF179" s="319">
        <f>cf_1!AF179+cf_2!AF179</f>
        <v>0</v>
      </c>
      <c r="AG179" s="319">
        <f>cf_1!AG179+cf_2!AG179</f>
        <v>0</v>
      </c>
      <c r="AH179" s="319">
        <f>cf_1!AH179+cf_2!AH179</f>
        <v>0</v>
      </c>
      <c r="AI179" s="319">
        <f>cf_1!AI179+cf_2!AI179</f>
        <v>0</v>
      </c>
      <c r="AJ179" s="319">
        <f>cf_1!AJ179+cf_2!AJ179</f>
        <v>0</v>
      </c>
      <c r="AK179" s="319">
        <f>cf_1!AK179+cf_2!AK179</f>
        <v>0</v>
      </c>
      <c r="AL179" s="319">
        <f>cf_1!AL179+cf_2!AL179</f>
        <v>0</v>
      </c>
      <c r="AM179" s="319">
        <f>cf_1!AM179+cf_2!AM179</f>
        <v>0</v>
      </c>
      <c r="AN179" s="319">
        <f>cf_1!AN179+cf_2!AN179</f>
        <v>0</v>
      </c>
      <c r="AO179" s="319">
        <f>cf_1!AO179+cf_2!AO179</f>
        <v>0</v>
      </c>
      <c r="AP179" s="319">
        <f>cf_1!AP179+cf_2!AP179</f>
        <v>0</v>
      </c>
      <c r="AQ179" s="319">
        <f>cf_1!AQ179+cf_2!AQ179</f>
        <v>0</v>
      </c>
      <c r="AR179" s="319">
        <f>cf_1!AR179+cf_2!AR179</f>
        <v>0</v>
      </c>
      <c r="AS179" s="319">
        <f>cf_1!AS179+cf_2!AS179</f>
        <v>0</v>
      </c>
      <c r="AT179" s="319">
        <f>cf_1!AT179+cf_2!AT179</f>
        <v>0</v>
      </c>
      <c r="AU179" s="319">
        <f>cf_1!AU179+cf_2!AU179</f>
        <v>0</v>
      </c>
      <c r="AV179" s="319">
        <f>cf_1!AV179+cf_2!AV179</f>
        <v>0</v>
      </c>
      <c r="AW179" s="319">
        <f>cf_1!AW179+cf_2!AW179</f>
        <v>0</v>
      </c>
      <c r="AX179" s="319">
        <f>cf_1!AX179+cf_2!AX179</f>
        <v>0</v>
      </c>
      <c r="AY179" s="319">
        <f>cf_1!AY179+cf_2!AY179</f>
        <v>0</v>
      </c>
      <c r="AZ179" s="319">
        <f>cf_1!AZ179+cf_2!AZ179</f>
        <v>0</v>
      </c>
      <c r="BA179" s="319">
        <f>cf_1!BA179+cf_2!BA179</f>
        <v>0</v>
      </c>
      <c r="BB179" s="319">
        <f>cf_1!BB179+cf_2!BB179</f>
        <v>0</v>
      </c>
      <c r="BC179" s="319">
        <f>cf_1!BC179+cf_2!BC179</f>
        <v>0</v>
      </c>
      <c r="BD179" s="319">
        <f>cf_1!BD179+cf_2!BD179</f>
        <v>0</v>
      </c>
      <c r="BE179" s="319">
        <f>cf_1!BE179+cf_2!BE179</f>
        <v>0</v>
      </c>
      <c r="BF179" s="319">
        <f>cf_1!BF179+cf_2!BF179</f>
        <v>0</v>
      </c>
      <c r="BG179" s="319">
        <f>cf_1!BG179+cf_2!BG179</f>
        <v>0</v>
      </c>
      <c r="BH179" s="319">
        <f>cf_1!BH179+cf_2!BH179</f>
        <v>0</v>
      </c>
      <c r="BI179" s="319">
        <f>cf_1!BI179+cf_2!BI179</f>
        <v>0</v>
      </c>
      <c r="BJ179" s="319">
        <f>cf_1!BJ179+cf_2!BJ179</f>
        <v>0</v>
      </c>
      <c r="BK179" s="319">
        <f>cf_1!BK179+cf_2!BK179</f>
        <v>0</v>
      </c>
      <c r="BL179" s="319">
        <f>cf_1!BL179+cf_2!BL179</f>
        <v>0</v>
      </c>
      <c r="BM179" s="319">
        <f>cf_1!BM179+cf_2!BM179</f>
        <v>0</v>
      </c>
      <c r="BN179" s="319">
        <f>cf_1!BN179+cf_2!BN179</f>
        <v>0</v>
      </c>
      <c r="BO179" s="319">
        <f>cf_1!BO179+cf_2!BO179</f>
        <v>0</v>
      </c>
      <c r="BP179" s="319">
        <f>cf_1!BP179+cf_2!BP179</f>
        <v>0</v>
      </c>
      <c r="BQ179" s="319">
        <f>cf_1!BQ179+cf_2!BQ179</f>
        <v>0</v>
      </c>
      <c r="BR179" s="319">
        <f>cf_1!BR179+cf_2!BR179</f>
        <v>0</v>
      </c>
      <c r="BS179" s="319">
        <f>cf_1!BS179+cf_2!BS179</f>
        <v>0</v>
      </c>
      <c r="BT179" s="319">
        <f>cf_1!BT179+cf_2!BT179</f>
        <v>0</v>
      </c>
      <c r="BU179" s="319">
        <f>cf_1!BU179+cf_2!BU179</f>
        <v>0</v>
      </c>
      <c r="BV179" s="319">
        <f>cf_1!BV179+cf_2!BV179</f>
        <v>0</v>
      </c>
      <c r="BW179" s="319">
        <f>cf_1!BW179+cf_2!BW179</f>
        <v>0</v>
      </c>
      <c r="BX179" s="319">
        <f>cf_1!BX179+cf_2!BX179</f>
        <v>0</v>
      </c>
      <c r="BY179" s="319">
        <f>cf_1!BY179+cf_2!BY179</f>
        <v>0</v>
      </c>
      <c r="BZ179" s="319">
        <f>cf_1!BZ179+cf_2!BZ179</f>
        <v>0</v>
      </c>
      <c r="CA179" s="319">
        <f>cf_1!CA179+cf_2!CA179</f>
        <v>0</v>
      </c>
      <c r="CB179" s="319">
        <f>cf_1!CB179+cf_2!CB179</f>
        <v>0</v>
      </c>
      <c r="CC179" s="319">
        <f>cf_1!CC179+cf_2!CC179</f>
        <v>0</v>
      </c>
      <c r="CD179" s="319">
        <f>cf_1!CD179+cf_2!CD179</f>
        <v>0</v>
      </c>
      <c r="CE179" s="319">
        <f>cf_1!CE179+cf_2!CE179</f>
        <v>0</v>
      </c>
      <c r="CF179" s="319">
        <f>cf_1!CF179+cf_2!CF179</f>
        <v>0</v>
      </c>
      <c r="CG179" s="319">
        <f>cf_1!CG179+cf_2!CG179</f>
        <v>0</v>
      </c>
      <c r="CH179" s="319">
        <f>cf_1!CH179+cf_2!CH179</f>
        <v>0</v>
      </c>
      <c r="CI179" s="319">
        <f>cf_1!CI179+cf_2!CI179</f>
        <v>0</v>
      </c>
      <c r="CJ179" s="319">
        <f>cf_1!CJ179+cf_2!CJ179</f>
        <v>0</v>
      </c>
      <c r="CK179" s="319">
        <f>cf_1!CK179+cf_2!CK179</f>
        <v>0</v>
      </c>
      <c r="CL179" s="319">
        <f>cf_1!CL179+cf_2!CL179</f>
        <v>0</v>
      </c>
      <c r="CM179" s="319">
        <f>cf_1!CM179+cf_2!CM179</f>
        <v>0</v>
      </c>
      <c r="CN179" s="319">
        <f>cf_1!CN179+cf_2!CN179</f>
        <v>0</v>
      </c>
      <c r="CO179" s="319">
        <f>cf_1!CO179+cf_2!CO179</f>
        <v>0</v>
      </c>
      <c r="CP179" s="319">
        <f>cf_1!CP179+cf_2!CP179</f>
        <v>0</v>
      </c>
      <c r="CQ179" s="319">
        <f>cf_1!CQ179+cf_2!CQ179</f>
        <v>0</v>
      </c>
      <c r="CR179" s="319">
        <f>cf_1!CR179+cf_2!CR179</f>
        <v>0</v>
      </c>
      <c r="CS179" s="319">
        <f>cf_1!CS179+cf_2!CS179</f>
        <v>0</v>
      </c>
      <c r="CT179" s="319">
        <f>cf_1!CT179+cf_2!CT179</f>
        <v>0</v>
      </c>
      <c r="CU179" s="319">
        <f>cf_1!CU179+cf_2!CU179</f>
        <v>0</v>
      </c>
      <c r="CV179" s="319">
        <f>cf_1!CV179+cf_2!CV179</f>
        <v>0</v>
      </c>
      <c r="CW179" s="319">
        <f>cf_1!CW179+cf_2!CW179</f>
        <v>0</v>
      </c>
      <c r="CX179" s="319">
        <f>cf_1!CX179+cf_2!CX179</f>
        <v>0</v>
      </c>
      <c r="CY179" s="319">
        <f>cf_1!CY179+cf_2!CY179</f>
        <v>0</v>
      </c>
      <c r="CZ179" s="319">
        <f>cf_1!CZ179+cf_2!CZ179</f>
        <v>0</v>
      </c>
      <c r="DA179" s="319">
        <f>cf_1!DA179+cf_2!DA179</f>
        <v>0</v>
      </c>
      <c r="DB179" s="319">
        <f>cf_1!DB179+cf_2!DB179</f>
        <v>0</v>
      </c>
      <c r="DC179" s="319">
        <f>cf_1!DC179+cf_2!DC179</f>
        <v>0</v>
      </c>
      <c r="DD179" s="319">
        <f>cf_1!DD179+cf_2!DD179</f>
        <v>0</v>
      </c>
      <c r="DE179" s="319">
        <f>cf_1!DE179+cf_2!DE179</f>
        <v>0</v>
      </c>
      <c r="DF179" s="319">
        <f>cf_1!DF179+cf_2!DF179</f>
        <v>0</v>
      </c>
      <c r="DG179" s="319">
        <f>cf_1!DG179+cf_2!DG179</f>
        <v>0</v>
      </c>
      <c r="DH179" s="319">
        <f>cf_1!DH179+cf_2!DH179</f>
        <v>0</v>
      </c>
      <c r="DI179" s="319">
        <f>cf_1!DI179+cf_2!DI179</f>
        <v>0</v>
      </c>
      <c r="DJ179" s="319">
        <f>cf_1!DJ179+cf_2!DJ179</f>
        <v>0</v>
      </c>
      <c r="DK179" s="319">
        <f>cf_1!DK179+cf_2!DK179</f>
        <v>0</v>
      </c>
      <c r="DL179" s="319">
        <f>cf_1!DL179+cf_2!DL179</f>
        <v>0</v>
      </c>
      <c r="DM179" s="319">
        <f>cf_1!DM179+cf_2!DM179</f>
        <v>0</v>
      </c>
      <c r="DN179" s="319">
        <f>cf_1!DN179+cf_2!DN179</f>
        <v>0</v>
      </c>
      <c r="DO179" s="319">
        <f>cf_1!DO179+cf_2!DO179</f>
        <v>0</v>
      </c>
      <c r="DP179" s="319">
        <f>cf_1!DP179+cf_2!DP179</f>
        <v>0</v>
      </c>
      <c r="DQ179" s="319">
        <f>cf_1!DQ179+cf_2!DQ179</f>
        <v>0</v>
      </c>
      <c r="DR179" s="319">
        <f>cf_1!DR179+cf_2!DR179</f>
        <v>0</v>
      </c>
      <c r="DS179" s="319">
        <f>cf_1!DS179+cf_2!DS179</f>
        <v>0</v>
      </c>
      <c r="DT179" s="319">
        <f>cf_1!DT179+cf_2!DT179</f>
        <v>0</v>
      </c>
      <c r="DU179" s="319">
        <f>cf_1!DU179+cf_2!DU179</f>
        <v>0</v>
      </c>
      <c r="DV179" s="319">
        <f>cf_1!DV179+cf_2!DV179</f>
        <v>0</v>
      </c>
      <c r="DW179" s="319">
        <f>cf_1!DW179+cf_2!DW179</f>
        <v>0</v>
      </c>
      <c r="DX179" s="319">
        <f>cf_1!DX179+cf_2!DX179</f>
        <v>0</v>
      </c>
      <c r="DY179" s="319">
        <f>cf_1!DY179+cf_2!DY179</f>
        <v>0</v>
      </c>
      <c r="DZ179" s="319">
        <f>cf_1!DZ179+cf_2!DZ179</f>
        <v>0</v>
      </c>
      <c r="EA179" s="319">
        <f>cf_1!EA179+cf_2!EA179</f>
        <v>0</v>
      </c>
      <c r="EB179" s="319">
        <f>cf_1!EB179+cf_2!EB179</f>
        <v>0</v>
      </c>
      <c r="EC179" s="319">
        <f>cf_1!EC179+cf_2!EC179</f>
        <v>0</v>
      </c>
      <c r="ED179" s="319">
        <f>cf_1!ED179+cf_2!ED179</f>
        <v>0</v>
      </c>
      <c r="EE179" s="319">
        <f>cf_1!EE179+cf_2!EE179</f>
        <v>0</v>
      </c>
      <c r="EF179" s="319">
        <f>cf_1!EF179+cf_2!EF179</f>
        <v>0</v>
      </c>
      <c r="EG179" s="319">
        <f>cf_1!EG179+cf_2!EG179</f>
        <v>0</v>
      </c>
      <c r="EH179" s="319">
        <f>cf_1!EH179+cf_2!EH179</f>
        <v>0</v>
      </c>
      <c r="EI179" s="319">
        <f>cf_1!EI179+cf_2!EI179</f>
        <v>0</v>
      </c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/>
      <c r="FG179" s="59"/>
      <c r="FH179" s="59"/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60"/>
      <c r="FU179" s="60"/>
      <c r="FV179" s="60"/>
      <c r="FW179" s="60"/>
      <c r="FX179" s="60"/>
      <c r="FY179" s="60"/>
      <c r="FZ179" s="60"/>
      <c r="GA179" s="60"/>
      <c r="GB179" s="60"/>
      <c r="GC179" s="60"/>
      <c r="GD179" s="60"/>
      <c r="GE179" s="60"/>
      <c r="GF179" s="60"/>
      <c r="GG179" s="60"/>
      <c r="GH179" s="60"/>
      <c r="GI179" s="60"/>
      <c r="GJ179" s="60"/>
      <c r="GK179" s="60"/>
      <c r="GL179" s="60"/>
      <c r="GM179" s="60"/>
      <c r="GN179" s="60"/>
      <c r="GO179" s="60"/>
      <c r="GP179" s="60"/>
      <c r="GQ179" s="60"/>
      <c r="GR179" s="60"/>
      <c r="GS179" s="60"/>
    </row>
    <row r="180" spans="2:201" x14ac:dyDescent="0.2">
      <c r="B180" s="82" t="s">
        <v>1110</v>
      </c>
      <c r="C180" s="83" t="s">
        <v>366</v>
      </c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4">
        <f t="shared" si="343"/>
        <v>511562489.99999994</v>
      </c>
      <c r="Q180" s="85">
        <f t="shared" si="344"/>
        <v>0</v>
      </c>
      <c r="R180" s="85">
        <f t="shared" si="345"/>
        <v>511562489.99999994</v>
      </c>
      <c r="S180" s="321">
        <f>cf_1!S180+cf_2!S180</f>
        <v>0</v>
      </c>
      <c r="T180" s="321">
        <f>cf_1!T180+cf_2!T180</f>
        <v>0</v>
      </c>
      <c r="U180" s="321">
        <f>cf_1!U180+cf_2!U180</f>
        <v>40250</v>
      </c>
      <c r="V180" s="321">
        <f>cf_1!V180+cf_2!V180</f>
        <v>40250</v>
      </c>
      <c r="W180" s="321">
        <f>cf_1!W180+cf_2!W180</f>
        <v>40250</v>
      </c>
      <c r="X180" s="321">
        <f>cf_1!X180+cf_2!X180</f>
        <v>40250</v>
      </c>
      <c r="Y180" s="321">
        <f>cf_1!Y180+cf_2!Y180</f>
        <v>40250</v>
      </c>
      <c r="Z180" s="321">
        <f>cf_1!Z180+cf_2!Z180</f>
        <v>40250</v>
      </c>
      <c r="AA180" s="321">
        <f>cf_1!AA180+cf_2!AA180</f>
        <v>40250</v>
      </c>
      <c r="AB180" s="321">
        <f>cf_1!AB180+cf_2!AB180</f>
        <v>40250</v>
      </c>
      <c r="AC180" s="321">
        <f>cf_1!AC180+cf_2!AC180</f>
        <v>40250</v>
      </c>
      <c r="AD180" s="321">
        <f>cf_1!AD180+cf_2!AD180</f>
        <v>40250</v>
      </c>
      <c r="AE180" s="321">
        <f>cf_1!AE180+cf_2!AE180</f>
        <v>2676296.875</v>
      </c>
      <c r="AF180" s="321">
        <f>cf_1!AF180+cf_2!AF180</f>
        <v>1468508.125</v>
      </c>
      <c r="AG180" s="321">
        <f>cf_1!AG180+cf_2!AG180</f>
        <v>1468508.125</v>
      </c>
      <c r="AH180" s="321">
        <f>cf_1!AH180+cf_2!AH180</f>
        <v>6251181.983173077</v>
      </c>
      <c r="AI180" s="321">
        <f>cf_1!AI180+cf_2!AI180</f>
        <v>2167705.733173077</v>
      </c>
      <c r="AJ180" s="321">
        <f>cf_1!AJ180+cf_2!AJ180</f>
        <v>2167705.733173077</v>
      </c>
      <c r="AK180" s="321">
        <f>cf_1!AK180+cf_2!AK180</f>
        <v>60582504.483173072</v>
      </c>
      <c r="AL180" s="321">
        <f>cf_1!AL180+cf_2!AL180</f>
        <v>16853054.48317308</v>
      </c>
      <c r="AM180" s="321">
        <f>cf_1!AM180+cf_2!AM180</f>
        <v>16565485.73317308</v>
      </c>
      <c r="AN180" s="321">
        <f>cf_1!AN180+cf_2!AN180</f>
        <v>16565485.73317308</v>
      </c>
      <c r="AO180" s="321">
        <f>cf_1!AO180+cf_2!AO180</f>
        <v>16565485.73317308</v>
      </c>
      <c r="AP180" s="321">
        <f>cf_1!AP180+cf_2!AP180</f>
        <v>16565485.73317308</v>
      </c>
      <c r="AQ180" s="321">
        <f>cf_1!AQ180+cf_2!AQ180</f>
        <v>16565485.73317308</v>
      </c>
      <c r="AR180" s="321">
        <f>cf_1!AR180+cf_2!AR180</f>
        <v>16565485.73317308</v>
      </c>
      <c r="AS180" s="321">
        <f>cf_1!AS180+cf_2!AS180</f>
        <v>16565485.73317308</v>
      </c>
      <c r="AT180" s="321">
        <f>cf_1!AT180+cf_2!AT180</f>
        <v>16565485.73317308</v>
      </c>
      <c r="AU180" s="321">
        <f>cf_1!AU180+cf_2!AU180</f>
        <v>16565485.73317308</v>
      </c>
      <c r="AV180" s="321">
        <f>cf_1!AV180+cf_2!AV180</f>
        <v>16565485.73317308</v>
      </c>
      <c r="AW180" s="321">
        <f>cf_1!AW180+cf_2!AW180</f>
        <v>16565485.73317308</v>
      </c>
      <c r="AX180" s="321">
        <f>cf_1!AX180+cf_2!AX180</f>
        <v>16565485.73317308</v>
      </c>
      <c r="AY180" s="321">
        <f>cf_1!AY180+cf_2!AY180</f>
        <v>16565485.73317308</v>
      </c>
      <c r="AZ180" s="321">
        <f>cf_1!AZ180+cf_2!AZ180</f>
        <v>16565485.73317308</v>
      </c>
      <c r="BA180" s="321">
        <f>cf_1!BA180+cf_2!BA180</f>
        <v>16565485.73317308</v>
      </c>
      <c r="BB180" s="321">
        <f>cf_1!BB180+cf_2!BB180</f>
        <v>16565485.73317308</v>
      </c>
      <c r="BC180" s="321">
        <f>cf_1!BC180+cf_2!BC180</f>
        <v>16565485.73317308</v>
      </c>
      <c r="BD180" s="321">
        <f>cf_1!BD180+cf_2!BD180</f>
        <v>16565485.73317308</v>
      </c>
      <c r="BE180" s="321">
        <f>cf_1!BE180+cf_2!BE180</f>
        <v>16565485.73317308</v>
      </c>
      <c r="BF180" s="321">
        <f>cf_1!BF180+cf_2!BF180</f>
        <v>19141622.45192308</v>
      </c>
      <c r="BG180" s="321">
        <f>cf_1!BG180+cf_2!BG180</f>
        <v>19141622.451923072</v>
      </c>
      <c r="BH180" s="321">
        <f>cf_1!BH180+cf_2!BH180</f>
        <v>62356569.375</v>
      </c>
      <c r="BI180" s="321">
        <f>cf_1!BI180+cf_2!BI180</f>
        <v>2034231.25</v>
      </c>
      <c r="BJ180" s="321">
        <f>cf_1!BJ180+cf_2!BJ180</f>
        <v>21250</v>
      </c>
      <c r="BK180" s="321">
        <f>cf_1!BK180+cf_2!BK180</f>
        <v>21250</v>
      </c>
      <c r="BL180" s="321">
        <f>cf_1!BL180+cf_2!BL180</f>
        <v>21250</v>
      </c>
      <c r="BM180" s="321">
        <f>cf_1!BM180+cf_2!BM180</f>
        <v>21250</v>
      </c>
      <c r="BN180" s="321">
        <f>cf_1!BN180+cf_2!BN180</f>
        <v>21250</v>
      </c>
      <c r="BO180" s="321">
        <f>cf_1!BO180+cf_2!BO180</f>
        <v>0</v>
      </c>
      <c r="BP180" s="321">
        <f>cf_1!BP180+cf_2!BP180</f>
        <v>0</v>
      </c>
      <c r="BQ180" s="321">
        <f>cf_1!BQ180+cf_2!BQ180</f>
        <v>0</v>
      </c>
      <c r="BR180" s="321">
        <f>cf_1!BR180+cf_2!BR180</f>
        <v>0</v>
      </c>
      <c r="BS180" s="321">
        <f>cf_1!BS180+cf_2!BS180</f>
        <v>0</v>
      </c>
      <c r="BT180" s="321">
        <f>cf_1!BT180+cf_2!BT180</f>
        <v>0</v>
      </c>
      <c r="BU180" s="321">
        <f>cf_1!BU180+cf_2!BU180</f>
        <v>0</v>
      </c>
      <c r="BV180" s="321">
        <f>cf_1!BV180+cf_2!BV180</f>
        <v>0</v>
      </c>
      <c r="BW180" s="321">
        <f>cf_1!BW180+cf_2!BW180</f>
        <v>0</v>
      </c>
      <c r="BX180" s="321">
        <f>cf_1!BX180+cf_2!BX180</f>
        <v>0</v>
      </c>
      <c r="BY180" s="321">
        <f>cf_1!BY180+cf_2!BY180</f>
        <v>0</v>
      </c>
      <c r="BZ180" s="321">
        <f>cf_1!BZ180+cf_2!BZ180</f>
        <v>0</v>
      </c>
      <c r="CA180" s="321">
        <f>cf_1!CA180+cf_2!CA180</f>
        <v>0</v>
      </c>
      <c r="CB180" s="321">
        <f>cf_1!CB180+cf_2!CB180</f>
        <v>0</v>
      </c>
      <c r="CC180" s="321">
        <f>cf_1!CC180+cf_2!CC180</f>
        <v>0</v>
      </c>
      <c r="CD180" s="321">
        <f>cf_1!CD180+cf_2!CD180</f>
        <v>0</v>
      </c>
      <c r="CE180" s="321">
        <f>cf_1!CE180+cf_2!CE180</f>
        <v>0</v>
      </c>
      <c r="CF180" s="321">
        <f>cf_1!CF180+cf_2!CF180</f>
        <v>0</v>
      </c>
      <c r="CG180" s="321">
        <f>cf_1!CG180+cf_2!CG180</f>
        <v>0</v>
      </c>
      <c r="CH180" s="321">
        <f>cf_1!CH180+cf_2!CH180</f>
        <v>0</v>
      </c>
      <c r="CI180" s="321">
        <f>cf_1!CI180+cf_2!CI180</f>
        <v>0</v>
      </c>
      <c r="CJ180" s="321">
        <f>cf_1!CJ180+cf_2!CJ180</f>
        <v>0</v>
      </c>
      <c r="CK180" s="321">
        <f>cf_1!CK180+cf_2!CK180</f>
        <v>0</v>
      </c>
      <c r="CL180" s="321">
        <f>cf_1!CL180+cf_2!CL180</f>
        <v>0</v>
      </c>
      <c r="CM180" s="321">
        <f>cf_1!CM180+cf_2!CM180</f>
        <v>0</v>
      </c>
      <c r="CN180" s="321">
        <f>cf_1!CN180+cf_2!CN180</f>
        <v>0</v>
      </c>
      <c r="CO180" s="321">
        <f>cf_1!CO180+cf_2!CO180</f>
        <v>0</v>
      </c>
      <c r="CP180" s="321">
        <f>cf_1!CP180+cf_2!CP180</f>
        <v>0</v>
      </c>
      <c r="CQ180" s="321">
        <f>cf_1!CQ180+cf_2!CQ180</f>
        <v>0</v>
      </c>
      <c r="CR180" s="321">
        <f>cf_1!CR180+cf_2!CR180</f>
        <v>0</v>
      </c>
      <c r="CS180" s="321">
        <f>cf_1!CS180+cf_2!CS180</f>
        <v>0</v>
      </c>
      <c r="CT180" s="321">
        <f>cf_1!CT180+cf_2!CT180</f>
        <v>0</v>
      </c>
      <c r="CU180" s="321">
        <f>cf_1!CU180+cf_2!CU180</f>
        <v>0</v>
      </c>
      <c r="CV180" s="321">
        <f>cf_1!CV180+cf_2!CV180</f>
        <v>0</v>
      </c>
      <c r="CW180" s="321">
        <f>cf_1!CW180+cf_2!CW180</f>
        <v>0</v>
      </c>
      <c r="CX180" s="321">
        <f>cf_1!CX180+cf_2!CX180</f>
        <v>0</v>
      </c>
      <c r="CY180" s="321">
        <f>cf_1!CY180+cf_2!CY180</f>
        <v>0</v>
      </c>
      <c r="CZ180" s="321">
        <f>cf_1!CZ180+cf_2!CZ180</f>
        <v>0</v>
      </c>
      <c r="DA180" s="321">
        <f>cf_1!DA180+cf_2!DA180</f>
        <v>0</v>
      </c>
      <c r="DB180" s="321">
        <f>cf_1!DB180+cf_2!DB180</f>
        <v>0</v>
      </c>
      <c r="DC180" s="321">
        <f>cf_1!DC180+cf_2!DC180</f>
        <v>0</v>
      </c>
      <c r="DD180" s="321">
        <f>cf_1!DD180+cf_2!DD180</f>
        <v>0</v>
      </c>
      <c r="DE180" s="321">
        <f>cf_1!DE180+cf_2!DE180</f>
        <v>0</v>
      </c>
      <c r="DF180" s="321">
        <f>cf_1!DF180+cf_2!DF180</f>
        <v>0</v>
      </c>
      <c r="DG180" s="321">
        <f>cf_1!DG180+cf_2!DG180</f>
        <v>0</v>
      </c>
      <c r="DH180" s="321">
        <f>cf_1!DH180+cf_2!DH180</f>
        <v>0</v>
      </c>
      <c r="DI180" s="321">
        <f>cf_1!DI180+cf_2!DI180</f>
        <v>0</v>
      </c>
      <c r="DJ180" s="321">
        <f>cf_1!DJ180+cf_2!DJ180</f>
        <v>0</v>
      </c>
      <c r="DK180" s="321">
        <f>cf_1!DK180+cf_2!DK180</f>
        <v>0</v>
      </c>
      <c r="DL180" s="321">
        <f>cf_1!DL180+cf_2!DL180</f>
        <v>0</v>
      </c>
      <c r="DM180" s="321">
        <f>cf_1!DM180+cf_2!DM180</f>
        <v>0</v>
      </c>
      <c r="DN180" s="321">
        <f>cf_1!DN180+cf_2!DN180</f>
        <v>0</v>
      </c>
      <c r="DO180" s="321">
        <f>cf_1!DO180+cf_2!DO180</f>
        <v>0</v>
      </c>
      <c r="DP180" s="321">
        <f>cf_1!DP180+cf_2!DP180</f>
        <v>0</v>
      </c>
      <c r="DQ180" s="321">
        <f>cf_1!DQ180+cf_2!DQ180</f>
        <v>0</v>
      </c>
      <c r="DR180" s="321">
        <f>cf_1!DR180+cf_2!DR180</f>
        <v>0</v>
      </c>
      <c r="DS180" s="321">
        <f>cf_1!DS180+cf_2!DS180</f>
        <v>0</v>
      </c>
      <c r="DT180" s="321">
        <f>cf_1!DT180+cf_2!DT180</f>
        <v>0</v>
      </c>
      <c r="DU180" s="321">
        <f>cf_1!DU180+cf_2!DU180</f>
        <v>0</v>
      </c>
      <c r="DV180" s="321">
        <f>cf_1!DV180+cf_2!DV180</f>
        <v>0</v>
      </c>
      <c r="DW180" s="321">
        <f>cf_1!DW180+cf_2!DW180</f>
        <v>0</v>
      </c>
      <c r="DX180" s="321">
        <f>cf_1!DX180+cf_2!DX180</f>
        <v>0</v>
      </c>
      <c r="DY180" s="321">
        <f>cf_1!DY180+cf_2!DY180</f>
        <v>0</v>
      </c>
      <c r="DZ180" s="321">
        <f>cf_1!DZ180+cf_2!DZ180</f>
        <v>0</v>
      </c>
      <c r="EA180" s="321">
        <f>cf_1!EA180+cf_2!EA180</f>
        <v>0</v>
      </c>
      <c r="EB180" s="321">
        <f>cf_1!EB180+cf_2!EB180</f>
        <v>0</v>
      </c>
      <c r="EC180" s="321">
        <f>cf_1!EC180+cf_2!EC180</f>
        <v>0</v>
      </c>
      <c r="ED180" s="321">
        <f>cf_1!ED180+cf_2!ED180</f>
        <v>0</v>
      </c>
      <c r="EE180" s="321">
        <f>cf_1!EE180+cf_2!EE180</f>
        <v>0</v>
      </c>
      <c r="EF180" s="321">
        <f>cf_1!EF180+cf_2!EF180</f>
        <v>0</v>
      </c>
      <c r="EG180" s="321">
        <f>cf_1!EG180+cf_2!EG180</f>
        <v>0</v>
      </c>
      <c r="EH180" s="321">
        <f>cf_1!EH180+cf_2!EH180</f>
        <v>0</v>
      </c>
      <c r="EI180" s="321">
        <f>cf_1!EI180+cf_2!EI180</f>
        <v>0</v>
      </c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60"/>
      <c r="FU180" s="60"/>
      <c r="FV180" s="60"/>
      <c r="FW180" s="60"/>
      <c r="FX180" s="60"/>
      <c r="FY180" s="60"/>
      <c r="FZ180" s="60"/>
      <c r="GA180" s="60"/>
      <c r="GB180" s="60"/>
      <c r="GC180" s="60"/>
      <c r="GD180" s="60"/>
      <c r="GE180" s="60"/>
      <c r="GF180" s="60"/>
      <c r="GG180" s="60"/>
      <c r="GH180" s="60"/>
      <c r="GI180" s="60"/>
      <c r="GJ180" s="60"/>
      <c r="GK180" s="60"/>
      <c r="GL180" s="60"/>
      <c r="GM180" s="60"/>
      <c r="GN180" s="60"/>
      <c r="GO180" s="60"/>
      <c r="GP180" s="60"/>
      <c r="GQ180" s="60"/>
      <c r="GR180" s="60"/>
      <c r="GS180" s="60"/>
    </row>
    <row r="181" spans="2:201" x14ac:dyDescent="0.2">
      <c r="B181" s="82" t="s">
        <v>1111</v>
      </c>
      <c r="C181" s="83" t="s">
        <v>755</v>
      </c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4">
        <f>P182</f>
        <v>511562490</v>
      </c>
      <c r="Q181" s="85">
        <f t="shared" ref="Q181:CB181" si="346">Q182</f>
        <v>0</v>
      </c>
      <c r="R181" s="85">
        <f t="shared" si="346"/>
        <v>511562490</v>
      </c>
      <c r="S181" s="321">
        <f t="shared" si="346"/>
        <v>0</v>
      </c>
      <c r="T181" s="321">
        <f t="shared" si="346"/>
        <v>0</v>
      </c>
      <c r="U181" s="321">
        <f t="shared" si="346"/>
        <v>0</v>
      </c>
      <c r="V181" s="321">
        <f t="shared" si="346"/>
        <v>0</v>
      </c>
      <c r="W181" s="321">
        <f t="shared" si="346"/>
        <v>0</v>
      </c>
      <c r="X181" s="321">
        <f t="shared" si="346"/>
        <v>0</v>
      </c>
      <c r="Y181" s="321">
        <f t="shared" si="346"/>
        <v>0</v>
      </c>
      <c r="Z181" s="321">
        <f t="shared" si="346"/>
        <v>0</v>
      </c>
      <c r="AA181" s="321">
        <f t="shared" si="346"/>
        <v>0</v>
      </c>
      <c r="AB181" s="321">
        <f t="shared" si="346"/>
        <v>0</v>
      </c>
      <c r="AC181" s="321">
        <f t="shared" si="346"/>
        <v>0</v>
      </c>
      <c r="AD181" s="321">
        <f t="shared" si="346"/>
        <v>0</v>
      </c>
      <c r="AE181" s="321">
        <f t="shared" si="346"/>
        <v>0</v>
      </c>
      <c r="AF181" s="321">
        <f t="shared" si="346"/>
        <v>0</v>
      </c>
      <c r="AG181" s="321">
        <f t="shared" si="346"/>
        <v>0</v>
      </c>
      <c r="AH181" s="321">
        <f t="shared" si="346"/>
        <v>0</v>
      </c>
      <c r="AI181" s="321">
        <f t="shared" si="346"/>
        <v>0</v>
      </c>
      <c r="AJ181" s="321">
        <f t="shared" si="346"/>
        <v>0</v>
      </c>
      <c r="AK181" s="321">
        <f t="shared" si="346"/>
        <v>0</v>
      </c>
      <c r="AL181" s="321">
        <f t="shared" si="346"/>
        <v>21315103.75</v>
      </c>
      <c r="AM181" s="321">
        <f t="shared" si="346"/>
        <v>21315103.75</v>
      </c>
      <c r="AN181" s="321">
        <f t="shared" si="346"/>
        <v>21315103.75</v>
      </c>
      <c r="AO181" s="321">
        <f t="shared" si="346"/>
        <v>21315103.75</v>
      </c>
      <c r="AP181" s="321">
        <f t="shared" si="346"/>
        <v>21315103.75</v>
      </c>
      <c r="AQ181" s="321">
        <f t="shared" si="346"/>
        <v>21315103.75</v>
      </c>
      <c r="AR181" s="321">
        <f t="shared" si="346"/>
        <v>21315103.75</v>
      </c>
      <c r="AS181" s="321">
        <f t="shared" si="346"/>
        <v>21315103.75</v>
      </c>
      <c r="AT181" s="321">
        <f t="shared" si="346"/>
        <v>21315103.75</v>
      </c>
      <c r="AU181" s="321">
        <f t="shared" si="346"/>
        <v>21315103.75</v>
      </c>
      <c r="AV181" s="321">
        <f t="shared" si="346"/>
        <v>21315103.75</v>
      </c>
      <c r="AW181" s="321">
        <f t="shared" si="346"/>
        <v>21315103.75</v>
      </c>
      <c r="AX181" s="321">
        <f t="shared" si="346"/>
        <v>21315103.75</v>
      </c>
      <c r="AY181" s="321">
        <f t="shared" si="346"/>
        <v>21315103.75</v>
      </c>
      <c r="AZ181" s="321">
        <f t="shared" si="346"/>
        <v>21315103.75</v>
      </c>
      <c r="BA181" s="321">
        <f t="shared" si="346"/>
        <v>21315103.75</v>
      </c>
      <c r="BB181" s="321">
        <f t="shared" si="346"/>
        <v>21315103.75</v>
      </c>
      <c r="BC181" s="321">
        <f t="shared" si="346"/>
        <v>21315103.75</v>
      </c>
      <c r="BD181" s="321">
        <f t="shared" si="346"/>
        <v>21315103.75</v>
      </c>
      <c r="BE181" s="321">
        <f t="shared" si="346"/>
        <v>21315103.75</v>
      </c>
      <c r="BF181" s="321">
        <f t="shared" si="346"/>
        <v>21315103.75</v>
      </c>
      <c r="BG181" s="321">
        <f t="shared" si="346"/>
        <v>21315103.75</v>
      </c>
      <c r="BH181" s="321">
        <f t="shared" si="346"/>
        <v>21315103.75</v>
      </c>
      <c r="BI181" s="321">
        <f t="shared" si="346"/>
        <v>21315103.75</v>
      </c>
      <c r="BJ181" s="321">
        <f t="shared" si="346"/>
        <v>0</v>
      </c>
      <c r="BK181" s="321">
        <f t="shared" si="346"/>
        <v>0</v>
      </c>
      <c r="BL181" s="321">
        <f t="shared" si="346"/>
        <v>0</v>
      </c>
      <c r="BM181" s="321">
        <f t="shared" si="346"/>
        <v>0</v>
      </c>
      <c r="BN181" s="321">
        <f t="shared" si="346"/>
        <v>0</v>
      </c>
      <c r="BO181" s="321">
        <f t="shared" si="346"/>
        <v>0</v>
      </c>
      <c r="BP181" s="321">
        <f t="shared" si="346"/>
        <v>0</v>
      </c>
      <c r="BQ181" s="321">
        <f t="shared" si="346"/>
        <v>0</v>
      </c>
      <c r="BR181" s="321">
        <f t="shared" si="346"/>
        <v>0</v>
      </c>
      <c r="BS181" s="321">
        <f t="shared" si="346"/>
        <v>0</v>
      </c>
      <c r="BT181" s="321">
        <f t="shared" si="346"/>
        <v>0</v>
      </c>
      <c r="BU181" s="321">
        <f t="shared" si="346"/>
        <v>0</v>
      </c>
      <c r="BV181" s="321">
        <f t="shared" si="346"/>
        <v>0</v>
      </c>
      <c r="BW181" s="321">
        <f t="shared" si="346"/>
        <v>0</v>
      </c>
      <c r="BX181" s="321">
        <f t="shared" si="346"/>
        <v>0</v>
      </c>
      <c r="BY181" s="321">
        <f t="shared" si="346"/>
        <v>0</v>
      </c>
      <c r="BZ181" s="321">
        <f t="shared" si="346"/>
        <v>0</v>
      </c>
      <c r="CA181" s="321">
        <f t="shared" si="346"/>
        <v>0</v>
      </c>
      <c r="CB181" s="321">
        <f t="shared" si="346"/>
        <v>0</v>
      </c>
      <c r="CC181" s="321">
        <f t="shared" ref="CC181:EI181" si="347">CC182</f>
        <v>0</v>
      </c>
      <c r="CD181" s="321">
        <f t="shared" si="347"/>
        <v>0</v>
      </c>
      <c r="CE181" s="321">
        <f t="shared" si="347"/>
        <v>0</v>
      </c>
      <c r="CF181" s="321">
        <f t="shared" si="347"/>
        <v>0</v>
      </c>
      <c r="CG181" s="321">
        <f t="shared" si="347"/>
        <v>0</v>
      </c>
      <c r="CH181" s="321">
        <f t="shared" si="347"/>
        <v>0</v>
      </c>
      <c r="CI181" s="321">
        <f t="shared" si="347"/>
        <v>0</v>
      </c>
      <c r="CJ181" s="321">
        <f t="shared" si="347"/>
        <v>0</v>
      </c>
      <c r="CK181" s="321">
        <f t="shared" si="347"/>
        <v>0</v>
      </c>
      <c r="CL181" s="321">
        <f t="shared" si="347"/>
        <v>0</v>
      </c>
      <c r="CM181" s="321">
        <f t="shared" si="347"/>
        <v>0</v>
      </c>
      <c r="CN181" s="321">
        <f t="shared" si="347"/>
        <v>0</v>
      </c>
      <c r="CO181" s="321">
        <f t="shared" si="347"/>
        <v>0</v>
      </c>
      <c r="CP181" s="321">
        <f t="shared" si="347"/>
        <v>0</v>
      </c>
      <c r="CQ181" s="321">
        <f t="shared" si="347"/>
        <v>0</v>
      </c>
      <c r="CR181" s="321">
        <f t="shared" si="347"/>
        <v>0</v>
      </c>
      <c r="CS181" s="321">
        <f t="shared" si="347"/>
        <v>0</v>
      </c>
      <c r="CT181" s="321">
        <f t="shared" si="347"/>
        <v>0</v>
      </c>
      <c r="CU181" s="321">
        <f t="shared" si="347"/>
        <v>0</v>
      </c>
      <c r="CV181" s="321">
        <f t="shared" si="347"/>
        <v>0</v>
      </c>
      <c r="CW181" s="321">
        <f t="shared" si="347"/>
        <v>0</v>
      </c>
      <c r="CX181" s="321">
        <f t="shared" si="347"/>
        <v>0</v>
      </c>
      <c r="CY181" s="321">
        <f t="shared" si="347"/>
        <v>0</v>
      </c>
      <c r="CZ181" s="321">
        <f t="shared" si="347"/>
        <v>0</v>
      </c>
      <c r="DA181" s="321">
        <f t="shared" si="347"/>
        <v>0</v>
      </c>
      <c r="DB181" s="321">
        <f t="shared" si="347"/>
        <v>0</v>
      </c>
      <c r="DC181" s="321">
        <f t="shared" si="347"/>
        <v>0</v>
      </c>
      <c r="DD181" s="321">
        <f t="shared" si="347"/>
        <v>0</v>
      </c>
      <c r="DE181" s="321">
        <f t="shared" si="347"/>
        <v>0</v>
      </c>
      <c r="DF181" s="321">
        <f t="shared" si="347"/>
        <v>0</v>
      </c>
      <c r="DG181" s="321">
        <f t="shared" si="347"/>
        <v>0</v>
      </c>
      <c r="DH181" s="321">
        <f t="shared" si="347"/>
        <v>0</v>
      </c>
      <c r="DI181" s="321">
        <f t="shared" si="347"/>
        <v>0</v>
      </c>
      <c r="DJ181" s="321">
        <f t="shared" si="347"/>
        <v>0</v>
      </c>
      <c r="DK181" s="321">
        <f t="shared" si="347"/>
        <v>0</v>
      </c>
      <c r="DL181" s="321">
        <f t="shared" si="347"/>
        <v>0</v>
      </c>
      <c r="DM181" s="321">
        <f t="shared" si="347"/>
        <v>0</v>
      </c>
      <c r="DN181" s="321">
        <f t="shared" si="347"/>
        <v>0</v>
      </c>
      <c r="DO181" s="321">
        <f t="shared" si="347"/>
        <v>0</v>
      </c>
      <c r="DP181" s="321">
        <f t="shared" si="347"/>
        <v>0</v>
      </c>
      <c r="DQ181" s="321">
        <f t="shared" si="347"/>
        <v>0</v>
      </c>
      <c r="DR181" s="321">
        <f t="shared" si="347"/>
        <v>0</v>
      </c>
      <c r="DS181" s="321">
        <f t="shared" si="347"/>
        <v>0</v>
      </c>
      <c r="DT181" s="321">
        <f t="shared" si="347"/>
        <v>0</v>
      </c>
      <c r="DU181" s="321">
        <f t="shared" si="347"/>
        <v>0</v>
      </c>
      <c r="DV181" s="321">
        <f t="shared" si="347"/>
        <v>0</v>
      </c>
      <c r="DW181" s="321">
        <f t="shared" si="347"/>
        <v>0</v>
      </c>
      <c r="DX181" s="321">
        <f t="shared" si="347"/>
        <v>0</v>
      </c>
      <c r="DY181" s="321">
        <f t="shared" si="347"/>
        <v>0</v>
      </c>
      <c r="DZ181" s="321">
        <f t="shared" si="347"/>
        <v>0</v>
      </c>
      <c r="EA181" s="321">
        <f t="shared" si="347"/>
        <v>0</v>
      </c>
      <c r="EB181" s="321">
        <f t="shared" si="347"/>
        <v>0</v>
      </c>
      <c r="EC181" s="321">
        <f t="shared" si="347"/>
        <v>0</v>
      </c>
      <c r="ED181" s="321">
        <f t="shared" si="347"/>
        <v>0</v>
      </c>
      <c r="EE181" s="321">
        <f t="shared" si="347"/>
        <v>0</v>
      </c>
      <c r="EF181" s="321">
        <f t="shared" si="347"/>
        <v>0</v>
      </c>
      <c r="EG181" s="321">
        <f t="shared" si="347"/>
        <v>0</v>
      </c>
      <c r="EH181" s="321">
        <f t="shared" si="347"/>
        <v>0</v>
      </c>
      <c r="EI181" s="321">
        <f t="shared" si="347"/>
        <v>0</v>
      </c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59"/>
      <c r="FS181" s="59"/>
      <c r="FT181" s="60"/>
      <c r="FU181" s="60"/>
      <c r="FV181" s="60"/>
      <c r="FW181" s="60"/>
      <c r="FX181" s="60"/>
      <c r="FY181" s="60"/>
      <c r="FZ181" s="60"/>
      <c r="GA181" s="60"/>
      <c r="GB181" s="60"/>
      <c r="GC181" s="60"/>
      <c r="GD181" s="60"/>
      <c r="GE181" s="60"/>
      <c r="GF181" s="60"/>
      <c r="GG181" s="60"/>
      <c r="GH181" s="60"/>
      <c r="GI181" s="60"/>
      <c r="GJ181" s="60"/>
      <c r="GK181" s="60"/>
      <c r="GL181" s="60"/>
      <c r="GM181" s="60"/>
      <c r="GN181" s="60"/>
      <c r="GO181" s="60"/>
      <c r="GP181" s="60"/>
      <c r="GQ181" s="60"/>
      <c r="GR181" s="60"/>
      <c r="GS181" s="60"/>
    </row>
    <row r="182" spans="2:201" x14ac:dyDescent="0.2">
      <c r="B182" s="95" t="s">
        <v>1112</v>
      </c>
      <c r="C182" s="96" t="s">
        <v>1113</v>
      </c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8">
        <f t="shared" ref="P182" si="348">SUM(S182:EI182)</f>
        <v>511562490</v>
      </c>
      <c r="Q182" s="99">
        <f t="shared" ref="Q182" si="349">SUMIF(S$5:EI$5,"факт",S182:EI182)</f>
        <v>0</v>
      </c>
      <c r="R182" s="99">
        <f t="shared" ref="R182" si="350">P182-Q182</f>
        <v>511562490</v>
      </c>
      <c r="S182" s="320">
        <f>cf_1!S182+cf_2!S182</f>
        <v>0</v>
      </c>
      <c r="T182" s="320">
        <f>cf_1!T182+cf_2!T182</f>
        <v>0</v>
      </c>
      <c r="U182" s="320">
        <f>cf_1!U182+cf_2!U182</f>
        <v>0</v>
      </c>
      <c r="V182" s="320">
        <f>cf_1!V182+cf_2!V182</f>
        <v>0</v>
      </c>
      <c r="W182" s="320">
        <f>cf_1!W182+cf_2!W182</f>
        <v>0</v>
      </c>
      <c r="X182" s="320">
        <f>cf_1!X182+cf_2!X182</f>
        <v>0</v>
      </c>
      <c r="Y182" s="320">
        <f>cf_1!Y182+cf_2!Y182</f>
        <v>0</v>
      </c>
      <c r="Z182" s="320">
        <f>cf_1!Z182+cf_2!Z182</f>
        <v>0</v>
      </c>
      <c r="AA182" s="320">
        <f>cf_1!AA182+cf_2!AA182</f>
        <v>0</v>
      </c>
      <c r="AB182" s="320">
        <f>cf_1!AB182+cf_2!AB182</f>
        <v>0</v>
      </c>
      <c r="AC182" s="320">
        <f>cf_1!AC182+cf_2!AC182</f>
        <v>0</v>
      </c>
      <c r="AD182" s="320">
        <f>cf_1!AD182+cf_2!AD182</f>
        <v>0</v>
      </c>
      <c r="AE182" s="320">
        <f>cf_1!AE182+cf_2!AE182</f>
        <v>0</v>
      </c>
      <c r="AF182" s="320">
        <f>cf_1!AF182+cf_2!AF182</f>
        <v>0</v>
      </c>
      <c r="AG182" s="320">
        <f>cf_1!AG182+cf_2!AG182</f>
        <v>0</v>
      </c>
      <c r="AH182" s="320">
        <f>cf_1!AH182+cf_2!AH182</f>
        <v>0</v>
      </c>
      <c r="AI182" s="320">
        <f>cf_1!AI182+cf_2!AI182</f>
        <v>0</v>
      </c>
      <c r="AJ182" s="320">
        <f>cf_1!AJ182+cf_2!AJ182</f>
        <v>0</v>
      </c>
      <c r="AK182" s="320">
        <f>cf_1!AK182+cf_2!AK182</f>
        <v>0</v>
      </c>
      <c r="AL182" s="320">
        <f>cf_1!AL182+cf_2!AL182</f>
        <v>21315103.75</v>
      </c>
      <c r="AM182" s="320">
        <f>cf_1!AM182+cf_2!AM182</f>
        <v>21315103.75</v>
      </c>
      <c r="AN182" s="320">
        <f>cf_1!AN182+cf_2!AN182</f>
        <v>21315103.75</v>
      </c>
      <c r="AO182" s="320">
        <f>cf_1!AO182+cf_2!AO182</f>
        <v>21315103.75</v>
      </c>
      <c r="AP182" s="320">
        <f>cf_1!AP182+cf_2!AP182</f>
        <v>21315103.75</v>
      </c>
      <c r="AQ182" s="320">
        <f>cf_1!AQ182+cf_2!AQ182</f>
        <v>21315103.75</v>
      </c>
      <c r="AR182" s="320">
        <f>cf_1!AR182+cf_2!AR182</f>
        <v>21315103.75</v>
      </c>
      <c r="AS182" s="320">
        <f>cf_1!AS182+cf_2!AS182</f>
        <v>21315103.75</v>
      </c>
      <c r="AT182" s="320">
        <f>cf_1!AT182+cf_2!AT182</f>
        <v>21315103.75</v>
      </c>
      <c r="AU182" s="320">
        <f>cf_1!AU182+cf_2!AU182</f>
        <v>21315103.75</v>
      </c>
      <c r="AV182" s="320">
        <f>cf_1!AV182+cf_2!AV182</f>
        <v>21315103.75</v>
      </c>
      <c r="AW182" s="320">
        <f>cf_1!AW182+cf_2!AW182</f>
        <v>21315103.75</v>
      </c>
      <c r="AX182" s="320">
        <f>cf_1!AX182+cf_2!AX182</f>
        <v>21315103.75</v>
      </c>
      <c r="AY182" s="320">
        <f>cf_1!AY182+cf_2!AY182</f>
        <v>21315103.75</v>
      </c>
      <c r="AZ182" s="320">
        <f>cf_1!AZ182+cf_2!AZ182</f>
        <v>21315103.75</v>
      </c>
      <c r="BA182" s="320">
        <f>cf_1!BA182+cf_2!BA182</f>
        <v>21315103.75</v>
      </c>
      <c r="BB182" s="320">
        <f>cf_1!BB182+cf_2!BB182</f>
        <v>21315103.75</v>
      </c>
      <c r="BC182" s="320">
        <f>cf_1!BC182+cf_2!BC182</f>
        <v>21315103.75</v>
      </c>
      <c r="BD182" s="320">
        <f>cf_1!BD182+cf_2!BD182</f>
        <v>21315103.75</v>
      </c>
      <c r="BE182" s="320">
        <f>cf_1!BE182+cf_2!BE182</f>
        <v>21315103.75</v>
      </c>
      <c r="BF182" s="320">
        <f>cf_1!BF182+cf_2!BF182</f>
        <v>21315103.75</v>
      </c>
      <c r="BG182" s="320">
        <f>cf_1!BG182+cf_2!BG182</f>
        <v>21315103.75</v>
      </c>
      <c r="BH182" s="320">
        <f>cf_1!BH182+cf_2!BH182</f>
        <v>21315103.75</v>
      </c>
      <c r="BI182" s="320">
        <f>cf_1!BI182+cf_2!BI182</f>
        <v>21315103.75</v>
      </c>
      <c r="BJ182" s="320">
        <f>cf_1!BJ182+cf_2!BJ182</f>
        <v>0</v>
      </c>
      <c r="BK182" s="320">
        <f>cf_1!BK182+cf_2!BK182</f>
        <v>0</v>
      </c>
      <c r="BL182" s="320">
        <f>cf_1!BL182+cf_2!BL182</f>
        <v>0</v>
      </c>
      <c r="BM182" s="320">
        <f>cf_1!BM182+cf_2!BM182</f>
        <v>0</v>
      </c>
      <c r="BN182" s="320">
        <f>cf_1!BN182+cf_2!BN182</f>
        <v>0</v>
      </c>
      <c r="BO182" s="320">
        <f>cf_1!BO182+cf_2!BO182</f>
        <v>0</v>
      </c>
      <c r="BP182" s="320">
        <f>cf_1!BP182+cf_2!BP182</f>
        <v>0</v>
      </c>
      <c r="BQ182" s="320">
        <f>cf_1!BQ182+cf_2!BQ182</f>
        <v>0</v>
      </c>
      <c r="BR182" s="320">
        <f>cf_1!BR182+cf_2!BR182</f>
        <v>0</v>
      </c>
      <c r="BS182" s="320">
        <f>cf_1!BS182+cf_2!BS182</f>
        <v>0</v>
      </c>
      <c r="BT182" s="320">
        <f>cf_1!BT182+cf_2!BT182</f>
        <v>0</v>
      </c>
      <c r="BU182" s="320">
        <f>cf_1!BU182+cf_2!BU182</f>
        <v>0</v>
      </c>
      <c r="BV182" s="320">
        <f>cf_1!BV182+cf_2!BV182</f>
        <v>0</v>
      </c>
      <c r="BW182" s="320">
        <f>cf_1!BW182+cf_2!BW182</f>
        <v>0</v>
      </c>
      <c r="BX182" s="320">
        <f>cf_1!BX182+cf_2!BX182</f>
        <v>0</v>
      </c>
      <c r="BY182" s="320">
        <f>cf_1!BY182+cf_2!BY182</f>
        <v>0</v>
      </c>
      <c r="BZ182" s="320">
        <f>cf_1!BZ182+cf_2!BZ182</f>
        <v>0</v>
      </c>
      <c r="CA182" s="320">
        <f>cf_1!CA182+cf_2!CA182</f>
        <v>0</v>
      </c>
      <c r="CB182" s="320">
        <f>cf_1!CB182+cf_2!CB182</f>
        <v>0</v>
      </c>
      <c r="CC182" s="320">
        <f>cf_1!CC182+cf_2!CC182</f>
        <v>0</v>
      </c>
      <c r="CD182" s="320">
        <f>cf_1!CD182+cf_2!CD182</f>
        <v>0</v>
      </c>
      <c r="CE182" s="320">
        <f>cf_1!CE182+cf_2!CE182</f>
        <v>0</v>
      </c>
      <c r="CF182" s="320">
        <f>cf_1!CF182+cf_2!CF182</f>
        <v>0</v>
      </c>
      <c r="CG182" s="320">
        <f>cf_1!CG182+cf_2!CG182</f>
        <v>0</v>
      </c>
      <c r="CH182" s="320">
        <f>cf_1!CH182+cf_2!CH182</f>
        <v>0</v>
      </c>
      <c r="CI182" s="320">
        <f>cf_1!CI182+cf_2!CI182</f>
        <v>0</v>
      </c>
      <c r="CJ182" s="320">
        <f>cf_1!CJ182+cf_2!CJ182</f>
        <v>0</v>
      </c>
      <c r="CK182" s="320">
        <f>cf_1!CK182+cf_2!CK182</f>
        <v>0</v>
      </c>
      <c r="CL182" s="320">
        <f>cf_1!CL182+cf_2!CL182</f>
        <v>0</v>
      </c>
      <c r="CM182" s="320">
        <f>cf_1!CM182+cf_2!CM182</f>
        <v>0</v>
      </c>
      <c r="CN182" s="320">
        <f>cf_1!CN182+cf_2!CN182</f>
        <v>0</v>
      </c>
      <c r="CO182" s="320">
        <f>cf_1!CO182+cf_2!CO182</f>
        <v>0</v>
      </c>
      <c r="CP182" s="320">
        <f>cf_1!CP182+cf_2!CP182</f>
        <v>0</v>
      </c>
      <c r="CQ182" s="320">
        <f>cf_1!CQ182+cf_2!CQ182</f>
        <v>0</v>
      </c>
      <c r="CR182" s="320">
        <f>cf_1!CR182+cf_2!CR182</f>
        <v>0</v>
      </c>
      <c r="CS182" s="320">
        <f>cf_1!CS182+cf_2!CS182</f>
        <v>0</v>
      </c>
      <c r="CT182" s="320">
        <f>cf_1!CT182+cf_2!CT182</f>
        <v>0</v>
      </c>
      <c r="CU182" s="320">
        <f>cf_1!CU182+cf_2!CU182</f>
        <v>0</v>
      </c>
      <c r="CV182" s="320">
        <f>cf_1!CV182+cf_2!CV182</f>
        <v>0</v>
      </c>
      <c r="CW182" s="320">
        <f>cf_1!CW182+cf_2!CW182</f>
        <v>0</v>
      </c>
      <c r="CX182" s="320">
        <f>cf_1!CX182+cf_2!CX182</f>
        <v>0</v>
      </c>
      <c r="CY182" s="320">
        <f>cf_1!CY182+cf_2!CY182</f>
        <v>0</v>
      </c>
      <c r="CZ182" s="320">
        <f>cf_1!CZ182+cf_2!CZ182</f>
        <v>0</v>
      </c>
      <c r="DA182" s="320">
        <f>cf_1!DA182+cf_2!DA182</f>
        <v>0</v>
      </c>
      <c r="DB182" s="320">
        <f>cf_1!DB182+cf_2!DB182</f>
        <v>0</v>
      </c>
      <c r="DC182" s="320">
        <f>cf_1!DC182+cf_2!DC182</f>
        <v>0</v>
      </c>
      <c r="DD182" s="320">
        <f>cf_1!DD182+cf_2!DD182</f>
        <v>0</v>
      </c>
      <c r="DE182" s="320">
        <f>cf_1!DE182+cf_2!DE182</f>
        <v>0</v>
      </c>
      <c r="DF182" s="320">
        <f>cf_1!DF182+cf_2!DF182</f>
        <v>0</v>
      </c>
      <c r="DG182" s="320">
        <f>cf_1!DG182+cf_2!DG182</f>
        <v>0</v>
      </c>
      <c r="DH182" s="320">
        <f>cf_1!DH182+cf_2!DH182</f>
        <v>0</v>
      </c>
      <c r="DI182" s="320">
        <f>cf_1!DI182+cf_2!DI182</f>
        <v>0</v>
      </c>
      <c r="DJ182" s="320">
        <f>cf_1!DJ182+cf_2!DJ182</f>
        <v>0</v>
      </c>
      <c r="DK182" s="320">
        <f>cf_1!DK182+cf_2!DK182</f>
        <v>0</v>
      </c>
      <c r="DL182" s="320">
        <f>cf_1!DL182+cf_2!DL182</f>
        <v>0</v>
      </c>
      <c r="DM182" s="320">
        <f>cf_1!DM182+cf_2!DM182</f>
        <v>0</v>
      </c>
      <c r="DN182" s="320">
        <f>cf_1!DN182+cf_2!DN182</f>
        <v>0</v>
      </c>
      <c r="DO182" s="320">
        <f>cf_1!DO182+cf_2!DO182</f>
        <v>0</v>
      </c>
      <c r="DP182" s="320">
        <f>cf_1!DP182+cf_2!DP182</f>
        <v>0</v>
      </c>
      <c r="DQ182" s="320">
        <f>cf_1!DQ182+cf_2!DQ182</f>
        <v>0</v>
      </c>
      <c r="DR182" s="320">
        <f>cf_1!DR182+cf_2!DR182</f>
        <v>0</v>
      </c>
      <c r="DS182" s="320">
        <f>cf_1!DS182+cf_2!DS182</f>
        <v>0</v>
      </c>
      <c r="DT182" s="320">
        <f>cf_1!DT182+cf_2!DT182</f>
        <v>0</v>
      </c>
      <c r="DU182" s="320">
        <f>cf_1!DU182+cf_2!DU182</f>
        <v>0</v>
      </c>
      <c r="DV182" s="320">
        <f>cf_1!DV182+cf_2!DV182</f>
        <v>0</v>
      </c>
      <c r="DW182" s="320">
        <f>cf_1!DW182+cf_2!DW182</f>
        <v>0</v>
      </c>
      <c r="DX182" s="320">
        <f>cf_1!DX182+cf_2!DX182</f>
        <v>0</v>
      </c>
      <c r="DY182" s="320">
        <f>cf_1!DY182+cf_2!DY182</f>
        <v>0</v>
      </c>
      <c r="DZ182" s="320">
        <f>cf_1!DZ182+cf_2!DZ182</f>
        <v>0</v>
      </c>
      <c r="EA182" s="320">
        <f>cf_1!EA182+cf_2!EA182</f>
        <v>0</v>
      </c>
      <c r="EB182" s="320">
        <f>cf_1!EB182+cf_2!EB182</f>
        <v>0</v>
      </c>
      <c r="EC182" s="320">
        <f>cf_1!EC182+cf_2!EC182</f>
        <v>0</v>
      </c>
      <c r="ED182" s="320">
        <f>cf_1!ED182+cf_2!ED182</f>
        <v>0</v>
      </c>
      <c r="EE182" s="320">
        <f>cf_1!EE182+cf_2!EE182</f>
        <v>0</v>
      </c>
      <c r="EF182" s="320">
        <f>cf_1!EF182+cf_2!EF182</f>
        <v>0</v>
      </c>
      <c r="EG182" s="320">
        <f>cf_1!EG182+cf_2!EG182</f>
        <v>0</v>
      </c>
      <c r="EH182" s="320">
        <f>cf_1!EH182+cf_2!EH182</f>
        <v>0</v>
      </c>
      <c r="EI182" s="320">
        <f>cf_1!EI182+cf_2!EI182</f>
        <v>0</v>
      </c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59"/>
      <c r="FS182" s="59"/>
      <c r="FT182" s="60"/>
      <c r="FU182" s="60"/>
      <c r="FV182" s="60"/>
      <c r="FW182" s="60"/>
      <c r="FX182" s="60"/>
      <c r="FY182" s="60"/>
      <c r="FZ182" s="60"/>
      <c r="GA182" s="60"/>
      <c r="GB182" s="60"/>
      <c r="GC182" s="60"/>
      <c r="GD182" s="60"/>
      <c r="GE182" s="60"/>
      <c r="GF182" s="60"/>
      <c r="GG182" s="60"/>
      <c r="GH182" s="60"/>
      <c r="GI182" s="60"/>
      <c r="GJ182" s="60"/>
      <c r="GK182" s="60"/>
      <c r="GL182" s="60"/>
      <c r="GM182" s="60"/>
      <c r="GN182" s="60"/>
      <c r="GO182" s="60"/>
      <c r="GP182" s="60"/>
      <c r="GQ182" s="60"/>
      <c r="GR182" s="60"/>
      <c r="GS182" s="60"/>
    </row>
    <row r="183" spans="2:201" x14ac:dyDescent="0.2">
      <c r="B183" s="56" t="s">
        <v>1114</v>
      </c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8">
        <f t="shared" ref="P183:AW183" ca="1" si="351">P34+P73</f>
        <v>15426265795.088047</v>
      </c>
      <c r="Q183" s="58">
        <f t="shared" si="351"/>
        <v>0</v>
      </c>
      <c r="R183" s="58">
        <f t="shared" ca="1" si="351"/>
        <v>15426265795.088047</v>
      </c>
      <c r="S183" s="58">
        <f t="shared" si="351"/>
        <v>0</v>
      </c>
      <c r="T183" s="58">
        <f t="shared" si="351"/>
        <v>0</v>
      </c>
      <c r="U183" s="58">
        <f t="shared" si="351"/>
        <v>845250</v>
      </c>
      <c r="V183" s="58">
        <f t="shared" si="351"/>
        <v>700845250</v>
      </c>
      <c r="W183" s="58">
        <f t="shared" si="351"/>
        <v>845250</v>
      </c>
      <c r="X183" s="58">
        <f t="shared" si="351"/>
        <v>845250</v>
      </c>
      <c r="Y183" s="58">
        <f t="shared" si="351"/>
        <v>845250</v>
      </c>
      <c r="Z183" s="58">
        <f t="shared" si="351"/>
        <v>845250</v>
      </c>
      <c r="AA183" s="58">
        <f t="shared" si="351"/>
        <v>845250</v>
      </c>
      <c r="AB183" s="58">
        <f t="shared" si="351"/>
        <v>845250</v>
      </c>
      <c r="AC183" s="58">
        <f t="shared" si="351"/>
        <v>845250</v>
      </c>
      <c r="AD183" s="58">
        <f t="shared" si="351"/>
        <v>845250</v>
      </c>
      <c r="AE183" s="58">
        <f t="shared" si="351"/>
        <v>56202234.375</v>
      </c>
      <c r="AF183" s="58">
        <f t="shared" si="351"/>
        <v>30838670.625</v>
      </c>
      <c r="AG183" s="58">
        <f t="shared" si="351"/>
        <v>30838670.625</v>
      </c>
      <c r="AH183" s="58">
        <f t="shared" si="351"/>
        <v>131274821.64663461</v>
      </c>
      <c r="AI183" s="58">
        <f t="shared" si="351"/>
        <v>45521820.396634616</v>
      </c>
      <c r="AJ183" s="58">
        <f t="shared" si="351"/>
        <v>45521820.396634616</v>
      </c>
      <c r="AK183" s="58">
        <f t="shared" ca="1" si="351"/>
        <v>1323801043.5822947</v>
      </c>
      <c r="AL183" s="58">
        <f t="shared" ca="1" si="351"/>
        <v>1413073394.6657221</v>
      </c>
      <c r="AM183" s="58">
        <f t="shared" ca="1" si="351"/>
        <v>418587450.91572237</v>
      </c>
      <c r="AN183" s="58">
        <f t="shared" ca="1" si="351"/>
        <v>418587451.64981997</v>
      </c>
      <c r="AO183" s="58">
        <f t="shared" ca="1" si="351"/>
        <v>418587451.64981997</v>
      </c>
      <c r="AP183" s="58">
        <f t="shared" ca="1" si="351"/>
        <v>418587452.13921845</v>
      </c>
      <c r="AQ183" s="58">
        <f t="shared" ca="1" si="351"/>
        <v>418587452.13921845</v>
      </c>
      <c r="AR183" s="58">
        <f t="shared" ca="1" si="351"/>
        <v>418587452.13921845</v>
      </c>
      <c r="AS183" s="58">
        <f t="shared" ca="1" si="351"/>
        <v>418587452.87331617</v>
      </c>
      <c r="AT183" s="58">
        <f t="shared" ca="1" si="351"/>
        <v>418587452.87331617</v>
      </c>
      <c r="AU183" s="58">
        <f t="shared" ca="1" si="351"/>
        <v>418587453.36271465</v>
      </c>
      <c r="AV183" s="58">
        <f t="shared" ca="1" si="351"/>
        <v>418587453.36271465</v>
      </c>
      <c r="AW183" s="58">
        <f t="shared" ca="1" si="351"/>
        <v>418587453.36271465</v>
      </c>
      <c r="AX183" s="58">
        <f t="shared" ref="AX183:CA183" ca="1" si="352">AX34+AX73</f>
        <v>418587453.60741389</v>
      </c>
      <c r="AY183" s="58">
        <f t="shared" ca="1" si="352"/>
        <v>418587453.60741389</v>
      </c>
      <c r="AZ183" s="58">
        <f t="shared" ca="1" si="352"/>
        <v>418587453.60741389</v>
      </c>
      <c r="BA183" s="58">
        <f t="shared" ca="1" si="352"/>
        <v>418587453.60741389</v>
      </c>
      <c r="BB183" s="58">
        <f t="shared" ca="1" si="352"/>
        <v>418587453.60741389</v>
      </c>
      <c r="BC183" s="58">
        <f t="shared" ca="1" si="352"/>
        <v>418587453.60741389</v>
      </c>
      <c r="BD183" s="58">
        <f t="shared" ca="1" si="352"/>
        <v>418587453.60741389</v>
      </c>
      <c r="BE183" s="58">
        <f t="shared" ca="1" si="352"/>
        <v>418587453.60741389</v>
      </c>
      <c r="BF183" s="58">
        <f t="shared" ca="1" si="352"/>
        <v>472686324.70116389</v>
      </c>
      <c r="BG183" s="58">
        <f t="shared" ca="1" si="352"/>
        <v>472686324.70116377</v>
      </c>
      <c r="BH183" s="58">
        <f t="shared" ca="1" si="352"/>
        <v>1380200210.0857792</v>
      </c>
      <c r="BI183" s="58">
        <f t="shared" ca="1" si="352"/>
        <v>813121246.38338554</v>
      </c>
      <c r="BJ183" s="58">
        <f t="shared" ca="1" si="352"/>
        <v>95305549.124384224</v>
      </c>
      <c r="BK183" s="58">
        <f t="shared" ca="1" si="352"/>
        <v>88785962.993281901</v>
      </c>
      <c r="BL183" s="58">
        <f t="shared" ca="1" si="352"/>
        <v>89086438.542341769</v>
      </c>
      <c r="BM183" s="58">
        <f t="shared" ca="1" si="352"/>
        <v>89387655.145165265</v>
      </c>
      <c r="BN183" s="58">
        <f t="shared" ca="1" si="352"/>
        <v>89689614.62939173</v>
      </c>
      <c r="BO183" s="58">
        <f t="shared" ca="1" si="352"/>
        <v>96631172.244763911</v>
      </c>
      <c r="BP183" s="58">
        <f t="shared" ca="1" si="352"/>
        <v>-26.772974999999864</v>
      </c>
      <c r="BQ183" s="58">
        <f t="shared" ca="1" si="352"/>
        <v>-26.772974999999864</v>
      </c>
      <c r="BR183" s="58">
        <f t="shared" ca="1" si="352"/>
        <v>-26.772974999999864</v>
      </c>
      <c r="BS183" s="58">
        <f t="shared" ca="1" si="352"/>
        <v>-26.772974999999864</v>
      </c>
      <c r="BT183" s="58">
        <f t="shared" ca="1" si="352"/>
        <v>-26.772974999999864</v>
      </c>
      <c r="BU183" s="58">
        <f t="shared" ca="1" si="352"/>
        <v>-26.772974999999864</v>
      </c>
      <c r="BV183" s="58">
        <f t="shared" ca="1" si="352"/>
        <v>-26.772974999999864</v>
      </c>
      <c r="BW183" s="58">
        <f t="shared" ca="1" si="352"/>
        <v>-26.772974999999864</v>
      </c>
      <c r="BX183" s="58">
        <f t="shared" ca="1" si="352"/>
        <v>-26.772974999999864</v>
      </c>
      <c r="BY183" s="58">
        <f t="shared" ca="1" si="352"/>
        <v>-26.772974999999864</v>
      </c>
      <c r="BZ183" s="58">
        <f t="shared" ca="1" si="352"/>
        <v>-26.772974999999864</v>
      </c>
      <c r="CA183" s="58">
        <f t="shared" ca="1" si="352"/>
        <v>-26.772974999999864</v>
      </c>
      <c r="CB183" s="58">
        <f t="shared" ref="CB183:DG183" ca="1" si="353">CB34+CB73</f>
        <v>-26.772974999999864</v>
      </c>
      <c r="CC183" s="58">
        <f t="shared" ca="1" si="353"/>
        <v>-26.772974999999864</v>
      </c>
      <c r="CD183" s="58">
        <f t="shared" ca="1" si="353"/>
        <v>-26.772974999999864</v>
      </c>
      <c r="CE183" s="58">
        <f t="shared" ca="1" si="353"/>
        <v>-26.772974999999864</v>
      </c>
      <c r="CF183" s="58">
        <f t="shared" ca="1" si="353"/>
        <v>-26.772974999999864</v>
      </c>
      <c r="CG183" s="58">
        <f t="shared" ca="1" si="353"/>
        <v>-26.772974999999864</v>
      </c>
      <c r="CH183" s="58">
        <f t="shared" ca="1" si="353"/>
        <v>-26.772974999999864</v>
      </c>
      <c r="CI183" s="58">
        <f t="shared" ca="1" si="353"/>
        <v>-26.772974999999864</v>
      </c>
      <c r="CJ183" s="58">
        <f t="shared" ca="1" si="353"/>
        <v>-26.772974999999864</v>
      </c>
      <c r="CK183" s="58">
        <f t="shared" ca="1" si="353"/>
        <v>-26.772974999999864</v>
      </c>
      <c r="CL183" s="58">
        <f t="shared" ca="1" si="353"/>
        <v>-26.772974999999864</v>
      </c>
      <c r="CM183" s="58">
        <f t="shared" ca="1" si="353"/>
        <v>-26.772974999999864</v>
      </c>
      <c r="CN183" s="58">
        <f t="shared" ca="1" si="353"/>
        <v>-26.772974999999864</v>
      </c>
      <c r="CO183" s="58">
        <f t="shared" ca="1" si="353"/>
        <v>-26.772974999999864</v>
      </c>
      <c r="CP183" s="58">
        <f t="shared" ca="1" si="353"/>
        <v>-26.772974999999864</v>
      </c>
      <c r="CQ183" s="58">
        <f t="shared" ca="1" si="353"/>
        <v>-26.772974999999864</v>
      </c>
      <c r="CR183" s="58">
        <f t="shared" ca="1" si="353"/>
        <v>-26.772974999999864</v>
      </c>
      <c r="CS183" s="58">
        <f t="shared" ca="1" si="353"/>
        <v>-26.772974999999864</v>
      </c>
      <c r="CT183" s="58">
        <f t="shared" ca="1" si="353"/>
        <v>-26.772974999999864</v>
      </c>
      <c r="CU183" s="58">
        <f t="shared" ca="1" si="353"/>
        <v>-26.772974999999864</v>
      </c>
      <c r="CV183" s="58">
        <f t="shared" ca="1" si="353"/>
        <v>-26.772974999999864</v>
      </c>
      <c r="CW183" s="58">
        <f t="shared" ca="1" si="353"/>
        <v>-26.772974999999864</v>
      </c>
      <c r="CX183" s="58">
        <f t="shared" ca="1" si="353"/>
        <v>-26.772974999999864</v>
      </c>
      <c r="CY183" s="58">
        <f t="shared" ca="1" si="353"/>
        <v>-26.772974999999864</v>
      </c>
      <c r="CZ183" s="58">
        <f t="shared" ca="1" si="353"/>
        <v>-26.772974999999864</v>
      </c>
      <c r="DA183" s="58">
        <f t="shared" ca="1" si="353"/>
        <v>-26.772974999999864</v>
      </c>
      <c r="DB183" s="58">
        <f t="shared" ca="1" si="353"/>
        <v>-26.772974999999864</v>
      </c>
      <c r="DC183" s="58">
        <f t="shared" ca="1" si="353"/>
        <v>-26.772974999999864</v>
      </c>
      <c r="DD183" s="58">
        <f t="shared" ca="1" si="353"/>
        <v>-26.772974999999864</v>
      </c>
      <c r="DE183" s="58">
        <f t="shared" ca="1" si="353"/>
        <v>-26.772974999999864</v>
      </c>
      <c r="DF183" s="58">
        <f t="shared" ca="1" si="353"/>
        <v>-26.772974999999864</v>
      </c>
      <c r="DG183" s="58">
        <f t="shared" ca="1" si="353"/>
        <v>-26.772974999999864</v>
      </c>
      <c r="DH183" s="58">
        <f t="shared" ref="DH183:EI183" ca="1" si="354">DH34+DH73</f>
        <v>-26.772974999999864</v>
      </c>
      <c r="DI183" s="58">
        <f t="shared" ca="1" si="354"/>
        <v>-26.772974999999864</v>
      </c>
      <c r="DJ183" s="58">
        <f t="shared" ca="1" si="354"/>
        <v>-26.772974999999864</v>
      </c>
      <c r="DK183" s="58">
        <f t="shared" ca="1" si="354"/>
        <v>-26.772974999999864</v>
      </c>
      <c r="DL183" s="58">
        <f t="shared" ca="1" si="354"/>
        <v>0</v>
      </c>
      <c r="DM183" s="58">
        <f t="shared" ca="1" si="354"/>
        <v>0</v>
      </c>
      <c r="DN183" s="58">
        <f t="shared" ca="1" si="354"/>
        <v>0</v>
      </c>
      <c r="DO183" s="58">
        <f t="shared" ca="1" si="354"/>
        <v>0</v>
      </c>
      <c r="DP183" s="58">
        <f t="shared" ca="1" si="354"/>
        <v>0</v>
      </c>
      <c r="DQ183" s="58">
        <f t="shared" ca="1" si="354"/>
        <v>0</v>
      </c>
      <c r="DR183" s="58">
        <f t="shared" ca="1" si="354"/>
        <v>0</v>
      </c>
      <c r="DS183" s="58">
        <f t="shared" ca="1" si="354"/>
        <v>0</v>
      </c>
      <c r="DT183" s="58">
        <f t="shared" ca="1" si="354"/>
        <v>0</v>
      </c>
      <c r="DU183" s="58">
        <f t="shared" ca="1" si="354"/>
        <v>0</v>
      </c>
      <c r="DV183" s="58">
        <f t="shared" ca="1" si="354"/>
        <v>0</v>
      </c>
      <c r="DW183" s="58">
        <f t="shared" ca="1" si="354"/>
        <v>0</v>
      </c>
      <c r="DX183" s="58">
        <f t="shared" ca="1" si="354"/>
        <v>0</v>
      </c>
      <c r="DY183" s="58">
        <f t="shared" ca="1" si="354"/>
        <v>0</v>
      </c>
      <c r="DZ183" s="58">
        <f t="shared" ca="1" si="354"/>
        <v>0</v>
      </c>
      <c r="EA183" s="58">
        <f t="shared" ca="1" si="354"/>
        <v>0</v>
      </c>
      <c r="EB183" s="58">
        <f t="shared" ca="1" si="354"/>
        <v>0</v>
      </c>
      <c r="EC183" s="58">
        <f t="shared" ca="1" si="354"/>
        <v>0</v>
      </c>
      <c r="ED183" s="58">
        <f t="shared" ca="1" si="354"/>
        <v>0</v>
      </c>
      <c r="EE183" s="58">
        <f t="shared" ca="1" si="354"/>
        <v>0</v>
      </c>
      <c r="EF183" s="58">
        <f t="shared" ca="1" si="354"/>
        <v>0</v>
      </c>
      <c r="EG183" s="58">
        <f t="shared" ca="1" si="354"/>
        <v>0</v>
      </c>
      <c r="EH183" s="58">
        <f t="shared" ca="1" si="354"/>
        <v>0</v>
      </c>
      <c r="EI183" s="58">
        <f t="shared" ca="1" si="354"/>
        <v>0</v>
      </c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/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/>
      <c r="FK183" s="59"/>
      <c r="FL183" s="59"/>
      <c r="FM183" s="59"/>
      <c r="FN183" s="59"/>
      <c r="FO183" s="59"/>
      <c r="FP183" s="59"/>
      <c r="FQ183" s="59"/>
      <c r="FR183" s="59"/>
      <c r="FS183" s="59"/>
      <c r="FT183" s="60"/>
      <c r="FU183" s="60"/>
      <c r="FV183" s="60"/>
      <c r="FW183" s="60"/>
      <c r="FX183" s="60"/>
      <c r="FY183" s="60"/>
      <c r="FZ183" s="60"/>
      <c r="GA183" s="60"/>
      <c r="GB183" s="60"/>
      <c r="GC183" s="60"/>
      <c r="GD183" s="60"/>
      <c r="GE183" s="60"/>
      <c r="GF183" s="60"/>
      <c r="GG183" s="60"/>
      <c r="GH183" s="60"/>
      <c r="GI183" s="60"/>
      <c r="GJ183" s="60"/>
      <c r="GK183" s="60"/>
      <c r="GL183" s="60"/>
      <c r="GM183" s="60"/>
      <c r="GN183" s="60"/>
      <c r="GO183" s="60"/>
      <c r="GP183" s="60"/>
      <c r="GQ183" s="60"/>
      <c r="GR183" s="60"/>
      <c r="GS183" s="60"/>
    </row>
    <row r="184" spans="2:201" x14ac:dyDescent="0.2">
      <c r="P184" s="59"/>
    </row>
    <row r="185" spans="2:201" x14ac:dyDescent="0.2">
      <c r="B185" s="56" t="s">
        <v>1115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8">
        <f ca="1">P203</f>
        <v>1432739553.0899322</v>
      </c>
      <c r="Q185" s="58">
        <f t="shared" ref="Q185:CB185" si="355">Q203</f>
        <v>0</v>
      </c>
      <c r="R185" s="58">
        <f t="shared" ca="1" si="355"/>
        <v>1432739553.0899322</v>
      </c>
      <c r="S185" s="58">
        <f t="shared" si="355"/>
        <v>0</v>
      </c>
      <c r="T185" s="58">
        <f t="shared" si="355"/>
        <v>0</v>
      </c>
      <c r="U185" s="58">
        <f t="shared" ref="U185:AW185" ca="1" si="356">U203</f>
        <v>0</v>
      </c>
      <c r="V185" s="58">
        <f t="shared" ca="1" si="356"/>
        <v>0</v>
      </c>
      <c r="W185" s="58">
        <f t="shared" ca="1" si="356"/>
        <v>0</v>
      </c>
      <c r="X185" s="58">
        <f t="shared" ca="1" si="356"/>
        <v>0</v>
      </c>
      <c r="Y185" s="58">
        <f t="shared" ca="1" si="356"/>
        <v>0</v>
      </c>
      <c r="Z185" s="58">
        <f t="shared" ca="1" si="356"/>
        <v>0</v>
      </c>
      <c r="AA185" s="58">
        <f t="shared" ca="1" si="356"/>
        <v>0</v>
      </c>
      <c r="AB185" s="58">
        <f t="shared" ca="1" si="356"/>
        <v>0</v>
      </c>
      <c r="AC185" s="58">
        <f t="shared" ca="1" si="356"/>
        <v>0</v>
      </c>
      <c r="AD185" s="58">
        <f t="shared" ca="1" si="356"/>
        <v>0</v>
      </c>
      <c r="AE185" s="58">
        <f t="shared" ca="1" si="356"/>
        <v>0</v>
      </c>
      <c r="AF185" s="58">
        <f t="shared" ca="1" si="356"/>
        <v>0</v>
      </c>
      <c r="AG185" s="58">
        <f t="shared" ca="1" si="356"/>
        <v>0</v>
      </c>
      <c r="AH185" s="58">
        <f t="shared" ca="1" si="356"/>
        <v>0</v>
      </c>
      <c r="AI185" s="58">
        <f t="shared" ca="1" si="356"/>
        <v>0</v>
      </c>
      <c r="AJ185" s="58">
        <f t="shared" ca="1" si="356"/>
        <v>71350000</v>
      </c>
      <c r="AK185" s="58">
        <f t="shared" ca="1" si="356"/>
        <v>0</v>
      </c>
      <c r="AL185" s="58">
        <f t="shared" ca="1" si="356"/>
        <v>0</v>
      </c>
      <c r="AM185" s="58">
        <f t="shared" ca="1" si="356"/>
        <v>0</v>
      </c>
      <c r="AN185" s="58">
        <f t="shared" ca="1" si="356"/>
        <v>0</v>
      </c>
      <c r="AO185" s="58">
        <f t="shared" ca="1" si="356"/>
        <v>0</v>
      </c>
      <c r="AP185" s="58">
        <f t="shared" ca="1" si="356"/>
        <v>0</v>
      </c>
      <c r="AQ185" s="58">
        <f t="shared" ca="1" si="356"/>
        <v>0</v>
      </c>
      <c r="AR185" s="58">
        <f t="shared" ca="1" si="356"/>
        <v>0</v>
      </c>
      <c r="AS185" s="58">
        <f t="shared" ca="1" si="356"/>
        <v>0</v>
      </c>
      <c r="AT185" s="58">
        <f t="shared" ca="1" si="356"/>
        <v>0</v>
      </c>
      <c r="AU185" s="58">
        <f t="shared" ca="1" si="356"/>
        <v>0</v>
      </c>
      <c r="AV185" s="58">
        <f t="shared" ca="1" si="356"/>
        <v>0</v>
      </c>
      <c r="AW185" s="58">
        <f t="shared" ca="1" si="356"/>
        <v>0</v>
      </c>
      <c r="AX185" s="58">
        <f t="shared" ca="1" si="355"/>
        <v>0</v>
      </c>
      <c r="AY185" s="58">
        <f t="shared" ca="1" si="355"/>
        <v>0</v>
      </c>
      <c r="AZ185" s="58">
        <f t="shared" ca="1" si="355"/>
        <v>0</v>
      </c>
      <c r="BA185" s="58">
        <f t="shared" ca="1" si="355"/>
        <v>0</v>
      </c>
      <c r="BB185" s="58">
        <f t="shared" ca="1" si="355"/>
        <v>0</v>
      </c>
      <c r="BC185" s="58">
        <f t="shared" ca="1" si="355"/>
        <v>0</v>
      </c>
      <c r="BD185" s="58">
        <f t="shared" ca="1" si="355"/>
        <v>0</v>
      </c>
      <c r="BE185" s="58">
        <f t="shared" ca="1" si="355"/>
        <v>0</v>
      </c>
      <c r="BF185" s="58">
        <f t="shared" ca="1" si="355"/>
        <v>0</v>
      </c>
      <c r="BG185" s="58">
        <f t="shared" ca="1" si="355"/>
        <v>0</v>
      </c>
      <c r="BH185" s="58">
        <f t="shared" ca="1" si="355"/>
        <v>0</v>
      </c>
      <c r="BI185" s="58">
        <f t="shared" ca="1" si="355"/>
        <v>1361389553.0899322</v>
      </c>
      <c r="BJ185" s="58">
        <f t="shared" ca="1" si="355"/>
        <v>0</v>
      </c>
      <c r="BK185" s="58">
        <f t="shared" ca="1" si="355"/>
        <v>0</v>
      </c>
      <c r="BL185" s="58">
        <f t="shared" ca="1" si="355"/>
        <v>0</v>
      </c>
      <c r="BM185" s="58">
        <f t="shared" ca="1" si="355"/>
        <v>0</v>
      </c>
      <c r="BN185" s="58">
        <f t="shared" ca="1" si="355"/>
        <v>0</v>
      </c>
      <c r="BO185" s="58">
        <f t="shared" ca="1" si="355"/>
        <v>0</v>
      </c>
      <c r="BP185" s="58">
        <f t="shared" ca="1" si="355"/>
        <v>0</v>
      </c>
      <c r="BQ185" s="58">
        <f t="shared" ca="1" si="355"/>
        <v>0</v>
      </c>
      <c r="BR185" s="58">
        <f t="shared" ca="1" si="355"/>
        <v>0</v>
      </c>
      <c r="BS185" s="58">
        <f t="shared" ca="1" si="355"/>
        <v>0</v>
      </c>
      <c r="BT185" s="58">
        <f t="shared" ca="1" si="355"/>
        <v>0</v>
      </c>
      <c r="BU185" s="58">
        <f t="shared" ca="1" si="355"/>
        <v>0</v>
      </c>
      <c r="BV185" s="58">
        <f t="shared" ca="1" si="355"/>
        <v>0</v>
      </c>
      <c r="BW185" s="58">
        <f t="shared" ca="1" si="355"/>
        <v>0</v>
      </c>
      <c r="BX185" s="58">
        <f t="shared" ca="1" si="355"/>
        <v>0</v>
      </c>
      <c r="BY185" s="58">
        <f t="shared" ca="1" si="355"/>
        <v>0</v>
      </c>
      <c r="BZ185" s="58">
        <f t="shared" ca="1" si="355"/>
        <v>0</v>
      </c>
      <c r="CA185" s="58">
        <f t="shared" ca="1" si="355"/>
        <v>0</v>
      </c>
      <c r="CB185" s="58">
        <f t="shared" ca="1" si="355"/>
        <v>0</v>
      </c>
      <c r="CC185" s="58">
        <f t="shared" ref="CC185:EI185" ca="1" si="357">CC203</f>
        <v>0</v>
      </c>
      <c r="CD185" s="58">
        <f t="shared" ca="1" si="357"/>
        <v>0</v>
      </c>
      <c r="CE185" s="58">
        <f t="shared" ca="1" si="357"/>
        <v>0</v>
      </c>
      <c r="CF185" s="58">
        <f t="shared" ca="1" si="357"/>
        <v>0</v>
      </c>
      <c r="CG185" s="58">
        <f t="shared" ca="1" si="357"/>
        <v>0</v>
      </c>
      <c r="CH185" s="58">
        <f t="shared" ca="1" si="357"/>
        <v>0</v>
      </c>
      <c r="CI185" s="58">
        <f t="shared" ca="1" si="357"/>
        <v>0</v>
      </c>
      <c r="CJ185" s="58">
        <f t="shared" ca="1" si="357"/>
        <v>0</v>
      </c>
      <c r="CK185" s="58">
        <f t="shared" ca="1" si="357"/>
        <v>0</v>
      </c>
      <c r="CL185" s="58">
        <f t="shared" ca="1" si="357"/>
        <v>0</v>
      </c>
      <c r="CM185" s="58">
        <f t="shared" ca="1" si="357"/>
        <v>0</v>
      </c>
      <c r="CN185" s="58">
        <f t="shared" ca="1" si="357"/>
        <v>0</v>
      </c>
      <c r="CO185" s="58">
        <f t="shared" ca="1" si="357"/>
        <v>0</v>
      </c>
      <c r="CP185" s="58">
        <f t="shared" ca="1" si="357"/>
        <v>0</v>
      </c>
      <c r="CQ185" s="58">
        <f t="shared" ca="1" si="357"/>
        <v>0</v>
      </c>
      <c r="CR185" s="58">
        <f t="shared" ca="1" si="357"/>
        <v>0</v>
      </c>
      <c r="CS185" s="58">
        <f t="shared" ca="1" si="357"/>
        <v>0</v>
      </c>
      <c r="CT185" s="58">
        <f t="shared" ca="1" si="357"/>
        <v>0</v>
      </c>
      <c r="CU185" s="58">
        <f t="shared" ca="1" si="357"/>
        <v>0</v>
      </c>
      <c r="CV185" s="58">
        <f t="shared" ca="1" si="357"/>
        <v>0</v>
      </c>
      <c r="CW185" s="58">
        <f t="shared" ca="1" si="357"/>
        <v>0</v>
      </c>
      <c r="CX185" s="58">
        <f t="shared" ca="1" si="357"/>
        <v>0</v>
      </c>
      <c r="CY185" s="58">
        <f t="shared" ca="1" si="357"/>
        <v>0</v>
      </c>
      <c r="CZ185" s="58">
        <f t="shared" ca="1" si="357"/>
        <v>0</v>
      </c>
      <c r="DA185" s="58">
        <f t="shared" ca="1" si="357"/>
        <v>0</v>
      </c>
      <c r="DB185" s="58">
        <f t="shared" ca="1" si="357"/>
        <v>0</v>
      </c>
      <c r="DC185" s="58">
        <f t="shared" ca="1" si="357"/>
        <v>0</v>
      </c>
      <c r="DD185" s="58">
        <f t="shared" ca="1" si="357"/>
        <v>0</v>
      </c>
      <c r="DE185" s="58">
        <f t="shared" ca="1" si="357"/>
        <v>0</v>
      </c>
      <c r="DF185" s="58">
        <f t="shared" ca="1" si="357"/>
        <v>0</v>
      </c>
      <c r="DG185" s="58">
        <f t="shared" ca="1" si="357"/>
        <v>0</v>
      </c>
      <c r="DH185" s="58">
        <f t="shared" ca="1" si="357"/>
        <v>0</v>
      </c>
      <c r="DI185" s="58">
        <f t="shared" ca="1" si="357"/>
        <v>0</v>
      </c>
      <c r="DJ185" s="58">
        <f t="shared" ca="1" si="357"/>
        <v>0</v>
      </c>
      <c r="DK185" s="58">
        <f t="shared" ca="1" si="357"/>
        <v>0</v>
      </c>
      <c r="DL185" s="58">
        <f t="shared" ca="1" si="357"/>
        <v>0</v>
      </c>
      <c r="DM185" s="58">
        <f t="shared" ca="1" si="357"/>
        <v>0</v>
      </c>
      <c r="DN185" s="58">
        <f t="shared" ca="1" si="357"/>
        <v>0</v>
      </c>
      <c r="DO185" s="58">
        <f t="shared" ca="1" si="357"/>
        <v>0</v>
      </c>
      <c r="DP185" s="58">
        <f t="shared" si="357"/>
        <v>0</v>
      </c>
      <c r="DQ185" s="58">
        <f t="shared" si="357"/>
        <v>0</v>
      </c>
      <c r="DR185" s="58">
        <f t="shared" si="357"/>
        <v>0</v>
      </c>
      <c r="DS185" s="58">
        <f t="shared" si="357"/>
        <v>0</v>
      </c>
      <c r="DT185" s="58">
        <f t="shared" si="357"/>
        <v>0</v>
      </c>
      <c r="DU185" s="58">
        <f t="shared" si="357"/>
        <v>0</v>
      </c>
      <c r="DV185" s="58">
        <f t="shared" si="357"/>
        <v>0</v>
      </c>
      <c r="DW185" s="58">
        <f t="shared" si="357"/>
        <v>0</v>
      </c>
      <c r="DX185" s="58">
        <f t="shared" si="357"/>
        <v>0</v>
      </c>
      <c r="DY185" s="58">
        <f t="shared" si="357"/>
        <v>0</v>
      </c>
      <c r="DZ185" s="58">
        <f t="shared" si="357"/>
        <v>0</v>
      </c>
      <c r="EA185" s="58">
        <f t="shared" si="357"/>
        <v>0</v>
      </c>
      <c r="EB185" s="58">
        <f t="shared" si="357"/>
        <v>0</v>
      </c>
      <c r="EC185" s="58">
        <f t="shared" si="357"/>
        <v>0</v>
      </c>
      <c r="ED185" s="58">
        <f t="shared" si="357"/>
        <v>0</v>
      </c>
      <c r="EE185" s="58">
        <f t="shared" si="357"/>
        <v>0</v>
      </c>
      <c r="EF185" s="58">
        <f t="shared" si="357"/>
        <v>0</v>
      </c>
      <c r="EG185" s="58">
        <f t="shared" si="357"/>
        <v>0</v>
      </c>
      <c r="EH185" s="58">
        <f t="shared" si="357"/>
        <v>0</v>
      </c>
      <c r="EI185" s="58">
        <f t="shared" si="357"/>
        <v>0</v>
      </c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60"/>
      <c r="FU185" s="60"/>
      <c r="FV185" s="60"/>
      <c r="FW185" s="60"/>
      <c r="FX185" s="60"/>
      <c r="FY185" s="60"/>
      <c r="FZ185" s="60"/>
      <c r="GA185" s="60"/>
      <c r="GB185" s="60"/>
      <c r="GC185" s="60"/>
      <c r="GD185" s="60"/>
      <c r="GE185" s="60"/>
      <c r="GF185" s="60"/>
      <c r="GG185" s="60"/>
      <c r="GH185" s="60"/>
      <c r="GI185" s="60"/>
      <c r="GJ185" s="60"/>
      <c r="GK185" s="60"/>
      <c r="GL185" s="60"/>
      <c r="GM185" s="60"/>
      <c r="GN185" s="60"/>
      <c r="GO185" s="60"/>
      <c r="GP185" s="60"/>
      <c r="GQ185" s="60"/>
      <c r="GR185" s="60"/>
      <c r="GS185" s="60"/>
    </row>
    <row r="186" spans="2:201" x14ac:dyDescent="0.2">
      <c r="B186" s="104"/>
      <c r="C186" s="104" t="s">
        <v>766</v>
      </c>
      <c r="D186" s="104"/>
      <c r="E186" s="105"/>
      <c r="F186" s="104"/>
      <c r="G186" s="105"/>
      <c r="H186" s="104"/>
      <c r="I186" s="105"/>
      <c r="J186" s="104"/>
      <c r="K186" s="105"/>
      <c r="L186" s="105"/>
      <c r="M186" s="105"/>
      <c r="N186" s="105"/>
      <c r="O186" s="105"/>
      <c r="P186" s="106">
        <f t="shared" ref="P186:CA186" ca="1" si="358">P187+P190</f>
        <v>15313493640.049549</v>
      </c>
      <c r="Q186" s="106">
        <f t="shared" si="358"/>
        <v>0</v>
      </c>
      <c r="R186" s="106">
        <f t="shared" ca="1" si="358"/>
        <v>15313493640.049549</v>
      </c>
      <c r="S186" s="107">
        <f t="shared" si="358"/>
        <v>0</v>
      </c>
      <c r="T186" s="107">
        <f t="shared" si="358"/>
        <v>0</v>
      </c>
      <c r="U186" s="107">
        <f t="shared" ref="U186:AW186" si="359">U187+U190</f>
        <v>845250</v>
      </c>
      <c r="V186" s="107">
        <f t="shared" si="359"/>
        <v>700845250</v>
      </c>
      <c r="W186" s="107">
        <f t="shared" si="359"/>
        <v>845250</v>
      </c>
      <c r="X186" s="107">
        <f t="shared" si="359"/>
        <v>845250</v>
      </c>
      <c r="Y186" s="107">
        <f t="shared" si="359"/>
        <v>845250</v>
      </c>
      <c r="Z186" s="107">
        <f t="shared" si="359"/>
        <v>845250</v>
      </c>
      <c r="AA186" s="107">
        <f t="shared" si="359"/>
        <v>845250</v>
      </c>
      <c r="AB186" s="107">
        <f t="shared" si="359"/>
        <v>845250</v>
      </c>
      <c r="AC186" s="107">
        <f t="shared" si="359"/>
        <v>845250</v>
      </c>
      <c r="AD186" s="107">
        <f t="shared" si="359"/>
        <v>845250</v>
      </c>
      <c r="AE186" s="107">
        <f t="shared" si="359"/>
        <v>56202234.375</v>
      </c>
      <c r="AF186" s="107">
        <f t="shared" si="359"/>
        <v>30838670.625</v>
      </c>
      <c r="AG186" s="107">
        <f t="shared" si="359"/>
        <v>30838670.625</v>
      </c>
      <c r="AH186" s="107">
        <f t="shared" si="359"/>
        <v>131274821.64663461</v>
      </c>
      <c r="AI186" s="107">
        <f t="shared" si="359"/>
        <v>45521820.396634616</v>
      </c>
      <c r="AJ186" s="107">
        <f t="shared" si="359"/>
        <v>45521820.396634616</v>
      </c>
      <c r="AK186" s="107">
        <f t="shared" ca="1" si="359"/>
        <v>2573035242.5037088</v>
      </c>
      <c r="AL186" s="107">
        <f t="shared" ca="1" si="359"/>
        <v>1413073394.6657221</v>
      </c>
      <c r="AM186" s="107">
        <f t="shared" ca="1" si="359"/>
        <v>418587450.91572237</v>
      </c>
      <c r="AN186" s="107">
        <f t="shared" ca="1" si="359"/>
        <v>418587451.64981997</v>
      </c>
      <c r="AO186" s="107">
        <f t="shared" ca="1" si="359"/>
        <v>418587451.64981997</v>
      </c>
      <c r="AP186" s="107">
        <f t="shared" ca="1" si="359"/>
        <v>418587452.13921845</v>
      </c>
      <c r="AQ186" s="107">
        <f t="shared" ca="1" si="359"/>
        <v>418587452.13921845</v>
      </c>
      <c r="AR186" s="107">
        <f t="shared" ca="1" si="359"/>
        <v>418587452.13921845</v>
      </c>
      <c r="AS186" s="107">
        <f t="shared" ca="1" si="359"/>
        <v>418587452.87331617</v>
      </c>
      <c r="AT186" s="107">
        <f t="shared" ca="1" si="359"/>
        <v>418587452.87331617</v>
      </c>
      <c r="AU186" s="107">
        <f t="shared" ca="1" si="359"/>
        <v>418587453.36271465</v>
      </c>
      <c r="AV186" s="107">
        <f t="shared" ca="1" si="359"/>
        <v>418587453.36271465</v>
      </c>
      <c r="AW186" s="107">
        <f t="shared" ca="1" si="359"/>
        <v>418587453.36271465</v>
      </c>
      <c r="AX186" s="107">
        <f t="shared" ca="1" si="358"/>
        <v>418587453.60741389</v>
      </c>
      <c r="AY186" s="107">
        <f t="shared" ca="1" si="358"/>
        <v>418587453.60741389</v>
      </c>
      <c r="AZ186" s="107">
        <f t="shared" ca="1" si="358"/>
        <v>418587453.60741389</v>
      </c>
      <c r="BA186" s="107">
        <f t="shared" ca="1" si="358"/>
        <v>418587453.60741389</v>
      </c>
      <c r="BB186" s="107">
        <f t="shared" ca="1" si="358"/>
        <v>418587453.60741389</v>
      </c>
      <c r="BC186" s="107">
        <f t="shared" ca="1" si="358"/>
        <v>418587453.60741389</v>
      </c>
      <c r="BD186" s="107">
        <f t="shared" ca="1" si="358"/>
        <v>418587453.60741389</v>
      </c>
      <c r="BE186" s="107">
        <f t="shared" ca="1" si="358"/>
        <v>418587453.60741389</v>
      </c>
      <c r="BF186" s="107">
        <f t="shared" ca="1" si="358"/>
        <v>472686324.70116389</v>
      </c>
      <c r="BG186" s="107">
        <f t="shared" ca="1" si="358"/>
        <v>472686324.70116377</v>
      </c>
      <c r="BH186" s="107">
        <f t="shared" ca="1" si="358"/>
        <v>1380200210.0857792</v>
      </c>
      <c r="BI186" s="107">
        <f t="shared" si="358"/>
        <v>0</v>
      </c>
      <c r="BJ186" s="107">
        <f t="shared" si="358"/>
        <v>0</v>
      </c>
      <c r="BK186" s="107">
        <f t="shared" si="358"/>
        <v>0</v>
      </c>
      <c r="BL186" s="107">
        <f t="shared" si="358"/>
        <v>0</v>
      </c>
      <c r="BM186" s="107">
        <f t="shared" si="358"/>
        <v>0</v>
      </c>
      <c r="BN186" s="107">
        <f t="shared" si="358"/>
        <v>0</v>
      </c>
      <c r="BO186" s="107">
        <f t="shared" si="358"/>
        <v>0</v>
      </c>
      <c r="BP186" s="107">
        <f t="shared" si="358"/>
        <v>0</v>
      </c>
      <c r="BQ186" s="107">
        <f t="shared" si="358"/>
        <v>0</v>
      </c>
      <c r="BR186" s="107">
        <f t="shared" si="358"/>
        <v>0</v>
      </c>
      <c r="BS186" s="107">
        <f t="shared" si="358"/>
        <v>0</v>
      </c>
      <c r="BT186" s="107">
        <f t="shared" si="358"/>
        <v>0</v>
      </c>
      <c r="BU186" s="107">
        <f t="shared" si="358"/>
        <v>0</v>
      </c>
      <c r="BV186" s="107">
        <f t="shared" si="358"/>
        <v>0</v>
      </c>
      <c r="BW186" s="107">
        <f t="shared" si="358"/>
        <v>0</v>
      </c>
      <c r="BX186" s="107">
        <f t="shared" si="358"/>
        <v>0</v>
      </c>
      <c r="BY186" s="107">
        <f t="shared" si="358"/>
        <v>0</v>
      </c>
      <c r="BZ186" s="107">
        <f t="shared" si="358"/>
        <v>0</v>
      </c>
      <c r="CA186" s="107">
        <f t="shared" si="358"/>
        <v>0</v>
      </c>
      <c r="CB186" s="107">
        <f t="shared" ref="CB186:EI186" si="360">CB187+CB190</f>
        <v>0</v>
      </c>
      <c r="CC186" s="107">
        <f t="shared" si="360"/>
        <v>0</v>
      </c>
      <c r="CD186" s="107">
        <f t="shared" si="360"/>
        <v>0</v>
      </c>
      <c r="CE186" s="107">
        <f t="shared" si="360"/>
        <v>0</v>
      </c>
      <c r="CF186" s="107">
        <f t="shared" si="360"/>
        <v>0</v>
      </c>
      <c r="CG186" s="107">
        <f t="shared" si="360"/>
        <v>0</v>
      </c>
      <c r="CH186" s="107">
        <f t="shared" si="360"/>
        <v>0</v>
      </c>
      <c r="CI186" s="107">
        <f t="shared" si="360"/>
        <v>0</v>
      </c>
      <c r="CJ186" s="107">
        <f t="shared" si="360"/>
        <v>0</v>
      </c>
      <c r="CK186" s="107">
        <f t="shared" si="360"/>
        <v>0</v>
      </c>
      <c r="CL186" s="107">
        <f t="shared" si="360"/>
        <v>0</v>
      </c>
      <c r="CM186" s="107">
        <f t="shared" si="360"/>
        <v>0</v>
      </c>
      <c r="CN186" s="107">
        <f t="shared" si="360"/>
        <v>0</v>
      </c>
      <c r="CO186" s="107">
        <f t="shared" si="360"/>
        <v>0</v>
      </c>
      <c r="CP186" s="107">
        <f t="shared" si="360"/>
        <v>0</v>
      </c>
      <c r="CQ186" s="107">
        <f t="shared" si="360"/>
        <v>0</v>
      </c>
      <c r="CR186" s="107">
        <f t="shared" si="360"/>
        <v>0</v>
      </c>
      <c r="CS186" s="107">
        <f t="shared" si="360"/>
        <v>0</v>
      </c>
      <c r="CT186" s="107">
        <f t="shared" si="360"/>
        <v>0</v>
      </c>
      <c r="CU186" s="107">
        <f t="shared" si="360"/>
        <v>0</v>
      </c>
      <c r="CV186" s="107">
        <f t="shared" si="360"/>
        <v>0</v>
      </c>
      <c r="CW186" s="107">
        <f t="shared" si="360"/>
        <v>0</v>
      </c>
      <c r="CX186" s="107">
        <f t="shared" si="360"/>
        <v>0</v>
      </c>
      <c r="CY186" s="107">
        <f t="shared" si="360"/>
        <v>0</v>
      </c>
      <c r="CZ186" s="107">
        <f t="shared" si="360"/>
        <v>0</v>
      </c>
      <c r="DA186" s="107">
        <f t="shared" si="360"/>
        <v>0</v>
      </c>
      <c r="DB186" s="107">
        <f t="shared" si="360"/>
        <v>0</v>
      </c>
      <c r="DC186" s="107">
        <f t="shared" si="360"/>
        <v>0</v>
      </c>
      <c r="DD186" s="107">
        <f t="shared" si="360"/>
        <v>0</v>
      </c>
      <c r="DE186" s="107">
        <f t="shared" si="360"/>
        <v>0</v>
      </c>
      <c r="DF186" s="107">
        <f t="shared" si="360"/>
        <v>0</v>
      </c>
      <c r="DG186" s="107">
        <f t="shared" si="360"/>
        <v>0</v>
      </c>
      <c r="DH186" s="107">
        <f t="shared" si="360"/>
        <v>0</v>
      </c>
      <c r="DI186" s="107">
        <f t="shared" si="360"/>
        <v>0</v>
      </c>
      <c r="DJ186" s="107">
        <f t="shared" si="360"/>
        <v>0</v>
      </c>
      <c r="DK186" s="107">
        <f t="shared" si="360"/>
        <v>0</v>
      </c>
      <c r="DL186" s="107">
        <f t="shared" si="360"/>
        <v>0</v>
      </c>
      <c r="DM186" s="107">
        <f t="shared" si="360"/>
        <v>0</v>
      </c>
      <c r="DN186" s="107">
        <f t="shared" si="360"/>
        <v>0</v>
      </c>
      <c r="DO186" s="107">
        <f t="shared" si="360"/>
        <v>0</v>
      </c>
      <c r="DP186" s="107">
        <f t="shared" si="360"/>
        <v>0</v>
      </c>
      <c r="DQ186" s="107">
        <f t="shared" si="360"/>
        <v>0</v>
      </c>
      <c r="DR186" s="107">
        <f t="shared" si="360"/>
        <v>0</v>
      </c>
      <c r="DS186" s="107">
        <f t="shared" si="360"/>
        <v>0</v>
      </c>
      <c r="DT186" s="107">
        <f t="shared" si="360"/>
        <v>0</v>
      </c>
      <c r="DU186" s="107">
        <f t="shared" si="360"/>
        <v>0</v>
      </c>
      <c r="DV186" s="107">
        <f t="shared" si="360"/>
        <v>0</v>
      </c>
      <c r="DW186" s="107">
        <f t="shared" si="360"/>
        <v>0</v>
      </c>
      <c r="DX186" s="107">
        <f t="shared" si="360"/>
        <v>0</v>
      </c>
      <c r="DY186" s="107">
        <f t="shared" si="360"/>
        <v>0</v>
      </c>
      <c r="DZ186" s="107">
        <f t="shared" si="360"/>
        <v>0</v>
      </c>
      <c r="EA186" s="107">
        <f t="shared" si="360"/>
        <v>0</v>
      </c>
      <c r="EB186" s="107">
        <f t="shared" si="360"/>
        <v>0</v>
      </c>
      <c r="EC186" s="107">
        <f t="shared" si="360"/>
        <v>0</v>
      </c>
      <c r="ED186" s="107">
        <f t="shared" si="360"/>
        <v>0</v>
      </c>
      <c r="EE186" s="107">
        <f t="shared" si="360"/>
        <v>0</v>
      </c>
      <c r="EF186" s="107">
        <f t="shared" si="360"/>
        <v>0</v>
      </c>
      <c r="EG186" s="107">
        <f t="shared" si="360"/>
        <v>0</v>
      </c>
      <c r="EH186" s="107">
        <f t="shared" si="360"/>
        <v>0</v>
      </c>
      <c r="EI186" s="107">
        <f t="shared" si="360"/>
        <v>0</v>
      </c>
    </row>
    <row r="187" spans="2:201" x14ac:dyDescent="0.2">
      <c r="B187" s="108"/>
      <c r="C187" s="108" t="s">
        <v>767</v>
      </c>
      <c r="P187" s="109">
        <f ca="1">SUM(P188:P189)</f>
        <v>15313493640.049549</v>
      </c>
      <c r="Q187" s="109">
        <f t="shared" ref="Q187:CB187" si="361">SUM(Q188:Q189)</f>
        <v>0</v>
      </c>
      <c r="R187" s="109">
        <f t="shared" ca="1" si="361"/>
        <v>15313493640.049549</v>
      </c>
      <c r="S187" s="59">
        <f t="shared" si="361"/>
        <v>0</v>
      </c>
      <c r="T187" s="59">
        <f t="shared" si="361"/>
        <v>0</v>
      </c>
      <c r="U187" s="59">
        <f t="shared" ref="U187:AW187" si="362">SUM(U188:U189)</f>
        <v>845250</v>
      </c>
      <c r="V187" s="59">
        <f t="shared" si="362"/>
        <v>700845250</v>
      </c>
      <c r="W187" s="59">
        <f t="shared" si="362"/>
        <v>845250</v>
      </c>
      <c r="X187" s="59">
        <f t="shared" si="362"/>
        <v>845250</v>
      </c>
      <c r="Y187" s="59">
        <f t="shared" si="362"/>
        <v>845250</v>
      </c>
      <c r="Z187" s="59">
        <f t="shared" si="362"/>
        <v>845250</v>
      </c>
      <c r="AA187" s="59">
        <f t="shared" si="362"/>
        <v>845250</v>
      </c>
      <c r="AB187" s="59">
        <f t="shared" si="362"/>
        <v>845250</v>
      </c>
      <c r="AC187" s="59">
        <f t="shared" si="362"/>
        <v>845250</v>
      </c>
      <c r="AD187" s="59">
        <f t="shared" si="362"/>
        <v>845250</v>
      </c>
      <c r="AE187" s="59">
        <f t="shared" si="362"/>
        <v>56202234.375</v>
      </c>
      <c r="AF187" s="59">
        <f t="shared" si="362"/>
        <v>30838670.625</v>
      </c>
      <c r="AG187" s="59">
        <f t="shared" si="362"/>
        <v>30838670.625</v>
      </c>
      <c r="AH187" s="59">
        <f t="shared" si="362"/>
        <v>131274821.64663461</v>
      </c>
      <c r="AI187" s="59">
        <f t="shared" si="362"/>
        <v>45521820.396634616</v>
      </c>
      <c r="AJ187" s="59">
        <f t="shared" si="362"/>
        <v>45521820.396634616</v>
      </c>
      <c r="AK187" s="59">
        <f t="shared" ca="1" si="362"/>
        <v>2573035242.5037088</v>
      </c>
      <c r="AL187" s="59">
        <f t="shared" ca="1" si="362"/>
        <v>1413073394.6657221</v>
      </c>
      <c r="AM187" s="59">
        <f t="shared" ca="1" si="362"/>
        <v>418587450.91572237</v>
      </c>
      <c r="AN187" s="59">
        <f t="shared" ca="1" si="362"/>
        <v>418587451.64981997</v>
      </c>
      <c r="AO187" s="59">
        <f t="shared" ca="1" si="362"/>
        <v>418587451.64981997</v>
      </c>
      <c r="AP187" s="59">
        <f t="shared" ca="1" si="362"/>
        <v>418587452.13921845</v>
      </c>
      <c r="AQ187" s="59">
        <f t="shared" ca="1" si="362"/>
        <v>418587452.13921845</v>
      </c>
      <c r="AR187" s="59">
        <f t="shared" ca="1" si="362"/>
        <v>418587452.13921845</v>
      </c>
      <c r="AS187" s="59">
        <f t="shared" ca="1" si="362"/>
        <v>418587452.87331617</v>
      </c>
      <c r="AT187" s="59">
        <f t="shared" ca="1" si="362"/>
        <v>418587452.87331617</v>
      </c>
      <c r="AU187" s="59">
        <f t="shared" ca="1" si="362"/>
        <v>418587453.36271465</v>
      </c>
      <c r="AV187" s="59">
        <f t="shared" ca="1" si="362"/>
        <v>418587453.36271465</v>
      </c>
      <c r="AW187" s="59">
        <f t="shared" ca="1" si="362"/>
        <v>418587453.36271465</v>
      </c>
      <c r="AX187" s="59">
        <f t="shared" ca="1" si="361"/>
        <v>418587453.60741389</v>
      </c>
      <c r="AY187" s="59">
        <f t="shared" ca="1" si="361"/>
        <v>418587453.60741389</v>
      </c>
      <c r="AZ187" s="59">
        <f t="shared" ca="1" si="361"/>
        <v>418587453.60741389</v>
      </c>
      <c r="BA187" s="59">
        <f t="shared" ca="1" si="361"/>
        <v>418587453.60741389</v>
      </c>
      <c r="BB187" s="59">
        <f t="shared" ca="1" si="361"/>
        <v>418587453.60741389</v>
      </c>
      <c r="BC187" s="59">
        <f t="shared" ca="1" si="361"/>
        <v>418587453.60741389</v>
      </c>
      <c r="BD187" s="59">
        <f t="shared" ca="1" si="361"/>
        <v>418587453.60741389</v>
      </c>
      <c r="BE187" s="59">
        <f t="shared" ca="1" si="361"/>
        <v>418587453.60741389</v>
      </c>
      <c r="BF187" s="59">
        <f t="shared" ca="1" si="361"/>
        <v>472686324.70116389</v>
      </c>
      <c r="BG187" s="59">
        <f t="shared" ca="1" si="361"/>
        <v>472686324.70116377</v>
      </c>
      <c r="BH187" s="59">
        <f t="shared" ca="1" si="361"/>
        <v>1380200210.0857792</v>
      </c>
      <c r="BI187" s="59">
        <f t="shared" si="361"/>
        <v>0</v>
      </c>
      <c r="BJ187" s="59">
        <f t="shared" si="361"/>
        <v>0</v>
      </c>
      <c r="BK187" s="59">
        <f t="shared" si="361"/>
        <v>0</v>
      </c>
      <c r="BL187" s="59">
        <f t="shared" si="361"/>
        <v>0</v>
      </c>
      <c r="BM187" s="59">
        <f t="shared" si="361"/>
        <v>0</v>
      </c>
      <c r="BN187" s="59">
        <f t="shared" si="361"/>
        <v>0</v>
      </c>
      <c r="BO187" s="59">
        <f t="shared" si="361"/>
        <v>0</v>
      </c>
      <c r="BP187" s="59">
        <f t="shared" si="361"/>
        <v>0</v>
      </c>
      <c r="BQ187" s="59">
        <f t="shared" si="361"/>
        <v>0</v>
      </c>
      <c r="BR187" s="59">
        <f t="shared" si="361"/>
        <v>0</v>
      </c>
      <c r="BS187" s="59">
        <f t="shared" si="361"/>
        <v>0</v>
      </c>
      <c r="BT187" s="59">
        <f t="shared" si="361"/>
        <v>0</v>
      </c>
      <c r="BU187" s="59">
        <f t="shared" si="361"/>
        <v>0</v>
      </c>
      <c r="BV187" s="59">
        <f t="shared" si="361"/>
        <v>0</v>
      </c>
      <c r="BW187" s="59">
        <f t="shared" si="361"/>
        <v>0</v>
      </c>
      <c r="BX187" s="59">
        <f t="shared" si="361"/>
        <v>0</v>
      </c>
      <c r="BY187" s="59">
        <f t="shared" si="361"/>
        <v>0</v>
      </c>
      <c r="BZ187" s="59">
        <f t="shared" si="361"/>
        <v>0</v>
      </c>
      <c r="CA187" s="59">
        <f t="shared" si="361"/>
        <v>0</v>
      </c>
      <c r="CB187" s="59">
        <f t="shared" si="361"/>
        <v>0</v>
      </c>
      <c r="CC187" s="59">
        <f t="shared" ref="CC187:EI187" si="363">SUM(CC188:CC189)</f>
        <v>0</v>
      </c>
      <c r="CD187" s="59">
        <f t="shared" si="363"/>
        <v>0</v>
      </c>
      <c r="CE187" s="59">
        <f t="shared" si="363"/>
        <v>0</v>
      </c>
      <c r="CF187" s="59">
        <f t="shared" si="363"/>
        <v>0</v>
      </c>
      <c r="CG187" s="59">
        <f t="shared" si="363"/>
        <v>0</v>
      </c>
      <c r="CH187" s="59">
        <f t="shared" si="363"/>
        <v>0</v>
      </c>
      <c r="CI187" s="59">
        <f t="shared" si="363"/>
        <v>0</v>
      </c>
      <c r="CJ187" s="59">
        <f t="shared" si="363"/>
        <v>0</v>
      </c>
      <c r="CK187" s="59">
        <f t="shared" si="363"/>
        <v>0</v>
      </c>
      <c r="CL187" s="59">
        <f t="shared" si="363"/>
        <v>0</v>
      </c>
      <c r="CM187" s="59">
        <f t="shared" si="363"/>
        <v>0</v>
      </c>
      <c r="CN187" s="59">
        <f t="shared" si="363"/>
        <v>0</v>
      </c>
      <c r="CO187" s="59">
        <f t="shared" si="363"/>
        <v>0</v>
      </c>
      <c r="CP187" s="59">
        <f t="shared" si="363"/>
        <v>0</v>
      </c>
      <c r="CQ187" s="59">
        <f t="shared" si="363"/>
        <v>0</v>
      </c>
      <c r="CR187" s="59">
        <f t="shared" si="363"/>
        <v>0</v>
      </c>
      <c r="CS187" s="59">
        <f t="shared" si="363"/>
        <v>0</v>
      </c>
      <c r="CT187" s="59">
        <f t="shared" si="363"/>
        <v>0</v>
      </c>
      <c r="CU187" s="59">
        <f t="shared" si="363"/>
        <v>0</v>
      </c>
      <c r="CV187" s="59">
        <f t="shared" si="363"/>
        <v>0</v>
      </c>
      <c r="CW187" s="59">
        <f t="shared" si="363"/>
        <v>0</v>
      </c>
      <c r="CX187" s="59">
        <f t="shared" si="363"/>
        <v>0</v>
      </c>
      <c r="CY187" s="59">
        <f t="shared" si="363"/>
        <v>0</v>
      </c>
      <c r="CZ187" s="59">
        <f t="shared" si="363"/>
        <v>0</v>
      </c>
      <c r="DA187" s="59">
        <f t="shared" si="363"/>
        <v>0</v>
      </c>
      <c r="DB187" s="59">
        <f t="shared" si="363"/>
        <v>0</v>
      </c>
      <c r="DC187" s="59">
        <f t="shared" si="363"/>
        <v>0</v>
      </c>
      <c r="DD187" s="59">
        <f t="shared" si="363"/>
        <v>0</v>
      </c>
      <c r="DE187" s="59">
        <f t="shared" si="363"/>
        <v>0</v>
      </c>
      <c r="DF187" s="59">
        <f t="shared" si="363"/>
        <v>0</v>
      </c>
      <c r="DG187" s="59">
        <f t="shared" si="363"/>
        <v>0</v>
      </c>
      <c r="DH187" s="59">
        <f t="shared" si="363"/>
        <v>0</v>
      </c>
      <c r="DI187" s="59">
        <f t="shared" si="363"/>
        <v>0</v>
      </c>
      <c r="DJ187" s="59">
        <f t="shared" si="363"/>
        <v>0</v>
      </c>
      <c r="DK187" s="59">
        <f t="shared" si="363"/>
        <v>0</v>
      </c>
      <c r="DL187" s="59">
        <f t="shared" si="363"/>
        <v>0</v>
      </c>
      <c r="DM187" s="59">
        <f t="shared" si="363"/>
        <v>0</v>
      </c>
      <c r="DN187" s="59">
        <f t="shared" si="363"/>
        <v>0</v>
      </c>
      <c r="DO187" s="59">
        <f t="shared" si="363"/>
        <v>0</v>
      </c>
      <c r="DP187" s="59">
        <f t="shared" si="363"/>
        <v>0</v>
      </c>
      <c r="DQ187" s="59">
        <f t="shared" si="363"/>
        <v>0</v>
      </c>
      <c r="DR187" s="59">
        <f t="shared" si="363"/>
        <v>0</v>
      </c>
      <c r="DS187" s="59">
        <f t="shared" si="363"/>
        <v>0</v>
      </c>
      <c r="DT187" s="59">
        <f t="shared" si="363"/>
        <v>0</v>
      </c>
      <c r="DU187" s="59">
        <f t="shared" si="363"/>
        <v>0</v>
      </c>
      <c r="DV187" s="59">
        <f t="shared" si="363"/>
        <v>0</v>
      </c>
      <c r="DW187" s="59">
        <f t="shared" si="363"/>
        <v>0</v>
      </c>
      <c r="DX187" s="59">
        <f t="shared" si="363"/>
        <v>0</v>
      </c>
      <c r="DY187" s="59">
        <f t="shared" si="363"/>
        <v>0</v>
      </c>
      <c r="DZ187" s="59">
        <f t="shared" si="363"/>
        <v>0</v>
      </c>
      <c r="EA187" s="59">
        <f t="shared" si="363"/>
        <v>0</v>
      </c>
      <c r="EB187" s="59">
        <f t="shared" si="363"/>
        <v>0</v>
      </c>
      <c r="EC187" s="59">
        <f t="shared" si="363"/>
        <v>0</v>
      </c>
      <c r="ED187" s="59">
        <f t="shared" si="363"/>
        <v>0</v>
      </c>
      <c r="EE187" s="59">
        <f t="shared" si="363"/>
        <v>0</v>
      </c>
      <c r="EF187" s="59">
        <f t="shared" si="363"/>
        <v>0</v>
      </c>
      <c r="EG187" s="59">
        <f t="shared" si="363"/>
        <v>0</v>
      </c>
      <c r="EH187" s="59">
        <f t="shared" si="363"/>
        <v>0</v>
      </c>
      <c r="EI187" s="59">
        <f t="shared" si="363"/>
        <v>0</v>
      </c>
    </row>
    <row r="188" spans="2:201" x14ac:dyDescent="0.2">
      <c r="B188" s="110" t="s">
        <v>1116</v>
      </c>
      <c r="C188" s="110" t="s">
        <v>768</v>
      </c>
      <c r="D188" s="111" t="s">
        <v>493</v>
      </c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2">
        <f>SUM(S188:EI188)</f>
        <v>1048650538.0649037</v>
      </c>
      <c r="Q188" s="112">
        <f>SUMIF(S$5:EI$5,"факт",S188:EI188)</f>
        <v>0</v>
      </c>
      <c r="R188" s="112">
        <f>P188-Q188</f>
        <v>1048650538.0649037</v>
      </c>
      <c r="S188" s="113">
        <f>cf_1!S188+cf_2!S188</f>
        <v>0</v>
      </c>
      <c r="T188" s="113">
        <f>cf_1!T188+cf_2!T188</f>
        <v>0</v>
      </c>
      <c r="U188" s="113">
        <f>cf_1!U188+cf_2!U188</f>
        <v>845250</v>
      </c>
      <c r="V188" s="113">
        <f>cf_1!V188+cf_2!V188</f>
        <v>700845250</v>
      </c>
      <c r="W188" s="113">
        <f>cf_1!W188+cf_2!W188</f>
        <v>845250</v>
      </c>
      <c r="X188" s="113">
        <f>cf_1!X188+cf_2!X188</f>
        <v>845250</v>
      </c>
      <c r="Y188" s="113">
        <f>cf_1!Y188+cf_2!Y188</f>
        <v>845250</v>
      </c>
      <c r="Z188" s="113">
        <f>cf_1!Z188+cf_2!Z188</f>
        <v>845250</v>
      </c>
      <c r="AA188" s="113">
        <f>cf_1!AA188+cf_2!AA188</f>
        <v>845250</v>
      </c>
      <c r="AB188" s="113">
        <f>cf_1!AB188+cf_2!AB188</f>
        <v>845250</v>
      </c>
      <c r="AC188" s="113">
        <f>cf_1!AC188+cf_2!AC188</f>
        <v>845250</v>
      </c>
      <c r="AD188" s="113">
        <f>cf_1!AD188+cf_2!AD188</f>
        <v>845250</v>
      </c>
      <c r="AE188" s="113">
        <f>cf_1!AE188+cf_2!AE188</f>
        <v>56202234.375</v>
      </c>
      <c r="AF188" s="113">
        <f>cf_1!AF188+cf_2!AF188</f>
        <v>30838670.625</v>
      </c>
      <c r="AG188" s="113">
        <f>cf_1!AG188+cf_2!AG188</f>
        <v>30838670.625</v>
      </c>
      <c r="AH188" s="113">
        <f>cf_1!AH188+cf_2!AH188</f>
        <v>131274821.64663461</v>
      </c>
      <c r="AI188" s="113">
        <f>cf_1!AI188+cf_2!AI188</f>
        <v>45521820.396634616</v>
      </c>
      <c r="AJ188" s="113">
        <f>cf_1!AJ188+cf_2!AJ188</f>
        <v>45521820.396634616</v>
      </c>
      <c r="AK188" s="113">
        <f>cf_1!AK188+cf_2!AK188</f>
        <v>0</v>
      </c>
      <c r="AL188" s="113">
        <f>cf_1!AL188+cf_2!AL188</f>
        <v>0</v>
      </c>
      <c r="AM188" s="113">
        <f>cf_1!AM188+cf_2!AM188</f>
        <v>0</v>
      </c>
      <c r="AN188" s="113">
        <f>cf_1!AN188+cf_2!AN188</f>
        <v>0</v>
      </c>
      <c r="AO188" s="113">
        <f>cf_1!AO188+cf_2!AO188</f>
        <v>0</v>
      </c>
      <c r="AP188" s="113">
        <f>cf_1!AP188+cf_2!AP188</f>
        <v>0</v>
      </c>
      <c r="AQ188" s="113">
        <f>cf_1!AQ188+cf_2!AQ188</f>
        <v>0</v>
      </c>
      <c r="AR188" s="113">
        <f>cf_1!AR188+cf_2!AR188</f>
        <v>0</v>
      </c>
      <c r="AS188" s="113">
        <f>cf_1!AS188+cf_2!AS188</f>
        <v>0</v>
      </c>
      <c r="AT188" s="113">
        <f>cf_1!AT188+cf_2!AT188</f>
        <v>0</v>
      </c>
      <c r="AU188" s="113">
        <f>cf_1!AU188+cf_2!AU188</f>
        <v>0</v>
      </c>
      <c r="AV188" s="113">
        <f>cf_1!AV188+cf_2!AV188</f>
        <v>0</v>
      </c>
      <c r="AW188" s="113">
        <f>cf_1!AW188+cf_2!AW188</f>
        <v>0</v>
      </c>
      <c r="AX188" s="113">
        <f>cf_1!AX188+cf_2!AX188</f>
        <v>0</v>
      </c>
      <c r="AY188" s="113">
        <f>cf_1!AY188+cf_2!AY188</f>
        <v>0</v>
      </c>
      <c r="AZ188" s="113">
        <f>cf_1!AZ188+cf_2!AZ188</f>
        <v>0</v>
      </c>
      <c r="BA188" s="113">
        <f>cf_1!BA188+cf_2!BA188</f>
        <v>0</v>
      </c>
      <c r="BB188" s="113">
        <f>cf_1!BB188+cf_2!BB188</f>
        <v>0</v>
      </c>
      <c r="BC188" s="113">
        <f>cf_1!BC188+cf_2!BC188</f>
        <v>0</v>
      </c>
      <c r="BD188" s="113">
        <f>cf_1!BD188+cf_2!BD188</f>
        <v>0</v>
      </c>
      <c r="BE188" s="113">
        <f>cf_1!BE188+cf_2!BE188</f>
        <v>0</v>
      </c>
      <c r="BF188" s="113">
        <f>cf_1!BF188+cf_2!BF188</f>
        <v>0</v>
      </c>
      <c r="BG188" s="113">
        <f>cf_1!BG188+cf_2!BG188</f>
        <v>0</v>
      </c>
      <c r="BH188" s="113">
        <f>cf_1!BH188+cf_2!BH188</f>
        <v>0</v>
      </c>
      <c r="BI188" s="113">
        <f>cf_1!BI188+cf_2!BI188</f>
        <v>0</v>
      </c>
      <c r="BJ188" s="113">
        <f>cf_1!BJ188+cf_2!BJ188</f>
        <v>0</v>
      </c>
      <c r="BK188" s="113">
        <f>cf_1!BK188+cf_2!BK188</f>
        <v>0</v>
      </c>
      <c r="BL188" s="113">
        <f>cf_1!BL188+cf_2!BL188</f>
        <v>0</v>
      </c>
      <c r="BM188" s="113">
        <f>cf_1!BM188+cf_2!BM188</f>
        <v>0</v>
      </c>
      <c r="BN188" s="113">
        <f>cf_1!BN188+cf_2!BN188</f>
        <v>0</v>
      </c>
      <c r="BO188" s="113">
        <f>cf_1!BO188+cf_2!BO188</f>
        <v>0</v>
      </c>
      <c r="BP188" s="113">
        <f>cf_1!BP188+cf_2!BP188</f>
        <v>0</v>
      </c>
      <c r="BQ188" s="113">
        <f>cf_1!BQ188+cf_2!BQ188</f>
        <v>0</v>
      </c>
      <c r="BR188" s="113">
        <f>cf_1!BR188+cf_2!BR188</f>
        <v>0</v>
      </c>
      <c r="BS188" s="113">
        <f>cf_1!BS188+cf_2!BS188</f>
        <v>0</v>
      </c>
      <c r="BT188" s="113">
        <f>cf_1!BT188+cf_2!BT188</f>
        <v>0</v>
      </c>
      <c r="BU188" s="113">
        <f>cf_1!BU188+cf_2!BU188</f>
        <v>0</v>
      </c>
      <c r="BV188" s="113">
        <f>cf_1!BV188+cf_2!BV188</f>
        <v>0</v>
      </c>
      <c r="BW188" s="113">
        <f>cf_1!BW188+cf_2!BW188</f>
        <v>0</v>
      </c>
      <c r="BX188" s="113">
        <f>cf_1!BX188+cf_2!BX188</f>
        <v>0</v>
      </c>
      <c r="BY188" s="113">
        <f>cf_1!BY188+cf_2!BY188</f>
        <v>0</v>
      </c>
      <c r="BZ188" s="113">
        <f>cf_1!BZ188+cf_2!BZ188</f>
        <v>0</v>
      </c>
      <c r="CA188" s="113">
        <f>cf_1!CA188+cf_2!CA188</f>
        <v>0</v>
      </c>
      <c r="CB188" s="113">
        <f>cf_1!CB188+cf_2!CB188</f>
        <v>0</v>
      </c>
      <c r="CC188" s="113">
        <f>cf_1!CC188+cf_2!CC188</f>
        <v>0</v>
      </c>
      <c r="CD188" s="113">
        <f>cf_1!CD188+cf_2!CD188</f>
        <v>0</v>
      </c>
      <c r="CE188" s="113">
        <f>cf_1!CE188+cf_2!CE188</f>
        <v>0</v>
      </c>
      <c r="CF188" s="113">
        <f>cf_1!CF188+cf_2!CF188</f>
        <v>0</v>
      </c>
      <c r="CG188" s="113">
        <f>cf_1!CG188+cf_2!CG188</f>
        <v>0</v>
      </c>
      <c r="CH188" s="113">
        <f>cf_1!CH188+cf_2!CH188</f>
        <v>0</v>
      </c>
      <c r="CI188" s="113">
        <f>cf_1!CI188+cf_2!CI188</f>
        <v>0</v>
      </c>
      <c r="CJ188" s="113">
        <f>cf_1!CJ188+cf_2!CJ188</f>
        <v>0</v>
      </c>
      <c r="CK188" s="113">
        <f>cf_1!CK188+cf_2!CK188</f>
        <v>0</v>
      </c>
      <c r="CL188" s="113">
        <f>cf_1!CL188+cf_2!CL188</f>
        <v>0</v>
      </c>
      <c r="CM188" s="113">
        <f>cf_1!CM188+cf_2!CM188</f>
        <v>0</v>
      </c>
      <c r="CN188" s="113">
        <f>cf_1!CN188+cf_2!CN188</f>
        <v>0</v>
      </c>
      <c r="CO188" s="113">
        <f>cf_1!CO188+cf_2!CO188</f>
        <v>0</v>
      </c>
      <c r="CP188" s="113">
        <f>cf_1!CP188+cf_2!CP188</f>
        <v>0</v>
      </c>
      <c r="CQ188" s="113">
        <f>cf_1!CQ188+cf_2!CQ188</f>
        <v>0</v>
      </c>
      <c r="CR188" s="113">
        <f>cf_1!CR188+cf_2!CR188</f>
        <v>0</v>
      </c>
      <c r="CS188" s="113">
        <f>cf_1!CS188+cf_2!CS188</f>
        <v>0</v>
      </c>
      <c r="CT188" s="113">
        <f>cf_1!CT188+cf_2!CT188</f>
        <v>0</v>
      </c>
      <c r="CU188" s="113">
        <f>cf_1!CU188+cf_2!CU188</f>
        <v>0</v>
      </c>
      <c r="CV188" s="113">
        <f>cf_1!CV188+cf_2!CV188</f>
        <v>0</v>
      </c>
      <c r="CW188" s="113">
        <f>cf_1!CW188+cf_2!CW188</f>
        <v>0</v>
      </c>
      <c r="CX188" s="113">
        <f>cf_1!CX188+cf_2!CX188</f>
        <v>0</v>
      </c>
      <c r="CY188" s="113">
        <f>cf_1!CY188+cf_2!CY188</f>
        <v>0</v>
      </c>
      <c r="CZ188" s="113">
        <f>cf_1!CZ188+cf_2!CZ188</f>
        <v>0</v>
      </c>
      <c r="DA188" s="113">
        <f>cf_1!DA188+cf_2!DA188</f>
        <v>0</v>
      </c>
      <c r="DB188" s="113">
        <f>cf_1!DB188+cf_2!DB188</f>
        <v>0</v>
      </c>
      <c r="DC188" s="113">
        <f>cf_1!DC188+cf_2!DC188</f>
        <v>0</v>
      </c>
      <c r="DD188" s="113">
        <f>cf_1!DD188+cf_2!DD188</f>
        <v>0</v>
      </c>
      <c r="DE188" s="113">
        <f>cf_1!DE188+cf_2!DE188</f>
        <v>0</v>
      </c>
      <c r="DF188" s="113">
        <f>cf_1!DF188+cf_2!DF188</f>
        <v>0</v>
      </c>
      <c r="DG188" s="113">
        <f>cf_1!DG188+cf_2!DG188</f>
        <v>0</v>
      </c>
      <c r="DH188" s="113">
        <f>cf_1!DH188+cf_2!DH188</f>
        <v>0</v>
      </c>
      <c r="DI188" s="113">
        <f>cf_1!DI188+cf_2!DI188</f>
        <v>0</v>
      </c>
      <c r="DJ188" s="113">
        <f>cf_1!DJ188+cf_2!DJ188</f>
        <v>0</v>
      </c>
      <c r="DK188" s="113">
        <f>cf_1!DK188+cf_2!DK188</f>
        <v>0</v>
      </c>
      <c r="DL188" s="113">
        <f>cf_1!DL188+cf_2!DL188</f>
        <v>0</v>
      </c>
      <c r="DM188" s="113">
        <f>cf_1!DM188+cf_2!DM188</f>
        <v>0</v>
      </c>
      <c r="DN188" s="113">
        <f>cf_1!DN188+cf_2!DN188</f>
        <v>0</v>
      </c>
      <c r="DO188" s="113">
        <f>cf_1!DO188+cf_2!DO188</f>
        <v>0</v>
      </c>
      <c r="DP188" s="113">
        <f>cf_1!DP188+cf_2!DP188</f>
        <v>0</v>
      </c>
      <c r="DQ188" s="113">
        <f>cf_1!DQ188+cf_2!DQ188</f>
        <v>0</v>
      </c>
      <c r="DR188" s="113">
        <f>cf_1!DR188+cf_2!DR188</f>
        <v>0</v>
      </c>
      <c r="DS188" s="113">
        <f>cf_1!DS188+cf_2!DS188</f>
        <v>0</v>
      </c>
      <c r="DT188" s="113">
        <f>cf_1!DT188+cf_2!DT188</f>
        <v>0</v>
      </c>
      <c r="DU188" s="113">
        <f>cf_1!DU188+cf_2!DU188</f>
        <v>0</v>
      </c>
      <c r="DV188" s="113">
        <f>cf_1!DV188+cf_2!DV188</f>
        <v>0</v>
      </c>
      <c r="DW188" s="113">
        <f>cf_1!DW188+cf_2!DW188</f>
        <v>0</v>
      </c>
      <c r="DX188" s="113">
        <f>cf_1!DX188+cf_2!DX188</f>
        <v>0</v>
      </c>
      <c r="DY188" s="113">
        <f>cf_1!DY188+cf_2!DY188</f>
        <v>0</v>
      </c>
      <c r="DZ188" s="113">
        <f>cf_1!DZ188+cf_2!DZ188</f>
        <v>0</v>
      </c>
      <c r="EA188" s="113">
        <f>cf_1!EA188+cf_2!EA188</f>
        <v>0</v>
      </c>
      <c r="EB188" s="113">
        <f>cf_1!EB188+cf_2!EB188</f>
        <v>0</v>
      </c>
      <c r="EC188" s="113">
        <f>cf_1!EC188+cf_2!EC188</f>
        <v>0</v>
      </c>
      <c r="ED188" s="113">
        <f>cf_1!ED188+cf_2!ED188</f>
        <v>0</v>
      </c>
      <c r="EE188" s="113">
        <f>cf_1!EE188+cf_2!EE188</f>
        <v>0</v>
      </c>
      <c r="EF188" s="113">
        <f>cf_1!EF188+cf_2!EF188</f>
        <v>0</v>
      </c>
      <c r="EG188" s="113">
        <f>cf_1!EG188+cf_2!EG188</f>
        <v>0</v>
      </c>
      <c r="EH188" s="113">
        <f>cf_1!EH188+cf_2!EH188</f>
        <v>0</v>
      </c>
      <c r="EI188" s="113">
        <f>cf_1!EI188+cf_2!EI188</f>
        <v>0</v>
      </c>
    </row>
    <row r="189" spans="2:201" x14ac:dyDescent="0.2">
      <c r="B189" s="110"/>
      <c r="C189" s="110" t="s">
        <v>769</v>
      </c>
      <c r="D189" s="111" t="s">
        <v>537</v>
      </c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2">
        <f ca="1">SUM(S189:EI189)</f>
        <v>14264843101.984646</v>
      </c>
      <c r="Q189" s="112">
        <f>SUMIF(S$5:EI$5,"факт",S189:EI189)</f>
        <v>0</v>
      </c>
      <c r="R189" s="112">
        <f ca="1">P189-Q189</f>
        <v>14264843101.984646</v>
      </c>
      <c r="S189" s="113">
        <f>cf_1!S189+cf_2!S189</f>
        <v>0</v>
      </c>
      <c r="T189" s="113">
        <f>cf_1!T189+cf_2!T189</f>
        <v>0</v>
      </c>
      <c r="U189" s="113">
        <f>cf_1!U189+cf_2!U189</f>
        <v>0</v>
      </c>
      <c r="V189" s="113">
        <f>cf_1!V189+cf_2!V189</f>
        <v>0</v>
      </c>
      <c r="W189" s="113">
        <f>cf_1!W189+cf_2!W189</f>
        <v>0</v>
      </c>
      <c r="X189" s="113">
        <f>cf_1!X189+cf_2!X189</f>
        <v>0</v>
      </c>
      <c r="Y189" s="113">
        <f>cf_1!Y189+cf_2!Y189</f>
        <v>0</v>
      </c>
      <c r="Z189" s="113">
        <f>cf_1!Z189+cf_2!Z189</f>
        <v>0</v>
      </c>
      <c r="AA189" s="113">
        <f>cf_1!AA189+cf_2!AA189</f>
        <v>0</v>
      </c>
      <c r="AB189" s="113">
        <f>cf_1!AB189+cf_2!AB189</f>
        <v>0</v>
      </c>
      <c r="AC189" s="113">
        <f>cf_1!AC189+cf_2!AC189</f>
        <v>0</v>
      </c>
      <c r="AD189" s="113">
        <f>cf_1!AD189+cf_2!AD189</f>
        <v>0</v>
      </c>
      <c r="AE189" s="113">
        <f>cf_1!AE189+cf_2!AE189</f>
        <v>0</v>
      </c>
      <c r="AF189" s="113">
        <f>cf_1!AF189+cf_2!AF189</f>
        <v>0</v>
      </c>
      <c r="AG189" s="113">
        <f>cf_1!AG189+cf_2!AG189</f>
        <v>0</v>
      </c>
      <c r="AH189" s="113">
        <f>cf_1!AH189+cf_2!AH189</f>
        <v>0</v>
      </c>
      <c r="AI189" s="113">
        <f>cf_1!AI189+cf_2!AI189</f>
        <v>0</v>
      </c>
      <c r="AJ189" s="113">
        <f>cf_1!AJ189+cf_2!AJ189</f>
        <v>0</v>
      </c>
      <c r="AK189" s="113">
        <f ca="1">cf_1!AK189+cf_2!AK189</f>
        <v>2573035242.5037088</v>
      </c>
      <c r="AL189" s="113">
        <f ca="1">cf_1!AL189+cf_2!AL189</f>
        <v>1413073394.6657221</v>
      </c>
      <c r="AM189" s="113">
        <f ca="1">cf_1!AM189+cf_2!AM189</f>
        <v>418587450.91572237</v>
      </c>
      <c r="AN189" s="113">
        <f ca="1">cf_1!AN189+cf_2!AN189</f>
        <v>418587451.64981997</v>
      </c>
      <c r="AO189" s="113">
        <f ca="1">cf_1!AO189+cf_2!AO189</f>
        <v>418587451.64981997</v>
      </c>
      <c r="AP189" s="113">
        <f ca="1">cf_1!AP189+cf_2!AP189</f>
        <v>418587452.13921845</v>
      </c>
      <c r="AQ189" s="113">
        <f ca="1">cf_1!AQ189+cf_2!AQ189</f>
        <v>418587452.13921845</v>
      </c>
      <c r="AR189" s="113">
        <f ca="1">cf_1!AR189+cf_2!AR189</f>
        <v>418587452.13921845</v>
      </c>
      <c r="AS189" s="113">
        <f ca="1">cf_1!AS189+cf_2!AS189</f>
        <v>418587452.87331617</v>
      </c>
      <c r="AT189" s="113">
        <f ca="1">cf_1!AT189+cf_2!AT189</f>
        <v>418587452.87331617</v>
      </c>
      <c r="AU189" s="113">
        <f ca="1">cf_1!AU189+cf_2!AU189</f>
        <v>418587453.36271465</v>
      </c>
      <c r="AV189" s="113">
        <f ca="1">cf_1!AV189+cf_2!AV189</f>
        <v>418587453.36271465</v>
      </c>
      <c r="AW189" s="113">
        <f ca="1">cf_1!AW189+cf_2!AW189</f>
        <v>418587453.36271465</v>
      </c>
      <c r="AX189" s="113">
        <f ca="1">cf_1!AX189+cf_2!AX189</f>
        <v>418587453.60741389</v>
      </c>
      <c r="AY189" s="113">
        <f ca="1">cf_1!AY189+cf_2!AY189</f>
        <v>418587453.60741389</v>
      </c>
      <c r="AZ189" s="113">
        <f ca="1">cf_1!AZ189+cf_2!AZ189</f>
        <v>418587453.60741389</v>
      </c>
      <c r="BA189" s="113">
        <f ca="1">cf_1!BA189+cf_2!BA189</f>
        <v>418587453.60741389</v>
      </c>
      <c r="BB189" s="113">
        <f ca="1">cf_1!BB189+cf_2!BB189</f>
        <v>418587453.60741389</v>
      </c>
      <c r="BC189" s="113">
        <f ca="1">cf_1!BC189+cf_2!BC189</f>
        <v>418587453.60741389</v>
      </c>
      <c r="BD189" s="113">
        <f ca="1">cf_1!BD189+cf_2!BD189</f>
        <v>418587453.60741389</v>
      </c>
      <c r="BE189" s="113">
        <f ca="1">cf_1!BE189+cf_2!BE189</f>
        <v>418587453.60741389</v>
      </c>
      <c r="BF189" s="113">
        <f ca="1">cf_1!BF189+cf_2!BF189</f>
        <v>472686324.70116389</v>
      </c>
      <c r="BG189" s="113">
        <f ca="1">cf_1!BG189+cf_2!BG189</f>
        <v>472686324.70116377</v>
      </c>
      <c r="BH189" s="113">
        <f ca="1">cf_1!BH189+cf_2!BH189</f>
        <v>1380200210.0857792</v>
      </c>
      <c r="BI189" s="113">
        <f>cf_1!BI189+cf_2!BI189</f>
        <v>0</v>
      </c>
      <c r="BJ189" s="113">
        <f>cf_1!BJ189+cf_2!BJ189</f>
        <v>0</v>
      </c>
      <c r="BK189" s="113">
        <f>cf_1!BK189+cf_2!BK189</f>
        <v>0</v>
      </c>
      <c r="BL189" s="113">
        <f>cf_1!BL189+cf_2!BL189</f>
        <v>0</v>
      </c>
      <c r="BM189" s="113">
        <f>cf_1!BM189+cf_2!BM189</f>
        <v>0</v>
      </c>
      <c r="BN189" s="113">
        <f>cf_1!BN189+cf_2!BN189</f>
        <v>0</v>
      </c>
      <c r="BO189" s="113">
        <f>cf_1!BO189+cf_2!BO189</f>
        <v>0</v>
      </c>
      <c r="BP189" s="113">
        <f>cf_1!BP189+cf_2!BP189</f>
        <v>0</v>
      </c>
      <c r="BQ189" s="113">
        <f>cf_1!BQ189+cf_2!BQ189</f>
        <v>0</v>
      </c>
      <c r="BR189" s="113">
        <f>cf_1!BR189+cf_2!BR189</f>
        <v>0</v>
      </c>
      <c r="BS189" s="113">
        <f>cf_1!BS189+cf_2!BS189</f>
        <v>0</v>
      </c>
      <c r="BT189" s="113">
        <f>cf_1!BT189+cf_2!BT189</f>
        <v>0</v>
      </c>
      <c r="BU189" s="113">
        <f>cf_1!BU189+cf_2!BU189</f>
        <v>0</v>
      </c>
      <c r="BV189" s="113">
        <f>cf_1!BV189+cf_2!BV189</f>
        <v>0</v>
      </c>
      <c r="BW189" s="113">
        <f>cf_1!BW189+cf_2!BW189</f>
        <v>0</v>
      </c>
      <c r="BX189" s="113">
        <f>cf_1!BX189+cf_2!BX189</f>
        <v>0</v>
      </c>
      <c r="BY189" s="113">
        <f>cf_1!BY189+cf_2!BY189</f>
        <v>0</v>
      </c>
      <c r="BZ189" s="113">
        <f>cf_1!BZ189+cf_2!BZ189</f>
        <v>0</v>
      </c>
      <c r="CA189" s="113">
        <f>cf_1!CA189+cf_2!CA189</f>
        <v>0</v>
      </c>
      <c r="CB189" s="113">
        <f>cf_1!CB189+cf_2!CB189</f>
        <v>0</v>
      </c>
      <c r="CC189" s="113">
        <f>cf_1!CC189+cf_2!CC189</f>
        <v>0</v>
      </c>
      <c r="CD189" s="113">
        <f>cf_1!CD189+cf_2!CD189</f>
        <v>0</v>
      </c>
      <c r="CE189" s="113">
        <f>cf_1!CE189+cf_2!CE189</f>
        <v>0</v>
      </c>
      <c r="CF189" s="113">
        <f>cf_1!CF189+cf_2!CF189</f>
        <v>0</v>
      </c>
      <c r="CG189" s="113">
        <f>cf_1!CG189+cf_2!CG189</f>
        <v>0</v>
      </c>
      <c r="CH189" s="113">
        <f>cf_1!CH189+cf_2!CH189</f>
        <v>0</v>
      </c>
      <c r="CI189" s="113">
        <f>cf_1!CI189+cf_2!CI189</f>
        <v>0</v>
      </c>
      <c r="CJ189" s="113">
        <f>cf_1!CJ189+cf_2!CJ189</f>
        <v>0</v>
      </c>
      <c r="CK189" s="113">
        <f>cf_1!CK189+cf_2!CK189</f>
        <v>0</v>
      </c>
      <c r="CL189" s="113">
        <f>cf_1!CL189+cf_2!CL189</f>
        <v>0</v>
      </c>
      <c r="CM189" s="113">
        <f>cf_1!CM189+cf_2!CM189</f>
        <v>0</v>
      </c>
      <c r="CN189" s="113">
        <f>cf_1!CN189+cf_2!CN189</f>
        <v>0</v>
      </c>
      <c r="CO189" s="113">
        <f>cf_1!CO189+cf_2!CO189</f>
        <v>0</v>
      </c>
      <c r="CP189" s="113">
        <f>cf_1!CP189+cf_2!CP189</f>
        <v>0</v>
      </c>
      <c r="CQ189" s="113">
        <f>cf_1!CQ189+cf_2!CQ189</f>
        <v>0</v>
      </c>
      <c r="CR189" s="113">
        <f>cf_1!CR189+cf_2!CR189</f>
        <v>0</v>
      </c>
      <c r="CS189" s="113">
        <f>cf_1!CS189+cf_2!CS189</f>
        <v>0</v>
      </c>
      <c r="CT189" s="113">
        <f>cf_1!CT189+cf_2!CT189</f>
        <v>0</v>
      </c>
      <c r="CU189" s="113">
        <f>cf_1!CU189+cf_2!CU189</f>
        <v>0</v>
      </c>
      <c r="CV189" s="113">
        <f>cf_1!CV189+cf_2!CV189</f>
        <v>0</v>
      </c>
      <c r="CW189" s="113">
        <f>cf_1!CW189+cf_2!CW189</f>
        <v>0</v>
      </c>
      <c r="CX189" s="113">
        <f>cf_1!CX189+cf_2!CX189</f>
        <v>0</v>
      </c>
      <c r="CY189" s="113">
        <f>cf_1!CY189+cf_2!CY189</f>
        <v>0</v>
      </c>
      <c r="CZ189" s="113">
        <f>cf_1!CZ189+cf_2!CZ189</f>
        <v>0</v>
      </c>
      <c r="DA189" s="113">
        <f>cf_1!DA189+cf_2!DA189</f>
        <v>0</v>
      </c>
      <c r="DB189" s="113">
        <f>cf_1!DB189+cf_2!DB189</f>
        <v>0</v>
      </c>
      <c r="DC189" s="113">
        <f>cf_1!DC189+cf_2!DC189</f>
        <v>0</v>
      </c>
      <c r="DD189" s="113">
        <f>cf_1!DD189+cf_2!DD189</f>
        <v>0</v>
      </c>
      <c r="DE189" s="113">
        <f>cf_1!DE189+cf_2!DE189</f>
        <v>0</v>
      </c>
      <c r="DF189" s="113">
        <f>cf_1!DF189+cf_2!DF189</f>
        <v>0</v>
      </c>
      <c r="DG189" s="113">
        <f>cf_1!DG189+cf_2!DG189</f>
        <v>0</v>
      </c>
      <c r="DH189" s="113">
        <f>cf_1!DH189+cf_2!DH189</f>
        <v>0</v>
      </c>
      <c r="DI189" s="113">
        <f>cf_1!DI189+cf_2!DI189</f>
        <v>0</v>
      </c>
      <c r="DJ189" s="113">
        <f>cf_1!DJ189+cf_2!DJ189</f>
        <v>0</v>
      </c>
      <c r="DK189" s="113">
        <f>cf_1!DK189+cf_2!DK189</f>
        <v>0</v>
      </c>
      <c r="DL189" s="113">
        <f>cf_1!DL189+cf_2!DL189</f>
        <v>0</v>
      </c>
      <c r="DM189" s="113">
        <f>cf_1!DM189+cf_2!DM189</f>
        <v>0</v>
      </c>
      <c r="DN189" s="113">
        <f>cf_1!DN189+cf_2!DN189</f>
        <v>0</v>
      </c>
      <c r="DO189" s="113">
        <f>cf_1!DO189+cf_2!DO189</f>
        <v>0</v>
      </c>
      <c r="DP189" s="113">
        <f>cf_1!DP189+cf_2!DP189</f>
        <v>0</v>
      </c>
      <c r="DQ189" s="113">
        <f>cf_1!DQ189+cf_2!DQ189</f>
        <v>0</v>
      </c>
      <c r="DR189" s="113">
        <f>cf_1!DR189+cf_2!DR189</f>
        <v>0</v>
      </c>
      <c r="DS189" s="113">
        <f>cf_1!DS189+cf_2!DS189</f>
        <v>0</v>
      </c>
      <c r="DT189" s="113">
        <f>cf_1!DT189+cf_2!DT189</f>
        <v>0</v>
      </c>
      <c r="DU189" s="113">
        <f>cf_1!DU189+cf_2!DU189</f>
        <v>0</v>
      </c>
      <c r="DV189" s="113">
        <f>cf_1!DV189+cf_2!DV189</f>
        <v>0</v>
      </c>
      <c r="DW189" s="113">
        <f>cf_1!DW189+cf_2!DW189</f>
        <v>0</v>
      </c>
      <c r="DX189" s="113">
        <f>cf_1!DX189+cf_2!DX189</f>
        <v>0</v>
      </c>
      <c r="DY189" s="113">
        <f>cf_1!DY189+cf_2!DY189</f>
        <v>0</v>
      </c>
      <c r="DZ189" s="113">
        <f>cf_1!DZ189+cf_2!DZ189</f>
        <v>0</v>
      </c>
      <c r="EA189" s="113">
        <f>cf_1!EA189+cf_2!EA189</f>
        <v>0</v>
      </c>
      <c r="EB189" s="113">
        <f>cf_1!EB189+cf_2!EB189</f>
        <v>0</v>
      </c>
      <c r="EC189" s="113">
        <f>cf_1!EC189+cf_2!EC189</f>
        <v>0</v>
      </c>
      <c r="ED189" s="113">
        <f>cf_1!ED189+cf_2!ED189</f>
        <v>0</v>
      </c>
      <c r="EE189" s="113">
        <f>cf_1!EE189+cf_2!EE189</f>
        <v>0</v>
      </c>
      <c r="EF189" s="113">
        <f>cf_1!EF189+cf_2!EF189</f>
        <v>0</v>
      </c>
      <c r="EG189" s="113">
        <f>cf_1!EG189+cf_2!EG189</f>
        <v>0</v>
      </c>
      <c r="EH189" s="113">
        <f>cf_1!EH189+cf_2!EH189</f>
        <v>0</v>
      </c>
      <c r="EI189" s="113">
        <f>cf_1!EI189+cf_2!EI189</f>
        <v>0</v>
      </c>
    </row>
    <row r="190" spans="2:201" x14ac:dyDescent="0.2">
      <c r="B190" s="108"/>
      <c r="C190" s="108" t="s">
        <v>770</v>
      </c>
      <c r="P190" s="109">
        <f>SUM(P191:P194)</f>
        <v>0</v>
      </c>
      <c r="Q190" s="109">
        <f t="shared" ref="Q190:CB190" si="364">SUM(Q191:Q194)</f>
        <v>0</v>
      </c>
      <c r="R190" s="109">
        <f t="shared" si="364"/>
        <v>0</v>
      </c>
      <c r="S190" s="59">
        <f t="shared" si="364"/>
        <v>0</v>
      </c>
      <c r="T190" s="59">
        <f t="shared" si="364"/>
        <v>0</v>
      </c>
      <c r="U190" s="59">
        <f t="shared" ref="U190:AW190" si="365">SUM(U191:U194)</f>
        <v>0</v>
      </c>
      <c r="V190" s="59">
        <f t="shared" si="365"/>
        <v>0</v>
      </c>
      <c r="W190" s="59">
        <f t="shared" si="365"/>
        <v>0</v>
      </c>
      <c r="X190" s="59">
        <f t="shared" si="365"/>
        <v>0</v>
      </c>
      <c r="Y190" s="59">
        <f t="shared" si="365"/>
        <v>0</v>
      </c>
      <c r="Z190" s="59">
        <f t="shared" si="365"/>
        <v>0</v>
      </c>
      <c r="AA190" s="59">
        <f t="shared" si="365"/>
        <v>0</v>
      </c>
      <c r="AB190" s="59">
        <f t="shared" si="365"/>
        <v>0</v>
      </c>
      <c r="AC190" s="59">
        <f t="shared" si="365"/>
        <v>0</v>
      </c>
      <c r="AD190" s="59">
        <f t="shared" si="365"/>
        <v>0</v>
      </c>
      <c r="AE190" s="59">
        <f t="shared" si="365"/>
        <v>0</v>
      </c>
      <c r="AF190" s="59">
        <f t="shared" si="365"/>
        <v>0</v>
      </c>
      <c r="AG190" s="59">
        <f t="shared" si="365"/>
        <v>0</v>
      </c>
      <c r="AH190" s="59">
        <f t="shared" si="365"/>
        <v>0</v>
      </c>
      <c r="AI190" s="59">
        <f t="shared" si="365"/>
        <v>0</v>
      </c>
      <c r="AJ190" s="59">
        <f t="shared" si="365"/>
        <v>0</v>
      </c>
      <c r="AK190" s="59">
        <f t="shared" si="365"/>
        <v>0</v>
      </c>
      <c r="AL190" s="59">
        <f t="shared" si="365"/>
        <v>0</v>
      </c>
      <c r="AM190" s="59">
        <f t="shared" si="365"/>
        <v>0</v>
      </c>
      <c r="AN190" s="59">
        <f t="shared" si="365"/>
        <v>0</v>
      </c>
      <c r="AO190" s="59">
        <f t="shared" si="365"/>
        <v>0</v>
      </c>
      <c r="AP190" s="59">
        <f t="shared" si="365"/>
        <v>0</v>
      </c>
      <c r="AQ190" s="59">
        <f t="shared" si="365"/>
        <v>0</v>
      </c>
      <c r="AR190" s="59">
        <f t="shared" si="365"/>
        <v>0</v>
      </c>
      <c r="AS190" s="59">
        <f t="shared" si="365"/>
        <v>0</v>
      </c>
      <c r="AT190" s="59">
        <f t="shared" si="365"/>
        <v>0</v>
      </c>
      <c r="AU190" s="59">
        <f t="shared" si="365"/>
        <v>0</v>
      </c>
      <c r="AV190" s="59">
        <f t="shared" si="365"/>
        <v>0</v>
      </c>
      <c r="AW190" s="59">
        <f t="shared" si="365"/>
        <v>0</v>
      </c>
      <c r="AX190" s="59">
        <f t="shared" si="364"/>
        <v>0</v>
      </c>
      <c r="AY190" s="59">
        <f t="shared" si="364"/>
        <v>0</v>
      </c>
      <c r="AZ190" s="59">
        <f t="shared" si="364"/>
        <v>0</v>
      </c>
      <c r="BA190" s="59">
        <f t="shared" si="364"/>
        <v>0</v>
      </c>
      <c r="BB190" s="59">
        <f t="shared" si="364"/>
        <v>0</v>
      </c>
      <c r="BC190" s="59">
        <f t="shared" si="364"/>
        <v>0</v>
      </c>
      <c r="BD190" s="59">
        <f t="shared" si="364"/>
        <v>0</v>
      </c>
      <c r="BE190" s="59">
        <f t="shared" si="364"/>
        <v>0</v>
      </c>
      <c r="BF190" s="59">
        <f t="shared" si="364"/>
        <v>0</v>
      </c>
      <c r="BG190" s="59">
        <f t="shared" si="364"/>
        <v>0</v>
      </c>
      <c r="BH190" s="59">
        <f t="shared" si="364"/>
        <v>0</v>
      </c>
      <c r="BI190" s="59">
        <f t="shared" si="364"/>
        <v>0</v>
      </c>
      <c r="BJ190" s="59">
        <f t="shared" si="364"/>
        <v>0</v>
      </c>
      <c r="BK190" s="59">
        <f t="shared" si="364"/>
        <v>0</v>
      </c>
      <c r="BL190" s="59">
        <f t="shared" si="364"/>
        <v>0</v>
      </c>
      <c r="BM190" s="59">
        <f t="shared" si="364"/>
        <v>0</v>
      </c>
      <c r="BN190" s="59">
        <f t="shared" si="364"/>
        <v>0</v>
      </c>
      <c r="BO190" s="59">
        <f t="shared" si="364"/>
        <v>0</v>
      </c>
      <c r="BP190" s="59">
        <f t="shared" si="364"/>
        <v>0</v>
      </c>
      <c r="BQ190" s="59">
        <f t="shared" si="364"/>
        <v>0</v>
      </c>
      <c r="BR190" s="59">
        <f t="shared" si="364"/>
        <v>0</v>
      </c>
      <c r="BS190" s="59">
        <f t="shared" si="364"/>
        <v>0</v>
      </c>
      <c r="BT190" s="59">
        <f t="shared" si="364"/>
        <v>0</v>
      </c>
      <c r="BU190" s="59">
        <f t="shared" si="364"/>
        <v>0</v>
      </c>
      <c r="BV190" s="59">
        <f t="shared" si="364"/>
        <v>0</v>
      </c>
      <c r="BW190" s="59">
        <f t="shared" si="364"/>
        <v>0</v>
      </c>
      <c r="BX190" s="59">
        <f t="shared" si="364"/>
        <v>0</v>
      </c>
      <c r="BY190" s="59">
        <f t="shared" si="364"/>
        <v>0</v>
      </c>
      <c r="BZ190" s="59">
        <f t="shared" si="364"/>
        <v>0</v>
      </c>
      <c r="CA190" s="59">
        <f t="shared" si="364"/>
        <v>0</v>
      </c>
      <c r="CB190" s="59">
        <f t="shared" si="364"/>
        <v>0</v>
      </c>
      <c r="CC190" s="59">
        <f t="shared" ref="CC190:EI190" si="366">SUM(CC191:CC194)</f>
        <v>0</v>
      </c>
      <c r="CD190" s="59">
        <f t="shared" si="366"/>
        <v>0</v>
      </c>
      <c r="CE190" s="59">
        <f t="shared" si="366"/>
        <v>0</v>
      </c>
      <c r="CF190" s="59">
        <f t="shared" si="366"/>
        <v>0</v>
      </c>
      <c r="CG190" s="59">
        <f t="shared" si="366"/>
        <v>0</v>
      </c>
      <c r="CH190" s="59">
        <f t="shared" si="366"/>
        <v>0</v>
      </c>
      <c r="CI190" s="59">
        <f t="shared" si="366"/>
        <v>0</v>
      </c>
      <c r="CJ190" s="59">
        <f t="shared" si="366"/>
        <v>0</v>
      </c>
      <c r="CK190" s="59">
        <f t="shared" si="366"/>
        <v>0</v>
      </c>
      <c r="CL190" s="59">
        <f t="shared" si="366"/>
        <v>0</v>
      </c>
      <c r="CM190" s="59">
        <f t="shared" si="366"/>
        <v>0</v>
      </c>
      <c r="CN190" s="59">
        <f t="shared" si="366"/>
        <v>0</v>
      </c>
      <c r="CO190" s="59">
        <f t="shared" si="366"/>
        <v>0</v>
      </c>
      <c r="CP190" s="59">
        <f t="shared" si="366"/>
        <v>0</v>
      </c>
      <c r="CQ190" s="59">
        <f t="shared" si="366"/>
        <v>0</v>
      </c>
      <c r="CR190" s="59">
        <f t="shared" si="366"/>
        <v>0</v>
      </c>
      <c r="CS190" s="59">
        <f t="shared" si="366"/>
        <v>0</v>
      </c>
      <c r="CT190" s="59">
        <f t="shared" si="366"/>
        <v>0</v>
      </c>
      <c r="CU190" s="59">
        <f t="shared" si="366"/>
        <v>0</v>
      </c>
      <c r="CV190" s="59">
        <f t="shared" si="366"/>
        <v>0</v>
      </c>
      <c r="CW190" s="59">
        <f t="shared" si="366"/>
        <v>0</v>
      </c>
      <c r="CX190" s="59">
        <f t="shared" si="366"/>
        <v>0</v>
      </c>
      <c r="CY190" s="59">
        <f t="shared" si="366"/>
        <v>0</v>
      </c>
      <c r="CZ190" s="59">
        <f t="shared" si="366"/>
        <v>0</v>
      </c>
      <c r="DA190" s="59">
        <f t="shared" si="366"/>
        <v>0</v>
      </c>
      <c r="DB190" s="59">
        <f t="shared" si="366"/>
        <v>0</v>
      </c>
      <c r="DC190" s="59">
        <f t="shared" si="366"/>
        <v>0</v>
      </c>
      <c r="DD190" s="59">
        <f t="shared" si="366"/>
        <v>0</v>
      </c>
      <c r="DE190" s="59">
        <f t="shared" si="366"/>
        <v>0</v>
      </c>
      <c r="DF190" s="59">
        <f t="shared" si="366"/>
        <v>0</v>
      </c>
      <c r="DG190" s="59">
        <f t="shared" si="366"/>
        <v>0</v>
      </c>
      <c r="DH190" s="59">
        <f t="shared" si="366"/>
        <v>0</v>
      </c>
      <c r="DI190" s="59">
        <f t="shared" si="366"/>
        <v>0</v>
      </c>
      <c r="DJ190" s="59">
        <f t="shared" si="366"/>
        <v>0</v>
      </c>
      <c r="DK190" s="59">
        <f t="shared" si="366"/>
        <v>0</v>
      </c>
      <c r="DL190" s="59">
        <f t="shared" si="366"/>
        <v>0</v>
      </c>
      <c r="DM190" s="59">
        <f t="shared" si="366"/>
        <v>0</v>
      </c>
      <c r="DN190" s="59">
        <f t="shared" si="366"/>
        <v>0</v>
      </c>
      <c r="DO190" s="59">
        <f t="shared" si="366"/>
        <v>0</v>
      </c>
      <c r="DP190" s="59">
        <f t="shared" si="366"/>
        <v>0</v>
      </c>
      <c r="DQ190" s="59">
        <f t="shared" si="366"/>
        <v>0</v>
      </c>
      <c r="DR190" s="59">
        <f t="shared" si="366"/>
        <v>0</v>
      </c>
      <c r="DS190" s="59">
        <f t="shared" si="366"/>
        <v>0</v>
      </c>
      <c r="DT190" s="59">
        <f t="shared" si="366"/>
        <v>0</v>
      </c>
      <c r="DU190" s="59">
        <f t="shared" si="366"/>
        <v>0</v>
      </c>
      <c r="DV190" s="59">
        <f t="shared" si="366"/>
        <v>0</v>
      </c>
      <c r="DW190" s="59">
        <f t="shared" si="366"/>
        <v>0</v>
      </c>
      <c r="DX190" s="59">
        <f t="shared" si="366"/>
        <v>0</v>
      </c>
      <c r="DY190" s="59">
        <f t="shared" si="366"/>
        <v>0</v>
      </c>
      <c r="DZ190" s="59">
        <f t="shared" si="366"/>
        <v>0</v>
      </c>
      <c r="EA190" s="59">
        <f t="shared" si="366"/>
        <v>0</v>
      </c>
      <c r="EB190" s="59">
        <f t="shared" si="366"/>
        <v>0</v>
      </c>
      <c r="EC190" s="59">
        <f t="shared" si="366"/>
        <v>0</v>
      </c>
      <c r="ED190" s="59">
        <f t="shared" si="366"/>
        <v>0</v>
      </c>
      <c r="EE190" s="59">
        <f t="shared" si="366"/>
        <v>0</v>
      </c>
      <c r="EF190" s="59">
        <f t="shared" si="366"/>
        <v>0</v>
      </c>
      <c r="EG190" s="59">
        <f t="shared" si="366"/>
        <v>0</v>
      </c>
      <c r="EH190" s="59">
        <f t="shared" si="366"/>
        <v>0</v>
      </c>
      <c r="EI190" s="59">
        <f t="shared" si="366"/>
        <v>0</v>
      </c>
    </row>
    <row r="191" spans="2:201" x14ac:dyDescent="0.2">
      <c r="B191" s="108"/>
      <c r="C191" s="108" t="s">
        <v>771</v>
      </c>
      <c r="P191" s="109">
        <f>SUM(S191:EI191)</f>
        <v>0</v>
      </c>
      <c r="Q191" s="109">
        <f>SUMIF(S$5:EI$5,"факт",S191:EI191)</f>
        <v>0</v>
      </c>
      <c r="R191" s="109">
        <f>P191-Q191</f>
        <v>0</v>
      </c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</row>
    <row r="192" spans="2:201" x14ac:dyDescent="0.2">
      <c r="B192" s="108"/>
      <c r="C192" s="108" t="s">
        <v>772</v>
      </c>
      <c r="P192" s="109">
        <f>SUM(S192:EI192)</f>
        <v>0</v>
      </c>
      <c r="Q192" s="109">
        <f>SUMIF(S$5:EI$5,"факт",S192:EI192)</f>
        <v>0</v>
      </c>
      <c r="R192" s="109">
        <f>P192-Q192</f>
        <v>0</v>
      </c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</row>
    <row r="193" spans="2:139" x14ac:dyDescent="0.2">
      <c r="B193" s="108"/>
      <c r="C193" s="108" t="s">
        <v>773</v>
      </c>
      <c r="P193" s="109">
        <f>SUM(S193:EI193)</f>
        <v>0</v>
      </c>
      <c r="Q193" s="109">
        <f>SUMIF(S$5:EI$5,"факт",S193:EI193)</f>
        <v>0</v>
      </c>
      <c r="R193" s="109">
        <f>P193-Q193</f>
        <v>0</v>
      </c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</row>
    <row r="194" spans="2:139" x14ac:dyDescent="0.2">
      <c r="B194" s="108"/>
      <c r="C194" s="108" t="s">
        <v>774</v>
      </c>
      <c r="P194" s="109">
        <f>SUM(S194:EI194)</f>
        <v>0</v>
      </c>
      <c r="Q194" s="109">
        <f>SUMIF(S$5:EI$5,"факт",S194:EI194)</f>
        <v>0</v>
      </c>
      <c r="R194" s="109">
        <f>P194-Q194</f>
        <v>0</v>
      </c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</row>
    <row r="195" spans="2:139" x14ac:dyDescent="0.2">
      <c r="B195" s="104"/>
      <c r="C195" s="104" t="s">
        <v>775</v>
      </c>
      <c r="D195" s="104"/>
      <c r="E195" s="105"/>
      <c r="F195" s="104"/>
      <c r="G195" s="105"/>
      <c r="H195" s="104"/>
      <c r="I195" s="105"/>
      <c r="J195" s="104"/>
      <c r="K195" s="105"/>
      <c r="L195" s="105"/>
      <c r="M195" s="105"/>
      <c r="N195" s="105"/>
      <c r="O195" s="105"/>
      <c r="P195" s="106">
        <f t="shared" ref="P195:CA195" ca="1" si="367">P196+P199</f>
        <v>-15313493640.049549</v>
      </c>
      <c r="Q195" s="106">
        <f t="shared" si="367"/>
        <v>0</v>
      </c>
      <c r="R195" s="106">
        <f t="shared" ca="1" si="367"/>
        <v>-15313493640.049549</v>
      </c>
      <c r="S195" s="107">
        <f t="shared" si="367"/>
        <v>0</v>
      </c>
      <c r="T195" s="107">
        <f t="shared" si="367"/>
        <v>0</v>
      </c>
      <c r="U195" s="107">
        <f t="shared" ref="U195:AW195" si="368">U196+U199</f>
        <v>0</v>
      </c>
      <c r="V195" s="107">
        <f t="shared" si="368"/>
        <v>0</v>
      </c>
      <c r="W195" s="107">
        <f t="shared" si="368"/>
        <v>0</v>
      </c>
      <c r="X195" s="107">
        <f t="shared" si="368"/>
        <v>0</v>
      </c>
      <c r="Y195" s="107">
        <f t="shared" si="368"/>
        <v>0</v>
      </c>
      <c r="Z195" s="107">
        <f t="shared" si="368"/>
        <v>0</v>
      </c>
      <c r="AA195" s="107">
        <f t="shared" si="368"/>
        <v>0</v>
      </c>
      <c r="AB195" s="107">
        <f t="shared" si="368"/>
        <v>0</v>
      </c>
      <c r="AC195" s="107">
        <f t="shared" si="368"/>
        <v>0</v>
      </c>
      <c r="AD195" s="107">
        <f t="shared" si="368"/>
        <v>0</v>
      </c>
      <c r="AE195" s="107">
        <f t="shared" si="368"/>
        <v>0</v>
      </c>
      <c r="AF195" s="107">
        <f t="shared" si="368"/>
        <v>0</v>
      </c>
      <c r="AG195" s="107">
        <f t="shared" si="368"/>
        <v>0</v>
      </c>
      <c r="AH195" s="107">
        <f t="shared" si="368"/>
        <v>0</v>
      </c>
      <c r="AI195" s="107">
        <f t="shared" si="368"/>
        <v>0</v>
      </c>
      <c r="AJ195" s="107">
        <f t="shared" si="368"/>
        <v>0</v>
      </c>
      <c r="AK195" s="107">
        <f t="shared" si="368"/>
        <v>-1048650538.0649037</v>
      </c>
      <c r="AL195" s="107">
        <f t="shared" si="368"/>
        <v>0</v>
      </c>
      <c r="AM195" s="107">
        <f t="shared" si="368"/>
        <v>0</v>
      </c>
      <c r="AN195" s="107">
        <f t="shared" si="368"/>
        <v>0</v>
      </c>
      <c r="AO195" s="107">
        <f t="shared" si="368"/>
        <v>0</v>
      </c>
      <c r="AP195" s="107">
        <f t="shared" si="368"/>
        <v>0</v>
      </c>
      <c r="AQ195" s="107">
        <f t="shared" si="368"/>
        <v>0</v>
      </c>
      <c r="AR195" s="107">
        <f t="shared" si="368"/>
        <v>0</v>
      </c>
      <c r="AS195" s="107">
        <f t="shared" si="368"/>
        <v>0</v>
      </c>
      <c r="AT195" s="107">
        <f t="shared" si="368"/>
        <v>0</v>
      </c>
      <c r="AU195" s="107">
        <f t="shared" si="368"/>
        <v>0</v>
      </c>
      <c r="AV195" s="107">
        <f t="shared" si="368"/>
        <v>0</v>
      </c>
      <c r="AW195" s="107">
        <f t="shared" si="368"/>
        <v>0</v>
      </c>
      <c r="AX195" s="107">
        <f t="shared" si="367"/>
        <v>0</v>
      </c>
      <c r="AY195" s="107">
        <f t="shared" si="367"/>
        <v>0</v>
      </c>
      <c r="AZ195" s="107">
        <f t="shared" si="367"/>
        <v>0</v>
      </c>
      <c r="BA195" s="107">
        <f t="shared" si="367"/>
        <v>0</v>
      </c>
      <c r="BB195" s="107">
        <f t="shared" si="367"/>
        <v>0</v>
      </c>
      <c r="BC195" s="107">
        <f t="shared" si="367"/>
        <v>0</v>
      </c>
      <c r="BD195" s="107">
        <f t="shared" si="367"/>
        <v>0</v>
      </c>
      <c r="BE195" s="107">
        <f t="shared" si="367"/>
        <v>0</v>
      </c>
      <c r="BF195" s="107">
        <f t="shared" si="367"/>
        <v>0</v>
      </c>
      <c r="BG195" s="107">
        <f t="shared" si="367"/>
        <v>0</v>
      </c>
      <c r="BH195" s="107">
        <f t="shared" si="367"/>
        <v>0</v>
      </c>
      <c r="BI195" s="107">
        <f t="shared" ca="1" si="367"/>
        <v>-14264843101.984646</v>
      </c>
      <c r="BJ195" s="107">
        <f t="shared" ca="1" si="367"/>
        <v>0</v>
      </c>
      <c r="BK195" s="107">
        <f t="shared" ca="1" si="367"/>
        <v>0</v>
      </c>
      <c r="BL195" s="107">
        <f t="shared" ca="1" si="367"/>
        <v>0</v>
      </c>
      <c r="BM195" s="107">
        <f t="shared" ca="1" si="367"/>
        <v>0</v>
      </c>
      <c r="BN195" s="107">
        <f t="shared" ca="1" si="367"/>
        <v>0</v>
      </c>
      <c r="BO195" s="107">
        <f t="shared" ca="1" si="367"/>
        <v>0</v>
      </c>
      <c r="BP195" s="107">
        <f t="shared" ca="1" si="367"/>
        <v>0</v>
      </c>
      <c r="BQ195" s="107">
        <f t="shared" ca="1" si="367"/>
        <v>0</v>
      </c>
      <c r="BR195" s="107">
        <f t="shared" ca="1" si="367"/>
        <v>0</v>
      </c>
      <c r="BS195" s="107">
        <f t="shared" ca="1" si="367"/>
        <v>0</v>
      </c>
      <c r="BT195" s="107">
        <f t="shared" ca="1" si="367"/>
        <v>0</v>
      </c>
      <c r="BU195" s="107">
        <f t="shared" ca="1" si="367"/>
        <v>0</v>
      </c>
      <c r="BV195" s="107">
        <f t="shared" ca="1" si="367"/>
        <v>0</v>
      </c>
      <c r="BW195" s="107">
        <f t="shared" ca="1" si="367"/>
        <v>0</v>
      </c>
      <c r="BX195" s="107">
        <f t="shared" ca="1" si="367"/>
        <v>0</v>
      </c>
      <c r="BY195" s="107">
        <f t="shared" ca="1" si="367"/>
        <v>0</v>
      </c>
      <c r="BZ195" s="107">
        <f t="shared" ca="1" si="367"/>
        <v>0</v>
      </c>
      <c r="CA195" s="107">
        <f t="shared" ca="1" si="367"/>
        <v>0</v>
      </c>
      <c r="CB195" s="107">
        <f t="shared" ref="CB195:EI195" ca="1" si="369">CB196+CB199</f>
        <v>0</v>
      </c>
      <c r="CC195" s="107">
        <f t="shared" ca="1" si="369"/>
        <v>0</v>
      </c>
      <c r="CD195" s="107">
        <f t="shared" ca="1" si="369"/>
        <v>0</v>
      </c>
      <c r="CE195" s="107">
        <f t="shared" ca="1" si="369"/>
        <v>0</v>
      </c>
      <c r="CF195" s="107">
        <f t="shared" ca="1" si="369"/>
        <v>0</v>
      </c>
      <c r="CG195" s="107">
        <f t="shared" ca="1" si="369"/>
        <v>0</v>
      </c>
      <c r="CH195" s="107">
        <f t="shared" ca="1" si="369"/>
        <v>0</v>
      </c>
      <c r="CI195" s="107">
        <f t="shared" ca="1" si="369"/>
        <v>0</v>
      </c>
      <c r="CJ195" s="107">
        <f t="shared" ca="1" si="369"/>
        <v>0</v>
      </c>
      <c r="CK195" s="107">
        <f t="shared" ca="1" si="369"/>
        <v>0</v>
      </c>
      <c r="CL195" s="107">
        <f t="shared" ca="1" si="369"/>
        <v>0</v>
      </c>
      <c r="CM195" s="107">
        <f t="shared" ca="1" si="369"/>
        <v>0</v>
      </c>
      <c r="CN195" s="107">
        <f t="shared" ca="1" si="369"/>
        <v>0</v>
      </c>
      <c r="CO195" s="107">
        <f t="shared" ca="1" si="369"/>
        <v>0</v>
      </c>
      <c r="CP195" s="107">
        <f t="shared" ca="1" si="369"/>
        <v>0</v>
      </c>
      <c r="CQ195" s="107">
        <f t="shared" ca="1" si="369"/>
        <v>0</v>
      </c>
      <c r="CR195" s="107">
        <f t="shared" ca="1" si="369"/>
        <v>0</v>
      </c>
      <c r="CS195" s="107">
        <f t="shared" ca="1" si="369"/>
        <v>0</v>
      </c>
      <c r="CT195" s="107">
        <f t="shared" ca="1" si="369"/>
        <v>0</v>
      </c>
      <c r="CU195" s="107">
        <f t="shared" ca="1" si="369"/>
        <v>0</v>
      </c>
      <c r="CV195" s="107">
        <f t="shared" ca="1" si="369"/>
        <v>0</v>
      </c>
      <c r="CW195" s="107">
        <f t="shared" ca="1" si="369"/>
        <v>0</v>
      </c>
      <c r="CX195" s="107">
        <f t="shared" ca="1" si="369"/>
        <v>0</v>
      </c>
      <c r="CY195" s="107">
        <f t="shared" ca="1" si="369"/>
        <v>0</v>
      </c>
      <c r="CZ195" s="107">
        <f t="shared" ca="1" si="369"/>
        <v>0</v>
      </c>
      <c r="DA195" s="107">
        <f t="shared" ca="1" si="369"/>
        <v>0</v>
      </c>
      <c r="DB195" s="107">
        <f t="shared" ca="1" si="369"/>
        <v>0</v>
      </c>
      <c r="DC195" s="107">
        <f t="shared" ca="1" si="369"/>
        <v>0</v>
      </c>
      <c r="DD195" s="107">
        <f t="shared" ca="1" si="369"/>
        <v>0</v>
      </c>
      <c r="DE195" s="107">
        <f t="shared" ca="1" si="369"/>
        <v>0</v>
      </c>
      <c r="DF195" s="107">
        <f t="shared" ca="1" si="369"/>
        <v>0</v>
      </c>
      <c r="DG195" s="107">
        <f t="shared" ca="1" si="369"/>
        <v>0</v>
      </c>
      <c r="DH195" s="107">
        <f t="shared" ca="1" si="369"/>
        <v>0</v>
      </c>
      <c r="DI195" s="107">
        <f t="shared" ca="1" si="369"/>
        <v>0</v>
      </c>
      <c r="DJ195" s="107">
        <f t="shared" ca="1" si="369"/>
        <v>0</v>
      </c>
      <c r="DK195" s="107">
        <f t="shared" ca="1" si="369"/>
        <v>0</v>
      </c>
      <c r="DL195" s="107">
        <f t="shared" ca="1" si="369"/>
        <v>0</v>
      </c>
      <c r="DM195" s="107">
        <f t="shared" ca="1" si="369"/>
        <v>0</v>
      </c>
      <c r="DN195" s="107">
        <f t="shared" ca="1" si="369"/>
        <v>0</v>
      </c>
      <c r="DO195" s="107">
        <f t="shared" ca="1" si="369"/>
        <v>0</v>
      </c>
      <c r="DP195" s="107">
        <f t="shared" si="369"/>
        <v>0</v>
      </c>
      <c r="DQ195" s="107">
        <f t="shared" si="369"/>
        <v>0</v>
      </c>
      <c r="DR195" s="107">
        <f t="shared" si="369"/>
        <v>0</v>
      </c>
      <c r="DS195" s="107">
        <f t="shared" si="369"/>
        <v>0</v>
      </c>
      <c r="DT195" s="107">
        <f t="shared" si="369"/>
        <v>0</v>
      </c>
      <c r="DU195" s="107">
        <f t="shared" si="369"/>
        <v>0</v>
      </c>
      <c r="DV195" s="107">
        <f t="shared" si="369"/>
        <v>0</v>
      </c>
      <c r="DW195" s="107">
        <f t="shared" si="369"/>
        <v>0</v>
      </c>
      <c r="DX195" s="107">
        <f t="shared" si="369"/>
        <v>0</v>
      </c>
      <c r="DY195" s="107">
        <f t="shared" si="369"/>
        <v>0</v>
      </c>
      <c r="DZ195" s="107">
        <f t="shared" si="369"/>
        <v>0</v>
      </c>
      <c r="EA195" s="107">
        <f t="shared" si="369"/>
        <v>0</v>
      </c>
      <c r="EB195" s="107">
        <f t="shared" si="369"/>
        <v>0</v>
      </c>
      <c r="EC195" s="107">
        <f t="shared" si="369"/>
        <v>0</v>
      </c>
      <c r="ED195" s="107">
        <f t="shared" si="369"/>
        <v>0</v>
      </c>
      <c r="EE195" s="107">
        <f t="shared" si="369"/>
        <v>0</v>
      </c>
      <c r="EF195" s="107">
        <f t="shared" si="369"/>
        <v>0</v>
      </c>
      <c r="EG195" s="107">
        <f t="shared" si="369"/>
        <v>0</v>
      </c>
      <c r="EH195" s="107">
        <f t="shared" si="369"/>
        <v>0</v>
      </c>
      <c r="EI195" s="107">
        <f t="shared" si="369"/>
        <v>0</v>
      </c>
    </row>
    <row r="196" spans="2:139" x14ac:dyDescent="0.2">
      <c r="B196" s="108"/>
      <c r="C196" s="108" t="s">
        <v>776</v>
      </c>
      <c r="P196" s="109">
        <f t="shared" ref="P196:T196" ca="1" si="370">SUM(P197:P198)</f>
        <v>-15313493640.049549</v>
      </c>
      <c r="Q196" s="109">
        <f t="shared" si="370"/>
        <v>0</v>
      </c>
      <c r="R196" s="109">
        <f t="shared" ca="1" si="370"/>
        <v>-15313493640.049549</v>
      </c>
      <c r="S196" s="59">
        <f t="shared" si="370"/>
        <v>0</v>
      </c>
      <c r="T196" s="59">
        <f t="shared" si="370"/>
        <v>0</v>
      </c>
      <c r="U196" s="59">
        <f t="shared" ref="U196:AW196" si="371">SUM(U197:U198)</f>
        <v>0</v>
      </c>
      <c r="V196" s="59">
        <f t="shared" si="371"/>
        <v>0</v>
      </c>
      <c r="W196" s="59">
        <f t="shared" si="371"/>
        <v>0</v>
      </c>
      <c r="X196" s="59">
        <f t="shared" si="371"/>
        <v>0</v>
      </c>
      <c r="Y196" s="59">
        <f t="shared" si="371"/>
        <v>0</v>
      </c>
      <c r="Z196" s="59">
        <f t="shared" si="371"/>
        <v>0</v>
      </c>
      <c r="AA196" s="59">
        <f t="shared" si="371"/>
        <v>0</v>
      </c>
      <c r="AB196" s="59">
        <f t="shared" si="371"/>
        <v>0</v>
      </c>
      <c r="AC196" s="59">
        <f t="shared" si="371"/>
        <v>0</v>
      </c>
      <c r="AD196" s="59">
        <f t="shared" si="371"/>
        <v>0</v>
      </c>
      <c r="AE196" s="59">
        <f t="shared" si="371"/>
        <v>0</v>
      </c>
      <c r="AF196" s="59">
        <f t="shared" si="371"/>
        <v>0</v>
      </c>
      <c r="AG196" s="59">
        <f t="shared" si="371"/>
        <v>0</v>
      </c>
      <c r="AH196" s="59">
        <f t="shared" si="371"/>
        <v>0</v>
      </c>
      <c r="AI196" s="59">
        <f t="shared" si="371"/>
        <v>0</v>
      </c>
      <c r="AJ196" s="59">
        <f t="shared" si="371"/>
        <v>0</v>
      </c>
      <c r="AK196" s="59">
        <f t="shared" si="371"/>
        <v>-1048650538.0649037</v>
      </c>
      <c r="AL196" s="59">
        <f t="shared" si="371"/>
        <v>0</v>
      </c>
      <c r="AM196" s="59">
        <f t="shared" si="371"/>
        <v>0</v>
      </c>
      <c r="AN196" s="59">
        <f t="shared" si="371"/>
        <v>0</v>
      </c>
      <c r="AO196" s="59">
        <f t="shared" si="371"/>
        <v>0</v>
      </c>
      <c r="AP196" s="59">
        <f t="shared" si="371"/>
        <v>0</v>
      </c>
      <c r="AQ196" s="59">
        <f t="shared" si="371"/>
        <v>0</v>
      </c>
      <c r="AR196" s="59">
        <f t="shared" si="371"/>
        <v>0</v>
      </c>
      <c r="AS196" s="59">
        <f t="shared" si="371"/>
        <v>0</v>
      </c>
      <c r="AT196" s="59">
        <f t="shared" si="371"/>
        <v>0</v>
      </c>
      <c r="AU196" s="59">
        <f t="shared" si="371"/>
        <v>0</v>
      </c>
      <c r="AV196" s="59">
        <f t="shared" si="371"/>
        <v>0</v>
      </c>
      <c r="AW196" s="59">
        <f t="shared" si="371"/>
        <v>0</v>
      </c>
      <c r="AX196" s="59">
        <f t="shared" ref="AX196:DG196" si="372">SUM(AX197:AX198)</f>
        <v>0</v>
      </c>
      <c r="AY196" s="59">
        <f t="shared" si="372"/>
        <v>0</v>
      </c>
      <c r="AZ196" s="59">
        <f t="shared" si="372"/>
        <v>0</v>
      </c>
      <c r="BA196" s="59">
        <f t="shared" si="372"/>
        <v>0</v>
      </c>
      <c r="BB196" s="59">
        <f t="shared" si="372"/>
        <v>0</v>
      </c>
      <c r="BC196" s="59">
        <f t="shared" si="372"/>
        <v>0</v>
      </c>
      <c r="BD196" s="59">
        <f t="shared" si="372"/>
        <v>0</v>
      </c>
      <c r="BE196" s="59">
        <f t="shared" si="372"/>
        <v>0</v>
      </c>
      <c r="BF196" s="59">
        <f t="shared" si="372"/>
        <v>0</v>
      </c>
      <c r="BG196" s="59">
        <f t="shared" si="372"/>
        <v>0</v>
      </c>
      <c r="BH196" s="59">
        <f t="shared" si="372"/>
        <v>0</v>
      </c>
      <c r="BI196" s="59">
        <f t="shared" ca="1" si="372"/>
        <v>-14264843101.984646</v>
      </c>
      <c r="BJ196" s="59">
        <f t="shared" ca="1" si="372"/>
        <v>0</v>
      </c>
      <c r="BK196" s="59">
        <f t="shared" ca="1" si="372"/>
        <v>0</v>
      </c>
      <c r="BL196" s="59">
        <f t="shared" ca="1" si="372"/>
        <v>0</v>
      </c>
      <c r="BM196" s="59">
        <f t="shared" ca="1" si="372"/>
        <v>0</v>
      </c>
      <c r="BN196" s="59">
        <f t="shared" ca="1" si="372"/>
        <v>0</v>
      </c>
      <c r="BO196" s="59">
        <f t="shared" ca="1" si="372"/>
        <v>0</v>
      </c>
      <c r="BP196" s="59">
        <f t="shared" ca="1" si="372"/>
        <v>0</v>
      </c>
      <c r="BQ196" s="59">
        <f t="shared" ca="1" si="372"/>
        <v>0</v>
      </c>
      <c r="BR196" s="59">
        <f t="shared" ca="1" si="372"/>
        <v>0</v>
      </c>
      <c r="BS196" s="59">
        <f t="shared" ca="1" si="372"/>
        <v>0</v>
      </c>
      <c r="BT196" s="59">
        <f t="shared" ca="1" si="372"/>
        <v>0</v>
      </c>
      <c r="BU196" s="59">
        <f t="shared" ca="1" si="372"/>
        <v>0</v>
      </c>
      <c r="BV196" s="59">
        <f t="shared" ca="1" si="372"/>
        <v>0</v>
      </c>
      <c r="BW196" s="59">
        <f t="shared" ca="1" si="372"/>
        <v>0</v>
      </c>
      <c r="BX196" s="59">
        <f t="shared" ca="1" si="372"/>
        <v>0</v>
      </c>
      <c r="BY196" s="59">
        <f t="shared" ca="1" si="372"/>
        <v>0</v>
      </c>
      <c r="BZ196" s="59">
        <f t="shared" ca="1" si="372"/>
        <v>0</v>
      </c>
      <c r="CA196" s="59">
        <f t="shared" ca="1" si="372"/>
        <v>0</v>
      </c>
      <c r="CB196" s="59">
        <f t="shared" ca="1" si="372"/>
        <v>0</v>
      </c>
      <c r="CC196" s="59">
        <f t="shared" ca="1" si="372"/>
        <v>0</v>
      </c>
      <c r="CD196" s="59">
        <f t="shared" ca="1" si="372"/>
        <v>0</v>
      </c>
      <c r="CE196" s="59">
        <f t="shared" ca="1" si="372"/>
        <v>0</v>
      </c>
      <c r="CF196" s="59">
        <f t="shared" ca="1" si="372"/>
        <v>0</v>
      </c>
      <c r="CG196" s="59">
        <f t="shared" ca="1" si="372"/>
        <v>0</v>
      </c>
      <c r="CH196" s="59">
        <f t="shared" ca="1" si="372"/>
        <v>0</v>
      </c>
      <c r="CI196" s="59">
        <f t="shared" ca="1" si="372"/>
        <v>0</v>
      </c>
      <c r="CJ196" s="59">
        <f t="shared" ca="1" si="372"/>
        <v>0</v>
      </c>
      <c r="CK196" s="59">
        <f t="shared" ca="1" si="372"/>
        <v>0</v>
      </c>
      <c r="CL196" s="59">
        <f t="shared" ca="1" si="372"/>
        <v>0</v>
      </c>
      <c r="CM196" s="59">
        <f t="shared" ca="1" si="372"/>
        <v>0</v>
      </c>
      <c r="CN196" s="59">
        <f t="shared" ca="1" si="372"/>
        <v>0</v>
      </c>
      <c r="CO196" s="59">
        <f t="shared" ca="1" si="372"/>
        <v>0</v>
      </c>
      <c r="CP196" s="59">
        <f t="shared" ca="1" si="372"/>
        <v>0</v>
      </c>
      <c r="CQ196" s="59">
        <f t="shared" ca="1" si="372"/>
        <v>0</v>
      </c>
      <c r="CR196" s="59">
        <f t="shared" ca="1" si="372"/>
        <v>0</v>
      </c>
      <c r="CS196" s="59">
        <f t="shared" ca="1" si="372"/>
        <v>0</v>
      </c>
      <c r="CT196" s="59">
        <f t="shared" ca="1" si="372"/>
        <v>0</v>
      </c>
      <c r="CU196" s="59">
        <f t="shared" ca="1" si="372"/>
        <v>0</v>
      </c>
      <c r="CV196" s="59">
        <f t="shared" ca="1" si="372"/>
        <v>0</v>
      </c>
      <c r="CW196" s="59">
        <f t="shared" ca="1" si="372"/>
        <v>0</v>
      </c>
      <c r="CX196" s="59">
        <f t="shared" ca="1" si="372"/>
        <v>0</v>
      </c>
      <c r="CY196" s="59">
        <f t="shared" ca="1" si="372"/>
        <v>0</v>
      </c>
      <c r="CZ196" s="59">
        <f t="shared" ca="1" si="372"/>
        <v>0</v>
      </c>
      <c r="DA196" s="59">
        <f t="shared" ca="1" si="372"/>
        <v>0</v>
      </c>
      <c r="DB196" s="59">
        <f t="shared" ca="1" si="372"/>
        <v>0</v>
      </c>
      <c r="DC196" s="59">
        <f t="shared" ca="1" si="372"/>
        <v>0</v>
      </c>
      <c r="DD196" s="59">
        <f t="shared" ca="1" si="372"/>
        <v>0</v>
      </c>
      <c r="DE196" s="59">
        <f t="shared" ca="1" si="372"/>
        <v>0</v>
      </c>
      <c r="DF196" s="59">
        <f t="shared" ca="1" si="372"/>
        <v>0</v>
      </c>
      <c r="DG196" s="59">
        <f t="shared" ca="1" si="372"/>
        <v>0</v>
      </c>
      <c r="DH196" s="59">
        <f t="shared" ref="DH196:EI196" ca="1" si="373">SUM(DH197:DH198)</f>
        <v>0</v>
      </c>
      <c r="DI196" s="59">
        <f t="shared" ca="1" si="373"/>
        <v>0</v>
      </c>
      <c r="DJ196" s="59">
        <f t="shared" ca="1" si="373"/>
        <v>0</v>
      </c>
      <c r="DK196" s="59">
        <f t="shared" ca="1" si="373"/>
        <v>0</v>
      </c>
      <c r="DL196" s="59">
        <f t="shared" ca="1" si="373"/>
        <v>0</v>
      </c>
      <c r="DM196" s="59">
        <f t="shared" ca="1" si="373"/>
        <v>0</v>
      </c>
      <c r="DN196" s="59">
        <f t="shared" ca="1" si="373"/>
        <v>0</v>
      </c>
      <c r="DO196" s="59">
        <f t="shared" ca="1" si="373"/>
        <v>0</v>
      </c>
      <c r="DP196" s="59">
        <f t="shared" si="373"/>
        <v>0</v>
      </c>
      <c r="DQ196" s="59">
        <f t="shared" si="373"/>
        <v>0</v>
      </c>
      <c r="DR196" s="59">
        <f t="shared" si="373"/>
        <v>0</v>
      </c>
      <c r="DS196" s="59">
        <f t="shared" si="373"/>
        <v>0</v>
      </c>
      <c r="DT196" s="59">
        <f t="shared" si="373"/>
        <v>0</v>
      </c>
      <c r="DU196" s="59">
        <f t="shared" si="373"/>
        <v>0</v>
      </c>
      <c r="DV196" s="59">
        <f t="shared" si="373"/>
        <v>0</v>
      </c>
      <c r="DW196" s="59">
        <f t="shared" si="373"/>
        <v>0</v>
      </c>
      <c r="DX196" s="59">
        <f t="shared" si="373"/>
        <v>0</v>
      </c>
      <c r="DY196" s="59">
        <f t="shared" si="373"/>
        <v>0</v>
      </c>
      <c r="DZ196" s="59">
        <f t="shared" si="373"/>
        <v>0</v>
      </c>
      <c r="EA196" s="59">
        <f t="shared" si="373"/>
        <v>0</v>
      </c>
      <c r="EB196" s="59">
        <f t="shared" si="373"/>
        <v>0</v>
      </c>
      <c r="EC196" s="59">
        <f t="shared" si="373"/>
        <v>0</v>
      </c>
      <c r="ED196" s="59">
        <f t="shared" si="373"/>
        <v>0</v>
      </c>
      <c r="EE196" s="59">
        <f t="shared" si="373"/>
        <v>0</v>
      </c>
      <c r="EF196" s="59">
        <f t="shared" si="373"/>
        <v>0</v>
      </c>
      <c r="EG196" s="59">
        <f t="shared" si="373"/>
        <v>0</v>
      </c>
      <c r="EH196" s="59">
        <f t="shared" si="373"/>
        <v>0</v>
      </c>
      <c r="EI196" s="59">
        <f t="shared" si="373"/>
        <v>0</v>
      </c>
    </row>
    <row r="197" spans="2:139" x14ac:dyDescent="0.2">
      <c r="B197" s="110" t="s">
        <v>1117</v>
      </c>
      <c r="C197" s="110" t="s">
        <v>777</v>
      </c>
      <c r="D197" s="111" t="s">
        <v>493</v>
      </c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2">
        <f>SUM(S197:EI197)</f>
        <v>-1048650538.0649037</v>
      </c>
      <c r="Q197" s="112">
        <f>SUMIF(S$5:EI$5,"факт",S197:EI197)</f>
        <v>0</v>
      </c>
      <c r="R197" s="112">
        <f>P197-Q197</f>
        <v>-1048650538.0649037</v>
      </c>
      <c r="S197" s="113">
        <f>cf_1!S197+cf_2!S197</f>
        <v>0</v>
      </c>
      <c r="T197" s="113">
        <f>cf_1!T197+cf_2!T197</f>
        <v>0</v>
      </c>
      <c r="U197" s="113">
        <f>cf_1!U197+cf_2!U197</f>
        <v>0</v>
      </c>
      <c r="V197" s="113">
        <f>cf_1!V197+cf_2!V197</f>
        <v>0</v>
      </c>
      <c r="W197" s="113">
        <f>cf_1!W197+cf_2!W197</f>
        <v>0</v>
      </c>
      <c r="X197" s="113">
        <f>cf_1!X197+cf_2!X197</f>
        <v>0</v>
      </c>
      <c r="Y197" s="113">
        <f>cf_1!Y197+cf_2!Y197</f>
        <v>0</v>
      </c>
      <c r="Z197" s="113">
        <f>cf_1!Z197+cf_2!Z197</f>
        <v>0</v>
      </c>
      <c r="AA197" s="113">
        <f>cf_1!AA197+cf_2!AA197</f>
        <v>0</v>
      </c>
      <c r="AB197" s="113">
        <f>cf_1!AB197+cf_2!AB197</f>
        <v>0</v>
      </c>
      <c r="AC197" s="113">
        <f>cf_1!AC197+cf_2!AC197</f>
        <v>0</v>
      </c>
      <c r="AD197" s="113">
        <f>cf_1!AD197+cf_2!AD197</f>
        <v>0</v>
      </c>
      <c r="AE197" s="113">
        <f>cf_1!AE197+cf_2!AE197</f>
        <v>0</v>
      </c>
      <c r="AF197" s="113">
        <f>cf_1!AF197+cf_2!AF197</f>
        <v>0</v>
      </c>
      <c r="AG197" s="113">
        <f>cf_1!AG197+cf_2!AG197</f>
        <v>0</v>
      </c>
      <c r="AH197" s="113">
        <f>cf_1!AH197+cf_2!AH197</f>
        <v>0</v>
      </c>
      <c r="AI197" s="113">
        <f>cf_1!AI197+cf_2!AI197</f>
        <v>0</v>
      </c>
      <c r="AJ197" s="113">
        <f>cf_1!AJ197+cf_2!AJ197</f>
        <v>0</v>
      </c>
      <c r="AK197" s="113">
        <f>cf_1!AK197+cf_2!AK197</f>
        <v>-1048650538.0649037</v>
      </c>
      <c r="AL197" s="113">
        <f>cf_1!AL197+cf_2!AL197</f>
        <v>0</v>
      </c>
      <c r="AM197" s="113">
        <f>cf_1!AM197+cf_2!AM197</f>
        <v>0</v>
      </c>
      <c r="AN197" s="113">
        <f>cf_1!AN197+cf_2!AN197</f>
        <v>0</v>
      </c>
      <c r="AO197" s="113">
        <f>cf_1!AO197+cf_2!AO197</f>
        <v>0</v>
      </c>
      <c r="AP197" s="113">
        <f>cf_1!AP197+cf_2!AP197</f>
        <v>0</v>
      </c>
      <c r="AQ197" s="113">
        <f>cf_1!AQ197+cf_2!AQ197</f>
        <v>0</v>
      </c>
      <c r="AR197" s="113">
        <f>cf_1!AR197+cf_2!AR197</f>
        <v>0</v>
      </c>
      <c r="AS197" s="113">
        <f>cf_1!AS197+cf_2!AS197</f>
        <v>0</v>
      </c>
      <c r="AT197" s="113">
        <f>cf_1!AT197+cf_2!AT197</f>
        <v>0</v>
      </c>
      <c r="AU197" s="113">
        <f>cf_1!AU197+cf_2!AU197</f>
        <v>0</v>
      </c>
      <c r="AV197" s="113">
        <f>cf_1!AV197+cf_2!AV197</f>
        <v>0</v>
      </c>
      <c r="AW197" s="113">
        <f>cf_1!AW197+cf_2!AW197</f>
        <v>0</v>
      </c>
      <c r="AX197" s="113">
        <f>cf_1!AX197+cf_2!AX197</f>
        <v>0</v>
      </c>
      <c r="AY197" s="113">
        <f>cf_1!AY197+cf_2!AY197</f>
        <v>0</v>
      </c>
      <c r="AZ197" s="113">
        <f>cf_1!AZ197+cf_2!AZ197</f>
        <v>0</v>
      </c>
      <c r="BA197" s="113">
        <f>cf_1!BA197+cf_2!BA197</f>
        <v>0</v>
      </c>
      <c r="BB197" s="113">
        <f>cf_1!BB197+cf_2!BB197</f>
        <v>0</v>
      </c>
      <c r="BC197" s="113">
        <f>cf_1!BC197+cf_2!BC197</f>
        <v>0</v>
      </c>
      <c r="BD197" s="113">
        <f>cf_1!BD197+cf_2!BD197</f>
        <v>0</v>
      </c>
      <c r="BE197" s="113">
        <f>cf_1!BE197+cf_2!BE197</f>
        <v>0</v>
      </c>
      <c r="BF197" s="113">
        <f>cf_1!BF197+cf_2!BF197</f>
        <v>0</v>
      </c>
      <c r="BG197" s="113">
        <f>cf_1!BG197+cf_2!BG197</f>
        <v>0</v>
      </c>
      <c r="BH197" s="113">
        <f>cf_1!BH197+cf_2!BH197</f>
        <v>0</v>
      </c>
      <c r="BI197" s="113">
        <f>cf_1!BI197+cf_2!BI197</f>
        <v>0</v>
      </c>
      <c r="BJ197" s="113">
        <f>cf_1!BJ197+cf_2!BJ197</f>
        <v>0</v>
      </c>
      <c r="BK197" s="113">
        <f>cf_1!BK197+cf_2!BK197</f>
        <v>0</v>
      </c>
      <c r="BL197" s="113">
        <f>cf_1!BL197+cf_2!BL197</f>
        <v>0</v>
      </c>
      <c r="BM197" s="113">
        <f>cf_1!BM197+cf_2!BM197</f>
        <v>0</v>
      </c>
      <c r="BN197" s="113">
        <f>cf_1!BN197+cf_2!BN197</f>
        <v>0</v>
      </c>
      <c r="BO197" s="113">
        <f>cf_1!BO197+cf_2!BO197</f>
        <v>0</v>
      </c>
      <c r="BP197" s="113">
        <f>cf_1!BP197+cf_2!BP197</f>
        <v>0</v>
      </c>
      <c r="BQ197" s="113">
        <f>cf_1!BQ197+cf_2!BQ197</f>
        <v>0</v>
      </c>
      <c r="BR197" s="113">
        <f>cf_1!BR197+cf_2!BR197</f>
        <v>0</v>
      </c>
      <c r="BS197" s="113">
        <f>cf_1!BS197+cf_2!BS197</f>
        <v>0</v>
      </c>
      <c r="BT197" s="113">
        <f>cf_1!BT197+cf_2!BT197</f>
        <v>0</v>
      </c>
      <c r="BU197" s="113">
        <f>cf_1!BU197+cf_2!BU197</f>
        <v>0</v>
      </c>
      <c r="BV197" s="113">
        <f>cf_1!BV197+cf_2!BV197</f>
        <v>0</v>
      </c>
      <c r="BW197" s="113">
        <f>cf_1!BW197+cf_2!BW197</f>
        <v>0</v>
      </c>
      <c r="BX197" s="113">
        <f>cf_1!BX197+cf_2!BX197</f>
        <v>0</v>
      </c>
      <c r="BY197" s="113">
        <f>cf_1!BY197+cf_2!BY197</f>
        <v>0</v>
      </c>
      <c r="BZ197" s="113">
        <f>cf_1!BZ197+cf_2!BZ197</f>
        <v>0</v>
      </c>
      <c r="CA197" s="113">
        <f>cf_1!CA197+cf_2!CA197</f>
        <v>0</v>
      </c>
      <c r="CB197" s="113">
        <f>cf_1!CB197+cf_2!CB197</f>
        <v>0</v>
      </c>
      <c r="CC197" s="113">
        <f>cf_1!CC197+cf_2!CC197</f>
        <v>0</v>
      </c>
      <c r="CD197" s="113">
        <f>cf_1!CD197+cf_2!CD197</f>
        <v>0</v>
      </c>
      <c r="CE197" s="113">
        <f>cf_1!CE197+cf_2!CE197</f>
        <v>0</v>
      </c>
      <c r="CF197" s="113">
        <f>cf_1!CF197+cf_2!CF197</f>
        <v>0</v>
      </c>
      <c r="CG197" s="113">
        <f>cf_1!CG197+cf_2!CG197</f>
        <v>0</v>
      </c>
      <c r="CH197" s="113">
        <f>cf_1!CH197+cf_2!CH197</f>
        <v>0</v>
      </c>
      <c r="CI197" s="113">
        <f>cf_1!CI197+cf_2!CI197</f>
        <v>0</v>
      </c>
      <c r="CJ197" s="113">
        <f>cf_1!CJ197+cf_2!CJ197</f>
        <v>0</v>
      </c>
      <c r="CK197" s="113">
        <f>cf_1!CK197+cf_2!CK197</f>
        <v>0</v>
      </c>
      <c r="CL197" s="113">
        <f>cf_1!CL197+cf_2!CL197</f>
        <v>0</v>
      </c>
      <c r="CM197" s="113">
        <f>cf_1!CM197+cf_2!CM197</f>
        <v>0</v>
      </c>
      <c r="CN197" s="113">
        <f>cf_1!CN197+cf_2!CN197</f>
        <v>0</v>
      </c>
      <c r="CO197" s="113">
        <f>cf_1!CO197+cf_2!CO197</f>
        <v>0</v>
      </c>
      <c r="CP197" s="113">
        <f>cf_1!CP197+cf_2!CP197</f>
        <v>0</v>
      </c>
      <c r="CQ197" s="113">
        <f>cf_1!CQ197+cf_2!CQ197</f>
        <v>0</v>
      </c>
      <c r="CR197" s="113">
        <f>cf_1!CR197+cf_2!CR197</f>
        <v>0</v>
      </c>
      <c r="CS197" s="113">
        <f>cf_1!CS197+cf_2!CS197</f>
        <v>0</v>
      </c>
      <c r="CT197" s="113">
        <f>cf_1!CT197+cf_2!CT197</f>
        <v>0</v>
      </c>
      <c r="CU197" s="113">
        <f>cf_1!CU197+cf_2!CU197</f>
        <v>0</v>
      </c>
      <c r="CV197" s="113">
        <f>cf_1!CV197+cf_2!CV197</f>
        <v>0</v>
      </c>
      <c r="CW197" s="113">
        <f>cf_1!CW197+cf_2!CW197</f>
        <v>0</v>
      </c>
      <c r="CX197" s="113">
        <f>cf_1!CX197+cf_2!CX197</f>
        <v>0</v>
      </c>
      <c r="CY197" s="113">
        <f>cf_1!CY197+cf_2!CY197</f>
        <v>0</v>
      </c>
      <c r="CZ197" s="113">
        <f>cf_1!CZ197+cf_2!CZ197</f>
        <v>0</v>
      </c>
      <c r="DA197" s="113">
        <f>cf_1!DA197+cf_2!DA197</f>
        <v>0</v>
      </c>
      <c r="DB197" s="113">
        <f>cf_1!DB197+cf_2!DB197</f>
        <v>0</v>
      </c>
      <c r="DC197" s="113">
        <f>cf_1!DC197+cf_2!DC197</f>
        <v>0</v>
      </c>
      <c r="DD197" s="113">
        <f>cf_1!DD197+cf_2!DD197</f>
        <v>0</v>
      </c>
      <c r="DE197" s="113">
        <f>cf_1!DE197+cf_2!DE197</f>
        <v>0</v>
      </c>
      <c r="DF197" s="113">
        <f>cf_1!DF197+cf_2!DF197</f>
        <v>0</v>
      </c>
      <c r="DG197" s="113">
        <f>cf_1!DG197+cf_2!DG197</f>
        <v>0</v>
      </c>
      <c r="DH197" s="113">
        <f>cf_1!DH197+cf_2!DH197</f>
        <v>0</v>
      </c>
      <c r="DI197" s="113">
        <f>cf_1!DI197+cf_2!DI197</f>
        <v>0</v>
      </c>
      <c r="DJ197" s="113">
        <f>cf_1!DJ197+cf_2!DJ197</f>
        <v>0</v>
      </c>
      <c r="DK197" s="113">
        <f>cf_1!DK197+cf_2!DK197</f>
        <v>0</v>
      </c>
      <c r="DL197" s="113">
        <f>cf_1!DL197+cf_2!DL197</f>
        <v>0</v>
      </c>
      <c r="DM197" s="113">
        <f>cf_1!DM197+cf_2!DM197</f>
        <v>0</v>
      </c>
      <c r="DN197" s="113">
        <f>cf_1!DN197+cf_2!DN197</f>
        <v>0</v>
      </c>
      <c r="DO197" s="113">
        <f>cf_1!DO197+cf_2!DO197</f>
        <v>0</v>
      </c>
      <c r="DP197" s="113">
        <f>cf_1!DP197+cf_2!DP197</f>
        <v>0</v>
      </c>
      <c r="DQ197" s="113">
        <f>cf_1!DQ197+cf_2!DQ197</f>
        <v>0</v>
      </c>
      <c r="DR197" s="113">
        <f>cf_1!DR197+cf_2!DR197</f>
        <v>0</v>
      </c>
      <c r="DS197" s="113">
        <f>cf_1!DS197+cf_2!DS197</f>
        <v>0</v>
      </c>
      <c r="DT197" s="113">
        <f>cf_1!DT197+cf_2!DT197</f>
        <v>0</v>
      </c>
      <c r="DU197" s="113">
        <f>cf_1!DU197+cf_2!DU197</f>
        <v>0</v>
      </c>
      <c r="DV197" s="113">
        <f>cf_1!DV197+cf_2!DV197</f>
        <v>0</v>
      </c>
      <c r="DW197" s="113">
        <f>cf_1!DW197+cf_2!DW197</f>
        <v>0</v>
      </c>
      <c r="DX197" s="113">
        <f>cf_1!DX197+cf_2!DX197</f>
        <v>0</v>
      </c>
      <c r="DY197" s="113">
        <f>cf_1!DY197+cf_2!DY197</f>
        <v>0</v>
      </c>
      <c r="DZ197" s="113">
        <f>cf_1!DZ197+cf_2!DZ197</f>
        <v>0</v>
      </c>
      <c r="EA197" s="113">
        <f>cf_1!EA197+cf_2!EA197</f>
        <v>0</v>
      </c>
      <c r="EB197" s="113">
        <f>cf_1!EB197+cf_2!EB197</f>
        <v>0</v>
      </c>
      <c r="EC197" s="113">
        <f>cf_1!EC197+cf_2!EC197</f>
        <v>0</v>
      </c>
      <c r="ED197" s="113">
        <f>cf_1!ED197+cf_2!ED197</f>
        <v>0</v>
      </c>
      <c r="EE197" s="113">
        <f>cf_1!EE197+cf_2!EE197</f>
        <v>0</v>
      </c>
      <c r="EF197" s="113">
        <f>cf_1!EF197+cf_2!EF197</f>
        <v>0</v>
      </c>
      <c r="EG197" s="113">
        <f>cf_1!EG197+cf_2!EG197</f>
        <v>0</v>
      </c>
      <c r="EH197" s="113">
        <f>cf_1!EH197+cf_2!EH197</f>
        <v>0</v>
      </c>
      <c r="EI197" s="113">
        <f>cf_1!EI197+cf_2!EI197</f>
        <v>0</v>
      </c>
    </row>
    <row r="198" spans="2:139" x14ac:dyDescent="0.2">
      <c r="B198" s="110"/>
      <c r="C198" s="110" t="s">
        <v>778</v>
      </c>
      <c r="D198" s="111" t="s">
        <v>537</v>
      </c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2">
        <f ca="1">SUM(S198:EI198)</f>
        <v>-14264843101.984646</v>
      </c>
      <c r="Q198" s="112">
        <f>SUMIF(S$5:EI$5,"факт",S198:EI198)</f>
        <v>0</v>
      </c>
      <c r="R198" s="112">
        <f ca="1">P198-Q198</f>
        <v>-14264843101.984646</v>
      </c>
      <c r="S198" s="113">
        <f>cf_1!S198+cf_2!S198</f>
        <v>0</v>
      </c>
      <c r="T198" s="113">
        <f>cf_1!T198+cf_2!T198</f>
        <v>0</v>
      </c>
      <c r="U198" s="113">
        <f>cf_1!U198+cf_2!U198</f>
        <v>0</v>
      </c>
      <c r="V198" s="113">
        <f>cf_1!V198+cf_2!V198</f>
        <v>0</v>
      </c>
      <c r="W198" s="113">
        <f>cf_1!W198+cf_2!W198</f>
        <v>0</v>
      </c>
      <c r="X198" s="113">
        <f>cf_1!X198+cf_2!X198</f>
        <v>0</v>
      </c>
      <c r="Y198" s="113">
        <f>cf_1!Y198+cf_2!Y198</f>
        <v>0</v>
      </c>
      <c r="Z198" s="113">
        <f>cf_1!Z198+cf_2!Z198</f>
        <v>0</v>
      </c>
      <c r="AA198" s="113">
        <f>cf_1!AA198+cf_2!AA198</f>
        <v>0</v>
      </c>
      <c r="AB198" s="113">
        <f>cf_1!AB198+cf_2!AB198</f>
        <v>0</v>
      </c>
      <c r="AC198" s="113">
        <f>cf_1!AC198+cf_2!AC198</f>
        <v>0</v>
      </c>
      <c r="AD198" s="113">
        <f>cf_1!AD198+cf_2!AD198</f>
        <v>0</v>
      </c>
      <c r="AE198" s="113">
        <f>cf_1!AE198+cf_2!AE198</f>
        <v>0</v>
      </c>
      <c r="AF198" s="113">
        <f>cf_1!AF198+cf_2!AF198</f>
        <v>0</v>
      </c>
      <c r="AG198" s="113">
        <f>cf_1!AG198+cf_2!AG198</f>
        <v>0</v>
      </c>
      <c r="AH198" s="113">
        <f>cf_1!AH198+cf_2!AH198</f>
        <v>0</v>
      </c>
      <c r="AI198" s="113">
        <f>cf_1!AI198+cf_2!AI198</f>
        <v>0</v>
      </c>
      <c r="AJ198" s="113">
        <f>cf_1!AJ198+cf_2!AJ198</f>
        <v>0</v>
      </c>
      <c r="AK198" s="113">
        <f>cf_1!AK198+cf_2!AK198</f>
        <v>0</v>
      </c>
      <c r="AL198" s="113">
        <f>cf_1!AL198+cf_2!AL198</f>
        <v>0</v>
      </c>
      <c r="AM198" s="113">
        <f>cf_1!AM198+cf_2!AM198</f>
        <v>0</v>
      </c>
      <c r="AN198" s="113">
        <f>cf_1!AN198+cf_2!AN198</f>
        <v>0</v>
      </c>
      <c r="AO198" s="113">
        <f>cf_1!AO198+cf_2!AO198</f>
        <v>0</v>
      </c>
      <c r="AP198" s="113">
        <f>cf_1!AP198+cf_2!AP198</f>
        <v>0</v>
      </c>
      <c r="AQ198" s="113">
        <f>cf_1!AQ198+cf_2!AQ198</f>
        <v>0</v>
      </c>
      <c r="AR198" s="113">
        <f>cf_1!AR198+cf_2!AR198</f>
        <v>0</v>
      </c>
      <c r="AS198" s="113">
        <f>cf_1!AS198+cf_2!AS198</f>
        <v>0</v>
      </c>
      <c r="AT198" s="113">
        <f>cf_1!AT198+cf_2!AT198</f>
        <v>0</v>
      </c>
      <c r="AU198" s="113">
        <f>cf_1!AU198+cf_2!AU198</f>
        <v>0</v>
      </c>
      <c r="AV198" s="113">
        <f>cf_1!AV198+cf_2!AV198</f>
        <v>0</v>
      </c>
      <c r="AW198" s="113">
        <f>cf_1!AW198+cf_2!AW198</f>
        <v>0</v>
      </c>
      <c r="AX198" s="113">
        <f>cf_1!AX198+cf_2!AX198</f>
        <v>0</v>
      </c>
      <c r="AY198" s="113">
        <f>cf_1!AY198+cf_2!AY198</f>
        <v>0</v>
      </c>
      <c r="AZ198" s="113">
        <f>cf_1!AZ198+cf_2!AZ198</f>
        <v>0</v>
      </c>
      <c r="BA198" s="113">
        <f>cf_1!BA198+cf_2!BA198</f>
        <v>0</v>
      </c>
      <c r="BB198" s="113">
        <f>cf_1!BB198+cf_2!BB198</f>
        <v>0</v>
      </c>
      <c r="BC198" s="113">
        <f>cf_1!BC198+cf_2!BC198</f>
        <v>0</v>
      </c>
      <c r="BD198" s="113">
        <f>cf_1!BD198+cf_2!BD198</f>
        <v>0</v>
      </c>
      <c r="BE198" s="113">
        <f>cf_1!BE198+cf_2!BE198</f>
        <v>0</v>
      </c>
      <c r="BF198" s="113">
        <f>cf_1!BF198+cf_2!BF198</f>
        <v>0</v>
      </c>
      <c r="BG198" s="113">
        <f>cf_1!BG198+cf_2!BG198</f>
        <v>0</v>
      </c>
      <c r="BH198" s="113">
        <f>cf_1!BH198+cf_2!BH198</f>
        <v>0</v>
      </c>
      <c r="BI198" s="113">
        <f ca="1">cf_1!BI198+cf_2!BI198</f>
        <v>-14264843101.984646</v>
      </c>
      <c r="BJ198" s="113">
        <f ca="1">cf_1!BJ198+cf_2!BJ198</f>
        <v>0</v>
      </c>
      <c r="BK198" s="113">
        <f ca="1">cf_1!BK198+cf_2!BK198</f>
        <v>0</v>
      </c>
      <c r="BL198" s="113">
        <f ca="1">cf_1!BL198+cf_2!BL198</f>
        <v>0</v>
      </c>
      <c r="BM198" s="113">
        <f ca="1">cf_1!BM198+cf_2!BM198</f>
        <v>0</v>
      </c>
      <c r="BN198" s="113">
        <f ca="1">cf_1!BN198+cf_2!BN198</f>
        <v>0</v>
      </c>
      <c r="BO198" s="113">
        <f ca="1">cf_1!BO198+cf_2!BO198</f>
        <v>0</v>
      </c>
      <c r="BP198" s="113">
        <f ca="1">cf_1!BP198+cf_2!BP198</f>
        <v>0</v>
      </c>
      <c r="BQ198" s="113">
        <f ca="1">cf_1!BQ198+cf_2!BQ198</f>
        <v>0</v>
      </c>
      <c r="BR198" s="113">
        <f ca="1">cf_1!BR198+cf_2!BR198</f>
        <v>0</v>
      </c>
      <c r="BS198" s="113">
        <f ca="1">cf_1!BS198+cf_2!BS198</f>
        <v>0</v>
      </c>
      <c r="BT198" s="113">
        <f ca="1">cf_1!BT198+cf_2!BT198</f>
        <v>0</v>
      </c>
      <c r="BU198" s="113">
        <f ca="1">cf_1!BU198+cf_2!BU198</f>
        <v>0</v>
      </c>
      <c r="BV198" s="113">
        <f ca="1">cf_1!BV198+cf_2!BV198</f>
        <v>0</v>
      </c>
      <c r="BW198" s="113">
        <f ca="1">cf_1!BW198+cf_2!BW198</f>
        <v>0</v>
      </c>
      <c r="BX198" s="113">
        <f ca="1">cf_1!BX198+cf_2!BX198</f>
        <v>0</v>
      </c>
      <c r="BY198" s="113">
        <f ca="1">cf_1!BY198+cf_2!BY198</f>
        <v>0</v>
      </c>
      <c r="BZ198" s="113">
        <f ca="1">cf_1!BZ198+cf_2!BZ198</f>
        <v>0</v>
      </c>
      <c r="CA198" s="113">
        <f ca="1">cf_1!CA198+cf_2!CA198</f>
        <v>0</v>
      </c>
      <c r="CB198" s="113">
        <f ca="1">cf_1!CB198+cf_2!CB198</f>
        <v>0</v>
      </c>
      <c r="CC198" s="113">
        <f ca="1">cf_1!CC198+cf_2!CC198</f>
        <v>0</v>
      </c>
      <c r="CD198" s="113">
        <f ca="1">cf_1!CD198+cf_2!CD198</f>
        <v>0</v>
      </c>
      <c r="CE198" s="113">
        <f ca="1">cf_1!CE198+cf_2!CE198</f>
        <v>0</v>
      </c>
      <c r="CF198" s="113">
        <f ca="1">cf_1!CF198+cf_2!CF198</f>
        <v>0</v>
      </c>
      <c r="CG198" s="113">
        <f ca="1">cf_1!CG198+cf_2!CG198</f>
        <v>0</v>
      </c>
      <c r="CH198" s="113">
        <f ca="1">cf_1!CH198+cf_2!CH198</f>
        <v>0</v>
      </c>
      <c r="CI198" s="113">
        <f ca="1">cf_1!CI198+cf_2!CI198</f>
        <v>0</v>
      </c>
      <c r="CJ198" s="113">
        <f ca="1">cf_1!CJ198+cf_2!CJ198</f>
        <v>0</v>
      </c>
      <c r="CK198" s="113">
        <f ca="1">cf_1!CK198+cf_2!CK198</f>
        <v>0</v>
      </c>
      <c r="CL198" s="113">
        <f ca="1">cf_1!CL198+cf_2!CL198</f>
        <v>0</v>
      </c>
      <c r="CM198" s="113">
        <f ca="1">cf_1!CM198+cf_2!CM198</f>
        <v>0</v>
      </c>
      <c r="CN198" s="113">
        <f ca="1">cf_1!CN198+cf_2!CN198</f>
        <v>0</v>
      </c>
      <c r="CO198" s="113">
        <f ca="1">cf_1!CO198+cf_2!CO198</f>
        <v>0</v>
      </c>
      <c r="CP198" s="113">
        <f ca="1">cf_1!CP198+cf_2!CP198</f>
        <v>0</v>
      </c>
      <c r="CQ198" s="113">
        <f ca="1">cf_1!CQ198+cf_2!CQ198</f>
        <v>0</v>
      </c>
      <c r="CR198" s="113">
        <f ca="1">cf_1!CR198+cf_2!CR198</f>
        <v>0</v>
      </c>
      <c r="CS198" s="113">
        <f ca="1">cf_1!CS198+cf_2!CS198</f>
        <v>0</v>
      </c>
      <c r="CT198" s="113">
        <f ca="1">cf_1!CT198+cf_2!CT198</f>
        <v>0</v>
      </c>
      <c r="CU198" s="113">
        <f ca="1">cf_1!CU198+cf_2!CU198</f>
        <v>0</v>
      </c>
      <c r="CV198" s="113">
        <f ca="1">cf_1!CV198+cf_2!CV198</f>
        <v>0</v>
      </c>
      <c r="CW198" s="113">
        <f ca="1">cf_1!CW198+cf_2!CW198</f>
        <v>0</v>
      </c>
      <c r="CX198" s="113">
        <f ca="1">cf_1!CX198+cf_2!CX198</f>
        <v>0</v>
      </c>
      <c r="CY198" s="113">
        <f ca="1">cf_1!CY198+cf_2!CY198</f>
        <v>0</v>
      </c>
      <c r="CZ198" s="113">
        <f ca="1">cf_1!CZ198+cf_2!CZ198</f>
        <v>0</v>
      </c>
      <c r="DA198" s="113">
        <f ca="1">cf_1!DA198+cf_2!DA198</f>
        <v>0</v>
      </c>
      <c r="DB198" s="113">
        <f ca="1">cf_1!DB198+cf_2!DB198</f>
        <v>0</v>
      </c>
      <c r="DC198" s="113">
        <f ca="1">cf_1!DC198+cf_2!DC198</f>
        <v>0</v>
      </c>
      <c r="DD198" s="113">
        <f ca="1">cf_1!DD198+cf_2!DD198</f>
        <v>0</v>
      </c>
      <c r="DE198" s="113">
        <f ca="1">cf_1!DE198+cf_2!DE198</f>
        <v>0</v>
      </c>
      <c r="DF198" s="113">
        <f ca="1">cf_1!DF198+cf_2!DF198</f>
        <v>0</v>
      </c>
      <c r="DG198" s="113">
        <f ca="1">cf_1!DG198+cf_2!DG198</f>
        <v>0</v>
      </c>
      <c r="DH198" s="113">
        <f ca="1">cf_1!DH198+cf_2!DH198</f>
        <v>0</v>
      </c>
      <c r="DI198" s="113">
        <f ca="1">cf_1!DI198+cf_2!DI198</f>
        <v>0</v>
      </c>
      <c r="DJ198" s="113">
        <f ca="1">cf_1!DJ198+cf_2!DJ198</f>
        <v>0</v>
      </c>
      <c r="DK198" s="113">
        <f ca="1">cf_1!DK198+cf_2!DK198</f>
        <v>0</v>
      </c>
      <c r="DL198" s="113">
        <f ca="1">cf_1!DL198+cf_2!DL198</f>
        <v>0</v>
      </c>
      <c r="DM198" s="113">
        <f ca="1">cf_1!DM198+cf_2!DM198</f>
        <v>0</v>
      </c>
      <c r="DN198" s="113">
        <f ca="1">cf_1!DN198+cf_2!DN198</f>
        <v>0</v>
      </c>
      <c r="DO198" s="113">
        <f ca="1">cf_1!DO198+cf_2!DO198</f>
        <v>0</v>
      </c>
      <c r="DP198" s="113">
        <f>cf_1!DP198+cf_2!DP198</f>
        <v>0</v>
      </c>
      <c r="DQ198" s="113">
        <f>cf_1!DQ198+cf_2!DQ198</f>
        <v>0</v>
      </c>
      <c r="DR198" s="113">
        <f>cf_1!DR198+cf_2!DR198</f>
        <v>0</v>
      </c>
      <c r="DS198" s="113">
        <f>cf_1!DS198+cf_2!DS198</f>
        <v>0</v>
      </c>
      <c r="DT198" s="113">
        <f>cf_1!DT198+cf_2!DT198</f>
        <v>0</v>
      </c>
      <c r="DU198" s="113">
        <f>cf_1!DU198+cf_2!DU198</f>
        <v>0</v>
      </c>
      <c r="DV198" s="113">
        <f>cf_1!DV198+cf_2!DV198</f>
        <v>0</v>
      </c>
      <c r="DW198" s="113">
        <f>cf_1!DW198+cf_2!DW198</f>
        <v>0</v>
      </c>
      <c r="DX198" s="113">
        <f>cf_1!DX198+cf_2!DX198</f>
        <v>0</v>
      </c>
      <c r="DY198" s="113">
        <f>cf_1!DY198+cf_2!DY198</f>
        <v>0</v>
      </c>
      <c r="DZ198" s="113">
        <f>cf_1!DZ198+cf_2!DZ198</f>
        <v>0</v>
      </c>
      <c r="EA198" s="113">
        <f>cf_1!EA198+cf_2!EA198</f>
        <v>0</v>
      </c>
      <c r="EB198" s="113">
        <f>cf_1!EB198+cf_2!EB198</f>
        <v>0</v>
      </c>
      <c r="EC198" s="113">
        <f>cf_1!EC198+cf_2!EC198</f>
        <v>0</v>
      </c>
      <c r="ED198" s="113">
        <f>cf_1!ED198+cf_2!ED198</f>
        <v>0</v>
      </c>
      <c r="EE198" s="113">
        <f>cf_1!EE198+cf_2!EE198</f>
        <v>0</v>
      </c>
      <c r="EF198" s="113">
        <f>cf_1!EF198+cf_2!EF198</f>
        <v>0</v>
      </c>
      <c r="EG198" s="113">
        <f>cf_1!EG198+cf_2!EG198</f>
        <v>0</v>
      </c>
      <c r="EH198" s="113">
        <f>cf_1!EH198+cf_2!EH198</f>
        <v>0</v>
      </c>
      <c r="EI198" s="113">
        <f>cf_1!EI198+cf_2!EI198</f>
        <v>0</v>
      </c>
    </row>
    <row r="199" spans="2:139" x14ac:dyDescent="0.2">
      <c r="B199" s="108"/>
      <c r="C199" s="108" t="s">
        <v>779</v>
      </c>
      <c r="P199" s="109">
        <f>SUM(P200:P202)</f>
        <v>0</v>
      </c>
      <c r="Q199" s="109">
        <f t="shared" ref="Q199:CB199" si="374">SUM(Q200:Q202)</f>
        <v>0</v>
      </c>
      <c r="R199" s="109">
        <f t="shared" si="374"/>
        <v>0</v>
      </c>
      <c r="S199" s="59">
        <f t="shared" si="374"/>
        <v>0</v>
      </c>
      <c r="T199" s="59">
        <f t="shared" si="374"/>
        <v>0</v>
      </c>
      <c r="U199" s="59">
        <f t="shared" ref="U199:AW199" si="375">SUM(U200:U202)</f>
        <v>0</v>
      </c>
      <c r="V199" s="59">
        <f t="shared" si="375"/>
        <v>0</v>
      </c>
      <c r="W199" s="59">
        <f t="shared" si="375"/>
        <v>0</v>
      </c>
      <c r="X199" s="59">
        <f t="shared" si="375"/>
        <v>0</v>
      </c>
      <c r="Y199" s="59">
        <f t="shared" si="375"/>
        <v>0</v>
      </c>
      <c r="Z199" s="59">
        <f t="shared" si="375"/>
        <v>0</v>
      </c>
      <c r="AA199" s="59">
        <f t="shared" si="375"/>
        <v>0</v>
      </c>
      <c r="AB199" s="59">
        <f t="shared" si="375"/>
        <v>0</v>
      </c>
      <c r="AC199" s="59">
        <f t="shared" si="375"/>
        <v>0</v>
      </c>
      <c r="AD199" s="59">
        <f t="shared" si="375"/>
        <v>0</v>
      </c>
      <c r="AE199" s="59">
        <f t="shared" si="375"/>
        <v>0</v>
      </c>
      <c r="AF199" s="59">
        <f t="shared" si="375"/>
        <v>0</v>
      </c>
      <c r="AG199" s="59">
        <f t="shared" si="375"/>
        <v>0</v>
      </c>
      <c r="AH199" s="59">
        <f t="shared" si="375"/>
        <v>0</v>
      </c>
      <c r="AI199" s="59">
        <f t="shared" si="375"/>
        <v>0</v>
      </c>
      <c r="AJ199" s="59">
        <f t="shared" si="375"/>
        <v>0</v>
      </c>
      <c r="AK199" s="59">
        <f t="shared" si="375"/>
        <v>0</v>
      </c>
      <c r="AL199" s="59">
        <f t="shared" si="375"/>
        <v>0</v>
      </c>
      <c r="AM199" s="59">
        <f t="shared" si="375"/>
        <v>0</v>
      </c>
      <c r="AN199" s="59">
        <f t="shared" si="375"/>
        <v>0</v>
      </c>
      <c r="AO199" s="59">
        <f t="shared" si="375"/>
        <v>0</v>
      </c>
      <c r="AP199" s="59">
        <f t="shared" si="375"/>
        <v>0</v>
      </c>
      <c r="AQ199" s="59">
        <f t="shared" si="375"/>
        <v>0</v>
      </c>
      <c r="AR199" s="59">
        <f t="shared" si="375"/>
        <v>0</v>
      </c>
      <c r="AS199" s="59">
        <f t="shared" si="375"/>
        <v>0</v>
      </c>
      <c r="AT199" s="59">
        <f t="shared" si="375"/>
        <v>0</v>
      </c>
      <c r="AU199" s="59">
        <f t="shared" si="375"/>
        <v>0</v>
      </c>
      <c r="AV199" s="59">
        <f t="shared" si="375"/>
        <v>0</v>
      </c>
      <c r="AW199" s="59">
        <f t="shared" si="375"/>
        <v>0</v>
      </c>
      <c r="AX199" s="59">
        <f t="shared" si="374"/>
        <v>0</v>
      </c>
      <c r="AY199" s="59">
        <f t="shared" si="374"/>
        <v>0</v>
      </c>
      <c r="AZ199" s="59">
        <f t="shared" si="374"/>
        <v>0</v>
      </c>
      <c r="BA199" s="59">
        <f t="shared" si="374"/>
        <v>0</v>
      </c>
      <c r="BB199" s="59">
        <f t="shared" si="374"/>
        <v>0</v>
      </c>
      <c r="BC199" s="59">
        <f t="shared" si="374"/>
        <v>0</v>
      </c>
      <c r="BD199" s="59">
        <f t="shared" si="374"/>
        <v>0</v>
      </c>
      <c r="BE199" s="59">
        <f t="shared" si="374"/>
        <v>0</v>
      </c>
      <c r="BF199" s="59">
        <f t="shared" si="374"/>
        <v>0</v>
      </c>
      <c r="BG199" s="59">
        <f t="shared" si="374"/>
        <v>0</v>
      </c>
      <c r="BH199" s="59">
        <f t="shared" si="374"/>
        <v>0</v>
      </c>
      <c r="BI199" s="59">
        <f t="shared" si="374"/>
        <v>0</v>
      </c>
      <c r="BJ199" s="59">
        <f t="shared" si="374"/>
        <v>0</v>
      </c>
      <c r="BK199" s="59">
        <f t="shared" si="374"/>
        <v>0</v>
      </c>
      <c r="BL199" s="59">
        <f t="shared" si="374"/>
        <v>0</v>
      </c>
      <c r="BM199" s="59">
        <f t="shared" si="374"/>
        <v>0</v>
      </c>
      <c r="BN199" s="59">
        <f t="shared" si="374"/>
        <v>0</v>
      </c>
      <c r="BO199" s="59">
        <f t="shared" si="374"/>
        <v>0</v>
      </c>
      <c r="BP199" s="59">
        <f t="shared" si="374"/>
        <v>0</v>
      </c>
      <c r="BQ199" s="59">
        <f t="shared" si="374"/>
        <v>0</v>
      </c>
      <c r="BR199" s="59">
        <f t="shared" si="374"/>
        <v>0</v>
      </c>
      <c r="BS199" s="59">
        <f t="shared" si="374"/>
        <v>0</v>
      </c>
      <c r="BT199" s="59">
        <f t="shared" si="374"/>
        <v>0</v>
      </c>
      <c r="BU199" s="59">
        <f t="shared" si="374"/>
        <v>0</v>
      </c>
      <c r="BV199" s="59">
        <f t="shared" si="374"/>
        <v>0</v>
      </c>
      <c r="BW199" s="59">
        <f t="shared" si="374"/>
        <v>0</v>
      </c>
      <c r="BX199" s="59">
        <f t="shared" si="374"/>
        <v>0</v>
      </c>
      <c r="BY199" s="59">
        <f t="shared" si="374"/>
        <v>0</v>
      </c>
      <c r="BZ199" s="59">
        <f t="shared" si="374"/>
        <v>0</v>
      </c>
      <c r="CA199" s="59">
        <f t="shared" si="374"/>
        <v>0</v>
      </c>
      <c r="CB199" s="59">
        <f t="shared" si="374"/>
        <v>0</v>
      </c>
      <c r="CC199" s="59">
        <f t="shared" ref="CC199:EI199" si="376">SUM(CC200:CC202)</f>
        <v>0</v>
      </c>
      <c r="CD199" s="59">
        <f t="shared" si="376"/>
        <v>0</v>
      </c>
      <c r="CE199" s="59">
        <f t="shared" si="376"/>
        <v>0</v>
      </c>
      <c r="CF199" s="59">
        <f t="shared" si="376"/>
        <v>0</v>
      </c>
      <c r="CG199" s="59">
        <f t="shared" si="376"/>
        <v>0</v>
      </c>
      <c r="CH199" s="59">
        <f t="shared" si="376"/>
        <v>0</v>
      </c>
      <c r="CI199" s="59">
        <f t="shared" si="376"/>
        <v>0</v>
      </c>
      <c r="CJ199" s="59">
        <f t="shared" si="376"/>
        <v>0</v>
      </c>
      <c r="CK199" s="59">
        <f t="shared" si="376"/>
        <v>0</v>
      </c>
      <c r="CL199" s="59">
        <f t="shared" si="376"/>
        <v>0</v>
      </c>
      <c r="CM199" s="59">
        <f t="shared" si="376"/>
        <v>0</v>
      </c>
      <c r="CN199" s="59">
        <f t="shared" si="376"/>
        <v>0</v>
      </c>
      <c r="CO199" s="59">
        <f t="shared" si="376"/>
        <v>0</v>
      </c>
      <c r="CP199" s="59">
        <f t="shared" si="376"/>
        <v>0</v>
      </c>
      <c r="CQ199" s="59">
        <f t="shared" si="376"/>
        <v>0</v>
      </c>
      <c r="CR199" s="59">
        <f t="shared" si="376"/>
        <v>0</v>
      </c>
      <c r="CS199" s="59">
        <f t="shared" si="376"/>
        <v>0</v>
      </c>
      <c r="CT199" s="59">
        <f t="shared" si="376"/>
        <v>0</v>
      </c>
      <c r="CU199" s="59">
        <f t="shared" si="376"/>
        <v>0</v>
      </c>
      <c r="CV199" s="59">
        <f t="shared" si="376"/>
        <v>0</v>
      </c>
      <c r="CW199" s="59">
        <f t="shared" si="376"/>
        <v>0</v>
      </c>
      <c r="CX199" s="59">
        <f t="shared" si="376"/>
        <v>0</v>
      </c>
      <c r="CY199" s="59">
        <f t="shared" si="376"/>
        <v>0</v>
      </c>
      <c r="CZ199" s="59">
        <f t="shared" si="376"/>
        <v>0</v>
      </c>
      <c r="DA199" s="59">
        <f t="shared" si="376"/>
        <v>0</v>
      </c>
      <c r="DB199" s="59">
        <f t="shared" si="376"/>
        <v>0</v>
      </c>
      <c r="DC199" s="59">
        <f t="shared" si="376"/>
        <v>0</v>
      </c>
      <c r="DD199" s="59">
        <f t="shared" si="376"/>
        <v>0</v>
      </c>
      <c r="DE199" s="59">
        <f t="shared" si="376"/>
        <v>0</v>
      </c>
      <c r="DF199" s="59">
        <f t="shared" si="376"/>
        <v>0</v>
      </c>
      <c r="DG199" s="59">
        <f t="shared" si="376"/>
        <v>0</v>
      </c>
      <c r="DH199" s="59">
        <f t="shared" si="376"/>
        <v>0</v>
      </c>
      <c r="DI199" s="59">
        <f t="shared" si="376"/>
        <v>0</v>
      </c>
      <c r="DJ199" s="59">
        <f t="shared" si="376"/>
        <v>0</v>
      </c>
      <c r="DK199" s="59">
        <f t="shared" si="376"/>
        <v>0</v>
      </c>
      <c r="DL199" s="59">
        <f t="shared" si="376"/>
        <v>0</v>
      </c>
      <c r="DM199" s="59">
        <f t="shared" si="376"/>
        <v>0</v>
      </c>
      <c r="DN199" s="59">
        <f t="shared" si="376"/>
        <v>0</v>
      </c>
      <c r="DO199" s="59">
        <f t="shared" si="376"/>
        <v>0</v>
      </c>
      <c r="DP199" s="59">
        <f t="shared" si="376"/>
        <v>0</v>
      </c>
      <c r="DQ199" s="59">
        <f t="shared" si="376"/>
        <v>0</v>
      </c>
      <c r="DR199" s="59">
        <f t="shared" si="376"/>
        <v>0</v>
      </c>
      <c r="DS199" s="59">
        <f t="shared" si="376"/>
        <v>0</v>
      </c>
      <c r="DT199" s="59">
        <f t="shared" si="376"/>
        <v>0</v>
      </c>
      <c r="DU199" s="59">
        <f t="shared" si="376"/>
        <v>0</v>
      </c>
      <c r="DV199" s="59">
        <f t="shared" si="376"/>
        <v>0</v>
      </c>
      <c r="DW199" s="59">
        <f t="shared" si="376"/>
        <v>0</v>
      </c>
      <c r="DX199" s="59">
        <f t="shared" si="376"/>
        <v>0</v>
      </c>
      <c r="DY199" s="59">
        <f t="shared" si="376"/>
        <v>0</v>
      </c>
      <c r="DZ199" s="59">
        <f t="shared" si="376"/>
        <v>0</v>
      </c>
      <c r="EA199" s="59">
        <f t="shared" si="376"/>
        <v>0</v>
      </c>
      <c r="EB199" s="59">
        <f t="shared" si="376"/>
        <v>0</v>
      </c>
      <c r="EC199" s="59">
        <f t="shared" si="376"/>
        <v>0</v>
      </c>
      <c r="ED199" s="59">
        <f t="shared" si="376"/>
        <v>0</v>
      </c>
      <c r="EE199" s="59">
        <f t="shared" si="376"/>
        <v>0</v>
      </c>
      <c r="EF199" s="59">
        <f t="shared" si="376"/>
        <v>0</v>
      </c>
      <c r="EG199" s="59">
        <f t="shared" si="376"/>
        <v>0</v>
      </c>
      <c r="EH199" s="59">
        <f t="shared" si="376"/>
        <v>0</v>
      </c>
      <c r="EI199" s="59">
        <f t="shared" si="376"/>
        <v>0</v>
      </c>
    </row>
    <row r="200" spans="2:139" x14ac:dyDescent="0.2">
      <c r="B200" s="108"/>
      <c r="C200" s="108" t="s">
        <v>780</v>
      </c>
      <c r="P200" s="109">
        <f>SUM(S200:EI200)</f>
        <v>0</v>
      </c>
      <c r="Q200" s="109">
        <f>SUMIF(S$5:EI$5,"факт",S200:EI200)</f>
        <v>0</v>
      </c>
      <c r="R200" s="109">
        <f>P200-Q200</f>
        <v>0</v>
      </c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</row>
    <row r="201" spans="2:139" x14ac:dyDescent="0.2">
      <c r="B201" s="108"/>
      <c r="C201" s="108" t="s">
        <v>781</v>
      </c>
      <c r="P201" s="109">
        <f>SUM(S201:EI201)</f>
        <v>0</v>
      </c>
      <c r="Q201" s="109">
        <f>SUMIF(S$5:EI$5,"факт",S201:EI201)</f>
        <v>0</v>
      </c>
      <c r="R201" s="109">
        <f>P201-Q201</f>
        <v>0</v>
      </c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</row>
    <row r="202" spans="2:139" x14ac:dyDescent="0.2">
      <c r="B202" s="108"/>
      <c r="C202" s="108" t="s">
        <v>782</v>
      </c>
      <c r="P202" s="109">
        <f>SUM(S202:EI202)</f>
        <v>0</v>
      </c>
      <c r="Q202" s="109">
        <f>SUMIF(S$5:EI$5,"факт",S202:EI202)</f>
        <v>0</v>
      </c>
      <c r="R202" s="109">
        <f>P202-Q202</f>
        <v>0</v>
      </c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</row>
    <row r="203" spans="2:139" x14ac:dyDescent="0.2">
      <c r="B203" s="104"/>
      <c r="C203" s="104" t="s">
        <v>1118</v>
      </c>
      <c r="D203" s="104"/>
      <c r="E203" s="105"/>
      <c r="F203" s="104"/>
      <c r="G203" s="105"/>
      <c r="H203" s="104"/>
      <c r="I203" s="105"/>
      <c r="J203" s="104"/>
      <c r="K203" s="105"/>
      <c r="L203" s="105"/>
      <c r="M203" s="105"/>
      <c r="N203" s="105"/>
      <c r="O203" s="105"/>
      <c r="P203" s="106">
        <f ca="1">SUM(P204:P206)</f>
        <v>1432739553.0899322</v>
      </c>
      <c r="Q203" s="106">
        <f t="shared" ref="Q203:CB203" si="377">SUM(Q204:Q206)</f>
        <v>0</v>
      </c>
      <c r="R203" s="106">
        <f t="shared" ca="1" si="377"/>
        <v>1432739553.0899322</v>
      </c>
      <c r="S203" s="107">
        <f t="shared" si="377"/>
        <v>0</v>
      </c>
      <c r="T203" s="107">
        <f t="shared" si="377"/>
        <v>0</v>
      </c>
      <c r="U203" s="107">
        <f t="shared" ref="U203:AW203" ca="1" si="378">SUM(U204:U206)</f>
        <v>0</v>
      </c>
      <c r="V203" s="107">
        <f t="shared" ca="1" si="378"/>
        <v>0</v>
      </c>
      <c r="W203" s="107">
        <f t="shared" ca="1" si="378"/>
        <v>0</v>
      </c>
      <c r="X203" s="107">
        <f t="shared" ca="1" si="378"/>
        <v>0</v>
      </c>
      <c r="Y203" s="107">
        <f t="shared" ca="1" si="378"/>
        <v>0</v>
      </c>
      <c r="Z203" s="107">
        <f t="shared" ca="1" si="378"/>
        <v>0</v>
      </c>
      <c r="AA203" s="107">
        <f t="shared" ca="1" si="378"/>
        <v>0</v>
      </c>
      <c r="AB203" s="107">
        <f t="shared" ca="1" si="378"/>
        <v>0</v>
      </c>
      <c r="AC203" s="107">
        <f t="shared" ca="1" si="378"/>
        <v>0</v>
      </c>
      <c r="AD203" s="107">
        <f t="shared" ca="1" si="378"/>
        <v>0</v>
      </c>
      <c r="AE203" s="107">
        <f t="shared" ca="1" si="378"/>
        <v>0</v>
      </c>
      <c r="AF203" s="107">
        <f t="shared" ca="1" si="378"/>
        <v>0</v>
      </c>
      <c r="AG203" s="107">
        <f t="shared" ca="1" si="378"/>
        <v>0</v>
      </c>
      <c r="AH203" s="107">
        <f t="shared" ca="1" si="378"/>
        <v>0</v>
      </c>
      <c r="AI203" s="107">
        <f t="shared" ca="1" si="378"/>
        <v>0</v>
      </c>
      <c r="AJ203" s="107">
        <f t="shared" ca="1" si="378"/>
        <v>71350000</v>
      </c>
      <c r="AK203" s="107">
        <f t="shared" ca="1" si="378"/>
        <v>0</v>
      </c>
      <c r="AL203" s="107">
        <f t="shared" ca="1" si="378"/>
        <v>0</v>
      </c>
      <c r="AM203" s="107">
        <f t="shared" ca="1" si="378"/>
        <v>0</v>
      </c>
      <c r="AN203" s="107">
        <f t="shared" ca="1" si="378"/>
        <v>0</v>
      </c>
      <c r="AO203" s="107">
        <f t="shared" ca="1" si="378"/>
        <v>0</v>
      </c>
      <c r="AP203" s="107">
        <f t="shared" ca="1" si="378"/>
        <v>0</v>
      </c>
      <c r="AQ203" s="107">
        <f t="shared" ca="1" si="378"/>
        <v>0</v>
      </c>
      <c r="AR203" s="107">
        <f t="shared" ca="1" si="378"/>
        <v>0</v>
      </c>
      <c r="AS203" s="107">
        <f t="shared" ca="1" si="378"/>
        <v>0</v>
      </c>
      <c r="AT203" s="107">
        <f t="shared" ca="1" si="378"/>
        <v>0</v>
      </c>
      <c r="AU203" s="107">
        <f t="shared" ca="1" si="378"/>
        <v>0</v>
      </c>
      <c r="AV203" s="107">
        <f t="shared" ca="1" si="378"/>
        <v>0</v>
      </c>
      <c r="AW203" s="107">
        <f t="shared" ca="1" si="378"/>
        <v>0</v>
      </c>
      <c r="AX203" s="107">
        <f t="shared" ca="1" si="377"/>
        <v>0</v>
      </c>
      <c r="AY203" s="107">
        <f t="shared" ca="1" si="377"/>
        <v>0</v>
      </c>
      <c r="AZ203" s="107">
        <f t="shared" ca="1" si="377"/>
        <v>0</v>
      </c>
      <c r="BA203" s="107">
        <f t="shared" ca="1" si="377"/>
        <v>0</v>
      </c>
      <c r="BB203" s="107">
        <f t="shared" ca="1" si="377"/>
        <v>0</v>
      </c>
      <c r="BC203" s="107">
        <f t="shared" ca="1" si="377"/>
        <v>0</v>
      </c>
      <c r="BD203" s="107">
        <f t="shared" ca="1" si="377"/>
        <v>0</v>
      </c>
      <c r="BE203" s="107">
        <f t="shared" ca="1" si="377"/>
        <v>0</v>
      </c>
      <c r="BF203" s="107">
        <f t="shared" ca="1" si="377"/>
        <v>0</v>
      </c>
      <c r="BG203" s="107">
        <f t="shared" ca="1" si="377"/>
        <v>0</v>
      </c>
      <c r="BH203" s="107">
        <f t="shared" ca="1" si="377"/>
        <v>0</v>
      </c>
      <c r="BI203" s="107">
        <f t="shared" ca="1" si="377"/>
        <v>1361389553.0899322</v>
      </c>
      <c r="BJ203" s="107">
        <f t="shared" ca="1" si="377"/>
        <v>0</v>
      </c>
      <c r="BK203" s="107">
        <f t="shared" ca="1" si="377"/>
        <v>0</v>
      </c>
      <c r="BL203" s="107">
        <f t="shared" ca="1" si="377"/>
        <v>0</v>
      </c>
      <c r="BM203" s="107">
        <f t="shared" ca="1" si="377"/>
        <v>0</v>
      </c>
      <c r="BN203" s="107">
        <f t="shared" ca="1" si="377"/>
        <v>0</v>
      </c>
      <c r="BO203" s="107">
        <f t="shared" ca="1" si="377"/>
        <v>0</v>
      </c>
      <c r="BP203" s="107">
        <f t="shared" ca="1" si="377"/>
        <v>0</v>
      </c>
      <c r="BQ203" s="107">
        <f t="shared" ca="1" si="377"/>
        <v>0</v>
      </c>
      <c r="BR203" s="107">
        <f t="shared" ca="1" si="377"/>
        <v>0</v>
      </c>
      <c r="BS203" s="107">
        <f t="shared" ca="1" si="377"/>
        <v>0</v>
      </c>
      <c r="BT203" s="107">
        <f t="shared" ca="1" si="377"/>
        <v>0</v>
      </c>
      <c r="BU203" s="107">
        <f t="shared" ca="1" si="377"/>
        <v>0</v>
      </c>
      <c r="BV203" s="107">
        <f t="shared" ca="1" si="377"/>
        <v>0</v>
      </c>
      <c r="BW203" s="107">
        <f t="shared" ca="1" si="377"/>
        <v>0</v>
      </c>
      <c r="BX203" s="107">
        <f t="shared" ca="1" si="377"/>
        <v>0</v>
      </c>
      <c r="BY203" s="107">
        <f t="shared" ca="1" si="377"/>
        <v>0</v>
      </c>
      <c r="BZ203" s="107">
        <f t="shared" ca="1" si="377"/>
        <v>0</v>
      </c>
      <c r="CA203" s="107">
        <f t="shared" ca="1" si="377"/>
        <v>0</v>
      </c>
      <c r="CB203" s="107">
        <f t="shared" ca="1" si="377"/>
        <v>0</v>
      </c>
      <c r="CC203" s="107">
        <f t="shared" ref="CC203:EI203" ca="1" si="379">SUM(CC204:CC206)</f>
        <v>0</v>
      </c>
      <c r="CD203" s="107">
        <f t="shared" ca="1" si="379"/>
        <v>0</v>
      </c>
      <c r="CE203" s="107">
        <f t="shared" ca="1" si="379"/>
        <v>0</v>
      </c>
      <c r="CF203" s="107">
        <f t="shared" ca="1" si="379"/>
        <v>0</v>
      </c>
      <c r="CG203" s="107">
        <f t="shared" ca="1" si="379"/>
        <v>0</v>
      </c>
      <c r="CH203" s="107">
        <f t="shared" ca="1" si="379"/>
        <v>0</v>
      </c>
      <c r="CI203" s="107">
        <f t="shared" ca="1" si="379"/>
        <v>0</v>
      </c>
      <c r="CJ203" s="107">
        <f t="shared" ca="1" si="379"/>
        <v>0</v>
      </c>
      <c r="CK203" s="107">
        <f t="shared" ca="1" si="379"/>
        <v>0</v>
      </c>
      <c r="CL203" s="107">
        <f t="shared" ca="1" si="379"/>
        <v>0</v>
      </c>
      <c r="CM203" s="107">
        <f t="shared" ca="1" si="379"/>
        <v>0</v>
      </c>
      <c r="CN203" s="107">
        <f t="shared" ca="1" si="379"/>
        <v>0</v>
      </c>
      <c r="CO203" s="107">
        <f t="shared" ca="1" si="379"/>
        <v>0</v>
      </c>
      <c r="CP203" s="107">
        <f t="shared" ca="1" si="379"/>
        <v>0</v>
      </c>
      <c r="CQ203" s="107">
        <f t="shared" ca="1" si="379"/>
        <v>0</v>
      </c>
      <c r="CR203" s="107">
        <f t="shared" ca="1" si="379"/>
        <v>0</v>
      </c>
      <c r="CS203" s="107">
        <f t="shared" ca="1" si="379"/>
        <v>0</v>
      </c>
      <c r="CT203" s="107">
        <f t="shared" ca="1" si="379"/>
        <v>0</v>
      </c>
      <c r="CU203" s="107">
        <f t="shared" ca="1" si="379"/>
        <v>0</v>
      </c>
      <c r="CV203" s="107">
        <f t="shared" ca="1" si="379"/>
        <v>0</v>
      </c>
      <c r="CW203" s="107">
        <f t="shared" ca="1" si="379"/>
        <v>0</v>
      </c>
      <c r="CX203" s="107">
        <f t="shared" ca="1" si="379"/>
        <v>0</v>
      </c>
      <c r="CY203" s="107">
        <f t="shared" ca="1" si="379"/>
        <v>0</v>
      </c>
      <c r="CZ203" s="107">
        <f t="shared" ca="1" si="379"/>
        <v>0</v>
      </c>
      <c r="DA203" s="107">
        <f t="shared" ca="1" si="379"/>
        <v>0</v>
      </c>
      <c r="DB203" s="107">
        <f t="shared" ca="1" si="379"/>
        <v>0</v>
      </c>
      <c r="DC203" s="107">
        <f t="shared" ca="1" si="379"/>
        <v>0</v>
      </c>
      <c r="DD203" s="107">
        <f t="shared" ca="1" si="379"/>
        <v>0</v>
      </c>
      <c r="DE203" s="107">
        <f t="shared" ca="1" si="379"/>
        <v>0</v>
      </c>
      <c r="DF203" s="107">
        <f t="shared" ca="1" si="379"/>
        <v>0</v>
      </c>
      <c r="DG203" s="107">
        <f t="shared" ca="1" si="379"/>
        <v>0</v>
      </c>
      <c r="DH203" s="107">
        <f t="shared" ca="1" si="379"/>
        <v>0</v>
      </c>
      <c r="DI203" s="107">
        <f t="shared" ca="1" si="379"/>
        <v>0</v>
      </c>
      <c r="DJ203" s="107">
        <f t="shared" ca="1" si="379"/>
        <v>0</v>
      </c>
      <c r="DK203" s="107">
        <f t="shared" ca="1" si="379"/>
        <v>0</v>
      </c>
      <c r="DL203" s="107">
        <f t="shared" ca="1" si="379"/>
        <v>0</v>
      </c>
      <c r="DM203" s="107">
        <f t="shared" ca="1" si="379"/>
        <v>0</v>
      </c>
      <c r="DN203" s="107">
        <f t="shared" ca="1" si="379"/>
        <v>0</v>
      </c>
      <c r="DO203" s="107">
        <f t="shared" ca="1" si="379"/>
        <v>0</v>
      </c>
      <c r="DP203" s="107">
        <f t="shared" si="379"/>
        <v>0</v>
      </c>
      <c r="DQ203" s="107">
        <f t="shared" si="379"/>
        <v>0</v>
      </c>
      <c r="DR203" s="107">
        <f t="shared" si="379"/>
        <v>0</v>
      </c>
      <c r="DS203" s="107">
        <f t="shared" si="379"/>
        <v>0</v>
      </c>
      <c r="DT203" s="107">
        <f t="shared" si="379"/>
        <v>0</v>
      </c>
      <c r="DU203" s="107">
        <f t="shared" si="379"/>
        <v>0</v>
      </c>
      <c r="DV203" s="107">
        <f t="shared" si="379"/>
        <v>0</v>
      </c>
      <c r="DW203" s="107">
        <f t="shared" si="379"/>
        <v>0</v>
      </c>
      <c r="DX203" s="107">
        <f t="shared" si="379"/>
        <v>0</v>
      </c>
      <c r="DY203" s="107">
        <f t="shared" si="379"/>
        <v>0</v>
      </c>
      <c r="DZ203" s="107">
        <f t="shared" si="379"/>
        <v>0</v>
      </c>
      <c r="EA203" s="107">
        <f t="shared" si="379"/>
        <v>0</v>
      </c>
      <c r="EB203" s="107">
        <f t="shared" si="379"/>
        <v>0</v>
      </c>
      <c r="EC203" s="107">
        <f t="shared" si="379"/>
        <v>0</v>
      </c>
      <c r="ED203" s="107">
        <f t="shared" si="379"/>
        <v>0</v>
      </c>
      <c r="EE203" s="107">
        <f t="shared" si="379"/>
        <v>0</v>
      </c>
      <c r="EF203" s="107">
        <f t="shared" si="379"/>
        <v>0</v>
      </c>
      <c r="EG203" s="107">
        <f t="shared" si="379"/>
        <v>0</v>
      </c>
      <c r="EH203" s="107">
        <f t="shared" si="379"/>
        <v>0</v>
      </c>
      <c r="EI203" s="107">
        <f t="shared" si="379"/>
        <v>0</v>
      </c>
    </row>
    <row r="204" spans="2:139" x14ac:dyDescent="0.2">
      <c r="B204" s="108"/>
      <c r="C204" s="108" t="s">
        <v>758</v>
      </c>
      <c r="D204" s="46" t="s">
        <v>1119</v>
      </c>
      <c r="K204" s="108"/>
      <c r="L204" s="108"/>
      <c r="M204" s="108"/>
      <c r="N204" s="108"/>
      <c r="O204" s="108"/>
      <c r="P204" s="109">
        <f ca="1">SUM(S204:EI204)</f>
        <v>200583660.85651007</v>
      </c>
      <c r="Q204" s="109">
        <f>SUMIF(S$5:EI$5,"факт",S204:EI204)</f>
        <v>0</v>
      </c>
      <c r="R204" s="109">
        <f ca="1">P204-Q204</f>
        <v>200583660.85651007</v>
      </c>
      <c r="S204" s="59">
        <f>cf_1!S204+cf_2!S204</f>
        <v>0</v>
      </c>
      <c r="T204" s="59">
        <f>cf_1!T204+cf_2!T204</f>
        <v>0</v>
      </c>
      <c r="U204" s="59">
        <f>cf_1!U204+cf_2!U204</f>
        <v>0</v>
      </c>
      <c r="V204" s="59">
        <f>cf_1!V204+cf_2!V204</f>
        <v>0</v>
      </c>
      <c r="W204" s="59">
        <f>cf_1!W204+cf_2!W204</f>
        <v>0</v>
      </c>
      <c r="X204" s="59">
        <f>cf_1!X204+cf_2!X204</f>
        <v>0</v>
      </c>
      <c r="Y204" s="59">
        <f>cf_1!Y204+cf_2!Y204</f>
        <v>0</v>
      </c>
      <c r="Z204" s="59">
        <f>cf_1!Z204+cf_2!Z204</f>
        <v>0</v>
      </c>
      <c r="AA204" s="59">
        <f>cf_1!AA204+cf_2!AA204</f>
        <v>0</v>
      </c>
      <c r="AB204" s="59">
        <f>cf_1!AB204+cf_2!AB204</f>
        <v>0</v>
      </c>
      <c r="AC204" s="59">
        <f>cf_1!AC204+cf_2!AC204</f>
        <v>0</v>
      </c>
      <c r="AD204" s="59">
        <f>cf_1!AD204+cf_2!AD204</f>
        <v>0</v>
      </c>
      <c r="AE204" s="59">
        <f>cf_1!AE204+cf_2!AE204</f>
        <v>0</v>
      </c>
      <c r="AF204" s="59">
        <f>cf_1!AF204+cf_2!AF204</f>
        <v>0</v>
      </c>
      <c r="AG204" s="59">
        <f>cf_1!AG204+cf_2!AG204</f>
        <v>0</v>
      </c>
      <c r="AH204" s="59">
        <f>cf_1!AH204+cf_2!AH204</f>
        <v>0</v>
      </c>
      <c r="AI204" s="59">
        <f>cf_1!AI204+cf_2!AI204</f>
        <v>0</v>
      </c>
      <c r="AJ204" s="59">
        <f>cf_1!AJ204+cf_2!AJ204</f>
        <v>0</v>
      </c>
      <c r="AK204" s="59">
        <f ca="1">cf_1!AK204+cf_2!AK204</f>
        <v>200583660.85651007</v>
      </c>
      <c r="AL204" s="59">
        <f>cf_1!AL204+cf_2!AL204</f>
        <v>0</v>
      </c>
      <c r="AM204" s="59">
        <f>cf_1!AM204+cf_2!AM204</f>
        <v>0</v>
      </c>
      <c r="AN204" s="59">
        <f>cf_1!AN204+cf_2!AN204</f>
        <v>0</v>
      </c>
      <c r="AO204" s="59">
        <f>cf_1!AO204+cf_2!AO204</f>
        <v>0</v>
      </c>
      <c r="AP204" s="59">
        <f>cf_1!AP204+cf_2!AP204</f>
        <v>0</v>
      </c>
      <c r="AQ204" s="59">
        <f>cf_1!AQ204+cf_2!AQ204</f>
        <v>0</v>
      </c>
      <c r="AR204" s="59">
        <f>cf_1!AR204+cf_2!AR204</f>
        <v>0</v>
      </c>
      <c r="AS204" s="59">
        <f>cf_1!AS204+cf_2!AS204</f>
        <v>0</v>
      </c>
      <c r="AT204" s="59">
        <f>cf_1!AT204+cf_2!AT204</f>
        <v>0</v>
      </c>
      <c r="AU204" s="59">
        <f>cf_1!AU204+cf_2!AU204</f>
        <v>0</v>
      </c>
      <c r="AV204" s="59">
        <f>cf_1!AV204+cf_2!AV204</f>
        <v>0</v>
      </c>
      <c r="AW204" s="59">
        <f>cf_1!AW204+cf_2!AW204</f>
        <v>0</v>
      </c>
      <c r="AX204" s="59">
        <f>cf_1!AX204+cf_2!AX204</f>
        <v>0</v>
      </c>
      <c r="AY204" s="59">
        <f>cf_1!AY204+cf_2!AY204</f>
        <v>0</v>
      </c>
      <c r="AZ204" s="59">
        <f>cf_1!AZ204+cf_2!AZ204</f>
        <v>0</v>
      </c>
      <c r="BA204" s="59">
        <f>cf_1!BA204+cf_2!BA204</f>
        <v>0</v>
      </c>
      <c r="BB204" s="59">
        <f>cf_1!BB204+cf_2!BB204</f>
        <v>0</v>
      </c>
      <c r="BC204" s="59">
        <f>cf_1!BC204+cf_2!BC204</f>
        <v>0</v>
      </c>
      <c r="BD204" s="59">
        <f>cf_1!BD204+cf_2!BD204</f>
        <v>0</v>
      </c>
      <c r="BE204" s="59">
        <f>cf_1!BE204+cf_2!BE204</f>
        <v>0</v>
      </c>
      <c r="BF204" s="59">
        <f>cf_1!BF204+cf_2!BF204</f>
        <v>0</v>
      </c>
      <c r="BG204" s="59">
        <f>cf_1!BG204+cf_2!BG204</f>
        <v>0</v>
      </c>
      <c r="BH204" s="59">
        <f>cf_1!BH204+cf_2!BH204</f>
        <v>0</v>
      </c>
      <c r="BI204" s="59">
        <f>cf_1!BI204+cf_2!BI204</f>
        <v>0</v>
      </c>
      <c r="BJ204" s="59">
        <f>cf_1!BJ204+cf_2!BJ204</f>
        <v>0</v>
      </c>
      <c r="BK204" s="59">
        <f>cf_1!BK204+cf_2!BK204</f>
        <v>0</v>
      </c>
      <c r="BL204" s="59">
        <f>cf_1!BL204+cf_2!BL204</f>
        <v>0</v>
      </c>
      <c r="BM204" s="59">
        <f>cf_1!BM204+cf_2!BM204</f>
        <v>0</v>
      </c>
      <c r="BN204" s="59">
        <f>cf_1!BN204+cf_2!BN204</f>
        <v>0</v>
      </c>
      <c r="BO204" s="59">
        <f>cf_1!BO204+cf_2!BO204</f>
        <v>0</v>
      </c>
      <c r="BP204" s="59">
        <f>cf_1!BP204+cf_2!BP204</f>
        <v>0</v>
      </c>
      <c r="BQ204" s="59">
        <f>cf_1!BQ204+cf_2!BQ204</f>
        <v>0</v>
      </c>
      <c r="BR204" s="59">
        <f>cf_1!BR204+cf_2!BR204</f>
        <v>0</v>
      </c>
      <c r="BS204" s="59">
        <f>cf_1!BS204+cf_2!BS204</f>
        <v>0</v>
      </c>
      <c r="BT204" s="59">
        <f>cf_1!BT204+cf_2!BT204</f>
        <v>0</v>
      </c>
      <c r="BU204" s="59">
        <f>cf_1!BU204+cf_2!BU204</f>
        <v>0</v>
      </c>
      <c r="BV204" s="59">
        <f>cf_1!BV204+cf_2!BV204</f>
        <v>0</v>
      </c>
      <c r="BW204" s="59">
        <f>cf_1!BW204+cf_2!BW204</f>
        <v>0</v>
      </c>
      <c r="BX204" s="59">
        <f>cf_1!BX204+cf_2!BX204</f>
        <v>0</v>
      </c>
      <c r="BY204" s="59">
        <f>cf_1!BY204+cf_2!BY204</f>
        <v>0</v>
      </c>
      <c r="BZ204" s="59">
        <f>cf_1!BZ204+cf_2!BZ204</f>
        <v>0</v>
      </c>
      <c r="CA204" s="59">
        <f>cf_1!CA204+cf_2!CA204</f>
        <v>0</v>
      </c>
      <c r="CB204" s="59">
        <f>cf_1!CB204+cf_2!CB204</f>
        <v>0</v>
      </c>
      <c r="CC204" s="59">
        <f>cf_1!CC204+cf_2!CC204</f>
        <v>0</v>
      </c>
      <c r="CD204" s="59">
        <f>cf_1!CD204+cf_2!CD204</f>
        <v>0</v>
      </c>
      <c r="CE204" s="59">
        <f>cf_1!CE204+cf_2!CE204</f>
        <v>0</v>
      </c>
      <c r="CF204" s="59">
        <f>cf_1!CF204+cf_2!CF204</f>
        <v>0</v>
      </c>
      <c r="CG204" s="59">
        <f>cf_1!CG204+cf_2!CG204</f>
        <v>0</v>
      </c>
      <c r="CH204" s="59">
        <f>cf_1!CH204+cf_2!CH204</f>
        <v>0</v>
      </c>
      <c r="CI204" s="59">
        <f>cf_1!CI204+cf_2!CI204</f>
        <v>0</v>
      </c>
      <c r="CJ204" s="59">
        <f>cf_1!CJ204+cf_2!CJ204</f>
        <v>0</v>
      </c>
      <c r="CK204" s="59">
        <f>cf_1!CK204+cf_2!CK204</f>
        <v>0</v>
      </c>
      <c r="CL204" s="59">
        <f>cf_1!CL204+cf_2!CL204</f>
        <v>0</v>
      </c>
      <c r="CM204" s="59">
        <f>cf_1!CM204+cf_2!CM204</f>
        <v>0</v>
      </c>
      <c r="CN204" s="59">
        <f>cf_1!CN204+cf_2!CN204</f>
        <v>0</v>
      </c>
      <c r="CO204" s="59">
        <f>cf_1!CO204+cf_2!CO204</f>
        <v>0</v>
      </c>
      <c r="CP204" s="59">
        <f>cf_1!CP204+cf_2!CP204</f>
        <v>0</v>
      </c>
      <c r="CQ204" s="59">
        <f>cf_1!CQ204+cf_2!CQ204</f>
        <v>0</v>
      </c>
      <c r="CR204" s="59">
        <f>cf_1!CR204+cf_2!CR204</f>
        <v>0</v>
      </c>
      <c r="CS204" s="59">
        <f>cf_1!CS204+cf_2!CS204</f>
        <v>0</v>
      </c>
      <c r="CT204" s="59">
        <f>cf_1!CT204+cf_2!CT204</f>
        <v>0</v>
      </c>
      <c r="CU204" s="59">
        <f>cf_1!CU204+cf_2!CU204</f>
        <v>0</v>
      </c>
      <c r="CV204" s="59">
        <f>cf_1!CV204+cf_2!CV204</f>
        <v>0</v>
      </c>
      <c r="CW204" s="59">
        <f>cf_1!CW204+cf_2!CW204</f>
        <v>0</v>
      </c>
      <c r="CX204" s="59">
        <f>cf_1!CX204+cf_2!CX204</f>
        <v>0</v>
      </c>
      <c r="CY204" s="59">
        <f>cf_1!CY204+cf_2!CY204</f>
        <v>0</v>
      </c>
      <c r="CZ204" s="59">
        <f>cf_1!CZ204+cf_2!CZ204</f>
        <v>0</v>
      </c>
      <c r="DA204" s="59">
        <f>cf_1!DA204+cf_2!DA204</f>
        <v>0</v>
      </c>
      <c r="DB204" s="59">
        <f>cf_1!DB204+cf_2!DB204</f>
        <v>0</v>
      </c>
      <c r="DC204" s="59">
        <f>cf_1!DC204+cf_2!DC204</f>
        <v>0</v>
      </c>
      <c r="DD204" s="59">
        <f>cf_1!DD204+cf_2!DD204</f>
        <v>0</v>
      </c>
      <c r="DE204" s="59">
        <f>cf_1!DE204+cf_2!DE204</f>
        <v>0</v>
      </c>
      <c r="DF204" s="59">
        <f>cf_1!DF204+cf_2!DF204</f>
        <v>0</v>
      </c>
      <c r="DG204" s="59">
        <f>cf_1!DG204+cf_2!DG204</f>
        <v>0</v>
      </c>
      <c r="DH204" s="59">
        <f>cf_1!DH204+cf_2!DH204</f>
        <v>0</v>
      </c>
      <c r="DI204" s="59">
        <f>cf_1!DI204+cf_2!DI204</f>
        <v>0</v>
      </c>
      <c r="DJ204" s="59">
        <f>cf_1!DJ204+cf_2!DJ204</f>
        <v>0</v>
      </c>
      <c r="DK204" s="59">
        <f>cf_1!DK204+cf_2!DK204</f>
        <v>0</v>
      </c>
      <c r="DL204" s="59">
        <f>cf_1!DL204+cf_2!DL204</f>
        <v>0</v>
      </c>
      <c r="DM204" s="59">
        <f>cf_1!DM204+cf_2!DM204</f>
        <v>0</v>
      </c>
      <c r="DN204" s="59">
        <f>cf_1!DN204+cf_2!DN204</f>
        <v>0</v>
      </c>
      <c r="DO204" s="59">
        <f>cf_1!DO204+cf_2!DO204</f>
        <v>0</v>
      </c>
      <c r="DP204" s="59">
        <f>cf_1!DP204+cf_2!DP204</f>
        <v>0</v>
      </c>
      <c r="DQ204" s="59">
        <f>cf_1!DQ204+cf_2!DQ204</f>
        <v>0</v>
      </c>
      <c r="DR204" s="59">
        <f>cf_1!DR204+cf_2!DR204</f>
        <v>0</v>
      </c>
      <c r="DS204" s="59">
        <f>cf_1!DS204+cf_2!DS204</f>
        <v>0</v>
      </c>
      <c r="DT204" s="59">
        <f>cf_1!DT204+cf_2!DT204</f>
        <v>0</v>
      </c>
      <c r="DU204" s="59">
        <f>cf_1!DU204+cf_2!DU204</f>
        <v>0</v>
      </c>
      <c r="DV204" s="59">
        <f>cf_1!DV204+cf_2!DV204</f>
        <v>0</v>
      </c>
      <c r="DW204" s="59">
        <f>cf_1!DW204+cf_2!DW204</f>
        <v>0</v>
      </c>
      <c r="DX204" s="59">
        <f>cf_1!DX204+cf_2!DX204</f>
        <v>0</v>
      </c>
      <c r="DY204" s="59">
        <f>cf_1!DY204+cf_2!DY204</f>
        <v>0</v>
      </c>
      <c r="DZ204" s="59">
        <f>cf_1!DZ204+cf_2!DZ204</f>
        <v>0</v>
      </c>
      <c r="EA204" s="59">
        <f>cf_1!EA204+cf_2!EA204</f>
        <v>0</v>
      </c>
      <c r="EB204" s="59">
        <f>cf_1!EB204+cf_2!EB204</f>
        <v>0</v>
      </c>
      <c r="EC204" s="59">
        <f>cf_1!EC204+cf_2!EC204</f>
        <v>0</v>
      </c>
      <c r="ED204" s="59">
        <f>cf_1!ED204+cf_2!ED204</f>
        <v>0</v>
      </c>
      <c r="EE204" s="59">
        <f>cf_1!EE204+cf_2!EE204</f>
        <v>0</v>
      </c>
      <c r="EF204" s="59">
        <f>cf_1!EF204+cf_2!EF204</f>
        <v>0</v>
      </c>
      <c r="EG204" s="59">
        <f>cf_1!EG204+cf_2!EG204</f>
        <v>0</v>
      </c>
      <c r="EH204" s="59">
        <f>cf_1!EH204+cf_2!EH204</f>
        <v>0</v>
      </c>
      <c r="EI204" s="59">
        <f>cf_1!EI204+cf_2!EI204</f>
        <v>0</v>
      </c>
    </row>
    <row r="205" spans="2:139" x14ac:dyDescent="0.2">
      <c r="B205" s="108"/>
      <c r="C205" s="108" t="s">
        <v>1120</v>
      </c>
      <c r="D205" s="46" t="s">
        <v>1121</v>
      </c>
      <c r="K205" s="108"/>
      <c r="L205" s="108"/>
      <c r="M205" s="108"/>
      <c r="N205" s="108"/>
      <c r="O205" s="108"/>
      <c r="P205" s="109">
        <f ca="1">SUM(S205:EI205)</f>
        <v>1160805892.233422</v>
      </c>
      <c r="Q205" s="109">
        <f>SUMIF(S$5:EI$5,"факт",S205:EI205)</f>
        <v>0</v>
      </c>
      <c r="R205" s="109">
        <f ca="1">P205-Q205</f>
        <v>1160805892.233422</v>
      </c>
      <c r="S205" s="59">
        <f>cf_1!S205+cf_2!S205</f>
        <v>0</v>
      </c>
      <c r="T205" s="59">
        <f>cf_1!T205+cf_2!T205</f>
        <v>0</v>
      </c>
      <c r="U205" s="59">
        <f ca="1">cf_1!U205+cf_2!U205</f>
        <v>0</v>
      </c>
      <c r="V205" s="59">
        <f ca="1">cf_1!V205+cf_2!V205</f>
        <v>0</v>
      </c>
      <c r="W205" s="59">
        <f ca="1">cf_1!W205+cf_2!W205</f>
        <v>0</v>
      </c>
      <c r="X205" s="59">
        <f ca="1">cf_1!X205+cf_2!X205</f>
        <v>0</v>
      </c>
      <c r="Y205" s="59">
        <f ca="1">cf_1!Y205+cf_2!Y205</f>
        <v>0</v>
      </c>
      <c r="Z205" s="59">
        <f ca="1">cf_1!Z205+cf_2!Z205</f>
        <v>0</v>
      </c>
      <c r="AA205" s="59">
        <f ca="1">cf_1!AA205+cf_2!AA205</f>
        <v>0</v>
      </c>
      <c r="AB205" s="59">
        <f ca="1">cf_1!AB205+cf_2!AB205</f>
        <v>0</v>
      </c>
      <c r="AC205" s="59">
        <f ca="1">cf_1!AC205+cf_2!AC205</f>
        <v>0</v>
      </c>
      <c r="AD205" s="59">
        <f ca="1">cf_1!AD205+cf_2!AD205</f>
        <v>0</v>
      </c>
      <c r="AE205" s="59">
        <f ca="1">cf_1!AE205+cf_2!AE205</f>
        <v>0</v>
      </c>
      <c r="AF205" s="59">
        <f ca="1">cf_1!AF205+cf_2!AF205</f>
        <v>0</v>
      </c>
      <c r="AG205" s="59">
        <f ca="1">cf_1!AG205+cf_2!AG205</f>
        <v>0</v>
      </c>
      <c r="AH205" s="59">
        <f ca="1">cf_1!AH205+cf_2!AH205</f>
        <v>0</v>
      </c>
      <c r="AI205" s="59">
        <f ca="1">cf_1!AI205+cf_2!AI205</f>
        <v>0</v>
      </c>
      <c r="AJ205" s="59">
        <f ca="1">cf_1!AJ205+cf_2!AJ205</f>
        <v>0</v>
      </c>
      <c r="AK205" s="59">
        <f ca="1">cf_1!AK205+cf_2!AK205</f>
        <v>-200583660.85651007</v>
      </c>
      <c r="AL205" s="59">
        <f ca="1">cf_1!AL205+cf_2!AL205</f>
        <v>0</v>
      </c>
      <c r="AM205" s="59">
        <f ca="1">cf_1!AM205+cf_2!AM205</f>
        <v>0</v>
      </c>
      <c r="AN205" s="59">
        <f ca="1">cf_1!AN205+cf_2!AN205</f>
        <v>0</v>
      </c>
      <c r="AO205" s="59">
        <f ca="1">cf_1!AO205+cf_2!AO205</f>
        <v>0</v>
      </c>
      <c r="AP205" s="59">
        <f ca="1">cf_1!AP205+cf_2!AP205</f>
        <v>0</v>
      </c>
      <c r="AQ205" s="59">
        <f ca="1">cf_1!AQ205+cf_2!AQ205</f>
        <v>0</v>
      </c>
      <c r="AR205" s="59">
        <f ca="1">cf_1!AR205+cf_2!AR205</f>
        <v>0</v>
      </c>
      <c r="AS205" s="59">
        <f ca="1">cf_1!AS205+cf_2!AS205</f>
        <v>0</v>
      </c>
      <c r="AT205" s="59">
        <f ca="1">cf_1!AT205+cf_2!AT205</f>
        <v>0</v>
      </c>
      <c r="AU205" s="59">
        <f ca="1">cf_1!AU205+cf_2!AU205</f>
        <v>0</v>
      </c>
      <c r="AV205" s="59">
        <f ca="1">cf_1!AV205+cf_2!AV205</f>
        <v>0</v>
      </c>
      <c r="AW205" s="59">
        <f ca="1">cf_1!AW205+cf_2!AW205</f>
        <v>0</v>
      </c>
      <c r="AX205" s="59">
        <f ca="1">cf_1!AX205+cf_2!AX205</f>
        <v>0</v>
      </c>
      <c r="AY205" s="59">
        <f ca="1">cf_1!AY205+cf_2!AY205</f>
        <v>0</v>
      </c>
      <c r="AZ205" s="59">
        <f ca="1">cf_1!AZ205+cf_2!AZ205</f>
        <v>0</v>
      </c>
      <c r="BA205" s="59">
        <f ca="1">cf_1!BA205+cf_2!BA205</f>
        <v>0</v>
      </c>
      <c r="BB205" s="59">
        <f ca="1">cf_1!BB205+cf_2!BB205</f>
        <v>0</v>
      </c>
      <c r="BC205" s="59">
        <f ca="1">cf_1!BC205+cf_2!BC205</f>
        <v>0</v>
      </c>
      <c r="BD205" s="59">
        <f ca="1">cf_1!BD205+cf_2!BD205</f>
        <v>0</v>
      </c>
      <c r="BE205" s="59">
        <f ca="1">cf_1!BE205+cf_2!BE205</f>
        <v>0</v>
      </c>
      <c r="BF205" s="59">
        <f ca="1">cf_1!BF205+cf_2!BF205</f>
        <v>0</v>
      </c>
      <c r="BG205" s="59">
        <f ca="1">cf_1!BG205+cf_2!BG205</f>
        <v>0</v>
      </c>
      <c r="BH205" s="59">
        <f ca="1">cf_1!BH205+cf_2!BH205</f>
        <v>0</v>
      </c>
      <c r="BI205" s="59">
        <f ca="1">cf_1!BI205+cf_2!BI205</f>
        <v>1361389553.0899322</v>
      </c>
      <c r="BJ205" s="59">
        <f ca="1">cf_1!BJ205+cf_2!BJ205</f>
        <v>0</v>
      </c>
      <c r="BK205" s="59">
        <f ca="1">cf_1!BK205+cf_2!BK205</f>
        <v>0</v>
      </c>
      <c r="BL205" s="59">
        <f ca="1">cf_1!BL205+cf_2!BL205</f>
        <v>0</v>
      </c>
      <c r="BM205" s="59">
        <f ca="1">cf_1!BM205+cf_2!BM205</f>
        <v>0</v>
      </c>
      <c r="BN205" s="59">
        <f ca="1">cf_1!BN205+cf_2!BN205</f>
        <v>0</v>
      </c>
      <c r="BO205" s="59">
        <f ca="1">cf_1!BO205+cf_2!BO205</f>
        <v>0</v>
      </c>
      <c r="BP205" s="59">
        <f ca="1">cf_1!BP205+cf_2!BP205</f>
        <v>0</v>
      </c>
      <c r="BQ205" s="59">
        <f ca="1">cf_1!BQ205+cf_2!BQ205</f>
        <v>0</v>
      </c>
      <c r="BR205" s="59">
        <f ca="1">cf_1!BR205+cf_2!BR205</f>
        <v>0</v>
      </c>
      <c r="BS205" s="59">
        <f ca="1">cf_1!BS205+cf_2!BS205</f>
        <v>0</v>
      </c>
      <c r="BT205" s="59">
        <f ca="1">cf_1!BT205+cf_2!BT205</f>
        <v>0</v>
      </c>
      <c r="BU205" s="59">
        <f ca="1">cf_1!BU205+cf_2!BU205</f>
        <v>0</v>
      </c>
      <c r="BV205" s="59">
        <f ca="1">cf_1!BV205+cf_2!BV205</f>
        <v>0</v>
      </c>
      <c r="BW205" s="59">
        <f ca="1">cf_1!BW205+cf_2!BW205</f>
        <v>0</v>
      </c>
      <c r="BX205" s="59">
        <f ca="1">cf_1!BX205+cf_2!BX205</f>
        <v>0</v>
      </c>
      <c r="BY205" s="59">
        <f ca="1">cf_1!BY205+cf_2!BY205</f>
        <v>0</v>
      </c>
      <c r="BZ205" s="59">
        <f ca="1">cf_1!BZ205+cf_2!BZ205</f>
        <v>0</v>
      </c>
      <c r="CA205" s="59">
        <f ca="1">cf_1!CA205+cf_2!CA205</f>
        <v>0</v>
      </c>
      <c r="CB205" s="59">
        <f ca="1">cf_1!CB205+cf_2!CB205</f>
        <v>0</v>
      </c>
      <c r="CC205" s="59">
        <f ca="1">cf_1!CC205+cf_2!CC205</f>
        <v>0</v>
      </c>
      <c r="CD205" s="59">
        <f ca="1">cf_1!CD205+cf_2!CD205</f>
        <v>0</v>
      </c>
      <c r="CE205" s="59">
        <f ca="1">cf_1!CE205+cf_2!CE205</f>
        <v>0</v>
      </c>
      <c r="CF205" s="59">
        <f ca="1">cf_1!CF205+cf_2!CF205</f>
        <v>0</v>
      </c>
      <c r="CG205" s="59">
        <f ca="1">cf_1!CG205+cf_2!CG205</f>
        <v>0</v>
      </c>
      <c r="CH205" s="59">
        <f ca="1">cf_1!CH205+cf_2!CH205</f>
        <v>0</v>
      </c>
      <c r="CI205" s="59">
        <f ca="1">cf_1!CI205+cf_2!CI205</f>
        <v>0</v>
      </c>
      <c r="CJ205" s="59">
        <f ca="1">cf_1!CJ205+cf_2!CJ205</f>
        <v>0</v>
      </c>
      <c r="CK205" s="59">
        <f ca="1">cf_1!CK205+cf_2!CK205</f>
        <v>0</v>
      </c>
      <c r="CL205" s="59">
        <f ca="1">cf_1!CL205+cf_2!CL205</f>
        <v>0</v>
      </c>
      <c r="CM205" s="59">
        <f ca="1">cf_1!CM205+cf_2!CM205</f>
        <v>0</v>
      </c>
      <c r="CN205" s="59">
        <f ca="1">cf_1!CN205+cf_2!CN205</f>
        <v>0</v>
      </c>
      <c r="CO205" s="59">
        <f ca="1">cf_1!CO205+cf_2!CO205</f>
        <v>0</v>
      </c>
      <c r="CP205" s="59">
        <f ca="1">cf_1!CP205+cf_2!CP205</f>
        <v>0</v>
      </c>
      <c r="CQ205" s="59">
        <f ca="1">cf_1!CQ205+cf_2!CQ205</f>
        <v>0</v>
      </c>
      <c r="CR205" s="59">
        <f ca="1">cf_1!CR205+cf_2!CR205</f>
        <v>0</v>
      </c>
      <c r="CS205" s="59">
        <f ca="1">cf_1!CS205+cf_2!CS205</f>
        <v>0</v>
      </c>
      <c r="CT205" s="59">
        <f ca="1">cf_1!CT205+cf_2!CT205</f>
        <v>0</v>
      </c>
      <c r="CU205" s="59">
        <f ca="1">cf_1!CU205+cf_2!CU205</f>
        <v>0</v>
      </c>
      <c r="CV205" s="59">
        <f ca="1">cf_1!CV205+cf_2!CV205</f>
        <v>0</v>
      </c>
      <c r="CW205" s="59">
        <f ca="1">cf_1!CW205+cf_2!CW205</f>
        <v>0</v>
      </c>
      <c r="CX205" s="59">
        <f ca="1">cf_1!CX205+cf_2!CX205</f>
        <v>0</v>
      </c>
      <c r="CY205" s="59">
        <f ca="1">cf_1!CY205+cf_2!CY205</f>
        <v>0</v>
      </c>
      <c r="CZ205" s="59">
        <f ca="1">cf_1!CZ205+cf_2!CZ205</f>
        <v>0</v>
      </c>
      <c r="DA205" s="59">
        <f ca="1">cf_1!DA205+cf_2!DA205</f>
        <v>0</v>
      </c>
      <c r="DB205" s="59">
        <f ca="1">cf_1!DB205+cf_2!DB205</f>
        <v>0</v>
      </c>
      <c r="DC205" s="59">
        <f ca="1">cf_1!DC205+cf_2!DC205</f>
        <v>0</v>
      </c>
      <c r="DD205" s="59">
        <f ca="1">cf_1!DD205+cf_2!DD205</f>
        <v>0</v>
      </c>
      <c r="DE205" s="59">
        <f ca="1">cf_1!DE205+cf_2!DE205</f>
        <v>0</v>
      </c>
      <c r="DF205" s="59">
        <f ca="1">cf_1!DF205+cf_2!DF205</f>
        <v>0</v>
      </c>
      <c r="DG205" s="59">
        <f ca="1">cf_1!DG205+cf_2!DG205</f>
        <v>0</v>
      </c>
      <c r="DH205" s="59">
        <f ca="1">cf_1!DH205+cf_2!DH205</f>
        <v>0</v>
      </c>
      <c r="DI205" s="59">
        <f ca="1">cf_1!DI205+cf_2!DI205</f>
        <v>0</v>
      </c>
      <c r="DJ205" s="59">
        <f ca="1">cf_1!DJ205+cf_2!DJ205</f>
        <v>0</v>
      </c>
      <c r="DK205" s="59">
        <f ca="1">cf_1!DK205+cf_2!DK205</f>
        <v>0</v>
      </c>
      <c r="DL205" s="59">
        <f ca="1">cf_1!DL205+cf_2!DL205</f>
        <v>0</v>
      </c>
      <c r="DM205" s="59">
        <f ca="1">cf_1!DM205+cf_2!DM205</f>
        <v>0</v>
      </c>
      <c r="DN205" s="59">
        <f ca="1">cf_1!DN205+cf_2!DN205</f>
        <v>0</v>
      </c>
      <c r="DO205" s="59">
        <f ca="1">cf_1!DO205+cf_2!DO205</f>
        <v>0</v>
      </c>
      <c r="DP205" s="59">
        <f>cf_1!DP205+cf_2!DP205</f>
        <v>0</v>
      </c>
      <c r="DQ205" s="59">
        <f>cf_1!DQ205+cf_2!DQ205</f>
        <v>0</v>
      </c>
      <c r="DR205" s="59">
        <f>cf_1!DR205+cf_2!DR205</f>
        <v>0</v>
      </c>
      <c r="DS205" s="59">
        <f>cf_1!DS205+cf_2!DS205</f>
        <v>0</v>
      </c>
      <c r="DT205" s="59">
        <f>cf_1!DT205+cf_2!DT205</f>
        <v>0</v>
      </c>
      <c r="DU205" s="59">
        <f>cf_1!DU205+cf_2!DU205</f>
        <v>0</v>
      </c>
      <c r="DV205" s="59">
        <f>cf_1!DV205+cf_2!DV205</f>
        <v>0</v>
      </c>
      <c r="DW205" s="59">
        <f>cf_1!DW205+cf_2!DW205</f>
        <v>0</v>
      </c>
      <c r="DX205" s="59">
        <f>cf_1!DX205+cf_2!DX205</f>
        <v>0</v>
      </c>
      <c r="DY205" s="59">
        <f>cf_1!DY205+cf_2!DY205</f>
        <v>0</v>
      </c>
      <c r="DZ205" s="59">
        <f>cf_1!DZ205+cf_2!DZ205</f>
        <v>0</v>
      </c>
      <c r="EA205" s="59">
        <f>cf_1!EA205+cf_2!EA205</f>
        <v>0</v>
      </c>
      <c r="EB205" s="59">
        <f>cf_1!EB205+cf_2!EB205</f>
        <v>0</v>
      </c>
      <c r="EC205" s="59">
        <f>cf_1!EC205+cf_2!EC205</f>
        <v>0</v>
      </c>
      <c r="ED205" s="59">
        <f>cf_1!ED205+cf_2!ED205</f>
        <v>0</v>
      </c>
      <c r="EE205" s="59">
        <f>cf_1!EE205+cf_2!EE205</f>
        <v>0</v>
      </c>
      <c r="EF205" s="59">
        <f>cf_1!EF205+cf_2!EF205</f>
        <v>0</v>
      </c>
      <c r="EG205" s="59">
        <f>cf_1!EG205+cf_2!EG205</f>
        <v>0</v>
      </c>
      <c r="EH205" s="59">
        <f>cf_1!EH205+cf_2!EH205</f>
        <v>0</v>
      </c>
      <c r="EI205" s="59">
        <f>cf_1!EI205+cf_2!EI205</f>
        <v>0</v>
      </c>
    </row>
    <row r="206" spans="2:139" x14ac:dyDescent="0.2">
      <c r="B206" s="114"/>
      <c r="C206" s="114" t="s">
        <v>759</v>
      </c>
      <c r="D206" s="115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6">
        <f ca="1">SUM(S206:EI206)</f>
        <v>71350000</v>
      </c>
      <c r="Q206" s="116">
        <f>SUMIF(S$5:EI$5,"факт",S206:EI206)</f>
        <v>0</v>
      </c>
      <c r="R206" s="116">
        <f ca="1">P206-Q206</f>
        <v>71350000</v>
      </c>
      <c r="S206" s="75">
        <f>cf_1!S206+cf_2!S206</f>
        <v>0</v>
      </c>
      <c r="T206" s="75">
        <f>cf_1!T206+cf_2!T206</f>
        <v>0</v>
      </c>
      <c r="U206" s="75">
        <f>cf_1!U206+cf_2!U206</f>
        <v>0</v>
      </c>
      <c r="V206" s="75">
        <f>cf_1!V206+cf_2!V206</f>
        <v>0</v>
      </c>
      <c r="W206" s="75">
        <f>cf_1!W206+cf_2!W206</f>
        <v>0</v>
      </c>
      <c r="X206" s="75">
        <f>cf_1!X206+cf_2!X206</f>
        <v>0</v>
      </c>
      <c r="Y206" s="75">
        <f>cf_1!Y206+cf_2!Y206</f>
        <v>0</v>
      </c>
      <c r="Z206" s="75">
        <f>cf_1!Z206+cf_2!Z206</f>
        <v>0</v>
      </c>
      <c r="AA206" s="75">
        <f>cf_1!AA206+cf_2!AA206</f>
        <v>0</v>
      </c>
      <c r="AB206" s="75">
        <f>cf_1!AB206+cf_2!AB206</f>
        <v>0</v>
      </c>
      <c r="AC206" s="75">
        <f>cf_1!AC206+cf_2!AC206</f>
        <v>0</v>
      </c>
      <c r="AD206" s="75">
        <f>cf_1!AD206+cf_2!AD206</f>
        <v>0</v>
      </c>
      <c r="AE206" s="75">
        <f>cf_1!AE206+cf_2!AE206</f>
        <v>0</v>
      </c>
      <c r="AF206" s="75">
        <f>cf_1!AF206+cf_2!AF206</f>
        <v>0</v>
      </c>
      <c r="AG206" s="75">
        <f>cf_1!AG206+cf_2!AG206</f>
        <v>0</v>
      </c>
      <c r="AH206" s="75">
        <f>cf_1!AH206+cf_2!AH206</f>
        <v>0</v>
      </c>
      <c r="AI206" s="75">
        <f>cf_1!AI206+cf_2!AI206</f>
        <v>0</v>
      </c>
      <c r="AJ206" s="75">
        <f ca="1">cf_1!AJ206+cf_2!AJ206</f>
        <v>71350000</v>
      </c>
      <c r="AK206" s="75">
        <f>cf_1!AK206+cf_2!AK206</f>
        <v>0</v>
      </c>
      <c r="AL206" s="75">
        <f>cf_1!AL206+cf_2!AL206</f>
        <v>0</v>
      </c>
      <c r="AM206" s="75">
        <f>cf_1!AM206+cf_2!AM206</f>
        <v>0</v>
      </c>
      <c r="AN206" s="75">
        <f>cf_1!AN206+cf_2!AN206</f>
        <v>0</v>
      </c>
      <c r="AO206" s="75">
        <f>cf_1!AO206+cf_2!AO206</f>
        <v>0</v>
      </c>
      <c r="AP206" s="75">
        <f>cf_1!AP206+cf_2!AP206</f>
        <v>0</v>
      </c>
      <c r="AQ206" s="75">
        <f>cf_1!AQ206+cf_2!AQ206</f>
        <v>0</v>
      </c>
      <c r="AR206" s="75">
        <f>cf_1!AR206+cf_2!AR206</f>
        <v>0</v>
      </c>
      <c r="AS206" s="75">
        <f>cf_1!AS206+cf_2!AS206</f>
        <v>0</v>
      </c>
      <c r="AT206" s="75">
        <f>cf_1!AT206+cf_2!AT206</f>
        <v>0</v>
      </c>
      <c r="AU206" s="75">
        <f>cf_1!AU206+cf_2!AU206</f>
        <v>0</v>
      </c>
      <c r="AV206" s="75">
        <f>cf_1!AV206+cf_2!AV206</f>
        <v>0</v>
      </c>
      <c r="AW206" s="75">
        <f>cf_1!AW206+cf_2!AW206</f>
        <v>0</v>
      </c>
      <c r="AX206" s="75">
        <f>cf_1!AX206+cf_2!AX206</f>
        <v>0</v>
      </c>
      <c r="AY206" s="75">
        <f>cf_1!AY206+cf_2!AY206</f>
        <v>0</v>
      </c>
      <c r="AZ206" s="75">
        <f>cf_1!AZ206+cf_2!AZ206</f>
        <v>0</v>
      </c>
      <c r="BA206" s="75">
        <f>cf_1!BA206+cf_2!BA206</f>
        <v>0</v>
      </c>
      <c r="BB206" s="75">
        <f>cf_1!BB206+cf_2!BB206</f>
        <v>0</v>
      </c>
      <c r="BC206" s="75">
        <f>cf_1!BC206+cf_2!BC206</f>
        <v>0</v>
      </c>
      <c r="BD206" s="75">
        <f>cf_1!BD206+cf_2!BD206</f>
        <v>0</v>
      </c>
      <c r="BE206" s="75">
        <f>cf_1!BE206+cf_2!BE206</f>
        <v>0</v>
      </c>
      <c r="BF206" s="75">
        <f>cf_1!BF206+cf_2!BF206</f>
        <v>0</v>
      </c>
      <c r="BG206" s="75">
        <f>cf_1!BG206+cf_2!BG206</f>
        <v>0</v>
      </c>
      <c r="BH206" s="75">
        <f>cf_1!BH206+cf_2!BH206</f>
        <v>0</v>
      </c>
      <c r="BI206" s="75">
        <f>cf_1!BI206+cf_2!BI206</f>
        <v>0</v>
      </c>
      <c r="BJ206" s="75">
        <f>cf_1!BJ206+cf_2!BJ206</f>
        <v>0</v>
      </c>
      <c r="BK206" s="75">
        <f>cf_1!BK206+cf_2!BK206</f>
        <v>0</v>
      </c>
      <c r="BL206" s="75">
        <f>cf_1!BL206+cf_2!BL206</f>
        <v>0</v>
      </c>
      <c r="BM206" s="75">
        <f>cf_1!BM206+cf_2!BM206</f>
        <v>0</v>
      </c>
      <c r="BN206" s="75">
        <f>cf_1!BN206+cf_2!BN206</f>
        <v>0</v>
      </c>
      <c r="BO206" s="75">
        <f>cf_1!BO206+cf_2!BO206</f>
        <v>0</v>
      </c>
      <c r="BP206" s="75">
        <f>cf_1!BP206+cf_2!BP206</f>
        <v>0</v>
      </c>
      <c r="BQ206" s="75">
        <f>cf_1!BQ206+cf_2!BQ206</f>
        <v>0</v>
      </c>
      <c r="BR206" s="75">
        <f>cf_1!BR206+cf_2!BR206</f>
        <v>0</v>
      </c>
      <c r="BS206" s="75">
        <f>cf_1!BS206+cf_2!BS206</f>
        <v>0</v>
      </c>
      <c r="BT206" s="75">
        <f>cf_1!BT206+cf_2!BT206</f>
        <v>0</v>
      </c>
      <c r="BU206" s="75">
        <f>cf_1!BU206+cf_2!BU206</f>
        <v>0</v>
      </c>
      <c r="BV206" s="75">
        <f>cf_1!BV206+cf_2!BV206</f>
        <v>0</v>
      </c>
      <c r="BW206" s="75">
        <f>cf_1!BW206+cf_2!BW206</f>
        <v>0</v>
      </c>
      <c r="BX206" s="75">
        <f>cf_1!BX206+cf_2!BX206</f>
        <v>0</v>
      </c>
      <c r="BY206" s="75">
        <f>cf_1!BY206+cf_2!BY206</f>
        <v>0</v>
      </c>
      <c r="BZ206" s="75">
        <f>cf_1!BZ206+cf_2!BZ206</f>
        <v>0</v>
      </c>
      <c r="CA206" s="75">
        <f>cf_1!CA206+cf_2!CA206</f>
        <v>0</v>
      </c>
      <c r="CB206" s="75">
        <f>cf_1!CB206+cf_2!CB206</f>
        <v>0</v>
      </c>
      <c r="CC206" s="75">
        <f>cf_1!CC206+cf_2!CC206</f>
        <v>0</v>
      </c>
      <c r="CD206" s="75">
        <f>cf_1!CD206+cf_2!CD206</f>
        <v>0</v>
      </c>
      <c r="CE206" s="75">
        <f>cf_1!CE206+cf_2!CE206</f>
        <v>0</v>
      </c>
      <c r="CF206" s="75">
        <f>cf_1!CF206+cf_2!CF206</f>
        <v>0</v>
      </c>
      <c r="CG206" s="75">
        <f>cf_1!CG206+cf_2!CG206</f>
        <v>0</v>
      </c>
      <c r="CH206" s="75">
        <f>cf_1!CH206+cf_2!CH206</f>
        <v>0</v>
      </c>
      <c r="CI206" s="75">
        <f>cf_1!CI206+cf_2!CI206</f>
        <v>0</v>
      </c>
      <c r="CJ206" s="75">
        <f>cf_1!CJ206+cf_2!CJ206</f>
        <v>0</v>
      </c>
      <c r="CK206" s="75">
        <f>cf_1!CK206+cf_2!CK206</f>
        <v>0</v>
      </c>
      <c r="CL206" s="75">
        <f>cf_1!CL206+cf_2!CL206</f>
        <v>0</v>
      </c>
      <c r="CM206" s="75">
        <f>cf_1!CM206+cf_2!CM206</f>
        <v>0</v>
      </c>
      <c r="CN206" s="75">
        <f>cf_1!CN206+cf_2!CN206</f>
        <v>0</v>
      </c>
      <c r="CO206" s="75">
        <f>cf_1!CO206+cf_2!CO206</f>
        <v>0</v>
      </c>
      <c r="CP206" s="75">
        <f>cf_1!CP206+cf_2!CP206</f>
        <v>0</v>
      </c>
      <c r="CQ206" s="75">
        <f>cf_1!CQ206+cf_2!CQ206</f>
        <v>0</v>
      </c>
      <c r="CR206" s="75">
        <f>cf_1!CR206+cf_2!CR206</f>
        <v>0</v>
      </c>
      <c r="CS206" s="75">
        <f>cf_1!CS206+cf_2!CS206</f>
        <v>0</v>
      </c>
      <c r="CT206" s="75">
        <f>cf_1!CT206+cf_2!CT206</f>
        <v>0</v>
      </c>
      <c r="CU206" s="75">
        <f>cf_1!CU206+cf_2!CU206</f>
        <v>0</v>
      </c>
      <c r="CV206" s="75">
        <f>cf_1!CV206+cf_2!CV206</f>
        <v>0</v>
      </c>
      <c r="CW206" s="75">
        <f>cf_1!CW206+cf_2!CW206</f>
        <v>0</v>
      </c>
      <c r="CX206" s="75">
        <f>cf_1!CX206+cf_2!CX206</f>
        <v>0</v>
      </c>
      <c r="CY206" s="75">
        <f>cf_1!CY206+cf_2!CY206</f>
        <v>0</v>
      </c>
      <c r="CZ206" s="75">
        <f>cf_1!CZ206+cf_2!CZ206</f>
        <v>0</v>
      </c>
      <c r="DA206" s="75">
        <f>cf_1!DA206+cf_2!DA206</f>
        <v>0</v>
      </c>
      <c r="DB206" s="75">
        <f>cf_1!DB206+cf_2!DB206</f>
        <v>0</v>
      </c>
      <c r="DC206" s="75">
        <f>cf_1!DC206+cf_2!DC206</f>
        <v>0</v>
      </c>
      <c r="DD206" s="75">
        <f>cf_1!DD206+cf_2!DD206</f>
        <v>0</v>
      </c>
      <c r="DE206" s="75">
        <f>cf_1!DE206+cf_2!DE206</f>
        <v>0</v>
      </c>
      <c r="DF206" s="75">
        <f>cf_1!DF206+cf_2!DF206</f>
        <v>0</v>
      </c>
      <c r="DG206" s="75">
        <f>cf_1!DG206+cf_2!DG206</f>
        <v>0</v>
      </c>
      <c r="DH206" s="75">
        <f>cf_1!DH206+cf_2!DH206</f>
        <v>0</v>
      </c>
      <c r="DI206" s="75">
        <f>cf_1!DI206+cf_2!DI206</f>
        <v>0</v>
      </c>
      <c r="DJ206" s="75">
        <f>cf_1!DJ206+cf_2!DJ206</f>
        <v>0</v>
      </c>
      <c r="DK206" s="75">
        <f>cf_1!DK206+cf_2!DK206</f>
        <v>0</v>
      </c>
      <c r="DL206" s="75">
        <f>cf_1!DL206+cf_2!DL206</f>
        <v>0</v>
      </c>
      <c r="DM206" s="75">
        <f>cf_1!DM206+cf_2!DM206</f>
        <v>0</v>
      </c>
      <c r="DN206" s="75">
        <f>cf_1!DN206+cf_2!DN206</f>
        <v>0</v>
      </c>
      <c r="DO206" s="75">
        <f>cf_1!DO206+cf_2!DO206</f>
        <v>0</v>
      </c>
      <c r="DP206" s="75">
        <f>cf_1!DP206+cf_2!DP206</f>
        <v>0</v>
      </c>
      <c r="DQ206" s="75">
        <f>cf_1!DQ206+cf_2!DQ206</f>
        <v>0</v>
      </c>
      <c r="DR206" s="75">
        <f>cf_1!DR206+cf_2!DR206</f>
        <v>0</v>
      </c>
      <c r="DS206" s="75">
        <f>cf_1!DS206+cf_2!DS206</f>
        <v>0</v>
      </c>
      <c r="DT206" s="75">
        <f>cf_1!DT206+cf_2!DT206</f>
        <v>0</v>
      </c>
      <c r="DU206" s="75">
        <f>cf_1!DU206+cf_2!DU206</f>
        <v>0</v>
      </c>
      <c r="DV206" s="75">
        <f>cf_1!DV206+cf_2!DV206</f>
        <v>0</v>
      </c>
      <c r="DW206" s="75">
        <f>cf_1!DW206+cf_2!DW206</f>
        <v>0</v>
      </c>
      <c r="DX206" s="75">
        <f>cf_1!DX206+cf_2!DX206</f>
        <v>0</v>
      </c>
      <c r="DY206" s="75">
        <f>cf_1!DY206+cf_2!DY206</f>
        <v>0</v>
      </c>
      <c r="DZ206" s="75">
        <f>cf_1!DZ206+cf_2!DZ206</f>
        <v>0</v>
      </c>
      <c r="EA206" s="75">
        <f>cf_1!EA206+cf_2!EA206</f>
        <v>0</v>
      </c>
      <c r="EB206" s="75">
        <f>cf_1!EB206+cf_2!EB206</f>
        <v>0</v>
      </c>
      <c r="EC206" s="75">
        <f>cf_1!EC206+cf_2!EC206</f>
        <v>0</v>
      </c>
      <c r="ED206" s="75">
        <f>cf_1!ED206+cf_2!ED206</f>
        <v>0</v>
      </c>
      <c r="EE206" s="75">
        <f>cf_1!EE206+cf_2!EE206</f>
        <v>0</v>
      </c>
      <c r="EF206" s="75">
        <f>cf_1!EF206+cf_2!EF206</f>
        <v>0</v>
      </c>
      <c r="EG206" s="75">
        <f>cf_1!EG206+cf_2!EG206</f>
        <v>0</v>
      </c>
      <c r="EH206" s="75">
        <f>cf_1!EH206+cf_2!EH206</f>
        <v>0</v>
      </c>
      <c r="EI206" s="75">
        <f>cf_1!EI206+cf_2!EI206</f>
        <v>0</v>
      </c>
    </row>
    <row r="208" spans="2:139" x14ac:dyDescent="0.2">
      <c r="B208" s="104"/>
      <c r="C208" s="104" t="s">
        <v>793</v>
      </c>
      <c r="D208" s="104"/>
      <c r="E208" s="105"/>
      <c r="F208" s="104"/>
      <c r="G208" s="105"/>
      <c r="H208" s="104"/>
      <c r="I208" s="105"/>
      <c r="J208" s="104"/>
      <c r="K208" s="105"/>
      <c r="L208" s="105"/>
      <c r="M208" s="105"/>
      <c r="N208" s="105"/>
      <c r="O208" s="105"/>
      <c r="P208" s="106">
        <f ca="1">SUM(S208:EI208)</f>
        <v>5016886983.9131794</v>
      </c>
      <c r="Q208" s="106">
        <f>SUMIF(S$5:EI$5,"факт",S208:EI208)</f>
        <v>0</v>
      </c>
      <c r="R208" s="106">
        <f ca="1">P208-Q208</f>
        <v>5016886983.9131794</v>
      </c>
      <c r="S208" s="107">
        <f>cf_1!S208+cf_2!S208</f>
        <v>0</v>
      </c>
      <c r="T208" s="107">
        <f>cf_1!T208+cf_2!T208</f>
        <v>0</v>
      </c>
      <c r="U208" s="107">
        <f ca="1">cf_1!U208+cf_2!U208</f>
        <v>0</v>
      </c>
      <c r="V208" s="107">
        <f ca="1">cf_1!V208+cf_2!V208</f>
        <v>0</v>
      </c>
      <c r="W208" s="107">
        <f ca="1">cf_1!W208+cf_2!W208</f>
        <v>0</v>
      </c>
      <c r="X208" s="107">
        <f ca="1">cf_1!X208+cf_2!X208</f>
        <v>0</v>
      </c>
      <c r="Y208" s="107">
        <f ca="1">cf_1!Y208+cf_2!Y208</f>
        <v>0</v>
      </c>
      <c r="Z208" s="107">
        <f ca="1">cf_1!Z208+cf_2!Z208</f>
        <v>0</v>
      </c>
      <c r="AA208" s="107">
        <f ca="1">cf_1!AA208+cf_2!AA208</f>
        <v>0</v>
      </c>
      <c r="AB208" s="107">
        <f ca="1">cf_1!AB208+cf_2!AB208</f>
        <v>0</v>
      </c>
      <c r="AC208" s="107">
        <f ca="1">cf_1!AC208+cf_2!AC208</f>
        <v>0</v>
      </c>
      <c r="AD208" s="107">
        <f ca="1">cf_1!AD208+cf_2!AD208</f>
        <v>0</v>
      </c>
      <c r="AE208" s="107">
        <f ca="1">cf_1!AE208+cf_2!AE208</f>
        <v>0</v>
      </c>
      <c r="AF208" s="107">
        <f ca="1">cf_1!AF208+cf_2!AF208</f>
        <v>0</v>
      </c>
      <c r="AG208" s="107">
        <f ca="1">cf_1!AG208+cf_2!AG208</f>
        <v>0</v>
      </c>
      <c r="AH208" s="107">
        <f ca="1">cf_1!AH208+cf_2!AH208</f>
        <v>0</v>
      </c>
      <c r="AI208" s="107">
        <f ca="1">cf_1!AI208+cf_2!AI208</f>
        <v>0</v>
      </c>
      <c r="AJ208" s="107">
        <f ca="1">cf_1!AJ208+cf_2!AJ208</f>
        <v>0</v>
      </c>
      <c r="AK208" s="107">
        <f ca="1">cf_1!AK208+cf_2!AK208</f>
        <v>0</v>
      </c>
      <c r="AL208" s="107">
        <f ca="1">cf_1!AL208+cf_2!AL208</f>
        <v>0</v>
      </c>
      <c r="AM208" s="107">
        <f ca="1">cf_1!AM208+cf_2!AM208</f>
        <v>0</v>
      </c>
      <c r="AN208" s="107">
        <f ca="1">cf_1!AN208+cf_2!AN208</f>
        <v>0</v>
      </c>
      <c r="AO208" s="107">
        <f ca="1">cf_1!AO208+cf_2!AO208</f>
        <v>0</v>
      </c>
      <c r="AP208" s="107">
        <f ca="1">cf_1!AP208+cf_2!AP208</f>
        <v>0</v>
      </c>
      <c r="AQ208" s="107">
        <f ca="1">cf_1!AQ208+cf_2!AQ208</f>
        <v>0</v>
      </c>
      <c r="AR208" s="107">
        <f ca="1">cf_1!AR208+cf_2!AR208</f>
        <v>0</v>
      </c>
      <c r="AS208" s="107">
        <f ca="1">cf_1!AS208+cf_2!AS208</f>
        <v>0</v>
      </c>
      <c r="AT208" s="107">
        <f ca="1">cf_1!AT208+cf_2!AT208</f>
        <v>0</v>
      </c>
      <c r="AU208" s="107">
        <f ca="1">cf_1!AU208+cf_2!AU208</f>
        <v>0</v>
      </c>
      <c r="AV208" s="107">
        <f ca="1">cf_1!AV208+cf_2!AV208</f>
        <v>0</v>
      </c>
      <c r="AW208" s="107">
        <f ca="1">cf_1!AW208+cf_2!AW208</f>
        <v>0</v>
      </c>
      <c r="AX208" s="107">
        <f ca="1">cf_1!AX208+cf_2!AX208</f>
        <v>0</v>
      </c>
      <c r="AY208" s="107">
        <f ca="1">cf_1!AY208+cf_2!AY208</f>
        <v>0</v>
      </c>
      <c r="AZ208" s="107">
        <f ca="1">cf_1!AZ208+cf_2!AZ208</f>
        <v>0</v>
      </c>
      <c r="BA208" s="107">
        <f ca="1">cf_1!BA208+cf_2!BA208</f>
        <v>0</v>
      </c>
      <c r="BB208" s="107">
        <f ca="1">cf_1!BB208+cf_2!BB208</f>
        <v>0</v>
      </c>
      <c r="BC208" s="107">
        <f ca="1">cf_1!BC208+cf_2!BC208</f>
        <v>0</v>
      </c>
      <c r="BD208" s="107">
        <f ca="1">cf_1!BD208+cf_2!BD208</f>
        <v>0</v>
      </c>
      <c r="BE208" s="107">
        <f ca="1">cf_1!BE208+cf_2!BE208</f>
        <v>0</v>
      </c>
      <c r="BF208" s="107">
        <f ca="1">cf_1!BF208+cf_2!BF208</f>
        <v>0</v>
      </c>
      <c r="BG208" s="107">
        <f ca="1">cf_1!BG208+cf_2!BG208</f>
        <v>0</v>
      </c>
      <c r="BH208" s="107">
        <f ca="1">cf_1!BH208+cf_2!BH208</f>
        <v>0</v>
      </c>
      <c r="BI208" s="107">
        <f ca="1">cf_1!BI208+cf_2!BI208</f>
        <v>2458265040.5501156</v>
      </c>
      <c r="BJ208" s="107">
        <f ca="1">cf_1!BJ208+cf_2!BJ208</f>
        <v>476620469.3968854</v>
      </c>
      <c r="BK208" s="107">
        <f ca="1">cf_1!BK208+cf_2!BK208</f>
        <v>398550098.02354908</v>
      </c>
      <c r="BL208" s="107">
        <f ca="1">cf_1!BL208+cf_2!BL208</f>
        <v>399451524.67072868</v>
      </c>
      <c r="BM208" s="107">
        <f ca="1">cf_1!BM208+cf_2!BM208</f>
        <v>400355174.47920036</v>
      </c>
      <c r="BN208" s="107">
        <f ca="1">cf_1!BN208+cf_2!BN208</f>
        <v>401261052.93187857</v>
      </c>
      <c r="BO208" s="107">
        <f ca="1">cf_1!BO208+cf_2!BO208</f>
        <v>482382338.75802326</v>
      </c>
      <c r="BP208" s="107">
        <f ca="1">cf_1!BP208+cf_2!BP208</f>
        <v>26.772974967956543</v>
      </c>
      <c r="BQ208" s="107">
        <f ca="1">cf_1!BQ208+cf_2!BQ208</f>
        <v>26.772974967956543</v>
      </c>
      <c r="BR208" s="107">
        <f ca="1">cf_1!BR208+cf_2!BR208</f>
        <v>26.772974967956543</v>
      </c>
      <c r="BS208" s="107">
        <f ca="1">cf_1!BS208+cf_2!BS208</f>
        <v>26.772974967956543</v>
      </c>
      <c r="BT208" s="107">
        <f ca="1">cf_1!BT208+cf_2!BT208</f>
        <v>26.772974967956543</v>
      </c>
      <c r="BU208" s="107">
        <f ca="1">cf_1!BU208+cf_2!BU208</f>
        <v>26.772974967956543</v>
      </c>
      <c r="BV208" s="107">
        <f ca="1">cf_1!BV208+cf_2!BV208</f>
        <v>26.772974967956543</v>
      </c>
      <c r="BW208" s="107">
        <f ca="1">cf_1!BW208+cf_2!BW208</f>
        <v>26.772974967956543</v>
      </c>
      <c r="BX208" s="107">
        <f ca="1">cf_1!BX208+cf_2!BX208</f>
        <v>26.772974967956543</v>
      </c>
      <c r="BY208" s="107">
        <f ca="1">cf_1!BY208+cf_2!BY208</f>
        <v>26.772974967956543</v>
      </c>
      <c r="BZ208" s="107">
        <f ca="1">cf_1!BZ208+cf_2!BZ208</f>
        <v>26.772974967956543</v>
      </c>
      <c r="CA208" s="107">
        <f ca="1">cf_1!CA208+cf_2!CA208</f>
        <v>26.772974967956543</v>
      </c>
      <c r="CB208" s="107">
        <f ca="1">cf_1!CB208+cf_2!CB208</f>
        <v>26.772974967956543</v>
      </c>
      <c r="CC208" s="107">
        <f ca="1">cf_1!CC208+cf_2!CC208</f>
        <v>26.772974967956543</v>
      </c>
      <c r="CD208" s="107">
        <f ca="1">cf_1!CD208+cf_2!CD208</f>
        <v>26.772974967956543</v>
      </c>
      <c r="CE208" s="107">
        <f ca="1">cf_1!CE208+cf_2!CE208</f>
        <v>26.772974967956543</v>
      </c>
      <c r="CF208" s="107">
        <f ca="1">cf_1!CF208+cf_2!CF208</f>
        <v>26.772974967956543</v>
      </c>
      <c r="CG208" s="107">
        <f ca="1">cf_1!CG208+cf_2!CG208</f>
        <v>26.772974967956543</v>
      </c>
      <c r="CH208" s="107">
        <f ca="1">cf_1!CH208+cf_2!CH208</f>
        <v>26.772974967956543</v>
      </c>
      <c r="CI208" s="107">
        <f ca="1">cf_1!CI208+cf_2!CI208</f>
        <v>26.772974967956543</v>
      </c>
      <c r="CJ208" s="107">
        <f ca="1">cf_1!CJ208+cf_2!CJ208</f>
        <v>26.772974967956543</v>
      </c>
      <c r="CK208" s="107">
        <f ca="1">cf_1!CK208+cf_2!CK208</f>
        <v>26.772974967956543</v>
      </c>
      <c r="CL208" s="107">
        <f ca="1">cf_1!CL208+cf_2!CL208</f>
        <v>26.772974967956543</v>
      </c>
      <c r="CM208" s="107">
        <f ca="1">cf_1!CM208+cf_2!CM208</f>
        <v>26.772974967956543</v>
      </c>
      <c r="CN208" s="107">
        <f ca="1">cf_1!CN208+cf_2!CN208</f>
        <v>26.772974967956543</v>
      </c>
      <c r="CO208" s="107">
        <f ca="1">cf_1!CO208+cf_2!CO208</f>
        <v>26.772974967956543</v>
      </c>
      <c r="CP208" s="107">
        <f ca="1">cf_1!CP208+cf_2!CP208</f>
        <v>26.772974967956543</v>
      </c>
      <c r="CQ208" s="107">
        <f ca="1">cf_1!CQ208+cf_2!CQ208</f>
        <v>26.772974967956543</v>
      </c>
      <c r="CR208" s="107">
        <f ca="1">cf_1!CR208+cf_2!CR208</f>
        <v>26.772974967956543</v>
      </c>
      <c r="CS208" s="107">
        <f ca="1">cf_1!CS208+cf_2!CS208</f>
        <v>26.772974967956543</v>
      </c>
      <c r="CT208" s="107">
        <f ca="1">cf_1!CT208+cf_2!CT208</f>
        <v>26.772974967956543</v>
      </c>
      <c r="CU208" s="107">
        <f ca="1">cf_1!CU208+cf_2!CU208</f>
        <v>26.772974967956543</v>
      </c>
      <c r="CV208" s="107">
        <f ca="1">cf_1!CV208+cf_2!CV208</f>
        <v>26.772974967956543</v>
      </c>
      <c r="CW208" s="107">
        <f ca="1">cf_1!CW208+cf_2!CW208</f>
        <v>26.772974967956543</v>
      </c>
      <c r="CX208" s="107">
        <f ca="1">cf_1!CX208+cf_2!CX208</f>
        <v>26.772974967956543</v>
      </c>
      <c r="CY208" s="107">
        <f ca="1">cf_1!CY208+cf_2!CY208</f>
        <v>26.772974967956543</v>
      </c>
      <c r="CZ208" s="107">
        <f ca="1">cf_1!CZ208+cf_2!CZ208</f>
        <v>26.772974967956543</v>
      </c>
      <c r="DA208" s="107">
        <f ca="1">cf_1!DA208+cf_2!DA208</f>
        <v>26.772974967956543</v>
      </c>
      <c r="DB208" s="107">
        <f ca="1">cf_1!DB208+cf_2!DB208</f>
        <v>26.772974967956543</v>
      </c>
      <c r="DC208" s="107">
        <f ca="1">cf_1!DC208+cf_2!DC208</f>
        <v>26.772974967956543</v>
      </c>
      <c r="DD208" s="107">
        <f ca="1">cf_1!DD208+cf_2!DD208</f>
        <v>26.772974967956543</v>
      </c>
      <c r="DE208" s="107">
        <f ca="1">cf_1!DE208+cf_2!DE208</f>
        <v>26.772974967956543</v>
      </c>
      <c r="DF208" s="107">
        <f ca="1">cf_1!DF208+cf_2!DF208</f>
        <v>26.772974967956543</v>
      </c>
      <c r="DG208" s="107">
        <f ca="1">cf_1!DG208+cf_2!DG208</f>
        <v>26.772974967956543</v>
      </c>
      <c r="DH208" s="107">
        <f ca="1">cf_1!DH208+cf_2!DH208</f>
        <v>26.772974967956543</v>
      </c>
      <c r="DI208" s="107">
        <f ca="1">cf_1!DI208+cf_2!DI208</f>
        <v>26.772974967956543</v>
      </c>
      <c r="DJ208" s="107">
        <f ca="1">cf_1!DJ208+cf_2!DJ208</f>
        <v>26.772974967956543</v>
      </c>
      <c r="DK208" s="107">
        <f ca="1">cf_1!DK208+cf_2!DK208</f>
        <v>26.772974967956543</v>
      </c>
      <c r="DL208" s="107">
        <f ca="1">cf_1!DL208+cf_2!DL208</f>
        <v>0</v>
      </c>
      <c r="DM208" s="107">
        <f ca="1">cf_1!DM208+cf_2!DM208</f>
        <v>0</v>
      </c>
      <c r="DN208" s="107">
        <f ca="1">cf_1!DN208+cf_2!DN208</f>
        <v>0</v>
      </c>
      <c r="DO208" s="107">
        <f ca="1">cf_1!DO208+cf_2!DO208</f>
        <v>0</v>
      </c>
      <c r="DP208" s="107">
        <f ca="1">cf_1!DP208+cf_2!DP208</f>
        <v>0</v>
      </c>
      <c r="DQ208" s="107">
        <f ca="1">cf_1!DQ208+cf_2!DQ208</f>
        <v>0</v>
      </c>
      <c r="DR208" s="107">
        <f ca="1">cf_1!DR208+cf_2!DR208</f>
        <v>0</v>
      </c>
      <c r="DS208" s="107">
        <f ca="1">cf_1!DS208+cf_2!DS208</f>
        <v>0</v>
      </c>
      <c r="DT208" s="107">
        <f ca="1">cf_1!DT208+cf_2!DT208</f>
        <v>0</v>
      </c>
      <c r="DU208" s="107">
        <f ca="1">cf_1!DU208+cf_2!DU208</f>
        <v>0</v>
      </c>
      <c r="DV208" s="107">
        <f ca="1">cf_1!DV208+cf_2!DV208</f>
        <v>0</v>
      </c>
      <c r="DW208" s="107">
        <f ca="1">cf_1!DW208+cf_2!DW208</f>
        <v>0</v>
      </c>
      <c r="DX208" s="107">
        <f ca="1">cf_1!DX208+cf_2!DX208</f>
        <v>0</v>
      </c>
      <c r="DY208" s="107">
        <f ca="1">cf_1!DY208+cf_2!DY208</f>
        <v>0</v>
      </c>
      <c r="DZ208" s="107">
        <f ca="1">cf_1!DZ208+cf_2!DZ208</f>
        <v>0</v>
      </c>
      <c r="EA208" s="107">
        <f ca="1">cf_1!EA208+cf_2!EA208</f>
        <v>0</v>
      </c>
      <c r="EB208" s="107">
        <f ca="1">cf_1!EB208+cf_2!EB208</f>
        <v>0</v>
      </c>
      <c r="EC208" s="107">
        <f ca="1">cf_1!EC208+cf_2!EC208</f>
        <v>0</v>
      </c>
      <c r="ED208" s="107">
        <f ca="1">cf_1!ED208+cf_2!ED208</f>
        <v>0</v>
      </c>
      <c r="EE208" s="107">
        <f ca="1">cf_1!EE208+cf_2!EE208</f>
        <v>0</v>
      </c>
      <c r="EF208" s="107">
        <f ca="1">cf_1!EF208+cf_2!EF208</f>
        <v>0</v>
      </c>
      <c r="EG208" s="107">
        <f ca="1">cf_1!EG208+cf_2!EG208</f>
        <v>0</v>
      </c>
      <c r="EH208" s="107">
        <f ca="1">cf_1!EH208+cf_2!EH208</f>
        <v>0</v>
      </c>
      <c r="EI208" s="107">
        <f ca="1">cf_1!EI208+cf_2!EI208</f>
        <v>0</v>
      </c>
    </row>
    <row r="209" spans="2:201" x14ac:dyDescent="0.2">
      <c r="C209" s="46" t="s">
        <v>792</v>
      </c>
      <c r="P209" s="109">
        <f>SUM(S209:EI209)</f>
        <v>21875892332.091164</v>
      </c>
      <c r="Q209" s="109">
        <f>SUMIF(S$5:EI$5,"факт",S209:EI209)</f>
        <v>0</v>
      </c>
      <c r="R209" s="109">
        <f>P209-Q209</f>
        <v>21875892332.091164</v>
      </c>
      <c r="S209" s="46">
        <f>cf_1!S209+cf_2!S209</f>
        <v>0</v>
      </c>
      <c r="T209" s="59">
        <f>cf_1!T209+cf_2!T209</f>
        <v>0</v>
      </c>
      <c r="U209" s="59">
        <f>cf_1!U209+cf_2!U209</f>
        <v>0</v>
      </c>
      <c r="V209" s="59">
        <f>cf_1!V209+cf_2!V209</f>
        <v>0</v>
      </c>
      <c r="W209" s="59">
        <f>cf_1!W209+cf_2!W209</f>
        <v>0</v>
      </c>
      <c r="X209" s="59">
        <f>cf_1!X209+cf_2!X209</f>
        <v>0</v>
      </c>
      <c r="Y209" s="59">
        <f>cf_1!Y209+cf_2!Y209</f>
        <v>0</v>
      </c>
      <c r="Z209" s="59">
        <f>cf_1!Z209+cf_2!Z209</f>
        <v>0</v>
      </c>
      <c r="AA209" s="59">
        <f>cf_1!AA209+cf_2!AA209</f>
        <v>0</v>
      </c>
      <c r="AB209" s="59">
        <f>cf_1!AB209+cf_2!AB209</f>
        <v>0</v>
      </c>
      <c r="AC209" s="59">
        <f>cf_1!AC209+cf_2!AC209</f>
        <v>0</v>
      </c>
      <c r="AD209" s="59">
        <f>cf_1!AD209+cf_2!AD209</f>
        <v>0</v>
      </c>
      <c r="AE209" s="59">
        <f>cf_1!AE209+cf_2!AE209</f>
        <v>0</v>
      </c>
      <c r="AF209" s="59">
        <f>cf_1!AF209+cf_2!AF209</f>
        <v>0</v>
      </c>
      <c r="AG209" s="59">
        <f>cf_1!AG209+cf_2!AG209</f>
        <v>0</v>
      </c>
      <c r="AH209" s="59">
        <f>cf_1!AH209+cf_2!AH209</f>
        <v>0</v>
      </c>
      <c r="AI209" s="59">
        <f>cf_1!AI209+cf_2!AI209</f>
        <v>0</v>
      </c>
      <c r="AJ209" s="59">
        <f>cf_1!AJ209+cf_2!AJ209</f>
        <v>0</v>
      </c>
      <c r="AK209" s="59">
        <f>cf_1!AK209+cf_2!AK209</f>
        <v>0</v>
      </c>
      <c r="AL209" s="59">
        <f>cf_1!AL209+cf_2!AL209</f>
        <v>0</v>
      </c>
      <c r="AM209" s="59">
        <f>cf_1!AM209+cf_2!AM209</f>
        <v>0</v>
      </c>
      <c r="AN209" s="59">
        <f>cf_1!AN209+cf_2!AN209</f>
        <v>0</v>
      </c>
      <c r="AO209" s="59">
        <f>cf_1!AO209+cf_2!AO209</f>
        <v>0</v>
      </c>
      <c r="AP209" s="59">
        <f>cf_1!AP209+cf_2!AP209</f>
        <v>0</v>
      </c>
      <c r="AQ209" s="59">
        <f>cf_1!AQ209+cf_2!AQ209</f>
        <v>0</v>
      </c>
      <c r="AR209" s="59">
        <f>cf_1!AR209+cf_2!AR209</f>
        <v>0</v>
      </c>
      <c r="AS209" s="59">
        <f>cf_1!AS209+cf_2!AS209</f>
        <v>0</v>
      </c>
      <c r="AT209" s="59">
        <f>cf_1!AT209+cf_2!AT209</f>
        <v>0</v>
      </c>
      <c r="AU209" s="59">
        <f>cf_1!AU209+cf_2!AU209</f>
        <v>0</v>
      </c>
      <c r="AV209" s="59">
        <f>cf_1!AV209+cf_2!AV209</f>
        <v>0</v>
      </c>
      <c r="AW209" s="59">
        <f>cf_1!AW209+cf_2!AW209</f>
        <v>0</v>
      </c>
      <c r="AX209" s="59">
        <f>cf_1!AX209+cf_2!AX209</f>
        <v>0</v>
      </c>
      <c r="AY209" s="59">
        <f>cf_1!AY209+cf_2!AY209</f>
        <v>0</v>
      </c>
      <c r="AZ209" s="59">
        <f>cf_1!AZ209+cf_2!AZ209</f>
        <v>0</v>
      </c>
      <c r="BA209" s="59">
        <f>cf_1!BA209+cf_2!BA209</f>
        <v>0</v>
      </c>
      <c r="BB209" s="59">
        <f>cf_1!BB209+cf_2!BB209</f>
        <v>0</v>
      </c>
      <c r="BC209" s="59">
        <f>cf_1!BC209+cf_2!BC209</f>
        <v>0</v>
      </c>
      <c r="BD209" s="59">
        <f>cf_1!BD209+cf_2!BD209</f>
        <v>0</v>
      </c>
      <c r="BE209" s="59">
        <f>cf_1!BE209+cf_2!BE209</f>
        <v>0</v>
      </c>
      <c r="BF209" s="59">
        <f>cf_1!BF209+cf_2!BF209</f>
        <v>0</v>
      </c>
      <c r="BG209" s="59">
        <f>cf_1!BG209+cf_2!BG209</f>
        <v>0</v>
      </c>
      <c r="BH209" s="59">
        <f>cf_1!BH209+cf_2!BH209</f>
        <v>0</v>
      </c>
      <c r="BI209" s="59">
        <f>cf_1!BI209+cf_2!BI209</f>
        <v>18768385281.151566</v>
      </c>
      <c r="BJ209" s="59">
        <f>cf_1!BJ209+cf_2!BJ209</f>
        <v>571926018.52127075</v>
      </c>
      <c r="BK209" s="59">
        <f>cf_1!BK209+cf_2!BK209</f>
        <v>487336061.01683044</v>
      </c>
      <c r="BL209" s="59">
        <f>cf_1!BL209+cf_2!BL209</f>
        <v>488537963.21306992</v>
      </c>
      <c r="BM209" s="59">
        <f>cf_1!BM209+cf_2!BM209</f>
        <v>489742829.62436676</v>
      </c>
      <c r="BN209" s="59">
        <f>cf_1!BN209+cf_2!BN209</f>
        <v>490950667.56127167</v>
      </c>
      <c r="BO209" s="59">
        <f>cf_1!BO209+cf_2!BO209</f>
        <v>579013511.00278854</v>
      </c>
      <c r="BP209" s="59">
        <f>cf_1!BP209+cf_2!BP209</f>
        <v>0</v>
      </c>
      <c r="BQ209" s="59">
        <f>cf_1!BQ209+cf_2!BQ209</f>
        <v>0</v>
      </c>
      <c r="BR209" s="59">
        <f>cf_1!BR209+cf_2!BR209</f>
        <v>0</v>
      </c>
      <c r="BS209" s="59">
        <f>cf_1!BS209+cf_2!BS209</f>
        <v>0</v>
      </c>
      <c r="BT209" s="59">
        <f>cf_1!BT209+cf_2!BT209</f>
        <v>0</v>
      </c>
      <c r="BU209" s="59">
        <f>cf_1!BU209+cf_2!BU209</f>
        <v>0</v>
      </c>
      <c r="BV209" s="59">
        <f>cf_1!BV209+cf_2!BV209</f>
        <v>0</v>
      </c>
      <c r="BW209" s="59">
        <f>cf_1!BW209+cf_2!BW209</f>
        <v>0</v>
      </c>
      <c r="BX209" s="59">
        <f>cf_1!BX209+cf_2!BX209</f>
        <v>0</v>
      </c>
      <c r="BY209" s="59">
        <f>cf_1!BY209+cf_2!BY209</f>
        <v>0</v>
      </c>
      <c r="BZ209" s="59">
        <f>cf_1!BZ209+cf_2!BZ209</f>
        <v>0</v>
      </c>
      <c r="CA209" s="59">
        <f>cf_1!CA209+cf_2!CA209</f>
        <v>0</v>
      </c>
      <c r="CB209" s="59">
        <f>cf_1!CB209+cf_2!CB209</f>
        <v>0</v>
      </c>
      <c r="CC209" s="59">
        <f>cf_1!CC209+cf_2!CC209</f>
        <v>0</v>
      </c>
      <c r="CD209" s="59">
        <f>cf_1!CD209+cf_2!CD209</f>
        <v>0</v>
      </c>
      <c r="CE209" s="59">
        <f>cf_1!CE209+cf_2!CE209</f>
        <v>0</v>
      </c>
      <c r="CF209" s="59">
        <f>cf_1!CF209+cf_2!CF209</f>
        <v>0</v>
      </c>
      <c r="CG209" s="59">
        <f>cf_1!CG209+cf_2!CG209</f>
        <v>0</v>
      </c>
      <c r="CH209" s="59">
        <f>cf_1!CH209+cf_2!CH209</f>
        <v>0</v>
      </c>
      <c r="CI209" s="59">
        <f>cf_1!CI209+cf_2!CI209</f>
        <v>0</v>
      </c>
      <c r="CJ209" s="59">
        <f>cf_1!CJ209+cf_2!CJ209</f>
        <v>0</v>
      </c>
      <c r="CK209" s="59">
        <f>cf_1!CK209+cf_2!CK209</f>
        <v>0</v>
      </c>
      <c r="CL209" s="59">
        <f>cf_1!CL209+cf_2!CL209</f>
        <v>0</v>
      </c>
      <c r="CM209" s="59">
        <f>cf_1!CM209+cf_2!CM209</f>
        <v>0</v>
      </c>
      <c r="CN209" s="59">
        <f>cf_1!CN209+cf_2!CN209</f>
        <v>0</v>
      </c>
      <c r="CO209" s="59">
        <f>cf_1!CO209+cf_2!CO209</f>
        <v>0</v>
      </c>
      <c r="CP209" s="59">
        <f>cf_1!CP209+cf_2!CP209</f>
        <v>0</v>
      </c>
      <c r="CQ209" s="59">
        <f>cf_1!CQ209+cf_2!CQ209</f>
        <v>0</v>
      </c>
      <c r="CR209" s="59">
        <f>cf_1!CR209+cf_2!CR209</f>
        <v>0</v>
      </c>
      <c r="CS209" s="59">
        <f>cf_1!CS209+cf_2!CS209</f>
        <v>0</v>
      </c>
      <c r="CT209" s="59">
        <f>cf_1!CT209+cf_2!CT209</f>
        <v>0</v>
      </c>
      <c r="CU209" s="59">
        <f>cf_1!CU209+cf_2!CU209</f>
        <v>0</v>
      </c>
      <c r="CV209" s="59">
        <f>cf_1!CV209+cf_2!CV209</f>
        <v>0</v>
      </c>
      <c r="CW209" s="59">
        <f>cf_1!CW209+cf_2!CW209</f>
        <v>0</v>
      </c>
      <c r="CX209" s="59">
        <f>cf_1!CX209+cf_2!CX209</f>
        <v>0</v>
      </c>
      <c r="CY209" s="59">
        <f>cf_1!CY209+cf_2!CY209</f>
        <v>0</v>
      </c>
      <c r="CZ209" s="59">
        <f>cf_1!CZ209+cf_2!CZ209</f>
        <v>0</v>
      </c>
      <c r="DA209" s="59">
        <f>cf_1!DA209+cf_2!DA209</f>
        <v>0</v>
      </c>
      <c r="DB209" s="59">
        <f>cf_1!DB209+cf_2!DB209</f>
        <v>0</v>
      </c>
      <c r="DC209" s="59">
        <f>cf_1!DC209+cf_2!DC209</f>
        <v>0</v>
      </c>
      <c r="DD209" s="59">
        <f>cf_1!DD209+cf_2!DD209</f>
        <v>0</v>
      </c>
      <c r="DE209" s="59">
        <f>cf_1!DE209+cf_2!DE209</f>
        <v>0</v>
      </c>
      <c r="DF209" s="59">
        <f>cf_1!DF209+cf_2!DF209</f>
        <v>0</v>
      </c>
      <c r="DG209" s="59">
        <f>cf_1!DG209+cf_2!DG209</f>
        <v>0</v>
      </c>
      <c r="DH209" s="59">
        <f>cf_1!DH209+cf_2!DH209</f>
        <v>0</v>
      </c>
      <c r="DI209" s="59">
        <f>cf_1!DI209+cf_2!DI209</f>
        <v>0</v>
      </c>
      <c r="DJ209" s="59">
        <f>cf_1!DJ209+cf_2!DJ209</f>
        <v>0</v>
      </c>
      <c r="DK209" s="59">
        <f>cf_1!DK209+cf_2!DK209</f>
        <v>0</v>
      </c>
      <c r="DL209" s="59">
        <f>cf_1!DL209+cf_2!DL209</f>
        <v>0</v>
      </c>
      <c r="DM209" s="59">
        <f>cf_1!DM209+cf_2!DM209</f>
        <v>0</v>
      </c>
      <c r="DN209" s="59">
        <f>cf_1!DN209+cf_2!DN209</f>
        <v>0</v>
      </c>
      <c r="DO209" s="59">
        <f>cf_1!DO209+cf_2!DO209</f>
        <v>0</v>
      </c>
      <c r="DP209" s="59">
        <f>cf_1!DP209+cf_2!DP209</f>
        <v>0</v>
      </c>
      <c r="DQ209" s="59">
        <f>cf_1!DQ209+cf_2!DQ209</f>
        <v>0</v>
      </c>
      <c r="DR209" s="59">
        <f>cf_1!DR209+cf_2!DR209</f>
        <v>0</v>
      </c>
      <c r="DS209" s="59">
        <f>cf_1!DS209+cf_2!DS209</f>
        <v>0</v>
      </c>
      <c r="DT209" s="59">
        <f>cf_1!DT209+cf_2!DT209</f>
        <v>0</v>
      </c>
      <c r="DU209" s="59">
        <f>cf_1!DU209+cf_2!DU209</f>
        <v>0</v>
      </c>
      <c r="DV209" s="59">
        <f>cf_1!DV209+cf_2!DV209</f>
        <v>0</v>
      </c>
      <c r="DW209" s="59">
        <f>cf_1!DW209+cf_2!DW209</f>
        <v>0</v>
      </c>
      <c r="DX209" s="59">
        <f>cf_1!DX209+cf_2!DX209</f>
        <v>0</v>
      </c>
      <c r="DY209" s="59">
        <f>cf_1!DY209+cf_2!DY209</f>
        <v>0</v>
      </c>
      <c r="DZ209" s="59">
        <f>cf_1!DZ209+cf_2!DZ209</f>
        <v>0</v>
      </c>
      <c r="EA209" s="59">
        <f>cf_1!EA209+cf_2!EA209</f>
        <v>0</v>
      </c>
      <c r="EB209" s="59">
        <f>cf_1!EB209+cf_2!EB209</f>
        <v>0</v>
      </c>
      <c r="EC209" s="59">
        <f>cf_1!EC209+cf_2!EC209</f>
        <v>0</v>
      </c>
      <c r="ED209" s="59">
        <f>cf_1!ED209+cf_2!ED209</f>
        <v>0</v>
      </c>
      <c r="EE209" s="59">
        <f>cf_1!EE209+cf_2!EE209</f>
        <v>0</v>
      </c>
      <c r="EF209" s="59">
        <f>cf_1!EF209+cf_2!EF209</f>
        <v>0</v>
      </c>
      <c r="EG209" s="59">
        <f>cf_1!EG209+cf_2!EG209</f>
        <v>0</v>
      </c>
      <c r="EH209" s="59">
        <f>cf_1!EH209+cf_2!EH209</f>
        <v>0</v>
      </c>
      <c r="EI209" s="59">
        <f>cf_1!EI209+cf_2!EI209</f>
        <v>0</v>
      </c>
    </row>
    <row r="211" spans="2:201" x14ac:dyDescent="0.2">
      <c r="B211" s="56" t="s">
        <v>1122</v>
      </c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8">
        <f ca="1">P183+P185</f>
        <v>16859005348.177979</v>
      </c>
      <c r="Q211" s="58">
        <f t="shared" ref="Q211:CB211" si="380">Q183+Q185</f>
        <v>0</v>
      </c>
      <c r="R211" s="58">
        <f t="shared" ca="1" si="380"/>
        <v>16859005348.177979</v>
      </c>
      <c r="S211" s="58">
        <f t="shared" si="380"/>
        <v>0</v>
      </c>
      <c r="T211" s="58">
        <f t="shared" si="380"/>
        <v>0</v>
      </c>
      <c r="U211" s="58">
        <f t="shared" ref="U211:AW211" ca="1" si="381">U183+U185</f>
        <v>845250</v>
      </c>
      <c r="V211" s="58">
        <f t="shared" ca="1" si="381"/>
        <v>700845250</v>
      </c>
      <c r="W211" s="58">
        <f t="shared" ca="1" si="381"/>
        <v>845250</v>
      </c>
      <c r="X211" s="58">
        <f t="shared" ca="1" si="381"/>
        <v>845250</v>
      </c>
      <c r="Y211" s="58">
        <f t="shared" ca="1" si="381"/>
        <v>845250</v>
      </c>
      <c r="Z211" s="58">
        <f t="shared" ca="1" si="381"/>
        <v>845250</v>
      </c>
      <c r="AA211" s="58">
        <f t="shared" ca="1" si="381"/>
        <v>845250</v>
      </c>
      <c r="AB211" s="58">
        <f t="shared" ca="1" si="381"/>
        <v>845250</v>
      </c>
      <c r="AC211" s="58">
        <f t="shared" ca="1" si="381"/>
        <v>845250</v>
      </c>
      <c r="AD211" s="58">
        <f t="shared" ca="1" si="381"/>
        <v>845250</v>
      </c>
      <c r="AE211" s="58">
        <f t="shared" ca="1" si="381"/>
        <v>56202234.375</v>
      </c>
      <c r="AF211" s="58">
        <f t="shared" ca="1" si="381"/>
        <v>30838670.625</v>
      </c>
      <c r="AG211" s="58">
        <f t="shared" ca="1" si="381"/>
        <v>30838670.625</v>
      </c>
      <c r="AH211" s="58">
        <f t="shared" ca="1" si="381"/>
        <v>131274821.64663461</v>
      </c>
      <c r="AI211" s="58">
        <f t="shared" ca="1" si="381"/>
        <v>45521820.396634616</v>
      </c>
      <c r="AJ211" s="58">
        <f t="shared" ca="1" si="381"/>
        <v>116871820.39663461</v>
      </c>
      <c r="AK211" s="58">
        <f t="shared" ca="1" si="381"/>
        <v>1323801043.5822947</v>
      </c>
      <c r="AL211" s="58">
        <f t="shared" ca="1" si="381"/>
        <v>1413073394.6657221</v>
      </c>
      <c r="AM211" s="58">
        <f t="shared" ca="1" si="381"/>
        <v>418587450.91572237</v>
      </c>
      <c r="AN211" s="58">
        <f t="shared" ca="1" si="381"/>
        <v>418587451.64981997</v>
      </c>
      <c r="AO211" s="58">
        <f t="shared" ca="1" si="381"/>
        <v>418587451.64981997</v>
      </c>
      <c r="AP211" s="58">
        <f t="shared" ca="1" si="381"/>
        <v>418587452.13921845</v>
      </c>
      <c r="AQ211" s="58">
        <f t="shared" ca="1" si="381"/>
        <v>418587452.13921845</v>
      </c>
      <c r="AR211" s="58">
        <f t="shared" ca="1" si="381"/>
        <v>418587452.13921845</v>
      </c>
      <c r="AS211" s="58">
        <f t="shared" ca="1" si="381"/>
        <v>418587452.87331617</v>
      </c>
      <c r="AT211" s="58">
        <f t="shared" ca="1" si="381"/>
        <v>418587452.87331617</v>
      </c>
      <c r="AU211" s="58">
        <f t="shared" ca="1" si="381"/>
        <v>418587453.36271465</v>
      </c>
      <c r="AV211" s="58">
        <f t="shared" ca="1" si="381"/>
        <v>418587453.36271465</v>
      </c>
      <c r="AW211" s="58">
        <f t="shared" ca="1" si="381"/>
        <v>418587453.36271465</v>
      </c>
      <c r="AX211" s="58">
        <f t="shared" ca="1" si="380"/>
        <v>418587453.60741389</v>
      </c>
      <c r="AY211" s="58">
        <f t="shared" ca="1" si="380"/>
        <v>418587453.60741389</v>
      </c>
      <c r="AZ211" s="58">
        <f t="shared" ca="1" si="380"/>
        <v>418587453.60741389</v>
      </c>
      <c r="BA211" s="58">
        <f t="shared" ca="1" si="380"/>
        <v>418587453.60741389</v>
      </c>
      <c r="BB211" s="58">
        <f t="shared" ca="1" si="380"/>
        <v>418587453.60741389</v>
      </c>
      <c r="BC211" s="58">
        <f t="shared" ca="1" si="380"/>
        <v>418587453.60741389</v>
      </c>
      <c r="BD211" s="58">
        <f t="shared" ca="1" si="380"/>
        <v>418587453.60741389</v>
      </c>
      <c r="BE211" s="58">
        <f t="shared" ca="1" si="380"/>
        <v>418587453.60741389</v>
      </c>
      <c r="BF211" s="58">
        <f t="shared" ca="1" si="380"/>
        <v>472686324.70116389</v>
      </c>
      <c r="BG211" s="58">
        <f t="shared" ca="1" si="380"/>
        <v>472686324.70116377</v>
      </c>
      <c r="BH211" s="58">
        <f t="shared" ca="1" si="380"/>
        <v>1380200210.0857792</v>
      </c>
      <c r="BI211" s="58">
        <f t="shared" ca="1" si="380"/>
        <v>2174510799.4733176</v>
      </c>
      <c r="BJ211" s="58">
        <f t="shared" ca="1" si="380"/>
        <v>95305549.124384224</v>
      </c>
      <c r="BK211" s="58">
        <f t="shared" ca="1" si="380"/>
        <v>88785962.993281901</v>
      </c>
      <c r="BL211" s="58">
        <f t="shared" ca="1" si="380"/>
        <v>89086438.542341769</v>
      </c>
      <c r="BM211" s="58">
        <f t="shared" ca="1" si="380"/>
        <v>89387655.145165265</v>
      </c>
      <c r="BN211" s="58">
        <f t="shared" ca="1" si="380"/>
        <v>89689614.62939173</v>
      </c>
      <c r="BO211" s="58">
        <f t="shared" ca="1" si="380"/>
        <v>96631172.244763911</v>
      </c>
      <c r="BP211" s="58">
        <f t="shared" ca="1" si="380"/>
        <v>-26.772974999999864</v>
      </c>
      <c r="BQ211" s="58">
        <f t="shared" ca="1" si="380"/>
        <v>-26.772974999999864</v>
      </c>
      <c r="BR211" s="58">
        <f t="shared" ca="1" si="380"/>
        <v>-26.772974999999864</v>
      </c>
      <c r="BS211" s="58">
        <f t="shared" ca="1" si="380"/>
        <v>-26.772974999999864</v>
      </c>
      <c r="BT211" s="58">
        <f t="shared" ca="1" si="380"/>
        <v>-26.772974999999864</v>
      </c>
      <c r="BU211" s="58">
        <f t="shared" ca="1" si="380"/>
        <v>-26.772974999999864</v>
      </c>
      <c r="BV211" s="58">
        <f t="shared" ca="1" si="380"/>
        <v>-26.772974999999864</v>
      </c>
      <c r="BW211" s="58">
        <f t="shared" ca="1" si="380"/>
        <v>-26.772974999999864</v>
      </c>
      <c r="BX211" s="58">
        <f t="shared" ca="1" si="380"/>
        <v>-26.772974999999864</v>
      </c>
      <c r="BY211" s="58">
        <f t="shared" ca="1" si="380"/>
        <v>-26.772974999999864</v>
      </c>
      <c r="BZ211" s="58">
        <f t="shared" ca="1" si="380"/>
        <v>-26.772974999999864</v>
      </c>
      <c r="CA211" s="58">
        <f t="shared" ca="1" si="380"/>
        <v>-26.772974999999864</v>
      </c>
      <c r="CB211" s="58">
        <f t="shared" ca="1" si="380"/>
        <v>-26.772974999999864</v>
      </c>
      <c r="CC211" s="58">
        <f t="shared" ref="CC211:EI211" ca="1" si="382">CC183+CC185</f>
        <v>-26.772974999999864</v>
      </c>
      <c r="CD211" s="58">
        <f t="shared" ca="1" si="382"/>
        <v>-26.772974999999864</v>
      </c>
      <c r="CE211" s="58">
        <f t="shared" ca="1" si="382"/>
        <v>-26.772974999999864</v>
      </c>
      <c r="CF211" s="58">
        <f t="shared" ca="1" si="382"/>
        <v>-26.772974999999864</v>
      </c>
      <c r="CG211" s="58">
        <f t="shared" ca="1" si="382"/>
        <v>-26.772974999999864</v>
      </c>
      <c r="CH211" s="58">
        <f t="shared" ca="1" si="382"/>
        <v>-26.772974999999864</v>
      </c>
      <c r="CI211" s="58">
        <f t="shared" ca="1" si="382"/>
        <v>-26.772974999999864</v>
      </c>
      <c r="CJ211" s="58">
        <f t="shared" ca="1" si="382"/>
        <v>-26.772974999999864</v>
      </c>
      <c r="CK211" s="58">
        <f t="shared" ca="1" si="382"/>
        <v>-26.772974999999864</v>
      </c>
      <c r="CL211" s="58">
        <f t="shared" ca="1" si="382"/>
        <v>-26.772974999999864</v>
      </c>
      <c r="CM211" s="58">
        <f t="shared" ca="1" si="382"/>
        <v>-26.772974999999864</v>
      </c>
      <c r="CN211" s="58">
        <f t="shared" ca="1" si="382"/>
        <v>-26.772974999999864</v>
      </c>
      <c r="CO211" s="58">
        <f t="shared" ca="1" si="382"/>
        <v>-26.772974999999864</v>
      </c>
      <c r="CP211" s="58">
        <f t="shared" ca="1" si="382"/>
        <v>-26.772974999999864</v>
      </c>
      <c r="CQ211" s="58">
        <f t="shared" ca="1" si="382"/>
        <v>-26.772974999999864</v>
      </c>
      <c r="CR211" s="58">
        <f t="shared" ca="1" si="382"/>
        <v>-26.772974999999864</v>
      </c>
      <c r="CS211" s="58">
        <f t="shared" ca="1" si="382"/>
        <v>-26.772974999999864</v>
      </c>
      <c r="CT211" s="58">
        <f t="shared" ca="1" si="382"/>
        <v>-26.772974999999864</v>
      </c>
      <c r="CU211" s="58">
        <f t="shared" ca="1" si="382"/>
        <v>-26.772974999999864</v>
      </c>
      <c r="CV211" s="58">
        <f t="shared" ca="1" si="382"/>
        <v>-26.772974999999864</v>
      </c>
      <c r="CW211" s="58">
        <f t="shared" ca="1" si="382"/>
        <v>-26.772974999999864</v>
      </c>
      <c r="CX211" s="58">
        <f t="shared" ca="1" si="382"/>
        <v>-26.772974999999864</v>
      </c>
      <c r="CY211" s="58">
        <f t="shared" ca="1" si="382"/>
        <v>-26.772974999999864</v>
      </c>
      <c r="CZ211" s="58">
        <f t="shared" ca="1" si="382"/>
        <v>-26.772974999999864</v>
      </c>
      <c r="DA211" s="58">
        <f t="shared" ca="1" si="382"/>
        <v>-26.772974999999864</v>
      </c>
      <c r="DB211" s="58">
        <f t="shared" ca="1" si="382"/>
        <v>-26.772974999999864</v>
      </c>
      <c r="DC211" s="58">
        <f t="shared" ca="1" si="382"/>
        <v>-26.772974999999864</v>
      </c>
      <c r="DD211" s="58">
        <f t="shared" ca="1" si="382"/>
        <v>-26.772974999999864</v>
      </c>
      <c r="DE211" s="58">
        <f t="shared" ca="1" si="382"/>
        <v>-26.772974999999864</v>
      </c>
      <c r="DF211" s="58">
        <f t="shared" ca="1" si="382"/>
        <v>-26.772974999999864</v>
      </c>
      <c r="DG211" s="58">
        <f t="shared" ca="1" si="382"/>
        <v>-26.772974999999864</v>
      </c>
      <c r="DH211" s="58">
        <f t="shared" ca="1" si="382"/>
        <v>-26.772974999999864</v>
      </c>
      <c r="DI211" s="58">
        <f t="shared" ca="1" si="382"/>
        <v>-26.772974999999864</v>
      </c>
      <c r="DJ211" s="58">
        <f t="shared" ca="1" si="382"/>
        <v>-26.772974999999864</v>
      </c>
      <c r="DK211" s="58">
        <f t="shared" ca="1" si="382"/>
        <v>-26.772974999999864</v>
      </c>
      <c r="DL211" s="58">
        <f t="shared" ca="1" si="382"/>
        <v>0</v>
      </c>
      <c r="DM211" s="58">
        <f t="shared" ca="1" si="382"/>
        <v>0</v>
      </c>
      <c r="DN211" s="58">
        <f t="shared" ca="1" si="382"/>
        <v>0</v>
      </c>
      <c r="DO211" s="58">
        <f t="shared" ca="1" si="382"/>
        <v>0</v>
      </c>
      <c r="DP211" s="58">
        <f t="shared" ca="1" si="382"/>
        <v>0</v>
      </c>
      <c r="DQ211" s="58">
        <f t="shared" ca="1" si="382"/>
        <v>0</v>
      </c>
      <c r="DR211" s="58">
        <f t="shared" ca="1" si="382"/>
        <v>0</v>
      </c>
      <c r="DS211" s="58">
        <f t="shared" ca="1" si="382"/>
        <v>0</v>
      </c>
      <c r="DT211" s="58">
        <f t="shared" ca="1" si="382"/>
        <v>0</v>
      </c>
      <c r="DU211" s="58">
        <f t="shared" ca="1" si="382"/>
        <v>0</v>
      </c>
      <c r="DV211" s="58">
        <f t="shared" ca="1" si="382"/>
        <v>0</v>
      </c>
      <c r="DW211" s="58">
        <f t="shared" ca="1" si="382"/>
        <v>0</v>
      </c>
      <c r="DX211" s="58">
        <f t="shared" ca="1" si="382"/>
        <v>0</v>
      </c>
      <c r="DY211" s="58">
        <f t="shared" ca="1" si="382"/>
        <v>0</v>
      </c>
      <c r="DZ211" s="58">
        <f t="shared" ca="1" si="382"/>
        <v>0</v>
      </c>
      <c r="EA211" s="58">
        <f t="shared" ca="1" si="382"/>
        <v>0</v>
      </c>
      <c r="EB211" s="58">
        <f t="shared" ca="1" si="382"/>
        <v>0</v>
      </c>
      <c r="EC211" s="58">
        <f t="shared" ca="1" si="382"/>
        <v>0</v>
      </c>
      <c r="ED211" s="58">
        <f t="shared" ca="1" si="382"/>
        <v>0</v>
      </c>
      <c r="EE211" s="58">
        <f t="shared" ca="1" si="382"/>
        <v>0</v>
      </c>
      <c r="EF211" s="58">
        <f t="shared" ca="1" si="382"/>
        <v>0</v>
      </c>
      <c r="EG211" s="58">
        <f t="shared" ca="1" si="382"/>
        <v>0</v>
      </c>
      <c r="EH211" s="58">
        <f t="shared" ca="1" si="382"/>
        <v>0</v>
      </c>
      <c r="EI211" s="58">
        <f t="shared" ca="1" si="382"/>
        <v>0</v>
      </c>
      <c r="EJ211" s="59"/>
      <c r="EK211" s="59"/>
      <c r="EL211" s="59"/>
      <c r="EM211" s="59"/>
      <c r="EN211" s="59"/>
      <c r="EO211" s="59"/>
      <c r="EP211" s="59"/>
      <c r="EQ211" s="59"/>
      <c r="ER211" s="59"/>
      <c r="ES211" s="59"/>
      <c r="ET211" s="59"/>
      <c r="EU211" s="59"/>
      <c r="EV211" s="59"/>
      <c r="EW211" s="59"/>
      <c r="EX211" s="59"/>
      <c r="EY211" s="59"/>
      <c r="EZ211" s="59"/>
      <c r="FA211" s="59"/>
      <c r="FB211" s="59"/>
      <c r="FC211" s="59"/>
      <c r="FD211" s="59"/>
      <c r="FE211" s="59"/>
      <c r="FF211" s="59"/>
      <c r="FG211" s="59"/>
      <c r="FH211" s="59"/>
      <c r="FI211" s="59"/>
      <c r="FJ211" s="59"/>
      <c r="FK211" s="59"/>
      <c r="FL211" s="59"/>
      <c r="FM211" s="59"/>
      <c r="FN211" s="59"/>
      <c r="FO211" s="59"/>
      <c r="FP211" s="59"/>
      <c r="FQ211" s="59"/>
      <c r="FR211" s="59"/>
      <c r="FS211" s="59"/>
      <c r="FT211" s="60"/>
      <c r="FU211" s="60"/>
      <c r="FV211" s="60"/>
      <c r="FW211" s="60"/>
      <c r="FX211" s="60"/>
      <c r="FY211" s="60"/>
      <c r="FZ211" s="60"/>
      <c r="GA211" s="60"/>
      <c r="GB211" s="60"/>
      <c r="GC211" s="60"/>
      <c r="GD211" s="60"/>
      <c r="GE211" s="60"/>
      <c r="GF211" s="60"/>
      <c r="GG211" s="60"/>
      <c r="GH211" s="60"/>
      <c r="GI211" s="60"/>
      <c r="GJ211" s="60"/>
      <c r="GK211" s="60"/>
      <c r="GL211" s="60"/>
      <c r="GM211" s="60"/>
      <c r="GN211" s="60"/>
      <c r="GO211" s="60"/>
      <c r="GP211" s="60"/>
      <c r="GQ211" s="60"/>
      <c r="GR211" s="60"/>
      <c r="GS211" s="60"/>
    </row>
    <row r="212" spans="2:201" ht="15" x14ac:dyDescent="0.25">
      <c r="B212" t="s">
        <v>1123</v>
      </c>
      <c r="C212"/>
      <c r="D212" t="s">
        <v>1124</v>
      </c>
      <c r="E212" t="s">
        <v>1125</v>
      </c>
    </row>
    <row r="213" spans="2:201" ht="15" x14ac:dyDescent="0.25">
      <c r="B213"/>
      <c r="C213" t="s">
        <v>1126</v>
      </c>
      <c r="D213">
        <f ca="1">cf_1!D213+cf_2!D213</f>
        <v>16642239247.652184</v>
      </c>
      <c r="E213">
        <f ca="1">IFERROR(D213/SUM(P23:P24),0)</f>
        <v>619292.19840182306</v>
      </c>
      <c r="P213">
        <f ca="1">SUM(S213:EI213)</f>
        <v>4485948053.121376</v>
      </c>
      <c r="Q213">
        <f ca="1">SUMIF(S$5:EI$5,"факт",S213:EI213)</f>
        <v>0</v>
      </c>
      <c r="R213">
        <f ca="1">P213-Q213</f>
        <v>4485948053.121376</v>
      </c>
      <c r="S213">
        <f ca="1">cf_1!S213+cf_2!S213</f>
        <v>0</v>
      </c>
      <c r="T213">
        <f ca="1">cf_1!T213+cf_2!T213</f>
        <v>0</v>
      </c>
      <c r="U213">
        <f ca="1">cf_1!U213+cf_2!U213</f>
        <v>0</v>
      </c>
      <c r="V213">
        <f ca="1">cf_1!V213+cf_2!V213</f>
        <v>0</v>
      </c>
      <c r="W213">
        <f ca="1">cf_1!W213+cf_2!W213</f>
        <v>0</v>
      </c>
      <c r="X213">
        <f ca="1">cf_1!X213+cf_2!X213</f>
        <v>0</v>
      </c>
      <c r="Y213">
        <f ca="1">cf_1!Y213+cf_2!Y213</f>
        <v>0</v>
      </c>
      <c r="Z213">
        <f ca="1">cf_1!Z213+cf_2!Z213</f>
        <v>0</v>
      </c>
      <c r="AA213">
        <f ca="1">cf_1!AA213+cf_2!AA213</f>
        <v>0</v>
      </c>
      <c r="AB213">
        <f ca="1">cf_1!AB213+cf_2!AB213</f>
        <v>0</v>
      </c>
      <c r="AC213">
        <f ca="1">cf_1!AC213+cf_2!AC213</f>
        <v>0</v>
      </c>
      <c r="AD213">
        <f ca="1">cf_1!AD213+cf_2!AD213</f>
        <v>0</v>
      </c>
      <c r="AE213">
        <f ca="1">cf_1!AE213+cf_2!AE213</f>
        <v>0</v>
      </c>
      <c r="AF213">
        <f ca="1">cf_1!AF213+cf_2!AF213</f>
        <v>0</v>
      </c>
      <c r="AG213">
        <f ca="1">cf_1!AG213+cf_2!AG213</f>
        <v>0</v>
      </c>
      <c r="AH213">
        <f ca="1">cf_1!AH213+cf_2!AH213</f>
        <v>0</v>
      </c>
      <c r="AI213">
        <f ca="1">cf_1!AI213+cf_2!AI213</f>
        <v>0</v>
      </c>
      <c r="AJ213">
        <f ca="1">cf_1!AJ213+cf_2!AJ213</f>
        <v>0</v>
      </c>
      <c r="AK213">
        <f ca="1">cf_1!AK213+cf_2!AK213</f>
        <v>48643209.104711629</v>
      </c>
      <c r="AL213">
        <f ca="1">cf_1!AL213+cf_2!AL213</f>
        <v>55923087.661937386</v>
      </c>
      <c r="AM213">
        <f ca="1">cf_1!AM213+cf_2!AM213</f>
        <v>53905160.966220811</v>
      </c>
      <c r="AN213">
        <f ca="1">cf_1!AN213+cf_2!AN213</f>
        <v>60461004.205094188</v>
      </c>
      <c r="AO213">
        <f ca="1">cf_1!AO213+cf_2!AO213</f>
        <v>67204857.900766253</v>
      </c>
      <c r="AP213">
        <f ca="1">cf_1!AP213+cf_2!AP213</f>
        <v>74139462.772485584</v>
      </c>
      <c r="AQ213">
        <f ca="1">cf_1!AQ213+cf_2!AQ213</f>
        <v>95608937.735336736</v>
      </c>
      <c r="AR213">
        <f ca="1">cf_1!AR213+cf_2!AR213</f>
        <v>104225973.05031927</v>
      </c>
      <c r="AS213">
        <f ca="1">cf_1!AS213+cf_2!AS213</f>
        <v>113077361.92937881</v>
      </c>
      <c r="AT213">
        <f ca="1">cf_1!AT213+cf_2!AT213</f>
        <v>122166508.90307359</v>
      </c>
      <c r="AU213">
        <f ca="1">cf_1!AU213+cf_2!AU213</f>
        <v>111772335.276609</v>
      </c>
      <c r="AV213">
        <f ca="1">cf_1!AV213+cf_2!AV213</f>
        <v>141071928.51486576</v>
      </c>
      <c r="AW213">
        <f ca="1">cf_1!AW213+cf_2!AW213</f>
        <v>150895245.31481314</v>
      </c>
      <c r="AX213">
        <f ca="1">cf_1!AX213+cf_2!AX213</f>
        <v>160970409.77975824</v>
      </c>
      <c r="AY213">
        <f ca="1">cf_1!AY213+cf_2!AY213</f>
        <v>145605905.48900077</v>
      </c>
      <c r="AZ213">
        <f ca="1">cf_1!AZ213+cf_2!AZ213</f>
        <v>154607269.12831762</v>
      </c>
      <c r="BA213">
        <f ca="1">cf_1!BA213+cf_2!BA213</f>
        <v>163832121.08310971</v>
      </c>
      <c r="BB213">
        <f ca="1">cf_1!BB213+cf_2!BB213</f>
        <v>173283686.53698233</v>
      </c>
      <c r="BC213">
        <f ca="1">cf_1!BC213+cf_2!BC213</f>
        <v>215253217.14461759</v>
      </c>
      <c r="BD213">
        <f ca="1">cf_1!BD213+cf_2!BD213</f>
        <v>226917739.70437166</v>
      </c>
      <c r="BE213">
        <f ca="1">cf_1!BE213+cf_2!BE213</f>
        <v>238860679.62313619</v>
      </c>
      <c r="BF213">
        <f ca="1">cf_1!BF213+cf_2!BF213</f>
        <v>251086041.91624001</v>
      </c>
      <c r="BG213">
        <f ca="1">cf_1!BG213+cf_2!BG213</f>
        <v>224058203.10459226</v>
      </c>
      <c r="BH213">
        <f ca="1">cf_1!BH213+cf_2!BH213</f>
        <v>276400326.43089867</v>
      </c>
      <c r="BI213">
        <f ca="1">cf_1!BI213+cf_2!BI213</f>
        <v>160966482.47690096</v>
      </c>
      <c r="BJ213">
        <f ca="1">cf_1!BJ213+cf_2!BJ213</f>
        <v>162325443.89386117</v>
      </c>
      <c r="BK213">
        <f ca="1">cf_1!BK213+cf_2!BK213</f>
        <v>139134593.34484279</v>
      </c>
      <c r="BL213">
        <f ca="1">cf_1!BL213+cf_2!BL213</f>
        <v>140295415.23653328</v>
      </c>
      <c r="BM213">
        <f ca="1">cf_1!BM213+cf_2!BM213</f>
        <v>141459100.02816629</v>
      </c>
      <c r="BN213">
        <f ca="1">cf_1!BN213+cf_2!BN213</f>
        <v>142625654.78042543</v>
      </c>
      <c r="BO213">
        <f ca="1">cf_1!BO213+cf_2!BO213</f>
        <v>169170690.08400917</v>
      </c>
      <c r="BP213">
        <f ca="1">cf_1!BP213+cf_2!BP213</f>
        <v>0</v>
      </c>
      <c r="BQ213">
        <f ca="1">cf_1!BQ213+cf_2!BQ213</f>
        <v>0</v>
      </c>
      <c r="BR213">
        <f ca="1">cf_1!BR213+cf_2!BR213</f>
        <v>0</v>
      </c>
      <c r="BS213">
        <f ca="1">cf_1!BS213+cf_2!BS213</f>
        <v>0</v>
      </c>
      <c r="BT213">
        <f ca="1">cf_1!BT213+cf_2!BT213</f>
        <v>0</v>
      </c>
      <c r="BU213">
        <f ca="1">cf_1!BU213+cf_2!BU213</f>
        <v>0</v>
      </c>
      <c r="BV213">
        <f ca="1">cf_1!BV213+cf_2!BV213</f>
        <v>0</v>
      </c>
      <c r="BW213">
        <f ca="1">cf_1!BW213+cf_2!BW213</f>
        <v>0</v>
      </c>
      <c r="BX213">
        <f ca="1">cf_1!BX213+cf_2!BX213</f>
        <v>0</v>
      </c>
      <c r="BY213">
        <f ca="1">cf_1!BY213+cf_2!BY213</f>
        <v>0</v>
      </c>
      <c r="BZ213">
        <f ca="1">cf_1!BZ213+cf_2!BZ213</f>
        <v>0</v>
      </c>
      <c r="CA213">
        <f ca="1">cf_1!CA213+cf_2!CA213</f>
        <v>0</v>
      </c>
      <c r="CB213">
        <f ca="1">cf_1!CB213+cf_2!CB213</f>
        <v>0</v>
      </c>
      <c r="CC213">
        <f ca="1">cf_1!CC213+cf_2!CC213</f>
        <v>0</v>
      </c>
      <c r="CD213">
        <f ca="1">cf_1!CD213+cf_2!CD213</f>
        <v>0</v>
      </c>
      <c r="CE213">
        <f ca="1">cf_1!CE213+cf_2!CE213</f>
        <v>0</v>
      </c>
      <c r="CF213">
        <f ca="1">cf_1!CF213+cf_2!CF213</f>
        <v>0</v>
      </c>
      <c r="CG213">
        <f ca="1">cf_1!CG213+cf_2!CG213</f>
        <v>0</v>
      </c>
      <c r="CH213">
        <f ca="1">cf_1!CH213+cf_2!CH213</f>
        <v>0</v>
      </c>
      <c r="CI213">
        <f ca="1">cf_1!CI213+cf_2!CI213</f>
        <v>0</v>
      </c>
      <c r="CJ213">
        <f ca="1">cf_1!CJ213+cf_2!CJ213</f>
        <v>0</v>
      </c>
      <c r="CK213">
        <f ca="1">cf_1!CK213+cf_2!CK213</f>
        <v>0</v>
      </c>
      <c r="CL213">
        <f ca="1">cf_1!CL213+cf_2!CL213</f>
        <v>0</v>
      </c>
      <c r="CM213">
        <f ca="1">cf_1!CM213+cf_2!CM213</f>
        <v>0</v>
      </c>
      <c r="CN213">
        <f ca="1">cf_1!CN213+cf_2!CN213</f>
        <v>0</v>
      </c>
      <c r="CO213">
        <f ca="1">cf_1!CO213+cf_2!CO213</f>
        <v>0</v>
      </c>
      <c r="CP213">
        <f ca="1">cf_1!CP213+cf_2!CP213</f>
        <v>0</v>
      </c>
      <c r="CQ213">
        <f ca="1">cf_1!CQ213+cf_2!CQ213</f>
        <v>0</v>
      </c>
      <c r="CR213">
        <f ca="1">cf_1!CR213+cf_2!CR213</f>
        <v>0</v>
      </c>
      <c r="CS213">
        <f ca="1">cf_1!CS213+cf_2!CS213</f>
        <v>0</v>
      </c>
      <c r="CT213">
        <f ca="1">cf_1!CT213+cf_2!CT213</f>
        <v>0</v>
      </c>
      <c r="CU213">
        <f ca="1">cf_1!CU213+cf_2!CU213</f>
        <v>0</v>
      </c>
      <c r="CV213">
        <f ca="1">cf_1!CV213+cf_2!CV213</f>
        <v>0</v>
      </c>
      <c r="CW213">
        <f ca="1">cf_1!CW213+cf_2!CW213</f>
        <v>0</v>
      </c>
      <c r="CX213">
        <f ca="1">cf_1!CX213+cf_2!CX213</f>
        <v>0</v>
      </c>
      <c r="CY213">
        <f ca="1">cf_1!CY213+cf_2!CY213</f>
        <v>0</v>
      </c>
      <c r="CZ213">
        <f ca="1">cf_1!CZ213+cf_2!CZ213</f>
        <v>0</v>
      </c>
      <c r="DA213">
        <f ca="1">cf_1!DA213+cf_2!DA213</f>
        <v>0</v>
      </c>
      <c r="DB213">
        <f ca="1">cf_1!DB213+cf_2!DB213</f>
        <v>0</v>
      </c>
      <c r="DC213">
        <f ca="1">cf_1!DC213+cf_2!DC213</f>
        <v>0</v>
      </c>
      <c r="DD213">
        <f ca="1">cf_1!DD213+cf_2!DD213</f>
        <v>0</v>
      </c>
      <c r="DE213">
        <f ca="1">cf_1!DE213+cf_2!DE213</f>
        <v>0</v>
      </c>
      <c r="DF213">
        <f ca="1">cf_1!DF213+cf_2!DF213</f>
        <v>0</v>
      </c>
      <c r="DG213">
        <f ca="1">cf_1!DG213+cf_2!DG213</f>
        <v>0</v>
      </c>
      <c r="DH213">
        <f ca="1">cf_1!DH213+cf_2!DH213</f>
        <v>0</v>
      </c>
      <c r="DI213">
        <f ca="1">cf_1!DI213+cf_2!DI213</f>
        <v>0</v>
      </c>
      <c r="DJ213">
        <f ca="1">cf_1!DJ213+cf_2!DJ213</f>
        <v>0</v>
      </c>
      <c r="DK213">
        <f ca="1">cf_1!DK213+cf_2!DK213</f>
        <v>0</v>
      </c>
      <c r="DL213">
        <f ca="1">cf_1!DL213+cf_2!DL213</f>
        <v>0</v>
      </c>
      <c r="DM213">
        <f ca="1">cf_1!DM213+cf_2!DM213</f>
        <v>0</v>
      </c>
      <c r="DN213">
        <f ca="1">cf_1!DN213+cf_2!DN213</f>
        <v>0</v>
      </c>
      <c r="DO213">
        <f ca="1">cf_1!DO213+cf_2!DO213</f>
        <v>0</v>
      </c>
      <c r="DP213">
        <f ca="1">cf_1!DP213+cf_2!DP213</f>
        <v>0</v>
      </c>
      <c r="DQ213">
        <f ca="1">cf_1!DQ213+cf_2!DQ213</f>
        <v>0</v>
      </c>
      <c r="DR213">
        <f ca="1">cf_1!DR213+cf_2!DR213</f>
        <v>0</v>
      </c>
      <c r="DS213">
        <f ca="1">cf_1!DS213+cf_2!DS213</f>
        <v>0</v>
      </c>
      <c r="DT213">
        <f ca="1">cf_1!DT213+cf_2!DT213</f>
        <v>0</v>
      </c>
      <c r="DU213">
        <f ca="1">cf_1!DU213+cf_2!DU213</f>
        <v>0</v>
      </c>
      <c r="DV213">
        <f ca="1">cf_1!DV213+cf_2!DV213</f>
        <v>0</v>
      </c>
      <c r="DW213">
        <f ca="1">cf_1!DW213+cf_2!DW213</f>
        <v>0</v>
      </c>
      <c r="DX213">
        <f ca="1">cf_1!DX213+cf_2!DX213</f>
        <v>0</v>
      </c>
      <c r="DY213">
        <f ca="1">cf_1!DY213+cf_2!DY213</f>
        <v>0</v>
      </c>
      <c r="DZ213">
        <f ca="1">cf_1!DZ213+cf_2!DZ213</f>
        <v>0</v>
      </c>
      <c r="EA213">
        <f ca="1">cf_1!EA213+cf_2!EA213</f>
        <v>0</v>
      </c>
      <c r="EB213">
        <f ca="1">cf_1!EB213+cf_2!EB213</f>
        <v>0</v>
      </c>
      <c r="EC213">
        <f ca="1">cf_1!EC213+cf_2!EC213</f>
        <v>0</v>
      </c>
      <c r="ED213">
        <f ca="1">cf_1!ED213+cf_2!ED213</f>
        <v>0</v>
      </c>
      <c r="EE213">
        <f ca="1">cf_1!EE213+cf_2!EE213</f>
        <v>0</v>
      </c>
      <c r="EF213">
        <f ca="1">cf_1!EF213+cf_2!EF213</f>
        <v>0</v>
      </c>
      <c r="EG213">
        <f ca="1">cf_1!EG213+cf_2!EG213</f>
        <v>0</v>
      </c>
      <c r="EH213">
        <f ca="1">cf_1!EH213+cf_2!EH213</f>
        <v>0</v>
      </c>
      <c r="EI213">
        <f ca="1">cf_1!EI213+cf_2!EI213</f>
        <v>0</v>
      </c>
    </row>
    <row r="214" spans="2:201" ht="15" x14ac:dyDescent="0.25">
      <c r="B214"/>
      <c r="C214" t="s">
        <v>1127</v>
      </c>
      <c r="D214">
        <f>cf_1!D214+cf_2!D214</f>
        <v>1064000</v>
      </c>
      <c r="E214">
        <f>IFERROR(D214/P25,0)</f>
        <v>6650</v>
      </c>
      <c r="P214">
        <f>SUM(S214:EI214)</f>
        <v>746641031.31759465</v>
      </c>
      <c r="Q214">
        <f>SUMIF(S$5:EI$5,"факт",S214:EI214)</f>
        <v>0</v>
      </c>
      <c r="R214">
        <f>P214-Q214</f>
        <v>746641031.31759465</v>
      </c>
      <c r="S214">
        <f>cf_1!S214+cf_2!S214</f>
        <v>0</v>
      </c>
      <c r="T214">
        <f>cf_1!T214+cf_2!T214</f>
        <v>0</v>
      </c>
      <c r="U214">
        <f>cf_1!U214+cf_2!U214</f>
        <v>0</v>
      </c>
      <c r="V214">
        <f>cf_1!V214+cf_2!V214</f>
        <v>0</v>
      </c>
      <c r="W214">
        <f>cf_1!W214+cf_2!W214</f>
        <v>0</v>
      </c>
      <c r="X214">
        <f>cf_1!X214+cf_2!X214</f>
        <v>0</v>
      </c>
      <c r="Y214">
        <f>cf_1!Y214+cf_2!Y214</f>
        <v>0</v>
      </c>
      <c r="Z214">
        <f>cf_1!Z214+cf_2!Z214</f>
        <v>0</v>
      </c>
      <c r="AA214">
        <f>cf_1!AA214+cf_2!AA214</f>
        <v>0</v>
      </c>
      <c r="AB214">
        <f>cf_1!AB214+cf_2!AB214</f>
        <v>0</v>
      </c>
      <c r="AC214">
        <f>cf_1!AC214+cf_2!AC214</f>
        <v>0</v>
      </c>
      <c r="AD214">
        <f>cf_1!AD214+cf_2!AD214</f>
        <v>0</v>
      </c>
      <c r="AE214">
        <f>cf_1!AE214+cf_2!AE214</f>
        <v>0</v>
      </c>
      <c r="AF214">
        <f>cf_1!AF214+cf_2!AF214</f>
        <v>0</v>
      </c>
      <c r="AG214">
        <f>cf_1!AG214+cf_2!AG214</f>
        <v>0</v>
      </c>
      <c r="AH214">
        <f>cf_1!AH214+cf_2!AH214</f>
        <v>0</v>
      </c>
      <c r="AI214">
        <f>cf_1!AI214+cf_2!AI214</f>
        <v>0</v>
      </c>
      <c r="AJ214">
        <f>cf_1!AJ214+cf_2!AJ214</f>
        <v>0</v>
      </c>
      <c r="AK214">
        <f>cf_1!AK214+cf_2!AK214</f>
        <v>21546068.931316637</v>
      </c>
      <c r="AL214">
        <f>cf_1!AL214+cf_2!AL214</f>
        <v>22010203.037230399</v>
      </c>
      <c r="AM214">
        <f>cf_1!AM214+cf_2!AM214</f>
        <v>19109650.003942393</v>
      </c>
      <c r="AN214">
        <f>cf_1!AN214+cf_2!AN214</f>
        <v>19517185.244651545</v>
      </c>
      <c r="AO214">
        <f>cf_1!AO214+cf_2!AO214</f>
        <v>19931373.983954184</v>
      </c>
      <c r="AP214">
        <f>cf_1!AP214+cf_2!AP214</f>
        <v>20352313.213113323</v>
      </c>
      <c r="AQ214">
        <f>cf_1!AQ214+cf_2!AQ214</f>
        <v>24447177.943219259</v>
      </c>
      <c r="AR214">
        <f>cf_1!AR214+cf_2!AR214</f>
        <v>24958632.66500992</v>
      </c>
      <c r="AS214">
        <f>cf_1!AS214+cf_2!AS214</f>
        <v>25478380.920764152</v>
      </c>
      <c r="AT214">
        <f>cf_1!AT214+cf_2!AT214</f>
        <v>26006543.193351179</v>
      </c>
      <c r="AU214">
        <f>cf_1!AU214+cf_2!AU214</f>
        <v>22561755.370426346</v>
      </c>
      <c r="AV214">
        <f>cf_1!AV214+cf_2!AV214</f>
        <v>27088599.975272961</v>
      </c>
      <c r="AW214">
        <f>cf_1!AW214+cf_2!AW214</f>
        <v>27642743.770321716</v>
      </c>
      <c r="AX214">
        <f>cf_1!AX214+cf_2!AX214</f>
        <v>28205800.197749376</v>
      </c>
      <c r="AY214">
        <f>cf_1!AY214+cf_2!AY214</f>
        <v>24461213.463847712</v>
      </c>
      <c r="AZ214">
        <f>cf_1!AZ214+cf_2!AZ214</f>
        <v>24955293.180974603</v>
      </c>
      <c r="BA214">
        <f>cf_1!BA214+cf_2!BA214</f>
        <v>25457281.921982367</v>
      </c>
      <c r="BB214">
        <f>cf_1!BB214+cf_2!BB214</f>
        <v>25967293.822834227</v>
      </c>
      <c r="BC214">
        <f>cf_1!BC214+cf_2!BC214</f>
        <v>31159346.556526951</v>
      </c>
      <c r="BD214">
        <f>cf_1!BD214+cf_2!BD214</f>
        <v>31778648.748304237</v>
      </c>
      <c r="BE214">
        <f>cf_1!BE214+cf_2!BE214</f>
        <v>32407803.846872557</v>
      </c>
      <c r="BF214">
        <f>cf_1!BF214+cf_2!BF214</f>
        <v>33046953.585645653</v>
      </c>
      <c r="BG214">
        <f>cf_1!BG214+cf_2!BG214</f>
        <v>28641805.379910398</v>
      </c>
      <c r="BH214">
        <f>cf_1!BH214+cf_2!BH214</f>
        <v>34355813.569597587</v>
      </c>
      <c r="BI214">
        <f>cf_1!BI214+cf_2!BI214</f>
        <v>19475062.499999974</v>
      </c>
      <c r="BJ214">
        <f>cf_1!BJ214+cf_2!BJ214</f>
        <v>19523154.760559894</v>
      </c>
      <c r="BK214">
        <f>cf_1!BK214+cf_2!BK214</f>
        <v>16635660.785167068</v>
      </c>
      <c r="BL214">
        <f>cf_1!BL214+cf_2!BL214</f>
        <v>16676741.089715902</v>
      </c>
      <c r="BM214">
        <f>cf_1!BM214+cf_2!BM214</f>
        <v>16717922.709378079</v>
      </c>
      <c r="BN214">
        <f>cf_1!BN214+cf_2!BN214</f>
        <v>16759205.894024009</v>
      </c>
      <c r="BO214">
        <f>cf_1!BO214+cf_2!BO214</f>
        <v>19765401.051929809</v>
      </c>
      <c r="BP214">
        <f>cf_1!BP214+cf_2!BP214</f>
        <v>0</v>
      </c>
      <c r="BQ214">
        <f>cf_1!BQ214+cf_2!BQ214</f>
        <v>0</v>
      </c>
      <c r="BR214">
        <f>cf_1!BR214+cf_2!BR214</f>
        <v>0</v>
      </c>
      <c r="BS214">
        <f>cf_1!BS214+cf_2!BS214</f>
        <v>0</v>
      </c>
      <c r="BT214">
        <f>cf_1!BT214+cf_2!BT214</f>
        <v>0</v>
      </c>
      <c r="BU214">
        <f>cf_1!BU214+cf_2!BU214</f>
        <v>0</v>
      </c>
      <c r="BV214">
        <f>cf_1!BV214+cf_2!BV214</f>
        <v>0</v>
      </c>
      <c r="BW214">
        <f>cf_1!BW214+cf_2!BW214</f>
        <v>0</v>
      </c>
      <c r="BX214">
        <f>cf_1!BX214+cf_2!BX214</f>
        <v>0</v>
      </c>
      <c r="BY214">
        <f>cf_1!BY214+cf_2!BY214</f>
        <v>0</v>
      </c>
      <c r="BZ214">
        <f>cf_1!BZ214+cf_2!BZ214</f>
        <v>0</v>
      </c>
      <c r="CA214">
        <f>cf_1!CA214+cf_2!CA214</f>
        <v>0</v>
      </c>
      <c r="CB214">
        <f>cf_1!CB214+cf_2!CB214</f>
        <v>0</v>
      </c>
      <c r="CC214">
        <f>cf_1!CC214+cf_2!CC214</f>
        <v>0</v>
      </c>
      <c r="CD214">
        <f>cf_1!CD214+cf_2!CD214</f>
        <v>0</v>
      </c>
      <c r="CE214">
        <f>cf_1!CE214+cf_2!CE214</f>
        <v>0</v>
      </c>
      <c r="CF214">
        <f>cf_1!CF214+cf_2!CF214</f>
        <v>0</v>
      </c>
      <c r="CG214">
        <f>cf_1!CG214+cf_2!CG214</f>
        <v>0</v>
      </c>
      <c r="CH214">
        <f>cf_1!CH214+cf_2!CH214</f>
        <v>0</v>
      </c>
      <c r="CI214">
        <f>cf_1!CI214+cf_2!CI214</f>
        <v>0</v>
      </c>
      <c r="CJ214">
        <f>cf_1!CJ214+cf_2!CJ214</f>
        <v>0</v>
      </c>
      <c r="CK214">
        <f>cf_1!CK214+cf_2!CK214</f>
        <v>0</v>
      </c>
      <c r="CL214">
        <f>cf_1!CL214+cf_2!CL214</f>
        <v>0</v>
      </c>
      <c r="CM214">
        <f>cf_1!CM214+cf_2!CM214</f>
        <v>0</v>
      </c>
      <c r="CN214">
        <f>cf_1!CN214+cf_2!CN214</f>
        <v>0</v>
      </c>
      <c r="CO214">
        <f>cf_1!CO214+cf_2!CO214</f>
        <v>0</v>
      </c>
      <c r="CP214">
        <f>cf_1!CP214+cf_2!CP214</f>
        <v>0</v>
      </c>
      <c r="CQ214">
        <f>cf_1!CQ214+cf_2!CQ214</f>
        <v>0</v>
      </c>
      <c r="CR214">
        <f>cf_1!CR214+cf_2!CR214</f>
        <v>0</v>
      </c>
      <c r="CS214">
        <f>cf_1!CS214+cf_2!CS214</f>
        <v>0</v>
      </c>
      <c r="CT214">
        <f>cf_1!CT214+cf_2!CT214</f>
        <v>0</v>
      </c>
      <c r="CU214">
        <f>cf_1!CU214+cf_2!CU214</f>
        <v>0</v>
      </c>
      <c r="CV214">
        <f>cf_1!CV214+cf_2!CV214</f>
        <v>0</v>
      </c>
      <c r="CW214">
        <f>cf_1!CW214+cf_2!CW214</f>
        <v>0</v>
      </c>
      <c r="CX214">
        <f>cf_1!CX214+cf_2!CX214</f>
        <v>0</v>
      </c>
      <c r="CY214">
        <f>cf_1!CY214+cf_2!CY214</f>
        <v>0</v>
      </c>
      <c r="CZ214">
        <f>cf_1!CZ214+cf_2!CZ214</f>
        <v>0</v>
      </c>
      <c r="DA214">
        <f>cf_1!DA214+cf_2!DA214</f>
        <v>0</v>
      </c>
      <c r="DB214">
        <f>cf_1!DB214+cf_2!DB214</f>
        <v>0</v>
      </c>
      <c r="DC214">
        <f>cf_1!DC214+cf_2!DC214</f>
        <v>0</v>
      </c>
      <c r="DD214">
        <f>cf_1!DD214+cf_2!DD214</f>
        <v>0</v>
      </c>
      <c r="DE214">
        <f>cf_1!DE214+cf_2!DE214</f>
        <v>0</v>
      </c>
      <c r="DF214">
        <f>cf_1!DF214+cf_2!DF214</f>
        <v>0</v>
      </c>
      <c r="DG214">
        <f>cf_1!DG214+cf_2!DG214</f>
        <v>0</v>
      </c>
      <c r="DH214">
        <f>cf_1!DH214+cf_2!DH214</f>
        <v>0</v>
      </c>
      <c r="DI214">
        <f>cf_1!DI214+cf_2!DI214</f>
        <v>0</v>
      </c>
      <c r="DJ214">
        <f>cf_1!DJ214+cf_2!DJ214</f>
        <v>0</v>
      </c>
      <c r="DK214">
        <f>cf_1!DK214+cf_2!DK214</f>
        <v>0</v>
      </c>
      <c r="DL214">
        <f>cf_1!DL214+cf_2!DL214</f>
        <v>0</v>
      </c>
      <c r="DM214">
        <f>cf_1!DM214+cf_2!DM214</f>
        <v>0</v>
      </c>
      <c r="DN214">
        <f>cf_1!DN214+cf_2!DN214</f>
        <v>0</v>
      </c>
      <c r="DO214">
        <f>cf_1!DO214+cf_2!DO214</f>
        <v>0</v>
      </c>
      <c r="DP214">
        <f>cf_1!DP214+cf_2!DP214</f>
        <v>0</v>
      </c>
      <c r="DQ214">
        <f>cf_1!DQ214+cf_2!DQ214</f>
        <v>0</v>
      </c>
      <c r="DR214">
        <f>cf_1!DR214+cf_2!DR214</f>
        <v>0</v>
      </c>
      <c r="DS214">
        <f>cf_1!DS214+cf_2!DS214</f>
        <v>0</v>
      </c>
      <c r="DT214">
        <f>cf_1!DT214+cf_2!DT214</f>
        <v>0</v>
      </c>
      <c r="DU214">
        <f>cf_1!DU214+cf_2!DU214</f>
        <v>0</v>
      </c>
      <c r="DV214">
        <f>cf_1!DV214+cf_2!DV214</f>
        <v>0</v>
      </c>
      <c r="DW214">
        <f>cf_1!DW214+cf_2!DW214</f>
        <v>0</v>
      </c>
      <c r="DX214">
        <f>cf_1!DX214+cf_2!DX214</f>
        <v>0</v>
      </c>
      <c r="DY214">
        <f>cf_1!DY214+cf_2!DY214</f>
        <v>0</v>
      </c>
      <c r="DZ214">
        <f>cf_1!DZ214+cf_2!DZ214</f>
        <v>0</v>
      </c>
      <c r="EA214">
        <f>cf_1!EA214+cf_2!EA214</f>
        <v>0</v>
      </c>
      <c r="EB214">
        <f>cf_1!EB214+cf_2!EB214</f>
        <v>0</v>
      </c>
      <c r="EC214">
        <f>cf_1!EC214+cf_2!EC214</f>
        <v>0</v>
      </c>
      <c r="ED214">
        <f>cf_1!ED214+cf_2!ED214</f>
        <v>0</v>
      </c>
      <c r="EE214">
        <f>cf_1!EE214+cf_2!EE214</f>
        <v>0</v>
      </c>
      <c r="EF214">
        <f>cf_1!EF214+cf_2!EF214</f>
        <v>0</v>
      </c>
      <c r="EG214">
        <f>cf_1!EG214+cf_2!EG214</f>
        <v>0</v>
      </c>
      <c r="EH214">
        <f>cf_1!EH214+cf_2!EH214</f>
        <v>0</v>
      </c>
      <c r="EI214">
        <f>cf_1!EI214+cf_2!EI214</f>
        <v>0</v>
      </c>
    </row>
    <row r="215" spans="2:201" ht="15" x14ac:dyDescent="0.25">
      <c r="B215"/>
      <c r="C215" t="s">
        <v>1128</v>
      </c>
      <c r="D215">
        <f>cf_1!D215+cf_2!D215</f>
        <v>0</v>
      </c>
      <c r="E215">
        <f>IFERROR(D215/P26,0)</f>
        <v>0</v>
      </c>
      <c r="P215">
        <f>SUM(S215:EI215)</f>
        <v>0</v>
      </c>
      <c r="Q215">
        <f>SUMIF(S$5:EI$5,"факт",S215:EI215)</f>
        <v>0</v>
      </c>
      <c r="R215">
        <f>P215-Q215</f>
        <v>0</v>
      </c>
      <c r="S215">
        <f>cf_1!S215+cf_2!S215</f>
        <v>0</v>
      </c>
      <c r="T215">
        <f>cf_1!T215+cf_2!T215</f>
        <v>0</v>
      </c>
      <c r="U215">
        <f>cf_1!U215+cf_2!U215</f>
        <v>0</v>
      </c>
      <c r="V215">
        <f>cf_1!V215+cf_2!V215</f>
        <v>0</v>
      </c>
      <c r="W215">
        <f>cf_1!W215+cf_2!W215</f>
        <v>0</v>
      </c>
      <c r="X215">
        <f>cf_1!X215+cf_2!X215</f>
        <v>0</v>
      </c>
      <c r="Y215">
        <f>cf_1!Y215+cf_2!Y215</f>
        <v>0</v>
      </c>
      <c r="Z215">
        <f>cf_1!Z215+cf_2!Z215</f>
        <v>0</v>
      </c>
      <c r="AA215">
        <f>cf_1!AA215+cf_2!AA215</f>
        <v>0</v>
      </c>
      <c r="AB215">
        <f>cf_1!AB215+cf_2!AB215</f>
        <v>0</v>
      </c>
      <c r="AC215">
        <f>cf_1!AC215+cf_2!AC215</f>
        <v>0</v>
      </c>
      <c r="AD215">
        <f>cf_1!AD215+cf_2!AD215</f>
        <v>0</v>
      </c>
      <c r="AE215">
        <f>cf_1!AE215+cf_2!AE215</f>
        <v>0</v>
      </c>
      <c r="AF215">
        <f>cf_1!AF215+cf_2!AF215</f>
        <v>0</v>
      </c>
      <c r="AG215">
        <f>cf_1!AG215+cf_2!AG215</f>
        <v>0</v>
      </c>
      <c r="AH215">
        <f>cf_1!AH215+cf_2!AH215</f>
        <v>0</v>
      </c>
      <c r="AI215">
        <f>cf_1!AI215+cf_2!AI215</f>
        <v>0</v>
      </c>
      <c r="AJ215">
        <f>cf_1!AJ215+cf_2!AJ215</f>
        <v>0</v>
      </c>
      <c r="AK215">
        <f>cf_1!AK215+cf_2!AK215</f>
        <v>0</v>
      </c>
      <c r="AL215">
        <f>cf_1!AL215+cf_2!AL215</f>
        <v>0</v>
      </c>
      <c r="AM215">
        <f>cf_1!AM215+cf_2!AM215</f>
        <v>0</v>
      </c>
      <c r="AN215">
        <f>cf_1!AN215+cf_2!AN215</f>
        <v>0</v>
      </c>
      <c r="AO215">
        <f>cf_1!AO215+cf_2!AO215</f>
        <v>0</v>
      </c>
      <c r="AP215">
        <f>cf_1!AP215+cf_2!AP215</f>
        <v>0</v>
      </c>
      <c r="AQ215">
        <f>cf_1!AQ215+cf_2!AQ215</f>
        <v>0</v>
      </c>
      <c r="AR215">
        <f>cf_1!AR215+cf_2!AR215</f>
        <v>0</v>
      </c>
      <c r="AS215">
        <f>cf_1!AS215+cf_2!AS215</f>
        <v>0</v>
      </c>
      <c r="AT215">
        <f>cf_1!AT215+cf_2!AT215</f>
        <v>0</v>
      </c>
      <c r="AU215">
        <f>cf_1!AU215+cf_2!AU215</f>
        <v>0</v>
      </c>
      <c r="AV215">
        <f>cf_1!AV215+cf_2!AV215</f>
        <v>0</v>
      </c>
      <c r="AW215">
        <f>cf_1!AW215+cf_2!AW215</f>
        <v>0</v>
      </c>
      <c r="AX215">
        <f>cf_1!AX215+cf_2!AX215</f>
        <v>0</v>
      </c>
      <c r="AY215">
        <f>cf_1!AY215+cf_2!AY215</f>
        <v>0</v>
      </c>
      <c r="AZ215">
        <f>cf_1!AZ215+cf_2!AZ215</f>
        <v>0</v>
      </c>
      <c r="BA215">
        <f>cf_1!BA215+cf_2!BA215</f>
        <v>0</v>
      </c>
      <c r="BB215">
        <f>cf_1!BB215+cf_2!BB215</f>
        <v>0</v>
      </c>
      <c r="BC215">
        <f>cf_1!BC215+cf_2!BC215</f>
        <v>0</v>
      </c>
      <c r="BD215">
        <f>cf_1!BD215+cf_2!BD215</f>
        <v>0</v>
      </c>
      <c r="BE215">
        <f>cf_1!BE215+cf_2!BE215</f>
        <v>0</v>
      </c>
      <c r="BF215">
        <f>cf_1!BF215+cf_2!BF215</f>
        <v>0</v>
      </c>
      <c r="BG215">
        <f>cf_1!BG215+cf_2!BG215</f>
        <v>0</v>
      </c>
      <c r="BH215">
        <f>cf_1!BH215+cf_2!BH215</f>
        <v>0</v>
      </c>
      <c r="BI215">
        <f>cf_1!BI215+cf_2!BI215</f>
        <v>0</v>
      </c>
      <c r="BJ215">
        <f>cf_1!BJ215+cf_2!BJ215</f>
        <v>0</v>
      </c>
      <c r="BK215">
        <f>cf_1!BK215+cf_2!BK215</f>
        <v>0</v>
      </c>
      <c r="BL215">
        <f>cf_1!BL215+cf_2!BL215</f>
        <v>0</v>
      </c>
      <c r="BM215">
        <f>cf_1!BM215+cf_2!BM215</f>
        <v>0</v>
      </c>
      <c r="BN215">
        <f>cf_1!BN215+cf_2!BN215</f>
        <v>0</v>
      </c>
      <c r="BO215">
        <f>cf_1!BO215+cf_2!BO215</f>
        <v>0</v>
      </c>
      <c r="BP215">
        <f>cf_1!BP215+cf_2!BP215</f>
        <v>0</v>
      </c>
      <c r="BQ215">
        <f>cf_1!BQ215+cf_2!BQ215</f>
        <v>0</v>
      </c>
      <c r="BR215">
        <f>cf_1!BR215+cf_2!BR215</f>
        <v>0</v>
      </c>
      <c r="BS215">
        <f>cf_1!BS215+cf_2!BS215</f>
        <v>0</v>
      </c>
      <c r="BT215">
        <f>cf_1!BT215+cf_2!BT215</f>
        <v>0</v>
      </c>
      <c r="BU215">
        <f>cf_1!BU215+cf_2!BU215</f>
        <v>0</v>
      </c>
      <c r="BV215">
        <f>cf_1!BV215+cf_2!BV215</f>
        <v>0</v>
      </c>
      <c r="BW215">
        <f>cf_1!BW215+cf_2!BW215</f>
        <v>0</v>
      </c>
      <c r="BX215">
        <f>cf_1!BX215+cf_2!BX215</f>
        <v>0</v>
      </c>
      <c r="BY215">
        <f>cf_1!BY215+cf_2!BY215</f>
        <v>0</v>
      </c>
      <c r="BZ215">
        <f>cf_1!BZ215+cf_2!BZ215</f>
        <v>0</v>
      </c>
      <c r="CA215">
        <f>cf_1!CA215+cf_2!CA215</f>
        <v>0</v>
      </c>
      <c r="CB215">
        <f>cf_1!CB215+cf_2!CB215</f>
        <v>0</v>
      </c>
      <c r="CC215">
        <f>cf_1!CC215+cf_2!CC215</f>
        <v>0</v>
      </c>
      <c r="CD215">
        <f>cf_1!CD215+cf_2!CD215</f>
        <v>0</v>
      </c>
      <c r="CE215">
        <f>cf_1!CE215+cf_2!CE215</f>
        <v>0</v>
      </c>
      <c r="CF215">
        <f>cf_1!CF215+cf_2!CF215</f>
        <v>0</v>
      </c>
      <c r="CG215">
        <f>cf_1!CG215+cf_2!CG215</f>
        <v>0</v>
      </c>
      <c r="CH215">
        <f>cf_1!CH215+cf_2!CH215</f>
        <v>0</v>
      </c>
      <c r="CI215">
        <f>cf_1!CI215+cf_2!CI215</f>
        <v>0</v>
      </c>
      <c r="CJ215">
        <f>cf_1!CJ215+cf_2!CJ215</f>
        <v>0</v>
      </c>
      <c r="CK215">
        <f>cf_1!CK215+cf_2!CK215</f>
        <v>0</v>
      </c>
      <c r="CL215">
        <f>cf_1!CL215+cf_2!CL215</f>
        <v>0</v>
      </c>
      <c r="CM215">
        <f>cf_1!CM215+cf_2!CM215</f>
        <v>0</v>
      </c>
      <c r="CN215">
        <f>cf_1!CN215+cf_2!CN215</f>
        <v>0</v>
      </c>
      <c r="CO215">
        <f>cf_1!CO215+cf_2!CO215</f>
        <v>0</v>
      </c>
      <c r="CP215">
        <f>cf_1!CP215+cf_2!CP215</f>
        <v>0</v>
      </c>
      <c r="CQ215">
        <f>cf_1!CQ215+cf_2!CQ215</f>
        <v>0</v>
      </c>
      <c r="CR215">
        <f>cf_1!CR215+cf_2!CR215</f>
        <v>0</v>
      </c>
      <c r="CS215">
        <f>cf_1!CS215+cf_2!CS215</f>
        <v>0</v>
      </c>
      <c r="CT215">
        <f>cf_1!CT215+cf_2!CT215</f>
        <v>0</v>
      </c>
      <c r="CU215">
        <f>cf_1!CU215+cf_2!CU215</f>
        <v>0</v>
      </c>
      <c r="CV215">
        <f>cf_1!CV215+cf_2!CV215</f>
        <v>0</v>
      </c>
      <c r="CW215">
        <f>cf_1!CW215+cf_2!CW215</f>
        <v>0</v>
      </c>
      <c r="CX215">
        <f>cf_1!CX215+cf_2!CX215</f>
        <v>0</v>
      </c>
      <c r="CY215">
        <f>cf_1!CY215+cf_2!CY215</f>
        <v>0</v>
      </c>
      <c r="CZ215">
        <f>cf_1!CZ215+cf_2!CZ215</f>
        <v>0</v>
      </c>
      <c r="DA215">
        <f>cf_1!DA215+cf_2!DA215</f>
        <v>0</v>
      </c>
      <c r="DB215">
        <f>cf_1!DB215+cf_2!DB215</f>
        <v>0</v>
      </c>
      <c r="DC215">
        <f>cf_1!DC215+cf_2!DC215</f>
        <v>0</v>
      </c>
      <c r="DD215">
        <f>cf_1!DD215+cf_2!DD215</f>
        <v>0</v>
      </c>
      <c r="DE215">
        <f>cf_1!DE215+cf_2!DE215</f>
        <v>0</v>
      </c>
      <c r="DF215">
        <f>cf_1!DF215+cf_2!DF215</f>
        <v>0</v>
      </c>
      <c r="DG215">
        <f>cf_1!DG215+cf_2!DG215</f>
        <v>0</v>
      </c>
      <c r="DH215">
        <f>cf_1!DH215+cf_2!DH215</f>
        <v>0</v>
      </c>
      <c r="DI215">
        <f>cf_1!DI215+cf_2!DI215</f>
        <v>0</v>
      </c>
      <c r="DJ215">
        <f>cf_1!DJ215+cf_2!DJ215</f>
        <v>0</v>
      </c>
      <c r="DK215">
        <f>cf_1!DK215+cf_2!DK215</f>
        <v>0</v>
      </c>
      <c r="DL215">
        <f>cf_1!DL215+cf_2!DL215</f>
        <v>0</v>
      </c>
      <c r="DM215">
        <f>cf_1!DM215+cf_2!DM215</f>
        <v>0</v>
      </c>
      <c r="DN215">
        <f>cf_1!DN215+cf_2!DN215</f>
        <v>0</v>
      </c>
      <c r="DO215">
        <f>cf_1!DO215+cf_2!DO215</f>
        <v>0</v>
      </c>
      <c r="DP215">
        <f>cf_1!DP215+cf_2!DP215</f>
        <v>0</v>
      </c>
      <c r="DQ215">
        <f>cf_1!DQ215+cf_2!DQ215</f>
        <v>0</v>
      </c>
      <c r="DR215">
        <f>cf_1!DR215+cf_2!DR215</f>
        <v>0</v>
      </c>
      <c r="DS215">
        <f>cf_1!DS215+cf_2!DS215</f>
        <v>0</v>
      </c>
      <c r="DT215">
        <f>cf_1!DT215+cf_2!DT215</f>
        <v>0</v>
      </c>
      <c r="DU215">
        <f>cf_1!DU215+cf_2!DU215</f>
        <v>0</v>
      </c>
      <c r="DV215">
        <f>cf_1!DV215+cf_2!DV215</f>
        <v>0</v>
      </c>
      <c r="DW215">
        <f>cf_1!DW215+cf_2!DW215</f>
        <v>0</v>
      </c>
      <c r="DX215">
        <f>cf_1!DX215+cf_2!DX215</f>
        <v>0</v>
      </c>
      <c r="DY215">
        <f>cf_1!DY215+cf_2!DY215</f>
        <v>0</v>
      </c>
      <c r="DZ215">
        <f>cf_1!DZ215+cf_2!DZ215</f>
        <v>0</v>
      </c>
      <c r="EA215">
        <f>cf_1!EA215+cf_2!EA215</f>
        <v>0</v>
      </c>
      <c r="EB215">
        <f>cf_1!EB215+cf_2!EB215</f>
        <v>0</v>
      </c>
      <c r="EC215">
        <f>cf_1!EC215+cf_2!EC215</f>
        <v>0</v>
      </c>
      <c r="ED215">
        <f>cf_1!ED215+cf_2!ED215</f>
        <v>0</v>
      </c>
      <c r="EE215">
        <f>cf_1!EE215+cf_2!EE215</f>
        <v>0</v>
      </c>
      <c r="EF215">
        <f>cf_1!EF215+cf_2!EF215</f>
        <v>0</v>
      </c>
      <c r="EG215">
        <f>cf_1!EG215+cf_2!EG215</f>
        <v>0</v>
      </c>
      <c r="EH215">
        <f>cf_1!EH215+cf_2!EH215</f>
        <v>0</v>
      </c>
      <c r="EI215">
        <f>cf_1!EI215+cf_2!EI215</f>
        <v>0</v>
      </c>
    </row>
    <row r="216" spans="2:201" ht="15" x14ac:dyDescent="0.25">
      <c r="B216" t="s">
        <v>1021</v>
      </c>
      <c r="C216" t="s">
        <v>1129</v>
      </c>
      <c r="D216">
        <f>SUM(D235:D237)</f>
        <v>0</v>
      </c>
      <c r="E216"/>
      <c r="P216">
        <f>SUM(S216:EI216)</f>
        <v>0</v>
      </c>
      <c r="Q216">
        <f>SUMIF(S$5:EI$5,"факт",S216:EI216)</f>
        <v>0</v>
      </c>
      <c r="R216">
        <f>P216-Q216</f>
        <v>0</v>
      </c>
      <c r="S216">
        <f>cf_1!S216+cf_2!S216</f>
        <v>0</v>
      </c>
      <c r="T216">
        <f>cf_1!T216+cf_2!T216</f>
        <v>0</v>
      </c>
      <c r="U216">
        <f>cf_1!U216+cf_2!U216</f>
        <v>0</v>
      </c>
      <c r="V216">
        <f>cf_1!V216+cf_2!V216</f>
        <v>0</v>
      </c>
      <c r="W216">
        <f>cf_1!W216+cf_2!W216</f>
        <v>0</v>
      </c>
      <c r="X216">
        <f>cf_1!X216+cf_2!X216</f>
        <v>0</v>
      </c>
      <c r="Y216">
        <f>cf_1!Y216+cf_2!Y216</f>
        <v>0</v>
      </c>
      <c r="Z216">
        <f>cf_1!Z216+cf_2!Z216</f>
        <v>0</v>
      </c>
      <c r="AA216">
        <f>cf_1!AA216+cf_2!AA216</f>
        <v>0</v>
      </c>
      <c r="AB216">
        <f>cf_1!AB216+cf_2!AB216</f>
        <v>0</v>
      </c>
      <c r="AC216">
        <f>cf_1!AC216+cf_2!AC216</f>
        <v>0</v>
      </c>
      <c r="AD216">
        <f>cf_1!AD216+cf_2!AD216</f>
        <v>0</v>
      </c>
      <c r="AE216">
        <f>cf_1!AE216+cf_2!AE216</f>
        <v>0</v>
      </c>
      <c r="AF216">
        <f>cf_1!AF216+cf_2!AF216</f>
        <v>0</v>
      </c>
      <c r="AG216">
        <f>cf_1!AG216+cf_2!AG216</f>
        <v>0</v>
      </c>
      <c r="AH216">
        <f>cf_1!AH216+cf_2!AH216</f>
        <v>0</v>
      </c>
      <c r="AI216">
        <f>cf_1!AI216+cf_2!AI216</f>
        <v>0</v>
      </c>
      <c r="AJ216">
        <f>cf_1!AJ216+cf_2!AJ216</f>
        <v>0</v>
      </c>
      <c r="AK216">
        <f>cf_1!AK216+cf_2!AK216</f>
        <v>0</v>
      </c>
      <c r="AL216">
        <f>cf_1!AL216+cf_2!AL216</f>
        <v>0</v>
      </c>
      <c r="AM216">
        <f>cf_1!AM216+cf_2!AM216</f>
        <v>0</v>
      </c>
      <c r="AN216">
        <f>cf_1!AN216+cf_2!AN216</f>
        <v>0</v>
      </c>
      <c r="AO216">
        <f>cf_1!AO216+cf_2!AO216</f>
        <v>0</v>
      </c>
      <c r="AP216">
        <f>cf_1!AP216+cf_2!AP216</f>
        <v>0</v>
      </c>
      <c r="AQ216">
        <f>cf_1!AQ216+cf_2!AQ216</f>
        <v>0</v>
      </c>
      <c r="AR216">
        <f>cf_1!AR216+cf_2!AR216</f>
        <v>0</v>
      </c>
      <c r="AS216">
        <f>cf_1!AS216+cf_2!AS216</f>
        <v>0</v>
      </c>
      <c r="AT216">
        <f>cf_1!AT216+cf_2!AT216</f>
        <v>0</v>
      </c>
      <c r="AU216">
        <f>cf_1!AU216+cf_2!AU216</f>
        <v>0</v>
      </c>
      <c r="AV216">
        <f>cf_1!AV216+cf_2!AV216</f>
        <v>0</v>
      </c>
      <c r="AW216">
        <f>cf_1!AW216+cf_2!AW216</f>
        <v>0</v>
      </c>
      <c r="AX216">
        <f>cf_1!AX216+cf_2!AX216</f>
        <v>0</v>
      </c>
      <c r="AY216">
        <f>cf_1!AY216+cf_2!AY216</f>
        <v>0</v>
      </c>
      <c r="AZ216">
        <f>cf_1!AZ216+cf_2!AZ216</f>
        <v>0</v>
      </c>
      <c r="BA216">
        <f>cf_1!BA216+cf_2!BA216</f>
        <v>0</v>
      </c>
      <c r="BB216">
        <f>cf_1!BB216+cf_2!BB216</f>
        <v>0</v>
      </c>
      <c r="BC216">
        <f>cf_1!BC216+cf_2!BC216</f>
        <v>0</v>
      </c>
      <c r="BD216">
        <f>cf_1!BD216+cf_2!BD216</f>
        <v>0</v>
      </c>
      <c r="BE216">
        <f>cf_1!BE216+cf_2!BE216</f>
        <v>0</v>
      </c>
      <c r="BF216">
        <f>cf_1!BF216+cf_2!BF216</f>
        <v>0</v>
      </c>
      <c r="BG216">
        <f>cf_1!BG216+cf_2!BG216</f>
        <v>0</v>
      </c>
      <c r="BH216">
        <f>cf_1!BH216+cf_2!BH216</f>
        <v>0</v>
      </c>
      <c r="BI216">
        <f>cf_1!BI216+cf_2!BI216</f>
        <v>0</v>
      </c>
      <c r="BJ216">
        <f>cf_1!BJ216+cf_2!BJ216</f>
        <v>0</v>
      </c>
      <c r="BK216">
        <f>cf_1!BK216+cf_2!BK216</f>
        <v>0</v>
      </c>
      <c r="BL216">
        <f>cf_1!BL216+cf_2!BL216</f>
        <v>0</v>
      </c>
      <c r="BM216">
        <f>cf_1!BM216+cf_2!BM216</f>
        <v>0</v>
      </c>
      <c r="BN216">
        <f>cf_1!BN216+cf_2!BN216</f>
        <v>0</v>
      </c>
      <c r="BO216">
        <f>cf_1!BO216+cf_2!BO216</f>
        <v>0</v>
      </c>
      <c r="BP216">
        <f>cf_1!BP216+cf_2!BP216</f>
        <v>0</v>
      </c>
      <c r="BQ216">
        <f>cf_1!BQ216+cf_2!BQ216</f>
        <v>0</v>
      </c>
      <c r="BR216">
        <f>cf_1!BR216+cf_2!BR216</f>
        <v>0</v>
      </c>
      <c r="BS216">
        <f>cf_1!BS216+cf_2!BS216</f>
        <v>0</v>
      </c>
      <c r="BT216">
        <f>cf_1!BT216+cf_2!BT216</f>
        <v>0</v>
      </c>
      <c r="BU216">
        <f>cf_1!BU216+cf_2!BU216</f>
        <v>0</v>
      </c>
      <c r="BV216">
        <f>cf_1!BV216+cf_2!BV216</f>
        <v>0</v>
      </c>
      <c r="BW216">
        <f>cf_1!BW216+cf_2!BW216</f>
        <v>0</v>
      </c>
      <c r="BX216">
        <f>cf_1!BX216+cf_2!BX216</f>
        <v>0</v>
      </c>
      <c r="BY216">
        <f>cf_1!BY216+cf_2!BY216</f>
        <v>0</v>
      </c>
      <c r="BZ216">
        <f>cf_1!BZ216+cf_2!BZ216</f>
        <v>0</v>
      </c>
      <c r="CA216">
        <f>cf_1!CA216+cf_2!CA216</f>
        <v>0</v>
      </c>
      <c r="CB216">
        <f>cf_1!CB216+cf_2!CB216</f>
        <v>0</v>
      </c>
      <c r="CC216">
        <f>cf_1!CC216+cf_2!CC216</f>
        <v>0</v>
      </c>
      <c r="CD216">
        <f>cf_1!CD216+cf_2!CD216</f>
        <v>0</v>
      </c>
      <c r="CE216">
        <f>cf_1!CE216+cf_2!CE216</f>
        <v>0</v>
      </c>
      <c r="CF216">
        <f>cf_1!CF216+cf_2!CF216</f>
        <v>0</v>
      </c>
      <c r="CG216">
        <f>cf_1!CG216+cf_2!CG216</f>
        <v>0</v>
      </c>
      <c r="CH216">
        <f>cf_1!CH216+cf_2!CH216</f>
        <v>0</v>
      </c>
      <c r="CI216">
        <f>cf_1!CI216+cf_2!CI216</f>
        <v>0</v>
      </c>
      <c r="CJ216">
        <f>cf_1!CJ216+cf_2!CJ216</f>
        <v>0</v>
      </c>
      <c r="CK216">
        <f>cf_1!CK216+cf_2!CK216</f>
        <v>0</v>
      </c>
      <c r="CL216">
        <f>cf_1!CL216+cf_2!CL216</f>
        <v>0</v>
      </c>
      <c r="CM216">
        <f>cf_1!CM216+cf_2!CM216</f>
        <v>0</v>
      </c>
      <c r="CN216">
        <f>cf_1!CN216+cf_2!CN216</f>
        <v>0</v>
      </c>
      <c r="CO216">
        <f>cf_1!CO216+cf_2!CO216</f>
        <v>0</v>
      </c>
      <c r="CP216">
        <f>cf_1!CP216+cf_2!CP216</f>
        <v>0</v>
      </c>
      <c r="CQ216">
        <f>cf_1!CQ216+cf_2!CQ216</f>
        <v>0</v>
      </c>
      <c r="CR216">
        <f>cf_1!CR216+cf_2!CR216</f>
        <v>0</v>
      </c>
      <c r="CS216">
        <f>cf_1!CS216+cf_2!CS216</f>
        <v>0</v>
      </c>
      <c r="CT216">
        <f>cf_1!CT216+cf_2!CT216</f>
        <v>0</v>
      </c>
      <c r="CU216">
        <f>cf_1!CU216+cf_2!CU216</f>
        <v>0</v>
      </c>
      <c r="CV216">
        <f>cf_1!CV216+cf_2!CV216</f>
        <v>0</v>
      </c>
      <c r="CW216">
        <f>cf_1!CW216+cf_2!CW216</f>
        <v>0</v>
      </c>
      <c r="CX216">
        <f>cf_1!CX216+cf_2!CX216</f>
        <v>0</v>
      </c>
      <c r="CY216">
        <f>cf_1!CY216+cf_2!CY216</f>
        <v>0</v>
      </c>
      <c r="CZ216">
        <f>cf_1!CZ216+cf_2!CZ216</f>
        <v>0</v>
      </c>
      <c r="DA216">
        <f>cf_1!DA216+cf_2!DA216</f>
        <v>0</v>
      </c>
      <c r="DB216">
        <f>cf_1!DB216+cf_2!DB216</f>
        <v>0</v>
      </c>
      <c r="DC216">
        <f>cf_1!DC216+cf_2!DC216</f>
        <v>0</v>
      </c>
      <c r="DD216">
        <f>cf_1!DD216+cf_2!DD216</f>
        <v>0</v>
      </c>
      <c r="DE216">
        <f>cf_1!DE216+cf_2!DE216</f>
        <v>0</v>
      </c>
      <c r="DF216">
        <f>cf_1!DF216+cf_2!DF216</f>
        <v>0</v>
      </c>
      <c r="DG216">
        <f>cf_1!DG216+cf_2!DG216</f>
        <v>0</v>
      </c>
      <c r="DH216">
        <f>cf_1!DH216+cf_2!DH216</f>
        <v>0</v>
      </c>
      <c r="DI216">
        <f>cf_1!DI216+cf_2!DI216</f>
        <v>0</v>
      </c>
      <c r="DJ216">
        <f>cf_1!DJ216+cf_2!DJ216</f>
        <v>0</v>
      </c>
      <c r="DK216">
        <f>cf_1!DK216+cf_2!DK216</f>
        <v>0</v>
      </c>
      <c r="DL216">
        <f>cf_1!DL216+cf_2!DL216</f>
        <v>0</v>
      </c>
      <c r="DM216">
        <f>cf_1!DM216+cf_2!DM216</f>
        <v>0</v>
      </c>
      <c r="DN216">
        <f>cf_1!DN216+cf_2!DN216</f>
        <v>0</v>
      </c>
      <c r="DO216">
        <f>cf_1!DO216+cf_2!DO216</f>
        <v>0</v>
      </c>
      <c r="DP216">
        <f>cf_1!DP216+cf_2!DP216</f>
        <v>0</v>
      </c>
      <c r="DQ216">
        <f>cf_1!DQ216+cf_2!DQ216</f>
        <v>0</v>
      </c>
      <c r="DR216">
        <f>cf_1!DR216+cf_2!DR216</f>
        <v>0</v>
      </c>
      <c r="DS216">
        <f>cf_1!DS216+cf_2!DS216</f>
        <v>0</v>
      </c>
      <c r="DT216">
        <f>cf_1!DT216+cf_2!DT216</f>
        <v>0</v>
      </c>
      <c r="DU216">
        <f>cf_1!DU216+cf_2!DU216</f>
        <v>0</v>
      </c>
      <c r="DV216">
        <f>cf_1!DV216+cf_2!DV216</f>
        <v>0</v>
      </c>
      <c r="DW216">
        <f>cf_1!DW216+cf_2!DW216</f>
        <v>0</v>
      </c>
      <c r="DX216">
        <f>cf_1!DX216+cf_2!DX216</f>
        <v>0</v>
      </c>
      <c r="DY216">
        <f>cf_1!DY216+cf_2!DY216</f>
        <v>0</v>
      </c>
      <c r="DZ216">
        <f>cf_1!DZ216+cf_2!DZ216</f>
        <v>0</v>
      </c>
      <c r="EA216">
        <f>cf_1!EA216+cf_2!EA216</f>
        <v>0</v>
      </c>
      <c r="EB216">
        <f>cf_1!EB216+cf_2!EB216</f>
        <v>0</v>
      </c>
      <c r="EC216">
        <f>cf_1!EC216+cf_2!EC216</f>
        <v>0</v>
      </c>
      <c r="ED216">
        <f>cf_1!ED216+cf_2!ED216</f>
        <v>0</v>
      </c>
      <c r="EE216">
        <f>cf_1!EE216+cf_2!EE216</f>
        <v>0</v>
      </c>
      <c r="EF216">
        <f>cf_1!EF216+cf_2!EF216</f>
        <v>0</v>
      </c>
      <c r="EG216">
        <f>cf_1!EG216+cf_2!EG216</f>
        <v>0</v>
      </c>
      <c r="EH216">
        <f>cf_1!EH216+cf_2!EH216</f>
        <v>0</v>
      </c>
      <c r="EI216">
        <f>cf_1!EI216+cf_2!EI216</f>
        <v>0</v>
      </c>
    </row>
    <row r="234" spans="2:139" ht="15" x14ac:dyDescent="0.25">
      <c r="B234" t="s">
        <v>1130</v>
      </c>
      <c r="C234"/>
      <c r="D234" t="s">
        <v>1124</v>
      </c>
      <c r="E234" t="s">
        <v>1125</v>
      </c>
    </row>
    <row r="235" spans="2:139" ht="15" x14ac:dyDescent="0.25">
      <c r="B235" t="s">
        <v>1023</v>
      </c>
      <c r="C235" t="s">
        <v>837</v>
      </c>
      <c r="D235">
        <f>cf_1!D217+cf_2!D235</f>
        <v>0</v>
      </c>
      <c r="E235">
        <f>IFERROR(D235/Вводные!G108,0)</f>
        <v>0</v>
      </c>
      <c r="P235">
        <f>SUM(S235:EI235)</f>
        <v>0</v>
      </c>
      <c r="Q235">
        <f>SUMIF(S$5:EI$5,"факт",S235:EI235)</f>
        <v>0</v>
      </c>
      <c r="R235">
        <f>P235-Q235</f>
        <v>0</v>
      </c>
      <c r="S235">
        <f>cf_1!S217+cf_2!S235</f>
        <v>0</v>
      </c>
      <c r="T235">
        <f>cf_1!T217+cf_2!T235</f>
        <v>0</v>
      </c>
      <c r="U235">
        <f>cf_1!U217+cf_2!U235</f>
        <v>0</v>
      </c>
      <c r="V235">
        <f>cf_1!V217+cf_2!V235</f>
        <v>0</v>
      </c>
      <c r="W235">
        <f>cf_1!W217+cf_2!W235</f>
        <v>0</v>
      </c>
      <c r="X235">
        <f>cf_1!X217+cf_2!X235</f>
        <v>0</v>
      </c>
      <c r="Y235">
        <f>cf_1!Y217+cf_2!Y235</f>
        <v>0</v>
      </c>
      <c r="Z235">
        <f>cf_1!Z217+cf_2!Z235</f>
        <v>0</v>
      </c>
      <c r="AA235">
        <f>cf_1!AA217+cf_2!AA235</f>
        <v>0</v>
      </c>
      <c r="AB235">
        <f>cf_1!AB217+cf_2!AB235</f>
        <v>0</v>
      </c>
      <c r="AC235">
        <f>cf_1!AC217+cf_2!AC235</f>
        <v>0</v>
      </c>
      <c r="AD235">
        <f>cf_1!AD217+cf_2!AD235</f>
        <v>0</v>
      </c>
      <c r="AE235">
        <f>cf_1!AE217+cf_2!AE235</f>
        <v>0</v>
      </c>
      <c r="AF235">
        <f>cf_1!AF217+cf_2!AF235</f>
        <v>0</v>
      </c>
      <c r="AG235">
        <f>cf_1!AG217+cf_2!AG235</f>
        <v>0</v>
      </c>
      <c r="AH235">
        <f>cf_1!AH217+cf_2!AH235</f>
        <v>0</v>
      </c>
      <c r="AI235">
        <f>cf_1!AI217+cf_2!AI235</f>
        <v>0</v>
      </c>
      <c r="AJ235">
        <f>cf_1!AJ217+cf_2!AJ235</f>
        <v>0</v>
      </c>
      <c r="AK235">
        <f>cf_1!AK217+cf_2!AK235</f>
        <v>0</v>
      </c>
      <c r="AL235">
        <f>cf_1!AL217+cf_2!AL235</f>
        <v>0</v>
      </c>
      <c r="AM235">
        <f>cf_1!AM217+cf_2!AM235</f>
        <v>0</v>
      </c>
      <c r="AN235">
        <f>cf_1!AN217+cf_2!AN235</f>
        <v>0</v>
      </c>
      <c r="AO235">
        <f>cf_1!AO217+cf_2!AO235</f>
        <v>0</v>
      </c>
      <c r="AP235">
        <f>cf_1!AP217+cf_2!AP235</f>
        <v>0</v>
      </c>
      <c r="AQ235">
        <f>cf_1!AQ217+cf_2!AQ235</f>
        <v>0</v>
      </c>
      <c r="AR235">
        <f>cf_1!AR217+cf_2!AR235</f>
        <v>0</v>
      </c>
      <c r="AS235">
        <f>cf_1!AS217+cf_2!AS235</f>
        <v>0</v>
      </c>
      <c r="AT235">
        <f>cf_1!AT217+cf_2!AT235</f>
        <v>0</v>
      </c>
      <c r="AU235">
        <f>cf_1!AU217+cf_2!AU235</f>
        <v>0</v>
      </c>
      <c r="AV235">
        <f>cf_1!AV217+cf_2!AV235</f>
        <v>0</v>
      </c>
      <c r="AW235">
        <f>cf_1!AW217+cf_2!AW235</f>
        <v>0</v>
      </c>
      <c r="AX235">
        <f>cf_1!AX217+cf_2!AX235</f>
        <v>0</v>
      </c>
      <c r="AY235">
        <f>cf_1!AY217+cf_2!AY235</f>
        <v>0</v>
      </c>
      <c r="AZ235">
        <f>cf_1!AZ217+cf_2!AZ235</f>
        <v>0</v>
      </c>
      <c r="BA235">
        <f>cf_1!BA217+cf_2!BA235</f>
        <v>0</v>
      </c>
      <c r="BB235">
        <f>cf_1!BB217+cf_2!BB235</f>
        <v>0</v>
      </c>
      <c r="BC235">
        <f>cf_1!BC217+cf_2!BC235</f>
        <v>0</v>
      </c>
      <c r="BD235">
        <f>cf_1!BD217+cf_2!BD235</f>
        <v>0</v>
      </c>
      <c r="BE235">
        <f>cf_1!BE217+cf_2!BE235</f>
        <v>0</v>
      </c>
      <c r="BF235">
        <f>cf_1!BF217+cf_2!BF235</f>
        <v>0</v>
      </c>
      <c r="BG235">
        <f>cf_1!BG217+cf_2!BG235</f>
        <v>0</v>
      </c>
      <c r="BH235">
        <f>cf_1!BH217+cf_2!BH235</f>
        <v>0</v>
      </c>
      <c r="BI235">
        <f>cf_1!BI217+cf_2!BI235</f>
        <v>0</v>
      </c>
      <c r="BJ235">
        <f>cf_1!BJ217+cf_2!BJ235</f>
        <v>0</v>
      </c>
      <c r="BK235">
        <f>cf_1!BK217+cf_2!BK235</f>
        <v>0</v>
      </c>
      <c r="BL235">
        <f>cf_1!BL217+cf_2!BL235</f>
        <v>0</v>
      </c>
      <c r="BM235">
        <f>cf_1!BM217+cf_2!BM235</f>
        <v>0</v>
      </c>
      <c r="BN235">
        <f>cf_1!BN217+cf_2!BN235</f>
        <v>0</v>
      </c>
      <c r="BO235">
        <f>cf_1!BO217+cf_2!BO235</f>
        <v>0</v>
      </c>
      <c r="BP235">
        <f>cf_1!BP217+cf_2!BP235</f>
        <v>0</v>
      </c>
      <c r="BQ235">
        <f>cf_1!BQ217+cf_2!BQ235</f>
        <v>0</v>
      </c>
      <c r="BR235">
        <f>cf_1!BR217+cf_2!BR235</f>
        <v>0</v>
      </c>
      <c r="BS235">
        <f>cf_1!BS217+cf_2!BS235</f>
        <v>0</v>
      </c>
      <c r="BT235">
        <f>cf_1!BT217+cf_2!BT235</f>
        <v>0</v>
      </c>
      <c r="BU235">
        <f>cf_1!BU217+cf_2!BU235</f>
        <v>0</v>
      </c>
      <c r="BV235">
        <f>cf_1!BV217+cf_2!BV235</f>
        <v>0</v>
      </c>
      <c r="BW235">
        <f>cf_1!BW217+cf_2!BW235</f>
        <v>0</v>
      </c>
      <c r="BX235">
        <f>cf_1!BX217+cf_2!BX235</f>
        <v>0</v>
      </c>
      <c r="BY235">
        <f>cf_1!BY217+cf_2!BY235</f>
        <v>0</v>
      </c>
      <c r="BZ235">
        <f>cf_1!BZ217+cf_2!BZ235</f>
        <v>0</v>
      </c>
      <c r="CA235">
        <f>cf_1!CA217+cf_2!CA235</f>
        <v>0</v>
      </c>
      <c r="CB235">
        <f>cf_1!CB217+cf_2!CB235</f>
        <v>0</v>
      </c>
      <c r="CC235">
        <f>cf_1!CC217+cf_2!CC235</f>
        <v>0</v>
      </c>
      <c r="CD235">
        <f>cf_1!CD217+cf_2!CD235</f>
        <v>0</v>
      </c>
      <c r="CE235">
        <f>cf_1!CE217+cf_2!CE235</f>
        <v>0</v>
      </c>
      <c r="CF235">
        <f>cf_1!CF217+cf_2!CF235</f>
        <v>0</v>
      </c>
      <c r="CG235">
        <f>cf_1!CG217+cf_2!CG235</f>
        <v>0</v>
      </c>
      <c r="CH235">
        <f>cf_1!CH217+cf_2!CH235</f>
        <v>0</v>
      </c>
      <c r="CI235">
        <f>cf_1!CI217+cf_2!CI235</f>
        <v>0</v>
      </c>
      <c r="CJ235">
        <f>cf_1!CJ217+cf_2!CJ235</f>
        <v>0</v>
      </c>
      <c r="CK235">
        <f>cf_1!CK217+cf_2!CK235</f>
        <v>0</v>
      </c>
      <c r="CL235">
        <f>cf_1!CL217+cf_2!CL235</f>
        <v>0</v>
      </c>
      <c r="CM235">
        <f>cf_1!CM217+cf_2!CM235</f>
        <v>0</v>
      </c>
      <c r="CN235">
        <f>cf_1!CN217+cf_2!CN235</f>
        <v>0</v>
      </c>
      <c r="CO235">
        <f>cf_1!CO217+cf_2!CO235</f>
        <v>0</v>
      </c>
      <c r="CP235">
        <f>cf_1!CP217+cf_2!CP235</f>
        <v>0</v>
      </c>
      <c r="CQ235">
        <f>cf_1!CQ217+cf_2!CQ235</f>
        <v>0</v>
      </c>
      <c r="CR235">
        <f>cf_1!CR217+cf_2!CR235</f>
        <v>0</v>
      </c>
      <c r="CS235">
        <f>cf_1!CS217+cf_2!CS235</f>
        <v>0</v>
      </c>
      <c r="CT235">
        <f>cf_1!CT217+cf_2!CT235</f>
        <v>0</v>
      </c>
      <c r="CU235">
        <f>cf_1!CU217+cf_2!CU235</f>
        <v>0</v>
      </c>
      <c r="CV235">
        <f>cf_1!CV217+cf_2!CV235</f>
        <v>0</v>
      </c>
      <c r="CW235">
        <f>cf_1!CW217+cf_2!CW235</f>
        <v>0</v>
      </c>
      <c r="CX235">
        <f>cf_1!CX217+cf_2!CX235</f>
        <v>0</v>
      </c>
      <c r="CY235">
        <f>cf_1!CY217+cf_2!CY235</f>
        <v>0</v>
      </c>
      <c r="CZ235">
        <f>cf_1!CZ217+cf_2!CZ235</f>
        <v>0</v>
      </c>
      <c r="DA235">
        <f>cf_1!DA217+cf_2!DA235</f>
        <v>0</v>
      </c>
      <c r="DB235">
        <f>cf_1!DB217+cf_2!DB235</f>
        <v>0</v>
      </c>
      <c r="DC235">
        <f>cf_1!DC217+cf_2!DC235</f>
        <v>0</v>
      </c>
      <c r="DD235">
        <f>cf_1!DD217+cf_2!DD235</f>
        <v>0</v>
      </c>
      <c r="DE235">
        <f>cf_1!DE217+cf_2!DE235</f>
        <v>0</v>
      </c>
      <c r="DF235">
        <f>cf_1!DF217+cf_2!DF235</f>
        <v>0</v>
      </c>
      <c r="DG235">
        <f>cf_1!DG217+cf_2!DG235</f>
        <v>0</v>
      </c>
      <c r="DH235">
        <f>cf_1!DH217+cf_2!DH235</f>
        <v>0</v>
      </c>
      <c r="DI235">
        <f>cf_1!DI217+cf_2!DI235</f>
        <v>0</v>
      </c>
      <c r="DJ235">
        <f>cf_1!DJ217+cf_2!DJ235</f>
        <v>0</v>
      </c>
      <c r="DK235">
        <f>cf_1!DK217+cf_2!DK235</f>
        <v>0</v>
      </c>
      <c r="DL235">
        <f>cf_1!DL217+cf_2!DL235</f>
        <v>0</v>
      </c>
      <c r="DM235">
        <f>cf_1!DM217+cf_2!DM235</f>
        <v>0</v>
      </c>
      <c r="DN235">
        <f>cf_1!DN217+cf_2!DN235</f>
        <v>0</v>
      </c>
      <c r="DO235">
        <f>cf_1!DO217+cf_2!DO235</f>
        <v>0</v>
      </c>
      <c r="DP235">
        <f>cf_1!DP217+cf_2!DP235</f>
        <v>0</v>
      </c>
      <c r="DQ235">
        <f>cf_1!DQ217+cf_2!DQ235</f>
        <v>0</v>
      </c>
      <c r="DR235">
        <f>cf_1!DR217+cf_2!DR235</f>
        <v>0</v>
      </c>
      <c r="DS235">
        <f>cf_1!DS217+cf_2!DS235</f>
        <v>0</v>
      </c>
      <c r="DT235">
        <f>cf_1!DT217+cf_2!DT235</f>
        <v>0</v>
      </c>
      <c r="DU235">
        <f>cf_1!DU217+cf_2!DU235</f>
        <v>0</v>
      </c>
      <c r="DV235">
        <f>cf_1!DV217+cf_2!DV235</f>
        <v>0</v>
      </c>
      <c r="DW235">
        <f>cf_1!DW217+cf_2!DW235</f>
        <v>0</v>
      </c>
      <c r="DX235">
        <f>cf_1!DX217+cf_2!DX235</f>
        <v>0</v>
      </c>
      <c r="DY235">
        <f>cf_1!DY217+cf_2!DY235</f>
        <v>0</v>
      </c>
      <c r="DZ235">
        <f>cf_1!DZ217+cf_2!DZ235</f>
        <v>0</v>
      </c>
      <c r="EA235">
        <f>cf_1!EA217+cf_2!EA235</f>
        <v>0</v>
      </c>
      <c r="EB235">
        <f>cf_1!EB217+cf_2!EB235</f>
        <v>0</v>
      </c>
      <c r="EC235">
        <f>cf_1!EC217+cf_2!EC235</f>
        <v>0</v>
      </c>
      <c r="ED235">
        <f>cf_1!ED217+cf_2!ED235</f>
        <v>0</v>
      </c>
      <c r="EE235">
        <f>cf_1!EE217+cf_2!EE235</f>
        <v>0</v>
      </c>
      <c r="EF235">
        <f>cf_1!EF217+cf_2!EF235</f>
        <v>0</v>
      </c>
      <c r="EG235">
        <f>cf_1!EG217+cf_2!EG235</f>
        <v>0</v>
      </c>
      <c r="EH235">
        <f>cf_1!EH217+cf_2!EH235</f>
        <v>0</v>
      </c>
      <c r="EI235">
        <f>cf_1!EI217+cf_2!EI235</f>
        <v>0</v>
      </c>
    </row>
    <row r="236" spans="2:139" ht="15" x14ac:dyDescent="0.25">
      <c r="B236" t="s">
        <v>1025</v>
      </c>
      <c r="C236" t="s">
        <v>838</v>
      </c>
      <c r="D236">
        <f>cf_1!D218+cf_2!D236</f>
        <v>0</v>
      </c>
      <c r="E236">
        <f>IFERROR(D236/Вводные!G121,0)</f>
        <v>0</v>
      </c>
      <c r="P236">
        <f>SUM(S236:EI236)</f>
        <v>0</v>
      </c>
      <c r="Q236">
        <f>SUMIF(S$5:EI$5,"факт",S236:EI236)</f>
        <v>0</v>
      </c>
      <c r="R236">
        <f>P236-Q236</f>
        <v>0</v>
      </c>
      <c r="S236">
        <f>cf_1!S218+cf_2!S236</f>
        <v>0</v>
      </c>
      <c r="T236">
        <f>cf_1!T218+cf_2!T236</f>
        <v>0</v>
      </c>
      <c r="U236">
        <f>cf_1!U218+cf_2!U236</f>
        <v>0</v>
      </c>
      <c r="V236">
        <f>cf_1!V218+cf_2!V236</f>
        <v>0</v>
      </c>
      <c r="W236">
        <f>cf_1!W218+cf_2!W236</f>
        <v>0</v>
      </c>
      <c r="X236">
        <f>cf_1!X218+cf_2!X236</f>
        <v>0</v>
      </c>
      <c r="Y236">
        <f>cf_1!Y218+cf_2!Y236</f>
        <v>0</v>
      </c>
      <c r="Z236">
        <f>cf_1!Z218+cf_2!Z236</f>
        <v>0</v>
      </c>
      <c r="AA236">
        <f>cf_1!AA218+cf_2!AA236</f>
        <v>0</v>
      </c>
      <c r="AB236">
        <f>cf_1!AB218+cf_2!AB236</f>
        <v>0</v>
      </c>
      <c r="AC236">
        <f>cf_1!AC218+cf_2!AC236</f>
        <v>0</v>
      </c>
      <c r="AD236">
        <f>cf_1!AD218+cf_2!AD236</f>
        <v>0</v>
      </c>
      <c r="AE236">
        <f>cf_1!AE218+cf_2!AE236</f>
        <v>0</v>
      </c>
      <c r="AF236">
        <f>cf_1!AF218+cf_2!AF236</f>
        <v>0</v>
      </c>
      <c r="AG236">
        <f>cf_1!AG218+cf_2!AG236</f>
        <v>0</v>
      </c>
      <c r="AH236">
        <f>cf_1!AH218+cf_2!AH236</f>
        <v>0</v>
      </c>
      <c r="AI236">
        <f>cf_1!AI218+cf_2!AI236</f>
        <v>0</v>
      </c>
      <c r="AJ236">
        <f>cf_1!AJ218+cf_2!AJ236</f>
        <v>0</v>
      </c>
      <c r="AK236">
        <f>cf_1!AK218+cf_2!AK236</f>
        <v>0</v>
      </c>
      <c r="AL236">
        <f>cf_1!AL218+cf_2!AL236</f>
        <v>0</v>
      </c>
      <c r="AM236">
        <f>cf_1!AM218+cf_2!AM236</f>
        <v>0</v>
      </c>
      <c r="AN236">
        <f>cf_1!AN218+cf_2!AN236</f>
        <v>0</v>
      </c>
      <c r="AO236">
        <f>cf_1!AO218+cf_2!AO236</f>
        <v>0</v>
      </c>
      <c r="AP236">
        <f>cf_1!AP218+cf_2!AP236</f>
        <v>0</v>
      </c>
      <c r="AQ236">
        <f>cf_1!AQ218+cf_2!AQ236</f>
        <v>0</v>
      </c>
      <c r="AR236">
        <f>cf_1!AR218+cf_2!AR236</f>
        <v>0</v>
      </c>
      <c r="AS236">
        <f>cf_1!AS218+cf_2!AS236</f>
        <v>0</v>
      </c>
      <c r="AT236">
        <f>cf_1!AT218+cf_2!AT236</f>
        <v>0</v>
      </c>
      <c r="AU236">
        <f>cf_1!AU218+cf_2!AU236</f>
        <v>0</v>
      </c>
      <c r="AV236">
        <f>cf_1!AV218+cf_2!AV236</f>
        <v>0</v>
      </c>
      <c r="AW236">
        <f>cf_1!AW218+cf_2!AW236</f>
        <v>0</v>
      </c>
      <c r="AX236">
        <f>cf_1!AX218+cf_2!AX236</f>
        <v>0</v>
      </c>
      <c r="AY236">
        <f>cf_1!AY218+cf_2!AY236</f>
        <v>0</v>
      </c>
      <c r="AZ236">
        <f>cf_1!AZ218+cf_2!AZ236</f>
        <v>0</v>
      </c>
      <c r="BA236">
        <f>cf_1!BA218+cf_2!BA236</f>
        <v>0</v>
      </c>
      <c r="BB236">
        <f>cf_1!BB218+cf_2!BB236</f>
        <v>0</v>
      </c>
      <c r="BC236">
        <f>cf_1!BC218+cf_2!BC236</f>
        <v>0</v>
      </c>
      <c r="BD236">
        <f>cf_1!BD218+cf_2!BD236</f>
        <v>0</v>
      </c>
      <c r="BE236">
        <f>cf_1!BE218+cf_2!BE236</f>
        <v>0</v>
      </c>
      <c r="BF236">
        <f>cf_1!BF218+cf_2!BF236</f>
        <v>0</v>
      </c>
      <c r="BG236">
        <f>cf_1!BG218+cf_2!BG236</f>
        <v>0</v>
      </c>
      <c r="BH236">
        <f>cf_1!BH218+cf_2!BH236</f>
        <v>0</v>
      </c>
      <c r="BI236">
        <f>cf_1!BI218+cf_2!BI236</f>
        <v>0</v>
      </c>
      <c r="BJ236">
        <f>cf_1!BJ218+cf_2!BJ236</f>
        <v>0</v>
      </c>
      <c r="BK236">
        <f>cf_1!BK218+cf_2!BK236</f>
        <v>0</v>
      </c>
      <c r="BL236">
        <f>cf_1!BL218+cf_2!BL236</f>
        <v>0</v>
      </c>
      <c r="BM236">
        <f>cf_1!BM218+cf_2!BM236</f>
        <v>0</v>
      </c>
      <c r="BN236">
        <f>cf_1!BN218+cf_2!BN236</f>
        <v>0</v>
      </c>
      <c r="BO236">
        <f>cf_1!BO218+cf_2!BO236</f>
        <v>0</v>
      </c>
      <c r="BP236">
        <f>cf_1!BP218+cf_2!BP236</f>
        <v>0</v>
      </c>
      <c r="BQ236">
        <f>cf_1!BQ218+cf_2!BQ236</f>
        <v>0</v>
      </c>
      <c r="BR236">
        <f>cf_1!BR218+cf_2!BR236</f>
        <v>0</v>
      </c>
      <c r="BS236">
        <f>cf_1!BS218+cf_2!BS236</f>
        <v>0</v>
      </c>
      <c r="BT236">
        <f>cf_1!BT218+cf_2!BT236</f>
        <v>0</v>
      </c>
      <c r="BU236">
        <f>cf_1!BU218+cf_2!BU236</f>
        <v>0</v>
      </c>
      <c r="BV236">
        <f>cf_1!BV218+cf_2!BV236</f>
        <v>0</v>
      </c>
      <c r="BW236">
        <f>cf_1!BW218+cf_2!BW236</f>
        <v>0</v>
      </c>
      <c r="BX236">
        <f>cf_1!BX218+cf_2!BX236</f>
        <v>0</v>
      </c>
      <c r="BY236">
        <f>cf_1!BY218+cf_2!BY236</f>
        <v>0</v>
      </c>
      <c r="BZ236">
        <f>cf_1!BZ218+cf_2!BZ236</f>
        <v>0</v>
      </c>
      <c r="CA236">
        <f>cf_1!CA218+cf_2!CA236</f>
        <v>0</v>
      </c>
      <c r="CB236">
        <f>cf_1!CB218+cf_2!CB236</f>
        <v>0</v>
      </c>
      <c r="CC236">
        <f>cf_1!CC218+cf_2!CC236</f>
        <v>0</v>
      </c>
      <c r="CD236">
        <f>cf_1!CD218+cf_2!CD236</f>
        <v>0</v>
      </c>
      <c r="CE236">
        <f>cf_1!CE218+cf_2!CE236</f>
        <v>0</v>
      </c>
      <c r="CF236">
        <f>cf_1!CF218+cf_2!CF236</f>
        <v>0</v>
      </c>
      <c r="CG236">
        <f>cf_1!CG218+cf_2!CG236</f>
        <v>0</v>
      </c>
      <c r="CH236">
        <f>cf_1!CH218+cf_2!CH236</f>
        <v>0</v>
      </c>
      <c r="CI236">
        <f>cf_1!CI218+cf_2!CI236</f>
        <v>0</v>
      </c>
      <c r="CJ236">
        <f>cf_1!CJ218+cf_2!CJ236</f>
        <v>0</v>
      </c>
      <c r="CK236">
        <f>cf_1!CK218+cf_2!CK236</f>
        <v>0</v>
      </c>
      <c r="CL236">
        <f>cf_1!CL218+cf_2!CL236</f>
        <v>0</v>
      </c>
      <c r="CM236">
        <f>cf_1!CM218+cf_2!CM236</f>
        <v>0</v>
      </c>
      <c r="CN236">
        <f>cf_1!CN218+cf_2!CN236</f>
        <v>0</v>
      </c>
      <c r="CO236">
        <f>cf_1!CO218+cf_2!CO236</f>
        <v>0</v>
      </c>
      <c r="CP236">
        <f>cf_1!CP218+cf_2!CP236</f>
        <v>0</v>
      </c>
      <c r="CQ236">
        <f>cf_1!CQ218+cf_2!CQ236</f>
        <v>0</v>
      </c>
      <c r="CR236">
        <f>cf_1!CR218+cf_2!CR236</f>
        <v>0</v>
      </c>
      <c r="CS236">
        <f>cf_1!CS218+cf_2!CS236</f>
        <v>0</v>
      </c>
      <c r="CT236">
        <f>cf_1!CT218+cf_2!CT236</f>
        <v>0</v>
      </c>
      <c r="CU236">
        <f>cf_1!CU218+cf_2!CU236</f>
        <v>0</v>
      </c>
      <c r="CV236">
        <f>cf_1!CV218+cf_2!CV236</f>
        <v>0</v>
      </c>
      <c r="CW236">
        <f>cf_1!CW218+cf_2!CW236</f>
        <v>0</v>
      </c>
      <c r="CX236">
        <f>cf_1!CX218+cf_2!CX236</f>
        <v>0</v>
      </c>
      <c r="CY236">
        <f>cf_1!CY218+cf_2!CY236</f>
        <v>0</v>
      </c>
      <c r="CZ236">
        <f>cf_1!CZ218+cf_2!CZ236</f>
        <v>0</v>
      </c>
      <c r="DA236">
        <f>cf_1!DA218+cf_2!DA236</f>
        <v>0</v>
      </c>
      <c r="DB236">
        <f>cf_1!DB218+cf_2!DB236</f>
        <v>0</v>
      </c>
      <c r="DC236">
        <f>cf_1!DC218+cf_2!DC236</f>
        <v>0</v>
      </c>
      <c r="DD236">
        <f>cf_1!DD218+cf_2!DD236</f>
        <v>0</v>
      </c>
      <c r="DE236">
        <f>cf_1!DE218+cf_2!DE236</f>
        <v>0</v>
      </c>
      <c r="DF236">
        <f>cf_1!DF218+cf_2!DF236</f>
        <v>0</v>
      </c>
      <c r="DG236">
        <f>cf_1!DG218+cf_2!DG236</f>
        <v>0</v>
      </c>
      <c r="DH236">
        <f>cf_1!DH218+cf_2!DH236</f>
        <v>0</v>
      </c>
      <c r="DI236">
        <f>cf_1!DI218+cf_2!DI236</f>
        <v>0</v>
      </c>
      <c r="DJ236">
        <f>cf_1!DJ218+cf_2!DJ236</f>
        <v>0</v>
      </c>
      <c r="DK236">
        <f>cf_1!DK218+cf_2!DK236</f>
        <v>0</v>
      </c>
      <c r="DL236">
        <f>cf_1!DL218+cf_2!DL236</f>
        <v>0</v>
      </c>
      <c r="DM236">
        <f>cf_1!DM218+cf_2!DM236</f>
        <v>0</v>
      </c>
      <c r="DN236">
        <f>cf_1!DN218+cf_2!DN236</f>
        <v>0</v>
      </c>
      <c r="DO236">
        <f>cf_1!DO218+cf_2!DO236</f>
        <v>0</v>
      </c>
      <c r="DP236">
        <f>cf_1!DP218+cf_2!DP236</f>
        <v>0</v>
      </c>
      <c r="DQ236">
        <f>cf_1!DQ218+cf_2!DQ236</f>
        <v>0</v>
      </c>
      <c r="DR236">
        <f>cf_1!DR218+cf_2!DR236</f>
        <v>0</v>
      </c>
      <c r="DS236">
        <f>cf_1!DS218+cf_2!DS236</f>
        <v>0</v>
      </c>
      <c r="DT236">
        <f>cf_1!DT218+cf_2!DT236</f>
        <v>0</v>
      </c>
      <c r="DU236">
        <f>cf_1!DU218+cf_2!DU236</f>
        <v>0</v>
      </c>
      <c r="DV236">
        <f>cf_1!DV218+cf_2!DV236</f>
        <v>0</v>
      </c>
      <c r="DW236">
        <f>cf_1!DW218+cf_2!DW236</f>
        <v>0</v>
      </c>
      <c r="DX236">
        <f>cf_1!DX218+cf_2!DX236</f>
        <v>0</v>
      </c>
      <c r="DY236">
        <f>cf_1!DY218+cf_2!DY236</f>
        <v>0</v>
      </c>
      <c r="DZ236">
        <f>cf_1!DZ218+cf_2!DZ236</f>
        <v>0</v>
      </c>
      <c r="EA236">
        <f>cf_1!EA218+cf_2!EA236</f>
        <v>0</v>
      </c>
      <c r="EB236">
        <f>cf_1!EB218+cf_2!EB236</f>
        <v>0</v>
      </c>
      <c r="EC236">
        <f>cf_1!EC218+cf_2!EC236</f>
        <v>0</v>
      </c>
      <c r="ED236">
        <f>cf_1!ED218+cf_2!ED236</f>
        <v>0</v>
      </c>
      <c r="EE236">
        <f>cf_1!EE218+cf_2!EE236</f>
        <v>0</v>
      </c>
      <c r="EF236">
        <f>cf_1!EF218+cf_2!EF236</f>
        <v>0</v>
      </c>
      <c r="EG236">
        <f>cf_1!EG218+cf_2!EG236</f>
        <v>0</v>
      </c>
      <c r="EH236">
        <f>cf_1!EH218+cf_2!EH236</f>
        <v>0</v>
      </c>
      <c r="EI236">
        <f>cf_1!EI218+cf_2!EI236</f>
        <v>0</v>
      </c>
    </row>
    <row r="237" spans="2:139" ht="15" x14ac:dyDescent="0.25">
      <c r="B237" t="s">
        <v>1027</v>
      </c>
      <c r="C237" t="s">
        <v>839</v>
      </c>
      <c r="D237">
        <f>cf_1!D219+cf_2!D237</f>
        <v>0</v>
      </c>
      <c r="E237">
        <f>IFERROR(D237/Вводные!G133,0)</f>
        <v>0</v>
      </c>
      <c r="P237">
        <f>SUM(S237:EI237)</f>
        <v>0</v>
      </c>
      <c r="Q237">
        <f>SUMIF(S$5:EI$5,"факт",S237:EI237)</f>
        <v>0</v>
      </c>
      <c r="R237">
        <f>P237-Q237</f>
        <v>0</v>
      </c>
      <c r="S237">
        <f>cf_1!S219+cf_2!S237</f>
        <v>0</v>
      </c>
      <c r="T237">
        <f>cf_1!T219+cf_2!T237</f>
        <v>0</v>
      </c>
      <c r="U237">
        <f>cf_1!U219+cf_2!U237</f>
        <v>0</v>
      </c>
      <c r="V237">
        <f>cf_1!V219+cf_2!V237</f>
        <v>0</v>
      </c>
      <c r="W237">
        <f>cf_1!W219+cf_2!W237</f>
        <v>0</v>
      </c>
      <c r="X237">
        <f>cf_1!X219+cf_2!X237</f>
        <v>0</v>
      </c>
      <c r="Y237">
        <f>cf_1!Y219+cf_2!Y237</f>
        <v>0</v>
      </c>
      <c r="Z237">
        <f>cf_1!Z219+cf_2!Z237</f>
        <v>0</v>
      </c>
      <c r="AA237">
        <f>cf_1!AA219+cf_2!AA237</f>
        <v>0</v>
      </c>
      <c r="AB237">
        <f>cf_1!AB219+cf_2!AB237</f>
        <v>0</v>
      </c>
      <c r="AC237">
        <f>cf_1!AC219+cf_2!AC237</f>
        <v>0</v>
      </c>
      <c r="AD237">
        <f>cf_1!AD219+cf_2!AD237</f>
        <v>0</v>
      </c>
      <c r="AE237">
        <f>cf_1!AE219+cf_2!AE237</f>
        <v>0</v>
      </c>
      <c r="AF237">
        <f>cf_1!AF219+cf_2!AF237</f>
        <v>0</v>
      </c>
      <c r="AG237">
        <f>cf_1!AG219+cf_2!AG237</f>
        <v>0</v>
      </c>
      <c r="AH237">
        <f>cf_1!AH219+cf_2!AH237</f>
        <v>0</v>
      </c>
      <c r="AI237">
        <f>cf_1!AI219+cf_2!AI237</f>
        <v>0</v>
      </c>
      <c r="AJ237">
        <f>cf_1!AJ219+cf_2!AJ237</f>
        <v>0</v>
      </c>
      <c r="AK237">
        <f>cf_1!AK219+cf_2!AK237</f>
        <v>0</v>
      </c>
      <c r="AL237">
        <f>cf_1!AL219+cf_2!AL237</f>
        <v>0</v>
      </c>
      <c r="AM237">
        <f>cf_1!AM219+cf_2!AM237</f>
        <v>0</v>
      </c>
      <c r="AN237">
        <f>cf_1!AN219+cf_2!AN237</f>
        <v>0</v>
      </c>
      <c r="AO237">
        <f>cf_1!AO219+cf_2!AO237</f>
        <v>0</v>
      </c>
      <c r="AP237">
        <f>cf_1!AP219+cf_2!AP237</f>
        <v>0</v>
      </c>
      <c r="AQ237">
        <f>cf_1!AQ219+cf_2!AQ237</f>
        <v>0</v>
      </c>
      <c r="AR237">
        <f>cf_1!AR219+cf_2!AR237</f>
        <v>0</v>
      </c>
      <c r="AS237">
        <f>cf_1!AS219+cf_2!AS237</f>
        <v>0</v>
      </c>
      <c r="AT237">
        <f>cf_1!AT219+cf_2!AT237</f>
        <v>0</v>
      </c>
      <c r="AU237">
        <f>cf_1!AU219+cf_2!AU237</f>
        <v>0</v>
      </c>
      <c r="AV237">
        <f>cf_1!AV219+cf_2!AV237</f>
        <v>0</v>
      </c>
      <c r="AW237">
        <f>cf_1!AW219+cf_2!AW237</f>
        <v>0</v>
      </c>
      <c r="AX237">
        <f>cf_1!AX219+cf_2!AX237</f>
        <v>0</v>
      </c>
      <c r="AY237">
        <f>cf_1!AY219+cf_2!AY237</f>
        <v>0</v>
      </c>
      <c r="AZ237">
        <f>cf_1!AZ219+cf_2!AZ237</f>
        <v>0</v>
      </c>
      <c r="BA237">
        <f>cf_1!BA219+cf_2!BA237</f>
        <v>0</v>
      </c>
      <c r="BB237">
        <f>cf_1!BB219+cf_2!BB237</f>
        <v>0</v>
      </c>
      <c r="BC237">
        <f>cf_1!BC219+cf_2!BC237</f>
        <v>0</v>
      </c>
      <c r="BD237">
        <f>cf_1!BD219+cf_2!BD237</f>
        <v>0</v>
      </c>
      <c r="BE237">
        <f>cf_1!BE219+cf_2!BE237</f>
        <v>0</v>
      </c>
      <c r="BF237">
        <f>cf_1!BF219+cf_2!BF237</f>
        <v>0</v>
      </c>
      <c r="BG237">
        <f>cf_1!BG219+cf_2!BG237</f>
        <v>0</v>
      </c>
      <c r="BH237">
        <f>cf_1!BH219+cf_2!BH237</f>
        <v>0</v>
      </c>
      <c r="BI237">
        <f>cf_1!BI219+cf_2!BI237</f>
        <v>0</v>
      </c>
      <c r="BJ237">
        <f>cf_1!BJ219+cf_2!BJ237</f>
        <v>0</v>
      </c>
      <c r="BK237">
        <f>cf_1!BK219+cf_2!BK237</f>
        <v>0</v>
      </c>
      <c r="BL237">
        <f>cf_1!BL219+cf_2!BL237</f>
        <v>0</v>
      </c>
      <c r="BM237">
        <f>cf_1!BM219+cf_2!BM237</f>
        <v>0</v>
      </c>
      <c r="BN237">
        <f>cf_1!BN219+cf_2!BN237</f>
        <v>0</v>
      </c>
      <c r="BO237">
        <f>cf_1!BO219+cf_2!BO237</f>
        <v>0</v>
      </c>
      <c r="BP237">
        <f>cf_1!BP219+cf_2!BP237</f>
        <v>0</v>
      </c>
      <c r="BQ237">
        <f>cf_1!BQ219+cf_2!BQ237</f>
        <v>0</v>
      </c>
      <c r="BR237">
        <f>cf_1!BR219+cf_2!BR237</f>
        <v>0</v>
      </c>
      <c r="BS237">
        <f>cf_1!BS219+cf_2!BS237</f>
        <v>0</v>
      </c>
      <c r="BT237">
        <f>cf_1!BT219+cf_2!BT237</f>
        <v>0</v>
      </c>
      <c r="BU237">
        <f>cf_1!BU219+cf_2!BU237</f>
        <v>0</v>
      </c>
      <c r="BV237">
        <f>cf_1!BV219+cf_2!BV237</f>
        <v>0</v>
      </c>
      <c r="BW237">
        <f>cf_1!BW219+cf_2!BW237</f>
        <v>0</v>
      </c>
      <c r="BX237">
        <f>cf_1!BX219+cf_2!BX237</f>
        <v>0</v>
      </c>
      <c r="BY237">
        <f>cf_1!BY219+cf_2!BY237</f>
        <v>0</v>
      </c>
      <c r="BZ237">
        <f>cf_1!BZ219+cf_2!BZ237</f>
        <v>0</v>
      </c>
      <c r="CA237">
        <f>cf_1!CA219+cf_2!CA237</f>
        <v>0</v>
      </c>
      <c r="CB237">
        <f>cf_1!CB219+cf_2!CB237</f>
        <v>0</v>
      </c>
      <c r="CC237">
        <f>cf_1!CC219+cf_2!CC237</f>
        <v>0</v>
      </c>
      <c r="CD237">
        <f>cf_1!CD219+cf_2!CD237</f>
        <v>0</v>
      </c>
      <c r="CE237">
        <f>cf_1!CE219+cf_2!CE237</f>
        <v>0</v>
      </c>
      <c r="CF237">
        <f>cf_1!CF219+cf_2!CF237</f>
        <v>0</v>
      </c>
      <c r="CG237">
        <f>cf_1!CG219+cf_2!CG237</f>
        <v>0</v>
      </c>
      <c r="CH237">
        <f>cf_1!CH219+cf_2!CH237</f>
        <v>0</v>
      </c>
      <c r="CI237">
        <f>cf_1!CI219+cf_2!CI237</f>
        <v>0</v>
      </c>
      <c r="CJ237">
        <f>cf_1!CJ219+cf_2!CJ237</f>
        <v>0</v>
      </c>
      <c r="CK237">
        <f>cf_1!CK219+cf_2!CK237</f>
        <v>0</v>
      </c>
      <c r="CL237">
        <f>cf_1!CL219+cf_2!CL237</f>
        <v>0</v>
      </c>
      <c r="CM237">
        <f>cf_1!CM219+cf_2!CM237</f>
        <v>0</v>
      </c>
      <c r="CN237">
        <f>cf_1!CN219+cf_2!CN237</f>
        <v>0</v>
      </c>
      <c r="CO237">
        <f>cf_1!CO219+cf_2!CO237</f>
        <v>0</v>
      </c>
      <c r="CP237">
        <f>cf_1!CP219+cf_2!CP237</f>
        <v>0</v>
      </c>
      <c r="CQ237">
        <f>cf_1!CQ219+cf_2!CQ237</f>
        <v>0</v>
      </c>
      <c r="CR237">
        <f>cf_1!CR219+cf_2!CR237</f>
        <v>0</v>
      </c>
      <c r="CS237">
        <f>cf_1!CS219+cf_2!CS237</f>
        <v>0</v>
      </c>
      <c r="CT237">
        <f>cf_1!CT219+cf_2!CT237</f>
        <v>0</v>
      </c>
      <c r="CU237">
        <f>cf_1!CU219+cf_2!CU237</f>
        <v>0</v>
      </c>
      <c r="CV237">
        <f>cf_1!CV219+cf_2!CV237</f>
        <v>0</v>
      </c>
      <c r="CW237">
        <f>cf_1!CW219+cf_2!CW237</f>
        <v>0</v>
      </c>
      <c r="CX237">
        <f>cf_1!CX219+cf_2!CX237</f>
        <v>0</v>
      </c>
      <c r="CY237">
        <f>cf_1!CY219+cf_2!CY237</f>
        <v>0</v>
      </c>
      <c r="CZ237">
        <f>cf_1!CZ219+cf_2!CZ237</f>
        <v>0</v>
      </c>
      <c r="DA237">
        <f>cf_1!DA219+cf_2!DA237</f>
        <v>0</v>
      </c>
      <c r="DB237">
        <f>cf_1!DB219+cf_2!DB237</f>
        <v>0</v>
      </c>
      <c r="DC237">
        <f>cf_1!DC219+cf_2!DC237</f>
        <v>0</v>
      </c>
      <c r="DD237">
        <f>cf_1!DD219+cf_2!DD237</f>
        <v>0</v>
      </c>
      <c r="DE237">
        <f>cf_1!DE219+cf_2!DE237</f>
        <v>0</v>
      </c>
      <c r="DF237">
        <f>cf_1!DF219+cf_2!DF237</f>
        <v>0</v>
      </c>
      <c r="DG237">
        <f>cf_1!DG219+cf_2!DG237</f>
        <v>0</v>
      </c>
      <c r="DH237">
        <f>cf_1!DH219+cf_2!DH237</f>
        <v>0</v>
      </c>
      <c r="DI237">
        <f>cf_1!DI219+cf_2!DI237</f>
        <v>0</v>
      </c>
      <c r="DJ237">
        <f>cf_1!DJ219+cf_2!DJ237</f>
        <v>0</v>
      </c>
      <c r="DK237">
        <f>cf_1!DK219+cf_2!DK237</f>
        <v>0</v>
      </c>
      <c r="DL237">
        <f>cf_1!DL219+cf_2!DL237</f>
        <v>0</v>
      </c>
      <c r="DM237">
        <f>cf_1!DM219+cf_2!DM237</f>
        <v>0</v>
      </c>
      <c r="DN237">
        <f>cf_1!DN219+cf_2!DN237</f>
        <v>0</v>
      </c>
      <c r="DO237">
        <f>cf_1!DO219+cf_2!DO237</f>
        <v>0</v>
      </c>
      <c r="DP237">
        <f>cf_1!DP219+cf_2!DP237</f>
        <v>0</v>
      </c>
      <c r="DQ237">
        <f>cf_1!DQ219+cf_2!DQ237</f>
        <v>0</v>
      </c>
      <c r="DR237">
        <f>cf_1!DR219+cf_2!DR237</f>
        <v>0</v>
      </c>
      <c r="DS237">
        <f>cf_1!DS219+cf_2!DS237</f>
        <v>0</v>
      </c>
      <c r="DT237">
        <f>cf_1!DT219+cf_2!DT237</f>
        <v>0</v>
      </c>
      <c r="DU237">
        <f>cf_1!DU219+cf_2!DU237</f>
        <v>0</v>
      </c>
      <c r="DV237">
        <f>cf_1!DV219+cf_2!DV237</f>
        <v>0</v>
      </c>
      <c r="DW237">
        <f>cf_1!DW219+cf_2!DW237</f>
        <v>0</v>
      </c>
      <c r="DX237">
        <f>cf_1!DX219+cf_2!DX237</f>
        <v>0</v>
      </c>
      <c r="DY237">
        <f>cf_1!DY219+cf_2!DY237</f>
        <v>0</v>
      </c>
      <c r="DZ237">
        <f>cf_1!DZ219+cf_2!DZ237</f>
        <v>0</v>
      </c>
      <c r="EA237">
        <f>cf_1!EA219+cf_2!EA237</f>
        <v>0</v>
      </c>
      <c r="EB237">
        <f>cf_1!EB219+cf_2!EB237</f>
        <v>0</v>
      </c>
      <c r="EC237">
        <f>cf_1!EC219+cf_2!EC237</f>
        <v>0</v>
      </c>
      <c r="ED237">
        <f>cf_1!ED219+cf_2!ED237</f>
        <v>0</v>
      </c>
      <c r="EE237">
        <f>cf_1!EE219+cf_2!EE237</f>
        <v>0</v>
      </c>
      <c r="EF237">
        <f>cf_1!EF219+cf_2!EF237</f>
        <v>0</v>
      </c>
      <c r="EG237">
        <f>cf_1!EG219+cf_2!EG237</f>
        <v>0</v>
      </c>
      <c r="EH237">
        <f>cf_1!EH219+cf_2!EH237</f>
        <v>0</v>
      </c>
      <c r="EI237">
        <f>cf_1!EI219+cf_2!EI237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6575C"/>
  </sheetPr>
  <dimension ref="B1:GS238"/>
  <sheetViews>
    <sheetView showGridLines="0" topLeftCell="A139" workbookViewId="0">
      <selection activeCell="E176" sqref="E176"/>
    </sheetView>
  </sheetViews>
  <sheetFormatPr defaultColWidth="9.140625" defaultRowHeight="12.75" x14ac:dyDescent="0.2"/>
  <cols>
    <col min="1" max="1" width="9.140625" style="46"/>
    <col min="2" max="2" width="9.5703125" style="46" customWidth="1"/>
    <col min="3" max="3" width="72" style="46" customWidth="1"/>
    <col min="4" max="4" width="23.5703125" style="46" customWidth="1"/>
    <col min="5" max="6" width="16.7109375" style="46" customWidth="1"/>
    <col min="7" max="7" width="9" style="46" customWidth="1"/>
    <col min="8" max="14" width="1.42578125" style="46" customWidth="1"/>
    <col min="15" max="15" width="5.5703125" style="46" customWidth="1"/>
    <col min="16" max="16" width="16.5703125" style="46" customWidth="1"/>
    <col min="17" max="17" width="14.5703125" style="46" customWidth="1"/>
    <col min="18" max="18" width="16.140625" style="46" customWidth="1"/>
    <col min="19" max="21" width="11.42578125" style="46" customWidth="1"/>
    <col min="22" max="22" width="14.42578125" style="46" customWidth="1"/>
    <col min="23" max="23" width="14" style="46" customWidth="1"/>
    <col min="24" max="36" width="11.42578125" style="46" customWidth="1"/>
    <col min="37" max="37" width="12.7109375" style="46" customWidth="1"/>
    <col min="38" max="43" width="11.42578125" style="46" customWidth="1"/>
    <col min="44" max="44" width="13.42578125" style="46" customWidth="1"/>
    <col min="45" max="92" width="11.42578125" style="46" customWidth="1"/>
    <col min="93" max="93" width="14.5703125" style="46" customWidth="1"/>
    <col min="94" max="139" width="11.42578125" style="46" customWidth="1"/>
    <col min="140" max="16384" width="9.140625" style="46"/>
  </cols>
  <sheetData>
    <row r="1" spans="2:201" x14ac:dyDescent="0.2">
      <c r="P1" s="46" t="s">
        <v>482</v>
      </c>
      <c r="Q1" s="46" t="s">
        <v>483</v>
      </c>
      <c r="S1" s="47" t="str">
        <f>CONCATENATE(INT((MONTH(S6)+2)/3),"кв",RIGHT(YEAR(S6),2))</f>
        <v>3кв26</v>
      </c>
      <c r="T1" s="47" t="str">
        <f t="shared" ref="T1:CE1" si="0">CONCATENATE(INT((MONTH(T6)+2)/3),"кв",RIGHT(YEAR(T6),2))</f>
        <v>4кв26</v>
      </c>
      <c r="U1" s="47" t="str">
        <f t="shared" ref="U1:AY1" si="1">CONCATENATE(INT((MONTH(U6)+2)/3),"кв",RIGHT(YEAR(U6),2))</f>
        <v>4кв26</v>
      </c>
      <c r="V1" s="47" t="str">
        <f t="shared" si="1"/>
        <v>4кв26</v>
      </c>
      <c r="W1" s="47" t="str">
        <f t="shared" si="1"/>
        <v>1кв27</v>
      </c>
      <c r="X1" s="47" t="str">
        <f t="shared" si="1"/>
        <v>1кв27</v>
      </c>
      <c r="Y1" s="47" t="str">
        <f t="shared" si="1"/>
        <v>1кв27</v>
      </c>
      <c r="Z1" s="47" t="str">
        <f t="shared" si="1"/>
        <v>2кв27</v>
      </c>
      <c r="AA1" s="47" t="str">
        <f t="shared" si="1"/>
        <v>2кв27</v>
      </c>
      <c r="AB1" s="47" t="str">
        <f t="shared" si="1"/>
        <v>2кв27</v>
      </c>
      <c r="AC1" s="47" t="str">
        <f t="shared" si="1"/>
        <v>3кв27</v>
      </c>
      <c r="AD1" s="47" t="str">
        <f t="shared" si="1"/>
        <v>3кв27</v>
      </c>
      <c r="AE1" s="47" t="str">
        <f t="shared" si="1"/>
        <v>3кв27</v>
      </c>
      <c r="AF1" s="47" t="str">
        <f t="shared" si="1"/>
        <v>4кв27</v>
      </c>
      <c r="AG1" s="47" t="str">
        <f t="shared" si="1"/>
        <v>4кв27</v>
      </c>
      <c r="AH1" s="47" t="str">
        <f t="shared" si="1"/>
        <v>4кв27</v>
      </c>
      <c r="AI1" s="47" t="str">
        <f t="shared" si="1"/>
        <v>1кв28</v>
      </c>
      <c r="AJ1" s="47" t="str">
        <f t="shared" si="1"/>
        <v>1кв28</v>
      </c>
      <c r="AK1" s="47" t="str">
        <f t="shared" si="1"/>
        <v>1кв28</v>
      </c>
      <c r="AL1" s="47" t="str">
        <f t="shared" si="1"/>
        <v>2кв28</v>
      </c>
      <c r="AM1" s="47" t="str">
        <f t="shared" si="1"/>
        <v>2кв28</v>
      </c>
      <c r="AN1" s="47" t="str">
        <f t="shared" si="1"/>
        <v>2кв28</v>
      </c>
      <c r="AO1" s="47" t="str">
        <f t="shared" si="1"/>
        <v>3кв28</v>
      </c>
      <c r="AP1" s="47" t="str">
        <f t="shared" si="1"/>
        <v>3кв28</v>
      </c>
      <c r="AQ1" s="47" t="str">
        <f t="shared" si="1"/>
        <v>3кв28</v>
      </c>
      <c r="AR1" s="47" t="str">
        <f t="shared" si="1"/>
        <v>4кв28</v>
      </c>
      <c r="AS1" s="47" t="str">
        <f t="shared" si="1"/>
        <v>4кв28</v>
      </c>
      <c r="AT1" s="47" t="str">
        <f t="shared" si="1"/>
        <v>4кв28</v>
      </c>
      <c r="AU1" s="47" t="str">
        <f t="shared" si="1"/>
        <v>1кв29</v>
      </c>
      <c r="AV1" s="47" t="str">
        <f t="shared" si="1"/>
        <v>1кв29</v>
      </c>
      <c r="AW1" s="47" t="str">
        <f t="shared" si="1"/>
        <v>1кв29</v>
      </c>
      <c r="AX1" s="47" t="str">
        <f t="shared" si="1"/>
        <v>2кв29</v>
      </c>
      <c r="AY1" s="47" t="str">
        <f t="shared" si="1"/>
        <v>2кв29</v>
      </c>
      <c r="AZ1" s="47" t="str">
        <f t="shared" si="0"/>
        <v>2кв29</v>
      </c>
      <c r="BA1" s="47" t="str">
        <f t="shared" si="0"/>
        <v>3кв29</v>
      </c>
      <c r="BB1" s="47" t="str">
        <f t="shared" si="0"/>
        <v>3кв29</v>
      </c>
      <c r="BC1" s="47" t="str">
        <f t="shared" si="0"/>
        <v>3кв29</v>
      </c>
      <c r="BD1" s="47" t="str">
        <f t="shared" si="0"/>
        <v>4кв29</v>
      </c>
      <c r="BE1" s="47" t="str">
        <f t="shared" si="0"/>
        <v>4кв29</v>
      </c>
      <c r="BF1" s="47" t="str">
        <f t="shared" si="0"/>
        <v>4кв29</v>
      </c>
      <c r="BG1" s="47" t="str">
        <f t="shared" si="0"/>
        <v>1кв30</v>
      </c>
      <c r="BH1" s="47" t="str">
        <f t="shared" si="0"/>
        <v>1кв30</v>
      </c>
      <c r="BI1" s="47" t="str">
        <f t="shared" si="0"/>
        <v>1кв30</v>
      </c>
      <c r="BJ1" s="47" t="str">
        <f t="shared" si="0"/>
        <v>2кв30</v>
      </c>
      <c r="BK1" s="47" t="str">
        <f t="shared" si="0"/>
        <v>2кв30</v>
      </c>
      <c r="BL1" s="47" t="str">
        <f t="shared" si="0"/>
        <v>2кв30</v>
      </c>
      <c r="BM1" s="47" t="str">
        <f t="shared" si="0"/>
        <v>3кв30</v>
      </c>
      <c r="BN1" s="47" t="str">
        <f t="shared" si="0"/>
        <v>3кв30</v>
      </c>
      <c r="BO1" s="47" t="str">
        <f t="shared" si="0"/>
        <v>3кв30</v>
      </c>
      <c r="BP1" s="47" t="str">
        <f t="shared" si="0"/>
        <v>4кв30</v>
      </c>
      <c r="BQ1" s="47" t="str">
        <f t="shared" si="0"/>
        <v>4кв30</v>
      </c>
      <c r="BR1" s="47" t="str">
        <f t="shared" si="0"/>
        <v>4кв30</v>
      </c>
      <c r="BS1" s="47" t="str">
        <f t="shared" si="0"/>
        <v>1кв31</v>
      </c>
      <c r="BT1" s="47" t="str">
        <f t="shared" si="0"/>
        <v>1кв31</v>
      </c>
      <c r="BU1" s="47" t="str">
        <f t="shared" si="0"/>
        <v>1кв31</v>
      </c>
      <c r="BV1" s="47" t="str">
        <f t="shared" si="0"/>
        <v>2кв31</v>
      </c>
      <c r="BW1" s="47" t="str">
        <f t="shared" si="0"/>
        <v>2кв31</v>
      </c>
      <c r="BX1" s="47" t="str">
        <f t="shared" si="0"/>
        <v>2кв31</v>
      </c>
      <c r="BY1" s="47" t="str">
        <f t="shared" si="0"/>
        <v>3кв31</v>
      </c>
      <c r="BZ1" s="47" t="str">
        <f t="shared" si="0"/>
        <v>3кв31</v>
      </c>
      <c r="CA1" s="47" t="str">
        <f t="shared" si="0"/>
        <v>3кв31</v>
      </c>
      <c r="CB1" s="47" t="str">
        <f t="shared" si="0"/>
        <v>4кв31</v>
      </c>
      <c r="CC1" s="47" t="str">
        <f t="shared" si="0"/>
        <v>4кв31</v>
      </c>
      <c r="CD1" s="47" t="str">
        <f t="shared" si="0"/>
        <v>4кв31</v>
      </c>
      <c r="CE1" s="47" t="str">
        <f t="shared" si="0"/>
        <v>1кв32</v>
      </c>
      <c r="CF1" s="47" t="str">
        <f t="shared" ref="CF1:EI1" si="2">CONCATENATE(INT((MONTH(CF6)+2)/3),"кв",RIGHT(YEAR(CF6),2))</f>
        <v>1кв32</v>
      </c>
      <c r="CG1" s="47" t="str">
        <f t="shared" si="2"/>
        <v>1кв32</v>
      </c>
      <c r="CH1" s="47" t="str">
        <f t="shared" si="2"/>
        <v>2кв32</v>
      </c>
      <c r="CI1" s="47" t="str">
        <f t="shared" si="2"/>
        <v>2кв32</v>
      </c>
      <c r="CJ1" s="47" t="str">
        <f t="shared" si="2"/>
        <v>2кв32</v>
      </c>
      <c r="CK1" s="47" t="str">
        <f t="shared" si="2"/>
        <v>3кв32</v>
      </c>
      <c r="CL1" s="47" t="str">
        <f t="shared" si="2"/>
        <v>3кв32</v>
      </c>
      <c r="CM1" s="47" t="str">
        <f t="shared" si="2"/>
        <v>3кв32</v>
      </c>
      <c r="CN1" s="47" t="str">
        <f t="shared" si="2"/>
        <v>4кв32</v>
      </c>
      <c r="CO1" s="47" t="str">
        <f t="shared" si="2"/>
        <v>4кв32</v>
      </c>
      <c r="CP1" s="47" t="str">
        <f t="shared" si="2"/>
        <v>4кв32</v>
      </c>
      <c r="CQ1" s="47" t="str">
        <f t="shared" si="2"/>
        <v>1кв33</v>
      </c>
      <c r="CR1" s="47" t="str">
        <f t="shared" si="2"/>
        <v>1кв33</v>
      </c>
      <c r="CS1" s="47" t="str">
        <f t="shared" si="2"/>
        <v>1кв33</v>
      </c>
      <c r="CT1" s="47" t="str">
        <f t="shared" si="2"/>
        <v>2кв33</v>
      </c>
      <c r="CU1" s="47" t="str">
        <f t="shared" si="2"/>
        <v>2кв33</v>
      </c>
      <c r="CV1" s="47" t="str">
        <f t="shared" si="2"/>
        <v>2кв33</v>
      </c>
      <c r="CW1" s="47" t="str">
        <f t="shared" si="2"/>
        <v>3кв33</v>
      </c>
      <c r="CX1" s="47" t="str">
        <f t="shared" si="2"/>
        <v>3кв33</v>
      </c>
      <c r="CY1" s="47" t="str">
        <f t="shared" si="2"/>
        <v>3кв33</v>
      </c>
      <c r="CZ1" s="47" t="str">
        <f t="shared" si="2"/>
        <v>4кв33</v>
      </c>
      <c r="DA1" s="47" t="str">
        <f t="shared" si="2"/>
        <v>4кв33</v>
      </c>
      <c r="DB1" s="47" t="str">
        <f t="shared" si="2"/>
        <v>4кв33</v>
      </c>
      <c r="DC1" s="47" t="str">
        <f t="shared" si="2"/>
        <v>1кв34</v>
      </c>
      <c r="DD1" s="47" t="str">
        <f t="shared" si="2"/>
        <v>1кв34</v>
      </c>
      <c r="DE1" s="47" t="str">
        <f t="shared" si="2"/>
        <v>1кв34</v>
      </c>
      <c r="DF1" s="47" t="str">
        <f t="shared" si="2"/>
        <v>2кв34</v>
      </c>
      <c r="DG1" s="47" t="str">
        <f t="shared" si="2"/>
        <v>2кв34</v>
      </c>
      <c r="DH1" s="47" t="str">
        <f t="shared" si="2"/>
        <v>2кв34</v>
      </c>
      <c r="DI1" s="47" t="str">
        <f t="shared" si="2"/>
        <v>3кв34</v>
      </c>
      <c r="DJ1" s="47" t="str">
        <f t="shared" si="2"/>
        <v>3кв34</v>
      </c>
      <c r="DK1" s="47" t="str">
        <f t="shared" si="2"/>
        <v>3кв34</v>
      </c>
      <c r="DL1" s="47" t="str">
        <f t="shared" si="2"/>
        <v>4кв34</v>
      </c>
      <c r="DM1" s="47" t="str">
        <f t="shared" si="2"/>
        <v>4кв34</v>
      </c>
      <c r="DN1" s="47" t="str">
        <f t="shared" si="2"/>
        <v>4кв34</v>
      </c>
      <c r="DO1" s="47" t="str">
        <f t="shared" si="2"/>
        <v>1кв35</v>
      </c>
      <c r="DP1" s="47" t="str">
        <f t="shared" si="2"/>
        <v>1кв35</v>
      </c>
      <c r="DQ1" s="47" t="str">
        <f t="shared" si="2"/>
        <v>1кв35</v>
      </c>
      <c r="DR1" s="47" t="str">
        <f t="shared" si="2"/>
        <v>2кв35</v>
      </c>
      <c r="DS1" s="47" t="str">
        <f t="shared" si="2"/>
        <v>2кв35</v>
      </c>
      <c r="DT1" s="47" t="str">
        <f t="shared" si="2"/>
        <v>2кв35</v>
      </c>
      <c r="DU1" s="47" t="str">
        <f t="shared" si="2"/>
        <v>3кв35</v>
      </c>
      <c r="DV1" s="47" t="str">
        <f t="shared" si="2"/>
        <v>3кв35</v>
      </c>
      <c r="DW1" s="47" t="str">
        <f t="shared" si="2"/>
        <v>3кв35</v>
      </c>
      <c r="DX1" s="47" t="str">
        <f t="shared" si="2"/>
        <v>4кв35</v>
      </c>
      <c r="DY1" s="47" t="str">
        <f t="shared" si="2"/>
        <v>4кв35</v>
      </c>
      <c r="DZ1" s="47" t="str">
        <f t="shared" si="2"/>
        <v>4кв35</v>
      </c>
      <c r="EA1" s="47" t="str">
        <f t="shared" si="2"/>
        <v>1кв36</v>
      </c>
      <c r="EB1" s="47" t="str">
        <f t="shared" si="2"/>
        <v>1кв36</v>
      </c>
      <c r="EC1" s="47" t="str">
        <f t="shared" si="2"/>
        <v>1кв36</v>
      </c>
      <c r="ED1" s="47" t="str">
        <f t="shared" si="2"/>
        <v>2кв36</v>
      </c>
      <c r="EE1" s="47" t="str">
        <f t="shared" si="2"/>
        <v>2кв36</v>
      </c>
      <c r="EF1" s="47" t="str">
        <f t="shared" si="2"/>
        <v>2кв36</v>
      </c>
      <c r="EG1" s="47" t="str">
        <f t="shared" si="2"/>
        <v>3кв36</v>
      </c>
      <c r="EH1" s="47" t="str">
        <f t="shared" si="2"/>
        <v>3кв36</v>
      </c>
      <c r="EI1" s="47" t="str">
        <f t="shared" si="2"/>
        <v>3кв36</v>
      </c>
    </row>
    <row r="2" spans="2:201" x14ac:dyDescent="0.2">
      <c r="E2" s="46" t="s">
        <v>700</v>
      </c>
      <c r="F2" s="59">
        <f>ТЭП!$D$23</f>
        <v>41970</v>
      </c>
      <c r="O2" s="46" t="s">
        <v>1131</v>
      </c>
      <c r="P2" s="161">
        <f>ТЭП!J22</f>
        <v>46813</v>
      </c>
      <c r="Q2" s="161">
        <f>ТЭП!K22</f>
        <v>47543</v>
      </c>
      <c r="R2" s="203">
        <f>SUM(S2:EI2)</f>
        <v>24</v>
      </c>
      <c r="S2" s="202">
        <f>IF(AND(S$6&gt;=$P$2,S$6&lt;$Q$2),1,0)</f>
        <v>0</v>
      </c>
      <c r="T2" s="202">
        <f t="shared" ref="T2:CE2" si="3">IF(AND(T$6&gt;=$P$2,T$6&lt;$Q$2),1,0)</f>
        <v>0</v>
      </c>
      <c r="U2" s="202">
        <f t="shared" si="3"/>
        <v>0</v>
      </c>
      <c r="V2" s="202">
        <f t="shared" si="3"/>
        <v>0</v>
      </c>
      <c r="W2" s="202">
        <f t="shared" si="3"/>
        <v>0</v>
      </c>
      <c r="X2" s="202">
        <f t="shared" si="3"/>
        <v>0</v>
      </c>
      <c r="Y2" s="202">
        <f t="shared" si="3"/>
        <v>0</v>
      </c>
      <c r="Z2" s="202">
        <f t="shared" si="3"/>
        <v>0</v>
      </c>
      <c r="AA2" s="202">
        <f t="shared" si="3"/>
        <v>0</v>
      </c>
      <c r="AB2" s="202">
        <f t="shared" si="3"/>
        <v>0</v>
      </c>
      <c r="AC2" s="202">
        <f t="shared" si="3"/>
        <v>0</v>
      </c>
      <c r="AD2" s="202">
        <f t="shared" si="3"/>
        <v>0</v>
      </c>
      <c r="AE2" s="202">
        <f t="shared" si="3"/>
        <v>0</v>
      </c>
      <c r="AF2" s="202">
        <f t="shared" si="3"/>
        <v>0</v>
      </c>
      <c r="AG2" s="202">
        <f t="shared" si="3"/>
        <v>0</v>
      </c>
      <c r="AH2" s="202">
        <f t="shared" si="3"/>
        <v>0</v>
      </c>
      <c r="AI2" s="202">
        <f t="shared" si="3"/>
        <v>0</v>
      </c>
      <c r="AJ2" s="202">
        <f t="shared" si="3"/>
        <v>0</v>
      </c>
      <c r="AK2" s="202">
        <f t="shared" si="3"/>
        <v>1</v>
      </c>
      <c r="AL2" s="202">
        <f t="shared" si="3"/>
        <v>1</v>
      </c>
      <c r="AM2" s="202">
        <f t="shared" si="3"/>
        <v>1</v>
      </c>
      <c r="AN2" s="202">
        <f t="shared" si="3"/>
        <v>1</v>
      </c>
      <c r="AO2" s="202">
        <f t="shared" si="3"/>
        <v>1</v>
      </c>
      <c r="AP2" s="202">
        <f t="shared" si="3"/>
        <v>1</v>
      </c>
      <c r="AQ2" s="202">
        <f t="shared" si="3"/>
        <v>1</v>
      </c>
      <c r="AR2" s="202">
        <f t="shared" si="3"/>
        <v>1</v>
      </c>
      <c r="AS2" s="202">
        <f t="shared" si="3"/>
        <v>1</v>
      </c>
      <c r="AT2" s="202">
        <f t="shared" si="3"/>
        <v>1</v>
      </c>
      <c r="AU2" s="202">
        <f t="shared" si="3"/>
        <v>1</v>
      </c>
      <c r="AV2" s="202">
        <f t="shared" si="3"/>
        <v>1</v>
      </c>
      <c r="AW2" s="202">
        <f t="shared" si="3"/>
        <v>1</v>
      </c>
      <c r="AX2" s="202">
        <f t="shared" si="3"/>
        <v>1</v>
      </c>
      <c r="AY2" s="202">
        <f t="shared" si="3"/>
        <v>1</v>
      </c>
      <c r="AZ2" s="202">
        <f t="shared" si="3"/>
        <v>1</v>
      </c>
      <c r="BA2" s="202">
        <f t="shared" si="3"/>
        <v>1</v>
      </c>
      <c r="BB2" s="202">
        <f t="shared" si="3"/>
        <v>1</v>
      </c>
      <c r="BC2" s="202">
        <f t="shared" si="3"/>
        <v>1</v>
      </c>
      <c r="BD2" s="202">
        <f t="shared" si="3"/>
        <v>1</v>
      </c>
      <c r="BE2" s="202">
        <f t="shared" si="3"/>
        <v>1</v>
      </c>
      <c r="BF2" s="202">
        <f t="shared" si="3"/>
        <v>1</v>
      </c>
      <c r="BG2" s="202">
        <f t="shared" si="3"/>
        <v>1</v>
      </c>
      <c r="BH2" s="202">
        <f t="shared" si="3"/>
        <v>1</v>
      </c>
      <c r="BI2" s="202">
        <f t="shared" si="3"/>
        <v>0</v>
      </c>
      <c r="BJ2" s="202">
        <f t="shared" si="3"/>
        <v>0</v>
      </c>
      <c r="BK2" s="202">
        <f t="shared" si="3"/>
        <v>0</v>
      </c>
      <c r="BL2" s="202">
        <f t="shared" si="3"/>
        <v>0</v>
      </c>
      <c r="BM2" s="202">
        <f t="shared" si="3"/>
        <v>0</v>
      </c>
      <c r="BN2" s="202">
        <f t="shared" si="3"/>
        <v>0</v>
      </c>
      <c r="BO2" s="202">
        <f t="shared" si="3"/>
        <v>0</v>
      </c>
      <c r="BP2" s="202">
        <f t="shared" si="3"/>
        <v>0</v>
      </c>
      <c r="BQ2" s="202">
        <f t="shared" si="3"/>
        <v>0</v>
      </c>
      <c r="BR2" s="202">
        <f t="shared" si="3"/>
        <v>0</v>
      </c>
      <c r="BS2" s="202">
        <f t="shared" si="3"/>
        <v>0</v>
      </c>
      <c r="BT2" s="202">
        <f t="shared" si="3"/>
        <v>0</v>
      </c>
      <c r="BU2" s="202">
        <f t="shared" si="3"/>
        <v>0</v>
      </c>
      <c r="BV2" s="202">
        <f t="shared" si="3"/>
        <v>0</v>
      </c>
      <c r="BW2" s="202">
        <f t="shared" si="3"/>
        <v>0</v>
      </c>
      <c r="BX2" s="202">
        <f t="shared" si="3"/>
        <v>0</v>
      </c>
      <c r="BY2" s="202">
        <f t="shared" si="3"/>
        <v>0</v>
      </c>
      <c r="BZ2" s="202">
        <f t="shared" si="3"/>
        <v>0</v>
      </c>
      <c r="CA2" s="202">
        <f t="shared" si="3"/>
        <v>0</v>
      </c>
      <c r="CB2" s="202">
        <f t="shared" si="3"/>
        <v>0</v>
      </c>
      <c r="CC2" s="202">
        <f t="shared" si="3"/>
        <v>0</v>
      </c>
      <c r="CD2" s="202">
        <f t="shared" si="3"/>
        <v>0</v>
      </c>
      <c r="CE2" s="202">
        <f t="shared" si="3"/>
        <v>0</v>
      </c>
      <c r="CF2" s="202">
        <f t="shared" ref="CF2:EI2" si="4">IF(AND(CF$6&gt;=$P$2,CF$6&lt;$Q$2),1,0)</f>
        <v>0</v>
      </c>
      <c r="CG2" s="202">
        <f t="shared" si="4"/>
        <v>0</v>
      </c>
      <c r="CH2" s="202">
        <f t="shared" si="4"/>
        <v>0</v>
      </c>
      <c r="CI2" s="202">
        <f t="shared" si="4"/>
        <v>0</v>
      </c>
      <c r="CJ2" s="202">
        <f t="shared" si="4"/>
        <v>0</v>
      </c>
      <c r="CK2" s="202">
        <f t="shared" si="4"/>
        <v>0</v>
      </c>
      <c r="CL2" s="202">
        <f t="shared" si="4"/>
        <v>0</v>
      </c>
      <c r="CM2" s="202">
        <f t="shared" si="4"/>
        <v>0</v>
      </c>
      <c r="CN2" s="202">
        <f t="shared" si="4"/>
        <v>0</v>
      </c>
      <c r="CO2" s="202">
        <f t="shared" si="4"/>
        <v>0</v>
      </c>
      <c r="CP2" s="202">
        <f t="shared" si="4"/>
        <v>0</v>
      </c>
      <c r="CQ2" s="202">
        <f t="shared" si="4"/>
        <v>0</v>
      </c>
      <c r="CR2" s="202">
        <f t="shared" si="4"/>
        <v>0</v>
      </c>
      <c r="CS2" s="202">
        <f t="shared" si="4"/>
        <v>0</v>
      </c>
      <c r="CT2" s="202">
        <f t="shared" si="4"/>
        <v>0</v>
      </c>
      <c r="CU2" s="202">
        <f t="shared" si="4"/>
        <v>0</v>
      </c>
      <c r="CV2" s="202">
        <f t="shared" si="4"/>
        <v>0</v>
      </c>
      <c r="CW2" s="202">
        <f t="shared" si="4"/>
        <v>0</v>
      </c>
      <c r="CX2" s="202">
        <f t="shared" si="4"/>
        <v>0</v>
      </c>
      <c r="CY2" s="202">
        <f t="shared" si="4"/>
        <v>0</v>
      </c>
      <c r="CZ2" s="202">
        <f t="shared" si="4"/>
        <v>0</v>
      </c>
      <c r="DA2" s="202">
        <f t="shared" si="4"/>
        <v>0</v>
      </c>
      <c r="DB2" s="202">
        <f t="shared" si="4"/>
        <v>0</v>
      </c>
      <c r="DC2" s="202">
        <f t="shared" si="4"/>
        <v>0</v>
      </c>
      <c r="DD2" s="202">
        <f t="shared" si="4"/>
        <v>0</v>
      </c>
      <c r="DE2" s="202">
        <f t="shared" si="4"/>
        <v>0</v>
      </c>
      <c r="DF2" s="202">
        <f t="shared" si="4"/>
        <v>0</v>
      </c>
      <c r="DG2" s="202">
        <f t="shared" si="4"/>
        <v>0</v>
      </c>
      <c r="DH2" s="202">
        <f t="shared" si="4"/>
        <v>0</v>
      </c>
      <c r="DI2" s="202">
        <f t="shared" si="4"/>
        <v>0</v>
      </c>
      <c r="DJ2" s="202">
        <f t="shared" si="4"/>
        <v>0</v>
      </c>
      <c r="DK2" s="202">
        <f t="shared" si="4"/>
        <v>0</v>
      </c>
      <c r="DL2" s="202">
        <f t="shared" si="4"/>
        <v>0</v>
      </c>
      <c r="DM2" s="202">
        <f t="shared" si="4"/>
        <v>0</v>
      </c>
      <c r="DN2" s="202">
        <f t="shared" si="4"/>
        <v>0</v>
      </c>
      <c r="DO2" s="202">
        <f t="shared" si="4"/>
        <v>0</v>
      </c>
      <c r="DP2" s="202">
        <f t="shared" si="4"/>
        <v>0</v>
      </c>
      <c r="DQ2" s="202">
        <f t="shared" si="4"/>
        <v>0</v>
      </c>
      <c r="DR2" s="202">
        <f t="shared" si="4"/>
        <v>0</v>
      </c>
      <c r="DS2" s="202">
        <f t="shared" si="4"/>
        <v>0</v>
      </c>
      <c r="DT2" s="202">
        <f t="shared" si="4"/>
        <v>0</v>
      </c>
      <c r="DU2" s="202">
        <f t="shared" si="4"/>
        <v>0</v>
      </c>
      <c r="DV2" s="202">
        <f t="shared" si="4"/>
        <v>0</v>
      </c>
      <c r="DW2" s="202">
        <f t="shared" si="4"/>
        <v>0</v>
      </c>
      <c r="DX2" s="202">
        <f t="shared" si="4"/>
        <v>0</v>
      </c>
      <c r="DY2" s="202">
        <f t="shared" si="4"/>
        <v>0</v>
      </c>
      <c r="DZ2" s="202">
        <f t="shared" si="4"/>
        <v>0</v>
      </c>
      <c r="EA2" s="202">
        <f t="shared" si="4"/>
        <v>0</v>
      </c>
      <c r="EB2" s="202">
        <f t="shared" si="4"/>
        <v>0</v>
      </c>
      <c r="EC2" s="202">
        <f t="shared" si="4"/>
        <v>0</v>
      </c>
      <c r="ED2" s="202">
        <f t="shared" si="4"/>
        <v>0</v>
      </c>
      <c r="EE2" s="202">
        <f t="shared" si="4"/>
        <v>0</v>
      </c>
      <c r="EF2" s="202">
        <f t="shared" si="4"/>
        <v>0</v>
      </c>
      <c r="EG2" s="202">
        <f t="shared" si="4"/>
        <v>0</v>
      </c>
      <c r="EH2" s="202">
        <f t="shared" si="4"/>
        <v>0</v>
      </c>
      <c r="EI2" s="202">
        <f t="shared" si="4"/>
        <v>0</v>
      </c>
    </row>
    <row r="3" spans="2:201" x14ac:dyDescent="0.2">
      <c r="O3" s="46" t="s">
        <v>1132</v>
      </c>
      <c r="P3" s="161">
        <f>S6</f>
        <v>46266</v>
      </c>
      <c r="Q3" s="161">
        <f>EDATE(Q2,6)</f>
        <v>47727</v>
      </c>
      <c r="R3" s="203">
        <f>SUM(S3:EI3)</f>
        <v>48</v>
      </c>
      <c r="S3" s="202">
        <f>IF(AND(S$6&gt;=$P$3,S$6&lt;$Q$3),1,0)</f>
        <v>1</v>
      </c>
      <c r="T3" s="202">
        <f t="shared" ref="T3:CE3" si="5">IF(AND(T$6&gt;=$P$3,T$6&lt;$Q$3),1,0)</f>
        <v>1</v>
      </c>
      <c r="U3" s="202">
        <f t="shared" si="5"/>
        <v>1</v>
      </c>
      <c r="V3" s="202">
        <f t="shared" si="5"/>
        <v>1</v>
      </c>
      <c r="W3" s="202">
        <f t="shared" si="5"/>
        <v>1</v>
      </c>
      <c r="X3" s="202">
        <f t="shared" si="5"/>
        <v>1</v>
      </c>
      <c r="Y3" s="202">
        <f t="shared" si="5"/>
        <v>1</v>
      </c>
      <c r="Z3" s="202">
        <f t="shared" si="5"/>
        <v>1</v>
      </c>
      <c r="AA3" s="202">
        <f t="shared" si="5"/>
        <v>1</v>
      </c>
      <c r="AB3" s="202">
        <f t="shared" si="5"/>
        <v>1</v>
      </c>
      <c r="AC3" s="202">
        <f t="shared" si="5"/>
        <v>1</v>
      </c>
      <c r="AD3" s="202">
        <f t="shared" si="5"/>
        <v>1</v>
      </c>
      <c r="AE3" s="202">
        <f t="shared" si="5"/>
        <v>1</v>
      </c>
      <c r="AF3" s="202">
        <f t="shared" si="5"/>
        <v>1</v>
      </c>
      <c r="AG3" s="202">
        <f t="shared" si="5"/>
        <v>1</v>
      </c>
      <c r="AH3" s="202">
        <f t="shared" si="5"/>
        <v>1</v>
      </c>
      <c r="AI3" s="202">
        <f t="shared" si="5"/>
        <v>1</v>
      </c>
      <c r="AJ3" s="202">
        <f t="shared" si="5"/>
        <v>1</v>
      </c>
      <c r="AK3" s="202">
        <f t="shared" si="5"/>
        <v>1</v>
      </c>
      <c r="AL3" s="202">
        <f t="shared" si="5"/>
        <v>1</v>
      </c>
      <c r="AM3" s="202">
        <f t="shared" si="5"/>
        <v>1</v>
      </c>
      <c r="AN3" s="202">
        <f t="shared" si="5"/>
        <v>1</v>
      </c>
      <c r="AO3" s="202">
        <f t="shared" si="5"/>
        <v>1</v>
      </c>
      <c r="AP3" s="202">
        <f t="shared" si="5"/>
        <v>1</v>
      </c>
      <c r="AQ3" s="202">
        <f t="shared" si="5"/>
        <v>1</v>
      </c>
      <c r="AR3" s="202">
        <f t="shared" si="5"/>
        <v>1</v>
      </c>
      <c r="AS3" s="202">
        <f t="shared" si="5"/>
        <v>1</v>
      </c>
      <c r="AT3" s="202">
        <f t="shared" si="5"/>
        <v>1</v>
      </c>
      <c r="AU3" s="202">
        <f t="shared" si="5"/>
        <v>1</v>
      </c>
      <c r="AV3" s="202">
        <f t="shared" si="5"/>
        <v>1</v>
      </c>
      <c r="AW3" s="202">
        <f t="shared" si="5"/>
        <v>1</v>
      </c>
      <c r="AX3" s="202">
        <f t="shared" si="5"/>
        <v>1</v>
      </c>
      <c r="AY3" s="202">
        <f t="shared" si="5"/>
        <v>1</v>
      </c>
      <c r="AZ3" s="202">
        <f t="shared" si="5"/>
        <v>1</v>
      </c>
      <c r="BA3" s="202">
        <f t="shared" si="5"/>
        <v>1</v>
      </c>
      <c r="BB3" s="202">
        <f t="shared" si="5"/>
        <v>1</v>
      </c>
      <c r="BC3" s="202">
        <f t="shared" si="5"/>
        <v>1</v>
      </c>
      <c r="BD3" s="202">
        <f t="shared" si="5"/>
        <v>1</v>
      </c>
      <c r="BE3" s="202">
        <f t="shared" si="5"/>
        <v>1</v>
      </c>
      <c r="BF3" s="202">
        <f t="shared" si="5"/>
        <v>1</v>
      </c>
      <c r="BG3" s="202">
        <f t="shared" si="5"/>
        <v>1</v>
      </c>
      <c r="BH3" s="202">
        <f t="shared" si="5"/>
        <v>1</v>
      </c>
      <c r="BI3" s="202">
        <f t="shared" si="5"/>
        <v>1</v>
      </c>
      <c r="BJ3" s="202">
        <f t="shared" si="5"/>
        <v>1</v>
      </c>
      <c r="BK3" s="202">
        <f t="shared" si="5"/>
        <v>1</v>
      </c>
      <c r="BL3" s="202">
        <f t="shared" si="5"/>
        <v>1</v>
      </c>
      <c r="BM3" s="202">
        <f t="shared" si="5"/>
        <v>1</v>
      </c>
      <c r="BN3" s="202">
        <f t="shared" si="5"/>
        <v>1</v>
      </c>
      <c r="BO3" s="202">
        <f t="shared" si="5"/>
        <v>0</v>
      </c>
      <c r="BP3" s="202">
        <f t="shared" si="5"/>
        <v>0</v>
      </c>
      <c r="BQ3" s="202">
        <f t="shared" si="5"/>
        <v>0</v>
      </c>
      <c r="BR3" s="202">
        <f t="shared" si="5"/>
        <v>0</v>
      </c>
      <c r="BS3" s="202">
        <f t="shared" si="5"/>
        <v>0</v>
      </c>
      <c r="BT3" s="202">
        <f t="shared" si="5"/>
        <v>0</v>
      </c>
      <c r="BU3" s="202">
        <f t="shared" si="5"/>
        <v>0</v>
      </c>
      <c r="BV3" s="202">
        <f t="shared" si="5"/>
        <v>0</v>
      </c>
      <c r="BW3" s="202">
        <f t="shared" si="5"/>
        <v>0</v>
      </c>
      <c r="BX3" s="202">
        <f t="shared" si="5"/>
        <v>0</v>
      </c>
      <c r="BY3" s="202">
        <f t="shared" si="5"/>
        <v>0</v>
      </c>
      <c r="BZ3" s="202">
        <f t="shared" si="5"/>
        <v>0</v>
      </c>
      <c r="CA3" s="202">
        <f t="shared" si="5"/>
        <v>0</v>
      </c>
      <c r="CB3" s="202">
        <f t="shared" si="5"/>
        <v>0</v>
      </c>
      <c r="CC3" s="202">
        <f t="shared" si="5"/>
        <v>0</v>
      </c>
      <c r="CD3" s="202">
        <f t="shared" si="5"/>
        <v>0</v>
      </c>
      <c r="CE3" s="202">
        <f t="shared" si="5"/>
        <v>0</v>
      </c>
      <c r="CF3" s="202">
        <f t="shared" ref="CF3:EI3" si="6">IF(AND(CF$6&gt;=$P$3,CF$6&lt;$Q$3),1,0)</f>
        <v>0</v>
      </c>
      <c r="CG3" s="202">
        <f t="shared" si="6"/>
        <v>0</v>
      </c>
      <c r="CH3" s="202">
        <f t="shared" si="6"/>
        <v>0</v>
      </c>
      <c r="CI3" s="202">
        <f t="shared" si="6"/>
        <v>0</v>
      </c>
      <c r="CJ3" s="202">
        <f t="shared" si="6"/>
        <v>0</v>
      </c>
      <c r="CK3" s="202">
        <f t="shared" si="6"/>
        <v>0</v>
      </c>
      <c r="CL3" s="202">
        <f t="shared" si="6"/>
        <v>0</v>
      </c>
      <c r="CM3" s="202">
        <f t="shared" si="6"/>
        <v>0</v>
      </c>
      <c r="CN3" s="202">
        <f t="shared" si="6"/>
        <v>0</v>
      </c>
      <c r="CO3" s="202">
        <f t="shared" si="6"/>
        <v>0</v>
      </c>
      <c r="CP3" s="202">
        <f t="shared" si="6"/>
        <v>0</v>
      </c>
      <c r="CQ3" s="202">
        <f t="shared" si="6"/>
        <v>0</v>
      </c>
      <c r="CR3" s="202">
        <f t="shared" si="6"/>
        <v>0</v>
      </c>
      <c r="CS3" s="202">
        <f t="shared" si="6"/>
        <v>0</v>
      </c>
      <c r="CT3" s="202">
        <f t="shared" si="6"/>
        <v>0</v>
      </c>
      <c r="CU3" s="202">
        <f t="shared" si="6"/>
        <v>0</v>
      </c>
      <c r="CV3" s="202">
        <f t="shared" si="6"/>
        <v>0</v>
      </c>
      <c r="CW3" s="202">
        <f t="shared" si="6"/>
        <v>0</v>
      </c>
      <c r="CX3" s="202">
        <f t="shared" si="6"/>
        <v>0</v>
      </c>
      <c r="CY3" s="202">
        <f t="shared" si="6"/>
        <v>0</v>
      </c>
      <c r="CZ3" s="202">
        <f t="shared" si="6"/>
        <v>0</v>
      </c>
      <c r="DA3" s="202">
        <f t="shared" si="6"/>
        <v>0</v>
      </c>
      <c r="DB3" s="202">
        <f t="shared" si="6"/>
        <v>0</v>
      </c>
      <c r="DC3" s="202">
        <f t="shared" si="6"/>
        <v>0</v>
      </c>
      <c r="DD3" s="202">
        <f t="shared" si="6"/>
        <v>0</v>
      </c>
      <c r="DE3" s="202">
        <f t="shared" si="6"/>
        <v>0</v>
      </c>
      <c r="DF3" s="202">
        <f t="shared" si="6"/>
        <v>0</v>
      </c>
      <c r="DG3" s="202">
        <f t="shared" si="6"/>
        <v>0</v>
      </c>
      <c r="DH3" s="202">
        <f t="shared" si="6"/>
        <v>0</v>
      </c>
      <c r="DI3" s="202">
        <f t="shared" si="6"/>
        <v>0</v>
      </c>
      <c r="DJ3" s="202">
        <f t="shared" si="6"/>
        <v>0</v>
      </c>
      <c r="DK3" s="202">
        <f t="shared" si="6"/>
        <v>0</v>
      </c>
      <c r="DL3" s="202">
        <f t="shared" si="6"/>
        <v>0</v>
      </c>
      <c r="DM3" s="202">
        <f t="shared" si="6"/>
        <v>0</v>
      </c>
      <c r="DN3" s="202">
        <f t="shared" si="6"/>
        <v>0</v>
      </c>
      <c r="DO3" s="202">
        <f t="shared" si="6"/>
        <v>0</v>
      </c>
      <c r="DP3" s="202">
        <f t="shared" si="6"/>
        <v>0</v>
      </c>
      <c r="DQ3" s="202">
        <f t="shared" si="6"/>
        <v>0</v>
      </c>
      <c r="DR3" s="202">
        <f t="shared" si="6"/>
        <v>0</v>
      </c>
      <c r="DS3" s="202">
        <f t="shared" si="6"/>
        <v>0</v>
      </c>
      <c r="DT3" s="202">
        <f t="shared" si="6"/>
        <v>0</v>
      </c>
      <c r="DU3" s="202">
        <f t="shared" si="6"/>
        <v>0</v>
      </c>
      <c r="DV3" s="202">
        <f t="shared" si="6"/>
        <v>0</v>
      </c>
      <c r="DW3" s="202">
        <f t="shared" si="6"/>
        <v>0</v>
      </c>
      <c r="DX3" s="202">
        <f t="shared" si="6"/>
        <v>0</v>
      </c>
      <c r="DY3" s="202">
        <f t="shared" si="6"/>
        <v>0</v>
      </c>
      <c r="DZ3" s="202">
        <f t="shared" si="6"/>
        <v>0</v>
      </c>
      <c r="EA3" s="202">
        <f t="shared" si="6"/>
        <v>0</v>
      </c>
      <c r="EB3" s="202">
        <f t="shared" si="6"/>
        <v>0</v>
      </c>
      <c r="EC3" s="202">
        <f t="shared" si="6"/>
        <v>0</v>
      </c>
      <c r="ED3" s="202">
        <f t="shared" si="6"/>
        <v>0</v>
      </c>
      <c r="EE3" s="202">
        <f t="shared" si="6"/>
        <v>0</v>
      </c>
      <c r="EF3" s="202">
        <f t="shared" si="6"/>
        <v>0</v>
      </c>
      <c r="EG3" s="202">
        <f t="shared" si="6"/>
        <v>0</v>
      </c>
      <c r="EH3" s="202">
        <f t="shared" si="6"/>
        <v>0</v>
      </c>
      <c r="EI3" s="202">
        <f t="shared" si="6"/>
        <v>0</v>
      </c>
    </row>
    <row r="4" spans="2:201" x14ac:dyDescent="0.2">
      <c r="C4" s="46">
        <f>факт!K5</f>
        <v>0</v>
      </c>
      <c r="O4" s="46" t="s">
        <v>94</v>
      </c>
      <c r="P4" s="161">
        <f>P2</f>
        <v>46813</v>
      </c>
      <c r="Q4" s="161">
        <f>EDATE(P4,E28)</f>
        <v>47727</v>
      </c>
      <c r="R4" s="203">
        <f>SUM(S4:EI4)</f>
        <v>31</v>
      </c>
      <c r="S4" s="202">
        <f t="shared" ref="S4:CD4" si="7">IF(AND(S6&gt;=$P$4,S6&lt;=$Q$4,1),1,0)</f>
        <v>0</v>
      </c>
      <c r="T4" s="202">
        <f t="shared" si="7"/>
        <v>0</v>
      </c>
      <c r="U4" s="202">
        <f t="shared" ref="U4:AY4" si="8">IF(AND(U6&gt;=$P$4,U6&lt;=$Q$4,1),1,0)</f>
        <v>0</v>
      </c>
      <c r="V4" s="202">
        <f t="shared" si="8"/>
        <v>0</v>
      </c>
      <c r="W4" s="202">
        <f t="shared" si="8"/>
        <v>0</v>
      </c>
      <c r="X4" s="202">
        <f t="shared" si="8"/>
        <v>0</v>
      </c>
      <c r="Y4" s="202">
        <f t="shared" si="8"/>
        <v>0</v>
      </c>
      <c r="Z4" s="202">
        <f t="shared" si="8"/>
        <v>0</v>
      </c>
      <c r="AA4" s="202">
        <f t="shared" si="8"/>
        <v>0</v>
      </c>
      <c r="AB4" s="202">
        <f t="shared" si="8"/>
        <v>0</v>
      </c>
      <c r="AC4" s="202">
        <f t="shared" si="8"/>
        <v>0</v>
      </c>
      <c r="AD4" s="202">
        <f t="shared" si="8"/>
        <v>0</v>
      </c>
      <c r="AE4" s="202">
        <f t="shared" si="8"/>
        <v>0</v>
      </c>
      <c r="AF4" s="202">
        <f t="shared" si="8"/>
        <v>0</v>
      </c>
      <c r="AG4" s="202">
        <f t="shared" si="8"/>
        <v>0</v>
      </c>
      <c r="AH4" s="202">
        <f t="shared" si="8"/>
        <v>0</v>
      </c>
      <c r="AI4" s="202">
        <f t="shared" si="8"/>
        <v>0</v>
      </c>
      <c r="AJ4" s="202">
        <f t="shared" si="8"/>
        <v>0</v>
      </c>
      <c r="AK4" s="202">
        <f t="shared" si="8"/>
        <v>1</v>
      </c>
      <c r="AL4" s="202">
        <f t="shared" si="8"/>
        <v>1</v>
      </c>
      <c r="AM4" s="202">
        <f t="shared" si="8"/>
        <v>1</v>
      </c>
      <c r="AN4" s="202">
        <f t="shared" si="8"/>
        <v>1</v>
      </c>
      <c r="AO4" s="202">
        <f t="shared" si="8"/>
        <v>1</v>
      </c>
      <c r="AP4" s="202">
        <f t="shared" si="8"/>
        <v>1</v>
      </c>
      <c r="AQ4" s="202">
        <f t="shared" si="8"/>
        <v>1</v>
      </c>
      <c r="AR4" s="202">
        <f t="shared" si="8"/>
        <v>1</v>
      </c>
      <c r="AS4" s="202">
        <f t="shared" si="8"/>
        <v>1</v>
      </c>
      <c r="AT4" s="202">
        <f t="shared" si="8"/>
        <v>1</v>
      </c>
      <c r="AU4" s="202">
        <f t="shared" si="8"/>
        <v>1</v>
      </c>
      <c r="AV4" s="202">
        <f t="shared" si="8"/>
        <v>1</v>
      </c>
      <c r="AW4" s="202">
        <f t="shared" si="8"/>
        <v>1</v>
      </c>
      <c r="AX4" s="202">
        <f t="shared" si="8"/>
        <v>1</v>
      </c>
      <c r="AY4" s="202">
        <f t="shared" si="8"/>
        <v>1</v>
      </c>
      <c r="AZ4" s="202">
        <f t="shared" si="7"/>
        <v>1</v>
      </c>
      <c r="BA4" s="202">
        <f t="shared" si="7"/>
        <v>1</v>
      </c>
      <c r="BB4" s="202">
        <f t="shared" si="7"/>
        <v>1</v>
      </c>
      <c r="BC4" s="202">
        <f t="shared" si="7"/>
        <v>1</v>
      </c>
      <c r="BD4" s="202">
        <f t="shared" si="7"/>
        <v>1</v>
      </c>
      <c r="BE4" s="202">
        <f t="shared" si="7"/>
        <v>1</v>
      </c>
      <c r="BF4" s="202">
        <f t="shared" si="7"/>
        <v>1</v>
      </c>
      <c r="BG4" s="202">
        <f t="shared" si="7"/>
        <v>1</v>
      </c>
      <c r="BH4" s="202">
        <f t="shared" si="7"/>
        <v>1</v>
      </c>
      <c r="BI4" s="202">
        <f t="shared" si="7"/>
        <v>1</v>
      </c>
      <c r="BJ4" s="202">
        <f t="shared" si="7"/>
        <v>1</v>
      </c>
      <c r="BK4" s="202">
        <f t="shared" si="7"/>
        <v>1</v>
      </c>
      <c r="BL4" s="202">
        <f t="shared" si="7"/>
        <v>1</v>
      </c>
      <c r="BM4" s="202">
        <f t="shared" si="7"/>
        <v>1</v>
      </c>
      <c r="BN4" s="202">
        <f t="shared" si="7"/>
        <v>1</v>
      </c>
      <c r="BO4" s="202">
        <f t="shared" si="7"/>
        <v>1</v>
      </c>
      <c r="BP4" s="202">
        <f t="shared" si="7"/>
        <v>0</v>
      </c>
      <c r="BQ4" s="202">
        <f t="shared" si="7"/>
        <v>0</v>
      </c>
      <c r="BR4" s="202">
        <f t="shared" si="7"/>
        <v>0</v>
      </c>
      <c r="BS4" s="202">
        <f t="shared" si="7"/>
        <v>0</v>
      </c>
      <c r="BT4" s="202">
        <f t="shared" si="7"/>
        <v>0</v>
      </c>
      <c r="BU4" s="202">
        <f t="shared" si="7"/>
        <v>0</v>
      </c>
      <c r="BV4" s="202">
        <f t="shared" si="7"/>
        <v>0</v>
      </c>
      <c r="BW4" s="202">
        <f t="shared" si="7"/>
        <v>0</v>
      </c>
      <c r="BX4" s="202">
        <f t="shared" si="7"/>
        <v>0</v>
      </c>
      <c r="BY4" s="202">
        <f t="shared" si="7"/>
        <v>0</v>
      </c>
      <c r="BZ4" s="202">
        <f t="shared" si="7"/>
        <v>0</v>
      </c>
      <c r="CA4" s="202">
        <f t="shared" si="7"/>
        <v>0</v>
      </c>
      <c r="CB4" s="202">
        <f t="shared" si="7"/>
        <v>0</v>
      </c>
      <c r="CC4" s="202">
        <f t="shared" si="7"/>
        <v>0</v>
      </c>
      <c r="CD4" s="202">
        <f t="shared" si="7"/>
        <v>0</v>
      </c>
      <c r="CE4" s="202">
        <f t="shared" ref="CE4:CH4" si="9">IF(AND(CE6&gt;=$P$4,CE6&lt;=$Q$4,1),1,0)</f>
        <v>0</v>
      </c>
      <c r="CF4" s="202">
        <f t="shared" si="9"/>
        <v>0</v>
      </c>
      <c r="CG4" s="202">
        <f t="shared" si="9"/>
        <v>0</v>
      </c>
      <c r="CH4" s="202">
        <f t="shared" si="9"/>
        <v>0</v>
      </c>
      <c r="CI4" s="202">
        <f>IF(AND(CI6&gt;=$P$4,CI6&lt;=$Q$4,1),1,0)</f>
        <v>0</v>
      </c>
      <c r="CJ4" s="202">
        <f t="shared" ref="CJ4:EI4" si="10">IF(AND(CJ6&gt;=$P$4,CJ6&lt;=$Q$4,1),1,0)</f>
        <v>0</v>
      </c>
      <c r="CK4" s="202">
        <f t="shared" si="10"/>
        <v>0</v>
      </c>
      <c r="CL4" s="202">
        <f t="shared" si="10"/>
        <v>0</v>
      </c>
      <c r="CM4" s="202">
        <f t="shared" si="10"/>
        <v>0</v>
      </c>
      <c r="CN4" s="202">
        <f t="shared" si="10"/>
        <v>0</v>
      </c>
      <c r="CO4" s="202">
        <f t="shared" si="10"/>
        <v>0</v>
      </c>
      <c r="CP4" s="202">
        <f t="shared" si="10"/>
        <v>0</v>
      </c>
      <c r="CQ4" s="202">
        <f t="shared" si="10"/>
        <v>0</v>
      </c>
      <c r="CR4" s="202">
        <f t="shared" si="10"/>
        <v>0</v>
      </c>
      <c r="CS4" s="202">
        <f t="shared" si="10"/>
        <v>0</v>
      </c>
      <c r="CT4" s="202">
        <f t="shared" si="10"/>
        <v>0</v>
      </c>
      <c r="CU4" s="202">
        <f t="shared" si="10"/>
        <v>0</v>
      </c>
      <c r="CV4" s="202">
        <f t="shared" si="10"/>
        <v>0</v>
      </c>
      <c r="CW4" s="202">
        <f t="shared" si="10"/>
        <v>0</v>
      </c>
      <c r="CX4" s="202">
        <f t="shared" si="10"/>
        <v>0</v>
      </c>
      <c r="CY4" s="202">
        <f t="shared" si="10"/>
        <v>0</v>
      </c>
      <c r="CZ4" s="202">
        <f t="shared" si="10"/>
        <v>0</v>
      </c>
      <c r="DA4" s="202">
        <f t="shared" si="10"/>
        <v>0</v>
      </c>
      <c r="DB4" s="202">
        <f t="shared" si="10"/>
        <v>0</v>
      </c>
      <c r="DC4" s="202">
        <f t="shared" si="10"/>
        <v>0</v>
      </c>
      <c r="DD4" s="202">
        <f t="shared" si="10"/>
        <v>0</v>
      </c>
      <c r="DE4" s="202">
        <f t="shared" si="10"/>
        <v>0</v>
      </c>
      <c r="DF4" s="202">
        <f t="shared" si="10"/>
        <v>0</v>
      </c>
      <c r="DG4" s="202">
        <f t="shared" si="10"/>
        <v>0</v>
      </c>
      <c r="DH4" s="202">
        <f t="shared" si="10"/>
        <v>0</v>
      </c>
      <c r="DI4" s="202">
        <f t="shared" si="10"/>
        <v>0</v>
      </c>
      <c r="DJ4" s="202">
        <f t="shared" si="10"/>
        <v>0</v>
      </c>
      <c r="DK4" s="202">
        <f t="shared" si="10"/>
        <v>0</v>
      </c>
      <c r="DL4" s="202">
        <f t="shared" si="10"/>
        <v>0</v>
      </c>
      <c r="DM4" s="202">
        <f t="shared" si="10"/>
        <v>0</v>
      </c>
      <c r="DN4" s="202">
        <f t="shared" si="10"/>
        <v>0</v>
      </c>
      <c r="DO4" s="202">
        <f t="shared" si="10"/>
        <v>0</v>
      </c>
      <c r="DP4" s="202">
        <f t="shared" si="10"/>
        <v>0</v>
      </c>
      <c r="DQ4" s="202">
        <f t="shared" si="10"/>
        <v>0</v>
      </c>
      <c r="DR4" s="202">
        <f t="shared" si="10"/>
        <v>0</v>
      </c>
      <c r="DS4" s="202">
        <f t="shared" si="10"/>
        <v>0</v>
      </c>
      <c r="DT4" s="202">
        <f t="shared" si="10"/>
        <v>0</v>
      </c>
      <c r="DU4" s="202">
        <f t="shared" si="10"/>
        <v>0</v>
      </c>
      <c r="DV4" s="202">
        <f t="shared" si="10"/>
        <v>0</v>
      </c>
      <c r="DW4" s="202">
        <f t="shared" si="10"/>
        <v>0</v>
      </c>
      <c r="DX4" s="202">
        <f t="shared" si="10"/>
        <v>0</v>
      </c>
      <c r="DY4" s="202">
        <f t="shared" si="10"/>
        <v>0</v>
      </c>
      <c r="DZ4" s="202">
        <f t="shared" si="10"/>
        <v>0</v>
      </c>
      <c r="EA4" s="202">
        <f t="shared" si="10"/>
        <v>0</v>
      </c>
      <c r="EB4" s="202">
        <f t="shared" si="10"/>
        <v>0</v>
      </c>
      <c r="EC4" s="202">
        <f t="shared" si="10"/>
        <v>0</v>
      </c>
      <c r="ED4" s="202">
        <f t="shared" si="10"/>
        <v>0</v>
      </c>
      <c r="EE4" s="202">
        <f t="shared" si="10"/>
        <v>0</v>
      </c>
      <c r="EF4" s="202">
        <f t="shared" si="10"/>
        <v>0</v>
      </c>
      <c r="EG4" s="202">
        <f t="shared" si="10"/>
        <v>0</v>
      </c>
      <c r="EH4" s="202">
        <f t="shared" si="10"/>
        <v>0</v>
      </c>
      <c r="EI4" s="202">
        <f t="shared" si="10"/>
        <v>0</v>
      </c>
    </row>
    <row r="5" spans="2:201" x14ac:dyDescent="0.2">
      <c r="C5" s="46" t="str">
        <f>ТЭП!B21</f>
        <v>1 очередь</v>
      </c>
      <c r="S5" s="48" t="s">
        <v>841</v>
      </c>
      <c r="T5" s="48" t="s">
        <v>841</v>
      </c>
      <c r="U5" s="47" t="s">
        <v>842</v>
      </c>
      <c r="V5" s="47" t="s">
        <v>842</v>
      </c>
      <c r="W5" s="47" t="s">
        <v>842</v>
      </c>
      <c r="X5" s="47" t="s">
        <v>842</v>
      </c>
      <c r="Y5" s="47" t="s">
        <v>842</v>
      </c>
      <c r="Z5" s="47" t="s">
        <v>842</v>
      </c>
      <c r="AA5" s="47" t="s">
        <v>842</v>
      </c>
      <c r="AB5" s="47" t="s">
        <v>842</v>
      </c>
      <c r="AC5" s="47" t="s">
        <v>842</v>
      </c>
      <c r="AD5" s="47" t="s">
        <v>842</v>
      </c>
      <c r="AE5" s="47" t="s">
        <v>842</v>
      </c>
      <c r="AF5" s="47" t="s">
        <v>842</v>
      </c>
      <c r="AG5" s="47" t="s">
        <v>842</v>
      </c>
      <c r="AH5" s="47" t="s">
        <v>842</v>
      </c>
      <c r="AI5" s="47" t="s">
        <v>842</v>
      </c>
      <c r="AJ5" s="47" t="s">
        <v>842</v>
      </c>
      <c r="AK5" s="47" t="s">
        <v>842</v>
      </c>
      <c r="AL5" s="47" t="s">
        <v>842</v>
      </c>
      <c r="AM5" s="47" t="s">
        <v>842</v>
      </c>
      <c r="AN5" s="47" t="s">
        <v>842</v>
      </c>
      <c r="AO5" s="47" t="s">
        <v>842</v>
      </c>
      <c r="AP5" s="47" t="s">
        <v>842</v>
      </c>
      <c r="AQ5" s="47" t="s">
        <v>842</v>
      </c>
      <c r="AR5" s="47" t="s">
        <v>842</v>
      </c>
      <c r="AS5" s="47" t="s">
        <v>842</v>
      </c>
      <c r="AT5" s="47" t="s">
        <v>842</v>
      </c>
      <c r="AU5" s="47" t="s">
        <v>842</v>
      </c>
      <c r="AV5" s="47" t="s">
        <v>842</v>
      </c>
      <c r="AW5" s="47" t="s">
        <v>842</v>
      </c>
      <c r="AX5" s="47" t="s">
        <v>842</v>
      </c>
      <c r="AY5" s="47" t="s">
        <v>842</v>
      </c>
      <c r="AZ5" s="47" t="s">
        <v>842</v>
      </c>
      <c r="BA5" s="47" t="s">
        <v>842</v>
      </c>
      <c r="BB5" s="47" t="s">
        <v>842</v>
      </c>
      <c r="BC5" s="47" t="s">
        <v>842</v>
      </c>
      <c r="BD5" s="47" t="s">
        <v>842</v>
      </c>
      <c r="BE5" s="47" t="s">
        <v>842</v>
      </c>
      <c r="BF5" s="47" t="s">
        <v>842</v>
      </c>
      <c r="BG5" s="47" t="s">
        <v>842</v>
      </c>
      <c r="BH5" s="47" t="s">
        <v>842</v>
      </c>
      <c r="BI5" s="47" t="s">
        <v>842</v>
      </c>
      <c r="BJ5" s="47" t="s">
        <v>842</v>
      </c>
      <c r="BK5" s="47" t="s">
        <v>842</v>
      </c>
      <c r="BL5" s="47" t="s">
        <v>842</v>
      </c>
      <c r="BM5" s="47" t="s">
        <v>842</v>
      </c>
      <c r="BN5" s="47" t="s">
        <v>842</v>
      </c>
      <c r="BO5" s="47" t="s">
        <v>842</v>
      </c>
      <c r="BP5" s="47" t="s">
        <v>842</v>
      </c>
      <c r="BQ5" s="47" t="s">
        <v>842</v>
      </c>
      <c r="BR5" s="47" t="s">
        <v>842</v>
      </c>
      <c r="BS5" s="47" t="s">
        <v>842</v>
      </c>
      <c r="BT5" s="47" t="s">
        <v>842</v>
      </c>
      <c r="BU5" s="47" t="s">
        <v>842</v>
      </c>
      <c r="BV5" s="47" t="s">
        <v>842</v>
      </c>
      <c r="BW5" s="47" t="s">
        <v>842</v>
      </c>
      <c r="BX5" s="47" t="s">
        <v>842</v>
      </c>
      <c r="BY5" s="47" t="s">
        <v>842</v>
      </c>
      <c r="BZ5" s="47" t="s">
        <v>842</v>
      </c>
      <c r="CA5" s="47" t="s">
        <v>842</v>
      </c>
      <c r="CB5" s="47" t="s">
        <v>842</v>
      </c>
      <c r="CC5" s="47" t="s">
        <v>842</v>
      </c>
      <c r="CD5" s="47" t="s">
        <v>842</v>
      </c>
      <c r="CE5" s="47" t="s">
        <v>842</v>
      </c>
      <c r="CF5" s="47" t="s">
        <v>842</v>
      </c>
      <c r="CG5" s="47" t="s">
        <v>842</v>
      </c>
      <c r="CH5" s="47" t="s">
        <v>842</v>
      </c>
      <c r="CI5" s="47" t="s">
        <v>842</v>
      </c>
      <c r="CJ5" s="47" t="s">
        <v>842</v>
      </c>
      <c r="CK5" s="47" t="s">
        <v>842</v>
      </c>
      <c r="CL5" s="47" t="s">
        <v>842</v>
      </c>
      <c r="CM5" s="47" t="s">
        <v>842</v>
      </c>
      <c r="CN5" s="47" t="s">
        <v>842</v>
      </c>
      <c r="CO5" s="47" t="s">
        <v>842</v>
      </c>
      <c r="CP5" s="47" t="s">
        <v>842</v>
      </c>
      <c r="CQ5" s="47" t="s">
        <v>842</v>
      </c>
      <c r="CR5" s="47" t="s">
        <v>842</v>
      </c>
      <c r="CS5" s="47" t="s">
        <v>842</v>
      </c>
      <c r="CT5" s="47" t="s">
        <v>842</v>
      </c>
      <c r="CU5" s="47" t="s">
        <v>842</v>
      </c>
      <c r="CV5" s="47" t="s">
        <v>842</v>
      </c>
      <c r="CW5" s="47" t="s">
        <v>842</v>
      </c>
      <c r="CX5" s="47" t="s">
        <v>842</v>
      </c>
      <c r="CY5" s="47" t="s">
        <v>842</v>
      </c>
      <c r="CZ5" s="47" t="s">
        <v>842</v>
      </c>
      <c r="DA5" s="47" t="s">
        <v>842</v>
      </c>
      <c r="DB5" s="47" t="s">
        <v>842</v>
      </c>
      <c r="DC5" s="47" t="s">
        <v>842</v>
      </c>
      <c r="DD5" s="47" t="s">
        <v>842</v>
      </c>
      <c r="DE5" s="47" t="s">
        <v>842</v>
      </c>
      <c r="DF5" s="47" t="s">
        <v>842</v>
      </c>
      <c r="DG5" s="47" t="s">
        <v>842</v>
      </c>
      <c r="DH5" s="47" t="s">
        <v>842</v>
      </c>
      <c r="DI5" s="47" t="s">
        <v>842</v>
      </c>
      <c r="DJ5" s="47" t="s">
        <v>842</v>
      </c>
      <c r="DK5" s="47" t="s">
        <v>842</v>
      </c>
      <c r="DL5" s="47" t="s">
        <v>842</v>
      </c>
      <c r="DM5" s="47" t="s">
        <v>842</v>
      </c>
      <c r="DN5" s="47" t="s">
        <v>842</v>
      </c>
      <c r="DO5" s="47" t="s">
        <v>842</v>
      </c>
      <c r="DP5" s="47" t="s">
        <v>842</v>
      </c>
      <c r="DQ5" s="47" t="s">
        <v>842</v>
      </c>
      <c r="DR5" s="47" t="s">
        <v>842</v>
      </c>
      <c r="DS5" s="47" t="s">
        <v>842</v>
      </c>
      <c r="DT5" s="47" t="s">
        <v>842</v>
      </c>
      <c r="DU5" s="47" t="s">
        <v>842</v>
      </c>
      <c r="DV5" s="47" t="s">
        <v>842</v>
      </c>
      <c r="DW5" s="47" t="s">
        <v>842</v>
      </c>
      <c r="DX5" s="47" t="s">
        <v>842</v>
      </c>
      <c r="DY5" s="47" t="s">
        <v>842</v>
      </c>
      <c r="DZ5" s="47" t="s">
        <v>842</v>
      </c>
      <c r="EA5" s="47" t="s">
        <v>842</v>
      </c>
      <c r="EB5" s="47" t="s">
        <v>842</v>
      </c>
      <c r="EC5" s="47" t="s">
        <v>842</v>
      </c>
      <c r="ED5" s="47" t="s">
        <v>842</v>
      </c>
      <c r="EE5" s="47" t="s">
        <v>842</v>
      </c>
      <c r="EF5" s="47" t="s">
        <v>842</v>
      </c>
      <c r="EG5" s="47" t="s">
        <v>842</v>
      </c>
      <c r="EH5" s="47" t="s">
        <v>842</v>
      </c>
      <c r="EI5" s="47" t="s">
        <v>842</v>
      </c>
    </row>
    <row r="6" spans="2:201" x14ac:dyDescent="0.2">
      <c r="B6" s="49" t="s">
        <v>843</v>
      </c>
      <c r="C6" s="50" t="s">
        <v>844</v>
      </c>
      <c r="D6" s="49" t="s">
        <v>845</v>
      </c>
      <c r="E6" s="49" t="s">
        <v>846</v>
      </c>
      <c r="F6" s="49" t="s">
        <v>847</v>
      </c>
      <c r="G6" s="49" t="s">
        <v>848</v>
      </c>
      <c r="H6" s="49" t="s">
        <v>849</v>
      </c>
      <c r="I6" s="49" t="s">
        <v>850</v>
      </c>
      <c r="J6" s="49" t="s">
        <v>851</v>
      </c>
      <c r="K6" s="49" t="s">
        <v>852</v>
      </c>
      <c r="L6" s="49" t="s">
        <v>853</v>
      </c>
      <c r="M6" s="49" t="s">
        <v>854</v>
      </c>
      <c r="N6" s="49" t="s">
        <v>855</v>
      </c>
      <c r="O6" s="51" t="s">
        <v>35</v>
      </c>
      <c r="P6" s="52" t="s">
        <v>856</v>
      </c>
      <c r="Q6" s="52" t="s">
        <v>857</v>
      </c>
      <c r="R6" s="53" t="s">
        <v>858</v>
      </c>
      <c r="S6" s="54">
        <f>ТЭП!C1</f>
        <v>46266</v>
      </c>
      <c r="T6" s="54">
        <f>EDATE(S6,1)</f>
        <v>46296</v>
      </c>
      <c r="U6" s="55">
        <f t="shared" ref="U6" si="11">EDATE(T6,1)</f>
        <v>46327</v>
      </c>
      <c r="V6" s="55">
        <f t="shared" ref="V6" si="12">EDATE(U6,1)</f>
        <v>46357</v>
      </c>
      <c r="W6" s="55">
        <f t="shared" ref="W6" si="13">EDATE(V6,1)</f>
        <v>46388</v>
      </c>
      <c r="X6" s="55">
        <f t="shared" ref="X6" si="14">EDATE(W6,1)</f>
        <v>46419</v>
      </c>
      <c r="Y6" s="55">
        <f t="shared" ref="Y6" si="15">EDATE(X6,1)</f>
        <v>46447</v>
      </c>
      <c r="Z6" s="55">
        <f t="shared" ref="Z6" si="16">EDATE(Y6,1)</f>
        <v>46478</v>
      </c>
      <c r="AA6" s="55">
        <f t="shared" ref="AA6" si="17">EDATE(Z6,1)</f>
        <v>46508</v>
      </c>
      <c r="AB6" s="55">
        <f t="shared" ref="AB6" si="18">EDATE(AA6,1)</f>
        <v>46539</v>
      </c>
      <c r="AC6" s="55">
        <f t="shared" ref="AC6" si="19">EDATE(AB6,1)</f>
        <v>46569</v>
      </c>
      <c r="AD6" s="55">
        <f t="shared" ref="AD6" si="20">EDATE(AC6,1)</f>
        <v>46600</v>
      </c>
      <c r="AE6" s="55">
        <f t="shared" ref="AE6" si="21">EDATE(AD6,1)</f>
        <v>46631</v>
      </c>
      <c r="AF6" s="55">
        <f t="shared" ref="AF6" si="22">EDATE(AE6,1)</f>
        <v>46661</v>
      </c>
      <c r="AG6" s="55">
        <f t="shared" ref="AG6" si="23">EDATE(AF6,1)</f>
        <v>46692</v>
      </c>
      <c r="AH6" s="55">
        <f t="shared" ref="AH6" si="24">EDATE(AG6,1)</f>
        <v>46722</v>
      </c>
      <c r="AI6" s="55">
        <f t="shared" ref="AI6" si="25">EDATE(AH6,1)</f>
        <v>46753</v>
      </c>
      <c r="AJ6" s="55">
        <f t="shared" ref="AJ6" si="26">EDATE(AI6,1)</f>
        <v>46784</v>
      </c>
      <c r="AK6" s="55">
        <f t="shared" ref="AK6" si="27">EDATE(AJ6,1)</f>
        <v>46813</v>
      </c>
      <c r="AL6" s="55">
        <f t="shared" ref="AL6" si="28">EDATE(AK6,1)</f>
        <v>46844</v>
      </c>
      <c r="AM6" s="55">
        <f t="shared" ref="AM6" si="29">EDATE(AL6,1)</f>
        <v>46874</v>
      </c>
      <c r="AN6" s="55">
        <f t="shared" ref="AN6" si="30">EDATE(AM6,1)</f>
        <v>46905</v>
      </c>
      <c r="AO6" s="55">
        <f t="shared" ref="AO6" si="31">EDATE(AN6,1)</f>
        <v>46935</v>
      </c>
      <c r="AP6" s="55">
        <f t="shared" ref="AP6" si="32">EDATE(AO6,1)</f>
        <v>46966</v>
      </c>
      <c r="AQ6" s="55">
        <f t="shared" ref="AQ6" si="33">EDATE(AP6,1)</f>
        <v>46997</v>
      </c>
      <c r="AR6" s="55">
        <f t="shared" ref="AR6" si="34">EDATE(AQ6,1)</f>
        <v>47027</v>
      </c>
      <c r="AS6" s="55">
        <f t="shared" ref="AS6" si="35">EDATE(AR6,1)</f>
        <v>47058</v>
      </c>
      <c r="AT6" s="55">
        <f t="shared" ref="AT6" si="36">EDATE(AS6,1)</f>
        <v>47088</v>
      </c>
      <c r="AU6" s="55">
        <f t="shared" ref="AU6" si="37">EDATE(AT6,1)</f>
        <v>47119</v>
      </c>
      <c r="AV6" s="55">
        <f t="shared" ref="AV6" si="38">EDATE(AU6,1)</f>
        <v>47150</v>
      </c>
      <c r="AW6" s="55">
        <f t="shared" ref="AW6" si="39">EDATE(AV6,1)</f>
        <v>47178</v>
      </c>
      <c r="AX6" s="55">
        <f t="shared" ref="AX6" si="40">EDATE(AW6,1)</f>
        <v>47209</v>
      </c>
      <c r="AY6" s="55">
        <f t="shared" ref="AY6" si="41">EDATE(AX6,1)</f>
        <v>47239</v>
      </c>
      <c r="AZ6" s="55">
        <f t="shared" ref="AZ6:CF6" si="42">EDATE(AY6,1)</f>
        <v>47270</v>
      </c>
      <c r="BA6" s="55">
        <f t="shared" si="42"/>
        <v>47300</v>
      </c>
      <c r="BB6" s="55">
        <f t="shared" si="42"/>
        <v>47331</v>
      </c>
      <c r="BC6" s="55">
        <f t="shared" si="42"/>
        <v>47362</v>
      </c>
      <c r="BD6" s="55">
        <f t="shared" si="42"/>
        <v>47392</v>
      </c>
      <c r="BE6" s="55">
        <f t="shared" si="42"/>
        <v>47423</v>
      </c>
      <c r="BF6" s="55">
        <f t="shared" si="42"/>
        <v>47453</v>
      </c>
      <c r="BG6" s="55">
        <f t="shared" si="42"/>
        <v>47484</v>
      </c>
      <c r="BH6" s="55">
        <f t="shared" si="42"/>
        <v>47515</v>
      </c>
      <c r="BI6" s="55">
        <f t="shared" si="42"/>
        <v>47543</v>
      </c>
      <c r="BJ6" s="55">
        <f t="shared" si="42"/>
        <v>47574</v>
      </c>
      <c r="BK6" s="55">
        <f t="shared" si="42"/>
        <v>47604</v>
      </c>
      <c r="BL6" s="55">
        <f t="shared" si="42"/>
        <v>47635</v>
      </c>
      <c r="BM6" s="55">
        <f t="shared" si="42"/>
        <v>47665</v>
      </c>
      <c r="BN6" s="55">
        <f t="shared" si="42"/>
        <v>47696</v>
      </c>
      <c r="BO6" s="55">
        <f t="shared" si="42"/>
        <v>47727</v>
      </c>
      <c r="BP6" s="55">
        <f t="shared" si="42"/>
        <v>47757</v>
      </c>
      <c r="BQ6" s="55">
        <f t="shared" si="42"/>
        <v>47788</v>
      </c>
      <c r="BR6" s="55">
        <f t="shared" si="42"/>
        <v>47818</v>
      </c>
      <c r="BS6" s="55">
        <f t="shared" si="42"/>
        <v>47849</v>
      </c>
      <c r="BT6" s="55">
        <f t="shared" si="42"/>
        <v>47880</v>
      </c>
      <c r="BU6" s="55">
        <f t="shared" si="42"/>
        <v>47908</v>
      </c>
      <c r="BV6" s="55">
        <f t="shared" si="42"/>
        <v>47939</v>
      </c>
      <c r="BW6" s="55">
        <f t="shared" si="42"/>
        <v>47969</v>
      </c>
      <c r="BX6" s="55">
        <f t="shared" si="42"/>
        <v>48000</v>
      </c>
      <c r="BY6" s="55">
        <f t="shared" si="42"/>
        <v>48030</v>
      </c>
      <c r="BZ6" s="55">
        <f t="shared" si="42"/>
        <v>48061</v>
      </c>
      <c r="CA6" s="55">
        <f t="shared" si="42"/>
        <v>48092</v>
      </c>
      <c r="CB6" s="55">
        <f t="shared" si="42"/>
        <v>48122</v>
      </c>
      <c r="CC6" s="55">
        <f t="shared" si="42"/>
        <v>48153</v>
      </c>
      <c r="CD6" s="55">
        <f t="shared" si="42"/>
        <v>48183</v>
      </c>
      <c r="CE6" s="55">
        <f t="shared" si="42"/>
        <v>48214</v>
      </c>
      <c r="CF6" s="55">
        <f t="shared" si="42"/>
        <v>48245</v>
      </c>
      <c r="CG6" s="55">
        <f t="shared" ref="CG6:EI6" si="43">EDATE(CF6,1)</f>
        <v>48274</v>
      </c>
      <c r="CH6" s="55">
        <f t="shared" si="43"/>
        <v>48305</v>
      </c>
      <c r="CI6" s="55">
        <f t="shared" si="43"/>
        <v>48335</v>
      </c>
      <c r="CJ6" s="55">
        <f t="shared" si="43"/>
        <v>48366</v>
      </c>
      <c r="CK6" s="55">
        <f t="shared" si="43"/>
        <v>48396</v>
      </c>
      <c r="CL6" s="55">
        <f t="shared" si="43"/>
        <v>48427</v>
      </c>
      <c r="CM6" s="55">
        <f t="shared" si="43"/>
        <v>48458</v>
      </c>
      <c r="CN6" s="55">
        <f t="shared" si="43"/>
        <v>48488</v>
      </c>
      <c r="CO6" s="55">
        <f t="shared" si="43"/>
        <v>48519</v>
      </c>
      <c r="CP6" s="55">
        <f t="shared" si="43"/>
        <v>48549</v>
      </c>
      <c r="CQ6" s="55">
        <f t="shared" si="43"/>
        <v>48580</v>
      </c>
      <c r="CR6" s="55">
        <f t="shared" si="43"/>
        <v>48611</v>
      </c>
      <c r="CS6" s="55">
        <f t="shared" si="43"/>
        <v>48639</v>
      </c>
      <c r="CT6" s="55">
        <f t="shared" si="43"/>
        <v>48670</v>
      </c>
      <c r="CU6" s="55">
        <f t="shared" si="43"/>
        <v>48700</v>
      </c>
      <c r="CV6" s="55">
        <f t="shared" si="43"/>
        <v>48731</v>
      </c>
      <c r="CW6" s="55">
        <f t="shared" si="43"/>
        <v>48761</v>
      </c>
      <c r="CX6" s="55">
        <f t="shared" si="43"/>
        <v>48792</v>
      </c>
      <c r="CY6" s="55">
        <f t="shared" si="43"/>
        <v>48823</v>
      </c>
      <c r="CZ6" s="55">
        <f t="shared" si="43"/>
        <v>48853</v>
      </c>
      <c r="DA6" s="55">
        <f t="shared" si="43"/>
        <v>48884</v>
      </c>
      <c r="DB6" s="55">
        <f t="shared" si="43"/>
        <v>48914</v>
      </c>
      <c r="DC6" s="55">
        <f t="shared" si="43"/>
        <v>48945</v>
      </c>
      <c r="DD6" s="55">
        <f t="shared" si="43"/>
        <v>48976</v>
      </c>
      <c r="DE6" s="55">
        <f t="shared" si="43"/>
        <v>49004</v>
      </c>
      <c r="DF6" s="55">
        <f t="shared" si="43"/>
        <v>49035</v>
      </c>
      <c r="DG6" s="55">
        <f t="shared" si="43"/>
        <v>49065</v>
      </c>
      <c r="DH6" s="55">
        <f t="shared" si="43"/>
        <v>49096</v>
      </c>
      <c r="DI6" s="55">
        <f t="shared" si="43"/>
        <v>49126</v>
      </c>
      <c r="DJ6" s="55">
        <f t="shared" si="43"/>
        <v>49157</v>
      </c>
      <c r="DK6" s="55">
        <f t="shared" si="43"/>
        <v>49188</v>
      </c>
      <c r="DL6" s="55">
        <f t="shared" si="43"/>
        <v>49218</v>
      </c>
      <c r="DM6" s="55">
        <f t="shared" si="43"/>
        <v>49249</v>
      </c>
      <c r="DN6" s="55">
        <f t="shared" si="43"/>
        <v>49279</v>
      </c>
      <c r="DO6" s="55">
        <f t="shared" si="43"/>
        <v>49310</v>
      </c>
      <c r="DP6" s="55">
        <f t="shared" si="43"/>
        <v>49341</v>
      </c>
      <c r="DQ6" s="55">
        <f t="shared" si="43"/>
        <v>49369</v>
      </c>
      <c r="DR6" s="55">
        <f t="shared" si="43"/>
        <v>49400</v>
      </c>
      <c r="DS6" s="55">
        <f t="shared" si="43"/>
        <v>49430</v>
      </c>
      <c r="DT6" s="55">
        <f t="shared" si="43"/>
        <v>49461</v>
      </c>
      <c r="DU6" s="55">
        <f t="shared" si="43"/>
        <v>49491</v>
      </c>
      <c r="DV6" s="55">
        <f t="shared" si="43"/>
        <v>49522</v>
      </c>
      <c r="DW6" s="55">
        <f t="shared" si="43"/>
        <v>49553</v>
      </c>
      <c r="DX6" s="55">
        <f t="shared" si="43"/>
        <v>49583</v>
      </c>
      <c r="DY6" s="55">
        <f t="shared" si="43"/>
        <v>49614</v>
      </c>
      <c r="DZ6" s="55">
        <f t="shared" si="43"/>
        <v>49644</v>
      </c>
      <c r="EA6" s="55">
        <f t="shared" si="43"/>
        <v>49675</v>
      </c>
      <c r="EB6" s="55">
        <f t="shared" si="43"/>
        <v>49706</v>
      </c>
      <c r="EC6" s="55">
        <f t="shared" si="43"/>
        <v>49735</v>
      </c>
      <c r="ED6" s="55">
        <f t="shared" si="43"/>
        <v>49766</v>
      </c>
      <c r="EE6" s="55">
        <f t="shared" si="43"/>
        <v>49796</v>
      </c>
      <c r="EF6" s="55">
        <f t="shared" si="43"/>
        <v>49827</v>
      </c>
      <c r="EG6" s="55">
        <f t="shared" si="43"/>
        <v>49857</v>
      </c>
      <c r="EH6" s="55">
        <f t="shared" si="43"/>
        <v>49888</v>
      </c>
      <c r="EI6" s="55">
        <f t="shared" si="43"/>
        <v>49919</v>
      </c>
    </row>
    <row r="7" spans="2:201" x14ac:dyDescent="0.2">
      <c r="B7" s="56" t="s">
        <v>313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8">
        <f t="shared" ref="P7:AY7" ca="1" si="44">P8-P34-P73-P185</f>
        <v>5016886983.9131842</v>
      </c>
      <c r="Q7" s="58">
        <f t="shared" si="44"/>
        <v>0</v>
      </c>
      <c r="R7" s="58">
        <f t="shared" ca="1" si="44"/>
        <v>5016886983.9131842</v>
      </c>
      <c r="S7" s="58">
        <f t="shared" si="44"/>
        <v>0</v>
      </c>
      <c r="T7" s="58">
        <f t="shared" si="44"/>
        <v>0</v>
      </c>
      <c r="U7" s="58">
        <f t="shared" si="44"/>
        <v>-845250</v>
      </c>
      <c r="V7" s="58">
        <f t="shared" si="44"/>
        <v>-700845250</v>
      </c>
      <c r="W7" s="58">
        <f t="shared" si="44"/>
        <v>-845250</v>
      </c>
      <c r="X7" s="58">
        <f t="shared" si="44"/>
        <v>-845250</v>
      </c>
      <c r="Y7" s="58">
        <f t="shared" si="44"/>
        <v>-845250</v>
      </c>
      <c r="Z7" s="58">
        <f t="shared" si="44"/>
        <v>-845250</v>
      </c>
      <c r="AA7" s="58">
        <f t="shared" si="44"/>
        <v>-845250</v>
      </c>
      <c r="AB7" s="58">
        <f t="shared" si="44"/>
        <v>-845250</v>
      </c>
      <c r="AC7" s="58">
        <f t="shared" si="44"/>
        <v>-845250</v>
      </c>
      <c r="AD7" s="58">
        <f t="shared" si="44"/>
        <v>-845250</v>
      </c>
      <c r="AE7" s="58">
        <f t="shared" si="44"/>
        <v>-56202234.375</v>
      </c>
      <c r="AF7" s="58">
        <f t="shared" si="44"/>
        <v>-30838670.625</v>
      </c>
      <c r="AG7" s="58">
        <f t="shared" si="44"/>
        <v>-30838670.625</v>
      </c>
      <c r="AH7" s="58">
        <f t="shared" si="44"/>
        <v>-131274821.64663461</v>
      </c>
      <c r="AI7" s="58">
        <f t="shared" si="44"/>
        <v>-45521820.396634616</v>
      </c>
      <c r="AJ7" s="58">
        <f t="shared" ca="1" si="44"/>
        <v>-116871820.39663461</v>
      </c>
      <c r="AK7" s="58">
        <f t="shared" ca="1" si="44"/>
        <v>-782293185.41219819</v>
      </c>
      <c r="AL7" s="58">
        <f t="shared" ca="1" si="44"/>
        <v>-859011438.84132886</v>
      </c>
      <c r="AM7" s="58">
        <f t="shared" ca="1" si="44"/>
        <v>63487491.739215255</v>
      </c>
      <c r="AN7" s="58">
        <f t="shared" ca="1" si="44"/>
        <v>74518358.771178782</v>
      </c>
      <c r="AO7" s="58">
        <f t="shared" ca="1" si="44"/>
        <v>85733161.609401882</v>
      </c>
      <c r="AP7" s="58">
        <f t="shared" ca="1" si="44"/>
        <v>97134609.841585696</v>
      </c>
      <c r="AQ7" s="58">
        <f t="shared" ca="1" si="44"/>
        <v>200878732.96147352</v>
      </c>
      <c r="AR7" s="58">
        <f t="shared" ca="1" si="44"/>
        <v>214741112.84106606</v>
      </c>
      <c r="AS7" s="58">
        <f t="shared" ca="1" si="44"/>
        <v>228832909.07124478</v>
      </c>
      <c r="AT7" s="58">
        <f t="shared" ca="1" si="44"/>
        <v>243157491.68786114</v>
      </c>
      <c r="AU7" s="58">
        <f t="shared" ca="1" si="44"/>
        <v>157670587.65472108</v>
      </c>
      <c r="AV7" s="58">
        <f t="shared" ca="1" si="44"/>
        <v>272352579.48651963</v>
      </c>
      <c r="AW7" s="58">
        <f t="shared" ca="1" si="44"/>
        <v>287396196.88380045</v>
      </c>
      <c r="AX7" s="58">
        <f t="shared" ca="1" si="44"/>
        <v>302686543.46666968</v>
      </c>
      <c r="AY7" s="58">
        <f t="shared" ca="1" si="44"/>
        <v>209763522.49938393</v>
      </c>
      <c r="AZ7" s="58">
        <f t="shared" ref="AZ7:CA7" ca="1" si="45">AZ8-AZ34-AZ73-AZ185</f>
        <v>223188995.80495703</v>
      </c>
      <c r="BA7" s="58">
        <f t="shared" ca="1" si="45"/>
        <v>236833512.25471008</v>
      </c>
      <c r="BB7" s="58">
        <f t="shared" ca="1" si="45"/>
        <v>250700265.14647746</v>
      </c>
      <c r="BC7" s="58">
        <f t="shared" ca="1" si="45"/>
        <v>382224680.10110688</v>
      </c>
      <c r="BD7" s="58">
        <f t="shared" ca="1" si="45"/>
        <v>531661095.64877403</v>
      </c>
      <c r="BE7" s="58">
        <f t="shared" ca="1" si="45"/>
        <v>550079462.15982699</v>
      </c>
      <c r="BF7" s="58">
        <f t="shared" ca="1" si="45"/>
        <v>514691374.59167409</v>
      </c>
      <c r="BG7" s="58">
        <f t="shared" ca="1" si="45"/>
        <v>385625653.62916255</v>
      </c>
      <c r="BH7" s="58">
        <f t="shared" ca="1" si="45"/>
        <v>-354506823.30689013</v>
      </c>
      <c r="BI7" s="58">
        <f t="shared" ca="1" si="45"/>
        <v>60718688.324625731</v>
      </c>
      <c r="BJ7" s="58">
        <f t="shared" ca="1" si="45"/>
        <v>476620469.39688522</v>
      </c>
      <c r="BK7" s="58">
        <f t="shared" ca="1" si="45"/>
        <v>398550098.02354902</v>
      </c>
      <c r="BL7" s="58">
        <f t="shared" ca="1" si="45"/>
        <v>399451524.6707285</v>
      </c>
      <c r="BM7" s="58">
        <f t="shared" ca="1" si="45"/>
        <v>400355174.47920018</v>
      </c>
      <c r="BN7" s="58">
        <f t="shared" ca="1" si="45"/>
        <v>401261052.93187875</v>
      </c>
      <c r="BO7" s="58">
        <f t="shared" ca="1" si="45"/>
        <v>482382338.75802344</v>
      </c>
      <c r="BP7" s="58">
        <f t="shared" ca="1" si="45"/>
        <v>26.772974999999864</v>
      </c>
      <c r="BQ7" s="58">
        <f t="shared" ca="1" si="45"/>
        <v>26.772974999999864</v>
      </c>
      <c r="BR7" s="58">
        <f t="shared" ca="1" si="45"/>
        <v>26.772974999999864</v>
      </c>
      <c r="BS7" s="58">
        <f t="shared" ca="1" si="45"/>
        <v>26.772974999999864</v>
      </c>
      <c r="BT7" s="58">
        <f t="shared" ca="1" si="45"/>
        <v>26.772974999999864</v>
      </c>
      <c r="BU7" s="58">
        <f t="shared" ca="1" si="45"/>
        <v>26.772974999999864</v>
      </c>
      <c r="BV7" s="58">
        <f t="shared" ca="1" si="45"/>
        <v>26.772974999999864</v>
      </c>
      <c r="BW7" s="58">
        <f t="shared" ca="1" si="45"/>
        <v>26.772974999999864</v>
      </c>
      <c r="BX7" s="58">
        <f t="shared" ca="1" si="45"/>
        <v>26.772974999999864</v>
      </c>
      <c r="BY7" s="58">
        <f t="shared" ca="1" si="45"/>
        <v>26.772974999999864</v>
      </c>
      <c r="BZ7" s="58">
        <f t="shared" ca="1" si="45"/>
        <v>26.772974999999864</v>
      </c>
      <c r="CA7" s="58">
        <f t="shared" ca="1" si="45"/>
        <v>26.772974999999864</v>
      </c>
      <c r="CB7" s="58">
        <f t="shared" ref="CB7:DG7" ca="1" si="46">CB8-CB34-CB73-CB185</f>
        <v>26.772974999999864</v>
      </c>
      <c r="CC7" s="58">
        <f t="shared" ca="1" si="46"/>
        <v>26.772974999999864</v>
      </c>
      <c r="CD7" s="58">
        <f t="shared" ca="1" si="46"/>
        <v>26.772974999999864</v>
      </c>
      <c r="CE7" s="58">
        <f t="shared" ca="1" si="46"/>
        <v>26.772974999999864</v>
      </c>
      <c r="CF7" s="58">
        <f t="shared" ca="1" si="46"/>
        <v>26.772974999999864</v>
      </c>
      <c r="CG7" s="58">
        <f t="shared" ca="1" si="46"/>
        <v>26.772974999999864</v>
      </c>
      <c r="CH7" s="58">
        <f t="shared" ca="1" si="46"/>
        <v>26.772974999999864</v>
      </c>
      <c r="CI7" s="58">
        <f t="shared" ca="1" si="46"/>
        <v>26.772974999999864</v>
      </c>
      <c r="CJ7" s="58">
        <f t="shared" ca="1" si="46"/>
        <v>26.772974999999864</v>
      </c>
      <c r="CK7" s="58">
        <f t="shared" ca="1" si="46"/>
        <v>26.772974999999864</v>
      </c>
      <c r="CL7" s="58">
        <f t="shared" ca="1" si="46"/>
        <v>26.772974999999864</v>
      </c>
      <c r="CM7" s="58">
        <f t="shared" ca="1" si="46"/>
        <v>26.772974999999864</v>
      </c>
      <c r="CN7" s="58">
        <f t="shared" ca="1" si="46"/>
        <v>26.772974999999864</v>
      </c>
      <c r="CO7" s="58">
        <f t="shared" ca="1" si="46"/>
        <v>26.772974999999864</v>
      </c>
      <c r="CP7" s="58">
        <f t="shared" ca="1" si="46"/>
        <v>26.772974999999864</v>
      </c>
      <c r="CQ7" s="58">
        <f t="shared" ca="1" si="46"/>
        <v>26.772974999999864</v>
      </c>
      <c r="CR7" s="58">
        <f t="shared" ca="1" si="46"/>
        <v>26.772974999999864</v>
      </c>
      <c r="CS7" s="58">
        <f t="shared" ca="1" si="46"/>
        <v>26.772974999999864</v>
      </c>
      <c r="CT7" s="58">
        <f t="shared" ca="1" si="46"/>
        <v>26.772974999999864</v>
      </c>
      <c r="CU7" s="58">
        <f t="shared" ca="1" si="46"/>
        <v>26.772974999999864</v>
      </c>
      <c r="CV7" s="58">
        <f t="shared" ca="1" si="46"/>
        <v>26.772974999999864</v>
      </c>
      <c r="CW7" s="58">
        <f t="shared" ca="1" si="46"/>
        <v>26.772974999999864</v>
      </c>
      <c r="CX7" s="58">
        <f t="shared" ca="1" si="46"/>
        <v>26.772974999999864</v>
      </c>
      <c r="CY7" s="58">
        <f t="shared" ca="1" si="46"/>
        <v>26.772974999999864</v>
      </c>
      <c r="CZ7" s="58">
        <f t="shared" ca="1" si="46"/>
        <v>26.772974999999864</v>
      </c>
      <c r="DA7" s="58">
        <f t="shared" ca="1" si="46"/>
        <v>26.772974999999864</v>
      </c>
      <c r="DB7" s="58">
        <f t="shared" ca="1" si="46"/>
        <v>26.772974999999864</v>
      </c>
      <c r="DC7" s="58">
        <f t="shared" ca="1" si="46"/>
        <v>26.772974999999864</v>
      </c>
      <c r="DD7" s="58">
        <f t="shared" ca="1" si="46"/>
        <v>26.772974999999864</v>
      </c>
      <c r="DE7" s="58">
        <f t="shared" ca="1" si="46"/>
        <v>26.772974999999864</v>
      </c>
      <c r="DF7" s="58">
        <f t="shared" ca="1" si="46"/>
        <v>26.772974999999864</v>
      </c>
      <c r="DG7" s="58">
        <f t="shared" ca="1" si="46"/>
        <v>26.772974999999864</v>
      </c>
      <c r="DH7" s="58">
        <f t="shared" ref="DH7:EI7" ca="1" si="47">DH8-DH34-DH73-DH185</f>
        <v>26.772974999999864</v>
      </c>
      <c r="DI7" s="58">
        <f t="shared" ca="1" si="47"/>
        <v>26.772974999999864</v>
      </c>
      <c r="DJ7" s="58">
        <f t="shared" ca="1" si="47"/>
        <v>26.772974999999864</v>
      </c>
      <c r="DK7" s="58">
        <f t="shared" ca="1" si="47"/>
        <v>26.772974999999864</v>
      </c>
      <c r="DL7" s="58">
        <f t="shared" ca="1" si="47"/>
        <v>0</v>
      </c>
      <c r="DM7" s="58">
        <f t="shared" ca="1" si="47"/>
        <v>0</v>
      </c>
      <c r="DN7" s="58">
        <f t="shared" ca="1" si="47"/>
        <v>0</v>
      </c>
      <c r="DO7" s="58">
        <f t="shared" ca="1" si="47"/>
        <v>0</v>
      </c>
      <c r="DP7" s="58">
        <f t="shared" ca="1" si="47"/>
        <v>0</v>
      </c>
      <c r="DQ7" s="58">
        <f t="shared" ca="1" si="47"/>
        <v>0</v>
      </c>
      <c r="DR7" s="58">
        <f t="shared" ca="1" si="47"/>
        <v>0</v>
      </c>
      <c r="DS7" s="58">
        <f t="shared" ca="1" si="47"/>
        <v>0</v>
      </c>
      <c r="DT7" s="58">
        <f t="shared" ca="1" si="47"/>
        <v>0</v>
      </c>
      <c r="DU7" s="58">
        <f t="shared" ca="1" si="47"/>
        <v>0</v>
      </c>
      <c r="DV7" s="58">
        <f t="shared" ca="1" si="47"/>
        <v>0</v>
      </c>
      <c r="DW7" s="58">
        <f t="shared" ca="1" si="47"/>
        <v>0</v>
      </c>
      <c r="DX7" s="58">
        <f t="shared" ca="1" si="47"/>
        <v>0</v>
      </c>
      <c r="DY7" s="58">
        <f t="shared" ca="1" si="47"/>
        <v>0</v>
      </c>
      <c r="DZ7" s="58">
        <f t="shared" ca="1" si="47"/>
        <v>0</v>
      </c>
      <c r="EA7" s="58">
        <f t="shared" ca="1" si="47"/>
        <v>0</v>
      </c>
      <c r="EB7" s="58">
        <f t="shared" ca="1" si="47"/>
        <v>0</v>
      </c>
      <c r="EC7" s="58">
        <f t="shared" ca="1" si="47"/>
        <v>0</v>
      </c>
      <c r="ED7" s="58">
        <f t="shared" ca="1" si="47"/>
        <v>0</v>
      </c>
      <c r="EE7" s="58">
        <f t="shared" ca="1" si="47"/>
        <v>0</v>
      </c>
      <c r="EF7" s="58">
        <f t="shared" ca="1" si="47"/>
        <v>0</v>
      </c>
      <c r="EG7" s="58">
        <f t="shared" ca="1" si="47"/>
        <v>0</v>
      </c>
      <c r="EH7" s="58">
        <f t="shared" ca="1" si="47"/>
        <v>0</v>
      </c>
      <c r="EI7" s="58">
        <f t="shared" ca="1" si="47"/>
        <v>0</v>
      </c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</row>
    <row r="8" spans="2:201" x14ac:dyDescent="0.2">
      <c r="B8" s="56" t="s">
        <v>859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8">
        <f>P9+P15</f>
        <v>21875892332.091164</v>
      </c>
      <c r="Q8" s="58">
        <f t="shared" ref="Q8:CB8" si="48">Q9+Q15</f>
        <v>0</v>
      </c>
      <c r="R8" s="58">
        <f t="shared" si="48"/>
        <v>21875892332.091164</v>
      </c>
      <c r="S8" s="58">
        <f t="shared" si="48"/>
        <v>0</v>
      </c>
      <c r="T8" s="58">
        <f t="shared" si="48"/>
        <v>0</v>
      </c>
      <c r="U8" s="58">
        <f t="shared" ref="U8:AY8" si="49">U9+U15</f>
        <v>0</v>
      </c>
      <c r="V8" s="58">
        <f t="shared" si="49"/>
        <v>0</v>
      </c>
      <c r="W8" s="58">
        <f t="shared" si="49"/>
        <v>0</v>
      </c>
      <c r="X8" s="58">
        <f t="shared" si="49"/>
        <v>0</v>
      </c>
      <c r="Y8" s="58">
        <f t="shared" si="49"/>
        <v>0</v>
      </c>
      <c r="Z8" s="58">
        <f t="shared" si="49"/>
        <v>0</v>
      </c>
      <c r="AA8" s="58">
        <f t="shared" si="49"/>
        <v>0</v>
      </c>
      <c r="AB8" s="58">
        <f t="shared" si="49"/>
        <v>0</v>
      </c>
      <c r="AC8" s="58">
        <f t="shared" si="49"/>
        <v>0</v>
      </c>
      <c r="AD8" s="58">
        <f t="shared" si="49"/>
        <v>0</v>
      </c>
      <c r="AE8" s="58">
        <f t="shared" si="49"/>
        <v>0</v>
      </c>
      <c r="AF8" s="58">
        <f t="shared" si="49"/>
        <v>0</v>
      </c>
      <c r="AG8" s="58">
        <f t="shared" si="49"/>
        <v>0</v>
      </c>
      <c r="AH8" s="58">
        <f t="shared" si="49"/>
        <v>0</v>
      </c>
      <c r="AI8" s="58">
        <f t="shared" si="49"/>
        <v>0</v>
      </c>
      <c r="AJ8" s="58">
        <f t="shared" si="49"/>
        <v>0</v>
      </c>
      <c r="AK8" s="58">
        <f t="shared" si="49"/>
        <v>541507858.17009664</v>
      </c>
      <c r="AL8" s="58">
        <f t="shared" si="49"/>
        <v>554061955.82439339</v>
      </c>
      <c r="AM8" s="58">
        <f t="shared" si="49"/>
        <v>482074942.65493762</v>
      </c>
      <c r="AN8" s="58">
        <f t="shared" si="49"/>
        <v>493105810.42099875</v>
      </c>
      <c r="AO8" s="58">
        <f t="shared" si="49"/>
        <v>504320613.25922185</v>
      </c>
      <c r="AP8" s="58">
        <f t="shared" si="49"/>
        <v>515722061.9808042</v>
      </c>
      <c r="AQ8" s="58">
        <f t="shared" si="49"/>
        <v>619466185.10069203</v>
      </c>
      <c r="AR8" s="58">
        <f t="shared" si="49"/>
        <v>633328564.98028457</v>
      </c>
      <c r="AS8" s="58">
        <f t="shared" si="49"/>
        <v>647420361.944561</v>
      </c>
      <c r="AT8" s="58">
        <f t="shared" si="49"/>
        <v>661744944.56117737</v>
      </c>
      <c r="AU8" s="58">
        <f t="shared" si="49"/>
        <v>576258041.01743579</v>
      </c>
      <c r="AV8" s="58">
        <f t="shared" si="49"/>
        <v>690940032.84923434</v>
      </c>
      <c r="AW8" s="58">
        <f t="shared" si="49"/>
        <v>705983650.24651515</v>
      </c>
      <c r="AX8" s="58">
        <f t="shared" si="49"/>
        <v>721273997.07408357</v>
      </c>
      <c r="AY8" s="58">
        <f t="shared" si="49"/>
        <v>628350976.10679781</v>
      </c>
      <c r="AZ8" s="58">
        <f t="shared" si="48"/>
        <v>641776449.41237092</v>
      </c>
      <c r="BA8" s="58">
        <f t="shared" si="48"/>
        <v>655420965.86212397</v>
      </c>
      <c r="BB8" s="58">
        <f t="shared" si="48"/>
        <v>669287718.75389135</v>
      </c>
      <c r="BC8" s="58">
        <f t="shared" si="48"/>
        <v>800812133.70852077</v>
      </c>
      <c r="BD8" s="58">
        <f t="shared" si="48"/>
        <v>950248549.25618792</v>
      </c>
      <c r="BE8" s="58">
        <f t="shared" si="48"/>
        <v>968666915.76724088</v>
      </c>
      <c r="BF8" s="58">
        <f t="shared" si="48"/>
        <v>987377699.29283798</v>
      </c>
      <c r="BG8" s="58">
        <f t="shared" si="48"/>
        <v>858311978.33032632</v>
      </c>
      <c r="BH8" s="58">
        <f t="shared" si="48"/>
        <v>1025693386.7788892</v>
      </c>
      <c r="BI8" s="58">
        <f t="shared" si="48"/>
        <v>2235229487.7979436</v>
      </c>
      <c r="BJ8" s="58">
        <f t="shared" si="48"/>
        <v>571926018.52126944</v>
      </c>
      <c r="BK8" s="58">
        <f t="shared" si="48"/>
        <v>487336061.01683092</v>
      </c>
      <c r="BL8" s="58">
        <f t="shared" si="48"/>
        <v>488537963.21307021</v>
      </c>
      <c r="BM8" s="58">
        <f t="shared" si="48"/>
        <v>489742829.62436545</v>
      </c>
      <c r="BN8" s="58">
        <f t="shared" si="48"/>
        <v>490950667.56127048</v>
      </c>
      <c r="BO8" s="58">
        <f t="shared" si="48"/>
        <v>579013511.00278735</v>
      </c>
      <c r="BP8" s="58">
        <f t="shared" si="48"/>
        <v>0</v>
      </c>
      <c r="BQ8" s="58">
        <f t="shared" si="48"/>
        <v>0</v>
      </c>
      <c r="BR8" s="58">
        <f t="shared" si="48"/>
        <v>0</v>
      </c>
      <c r="BS8" s="58">
        <f t="shared" si="48"/>
        <v>0</v>
      </c>
      <c r="BT8" s="58">
        <f t="shared" si="48"/>
        <v>0</v>
      </c>
      <c r="BU8" s="58">
        <f t="shared" si="48"/>
        <v>0</v>
      </c>
      <c r="BV8" s="58">
        <f t="shared" si="48"/>
        <v>0</v>
      </c>
      <c r="BW8" s="58">
        <f t="shared" si="48"/>
        <v>0</v>
      </c>
      <c r="BX8" s="58">
        <f t="shared" si="48"/>
        <v>0</v>
      </c>
      <c r="BY8" s="58">
        <f t="shared" si="48"/>
        <v>0</v>
      </c>
      <c r="BZ8" s="58">
        <f t="shared" si="48"/>
        <v>0</v>
      </c>
      <c r="CA8" s="58">
        <f t="shared" si="48"/>
        <v>0</v>
      </c>
      <c r="CB8" s="58">
        <f t="shared" si="48"/>
        <v>0</v>
      </c>
      <c r="CC8" s="58">
        <f t="shared" ref="CC8:EI8" si="50">CC9+CC15</f>
        <v>0</v>
      </c>
      <c r="CD8" s="58">
        <f t="shared" si="50"/>
        <v>0</v>
      </c>
      <c r="CE8" s="58">
        <f t="shared" si="50"/>
        <v>0</v>
      </c>
      <c r="CF8" s="58">
        <f t="shared" si="50"/>
        <v>0</v>
      </c>
      <c r="CG8" s="58">
        <f t="shared" si="50"/>
        <v>0</v>
      </c>
      <c r="CH8" s="58">
        <f t="shared" si="50"/>
        <v>0</v>
      </c>
      <c r="CI8" s="58">
        <f t="shared" si="50"/>
        <v>0</v>
      </c>
      <c r="CJ8" s="58">
        <f t="shared" si="50"/>
        <v>0</v>
      </c>
      <c r="CK8" s="58">
        <f t="shared" si="50"/>
        <v>0</v>
      </c>
      <c r="CL8" s="58">
        <f t="shared" si="50"/>
        <v>0</v>
      </c>
      <c r="CM8" s="58">
        <f t="shared" si="50"/>
        <v>0</v>
      </c>
      <c r="CN8" s="58">
        <f t="shared" si="50"/>
        <v>0</v>
      </c>
      <c r="CO8" s="58">
        <f t="shared" si="50"/>
        <v>0</v>
      </c>
      <c r="CP8" s="58">
        <f t="shared" si="50"/>
        <v>0</v>
      </c>
      <c r="CQ8" s="58">
        <f t="shared" si="50"/>
        <v>0</v>
      </c>
      <c r="CR8" s="58">
        <f t="shared" si="50"/>
        <v>0</v>
      </c>
      <c r="CS8" s="58">
        <f t="shared" si="50"/>
        <v>0</v>
      </c>
      <c r="CT8" s="58">
        <f t="shared" si="50"/>
        <v>0</v>
      </c>
      <c r="CU8" s="58">
        <f t="shared" si="50"/>
        <v>0</v>
      </c>
      <c r="CV8" s="58">
        <f t="shared" si="50"/>
        <v>0</v>
      </c>
      <c r="CW8" s="58">
        <f t="shared" si="50"/>
        <v>0</v>
      </c>
      <c r="CX8" s="58">
        <f t="shared" si="50"/>
        <v>0</v>
      </c>
      <c r="CY8" s="58">
        <f t="shared" si="50"/>
        <v>0</v>
      </c>
      <c r="CZ8" s="58">
        <f t="shared" si="50"/>
        <v>0</v>
      </c>
      <c r="DA8" s="58">
        <f t="shared" si="50"/>
        <v>0</v>
      </c>
      <c r="DB8" s="58">
        <f t="shared" si="50"/>
        <v>0</v>
      </c>
      <c r="DC8" s="58">
        <f t="shared" si="50"/>
        <v>0</v>
      </c>
      <c r="DD8" s="58">
        <f t="shared" si="50"/>
        <v>0</v>
      </c>
      <c r="DE8" s="58">
        <f t="shared" si="50"/>
        <v>0</v>
      </c>
      <c r="DF8" s="58">
        <f t="shared" si="50"/>
        <v>0</v>
      </c>
      <c r="DG8" s="58">
        <f t="shared" si="50"/>
        <v>0</v>
      </c>
      <c r="DH8" s="58">
        <f t="shared" si="50"/>
        <v>0</v>
      </c>
      <c r="DI8" s="58">
        <f t="shared" si="50"/>
        <v>0</v>
      </c>
      <c r="DJ8" s="58">
        <f t="shared" si="50"/>
        <v>0</v>
      </c>
      <c r="DK8" s="58">
        <f t="shared" si="50"/>
        <v>0</v>
      </c>
      <c r="DL8" s="58">
        <f t="shared" si="50"/>
        <v>0</v>
      </c>
      <c r="DM8" s="58">
        <f t="shared" si="50"/>
        <v>0</v>
      </c>
      <c r="DN8" s="58">
        <f t="shared" si="50"/>
        <v>0</v>
      </c>
      <c r="DO8" s="58">
        <f t="shared" si="50"/>
        <v>0</v>
      </c>
      <c r="DP8" s="58">
        <f t="shared" si="50"/>
        <v>0</v>
      </c>
      <c r="DQ8" s="58">
        <f t="shared" si="50"/>
        <v>0</v>
      </c>
      <c r="DR8" s="58">
        <f t="shared" si="50"/>
        <v>0</v>
      </c>
      <c r="DS8" s="58">
        <f t="shared" si="50"/>
        <v>0</v>
      </c>
      <c r="DT8" s="58">
        <f t="shared" si="50"/>
        <v>0</v>
      </c>
      <c r="DU8" s="58">
        <f t="shared" si="50"/>
        <v>0</v>
      </c>
      <c r="DV8" s="58">
        <f t="shared" si="50"/>
        <v>0</v>
      </c>
      <c r="DW8" s="58">
        <f t="shared" si="50"/>
        <v>0</v>
      </c>
      <c r="DX8" s="58">
        <f t="shared" si="50"/>
        <v>0</v>
      </c>
      <c r="DY8" s="58">
        <f t="shared" si="50"/>
        <v>0</v>
      </c>
      <c r="DZ8" s="58">
        <f t="shared" si="50"/>
        <v>0</v>
      </c>
      <c r="EA8" s="58">
        <f t="shared" si="50"/>
        <v>0</v>
      </c>
      <c r="EB8" s="58">
        <f t="shared" si="50"/>
        <v>0</v>
      </c>
      <c r="EC8" s="58">
        <f t="shared" si="50"/>
        <v>0</v>
      </c>
      <c r="ED8" s="58">
        <f t="shared" si="50"/>
        <v>0</v>
      </c>
      <c r="EE8" s="58">
        <f t="shared" si="50"/>
        <v>0</v>
      </c>
      <c r="EF8" s="58">
        <f t="shared" si="50"/>
        <v>0</v>
      </c>
      <c r="EG8" s="58">
        <f t="shared" si="50"/>
        <v>0</v>
      </c>
      <c r="EH8" s="58">
        <f t="shared" si="50"/>
        <v>0</v>
      </c>
      <c r="EI8" s="58">
        <f t="shared" si="50"/>
        <v>0</v>
      </c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</row>
    <row r="9" spans="2:201" x14ac:dyDescent="0.2">
      <c r="B9" s="61"/>
      <c r="C9" s="62" t="s">
        <v>728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>
        <f>SUM(P10:P14)</f>
        <v>21875892332.091164</v>
      </c>
      <c r="Q9" s="65">
        <f t="shared" ref="Q9:CB9" si="51">SUM(Q10:Q14)</f>
        <v>0</v>
      </c>
      <c r="R9" s="65">
        <f t="shared" si="51"/>
        <v>21875892332.091164</v>
      </c>
      <c r="S9" s="65">
        <f t="shared" si="51"/>
        <v>0</v>
      </c>
      <c r="T9" s="65">
        <f t="shared" si="51"/>
        <v>0</v>
      </c>
      <c r="U9" s="65">
        <f t="shared" ref="U9:AY9" si="52">SUM(U10:U14)</f>
        <v>0</v>
      </c>
      <c r="V9" s="65">
        <f t="shared" si="52"/>
        <v>0</v>
      </c>
      <c r="W9" s="65">
        <f t="shared" si="52"/>
        <v>0</v>
      </c>
      <c r="X9" s="65">
        <f t="shared" si="52"/>
        <v>0</v>
      </c>
      <c r="Y9" s="65">
        <f t="shared" si="52"/>
        <v>0</v>
      </c>
      <c r="Z9" s="65">
        <f t="shared" si="52"/>
        <v>0</v>
      </c>
      <c r="AA9" s="65">
        <f t="shared" si="52"/>
        <v>0</v>
      </c>
      <c r="AB9" s="65">
        <f t="shared" si="52"/>
        <v>0</v>
      </c>
      <c r="AC9" s="65">
        <f t="shared" si="52"/>
        <v>0</v>
      </c>
      <c r="AD9" s="65">
        <f t="shared" si="52"/>
        <v>0</v>
      </c>
      <c r="AE9" s="65">
        <f t="shared" si="52"/>
        <v>0</v>
      </c>
      <c r="AF9" s="65">
        <f t="shared" si="52"/>
        <v>0</v>
      </c>
      <c r="AG9" s="65">
        <f t="shared" si="52"/>
        <v>0</v>
      </c>
      <c r="AH9" s="65">
        <f t="shared" si="52"/>
        <v>0</v>
      </c>
      <c r="AI9" s="65">
        <f t="shared" si="52"/>
        <v>0</v>
      </c>
      <c r="AJ9" s="65">
        <f t="shared" si="52"/>
        <v>0</v>
      </c>
      <c r="AK9" s="65">
        <f t="shared" si="52"/>
        <v>541507858.17009664</v>
      </c>
      <c r="AL9" s="65">
        <f t="shared" si="52"/>
        <v>554061955.82439339</v>
      </c>
      <c r="AM9" s="65">
        <f t="shared" si="52"/>
        <v>482074942.65493762</v>
      </c>
      <c r="AN9" s="65">
        <f t="shared" si="52"/>
        <v>493105810.42099875</v>
      </c>
      <c r="AO9" s="65">
        <f t="shared" si="52"/>
        <v>504320613.25922185</v>
      </c>
      <c r="AP9" s="65">
        <f t="shared" si="52"/>
        <v>515722061.9808042</v>
      </c>
      <c r="AQ9" s="65">
        <f t="shared" si="52"/>
        <v>619466185.10069203</v>
      </c>
      <c r="AR9" s="65">
        <f t="shared" si="52"/>
        <v>633328564.98028457</v>
      </c>
      <c r="AS9" s="65">
        <f t="shared" si="52"/>
        <v>647420361.944561</v>
      </c>
      <c r="AT9" s="65">
        <f t="shared" si="52"/>
        <v>661744944.56117737</v>
      </c>
      <c r="AU9" s="65">
        <f t="shared" si="52"/>
        <v>576258041.01743579</v>
      </c>
      <c r="AV9" s="65">
        <f t="shared" si="52"/>
        <v>690940032.84923434</v>
      </c>
      <c r="AW9" s="65">
        <f t="shared" si="52"/>
        <v>705983650.24651515</v>
      </c>
      <c r="AX9" s="65">
        <f t="shared" si="52"/>
        <v>721273997.07408357</v>
      </c>
      <c r="AY9" s="65">
        <f t="shared" si="52"/>
        <v>628350976.10679781</v>
      </c>
      <c r="AZ9" s="65">
        <f t="shared" si="51"/>
        <v>641776449.41237092</v>
      </c>
      <c r="BA9" s="65">
        <f t="shared" si="51"/>
        <v>655420965.86212397</v>
      </c>
      <c r="BB9" s="65">
        <f t="shared" si="51"/>
        <v>669287718.75389135</v>
      </c>
      <c r="BC9" s="65">
        <f t="shared" si="51"/>
        <v>800812133.70852077</v>
      </c>
      <c r="BD9" s="65">
        <f t="shared" si="51"/>
        <v>950248549.25618792</v>
      </c>
      <c r="BE9" s="65">
        <f t="shared" si="51"/>
        <v>968666915.76724088</v>
      </c>
      <c r="BF9" s="65">
        <f t="shared" si="51"/>
        <v>987377699.29283798</v>
      </c>
      <c r="BG9" s="65">
        <f t="shared" si="51"/>
        <v>858311978.33032632</v>
      </c>
      <c r="BH9" s="65">
        <f t="shared" si="51"/>
        <v>1025693386.7788892</v>
      </c>
      <c r="BI9" s="65">
        <f t="shared" si="51"/>
        <v>2235229487.7979436</v>
      </c>
      <c r="BJ9" s="65">
        <f t="shared" si="51"/>
        <v>571926018.52126944</v>
      </c>
      <c r="BK9" s="65">
        <f t="shared" si="51"/>
        <v>487336061.01683092</v>
      </c>
      <c r="BL9" s="65">
        <f t="shared" si="51"/>
        <v>488537963.21307021</v>
      </c>
      <c r="BM9" s="65">
        <f t="shared" si="51"/>
        <v>489742829.62436545</v>
      </c>
      <c r="BN9" s="65">
        <f t="shared" si="51"/>
        <v>490950667.56127048</v>
      </c>
      <c r="BO9" s="65">
        <f t="shared" si="51"/>
        <v>579013511.00278735</v>
      </c>
      <c r="BP9" s="65">
        <f t="shared" si="51"/>
        <v>0</v>
      </c>
      <c r="BQ9" s="65">
        <f t="shared" si="51"/>
        <v>0</v>
      </c>
      <c r="BR9" s="65">
        <f t="shared" si="51"/>
        <v>0</v>
      </c>
      <c r="BS9" s="65">
        <f t="shared" si="51"/>
        <v>0</v>
      </c>
      <c r="BT9" s="65">
        <f t="shared" si="51"/>
        <v>0</v>
      </c>
      <c r="BU9" s="65">
        <f t="shared" si="51"/>
        <v>0</v>
      </c>
      <c r="BV9" s="65">
        <f t="shared" si="51"/>
        <v>0</v>
      </c>
      <c r="BW9" s="65">
        <f t="shared" si="51"/>
        <v>0</v>
      </c>
      <c r="BX9" s="65">
        <f t="shared" si="51"/>
        <v>0</v>
      </c>
      <c r="BY9" s="65">
        <f t="shared" si="51"/>
        <v>0</v>
      </c>
      <c r="BZ9" s="65">
        <f t="shared" si="51"/>
        <v>0</v>
      </c>
      <c r="CA9" s="65">
        <f t="shared" si="51"/>
        <v>0</v>
      </c>
      <c r="CB9" s="65">
        <f t="shared" si="51"/>
        <v>0</v>
      </c>
      <c r="CC9" s="65">
        <f t="shared" ref="CC9:EI9" si="53">SUM(CC10:CC14)</f>
        <v>0</v>
      </c>
      <c r="CD9" s="65">
        <f t="shared" si="53"/>
        <v>0</v>
      </c>
      <c r="CE9" s="65">
        <f t="shared" si="53"/>
        <v>0</v>
      </c>
      <c r="CF9" s="65">
        <f t="shared" si="53"/>
        <v>0</v>
      </c>
      <c r="CG9" s="65">
        <f t="shared" si="53"/>
        <v>0</v>
      </c>
      <c r="CH9" s="65">
        <f t="shared" si="53"/>
        <v>0</v>
      </c>
      <c r="CI9" s="65">
        <f t="shared" si="53"/>
        <v>0</v>
      </c>
      <c r="CJ9" s="65">
        <f t="shared" si="53"/>
        <v>0</v>
      </c>
      <c r="CK9" s="65">
        <f t="shared" si="53"/>
        <v>0</v>
      </c>
      <c r="CL9" s="65">
        <f t="shared" si="53"/>
        <v>0</v>
      </c>
      <c r="CM9" s="65">
        <f t="shared" si="53"/>
        <v>0</v>
      </c>
      <c r="CN9" s="65">
        <f t="shared" si="53"/>
        <v>0</v>
      </c>
      <c r="CO9" s="65">
        <f t="shared" si="53"/>
        <v>0</v>
      </c>
      <c r="CP9" s="65">
        <f t="shared" si="53"/>
        <v>0</v>
      </c>
      <c r="CQ9" s="65">
        <f t="shared" si="53"/>
        <v>0</v>
      </c>
      <c r="CR9" s="65">
        <f t="shared" si="53"/>
        <v>0</v>
      </c>
      <c r="CS9" s="65">
        <f t="shared" si="53"/>
        <v>0</v>
      </c>
      <c r="CT9" s="65">
        <f t="shared" si="53"/>
        <v>0</v>
      </c>
      <c r="CU9" s="65">
        <f t="shared" si="53"/>
        <v>0</v>
      </c>
      <c r="CV9" s="65">
        <f t="shared" si="53"/>
        <v>0</v>
      </c>
      <c r="CW9" s="65">
        <f t="shared" si="53"/>
        <v>0</v>
      </c>
      <c r="CX9" s="65">
        <f t="shared" si="53"/>
        <v>0</v>
      </c>
      <c r="CY9" s="65">
        <f t="shared" si="53"/>
        <v>0</v>
      </c>
      <c r="CZ9" s="65">
        <f t="shared" si="53"/>
        <v>0</v>
      </c>
      <c r="DA9" s="65">
        <f t="shared" si="53"/>
        <v>0</v>
      </c>
      <c r="DB9" s="65">
        <f t="shared" si="53"/>
        <v>0</v>
      </c>
      <c r="DC9" s="65">
        <f t="shared" si="53"/>
        <v>0</v>
      </c>
      <c r="DD9" s="65">
        <f t="shared" si="53"/>
        <v>0</v>
      </c>
      <c r="DE9" s="65">
        <f t="shared" si="53"/>
        <v>0</v>
      </c>
      <c r="DF9" s="65">
        <f t="shared" si="53"/>
        <v>0</v>
      </c>
      <c r="DG9" s="65">
        <f t="shared" si="53"/>
        <v>0</v>
      </c>
      <c r="DH9" s="65">
        <f t="shared" si="53"/>
        <v>0</v>
      </c>
      <c r="DI9" s="65">
        <f t="shared" si="53"/>
        <v>0</v>
      </c>
      <c r="DJ9" s="65">
        <f t="shared" si="53"/>
        <v>0</v>
      </c>
      <c r="DK9" s="65">
        <f t="shared" si="53"/>
        <v>0</v>
      </c>
      <c r="DL9" s="65">
        <f t="shared" si="53"/>
        <v>0</v>
      </c>
      <c r="DM9" s="65">
        <f t="shared" si="53"/>
        <v>0</v>
      </c>
      <c r="DN9" s="65">
        <f t="shared" si="53"/>
        <v>0</v>
      </c>
      <c r="DO9" s="65">
        <f t="shared" si="53"/>
        <v>0</v>
      </c>
      <c r="DP9" s="65">
        <f t="shared" si="53"/>
        <v>0</v>
      </c>
      <c r="DQ9" s="65">
        <f t="shared" si="53"/>
        <v>0</v>
      </c>
      <c r="DR9" s="65">
        <f t="shared" si="53"/>
        <v>0</v>
      </c>
      <c r="DS9" s="65">
        <f t="shared" si="53"/>
        <v>0</v>
      </c>
      <c r="DT9" s="65">
        <f t="shared" si="53"/>
        <v>0</v>
      </c>
      <c r="DU9" s="65">
        <f t="shared" si="53"/>
        <v>0</v>
      </c>
      <c r="DV9" s="65">
        <f t="shared" si="53"/>
        <v>0</v>
      </c>
      <c r="DW9" s="65">
        <f t="shared" si="53"/>
        <v>0</v>
      </c>
      <c r="DX9" s="65">
        <f t="shared" si="53"/>
        <v>0</v>
      </c>
      <c r="DY9" s="65">
        <f t="shared" si="53"/>
        <v>0</v>
      </c>
      <c r="DZ9" s="65">
        <f t="shared" si="53"/>
        <v>0</v>
      </c>
      <c r="EA9" s="65">
        <f t="shared" si="53"/>
        <v>0</v>
      </c>
      <c r="EB9" s="65">
        <f t="shared" si="53"/>
        <v>0</v>
      </c>
      <c r="EC9" s="65">
        <f t="shared" si="53"/>
        <v>0</v>
      </c>
      <c r="ED9" s="65">
        <f t="shared" si="53"/>
        <v>0</v>
      </c>
      <c r="EE9" s="65">
        <f t="shared" si="53"/>
        <v>0</v>
      </c>
      <c r="EF9" s="65">
        <f t="shared" si="53"/>
        <v>0</v>
      </c>
      <c r="EG9" s="65">
        <f t="shared" si="53"/>
        <v>0</v>
      </c>
      <c r="EH9" s="65">
        <f t="shared" si="53"/>
        <v>0</v>
      </c>
      <c r="EI9" s="65">
        <f t="shared" si="53"/>
        <v>0</v>
      </c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</row>
    <row r="10" spans="2:201" x14ac:dyDescent="0.2">
      <c r="B10" s="66" t="s">
        <v>860</v>
      </c>
      <c r="C10" s="67" t="s">
        <v>729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9">
        <f>SUM(S10:EI10)</f>
        <v>19471202854.027092</v>
      </c>
      <c r="Q10" s="70">
        <f>SUMIF(S$5:EI$5,"факт",S10:EI10)</f>
        <v>0</v>
      </c>
      <c r="R10" s="59">
        <f>P10-Q10</f>
        <v>19471202854.027092</v>
      </c>
      <c r="S10" s="59"/>
      <c r="T10" s="59"/>
      <c r="U10" s="59">
        <f t="shared" ref="U10:AY10" si="54">U230</f>
        <v>0</v>
      </c>
      <c r="V10" s="59">
        <f>V230</f>
        <v>0</v>
      </c>
      <c r="W10" s="59">
        <f>W230</f>
        <v>0</v>
      </c>
      <c r="X10" s="59">
        <f t="shared" si="54"/>
        <v>0</v>
      </c>
      <c r="Y10" s="59">
        <f t="shared" si="54"/>
        <v>0</v>
      </c>
      <c r="Z10" s="59">
        <f t="shared" si="54"/>
        <v>0</v>
      </c>
      <c r="AA10" s="59">
        <f t="shared" si="54"/>
        <v>0</v>
      </c>
      <c r="AB10" s="59">
        <f t="shared" si="54"/>
        <v>0</v>
      </c>
      <c r="AC10" s="59">
        <f t="shared" si="54"/>
        <v>0</v>
      </c>
      <c r="AD10" s="59">
        <f t="shared" si="54"/>
        <v>0</v>
      </c>
      <c r="AE10" s="59">
        <f t="shared" si="54"/>
        <v>0</v>
      </c>
      <c r="AF10" s="59">
        <f t="shared" si="54"/>
        <v>0</v>
      </c>
      <c r="AG10" s="59">
        <f t="shared" si="54"/>
        <v>0</v>
      </c>
      <c r="AH10" s="59">
        <f t="shared" si="54"/>
        <v>0</v>
      </c>
      <c r="AI10" s="59">
        <f t="shared" si="54"/>
        <v>0</v>
      </c>
      <c r="AJ10" s="59">
        <f t="shared" si="54"/>
        <v>0</v>
      </c>
      <c r="AK10" s="59">
        <f t="shared" si="54"/>
        <v>472098287.13116783</v>
      </c>
      <c r="AL10" s="59">
        <f t="shared" si="54"/>
        <v>483158483.97356671</v>
      </c>
      <c r="AM10" s="59">
        <f t="shared" si="54"/>
        <v>420516388.8874951</v>
      </c>
      <c r="AN10" s="59">
        <f t="shared" si="54"/>
        <v>430235563.40050602</v>
      </c>
      <c r="AO10" s="59">
        <f t="shared" si="54"/>
        <v>440117274.71043676</v>
      </c>
      <c r="AP10" s="59">
        <f t="shared" si="54"/>
        <v>450163921.69548976</v>
      </c>
      <c r="AQ10" s="59">
        <f t="shared" si="54"/>
        <v>540719163.41227376</v>
      </c>
      <c r="AR10" s="59">
        <f t="shared" si="54"/>
        <v>552935454.94300056</v>
      </c>
      <c r="AS10" s="59">
        <f t="shared" si="54"/>
        <v>565354490.77566552</v>
      </c>
      <c r="AT10" s="59">
        <f t="shared" si="54"/>
        <v>577979251.9937222</v>
      </c>
      <c r="AU10" s="59">
        <f t="shared" si="54"/>
        <v>503589019.05649656</v>
      </c>
      <c r="AV10" s="59">
        <f t="shared" si="54"/>
        <v>603691940.19888186</v>
      </c>
      <c r="AW10" s="59">
        <f t="shared" si="54"/>
        <v>616952177.18559837</v>
      </c>
      <c r="AX10" s="59">
        <f t="shared" si="54"/>
        <v>630430479.7413125</v>
      </c>
      <c r="AY10" s="59">
        <f t="shared" si="54"/>
        <v>549569031.99321604</v>
      </c>
      <c r="AZ10" s="59">
        <f t="shared" ref="AZ10:DI10" si="55">AZ230</f>
        <v>561404476.89603496</v>
      </c>
      <c r="BA10" s="59">
        <f t="shared" si="55"/>
        <v>573433528.78076172</v>
      </c>
      <c r="BB10" s="59">
        <f t="shared" si="55"/>
        <v>585659013.87327302</v>
      </c>
      <c r="BC10" s="59">
        <f t="shared" si="55"/>
        <v>700463724.31741595</v>
      </c>
      <c r="BD10" s="59">
        <f t="shared" si="55"/>
        <v>847907203.94203997</v>
      </c>
      <c r="BE10" s="59">
        <f t="shared" si="55"/>
        <v>864300946.65810001</v>
      </c>
      <c r="BF10" s="59">
        <f t="shared" si="55"/>
        <v>880954962.68880808</v>
      </c>
      <c r="BG10" s="59">
        <f t="shared" si="55"/>
        <v>766076684.98418868</v>
      </c>
      <c r="BH10" s="59">
        <f t="shared" si="55"/>
        <v>915058829.73143268</v>
      </c>
      <c r="BI10" s="59">
        <f t="shared" si="55"/>
        <v>2172515659.6729436</v>
      </c>
      <c r="BJ10" s="59">
        <f t="shared" si="55"/>
        <v>509057521.17765939</v>
      </c>
      <c r="BK10" s="59">
        <f t="shared" si="55"/>
        <v>433766045.20132798</v>
      </c>
      <c r="BL10" s="59">
        <f t="shared" si="55"/>
        <v>434835829.28685969</v>
      </c>
      <c r="BM10" s="59">
        <f t="shared" si="55"/>
        <v>435908251.74854451</v>
      </c>
      <c r="BN10" s="59">
        <f t="shared" si="55"/>
        <v>436983319.09332967</v>
      </c>
      <c r="BO10" s="59">
        <f t="shared" si="55"/>
        <v>515365926.87554187</v>
      </c>
      <c r="BP10" s="59">
        <f t="shared" si="55"/>
        <v>0</v>
      </c>
      <c r="BQ10" s="59">
        <f t="shared" si="55"/>
        <v>0</v>
      </c>
      <c r="BR10" s="59">
        <f t="shared" si="55"/>
        <v>0</v>
      </c>
      <c r="BS10" s="59">
        <f t="shared" si="55"/>
        <v>0</v>
      </c>
      <c r="BT10" s="59">
        <f t="shared" si="55"/>
        <v>0</v>
      </c>
      <c r="BU10" s="59">
        <f t="shared" si="55"/>
        <v>0</v>
      </c>
      <c r="BV10" s="59">
        <f t="shared" si="55"/>
        <v>0</v>
      </c>
      <c r="BW10" s="59">
        <f t="shared" si="55"/>
        <v>0</v>
      </c>
      <c r="BX10" s="59">
        <f t="shared" si="55"/>
        <v>0</v>
      </c>
      <c r="BY10" s="59">
        <f t="shared" si="55"/>
        <v>0</v>
      </c>
      <c r="BZ10" s="59">
        <f t="shared" si="55"/>
        <v>0</v>
      </c>
      <c r="CA10" s="59">
        <f t="shared" si="55"/>
        <v>0</v>
      </c>
      <c r="CB10" s="59">
        <f t="shared" si="55"/>
        <v>0</v>
      </c>
      <c r="CC10" s="59">
        <f t="shared" si="55"/>
        <v>0</v>
      </c>
      <c r="CD10" s="59">
        <f t="shared" si="55"/>
        <v>0</v>
      </c>
      <c r="CE10" s="59">
        <f t="shared" si="55"/>
        <v>0</v>
      </c>
      <c r="CF10" s="59">
        <f t="shared" si="55"/>
        <v>0</v>
      </c>
      <c r="CG10" s="59">
        <f t="shared" si="55"/>
        <v>0</v>
      </c>
      <c r="CH10" s="59">
        <f t="shared" si="55"/>
        <v>0</v>
      </c>
      <c r="CI10" s="59">
        <f t="shared" si="55"/>
        <v>0</v>
      </c>
      <c r="CJ10" s="59">
        <f t="shared" si="55"/>
        <v>0</v>
      </c>
      <c r="CK10" s="59">
        <f t="shared" si="55"/>
        <v>0</v>
      </c>
      <c r="CL10" s="59">
        <f t="shared" si="55"/>
        <v>0</v>
      </c>
      <c r="CM10" s="59">
        <f t="shared" si="55"/>
        <v>0</v>
      </c>
      <c r="CN10" s="59">
        <f t="shared" si="55"/>
        <v>0</v>
      </c>
      <c r="CO10" s="59">
        <f t="shared" si="55"/>
        <v>0</v>
      </c>
      <c r="CP10" s="59">
        <f t="shared" si="55"/>
        <v>0</v>
      </c>
      <c r="CQ10" s="59">
        <f t="shared" si="55"/>
        <v>0</v>
      </c>
      <c r="CR10" s="59">
        <f t="shared" si="55"/>
        <v>0</v>
      </c>
      <c r="CS10" s="59">
        <f t="shared" si="55"/>
        <v>0</v>
      </c>
      <c r="CT10" s="59">
        <f t="shared" si="55"/>
        <v>0</v>
      </c>
      <c r="CU10" s="59">
        <f t="shared" si="55"/>
        <v>0</v>
      </c>
      <c r="CV10" s="59">
        <f t="shared" si="55"/>
        <v>0</v>
      </c>
      <c r="CW10" s="59">
        <f t="shared" si="55"/>
        <v>0</v>
      </c>
      <c r="CX10" s="59">
        <f t="shared" si="55"/>
        <v>0</v>
      </c>
      <c r="CY10" s="59">
        <f t="shared" si="55"/>
        <v>0</v>
      </c>
      <c r="CZ10" s="59">
        <f t="shared" si="55"/>
        <v>0</v>
      </c>
      <c r="DA10" s="59">
        <f t="shared" si="55"/>
        <v>0</v>
      </c>
      <c r="DB10" s="59">
        <f t="shared" si="55"/>
        <v>0</v>
      </c>
      <c r="DC10" s="59">
        <f t="shared" si="55"/>
        <v>0</v>
      </c>
      <c r="DD10" s="59">
        <f t="shared" si="55"/>
        <v>0</v>
      </c>
      <c r="DE10" s="59">
        <f t="shared" si="55"/>
        <v>0</v>
      </c>
      <c r="DF10" s="59">
        <f t="shared" si="55"/>
        <v>0</v>
      </c>
      <c r="DG10" s="59">
        <f t="shared" si="55"/>
        <v>0</v>
      </c>
      <c r="DH10" s="59">
        <f t="shared" si="55"/>
        <v>0</v>
      </c>
      <c r="DI10" s="59">
        <f t="shared" si="55"/>
        <v>0</v>
      </c>
      <c r="DJ10" s="59">
        <f t="shared" ref="DJ10:EI10" si="56">DJ230</f>
        <v>0</v>
      </c>
      <c r="DK10" s="59">
        <f t="shared" si="56"/>
        <v>0</v>
      </c>
      <c r="DL10" s="59">
        <f t="shared" si="56"/>
        <v>0</v>
      </c>
      <c r="DM10" s="59">
        <f t="shared" si="56"/>
        <v>0</v>
      </c>
      <c r="DN10" s="59">
        <f t="shared" si="56"/>
        <v>0</v>
      </c>
      <c r="DO10" s="59">
        <f t="shared" si="56"/>
        <v>0</v>
      </c>
      <c r="DP10" s="59">
        <f t="shared" si="56"/>
        <v>0</v>
      </c>
      <c r="DQ10" s="59">
        <f t="shared" si="56"/>
        <v>0</v>
      </c>
      <c r="DR10" s="59">
        <f t="shared" si="56"/>
        <v>0</v>
      </c>
      <c r="DS10" s="59">
        <f t="shared" si="56"/>
        <v>0</v>
      </c>
      <c r="DT10" s="59">
        <f t="shared" si="56"/>
        <v>0</v>
      </c>
      <c r="DU10" s="59">
        <f t="shared" si="56"/>
        <v>0</v>
      </c>
      <c r="DV10" s="59">
        <f t="shared" si="56"/>
        <v>0</v>
      </c>
      <c r="DW10" s="59">
        <f t="shared" si="56"/>
        <v>0</v>
      </c>
      <c r="DX10" s="59">
        <f t="shared" si="56"/>
        <v>0</v>
      </c>
      <c r="DY10" s="59">
        <f t="shared" si="56"/>
        <v>0</v>
      </c>
      <c r="DZ10" s="59">
        <f t="shared" si="56"/>
        <v>0</v>
      </c>
      <c r="EA10" s="59">
        <f t="shared" si="56"/>
        <v>0</v>
      </c>
      <c r="EB10" s="59">
        <f t="shared" si="56"/>
        <v>0</v>
      </c>
      <c r="EC10" s="59">
        <f t="shared" si="56"/>
        <v>0</v>
      </c>
      <c r="ED10" s="59">
        <f t="shared" si="56"/>
        <v>0</v>
      </c>
      <c r="EE10" s="59">
        <f t="shared" si="56"/>
        <v>0</v>
      </c>
      <c r="EF10" s="59">
        <f t="shared" si="56"/>
        <v>0</v>
      </c>
      <c r="EG10" s="59">
        <f t="shared" si="56"/>
        <v>0</v>
      </c>
      <c r="EH10" s="59">
        <f t="shared" si="56"/>
        <v>0</v>
      </c>
      <c r="EI10" s="59">
        <f t="shared" si="56"/>
        <v>0</v>
      </c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</row>
    <row r="11" spans="2:201" x14ac:dyDescent="0.2">
      <c r="B11" s="66" t="s">
        <v>861</v>
      </c>
      <c r="C11" s="67" t="s">
        <v>730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9">
        <f>SUM(S11:EI11)</f>
        <v>1656984446.7464755</v>
      </c>
      <c r="Q11" s="70">
        <f>SUMIF(S$5:EI$5,"факт",S11:EI11)</f>
        <v>0</v>
      </c>
      <c r="R11" s="59">
        <f>P11-Q11</f>
        <v>1656984446.7464755</v>
      </c>
      <c r="S11" s="59"/>
      <c r="T11" s="59"/>
      <c r="U11" s="59">
        <f t="shared" ref="U11:AY11" si="57">U24*U30</f>
        <v>0</v>
      </c>
      <c r="V11" s="59">
        <f t="shared" si="57"/>
        <v>0</v>
      </c>
      <c r="W11" s="59">
        <f t="shared" si="57"/>
        <v>0</v>
      </c>
      <c r="X11" s="59">
        <f t="shared" si="57"/>
        <v>0</v>
      </c>
      <c r="Y11" s="59">
        <f t="shared" si="57"/>
        <v>0</v>
      </c>
      <c r="Z11" s="59">
        <f t="shared" si="57"/>
        <v>0</v>
      </c>
      <c r="AA11" s="59">
        <f t="shared" si="57"/>
        <v>0</v>
      </c>
      <c r="AB11" s="59">
        <f t="shared" si="57"/>
        <v>0</v>
      </c>
      <c r="AC11" s="59">
        <f t="shared" si="57"/>
        <v>0</v>
      </c>
      <c r="AD11" s="59">
        <f t="shared" si="57"/>
        <v>0</v>
      </c>
      <c r="AE11" s="59">
        <f t="shared" si="57"/>
        <v>0</v>
      </c>
      <c r="AF11" s="59">
        <f t="shared" si="57"/>
        <v>0</v>
      </c>
      <c r="AG11" s="59">
        <f t="shared" si="57"/>
        <v>0</v>
      </c>
      <c r="AH11" s="59">
        <f t="shared" si="57"/>
        <v>0</v>
      </c>
      <c r="AI11" s="59">
        <f t="shared" si="57"/>
        <v>0</v>
      </c>
      <c r="AJ11" s="59">
        <f t="shared" si="57"/>
        <v>0</v>
      </c>
      <c r="AK11" s="59">
        <f t="shared" si="57"/>
        <v>47827622.117530368</v>
      </c>
      <c r="AL11" s="59">
        <f t="shared" si="57"/>
        <v>48857015.073617794</v>
      </c>
      <c r="AM11" s="59">
        <f t="shared" si="57"/>
        <v>42417770.39710623</v>
      </c>
      <c r="AN11" s="59">
        <f t="shared" si="57"/>
        <v>43321610.722035125</v>
      </c>
      <c r="AO11" s="59">
        <f t="shared" si="57"/>
        <v>44240195.82361266</v>
      </c>
      <c r="AP11" s="59">
        <f t="shared" si="57"/>
        <v>45173740.643570654</v>
      </c>
      <c r="AQ11" s="59">
        <f t="shared" si="57"/>
        <v>54261721.255737104</v>
      </c>
      <c r="AR11" s="59">
        <f t="shared" si="57"/>
        <v>55395981.132915489</v>
      </c>
      <c r="AS11" s="59">
        <f t="shared" si="57"/>
        <v>56548620.258875936</v>
      </c>
      <c r="AT11" s="59">
        <f t="shared" si="57"/>
        <v>57719905.634951957</v>
      </c>
      <c r="AU11" s="59">
        <f t="shared" si="57"/>
        <v>50073591.724821515</v>
      </c>
      <c r="AV11" s="59">
        <f t="shared" si="57"/>
        <v>60119501.436134145</v>
      </c>
      <c r="AW11" s="59">
        <f t="shared" si="57"/>
        <v>61348364.301753096</v>
      </c>
      <c r="AX11" s="59">
        <f t="shared" si="57"/>
        <v>62596978.396282963</v>
      </c>
      <c r="AY11" s="59">
        <f t="shared" si="57"/>
        <v>54285785.034393899</v>
      </c>
      <c r="AZ11" s="59">
        <f t="shared" ref="AZ11:DB11" si="58">AZ24*AZ30</f>
        <v>55381416.032609157</v>
      </c>
      <c r="BA11" s="59">
        <f t="shared" si="58"/>
        <v>56494574.169215433</v>
      </c>
      <c r="BB11" s="59">
        <f t="shared" si="58"/>
        <v>57625512.380207449</v>
      </c>
      <c r="BC11" s="59">
        <f t="shared" si="58"/>
        <v>69146455.346355736</v>
      </c>
      <c r="BD11" s="59">
        <f t="shared" si="58"/>
        <v>70519715.3277248</v>
      </c>
      <c r="BE11" s="59">
        <f t="shared" si="58"/>
        <v>71914810.274252802</v>
      </c>
      <c r="BF11" s="59">
        <f t="shared" si="58"/>
        <v>73332054.280472085</v>
      </c>
      <c r="BG11" s="59">
        <f t="shared" si="58"/>
        <v>63556000.85158965</v>
      </c>
      <c r="BH11" s="59">
        <f t="shared" si="58"/>
        <v>76234267.240153283</v>
      </c>
      <c r="BI11" s="59">
        <f t="shared" si="58"/>
        <v>43213828.124999948</v>
      </c>
      <c r="BJ11" s="59">
        <f t="shared" si="58"/>
        <v>43320405.083050154</v>
      </c>
      <c r="BK11" s="59">
        <f t="shared" si="58"/>
        <v>36913158.155335858</v>
      </c>
      <c r="BL11" s="59">
        <f t="shared" si="58"/>
        <v>37004195.961494632</v>
      </c>
      <c r="BM11" s="59">
        <f t="shared" si="58"/>
        <v>37095458.291442864</v>
      </c>
      <c r="BN11" s="59">
        <f t="shared" si="58"/>
        <v>37186945.6989168</v>
      </c>
      <c r="BO11" s="59">
        <f t="shared" si="58"/>
        <v>43857245.575315692</v>
      </c>
      <c r="BP11" s="59">
        <f t="shared" si="58"/>
        <v>0</v>
      </c>
      <c r="BQ11" s="59">
        <f t="shared" si="58"/>
        <v>0</v>
      </c>
      <c r="BR11" s="59">
        <f t="shared" si="58"/>
        <v>0</v>
      </c>
      <c r="BS11" s="59">
        <f t="shared" si="58"/>
        <v>0</v>
      </c>
      <c r="BT11" s="59">
        <f t="shared" si="58"/>
        <v>0</v>
      </c>
      <c r="BU11" s="59">
        <f t="shared" si="58"/>
        <v>0</v>
      </c>
      <c r="BV11" s="59">
        <f t="shared" si="58"/>
        <v>0</v>
      </c>
      <c r="BW11" s="59">
        <f t="shared" si="58"/>
        <v>0</v>
      </c>
      <c r="BX11" s="59">
        <f t="shared" si="58"/>
        <v>0</v>
      </c>
      <c r="BY11" s="59">
        <f t="shared" si="58"/>
        <v>0</v>
      </c>
      <c r="BZ11" s="59">
        <f t="shared" si="58"/>
        <v>0</v>
      </c>
      <c r="CA11" s="59">
        <f t="shared" si="58"/>
        <v>0</v>
      </c>
      <c r="CB11" s="59">
        <f t="shared" si="58"/>
        <v>0</v>
      </c>
      <c r="CC11" s="59">
        <f t="shared" si="58"/>
        <v>0</v>
      </c>
      <c r="CD11" s="59">
        <f t="shared" si="58"/>
        <v>0</v>
      </c>
      <c r="CE11" s="59">
        <f t="shared" si="58"/>
        <v>0</v>
      </c>
      <c r="CF11" s="59">
        <f t="shared" si="58"/>
        <v>0</v>
      </c>
      <c r="CG11" s="59">
        <f t="shared" si="58"/>
        <v>0</v>
      </c>
      <c r="CH11" s="59">
        <f t="shared" si="58"/>
        <v>0</v>
      </c>
      <c r="CI11" s="59">
        <f t="shared" si="58"/>
        <v>0</v>
      </c>
      <c r="CJ11" s="59">
        <f t="shared" si="58"/>
        <v>0</v>
      </c>
      <c r="CK11" s="59">
        <f t="shared" si="58"/>
        <v>0</v>
      </c>
      <c r="CL11" s="59">
        <f t="shared" si="58"/>
        <v>0</v>
      </c>
      <c r="CM11" s="59">
        <f t="shared" si="58"/>
        <v>0</v>
      </c>
      <c r="CN11" s="59">
        <f t="shared" si="58"/>
        <v>0</v>
      </c>
      <c r="CO11" s="59">
        <f t="shared" si="58"/>
        <v>0</v>
      </c>
      <c r="CP11" s="59">
        <f t="shared" si="58"/>
        <v>0</v>
      </c>
      <c r="CQ11" s="59">
        <f t="shared" si="58"/>
        <v>0</v>
      </c>
      <c r="CR11" s="59">
        <f t="shared" si="58"/>
        <v>0</v>
      </c>
      <c r="CS11" s="59">
        <f t="shared" si="58"/>
        <v>0</v>
      </c>
      <c r="CT11" s="59">
        <f t="shared" si="58"/>
        <v>0</v>
      </c>
      <c r="CU11" s="59">
        <f t="shared" si="58"/>
        <v>0</v>
      </c>
      <c r="CV11" s="59">
        <f t="shared" si="58"/>
        <v>0</v>
      </c>
      <c r="CW11" s="59">
        <f t="shared" si="58"/>
        <v>0</v>
      </c>
      <c r="CX11" s="59">
        <f t="shared" si="58"/>
        <v>0</v>
      </c>
      <c r="CY11" s="59">
        <f t="shared" si="58"/>
        <v>0</v>
      </c>
      <c r="CZ11" s="59">
        <f t="shared" si="58"/>
        <v>0</v>
      </c>
      <c r="DA11" s="59">
        <f t="shared" si="58"/>
        <v>0</v>
      </c>
      <c r="DB11" s="59">
        <f t="shared" si="58"/>
        <v>0</v>
      </c>
      <c r="DC11" s="59">
        <f t="shared" ref="DC11:EI11" si="59">DC24*DC30</f>
        <v>0</v>
      </c>
      <c r="DD11" s="59">
        <f t="shared" si="59"/>
        <v>0</v>
      </c>
      <c r="DE11" s="59">
        <f t="shared" si="59"/>
        <v>0</v>
      </c>
      <c r="DF11" s="59">
        <f t="shared" si="59"/>
        <v>0</v>
      </c>
      <c r="DG11" s="59">
        <f t="shared" si="59"/>
        <v>0</v>
      </c>
      <c r="DH11" s="59">
        <f t="shared" si="59"/>
        <v>0</v>
      </c>
      <c r="DI11" s="59">
        <f t="shared" si="59"/>
        <v>0</v>
      </c>
      <c r="DJ11" s="59">
        <f t="shared" si="59"/>
        <v>0</v>
      </c>
      <c r="DK11" s="59">
        <f t="shared" si="59"/>
        <v>0</v>
      </c>
      <c r="DL11" s="59">
        <f t="shared" si="59"/>
        <v>0</v>
      </c>
      <c r="DM11" s="59">
        <f t="shared" si="59"/>
        <v>0</v>
      </c>
      <c r="DN11" s="59">
        <f t="shared" si="59"/>
        <v>0</v>
      </c>
      <c r="DO11" s="59">
        <f t="shared" si="59"/>
        <v>0</v>
      </c>
      <c r="DP11" s="59">
        <f t="shared" si="59"/>
        <v>0</v>
      </c>
      <c r="DQ11" s="59">
        <f t="shared" si="59"/>
        <v>0</v>
      </c>
      <c r="DR11" s="59">
        <f t="shared" si="59"/>
        <v>0</v>
      </c>
      <c r="DS11" s="59">
        <f t="shared" si="59"/>
        <v>0</v>
      </c>
      <c r="DT11" s="59">
        <f t="shared" si="59"/>
        <v>0</v>
      </c>
      <c r="DU11" s="59">
        <f t="shared" si="59"/>
        <v>0</v>
      </c>
      <c r="DV11" s="59">
        <f t="shared" si="59"/>
        <v>0</v>
      </c>
      <c r="DW11" s="59">
        <f t="shared" si="59"/>
        <v>0</v>
      </c>
      <c r="DX11" s="59">
        <f t="shared" si="59"/>
        <v>0</v>
      </c>
      <c r="DY11" s="59">
        <f t="shared" si="59"/>
        <v>0</v>
      </c>
      <c r="DZ11" s="59">
        <f t="shared" si="59"/>
        <v>0</v>
      </c>
      <c r="EA11" s="59">
        <f t="shared" si="59"/>
        <v>0</v>
      </c>
      <c r="EB11" s="59">
        <f t="shared" si="59"/>
        <v>0</v>
      </c>
      <c r="EC11" s="59">
        <f t="shared" si="59"/>
        <v>0</v>
      </c>
      <c r="ED11" s="59">
        <f t="shared" si="59"/>
        <v>0</v>
      </c>
      <c r="EE11" s="59">
        <f t="shared" si="59"/>
        <v>0</v>
      </c>
      <c r="EF11" s="59">
        <f t="shared" si="59"/>
        <v>0</v>
      </c>
      <c r="EG11" s="59">
        <f t="shared" si="59"/>
        <v>0</v>
      </c>
      <c r="EH11" s="59">
        <f t="shared" si="59"/>
        <v>0</v>
      </c>
      <c r="EI11" s="59">
        <f t="shared" si="59"/>
        <v>0</v>
      </c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</row>
    <row r="12" spans="2:201" x14ac:dyDescent="0.2">
      <c r="B12" s="66" t="s">
        <v>862</v>
      </c>
      <c r="C12" s="67" t="s">
        <v>731</v>
      </c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9">
        <f>SUM(S12:EI12)</f>
        <v>0</v>
      </c>
      <c r="Q12" s="70">
        <f>SUMIF(S$5:EI$5,"факт",S12:EI12)</f>
        <v>0</v>
      </c>
      <c r="R12" s="59">
        <f>P12-Q12</f>
        <v>0</v>
      </c>
      <c r="S12" s="59"/>
      <c r="T12" s="59"/>
      <c r="U12" s="59">
        <f>'ОБЪЕКТЫ КРТ'!U26</f>
        <v>0</v>
      </c>
      <c r="V12" s="59">
        <f>'ОБЪЕКТЫ КРТ'!V26</f>
        <v>0</v>
      </c>
      <c r="W12" s="59">
        <f>'ОБЪЕКТЫ КРТ'!W26</f>
        <v>0</v>
      </c>
      <c r="X12" s="59">
        <f>'ОБЪЕКТЫ КРТ'!X26</f>
        <v>0</v>
      </c>
      <c r="Y12" s="59">
        <f>'ОБЪЕКТЫ КРТ'!Y26</f>
        <v>0</v>
      </c>
      <c r="Z12" s="59">
        <f>'ОБЪЕКТЫ КРТ'!Z26</f>
        <v>0</v>
      </c>
      <c r="AA12" s="59">
        <f>'ОБЪЕКТЫ КРТ'!AA26</f>
        <v>0</v>
      </c>
      <c r="AB12" s="59">
        <f>'ОБЪЕКТЫ КРТ'!AB26</f>
        <v>0</v>
      </c>
      <c r="AC12" s="59">
        <f>'ОБЪЕКТЫ КРТ'!AC26</f>
        <v>0</v>
      </c>
      <c r="AD12" s="59">
        <f>'ОБЪЕКТЫ КРТ'!AD26</f>
        <v>0</v>
      </c>
      <c r="AE12" s="59">
        <f>'ОБЪЕКТЫ КРТ'!AE26</f>
        <v>0</v>
      </c>
      <c r="AF12" s="59">
        <f>'ОБЪЕКТЫ КРТ'!AF26</f>
        <v>0</v>
      </c>
      <c r="AG12" s="59">
        <f>'ОБЪЕКТЫ КРТ'!AG26</f>
        <v>0</v>
      </c>
      <c r="AH12" s="59">
        <f>'ОБЪЕКТЫ КРТ'!AH26</f>
        <v>0</v>
      </c>
      <c r="AI12" s="59">
        <f>'ОБЪЕКТЫ КРТ'!AI26</f>
        <v>0</v>
      </c>
      <c r="AJ12" s="59">
        <f>'ОБЪЕКТЫ КРТ'!AJ26</f>
        <v>0</v>
      </c>
      <c r="AK12" s="59">
        <f>'ОБЪЕКТЫ КРТ'!AK26</f>
        <v>0</v>
      </c>
      <c r="AL12" s="59">
        <f>'ОБЪЕКТЫ КРТ'!AL26</f>
        <v>0</v>
      </c>
      <c r="AM12" s="59">
        <f>'ОБЪЕКТЫ КРТ'!AM26</f>
        <v>0</v>
      </c>
      <c r="AN12" s="59">
        <f>'ОБЪЕКТЫ КРТ'!AN26</f>
        <v>0</v>
      </c>
      <c r="AO12" s="59">
        <f>'ОБЪЕКТЫ КРТ'!AO26</f>
        <v>0</v>
      </c>
      <c r="AP12" s="59">
        <f>'ОБЪЕКТЫ КРТ'!AP26</f>
        <v>0</v>
      </c>
      <c r="AQ12" s="59">
        <f>'ОБЪЕКТЫ КРТ'!AQ26</f>
        <v>0</v>
      </c>
      <c r="AR12" s="59">
        <f>'ОБЪЕКТЫ КРТ'!AR26</f>
        <v>0</v>
      </c>
      <c r="AS12" s="59">
        <f>'ОБЪЕКТЫ КРТ'!AS26</f>
        <v>0</v>
      </c>
      <c r="AT12" s="59">
        <f>'ОБЪЕКТЫ КРТ'!AT26</f>
        <v>0</v>
      </c>
      <c r="AU12" s="59">
        <f>'ОБЪЕКТЫ КРТ'!AU26</f>
        <v>0</v>
      </c>
      <c r="AV12" s="59">
        <f>'ОБЪЕКТЫ КРТ'!AV26</f>
        <v>0</v>
      </c>
      <c r="AW12" s="59">
        <f>'ОБЪЕКТЫ КРТ'!AW26</f>
        <v>0</v>
      </c>
      <c r="AX12" s="59">
        <f>'ОБЪЕКТЫ КРТ'!AX26</f>
        <v>0</v>
      </c>
      <c r="AY12" s="59">
        <f>'ОБЪЕКТЫ КРТ'!AY26</f>
        <v>0</v>
      </c>
      <c r="AZ12" s="59">
        <f>'ОБЪЕКТЫ КРТ'!AZ26</f>
        <v>0</v>
      </c>
      <c r="BA12" s="59">
        <f>'ОБЪЕКТЫ КРТ'!BA26</f>
        <v>0</v>
      </c>
      <c r="BB12" s="59">
        <f>'ОБЪЕКТЫ КРТ'!BB26</f>
        <v>0</v>
      </c>
      <c r="BC12" s="59">
        <f>'ОБЪЕКТЫ КРТ'!BC26</f>
        <v>0</v>
      </c>
      <c r="BD12" s="59">
        <f>'ОБЪЕКТЫ КРТ'!BD26</f>
        <v>0</v>
      </c>
      <c r="BE12" s="59">
        <f>'ОБЪЕКТЫ КРТ'!BE26</f>
        <v>0</v>
      </c>
      <c r="BF12" s="59">
        <f>'ОБЪЕКТЫ КРТ'!BF26</f>
        <v>0</v>
      </c>
      <c r="BG12" s="59">
        <f>'ОБЪЕКТЫ КРТ'!BG26</f>
        <v>0</v>
      </c>
      <c r="BH12" s="59">
        <f>'ОБЪЕКТЫ КРТ'!BH26</f>
        <v>0</v>
      </c>
      <c r="BI12" s="59">
        <f>'ОБЪЕКТЫ КРТ'!BI26</f>
        <v>0</v>
      </c>
      <c r="BJ12" s="59">
        <f>'ОБЪЕКТЫ КРТ'!BJ26</f>
        <v>0</v>
      </c>
      <c r="BK12" s="59">
        <f>'ОБЪЕКТЫ КРТ'!BK26</f>
        <v>0</v>
      </c>
      <c r="BL12" s="59">
        <f>'ОБЪЕКТЫ КРТ'!BL26</f>
        <v>0</v>
      </c>
      <c r="BM12" s="59">
        <f>'ОБЪЕКТЫ КРТ'!BM26</f>
        <v>0</v>
      </c>
      <c r="BN12" s="59">
        <f>'ОБЪЕКТЫ КРТ'!BN26</f>
        <v>0</v>
      </c>
      <c r="BO12" s="59">
        <f>'ОБЪЕКТЫ КРТ'!BO26</f>
        <v>0</v>
      </c>
      <c r="BP12" s="59">
        <f>'ОБЪЕКТЫ КРТ'!BP26</f>
        <v>0</v>
      </c>
      <c r="BQ12" s="59">
        <f>'ОБЪЕКТЫ КРТ'!BQ26</f>
        <v>0</v>
      </c>
      <c r="BR12" s="59">
        <f>'ОБЪЕКТЫ КРТ'!BR26</f>
        <v>0</v>
      </c>
      <c r="BS12" s="59">
        <f>'ОБЪЕКТЫ КРТ'!BS26</f>
        <v>0</v>
      </c>
      <c r="BT12" s="59">
        <f>'ОБЪЕКТЫ КРТ'!BT26</f>
        <v>0</v>
      </c>
      <c r="BU12" s="59">
        <f>'ОБЪЕКТЫ КРТ'!BU26</f>
        <v>0</v>
      </c>
      <c r="BV12" s="59">
        <f>'ОБЪЕКТЫ КРТ'!BV26</f>
        <v>0</v>
      </c>
      <c r="BW12" s="59">
        <f>'ОБЪЕКТЫ КРТ'!BW26</f>
        <v>0</v>
      </c>
      <c r="BX12" s="59">
        <f>'ОБЪЕКТЫ КРТ'!BX26</f>
        <v>0</v>
      </c>
      <c r="BY12" s="59">
        <f>'ОБЪЕКТЫ КРТ'!BY26</f>
        <v>0</v>
      </c>
      <c r="BZ12" s="59">
        <f>'ОБЪЕКТЫ КРТ'!BZ26</f>
        <v>0</v>
      </c>
      <c r="CA12" s="59">
        <f>'ОБЪЕКТЫ КРТ'!CA26</f>
        <v>0</v>
      </c>
      <c r="CB12" s="59">
        <f>'ОБЪЕКТЫ КРТ'!CB26</f>
        <v>0</v>
      </c>
      <c r="CC12" s="59">
        <f>'ОБЪЕКТЫ КРТ'!CC26</f>
        <v>0</v>
      </c>
      <c r="CD12" s="59">
        <f>'ОБЪЕКТЫ КРТ'!CD26</f>
        <v>0</v>
      </c>
      <c r="CE12" s="59">
        <f>'ОБЪЕКТЫ КРТ'!CE26</f>
        <v>0</v>
      </c>
      <c r="CF12" s="59">
        <f>'ОБЪЕКТЫ КРТ'!CF26</f>
        <v>0</v>
      </c>
      <c r="CG12" s="59">
        <f>'ОБЪЕКТЫ КРТ'!CG26</f>
        <v>0</v>
      </c>
      <c r="CH12" s="59">
        <f>'ОБЪЕКТЫ КРТ'!CH26</f>
        <v>0</v>
      </c>
      <c r="CI12" s="59">
        <f>'ОБЪЕКТЫ КРТ'!CI26</f>
        <v>0</v>
      </c>
      <c r="CJ12" s="59">
        <f>'ОБЪЕКТЫ КРТ'!CJ26</f>
        <v>0</v>
      </c>
      <c r="CK12" s="59">
        <f>'ОБЪЕКТЫ КРТ'!CK26</f>
        <v>0</v>
      </c>
      <c r="CL12" s="59">
        <f>'ОБЪЕКТЫ КРТ'!CL26</f>
        <v>0</v>
      </c>
      <c r="CM12" s="59">
        <f>'ОБЪЕКТЫ КРТ'!CM26</f>
        <v>0</v>
      </c>
      <c r="CN12" s="59">
        <f>'ОБЪЕКТЫ КРТ'!CN26</f>
        <v>0</v>
      </c>
      <c r="CO12" s="59">
        <f>'ОБЪЕКТЫ КРТ'!CO26</f>
        <v>0</v>
      </c>
      <c r="CP12" s="59">
        <f>'ОБЪЕКТЫ КРТ'!CP26</f>
        <v>0</v>
      </c>
      <c r="CQ12" s="59">
        <f>'ОБЪЕКТЫ КРТ'!CQ26</f>
        <v>0</v>
      </c>
      <c r="CR12" s="59">
        <f>'ОБЪЕКТЫ КРТ'!CR26</f>
        <v>0</v>
      </c>
      <c r="CS12" s="59">
        <f>'ОБЪЕКТЫ КРТ'!CS26</f>
        <v>0</v>
      </c>
      <c r="CT12" s="59">
        <f>'ОБЪЕКТЫ КРТ'!CT26</f>
        <v>0</v>
      </c>
      <c r="CU12" s="59">
        <f>'ОБЪЕКТЫ КРТ'!CU26</f>
        <v>0</v>
      </c>
      <c r="CV12" s="59">
        <f>'ОБЪЕКТЫ КРТ'!CV26</f>
        <v>0</v>
      </c>
      <c r="CW12" s="59">
        <f>'ОБЪЕКТЫ КРТ'!CW26</f>
        <v>0</v>
      </c>
      <c r="CX12" s="59">
        <f>'ОБЪЕКТЫ КРТ'!CX26</f>
        <v>0</v>
      </c>
      <c r="CY12" s="59">
        <f>'ОБЪЕКТЫ КРТ'!CY26</f>
        <v>0</v>
      </c>
      <c r="CZ12" s="59">
        <f>'ОБЪЕКТЫ КРТ'!CZ26</f>
        <v>0</v>
      </c>
      <c r="DA12" s="59">
        <f>'ОБЪЕКТЫ КРТ'!DA26</f>
        <v>0</v>
      </c>
      <c r="DB12" s="59">
        <f>'ОБЪЕКТЫ КРТ'!DB26</f>
        <v>0</v>
      </c>
      <c r="DC12" s="59">
        <f>'ОБЪЕКТЫ КРТ'!DC26</f>
        <v>0</v>
      </c>
      <c r="DD12" s="59">
        <f>'ОБЪЕКТЫ КРТ'!DD26</f>
        <v>0</v>
      </c>
      <c r="DE12" s="59">
        <f>'ОБЪЕКТЫ КРТ'!DE26</f>
        <v>0</v>
      </c>
      <c r="DF12" s="59">
        <f>'ОБЪЕКТЫ КРТ'!DF26</f>
        <v>0</v>
      </c>
      <c r="DG12" s="59">
        <f>'ОБЪЕКТЫ КРТ'!DG26</f>
        <v>0</v>
      </c>
      <c r="DH12" s="59">
        <f>'ОБЪЕКТЫ КРТ'!DH26</f>
        <v>0</v>
      </c>
      <c r="DI12" s="59">
        <f>'ОБЪЕКТЫ КРТ'!DI26</f>
        <v>0</v>
      </c>
      <c r="DJ12" s="59">
        <f>'ОБЪЕКТЫ КРТ'!DJ26</f>
        <v>0</v>
      </c>
      <c r="DK12" s="59">
        <f>'ОБЪЕКТЫ КРТ'!DK26</f>
        <v>0</v>
      </c>
      <c r="DL12" s="59">
        <f>'ОБЪЕКТЫ КРТ'!DL26</f>
        <v>0</v>
      </c>
      <c r="DM12" s="59">
        <f>'ОБЪЕКТЫ КРТ'!DM26</f>
        <v>0</v>
      </c>
      <c r="DN12" s="59">
        <f>'ОБЪЕКТЫ КРТ'!DN26</f>
        <v>0</v>
      </c>
      <c r="DO12" s="59">
        <f>'ОБЪЕКТЫ КРТ'!DO26</f>
        <v>0</v>
      </c>
      <c r="DP12" s="59">
        <f>'ОБЪЕКТЫ КРТ'!DP26</f>
        <v>0</v>
      </c>
      <c r="DQ12" s="59">
        <f>'ОБЪЕКТЫ КРТ'!DQ26</f>
        <v>0</v>
      </c>
      <c r="DR12" s="59">
        <f>'ОБЪЕКТЫ КРТ'!DR26</f>
        <v>0</v>
      </c>
      <c r="DS12" s="59">
        <f>'ОБЪЕКТЫ КРТ'!DS26</f>
        <v>0</v>
      </c>
      <c r="DT12" s="59">
        <f>'ОБЪЕКТЫ КРТ'!DT26</f>
        <v>0</v>
      </c>
      <c r="DU12" s="59">
        <f>'ОБЪЕКТЫ КРТ'!DU26</f>
        <v>0</v>
      </c>
      <c r="DV12" s="59">
        <f>'ОБЪЕКТЫ КРТ'!DV26</f>
        <v>0</v>
      </c>
      <c r="DW12" s="59">
        <f>'ОБЪЕКТЫ КРТ'!DW26</f>
        <v>0</v>
      </c>
      <c r="DX12" s="59">
        <f>'ОБЪЕКТЫ КРТ'!DX26</f>
        <v>0</v>
      </c>
      <c r="DY12" s="59">
        <f>'ОБЪЕКТЫ КРТ'!DY26</f>
        <v>0</v>
      </c>
      <c r="DZ12" s="59">
        <f>'ОБЪЕКТЫ КРТ'!DZ26</f>
        <v>0</v>
      </c>
      <c r="EA12" s="59">
        <f>'ОБЪЕКТЫ КРТ'!EA26</f>
        <v>0</v>
      </c>
      <c r="EB12" s="59">
        <f>'ОБЪЕКТЫ КРТ'!EB26</f>
        <v>0</v>
      </c>
      <c r="EC12" s="59">
        <f>'ОБЪЕКТЫ КРТ'!EC26</f>
        <v>0</v>
      </c>
      <c r="ED12" s="59">
        <f>'ОБЪЕКТЫ КРТ'!ED26</f>
        <v>0</v>
      </c>
      <c r="EE12" s="59">
        <f>'ОБЪЕКТЫ КРТ'!EE26</f>
        <v>0</v>
      </c>
      <c r="EF12" s="59">
        <f>'ОБЪЕКТЫ КРТ'!EF26</f>
        <v>0</v>
      </c>
      <c r="EG12" s="59">
        <f>'ОБЪЕКТЫ КРТ'!EG26</f>
        <v>0</v>
      </c>
      <c r="EH12" s="59">
        <f>'ОБЪЕКТЫ КРТ'!EH26</f>
        <v>0</v>
      </c>
      <c r="EI12" s="59">
        <f>'ОБЪЕКТЫ КРТ'!EI26</f>
        <v>0</v>
      </c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</row>
    <row r="13" spans="2:201" x14ac:dyDescent="0.2">
      <c r="B13" s="66" t="s">
        <v>863</v>
      </c>
      <c r="C13" s="67" t="s">
        <v>732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9">
        <f t="shared" ref="P13:P20" si="60">SUM(S13:EI13)</f>
        <v>747705031.31759465</v>
      </c>
      <c r="Q13" s="70">
        <f t="shared" ref="Q13:Q20" si="61">SUMIF(S$5:EI$5,"факт",S13:EI13)</f>
        <v>0</v>
      </c>
      <c r="R13" s="59">
        <f t="shared" ref="R13:R20" si="62">P13-Q13</f>
        <v>747705031.31759465</v>
      </c>
      <c r="S13" s="59"/>
      <c r="T13" s="59"/>
      <c r="U13" s="59">
        <f t="shared" ref="U13:AY13" si="63">U25*U31</f>
        <v>0</v>
      </c>
      <c r="V13" s="59">
        <f t="shared" si="63"/>
        <v>0</v>
      </c>
      <c r="W13" s="59">
        <f t="shared" si="63"/>
        <v>0</v>
      </c>
      <c r="X13" s="59">
        <f t="shared" si="63"/>
        <v>0</v>
      </c>
      <c r="Y13" s="59">
        <f t="shared" si="63"/>
        <v>0</v>
      </c>
      <c r="Z13" s="59">
        <f t="shared" si="63"/>
        <v>0</v>
      </c>
      <c r="AA13" s="59">
        <f t="shared" si="63"/>
        <v>0</v>
      </c>
      <c r="AB13" s="59">
        <f t="shared" si="63"/>
        <v>0</v>
      </c>
      <c r="AC13" s="59">
        <f t="shared" si="63"/>
        <v>0</v>
      </c>
      <c r="AD13" s="59">
        <f t="shared" si="63"/>
        <v>0</v>
      </c>
      <c r="AE13" s="59">
        <f t="shared" si="63"/>
        <v>0</v>
      </c>
      <c r="AF13" s="59">
        <f t="shared" si="63"/>
        <v>0</v>
      </c>
      <c r="AG13" s="59">
        <f t="shared" si="63"/>
        <v>0</v>
      </c>
      <c r="AH13" s="59">
        <f t="shared" si="63"/>
        <v>0</v>
      </c>
      <c r="AI13" s="59">
        <f t="shared" si="63"/>
        <v>0</v>
      </c>
      <c r="AJ13" s="59">
        <f t="shared" si="63"/>
        <v>0</v>
      </c>
      <c r="AK13" s="59">
        <f t="shared" si="63"/>
        <v>21581948.921398461</v>
      </c>
      <c r="AL13" s="59">
        <f t="shared" si="63"/>
        <v>22046456.777208909</v>
      </c>
      <c r="AM13" s="59">
        <f t="shared" si="63"/>
        <v>19140783.370336309</v>
      </c>
      <c r="AN13" s="59">
        <f t="shared" si="63"/>
        <v>19548636.298457645</v>
      </c>
      <c r="AO13" s="59">
        <f t="shared" si="63"/>
        <v>19963142.725172468</v>
      </c>
      <c r="AP13" s="59">
        <f t="shared" si="63"/>
        <v>20384399.64174379</v>
      </c>
      <c r="AQ13" s="59">
        <f t="shared" si="63"/>
        <v>24485300.432681199</v>
      </c>
      <c r="AR13" s="59">
        <f t="shared" si="63"/>
        <v>24997128.904368546</v>
      </c>
      <c r="AS13" s="59">
        <f t="shared" si="63"/>
        <v>25517250.910019461</v>
      </c>
      <c r="AT13" s="59">
        <f t="shared" si="63"/>
        <v>26045786.932503175</v>
      </c>
      <c r="AU13" s="59">
        <f t="shared" si="63"/>
        <v>22595430.236117724</v>
      </c>
      <c r="AV13" s="59">
        <f t="shared" si="63"/>
        <v>27128591.21421833</v>
      </c>
      <c r="AW13" s="59">
        <f t="shared" si="63"/>
        <v>27683108.759163771</v>
      </c>
      <c r="AX13" s="59">
        <f t="shared" si="63"/>
        <v>28246538.936488114</v>
      </c>
      <c r="AY13" s="59">
        <f t="shared" si="63"/>
        <v>24496159.079187822</v>
      </c>
      <c r="AZ13" s="59">
        <f t="shared" ref="AZ13:DB14" si="64">AZ25*AZ31</f>
        <v>24990556.483726896</v>
      </c>
      <c r="BA13" s="59">
        <f t="shared" si="64"/>
        <v>25492862.912146844</v>
      </c>
      <c r="BB13" s="59">
        <f t="shared" si="64"/>
        <v>26003192.500410885</v>
      </c>
      <c r="BC13" s="59">
        <f t="shared" si="64"/>
        <v>31201954.044749118</v>
      </c>
      <c r="BD13" s="59">
        <f t="shared" si="64"/>
        <v>31821629.98642309</v>
      </c>
      <c r="BE13" s="59">
        <f t="shared" si="64"/>
        <v>32451158.834888097</v>
      </c>
      <c r="BF13" s="59">
        <f t="shared" si="64"/>
        <v>33090682.323557876</v>
      </c>
      <c r="BG13" s="59">
        <f t="shared" si="64"/>
        <v>28679292.494547974</v>
      </c>
      <c r="BH13" s="59">
        <f t="shared" si="64"/>
        <v>34400289.807303183</v>
      </c>
      <c r="BI13" s="59">
        <f t="shared" si="64"/>
        <v>19499999.999999974</v>
      </c>
      <c r="BJ13" s="59">
        <f t="shared" si="64"/>
        <v>19548092.260559894</v>
      </c>
      <c r="BK13" s="59">
        <f t="shared" si="64"/>
        <v>16656857.660167068</v>
      </c>
      <c r="BL13" s="59">
        <f t="shared" si="64"/>
        <v>16697937.964715902</v>
      </c>
      <c r="BM13" s="59">
        <f t="shared" si="64"/>
        <v>16739119.584378079</v>
      </c>
      <c r="BN13" s="59">
        <f t="shared" si="64"/>
        <v>16780402.769024007</v>
      </c>
      <c r="BO13" s="59">
        <f t="shared" si="64"/>
        <v>19790338.551929809</v>
      </c>
      <c r="BP13" s="59">
        <f t="shared" si="64"/>
        <v>0</v>
      </c>
      <c r="BQ13" s="59">
        <f t="shared" si="64"/>
        <v>0</v>
      </c>
      <c r="BR13" s="59">
        <f t="shared" si="64"/>
        <v>0</v>
      </c>
      <c r="BS13" s="59">
        <f t="shared" si="64"/>
        <v>0</v>
      </c>
      <c r="BT13" s="59">
        <f t="shared" si="64"/>
        <v>0</v>
      </c>
      <c r="BU13" s="59">
        <f t="shared" si="64"/>
        <v>0</v>
      </c>
      <c r="BV13" s="59">
        <f t="shared" si="64"/>
        <v>0</v>
      </c>
      <c r="BW13" s="59">
        <f t="shared" si="64"/>
        <v>0</v>
      </c>
      <c r="BX13" s="59">
        <f t="shared" si="64"/>
        <v>0</v>
      </c>
      <c r="BY13" s="59">
        <f t="shared" si="64"/>
        <v>0</v>
      </c>
      <c r="BZ13" s="59">
        <f t="shared" si="64"/>
        <v>0</v>
      </c>
      <c r="CA13" s="59">
        <f t="shared" si="64"/>
        <v>0</v>
      </c>
      <c r="CB13" s="59">
        <f t="shared" si="64"/>
        <v>0</v>
      </c>
      <c r="CC13" s="59">
        <f t="shared" si="64"/>
        <v>0</v>
      </c>
      <c r="CD13" s="59">
        <f t="shared" si="64"/>
        <v>0</v>
      </c>
      <c r="CE13" s="59">
        <f t="shared" si="64"/>
        <v>0</v>
      </c>
      <c r="CF13" s="59">
        <f t="shared" si="64"/>
        <v>0</v>
      </c>
      <c r="CG13" s="59">
        <f t="shared" si="64"/>
        <v>0</v>
      </c>
      <c r="CH13" s="59">
        <f t="shared" si="64"/>
        <v>0</v>
      </c>
      <c r="CI13" s="59">
        <f t="shared" si="64"/>
        <v>0</v>
      </c>
      <c r="CJ13" s="59">
        <f t="shared" si="64"/>
        <v>0</v>
      </c>
      <c r="CK13" s="59">
        <f t="shared" si="64"/>
        <v>0</v>
      </c>
      <c r="CL13" s="59">
        <f t="shared" si="64"/>
        <v>0</v>
      </c>
      <c r="CM13" s="59">
        <f t="shared" si="64"/>
        <v>0</v>
      </c>
      <c r="CN13" s="59">
        <f t="shared" si="64"/>
        <v>0</v>
      </c>
      <c r="CO13" s="59">
        <f t="shared" si="64"/>
        <v>0</v>
      </c>
      <c r="CP13" s="59">
        <f t="shared" si="64"/>
        <v>0</v>
      </c>
      <c r="CQ13" s="59">
        <f t="shared" si="64"/>
        <v>0</v>
      </c>
      <c r="CR13" s="59">
        <f t="shared" si="64"/>
        <v>0</v>
      </c>
      <c r="CS13" s="59">
        <f t="shared" si="64"/>
        <v>0</v>
      </c>
      <c r="CT13" s="59">
        <f t="shared" si="64"/>
        <v>0</v>
      </c>
      <c r="CU13" s="59">
        <f t="shared" si="64"/>
        <v>0</v>
      </c>
      <c r="CV13" s="59">
        <f t="shared" si="64"/>
        <v>0</v>
      </c>
      <c r="CW13" s="59">
        <f t="shared" si="64"/>
        <v>0</v>
      </c>
      <c r="CX13" s="59">
        <f t="shared" si="64"/>
        <v>0</v>
      </c>
      <c r="CY13" s="59">
        <f t="shared" si="64"/>
        <v>0</v>
      </c>
      <c r="CZ13" s="59">
        <f t="shared" si="64"/>
        <v>0</v>
      </c>
      <c r="DA13" s="59">
        <f t="shared" si="64"/>
        <v>0</v>
      </c>
      <c r="DB13" s="59">
        <f t="shared" si="64"/>
        <v>0</v>
      </c>
      <c r="DC13" s="59">
        <f t="shared" ref="DC13:EI14" si="65">DC25*DC31</f>
        <v>0</v>
      </c>
      <c r="DD13" s="59">
        <f t="shared" si="65"/>
        <v>0</v>
      </c>
      <c r="DE13" s="59">
        <f t="shared" si="65"/>
        <v>0</v>
      </c>
      <c r="DF13" s="59">
        <f t="shared" si="65"/>
        <v>0</v>
      </c>
      <c r="DG13" s="59">
        <f t="shared" si="65"/>
        <v>0</v>
      </c>
      <c r="DH13" s="59">
        <f t="shared" si="65"/>
        <v>0</v>
      </c>
      <c r="DI13" s="59">
        <f t="shared" si="65"/>
        <v>0</v>
      </c>
      <c r="DJ13" s="59">
        <f t="shared" si="65"/>
        <v>0</v>
      </c>
      <c r="DK13" s="59">
        <f t="shared" si="65"/>
        <v>0</v>
      </c>
      <c r="DL13" s="59">
        <f t="shared" si="65"/>
        <v>0</v>
      </c>
      <c r="DM13" s="59">
        <f t="shared" si="65"/>
        <v>0</v>
      </c>
      <c r="DN13" s="59">
        <f t="shared" si="65"/>
        <v>0</v>
      </c>
      <c r="DO13" s="59">
        <f t="shared" si="65"/>
        <v>0</v>
      </c>
      <c r="DP13" s="59">
        <f t="shared" si="65"/>
        <v>0</v>
      </c>
      <c r="DQ13" s="59">
        <f t="shared" si="65"/>
        <v>0</v>
      </c>
      <c r="DR13" s="59">
        <f t="shared" si="65"/>
        <v>0</v>
      </c>
      <c r="DS13" s="59">
        <f t="shared" si="65"/>
        <v>0</v>
      </c>
      <c r="DT13" s="59">
        <f t="shared" si="65"/>
        <v>0</v>
      </c>
      <c r="DU13" s="59">
        <f t="shared" si="65"/>
        <v>0</v>
      </c>
      <c r="DV13" s="59">
        <f t="shared" si="65"/>
        <v>0</v>
      </c>
      <c r="DW13" s="59">
        <f t="shared" si="65"/>
        <v>0</v>
      </c>
      <c r="DX13" s="59">
        <f t="shared" si="65"/>
        <v>0</v>
      </c>
      <c r="DY13" s="59">
        <f t="shared" si="65"/>
        <v>0</v>
      </c>
      <c r="DZ13" s="59">
        <f t="shared" si="65"/>
        <v>0</v>
      </c>
      <c r="EA13" s="59">
        <f t="shared" si="65"/>
        <v>0</v>
      </c>
      <c r="EB13" s="59">
        <f t="shared" si="65"/>
        <v>0</v>
      </c>
      <c r="EC13" s="59">
        <f t="shared" si="65"/>
        <v>0</v>
      </c>
      <c r="ED13" s="59">
        <f t="shared" si="65"/>
        <v>0</v>
      </c>
      <c r="EE13" s="59">
        <f t="shared" si="65"/>
        <v>0</v>
      </c>
      <c r="EF13" s="59">
        <f t="shared" si="65"/>
        <v>0</v>
      </c>
      <c r="EG13" s="59">
        <f t="shared" si="65"/>
        <v>0</v>
      </c>
      <c r="EH13" s="59">
        <f t="shared" si="65"/>
        <v>0</v>
      </c>
      <c r="EI13" s="59">
        <f t="shared" si="65"/>
        <v>0</v>
      </c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</row>
    <row r="14" spans="2:201" x14ac:dyDescent="0.2">
      <c r="B14" s="66" t="s">
        <v>864</v>
      </c>
      <c r="C14" s="67" t="s">
        <v>733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9">
        <f t="shared" si="60"/>
        <v>0</v>
      </c>
      <c r="Q14" s="70">
        <f t="shared" si="61"/>
        <v>0</v>
      </c>
      <c r="R14" s="59">
        <f t="shared" si="62"/>
        <v>0</v>
      </c>
      <c r="S14" s="59"/>
      <c r="T14" s="59"/>
      <c r="U14" s="59">
        <f t="shared" ref="U14:AY14" si="66">U26*U32</f>
        <v>0</v>
      </c>
      <c r="V14" s="59">
        <f t="shared" si="66"/>
        <v>0</v>
      </c>
      <c r="W14" s="59">
        <f t="shared" si="66"/>
        <v>0</v>
      </c>
      <c r="X14" s="59">
        <f t="shared" si="66"/>
        <v>0</v>
      </c>
      <c r="Y14" s="59">
        <f t="shared" si="66"/>
        <v>0</v>
      </c>
      <c r="Z14" s="59">
        <f t="shared" si="66"/>
        <v>0</v>
      </c>
      <c r="AA14" s="59">
        <f t="shared" si="66"/>
        <v>0</v>
      </c>
      <c r="AB14" s="59">
        <f t="shared" si="66"/>
        <v>0</v>
      </c>
      <c r="AC14" s="59">
        <f t="shared" si="66"/>
        <v>0</v>
      </c>
      <c r="AD14" s="59">
        <f t="shared" si="66"/>
        <v>0</v>
      </c>
      <c r="AE14" s="59">
        <f t="shared" si="66"/>
        <v>0</v>
      </c>
      <c r="AF14" s="59">
        <f t="shared" si="66"/>
        <v>0</v>
      </c>
      <c r="AG14" s="59">
        <f t="shared" si="66"/>
        <v>0</v>
      </c>
      <c r="AH14" s="59">
        <f t="shared" si="66"/>
        <v>0</v>
      </c>
      <c r="AI14" s="59">
        <f t="shared" si="66"/>
        <v>0</v>
      </c>
      <c r="AJ14" s="59">
        <f t="shared" si="66"/>
        <v>0</v>
      </c>
      <c r="AK14" s="59">
        <f t="shared" si="66"/>
        <v>0</v>
      </c>
      <c r="AL14" s="59">
        <f t="shared" si="66"/>
        <v>0</v>
      </c>
      <c r="AM14" s="59">
        <f t="shared" si="66"/>
        <v>0</v>
      </c>
      <c r="AN14" s="59">
        <f t="shared" si="66"/>
        <v>0</v>
      </c>
      <c r="AO14" s="59">
        <f t="shared" si="66"/>
        <v>0</v>
      </c>
      <c r="AP14" s="59">
        <f t="shared" si="66"/>
        <v>0</v>
      </c>
      <c r="AQ14" s="59">
        <f t="shared" si="66"/>
        <v>0</v>
      </c>
      <c r="AR14" s="59">
        <f t="shared" si="66"/>
        <v>0</v>
      </c>
      <c r="AS14" s="59">
        <f t="shared" si="66"/>
        <v>0</v>
      </c>
      <c r="AT14" s="59">
        <f t="shared" si="66"/>
        <v>0</v>
      </c>
      <c r="AU14" s="59">
        <f t="shared" si="66"/>
        <v>0</v>
      </c>
      <c r="AV14" s="59">
        <f t="shared" si="66"/>
        <v>0</v>
      </c>
      <c r="AW14" s="59">
        <f t="shared" si="66"/>
        <v>0</v>
      </c>
      <c r="AX14" s="59">
        <f t="shared" si="66"/>
        <v>0</v>
      </c>
      <c r="AY14" s="59">
        <f t="shared" si="66"/>
        <v>0</v>
      </c>
      <c r="AZ14" s="59">
        <f t="shared" si="64"/>
        <v>0</v>
      </c>
      <c r="BA14" s="59">
        <f t="shared" si="64"/>
        <v>0</v>
      </c>
      <c r="BB14" s="59">
        <f t="shared" si="64"/>
        <v>0</v>
      </c>
      <c r="BC14" s="59">
        <f t="shared" si="64"/>
        <v>0</v>
      </c>
      <c r="BD14" s="59">
        <f t="shared" si="64"/>
        <v>0</v>
      </c>
      <c r="BE14" s="59">
        <f t="shared" si="64"/>
        <v>0</v>
      </c>
      <c r="BF14" s="59">
        <f t="shared" si="64"/>
        <v>0</v>
      </c>
      <c r="BG14" s="59">
        <f t="shared" si="64"/>
        <v>0</v>
      </c>
      <c r="BH14" s="59">
        <f t="shared" si="64"/>
        <v>0</v>
      </c>
      <c r="BI14" s="59">
        <f t="shared" si="64"/>
        <v>0</v>
      </c>
      <c r="BJ14" s="59">
        <f t="shared" si="64"/>
        <v>0</v>
      </c>
      <c r="BK14" s="59">
        <f t="shared" si="64"/>
        <v>0</v>
      </c>
      <c r="BL14" s="59">
        <f t="shared" si="64"/>
        <v>0</v>
      </c>
      <c r="BM14" s="59">
        <f t="shared" si="64"/>
        <v>0</v>
      </c>
      <c r="BN14" s="59">
        <f t="shared" si="64"/>
        <v>0</v>
      </c>
      <c r="BO14" s="59">
        <f t="shared" si="64"/>
        <v>0</v>
      </c>
      <c r="BP14" s="59">
        <f t="shared" si="64"/>
        <v>0</v>
      </c>
      <c r="BQ14" s="59">
        <f t="shared" si="64"/>
        <v>0</v>
      </c>
      <c r="BR14" s="59">
        <f t="shared" si="64"/>
        <v>0</v>
      </c>
      <c r="BS14" s="59">
        <f t="shared" si="64"/>
        <v>0</v>
      </c>
      <c r="BT14" s="59">
        <f t="shared" si="64"/>
        <v>0</v>
      </c>
      <c r="BU14" s="59">
        <f t="shared" si="64"/>
        <v>0</v>
      </c>
      <c r="BV14" s="59">
        <f t="shared" si="64"/>
        <v>0</v>
      </c>
      <c r="BW14" s="59">
        <f t="shared" si="64"/>
        <v>0</v>
      </c>
      <c r="BX14" s="59">
        <f t="shared" si="64"/>
        <v>0</v>
      </c>
      <c r="BY14" s="59">
        <f t="shared" si="64"/>
        <v>0</v>
      </c>
      <c r="BZ14" s="59">
        <f t="shared" si="64"/>
        <v>0</v>
      </c>
      <c r="CA14" s="59">
        <f t="shared" si="64"/>
        <v>0</v>
      </c>
      <c r="CB14" s="59">
        <f t="shared" si="64"/>
        <v>0</v>
      </c>
      <c r="CC14" s="59">
        <f t="shared" si="64"/>
        <v>0</v>
      </c>
      <c r="CD14" s="59">
        <f t="shared" si="64"/>
        <v>0</v>
      </c>
      <c r="CE14" s="59">
        <f t="shared" si="64"/>
        <v>0</v>
      </c>
      <c r="CF14" s="59">
        <f t="shared" si="64"/>
        <v>0</v>
      </c>
      <c r="CG14" s="59">
        <f t="shared" si="64"/>
        <v>0</v>
      </c>
      <c r="CH14" s="59">
        <f t="shared" si="64"/>
        <v>0</v>
      </c>
      <c r="CI14" s="59">
        <f t="shared" si="64"/>
        <v>0</v>
      </c>
      <c r="CJ14" s="59">
        <f t="shared" si="64"/>
        <v>0</v>
      </c>
      <c r="CK14" s="59">
        <f t="shared" si="64"/>
        <v>0</v>
      </c>
      <c r="CL14" s="59">
        <f t="shared" si="64"/>
        <v>0</v>
      </c>
      <c r="CM14" s="59">
        <f t="shared" si="64"/>
        <v>0</v>
      </c>
      <c r="CN14" s="59">
        <f t="shared" si="64"/>
        <v>0</v>
      </c>
      <c r="CO14" s="59">
        <f t="shared" si="64"/>
        <v>0</v>
      </c>
      <c r="CP14" s="59">
        <f t="shared" si="64"/>
        <v>0</v>
      </c>
      <c r="CQ14" s="59">
        <f t="shared" si="64"/>
        <v>0</v>
      </c>
      <c r="CR14" s="59">
        <f t="shared" si="64"/>
        <v>0</v>
      </c>
      <c r="CS14" s="59">
        <f t="shared" si="64"/>
        <v>0</v>
      </c>
      <c r="CT14" s="59">
        <f t="shared" si="64"/>
        <v>0</v>
      </c>
      <c r="CU14" s="59">
        <f t="shared" si="64"/>
        <v>0</v>
      </c>
      <c r="CV14" s="59">
        <f t="shared" si="64"/>
        <v>0</v>
      </c>
      <c r="CW14" s="59">
        <f t="shared" si="64"/>
        <v>0</v>
      </c>
      <c r="CX14" s="59">
        <f t="shared" si="64"/>
        <v>0</v>
      </c>
      <c r="CY14" s="59">
        <f t="shared" si="64"/>
        <v>0</v>
      </c>
      <c r="CZ14" s="59">
        <f t="shared" si="64"/>
        <v>0</v>
      </c>
      <c r="DA14" s="59">
        <f t="shared" si="64"/>
        <v>0</v>
      </c>
      <c r="DB14" s="59">
        <f t="shared" si="64"/>
        <v>0</v>
      </c>
      <c r="DC14" s="59">
        <f t="shared" si="65"/>
        <v>0</v>
      </c>
      <c r="DD14" s="59">
        <f t="shared" si="65"/>
        <v>0</v>
      </c>
      <c r="DE14" s="59">
        <f t="shared" si="65"/>
        <v>0</v>
      </c>
      <c r="DF14" s="59">
        <f t="shared" si="65"/>
        <v>0</v>
      </c>
      <c r="DG14" s="59">
        <f t="shared" si="65"/>
        <v>0</v>
      </c>
      <c r="DH14" s="59">
        <f t="shared" si="65"/>
        <v>0</v>
      </c>
      <c r="DI14" s="59">
        <f t="shared" si="65"/>
        <v>0</v>
      </c>
      <c r="DJ14" s="59">
        <f t="shared" si="65"/>
        <v>0</v>
      </c>
      <c r="DK14" s="59">
        <f t="shared" si="65"/>
        <v>0</v>
      </c>
      <c r="DL14" s="59">
        <f t="shared" si="65"/>
        <v>0</v>
      </c>
      <c r="DM14" s="59">
        <f t="shared" si="65"/>
        <v>0</v>
      </c>
      <c r="DN14" s="59">
        <f t="shared" si="65"/>
        <v>0</v>
      </c>
      <c r="DO14" s="59">
        <f t="shared" si="65"/>
        <v>0</v>
      </c>
      <c r="DP14" s="59">
        <f t="shared" si="65"/>
        <v>0</v>
      </c>
      <c r="DQ14" s="59">
        <f t="shared" si="65"/>
        <v>0</v>
      </c>
      <c r="DR14" s="59">
        <f t="shared" si="65"/>
        <v>0</v>
      </c>
      <c r="DS14" s="59">
        <f t="shared" si="65"/>
        <v>0</v>
      </c>
      <c r="DT14" s="59">
        <f t="shared" si="65"/>
        <v>0</v>
      </c>
      <c r="DU14" s="59">
        <f t="shared" si="65"/>
        <v>0</v>
      </c>
      <c r="DV14" s="59">
        <f t="shared" si="65"/>
        <v>0</v>
      </c>
      <c r="DW14" s="59">
        <f t="shared" si="65"/>
        <v>0</v>
      </c>
      <c r="DX14" s="59">
        <f t="shared" si="65"/>
        <v>0</v>
      </c>
      <c r="DY14" s="59">
        <f t="shared" si="65"/>
        <v>0</v>
      </c>
      <c r="DZ14" s="59">
        <f t="shared" si="65"/>
        <v>0</v>
      </c>
      <c r="EA14" s="59">
        <f t="shared" si="65"/>
        <v>0</v>
      </c>
      <c r="EB14" s="59">
        <f t="shared" si="65"/>
        <v>0</v>
      </c>
      <c r="EC14" s="59">
        <f t="shared" si="65"/>
        <v>0</v>
      </c>
      <c r="ED14" s="59">
        <f t="shared" si="65"/>
        <v>0</v>
      </c>
      <c r="EE14" s="59">
        <f t="shared" si="65"/>
        <v>0</v>
      </c>
      <c r="EF14" s="59">
        <f t="shared" si="65"/>
        <v>0</v>
      </c>
      <c r="EG14" s="59">
        <f t="shared" si="65"/>
        <v>0</v>
      </c>
      <c r="EH14" s="59">
        <f t="shared" si="65"/>
        <v>0</v>
      </c>
      <c r="EI14" s="59">
        <f t="shared" si="65"/>
        <v>0</v>
      </c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</row>
    <row r="15" spans="2:201" x14ac:dyDescent="0.2">
      <c r="B15" s="61"/>
      <c r="C15" s="62" t="s">
        <v>721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4">
        <f t="shared" si="60"/>
        <v>0</v>
      </c>
      <c r="Q15" s="65">
        <f t="shared" si="61"/>
        <v>0</v>
      </c>
      <c r="R15" s="65">
        <f t="shared" si="62"/>
        <v>0</v>
      </c>
      <c r="S15" s="65">
        <f t="shared" ref="S15:T15" si="67">SUM(S16:S20)</f>
        <v>0</v>
      </c>
      <c r="T15" s="65">
        <f t="shared" si="67"/>
        <v>0</v>
      </c>
      <c r="U15" s="65">
        <f t="shared" ref="U15:AY15" si="68">SUM(U16:U20)</f>
        <v>0</v>
      </c>
      <c r="V15" s="65">
        <f t="shared" si="68"/>
        <v>0</v>
      </c>
      <c r="W15" s="65">
        <f t="shared" si="68"/>
        <v>0</v>
      </c>
      <c r="X15" s="65">
        <f t="shared" si="68"/>
        <v>0</v>
      </c>
      <c r="Y15" s="65">
        <f t="shared" si="68"/>
        <v>0</v>
      </c>
      <c r="Z15" s="65">
        <f t="shared" si="68"/>
        <v>0</v>
      </c>
      <c r="AA15" s="65">
        <f t="shared" si="68"/>
        <v>0</v>
      </c>
      <c r="AB15" s="65">
        <f t="shared" si="68"/>
        <v>0</v>
      </c>
      <c r="AC15" s="65">
        <f t="shared" si="68"/>
        <v>0</v>
      </c>
      <c r="AD15" s="65">
        <f t="shared" si="68"/>
        <v>0</v>
      </c>
      <c r="AE15" s="65">
        <f t="shared" si="68"/>
        <v>0</v>
      </c>
      <c r="AF15" s="65">
        <f t="shared" si="68"/>
        <v>0</v>
      </c>
      <c r="AG15" s="65">
        <f t="shared" si="68"/>
        <v>0</v>
      </c>
      <c r="AH15" s="65">
        <f t="shared" si="68"/>
        <v>0</v>
      </c>
      <c r="AI15" s="65">
        <f t="shared" si="68"/>
        <v>0</v>
      </c>
      <c r="AJ15" s="65">
        <f t="shared" si="68"/>
        <v>0</v>
      </c>
      <c r="AK15" s="65">
        <f t="shared" si="68"/>
        <v>0</v>
      </c>
      <c r="AL15" s="65">
        <f t="shared" si="68"/>
        <v>0</v>
      </c>
      <c r="AM15" s="65">
        <f t="shared" si="68"/>
        <v>0</v>
      </c>
      <c r="AN15" s="65">
        <f t="shared" si="68"/>
        <v>0</v>
      </c>
      <c r="AO15" s="65">
        <f t="shared" si="68"/>
        <v>0</v>
      </c>
      <c r="AP15" s="65">
        <f t="shared" si="68"/>
        <v>0</v>
      </c>
      <c r="AQ15" s="65">
        <f t="shared" si="68"/>
        <v>0</v>
      </c>
      <c r="AR15" s="65">
        <f t="shared" si="68"/>
        <v>0</v>
      </c>
      <c r="AS15" s="65">
        <f t="shared" si="68"/>
        <v>0</v>
      </c>
      <c r="AT15" s="65">
        <f t="shared" si="68"/>
        <v>0</v>
      </c>
      <c r="AU15" s="65">
        <f t="shared" si="68"/>
        <v>0</v>
      </c>
      <c r="AV15" s="65">
        <f t="shared" si="68"/>
        <v>0</v>
      </c>
      <c r="AW15" s="65">
        <f t="shared" si="68"/>
        <v>0</v>
      </c>
      <c r="AX15" s="65">
        <f t="shared" si="68"/>
        <v>0</v>
      </c>
      <c r="AY15" s="65">
        <f t="shared" si="68"/>
        <v>0</v>
      </c>
      <c r="AZ15" s="65">
        <f t="shared" ref="AZ15:DE15" si="69">SUM(AZ16:AZ20)</f>
        <v>0</v>
      </c>
      <c r="BA15" s="65">
        <f t="shared" si="69"/>
        <v>0</v>
      </c>
      <c r="BB15" s="65">
        <f t="shared" si="69"/>
        <v>0</v>
      </c>
      <c r="BC15" s="65">
        <f t="shared" si="69"/>
        <v>0</v>
      </c>
      <c r="BD15" s="65">
        <f t="shared" si="69"/>
        <v>0</v>
      </c>
      <c r="BE15" s="65">
        <f t="shared" si="69"/>
        <v>0</v>
      </c>
      <c r="BF15" s="65">
        <f t="shared" si="69"/>
        <v>0</v>
      </c>
      <c r="BG15" s="65">
        <f t="shared" si="69"/>
        <v>0</v>
      </c>
      <c r="BH15" s="65">
        <f t="shared" si="69"/>
        <v>0</v>
      </c>
      <c r="BI15" s="65">
        <f t="shared" si="69"/>
        <v>0</v>
      </c>
      <c r="BJ15" s="65">
        <f t="shared" si="69"/>
        <v>0</v>
      </c>
      <c r="BK15" s="65">
        <f t="shared" si="69"/>
        <v>0</v>
      </c>
      <c r="BL15" s="65">
        <f t="shared" si="69"/>
        <v>0</v>
      </c>
      <c r="BM15" s="65">
        <f t="shared" si="69"/>
        <v>0</v>
      </c>
      <c r="BN15" s="65">
        <f t="shared" si="69"/>
        <v>0</v>
      </c>
      <c r="BO15" s="65">
        <f t="shared" si="69"/>
        <v>0</v>
      </c>
      <c r="BP15" s="65">
        <f t="shared" si="69"/>
        <v>0</v>
      </c>
      <c r="BQ15" s="65">
        <f t="shared" si="69"/>
        <v>0</v>
      </c>
      <c r="BR15" s="65">
        <f t="shared" si="69"/>
        <v>0</v>
      </c>
      <c r="BS15" s="65">
        <f t="shared" si="69"/>
        <v>0</v>
      </c>
      <c r="BT15" s="65">
        <f t="shared" si="69"/>
        <v>0</v>
      </c>
      <c r="BU15" s="65">
        <f t="shared" si="69"/>
        <v>0</v>
      </c>
      <c r="BV15" s="65">
        <f t="shared" si="69"/>
        <v>0</v>
      </c>
      <c r="BW15" s="65">
        <f t="shared" si="69"/>
        <v>0</v>
      </c>
      <c r="BX15" s="65">
        <f t="shared" si="69"/>
        <v>0</v>
      </c>
      <c r="BY15" s="65">
        <f t="shared" si="69"/>
        <v>0</v>
      </c>
      <c r="BZ15" s="65">
        <f t="shared" si="69"/>
        <v>0</v>
      </c>
      <c r="CA15" s="65">
        <f t="shared" si="69"/>
        <v>0</v>
      </c>
      <c r="CB15" s="65">
        <f t="shared" si="69"/>
        <v>0</v>
      </c>
      <c r="CC15" s="65">
        <f t="shared" si="69"/>
        <v>0</v>
      </c>
      <c r="CD15" s="65">
        <f t="shared" si="69"/>
        <v>0</v>
      </c>
      <c r="CE15" s="65">
        <f t="shared" si="69"/>
        <v>0</v>
      </c>
      <c r="CF15" s="65">
        <f t="shared" si="69"/>
        <v>0</v>
      </c>
      <c r="CG15" s="65">
        <f t="shared" si="69"/>
        <v>0</v>
      </c>
      <c r="CH15" s="65">
        <f t="shared" si="69"/>
        <v>0</v>
      </c>
      <c r="CI15" s="65">
        <f t="shared" si="69"/>
        <v>0</v>
      </c>
      <c r="CJ15" s="65">
        <f t="shared" si="69"/>
        <v>0</v>
      </c>
      <c r="CK15" s="65">
        <f t="shared" si="69"/>
        <v>0</v>
      </c>
      <c r="CL15" s="65">
        <f t="shared" si="69"/>
        <v>0</v>
      </c>
      <c r="CM15" s="65">
        <f t="shared" si="69"/>
        <v>0</v>
      </c>
      <c r="CN15" s="65">
        <f t="shared" si="69"/>
        <v>0</v>
      </c>
      <c r="CO15" s="65">
        <f t="shared" si="69"/>
        <v>0</v>
      </c>
      <c r="CP15" s="65">
        <f t="shared" si="69"/>
        <v>0</v>
      </c>
      <c r="CQ15" s="65">
        <f t="shared" si="69"/>
        <v>0</v>
      </c>
      <c r="CR15" s="65">
        <f t="shared" si="69"/>
        <v>0</v>
      </c>
      <c r="CS15" s="65">
        <f t="shared" si="69"/>
        <v>0</v>
      </c>
      <c r="CT15" s="65">
        <f t="shared" si="69"/>
        <v>0</v>
      </c>
      <c r="CU15" s="65">
        <f t="shared" si="69"/>
        <v>0</v>
      </c>
      <c r="CV15" s="65">
        <f t="shared" si="69"/>
        <v>0</v>
      </c>
      <c r="CW15" s="65">
        <f t="shared" si="69"/>
        <v>0</v>
      </c>
      <c r="CX15" s="65">
        <f t="shared" si="69"/>
        <v>0</v>
      </c>
      <c r="CY15" s="65">
        <f t="shared" si="69"/>
        <v>0</v>
      </c>
      <c r="CZ15" s="65">
        <f t="shared" si="69"/>
        <v>0</v>
      </c>
      <c r="DA15" s="65">
        <f t="shared" si="69"/>
        <v>0</v>
      </c>
      <c r="DB15" s="65">
        <f t="shared" si="69"/>
        <v>0</v>
      </c>
      <c r="DC15" s="65">
        <f t="shared" si="69"/>
        <v>0</v>
      </c>
      <c r="DD15" s="65">
        <f t="shared" si="69"/>
        <v>0</v>
      </c>
      <c r="DE15" s="65">
        <f t="shared" si="69"/>
        <v>0</v>
      </c>
      <c r="DF15" s="65">
        <f t="shared" ref="DF15:EI15" si="70">SUM(DF16:DF20)</f>
        <v>0</v>
      </c>
      <c r="DG15" s="65">
        <f t="shared" si="70"/>
        <v>0</v>
      </c>
      <c r="DH15" s="65">
        <f t="shared" si="70"/>
        <v>0</v>
      </c>
      <c r="DI15" s="65">
        <f t="shared" si="70"/>
        <v>0</v>
      </c>
      <c r="DJ15" s="65">
        <f t="shared" si="70"/>
        <v>0</v>
      </c>
      <c r="DK15" s="65">
        <f t="shared" si="70"/>
        <v>0</v>
      </c>
      <c r="DL15" s="65">
        <f t="shared" si="70"/>
        <v>0</v>
      </c>
      <c r="DM15" s="65">
        <f t="shared" si="70"/>
        <v>0</v>
      </c>
      <c r="DN15" s="65">
        <f t="shared" si="70"/>
        <v>0</v>
      </c>
      <c r="DO15" s="65">
        <f t="shared" si="70"/>
        <v>0</v>
      </c>
      <c r="DP15" s="65">
        <f t="shared" si="70"/>
        <v>0</v>
      </c>
      <c r="DQ15" s="65">
        <f t="shared" si="70"/>
        <v>0</v>
      </c>
      <c r="DR15" s="65">
        <f t="shared" si="70"/>
        <v>0</v>
      </c>
      <c r="DS15" s="65">
        <f t="shared" si="70"/>
        <v>0</v>
      </c>
      <c r="DT15" s="65">
        <f t="shared" si="70"/>
        <v>0</v>
      </c>
      <c r="DU15" s="65">
        <f t="shared" si="70"/>
        <v>0</v>
      </c>
      <c r="DV15" s="65">
        <f t="shared" si="70"/>
        <v>0</v>
      </c>
      <c r="DW15" s="65">
        <f t="shared" si="70"/>
        <v>0</v>
      </c>
      <c r="DX15" s="65">
        <f t="shared" si="70"/>
        <v>0</v>
      </c>
      <c r="DY15" s="65">
        <f t="shared" si="70"/>
        <v>0</v>
      </c>
      <c r="DZ15" s="65">
        <f t="shared" si="70"/>
        <v>0</v>
      </c>
      <c r="EA15" s="65">
        <f t="shared" si="70"/>
        <v>0</v>
      </c>
      <c r="EB15" s="65">
        <f t="shared" si="70"/>
        <v>0</v>
      </c>
      <c r="EC15" s="65">
        <f t="shared" si="70"/>
        <v>0</v>
      </c>
      <c r="ED15" s="65">
        <f t="shared" si="70"/>
        <v>0</v>
      </c>
      <c r="EE15" s="65">
        <f t="shared" si="70"/>
        <v>0</v>
      </c>
      <c r="EF15" s="65">
        <f t="shared" si="70"/>
        <v>0</v>
      </c>
      <c r="EG15" s="65">
        <f t="shared" si="70"/>
        <v>0</v>
      </c>
      <c r="EH15" s="65">
        <f t="shared" si="70"/>
        <v>0</v>
      </c>
      <c r="EI15" s="65">
        <f t="shared" si="70"/>
        <v>0</v>
      </c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60"/>
      <c r="FU15" s="60"/>
      <c r="FV15" s="60"/>
      <c r="FW15" s="60"/>
      <c r="FX15" s="60"/>
      <c r="FY15" s="60"/>
      <c r="FZ15" s="60"/>
      <c r="GA15" s="60"/>
      <c r="GB15" s="60"/>
      <c r="GC15" s="60"/>
      <c r="GD15" s="60"/>
      <c r="GE15" s="60"/>
      <c r="GF15" s="60"/>
      <c r="GG15" s="60"/>
      <c r="GH15" s="60"/>
      <c r="GI15" s="60"/>
      <c r="GJ15" s="60"/>
      <c r="GK15" s="60"/>
      <c r="GL15" s="60"/>
      <c r="GM15" s="60"/>
      <c r="GN15" s="60"/>
      <c r="GO15" s="60"/>
      <c r="GP15" s="60"/>
      <c r="GQ15" s="60"/>
      <c r="GR15" s="60"/>
      <c r="GS15" s="60"/>
    </row>
    <row r="16" spans="2:201" x14ac:dyDescent="0.2">
      <c r="B16" s="66" t="s">
        <v>865</v>
      </c>
      <c r="C16" s="67" t="s">
        <v>722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>
        <f t="shared" si="60"/>
        <v>0</v>
      </c>
      <c r="Q16" s="70">
        <f t="shared" si="61"/>
        <v>0</v>
      </c>
      <c r="R16" s="59">
        <f t="shared" si="62"/>
        <v>0</v>
      </c>
      <c r="S16" s="102">
        <f>SUMIF(факт!$S$7:$S$2427,S$6&amp;"/"&amp;$B16,факт!$N$7:$N$2427)</f>
        <v>0</v>
      </c>
      <c r="T16" s="102">
        <f>SUMIF(факт!$S$7:$S$2427,T$6&amp;"/"&amp;$B16,факт!$N$7:$N$2427)</f>
        <v>0</v>
      </c>
      <c r="U16" s="59">
        <f>'ОБЪЕКТЫ КРТ'!U24</f>
        <v>0</v>
      </c>
      <c r="V16" s="59">
        <f>'ОБЪЕКТЫ КРТ'!V24</f>
        <v>0</v>
      </c>
      <c r="W16" s="59">
        <f>'ОБЪЕКТЫ КРТ'!W24</f>
        <v>0</v>
      </c>
      <c r="X16" s="59">
        <f>'ОБЪЕКТЫ КРТ'!X24</f>
        <v>0</v>
      </c>
      <c r="Y16" s="59">
        <f>'ОБЪЕКТЫ КРТ'!Y24</f>
        <v>0</v>
      </c>
      <c r="Z16" s="59">
        <f>'ОБЪЕКТЫ КРТ'!Z24</f>
        <v>0</v>
      </c>
      <c r="AA16" s="59">
        <f>'ОБЪЕКТЫ КРТ'!AA24</f>
        <v>0</v>
      </c>
      <c r="AB16" s="59">
        <f>'ОБЪЕКТЫ КРТ'!AB24</f>
        <v>0</v>
      </c>
      <c r="AC16" s="59">
        <f>'ОБЪЕКТЫ КРТ'!AC24</f>
        <v>0</v>
      </c>
      <c r="AD16" s="59">
        <f>'ОБЪЕКТЫ КРТ'!AD24</f>
        <v>0</v>
      </c>
      <c r="AE16" s="59">
        <f>'ОБЪЕКТЫ КРТ'!AE24</f>
        <v>0</v>
      </c>
      <c r="AF16" s="59">
        <f>'ОБЪЕКТЫ КРТ'!AF24</f>
        <v>0</v>
      </c>
      <c r="AG16" s="59">
        <f>'ОБЪЕКТЫ КРТ'!AG24</f>
        <v>0</v>
      </c>
      <c r="AH16" s="59">
        <f>'ОБЪЕКТЫ КРТ'!AH24</f>
        <v>0</v>
      </c>
      <c r="AI16" s="59">
        <f>'ОБЪЕКТЫ КРТ'!AI24</f>
        <v>0</v>
      </c>
      <c r="AJ16" s="59">
        <f>'ОБЪЕКТЫ КРТ'!AJ24</f>
        <v>0</v>
      </c>
      <c r="AK16" s="59">
        <f>'ОБЪЕКТЫ КРТ'!AK24</f>
        <v>0</v>
      </c>
      <c r="AL16" s="59">
        <f>'ОБЪЕКТЫ КРТ'!AL24</f>
        <v>0</v>
      </c>
      <c r="AM16" s="59">
        <f>'ОБЪЕКТЫ КРТ'!AM24</f>
        <v>0</v>
      </c>
      <c r="AN16" s="59">
        <f>'ОБЪЕКТЫ КРТ'!AN24</f>
        <v>0</v>
      </c>
      <c r="AO16" s="59">
        <f>'ОБЪЕКТЫ КРТ'!AO24</f>
        <v>0</v>
      </c>
      <c r="AP16" s="59">
        <f>'ОБЪЕКТЫ КРТ'!AP24</f>
        <v>0</v>
      </c>
      <c r="AQ16" s="59">
        <f>'ОБЪЕКТЫ КРТ'!AQ24</f>
        <v>0</v>
      </c>
      <c r="AR16" s="59">
        <f>'ОБЪЕКТЫ КРТ'!AR24</f>
        <v>0</v>
      </c>
      <c r="AS16" s="59">
        <f>'ОБЪЕКТЫ КРТ'!AS24</f>
        <v>0</v>
      </c>
      <c r="AT16" s="59">
        <f>'ОБЪЕКТЫ КРТ'!AT24</f>
        <v>0</v>
      </c>
      <c r="AU16" s="59">
        <f>'ОБЪЕКТЫ КРТ'!AU24</f>
        <v>0</v>
      </c>
      <c r="AV16" s="59">
        <f>'ОБЪЕКТЫ КРТ'!AV24</f>
        <v>0</v>
      </c>
      <c r="AW16" s="59">
        <f>'ОБЪЕКТЫ КРТ'!AW24</f>
        <v>0</v>
      </c>
      <c r="AX16" s="59">
        <f>'ОБЪЕКТЫ КРТ'!AX24</f>
        <v>0</v>
      </c>
      <c r="AY16" s="59">
        <f>'ОБЪЕКТЫ КРТ'!AY24</f>
        <v>0</v>
      </c>
      <c r="AZ16" s="59">
        <f>'ОБЪЕКТЫ КРТ'!AZ24</f>
        <v>0</v>
      </c>
      <c r="BA16" s="59">
        <f>'ОБЪЕКТЫ КРТ'!BA24</f>
        <v>0</v>
      </c>
      <c r="BB16" s="59">
        <f>'ОБЪЕКТЫ КРТ'!BB24</f>
        <v>0</v>
      </c>
      <c r="BC16" s="59">
        <f>'ОБЪЕКТЫ КРТ'!BC24</f>
        <v>0</v>
      </c>
      <c r="BD16" s="59">
        <f>'ОБЪЕКТЫ КРТ'!BD24</f>
        <v>0</v>
      </c>
      <c r="BE16" s="59">
        <f>'ОБЪЕКТЫ КРТ'!BE24</f>
        <v>0</v>
      </c>
      <c r="BF16" s="59">
        <f>'ОБЪЕКТЫ КРТ'!BF24</f>
        <v>0</v>
      </c>
      <c r="BG16" s="59">
        <f>'ОБЪЕКТЫ КРТ'!BG24</f>
        <v>0</v>
      </c>
      <c r="BH16" s="59">
        <f>'ОБЪЕКТЫ КРТ'!BH24</f>
        <v>0</v>
      </c>
      <c r="BI16" s="59">
        <f>'ОБЪЕКТЫ КРТ'!BI24</f>
        <v>0</v>
      </c>
      <c r="BJ16" s="59">
        <f>'ОБЪЕКТЫ КРТ'!BJ24</f>
        <v>0</v>
      </c>
      <c r="BK16" s="59">
        <f>'ОБЪЕКТЫ КРТ'!BK24</f>
        <v>0</v>
      </c>
      <c r="BL16" s="59">
        <f>'ОБЪЕКТЫ КРТ'!BL24</f>
        <v>0</v>
      </c>
      <c r="BM16" s="59">
        <f>'ОБЪЕКТЫ КРТ'!BM24</f>
        <v>0</v>
      </c>
      <c r="BN16" s="59">
        <f>'ОБЪЕКТЫ КРТ'!BN24</f>
        <v>0</v>
      </c>
      <c r="BO16" s="59">
        <f>'ОБЪЕКТЫ КРТ'!BO24</f>
        <v>0</v>
      </c>
      <c r="BP16" s="59">
        <f>'ОБЪЕКТЫ КРТ'!BP24</f>
        <v>0</v>
      </c>
      <c r="BQ16" s="59">
        <f>'ОБЪЕКТЫ КРТ'!BQ24</f>
        <v>0</v>
      </c>
      <c r="BR16" s="59">
        <f>'ОБЪЕКТЫ КРТ'!BR24</f>
        <v>0</v>
      </c>
      <c r="BS16" s="59">
        <f>'ОБЪЕКТЫ КРТ'!BS24</f>
        <v>0</v>
      </c>
      <c r="BT16" s="59">
        <f>'ОБЪЕКТЫ КРТ'!BT24</f>
        <v>0</v>
      </c>
      <c r="BU16" s="59">
        <f>'ОБЪЕКТЫ КРТ'!BU24</f>
        <v>0</v>
      </c>
      <c r="BV16" s="59">
        <f>'ОБЪЕКТЫ КРТ'!BV24</f>
        <v>0</v>
      </c>
      <c r="BW16" s="59">
        <f>'ОБЪЕКТЫ КРТ'!BW24</f>
        <v>0</v>
      </c>
      <c r="BX16" s="59">
        <f>'ОБЪЕКТЫ КРТ'!BX24</f>
        <v>0</v>
      </c>
      <c r="BY16" s="59">
        <f>'ОБЪЕКТЫ КРТ'!BY24</f>
        <v>0</v>
      </c>
      <c r="BZ16" s="59">
        <f>'ОБЪЕКТЫ КРТ'!BZ24</f>
        <v>0</v>
      </c>
      <c r="CA16" s="59">
        <f>'ОБЪЕКТЫ КРТ'!CA24</f>
        <v>0</v>
      </c>
      <c r="CB16" s="59">
        <f>'ОБЪЕКТЫ КРТ'!CB24</f>
        <v>0</v>
      </c>
      <c r="CC16" s="59">
        <f>'ОБЪЕКТЫ КРТ'!CC24</f>
        <v>0</v>
      </c>
      <c r="CD16" s="59">
        <f>'ОБЪЕКТЫ КРТ'!CD24</f>
        <v>0</v>
      </c>
      <c r="CE16" s="59">
        <f>'ОБЪЕКТЫ КРТ'!CE24</f>
        <v>0</v>
      </c>
      <c r="CF16" s="59">
        <f>'ОБЪЕКТЫ КРТ'!CF24</f>
        <v>0</v>
      </c>
      <c r="CG16" s="59">
        <f>'ОБЪЕКТЫ КРТ'!CG24</f>
        <v>0</v>
      </c>
      <c r="CH16" s="59">
        <f>'ОБЪЕКТЫ КРТ'!CH24</f>
        <v>0</v>
      </c>
      <c r="CI16" s="59">
        <f>'ОБЪЕКТЫ КРТ'!CI24</f>
        <v>0</v>
      </c>
      <c r="CJ16" s="59">
        <f>'ОБЪЕКТЫ КРТ'!CJ24</f>
        <v>0</v>
      </c>
      <c r="CK16" s="59">
        <f>'ОБЪЕКТЫ КРТ'!CK24</f>
        <v>0</v>
      </c>
      <c r="CL16" s="59">
        <f>'ОБЪЕКТЫ КРТ'!CL24</f>
        <v>0</v>
      </c>
      <c r="CM16" s="59">
        <f>'ОБЪЕКТЫ КРТ'!CM24</f>
        <v>0</v>
      </c>
      <c r="CN16" s="59">
        <f>'ОБЪЕКТЫ КРТ'!CN24</f>
        <v>0</v>
      </c>
      <c r="CO16" s="59">
        <f>'ОБЪЕКТЫ КРТ'!CO24</f>
        <v>0</v>
      </c>
      <c r="CP16" s="59">
        <f>'ОБЪЕКТЫ КРТ'!CP24</f>
        <v>0</v>
      </c>
      <c r="CQ16" s="59">
        <f>'ОБЪЕКТЫ КРТ'!CQ24</f>
        <v>0</v>
      </c>
      <c r="CR16" s="59">
        <f>'ОБЪЕКТЫ КРТ'!CR24</f>
        <v>0</v>
      </c>
      <c r="CS16" s="59">
        <f>'ОБЪЕКТЫ КРТ'!CS24</f>
        <v>0</v>
      </c>
      <c r="CT16" s="59">
        <f>'ОБЪЕКТЫ КРТ'!CT24</f>
        <v>0</v>
      </c>
      <c r="CU16" s="59">
        <f>'ОБЪЕКТЫ КРТ'!CU24</f>
        <v>0</v>
      </c>
      <c r="CV16" s="59">
        <f>'ОБЪЕКТЫ КРТ'!CV24</f>
        <v>0</v>
      </c>
      <c r="CW16" s="59">
        <f>'ОБЪЕКТЫ КРТ'!CW24</f>
        <v>0</v>
      </c>
      <c r="CX16" s="59">
        <f>'ОБЪЕКТЫ КРТ'!CX24</f>
        <v>0</v>
      </c>
      <c r="CY16" s="59">
        <f>'ОБЪЕКТЫ КРТ'!CY24</f>
        <v>0</v>
      </c>
      <c r="CZ16" s="59">
        <f>'ОБЪЕКТЫ КРТ'!CZ24</f>
        <v>0</v>
      </c>
      <c r="DA16" s="59">
        <f>'ОБЪЕКТЫ КРТ'!DA24</f>
        <v>0</v>
      </c>
      <c r="DB16" s="59">
        <f>'ОБЪЕКТЫ КРТ'!DB24</f>
        <v>0</v>
      </c>
      <c r="DC16" s="59">
        <f>'ОБЪЕКТЫ КРТ'!DC24</f>
        <v>0</v>
      </c>
      <c r="DD16" s="59">
        <f>'ОБЪЕКТЫ КРТ'!DD24</f>
        <v>0</v>
      </c>
      <c r="DE16" s="59">
        <f>'ОБЪЕКТЫ КРТ'!DE24</f>
        <v>0</v>
      </c>
      <c r="DF16" s="59">
        <f>'ОБЪЕКТЫ КРТ'!DF24</f>
        <v>0</v>
      </c>
      <c r="DG16" s="59">
        <f>'ОБЪЕКТЫ КРТ'!DG24</f>
        <v>0</v>
      </c>
      <c r="DH16" s="59">
        <f>'ОБЪЕКТЫ КРТ'!DH24</f>
        <v>0</v>
      </c>
      <c r="DI16" s="59">
        <f>'ОБЪЕКТЫ КРТ'!DI24</f>
        <v>0</v>
      </c>
      <c r="DJ16" s="59">
        <f>'ОБЪЕКТЫ КРТ'!DJ24</f>
        <v>0</v>
      </c>
      <c r="DK16" s="59">
        <f>'ОБЪЕКТЫ КРТ'!DK24</f>
        <v>0</v>
      </c>
      <c r="DL16" s="59">
        <f>'ОБЪЕКТЫ КРТ'!DL24</f>
        <v>0</v>
      </c>
      <c r="DM16" s="59">
        <f>'ОБЪЕКТЫ КРТ'!DM24</f>
        <v>0</v>
      </c>
      <c r="DN16" s="59">
        <f>'ОБЪЕКТЫ КРТ'!DN24</f>
        <v>0</v>
      </c>
      <c r="DO16" s="59">
        <f>'ОБЪЕКТЫ КРТ'!DO24</f>
        <v>0</v>
      </c>
      <c r="DP16" s="59">
        <f>'ОБЪЕКТЫ КРТ'!DP24</f>
        <v>0</v>
      </c>
      <c r="DQ16" s="59">
        <f>'ОБЪЕКТЫ КРТ'!DQ24</f>
        <v>0</v>
      </c>
      <c r="DR16" s="59">
        <f>'ОБЪЕКТЫ КРТ'!DR24</f>
        <v>0</v>
      </c>
      <c r="DS16" s="59">
        <f>'ОБЪЕКТЫ КРТ'!DS24</f>
        <v>0</v>
      </c>
      <c r="DT16" s="59">
        <f>'ОБЪЕКТЫ КРТ'!DT24</f>
        <v>0</v>
      </c>
      <c r="DU16" s="59">
        <f>'ОБЪЕКТЫ КРТ'!DU24</f>
        <v>0</v>
      </c>
      <c r="DV16" s="59">
        <f>'ОБЪЕКТЫ КРТ'!DV24</f>
        <v>0</v>
      </c>
      <c r="DW16" s="59">
        <f>'ОБЪЕКТЫ КРТ'!DW24</f>
        <v>0</v>
      </c>
      <c r="DX16" s="59">
        <f>'ОБЪЕКТЫ КРТ'!DX24</f>
        <v>0</v>
      </c>
      <c r="DY16" s="59">
        <f>'ОБЪЕКТЫ КРТ'!DY24</f>
        <v>0</v>
      </c>
      <c r="DZ16" s="59">
        <f>'ОБЪЕКТЫ КРТ'!DZ24</f>
        <v>0</v>
      </c>
      <c r="EA16" s="59">
        <f>'ОБЪЕКТЫ КРТ'!EA24</f>
        <v>0</v>
      </c>
      <c r="EB16" s="59">
        <f>'ОБЪЕКТЫ КРТ'!EB24</f>
        <v>0</v>
      </c>
      <c r="EC16" s="59">
        <f>'ОБЪЕКТЫ КРТ'!EC24</f>
        <v>0</v>
      </c>
      <c r="ED16" s="59">
        <f>'ОБЪЕКТЫ КРТ'!ED24</f>
        <v>0</v>
      </c>
      <c r="EE16" s="59">
        <f>'ОБЪЕКТЫ КРТ'!EE24</f>
        <v>0</v>
      </c>
      <c r="EF16" s="59">
        <f>'ОБЪЕКТЫ КРТ'!EF24</f>
        <v>0</v>
      </c>
      <c r="EG16" s="59">
        <f>'ОБЪЕКТЫ КРТ'!EG24</f>
        <v>0</v>
      </c>
      <c r="EH16" s="59">
        <f>'ОБЪЕКТЫ КРТ'!EH24</f>
        <v>0</v>
      </c>
      <c r="EI16" s="59">
        <f>'ОБЪЕКТЫ КРТ'!EI24</f>
        <v>0</v>
      </c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</row>
    <row r="17" spans="2:201" x14ac:dyDescent="0.2">
      <c r="B17" s="66" t="s">
        <v>866</v>
      </c>
      <c r="C17" s="67" t="s">
        <v>723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9">
        <f t="shared" si="60"/>
        <v>0</v>
      </c>
      <c r="Q17" s="70">
        <f t="shared" si="61"/>
        <v>0</v>
      </c>
      <c r="R17" s="59">
        <f t="shared" si="62"/>
        <v>0</v>
      </c>
      <c r="S17" s="102">
        <f>SUMIF(факт!$S$7:$S$2427,S$6&amp;"/"&amp;$B17,факт!$N$7:$N$2427)</f>
        <v>0</v>
      </c>
      <c r="T17" s="102">
        <f>SUMIF(факт!$S$7:$S$2427,T$6&amp;"/"&amp;$B17,факт!$N$7:$N$2427)</f>
        <v>0</v>
      </c>
      <c r="U17" s="59">
        <f>'ОБЪЕКТЫ КРТ'!U25</f>
        <v>0</v>
      </c>
      <c r="V17" s="59">
        <f>'ОБЪЕКТЫ КРТ'!V25</f>
        <v>0</v>
      </c>
      <c r="W17" s="59">
        <f>'ОБЪЕКТЫ КРТ'!W25</f>
        <v>0</v>
      </c>
      <c r="X17" s="59">
        <f>'ОБЪЕКТЫ КРТ'!X25</f>
        <v>0</v>
      </c>
      <c r="Y17" s="59">
        <f>'ОБЪЕКТЫ КРТ'!Y25</f>
        <v>0</v>
      </c>
      <c r="Z17" s="59">
        <f>'ОБЪЕКТЫ КРТ'!Z25</f>
        <v>0</v>
      </c>
      <c r="AA17" s="59">
        <f>'ОБЪЕКТЫ КРТ'!AA25</f>
        <v>0</v>
      </c>
      <c r="AB17" s="59">
        <f>'ОБЪЕКТЫ КРТ'!AB25</f>
        <v>0</v>
      </c>
      <c r="AC17" s="59">
        <f>'ОБЪЕКТЫ КРТ'!AC25</f>
        <v>0</v>
      </c>
      <c r="AD17" s="59">
        <f>'ОБЪЕКТЫ КРТ'!AD25</f>
        <v>0</v>
      </c>
      <c r="AE17" s="59">
        <f>'ОБЪЕКТЫ КРТ'!AE25</f>
        <v>0</v>
      </c>
      <c r="AF17" s="59">
        <f>'ОБЪЕКТЫ КРТ'!AF25</f>
        <v>0</v>
      </c>
      <c r="AG17" s="59">
        <f>'ОБЪЕКТЫ КРТ'!AG25</f>
        <v>0</v>
      </c>
      <c r="AH17" s="59">
        <f>'ОБЪЕКТЫ КРТ'!AH25</f>
        <v>0</v>
      </c>
      <c r="AI17" s="59">
        <f>'ОБЪЕКТЫ КРТ'!AI25</f>
        <v>0</v>
      </c>
      <c r="AJ17" s="59">
        <f>'ОБЪЕКТЫ КРТ'!AJ25</f>
        <v>0</v>
      </c>
      <c r="AK17" s="59">
        <f>'ОБЪЕКТЫ КРТ'!AK25</f>
        <v>0</v>
      </c>
      <c r="AL17" s="59">
        <f>'ОБЪЕКТЫ КРТ'!AL25</f>
        <v>0</v>
      </c>
      <c r="AM17" s="59">
        <f>'ОБЪЕКТЫ КРТ'!AM25</f>
        <v>0</v>
      </c>
      <c r="AN17" s="59">
        <f>'ОБЪЕКТЫ КРТ'!AN25</f>
        <v>0</v>
      </c>
      <c r="AO17" s="59">
        <f>'ОБЪЕКТЫ КРТ'!AO25</f>
        <v>0</v>
      </c>
      <c r="AP17" s="59">
        <f>'ОБЪЕКТЫ КРТ'!AP25</f>
        <v>0</v>
      </c>
      <c r="AQ17" s="59">
        <f>'ОБЪЕКТЫ КРТ'!AQ25</f>
        <v>0</v>
      </c>
      <c r="AR17" s="59">
        <f>'ОБЪЕКТЫ КРТ'!AR25</f>
        <v>0</v>
      </c>
      <c r="AS17" s="59">
        <f>'ОБЪЕКТЫ КРТ'!AS25</f>
        <v>0</v>
      </c>
      <c r="AT17" s="59">
        <f>'ОБЪЕКТЫ КРТ'!AT25</f>
        <v>0</v>
      </c>
      <c r="AU17" s="59">
        <f>'ОБЪЕКТЫ КРТ'!AU25</f>
        <v>0</v>
      </c>
      <c r="AV17" s="59">
        <f>'ОБЪЕКТЫ КРТ'!AV25</f>
        <v>0</v>
      </c>
      <c r="AW17" s="59">
        <f>'ОБЪЕКТЫ КРТ'!AW25</f>
        <v>0</v>
      </c>
      <c r="AX17" s="59">
        <f>'ОБЪЕКТЫ КРТ'!AX25</f>
        <v>0</v>
      </c>
      <c r="AY17" s="59">
        <f>'ОБЪЕКТЫ КРТ'!AY25</f>
        <v>0</v>
      </c>
      <c r="AZ17" s="59">
        <f>'ОБЪЕКТЫ КРТ'!AZ25</f>
        <v>0</v>
      </c>
      <c r="BA17" s="59">
        <f>'ОБЪЕКТЫ КРТ'!BA25</f>
        <v>0</v>
      </c>
      <c r="BB17" s="59">
        <f>'ОБЪЕКТЫ КРТ'!BB25</f>
        <v>0</v>
      </c>
      <c r="BC17" s="59">
        <f>'ОБЪЕКТЫ КРТ'!BC25</f>
        <v>0</v>
      </c>
      <c r="BD17" s="59">
        <f>'ОБЪЕКТЫ КРТ'!BD25</f>
        <v>0</v>
      </c>
      <c r="BE17" s="59">
        <f>'ОБЪЕКТЫ КРТ'!BE25</f>
        <v>0</v>
      </c>
      <c r="BF17" s="59">
        <f>'ОБЪЕКТЫ КРТ'!BF25</f>
        <v>0</v>
      </c>
      <c r="BG17" s="59">
        <f>'ОБЪЕКТЫ КРТ'!BG25</f>
        <v>0</v>
      </c>
      <c r="BH17" s="59">
        <f>'ОБЪЕКТЫ КРТ'!BH25</f>
        <v>0</v>
      </c>
      <c r="BI17" s="59">
        <f>'ОБЪЕКТЫ КРТ'!BI25</f>
        <v>0</v>
      </c>
      <c r="BJ17" s="59">
        <f>'ОБЪЕКТЫ КРТ'!BJ25</f>
        <v>0</v>
      </c>
      <c r="BK17" s="59">
        <f>'ОБЪЕКТЫ КРТ'!BK25</f>
        <v>0</v>
      </c>
      <c r="BL17" s="59">
        <f>'ОБЪЕКТЫ КРТ'!BL25</f>
        <v>0</v>
      </c>
      <c r="BM17" s="59">
        <f>'ОБЪЕКТЫ КРТ'!BM25</f>
        <v>0</v>
      </c>
      <c r="BN17" s="59">
        <f>'ОБЪЕКТЫ КРТ'!BN25</f>
        <v>0</v>
      </c>
      <c r="BO17" s="59">
        <f>'ОБЪЕКТЫ КРТ'!BO25</f>
        <v>0</v>
      </c>
      <c r="BP17" s="59">
        <f>'ОБЪЕКТЫ КРТ'!BP25</f>
        <v>0</v>
      </c>
      <c r="BQ17" s="59">
        <f>'ОБЪЕКТЫ КРТ'!BQ25</f>
        <v>0</v>
      </c>
      <c r="BR17" s="59">
        <f>'ОБЪЕКТЫ КРТ'!BR25</f>
        <v>0</v>
      </c>
      <c r="BS17" s="59">
        <f>'ОБЪЕКТЫ КРТ'!BS25</f>
        <v>0</v>
      </c>
      <c r="BT17" s="59">
        <f>'ОБЪЕКТЫ КРТ'!BT25</f>
        <v>0</v>
      </c>
      <c r="BU17" s="59">
        <f>'ОБЪЕКТЫ КРТ'!BU25</f>
        <v>0</v>
      </c>
      <c r="BV17" s="59">
        <f>'ОБЪЕКТЫ КРТ'!BV25</f>
        <v>0</v>
      </c>
      <c r="BW17" s="59">
        <f>'ОБЪЕКТЫ КРТ'!BW25</f>
        <v>0</v>
      </c>
      <c r="BX17" s="59">
        <f>'ОБЪЕКТЫ КРТ'!BX25</f>
        <v>0</v>
      </c>
      <c r="BY17" s="59">
        <f>'ОБЪЕКТЫ КРТ'!BY25</f>
        <v>0</v>
      </c>
      <c r="BZ17" s="59">
        <f>'ОБЪЕКТЫ КРТ'!BZ25</f>
        <v>0</v>
      </c>
      <c r="CA17" s="59">
        <f>'ОБЪЕКТЫ КРТ'!CA25</f>
        <v>0</v>
      </c>
      <c r="CB17" s="59">
        <f>'ОБЪЕКТЫ КРТ'!CB25</f>
        <v>0</v>
      </c>
      <c r="CC17" s="59">
        <f>'ОБЪЕКТЫ КРТ'!CC25</f>
        <v>0</v>
      </c>
      <c r="CD17" s="59">
        <f>'ОБЪЕКТЫ КРТ'!CD25</f>
        <v>0</v>
      </c>
      <c r="CE17" s="59">
        <f>'ОБЪЕКТЫ КРТ'!CE25</f>
        <v>0</v>
      </c>
      <c r="CF17" s="59">
        <f>'ОБЪЕКТЫ КРТ'!CF25</f>
        <v>0</v>
      </c>
      <c r="CG17" s="59">
        <f>'ОБЪЕКТЫ КРТ'!CG25</f>
        <v>0</v>
      </c>
      <c r="CH17" s="59">
        <f>'ОБЪЕКТЫ КРТ'!CH25</f>
        <v>0</v>
      </c>
      <c r="CI17" s="59">
        <f>'ОБЪЕКТЫ КРТ'!CI25</f>
        <v>0</v>
      </c>
      <c r="CJ17" s="59">
        <f>'ОБЪЕКТЫ КРТ'!CJ25</f>
        <v>0</v>
      </c>
      <c r="CK17" s="59">
        <f>'ОБЪЕКТЫ КРТ'!CK25</f>
        <v>0</v>
      </c>
      <c r="CL17" s="59">
        <f>'ОБЪЕКТЫ КРТ'!CL25</f>
        <v>0</v>
      </c>
      <c r="CM17" s="59">
        <f>'ОБЪЕКТЫ КРТ'!CM25</f>
        <v>0</v>
      </c>
      <c r="CN17" s="59">
        <f>'ОБЪЕКТЫ КРТ'!CN25</f>
        <v>0</v>
      </c>
      <c r="CO17" s="59">
        <f>'ОБЪЕКТЫ КРТ'!CO25</f>
        <v>0</v>
      </c>
      <c r="CP17" s="59">
        <f>'ОБЪЕКТЫ КРТ'!CP25</f>
        <v>0</v>
      </c>
      <c r="CQ17" s="59">
        <f>'ОБЪЕКТЫ КРТ'!CQ25</f>
        <v>0</v>
      </c>
      <c r="CR17" s="59">
        <f>'ОБЪЕКТЫ КРТ'!CR25</f>
        <v>0</v>
      </c>
      <c r="CS17" s="59">
        <f>'ОБЪЕКТЫ КРТ'!CS25</f>
        <v>0</v>
      </c>
      <c r="CT17" s="59">
        <f>'ОБЪЕКТЫ КРТ'!CT25</f>
        <v>0</v>
      </c>
      <c r="CU17" s="59">
        <f>'ОБЪЕКТЫ КРТ'!CU25</f>
        <v>0</v>
      </c>
      <c r="CV17" s="59">
        <f>'ОБЪЕКТЫ КРТ'!CV25</f>
        <v>0</v>
      </c>
      <c r="CW17" s="59">
        <f>'ОБЪЕКТЫ КРТ'!CW25</f>
        <v>0</v>
      </c>
      <c r="CX17" s="59">
        <f>'ОБЪЕКТЫ КРТ'!CX25</f>
        <v>0</v>
      </c>
      <c r="CY17" s="59">
        <f>'ОБЪЕКТЫ КРТ'!CY25</f>
        <v>0</v>
      </c>
      <c r="CZ17" s="59">
        <f>'ОБЪЕКТЫ КРТ'!CZ25</f>
        <v>0</v>
      </c>
      <c r="DA17" s="59">
        <f>'ОБЪЕКТЫ КРТ'!DA25</f>
        <v>0</v>
      </c>
      <c r="DB17" s="59">
        <f>'ОБЪЕКТЫ КРТ'!DB25</f>
        <v>0</v>
      </c>
      <c r="DC17" s="59">
        <f>'ОБЪЕКТЫ КРТ'!DC25</f>
        <v>0</v>
      </c>
      <c r="DD17" s="59">
        <f>'ОБЪЕКТЫ КРТ'!DD25</f>
        <v>0</v>
      </c>
      <c r="DE17" s="59">
        <f>'ОБЪЕКТЫ КРТ'!DE25</f>
        <v>0</v>
      </c>
      <c r="DF17" s="59">
        <f>'ОБЪЕКТЫ КРТ'!DF25</f>
        <v>0</v>
      </c>
      <c r="DG17" s="59">
        <f>'ОБЪЕКТЫ КРТ'!DG25</f>
        <v>0</v>
      </c>
      <c r="DH17" s="59">
        <f>'ОБЪЕКТЫ КРТ'!DH25</f>
        <v>0</v>
      </c>
      <c r="DI17" s="59">
        <f>'ОБЪЕКТЫ КРТ'!DI25</f>
        <v>0</v>
      </c>
      <c r="DJ17" s="59">
        <f>'ОБЪЕКТЫ КРТ'!DJ25</f>
        <v>0</v>
      </c>
      <c r="DK17" s="59">
        <f>'ОБЪЕКТЫ КРТ'!DK25</f>
        <v>0</v>
      </c>
      <c r="DL17" s="59">
        <f>'ОБЪЕКТЫ КРТ'!DL25</f>
        <v>0</v>
      </c>
      <c r="DM17" s="59">
        <f>'ОБЪЕКТЫ КРТ'!DM25</f>
        <v>0</v>
      </c>
      <c r="DN17" s="59">
        <f>'ОБЪЕКТЫ КРТ'!DN25</f>
        <v>0</v>
      </c>
      <c r="DO17" s="59">
        <f>'ОБЪЕКТЫ КРТ'!DO25</f>
        <v>0</v>
      </c>
      <c r="DP17" s="59">
        <f>'ОБЪЕКТЫ КРТ'!DP25</f>
        <v>0</v>
      </c>
      <c r="DQ17" s="59">
        <f>'ОБЪЕКТЫ КРТ'!DQ25</f>
        <v>0</v>
      </c>
      <c r="DR17" s="59">
        <f>'ОБЪЕКТЫ КРТ'!DR25</f>
        <v>0</v>
      </c>
      <c r="DS17" s="59">
        <f>'ОБЪЕКТЫ КРТ'!DS25</f>
        <v>0</v>
      </c>
      <c r="DT17" s="59">
        <f>'ОБЪЕКТЫ КРТ'!DT25</f>
        <v>0</v>
      </c>
      <c r="DU17" s="59">
        <f>'ОБЪЕКТЫ КРТ'!DU25</f>
        <v>0</v>
      </c>
      <c r="DV17" s="59">
        <f>'ОБЪЕКТЫ КРТ'!DV25</f>
        <v>0</v>
      </c>
      <c r="DW17" s="59">
        <f>'ОБЪЕКТЫ КРТ'!DW25</f>
        <v>0</v>
      </c>
      <c r="DX17" s="59">
        <f>'ОБЪЕКТЫ КРТ'!DX25</f>
        <v>0</v>
      </c>
      <c r="DY17" s="59">
        <f>'ОБЪЕКТЫ КРТ'!DY25</f>
        <v>0</v>
      </c>
      <c r="DZ17" s="59">
        <f>'ОБЪЕКТЫ КРТ'!DZ25</f>
        <v>0</v>
      </c>
      <c r="EA17" s="59">
        <f>'ОБЪЕКТЫ КРТ'!EA25</f>
        <v>0</v>
      </c>
      <c r="EB17" s="59">
        <f>'ОБЪЕКТЫ КРТ'!EB25</f>
        <v>0</v>
      </c>
      <c r="EC17" s="59">
        <f>'ОБЪЕКТЫ КРТ'!EC25</f>
        <v>0</v>
      </c>
      <c r="ED17" s="59">
        <f>'ОБЪЕКТЫ КРТ'!ED25</f>
        <v>0</v>
      </c>
      <c r="EE17" s="59">
        <f>'ОБЪЕКТЫ КРТ'!EE25</f>
        <v>0</v>
      </c>
      <c r="EF17" s="59">
        <f>'ОБЪЕКТЫ КРТ'!EF25</f>
        <v>0</v>
      </c>
      <c r="EG17" s="59">
        <f>'ОБЪЕКТЫ КРТ'!EG25</f>
        <v>0</v>
      </c>
      <c r="EH17" s="59">
        <f>'ОБЪЕКТЫ КРТ'!EH25</f>
        <v>0</v>
      </c>
      <c r="EI17" s="59">
        <f>'ОБЪЕКТЫ КРТ'!EI25</f>
        <v>0</v>
      </c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60"/>
      <c r="FU17" s="60"/>
      <c r="FV17" s="60"/>
      <c r="FW17" s="60"/>
      <c r="FX17" s="60"/>
      <c r="FY17" s="60"/>
      <c r="FZ17" s="60"/>
      <c r="GA17" s="60"/>
      <c r="GB17" s="60"/>
      <c r="GC17" s="60"/>
      <c r="GD17" s="60"/>
      <c r="GE17" s="60"/>
      <c r="GF17" s="60"/>
      <c r="GG17" s="60"/>
      <c r="GH17" s="60"/>
      <c r="GI17" s="60"/>
      <c r="GJ17" s="60"/>
      <c r="GK17" s="60"/>
      <c r="GL17" s="60"/>
      <c r="GM17" s="60"/>
      <c r="GN17" s="60"/>
      <c r="GO17" s="60"/>
      <c r="GP17" s="60"/>
      <c r="GQ17" s="60"/>
      <c r="GR17" s="60"/>
      <c r="GS17" s="60"/>
    </row>
    <row r="18" spans="2:201" x14ac:dyDescent="0.2">
      <c r="B18" s="66" t="s">
        <v>867</v>
      </c>
      <c r="C18" s="67" t="s">
        <v>724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9">
        <f t="shared" si="60"/>
        <v>0</v>
      </c>
      <c r="Q18" s="70">
        <f t="shared" si="61"/>
        <v>0</v>
      </c>
      <c r="R18" s="59">
        <f t="shared" si="62"/>
        <v>0</v>
      </c>
      <c r="S18" s="102">
        <f>SUMIF(факт!$S$7:$S$2427,S$6&amp;"/"&amp;$B18,факт!$N$7:$N$2427)</f>
        <v>0</v>
      </c>
      <c r="T18" s="102">
        <f>SUMIF(факт!$S$7:$S$2427,T$6&amp;"/"&amp;$B18,факт!$N$7:$N$2427)</f>
        <v>0</v>
      </c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60"/>
      <c r="FU18" s="60"/>
      <c r="FV18" s="60"/>
      <c r="FW18" s="60"/>
      <c r="FX18" s="60"/>
      <c r="FY18" s="60"/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0"/>
      <c r="GK18" s="60"/>
      <c r="GL18" s="60"/>
      <c r="GM18" s="60"/>
      <c r="GN18" s="60"/>
      <c r="GO18" s="60"/>
      <c r="GP18" s="60"/>
      <c r="GQ18" s="60"/>
      <c r="GR18" s="60"/>
      <c r="GS18" s="60"/>
    </row>
    <row r="19" spans="2:201" x14ac:dyDescent="0.2">
      <c r="B19" s="66" t="s">
        <v>868</v>
      </c>
      <c r="C19" s="67" t="s">
        <v>725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9">
        <f t="shared" si="60"/>
        <v>0</v>
      </c>
      <c r="Q19" s="70">
        <f t="shared" si="61"/>
        <v>0</v>
      </c>
      <c r="R19" s="59">
        <f t="shared" si="62"/>
        <v>0</v>
      </c>
      <c r="S19" s="102">
        <f>SUMIF(факт!$S$7:$S$2427,S$6&amp;"/"&amp;$B19,факт!$N$7:$N$2427)</f>
        <v>0</v>
      </c>
      <c r="T19" s="102">
        <f>SUMIF(факт!$S$7:$S$2427,T$6&amp;"/"&amp;$B19,факт!$N$7:$N$2427)</f>
        <v>0</v>
      </c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</row>
    <row r="20" spans="2:201" x14ac:dyDescent="0.2">
      <c r="B20" s="66" t="s">
        <v>869</v>
      </c>
      <c r="C20" s="67" t="s">
        <v>726</v>
      </c>
      <c r="G20" s="68"/>
      <c r="H20" s="68"/>
      <c r="I20" s="68"/>
      <c r="J20" s="68"/>
      <c r="K20" s="68"/>
      <c r="L20" s="68"/>
      <c r="M20" s="68"/>
      <c r="N20" s="68"/>
      <c r="O20" s="68"/>
      <c r="P20" s="69">
        <f t="shared" si="60"/>
        <v>0</v>
      </c>
      <c r="Q20" s="70">
        <f t="shared" si="61"/>
        <v>0</v>
      </c>
      <c r="R20" s="59">
        <f t="shared" si="62"/>
        <v>0</v>
      </c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</row>
    <row r="21" spans="2:201" x14ac:dyDescent="0.2">
      <c r="B21" s="66"/>
      <c r="C21" s="67"/>
      <c r="G21" s="68"/>
      <c r="H21" s="68"/>
      <c r="I21" s="68"/>
      <c r="J21" s="68"/>
      <c r="K21" s="68"/>
      <c r="L21" s="68"/>
      <c r="M21" s="68"/>
      <c r="N21" s="68"/>
      <c r="O21" s="68"/>
      <c r="P21" s="70"/>
      <c r="Q21" s="70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60"/>
      <c r="FU21" s="60"/>
      <c r="FV21" s="60"/>
      <c r="FW21" s="60"/>
      <c r="FX21" s="60"/>
      <c r="FY21" s="60"/>
      <c r="FZ21" s="60"/>
      <c r="GA21" s="60"/>
      <c r="GB21" s="60"/>
      <c r="GC21" s="60"/>
      <c r="GD21" s="60"/>
      <c r="GE21" s="60"/>
      <c r="GF21" s="60"/>
      <c r="GG21" s="60"/>
      <c r="GH21" s="60"/>
      <c r="GI21" s="60"/>
      <c r="GJ21" s="60"/>
      <c r="GK21" s="60"/>
      <c r="GL21" s="60"/>
      <c r="GM21" s="60"/>
      <c r="GN21" s="60"/>
      <c r="GO21" s="60"/>
      <c r="GP21" s="60"/>
      <c r="GQ21" s="60"/>
      <c r="GR21" s="60"/>
      <c r="GS21" s="60"/>
    </row>
    <row r="22" spans="2:201" x14ac:dyDescent="0.2">
      <c r="B22" s="66"/>
      <c r="C22" s="71" t="s">
        <v>870</v>
      </c>
      <c r="D22" s="72"/>
      <c r="E22" s="74">
        <f>MAX(T22:EI22)</f>
        <v>3018.2650632283658</v>
      </c>
      <c r="F22" s="74"/>
      <c r="G22" s="72"/>
      <c r="H22" s="72"/>
      <c r="I22" s="72"/>
      <c r="J22" s="72"/>
      <c r="K22" s="72"/>
      <c r="L22" s="72"/>
      <c r="M22" s="72"/>
      <c r="N22" s="72"/>
      <c r="O22" s="72"/>
      <c r="P22" s="73"/>
      <c r="Q22" s="74"/>
      <c r="R22" s="75"/>
      <c r="S22" s="76"/>
      <c r="T22" s="75">
        <f>SUM(S23:U23)</f>
        <v>0</v>
      </c>
      <c r="U22" s="75">
        <f t="shared" ref="U22" si="71">SUM(T23:V23)</f>
        <v>0</v>
      </c>
      <c r="V22" s="75">
        <f t="shared" ref="V22" si="72">SUM(U23:W23)</f>
        <v>0</v>
      </c>
      <c r="W22" s="75">
        <f t="shared" ref="W22" si="73">SUM(V23:X23)</f>
        <v>0</v>
      </c>
      <c r="X22" s="75">
        <f t="shared" ref="X22" si="74">SUM(W23:Y23)</f>
        <v>0</v>
      </c>
      <c r="Y22" s="75">
        <f t="shared" ref="Y22" si="75">SUM(X23:Z23)</f>
        <v>0</v>
      </c>
      <c r="Z22" s="75">
        <f t="shared" ref="Z22" si="76">SUM(Y23:AA23)</f>
        <v>0</v>
      </c>
      <c r="AA22" s="75">
        <f t="shared" ref="AA22" si="77">SUM(Z23:AB23)</f>
        <v>0</v>
      </c>
      <c r="AB22" s="75">
        <f t="shared" ref="AB22" si="78">SUM(AA23:AC23)</f>
        <v>0</v>
      </c>
      <c r="AC22" s="75">
        <f t="shared" ref="AC22" si="79">SUM(AB23:AD23)</f>
        <v>0</v>
      </c>
      <c r="AD22" s="75">
        <f t="shared" ref="AD22" si="80">SUM(AC23:AE23)</f>
        <v>0</v>
      </c>
      <c r="AE22" s="75">
        <f t="shared" ref="AE22" si="81">SUM(AD23:AF23)</f>
        <v>0</v>
      </c>
      <c r="AF22" s="75">
        <f t="shared" ref="AF22" si="82">SUM(AE23:AG23)</f>
        <v>0</v>
      </c>
      <c r="AG22" s="75">
        <f t="shared" ref="AG22" si="83">SUM(AF23:AH23)</f>
        <v>0</v>
      </c>
      <c r="AH22" s="75">
        <f t="shared" ref="AH22" si="84">SUM(AG23:AI23)</f>
        <v>0</v>
      </c>
      <c r="AI22" s="75">
        <f t="shared" ref="AI22" si="85">SUM(AH23:AJ23)</f>
        <v>0</v>
      </c>
      <c r="AJ22" s="75">
        <f t="shared" ref="AJ22" si="86">SUM(AI23:AK23)</f>
        <v>832.62484502851464</v>
      </c>
      <c r="AK22" s="75">
        <f t="shared" ref="AK22" si="87">SUM(AJ23:AL23)</f>
        <v>1673.9228655260763</v>
      </c>
      <c r="AL22" s="75">
        <f t="shared" ref="AL22" si="88">SUM(AK23:AM23)</f>
        <v>2396.3983820976937</v>
      </c>
      <c r="AM22" s="75">
        <f t="shared" ref="AM22" si="89">SUM(AL23:AN23)</f>
        <v>2293.6212527894868</v>
      </c>
      <c r="AN22" s="75">
        <f t="shared" ref="AN22" si="90">SUM(AM23:AO23)</f>
        <v>2189.5431471609222</v>
      </c>
      <c r="AO22" s="75">
        <f t="shared" ref="AO22" si="91">SUM(AN23:AP23)</f>
        <v>2211.6597446069923</v>
      </c>
      <c r="AP22" s="75">
        <f t="shared" ref="AP22" si="92">SUM(AO23:AQ23)</f>
        <v>2366.4759267294817</v>
      </c>
      <c r="AQ22" s="75">
        <f t="shared" ref="AQ22" si="93">SUM(AP23:AR23)</f>
        <v>2522.5930851723283</v>
      </c>
      <c r="AR22" s="75">
        <f t="shared" ref="AR22" si="94">SUM(AQ23:AS23)</f>
        <v>2680.0112199355317</v>
      </c>
      <c r="AS22" s="75">
        <f t="shared" ref="AS22" si="95">SUM(AR23:AT23)</f>
        <v>2706.030746342673</v>
      </c>
      <c r="AT22" s="75">
        <f t="shared" ref="AT22" si="96">SUM(AS23:AU23)</f>
        <v>2594.146782791966</v>
      </c>
      <c r="AU22" s="75">
        <f t="shared" ref="AU22" si="97">SUM(AT23:AV23)</f>
        <v>2620.1663091991068</v>
      </c>
      <c r="AV22" s="75">
        <f t="shared" ref="AV22" si="98">SUM(AU23:AW23)</f>
        <v>2646.185835606248</v>
      </c>
      <c r="AW22" s="75">
        <f t="shared" ref="AW22" si="99">SUM(AV23:AX23)</f>
        <v>2810.1088519712371</v>
      </c>
      <c r="AX22" s="75">
        <f t="shared" ref="AX22" si="100">SUM(AW23:AY23)</f>
        <v>2693.0209831391021</v>
      </c>
      <c r="AY22" s="75">
        <f t="shared" ref="AY22" si="101">SUM(AX23:AZ23)</f>
        <v>2574.6321379866104</v>
      </c>
      <c r="AZ22" s="75">
        <f t="shared" ref="AZ22:CF22" si="102">SUM(AY23:BA23)</f>
        <v>2454.9423165137614</v>
      </c>
      <c r="BA22" s="75">
        <f t="shared" si="102"/>
        <v>2477.0589139598314</v>
      </c>
      <c r="BB22" s="75">
        <f t="shared" si="102"/>
        <v>2647.4868119266052</v>
      </c>
      <c r="BC22" s="75">
        <f t="shared" si="102"/>
        <v>2819.2156862137363</v>
      </c>
      <c r="BD22" s="75">
        <f t="shared" si="102"/>
        <v>2992.245536821225</v>
      </c>
      <c r="BE22" s="75">
        <f t="shared" si="102"/>
        <v>3018.2650632283658</v>
      </c>
      <c r="BF22" s="75">
        <f t="shared" si="102"/>
        <v>2890.7693838333748</v>
      </c>
      <c r="BG22" s="75">
        <f t="shared" si="102"/>
        <v>2916.7889102405156</v>
      </c>
      <c r="BH22" s="75">
        <f t="shared" si="102"/>
        <v>2480.7226928620139</v>
      </c>
      <c r="BI22" s="75">
        <f t="shared" si="102"/>
        <v>2189.4985058165967</v>
      </c>
      <c r="BJ22" s="75">
        <f t="shared" si="102"/>
        <v>1649.2816406250006</v>
      </c>
      <c r="BK22" s="75">
        <f t="shared" si="102"/>
        <v>1562.4773437500005</v>
      </c>
      <c r="BL22" s="75">
        <f t="shared" si="102"/>
        <v>1475.6730468750002</v>
      </c>
      <c r="BM22" s="75">
        <f t="shared" si="102"/>
        <v>1475.6730468750002</v>
      </c>
      <c r="BN22" s="75">
        <f t="shared" si="102"/>
        <v>1562.4773437500003</v>
      </c>
      <c r="BO22" s="75">
        <f t="shared" si="102"/>
        <v>1070.5863281250004</v>
      </c>
      <c r="BP22" s="75">
        <f t="shared" si="102"/>
        <v>578.69531250000023</v>
      </c>
      <c r="BQ22" s="75">
        <f t="shared" si="102"/>
        <v>0</v>
      </c>
      <c r="BR22" s="75">
        <f t="shared" si="102"/>
        <v>0</v>
      </c>
      <c r="BS22" s="75">
        <f t="shared" si="102"/>
        <v>0</v>
      </c>
      <c r="BT22" s="75">
        <f t="shared" si="102"/>
        <v>0</v>
      </c>
      <c r="BU22" s="75">
        <f t="shared" si="102"/>
        <v>0</v>
      </c>
      <c r="BV22" s="75">
        <f t="shared" si="102"/>
        <v>0</v>
      </c>
      <c r="BW22" s="75">
        <f t="shared" si="102"/>
        <v>0</v>
      </c>
      <c r="BX22" s="75">
        <f t="shared" si="102"/>
        <v>0</v>
      </c>
      <c r="BY22" s="75">
        <f t="shared" si="102"/>
        <v>0</v>
      </c>
      <c r="BZ22" s="75">
        <f t="shared" si="102"/>
        <v>0</v>
      </c>
      <c r="CA22" s="75">
        <f t="shared" si="102"/>
        <v>0</v>
      </c>
      <c r="CB22" s="75">
        <f t="shared" si="102"/>
        <v>0</v>
      </c>
      <c r="CC22" s="75">
        <f t="shared" si="102"/>
        <v>0</v>
      </c>
      <c r="CD22" s="75">
        <f t="shared" si="102"/>
        <v>0</v>
      </c>
      <c r="CE22" s="75">
        <f t="shared" si="102"/>
        <v>0</v>
      </c>
      <c r="CF22" s="75">
        <f t="shared" si="102"/>
        <v>0</v>
      </c>
      <c r="CG22" s="75">
        <f t="shared" ref="CG22:EI22" si="103">SUM(CF23:CH23)</f>
        <v>0</v>
      </c>
      <c r="CH22" s="75">
        <f t="shared" si="103"/>
        <v>0</v>
      </c>
      <c r="CI22" s="75">
        <f t="shared" si="103"/>
        <v>0</v>
      </c>
      <c r="CJ22" s="75">
        <f t="shared" si="103"/>
        <v>0</v>
      </c>
      <c r="CK22" s="75">
        <f t="shared" si="103"/>
        <v>0</v>
      </c>
      <c r="CL22" s="75">
        <f t="shared" si="103"/>
        <v>0</v>
      </c>
      <c r="CM22" s="75">
        <f t="shared" si="103"/>
        <v>0</v>
      </c>
      <c r="CN22" s="75">
        <f t="shared" si="103"/>
        <v>0</v>
      </c>
      <c r="CO22" s="75">
        <f t="shared" si="103"/>
        <v>0</v>
      </c>
      <c r="CP22" s="75">
        <f t="shared" si="103"/>
        <v>0</v>
      </c>
      <c r="CQ22" s="75">
        <f t="shared" si="103"/>
        <v>0</v>
      </c>
      <c r="CR22" s="75">
        <f t="shared" si="103"/>
        <v>0</v>
      </c>
      <c r="CS22" s="75">
        <f t="shared" si="103"/>
        <v>0</v>
      </c>
      <c r="CT22" s="75">
        <f t="shared" si="103"/>
        <v>0</v>
      </c>
      <c r="CU22" s="75">
        <f t="shared" si="103"/>
        <v>0</v>
      </c>
      <c r="CV22" s="75">
        <f t="shared" si="103"/>
        <v>0</v>
      </c>
      <c r="CW22" s="75">
        <f t="shared" si="103"/>
        <v>0</v>
      </c>
      <c r="CX22" s="75">
        <f t="shared" si="103"/>
        <v>0</v>
      </c>
      <c r="CY22" s="75">
        <f t="shared" si="103"/>
        <v>0</v>
      </c>
      <c r="CZ22" s="75">
        <f t="shared" si="103"/>
        <v>0</v>
      </c>
      <c r="DA22" s="75">
        <f t="shared" si="103"/>
        <v>0</v>
      </c>
      <c r="DB22" s="75">
        <f t="shared" si="103"/>
        <v>0</v>
      </c>
      <c r="DC22" s="75">
        <f t="shared" si="103"/>
        <v>0</v>
      </c>
      <c r="DD22" s="75">
        <f t="shared" si="103"/>
        <v>0</v>
      </c>
      <c r="DE22" s="75">
        <f t="shared" si="103"/>
        <v>0</v>
      </c>
      <c r="DF22" s="75">
        <f t="shared" si="103"/>
        <v>0</v>
      </c>
      <c r="DG22" s="75">
        <f t="shared" si="103"/>
        <v>0</v>
      </c>
      <c r="DH22" s="75">
        <f t="shared" si="103"/>
        <v>0</v>
      </c>
      <c r="DI22" s="75">
        <f t="shared" si="103"/>
        <v>0</v>
      </c>
      <c r="DJ22" s="75">
        <f t="shared" si="103"/>
        <v>0</v>
      </c>
      <c r="DK22" s="75">
        <f t="shared" si="103"/>
        <v>0</v>
      </c>
      <c r="DL22" s="75">
        <f t="shared" si="103"/>
        <v>0</v>
      </c>
      <c r="DM22" s="75">
        <f t="shared" si="103"/>
        <v>0</v>
      </c>
      <c r="DN22" s="75">
        <f t="shared" si="103"/>
        <v>0</v>
      </c>
      <c r="DO22" s="75">
        <f t="shared" si="103"/>
        <v>0</v>
      </c>
      <c r="DP22" s="75">
        <f t="shared" si="103"/>
        <v>0</v>
      </c>
      <c r="DQ22" s="75">
        <f t="shared" si="103"/>
        <v>0</v>
      </c>
      <c r="DR22" s="75">
        <f t="shared" si="103"/>
        <v>0</v>
      </c>
      <c r="DS22" s="75">
        <f t="shared" si="103"/>
        <v>0</v>
      </c>
      <c r="DT22" s="75">
        <f t="shared" si="103"/>
        <v>0</v>
      </c>
      <c r="DU22" s="75">
        <f t="shared" si="103"/>
        <v>0</v>
      </c>
      <c r="DV22" s="75">
        <f t="shared" si="103"/>
        <v>0</v>
      </c>
      <c r="DW22" s="75">
        <f t="shared" si="103"/>
        <v>0</v>
      </c>
      <c r="DX22" s="75">
        <f t="shared" si="103"/>
        <v>0</v>
      </c>
      <c r="DY22" s="75">
        <f t="shared" si="103"/>
        <v>0</v>
      </c>
      <c r="DZ22" s="75">
        <f t="shared" si="103"/>
        <v>0</v>
      </c>
      <c r="EA22" s="75">
        <f t="shared" si="103"/>
        <v>0</v>
      </c>
      <c r="EB22" s="75">
        <f t="shared" si="103"/>
        <v>0</v>
      </c>
      <c r="EC22" s="75">
        <f t="shared" si="103"/>
        <v>0</v>
      </c>
      <c r="ED22" s="75">
        <f t="shared" si="103"/>
        <v>0</v>
      </c>
      <c r="EE22" s="75">
        <f t="shared" si="103"/>
        <v>0</v>
      </c>
      <c r="EF22" s="75">
        <f t="shared" si="103"/>
        <v>0</v>
      </c>
      <c r="EG22" s="75">
        <f t="shared" si="103"/>
        <v>0</v>
      </c>
      <c r="EH22" s="75">
        <f t="shared" si="103"/>
        <v>0</v>
      </c>
      <c r="EI22" s="75">
        <f t="shared" si="103"/>
        <v>0</v>
      </c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0"/>
      <c r="GK22" s="60"/>
      <c r="GL22" s="60"/>
      <c r="GM22" s="60"/>
      <c r="GN22" s="60"/>
      <c r="GO22" s="60"/>
      <c r="GP22" s="60"/>
      <c r="GQ22" s="60"/>
      <c r="GR22" s="60"/>
      <c r="GS22" s="60"/>
    </row>
    <row r="23" spans="2:201" x14ac:dyDescent="0.2">
      <c r="B23" s="66"/>
      <c r="C23" s="67" t="s">
        <v>314</v>
      </c>
      <c r="D23" s="70">
        <f>AVERAGEIF(S23:EI23,"&gt;0")</f>
        <v>796.48387096774161</v>
      </c>
      <c r="E23" s="77">
        <f>SUMIF($S$6:$EI$6,"&lt;"&amp;$Q$2,S23:EI23)/P23</f>
        <v>0.8500000000000002</v>
      </c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9">
        <f t="shared" ref="P23:P26" si="104">SUM(S23:EI23)</f>
        <v>24690.999999999989</v>
      </c>
      <c r="Q23" s="70">
        <f t="shared" ref="Q23:Q26" si="105">SUMIF(S$5:EI$5,"факт",S23:EI23)</f>
        <v>0</v>
      </c>
      <c r="R23" s="59">
        <f>P23-Q23</f>
        <v>24690.999999999989</v>
      </c>
      <c r="S23" s="59"/>
      <c r="T23" s="59"/>
      <c r="U23" s="59">
        <f>IFERROR(INDEX('План продаж'!$O$22:$O$116,MATCH(U$6,'План продаж'!$B$22:$B$116,0)),0)</f>
        <v>0</v>
      </c>
      <c r="V23" s="59">
        <f>IFERROR(INDEX('План продаж'!$O$22:$O$116,MATCH(V$6,'План продаж'!$B$22:$B$116,0)),0)</f>
        <v>0</v>
      </c>
      <c r="W23" s="59">
        <f>IFERROR(INDEX('План продаж'!$O$22:$O$116,MATCH(W$6,'План продаж'!$B$22:$B$116,0)),0)</f>
        <v>0</v>
      </c>
      <c r="X23" s="59">
        <f>IFERROR(INDEX('План продаж'!$O$22:$O$116,MATCH(X$6,'План продаж'!$B$22:$B$116,0)),0)</f>
        <v>0</v>
      </c>
      <c r="Y23" s="59">
        <f>IFERROR(INDEX('План продаж'!$O$22:$O$116,MATCH(Y$6,'План продаж'!$B$22:$B$116,0)),0)</f>
        <v>0</v>
      </c>
      <c r="Z23" s="59">
        <f>IFERROR(INDEX('План продаж'!$O$22:$O$116,MATCH(Z$6,'План продаж'!$B$22:$B$116,0)),0)</f>
        <v>0</v>
      </c>
      <c r="AA23" s="59">
        <f>IFERROR(INDEX('План продаж'!$O$22:$O$116,MATCH(AA$6,'План продаж'!$B$22:$B$116,0)),0)</f>
        <v>0</v>
      </c>
      <c r="AB23" s="59">
        <f>IFERROR(INDEX('План продаж'!$O$22:$O$116,MATCH(AB$6,'План продаж'!$B$22:$B$116,0)),0)</f>
        <v>0</v>
      </c>
      <c r="AC23" s="59">
        <f>IFERROR(INDEX('План продаж'!$O$22:$O$116,MATCH(AC$6,'План продаж'!$B$22:$B$116,0)),0)</f>
        <v>0</v>
      </c>
      <c r="AD23" s="59">
        <f>IFERROR(INDEX('План продаж'!$O$22:$O$116,MATCH(AD$6,'План продаж'!$B$22:$B$116,0)),0)</f>
        <v>0</v>
      </c>
      <c r="AE23" s="59">
        <f>IFERROR(INDEX('План продаж'!$O$22:$O$116,MATCH(AE$6,'План продаж'!$B$22:$B$116,0)),0)</f>
        <v>0</v>
      </c>
      <c r="AF23" s="59">
        <f>IFERROR(INDEX('План продаж'!$O$22:$O$116,MATCH(AF$6,'План продаж'!$B$22:$B$116,0)),0)</f>
        <v>0</v>
      </c>
      <c r="AG23" s="59">
        <f>IFERROR(INDEX('План продаж'!$O$22:$O$116,MATCH(AG$6,'План продаж'!$B$22:$B$116,0)),0)</f>
        <v>0</v>
      </c>
      <c r="AH23" s="59">
        <f>IFERROR(INDEX('План продаж'!$O$22:$O$116,MATCH(AH$6,'План продаж'!$B$22:$B$116,0)),0)</f>
        <v>0</v>
      </c>
      <c r="AI23" s="59">
        <f>IFERROR(INDEX('План продаж'!$O$22:$O$116,MATCH(AI$6,'План продаж'!$B$22:$B$116,0)),0)</f>
        <v>0</v>
      </c>
      <c r="AJ23" s="59">
        <f>IFERROR(INDEX('План продаж'!$O$22:$O$116,MATCH(AJ$6,'План продаж'!$B$22:$B$116,0)),0)</f>
        <v>0</v>
      </c>
      <c r="AK23" s="59">
        <f>IFERROR(INDEX('План продаж'!$O$22:$O$116,MATCH(AK$6,'План продаж'!$B$22:$B$116,0)),0)</f>
        <v>832.62484502851464</v>
      </c>
      <c r="AL23" s="59">
        <f>IFERROR(INDEX('План продаж'!$O$22:$O$116,MATCH(AL$6,'План продаж'!$B$22:$B$116,0)),0)</f>
        <v>841.29802049756177</v>
      </c>
      <c r="AM23" s="59">
        <f>IFERROR(INDEX('План продаж'!$O$22:$O$116,MATCH(AM$6,'План продаж'!$B$22:$B$116,0)),0)</f>
        <v>722.47551657161739</v>
      </c>
      <c r="AN23" s="59">
        <f>IFERROR(INDEX('План продаж'!$O$22:$O$116,MATCH(AN$6,'План продаж'!$B$22:$B$116,0)),0)</f>
        <v>729.84771572030752</v>
      </c>
      <c r="AO23" s="59">
        <f>IFERROR(INDEX('План продаж'!$O$22:$O$116,MATCH(AO$6,'План продаж'!$B$22:$B$116,0)),0)</f>
        <v>737.21991486899742</v>
      </c>
      <c r="AP23" s="59">
        <f>IFERROR(INDEX('План продаж'!$O$22:$O$116,MATCH(AP$6,'План продаж'!$B$22:$B$116,0)),0)</f>
        <v>744.59211401768732</v>
      </c>
      <c r="AQ23" s="59">
        <f>IFERROR(INDEX('План продаж'!$O$22:$O$116,MATCH(AQ$6,'План продаж'!$B$22:$B$116,0)),0)</f>
        <v>884.66389784279681</v>
      </c>
      <c r="AR23" s="59">
        <f>IFERROR(INDEX('План продаж'!$O$22:$O$116,MATCH(AR$6,'План продаж'!$B$22:$B$116,0)),0)</f>
        <v>893.33707331184394</v>
      </c>
      <c r="AS23" s="59">
        <f>IFERROR(INDEX('План продаж'!$O$22:$O$116,MATCH(AS$6,'План продаж'!$B$22:$B$116,0)),0)</f>
        <v>902.01024878089095</v>
      </c>
      <c r="AT23" s="59">
        <f>IFERROR(INDEX('План продаж'!$O$22:$O$116,MATCH(AT$6,'План продаж'!$B$22:$B$116,0)),0)</f>
        <v>910.68342424993807</v>
      </c>
      <c r="AU23" s="59">
        <f>IFERROR(INDEX('План продаж'!$O$22:$O$116,MATCH(AU$6,'План продаж'!$B$22:$B$116,0)),0)</f>
        <v>781.45310976113717</v>
      </c>
      <c r="AV23" s="59">
        <f>IFERROR(INDEX('План продаж'!$O$22:$O$116,MATCH(AV$6,'План продаж'!$B$22:$B$116,0)),0)</f>
        <v>928.02977518803186</v>
      </c>
      <c r="AW23" s="59">
        <f>IFERROR(INDEX('План продаж'!$O$22:$O$116,MATCH(AW$6,'План продаж'!$B$22:$B$116,0)),0)</f>
        <v>936.70295065707899</v>
      </c>
      <c r="AX23" s="59">
        <f>IFERROR(INDEX('План продаж'!$O$22:$O$116,MATCH(AX$6,'План продаж'!$B$22:$B$116,0)),0)</f>
        <v>945.37612612612611</v>
      </c>
      <c r="AY23" s="59">
        <f>IFERROR(INDEX('План продаж'!$O$22:$O$116,MATCH(AY$6,'План продаж'!$B$22:$B$116,0)),0)</f>
        <v>810.941906355897</v>
      </c>
      <c r="AZ23" s="59">
        <f>IFERROR(INDEX('План продаж'!$O$22:$O$116,MATCH(AZ$6,'План продаж'!$B$22:$B$116,0)),0)</f>
        <v>818.31410550458713</v>
      </c>
      <c r="BA23" s="59">
        <f>IFERROR(INDEX('План продаж'!$O$22:$O$116,MATCH(BA$6,'План продаж'!$B$22:$B$116,0)),0)</f>
        <v>825.68630465327703</v>
      </c>
      <c r="BB23" s="59">
        <f>IFERROR(INDEX('План продаж'!$O$22:$O$116,MATCH(BB$6,'План продаж'!$B$22:$B$116,0)),0)</f>
        <v>833.05850380196705</v>
      </c>
      <c r="BC23" s="59">
        <f>IFERROR(INDEX('План продаж'!$O$22:$O$116,MATCH(BC$6,'План продаж'!$B$22:$B$116,0)),0)</f>
        <v>988.74200347136116</v>
      </c>
      <c r="BD23" s="59">
        <f>IFERROR(INDEX('План продаж'!$O$22:$O$116,MATCH(BD$6,'План продаж'!$B$22:$B$116,0)),0)</f>
        <v>997.4151789404084</v>
      </c>
      <c r="BE23" s="59">
        <f>IFERROR(INDEX('План продаж'!$O$22:$O$116,MATCH(BE$6,'План продаж'!$B$22:$B$116,0)),0)</f>
        <v>1006.0883544094553</v>
      </c>
      <c r="BF23" s="59">
        <f>IFERROR(INDEX('План продаж'!$O$22:$O$116,MATCH(BF$6,'План продаж'!$B$22:$B$116,0)),0)</f>
        <v>1014.7615298785022</v>
      </c>
      <c r="BG23" s="59">
        <f>IFERROR(INDEX('План продаж'!$O$22:$O$116,MATCH(BG$6,'План продаж'!$B$22:$B$116,0)),0)</f>
        <v>869.91949954541712</v>
      </c>
      <c r="BH23" s="59">
        <f>IFERROR(INDEX('План продаж'!$O$22:$O$116,MATCH(BH$6,'План продаж'!$B$22:$B$116,0)),0)</f>
        <v>1032.1078808165962</v>
      </c>
      <c r="BI23" s="59">
        <f>IFERROR(INDEX('План продаж'!$O$22:$O$116,MATCH(BI$6,'План продаж'!$B$22:$B$116,0)),0)</f>
        <v>578.69531250000023</v>
      </c>
      <c r="BJ23" s="59">
        <f>IFERROR(INDEX('План продаж'!$O$22:$O$116,MATCH(BJ$6,'План продаж'!$B$22:$B$116,0)),0)</f>
        <v>578.69531250000023</v>
      </c>
      <c r="BK23" s="59">
        <f>IFERROR(INDEX('План продаж'!$O$22:$O$116,MATCH(BK$6,'План продаж'!$B$22:$B$116,0)),0)</f>
        <v>491.89101562500008</v>
      </c>
      <c r="BL23" s="59">
        <f>IFERROR(INDEX('План продаж'!$O$22:$O$116,MATCH(BL$6,'План продаж'!$B$22:$B$116,0)),0)</f>
        <v>491.89101562500008</v>
      </c>
      <c r="BM23" s="59">
        <f>IFERROR(INDEX('План продаж'!$O$22:$O$116,MATCH(BM$6,'План продаж'!$B$22:$B$116,0)),0)</f>
        <v>491.89101562500008</v>
      </c>
      <c r="BN23" s="59">
        <f>IFERROR(INDEX('План продаж'!$O$22:$O$116,MATCH(BN$6,'План продаж'!$B$22:$B$116,0)),0)</f>
        <v>491.89101562500008</v>
      </c>
      <c r="BO23" s="59">
        <f>IFERROR(INDEX('План продаж'!$O$22:$O$116,MATCH(BO$6,'План продаж'!$B$22:$B$116,0)),0)</f>
        <v>578.69531250000023</v>
      </c>
      <c r="BP23" s="59">
        <f>IFERROR(INDEX('План продаж'!$O$22:$O$116,MATCH(BP$6,'План продаж'!$B$22:$B$116,0)),0)</f>
        <v>0</v>
      </c>
      <c r="BQ23" s="59">
        <f>IFERROR(INDEX('План продаж'!$O$22:$O$116,MATCH(BQ$6,'План продаж'!$B$22:$B$116,0)),0)</f>
        <v>0</v>
      </c>
      <c r="BR23" s="59">
        <f>IFERROR(INDEX('План продаж'!$O$22:$O$116,MATCH(BR$6,'План продаж'!$B$22:$B$116,0)),0)</f>
        <v>0</v>
      </c>
      <c r="BS23" s="59">
        <f>IFERROR(INDEX('План продаж'!$O$22:$O$116,MATCH(BS$6,'План продаж'!$B$22:$B$116,0)),0)</f>
        <v>0</v>
      </c>
      <c r="BT23" s="59">
        <f>IFERROR(INDEX('План продаж'!$O$22:$O$116,MATCH(BT$6,'План продаж'!$B$22:$B$116,0)),0)</f>
        <v>0</v>
      </c>
      <c r="BU23" s="59">
        <f>IFERROR(INDEX('План продаж'!$O$22:$O$116,MATCH(BU$6,'План продаж'!$B$22:$B$116,0)),0)</f>
        <v>0</v>
      </c>
      <c r="BV23" s="59">
        <f>IFERROR(INDEX('План продаж'!$O$22:$O$116,MATCH(BV$6,'План продаж'!$B$22:$B$116,0)),0)</f>
        <v>0</v>
      </c>
      <c r="BW23" s="59">
        <f>IFERROR(INDEX('План продаж'!$O$22:$O$116,MATCH(BW$6,'План продаж'!$B$22:$B$116,0)),0)</f>
        <v>0</v>
      </c>
      <c r="BX23" s="59">
        <f>IFERROR(INDEX('План продаж'!$O$22:$O$116,MATCH(BX$6,'План продаж'!$B$22:$B$116,0)),0)</f>
        <v>0</v>
      </c>
      <c r="BY23" s="59">
        <f>IFERROR(INDEX('План продаж'!$O$22:$O$116,MATCH(BY$6,'План продаж'!$B$22:$B$116,0)),0)</f>
        <v>0</v>
      </c>
      <c r="BZ23" s="59">
        <f>IFERROR(INDEX('План продаж'!$O$22:$O$116,MATCH(BZ$6,'План продаж'!$B$22:$B$116,0)),0)</f>
        <v>0</v>
      </c>
      <c r="CA23" s="59">
        <f>IFERROR(INDEX('План продаж'!$O$22:$O$116,MATCH(CA$6,'План продаж'!$B$22:$B$116,0)),0)</f>
        <v>0</v>
      </c>
      <c r="CB23" s="59">
        <f>IFERROR(INDEX('План продаж'!$O$22:$O$116,MATCH(CB$6,'План продаж'!$B$22:$B$116,0)),0)</f>
        <v>0</v>
      </c>
      <c r="CC23" s="59">
        <f>IFERROR(INDEX('План продаж'!$O$22:$O$116,MATCH(CC$6,'План продаж'!$B$22:$B$116,0)),0)</f>
        <v>0</v>
      </c>
      <c r="CD23" s="59">
        <f>IFERROR(INDEX('План продаж'!$O$22:$O$116,MATCH(CD$6,'План продаж'!$B$22:$B$116,0)),0)</f>
        <v>0</v>
      </c>
      <c r="CE23" s="59">
        <f>IFERROR(INDEX('План продаж'!$O$22:$O$116,MATCH(CE$6,'План продаж'!$B$22:$B$116,0)),0)</f>
        <v>0</v>
      </c>
      <c r="CF23" s="59">
        <f>IFERROR(INDEX('План продаж'!$O$22:$O$116,MATCH(CF$6,'План продаж'!$B$22:$B$116,0)),0)</f>
        <v>0</v>
      </c>
      <c r="CG23" s="59">
        <f>IFERROR(INDEX('План продаж'!$O$22:$O$116,MATCH(CG$6,'План продаж'!$B$22:$B$116,0)),0)</f>
        <v>0</v>
      </c>
      <c r="CH23" s="59">
        <f>IFERROR(INDEX('План продаж'!$O$22:$O$116,MATCH(CH$6,'План продаж'!$B$22:$B$116,0)),0)</f>
        <v>0</v>
      </c>
      <c r="CI23" s="59">
        <f>IFERROR(INDEX('План продаж'!$O$22:$O$116,MATCH(CI$6,'План продаж'!$B$22:$B$116,0)),0)</f>
        <v>0</v>
      </c>
      <c r="CJ23" s="59">
        <f>IFERROR(INDEX('План продаж'!$O$22:$O$116,MATCH(CJ$6,'План продаж'!$B$22:$B$116,0)),0)</f>
        <v>0</v>
      </c>
      <c r="CK23" s="59">
        <f>IFERROR(INDEX('План продаж'!$O$22:$O$116,MATCH(CK$6,'План продаж'!$B$22:$B$116,0)),0)</f>
        <v>0</v>
      </c>
      <c r="CL23" s="59">
        <f>IFERROR(INDEX('План продаж'!$O$22:$O$116,MATCH(CL$6,'План продаж'!$B$22:$B$116,0)),0)</f>
        <v>0</v>
      </c>
      <c r="CM23" s="59">
        <f>IFERROR(INDEX('План продаж'!$O$22:$O$116,MATCH(CM$6,'План продаж'!$B$22:$B$116,0)),0)</f>
        <v>0</v>
      </c>
      <c r="CN23" s="59">
        <f>IFERROR(INDEX('План продаж'!$O$22:$O$116,MATCH(CN$6,'План продаж'!$B$22:$B$116,0)),0)</f>
        <v>0</v>
      </c>
      <c r="CO23" s="59">
        <f>IFERROR(INDEX('План продаж'!$O$22:$O$116,MATCH(CO$6,'План продаж'!$B$22:$B$116,0)),0)</f>
        <v>0</v>
      </c>
      <c r="CP23" s="59">
        <f>IFERROR(INDEX('План продаж'!$O$22:$O$116,MATCH(CP$6,'План продаж'!$B$22:$B$116,0)),0)</f>
        <v>0</v>
      </c>
      <c r="CQ23" s="59">
        <f>IFERROR(INDEX('План продаж'!$O$22:$O$116,MATCH(CQ$6,'План продаж'!$B$22:$B$116,0)),0)</f>
        <v>0</v>
      </c>
      <c r="CR23" s="59">
        <f>IFERROR(INDEX('План продаж'!$O$22:$O$116,MATCH(CR$6,'План продаж'!$B$22:$B$116,0)),0)</f>
        <v>0</v>
      </c>
      <c r="CS23" s="59">
        <f>IFERROR(INDEX('План продаж'!$O$22:$O$116,MATCH(CS$6,'План продаж'!$B$22:$B$116,0)),0)</f>
        <v>0</v>
      </c>
      <c r="CT23" s="59">
        <f>IFERROR(INDEX('План продаж'!$O$22:$O$116,MATCH(CT$6,'План продаж'!$B$22:$B$116,0)),0)</f>
        <v>0</v>
      </c>
      <c r="CU23" s="59">
        <f>IFERROR(INDEX('План продаж'!$O$22:$O$116,MATCH(CU$6,'План продаж'!$B$22:$B$116,0)),0)</f>
        <v>0</v>
      </c>
      <c r="CV23" s="59">
        <f>IFERROR(INDEX('План продаж'!$O$22:$O$116,MATCH(CV$6,'План продаж'!$B$22:$B$116,0)),0)</f>
        <v>0</v>
      </c>
      <c r="CW23" s="59">
        <f>IFERROR(INDEX('План продаж'!$O$22:$O$116,MATCH(CW$6,'План продаж'!$B$22:$B$116,0)),0)</f>
        <v>0</v>
      </c>
      <c r="CX23" s="59">
        <f>IFERROR(INDEX('План продаж'!$O$22:$O$116,MATCH(CX$6,'План продаж'!$B$22:$B$116,0)),0)</f>
        <v>0</v>
      </c>
      <c r="CY23" s="59">
        <f>IFERROR(INDEX('План продаж'!$O$22:$O$116,MATCH(CY$6,'План продаж'!$B$22:$B$116,0)),0)</f>
        <v>0</v>
      </c>
      <c r="CZ23" s="59">
        <f>IFERROR(INDEX('План продаж'!$O$22:$O$116,MATCH(CZ$6,'План продаж'!$B$22:$B$116,0)),0)</f>
        <v>0</v>
      </c>
      <c r="DA23" s="59">
        <f>IFERROR(INDEX('План продаж'!$O$22:$O$116,MATCH(DA$6,'План продаж'!$B$22:$B$116,0)),0)</f>
        <v>0</v>
      </c>
      <c r="DB23" s="59">
        <f>IFERROR(INDEX('План продаж'!$O$22:$O$116,MATCH(DB$6,'План продаж'!$B$22:$B$116,0)),0)</f>
        <v>0</v>
      </c>
      <c r="DC23" s="59">
        <f>IFERROR(INDEX('План продаж'!$O$22:$O$116,MATCH(DC$6,'План продаж'!$B$22:$B$116,0)),0)</f>
        <v>0</v>
      </c>
      <c r="DD23" s="59">
        <f>IFERROR(INDEX('План продаж'!$O$22:$O$116,MATCH(DD$6,'План продаж'!$B$22:$B$116,0)),0)</f>
        <v>0</v>
      </c>
      <c r="DE23" s="59">
        <f>IFERROR(INDEX('План продаж'!$O$22:$O$116,MATCH(DE$6,'План продаж'!$B$22:$B$116,0)),0)</f>
        <v>0</v>
      </c>
      <c r="DF23" s="59">
        <f>IFERROR(INDEX('План продаж'!$O$22:$O$116,MATCH(DF$6,'План продаж'!$B$22:$B$116,0)),0)</f>
        <v>0</v>
      </c>
      <c r="DG23" s="59">
        <f>IFERROR(INDEX('План продаж'!$O$22:$O$116,MATCH(DG$6,'План продаж'!$B$22:$B$116,0)),0)</f>
        <v>0</v>
      </c>
      <c r="DH23" s="59">
        <f>IFERROR(INDEX('План продаж'!$O$22:$O$116,MATCH(DH$6,'План продаж'!$B$22:$B$116,0)),0)</f>
        <v>0</v>
      </c>
      <c r="DI23" s="59">
        <f>IFERROR(INDEX('План продаж'!$O$22:$O$116,MATCH(DI$6,'План продаж'!$B$22:$B$116,0)),0)</f>
        <v>0</v>
      </c>
      <c r="DJ23" s="59">
        <f>IFERROR(INDEX('План продаж'!$O$22:$O$116,MATCH(DJ$6,'План продаж'!$B$22:$B$116,0)),0)</f>
        <v>0</v>
      </c>
      <c r="DK23" s="59">
        <f>IFERROR(INDEX('План продаж'!$O$22:$O$116,MATCH(DK$6,'План продаж'!$B$22:$B$116,0)),0)</f>
        <v>0</v>
      </c>
      <c r="DL23" s="59">
        <f>IFERROR(INDEX('План продаж'!$O$22:$O$116,MATCH(DL$6,'План продаж'!$B$22:$B$116,0)),0)</f>
        <v>0</v>
      </c>
      <c r="DM23" s="59">
        <f>IFERROR(INDEX('План продаж'!$O$22:$O$116,MATCH(DM$6,'План продаж'!$B$22:$B$116,0)),0)</f>
        <v>0</v>
      </c>
      <c r="DN23" s="59">
        <f>IFERROR(INDEX('План продаж'!$O$22:$O$116,MATCH(DN$6,'План продаж'!$B$22:$B$116,0)),0)</f>
        <v>0</v>
      </c>
      <c r="DO23" s="59">
        <f>IFERROR(INDEX('План продаж'!$O$22:$O$116,MATCH(DO$6,'План продаж'!$B$22:$B$116,0)),0)</f>
        <v>0</v>
      </c>
      <c r="DP23" s="59">
        <f>IFERROR(INDEX('План продаж'!$O$22:$O$116,MATCH(DP$6,'План продаж'!$B$22:$B$116,0)),0)</f>
        <v>0</v>
      </c>
      <c r="DQ23" s="59">
        <f>IFERROR(INDEX('План продаж'!$O$22:$O$116,MATCH(DQ$6,'План продаж'!$B$22:$B$116,0)),0)</f>
        <v>0</v>
      </c>
      <c r="DR23" s="59">
        <f>IFERROR(INDEX('План продаж'!$O$22:$O$116,MATCH(DR$6,'План продаж'!$B$22:$B$116,0)),0)</f>
        <v>0</v>
      </c>
      <c r="DS23" s="59">
        <f>IFERROR(INDEX('План продаж'!$O$22:$O$116,MATCH(DS$6,'План продаж'!$B$22:$B$116,0)),0)</f>
        <v>0</v>
      </c>
      <c r="DT23" s="59">
        <f>IFERROR(INDEX('План продаж'!$O$22:$O$116,MATCH(DT$6,'План продаж'!$B$22:$B$116,0)),0)</f>
        <v>0</v>
      </c>
      <c r="DU23" s="59">
        <f>IFERROR(INDEX('План продаж'!$O$22:$O$116,MATCH(DU$6,'План продаж'!$B$22:$B$116,0)),0)</f>
        <v>0</v>
      </c>
      <c r="DV23" s="59">
        <f>IFERROR(INDEX('План продаж'!$O$22:$O$116,MATCH(DV$6,'План продаж'!$B$22:$B$116,0)),0)</f>
        <v>0</v>
      </c>
      <c r="DW23" s="59">
        <f>IFERROR(INDEX('План продаж'!$O$22:$O$116,MATCH(DW$6,'План продаж'!$B$22:$B$116,0)),0)</f>
        <v>0</v>
      </c>
      <c r="DX23" s="59">
        <f>IFERROR(INDEX('План продаж'!$O$22:$O$116,MATCH(DX$6,'План продаж'!$B$22:$B$116,0)),0)</f>
        <v>0</v>
      </c>
      <c r="DY23" s="59">
        <f>IFERROR(INDEX('План продаж'!$O$22:$O$116,MATCH(DY$6,'План продаж'!$B$22:$B$116,0)),0)</f>
        <v>0</v>
      </c>
      <c r="DZ23" s="59">
        <f>IFERROR(INDEX('План продаж'!$O$22:$O$116,MATCH(DZ$6,'План продаж'!$B$22:$B$116,0)),0)</f>
        <v>0</v>
      </c>
      <c r="EA23" s="59">
        <f>IFERROR(INDEX('План продаж'!$O$22:$O$116,MATCH(EA$6,'План продаж'!$B$22:$B$116,0)),0)</f>
        <v>0</v>
      </c>
      <c r="EB23" s="59">
        <f>IFERROR(INDEX('План продаж'!$O$22:$O$116,MATCH(EB$6,'План продаж'!$B$22:$B$116,0)),0)</f>
        <v>0</v>
      </c>
      <c r="EC23" s="59">
        <f>IFERROR(INDEX('План продаж'!$O$22:$O$116,MATCH(EC$6,'План продаж'!$B$22:$B$116,0)),0)</f>
        <v>0</v>
      </c>
      <c r="ED23" s="59">
        <f>IFERROR(INDEX('План продаж'!$O$22:$O$116,MATCH(ED$6,'План продаж'!$B$22:$B$116,0)),0)</f>
        <v>0</v>
      </c>
      <c r="EE23" s="59">
        <f>IFERROR(INDEX('План продаж'!$O$22:$O$116,MATCH(EE$6,'План продаж'!$B$22:$B$116,0)),0)</f>
        <v>0</v>
      </c>
      <c r="EF23" s="59">
        <f>IFERROR(INDEX('План продаж'!$O$22:$O$116,MATCH(EF$6,'План продаж'!$B$22:$B$116,0)),0)</f>
        <v>0</v>
      </c>
      <c r="EG23" s="59">
        <f>IFERROR(INDEX('План продаж'!$O$22:$O$116,MATCH(EG$6,'План продаж'!$B$22:$B$116,0)),0)</f>
        <v>0</v>
      </c>
      <c r="EH23" s="59">
        <f>IFERROR(INDEX('План продаж'!$O$22:$O$116,MATCH(EH$6,'План продаж'!$B$22:$B$116,0)),0)</f>
        <v>0</v>
      </c>
      <c r="EI23" s="59">
        <f>IFERROR(INDEX('План продаж'!$O$22:$O$116,MATCH(EI$6,'План продаж'!$B$22:$B$116,0)),0)</f>
        <v>0</v>
      </c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60"/>
      <c r="FU23" s="60"/>
      <c r="FV23" s="60"/>
      <c r="FW23" s="60"/>
      <c r="FX23" s="60"/>
      <c r="FY23" s="60"/>
      <c r="FZ23" s="60"/>
      <c r="GA23" s="60"/>
      <c r="GB23" s="60"/>
      <c r="GC23" s="60"/>
      <c r="GD23" s="60"/>
      <c r="GE23" s="60"/>
      <c r="GF23" s="60"/>
      <c r="GG23" s="60"/>
      <c r="GH23" s="60"/>
      <c r="GI23" s="60"/>
      <c r="GJ23" s="60"/>
      <c r="GK23" s="60"/>
      <c r="GL23" s="60"/>
      <c r="GM23" s="60"/>
      <c r="GN23" s="60"/>
      <c r="GO23" s="60"/>
      <c r="GP23" s="60"/>
      <c r="GQ23" s="60"/>
      <c r="GR23" s="60"/>
      <c r="GS23" s="60"/>
    </row>
    <row r="24" spans="2:201" x14ac:dyDescent="0.2">
      <c r="B24" s="66"/>
      <c r="C24" s="67" t="s">
        <v>871</v>
      </c>
      <c r="D24" s="70">
        <f>AVERAGEIF(S24:EI24,"&gt;0")</f>
        <v>70.387096774193537</v>
      </c>
      <c r="E24" s="78">
        <f>SUMIF($S$6:$EI$6,"&lt;"&amp;$Q$2,S24:EI24)/P24</f>
        <v>0.85</v>
      </c>
      <c r="G24" s="68"/>
      <c r="H24" s="68"/>
      <c r="I24" s="68"/>
      <c r="J24" s="68"/>
      <c r="K24" s="68"/>
      <c r="L24" s="68"/>
      <c r="M24" s="68"/>
      <c r="N24" s="68"/>
      <c r="O24" s="68"/>
      <c r="P24" s="69">
        <f t="shared" si="104"/>
        <v>2181.9999999999995</v>
      </c>
      <c r="Q24" s="70">
        <f t="shared" si="105"/>
        <v>0</v>
      </c>
      <c r="R24" s="59">
        <f>P24-Q24</f>
        <v>2181.9999999999995</v>
      </c>
      <c r="S24" s="59"/>
      <c r="T24" s="59"/>
      <c r="U24" s="59">
        <f>IFERROR(INDEX('План продаж'!$AB$22:$AB$116,MATCH(U$6,'План продаж'!$B$22:$B$116,0)),0)</f>
        <v>0</v>
      </c>
      <c r="V24" s="59">
        <f>IFERROR(INDEX('План продаж'!$AB$22:$AB$116,MATCH(V$6,'План продаж'!$B$22:$B$116,0)),0)</f>
        <v>0</v>
      </c>
      <c r="W24" s="59">
        <f>IFERROR(INDEX('План продаж'!$AB$22:$AB$116,MATCH(W$6,'План продаж'!$B$22:$B$116,0)),0)</f>
        <v>0</v>
      </c>
      <c r="X24" s="59">
        <f>IFERROR(INDEX('План продаж'!$AB$22:$AB$116,MATCH(X$6,'План продаж'!$B$22:$B$116,0)),0)</f>
        <v>0</v>
      </c>
      <c r="Y24" s="59">
        <f>IFERROR(INDEX('План продаж'!$AB$22:$AB$116,MATCH(Y$6,'План продаж'!$B$22:$B$116,0)),0)</f>
        <v>0</v>
      </c>
      <c r="Z24" s="59">
        <f>IFERROR(INDEX('План продаж'!$AB$22:$AB$116,MATCH(Z$6,'План продаж'!$B$22:$B$116,0)),0)</f>
        <v>0</v>
      </c>
      <c r="AA24" s="59">
        <f>IFERROR(INDEX('План продаж'!$AB$22:$AB$116,MATCH(AA$6,'План продаж'!$B$22:$B$116,0)),0)</f>
        <v>0</v>
      </c>
      <c r="AB24" s="59">
        <f>IFERROR(INDEX('План продаж'!$AB$22:$AB$116,MATCH(AB$6,'План продаж'!$B$22:$B$116,0)),0)</f>
        <v>0</v>
      </c>
      <c r="AC24" s="59">
        <f>IFERROR(INDEX('План продаж'!$AB$22:$AB$116,MATCH(AC$6,'План продаж'!$B$22:$B$116,0)),0)</f>
        <v>0</v>
      </c>
      <c r="AD24" s="59">
        <f>IFERROR(INDEX('План продаж'!$AB$22:$AB$116,MATCH(AD$6,'План продаж'!$B$22:$B$116,0)),0)</f>
        <v>0</v>
      </c>
      <c r="AE24" s="59">
        <f>IFERROR(INDEX('План продаж'!$AB$22:$AB$116,MATCH(AE$6,'План продаж'!$B$22:$B$116,0)),0)</f>
        <v>0</v>
      </c>
      <c r="AF24" s="59">
        <f>IFERROR(INDEX('План продаж'!$AB$22:$AB$116,MATCH(AF$6,'План продаж'!$B$22:$B$116,0)),0)</f>
        <v>0</v>
      </c>
      <c r="AG24" s="59">
        <f>IFERROR(INDEX('План продаж'!$AB$22:$AB$116,MATCH(AG$6,'План продаж'!$B$22:$B$116,0)),0)</f>
        <v>0</v>
      </c>
      <c r="AH24" s="59">
        <f>IFERROR(INDEX('План продаж'!$AB$22:$AB$116,MATCH(AH$6,'План продаж'!$B$22:$B$116,0)),0)</f>
        <v>0</v>
      </c>
      <c r="AI24" s="59">
        <f>IFERROR(INDEX('План продаж'!$AB$22:$AB$116,MATCH(AI$6,'План продаж'!$B$22:$B$116,0)),0)</f>
        <v>0</v>
      </c>
      <c r="AJ24" s="59">
        <f>IFERROR(INDEX('План продаж'!$AB$22:$AB$116,MATCH(AJ$6,'План продаж'!$B$22:$B$116,0)),0)</f>
        <v>0</v>
      </c>
      <c r="AK24" s="59">
        <f>IFERROR(INDEX('План продаж'!$AB$22:$AB$116,MATCH(AK$6,'План продаж'!$B$22:$B$116,0)),0)</f>
        <v>73.580957103892871</v>
      </c>
      <c r="AL24" s="59">
        <f>IFERROR(INDEX('План продаж'!$AB$22:$AB$116,MATCH(AL$6,'План продаж'!$B$22:$B$116,0)),0)</f>
        <v>74.347425407058424</v>
      </c>
      <c r="AM24" s="59">
        <f>IFERROR(INDEX('План продаж'!$AB$22:$AB$116,MATCH(AM$6,'План продаж'!$B$22:$B$116,0)),0)</f>
        <v>63.846809653690379</v>
      </c>
      <c r="AN24" s="59">
        <f>IFERROR(INDEX('План продаж'!$AB$22:$AB$116,MATCH(AN$6,'План продаж'!$B$22:$B$116,0)),0)</f>
        <v>64.498307711381116</v>
      </c>
      <c r="AO24" s="59">
        <f>IFERROR(INDEX('План продаж'!$AB$22:$AB$116,MATCH(AO$6,'План продаж'!$B$22:$B$116,0)),0)</f>
        <v>65.149805769071818</v>
      </c>
      <c r="AP24" s="59">
        <f>IFERROR(INDEX('План продаж'!$AB$22:$AB$116,MATCH(AP$6,'План продаж'!$B$22:$B$116,0)),0)</f>
        <v>65.801303826762535</v>
      </c>
      <c r="AQ24" s="59">
        <f>IFERROR(INDEX('План продаж'!$AB$22:$AB$116,MATCH(AQ$6,'План продаж'!$B$22:$B$116,0)),0)</f>
        <v>78.179766922886174</v>
      </c>
      <c r="AR24" s="59">
        <f>IFERROR(INDEX('План продаж'!$AB$22:$AB$116,MATCH(AR$6,'План продаж'!$B$22:$B$116,0)),0)</f>
        <v>78.946235226051741</v>
      </c>
      <c r="AS24" s="59">
        <f>IFERROR(INDEX('План продаж'!$AB$22:$AB$116,MATCH(AS$6,'План продаж'!$B$22:$B$116,0)),0)</f>
        <v>79.712703529217293</v>
      </c>
      <c r="AT24" s="59">
        <f>IFERROR(INDEX('План продаж'!$AB$22:$AB$116,MATCH(AT$6,'План продаж'!$B$22:$B$116,0)),0)</f>
        <v>80.479171832382846</v>
      </c>
      <c r="AU24" s="59">
        <f>IFERROR(INDEX('План продаж'!$AB$22:$AB$116,MATCH(AU$6,'План продаж'!$B$22:$B$116,0)),0)</f>
        <v>69.058794115216131</v>
      </c>
      <c r="AV24" s="59">
        <f>IFERROR(INDEX('План продаж'!$AB$22:$AB$116,MATCH(AV$6,'План продаж'!$B$22:$B$116,0)),0)</f>
        <v>82.012108438713923</v>
      </c>
      <c r="AW24" s="59">
        <f>IFERROR(INDEX('План продаж'!$AB$22:$AB$116,MATCH(AW$6,'План продаж'!$B$22:$B$116,0)),0)</f>
        <v>82.77857674187949</v>
      </c>
      <c r="AX24" s="59">
        <f>IFERROR(INDEX('План продаж'!$AB$22:$AB$116,MATCH(AX$6,'План продаж'!$B$22:$B$116,0)),0)</f>
        <v>83.545045045045043</v>
      </c>
      <c r="AY24" s="59">
        <f>IFERROR(INDEX('План продаж'!$AB$22:$AB$116,MATCH(AY$6,'План продаж'!$B$22:$B$116,0)),0)</f>
        <v>71.664786345978996</v>
      </c>
      <c r="AZ24" s="59">
        <f>IFERROR(INDEX('План продаж'!$AB$22:$AB$116,MATCH(AZ$6,'План продаж'!$B$22:$B$116,0)),0)</f>
        <v>72.316284403669727</v>
      </c>
      <c r="BA24" s="59">
        <f>IFERROR(INDEX('План продаж'!$AB$22:$AB$116,MATCH(BA$6,'План продаж'!$B$22:$B$116,0)),0)</f>
        <v>72.967782461360443</v>
      </c>
      <c r="BB24" s="59">
        <f>IFERROR(INDEX('План продаж'!$AB$22:$AB$116,MATCH(BB$6,'План продаж'!$B$22:$B$116,0)),0)</f>
        <v>73.619280519051159</v>
      </c>
      <c r="BC24" s="59">
        <f>IFERROR(INDEX('План продаж'!$AB$22:$AB$116,MATCH(BC$6,'План продаж'!$B$22:$B$116,0)),0)</f>
        <v>87.377386560872793</v>
      </c>
      <c r="BD24" s="59">
        <f>IFERROR(INDEX('План продаж'!$AB$22:$AB$116,MATCH(BD$6,'План продаж'!$B$22:$B$116,0)),0)</f>
        <v>88.14385486403836</v>
      </c>
      <c r="BE24" s="59">
        <f>IFERROR(INDEX('План продаж'!$AB$22:$AB$116,MATCH(BE$6,'План продаж'!$B$22:$B$116,0)),0)</f>
        <v>88.910323167203899</v>
      </c>
      <c r="BF24" s="59">
        <f>IFERROR(INDEX('План продаж'!$AB$22:$AB$116,MATCH(BF$6,'План продаж'!$B$22:$B$116,0)),0)</f>
        <v>89.676791470369437</v>
      </c>
      <c r="BG24" s="59">
        <f>IFERROR(INDEX('План продаж'!$AB$22:$AB$116,MATCH(BG$6,'План продаж'!$B$22:$B$116,0)),0)</f>
        <v>76.876770807504755</v>
      </c>
      <c r="BH24" s="59">
        <f>IFERROR(INDEX('План продаж'!$AB$22:$AB$116,MATCH(BH$6,'План продаж'!$B$22:$B$116,0)),0)</f>
        <v>91.209728076700543</v>
      </c>
      <c r="BI24" s="59">
        <f>IFERROR(INDEX('План продаж'!$AB$22:$AB$116,MATCH(BI$6,'План продаж'!$B$22:$B$116,0)),0)</f>
        <v>51.140625000000014</v>
      </c>
      <c r="BJ24" s="59">
        <f>IFERROR(INDEX('План продаж'!$AB$22:$AB$116,MATCH(BJ$6,'План продаж'!$B$22:$B$116,0)),0)</f>
        <v>51.140625000000014</v>
      </c>
      <c r="BK24" s="59">
        <f>IFERROR(INDEX('План продаж'!$AB$22:$AB$116,MATCH(BK$6,'План продаж'!$B$22:$B$116,0)),0)</f>
        <v>43.469531250000003</v>
      </c>
      <c r="BL24" s="59">
        <f>IFERROR(INDEX('План продаж'!$AB$22:$AB$116,MATCH(BL$6,'План продаж'!$B$22:$B$116,0)),0)</f>
        <v>43.469531250000003</v>
      </c>
      <c r="BM24" s="59">
        <f>IFERROR(INDEX('План продаж'!$AB$22:$AB$116,MATCH(BM$6,'План продаж'!$B$22:$B$116,0)),0)</f>
        <v>43.469531250000003</v>
      </c>
      <c r="BN24" s="59">
        <f>IFERROR(INDEX('План продаж'!$AB$22:$AB$116,MATCH(BN$6,'План продаж'!$B$22:$B$116,0)),0)</f>
        <v>43.469531250000003</v>
      </c>
      <c r="BO24" s="59">
        <f>IFERROR(INDEX('План продаж'!$AB$22:$AB$116,MATCH(BO$6,'План продаж'!$B$22:$B$116,0)),0)</f>
        <v>51.140625000000014</v>
      </c>
      <c r="BP24" s="59">
        <f>IFERROR(INDEX('План продаж'!$AB$22:$AB$116,MATCH(BP$6,'План продаж'!$B$22:$B$116,0)),0)</f>
        <v>0</v>
      </c>
      <c r="BQ24" s="59">
        <f>IFERROR(INDEX('План продаж'!$AB$22:$AB$116,MATCH(BQ$6,'План продаж'!$B$22:$B$116,0)),0)</f>
        <v>0</v>
      </c>
      <c r="BR24" s="59">
        <f>IFERROR(INDEX('План продаж'!$AB$22:$AB$116,MATCH(BR$6,'План продаж'!$B$22:$B$116,0)),0)</f>
        <v>0</v>
      </c>
      <c r="BS24" s="59">
        <f>IFERROR(INDEX('План продаж'!$AB$22:$AB$116,MATCH(BS$6,'План продаж'!$B$22:$B$116,0)),0)</f>
        <v>0</v>
      </c>
      <c r="BT24" s="59">
        <f>IFERROR(INDEX('План продаж'!$AB$22:$AB$116,MATCH(BT$6,'План продаж'!$B$22:$B$116,0)),0)</f>
        <v>0</v>
      </c>
      <c r="BU24" s="59">
        <f>IFERROR(INDEX('План продаж'!$AB$22:$AB$116,MATCH(BU$6,'План продаж'!$B$22:$B$116,0)),0)</f>
        <v>0</v>
      </c>
      <c r="BV24" s="59">
        <f>IFERROR(INDEX('План продаж'!$AB$22:$AB$116,MATCH(BV$6,'План продаж'!$B$22:$B$116,0)),0)</f>
        <v>0</v>
      </c>
      <c r="BW24" s="59">
        <f>IFERROR(INDEX('План продаж'!$AB$22:$AB$116,MATCH(BW$6,'План продаж'!$B$22:$B$116,0)),0)</f>
        <v>0</v>
      </c>
      <c r="BX24" s="59">
        <f>IFERROR(INDEX('План продаж'!$AB$22:$AB$116,MATCH(BX$6,'План продаж'!$B$22:$B$116,0)),0)</f>
        <v>0</v>
      </c>
      <c r="BY24" s="59">
        <f>IFERROR(INDEX('План продаж'!$AB$22:$AB$116,MATCH(BY$6,'План продаж'!$B$22:$B$116,0)),0)</f>
        <v>0</v>
      </c>
      <c r="BZ24" s="59">
        <f>IFERROR(INDEX('План продаж'!$AB$22:$AB$116,MATCH(BZ$6,'План продаж'!$B$22:$B$116,0)),0)</f>
        <v>0</v>
      </c>
      <c r="CA24" s="59">
        <f>IFERROR(INDEX('План продаж'!$AB$22:$AB$116,MATCH(CA$6,'План продаж'!$B$22:$B$116,0)),0)</f>
        <v>0</v>
      </c>
      <c r="CB24" s="59">
        <f>IFERROR(INDEX('План продаж'!$AB$22:$AB$116,MATCH(CB$6,'План продаж'!$B$22:$B$116,0)),0)</f>
        <v>0</v>
      </c>
      <c r="CC24" s="59">
        <f>IFERROR(INDEX('План продаж'!$AB$22:$AB$116,MATCH(CC$6,'План продаж'!$B$22:$B$116,0)),0)</f>
        <v>0</v>
      </c>
      <c r="CD24" s="59">
        <f>IFERROR(INDEX('План продаж'!$AB$22:$AB$116,MATCH(CD$6,'План продаж'!$B$22:$B$116,0)),0)</f>
        <v>0</v>
      </c>
      <c r="CE24" s="59">
        <f>IFERROR(INDEX('План продаж'!$AB$22:$AB$116,MATCH(CE$6,'План продаж'!$B$22:$B$116,0)),0)</f>
        <v>0</v>
      </c>
      <c r="CF24" s="59">
        <f>IFERROR(INDEX('План продаж'!$AB$22:$AB$116,MATCH(CF$6,'План продаж'!$B$22:$B$116,0)),0)</f>
        <v>0</v>
      </c>
      <c r="CG24" s="59">
        <f>IFERROR(INDEX('План продаж'!$AB$22:$AB$116,MATCH(CG$6,'План продаж'!$B$22:$B$116,0)),0)</f>
        <v>0</v>
      </c>
      <c r="CH24" s="59">
        <f>IFERROR(INDEX('План продаж'!$AB$22:$AB$116,MATCH(CH$6,'План продаж'!$B$22:$B$116,0)),0)</f>
        <v>0</v>
      </c>
      <c r="CI24" s="59">
        <f>IFERROR(INDEX('План продаж'!$AB$22:$AB$116,MATCH(CI$6,'План продаж'!$B$22:$B$116,0)),0)</f>
        <v>0</v>
      </c>
      <c r="CJ24" s="59">
        <f>IFERROR(INDEX('План продаж'!$AB$22:$AB$116,MATCH(CJ$6,'План продаж'!$B$22:$B$116,0)),0)</f>
        <v>0</v>
      </c>
      <c r="CK24" s="59">
        <f>IFERROR(INDEX('План продаж'!$AB$22:$AB$116,MATCH(CK$6,'План продаж'!$B$22:$B$116,0)),0)</f>
        <v>0</v>
      </c>
      <c r="CL24" s="59">
        <f>IFERROR(INDEX('План продаж'!$AB$22:$AB$116,MATCH(CL$6,'План продаж'!$B$22:$B$116,0)),0)</f>
        <v>0</v>
      </c>
      <c r="CM24" s="59">
        <f>IFERROR(INDEX('План продаж'!$AB$22:$AB$116,MATCH(CM$6,'План продаж'!$B$22:$B$116,0)),0)</f>
        <v>0</v>
      </c>
      <c r="CN24" s="59">
        <f>IFERROR(INDEX('План продаж'!$AB$22:$AB$116,MATCH(CN$6,'План продаж'!$B$22:$B$116,0)),0)</f>
        <v>0</v>
      </c>
      <c r="CO24" s="59">
        <f>IFERROR(INDEX('План продаж'!$AB$22:$AB$116,MATCH(CO$6,'План продаж'!$B$22:$B$116,0)),0)</f>
        <v>0</v>
      </c>
      <c r="CP24" s="59">
        <f>IFERROR(INDEX('План продаж'!$AB$22:$AB$116,MATCH(CP$6,'План продаж'!$B$22:$B$116,0)),0)</f>
        <v>0</v>
      </c>
      <c r="CQ24" s="59">
        <f>IFERROR(INDEX('План продаж'!$AB$22:$AB$116,MATCH(CQ$6,'План продаж'!$B$22:$B$116,0)),0)</f>
        <v>0</v>
      </c>
      <c r="CR24" s="59">
        <f>IFERROR(INDEX('План продаж'!$AB$22:$AB$116,MATCH(CR$6,'План продаж'!$B$22:$B$116,0)),0)</f>
        <v>0</v>
      </c>
      <c r="CS24" s="59">
        <f>IFERROR(INDEX('План продаж'!$AB$22:$AB$116,MATCH(CS$6,'План продаж'!$B$22:$B$116,0)),0)</f>
        <v>0</v>
      </c>
      <c r="CT24" s="59">
        <f>IFERROR(INDEX('План продаж'!$AB$22:$AB$116,MATCH(CT$6,'План продаж'!$B$22:$B$116,0)),0)</f>
        <v>0</v>
      </c>
      <c r="CU24" s="59">
        <f>IFERROR(INDEX('План продаж'!$AB$22:$AB$116,MATCH(CU$6,'План продаж'!$B$22:$B$116,0)),0)</f>
        <v>0</v>
      </c>
      <c r="CV24" s="59">
        <f>IFERROR(INDEX('План продаж'!$AB$22:$AB$116,MATCH(CV$6,'План продаж'!$B$22:$B$116,0)),0)</f>
        <v>0</v>
      </c>
      <c r="CW24" s="59">
        <f>IFERROR(INDEX('План продаж'!$AB$22:$AB$116,MATCH(CW$6,'План продаж'!$B$22:$B$116,0)),0)</f>
        <v>0</v>
      </c>
      <c r="CX24" s="59">
        <f>IFERROR(INDEX('План продаж'!$AB$22:$AB$116,MATCH(CX$6,'План продаж'!$B$22:$B$116,0)),0)</f>
        <v>0</v>
      </c>
      <c r="CY24" s="59">
        <f>IFERROR(INDEX('План продаж'!$AB$22:$AB$116,MATCH(CY$6,'План продаж'!$B$22:$B$116,0)),0)</f>
        <v>0</v>
      </c>
      <c r="CZ24" s="59">
        <f>IFERROR(INDEX('План продаж'!$AB$22:$AB$116,MATCH(CZ$6,'План продаж'!$B$22:$B$116,0)),0)</f>
        <v>0</v>
      </c>
      <c r="DA24" s="59">
        <f>IFERROR(INDEX('План продаж'!$AB$22:$AB$116,MATCH(DA$6,'План продаж'!$B$22:$B$116,0)),0)</f>
        <v>0</v>
      </c>
      <c r="DB24" s="59">
        <f>IFERROR(INDEX('План продаж'!$AB$22:$AB$116,MATCH(DB$6,'План продаж'!$B$22:$B$116,0)),0)</f>
        <v>0</v>
      </c>
      <c r="DC24" s="59">
        <f>IFERROR(INDEX('План продаж'!$AB$22:$AB$116,MATCH(DC$6,'План продаж'!$B$22:$B$116,0)),0)</f>
        <v>0</v>
      </c>
      <c r="DD24" s="59">
        <f>IFERROR(INDEX('План продаж'!$AB$22:$AB$116,MATCH(DD$6,'План продаж'!$B$22:$B$116,0)),0)</f>
        <v>0</v>
      </c>
      <c r="DE24" s="59">
        <f>IFERROR(INDEX('План продаж'!$AB$22:$AB$116,MATCH(DE$6,'План продаж'!$B$22:$B$116,0)),0)</f>
        <v>0</v>
      </c>
      <c r="DF24" s="59">
        <f>IFERROR(INDEX('План продаж'!$AB$22:$AB$116,MATCH(DF$6,'План продаж'!$B$22:$B$116,0)),0)</f>
        <v>0</v>
      </c>
      <c r="DG24" s="59">
        <f>IFERROR(INDEX('План продаж'!$AB$22:$AB$116,MATCH(DG$6,'План продаж'!$B$22:$B$116,0)),0)</f>
        <v>0</v>
      </c>
      <c r="DH24" s="59">
        <f>IFERROR(INDEX('План продаж'!$AB$22:$AB$116,MATCH(DH$6,'План продаж'!$B$22:$B$116,0)),0)</f>
        <v>0</v>
      </c>
      <c r="DI24" s="59">
        <f>IFERROR(INDEX('План продаж'!$AB$22:$AB$116,MATCH(DI$6,'План продаж'!$B$22:$B$116,0)),0)</f>
        <v>0</v>
      </c>
      <c r="DJ24" s="59">
        <f>IFERROR(INDEX('План продаж'!$AB$22:$AB$116,MATCH(DJ$6,'План продаж'!$B$22:$B$116,0)),0)</f>
        <v>0</v>
      </c>
      <c r="DK24" s="59">
        <f>IFERROR(INDEX('План продаж'!$AB$22:$AB$116,MATCH(DK$6,'План продаж'!$B$22:$B$116,0)),0)</f>
        <v>0</v>
      </c>
      <c r="DL24" s="59">
        <f>IFERROR(INDEX('План продаж'!$AB$22:$AB$116,MATCH(DL$6,'План продаж'!$B$22:$B$116,0)),0)</f>
        <v>0</v>
      </c>
      <c r="DM24" s="59">
        <f>IFERROR(INDEX('План продаж'!$AB$22:$AB$116,MATCH(DM$6,'План продаж'!$B$22:$B$116,0)),0)</f>
        <v>0</v>
      </c>
      <c r="DN24" s="59">
        <f>IFERROR(INDEX('План продаж'!$AB$22:$AB$116,MATCH(DN$6,'План продаж'!$B$22:$B$116,0)),0)</f>
        <v>0</v>
      </c>
      <c r="DO24" s="59">
        <f>IFERROR(INDEX('План продаж'!$AB$22:$AB$116,MATCH(DO$6,'План продаж'!$B$22:$B$116,0)),0)</f>
        <v>0</v>
      </c>
      <c r="DP24" s="59">
        <f>IFERROR(INDEX('План продаж'!$AB$22:$AB$116,MATCH(DP$6,'План продаж'!$B$22:$B$116,0)),0)</f>
        <v>0</v>
      </c>
      <c r="DQ24" s="59">
        <f>IFERROR(INDEX('План продаж'!$AB$22:$AB$116,MATCH(DQ$6,'План продаж'!$B$22:$B$116,0)),0)</f>
        <v>0</v>
      </c>
      <c r="DR24" s="59">
        <f>IFERROR(INDEX('План продаж'!$AB$22:$AB$116,MATCH(DR$6,'План продаж'!$B$22:$B$116,0)),0)</f>
        <v>0</v>
      </c>
      <c r="DS24" s="59">
        <f>IFERROR(INDEX('План продаж'!$AB$22:$AB$116,MATCH(DS$6,'План продаж'!$B$22:$B$116,0)),0)</f>
        <v>0</v>
      </c>
      <c r="DT24" s="59">
        <f>IFERROR(INDEX('План продаж'!$AB$22:$AB$116,MATCH(DT$6,'План продаж'!$B$22:$B$116,0)),0)</f>
        <v>0</v>
      </c>
      <c r="DU24" s="59">
        <f>IFERROR(INDEX('План продаж'!$AB$22:$AB$116,MATCH(DU$6,'План продаж'!$B$22:$B$116,0)),0)</f>
        <v>0</v>
      </c>
      <c r="DV24" s="59">
        <f>IFERROR(INDEX('План продаж'!$AB$22:$AB$116,MATCH(DV$6,'План продаж'!$B$22:$B$116,0)),0)</f>
        <v>0</v>
      </c>
      <c r="DW24" s="59">
        <f>IFERROR(INDEX('План продаж'!$AB$22:$AB$116,MATCH(DW$6,'План продаж'!$B$22:$B$116,0)),0)</f>
        <v>0</v>
      </c>
      <c r="DX24" s="59">
        <f>IFERROR(INDEX('План продаж'!$AB$22:$AB$116,MATCH(DX$6,'План продаж'!$B$22:$B$116,0)),0)</f>
        <v>0</v>
      </c>
      <c r="DY24" s="59">
        <f>IFERROR(INDEX('План продаж'!$AB$22:$AB$116,MATCH(DY$6,'План продаж'!$B$22:$B$116,0)),0)</f>
        <v>0</v>
      </c>
      <c r="DZ24" s="59">
        <f>IFERROR(INDEX('План продаж'!$AB$22:$AB$116,MATCH(DZ$6,'План продаж'!$B$22:$B$116,0)),0)</f>
        <v>0</v>
      </c>
      <c r="EA24" s="59">
        <f>IFERROR(INDEX('План продаж'!$AB$22:$AB$116,MATCH(EA$6,'План продаж'!$B$22:$B$116,0)),0)</f>
        <v>0</v>
      </c>
      <c r="EB24" s="59">
        <f>IFERROR(INDEX('План продаж'!$AB$22:$AB$116,MATCH(EB$6,'План продаж'!$B$22:$B$116,0)),0)</f>
        <v>0</v>
      </c>
      <c r="EC24" s="59">
        <f>IFERROR(INDEX('План продаж'!$AB$22:$AB$116,MATCH(EC$6,'План продаж'!$B$22:$B$116,0)),0)</f>
        <v>0</v>
      </c>
      <c r="ED24" s="59">
        <f>IFERROR(INDEX('План продаж'!$AB$22:$AB$116,MATCH(ED$6,'План продаж'!$B$22:$B$116,0)),0)</f>
        <v>0</v>
      </c>
      <c r="EE24" s="59">
        <f>IFERROR(INDEX('План продаж'!$AB$22:$AB$116,MATCH(EE$6,'План продаж'!$B$22:$B$116,0)),0)</f>
        <v>0</v>
      </c>
      <c r="EF24" s="59">
        <f>IFERROR(INDEX('План продаж'!$AB$22:$AB$116,MATCH(EF$6,'План продаж'!$B$22:$B$116,0)),0)</f>
        <v>0</v>
      </c>
      <c r="EG24" s="59">
        <f>IFERROR(INDEX('План продаж'!$AB$22:$AB$116,MATCH(EG$6,'План продаж'!$B$22:$B$116,0)),0)</f>
        <v>0</v>
      </c>
      <c r="EH24" s="59">
        <f>IFERROR(INDEX('План продаж'!$AB$22:$AB$116,MATCH(EH$6,'План продаж'!$B$22:$B$116,0)),0)</f>
        <v>0</v>
      </c>
      <c r="EI24" s="59">
        <f>IFERROR(INDEX('План продаж'!$AB$22:$AB$116,MATCH(EI$6,'План продаж'!$B$22:$B$116,0)),0)</f>
        <v>0</v>
      </c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60"/>
      <c r="FU24" s="60"/>
      <c r="FV24" s="60"/>
      <c r="FW24" s="60"/>
      <c r="FX24" s="60"/>
      <c r="FY24" s="60"/>
      <c r="FZ24" s="60"/>
      <c r="GA24" s="60"/>
      <c r="GB24" s="60"/>
      <c r="GC24" s="60"/>
      <c r="GD24" s="60"/>
      <c r="GE24" s="60"/>
      <c r="GF24" s="60"/>
      <c r="GG24" s="60"/>
      <c r="GH24" s="60"/>
      <c r="GI24" s="60"/>
      <c r="GJ24" s="60"/>
      <c r="GK24" s="60"/>
      <c r="GL24" s="60"/>
      <c r="GM24" s="60"/>
      <c r="GN24" s="60"/>
      <c r="GO24" s="60"/>
      <c r="GP24" s="60"/>
      <c r="GQ24" s="60"/>
      <c r="GR24" s="60"/>
      <c r="GS24" s="60"/>
    </row>
    <row r="25" spans="2:201" x14ac:dyDescent="0.2">
      <c r="B25" s="66"/>
      <c r="C25" s="67" t="s">
        <v>872</v>
      </c>
      <c r="D25" s="70">
        <f>AVERAGEIF(S25:EI25,"&gt;0")</f>
        <v>5.161290322580645</v>
      </c>
      <c r="E25" s="78">
        <f>SUMIF($S$6:$EI$6,"&lt;"&amp;$Q$2,S25:EI25)/P25</f>
        <v>0.85</v>
      </c>
      <c r="G25" s="68"/>
      <c r="H25" s="68"/>
      <c r="I25" s="68"/>
      <c r="J25" s="68"/>
      <c r="K25" s="68"/>
      <c r="L25" s="68"/>
      <c r="M25" s="68"/>
      <c r="N25" s="68"/>
      <c r="O25" s="68"/>
      <c r="P25" s="69">
        <f t="shared" si="104"/>
        <v>160</v>
      </c>
      <c r="Q25" s="70">
        <f t="shared" si="105"/>
        <v>0</v>
      </c>
      <c r="R25" s="59">
        <f>P25-Q25</f>
        <v>160</v>
      </c>
      <c r="S25" s="59"/>
      <c r="T25" s="59"/>
      <c r="U25" s="59">
        <f>IFERROR(INDEX('План продаж'!$T$22:$T$116,MATCH(U$6,'План продаж'!$B$22:$B$116,0)),0)</f>
        <v>0</v>
      </c>
      <c r="V25" s="59">
        <f>IFERROR(INDEX('План продаж'!$T$22:$T$116,MATCH(V$6,'План продаж'!$B$22:$B$116,0)),0)</f>
        <v>0</v>
      </c>
      <c r="W25" s="59">
        <f>IFERROR(INDEX('План продаж'!$T$22:$T$116,MATCH(W$6,'План продаж'!$B$22:$B$116,0)),0)</f>
        <v>0</v>
      </c>
      <c r="X25" s="59">
        <f>IFERROR(INDEX('План продаж'!$T$22:$T$116,MATCH(X$6,'План продаж'!$B$22:$B$116,0)),0)</f>
        <v>0</v>
      </c>
      <c r="Y25" s="59">
        <f>IFERROR(INDEX('План продаж'!$T$22:$T$116,MATCH(Y$6,'План продаж'!$B$22:$B$116,0)),0)</f>
        <v>0</v>
      </c>
      <c r="Z25" s="59">
        <f>IFERROR(INDEX('План продаж'!$T$22:$T$116,MATCH(Z$6,'План продаж'!$B$22:$B$116,0)),0)</f>
        <v>0</v>
      </c>
      <c r="AA25" s="59">
        <f>IFERROR(INDEX('План продаж'!$T$22:$T$116,MATCH(AA$6,'План продаж'!$B$22:$B$116,0)),0)</f>
        <v>0</v>
      </c>
      <c r="AB25" s="59">
        <f>IFERROR(INDEX('План продаж'!$T$22:$T$116,MATCH(AB$6,'План продаж'!$B$22:$B$116,0)),0)</f>
        <v>0</v>
      </c>
      <c r="AC25" s="59">
        <f>IFERROR(INDEX('План продаж'!$T$22:$T$116,MATCH(AC$6,'План продаж'!$B$22:$B$116,0)),0)</f>
        <v>0</v>
      </c>
      <c r="AD25" s="59">
        <f>IFERROR(INDEX('План продаж'!$T$22:$T$116,MATCH(AD$6,'План продаж'!$B$22:$B$116,0)),0)</f>
        <v>0</v>
      </c>
      <c r="AE25" s="59">
        <f>IFERROR(INDEX('План продаж'!$T$22:$T$116,MATCH(AE$6,'План продаж'!$B$22:$B$116,0)),0)</f>
        <v>0</v>
      </c>
      <c r="AF25" s="59">
        <f>IFERROR(INDEX('План продаж'!$T$22:$T$116,MATCH(AF$6,'План продаж'!$B$22:$B$116,0)),0)</f>
        <v>0</v>
      </c>
      <c r="AG25" s="59">
        <f>IFERROR(INDEX('План продаж'!$T$22:$T$116,MATCH(AG$6,'План продаж'!$B$22:$B$116,0)),0)</f>
        <v>0</v>
      </c>
      <c r="AH25" s="59">
        <f>IFERROR(INDEX('План продаж'!$T$22:$T$116,MATCH(AH$6,'План продаж'!$B$22:$B$116,0)),0)</f>
        <v>0</v>
      </c>
      <c r="AI25" s="59">
        <f>IFERROR(INDEX('План продаж'!$T$22:$T$116,MATCH(AI$6,'План продаж'!$B$22:$B$116,0)),0)</f>
        <v>0</v>
      </c>
      <c r="AJ25" s="59">
        <f>IFERROR(INDEX('План продаж'!$T$22:$T$116,MATCH(AJ$6,'План продаж'!$B$22:$B$116,0)),0)</f>
        <v>0</v>
      </c>
      <c r="AK25" s="59">
        <f>IFERROR(INDEX('План продаж'!$T$22:$T$116,MATCH(AK$6,'План продаж'!$B$22:$B$116,0)),0)</f>
        <v>5.3954872303496151</v>
      </c>
      <c r="AL25" s="59">
        <f>IFERROR(INDEX('План продаж'!$T$22:$T$116,MATCH(AL$6,'План продаж'!$B$22:$B$116,0)),0)</f>
        <v>5.4516902223324237</v>
      </c>
      <c r="AM25" s="59">
        <f>IFERROR(INDEX('План продаж'!$T$22:$T$116,MATCH(AM$6,'План продаж'!$B$22:$B$116,0)),0)</f>
        <v>4.6817092321679468</v>
      </c>
      <c r="AN25" s="59">
        <f>IFERROR(INDEX('План продаж'!$T$22:$T$116,MATCH(AN$6,'План продаж'!$B$22:$B$116,0)),0)</f>
        <v>4.7294817753533351</v>
      </c>
      <c r="AO25" s="59">
        <f>IFERROR(INDEX('План продаж'!$T$22:$T$116,MATCH(AO$6,'План продаж'!$B$22:$B$116,0)),0)</f>
        <v>4.7772543185387226</v>
      </c>
      <c r="AP25" s="59">
        <f>IFERROR(INDEX('План продаж'!$T$22:$T$116,MATCH(AP$6,'План продаж'!$B$22:$B$116,0)),0)</f>
        <v>4.8250268617241083</v>
      </c>
      <c r="AQ25" s="59">
        <f>IFERROR(INDEX('План продаж'!$T$22:$T$116,MATCH(AQ$6,'План продаж'!$B$22:$B$116,0)),0)</f>
        <v>5.7327051822464661</v>
      </c>
      <c r="AR25" s="59">
        <f>IFERROR(INDEX('План продаж'!$T$22:$T$116,MATCH(AR$6,'План продаж'!$B$22:$B$116,0)),0)</f>
        <v>5.7889081742292747</v>
      </c>
      <c r="AS25" s="59">
        <f>IFERROR(INDEX('План продаж'!$T$22:$T$116,MATCH(AS$6,'План продаж'!$B$22:$B$116,0)),0)</f>
        <v>5.8451111662120834</v>
      </c>
      <c r="AT25" s="59">
        <f>IFERROR(INDEX('План продаж'!$T$22:$T$116,MATCH(AT$6,'План продаж'!$B$22:$B$116,0)),0)</f>
        <v>5.9013141581948929</v>
      </c>
      <c r="AU25" s="59">
        <f>IFERROR(INDEX('План продаж'!$T$22:$T$116,MATCH(AU$6,'План продаж'!$B$22:$B$116,0)),0)</f>
        <v>5.0638895776510449</v>
      </c>
      <c r="AV25" s="59">
        <f>IFERROR(INDEX('План продаж'!$T$22:$T$116,MATCH(AV$6,'План продаж'!$B$22:$B$116,0)),0)</f>
        <v>6.0137201421605084</v>
      </c>
      <c r="AW25" s="59">
        <f>IFERROR(INDEX('План продаж'!$T$22:$T$116,MATCH(AW$6,'План продаж'!$B$22:$B$116,0)),0)</f>
        <v>6.0699231341433171</v>
      </c>
      <c r="AX25" s="59">
        <f>IFERROR(INDEX('План продаж'!$T$22:$T$116,MATCH(AX$6,'План продаж'!$B$22:$B$116,0)),0)</f>
        <v>6.1261261261261257</v>
      </c>
      <c r="AY25" s="59">
        <f>IFERROR(INDEX('План продаж'!$T$22:$T$116,MATCH(AY$6,'План продаж'!$B$22:$B$116,0)),0)</f>
        <v>5.254979750392593</v>
      </c>
      <c r="AZ25" s="59">
        <f>IFERROR(INDEX('План продаж'!$T$22:$T$116,MATCH(AZ$6,'План продаж'!$B$22:$B$116,0)),0)</f>
        <v>5.3027522935779814</v>
      </c>
      <c r="BA25" s="59">
        <f>IFERROR(INDEX('План продаж'!$T$22:$T$116,MATCH(BA$6,'План продаж'!$B$22:$B$116,0)),0)</f>
        <v>5.350524836763368</v>
      </c>
      <c r="BB25" s="59">
        <f>IFERROR(INDEX('План продаж'!$T$22:$T$116,MATCH(BB$6,'План продаж'!$B$22:$B$116,0)),0)</f>
        <v>5.3982973799487555</v>
      </c>
      <c r="BC25" s="59">
        <f>IFERROR(INDEX('План продаж'!$T$22:$T$116,MATCH(BC$6,'План продаж'!$B$22:$B$116,0)),0)</f>
        <v>6.4071410860401681</v>
      </c>
      <c r="BD25" s="59">
        <f>IFERROR(INDEX('План продаж'!$T$22:$T$116,MATCH(BD$6,'План продаж'!$B$22:$B$116,0)),0)</f>
        <v>6.4633440780229776</v>
      </c>
      <c r="BE25" s="59">
        <f>IFERROR(INDEX('План продаж'!$T$22:$T$116,MATCH(BE$6,'План продаж'!$B$22:$B$116,0)),0)</f>
        <v>6.5195470700057854</v>
      </c>
      <c r="BF25" s="59">
        <f>IFERROR(INDEX('План продаж'!$T$22:$T$116,MATCH(BF$6,'План продаж'!$B$22:$B$116,0)),0)</f>
        <v>6.5757500619885931</v>
      </c>
      <c r="BG25" s="59">
        <f>IFERROR(INDEX('План продаж'!$T$22:$T$116,MATCH(BG$6,'План продаж'!$B$22:$B$116,0)),0)</f>
        <v>5.6371600958756929</v>
      </c>
      <c r="BH25" s="59">
        <f>IFERROR(INDEX('План продаж'!$T$22:$T$116,MATCH(BH$6,'План продаж'!$B$22:$B$116,0)),0)</f>
        <v>6.6881560459542104</v>
      </c>
      <c r="BI25" s="59">
        <f>IFERROR(INDEX('План продаж'!$T$22:$T$116,MATCH(BI$6,'План продаж'!$B$22:$B$116,0)),0)</f>
        <v>3.7500000000000009</v>
      </c>
      <c r="BJ25" s="59">
        <f>IFERROR(INDEX('План продаж'!$T$22:$T$116,MATCH(BJ$6,'План продаж'!$B$22:$B$116,0)),0)</f>
        <v>3.7500000000000009</v>
      </c>
      <c r="BK25" s="59">
        <f>IFERROR(INDEX('План продаж'!$T$22:$T$116,MATCH(BK$6,'План продаж'!$B$22:$B$116,0)),0)</f>
        <v>3.1875000000000004</v>
      </c>
      <c r="BL25" s="59">
        <f>IFERROR(INDEX('План продаж'!$T$22:$T$116,MATCH(BL$6,'План продаж'!$B$22:$B$116,0)),0)</f>
        <v>3.1875000000000004</v>
      </c>
      <c r="BM25" s="59">
        <f>IFERROR(INDEX('План продаж'!$T$22:$T$116,MATCH(BM$6,'План продаж'!$B$22:$B$116,0)),0)</f>
        <v>3.1875000000000004</v>
      </c>
      <c r="BN25" s="59">
        <f>IFERROR(INDEX('План продаж'!$T$22:$T$116,MATCH(BN$6,'План продаж'!$B$22:$B$116,0)),0)</f>
        <v>3.1875000000000004</v>
      </c>
      <c r="BO25" s="59">
        <f>IFERROR(INDEX('План продаж'!$T$22:$T$116,MATCH(BO$6,'План продаж'!$B$22:$B$116,0)),0)</f>
        <v>3.7500000000000009</v>
      </c>
      <c r="BP25" s="59">
        <f>IFERROR(INDEX('План продаж'!$T$22:$T$116,MATCH(BP$6,'План продаж'!$B$22:$B$116,0)),0)</f>
        <v>0</v>
      </c>
      <c r="BQ25" s="59">
        <f>IFERROR(INDEX('План продаж'!$T$22:$T$116,MATCH(BQ$6,'План продаж'!$B$22:$B$116,0)),0)</f>
        <v>0</v>
      </c>
      <c r="BR25" s="59">
        <f>IFERROR(INDEX('План продаж'!$T$22:$T$116,MATCH(BR$6,'План продаж'!$B$22:$B$116,0)),0)</f>
        <v>0</v>
      </c>
      <c r="BS25" s="59">
        <f>IFERROR(INDEX('План продаж'!$T$22:$T$116,MATCH(BS$6,'План продаж'!$B$22:$B$116,0)),0)</f>
        <v>0</v>
      </c>
      <c r="BT25" s="59">
        <f>IFERROR(INDEX('План продаж'!$T$22:$T$116,MATCH(BT$6,'План продаж'!$B$22:$B$116,0)),0)</f>
        <v>0</v>
      </c>
      <c r="BU25" s="59">
        <f>IFERROR(INDEX('План продаж'!$T$22:$T$116,MATCH(BU$6,'План продаж'!$B$22:$B$116,0)),0)</f>
        <v>0</v>
      </c>
      <c r="BV25" s="59">
        <f>IFERROR(INDEX('План продаж'!$T$22:$T$116,MATCH(BV$6,'План продаж'!$B$22:$B$116,0)),0)</f>
        <v>0</v>
      </c>
      <c r="BW25" s="59">
        <f>IFERROR(INDEX('План продаж'!$T$22:$T$116,MATCH(BW$6,'План продаж'!$B$22:$B$116,0)),0)</f>
        <v>0</v>
      </c>
      <c r="BX25" s="59">
        <f>IFERROR(INDEX('План продаж'!$T$22:$T$116,MATCH(BX$6,'План продаж'!$B$22:$B$116,0)),0)</f>
        <v>0</v>
      </c>
      <c r="BY25" s="59">
        <f>IFERROR(INDEX('План продаж'!$T$22:$T$116,MATCH(BY$6,'План продаж'!$B$22:$B$116,0)),0)</f>
        <v>0</v>
      </c>
      <c r="BZ25" s="59">
        <f>IFERROR(INDEX('План продаж'!$T$22:$T$116,MATCH(BZ$6,'План продаж'!$B$22:$B$116,0)),0)</f>
        <v>0</v>
      </c>
      <c r="CA25" s="59">
        <f>IFERROR(INDEX('План продаж'!$T$22:$T$116,MATCH(CA$6,'План продаж'!$B$22:$B$116,0)),0)</f>
        <v>0</v>
      </c>
      <c r="CB25" s="59">
        <f>IFERROR(INDEX('План продаж'!$T$22:$T$116,MATCH(CB$6,'План продаж'!$B$22:$B$116,0)),0)</f>
        <v>0</v>
      </c>
      <c r="CC25" s="59">
        <f>IFERROR(INDEX('План продаж'!$T$22:$T$116,MATCH(CC$6,'План продаж'!$B$22:$B$116,0)),0)</f>
        <v>0</v>
      </c>
      <c r="CD25" s="59">
        <f>IFERROR(INDEX('План продаж'!$T$22:$T$116,MATCH(CD$6,'План продаж'!$B$22:$B$116,0)),0)</f>
        <v>0</v>
      </c>
      <c r="CE25" s="59">
        <f>IFERROR(INDEX('План продаж'!$T$22:$T$116,MATCH(CE$6,'План продаж'!$B$22:$B$116,0)),0)</f>
        <v>0</v>
      </c>
      <c r="CF25" s="59">
        <f>IFERROR(INDEX('План продаж'!$T$22:$T$116,MATCH(CF$6,'План продаж'!$B$22:$B$116,0)),0)</f>
        <v>0</v>
      </c>
      <c r="CG25" s="59">
        <f>IFERROR(INDEX('План продаж'!$T$22:$T$116,MATCH(CG$6,'План продаж'!$B$22:$B$116,0)),0)</f>
        <v>0</v>
      </c>
      <c r="CH25" s="59">
        <f>IFERROR(INDEX('План продаж'!$T$22:$T$116,MATCH(CH$6,'План продаж'!$B$22:$B$116,0)),0)</f>
        <v>0</v>
      </c>
      <c r="CI25" s="59">
        <f>IFERROR(INDEX('План продаж'!$T$22:$T$116,MATCH(CI$6,'План продаж'!$B$22:$B$116,0)),0)</f>
        <v>0</v>
      </c>
      <c r="CJ25" s="59">
        <f>IFERROR(INDEX('План продаж'!$T$22:$T$116,MATCH(CJ$6,'План продаж'!$B$22:$B$116,0)),0)</f>
        <v>0</v>
      </c>
      <c r="CK25" s="59">
        <f>IFERROR(INDEX('План продаж'!$T$22:$T$116,MATCH(CK$6,'План продаж'!$B$22:$B$116,0)),0)</f>
        <v>0</v>
      </c>
      <c r="CL25" s="59">
        <f>IFERROR(INDEX('План продаж'!$T$22:$T$116,MATCH(CL$6,'План продаж'!$B$22:$B$116,0)),0)</f>
        <v>0</v>
      </c>
      <c r="CM25" s="59">
        <f>IFERROR(INDEX('План продаж'!$T$22:$T$116,MATCH(CM$6,'План продаж'!$B$22:$B$116,0)),0)</f>
        <v>0</v>
      </c>
      <c r="CN25" s="59">
        <f>IFERROR(INDEX('План продаж'!$T$22:$T$116,MATCH(CN$6,'План продаж'!$B$22:$B$116,0)),0)</f>
        <v>0</v>
      </c>
      <c r="CO25" s="59">
        <f>IFERROR(INDEX('План продаж'!$T$22:$T$116,MATCH(CO$6,'План продаж'!$B$22:$B$116,0)),0)</f>
        <v>0</v>
      </c>
      <c r="CP25" s="59">
        <f>IFERROR(INDEX('План продаж'!$T$22:$T$116,MATCH(CP$6,'План продаж'!$B$22:$B$116,0)),0)</f>
        <v>0</v>
      </c>
      <c r="CQ25" s="59">
        <f>IFERROR(INDEX('План продаж'!$T$22:$T$116,MATCH(CQ$6,'План продаж'!$B$22:$B$116,0)),0)</f>
        <v>0</v>
      </c>
      <c r="CR25" s="59">
        <f>IFERROR(INDEX('План продаж'!$T$22:$T$116,MATCH(CR$6,'План продаж'!$B$22:$B$116,0)),0)</f>
        <v>0</v>
      </c>
      <c r="CS25" s="59">
        <f>IFERROR(INDEX('План продаж'!$T$22:$T$116,MATCH(CS$6,'План продаж'!$B$22:$B$116,0)),0)</f>
        <v>0</v>
      </c>
      <c r="CT25" s="59">
        <f>IFERROR(INDEX('План продаж'!$T$22:$T$116,MATCH(CT$6,'План продаж'!$B$22:$B$116,0)),0)</f>
        <v>0</v>
      </c>
      <c r="CU25" s="59">
        <f>IFERROR(INDEX('План продаж'!$T$22:$T$116,MATCH(CU$6,'План продаж'!$B$22:$B$116,0)),0)</f>
        <v>0</v>
      </c>
      <c r="CV25" s="59">
        <f>IFERROR(INDEX('План продаж'!$T$22:$T$116,MATCH(CV$6,'План продаж'!$B$22:$B$116,0)),0)</f>
        <v>0</v>
      </c>
      <c r="CW25" s="59">
        <f>IFERROR(INDEX('План продаж'!$T$22:$T$116,MATCH(CW$6,'План продаж'!$B$22:$B$116,0)),0)</f>
        <v>0</v>
      </c>
      <c r="CX25" s="59">
        <f>IFERROR(INDEX('План продаж'!$T$22:$T$116,MATCH(CX$6,'План продаж'!$B$22:$B$116,0)),0)</f>
        <v>0</v>
      </c>
      <c r="CY25" s="59">
        <f>IFERROR(INDEX('План продаж'!$T$22:$T$116,MATCH(CY$6,'План продаж'!$B$22:$B$116,0)),0)</f>
        <v>0</v>
      </c>
      <c r="CZ25" s="59">
        <f>IFERROR(INDEX('План продаж'!$T$22:$T$116,MATCH(CZ$6,'План продаж'!$B$22:$B$116,0)),0)</f>
        <v>0</v>
      </c>
      <c r="DA25" s="59">
        <f>IFERROR(INDEX('План продаж'!$T$22:$T$116,MATCH(DA$6,'План продаж'!$B$22:$B$116,0)),0)</f>
        <v>0</v>
      </c>
      <c r="DB25" s="59">
        <f>IFERROR(INDEX('План продаж'!$T$22:$T$116,MATCH(DB$6,'План продаж'!$B$22:$B$116,0)),0)</f>
        <v>0</v>
      </c>
      <c r="DC25" s="59">
        <f>IFERROR(INDEX('План продаж'!$T$22:$T$116,MATCH(DC$6,'План продаж'!$B$22:$B$116,0)),0)</f>
        <v>0</v>
      </c>
      <c r="DD25" s="59">
        <f>IFERROR(INDEX('План продаж'!$T$22:$T$116,MATCH(DD$6,'План продаж'!$B$22:$B$116,0)),0)</f>
        <v>0</v>
      </c>
      <c r="DE25" s="59">
        <f>IFERROR(INDEX('План продаж'!$T$22:$T$116,MATCH(DE$6,'План продаж'!$B$22:$B$116,0)),0)</f>
        <v>0</v>
      </c>
      <c r="DF25" s="59">
        <f>IFERROR(INDEX('План продаж'!$T$22:$T$116,MATCH(DF$6,'План продаж'!$B$22:$B$116,0)),0)</f>
        <v>0</v>
      </c>
      <c r="DG25" s="59">
        <f>IFERROR(INDEX('План продаж'!$T$22:$T$116,MATCH(DG$6,'План продаж'!$B$22:$B$116,0)),0)</f>
        <v>0</v>
      </c>
      <c r="DH25" s="59">
        <f>IFERROR(INDEX('План продаж'!$T$22:$T$116,MATCH(DH$6,'План продаж'!$B$22:$B$116,0)),0)</f>
        <v>0</v>
      </c>
      <c r="DI25" s="59">
        <f>IFERROR(INDEX('План продаж'!$T$22:$T$116,MATCH(DI$6,'План продаж'!$B$22:$B$116,0)),0)</f>
        <v>0</v>
      </c>
      <c r="DJ25" s="59">
        <f>IFERROR(INDEX('План продаж'!$T$22:$T$116,MATCH(DJ$6,'План продаж'!$B$22:$B$116,0)),0)</f>
        <v>0</v>
      </c>
      <c r="DK25" s="59">
        <f>IFERROR(INDEX('План продаж'!$T$22:$T$116,MATCH(DK$6,'План продаж'!$B$22:$B$116,0)),0)</f>
        <v>0</v>
      </c>
      <c r="DL25" s="59">
        <f>IFERROR(INDEX('План продаж'!$T$22:$T$116,MATCH(DL$6,'План продаж'!$B$22:$B$116,0)),0)</f>
        <v>0</v>
      </c>
      <c r="DM25" s="59">
        <f>IFERROR(INDEX('План продаж'!$T$22:$T$116,MATCH(DM$6,'План продаж'!$B$22:$B$116,0)),0)</f>
        <v>0</v>
      </c>
      <c r="DN25" s="59">
        <f>IFERROR(INDEX('План продаж'!$T$22:$T$116,MATCH(DN$6,'План продаж'!$B$22:$B$116,0)),0)</f>
        <v>0</v>
      </c>
      <c r="DO25" s="59">
        <f>IFERROR(INDEX('План продаж'!$T$22:$T$116,MATCH(DO$6,'План продаж'!$B$22:$B$116,0)),0)</f>
        <v>0</v>
      </c>
      <c r="DP25" s="59">
        <f>IFERROR(INDEX('План продаж'!$T$22:$T$116,MATCH(DP$6,'План продаж'!$B$22:$B$116,0)),0)</f>
        <v>0</v>
      </c>
      <c r="DQ25" s="59">
        <f>IFERROR(INDEX('План продаж'!$T$22:$T$116,MATCH(DQ$6,'План продаж'!$B$22:$B$116,0)),0)</f>
        <v>0</v>
      </c>
      <c r="DR25" s="59">
        <f>IFERROR(INDEX('План продаж'!$T$22:$T$116,MATCH(DR$6,'План продаж'!$B$22:$B$116,0)),0)</f>
        <v>0</v>
      </c>
      <c r="DS25" s="59">
        <f>IFERROR(INDEX('План продаж'!$T$22:$T$116,MATCH(DS$6,'План продаж'!$B$22:$B$116,0)),0)</f>
        <v>0</v>
      </c>
      <c r="DT25" s="59">
        <f>IFERROR(INDEX('План продаж'!$T$22:$T$116,MATCH(DT$6,'План продаж'!$B$22:$B$116,0)),0)</f>
        <v>0</v>
      </c>
      <c r="DU25" s="59">
        <f>IFERROR(INDEX('План продаж'!$T$22:$T$116,MATCH(DU$6,'План продаж'!$B$22:$B$116,0)),0)</f>
        <v>0</v>
      </c>
      <c r="DV25" s="59">
        <f>IFERROR(INDEX('План продаж'!$T$22:$T$116,MATCH(DV$6,'План продаж'!$B$22:$B$116,0)),0)</f>
        <v>0</v>
      </c>
      <c r="DW25" s="59">
        <f>IFERROR(INDEX('План продаж'!$T$22:$T$116,MATCH(DW$6,'План продаж'!$B$22:$B$116,0)),0)</f>
        <v>0</v>
      </c>
      <c r="DX25" s="59">
        <f>IFERROR(INDEX('План продаж'!$T$22:$T$116,MATCH(DX$6,'План продаж'!$B$22:$B$116,0)),0)</f>
        <v>0</v>
      </c>
      <c r="DY25" s="59">
        <f>IFERROR(INDEX('План продаж'!$T$22:$T$116,MATCH(DY$6,'План продаж'!$B$22:$B$116,0)),0)</f>
        <v>0</v>
      </c>
      <c r="DZ25" s="59">
        <f>IFERROR(INDEX('План продаж'!$T$22:$T$116,MATCH(DZ$6,'План продаж'!$B$22:$B$116,0)),0)</f>
        <v>0</v>
      </c>
      <c r="EA25" s="59">
        <f>IFERROR(INDEX('План продаж'!$T$22:$T$116,MATCH(EA$6,'План продаж'!$B$22:$B$116,0)),0)</f>
        <v>0</v>
      </c>
      <c r="EB25" s="59">
        <f>IFERROR(INDEX('План продаж'!$T$22:$T$116,MATCH(EB$6,'План продаж'!$B$22:$B$116,0)),0)</f>
        <v>0</v>
      </c>
      <c r="EC25" s="59">
        <f>IFERROR(INDEX('План продаж'!$T$22:$T$116,MATCH(EC$6,'План продаж'!$B$22:$B$116,0)),0)</f>
        <v>0</v>
      </c>
      <c r="ED25" s="59">
        <f>IFERROR(INDEX('План продаж'!$T$22:$T$116,MATCH(ED$6,'План продаж'!$B$22:$B$116,0)),0)</f>
        <v>0</v>
      </c>
      <c r="EE25" s="59">
        <f>IFERROR(INDEX('План продаж'!$T$22:$T$116,MATCH(EE$6,'План продаж'!$B$22:$B$116,0)),0)</f>
        <v>0</v>
      </c>
      <c r="EF25" s="59">
        <f>IFERROR(INDEX('План продаж'!$T$22:$T$116,MATCH(EF$6,'План продаж'!$B$22:$B$116,0)),0)</f>
        <v>0</v>
      </c>
      <c r="EG25" s="59">
        <f>IFERROR(INDEX('План продаж'!$T$22:$T$116,MATCH(EG$6,'План продаж'!$B$22:$B$116,0)),0)</f>
        <v>0</v>
      </c>
      <c r="EH25" s="59">
        <f>IFERROR(INDEX('План продаж'!$T$22:$T$116,MATCH(EH$6,'План продаж'!$B$22:$B$116,0)),0)</f>
        <v>0</v>
      </c>
      <c r="EI25" s="59">
        <f>IFERROR(INDEX('План продаж'!$T$22:$T$116,MATCH(EI$6,'План продаж'!$B$22:$B$116,0)),0)</f>
        <v>0</v>
      </c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60"/>
      <c r="FU25" s="60"/>
      <c r="FV25" s="60"/>
      <c r="FW25" s="60"/>
      <c r="FX25" s="60"/>
      <c r="FY25" s="60"/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0"/>
      <c r="GK25" s="60"/>
      <c r="GL25" s="60"/>
      <c r="GM25" s="60"/>
      <c r="GN25" s="60"/>
      <c r="GO25" s="60"/>
      <c r="GP25" s="60"/>
      <c r="GQ25" s="60"/>
      <c r="GR25" s="60"/>
      <c r="GS25" s="60"/>
    </row>
    <row r="26" spans="2:201" x14ac:dyDescent="0.2">
      <c r="B26" s="66"/>
      <c r="C26" s="67" t="s">
        <v>321</v>
      </c>
      <c r="D26" s="70" t="e">
        <f>AVERAGEIF(S26:EI26,"&gt;0")</f>
        <v>#DIV/0!</v>
      </c>
      <c r="E26" s="78" t="e">
        <f>SUMIF($S$6:$EI$6,"&lt;"&amp;$Q$2,S26:EI26)/P26</f>
        <v>#DIV/0!</v>
      </c>
      <c r="G26" s="68"/>
      <c r="H26" s="68"/>
      <c r="I26" s="68"/>
      <c r="J26" s="68"/>
      <c r="K26" s="68"/>
      <c r="L26" s="68"/>
      <c r="M26" s="68"/>
      <c r="N26" s="68"/>
      <c r="O26" s="68"/>
      <c r="P26" s="69">
        <f t="shared" si="104"/>
        <v>0</v>
      </c>
      <c r="Q26" s="70">
        <f t="shared" si="105"/>
        <v>0</v>
      </c>
      <c r="R26" s="59">
        <f>P26-Q26</f>
        <v>0</v>
      </c>
      <c r="S26" s="59"/>
      <c r="T26" s="59"/>
      <c r="U26" s="59">
        <f>IFERROR(INDEX('План продаж'!$X$22:$X$116,MATCH(U$6,'План продаж'!$B$22:$B$116,0)),0)</f>
        <v>0</v>
      </c>
      <c r="V26" s="59">
        <f>IFERROR(INDEX('План продаж'!$X$22:$X$116,MATCH(V$6,'План продаж'!$B$22:$B$116,0)),0)</f>
        <v>0</v>
      </c>
      <c r="W26" s="59">
        <f>IFERROR(INDEX('План продаж'!$X$22:$X$116,MATCH(W$6,'План продаж'!$B$22:$B$116,0)),0)</f>
        <v>0</v>
      </c>
      <c r="X26" s="59">
        <f>IFERROR(INDEX('План продаж'!$X$22:$X$116,MATCH(X$6,'План продаж'!$B$22:$B$116,0)),0)</f>
        <v>0</v>
      </c>
      <c r="Y26" s="59">
        <f>IFERROR(INDEX('План продаж'!$X$22:$X$116,MATCH(Y$6,'План продаж'!$B$22:$B$116,0)),0)</f>
        <v>0</v>
      </c>
      <c r="Z26" s="59">
        <f>IFERROR(INDEX('План продаж'!$X$22:$X$116,MATCH(Z$6,'План продаж'!$B$22:$B$116,0)),0)</f>
        <v>0</v>
      </c>
      <c r="AA26" s="59">
        <f>IFERROR(INDEX('План продаж'!$X$22:$X$116,MATCH(AA$6,'План продаж'!$B$22:$B$116,0)),0)</f>
        <v>0</v>
      </c>
      <c r="AB26" s="59">
        <f>IFERROR(INDEX('План продаж'!$X$22:$X$116,MATCH(AB$6,'План продаж'!$B$22:$B$116,0)),0)</f>
        <v>0</v>
      </c>
      <c r="AC26" s="59">
        <f>IFERROR(INDEX('План продаж'!$X$22:$X$116,MATCH(AC$6,'План продаж'!$B$22:$B$116,0)),0)</f>
        <v>0</v>
      </c>
      <c r="AD26" s="59">
        <f>IFERROR(INDEX('План продаж'!$X$22:$X$116,MATCH(AD$6,'План продаж'!$B$22:$B$116,0)),0)</f>
        <v>0</v>
      </c>
      <c r="AE26" s="59">
        <f>IFERROR(INDEX('План продаж'!$X$22:$X$116,MATCH(AE$6,'План продаж'!$B$22:$B$116,0)),0)</f>
        <v>0</v>
      </c>
      <c r="AF26" s="59">
        <f>IFERROR(INDEX('План продаж'!$X$22:$X$116,MATCH(AF$6,'План продаж'!$B$22:$B$116,0)),0)</f>
        <v>0</v>
      </c>
      <c r="AG26" s="59">
        <f>IFERROR(INDEX('План продаж'!$X$22:$X$116,MATCH(AG$6,'План продаж'!$B$22:$B$116,0)),0)</f>
        <v>0</v>
      </c>
      <c r="AH26" s="59">
        <f>IFERROR(INDEX('План продаж'!$X$22:$X$116,MATCH(AH$6,'План продаж'!$B$22:$B$116,0)),0)</f>
        <v>0</v>
      </c>
      <c r="AI26" s="59">
        <f>IFERROR(INDEX('План продаж'!$X$22:$X$116,MATCH(AI$6,'План продаж'!$B$22:$B$116,0)),0)</f>
        <v>0</v>
      </c>
      <c r="AJ26" s="59">
        <f>IFERROR(INDEX('План продаж'!$X$22:$X$116,MATCH(AJ$6,'План продаж'!$B$22:$B$116,0)),0)</f>
        <v>0</v>
      </c>
      <c r="AK26" s="59">
        <f>IFERROR(INDEX('План продаж'!$X$22:$X$116,MATCH(AK$6,'План продаж'!$B$22:$B$116,0)),0)</f>
        <v>0</v>
      </c>
      <c r="AL26" s="59">
        <f>IFERROR(INDEX('План продаж'!$X$22:$X$116,MATCH(AL$6,'План продаж'!$B$22:$B$116,0)),0)</f>
        <v>0</v>
      </c>
      <c r="AM26" s="59">
        <f>IFERROR(INDEX('План продаж'!$X$22:$X$116,MATCH(AM$6,'План продаж'!$B$22:$B$116,0)),0)</f>
        <v>0</v>
      </c>
      <c r="AN26" s="59">
        <f>IFERROR(INDEX('План продаж'!$X$22:$X$116,MATCH(AN$6,'План продаж'!$B$22:$B$116,0)),0)</f>
        <v>0</v>
      </c>
      <c r="AO26" s="59">
        <f>IFERROR(INDEX('План продаж'!$X$22:$X$116,MATCH(AO$6,'План продаж'!$B$22:$B$116,0)),0)</f>
        <v>0</v>
      </c>
      <c r="AP26" s="59">
        <f>IFERROR(INDEX('План продаж'!$X$22:$X$116,MATCH(AP$6,'План продаж'!$B$22:$B$116,0)),0)</f>
        <v>0</v>
      </c>
      <c r="AQ26" s="59">
        <f>IFERROR(INDEX('План продаж'!$X$22:$X$116,MATCH(AQ$6,'План продаж'!$B$22:$B$116,0)),0)</f>
        <v>0</v>
      </c>
      <c r="AR26" s="59">
        <f>IFERROR(INDEX('План продаж'!$X$22:$X$116,MATCH(AR$6,'План продаж'!$B$22:$B$116,0)),0)</f>
        <v>0</v>
      </c>
      <c r="AS26" s="59">
        <f>IFERROR(INDEX('План продаж'!$X$22:$X$116,MATCH(AS$6,'План продаж'!$B$22:$B$116,0)),0)</f>
        <v>0</v>
      </c>
      <c r="AT26" s="59">
        <f>IFERROR(INDEX('План продаж'!$X$22:$X$116,MATCH(AT$6,'План продаж'!$B$22:$B$116,0)),0)</f>
        <v>0</v>
      </c>
      <c r="AU26" s="59">
        <f>IFERROR(INDEX('План продаж'!$X$22:$X$116,MATCH(AU$6,'План продаж'!$B$22:$B$116,0)),0)</f>
        <v>0</v>
      </c>
      <c r="AV26" s="59">
        <f>IFERROR(INDEX('План продаж'!$X$22:$X$116,MATCH(AV$6,'План продаж'!$B$22:$B$116,0)),0)</f>
        <v>0</v>
      </c>
      <c r="AW26" s="59">
        <f>IFERROR(INDEX('План продаж'!$X$22:$X$116,MATCH(AW$6,'План продаж'!$B$22:$B$116,0)),0)</f>
        <v>0</v>
      </c>
      <c r="AX26" s="59">
        <f>IFERROR(INDEX('План продаж'!$X$22:$X$116,MATCH(AX$6,'План продаж'!$B$22:$B$116,0)),0)</f>
        <v>0</v>
      </c>
      <c r="AY26" s="59">
        <f>IFERROR(INDEX('План продаж'!$X$22:$X$116,MATCH(AY$6,'План продаж'!$B$22:$B$116,0)),0)</f>
        <v>0</v>
      </c>
      <c r="AZ26" s="59">
        <f>IFERROR(INDEX('План продаж'!$X$22:$X$116,MATCH(AZ$6,'План продаж'!$B$22:$B$116,0)),0)</f>
        <v>0</v>
      </c>
      <c r="BA26" s="59">
        <f>IFERROR(INDEX('План продаж'!$X$22:$X$116,MATCH(BA$6,'План продаж'!$B$22:$B$116,0)),0)</f>
        <v>0</v>
      </c>
      <c r="BB26" s="59">
        <f>IFERROR(INDEX('План продаж'!$X$22:$X$116,MATCH(BB$6,'План продаж'!$B$22:$B$116,0)),0)</f>
        <v>0</v>
      </c>
      <c r="BC26" s="59">
        <f>IFERROR(INDEX('План продаж'!$X$22:$X$116,MATCH(BC$6,'План продаж'!$B$22:$B$116,0)),0)</f>
        <v>0</v>
      </c>
      <c r="BD26" s="59">
        <f>IFERROR(INDEX('План продаж'!$X$22:$X$116,MATCH(BD$6,'План продаж'!$B$22:$B$116,0)),0)</f>
        <v>0</v>
      </c>
      <c r="BE26" s="59">
        <f>IFERROR(INDEX('План продаж'!$X$22:$X$116,MATCH(BE$6,'План продаж'!$B$22:$B$116,0)),0)</f>
        <v>0</v>
      </c>
      <c r="BF26" s="59">
        <f>IFERROR(INDEX('План продаж'!$X$22:$X$116,MATCH(BF$6,'План продаж'!$B$22:$B$116,0)),0)</f>
        <v>0</v>
      </c>
      <c r="BG26" s="59">
        <f>IFERROR(INDEX('План продаж'!$X$22:$X$116,MATCH(BG$6,'План продаж'!$B$22:$B$116,0)),0)</f>
        <v>0</v>
      </c>
      <c r="BH26" s="59">
        <f>IFERROR(INDEX('План продаж'!$X$22:$X$116,MATCH(BH$6,'План продаж'!$B$22:$B$116,0)),0)</f>
        <v>0</v>
      </c>
      <c r="BI26" s="59">
        <f>IFERROR(INDEX('План продаж'!$X$22:$X$116,MATCH(BI$6,'План продаж'!$B$22:$B$116,0)),0)</f>
        <v>0</v>
      </c>
      <c r="BJ26" s="59">
        <f>IFERROR(INDEX('План продаж'!$X$22:$X$116,MATCH(BJ$6,'План продаж'!$B$22:$B$116,0)),0)</f>
        <v>0</v>
      </c>
      <c r="BK26" s="59">
        <f>IFERROR(INDEX('План продаж'!$X$22:$X$116,MATCH(BK$6,'План продаж'!$B$22:$B$116,0)),0)</f>
        <v>0</v>
      </c>
      <c r="BL26" s="59">
        <f>IFERROR(INDEX('План продаж'!$X$22:$X$116,MATCH(BL$6,'План продаж'!$B$22:$B$116,0)),0)</f>
        <v>0</v>
      </c>
      <c r="BM26" s="59">
        <f>IFERROR(INDEX('План продаж'!$X$22:$X$116,MATCH(BM$6,'План продаж'!$B$22:$B$116,0)),0)</f>
        <v>0</v>
      </c>
      <c r="BN26" s="59">
        <f>IFERROR(INDEX('План продаж'!$X$22:$X$116,MATCH(BN$6,'План продаж'!$B$22:$B$116,0)),0)</f>
        <v>0</v>
      </c>
      <c r="BO26" s="59">
        <f>IFERROR(INDEX('План продаж'!$X$22:$X$116,MATCH(BO$6,'План продаж'!$B$22:$B$116,0)),0)</f>
        <v>0</v>
      </c>
      <c r="BP26" s="59">
        <f>IFERROR(INDEX('План продаж'!$X$22:$X$116,MATCH(BP$6,'План продаж'!$B$22:$B$116,0)),0)</f>
        <v>0</v>
      </c>
      <c r="BQ26" s="59">
        <f>IFERROR(INDEX('План продаж'!$X$22:$X$116,MATCH(BQ$6,'План продаж'!$B$22:$B$116,0)),0)</f>
        <v>0</v>
      </c>
      <c r="BR26" s="59">
        <f>IFERROR(INDEX('План продаж'!$X$22:$X$116,MATCH(BR$6,'План продаж'!$B$22:$B$116,0)),0)</f>
        <v>0</v>
      </c>
      <c r="BS26" s="59">
        <f>IFERROR(INDEX('План продаж'!$X$22:$X$116,MATCH(BS$6,'План продаж'!$B$22:$B$116,0)),0)</f>
        <v>0</v>
      </c>
      <c r="BT26" s="59">
        <f>IFERROR(INDEX('План продаж'!$X$22:$X$116,MATCH(BT$6,'План продаж'!$B$22:$B$116,0)),0)</f>
        <v>0</v>
      </c>
      <c r="BU26" s="59">
        <f>IFERROR(INDEX('План продаж'!$X$22:$X$116,MATCH(BU$6,'План продаж'!$B$22:$B$116,0)),0)</f>
        <v>0</v>
      </c>
      <c r="BV26" s="59">
        <f>IFERROR(INDEX('План продаж'!$X$22:$X$116,MATCH(BV$6,'План продаж'!$B$22:$B$116,0)),0)</f>
        <v>0</v>
      </c>
      <c r="BW26" s="59">
        <f>IFERROR(INDEX('План продаж'!$X$22:$X$116,MATCH(BW$6,'План продаж'!$B$22:$B$116,0)),0)</f>
        <v>0</v>
      </c>
      <c r="BX26" s="59">
        <f>IFERROR(INDEX('План продаж'!$X$22:$X$116,MATCH(BX$6,'План продаж'!$B$22:$B$116,0)),0)</f>
        <v>0</v>
      </c>
      <c r="BY26" s="59">
        <f>IFERROR(INDEX('План продаж'!$X$22:$X$116,MATCH(BY$6,'План продаж'!$B$22:$B$116,0)),0)</f>
        <v>0</v>
      </c>
      <c r="BZ26" s="59">
        <f>IFERROR(INDEX('План продаж'!$X$22:$X$116,MATCH(BZ$6,'План продаж'!$B$22:$B$116,0)),0)</f>
        <v>0</v>
      </c>
      <c r="CA26" s="59">
        <f>IFERROR(INDEX('План продаж'!$X$22:$X$116,MATCH(CA$6,'План продаж'!$B$22:$B$116,0)),0)</f>
        <v>0</v>
      </c>
      <c r="CB26" s="59">
        <f>IFERROR(INDEX('План продаж'!$X$22:$X$116,MATCH(CB$6,'План продаж'!$B$22:$B$116,0)),0)</f>
        <v>0</v>
      </c>
      <c r="CC26" s="59">
        <f>IFERROR(INDEX('План продаж'!$X$22:$X$116,MATCH(CC$6,'План продаж'!$B$22:$B$116,0)),0)</f>
        <v>0</v>
      </c>
      <c r="CD26" s="59">
        <f>IFERROR(INDEX('План продаж'!$X$22:$X$116,MATCH(CD$6,'План продаж'!$B$22:$B$116,0)),0)</f>
        <v>0</v>
      </c>
      <c r="CE26" s="59">
        <f>IFERROR(INDEX('План продаж'!$X$22:$X$116,MATCH(CE$6,'План продаж'!$B$22:$B$116,0)),0)</f>
        <v>0</v>
      </c>
      <c r="CF26" s="59">
        <f>IFERROR(INDEX('План продаж'!$X$22:$X$116,MATCH(CF$6,'План продаж'!$B$22:$B$116,0)),0)</f>
        <v>0</v>
      </c>
      <c r="CG26" s="59">
        <f>IFERROR(INDEX('План продаж'!$X$22:$X$116,MATCH(CG$6,'План продаж'!$B$22:$B$116,0)),0)</f>
        <v>0</v>
      </c>
      <c r="CH26" s="59">
        <f>IFERROR(INDEX('План продаж'!$X$22:$X$116,MATCH(CH$6,'План продаж'!$B$22:$B$116,0)),0)</f>
        <v>0</v>
      </c>
      <c r="CI26" s="59">
        <f>IFERROR(INDEX('План продаж'!$X$22:$X$116,MATCH(CI$6,'План продаж'!$B$22:$B$116,0)),0)</f>
        <v>0</v>
      </c>
      <c r="CJ26" s="59">
        <f>IFERROR(INDEX('План продаж'!$X$22:$X$116,MATCH(CJ$6,'План продаж'!$B$22:$B$116,0)),0)</f>
        <v>0</v>
      </c>
      <c r="CK26" s="59">
        <f>IFERROR(INDEX('План продаж'!$X$22:$X$116,MATCH(CK$6,'План продаж'!$B$22:$B$116,0)),0)</f>
        <v>0</v>
      </c>
      <c r="CL26" s="59">
        <f>IFERROR(INDEX('План продаж'!$X$22:$X$116,MATCH(CL$6,'План продаж'!$B$22:$B$116,0)),0)</f>
        <v>0</v>
      </c>
      <c r="CM26" s="59">
        <f>IFERROR(INDEX('План продаж'!$X$22:$X$116,MATCH(CM$6,'План продаж'!$B$22:$B$116,0)),0)</f>
        <v>0</v>
      </c>
      <c r="CN26" s="59">
        <f>IFERROR(INDEX('План продаж'!$X$22:$X$116,MATCH(CN$6,'План продаж'!$B$22:$B$116,0)),0)</f>
        <v>0</v>
      </c>
      <c r="CO26" s="59">
        <f>IFERROR(INDEX('План продаж'!$X$22:$X$116,MATCH(CO$6,'План продаж'!$B$22:$B$116,0)),0)</f>
        <v>0</v>
      </c>
      <c r="CP26" s="59">
        <f>IFERROR(INDEX('План продаж'!$X$22:$X$116,MATCH(CP$6,'План продаж'!$B$22:$B$116,0)),0)</f>
        <v>0</v>
      </c>
      <c r="CQ26" s="59">
        <f>IFERROR(INDEX('План продаж'!$X$22:$X$116,MATCH(CQ$6,'План продаж'!$B$22:$B$116,0)),0)</f>
        <v>0</v>
      </c>
      <c r="CR26" s="59">
        <f>IFERROR(INDEX('План продаж'!$X$22:$X$116,MATCH(CR$6,'План продаж'!$B$22:$B$116,0)),0)</f>
        <v>0</v>
      </c>
      <c r="CS26" s="59">
        <f>IFERROR(INDEX('План продаж'!$X$22:$X$116,MATCH(CS$6,'План продаж'!$B$22:$B$116,0)),0)</f>
        <v>0</v>
      </c>
      <c r="CT26" s="59">
        <f>IFERROR(INDEX('План продаж'!$X$22:$X$116,MATCH(CT$6,'План продаж'!$B$22:$B$116,0)),0)</f>
        <v>0</v>
      </c>
      <c r="CU26" s="59">
        <f>IFERROR(INDEX('План продаж'!$X$22:$X$116,MATCH(CU$6,'План продаж'!$B$22:$B$116,0)),0)</f>
        <v>0</v>
      </c>
      <c r="CV26" s="59">
        <f>IFERROR(INDEX('План продаж'!$X$22:$X$116,MATCH(CV$6,'План продаж'!$B$22:$B$116,0)),0)</f>
        <v>0</v>
      </c>
      <c r="CW26" s="59">
        <f>IFERROR(INDEX('План продаж'!$X$22:$X$116,MATCH(CW$6,'План продаж'!$B$22:$B$116,0)),0)</f>
        <v>0</v>
      </c>
      <c r="CX26" s="59">
        <f>IFERROR(INDEX('План продаж'!$X$22:$X$116,MATCH(CX$6,'План продаж'!$B$22:$B$116,0)),0)</f>
        <v>0</v>
      </c>
      <c r="CY26" s="59">
        <f>IFERROR(INDEX('План продаж'!$X$22:$X$116,MATCH(CY$6,'План продаж'!$B$22:$B$116,0)),0)</f>
        <v>0</v>
      </c>
      <c r="CZ26" s="59">
        <f>IFERROR(INDEX('План продаж'!$X$22:$X$116,MATCH(CZ$6,'План продаж'!$B$22:$B$116,0)),0)</f>
        <v>0</v>
      </c>
      <c r="DA26" s="59">
        <f>IFERROR(INDEX('План продаж'!$X$22:$X$116,MATCH(DA$6,'План продаж'!$B$22:$B$116,0)),0)</f>
        <v>0</v>
      </c>
      <c r="DB26" s="59">
        <f>IFERROR(INDEX('План продаж'!$X$22:$X$116,MATCH(DB$6,'План продаж'!$B$22:$B$116,0)),0)</f>
        <v>0</v>
      </c>
      <c r="DC26" s="59">
        <f>IFERROR(INDEX('План продаж'!$X$22:$X$116,MATCH(DC$6,'План продаж'!$B$22:$B$116,0)),0)</f>
        <v>0</v>
      </c>
      <c r="DD26" s="59">
        <f>IFERROR(INDEX('План продаж'!$X$22:$X$116,MATCH(DD$6,'План продаж'!$B$22:$B$116,0)),0)</f>
        <v>0</v>
      </c>
      <c r="DE26" s="59">
        <f>IFERROR(INDEX('План продаж'!$X$22:$X$116,MATCH(DE$6,'План продаж'!$B$22:$B$116,0)),0)</f>
        <v>0</v>
      </c>
      <c r="DF26" s="59">
        <f>IFERROR(INDEX('План продаж'!$X$22:$X$116,MATCH(DF$6,'План продаж'!$B$22:$B$116,0)),0)</f>
        <v>0</v>
      </c>
      <c r="DG26" s="59">
        <f>IFERROR(INDEX('План продаж'!$X$22:$X$116,MATCH(DG$6,'План продаж'!$B$22:$B$116,0)),0)</f>
        <v>0</v>
      </c>
      <c r="DH26" s="59">
        <f>IFERROR(INDEX('План продаж'!$X$22:$X$116,MATCH(DH$6,'План продаж'!$B$22:$B$116,0)),0)</f>
        <v>0</v>
      </c>
      <c r="DI26" s="59">
        <f>IFERROR(INDEX('План продаж'!$X$22:$X$116,MATCH(DI$6,'План продаж'!$B$22:$B$116,0)),0)</f>
        <v>0</v>
      </c>
      <c r="DJ26" s="59">
        <f>IFERROR(INDEX('План продаж'!$X$22:$X$116,MATCH(DJ$6,'План продаж'!$B$22:$B$116,0)),0)</f>
        <v>0</v>
      </c>
      <c r="DK26" s="59">
        <f>IFERROR(INDEX('План продаж'!$X$22:$X$116,MATCH(DK$6,'План продаж'!$B$22:$B$116,0)),0)</f>
        <v>0</v>
      </c>
      <c r="DL26" s="59">
        <f>IFERROR(INDEX('План продаж'!$X$22:$X$116,MATCH(DL$6,'План продаж'!$B$22:$B$116,0)),0)</f>
        <v>0</v>
      </c>
      <c r="DM26" s="59">
        <f>IFERROR(INDEX('План продаж'!$X$22:$X$116,MATCH(DM$6,'План продаж'!$B$22:$B$116,0)),0)</f>
        <v>0</v>
      </c>
      <c r="DN26" s="59">
        <f>IFERROR(INDEX('План продаж'!$X$22:$X$116,MATCH(DN$6,'План продаж'!$B$22:$B$116,0)),0)</f>
        <v>0</v>
      </c>
      <c r="DO26" s="59">
        <f>IFERROR(INDEX('План продаж'!$X$22:$X$116,MATCH(DO$6,'План продаж'!$B$22:$B$116,0)),0)</f>
        <v>0</v>
      </c>
      <c r="DP26" s="59">
        <f>IFERROR(INDEX('План продаж'!$X$22:$X$116,MATCH(DP$6,'План продаж'!$B$22:$B$116,0)),0)</f>
        <v>0</v>
      </c>
      <c r="DQ26" s="59">
        <f>IFERROR(INDEX('План продаж'!$X$22:$X$116,MATCH(DQ$6,'План продаж'!$B$22:$B$116,0)),0)</f>
        <v>0</v>
      </c>
      <c r="DR26" s="59">
        <f>IFERROR(INDEX('План продаж'!$X$22:$X$116,MATCH(DR$6,'План продаж'!$B$22:$B$116,0)),0)</f>
        <v>0</v>
      </c>
      <c r="DS26" s="59">
        <f>IFERROR(INDEX('План продаж'!$X$22:$X$116,MATCH(DS$6,'План продаж'!$B$22:$B$116,0)),0)</f>
        <v>0</v>
      </c>
      <c r="DT26" s="59">
        <f>IFERROR(INDEX('План продаж'!$X$22:$X$116,MATCH(DT$6,'План продаж'!$B$22:$B$116,0)),0)</f>
        <v>0</v>
      </c>
      <c r="DU26" s="59">
        <f>IFERROR(INDEX('План продаж'!$X$22:$X$116,MATCH(DU$6,'План продаж'!$B$22:$B$116,0)),0)</f>
        <v>0</v>
      </c>
      <c r="DV26" s="59">
        <f>IFERROR(INDEX('План продаж'!$X$22:$X$116,MATCH(DV$6,'План продаж'!$B$22:$B$116,0)),0)</f>
        <v>0</v>
      </c>
      <c r="DW26" s="59">
        <f>IFERROR(INDEX('План продаж'!$X$22:$X$116,MATCH(DW$6,'План продаж'!$B$22:$B$116,0)),0)</f>
        <v>0</v>
      </c>
      <c r="DX26" s="59">
        <f>IFERROR(INDEX('План продаж'!$X$22:$X$116,MATCH(DX$6,'План продаж'!$B$22:$B$116,0)),0)</f>
        <v>0</v>
      </c>
      <c r="DY26" s="59">
        <f>IFERROR(INDEX('План продаж'!$X$22:$X$116,MATCH(DY$6,'План продаж'!$B$22:$B$116,0)),0)</f>
        <v>0</v>
      </c>
      <c r="DZ26" s="59">
        <f>IFERROR(INDEX('План продаж'!$X$22:$X$116,MATCH(DZ$6,'План продаж'!$B$22:$B$116,0)),0)</f>
        <v>0</v>
      </c>
      <c r="EA26" s="59">
        <f>IFERROR(INDEX('План продаж'!$X$22:$X$116,MATCH(EA$6,'План продаж'!$B$22:$B$116,0)),0)</f>
        <v>0</v>
      </c>
      <c r="EB26" s="59">
        <f>IFERROR(INDEX('План продаж'!$X$22:$X$116,MATCH(EB$6,'План продаж'!$B$22:$B$116,0)),0)</f>
        <v>0</v>
      </c>
      <c r="EC26" s="59">
        <f>IFERROR(INDEX('План продаж'!$X$22:$X$116,MATCH(EC$6,'План продаж'!$B$22:$B$116,0)),0)</f>
        <v>0</v>
      </c>
      <c r="ED26" s="59">
        <f>IFERROR(INDEX('План продаж'!$X$22:$X$116,MATCH(ED$6,'План продаж'!$B$22:$B$116,0)),0)</f>
        <v>0</v>
      </c>
      <c r="EE26" s="59">
        <f>IFERROR(INDEX('План продаж'!$X$22:$X$116,MATCH(EE$6,'План продаж'!$B$22:$B$116,0)),0)</f>
        <v>0</v>
      </c>
      <c r="EF26" s="59">
        <f>IFERROR(INDEX('План продаж'!$X$22:$X$116,MATCH(EF$6,'План продаж'!$B$22:$B$116,0)),0)</f>
        <v>0</v>
      </c>
      <c r="EG26" s="59">
        <f>IFERROR(INDEX('План продаж'!$X$22:$X$116,MATCH(EG$6,'План продаж'!$B$22:$B$116,0)),0)</f>
        <v>0</v>
      </c>
      <c r="EH26" s="59">
        <f>IFERROR(INDEX('План продаж'!$X$22:$X$116,MATCH(EH$6,'План продаж'!$B$22:$B$116,0)),0)</f>
        <v>0</v>
      </c>
      <c r="EI26" s="59">
        <f>IFERROR(INDEX('План продаж'!$X$22:$X$116,MATCH(EI$6,'План продаж'!$B$22:$B$116,0)),0)</f>
        <v>0</v>
      </c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60"/>
      <c r="FU26" s="60"/>
      <c r="FV26" s="60"/>
      <c r="FW26" s="60"/>
      <c r="FX26" s="60"/>
      <c r="FY26" s="60"/>
      <c r="FZ26" s="60"/>
      <c r="GA26" s="60"/>
      <c r="GB26" s="60"/>
      <c r="GC26" s="60"/>
      <c r="GD26" s="60"/>
      <c r="GE26" s="60"/>
      <c r="GF26" s="60"/>
      <c r="GG26" s="60"/>
      <c r="GH26" s="60"/>
      <c r="GI26" s="60"/>
      <c r="GJ26" s="60"/>
      <c r="GK26" s="60"/>
      <c r="GL26" s="60"/>
      <c r="GM26" s="60"/>
      <c r="GN26" s="60"/>
      <c r="GO26" s="60"/>
      <c r="GP26" s="60"/>
      <c r="GQ26" s="60"/>
      <c r="GR26" s="60"/>
      <c r="GS26" s="60"/>
    </row>
    <row r="27" spans="2:201" x14ac:dyDescent="0.2">
      <c r="B27" s="66"/>
      <c r="C27" s="67"/>
      <c r="D27" s="67"/>
      <c r="E27" s="67"/>
      <c r="F27" s="67"/>
      <c r="G27" s="67"/>
      <c r="H27" s="68"/>
      <c r="I27" s="68"/>
      <c r="J27" s="68"/>
      <c r="K27" s="68"/>
      <c r="L27" s="68"/>
      <c r="M27" s="68"/>
      <c r="N27" s="68"/>
      <c r="O27" s="68"/>
      <c r="P27" s="70"/>
      <c r="Q27" s="70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60"/>
      <c r="FU27" s="60"/>
      <c r="FV27" s="60"/>
      <c r="FW27" s="60"/>
      <c r="FX27" s="60"/>
      <c r="FY27" s="60"/>
      <c r="FZ27" s="60"/>
      <c r="GA27" s="60"/>
      <c r="GB27" s="60"/>
      <c r="GC27" s="60"/>
      <c r="GD27" s="60"/>
      <c r="GE27" s="60"/>
      <c r="GF27" s="60"/>
      <c r="GG27" s="60"/>
      <c r="GH27" s="60"/>
      <c r="GI27" s="60"/>
      <c r="GJ27" s="60"/>
      <c r="GK27" s="60"/>
      <c r="GL27" s="60"/>
      <c r="GM27" s="60"/>
      <c r="GN27" s="60"/>
      <c r="GO27" s="60"/>
      <c r="GP27" s="60"/>
      <c r="GQ27" s="60"/>
      <c r="GR27" s="60"/>
      <c r="GS27" s="60"/>
    </row>
    <row r="28" spans="2:201" x14ac:dyDescent="0.2">
      <c r="B28" s="66"/>
      <c r="C28" s="71" t="s">
        <v>873</v>
      </c>
      <c r="D28" s="72"/>
      <c r="E28" s="72">
        <f>COUNTIFS(S28:EI28,"&gt;0",S28:EI28,"&lt;1")</f>
        <v>30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3"/>
      <c r="Q28" s="74"/>
      <c r="R28" s="75"/>
      <c r="S28" s="76">
        <f>ROUND(SUM($S9:S9)/$P$9,2)</f>
        <v>0</v>
      </c>
      <c r="T28" s="76">
        <f>ROUND(SUM($S9:T9)/$P$9,2)</f>
        <v>0</v>
      </c>
      <c r="U28" s="76">
        <f>ROUND(SUM($S9:U9)/$P$9,2)</f>
        <v>0</v>
      </c>
      <c r="V28" s="76">
        <f>ROUND(SUM($S9:V9)/$P$9,2)</f>
        <v>0</v>
      </c>
      <c r="W28" s="76">
        <f>ROUND(SUM($S9:W9)/$P$9,2)</f>
        <v>0</v>
      </c>
      <c r="X28" s="76">
        <f>ROUND(SUM($S9:X9)/$P$9,2)</f>
        <v>0</v>
      </c>
      <c r="Y28" s="76">
        <f>ROUND(SUM($S9:Y9)/$P$9,2)</f>
        <v>0</v>
      </c>
      <c r="Z28" s="76">
        <f>ROUND(SUM($S9:Z9)/$P$9,2)</f>
        <v>0</v>
      </c>
      <c r="AA28" s="76">
        <f>ROUND(SUM($S9:AA9)/$P$9,2)</f>
        <v>0</v>
      </c>
      <c r="AB28" s="76">
        <f>ROUND(SUM($S9:AB9)/$P$9,2)</f>
        <v>0</v>
      </c>
      <c r="AC28" s="76">
        <f>ROUND(SUM($S9:AC9)/$P$9,2)</f>
        <v>0</v>
      </c>
      <c r="AD28" s="76">
        <f>ROUND(SUM($S9:AD9)/$P$9,2)</f>
        <v>0</v>
      </c>
      <c r="AE28" s="76">
        <f>ROUND(SUM($S9:AE9)/$P$9,2)</f>
        <v>0</v>
      </c>
      <c r="AF28" s="76">
        <f>ROUND(SUM($S9:AF9)/$P$9,2)</f>
        <v>0</v>
      </c>
      <c r="AG28" s="76">
        <f>ROUND(SUM($S9:AG9)/$P$9,2)</f>
        <v>0</v>
      </c>
      <c r="AH28" s="76">
        <f>ROUND(SUM($S9:AH9)/$P$9,2)</f>
        <v>0</v>
      </c>
      <c r="AI28" s="76">
        <f>ROUND(SUM($S9:AI9)/$P$9,2)</f>
        <v>0</v>
      </c>
      <c r="AJ28" s="76">
        <f>ROUND(SUM($S9:AJ9)/$P$9,2)</f>
        <v>0</v>
      </c>
      <c r="AK28" s="76">
        <f>ROUND(SUM($S9:AK9)/$P$9,2)</f>
        <v>0.02</v>
      </c>
      <c r="AL28" s="76">
        <f>ROUND(SUM($S9:AL9)/$P$9,2)</f>
        <v>0.05</v>
      </c>
      <c r="AM28" s="76">
        <f>ROUND(SUM($S9:AM9)/$P$9,2)</f>
        <v>7.0000000000000007E-2</v>
      </c>
      <c r="AN28" s="76">
        <f>ROUND(SUM($S9:AN9)/$P$9,2)</f>
        <v>0.09</v>
      </c>
      <c r="AO28" s="76">
        <f>ROUND(SUM($S9:AO9)/$P$9,2)</f>
        <v>0.12</v>
      </c>
      <c r="AP28" s="76">
        <f>ROUND(SUM($S9:AP9)/$P$9,2)</f>
        <v>0.14000000000000001</v>
      </c>
      <c r="AQ28" s="76">
        <f>ROUND(SUM($S9:AQ9)/$P$9,2)</f>
        <v>0.17</v>
      </c>
      <c r="AR28" s="76">
        <f>ROUND(SUM($S9:AR9)/$P$9,2)</f>
        <v>0.2</v>
      </c>
      <c r="AS28" s="76">
        <f>ROUND(SUM($S9:AS9)/$P$9,2)</f>
        <v>0.23</v>
      </c>
      <c r="AT28" s="76">
        <f>ROUND(SUM($S9:AT9)/$P$9,2)</f>
        <v>0.26</v>
      </c>
      <c r="AU28" s="76">
        <f>ROUND(SUM($S9:AU9)/$P$9,2)</f>
        <v>0.28000000000000003</v>
      </c>
      <c r="AV28" s="76">
        <f>ROUND(SUM($S9:AV9)/$P$9,2)</f>
        <v>0.32</v>
      </c>
      <c r="AW28" s="76">
        <f>ROUND(SUM($S9:AW9)/$P$9,2)</f>
        <v>0.35</v>
      </c>
      <c r="AX28" s="76">
        <f>ROUND(SUM($S9:AX9)/$P$9,2)</f>
        <v>0.38</v>
      </c>
      <c r="AY28" s="76">
        <f>ROUND(SUM($S9:AY9)/$P$9,2)</f>
        <v>0.41</v>
      </c>
      <c r="AZ28" s="76">
        <f>ROUND(SUM($S9:AZ9)/$P$9,2)</f>
        <v>0.44</v>
      </c>
      <c r="BA28" s="76">
        <f>ROUND(SUM($S9:BA9)/$P$9,2)</f>
        <v>0.47</v>
      </c>
      <c r="BB28" s="76">
        <f>ROUND(SUM($S9:BB9)/$P$9,2)</f>
        <v>0.5</v>
      </c>
      <c r="BC28" s="76">
        <f>ROUND(SUM($S9:BC9)/$P$9,2)</f>
        <v>0.54</v>
      </c>
      <c r="BD28" s="76">
        <f>ROUND(SUM($S9:BD9)/$P$9,2)</f>
        <v>0.57999999999999996</v>
      </c>
      <c r="BE28" s="76">
        <f>ROUND(SUM($S9:BE9)/$P$9,2)</f>
        <v>0.62</v>
      </c>
      <c r="BF28" s="76">
        <f>ROUND(SUM($S9:BF9)/$P$9,2)</f>
        <v>0.67</v>
      </c>
      <c r="BG28" s="76">
        <f>ROUND(SUM($S9:BG9)/$P$9,2)</f>
        <v>0.71</v>
      </c>
      <c r="BH28" s="76">
        <f>ROUND(SUM($S9:BH9)/$P$9,2)</f>
        <v>0.76</v>
      </c>
      <c r="BI28" s="76">
        <f>ROUND(SUM($S9:BI9)/$P$9,2)</f>
        <v>0.86</v>
      </c>
      <c r="BJ28" s="76">
        <f>ROUND(SUM($S9:BJ9)/$P$9,2)</f>
        <v>0.88</v>
      </c>
      <c r="BK28" s="76">
        <f>ROUND(SUM($S9:BK9)/$P$9,2)</f>
        <v>0.91</v>
      </c>
      <c r="BL28" s="76">
        <f>ROUND(SUM($S9:BL9)/$P$9,2)</f>
        <v>0.93</v>
      </c>
      <c r="BM28" s="76">
        <f>ROUND(SUM($S9:BM9)/$P$9,2)</f>
        <v>0.95</v>
      </c>
      <c r="BN28" s="76">
        <f>ROUND(SUM($S9:BN9)/$P$9,2)</f>
        <v>0.97</v>
      </c>
      <c r="BO28" s="76">
        <f>ROUND(SUM($S9:BO9)/$P$9,2)</f>
        <v>1</v>
      </c>
      <c r="BP28" s="76">
        <f>ROUND(SUM($S9:BP9)/$P$9,2)</f>
        <v>1</v>
      </c>
      <c r="BQ28" s="76">
        <f>ROUND(SUM($S9:BQ9)/$P$9,2)</f>
        <v>1</v>
      </c>
      <c r="BR28" s="76">
        <f>ROUND(SUM($S9:BR9)/$P$9,2)</f>
        <v>1</v>
      </c>
      <c r="BS28" s="76">
        <f>ROUND(SUM($S9:BS9)/$P$9,2)</f>
        <v>1</v>
      </c>
      <c r="BT28" s="76">
        <f>ROUND(SUM($S9:BT9)/$P$9,2)</f>
        <v>1</v>
      </c>
      <c r="BU28" s="76">
        <f>ROUND(SUM($S9:BU9)/$P$9,2)</f>
        <v>1</v>
      </c>
      <c r="BV28" s="76">
        <f>ROUND(SUM($S9:BV9)/$P$9,2)</f>
        <v>1</v>
      </c>
      <c r="BW28" s="76">
        <f>ROUND(SUM($S9:BW9)/$P$9,2)</f>
        <v>1</v>
      </c>
      <c r="BX28" s="76">
        <f>ROUND(SUM($S9:BX9)/$P$9,2)</f>
        <v>1</v>
      </c>
      <c r="BY28" s="76">
        <f>ROUND(SUM($S9:BY9)/$P$9,2)</f>
        <v>1</v>
      </c>
      <c r="BZ28" s="76">
        <f>ROUND(SUM($S9:BZ9)/$P$9,2)</f>
        <v>1</v>
      </c>
      <c r="CA28" s="76">
        <f>ROUND(SUM($S9:CA9)/$P$9,2)</f>
        <v>1</v>
      </c>
      <c r="CB28" s="76">
        <f>ROUND(SUM($S9:CB9)/$P$9,2)</f>
        <v>1</v>
      </c>
      <c r="CC28" s="76">
        <f>ROUND(SUM($S9:CC9)/$P$9,2)</f>
        <v>1</v>
      </c>
      <c r="CD28" s="76">
        <f>ROUND(SUM($S9:CD9)/$P$9,2)</f>
        <v>1</v>
      </c>
      <c r="CE28" s="76">
        <f>ROUND(SUM($S9:CE9)/$P$9,2)</f>
        <v>1</v>
      </c>
      <c r="CF28" s="76">
        <f>ROUND(SUM($S9:CF9)/$P$9,2)</f>
        <v>1</v>
      </c>
      <c r="CG28" s="76">
        <f>ROUND(SUM($S9:CG9)/$P$9,2)</f>
        <v>1</v>
      </c>
      <c r="CH28" s="76">
        <f>ROUND(SUM($S9:CH9)/$P$9,2)</f>
        <v>1</v>
      </c>
      <c r="CI28" s="76">
        <f>ROUND(SUM($S9:CI9)/$P$9,2)</f>
        <v>1</v>
      </c>
      <c r="CJ28" s="76">
        <f>ROUND(SUM($S9:CJ9)/$P$9,2)</f>
        <v>1</v>
      </c>
      <c r="CK28" s="76">
        <f>ROUND(SUM($S9:CK9)/$P$9,2)</f>
        <v>1</v>
      </c>
      <c r="CL28" s="76">
        <f>ROUND(SUM($S9:CL9)/$P$9,2)</f>
        <v>1</v>
      </c>
      <c r="CM28" s="76">
        <f>ROUND(SUM($S9:CM9)/$P$9,2)</f>
        <v>1</v>
      </c>
      <c r="CN28" s="76">
        <f>ROUND(SUM($S9:CN9)/$P$9,2)</f>
        <v>1</v>
      </c>
      <c r="CO28" s="76">
        <f>ROUND(SUM($S9:CO9)/$P$9,2)</f>
        <v>1</v>
      </c>
      <c r="CP28" s="76">
        <f>ROUND(SUM($S9:CP9)/$P$9,2)</f>
        <v>1</v>
      </c>
      <c r="CQ28" s="76">
        <f>ROUND(SUM($S9:CQ9)/$P$9,2)</f>
        <v>1</v>
      </c>
      <c r="CR28" s="76">
        <f>ROUND(SUM($S9:CR9)/$P$9,2)</f>
        <v>1</v>
      </c>
      <c r="CS28" s="76">
        <f>ROUND(SUM($S9:CS9)/$P$9,2)</f>
        <v>1</v>
      </c>
      <c r="CT28" s="76">
        <f>ROUND(SUM($S9:CT9)/$P$9,2)</f>
        <v>1</v>
      </c>
      <c r="CU28" s="76">
        <f>ROUND(SUM($S9:CU9)/$P$9,2)</f>
        <v>1</v>
      </c>
      <c r="CV28" s="76">
        <f>ROUND(SUM($S9:CV9)/$P$9,2)</f>
        <v>1</v>
      </c>
      <c r="CW28" s="76">
        <f>ROUND(SUM($S9:CW9)/$P$9,2)</f>
        <v>1</v>
      </c>
      <c r="CX28" s="76">
        <f>ROUND(SUM($S9:CX9)/$P$9,2)</f>
        <v>1</v>
      </c>
      <c r="CY28" s="76">
        <f>ROUND(SUM($S9:CY9)/$P$9,2)</f>
        <v>1</v>
      </c>
      <c r="CZ28" s="76">
        <f>ROUND(SUM($S9:CZ9)/$P$9,2)</f>
        <v>1</v>
      </c>
      <c r="DA28" s="76">
        <f>ROUND(SUM($S9:DA9)/$P$9,2)</f>
        <v>1</v>
      </c>
      <c r="DB28" s="76">
        <f>ROUND(SUM($S9:DB9)/$P$9,2)</f>
        <v>1</v>
      </c>
      <c r="DC28" s="76">
        <f>ROUND(SUM($S9:DC9)/$P$9,2)</f>
        <v>1</v>
      </c>
      <c r="DD28" s="76">
        <f>ROUND(SUM($S9:DD9)/$P$9,2)</f>
        <v>1</v>
      </c>
      <c r="DE28" s="76">
        <f>ROUND(SUM($S9:DE9)/$P$9,2)</f>
        <v>1</v>
      </c>
      <c r="DF28" s="76">
        <f>ROUND(SUM($S9:DF9)/$P$9,2)</f>
        <v>1</v>
      </c>
      <c r="DG28" s="76">
        <f>ROUND(SUM($S9:DG9)/$P$9,2)</f>
        <v>1</v>
      </c>
      <c r="DH28" s="76">
        <f>ROUND(SUM($S9:DH9)/$P$9,2)</f>
        <v>1</v>
      </c>
      <c r="DI28" s="76">
        <f>ROUND(SUM($S9:DI9)/$P$9,2)</f>
        <v>1</v>
      </c>
      <c r="DJ28" s="76">
        <f>ROUND(SUM($S9:DJ9)/$P$9,2)</f>
        <v>1</v>
      </c>
      <c r="DK28" s="76">
        <f>ROUND(SUM($S9:DK9)/$P$9,2)</f>
        <v>1</v>
      </c>
      <c r="DL28" s="76">
        <f>ROUND(SUM($S9:DL9)/$P$9,2)</f>
        <v>1</v>
      </c>
      <c r="DM28" s="76">
        <f>ROUND(SUM($S9:DM9)/$P$9,2)</f>
        <v>1</v>
      </c>
      <c r="DN28" s="76">
        <f>ROUND(SUM($S9:DN9)/$P$9,2)</f>
        <v>1</v>
      </c>
      <c r="DO28" s="76">
        <f>ROUND(SUM($S9:DO9)/$P$9,2)</f>
        <v>1</v>
      </c>
      <c r="DP28" s="76">
        <f>ROUND(SUM($S9:DP9)/$P$9,2)</f>
        <v>1</v>
      </c>
      <c r="DQ28" s="76">
        <f>ROUND(SUM($S9:DQ9)/$P$9,2)</f>
        <v>1</v>
      </c>
      <c r="DR28" s="76">
        <f>ROUND(SUM($S9:DR9)/$P$9,2)</f>
        <v>1</v>
      </c>
      <c r="DS28" s="76">
        <f>ROUND(SUM($S9:DS9)/$P$9,2)</f>
        <v>1</v>
      </c>
      <c r="DT28" s="76">
        <f>ROUND(SUM($S9:DT9)/$P$9,2)</f>
        <v>1</v>
      </c>
      <c r="DU28" s="76">
        <f>ROUND(SUM($S9:DU9)/$P$9,2)</f>
        <v>1</v>
      </c>
      <c r="DV28" s="76">
        <f>ROUND(SUM($S9:DV9)/$P$9,2)</f>
        <v>1</v>
      </c>
      <c r="DW28" s="76">
        <f>ROUND(SUM($S9:DW9)/$P$9,2)</f>
        <v>1</v>
      </c>
      <c r="DX28" s="76">
        <f>ROUND(SUM($S9:DX9)/$P$9,2)</f>
        <v>1</v>
      </c>
      <c r="DY28" s="76">
        <f>ROUND(SUM($S9:DY9)/$P$9,2)</f>
        <v>1</v>
      </c>
      <c r="DZ28" s="76">
        <f>ROUND(SUM($S9:DZ9)/$P$9,2)</f>
        <v>1</v>
      </c>
      <c r="EA28" s="76">
        <f>ROUND(SUM($S9:EA9)/$P$9,2)</f>
        <v>1</v>
      </c>
      <c r="EB28" s="76">
        <f>ROUND(SUM($S9:EB9)/$P$9,2)</f>
        <v>1</v>
      </c>
      <c r="EC28" s="76">
        <f>ROUND(SUM($S9:EC9)/$P$9,2)</f>
        <v>1</v>
      </c>
      <c r="ED28" s="76">
        <f>ROUND(SUM($S9:ED9)/$P$9,2)</f>
        <v>1</v>
      </c>
      <c r="EE28" s="76">
        <f>ROUND(SUM($S9:EE9)/$P$9,2)</f>
        <v>1</v>
      </c>
      <c r="EF28" s="76">
        <f>ROUND(SUM($S9:EF9)/$P$9,2)</f>
        <v>1</v>
      </c>
      <c r="EG28" s="76">
        <f>ROUND(SUM($S9:EG9)/$P$9,2)</f>
        <v>1</v>
      </c>
      <c r="EH28" s="76">
        <f>ROUND(SUM($S9:EH9)/$P$9,2)</f>
        <v>1</v>
      </c>
      <c r="EI28" s="76">
        <f>ROUND(SUM($S9:EI9)/$P$9,2)</f>
        <v>1</v>
      </c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60"/>
      <c r="FU28" s="60"/>
      <c r="FV28" s="60"/>
      <c r="FW28" s="60"/>
      <c r="FX28" s="60"/>
      <c r="FY28" s="60"/>
      <c r="FZ28" s="60"/>
      <c r="GA28" s="60"/>
      <c r="GB28" s="60"/>
      <c r="GC28" s="60"/>
      <c r="GD28" s="60"/>
      <c r="GE28" s="60"/>
      <c r="GF28" s="60"/>
      <c r="GG28" s="60"/>
      <c r="GH28" s="60"/>
      <c r="GI28" s="60"/>
      <c r="GJ28" s="60"/>
      <c r="GK28" s="60"/>
      <c r="GL28" s="60"/>
      <c r="GM28" s="60"/>
      <c r="GN28" s="60"/>
      <c r="GO28" s="60"/>
      <c r="GP28" s="60"/>
      <c r="GQ28" s="60"/>
      <c r="GR28" s="60"/>
      <c r="GS28" s="60"/>
    </row>
    <row r="29" spans="2:201" x14ac:dyDescent="0.2">
      <c r="B29" s="66"/>
      <c r="C29" s="67" t="s">
        <v>314</v>
      </c>
      <c r="D29" s="68"/>
      <c r="E29" s="70">
        <f>IFERROR(_xlfn.AGGREGATE(15,6,(S25:EI25)/(S25:EI25&gt;0),1),0)</f>
        <v>3.1875000000000004</v>
      </c>
      <c r="F29" s="70">
        <f>MAX(S29:EI29)</f>
        <v>890565.23483684112</v>
      </c>
      <c r="G29" s="70">
        <f>INDEX(S29:EI29,1,MATCH(E22,S22:EI22,0))</f>
        <v>839956.05746619869</v>
      </c>
      <c r="H29" s="68"/>
      <c r="I29" s="68"/>
      <c r="J29" s="68"/>
      <c r="K29" s="68"/>
      <c r="L29" s="68"/>
      <c r="M29" s="68"/>
      <c r="N29" s="68"/>
      <c r="O29" s="68"/>
      <c r="P29" s="69">
        <f t="shared" ref="P29:R30" si="106">IFERROR(P10/P23,0)</f>
        <v>788595.15021777572</v>
      </c>
      <c r="Q29" s="70">
        <f t="shared" si="106"/>
        <v>0</v>
      </c>
      <c r="R29" s="59">
        <f t="shared" si="106"/>
        <v>788595.15021777572</v>
      </c>
      <c r="S29" s="59"/>
      <c r="T29" s="59"/>
      <c r="U29" s="59">
        <f>IFERROR(INDEX('План продаж'!$Q$22:$Q$116,MATCH(U$6,'План продаж'!$B$22:$B$116,0)),0)</f>
        <v>0</v>
      </c>
      <c r="V29" s="59">
        <f>IFERROR(INDEX('План продаж'!$Q$22:$Q$116,MATCH(V$6,'План продаж'!$B$22:$B$116,0)),0)</f>
        <v>0</v>
      </c>
      <c r="W29" s="59">
        <f>IFERROR(INDEX('План продаж'!$Q$22:$Q$116,MATCH(W$6,'План продаж'!$B$22:$B$116,0)),0)</f>
        <v>0</v>
      </c>
      <c r="X29" s="59">
        <f>IFERROR(INDEX('План продаж'!$Q$22:$Q$116,MATCH(X$6,'План продаж'!$B$22:$B$116,0)),0)</f>
        <v>0</v>
      </c>
      <c r="Y29" s="59">
        <f>IFERROR(INDEX('План продаж'!$Q$22:$Q$116,MATCH(Y$6,'План продаж'!$B$22:$B$116,0)),0)</f>
        <v>0</v>
      </c>
      <c r="Z29" s="59">
        <f>IFERROR(INDEX('План продаж'!$Q$22:$Q$116,MATCH(Z$6,'План продаж'!$B$22:$B$116,0)),0)</f>
        <v>0</v>
      </c>
      <c r="AA29" s="59">
        <f>IFERROR(INDEX('План продаж'!$Q$22:$Q$116,MATCH(AA$6,'План продаж'!$B$22:$B$116,0)),0)</f>
        <v>0</v>
      </c>
      <c r="AB29" s="59">
        <f>IFERROR(INDEX('План продаж'!$Q$22:$Q$116,MATCH(AB$6,'План продаж'!$B$22:$B$116,0)),0)</f>
        <v>0</v>
      </c>
      <c r="AC29" s="59">
        <f>IFERROR(INDEX('План продаж'!$Q$22:$Q$116,MATCH(AC$6,'План продаж'!$B$22:$B$116,0)),0)</f>
        <v>0</v>
      </c>
      <c r="AD29" s="59">
        <f>IFERROR(INDEX('План продаж'!$Q$22:$Q$116,MATCH(AD$6,'План продаж'!$B$22:$B$116,0)),0)</f>
        <v>0</v>
      </c>
      <c r="AE29" s="59">
        <f>IFERROR(INDEX('План продаж'!$Q$22:$Q$116,MATCH(AE$6,'План продаж'!$B$22:$B$116,0)),0)</f>
        <v>0</v>
      </c>
      <c r="AF29" s="59">
        <f>IFERROR(INDEX('План продаж'!$Q$22:$Q$116,MATCH(AF$6,'План продаж'!$B$22:$B$116,0)),0)</f>
        <v>0</v>
      </c>
      <c r="AG29" s="59">
        <f>IFERROR(INDEX('План продаж'!$Q$22:$Q$116,MATCH(AG$6,'План продаж'!$B$22:$B$116,0)),0)</f>
        <v>0</v>
      </c>
      <c r="AH29" s="59">
        <f>IFERROR(INDEX('План продаж'!$Q$22:$Q$116,MATCH(AH$6,'План продаж'!$B$22:$B$116,0)),0)</f>
        <v>0</v>
      </c>
      <c r="AI29" s="59">
        <f>IFERROR(INDEX('План продаж'!$Q$22:$Q$116,MATCH(AI$6,'План продаж'!$B$22:$B$116,0)),0)</f>
        <v>0</v>
      </c>
      <c r="AJ29" s="59">
        <f>IFERROR(INDEX('План продаж'!$Q$22:$Q$116,MATCH(AJ$6,'План продаж'!$B$22:$B$116,0)),0)</f>
        <v>0</v>
      </c>
      <c r="AK29" s="59">
        <f>IFERROR(INDEX('План продаж'!$Q$22:$Q$116,MATCH(AK$6,'План продаж'!$B$22:$B$116,0)),0)</f>
        <v>675000</v>
      </c>
      <c r="AL29" s="59">
        <f>IFERROR(INDEX('План продаж'!$Q$22:$Q$116,MATCH(AL$6,'План продаж'!$B$22:$B$116,0)),0)</f>
        <v>682419.47532417055</v>
      </c>
      <c r="AM29" s="59">
        <f>IFERROR(INDEX('План продаж'!$Q$22:$Q$116,MATCH(AM$6,'План продаж'!$B$22:$B$116,0)),0)</f>
        <v>689920.50415069063</v>
      </c>
      <c r="AN29" s="59">
        <f>IFERROR(INDEX('План продаж'!$Q$22:$Q$116,MATCH(AN$6,'План продаж'!$B$22:$B$116,0)),0)</f>
        <v>697503.98290059483</v>
      </c>
      <c r="AO29" s="59">
        <f>IFERROR(INDEX('План продаж'!$Q$22:$Q$116,MATCH(AO$6,'План продаж'!$B$22:$B$116,0)),0)</f>
        <v>705170.81784821197</v>
      </c>
      <c r="AP29" s="59">
        <f>IFERROR(INDEX('План продаж'!$Q$22:$Q$116,MATCH(AP$6,'План продаж'!$B$22:$B$116,0)),0)</f>
        <v>712921.92522947106</v>
      </c>
      <c r="AQ29" s="59">
        <f>IFERROR(INDEX('План продаж'!$Q$22:$Q$116,MATCH(AQ$6,'План продаж'!$B$22:$B$116,0)),0)</f>
        <v>720758.23135139723</v>
      </c>
      <c r="AR29" s="59">
        <f>IFERROR(INDEX('План продаж'!$Q$22:$Q$116,MATCH(AR$6,'План продаж'!$B$22:$B$116,0)),0)</f>
        <v>728680.67270281143</v>
      </c>
      <c r="AS29" s="59">
        <f>IFERROR(INDEX('План продаж'!$Q$22:$Q$116,MATCH(AS$6,'План продаж'!$B$22:$B$116,0)),0)</f>
        <v>736690.19606624602</v>
      </c>
      <c r="AT29" s="59">
        <f>IFERROR(INDEX('План продаж'!$Q$22:$Q$116,MATCH(AT$6,'План продаж'!$B$22:$B$116,0)),0)</f>
        <v>744787.75863109319</v>
      </c>
      <c r="AU29" s="59">
        <f>IFERROR(INDEX('План продаж'!$Q$22:$Q$116,MATCH(AU$6,'План продаж'!$B$22:$B$116,0)),0)</f>
        <v>752974.32810799347</v>
      </c>
      <c r="AV29" s="59">
        <f>IFERROR(INDEX('План продаж'!$Q$22:$Q$116,MATCH(AV$6,'План продаж'!$B$22:$B$116,0)),0)</f>
        <v>761250.88284448406</v>
      </c>
      <c r="AW29" s="59">
        <f>IFERROR(INDEX('План продаж'!$Q$22:$Q$116,MATCH(AW$6,'План продаж'!$B$22:$B$116,0)),0)</f>
        <v>769618.4119419175</v>
      </c>
      <c r="AX29" s="59">
        <f>IFERROR(INDEX('План продаж'!$Q$22:$Q$116,MATCH(AX$6,'План продаж'!$B$22:$B$116,0)),0)</f>
        <v>778077.91537366621</v>
      </c>
      <c r="AY29" s="59">
        <f>IFERROR(INDEX('План продаж'!$Q$22:$Q$116,MATCH(AY$6,'План продаж'!$B$22:$B$116,0)),0)</f>
        <v>786630.40410462464</v>
      </c>
      <c r="AZ29" s="59">
        <f>IFERROR(INDEX('План продаж'!$Q$22:$Q$116,MATCH(AZ$6,'План продаж'!$B$22:$B$116,0)),0)</f>
        <v>795276.90021202702</v>
      </c>
      <c r="BA29" s="59">
        <f>IFERROR(INDEX('План продаж'!$Q$22:$Q$116,MATCH(BA$6,'План продаж'!$B$22:$B$116,0)),0)</f>
        <v>804018.43700759113</v>
      </c>
      <c r="BB29" s="59">
        <f>IFERROR(INDEX('План продаж'!$Q$22:$Q$116,MATCH(BB$6,'План продаж'!$B$22:$B$116,0)),0)</f>
        <v>812856.05916100764</v>
      </c>
      <c r="BC29" s="59">
        <f>IFERROR(INDEX('План продаж'!$Q$22:$Q$116,MATCH(BC$6,'План продаж'!$B$22:$B$116,0)),0)</f>
        <v>821790.82282478153</v>
      </c>
      <c r="BD29" s="59">
        <f>IFERROR(INDEX('План продаж'!$Q$22:$Q$116,MATCH(BD$6,'План продаж'!$B$22:$B$116,0)),0)</f>
        <v>830823.7957604531</v>
      </c>
      <c r="BE29" s="59">
        <f>IFERROR(INDEX('План продаж'!$Q$22:$Q$116,MATCH(BE$6,'План продаж'!$B$22:$B$116,0)),0)</f>
        <v>839956.05746619869</v>
      </c>
      <c r="BF29" s="59">
        <f>IFERROR(INDEX('План продаж'!$Q$22:$Q$116,MATCH(BF$6,'План продаж'!$B$22:$B$116,0)),0)</f>
        <v>849188.69930584019</v>
      </c>
      <c r="BG29" s="59">
        <f>IFERROR(INDEX('План продаж'!$Q$22:$Q$116,MATCH(BG$6,'План продаж'!$B$22:$B$116,0)),0)</f>
        <v>858522.82463926857</v>
      </c>
      <c r="BH29" s="59">
        <f>IFERROR(INDEX('План продаж'!$Q$22:$Q$116,MATCH(BH$6,'План продаж'!$B$22:$B$116,0)),0)</f>
        <v>867959.54895430303</v>
      </c>
      <c r="BI29" s="59">
        <f>IFERROR(INDEX('План продаж'!$Q$22:$Q$116,MATCH(BI$6,'План продаж'!$B$22:$B$116,0)),0)</f>
        <v>877499.9999999986</v>
      </c>
      <c r="BJ29" s="59">
        <f>IFERROR(INDEX('План продаж'!$Q$22:$Q$116,MATCH(BJ$6,'План продаж'!$B$22:$B$116,0)),0)</f>
        <v>879664.15172519512</v>
      </c>
      <c r="BK29" s="59">
        <f>IFERROR(INDEX('План продаж'!$Q$22:$Q$116,MATCH(BK$6,'План продаж'!$B$22:$B$116,0)),0)</f>
        <v>881833.64083237399</v>
      </c>
      <c r="BL29" s="59">
        <f>IFERROR(INDEX('План продаж'!$Q$22:$Q$116,MATCH(BL$6,'План продаж'!$B$22:$B$116,0)),0)</f>
        <v>884008.48048495932</v>
      </c>
      <c r="BM29" s="59">
        <f>IFERROR(INDEX('План продаж'!$Q$22:$Q$116,MATCH(BM$6,'План продаж'!$B$22:$B$116,0)),0)</f>
        <v>886188.68387883948</v>
      </c>
      <c r="BN29" s="59">
        <f>IFERROR(INDEX('План продаж'!$Q$22:$Q$116,MATCH(BN$6,'План продаж'!$B$22:$B$116,0)),0)</f>
        <v>888374.26424244745</v>
      </c>
      <c r="BO29" s="59">
        <f>IFERROR(INDEX('План продаж'!$Q$22:$Q$116,MATCH(BO$6,'План продаж'!$B$22:$B$116,0)),0)</f>
        <v>890565.23483684112</v>
      </c>
      <c r="BP29" s="59">
        <f>IFERROR(INDEX('План продаж'!$Q$22:$Q$116,MATCH(BP$6,'План продаж'!$B$22:$B$116,0)),0)</f>
        <v>0</v>
      </c>
      <c r="BQ29" s="59">
        <f>IFERROR(INDEX('План продаж'!$Q$22:$Q$116,MATCH(BQ$6,'План продаж'!$B$22:$B$116,0)),0)</f>
        <v>0</v>
      </c>
      <c r="BR29" s="59">
        <f>IFERROR(INDEX('План продаж'!$Q$22:$Q$116,MATCH(BR$6,'План продаж'!$B$22:$B$116,0)),0)</f>
        <v>0</v>
      </c>
      <c r="BS29" s="59">
        <f>IFERROR(INDEX('План продаж'!$Q$22:$Q$116,MATCH(BS$6,'План продаж'!$B$22:$B$116,0)),0)</f>
        <v>0</v>
      </c>
      <c r="BT29" s="59">
        <f>IFERROR(INDEX('План продаж'!$Q$22:$Q$116,MATCH(BT$6,'План продаж'!$B$22:$B$116,0)),0)</f>
        <v>0</v>
      </c>
      <c r="BU29" s="59">
        <f>IFERROR(INDEX('План продаж'!$Q$22:$Q$116,MATCH(BU$6,'План продаж'!$B$22:$B$116,0)),0)</f>
        <v>0</v>
      </c>
      <c r="BV29" s="59">
        <f>IFERROR(INDEX('План продаж'!$Q$22:$Q$116,MATCH(BV$6,'План продаж'!$B$22:$B$116,0)),0)</f>
        <v>0</v>
      </c>
      <c r="BW29" s="59">
        <f>IFERROR(INDEX('План продаж'!$Q$22:$Q$116,MATCH(BW$6,'План продаж'!$B$22:$B$116,0)),0)</f>
        <v>0</v>
      </c>
      <c r="BX29" s="59">
        <f>IFERROR(INDEX('План продаж'!$Q$22:$Q$116,MATCH(BX$6,'План продаж'!$B$22:$B$116,0)),0)</f>
        <v>0</v>
      </c>
      <c r="BY29" s="59">
        <f>IFERROR(INDEX('План продаж'!$Q$22:$Q$116,MATCH(BY$6,'План продаж'!$B$22:$B$116,0)),0)</f>
        <v>0</v>
      </c>
      <c r="BZ29" s="59">
        <f>IFERROR(INDEX('План продаж'!$Q$22:$Q$116,MATCH(BZ$6,'План продаж'!$B$22:$B$116,0)),0)</f>
        <v>0</v>
      </c>
      <c r="CA29" s="59">
        <f>IFERROR(INDEX('План продаж'!$Q$22:$Q$116,MATCH(CA$6,'План продаж'!$B$22:$B$116,0)),0)</f>
        <v>0</v>
      </c>
      <c r="CB29" s="59">
        <f>IFERROR(INDEX('План продаж'!$Q$22:$Q$116,MATCH(CB$6,'План продаж'!$B$22:$B$116,0)),0)</f>
        <v>0</v>
      </c>
      <c r="CC29" s="59">
        <f>IFERROR(INDEX('План продаж'!$Q$22:$Q$116,MATCH(CC$6,'План продаж'!$B$22:$B$116,0)),0)</f>
        <v>0</v>
      </c>
      <c r="CD29" s="59">
        <f>IFERROR(INDEX('План продаж'!$Q$22:$Q$116,MATCH(CD$6,'План продаж'!$B$22:$B$116,0)),0)</f>
        <v>0</v>
      </c>
      <c r="CE29" s="59">
        <f>IFERROR(INDEX('План продаж'!$Q$22:$Q$116,MATCH(CE$6,'План продаж'!$B$22:$B$116,0)),0)</f>
        <v>0</v>
      </c>
      <c r="CF29" s="59">
        <f>IFERROR(INDEX('План продаж'!$Q$22:$Q$116,MATCH(CF$6,'План продаж'!$B$22:$B$116,0)),0)</f>
        <v>0</v>
      </c>
      <c r="CG29" s="59">
        <f>IFERROR(INDEX('План продаж'!$Q$22:$Q$116,MATCH(CG$6,'План продаж'!$B$22:$B$116,0)),0)</f>
        <v>0</v>
      </c>
      <c r="CH29" s="59">
        <f>IFERROR(INDEX('План продаж'!$Q$22:$Q$116,MATCH(CH$6,'План продаж'!$B$22:$B$116,0)),0)</f>
        <v>0</v>
      </c>
      <c r="CI29" s="59">
        <f>IFERROR(INDEX('План продаж'!$Q$22:$Q$116,MATCH(CI$6,'План продаж'!$B$22:$B$116,0)),0)</f>
        <v>0</v>
      </c>
      <c r="CJ29" s="59">
        <f>IFERROR(INDEX('План продаж'!$Q$22:$Q$116,MATCH(CJ$6,'План продаж'!$B$22:$B$116,0)),0)</f>
        <v>0</v>
      </c>
      <c r="CK29" s="59">
        <f>IFERROR(INDEX('План продаж'!$Q$22:$Q$116,MATCH(CK$6,'План продаж'!$B$22:$B$116,0)),0)</f>
        <v>0</v>
      </c>
      <c r="CL29" s="59">
        <f>IFERROR(INDEX('План продаж'!$Q$22:$Q$116,MATCH(CL$6,'План продаж'!$B$22:$B$116,0)),0)</f>
        <v>0</v>
      </c>
      <c r="CM29" s="59">
        <f>IFERROR(INDEX('План продаж'!$Q$22:$Q$116,MATCH(CM$6,'План продаж'!$B$22:$B$116,0)),0)</f>
        <v>0</v>
      </c>
      <c r="CN29" s="59">
        <f>IFERROR(INDEX('План продаж'!$Q$22:$Q$116,MATCH(CN$6,'План продаж'!$B$22:$B$116,0)),0)</f>
        <v>0</v>
      </c>
      <c r="CO29" s="59">
        <f>IFERROR(INDEX('План продаж'!$Q$22:$Q$116,MATCH(CO$6,'План продаж'!$B$22:$B$116,0)),0)</f>
        <v>0</v>
      </c>
      <c r="CP29" s="59">
        <f>IFERROR(INDEX('План продаж'!$Q$22:$Q$116,MATCH(CP$6,'План продаж'!$B$22:$B$116,0)),0)</f>
        <v>0</v>
      </c>
      <c r="CQ29" s="59">
        <f>IFERROR(INDEX('План продаж'!$Q$22:$Q$116,MATCH(CQ$6,'План продаж'!$B$22:$B$116,0)),0)</f>
        <v>0</v>
      </c>
      <c r="CR29" s="59">
        <f>IFERROR(INDEX('План продаж'!$Q$22:$Q$116,MATCH(CR$6,'План продаж'!$B$22:$B$116,0)),0)</f>
        <v>0</v>
      </c>
      <c r="CS29" s="59">
        <f>IFERROR(INDEX('План продаж'!$Q$22:$Q$116,MATCH(CS$6,'План продаж'!$B$22:$B$116,0)),0)</f>
        <v>0</v>
      </c>
      <c r="CT29" s="59">
        <f>IFERROR(INDEX('План продаж'!$Q$22:$Q$116,MATCH(CT$6,'План продаж'!$B$22:$B$116,0)),0)</f>
        <v>0</v>
      </c>
      <c r="CU29" s="59">
        <f>IFERROR(INDEX('План продаж'!$Q$22:$Q$116,MATCH(CU$6,'План продаж'!$B$22:$B$116,0)),0)</f>
        <v>0</v>
      </c>
      <c r="CV29" s="59">
        <f>IFERROR(INDEX('План продаж'!$Q$22:$Q$116,MATCH(CV$6,'План продаж'!$B$22:$B$116,0)),0)</f>
        <v>0</v>
      </c>
      <c r="CW29" s="59">
        <f>IFERROR(INDEX('План продаж'!$Q$22:$Q$116,MATCH(CW$6,'План продаж'!$B$22:$B$116,0)),0)</f>
        <v>0</v>
      </c>
      <c r="CX29" s="59">
        <f>IFERROR(INDEX('План продаж'!$Q$22:$Q$116,MATCH(CX$6,'План продаж'!$B$22:$B$116,0)),0)</f>
        <v>0</v>
      </c>
      <c r="CY29" s="59">
        <f>IFERROR(INDEX('План продаж'!$Q$22:$Q$116,MATCH(CY$6,'План продаж'!$B$22:$B$116,0)),0)</f>
        <v>0</v>
      </c>
      <c r="CZ29" s="59">
        <f>IFERROR(INDEX('План продаж'!$Q$22:$Q$116,MATCH(CZ$6,'План продаж'!$B$22:$B$116,0)),0)</f>
        <v>0</v>
      </c>
      <c r="DA29" s="59">
        <f>IFERROR(INDEX('План продаж'!$Q$22:$Q$116,MATCH(DA$6,'План продаж'!$B$22:$B$116,0)),0)</f>
        <v>0</v>
      </c>
      <c r="DB29" s="59">
        <f>IFERROR(INDEX('План продаж'!$Q$22:$Q$116,MATCH(DB$6,'План продаж'!$B$22:$B$116,0)),0)</f>
        <v>0</v>
      </c>
      <c r="DC29" s="59">
        <f>IFERROR(INDEX('План продаж'!$Q$22:$Q$116,MATCH(DC$6,'План продаж'!$B$22:$B$116,0)),0)</f>
        <v>0</v>
      </c>
      <c r="DD29" s="59">
        <f>IFERROR(INDEX('План продаж'!$Q$22:$Q$116,MATCH(DD$6,'План продаж'!$B$22:$B$116,0)),0)</f>
        <v>0</v>
      </c>
      <c r="DE29" s="59">
        <f>IFERROR(INDEX('План продаж'!$Q$22:$Q$116,MATCH(DE$6,'План продаж'!$B$22:$B$116,0)),0)</f>
        <v>0</v>
      </c>
      <c r="DF29" s="59">
        <f>IFERROR(INDEX('План продаж'!$Q$22:$Q$116,MATCH(DF$6,'План продаж'!$B$22:$B$116,0)),0)</f>
        <v>0</v>
      </c>
      <c r="DG29" s="59">
        <f>IFERROR(INDEX('План продаж'!$Q$22:$Q$116,MATCH(DG$6,'План продаж'!$B$22:$B$116,0)),0)</f>
        <v>0</v>
      </c>
      <c r="DH29" s="59">
        <f>IFERROR(INDEX('План продаж'!$Q$22:$Q$116,MATCH(DH$6,'План продаж'!$B$22:$B$116,0)),0)</f>
        <v>0</v>
      </c>
      <c r="DI29" s="59">
        <f>IFERROR(INDEX('План продаж'!$Q$22:$Q$116,MATCH(DI$6,'План продаж'!$B$22:$B$116,0)),0)</f>
        <v>0</v>
      </c>
      <c r="DJ29" s="59">
        <f>IFERROR(INDEX('План продаж'!$Q$22:$Q$116,MATCH(DJ$6,'План продаж'!$B$22:$B$116,0)),0)</f>
        <v>0</v>
      </c>
      <c r="DK29" s="59">
        <f>IFERROR(INDEX('План продаж'!$Q$22:$Q$116,MATCH(DK$6,'План продаж'!$B$22:$B$116,0)),0)</f>
        <v>0</v>
      </c>
      <c r="DL29" s="59">
        <f>IFERROR(INDEX('План продаж'!$Q$22:$Q$116,MATCH(DL$6,'План продаж'!$B$22:$B$116,0)),0)</f>
        <v>0</v>
      </c>
      <c r="DM29" s="59">
        <f>IFERROR(INDEX('План продаж'!$Q$22:$Q$116,MATCH(DM$6,'План продаж'!$B$22:$B$116,0)),0)</f>
        <v>0</v>
      </c>
      <c r="DN29" s="59">
        <f>IFERROR(INDEX('План продаж'!$Q$22:$Q$116,MATCH(DN$6,'План продаж'!$B$22:$B$116,0)),0)</f>
        <v>0</v>
      </c>
      <c r="DO29" s="59">
        <f>IFERROR(INDEX('План продаж'!$Q$22:$Q$116,MATCH(DO$6,'План продаж'!$B$22:$B$116,0)),0)</f>
        <v>0</v>
      </c>
      <c r="DP29" s="59">
        <f>IFERROR(INDEX('План продаж'!$Q$22:$Q$116,MATCH(DP$6,'План продаж'!$B$22:$B$116,0)),0)</f>
        <v>0</v>
      </c>
      <c r="DQ29" s="59">
        <f>IFERROR(INDEX('План продаж'!$Q$22:$Q$116,MATCH(DQ$6,'План продаж'!$B$22:$B$116,0)),0)</f>
        <v>0</v>
      </c>
      <c r="DR29" s="59">
        <f>IFERROR(INDEX('План продаж'!$Q$22:$Q$116,MATCH(DR$6,'План продаж'!$B$22:$B$116,0)),0)</f>
        <v>0</v>
      </c>
      <c r="DS29" s="59">
        <f>IFERROR(INDEX('План продаж'!$Q$22:$Q$116,MATCH(DS$6,'План продаж'!$B$22:$B$116,0)),0)</f>
        <v>0</v>
      </c>
      <c r="DT29" s="59">
        <f>IFERROR(INDEX('План продаж'!$Q$22:$Q$116,MATCH(DT$6,'План продаж'!$B$22:$B$116,0)),0)</f>
        <v>0</v>
      </c>
      <c r="DU29" s="59">
        <f>IFERROR(INDEX('План продаж'!$Q$22:$Q$116,MATCH(DU$6,'План продаж'!$B$22:$B$116,0)),0)</f>
        <v>0</v>
      </c>
      <c r="DV29" s="59">
        <f>IFERROR(INDEX('План продаж'!$Q$22:$Q$116,MATCH(DV$6,'План продаж'!$B$22:$B$116,0)),0)</f>
        <v>0</v>
      </c>
      <c r="DW29" s="59">
        <f>IFERROR(INDEX('План продаж'!$Q$22:$Q$116,MATCH(DW$6,'План продаж'!$B$22:$B$116,0)),0)</f>
        <v>0</v>
      </c>
      <c r="DX29" s="59">
        <f>IFERROR(INDEX('План продаж'!$Q$22:$Q$116,MATCH(DX$6,'План продаж'!$B$22:$B$116,0)),0)</f>
        <v>0</v>
      </c>
      <c r="DY29" s="59">
        <f>IFERROR(INDEX('План продаж'!$Q$22:$Q$116,MATCH(DY$6,'План продаж'!$B$22:$B$116,0)),0)</f>
        <v>0</v>
      </c>
      <c r="DZ29" s="59">
        <f>IFERROR(INDEX('План продаж'!$Q$22:$Q$116,MATCH(DZ$6,'План продаж'!$B$22:$B$116,0)),0)</f>
        <v>0</v>
      </c>
      <c r="EA29" s="59">
        <f>IFERROR(INDEX('План продаж'!$Q$22:$Q$116,MATCH(EA$6,'План продаж'!$B$22:$B$116,0)),0)</f>
        <v>0</v>
      </c>
      <c r="EB29" s="59">
        <f>IFERROR(INDEX('План продаж'!$Q$22:$Q$116,MATCH(EB$6,'План продаж'!$B$22:$B$116,0)),0)</f>
        <v>0</v>
      </c>
      <c r="EC29" s="59">
        <f>IFERROR(INDEX('План продаж'!$Q$22:$Q$116,MATCH(EC$6,'План продаж'!$B$22:$B$116,0)),0)</f>
        <v>0</v>
      </c>
      <c r="ED29" s="59">
        <f>IFERROR(INDEX('План продаж'!$Q$22:$Q$116,MATCH(ED$6,'План продаж'!$B$22:$B$116,0)),0)</f>
        <v>0</v>
      </c>
      <c r="EE29" s="59">
        <f>IFERROR(INDEX('План продаж'!$Q$22:$Q$116,MATCH(EE$6,'План продаж'!$B$22:$B$116,0)),0)</f>
        <v>0</v>
      </c>
      <c r="EF29" s="59">
        <f>IFERROR(INDEX('План продаж'!$Q$22:$Q$116,MATCH(EF$6,'План продаж'!$B$22:$B$116,0)),0)</f>
        <v>0</v>
      </c>
      <c r="EG29" s="59">
        <f>IFERROR(INDEX('План продаж'!$Q$22:$Q$116,MATCH(EG$6,'План продаж'!$B$22:$B$116,0)),0)</f>
        <v>0</v>
      </c>
      <c r="EH29" s="59">
        <f>IFERROR(INDEX('План продаж'!$Q$22:$Q$116,MATCH(EH$6,'План продаж'!$B$22:$B$116,0)),0)</f>
        <v>0</v>
      </c>
      <c r="EI29" s="59">
        <f>IFERROR(INDEX('План продаж'!$Q$22:$Q$116,MATCH(EI$6,'План продаж'!$B$22:$B$116,0)),0)</f>
        <v>0</v>
      </c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</row>
    <row r="30" spans="2:201" x14ac:dyDescent="0.2">
      <c r="B30" s="66"/>
      <c r="C30" s="67" t="s">
        <v>871</v>
      </c>
      <c r="E30" s="70">
        <f t="shared" ref="E30:E32" si="107">IFERROR(_xlfn.AGGREGATE(15,6,(S26:EI26)/(S26:EI26&gt;0),1),0)</f>
        <v>0</v>
      </c>
      <c r="F30" s="70">
        <f>MAX(S30:EI30)</f>
        <v>857581.33725029137</v>
      </c>
      <c r="G30" s="68"/>
      <c r="H30" s="68"/>
      <c r="I30" s="68"/>
      <c r="J30" s="68"/>
      <c r="K30" s="68"/>
      <c r="L30" s="68"/>
      <c r="M30" s="68"/>
      <c r="N30" s="68"/>
      <c r="O30" s="68"/>
      <c r="P30" s="69">
        <f t="shared" si="106"/>
        <v>759387.92243193206</v>
      </c>
      <c r="Q30" s="70">
        <f t="shared" si="106"/>
        <v>0</v>
      </c>
      <c r="R30" s="59">
        <f t="shared" si="106"/>
        <v>759387.92243193206</v>
      </c>
      <c r="S30" s="59"/>
      <c r="T30" s="59"/>
      <c r="U30" s="59">
        <f>IFERROR(INDEX('План продаж'!$AD$22:$AD$116,MATCH(U$6,'План продаж'!$B$22:$B$116,0)),0)</f>
        <v>0</v>
      </c>
      <c r="V30" s="59">
        <f>IFERROR(INDEX('План продаж'!$AD$22:$AD$116,MATCH(V$6,'План продаж'!$B$22:$B$116,0)),0)</f>
        <v>0</v>
      </c>
      <c r="W30" s="59">
        <f>IFERROR(INDEX('План продаж'!$AD$22:$AD$116,MATCH(W$6,'План продаж'!$B$22:$B$116,0)),0)</f>
        <v>0</v>
      </c>
      <c r="X30" s="59">
        <f>IFERROR(INDEX('План продаж'!$AD$22:$AD$116,MATCH(X$6,'План продаж'!$B$22:$B$116,0)),0)</f>
        <v>0</v>
      </c>
      <c r="Y30" s="59">
        <f>IFERROR(INDEX('План продаж'!$AD$22:$AD$116,MATCH(Y$6,'План продаж'!$B$22:$B$116,0)),0)</f>
        <v>0</v>
      </c>
      <c r="Z30" s="59">
        <f>IFERROR(INDEX('План продаж'!$AD$22:$AD$116,MATCH(Z$6,'План продаж'!$B$22:$B$116,0)),0)</f>
        <v>0</v>
      </c>
      <c r="AA30" s="59">
        <f>IFERROR(INDEX('План продаж'!$AD$22:$AD$116,MATCH(AA$6,'План продаж'!$B$22:$B$116,0)),0)</f>
        <v>0</v>
      </c>
      <c r="AB30" s="59">
        <f>IFERROR(INDEX('План продаж'!$AD$22:$AD$116,MATCH(AB$6,'План продаж'!$B$22:$B$116,0)),0)</f>
        <v>0</v>
      </c>
      <c r="AC30" s="59">
        <f>IFERROR(INDEX('План продаж'!$AD$22:$AD$116,MATCH(AC$6,'План продаж'!$B$22:$B$116,0)),0)</f>
        <v>0</v>
      </c>
      <c r="AD30" s="59">
        <f>IFERROR(INDEX('План продаж'!$AD$22:$AD$116,MATCH(AD$6,'План продаж'!$B$22:$B$116,0)),0)</f>
        <v>0</v>
      </c>
      <c r="AE30" s="59">
        <f>IFERROR(INDEX('План продаж'!$AD$22:$AD$116,MATCH(AE$6,'План продаж'!$B$22:$B$116,0)),0)</f>
        <v>0</v>
      </c>
      <c r="AF30" s="59">
        <f>IFERROR(INDEX('План продаж'!$AD$22:$AD$116,MATCH(AF$6,'План продаж'!$B$22:$B$116,0)),0)</f>
        <v>0</v>
      </c>
      <c r="AG30" s="59">
        <f>IFERROR(INDEX('План продаж'!$AD$22:$AD$116,MATCH(AG$6,'План продаж'!$B$22:$B$116,0)),0)</f>
        <v>0</v>
      </c>
      <c r="AH30" s="59">
        <f>IFERROR(INDEX('План продаж'!$AD$22:$AD$116,MATCH(AH$6,'План продаж'!$B$22:$B$116,0)),0)</f>
        <v>0</v>
      </c>
      <c r="AI30" s="59">
        <f>IFERROR(INDEX('План продаж'!$AD$22:$AD$116,MATCH(AI$6,'План продаж'!$B$22:$B$116,0)),0)</f>
        <v>0</v>
      </c>
      <c r="AJ30" s="59">
        <f>IFERROR(INDEX('План продаж'!$AD$22:$AD$116,MATCH(AJ$6,'План продаж'!$B$22:$B$116,0)),0)</f>
        <v>0</v>
      </c>
      <c r="AK30" s="59">
        <f>IFERROR(INDEX('План продаж'!$AD$22:$AD$116,MATCH(AK$6,'План продаж'!$B$22:$B$116,0)),0)</f>
        <v>650000</v>
      </c>
      <c r="AL30" s="59">
        <f>IFERROR(INDEX('План продаж'!$AD$22:$AD$116,MATCH(AL$6,'План продаж'!$B$22:$B$116,0)),0)</f>
        <v>657144.67994179379</v>
      </c>
      <c r="AM30" s="59">
        <f>IFERROR(INDEX('План продаж'!$AD$22:$AD$116,MATCH(AM$6,'План продаж'!$B$22:$B$116,0)),0)</f>
        <v>664367.89288585016</v>
      </c>
      <c r="AN30" s="59">
        <f>IFERROR(INDEX('План продаж'!$AD$22:$AD$116,MATCH(AN$6,'План продаж'!$B$22:$B$116,0)),0)</f>
        <v>671670.50205242459</v>
      </c>
      <c r="AO30" s="59">
        <f>IFERROR(INDEX('План продаж'!$AD$22:$AD$116,MATCH(AO$6,'План продаж'!$B$22:$B$116,0)),0)</f>
        <v>679053.38015013002</v>
      </c>
      <c r="AP30" s="59">
        <f>IFERROR(INDEX('План продаж'!$AD$22:$AD$116,MATCH(AP$6,'План продаж'!$B$22:$B$116,0)),0)</f>
        <v>686517.40948023146</v>
      </c>
      <c r="AQ30" s="59">
        <f>IFERROR(INDEX('План продаж'!$AD$22:$AD$116,MATCH(AQ$6,'План продаж'!$B$22:$B$116,0)),0)</f>
        <v>694063.48204208631</v>
      </c>
      <c r="AR30" s="59">
        <f>IFERROR(INDEX('План продаж'!$AD$22:$AD$116,MATCH(AR$6,'План продаж'!$B$22:$B$116,0)),0)</f>
        <v>701692.4996397444</v>
      </c>
      <c r="AS30" s="59">
        <f>IFERROR(INDEX('План продаж'!$AD$22:$AD$116,MATCH(AS$6,'План продаж'!$B$22:$B$116,0)),0)</f>
        <v>709405.37398971838</v>
      </c>
      <c r="AT30" s="59">
        <f>IFERROR(INDEX('План продаж'!$AD$22:$AD$116,MATCH(AT$6,'План продаж'!$B$22:$B$116,0)),0)</f>
        <v>717203.02682994166</v>
      </c>
      <c r="AU30" s="59">
        <f>IFERROR(INDEX('План продаж'!$AD$22:$AD$116,MATCH(AU$6,'План продаж'!$B$22:$B$116,0)),0)</f>
        <v>725086.39002991957</v>
      </c>
      <c r="AV30" s="59">
        <f>IFERROR(INDEX('План продаж'!$AD$22:$AD$116,MATCH(AV$6,'План продаж'!$B$22:$B$116,0)),0)</f>
        <v>733056.40570209571</v>
      </c>
      <c r="AW30" s="59">
        <f>IFERROR(INDEX('План продаж'!$AD$22:$AD$116,MATCH(AW$6,'План продаж'!$B$22:$B$116,0)),0)</f>
        <v>741114.02631443914</v>
      </c>
      <c r="AX30" s="59">
        <f>IFERROR(INDEX('План продаж'!$AD$22:$AD$116,MATCH(AX$6,'План продаж'!$B$22:$B$116,0)),0)</f>
        <v>749260.21480427124</v>
      </c>
      <c r="AY30" s="59">
        <f>IFERROR(INDEX('План продаж'!$AD$22:$AD$116,MATCH(AY$6,'План продаж'!$B$22:$B$116,0)),0)</f>
        <v>757495.94469334232</v>
      </c>
      <c r="AZ30" s="59">
        <f>IFERROR(INDEX('План продаж'!$AD$22:$AD$116,MATCH(AZ$6,'План продаж'!$B$22:$B$116,0)),0)</f>
        <v>765822.20020417415</v>
      </c>
      <c r="BA30" s="59">
        <f>IFERROR(INDEX('План продаж'!$AD$22:$AD$116,MATCH(BA$6,'План продаж'!$B$22:$B$116,0)),0)</f>
        <v>774239.97637768043</v>
      </c>
      <c r="BB30" s="59">
        <f>IFERROR(INDEX('План продаж'!$AD$22:$AD$116,MATCH(BB$6,'План продаж'!$B$22:$B$116,0)),0)</f>
        <v>782750.2791920813</v>
      </c>
      <c r="BC30" s="59">
        <f>IFERROR(INDEX('План продаж'!$AD$22:$AD$116,MATCH(BC$6,'План продаж'!$B$22:$B$116,0)),0)</f>
        <v>791354.1256831229</v>
      </c>
      <c r="BD30" s="59">
        <f>IFERROR(INDEX('План продаж'!$AD$22:$AD$116,MATCH(BD$6,'План продаж'!$B$22:$B$116,0)),0)</f>
        <v>800052.54406562157</v>
      </c>
      <c r="BE30" s="59">
        <f>IFERROR(INDEX('План продаж'!$AD$22:$AD$116,MATCH(BE$6,'План продаж'!$B$22:$B$116,0)),0)</f>
        <v>808846.57385633956</v>
      </c>
      <c r="BF30" s="59">
        <f>IFERROR(INDEX('План продаж'!$AD$22:$AD$116,MATCH(BF$6,'План продаж'!$B$22:$B$116,0)),0)</f>
        <v>817737.26599821646</v>
      </c>
      <c r="BG30" s="59">
        <f>IFERROR(INDEX('План продаж'!$AD$22:$AD$116,MATCH(BG$6,'План продаж'!$B$22:$B$116,0)),0)</f>
        <v>826725.68298596225</v>
      </c>
      <c r="BH30" s="59">
        <f>IFERROR(INDEX('План продаж'!$AD$22:$AD$116,MATCH(BH$6,'План продаж'!$B$22:$B$116,0)),0)</f>
        <v>835812.89899303264</v>
      </c>
      <c r="BI30" s="59">
        <f>IFERROR(INDEX('План продаж'!$AD$22:$AD$116,MATCH(BI$6,'План продаж'!$B$22:$B$116,0)),0)</f>
        <v>844999.99999999872</v>
      </c>
      <c r="BJ30" s="59">
        <f>IFERROR(INDEX('План продаж'!$AD$22:$AD$116,MATCH(BJ$6,'План продаж'!$B$22:$B$116,0)),0)</f>
        <v>847083.99795759516</v>
      </c>
      <c r="BK30" s="59">
        <f>IFERROR(INDEX('План продаж'!$AD$22:$AD$116,MATCH(BK$6,'План продаж'!$B$22:$B$116,0)),0)</f>
        <v>849173.13561636012</v>
      </c>
      <c r="BL30" s="59">
        <f>IFERROR(INDEX('План продаж'!$AD$22:$AD$116,MATCH(BL$6,'План продаж'!$B$22:$B$116,0)),0)</f>
        <v>851267.42565218313</v>
      </c>
      <c r="BM30" s="59">
        <f>IFERROR(INDEX('План продаж'!$AD$22:$AD$116,MATCH(BM$6,'План продаж'!$B$22:$B$116,0)),0)</f>
        <v>853366.88077221578</v>
      </c>
      <c r="BN30" s="59">
        <f>IFERROR(INDEX('План продаж'!$AD$22:$AD$116,MATCH(BN$6,'План продаж'!$B$22:$B$116,0)),0)</f>
        <v>855471.51371494937</v>
      </c>
      <c r="BO30" s="59">
        <f>IFERROR(INDEX('План продаж'!$AD$22:$AD$116,MATCH(BO$6,'План продаж'!$B$22:$B$116,0)),0)</f>
        <v>857581.33725029137</v>
      </c>
      <c r="BP30" s="59">
        <f>IFERROR(INDEX('План продаж'!$AD$22:$AD$116,MATCH(BP$6,'План продаж'!$B$22:$B$116,0)),0)</f>
        <v>0</v>
      </c>
      <c r="BQ30" s="59">
        <f>IFERROR(INDEX('План продаж'!$AD$22:$AD$116,MATCH(BQ$6,'План продаж'!$B$22:$B$116,0)),0)</f>
        <v>0</v>
      </c>
      <c r="BR30" s="59">
        <f>IFERROR(INDEX('План продаж'!$AD$22:$AD$116,MATCH(BR$6,'План продаж'!$B$22:$B$116,0)),0)</f>
        <v>0</v>
      </c>
      <c r="BS30" s="59">
        <f>IFERROR(INDEX('План продаж'!$AD$22:$AD$116,MATCH(BS$6,'План продаж'!$B$22:$B$116,0)),0)</f>
        <v>0</v>
      </c>
      <c r="BT30" s="59">
        <f>IFERROR(INDEX('План продаж'!$AD$22:$AD$116,MATCH(BT$6,'План продаж'!$B$22:$B$116,0)),0)</f>
        <v>0</v>
      </c>
      <c r="BU30" s="59">
        <f>IFERROR(INDEX('План продаж'!$AD$22:$AD$116,MATCH(BU$6,'План продаж'!$B$22:$B$116,0)),0)</f>
        <v>0</v>
      </c>
      <c r="BV30" s="59">
        <f>IFERROR(INDEX('План продаж'!$AD$22:$AD$116,MATCH(BV$6,'План продаж'!$B$22:$B$116,0)),0)</f>
        <v>0</v>
      </c>
      <c r="BW30" s="59">
        <f>IFERROR(INDEX('План продаж'!$AD$22:$AD$116,MATCH(BW$6,'План продаж'!$B$22:$B$116,0)),0)</f>
        <v>0</v>
      </c>
      <c r="BX30" s="59">
        <f>IFERROR(INDEX('План продаж'!$AD$22:$AD$116,MATCH(BX$6,'План продаж'!$B$22:$B$116,0)),0)</f>
        <v>0</v>
      </c>
      <c r="BY30" s="59">
        <f>IFERROR(INDEX('План продаж'!$AD$22:$AD$116,MATCH(BY$6,'План продаж'!$B$22:$B$116,0)),0)</f>
        <v>0</v>
      </c>
      <c r="BZ30" s="59">
        <f>IFERROR(INDEX('План продаж'!$AD$22:$AD$116,MATCH(BZ$6,'План продаж'!$B$22:$B$116,0)),0)</f>
        <v>0</v>
      </c>
      <c r="CA30" s="59">
        <f>IFERROR(INDEX('План продаж'!$AD$22:$AD$116,MATCH(CA$6,'План продаж'!$B$22:$B$116,0)),0)</f>
        <v>0</v>
      </c>
      <c r="CB30" s="59">
        <f>IFERROR(INDEX('План продаж'!$AD$22:$AD$116,MATCH(CB$6,'План продаж'!$B$22:$B$116,0)),0)</f>
        <v>0</v>
      </c>
      <c r="CC30" s="59">
        <f>IFERROR(INDEX('План продаж'!$AD$22:$AD$116,MATCH(CC$6,'План продаж'!$B$22:$B$116,0)),0)</f>
        <v>0</v>
      </c>
      <c r="CD30" s="59">
        <f>IFERROR(INDEX('План продаж'!$AD$22:$AD$116,MATCH(CD$6,'План продаж'!$B$22:$B$116,0)),0)</f>
        <v>0</v>
      </c>
      <c r="CE30" s="59">
        <f>IFERROR(INDEX('План продаж'!$AD$22:$AD$116,MATCH(CE$6,'План продаж'!$B$22:$B$116,0)),0)</f>
        <v>0</v>
      </c>
      <c r="CF30" s="59">
        <f>IFERROR(INDEX('План продаж'!$AD$22:$AD$116,MATCH(CF$6,'План продаж'!$B$22:$B$116,0)),0)</f>
        <v>0</v>
      </c>
      <c r="CG30" s="59">
        <f>IFERROR(INDEX('План продаж'!$AD$22:$AD$116,MATCH(CG$6,'План продаж'!$B$22:$B$116,0)),0)</f>
        <v>0</v>
      </c>
      <c r="CH30" s="59">
        <f>IFERROR(INDEX('План продаж'!$AD$22:$AD$116,MATCH(CH$6,'План продаж'!$B$22:$B$116,0)),0)</f>
        <v>0</v>
      </c>
      <c r="CI30" s="59">
        <f>IFERROR(INDEX('План продаж'!$AD$22:$AD$116,MATCH(CI$6,'План продаж'!$B$22:$B$116,0)),0)</f>
        <v>0</v>
      </c>
      <c r="CJ30" s="59">
        <f>IFERROR(INDEX('План продаж'!$AD$22:$AD$116,MATCH(CJ$6,'План продаж'!$B$22:$B$116,0)),0)</f>
        <v>0</v>
      </c>
      <c r="CK30" s="59">
        <f>IFERROR(INDEX('План продаж'!$AD$22:$AD$116,MATCH(CK$6,'План продаж'!$B$22:$B$116,0)),0)</f>
        <v>0</v>
      </c>
      <c r="CL30" s="59">
        <f>IFERROR(INDEX('План продаж'!$AD$22:$AD$116,MATCH(CL$6,'План продаж'!$B$22:$B$116,0)),0)</f>
        <v>0</v>
      </c>
      <c r="CM30" s="59">
        <f>IFERROR(INDEX('План продаж'!$AD$22:$AD$116,MATCH(CM$6,'План продаж'!$B$22:$B$116,0)),0)</f>
        <v>0</v>
      </c>
      <c r="CN30" s="59">
        <f>IFERROR(INDEX('План продаж'!$AD$22:$AD$116,MATCH(CN$6,'План продаж'!$B$22:$B$116,0)),0)</f>
        <v>0</v>
      </c>
      <c r="CO30" s="59">
        <f>IFERROR(INDEX('План продаж'!$AD$22:$AD$116,MATCH(CO$6,'План продаж'!$B$22:$B$116,0)),0)</f>
        <v>0</v>
      </c>
      <c r="CP30" s="59">
        <f>IFERROR(INDEX('План продаж'!$AD$22:$AD$116,MATCH(CP$6,'План продаж'!$B$22:$B$116,0)),0)</f>
        <v>0</v>
      </c>
      <c r="CQ30" s="59">
        <f>IFERROR(INDEX('План продаж'!$AD$22:$AD$116,MATCH(CQ$6,'План продаж'!$B$22:$B$116,0)),0)</f>
        <v>0</v>
      </c>
      <c r="CR30" s="59">
        <f>IFERROR(INDEX('План продаж'!$AD$22:$AD$116,MATCH(CR$6,'План продаж'!$B$22:$B$116,0)),0)</f>
        <v>0</v>
      </c>
      <c r="CS30" s="59">
        <f>IFERROR(INDEX('План продаж'!$AD$22:$AD$116,MATCH(CS$6,'План продаж'!$B$22:$B$116,0)),0)</f>
        <v>0</v>
      </c>
      <c r="CT30" s="59">
        <f>IFERROR(INDEX('План продаж'!$AD$22:$AD$116,MATCH(CT$6,'План продаж'!$B$22:$B$116,0)),0)</f>
        <v>0</v>
      </c>
      <c r="CU30" s="59">
        <f>IFERROR(INDEX('План продаж'!$AD$22:$AD$116,MATCH(CU$6,'План продаж'!$B$22:$B$116,0)),0)</f>
        <v>0</v>
      </c>
      <c r="CV30" s="59">
        <f>IFERROR(INDEX('План продаж'!$AD$22:$AD$116,MATCH(CV$6,'План продаж'!$B$22:$B$116,0)),0)</f>
        <v>0</v>
      </c>
      <c r="CW30" s="59">
        <f>IFERROR(INDEX('План продаж'!$AD$22:$AD$116,MATCH(CW$6,'План продаж'!$B$22:$B$116,0)),0)</f>
        <v>0</v>
      </c>
      <c r="CX30" s="59">
        <f>IFERROR(INDEX('План продаж'!$AD$22:$AD$116,MATCH(CX$6,'План продаж'!$B$22:$B$116,0)),0)</f>
        <v>0</v>
      </c>
      <c r="CY30" s="59">
        <f>IFERROR(INDEX('План продаж'!$AD$22:$AD$116,MATCH(CY$6,'План продаж'!$B$22:$B$116,0)),0)</f>
        <v>0</v>
      </c>
      <c r="CZ30" s="59">
        <f>IFERROR(INDEX('План продаж'!$AD$22:$AD$116,MATCH(CZ$6,'План продаж'!$B$22:$B$116,0)),0)</f>
        <v>0</v>
      </c>
      <c r="DA30" s="59">
        <f>IFERROR(INDEX('План продаж'!$AD$22:$AD$116,MATCH(DA$6,'План продаж'!$B$22:$B$116,0)),0)</f>
        <v>0</v>
      </c>
      <c r="DB30" s="59">
        <f>IFERROR(INDEX('План продаж'!$AD$22:$AD$116,MATCH(DB$6,'План продаж'!$B$22:$B$116,0)),0)</f>
        <v>0</v>
      </c>
      <c r="DC30" s="59">
        <f>IFERROR(INDEX('План продаж'!$AD$22:$AD$116,MATCH(DC$6,'План продаж'!$B$22:$B$116,0)),0)</f>
        <v>0</v>
      </c>
      <c r="DD30" s="59">
        <f>IFERROR(INDEX('План продаж'!$AD$22:$AD$116,MATCH(DD$6,'План продаж'!$B$22:$B$116,0)),0)</f>
        <v>0</v>
      </c>
      <c r="DE30" s="59">
        <f>IFERROR(INDEX('План продаж'!$AD$22:$AD$116,MATCH(DE$6,'План продаж'!$B$22:$B$116,0)),0)</f>
        <v>0</v>
      </c>
      <c r="DF30" s="59">
        <f>IFERROR(INDEX('План продаж'!$AD$22:$AD$116,MATCH(DF$6,'План продаж'!$B$22:$B$116,0)),0)</f>
        <v>0</v>
      </c>
      <c r="DG30" s="59">
        <f>IFERROR(INDEX('План продаж'!$AD$22:$AD$116,MATCH(DG$6,'План продаж'!$B$22:$B$116,0)),0)</f>
        <v>0</v>
      </c>
      <c r="DH30" s="59">
        <f>IFERROR(INDEX('План продаж'!$AD$22:$AD$116,MATCH(DH$6,'План продаж'!$B$22:$B$116,0)),0)</f>
        <v>0</v>
      </c>
      <c r="DI30" s="59">
        <f>IFERROR(INDEX('План продаж'!$AD$22:$AD$116,MATCH(DI$6,'План продаж'!$B$22:$B$116,0)),0)</f>
        <v>0</v>
      </c>
      <c r="DJ30" s="59">
        <f>IFERROR(INDEX('План продаж'!$AD$22:$AD$116,MATCH(DJ$6,'План продаж'!$B$22:$B$116,0)),0)</f>
        <v>0</v>
      </c>
      <c r="DK30" s="59">
        <f>IFERROR(INDEX('План продаж'!$AD$22:$AD$116,MATCH(DK$6,'План продаж'!$B$22:$B$116,0)),0)</f>
        <v>0</v>
      </c>
      <c r="DL30" s="59">
        <f>IFERROR(INDEX('План продаж'!$AD$22:$AD$116,MATCH(DL$6,'План продаж'!$B$22:$B$116,0)),0)</f>
        <v>0</v>
      </c>
      <c r="DM30" s="59">
        <f>IFERROR(INDEX('План продаж'!$AD$22:$AD$116,MATCH(DM$6,'План продаж'!$B$22:$B$116,0)),0)</f>
        <v>0</v>
      </c>
      <c r="DN30" s="59">
        <f>IFERROR(INDEX('План продаж'!$AD$22:$AD$116,MATCH(DN$6,'План продаж'!$B$22:$B$116,0)),0)</f>
        <v>0</v>
      </c>
      <c r="DO30" s="59">
        <f>IFERROR(INDEX('План продаж'!$AD$22:$AD$116,MATCH(DO$6,'План продаж'!$B$22:$B$116,0)),0)</f>
        <v>0</v>
      </c>
      <c r="DP30" s="59">
        <f>IFERROR(INDEX('План продаж'!$AD$22:$AD$116,MATCH(DP$6,'План продаж'!$B$22:$B$116,0)),0)</f>
        <v>0</v>
      </c>
      <c r="DQ30" s="59">
        <f>IFERROR(INDEX('План продаж'!$AD$22:$AD$116,MATCH(DQ$6,'План продаж'!$B$22:$B$116,0)),0)</f>
        <v>0</v>
      </c>
      <c r="DR30" s="59">
        <f>IFERROR(INDEX('План продаж'!$AD$22:$AD$116,MATCH(DR$6,'План продаж'!$B$22:$B$116,0)),0)</f>
        <v>0</v>
      </c>
      <c r="DS30" s="59">
        <f>IFERROR(INDEX('План продаж'!$AD$22:$AD$116,MATCH(DS$6,'План продаж'!$B$22:$B$116,0)),0)</f>
        <v>0</v>
      </c>
      <c r="DT30" s="59">
        <f>IFERROR(INDEX('План продаж'!$AD$22:$AD$116,MATCH(DT$6,'План продаж'!$B$22:$B$116,0)),0)</f>
        <v>0</v>
      </c>
      <c r="DU30" s="59">
        <f>IFERROR(INDEX('План продаж'!$AD$22:$AD$116,MATCH(DU$6,'План продаж'!$B$22:$B$116,0)),0)</f>
        <v>0</v>
      </c>
      <c r="DV30" s="59">
        <f>IFERROR(INDEX('План продаж'!$AD$22:$AD$116,MATCH(DV$6,'План продаж'!$B$22:$B$116,0)),0)</f>
        <v>0</v>
      </c>
      <c r="DW30" s="59">
        <f>IFERROR(INDEX('План продаж'!$AD$22:$AD$116,MATCH(DW$6,'План продаж'!$B$22:$B$116,0)),0)</f>
        <v>0</v>
      </c>
      <c r="DX30" s="59">
        <f>IFERROR(INDEX('План продаж'!$AD$22:$AD$116,MATCH(DX$6,'План продаж'!$B$22:$B$116,0)),0)</f>
        <v>0</v>
      </c>
      <c r="DY30" s="59">
        <f>IFERROR(INDEX('План продаж'!$AD$22:$AD$116,MATCH(DY$6,'План продаж'!$B$22:$B$116,0)),0)</f>
        <v>0</v>
      </c>
      <c r="DZ30" s="59">
        <f>IFERROR(INDEX('План продаж'!$AD$22:$AD$116,MATCH(DZ$6,'План продаж'!$B$22:$B$116,0)),0)</f>
        <v>0</v>
      </c>
      <c r="EA30" s="59">
        <f>IFERROR(INDEX('План продаж'!$AD$22:$AD$116,MATCH(EA$6,'План продаж'!$B$22:$B$116,0)),0)</f>
        <v>0</v>
      </c>
      <c r="EB30" s="59">
        <f>IFERROR(INDEX('План продаж'!$AD$22:$AD$116,MATCH(EB$6,'План продаж'!$B$22:$B$116,0)),0)</f>
        <v>0</v>
      </c>
      <c r="EC30" s="59">
        <f>IFERROR(INDEX('План продаж'!$AD$22:$AD$116,MATCH(EC$6,'План продаж'!$B$22:$B$116,0)),0)</f>
        <v>0</v>
      </c>
      <c r="ED30" s="59">
        <f>IFERROR(INDEX('План продаж'!$AD$22:$AD$116,MATCH(ED$6,'План продаж'!$B$22:$B$116,0)),0)</f>
        <v>0</v>
      </c>
      <c r="EE30" s="59">
        <f>IFERROR(INDEX('План продаж'!$AD$22:$AD$116,MATCH(EE$6,'План продаж'!$B$22:$B$116,0)),0)</f>
        <v>0</v>
      </c>
      <c r="EF30" s="59">
        <f>IFERROR(INDEX('План продаж'!$AD$22:$AD$116,MATCH(EF$6,'План продаж'!$B$22:$B$116,0)),0)</f>
        <v>0</v>
      </c>
      <c r="EG30" s="59">
        <f>IFERROR(INDEX('План продаж'!$AD$22:$AD$116,MATCH(EG$6,'План продаж'!$B$22:$B$116,0)),0)</f>
        <v>0</v>
      </c>
      <c r="EH30" s="59">
        <f>IFERROR(INDEX('План продаж'!$AD$22:$AD$116,MATCH(EH$6,'План продаж'!$B$22:$B$116,0)),0)</f>
        <v>0</v>
      </c>
      <c r="EI30" s="59">
        <f>IFERROR(INDEX('План продаж'!$AD$22:$AD$116,MATCH(EI$6,'План продаж'!$B$22:$B$116,0)),0)</f>
        <v>0</v>
      </c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60"/>
      <c r="FU30" s="60"/>
      <c r="FV30" s="60"/>
      <c r="FW30" s="60"/>
      <c r="FX30" s="60"/>
      <c r="FY30" s="60"/>
      <c r="FZ30" s="60"/>
      <c r="GA30" s="60"/>
      <c r="GB30" s="60"/>
      <c r="GC30" s="60"/>
      <c r="GD30" s="60"/>
      <c r="GE30" s="60"/>
      <c r="GF30" s="60"/>
      <c r="GG30" s="60"/>
      <c r="GH30" s="60"/>
      <c r="GI30" s="60"/>
      <c r="GJ30" s="60"/>
      <c r="GK30" s="60"/>
      <c r="GL30" s="60"/>
      <c r="GM30" s="60"/>
      <c r="GN30" s="60"/>
      <c r="GO30" s="60"/>
      <c r="GP30" s="60"/>
      <c r="GQ30" s="60"/>
      <c r="GR30" s="60"/>
      <c r="GS30" s="60"/>
    </row>
    <row r="31" spans="2:201" x14ac:dyDescent="0.2">
      <c r="B31" s="66"/>
      <c r="C31" s="67" t="s">
        <v>872</v>
      </c>
      <c r="D31" s="59"/>
      <c r="E31" s="70">
        <f t="shared" si="107"/>
        <v>0</v>
      </c>
      <c r="F31" s="70">
        <f>MAX(S31:EI31)</f>
        <v>5277423.6138479477</v>
      </c>
      <c r="G31" s="79"/>
      <c r="H31" s="68"/>
      <c r="I31" s="68"/>
      <c r="J31" s="68"/>
      <c r="K31" s="68"/>
      <c r="L31" s="68"/>
      <c r="M31" s="68"/>
      <c r="N31" s="68"/>
      <c r="O31" s="68"/>
      <c r="P31" s="69">
        <f>IFERROR(P13/P25,0)</f>
        <v>4673156.4457349665</v>
      </c>
      <c r="Q31" s="70">
        <f t="shared" ref="Q31:R32" si="108">IFERROR(Q13/Q25,0)</f>
        <v>0</v>
      </c>
      <c r="R31" s="59">
        <f t="shared" si="108"/>
        <v>4673156.4457349665</v>
      </c>
      <c r="S31" s="59"/>
      <c r="T31" s="59"/>
      <c r="U31" s="59">
        <f>IFERROR(INDEX('План продаж'!$U$22:$U$116,MATCH(U$6,'План продаж'!$B$22:$B$116,0)),0)</f>
        <v>0</v>
      </c>
      <c r="V31" s="59">
        <f>IFERROR(INDEX('План продаж'!$U$22:$U$116,MATCH(V$6,'План продаж'!$B$22:$B$116,0)),0)</f>
        <v>0</v>
      </c>
      <c r="W31" s="59">
        <f>IFERROR(INDEX('План продаж'!$U$22:$U$116,MATCH(W$6,'План продаж'!$B$22:$B$116,0)),0)</f>
        <v>0</v>
      </c>
      <c r="X31" s="59">
        <f>IFERROR(INDEX('План продаж'!$U$22:$U$116,MATCH(X$6,'План продаж'!$B$22:$B$116,0)),0)</f>
        <v>0</v>
      </c>
      <c r="Y31" s="59">
        <f>IFERROR(INDEX('План продаж'!$U$22:$U$116,MATCH(Y$6,'План продаж'!$B$22:$B$116,0)),0)</f>
        <v>0</v>
      </c>
      <c r="Z31" s="59">
        <f>IFERROR(INDEX('План продаж'!$U$22:$U$116,MATCH(Z$6,'План продаж'!$B$22:$B$116,0)),0)</f>
        <v>0</v>
      </c>
      <c r="AA31" s="59">
        <f>IFERROR(INDEX('План продаж'!$U$22:$U$116,MATCH(AA$6,'План продаж'!$B$22:$B$116,0)),0)</f>
        <v>0</v>
      </c>
      <c r="AB31" s="59">
        <f>IFERROR(INDEX('План продаж'!$U$22:$U$116,MATCH(AB$6,'План продаж'!$B$22:$B$116,0)),0)</f>
        <v>0</v>
      </c>
      <c r="AC31" s="59">
        <f>IFERROR(INDEX('План продаж'!$U$22:$U$116,MATCH(AC$6,'План продаж'!$B$22:$B$116,0)),0)</f>
        <v>0</v>
      </c>
      <c r="AD31" s="59">
        <f>IFERROR(INDEX('План продаж'!$U$22:$U$116,MATCH(AD$6,'План продаж'!$B$22:$B$116,0)),0)</f>
        <v>0</v>
      </c>
      <c r="AE31" s="59">
        <f>IFERROR(INDEX('План продаж'!$U$22:$U$116,MATCH(AE$6,'План продаж'!$B$22:$B$116,0)),0)</f>
        <v>0</v>
      </c>
      <c r="AF31" s="59">
        <f>IFERROR(INDEX('План продаж'!$U$22:$U$116,MATCH(AF$6,'План продаж'!$B$22:$B$116,0)),0)</f>
        <v>0</v>
      </c>
      <c r="AG31" s="59">
        <f>IFERROR(INDEX('План продаж'!$U$22:$U$116,MATCH(AG$6,'План продаж'!$B$22:$B$116,0)),0)</f>
        <v>0</v>
      </c>
      <c r="AH31" s="59">
        <f>IFERROR(INDEX('План продаж'!$U$22:$U$116,MATCH(AH$6,'План продаж'!$B$22:$B$116,0)),0)</f>
        <v>0</v>
      </c>
      <c r="AI31" s="59">
        <f>IFERROR(INDEX('План продаж'!$U$22:$U$116,MATCH(AI$6,'План продаж'!$B$22:$B$116,0)),0)</f>
        <v>0</v>
      </c>
      <c r="AJ31" s="59">
        <f>IFERROR(INDEX('План продаж'!$U$22:$U$116,MATCH(AJ$6,'План продаж'!$B$22:$B$116,0)),0)</f>
        <v>0</v>
      </c>
      <c r="AK31" s="59">
        <f>IFERROR(INDEX('План продаж'!$U$22:$U$116,MATCH(AK$6,'План продаж'!$B$22:$B$116,0)),0)</f>
        <v>4000000</v>
      </c>
      <c r="AL31" s="59">
        <f>IFERROR(INDEX('План продаж'!$U$22:$U$116,MATCH(AL$6,'План продаж'!$B$22:$B$116,0)),0)</f>
        <v>4043967.26118027</v>
      </c>
      <c r="AM31" s="59">
        <f>IFERROR(INDEX('План продаж'!$U$22:$U$116,MATCH(AM$6,'План продаж'!$B$22:$B$116,0)),0)</f>
        <v>4088417.8023744626</v>
      </c>
      <c r="AN31" s="59">
        <f>IFERROR(INDEX('План продаж'!$U$22:$U$116,MATCH(AN$6,'План продаж'!$B$22:$B$116,0)),0)</f>
        <v>4133356.9357072283</v>
      </c>
      <c r="AO31" s="59">
        <f>IFERROR(INDEX('План продаж'!$U$22:$U$116,MATCH(AO$6,'План продаж'!$B$22:$B$116,0)),0)</f>
        <v>4178790.0316931084</v>
      </c>
      <c r="AP31" s="59">
        <f>IFERROR(INDEX('План продаж'!$U$22:$U$116,MATCH(AP$6,'План продаж'!$B$22:$B$116,0)),0)</f>
        <v>4224722.5198783474</v>
      </c>
      <c r="AQ31" s="59">
        <f>IFERROR(INDEX('План продаж'!$U$22:$U$116,MATCH(AQ$6,'План продаж'!$B$22:$B$116,0)),0)</f>
        <v>4271159.8894897616</v>
      </c>
      <c r="AR31" s="59">
        <f>IFERROR(INDEX('План продаж'!$U$22:$U$116,MATCH(AR$6,'План продаж'!$B$22:$B$116,0)),0)</f>
        <v>4318107.6900907345</v>
      </c>
      <c r="AS31" s="59">
        <f>IFERROR(INDEX('План продаж'!$U$22:$U$116,MATCH(AS$6,'План продаж'!$B$22:$B$116,0)),0)</f>
        <v>4365571.5322444215</v>
      </c>
      <c r="AT31" s="59">
        <f>IFERROR(INDEX('План продаж'!$U$22:$U$116,MATCH(AT$6,'План продаж'!$B$22:$B$116,0)),0)</f>
        <v>4413557.0881842561</v>
      </c>
      <c r="AU31" s="59">
        <f>IFERROR(INDEX('План продаж'!$U$22:$U$116,MATCH(AU$6,'План продаж'!$B$22:$B$116,0)),0)</f>
        <v>4462070.092491813</v>
      </c>
      <c r="AV31" s="59">
        <f>IFERROR(INDEX('План продаж'!$U$22:$U$116,MATCH(AV$6,'План продаж'!$B$22:$B$116,0)),0)</f>
        <v>4511116.3427821277</v>
      </c>
      <c r="AW31" s="59">
        <f>IFERROR(INDEX('План продаж'!$U$22:$U$116,MATCH(AW$6,'План продаж'!$B$22:$B$116,0)),0)</f>
        <v>4560701.700396548</v>
      </c>
      <c r="AX31" s="59">
        <f>IFERROR(INDEX('План продаж'!$U$22:$U$116,MATCH(AX$6,'План продаж'!$B$22:$B$116,0)),0)</f>
        <v>4610832.0911032073</v>
      </c>
      <c r="AY31" s="59">
        <f>IFERROR(INDEX('План продаж'!$U$22:$U$116,MATCH(AY$6,'План продаж'!$B$22:$B$116,0)),0)</f>
        <v>4661513.5058051832</v>
      </c>
      <c r="AZ31" s="59">
        <f>IFERROR(INDEX('План продаж'!$U$22:$U$116,MATCH(AZ$6,'План продаж'!$B$22:$B$116,0)),0)</f>
        <v>4712752.0012564566</v>
      </c>
      <c r="BA31" s="59">
        <f>IFERROR(INDEX('План продаж'!$U$22:$U$116,MATCH(BA$6,'План продаж'!$B$22:$B$116,0)),0)</f>
        <v>4764553.7007857254</v>
      </c>
      <c r="BB31" s="59">
        <f>IFERROR(INDEX('План продаж'!$U$22:$U$116,MATCH(BB$6,'План продаж'!$B$22:$B$116,0)),0)</f>
        <v>4816924.795028192</v>
      </c>
      <c r="BC31" s="59">
        <f>IFERROR(INDEX('План продаж'!$U$22:$U$116,MATCH(BC$6,'План продаж'!$B$22:$B$116,0)),0)</f>
        <v>4869871.5426653717</v>
      </c>
      <c r="BD31" s="59">
        <f>IFERROR(INDEX('План продаж'!$U$22:$U$116,MATCH(BD$6,'План продаж'!$B$22:$B$116,0)),0)</f>
        <v>4923400.2711730553</v>
      </c>
      <c r="BE31" s="59">
        <f>IFERROR(INDEX('План продаж'!$U$22:$U$116,MATCH(BE$6,'План продаж'!$B$22:$B$116,0)),0)</f>
        <v>4977517.3775774734</v>
      </c>
      <c r="BF31" s="59">
        <f>IFERROR(INDEX('План продаж'!$U$22:$U$116,MATCH(BF$6,'План продаж'!$B$22:$B$116,0)),0)</f>
        <v>5032229.3292197939</v>
      </c>
      <c r="BG31" s="59">
        <f>IFERROR(INDEX('План продаж'!$U$22:$U$116,MATCH(BG$6,'План продаж'!$B$22:$B$116,0)),0)</f>
        <v>5087542.6645289995</v>
      </c>
      <c r="BH31" s="59">
        <f>IFERROR(INDEX('План продаж'!$U$22:$U$116,MATCH(BH$6,'План продаж'!$B$22:$B$116,0)),0)</f>
        <v>5143463.9938032776</v>
      </c>
      <c r="BI31" s="59">
        <f>IFERROR(INDEX('План продаж'!$U$22:$U$116,MATCH(BI$6,'План продаж'!$B$22:$B$116,0)),0)</f>
        <v>5199999.9999999916</v>
      </c>
      <c r="BJ31" s="59">
        <f>IFERROR(INDEX('План продаж'!$U$22:$U$116,MATCH(BJ$6,'План продаж'!$B$22:$B$116,0)),0)</f>
        <v>5212824.6028159708</v>
      </c>
      <c r="BK31" s="59">
        <f>IFERROR(INDEX('План продаж'!$U$22:$U$116,MATCH(BK$6,'План продаж'!$B$22:$B$116,0)),0)</f>
        <v>5225680.8345622169</v>
      </c>
      <c r="BL31" s="59">
        <f>IFERROR(INDEX('План продаж'!$U$22:$U$116,MATCH(BL$6,'План продаж'!$B$22:$B$116,0)),0)</f>
        <v>5238568.773244204</v>
      </c>
      <c r="BM31" s="59">
        <f>IFERROR(INDEX('План продаж'!$U$22:$U$116,MATCH(BM$6,'План продаж'!$B$22:$B$116,0)),0)</f>
        <v>5251488.4970597886</v>
      </c>
      <c r="BN31" s="59">
        <f>IFERROR(INDEX('План продаж'!$U$22:$U$116,MATCH(BN$6,'План продаж'!$B$22:$B$116,0)),0)</f>
        <v>5264440.0843996881</v>
      </c>
      <c r="BO31" s="59">
        <f>IFERROR(INDEX('План продаж'!$U$22:$U$116,MATCH(BO$6,'План продаж'!$B$22:$B$116,0)),0)</f>
        <v>5277423.6138479477</v>
      </c>
      <c r="BP31" s="59">
        <f>IFERROR(INDEX('План продаж'!$U$22:$U$116,MATCH(BP$6,'План продаж'!$B$22:$B$116,0)),0)</f>
        <v>0</v>
      </c>
      <c r="BQ31" s="59">
        <f>IFERROR(INDEX('План продаж'!$U$22:$U$116,MATCH(BQ$6,'План продаж'!$B$22:$B$116,0)),0)</f>
        <v>0</v>
      </c>
      <c r="BR31" s="59">
        <f>IFERROR(INDEX('План продаж'!$U$22:$U$116,MATCH(BR$6,'План продаж'!$B$22:$B$116,0)),0)</f>
        <v>0</v>
      </c>
      <c r="BS31" s="59">
        <f>IFERROR(INDEX('План продаж'!$U$22:$U$116,MATCH(BS$6,'План продаж'!$B$22:$B$116,0)),0)</f>
        <v>0</v>
      </c>
      <c r="BT31" s="59">
        <f>IFERROR(INDEX('План продаж'!$U$22:$U$116,MATCH(BT$6,'План продаж'!$B$22:$B$116,0)),0)</f>
        <v>0</v>
      </c>
      <c r="BU31" s="59">
        <f>IFERROR(INDEX('План продаж'!$U$22:$U$116,MATCH(BU$6,'План продаж'!$B$22:$B$116,0)),0)</f>
        <v>0</v>
      </c>
      <c r="BV31" s="59">
        <f>IFERROR(INDEX('План продаж'!$U$22:$U$116,MATCH(BV$6,'План продаж'!$B$22:$B$116,0)),0)</f>
        <v>0</v>
      </c>
      <c r="BW31" s="59">
        <f>IFERROR(INDEX('План продаж'!$U$22:$U$116,MATCH(BW$6,'План продаж'!$B$22:$B$116,0)),0)</f>
        <v>0</v>
      </c>
      <c r="BX31" s="59">
        <f>IFERROR(INDEX('План продаж'!$U$22:$U$116,MATCH(BX$6,'План продаж'!$B$22:$B$116,0)),0)</f>
        <v>0</v>
      </c>
      <c r="BY31" s="59">
        <f>IFERROR(INDEX('План продаж'!$U$22:$U$116,MATCH(BY$6,'План продаж'!$B$22:$B$116,0)),0)</f>
        <v>0</v>
      </c>
      <c r="BZ31" s="59">
        <f>IFERROR(INDEX('План продаж'!$U$22:$U$116,MATCH(BZ$6,'План продаж'!$B$22:$B$116,0)),0)</f>
        <v>0</v>
      </c>
      <c r="CA31" s="59">
        <f>IFERROR(INDEX('План продаж'!$U$22:$U$116,MATCH(CA$6,'План продаж'!$B$22:$B$116,0)),0)</f>
        <v>0</v>
      </c>
      <c r="CB31" s="59">
        <f>IFERROR(INDEX('План продаж'!$U$22:$U$116,MATCH(CB$6,'План продаж'!$B$22:$B$116,0)),0)</f>
        <v>0</v>
      </c>
      <c r="CC31" s="59">
        <f>IFERROR(INDEX('План продаж'!$U$22:$U$116,MATCH(CC$6,'План продаж'!$B$22:$B$116,0)),0)</f>
        <v>0</v>
      </c>
      <c r="CD31" s="59">
        <f>IFERROR(INDEX('План продаж'!$U$22:$U$116,MATCH(CD$6,'План продаж'!$B$22:$B$116,0)),0)</f>
        <v>0</v>
      </c>
      <c r="CE31" s="59">
        <f>IFERROR(INDEX('План продаж'!$U$22:$U$116,MATCH(CE$6,'План продаж'!$B$22:$B$116,0)),0)</f>
        <v>0</v>
      </c>
      <c r="CF31" s="59">
        <f>IFERROR(INDEX('План продаж'!$U$22:$U$116,MATCH(CF$6,'План продаж'!$B$22:$B$116,0)),0)</f>
        <v>0</v>
      </c>
      <c r="CG31" s="59">
        <f>IFERROR(INDEX('План продаж'!$U$22:$U$116,MATCH(CG$6,'План продаж'!$B$22:$B$116,0)),0)</f>
        <v>0</v>
      </c>
      <c r="CH31" s="59">
        <f>IFERROR(INDEX('План продаж'!$U$22:$U$116,MATCH(CH$6,'План продаж'!$B$22:$B$116,0)),0)</f>
        <v>0</v>
      </c>
      <c r="CI31" s="59">
        <f>IFERROR(INDEX('План продаж'!$U$22:$U$116,MATCH(CI$6,'План продаж'!$B$22:$B$116,0)),0)</f>
        <v>0</v>
      </c>
      <c r="CJ31" s="59">
        <f>IFERROR(INDEX('План продаж'!$U$22:$U$116,MATCH(CJ$6,'План продаж'!$B$22:$B$116,0)),0)</f>
        <v>0</v>
      </c>
      <c r="CK31" s="59">
        <f>IFERROR(INDEX('План продаж'!$U$22:$U$116,MATCH(CK$6,'План продаж'!$B$22:$B$116,0)),0)</f>
        <v>0</v>
      </c>
      <c r="CL31" s="59">
        <f>IFERROR(INDEX('План продаж'!$U$22:$U$116,MATCH(CL$6,'План продаж'!$B$22:$B$116,0)),0)</f>
        <v>0</v>
      </c>
      <c r="CM31" s="59">
        <f>IFERROR(INDEX('План продаж'!$U$22:$U$116,MATCH(CM$6,'План продаж'!$B$22:$B$116,0)),0)</f>
        <v>0</v>
      </c>
      <c r="CN31" s="59">
        <f>IFERROR(INDEX('План продаж'!$U$22:$U$116,MATCH(CN$6,'План продаж'!$B$22:$B$116,0)),0)</f>
        <v>0</v>
      </c>
      <c r="CO31" s="59">
        <f>IFERROR(INDEX('План продаж'!$U$22:$U$116,MATCH(CO$6,'План продаж'!$B$22:$B$116,0)),0)</f>
        <v>0</v>
      </c>
      <c r="CP31" s="59">
        <f>IFERROR(INDEX('План продаж'!$U$22:$U$116,MATCH(CP$6,'План продаж'!$B$22:$B$116,0)),0)</f>
        <v>0</v>
      </c>
      <c r="CQ31" s="59">
        <f>IFERROR(INDEX('План продаж'!$U$22:$U$116,MATCH(CQ$6,'План продаж'!$B$22:$B$116,0)),0)</f>
        <v>0</v>
      </c>
      <c r="CR31" s="59">
        <f>IFERROR(INDEX('План продаж'!$U$22:$U$116,MATCH(CR$6,'План продаж'!$B$22:$B$116,0)),0)</f>
        <v>0</v>
      </c>
      <c r="CS31" s="59">
        <f>IFERROR(INDEX('План продаж'!$U$22:$U$116,MATCH(CS$6,'План продаж'!$B$22:$B$116,0)),0)</f>
        <v>0</v>
      </c>
      <c r="CT31" s="59">
        <f>IFERROR(INDEX('План продаж'!$U$22:$U$116,MATCH(CT$6,'План продаж'!$B$22:$B$116,0)),0)</f>
        <v>0</v>
      </c>
      <c r="CU31" s="59">
        <f>IFERROR(INDEX('План продаж'!$U$22:$U$116,MATCH(CU$6,'План продаж'!$B$22:$B$116,0)),0)</f>
        <v>0</v>
      </c>
      <c r="CV31" s="59">
        <f>IFERROR(INDEX('План продаж'!$U$22:$U$116,MATCH(CV$6,'План продаж'!$B$22:$B$116,0)),0)</f>
        <v>0</v>
      </c>
      <c r="CW31" s="59">
        <f>IFERROR(INDEX('План продаж'!$U$22:$U$116,MATCH(CW$6,'План продаж'!$B$22:$B$116,0)),0)</f>
        <v>0</v>
      </c>
      <c r="CX31" s="59">
        <f>IFERROR(INDEX('План продаж'!$U$22:$U$116,MATCH(CX$6,'План продаж'!$B$22:$B$116,0)),0)</f>
        <v>0</v>
      </c>
      <c r="CY31" s="59">
        <f>IFERROR(INDEX('План продаж'!$U$22:$U$116,MATCH(CY$6,'План продаж'!$B$22:$B$116,0)),0)</f>
        <v>0</v>
      </c>
      <c r="CZ31" s="59">
        <f>IFERROR(INDEX('План продаж'!$U$22:$U$116,MATCH(CZ$6,'План продаж'!$B$22:$B$116,0)),0)</f>
        <v>0</v>
      </c>
      <c r="DA31" s="59">
        <f>IFERROR(INDEX('План продаж'!$U$22:$U$116,MATCH(DA$6,'План продаж'!$B$22:$B$116,0)),0)</f>
        <v>0</v>
      </c>
      <c r="DB31" s="59">
        <f>IFERROR(INDEX('План продаж'!$U$22:$U$116,MATCH(DB$6,'План продаж'!$B$22:$B$116,0)),0)</f>
        <v>0</v>
      </c>
      <c r="DC31" s="59">
        <f>IFERROR(INDEX('План продаж'!$U$22:$U$116,MATCH(DC$6,'План продаж'!$B$22:$B$116,0)),0)</f>
        <v>0</v>
      </c>
      <c r="DD31" s="59">
        <f>IFERROR(INDEX('План продаж'!$U$22:$U$116,MATCH(DD$6,'План продаж'!$B$22:$B$116,0)),0)</f>
        <v>0</v>
      </c>
      <c r="DE31" s="59">
        <f>IFERROR(INDEX('План продаж'!$U$22:$U$116,MATCH(DE$6,'План продаж'!$B$22:$B$116,0)),0)</f>
        <v>0</v>
      </c>
      <c r="DF31" s="59">
        <f>IFERROR(INDEX('План продаж'!$U$22:$U$116,MATCH(DF$6,'План продаж'!$B$22:$B$116,0)),0)</f>
        <v>0</v>
      </c>
      <c r="DG31" s="59">
        <f>IFERROR(INDEX('План продаж'!$U$22:$U$116,MATCH(DG$6,'План продаж'!$B$22:$B$116,0)),0)</f>
        <v>0</v>
      </c>
      <c r="DH31" s="59">
        <f>IFERROR(INDEX('План продаж'!$U$22:$U$116,MATCH(DH$6,'План продаж'!$B$22:$B$116,0)),0)</f>
        <v>0</v>
      </c>
      <c r="DI31" s="59">
        <f>IFERROR(INDEX('План продаж'!$U$22:$U$116,MATCH(DI$6,'План продаж'!$B$22:$B$116,0)),0)</f>
        <v>0</v>
      </c>
      <c r="DJ31" s="59">
        <f>IFERROR(INDEX('План продаж'!$U$22:$U$116,MATCH(DJ$6,'План продаж'!$B$22:$B$116,0)),0)</f>
        <v>0</v>
      </c>
      <c r="DK31" s="59">
        <f>IFERROR(INDEX('План продаж'!$U$22:$U$116,MATCH(DK$6,'План продаж'!$B$22:$B$116,0)),0)</f>
        <v>0</v>
      </c>
      <c r="DL31" s="59">
        <f>IFERROR(INDEX('План продаж'!$U$22:$U$116,MATCH(DL$6,'План продаж'!$B$22:$B$116,0)),0)</f>
        <v>0</v>
      </c>
      <c r="DM31" s="59">
        <f>IFERROR(INDEX('План продаж'!$U$22:$U$116,MATCH(DM$6,'План продаж'!$B$22:$B$116,0)),0)</f>
        <v>0</v>
      </c>
      <c r="DN31" s="59">
        <f>IFERROR(INDEX('План продаж'!$U$22:$U$116,MATCH(DN$6,'План продаж'!$B$22:$B$116,0)),0)</f>
        <v>0</v>
      </c>
      <c r="DO31" s="59">
        <f>IFERROR(INDEX('План продаж'!$U$22:$U$116,MATCH(DO$6,'План продаж'!$B$22:$B$116,0)),0)</f>
        <v>0</v>
      </c>
      <c r="DP31" s="59">
        <f>IFERROR(INDEX('План продаж'!$U$22:$U$116,MATCH(DP$6,'План продаж'!$B$22:$B$116,0)),0)</f>
        <v>0</v>
      </c>
      <c r="DQ31" s="59">
        <f>IFERROR(INDEX('План продаж'!$U$22:$U$116,MATCH(DQ$6,'План продаж'!$B$22:$B$116,0)),0)</f>
        <v>0</v>
      </c>
      <c r="DR31" s="59">
        <f>IFERROR(INDEX('План продаж'!$U$22:$U$116,MATCH(DR$6,'План продаж'!$B$22:$B$116,0)),0)</f>
        <v>0</v>
      </c>
      <c r="DS31" s="59">
        <f>IFERROR(INDEX('План продаж'!$U$22:$U$116,MATCH(DS$6,'План продаж'!$B$22:$B$116,0)),0)</f>
        <v>0</v>
      </c>
      <c r="DT31" s="59">
        <f>IFERROR(INDEX('План продаж'!$U$22:$U$116,MATCH(DT$6,'План продаж'!$B$22:$B$116,0)),0)</f>
        <v>0</v>
      </c>
      <c r="DU31" s="59">
        <f>IFERROR(INDEX('План продаж'!$U$22:$U$116,MATCH(DU$6,'План продаж'!$B$22:$B$116,0)),0)</f>
        <v>0</v>
      </c>
      <c r="DV31" s="59">
        <f>IFERROR(INDEX('План продаж'!$U$22:$U$116,MATCH(DV$6,'План продаж'!$B$22:$B$116,0)),0)</f>
        <v>0</v>
      </c>
      <c r="DW31" s="59">
        <f>IFERROR(INDEX('План продаж'!$U$22:$U$116,MATCH(DW$6,'План продаж'!$B$22:$B$116,0)),0)</f>
        <v>0</v>
      </c>
      <c r="DX31" s="59">
        <f>IFERROR(INDEX('План продаж'!$U$22:$U$116,MATCH(DX$6,'План продаж'!$B$22:$B$116,0)),0)</f>
        <v>0</v>
      </c>
      <c r="DY31" s="59">
        <f>IFERROR(INDEX('План продаж'!$U$22:$U$116,MATCH(DY$6,'План продаж'!$B$22:$B$116,0)),0)</f>
        <v>0</v>
      </c>
      <c r="DZ31" s="59">
        <f>IFERROR(INDEX('План продаж'!$U$22:$U$116,MATCH(DZ$6,'План продаж'!$B$22:$B$116,0)),0)</f>
        <v>0</v>
      </c>
      <c r="EA31" s="59">
        <f>IFERROR(INDEX('План продаж'!$U$22:$U$116,MATCH(EA$6,'План продаж'!$B$22:$B$116,0)),0)</f>
        <v>0</v>
      </c>
      <c r="EB31" s="59">
        <f>IFERROR(INDEX('План продаж'!$U$22:$U$116,MATCH(EB$6,'План продаж'!$B$22:$B$116,0)),0)</f>
        <v>0</v>
      </c>
      <c r="EC31" s="59">
        <f>IFERROR(INDEX('План продаж'!$U$22:$U$116,MATCH(EC$6,'План продаж'!$B$22:$B$116,0)),0)</f>
        <v>0</v>
      </c>
      <c r="ED31" s="59">
        <f>IFERROR(INDEX('План продаж'!$U$22:$U$116,MATCH(ED$6,'План продаж'!$B$22:$B$116,0)),0)</f>
        <v>0</v>
      </c>
      <c r="EE31" s="59">
        <f>IFERROR(INDEX('План продаж'!$U$22:$U$116,MATCH(EE$6,'План продаж'!$B$22:$B$116,0)),0)</f>
        <v>0</v>
      </c>
      <c r="EF31" s="59">
        <f>IFERROR(INDEX('План продаж'!$U$22:$U$116,MATCH(EF$6,'План продаж'!$B$22:$B$116,0)),0)</f>
        <v>0</v>
      </c>
      <c r="EG31" s="59">
        <f>IFERROR(INDEX('План продаж'!$U$22:$U$116,MATCH(EG$6,'План продаж'!$B$22:$B$116,0)),0)</f>
        <v>0</v>
      </c>
      <c r="EH31" s="59">
        <f>IFERROR(INDEX('План продаж'!$U$22:$U$116,MATCH(EH$6,'План продаж'!$B$22:$B$116,0)),0)</f>
        <v>0</v>
      </c>
      <c r="EI31" s="59">
        <f>IFERROR(INDEX('План продаж'!$U$22:$U$116,MATCH(EI$6,'План продаж'!$B$22:$B$116,0)),0)</f>
        <v>0</v>
      </c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60"/>
      <c r="FU31" s="60"/>
      <c r="FV31" s="60"/>
      <c r="FW31" s="60"/>
      <c r="FX31" s="60"/>
      <c r="FY31" s="60"/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0"/>
      <c r="GK31" s="60"/>
      <c r="GL31" s="60"/>
      <c r="GM31" s="60"/>
      <c r="GN31" s="60"/>
      <c r="GO31" s="60"/>
      <c r="GP31" s="60"/>
      <c r="GQ31" s="60"/>
      <c r="GR31" s="60"/>
      <c r="GS31" s="60"/>
    </row>
    <row r="32" spans="2:201" x14ac:dyDescent="0.2">
      <c r="B32" s="66"/>
      <c r="C32" s="67" t="s">
        <v>321</v>
      </c>
      <c r="D32" s="59"/>
      <c r="E32" s="70">
        <f t="shared" si="107"/>
        <v>0.02</v>
      </c>
      <c r="F32" s="70">
        <f>MAX(S32:EI32)</f>
        <v>1319355.9034619869</v>
      </c>
      <c r="H32" s="68"/>
      <c r="I32" s="68"/>
      <c r="J32" s="68"/>
      <c r="K32" s="68"/>
      <c r="L32" s="68"/>
      <c r="M32" s="68"/>
      <c r="N32" s="68"/>
      <c r="O32" s="68"/>
      <c r="P32" s="69">
        <f>IFERROR(P14/P26,0)</f>
        <v>0</v>
      </c>
      <c r="Q32" s="70">
        <f t="shared" si="108"/>
        <v>0</v>
      </c>
      <c r="R32" s="59">
        <f t="shared" si="108"/>
        <v>0</v>
      </c>
      <c r="S32" s="59"/>
      <c r="T32" s="59"/>
      <c r="U32" s="59">
        <f>IFERROR(INDEX('План продаж'!$Y$22:$Y$116,MATCH(U$6,'План продаж'!$B$22:$B$116,0)),0)</f>
        <v>0</v>
      </c>
      <c r="V32" s="59">
        <f>IFERROR(INDEX('План продаж'!$Y$22:$Y$116,MATCH(V$6,'План продаж'!$B$22:$B$116,0)),0)</f>
        <v>0</v>
      </c>
      <c r="W32" s="59">
        <f>IFERROR(INDEX('План продаж'!$Y$22:$Y$116,MATCH(W$6,'План продаж'!$B$22:$B$116,0)),0)</f>
        <v>0</v>
      </c>
      <c r="X32" s="59">
        <f>IFERROR(INDEX('План продаж'!$Y$22:$Y$116,MATCH(X$6,'План продаж'!$B$22:$B$116,0)),0)</f>
        <v>0</v>
      </c>
      <c r="Y32" s="59">
        <f>IFERROR(INDEX('План продаж'!$Y$22:$Y$116,MATCH(Y$6,'План продаж'!$B$22:$B$116,0)),0)</f>
        <v>0</v>
      </c>
      <c r="Z32" s="59">
        <f>IFERROR(INDEX('План продаж'!$Y$22:$Y$116,MATCH(Z$6,'План продаж'!$B$22:$B$116,0)),0)</f>
        <v>0</v>
      </c>
      <c r="AA32" s="59">
        <f>IFERROR(INDEX('План продаж'!$Y$22:$Y$116,MATCH(AA$6,'План продаж'!$B$22:$B$116,0)),0)</f>
        <v>0</v>
      </c>
      <c r="AB32" s="59">
        <f>IFERROR(INDEX('План продаж'!$Y$22:$Y$116,MATCH(AB$6,'План продаж'!$B$22:$B$116,0)),0)</f>
        <v>0</v>
      </c>
      <c r="AC32" s="59">
        <f>IFERROR(INDEX('План продаж'!$Y$22:$Y$116,MATCH(AC$6,'План продаж'!$B$22:$B$116,0)),0)</f>
        <v>0</v>
      </c>
      <c r="AD32" s="59">
        <f>IFERROR(INDEX('План продаж'!$Y$22:$Y$116,MATCH(AD$6,'План продаж'!$B$22:$B$116,0)),0)</f>
        <v>0</v>
      </c>
      <c r="AE32" s="59">
        <f>IFERROR(INDEX('План продаж'!$Y$22:$Y$116,MATCH(AE$6,'План продаж'!$B$22:$B$116,0)),0)</f>
        <v>0</v>
      </c>
      <c r="AF32" s="59">
        <f>IFERROR(INDEX('План продаж'!$Y$22:$Y$116,MATCH(AF$6,'План продаж'!$B$22:$B$116,0)),0)</f>
        <v>0</v>
      </c>
      <c r="AG32" s="59">
        <f>IFERROR(INDEX('План продаж'!$Y$22:$Y$116,MATCH(AG$6,'План продаж'!$B$22:$B$116,0)),0)</f>
        <v>0</v>
      </c>
      <c r="AH32" s="59">
        <f>IFERROR(INDEX('План продаж'!$Y$22:$Y$116,MATCH(AH$6,'План продаж'!$B$22:$B$116,0)),0)</f>
        <v>0</v>
      </c>
      <c r="AI32" s="59">
        <f>IFERROR(INDEX('План продаж'!$Y$22:$Y$116,MATCH(AI$6,'План продаж'!$B$22:$B$116,0)),0)</f>
        <v>0</v>
      </c>
      <c r="AJ32" s="59">
        <f>IFERROR(INDEX('План продаж'!$Y$22:$Y$116,MATCH(AJ$6,'План продаж'!$B$22:$B$116,0)),0)</f>
        <v>0</v>
      </c>
      <c r="AK32" s="59">
        <f>IFERROR(INDEX('План продаж'!$Y$22:$Y$116,MATCH(AK$6,'План продаж'!$B$22:$B$116,0)),0)</f>
        <v>1000000</v>
      </c>
      <c r="AL32" s="59">
        <f>IFERROR(INDEX('План продаж'!$Y$22:$Y$116,MATCH(AL$6,'План продаж'!$B$22:$B$116,0)),0)</f>
        <v>1010991.8152950675</v>
      </c>
      <c r="AM32" s="59">
        <f>IFERROR(INDEX('План продаж'!$Y$22:$Y$116,MATCH(AM$6,'План продаж'!$B$22:$B$116,0)),0)</f>
        <v>1022104.4505936156</v>
      </c>
      <c r="AN32" s="59">
        <f>IFERROR(INDEX('План продаж'!$Y$22:$Y$116,MATCH(AN$6,'План продаж'!$B$22:$B$116,0)),0)</f>
        <v>1033339.2339268071</v>
      </c>
      <c r="AO32" s="59">
        <f>IFERROR(INDEX('План продаж'!$Y$22:$Y$116,MATCH(AO$6,'План продаж'!$B$22:$B$116,0)),0)</f>
        <v>1044697.5079232771</v>
      </c>
      <c r="AP32" s="59">
        <f>IFERROR(INDEX('План продаж'!$Y$22:$Y$116,MATCH(AP$6,'План продаж'!$B$22:$B$116,0)),0)</f>
        <v>1056180.6299695869</v>
      </c>
      <c r="AQ32" s="59">
        <f>IFERROR(INDEX('План продаж'!$Y$22:$Y$116,MATCH(AQ$6,'План продаж'!$B$22:$B$116,0)),0)</f>
        <v>1067789.9723724404</v>
      </c>
      <c r="AR32" s="59">
        <f>IFERROR(INDEX('План продаж'!$Y$22:$Y$116,MATCH(AR$6,'План продаж'!$B$22:$B$116,0)),0)</f>
        <v>1079526.9225226836</v>
      </c>
      <c r="AS32" s="59">
        <f>IFERROR(INDEX('План продаж'!$Y$22:$Y$116,MATCH(AS$6,'План продаж'!$B$22:$B$116,0)),0)</f>
        <v>1091392.8830611054</v>
      </c>
      <c r="AT32" s="59">
        <f>IFERROR(INDEX('План продаж'!$Y$22:$Y$116,MATCH(AT$6,'План продаж'!$B$22:$B$116,0)),0)</f>
        <v>1103389.272046064</v>
      </c>
      <c r="AU32" s="59">
        <f>IFERROR(INDEX('План продаж'!$Y$22:$Y$116,MATCH(AU$6,'План продаж'!$B$22:$B$116,0)),0)</f>
        <v>1115517.5231229533</v>
      </c>
      <c r="AV32" s="59">
        <f>IFERROR(INDEX('План продаж'!$Y$22:$Y$116,MATCH(AV$6,'План продаж'!$B$22:$B$116,0)),0)</f>
        <v>1127779.0856955319</v>
      </c>
      <c r="AW32" s="59">
        <f>IFERROR(INDEX('План продаж'!$Y$22:$Y$116,MATCH(AW$6,'План продаж'!$B$22:$B$116,0)),0)</f>
        <v>1140175.425099137</v>
      </c>
      <c r="AX32" s="59">
        <f>IFERROR(INDEX('План продаж'!$Y$22:$Y$116,MATCH(AX$6,'План продаж'!$B$22:$B$116,0)),0)</f>
        <v>1152708.0227758018</v>
      </c>
      <c r="AY32" s="59">
        <f>IFERROR(INDEX('План продаж'!$Y$22:$Y$116,MATCH(AY$6,'План продаж'!$B$22:$B$116,0)),0)</f>
        <v>1165378.3764512958</v>
      </c>
      <c r="AZ32" s="59">
        <f>IFERROR(INDEX('План продаж'!$Y$22:$Y$116,MATCH(AZ$6,'План продаж'!$B$22:$B$116,0)),0)</f>
        <v>1178188.0003141141</v>
      </c>
      <c r="BA32" s="59">
        <f>IFERROR(INDEX('План продаж'!$Y$22:$Y$116,MATCH(BA$6,'План продаж'!$B$22:$B$116,0)),0)</f>
        <v>1191138.4251964313</v>
      </c>
      <c r="BB32" s="59">
        <f>IFERROR(INDEX('План продаж'!$Y$22:$Y$116,MATCH(BB$6,'План продаж'!$B$22:$B$116,0)),0)</f>
        <v>1204231.198757048</v>
      </c>
      <c r="BC32" s="59">
        <f>IFERROR(INDEX('План продаж'!$Y$22:$Y$116,MATCH(BC$6,'План продаж'!$B$22:$B$116,0)),0)</f>
        <v>1217467.8856663429</v>
      </c>
      <c r="BD32" s="59">
        <f>IFERROR(INDEX('План продаж'!$Y$22:$Y$116,MATCH(BD$6,'План продаж'!$B$22:$B$116,0)),0)</f>
        <v>1230850.0677932638</v>
      </c>
      <c r="BE32" s="59">
        <f>IFERROR(INDEX('План продаж'!$Y$22:$Y$116,MATCH(BE$6,'План продаж'!$B$22:$B$116,0)),0)</f>
        <v>1244379.3443943684</v>
      </c>
      <c r="BF32" s="59">
        <f>IFERROR(INDEX('План продаж'!$Y$22:$Y$116,MATCH(BF$6,'План продаж'!$B$22:$B$116,0)),0)</f>
        <v>1258057.3323049485</v>
      </c>
      <c r="BG32" s="59">
        <f>IFERROR(INDEX('План продаж'!$Y$22:$Y$116,MATCH(BG$6,'План продаж'!$B$22:$B$116,0)),0)</f>
        <v>1271885.6661322499</v>
      </c>
      <c r="BH32" s="59">
        <f>IFERROR(INDEX('План продаж'!$Y$22:$Y$116,MATCH(BH$6,'План продаж'!$B$22:$B$116,0)),0)</f>
        <v>1285865.9984508194</v>
      </c>
      <c r="BI32" s="59">
        <f>IFERROR(INDEX('План продаж'!$Y$22:$Y$116,MATCH(BI$6,'План продаж'!$B$22:$B$116,0)),0)</f>
        <v>1299999.9999999979</v>
      </c>
      <c r="BJ32" s="59">
        <f>IFERROR(INDEX('План продаж'!$Y$22:$Y$116,MATCH(BJ$6,'План продаж'!$B$22:$B$116,0)),0)</f>
        <v>1303206.1507039927</v>
      </c>
      <c r="BK32" s="59">
        <f>IFERROR(INDEX('План продаж'!$Y$22:$Y$116,MATCH(BK$6,'План продаж'!$B$22:$B$116,0)),0)</f>
        <v>1306420.2086405542</v>
      </c>
      <c r="BL32" s="59">
        <f>IFERROR(INDEX('План продаж'!$Y$22:$Y$116,MATCH(BL$6,'План продаж'!$B$22:$B$116,0)),0)</f>
        <v>1309642.193311051</v>
      </c>
      <c r="BM32" s="59">
        <f>IFERROR(INDEX('План продаж'!$Y$22:$Y$116,MATCH(BM$6,'План продаж'!$B$22:$B$116,0)),0)</f>
        <v>1312872.1242649471</v>
      </c>
      <c r="BN32" s="59">
        <f>IFERROR(INDEX('План продаж'!$Y$22:$Y$116,MATCH(BN$6,'План продаж'!$B$22:$B$116,0)),0)</f>
        <v>1316110.021099922</v>
      </c>
      <c r="BO32" s="59">
        <f>IFERROR(INDEX('План продаж'!$Y$22:$Y$116,MATCH(BO$6,'План продаж'!$B$22:$B$116,0)),0)</f>
        <v>1319355.9034619869</v>
      </c>
      <c r="BP32" s="59">
        <f>IFERROR(INDEX('План продаж'!$Y$22:$Y$116,MATCH(BP$6,'План продаж'!$B$22:$B$116,0)),0)</f>
        <v>0</v>
      </c>
      <c r="BQ32" s="59">
        <f>IFERROR(INDEX('План продаж'!$Y$22:$Y$116,MATCH(BQ$6,'План продаж'!$B$22:$B$116,0)),0)</f>
        <v>0</v>
      </c>
      <c r="BR32" s="59">
        <f>IFERROR(INDEX('План продаж'!$Y$22:$Y$116,MATCH(BR$6,'План продаж'!$B$22:$B$116,0)),0)</f>
        <v>0</v>
      </c>
      <c r="BS32" s="59">
        <f>IFERROR(INDEX('План продаж'!$Y$22:$Y$116,MATCH(BS$6,'План продаж'!$B$22:$B$116,0)),0)</f>
        <v>0</v>
      </c>
      <c r="BT32" s="59">
        <f>IFERROR(INDEX('План продаж'!$Y$22:$Y$116,MATCH(BT$6,'План продаж'!$B$22:$B$116,0)),0)</f>
        <v>0</v>
      </c>
      <c r="BU32" s="59">
        <f>IFERROR(INDEX('План продаж'!$Y$22:$Y$116,MATCH(BU$6,'План продаж'!$B$22:$B$116,0)),0)</f>
        <v>0</v>
      </c>
      <c r="BV32" s="59">
        <f>IFERROR(INDEX('План продаж'!$Y$22:$Y$116,MATCH(BV$6,'План продаж'!$B$22:$B$116,0)),0)</f>
        <v>0</v>
      </c>
      <c r="BW32" s="59">
        <f>IFERROR(INDEX('План продаж'!$Y$22:$Y$116,MATCH(BW$6,'План продаж'!$B$22:$B$116,0)),0)</f>
        <v>0</v>
      </c>
      <c r="BX32" s="59">
        <f>IFERROR(INDEX('План продаж'!$Y$22:$Y$116,MATCH(BX$6,'План продаж'!$B$22:$B$116,0)),0)</f>
        <v>0</v>
      </c>
      <c r="BY32" s="59">
        <f>IFERROR(INDEX('План продаж'!$Y$22:$Y$116,MATCH(BY$6,'План продаж'!$B$22:$B$116,0)),0)</f>
        <v>0</v>
      </c>
      <c r="BZ32" s="59">
        <f>IFERROR(INDEX('План продаж'!$Y$22:$Y$116,MATCH(BZ$6,'План продаж'!$B$22:$B$116,0)),0)</f>
        <v>0</v>
      </c>
      <c r="CA32" s="59">
        <f>IFERROR(INDEX('План продаж'!$Y$22:$Y$116,MATCH(CA$6,'План продаж'!$B$22:$B$116,0)),0)</f>
        <v>0</v>
      </c>
      <c r="CB32" s="59">
        <f>IFERROR(INDEX('План продаж'!$Y$22:$Y$116,MATCH(CB$6,'План продаж'!$B$22:$B$116,0)),0)</f>
        <v>0</v>
      </c>
      <c r="CC32" s="59">
        <f>IFERROR(INDEX('План продаж'!$Y$22:$Y$116,MATCH(CC$6,'План продаж'!$B$22:$B$116,0)),0)</f>
        <v>0</v>
      </c>
      <c r="CD32" s="59">
        <f>IFERROR(INDEX('План продаж'!$Y$22:$Y$116,MATCH(CD$6,'План продаж'!$B$22:$B$116,0)),0)</f>
        <v>0</v>
      </c>
      <c r="CE32" s="59">
        <f>IFERROR(INDEX('План продаж'!$Y$22:$Y$116,MATCH(CE$6,'План продаж'!$B$22:$B$116,0)),0)</f>
        <v>0</v>
      </c>
      <c r="CF32" s="59">
        <f>IFERROR(INDEX('План продаж'!$Y$22:$Y$116,MATCH(CF$6,'План продаж'!$B$22:$B$116,0)),0)</f>
        <v>0</v>
      </c>
      <c r="CG32" s="59">
        <f>IFERROR(INDEX('План продаж'!$Y$22:$Y$116,MATCH(CG$6,'План продаж'!$B$22:$B$116,0)),0)</f>
        <v>0</v>
      </c>
      <c r="CH32" s="59">
        <f>IFERROR(INDEX('План продаж'!$Y$22:$Y$116,MATCH(CH$6,'План продаж'!$B$22:$B$116,0)),0)</f>
        <v>0</v>
      </c>
      <c r="CI32" s="59">
        <f>IFERROR(INDEX('План продаж'!$Y$22:$Y$116,MATCH(CI$6,'План продаж'!$B$22:$B$116,0)),0)</f>
        <v>0</v>
      </c>
      <c r="CJ32" s="59">
        <f>IFERROR(INDEX('План продаж'!$Y$22:$Y$116,MATCH(CJ$6,'План продаж'!$B$22:$B$116,0)),0)</f>
        <v>0</v>
      </c>
      <c r="CK32" s="59">
        <f>IFERROR(INDEX('План продаж'!$Y$22:$Y$116,MATCH(CK$6,'План продаж'!$B$22:$B$116,0)),0)</f>
        <v>0</v>
      </c>
      <c r="CL32" s="59">
        <f>IFERROR(INDEX('План продаж'!$Y$22:$Y$116,MATCH(CL$6,'План продаж'!$B$22:$B$116,0)),0)</f>
        <v>0</v>
      </c>
      <c r="CM32" s="59">
        <f>IFERROR(INDEX('План продаж'!$Y$22:$Y$116,MATCH(CM$6,'План продаж'!$B$22:$B$116,0)),0)</f>
        <v>0</v>
      </c>
      <c r="CN32" s="59">
        <f>IFERROR(INDEX('План продаж'!$Y$22:$Y$116,MATCH(CN$6,'План продаж'!$B$22:$B$116,0)),0)</f>
        <v>0</v>
      </c>
      <c r="CO32" s="59">
        <f>IFERROR(INDEX('План продаж'!$Y$22:$Y$116,MATCH(CO$6,'План продаж'!$B$22:$B$116,0)),0)</f>
        <v>0</v>
      </c>
      <c r="CP32" s="59">
        <f>IFERROR(INDEX('План продаж'!$Y$22:$Y$116,MATCH(CP$6,'План продаж'!$B$22:$B$116,0)),0)</f>
        <v>0</v>
      </c>
      <c r="CQ32" s="59">
        <f>IFERROR(INDEX('План продаж'!$Y$22:$Y$116,MATCH(CQ$6,'План продаж'!$B$22:$B$116,0)),0)</f>
        <v>0</v>
      </c>
      <c r="CR32" s="59">
        <f>IFERROR(INDEX('План продаж'!$Y$22:$Y$116,MATCH(CR$6,'План продаж'!$B$22:$B$116,0)),0)</f>
        <v>0</v>
      </c>
      <c r="CS32" s="59">
        <f>IFERROR(INDEX('План продаж'!$Y$22:$Y$116,MATCH(CS$6,'План продаж'!$B$22:$B$116,0)),0)</f>
        <v>0</v>
      </c>
      <c r="CT32" s="59">
        <f>IFERROR(INDEX('План продаж'!$Y$22:$Y$116,MATCH(CT$6,'План продаж'!$B$22:$B$116,0)),0)</f>
        <v>0</v>
      </c>
      <c r="CU32" s="59">
        <f>IFERROR(INDEX('План продаж'!$Y$22:$Y$116,MATCH(CU$6,'План продаж'!$B$22:$B$116,0)),0)</f>
        <v>0</v>
      </c>
      <c r="CV32" s="59">
        <f>IFERROR(INDEX('План продаж'!$Y$22:$Y$116,MATCH(CV$6,'План продаж'!$B$22:$B$116,0)),0)</f>
        <v>0</v>
      </c>
      <c r="CW32" s="59">
        <f>IFERROR(INDEX('План продаж'!$Y$22:$Y$116,MATCH(CW$6,'План продаж'!$B$22:$B$116,0)),0)</f>
        <v>0</v>
      </c>
      <c r="CX32" s="59">
        <f>IFERROR(INDEX('План продаж'!$Y$22:$Y$116,MATCH(CX$6,'План продаж'!$B$22:$B$116,0)),0)</f>
        <v>0</v>
      </c>
      <c r="CY32" s="59">
        <f>IFERROR(INDEX('План продаж'!$Y$22:$Y$116,MATCH(CY$6,'План продаж'!$B$22:$B$116,0)),0)</f>
        <v>0</v>
      </c>
      <c r="CZ32" s="59">
        <f>IFERROR(INDEX('План продаж'!$Y$22:$Y$116,MATCH(CZ$6,'План продаж'!$B$22:$B$116,0)),0)</f>
        <v>0</v>
      </c>
      <c r="DA32" s="59">
        <f>IFERROR(INDEX('План продаж'!$Y$22:$Y$116,MATCH(DA$6,'План продаж'!$B$22:$B$116,0)),0)</f>
        <v>0</v>
      </c>
      <c r="DB32" s="59">
        <f>IFERROR(INDEX('План продаж'!$Y$22:$Y$116,MATCH(DB$6,'План продаж'!$B$22:$B$116,0)),0)</f>
        <v>0</v>
      </c>
      <c r="DC32" s="59">
        <f>IFERROR(INDEX('План продаж'!$Y$22:$Y$116,MATCH(DC$6,'План продаж'!$B$22:$B$116,0)),0)</f>
        <v>0</v>
      </c>
      <c r="DD32" s="59">
        <f>IFERROR(INDEX('План продаж'!$Y$22:$Y$116,MATCH(DD$6,'План продаж'!$B$22:$B$116,0)),0)</f>
        <v>0</v>
      </c>
      <c r="DE32" s="59">
        <f>IFERROR(INDEX('План продаж'!$Y$22:$Y$116,MATCH(DE$6,'План продаж'!$B$22:$B$116,0)),0)</f>
        <v>0</v>
      </c>
      <c r="DF32" s="59">
        <f>IFERROR(INDEX('План продаж'!$Y$22:$Y$116,MATCH(DF$6,'План продаж'!$B$22:$B$116,0)),0)</f>
        <v>0</v>
      </c>
      <c r="DG32" s="59">
        <f>IFERROR(INDEX('План продаж'!$Y$22:$Y$116,MATCH(DG$6,'План продаж'!$B$22:$B$116,0)),0)</f>
        <v>0</v>
      </c>
      <c r="DH32" s="59">
        <f>IFERROR(INDEX('План продаж'!$Y$22:$Y$116,MATCH(DH$6,'План продаж'!$B$22:$B$116,0)),0)</f>
        <v>0</v>
      </c>
      <c r="DI32" s="59">
        <f>IFERROR(INDEX('План продаж'!$Y$22:$Y$116,MATCH(DI$6,'План продаж'!$B$22:$B$116,0)),0)</f>
        <v>0</v>
      </c>
      <c r="DJ32" s="59">
        <f>IFERROR(INDEX('План продаж'!$Y$22:$Y$116,MATCH(DJ$6,'План продаж'!$B$22:$B$116,0)),0)</f>
        <v>0</v>
      </c>
      <c r="DK32" s="59">
        <f>IFERROR(INDEX('План продаж'!$Y$22:$Y$116,MATCH(DK$6,'План продаж'!$B$22:$B$116,0)),0)</f>
        <v>0</v>
      </c>
      <c r="DL32" s="59">
        <f>IFERROR(INDEX('План продаж'!$Y$22:$Y$116,MATCH(DL$6,'План продаж'!$B$22:$B$116,0)),0)</f>
        <v>0</v>
      </c>
      <c r="DM32" s="59">
        <f>IFERROR(INDEX('План продаж'!$Y$22:$Y$116,MATCH(DM$6,'План продаж'!$B$22:$B$116,0)),0)</f>
        <v>0</v>
      </c>
      <c r="DN32" s="59">
        <f>IFERROR(INDEX('План продаж'!$Y$22:$Y$116,MATCH(DN$6,'План продаж'!$B$22:$B$116,0)),0)</f>
        <v>0</v>
      </c>
      <c r="DO32" s="59">
        <f>IFERROR(INDEX('План продаж'!$Y$22:$Y$116,MATCH(DO$6,'План продаж'!$B$22:$B$116,0)),0)</f>
        <v>0</v>
      </c>
      <c r="DP32" s="59">
        <f>IFERROR(INDEX('План продаж'!$Y$22:$Y$116,MATCH(DP$6,'План продаж'!$B$22:$B$116,0)),0)</f>
        <v>0</v>
      </c>
      <c r="DQ32" s="59">
        <f>IFERROR(INDEX('План продаж'!$Y$22:$Y$116,MATCH(DQ$6,'План продаж'!$B$22:$B$116,0)),0)</f>
        <v>0</v>
      </c>
      <c r="DR32" s="59">
        <f>IFERROR(INDEX('План продаж'!$Y$22:$Y$116,MATCH(DR$6,'План продаж'!$B$22:$B$116,0)),0)</f>
        <v>0</v>
      </c>
      <c r="DS32" s="59">
        <f>IFERROR(INDEX('План продаж'!$Y$22:$Y$116,MATCH(DS$6,'План продаж'!$B$22:$B$116,0)),0)</f>
        <v>0</v>
      </c>
      <c r="DT32" s="59">
        <f>IFERROR(INDEX('План продаж'!$Y$22:$Y$116,MATCH(DT$6,'План продаж'!$B$22:$B$116,0)),0)</f>
        <v>0</v>
      </c>
      <c r="DU32" s="59">
        <f>IFERROR(INDEX('План продаж'!$Y$22:$Y$116,MATCH(DU$6,'План продаж'!$B$22:$B$116,0)),0)</f>
        <v>0</v>
      </c>
      <c r="DV32" s="59">
        <f>IFERROR(INDEX('План продаж'!$Y$22:$Y$116,MATCH(DV$6,'План продаж'!$B$22:$B$116,0)),0)</f>
        <v>0</v>
      </c>
      <c r="DW32" s="59">
        <f>IFERROR(INDEX('План продаж'!$Y$22:$Y$116,MATCH(DW$6,'План продаж'!$B$22:$B$116,0)),0)</f>
        <v>0</v>
      </c>
      <c r="DX32" s="59">
        <f>IFERROR(INDEX('План продаж'!$Y$22:$Y$116,MATCH(DX$6,'План продаж'!$B$22:$B$116,0)),0)</f>
        <v>0</v>
      </c>
      <c r="DY32" s="59">
        <f>IFERROR(INDEX('План продаж'!$Y$22:$Y$116,MATCH(DY$6,'План продаж'!$B$22:$B$116,0)),0)</f>
        <v>0</v>
      </c>
      <c r="DZ32" s="59">
        <f>IFERROR(INDEX('План продаж'!$Y$22:$Y$116,MATCH(DZ$6,'План продаж'!$B$22:$B$116,0)),0)</f>
        <v>0</v>
      </c>
      <c r="EA32" s="59">
        <f>IFERROR(INDEX('План продаж'!$Y$22:$Y$116,MATCH(EA$6,'План продаж'!$B$22:$B$116,0)),0)</f>
        <v>0</v>
      </c>
      <c r="EB32" s="59">
        <f>IFERROR(INDEX('План продаж'!$Y$22:$Y$116,MATCH(EB$6,'План продаж'!$B$22:$B$116,0)),0)</f>
        <v>0</v>
      </c>
      <c r="EC32" s="59">
        <f>IFERROR(INDEX('План продаж'!$Y$22:$Y$116,MATCH(EC$6,'План продаж'!$B$22:$B$116,0)),0)</f>
        <v>0</v>
      </c>
      <c r="ED32" s="59">
        <f>IFERROR(INDEX('План продаж'!$Y$22:$Y$116,MATCH(ED$6,'План продаж'!$B$22:$B$116,0)),0)</f>
        <v>0</v>
      </c>
      <c r="EE32" s="59">
        <f>IFERROR(INDEX('План продаж'!$Y$22:$Y$116,MATCH(EE$6,'План продаж'!$B$22:$B$116,0)),0)</f>
        <v>0</v>
      </c>
      <c r="EF32" s="59">
        <f>IFERROR(INDEX('План продаж'!$Y$22:$Y$116,MATCH(EF$6,'План продаж'!$B$22:$B$116,0)),0)</f>
        <v>0</v>
      </c>
      <c r="EG32" s="59">
        <f>IFERROR(INDEX('План продаж'!$Y$22:$Y$116,MATCH(EG$6,'План продаж'!$B$22:$B$116,0)),0)</f>
        <v>0</v>
      </c>
      <c r="EH32" s="59">
        <f>IFERROR(INDEX('План продаж'!$Y$22:$Y$116,MATCH(EH$6,'План продаж'!$B$22:$B$116,0)),0)</f>
        <v>0</v>
      </c>
      <c r="EI32" s="59">
        <f>IFERROR(INDEX('План продаж'!$Y$22:$Y$116,MATCH(EI$6,'План продаж'!$B$22:$B$116,0)),0)</f>
        <v>0</v>
      </c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0"/>
      <c r="GK32" s="60"/>
      <c r="GL32" s="60"/>
      <c r="GM32" s="60"/>
      <c r="GN32" s="60"/>
      <c r="GO32" s="60"/>
      <c r="GP32" s="60"/>
      <c r="GQ32" s="60"/>
      <c r="GR32" s="60"/>
      <c r="GS32" s="60"/>
    </row>
    <row r="33" spans="2:201" x14ac:dyDescent="0.2">
      <c r="B33" s="66"/>
      <c r="C33" s="67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70"/>
      <c r="Q33" s="70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60"/>
      <c r="FU33" s="60"/>
      <c r="FV33" s="60"/>
      <c r="FW33" s="60"/>
      <c r="FX33" s="60"/>
      <c r="FY33" s="60"/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0"/>
      <c r="GK33" s="60"/>
      <c r="GL33" s="60"/>
      <c r="GM33" s="60"/>
      <c r="GN33" s="60"/>
      <c r="GO33" s="60"/>
      <c r="GP33" s="60"/>
      <c r="GQ33" s="60"/>
      <c r="GR33" s="60"/>
      <c r="GS33" s="60"/>
    </row>
    <row r="34" spans="2:201" x14ac:dyDescent="0.2">
      <c r="B34" s="56" t="s">
        <v>874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8">
        <f ca="1">P35+P47+P51+P60+P64</f>
        <v>2481274846.0836411</v>
      </c>
      <c r="Q34" s="80">
        <f>Q35+Q47+Q51+Q60+Q64</f>
        <v>0</v>
      </c>
      <c r="R34" s="80">
        <f ca="1">R35+R47+R51+R60+R64</f>
        <v>2481274846.0836411</v>
      </c>
      <c r="S34" s="80">
        <f t="shared" ref="S34:CD34" si="109">S35+S47+S51+S60+S64</f>
        <v>0</v>
      </c>
      <c r="T34" s="80">
        <f t="shared" ref="T34:AY34" si="110">T35+T47+T51+T60+T64</f>
        <v>0</v>
      </c>
      <c r="U34" s="80">
        <f t="shared" si="110"/>
        <v>0</v>
      </c>
      <c r="V34" s="80">
        <f t="shared" si="110"/>
        <v>0</v>
      </c>
      <c r="W34" s="80">
        <f t="shared" si="110"/>
        <v>0</v>
      </c>
      <c r="X34" s="80">
        <f t="shared" si="110"/>
        <v>0</v>
      </c>
      <c r="Y34" s="80">
        <f t="shared" si="110"/>
        <v>0</v>
      </c>
      <c r="Z34" s="80">
        <f t="shared" si="110"/>
        <v>0</v>
      </c>
      <c r="AA34" s="80">
        <f t="shared" si="110"/>
        <v>0</v>
      </c>
      <c r="AB34" s="80">
        <f t="shared" si="110"/>
        <v>0</v>
      </c>
      <c r="AC34" s="80">
        <f t="shared" si="110"/>
        <v>0</v>
      </c>
      <c r="AD34" s="80">
        <f t="shared" si="110"/>
        <v>0</v>
      </c>
      <c r="AE34" s="80">
        <f t="shared" si="110"/>
        <v>0</v>
      </c>
      <c r="AF34" s="80">
        <f t="shared" si="110"/>
        <v>0</v>
      </c>
      <c r="AG34" s="80">
        <f t="shared" si="110"/>
        <v>0</v>
      </c>
      <c r="AH34" s="80">
        <f t="shared" si="110"/>
        <v>0</v>
      </c>
      <c r="AI34" s="80">
        <f t="shared" si="110"/>
        <v>0</v>
      </c>
      <c r="AJ34" s="80">
        <f t="shared" si="110"/>
        <v>0</v>
      </c>
      <c r="AK34" s="80">
        <f t="shared" si="110"/>
        <v>49397176.233754247</v>
      </c>
      <c r="AL34" s="80">
        <f t="shared" si="110"/>
        <v>49397176.233754247</v>
      </c>
      <c r="AM34" s="80">
        <f t="shared" si="110"/>
        <v>49397176.233754247</v>
      </c>
      <c r="AN34" s="80">
        <f t="shared" si="110"/>
        <v>49397176.233754247</v>
      </c>
      <c r="AO34" s="80">
        <f t="shared" si="110"/>
        <v>49397176.233754247</v>
      </c>
      <c r="AP34" s="80">
        <f t="shared" si="110"/>
        <v>49397176.233754247</v>
      </c>
      <c r="AQ34" s="80">
        <f t="shared" si="110"/>
        <v>49397176.233754247</v>
      </c>
      <c r="AR34" s="80">
        <f t="shared" si="110"/>
        <v>49397176.233754247</v>
      </c>
      <c r="AS34" s="80">
        <f t="shared" si="110"/>
        <v>49397176.233754247</v>
      </c>
      <c r="AT34" s="80">
        <f t="shared" si="110"/>
        <v>49397176.233754247</v>
      </c>
      <c r="AU34" s="80">
        <f t="shared" si="110"/>
        <v>49397176.233754247</v>
      </c>
      <c r="AV34" s="80">
        <f t="shared" si="110"/>
        <v>49397176.233754247</v>
      </c>
      <c r="AW34" s="80">
        <f t="shared" si="110"/>
        <v>49397176.233754247</v>
      </c>
      <c r="AX34" s="80">
        <f t="shared" si="110"/>
        <v>49397176.233754247</v>
      </c>
      <c r="AY34" s="80">
        <f t="shared" si="110"/>
        <v>49397176.233754247</v>
      </c>
      <c r="AZ34" s="80">
        <f t="shared" si="109"/>
        <v>49397176.233754247</v>
      </c>
      <c r="BA34" s="80">
        <f t="shared" si="109"/>
        <v>49397176.233754247</v>
      </c>
      <c r="BB34" s="80">
        <f t="shared" si="109"/>
        <v>49397176.233754247</v>
      </c>
      <c r="BC34" s="80">
        <f t="shared" si="109"/>
        <v>49397176.233754247</v>
      </c>
      <c r="BD34" s="80">
        <f t="shared" si="109"/>
        <v>49397176.233754247</v>
      </c>
      <c r="BE34" s="80">
        <f t="shared" si="109"/>
        <v>49397176.233754247</v>
      </c>
      <c r="BF34" s="80">
        <f t="shared" si="109"/>
        <v>49397176.233754247</v>
      </c>
      <c r="BG34" s="80">
        <f t="shared" si="109"/>
        <v>49397176.233754247</v>
      </c>
      <c r="BH34" s="80">
        <f t="shared" si="109"/>
        <v>49397176.233754247</v>
      </c>
      <c r="BI34" s="80">
        <f t="shared" ca="1" si="109"/>
        <v>749087313.15636051</v>
      </c>
      <c r="BJ34" s="80">
        <f t="shared" ca="1" si="109"/>
        <v>94859325.897359222</v>
      </c>
      <c r="BK34" s="80">
        <f t="shared" ca="1" si="109"/>
        <v>88339739.766256899</v>
      </c>
      <c r="BL34" s="80">
        <f t="shared" ca="1" si="109"/>
        <v>88640215.315316767</v>
      </c>
      <c r="BM34" s="80">
        <f t="shared" ca="1" si="109"/>
        <v>88941431.918140262</v>
      </c>
      <c r="BN34" s="80">
        <f t="shared" ca="1" si="109"/>
        <v>89243391.402366728</v>
      </c>
      <c r="BO34" s="80">
        <f t="shared" ca="1" si="109"/>
        <v>96631199.017738909</v>
      </c>
      <c r="BP34" s="80">
        <f t="shared" ca="1" si="109"/>
        <v>0</v>
      </c>
      <c r="BQ34" s="80">
        <f t="shared" ca="1" si="109"/>
        <v>0</v>
      </c>
      <c r="BR34" s="80">
        <f t="shared" ca="1" si="109"/>
        <v>0</v>
      </c>
      <c r="BS34" s="80">
        <f t="shared" ca="1" si="109"/>
        <v>0</v>
      </c>
      <c r="BT34" s="80">
        <f t="shared" ca="1" si="109"/>
        <v>0</v>
      </c>
      <c r="BU34" s="80">
        <f t="shared" ca="1" si="109"/>
        <v>0</v>
      </c>
      <c r="BV34" s="80">
        <f t="shared" ca="1" si="109"/>
        <v>0</v>
      </c>
      <c r="BW34" s="80">
        <f t="shared" ca="1" si="109"/>
        <v>0</v>
      </c>
      <c r="BX34" s="80">
        <f t="shared" ca="1" si="109"/>
        <v>0</v>
      </c>
      <c r="BY34" s="80">
        <f t="shared" ca="1" si="109"/>
        <v>0</v>
      </c>
      <c r="BZ34" s="80">
        <f t="shared" ca="1" si="109"/>
        <v>0</v>
      </c>
      <c r="CA34" s="80">
        <f t="shared" ca="1" si="109"/>
        <v>0</v>
      </c>
      <c r="CB34" s="80">
        <f t="shared" ca="1" si="109"/>
        <v>0</v>
      </c>
      <c r="CC34" s="80">
        <f t="shared" ca="1" si="109"/>
        <v>0</v>
      </c>
      <c r="CD34" s="80">
        <f t="shared" ca="1" si="109"/>
        <v>0</v>
      </c>
      <c r="CE34" s="80">
        <f t="shared" ref="CE34:EI34" ca="1" si="111">CE35+CE47+CE51+CE60+CE64</f>
        <v>0</v>
      </c>
      <c r="CF34" s="80">
        <f t="shared" ca="1" si="111"/>
        <v>0</v>
      </c>
      <c r="CG34" s="80">
        <f t="shared" ca="1" si="111"/>
        <v>0</v>
      </c>
      <c r="CH34" s="80">
        <f t="shared" ca="1" si="111"/>
        <v>0</v>
      </c>
      <c r="CI34" s="80">
        <f t="shared" ca="1" si="111"/>
        <v>0</v>
      </c>
      <c r="CJ34" s="80">
        <f t="shared" ca="1" si="111"/>
        <v>0</v>
      </c>
      <c r="CK34" s="80">
        <f t="shared" ca="1" si="111"/>
        <v>0</v>
      </c>
      <c r="CL34" s="80">
        <f t="shared" ca="1" si="111"/>
        <v>0</v>
      </c>
      <c r="CM34" s="80">
        <f t="shared" ca="1" si="111"/>
        <v>0</v>
      </c>
      <c r="CN34" s="80">
        <f t="shared" ca="1" si="111"/>
        <v>0</v>
      </c>
      <c r="CO34" s="80">
        <f t="shared" ca="1" si="111"/>
        <v>0</v>
      </c>
      <c r="CP34" s="80">
        <f t="shared" ca="1" si="111"/>
        <v>0</v>
      </c>
      <c r="CQ34" s="80">
        <f t="shared" ca="1" si="111"/>
        <v>0</v>
      </c>
      <c r="CR34" s="80">
        <f t="shared" ca="1" si="111"/>
        <v>0</v>
      </c>
      <c r="CS34" s="80">
        <f t="shared" ca="1" si="111"/>
        <v>0</v>
      </c>
      <c r="CT34" s="80">
        <f t="shared" ca="1" si="111"/>
        <v>0</v>
      </c>
      <c r="CU34" s="80">
        <f t="shared" ca="1" si="111"/>
        <v>0</v>
      </c>
      <c r="CV34" s="80">
        <f t="shared" ca="1" si="111"/>
        <v>0</v>
      </c>
      <c r="CW34" s="80">
        <f t="shared" ca="1" si="111"/>
        <v>0</v>
      </c>
      <c r="CX34" s="80">
        <f t="shared" ca="1" si="111"/>
        <v>0</v>
      </c>
      <c r="CY34" s="80">
        <f t="shared" ca="1" si="111"/>
        <v>0</v>
      </c>
      <c r="CZ34" s="80">
        <f t="shared" ca="1" si="111"/>
        <v>0</v>
      </c>
      <c r="DA34" s="80">
        <f t="shared" ca="1" si="111"/>
        <v>0</v>
      </c>
      <c r="DB34" s="80">
        <f t="shared" ca="1" si="111"/>
        <v>0</v>
      </c>
      <c r="DC34" s="80">
        <f t="shared" ca="1" si="111"/>
        <v>0</v>
      </c>
      <c r="DD34" s="80">
        <f t="shared" ca="1" si="111"/>
        <v>0</v>
      </c>
      <c r="DE34" s="80">
        <f t="shared" ca="1" si="111"/>
        <v>0</v>
      </c>
      <c r="DF34" s="80">
        <f t="shared" ca="1" si="111"/>
        <v>0</v>
      </c>
      <c r="DG34" s="80">
        <f t="shared" ca="1" si="111"/>
        <v>0</v>
      </c>
      <c r="DH34" s="80">
        <f t="shared" ca="1" si="111"/>
        <v>0</v>
      </c>
      <c r="DI34" s="80">
        <f t="shared" ca="1" si="111"/>
        <v>0</v>
      </c>
      <c r="DJ34" s="80">
        <f t="shared" ca="1" si="111"/>
        <v>0</v>
      </c>
      <c r="DK34" s="80">
        <f t="shared" ca="1" si="111"/>
        <v>0</v>
      </c>
      <c r="DL34" s="80">
        <f t="shared" ca="1" si="111"/>
        <v>0</v>
      </c>
      <c r="DM34" s="80">
        <f t="shared" ca="1" si="111"/>
        <v>0</v>
      </c>
      <c r="DN34" s="80">
        <f t="shared" ca="1" si="111"/>
        <v>0</v>
      </c>
      <c r="DO34" s="80">
        <f t="shared" ca="1" si="111"/>
        <v>0</v>
      </c>
      <c r="DP34" s="80">
        <f t="shared" ca="1" si="111"/>
        <v>0</v>
      </c>
      <c r="DQ34" s="80">
        <f t="shared" ca="1" si="111"/>
        <v>0</v>
      </c>
      <c r="DR34" s="80">
        <f t="shared" ca="1" si="111"/>
        <v>0</v>
      </c>
      <c r="DS34" s="80">
        <f t="shared" ca="1" si="111"/>
        <v>0</v>
      </c>
      <c r="DT34" s="80">
        <f t="shared" ca="1" si="111"/>
        <v>0</v>
      </c>
      <c r="DU34" s="80">
        <f t="shared" ca="1" si="111"/>
        <v>0</v>
      </c>
      <c r="DV34" s="80">
        <f t="shared" ca="1" si="111"/>
        <v>0</v>
      </c>
      <c r="DW34" s="80">
        <f t="shared" ca="1" si="111"/>
        <v>0</v>
      </c>
      <c r="DX34" s="80">
        <f t="shared" ca="1" si="111"/>
        <v>0</v>
      </c>
      <c r="DY34" s="80">
        <f t="shared" ca="1" si="111"/>
        <v>0</v>
      </c>
      <c r="DZ34" s="80">
        <f t="shared" ca="1" si="111"/>
        <v>0</v>
      </c>
      <c r="EA34" s="80">
        <f t="shared" ca="1" si="111"/>
        <v>0</v>
      </c>
      <c r="EB34" s="80">
        <f t="shared" ca="1" si="111"/>
        <v>0</v>
      </c>
      <c r="EC34" s="80">
        <f t="shared" ca="1" si="111"/>
        <v>0</v>
      </c>
      <c r="ED34" s="80">
        <f t="shared" ca="1" si="111"/>
        <v>0</v>
      </c>
      <c r="EE34" s="80">
        <f t="shared" ca="1" si="111"/>
        <v>0</v>
      </c>
      <c r="EF34" s="80">
        <f t="shared" ca="1" si="111"/>
        <v>0</v>
      </c>
      <c r="EG34" s="80">
        <f t="shared" ca="1" si="111"/>
        <v>0</v>
      </c>
      <c r="EH34" s="80">
        <f t="shared" ca="1" si="111"/>
        <v>0</v>
      </c>
      <c r="EI34" s="80">
        <f t="shared" ca="1" si="111"/>
        <v>0</v>
      </c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60"/>
      <c r="FU34" s="60"/>
      <c r="FV34" s="60"/>
      <c r="FW34" s="60"/>
      <c r="FX34" s="60"/>
      <c r="FY34" s="60"/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0"/>
      <c r="GK34" s="60"/>
      <c r="GL34" s="60"/>
      <c r="GM34" s="60"/>
      <c r="GN34" s="60"/>
      <c r="GO34" s="60"/>
      <c r="GP34" s="60"/>
      <c r="GQ34" s="60"/>
      <c r="GR34" s="60"/>
      <c r="GS34" s="60"/>
    </row>
    <row r="35" spans="2:201" x14ac:dyDescent="0.2">
      <c r="B35" s="61" t="s">
        <v>875</v>
      </c>
      <c r="C35" s="62" t="s">
        <v>736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4">
        <f>SUM(P36:P46)</f>
        <v>0</v>
      </c>
      <c r="Q35" s="65">
        <f>SUM(Q36:Q46)</f>
        <v>0</v>
      </c>
      <c r="R35" s="65">
        <f>SUM(R36:R46)</f>
        <v>0</v>
      </c>
      <c r="S35" s="65">
        <f t="shared" ref="S35" si="112">SUM(S36:S46)</f>
        <v>0</v>
      </c>
      <c r="T35" s="65">
        <f t="shared" ref="T35:AY35" si="113">SUM(T36:T46)</f>
        <v>0</v>
      </c>
      <c r="U35" s="65">
        <f t="shared" si="113"/>
        <v>0</v>
      </c>
      <c r="V35" s="65">
        <f t="shared" si="113"/>
        <v>0</v>
      </c>
      <c r="W35" s="65">
        <f t="shared" si="113"/>
        <v>0</v>
      </c>
      <c r="X35" s="65">
        <f t="shared" si="113"/>
        <v>0</v>
      </c>
      <c r="Y35" s="65">
        <f t="shared" si="113"/>
        <v>0</v>
      </c>
      <c r="Z35" s="65">
        <f t="shared" si="113"/>
        <v>0</v>
      </c>
      <c r="AA35" s="65">
        <f t="shared" si="113"/>
        <v>0</v>
      </c>
      <c r="AB35" s="65">
        <f t="shared" si="113"/>
        <v>0</v>
      </c>
      <c r="AC35" s="65">
        <f t="shared" si="113"/>
        <v>0</v>
      </c>
      <c r="AD35" s="65">
        <f t="shared" si="113"/>
        <v>0</v>
      </c>
      <c r="AE35" s="65">
        <f t="shared" si="113"/>
        <v>0</v>
      </c>
      <c r="AF35" s="65">
        <f t="shared" si="113"/>
        <v>0</v>
      </c>
      <c r="AG35" s="65">
        <f t="shared" si="113"/>
        <v>0</v>
      </c>
      <c r="AH35" s="65">
        <f t="shared" si="113"/>
        <v>0</v>
      </c>
      <c r="AI35" s="65">
        <f t="shared" si="113"/>
        <v>0</v>
      </c>
      <c r="AJ35" s="65">
        <f t="shared" si="113"/>
        <v>0</v>
      </c>
      <c r="AK35" s="65">
        <f t="shared" si="113"/>
        <v>0</v>
      </c>
      <c r="AL35" s="65">
        <f t="shared" si="113"/>
        <v>0</v>
      </c>
      <c r="AM35" s="65">
        <f t="shared" si="113"/>
        <v>0</v>
      </c>
      <c r="AN35" s="65">
        <f t="shared" si="113"/>
        <v>0</v>
      </c>
      <c r="AO35" s="65">
        <f t="shared" si="113"/>
        <v>0</v>
      </c>
      <c r="AP35" s="65">
        <f t="shared" si="113"/>
        <v>0</v>
      </c>
      <c r="AQ35" s="65">
        <f t="shared" si="113"/>
        <v>0</v>
      </c>
      <c r="AR35" s="65">
        <f t="shared" si="113"/>
        <v>0</v>
      </c>
      <c r="AS35" s="65">
        <f t="shared" si="113"/>
        <v>0</v>
      </c>
      <c r="AT35" s="65">
        <f t="shared" si="113"/>
        <v>0</v>
      </c>
      <c r="AU35" s="65">
        <f t="shared" si="113"/>
        <v>0</v>
      </c>
      <c r="AV35" s="65">
        <f t="shared" si="113"/>
        <v>0</v>
      </c>
      <c r="AW35" s="65">
        <f t="shared" si="113"/>
        <v>0</v>
      </c>
      <c r="AX35" s="65">
        <f t="shared" si="113"/>
        <v>0</v>
      </c>
      <c r="AY35" s="65">
        <f t="shared" si="113"/>
        <v>0</v>
      </c>
      <c r="AZ35" s="65">
        <f t="shared" ref="AZ35:DF35" si="114">SUM(AZ36:AZ46)</f>
        <v>0</v>
      </c>
      <c r="BA35" s="65">
        <f t="shared" si="114"/>
        <v>0</v>
      </c>
      <c r="BB35" s="65">
        <f t="shared" si="114"/>
        <v>0</v>
      </c>
      <c r="BC35" s="65">
        <f t="shared" si="114"/>
        <v>0</v>
      </c>
      <c r="BD35" s="65">
        <f t="shared" si="114"/>
        <v>0</v>
      </c>
      <c r="BE35" s="65">
        <f t="shared" si="114"/>
        <v>0</v>
      </c>
      <c r="BF35" s="65">
        <f t="shared" si="114"/>
        <v>0</v>
      </c>
      <c r="BG35" s="65">
        <f t="shared" si="114"/>
        <v>0</v>
      </c>
      <c r="BH35" s="65">
        <f t="shared" si="114"/>
        <v>0</v>
      </c>
      <c r="BI35" s="65">
        <f t="shared" si="114"/>
        <v>0</v>
      </c>
      <c r="BJ35" s="65">
        <f t="shared" si="114"/>
        <v>0</v>
      </c>
      <c r="BK35" s="65">
        <f t="shared" si="114"/>
        <v>0</v>
      </c>
      <c r="BL35" s="65">
        <f t="shared" si="114"/>
        <v>0</v>
      </c>
      <c r="BM35" s="65">
        <f t="shared" si="114"/>
        <v>0</v>
      </c>
      <c r="BN35" s="65">
        <f t="shared" si="114"/>
        <v>0</v>
      </c>
      <c r="BO35" s="65">
        <f t="shared" si="114"/>
        <v>0</v>
      </c>
      <c r="BP35" s="65">
        <f t="shared" si="114"/>
        <v>0</v>
      </c>
      <c r="BQ35" s="65">
        <f t="shared" si="114"/>
        <v>0</v>
      </c>
      <c r="BR35" s="65">
        <f t="shared" si="114"/>
        <v>0</v>
      </c>
      <c r="BS35" s="65">
        <f t="shared" si="114"/>
        <v>0</v>
      </c>
      <c r="BT35" s="65">
        <f t="shared" si="114"/>
        <v>0</v>
      </c>
      <c r="BU35" s="65">
        <f t="shared" si="114"/>
        <v>0</v>
      </c>
      <c r="BV35" s="65">
        <f t="shared" si="114"/>
        <v>0</v>
      </c>
      <c r="BW35" s="65">
        <f t="shared" si="114"/>
        <v>0</v>
      </c>
      <c r="BX35" s="65">
        <f t="shared" si="114"/>
        <v>0</v>
      </c>
      <c r="BY35" s="65">
        <f t="shared" si="114"/>
        <v>0</v>
      </c>
      <c r="BZ35" s="65">
        <f t="shared" si="114"/>
        <v>0</v>
      </c>
      <c r="CA35" s="65">
        <f t="shared" si="114"/>
        <v>0</v>
      </c>
      <c r="CB35" s="65">
        <f t="shared" si="114"/>
        <v>0</v>
      </c>
      <c r="CC35" s="65">
        <f t="shared" si="114"/>
        <v>0</v>
      </c>
      <c r="CD35" s="65">
        <f t="shared" si="114"/>
        <v>0</v>
      </c>
      <c r="CE35" s="65">
        <f t="shared" si="114"/>
        <v>0</v>
      </c>
      <c r="CF35" s="65">
        <f t="shared" si="114"/>
        <v>0</v>
      </c>
      <c r="CG35" s="65">
        <f t="shared" si="114"/>
        <v>0</v>
      </c>
      <c r="CH35" s="65">
        <f t="shared" si="114"/>
        <v>0</v>
      </c>
      <c r="CI35" s="65">
        <f t="shared" si="114"/>
        <v>0</v>
      </c>
      <c r="CJ35" s="65">
        <f t="shared" si="114"/>
        <v>0</v>
      </c>
      <c r="CK35" s="65">
        <f t="shared" si="114"/>
        <v>0</v>
      </c>
      <c r="CL35" s="65">
        <f t="shared" si="114"/>
        <v>0</v>
      </c>
      <c r="CM35" s="65">
        <f t="shared" si="114"/>
        <v>0</v>
      </c>
      <c r="CN35" s="65">
        <f t="shared" si="114"/>
        <v>0</v>
      </c>
      <c r="CO35" s="65">
        <f t="shared" si="114"/>
        <v>0</v>
      </c>
      <c r="CP35" s="65">
        <f t="shared" si="114"/>
        <v>0</v>
      </c>
      <c r="CQ35" s="65">
        <f t="shared" si="114"/>
        <v>0</v>
      </c>
      <c r="CR35" s="65">
        <f t="shared" si="114"/>
        <v>0</v>
      </c>
      <c r="CS35" s="65">
        <f t="shared" si="114"/>
        <v>0</v>
      </c>
      <c r="CT35" s="65">
        <f t="shared" si="114"/>
        <v>0</v>
      </c>
      <c r="CU35" s="65">
        <f t="shared" si="114"/>
        <v>0</v>
      </c>
      <c r="CV35" s="65">
        <f t="shared" si="114"/>
        <v>0</v>
      </c>
      <c r="CW35" s="65">
        <f t="shared" si="114"/>
        <v>0</v>
      </c>
      <c r="CX35" s="65">
        <f t="shared" si="114"/>
        <v>0</v>
      </c>
      <c r="CY35" s="65">
        <f t="shared" si="114"/>
        <v>0</v>
      </c>
      <c r="CZ35" s="65">
        <f t="shared" si="114"/>
        <v>0</v>
      </c>
      <c r="DA35" s="65">
        <f t="shared" si="114"/>
        <v>0</v>
      </c>
      <c r="DB35" s="65">
        <f t="shared" si="114"/>
        <v>0</v>
      </c>
      <c r="DC35" s="65">
        <f t="shared" si="114"/>
        <v>0</v>
      </c>
      <c r="DD35" s="65">
        <f t="shared" si="114"/>
        <v>0</v>
      </c>
      <c r="DE35" s="65">
        <f t="shared" si="114"/>
        <v>0</v>
      </c>
      <c r="DF35" s="65">
        <f t="shared" si="114"/>
        <v>0</v>
      </c>
      <c r="DG35" s="65">
        <f t="shared" ref="DG35:EI35" si="115">SUM(DG36:DG46)</f>
        <v>0</v>
      </c>
      <c r="DH35" s="65">
        <f t="shared" si="115"/>
        <v>0</v>
      </c>
      <c r="DI35" s="65">
        <f t="shared" si="115"/>
        <v>0</v>
      </c>
      <c r="DJ35" s="65">
        <f t="shared" si="115"/>
        <v>0</v>
      </c>
      <c r="DK35" s="65">
        <f t="shared" si="115"/>
        <v>0</v>
      </c>
      <c r="DL35" s="65">
        <f t="shared" si="115"/>
        <v>0</v>
      </c>
      <c r="DM35" s="65">
        <f t="shared" si="115"/>
        <v>0</v>
      </c>
      <c r="DN35" s="65">
        <f t="shared" si="115"/>
        <v>0</v>
      </c>
      <c r="DO35" s="65">
        <f t="shared" si="115"/>
        <v>0</v>
      </c>
      <c r="DP35" s="65">
        <f t="shared" si="115"/>
        <v>0</v>
      </c>
      <c r="DQ35" s="65">
        <f t="shared" si="115"/>
        <v>0</v>
      </c>
      <c r="DR35" s="65">
        <f t="shared" si="115"/>
        <v>0</v>
      </c>
      <c r="DS35" s="65">
        <f t="shared" si="115"/>
        <v>0</v>
      </c>
      <c r="DT35" s="65">
        <f t="shared" si="115"/>
        <v>0</v>
      </c>
      <c r="DU35" s="65">
        <f t="shared" si="115"/>
        <v>0</v>
      </c>
      <c r="DV35" s="65">
        <f t="shared" si="115"/>
        <v>0</v>
      </c>
      <c r="DW35" s="65">
        <f t="shared" si="115"/>
        <v>0</v>
      </c>
      <c r="DX35" s="65">
        <f t="shared" si="115"/>
        <v>0</v>
      </c>
      <c r="DY35" s="65">
        <f t="shared" si="115"/>
        <v>0</v>
      </c>
      <c r="DZ35" s="65">
        <f t="shared" si="115"/>
        <v>0</v>
      </c>
      <c r="EA35" s="65">
        <f t="shared" si="115"/>
        <v>0</v>
      </c>
      <c r="EB35" s="65">
        <f t="shared" si="115"/>
        <v>0</v>
      </c>
      <c r="EC35" s="65">
        <f t="shared" si="115"/>
        <v>0</v>
      </c>
      <c r="ED35" s="65">
        <f t="shared" si="115"/>
        <v>0</v>
      </c>
      <c r="EE35" s="65">
        <f t="shared" si="115"/>
        <v>0</v>
      </c>
      <c r="EF35" s="65">
        <f t="shared" si="115"/>
        <v>0</v>
      </c>
      <c r="EG35" s="65">
        <f t="shared" si="115"/>
        <v>0</v>
      </c>
      <c r="EH35" s="65">
        <f t="shared" si="115"/>
        <v>0</v>
      </c>
      <c r="EI35" s="65">
        <f t="shared" si="115"/>
        <v>0</v>
      </c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60"/>
      <c r="FU35" s="60"/>
      <c r="FV35" s="60"/>
      <c r="FW35" s="60"/>
      <c r="FX35" s="60"/>
      <c r="FY35" s="60"/>
      <c r="FZ35" s="60"/>
      <c r="GA35" s="60"/>
      <c r="GB35" s="60"/>
      <c r="GC35" s="60"/>
      <c r="GD35" s="60"/>
      <c r="GE35" s="60"/>
      <c r="GF35" s="60"/>
      <c r="GG35" s="60"/>
      <c r="GH35" s="60"/>
      <c r="GI35" s="60"/>
      <c r="GJ35" s="60"/>
      <c r="GK35" s="60"/>
      <c r="GL35" s="60"/>
      <c r="GM35" s="60"/>
      <c r="GN35" s="60"/>
      <c r="GO35" s="60"/>
      <c r="GP35" s="60"/>
      <c r="GQ35" s="60"/>
      <c r="GR35" s="60"/>
      <c r="GS35" s="60"/>
    </row>
    <row r="36" spans="2:201" x14ac:dyDescent="0.2">
      <c r="B36" s="66" t="s">
        <v>876</v>
      </c>
      <c r="C36" s="67" t="s">
        <v>877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9">
        <f>SUM(S36:EI36)</f>
        <v>0</v>
      </c>
      <c r="Q36" s="70">
        <f>SUMIF(S$5:EI$5,"факт",S36:EI36)</f>
        <v>0</v>
      </c>
      <c r="R36" s="59">
        <f>P36-Q36</f>
        <v>0</v>
      </c>
      <c r="S36" s="102">
        <f>SUMIF(факт!$S$7:$S$2427,S$6&amp;"/"&amp;$B36,факт!$N$7:$N$2427)</f>
        <v>0</v>
      </c>
      <c r="T36" s="102">
        <f>SUMIF(факт!$S$7:$S$2427,T$6&amp;"/"&amp;$B36,факт!$N$7:$N$2427)</f>
        <v>0</v>
      </c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60"/>
      <c r="FU36" s="60"/>
      <c r="FV36" s="60"/>
      <c r="FW36" s="60"/>
      <c r="FX36" s="60"/>
      <c r="FY36" s="60"/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0"/>
      <c r="GK36" s="60"/>
      <c r="GL36" s="60"/>
      <c r="GM36" s="60"/>
      <c r="GN36" s="60"/>
      <c r="GO36" s="60"/>
      <c r="GP36" s="60"/>
      <c r="GQ36" s="60"/>
      <c r="GR36" s="60"/>
      <c r="GS36" s="60"/>
    </row>
    <row r="37" spans="2:201" x14ac:dyDescent="0.2">
      <c r="B37" s="66" t="s">
        <v>878</v>
      </c>
      <c r="C37" s="67" t="s">
        <v>879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9">
        <f t="shared" ref="P37:P46" si="116">SUM(S37:EI37)</f>
        <v>0</v>
      </c>
      <c r="Q37" s="70">
        <f t="shared" ref="Q37:Q46" si="117">SUMIF(S$5:EI$5,"факт",S37:EI37)</f>
        <v>0</v>
      </c>
      <c r="R37" s="59">
        <f t="shared" ref="R37:R46" si="118">P37-Q37</f>
        <v>0</v>
      </c>
      <c r="S37" s="102">
        <f>SUMIF(факт!$S$7:$S$2427,S$6&amp;"/"&amp;$B37,факт!$N$7:$N$2427)</f>
        <v>0</v>
      </c>
      <c r="T37" s="102">
        <f>SUMIF(факт!$S$7:$S$2427,T$6&amp;"/"&amp;$B37,факт!$N$7:$N$2427)</f>
        <v>0</v>
      </c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60"/>
      <c r="GO37" s="60"/>
      <c r="GP37" s="60"/>
      <c r="GQ37" s="60"/>
      <c r="GR37" s="60"/>
      <c r="GS37" s="60"/>
    </row>
    <row r="38" spans="2:201" x14ac:dyDescent="0.2">
      <c r="B38" s="66" t="s">
        <v>880</v>
      </c>
      <c r="C38" s="67" t="s">
        <v>881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9">
        <f t="shared" si="116"/>
        <v>0</v>
      </c>
      <c r="Q38" s="70">
        <f t="shared" si="117"/>
        <v>0</v>
      </c>
      <c r="R38" s="59">
        <f t="shared" si="118"/>
        <v>0</v>
      </c>
      <c r="S38" s="102">
        <f>SUMIF(факт!$S$7:$S$2427,S$6&amp;"/"&amp;$B38,факт!$N$7:$N$2427)</f>
        <v>0</v>
      </c>
      <c r="T38" s="102">
        <f>SUMIF(факт!$S$7:$S$2427,T$6&amp;"/"&amp;$B38,факт!$N$7:$N$2427)</f>
        <v>0</v>
      </c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60"/>
      <c r="FU38" s="60"/>
      <c r="FV38" s="60"/>
      <c r="FW38" s="60"/>
      <c r="FX38" s="60"/>
      <c r="FY38" s="60"/>
      <c r="FZ38" s="60"/>
      <c r="GA38" s="60"/>
      <c r="GB38" s="60"/>
      <c r="GC38" s="60"/>
      <c r="GD38" s="60"/>
      <c r="GE38" s="60"/>
      <c r="GF38" s="60"/>
      <c r="GG38" s="60"/>
      <c r="GH38" s="60"/>
      <c r="GI38" s="60"/>
      <c r="GJ38" s="60"/>
      <c r="GK38" s="60"/>
      <c r="GL38" s="60"/>
      <c r="GM38" s="60"/>
      <c r="GN38" s="60"/>
      <c r="GO38" s="60"/>
      <c r="GP38" s="60"/>
      <c r="GQ38" s="60"/>
      <c r="GR38" s="60"/>
      <c r="GS38" s="60"/>
    </row>
    <row r="39" spans="2:201" x14ac:dyDescent="0.2">
      <c r="B39" s="66" t="s">
        <v>882</v>
      </c>
      <c r="C39" s="67" t="s">
        <v>883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9">
        <f t="shared" si="116"/>
        <v>0</v>
      </c>
      <c r="Q39" s="70">
        <f t="shared" si="117"/>
        <v>0</v>
      </c>
      <c r="R39" s="59">
        <f t="shared" si="118"/>
        <v>0</v>
      </c>
      <c r="S39" s="102">
        <f>SUMIF(факт!$S$7:$S$2427,S$6&amp;"/"&amp;$B39,факт!$N$7:$N$2427)</f>
        <v>0</v>
      </c>
      <c r="T39" s="102">
        <f>SUMIF(факт!$S$7:$S$2427,T$6&amp;"/"&amp;$B39,факт!$N$7:$N$2427)</f>
        <v>0</v>
      </c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60"/>
      <c r="FU39" s="60"/>
      <c r="FV39" s="60"/>
      <c r="FW39" s="60"/>
      <c r="FX39" s="60"/>
      <c r="FY39" s="60"/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60"/>
      <c r="GM39" s="60"/>
      <c r="GN39" s="60"/>
      <c r="GO39" s="60"/>
      <c r="GP39" s="60"/>
      <c r="GQ39" s="60"/>
      <c r="GR39" s="60"/>
      <c r="GS39" s="60"/>
    </row>
    <row r="40" spans="2:201" x14ac:dyDescent="0.2">
      <c r="B40" s="66" t="s">
        <v>884</v>
      </c>
      <c r="C40" s="67" t="s">
        <v>885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9">
        <f t="shared" si="116"/>
        <v>0</v>
      </c>
      <c r="Q40" s="70">
        <f t="shared" si="117"/>
        <v>0</v>
      </c>
      <c r="R40" s="59">
        <f t="shared" si="118"/>
        <v>0</v>
      </c>
      <c r="S40" s="102">
        <f>SUMIF(факт!$S$7:$S$2427,S$6&amp;"/"&amp;$B40,факт!$N$7:$N$2427)</f>
        <v>0</v>
      </c>
      <c r="T40" s="102">
        <f>SUMIF(факт!$S$7:$S$2427,T$6&amp;"/"&amp;$B40,факт!$N$7:$N$2427)</f>
        <v>0</v>
      </c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60"/>
      <c r="GM40" s="60"/>
      <c r="GN40" s="60"/>
      <c r="GO40" s="60"/>
      <c r="GP40" s="60"/>
      <c r="GQ40" s="60"/>
      <c r="GR40" s="60"/>
      <c r="GS40" s="60"/>
    </row>
    <row r="41" spans="2:201" x14ac:dyDescent="0.2">
      <c r="B41" s="66"/>
      <c r="C41" s="67" t="s">
        <v>886</v>
      </c>
      <c r="D41" s="59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9">
        <f t="shared" si="116"/>
        <v>0</v>
      </c>
      <c r="Q41" s="70">
        <f t="shared" si="117"/>
        <v>0</v>
      </c>
      <c r="R41" s="59">
        <f t="shared" si="118"/>
        <v>0</v>
      </c>
      <c r="S41" s="102">
        <f>SUMIF(факт!$S$7:$S$2427,S$6&amp;"/"&amp;$B41,факт!$N$7:$N$2427)</f>
        <v>0</v>
      </c>
      <c r="T41" s="102">
        <f>SUMIF(факт!$S$7:$S$2427,T$6&amp;"/"&amp;$B41,факт!$N$7:$N$2427)</f>
        <v>0</v>
      </c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60"/>
      <c r="FU41" s="60"/>
      <c r="FV41" s="60"/>
      <c r="FW41" s="60"/>
      <c r="FX41" s="60"/>
      <c r="FY41" s="60"/>
      <c r="FZ41" s="60"/>
      <c r="GA41" s="60"/>
      <c r="GB41" s="60"/>
      <c r="GC41" s="60"/>
      <c r="GD41" s="60"/>
      <c r="GE41" s="60"/>
      <c r="GF41" s="60"/>
      <c r="GG41" s="60"/>
      <c r="GH41" s="60"/>
      <c r="GI41" s="60"/>
      <c r="GJ41" s="60"/>
      <c r="GK41" s="60"/>
      <c r="GL41" s="60"/>
      <c r="GM41" s="60"/>
      <c r="GN41" s="60"/>
      <c r="GO41" s="60"/>
      <c r="GP41" s="60"/>
      <c r="GQ41" s="60"/>
      <c r="GR41" s="60"/>
      <c r="GS41" s="60"/>
    </row>
    <row r="42" spans="2:201" x14ac:dyDescent="0.2">
      <c r="B42" s="66"/>
      <c r="C42" s="67" t="s">
        <v>887</v>
      </c>
      <c r="D42" s="59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9">
        <f t="shared" si="116"/>
        <v>0</v>
      </c>
      <c r="Q42" s="70">
        <f t="shared" si="117"/>
        <v>0</v>
      </c>
      <c r="R42" s="59">
        <f t="shared" si="118"/>
        <v>0</v>
      </c>
      <c r="S42" s="102">
        <f>SUMIF(факт!$S$7:$S$2427,S$6&amp;"/"&amp;$B42,факт!$N$7:$N$2427)</f>
        <v>0</v>
      </c>
      <c r="T42" s="102">
        <f>SUMIF(факт!$S$7:$S$2427,T$6&amp;"/"&amp;$B42,факт!$N$7:$N$2427)</f>
        <v>0</v>
      </c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60"/>
      <c r="FU42" s="60"/>
      <c r="FV42" s="60"/>
      <c r="FW42" s="60"/>
      <c r="FX42" s="60"/>
      <c r="FY42" s="60"/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0"/>
      <c r="GK42" s="60"/>
      <c r="GL42" s="60"/>
      <c r="GM42" s="60"/>
      <c r="GN42" s="60"/>
      <c r="GO42" s="60"/>
      <c r="GP42" s="60"/>
      <c r="GQ42" s="60"/>
      <c r="GR42" s="60"/>
      <c r="GS42" s="60"/>
    </row>
    <row r="43" spans="2:201" x14ac:dyDescent="0.2">
      <c r="B43" s="66" t="s">
        <v>888</v>
      </c>
      <c r="C43" s="67" t="s">
        <v>889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9">
        <f t="shared" si="116"/>
        <v>0</v>
      </c>
      <c r="Q43" s="70">
        <f t="shared" si="117"/>
        <v>0</v>
      </c>
      <c r="R43" s="59">
        <f t="shared" si="118"/>
        <v>0</v>
      </c>
      <c r="S43" s="102">
        <f>SUMIF(факт!$S$7:$S$2427,S$6&amp;"/"&amp;$B43,факт!$N$7:$N$2427)</f>
        <v>0</v>
      </c>
      <c r="T43" s="102">
        <f>SUMIF(факт!$S$7:$S$2427,T$6&amp;"/"&amp;$B43,факт!$N$7:$N$2427)</f>
        <v>0</v>
      </c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60"/>
      <c r="FU43" s="60"/>
      <c r="FV43" s="60"/>
      <c r="FW43" s="60"/>
      <c r="FX43" s="60"/>
      <c r="FY43" s="60"/>
      <c r="FZ43" s="60"/>
      <c r="GA43" s="60"/>
      <c r="GB43" s="60"/>
      <c r="GC43" s="60"/>
      <c r="GD43" s="60"/>
      <c r="GE43" s="60"/>
      <c r="GF43" s="60"/>
      <c r="GG43" s="60"/>
      <c r="GH43" s="60"/>
      <c r="GI43" s="60"/>
      <c r="GJ43" s="60"/>
      <c r="GK43" s="60"/>
      <c r="GL43" s="60"/>
      <c r="GM43" s="60"/>
      <c r="GN43" s="60"/>
      <c r="GO43" s="60"/>
      <c r="GP43" s="60"/>
      <c r="GQ43" s="60"/>
      <c r="GR43" s="60"/>
      <c r="GS43" s="60"/>
    </row>
    <row r="44" spans="2:201" x14ac:dyDescent="0.2">
      <c r="B44" s="66" t="s">
        <v>890</v>
      </c>
      <c r="C44" s="67" t="s">
        <v>891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9">
        <f t="shared" si="116"/>
        <v>0</v>
      </c>
      <c r="Q44" s="70">
        <f t="shared" si="117"/>
        <v>0</v>
      </c>
      <c r="R44" s="59">
        <f t="shared" si="118"/>
        <v>0</v>
      </c>
      <c r="S44" s="102">
        <f>SUMIF(факт!$S$7:$S$2427,S$6&amp;"/"&amp;$B44,факт!$N$7:$N$2427)</f>
        <v>0</v>
      </c>
      <c r="T44" s="102">
        <f>SUMIF(факт!$S$7:$S$2427,T$6&amp;"/"&amp;$B44,факт!$N$7:$N$2427)</f>
        <v>0</v>
      </c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60"/>
      <c r="FU44" s="60"/>
      <c r="FV44" s="60"/>
      <c r="FW44" s="60"/>
      <c r="FX44" s="60"/>
      <c r="FY44" s="60"/>
      <c r="FZ44" s="60"/>
      <c r="GA44" s="60"/>
      <c r="GB44" s="60"/>
      <c r="GC44" s="60"/>
      <c r="GD44" s="60"/>
      <c r="GE44" s="60"/>
      <c r="GF44" s="60"/>
      <c r="GG44" s="60"/>
      <c r="GH44" s="60"/>
      <c r="GI44" s="60"/>
      <c r="GJ44" s="60"/>
      <c r="GK44" s="60"/>
      <c r="GL44" s="60"/>
      <c r="GM44" s="60"/>
      <c r="GN44" s="60"/>
      <c r="GO44" s="60"/>
      <c r="GP44" s="60"/>
      <c r="GQ44" s="60"/>
      <c r="GR44" s="60"/>
      <c r="GS44" s="60"/>
    </row>
    <row r="45" spans="2:201" x14ac:dyDescent="0.2">
      <c r="B45" s="66" t="s">
        <v>892</v>
      </c>
      <c r="C45" s="67" t="s">
        <v>893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9">
        <f t="shared" si="116"/>
        <v>0</v>
      </c>
      <c r="Q45" s="70">
        <f t="shared" si="117"/>
        <v>0</v>
      </c>
      <c r="R45" s="59">
        <f t="shared" si="118"/>
        <v>0</v>
      </c>
      <c r="S45" s="102">
        <f>SUMIF(факт!$S$7:$S$2427,S$6&amp;"/"&amp;$B45,факт!$N$7:$N$2427)</f>
        <v>0</v>
      </c>
      <c r="T45" s="102">
        <f>SUMIF(факт!$S$7:$S$2427,T$6&amp;"/"&amp;$B45,факт!$N$7:$N$2427)</f>
        <v>0</v>
      </c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60"/>
      <c r="FU45" s="60"/>
      <c r="FV45" s="60"/>
      <c r="FW45" s="60"/>
      <c r="FX45" s="60"/>
      <c r="FY45" s="60"/>
      <c r="FZ45" s="60"/>
      <c r="GA45" s="60"/>
      <c r="GB45" s="60"/>
      <c r="GC45" s="60"/>
      <c r="GD45" s="60"/>
      <c r="GE45" s="60"/>
      <c r="GF45" s="60"/>
      <c r="GG45" s="60"/>
      <c r="GH45" s="60"/>
      <c r="GI45" s="60"/>
      <c r="GJ45" s="60"/>
      <c r="GK45" s="60"/>
      <c r="GL45" s="60"/>
      <c r="GM45" s="60"/>
      <c r="GN45" s="60"/>
      <c r="GO45" s="60"/>
      <c r="GP45" s="60"/>
      <c r="GQ45" s="60"/>
      <c r="GR45" s="60"/>
      <c r="GS45" s="60"/>
    </row>
    <row r="46" spans="2:201" x14ac:dyDescent="0.2">
      <c r="B46" s="66" t="s">
        <v>894</v>
      </c>
      <c r="C46" s="67" t="s">
        <v>895</v>
      </c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9">
        <f t="shared" si="116"/>
        <v>0</v>
      </c>
      <c r="Q46" s="70">
        <f t="shared" si="117"/>
        <v>0</v>
      </c>
      <c r="R46" s="59">
        <f t="shared" si="118"/>
        <v>0</v>
      </c>
      <c r="S46" s="102">
        <f>SUMIF(факт!$S$7:$S$2427,S$6&amp;"/"&amp;$B46,факт!$N$7:$N$2427)</f>
        <v>0</v>
      </c>
      <c r="T46" s="102">
        <f>SUMIF(факт!$S$7:$S$2427,T$6&amp;"/"&amp;$B46,факт!$N$7:$N$2427)</f>
        <v>0</v>
      </c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60"/>
      <c r="FU46" s="60"/>
      <c r="FV46" s="60"/>
      <c r="FW46" s="60"/>
      <c r="FX46" s="60"/>
      <c r="FY46" s="60"/>
      <c r="FZ46" s="60"/>
      <c r="GA46" s="60"/>
      <c r="GB46" s="60"/>
      <c r="GC46" s="60"/>
      <c r="GD46" s="60"/>
      <c r="GE46" s="60"/>
      <c r="GF46" s="60"/>
      <c r="GG46" s="60"/>
      <c r="GH46" s="60"/>
      <c r="GI46" s="60"/>
      <c r="GJ46" s="60"/>
      <c r="GK46" s="60"/>
      <c r="GL46" s="60"/>
      <c r="GM46" s="60"/>
      <c r="GN46" s="60"/>
      <c r="GO46" s="60"/>
      <c r="GP46" s="60"/>
      <c r="GQ46" s="60"/>
      <c r="GR46" s="60"/>
      <c r="GS46" s="60"/>
    </row>
    <row r="47" spans="2:201" x14ac:dyDescent="0.2">
      <c r="B47" s="61"/>
      <c r="C47" s="62" t="s">
        <v>896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4">
        <f>SUM(P48:P50)</f>
        <v>0</v>
      </c>
      <c r="Q47" s="65">
        <f>SUM(Q48:Q50)</f>
        <v>0</v>
      </c>
      <c r="R47" s="65">
        <f>SUM(R48:R50)</f>
        <v>0</v>
      </c>
      <c r="S47" s="65">
        <f t="shared" ref="S47:CD47" si="119">SUM(S48:S50)</f>
        <v>0</v>
      </c>
      <c r="T47" s="65">
        <f t="shared" ref="T47:AY47" si="120">SUM(T48:T50)</f>
        <v>0</v>
      </c>
      <c r="U47" s="65">
        <f t="shared" si="120"/>
        <v>0</v>
      </c>
      <c r="V47" s="65">
        <f t="shared" si="120"/>
        <v>0</v>
      </c>
      <c r="W47" s="65">
        <f t="shared" si="120"/>
        <v>0</v>
      </c>
      <c r="X47" s="65">
        <f t="shared" si="120"/>
        <v>0</v>
      </c>
      <c r="Y47" s="65">
        <f t="shared" si="120"/>
        <v>0</v>
      </c>
      <c r="Z47" s="65">
        <f t="shared" si="120"/>
        <v>0</v>
      </c>
      <c r="AA47" s="65">
        <f t="shared" si="120"/>
        <v>0</v>
      </c>
      <c r="AB47" s="65">
        <f t="shared" si="120"/>
        <v>0</v>
      </c>
      <c r="AC47" s="65">
        <f t="shared" si="120"/>
        <v>0</v>
      </c>
      <c r="AD47" s="65">
        <f t="shared" si="120"/>
        <v>0</v>
      </c>
      <c r="AE47" s="65">
        <f t="shared" si="120"/>
        <v>0</v>
      </c>
      <c r="AF47" s="65">
        <f t="shared" si="120"/>
        <v>0</v>
      </c>
      <c r="AG47" s="65">
        <f t="shared" si="120"/>
        <v>0</v>
      </c>
      <c r="AH47" s="65">
        <f t="shared" si="120"/>
        <v>0</v>
      </c>
      <c r="AI47" s="65">
        <f t="shared" si="120"/>
        <v>0</v>
      </c>
      <c r="AJ47" s="65">
        <f t="shared" si="120"/>
        <v>0</v>
      </c>
      <c r="AK47" s="65">
        <f t="shared" si="120"/>
        <v>0</v>
      </c>
      <c r="AL47" s="65">
        <f t="shared" si="120"/>
        <v>0</v>
      </c>
      <c r="AM47" s="65">
        <f t="shared" si="120"/>
        <v>0</v>
      </c>
      <c r="AN47" s="65">
        <f t="shared" si="120"/>
        <v>0</v>
      </c>
      <c r="AO47" s="65">
        <f t="shared" si="120"/>
        <v>0</v>
      </c>
      <c r="AP47" s="65">
        <f t="shared" si="120"/>
        <v>0</v>
      </c>
      <c r="AQ47" s="65">
        <f t="shared" si="120"/>
        <v>0</v>
      </c>
      <c r="AR47" s="65">
        <f t="shared" si="120"/>
        <v>0</v>
      </c>
      <c r="AS47" s="65">
        <f t="shared" si="120"/>
        <v>0</v>
      </c>
      <c r="AT47" s="65">
        <f t="shared" si="120"/>
        <v>0</v>
      </c>
      <c r="AU47" s="65">
        <f t="shared" si="120"/>
        <v>0</v>
      </c>
      <c r="AV47" s="65">
        <f t="shared" si="120"/>
        <v>0</v>
      </c>
      <c r="AW47" s="65">
        <f t="shared" si="120"/>
        <v>0</v>
      </c>
      <c r="AX47" s="65">
        <f t="shared" si="120"/>
        <v>0</v>
      </c>
      <c r="AY47" s="65">
        <f t="shared" si="120"/>
        <v>0</v>
      </c>
      <c r="AZ47" s="65">
        <f t="shared" si="119"/>
        <v>0</v>
      </c>
      <c r="BA47" s="65">
        <f t="shared" si="119"/>
        <v>0</v>
      </c>
      <c r="BB47" s="65">
        <f t="shared" si="119"/>
        <v>0</v>
      </c>
      <c r="BC47" s="65">
        <f t="shared" si="119"/>
        <v>0</v>
      </c>
      <c r="BD47" s="65">
        <f t="shared" si="119"/>
        <v>0</v>
      </c>
      <c r="BE47" s="65">
        <f t="shared" si="119"/>
        <v>0</v>
      </c>
      <c r="BF47" s="65">
        <f t="shared" si="119"/>
        <v>0</v>
      </c>
      <c r="BG47" s="65">
        <f t="shared" si="119"/>
        <v>0</v>
      </c>
      <c r="BH47" s="65">
        <f t="shared" si="119"/>
        <v>0</v>
      </c>
      <c r="BI47" s="65">
        <f t="shared" si="119"/>
        <v>0</v>
      </c>
      <c r="BJ47" s="65">
        <f t="shared" si="119"/>
        <v>0</v>
      </c>
      <c r="BK47" s="65">
        <f t="shared" si="119"/>
        <v>0</v>
      </c>
      <c r="BL47" s="65">
        <f t="shared" si="119"/>
        <v>0</v>
      </c>
      <c r="BM47" s="65">
        <f t="shared" si="119"/>
        <v>0</v>
      </c>
      <c r="BN47" s="65">
        <f t="shared" si="119"/>
        <v>0</v>
      </c>
      <c r="BO47" s="65">
        <f t="shared" si="119"/>
        <v>0</v>
      </c>
      <c r="BP47" s="65">
        <f t="shared" si="119"/>
        <v>0</v>
      </c>
      <c r="BQ47" s="65">
        <f t="shared" si="119"/>
        <v>0</v>
      </c>
      <c r="BR47" s="65">
        <f t="shared" si="119"/>
        <v>0</v>
      </c>
      <c r="BS47" s="65">
        <f t="shared" si="119"/>
        <v>0</v>
      </c>
      <c r="BT47" s="65">
        <f t="shared" si="119"/>
        <v>0</v>
      </c>
      <c r="BU47" s="65">
        <f t="shared" si="119"/>
        <v>0</v>
      </c>
      <c r="BV47" s="65">
        <f t="shared" si="119"/>
        <v>0</v>
      </c>
      <c r="BW47" s="65">
        <f t="shared" si="119"/>
        <v>0</v>
      </c>
      <c r="BX47" s="65">
        <f t="shared" si="119"/>
        <v>0</v>
      </c>
      <c r="BY47" s="65">
        <f t="shared" si="119"/>
        <v>0</v>
      </c>
      <c r="BZ47" s="65">
        <f t="shared" si="119"/>
        <v>0</v>
      </c>
      <c r="CA47" s="65">
        <f t="shared" si="119"/>
        <v>0</v>
      </c>
      <c r="CB47" s="65">
        <f t="shared" si="119"/>
        <v>0</v>
      </c>
      <c r="CC47" s="65">
        <f t="shared" si="119"/>
        <v>0</v>
      </c>
      <c r="CD47" s="65">
        <f t="shared" si="119"/>
        <v>0</v>
      </c>
      <c r="CE47" s="65">
        <f t="shared" ref="CE47:EI47" si="121">SUM(CE48:CE50)</f>
        <v>0</v>
      </c>
      <c r="CF47" s="65">
        <f t="shared" si="121"/>
        <v>0</v>
      </c>
      <c r="CG47" s="65">
        <f t="shared" si="121"/>
        <v>0</v>
      </c>
      <c r="CH47" s="65">
        <f t="shared" si="121"/>
        <v>0</v>
      </c>
      <c r="CI47" s="65">
        <f t="shared" si="121"/>
        <v>0</v>
      </c>
      <c r="CJ47" s="65">
        <f t="shared" si="121"/>
        <v>0</v>
      </c>
      <c r="CK47" s="65">
        <f t="shared" si="121"/>
        <v>0</v>
      </c>
      <c r="CL47" s="65">
        <f t="shared" si="121"/>
        <v>0</v>
      </c>
      <c r="CM47" s="65">
        <f t="shared" si="121"/>
        <v>0</v>
      </c>
      <c r="CN47" s="65">
        <f t="shared" si="121"/>
        <v>0</v>
      </c>
      <c r="CO47" s="65">
        <f t="shared" si="121"/>
        <v>0</v>
      </c>
      <c r="CP47" s="65">
        <f t="shared" si="121"/>
        <v>0</v>
      </c>
      <c r="CQ47" s="65">
        <f t="shared" si="121"/>
        <v>0</v>
      </c>
      <c r="CR47" s="65">
        <f t="shared" si="121"/>
        <v>0</v>
      </c>
      <c r="CS47" s="65">
        <f t="shared" si="121"/>
        <v>0</v>
      </c>
      <c r="CT47" s="65">
        <f t="shared" si="121"/>
        <v>0</v>
      </c>
      <c r="CU47" s="65">
        <f t="shared" si="121"/>
        <v>0</v>
      </c>
      <c r="CV47" s="65">
        <f t="shared" si="121"/>
        <v>0</v>
      </c>
      <c r="CW47" s="65">
        <f t="shared" si="121"/>
        <v>0</v>
      </c>
      <c r="CX47" s="65">
        <f t="shared" si="121"/>
        <v>0</v>
      </c>
      <c r="CY47" s="65">
        <f t="shared" si="121"/>
        <v>0</v>
      </c>
      <c r="CZ47" s="65">
        <f t="shared" si="121"/>
        <v>0</v>
      </c>
      <c r="DA47" s="65">
        <f t="shared" si="121"/>
        <v>0</v>
      </c>
      <c r="DB47" s="65">
        <f t="shared" si="121"/>
        <v>0</v>
      </c>
      <c r="DC47" s="65">
        <f t="shared" si="121"/>
        <v>0</v>
      </c>
      <c r="DD47" s="65">
        <f t="shared" si="121"/>
        <v>0</v>
      </c>
      <c r="DE47" s="65">
        <f t="shared" si="121"/>
        <v>0</v>
      </c>
      <c r="DF47" s="65">
        <f t="shared" si="121"/>
        <v>0</v>
      </c>
      <c r="DG47" s="65">
        <f t="shared" si="121"/>
        <v>0</v>
      </c>
      <c r="DH47" s="65">
        <f t="shared" si="121"/>
        <v>0</v>
      </c>
      <c r="DI47" s="65">
        <f t="shared" si="121"/>
        <v>0</v>
      </c>
      <c r="DJ47" s="65">
        <f t="shared" si="121"/>
        <v>0</v>
      </c>
      <c r="DK47" s="65">
        <f t="shared" si="121"/>
        <v>0</v>
      </c>
      <c r="DL47" s="65">
        <f t="shared" si="121"/>
        <v>0</v>
      </c>
      <c r="DM47" s="65">
        <f t="shared" si="121"/>
        <v>0</v>
      </c>
      <c r="DN47" s="65">
        <f t="shared" si="121"/>
        <v>0</v>
      </c>
      <c r="DO47" s="65">
        <f t="shared" si="121"/>
        <v>0</v>
      </c>
      <c r="DP47" s="65">
        <f t="shared" si="121"/>
        <v>0</v>
      </c>
      <c r="DQ47" s="65">
        <f t="shared" si="121"/>
        <v>0</v>
      </c>
      <c r="DR47" s="65">
        <f t="shared" si="121"/>
        <v>0</v>
      </c>
      <c r="DS47" s="65">
        <f t="shared" si="121"/>
        <v>0</v>
      </c>
      <c r="DT47" s="65">
        <f t="shared" si="121"/>
        <v>0</v>
      </c>
      <c r="DU47" s="65">
        <f t="shared" si="121"/>
        <v>0</v>
      </c>
      <c r="DV47" s="65">
        <f t="shared" si="121"/>
        <v>0</v>
      </c>
      <c r="DW47" s="65">
        <f t="shared" si="121"/>
        <v>0</v>
      </c>
      <c r="DX47" s="65">
        <f t="shared" si="121"/>
        <v>0</v>
      </c>
      <c r="DY47" s="65">
        <f t="shared" si="121"/>
        <v>0</v>
      </c>
      <c r="DZ47" s="65">
        <f t="shared" si="121"/>
        <v>0</v>
      </c>
      <c r="EA47" s="65">
        <f t="shared" si="121"/>
        <v>0</v>
      </c>
      <c r="EB47" s="65">
        <f t="shared" si="121"/>
        <v>0</v>
      </c>
      <c r="EC47" s="65">
        <f t="shared" si="121"/>
        <v>0</v>
      </c>
      <c r="ED47" s="65">
        <f t="shared" si="121"/>
        <v>0</v>
      </c>
      <c r="EE47" s="65">
        <f t="shared" si="121"/>
        <v>0</v>
      </c>
      <c r="EF47" s="65">
        <f t="shared" si="121"/>
        <v>0</v>
      </c>
      <c r="EG47" s="65">
        <f t="shared" si="121"/>
        <v>0</v>
      </c>
      <c r="EH47" s="65">
        <f t="shared" si="121"/>
        <v>0</v>
      </c>
      <c r="EI47" s="65">
        <f t="shared" si="121"/>
        <v>0</v>
      </c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60"/>
      <c r="FU47" s="60"/>
      <c r="FV47" s="60"/>
      <c r="FW47" s="60"/>
      <c r="FX47" s="60"/>
      <c r="FY47" s="60"/>
      <c r="FZ47" s="60"/>
      <c r="GA47" s="60"/>
      <c r="GB47" s="60"/>
      <c r="GC47" s="60"/>
      <c r="GD47" s="60"/>
      <c r="GE47" s="60"/>
      <c r="GF47" s="60"/>
      <c r="GG47" s="60"/>
      <c r="GH47" s="60"/>
      <c r="GI47" s="60"/>
      <c r="GJ47" s="60"/>
      <c r="GK47" s="60"/>
      <c r="GL47" s="60"/>
      <c r="GM47" s="60"/>
      <c r="GN47" s="60"/>
      <c r="GO47" s="60"/>
      <c r="GP47" s="60"/>
      <c r="GQ47" s="60"/>
      <c r="GR47" s="60"/>
      <c r="GS47" s="60"/>
    </row>
    <row r="48" spans="2:201" x14ac:dyDescent="0.2">
      <c r="B48" s="66"/>
      <c r="C48" s="67" t="s">
        <v>897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9">
        <f>SUM(S48:EI48)</f>
        <v>0</v>
      </c>
      <c r="Q48" s="70">
        <f>SUMIF(S$5:EI$5,"факт",S48:EI48)</f>
        <v>0</v>
      </c>
      <c r="R48" s="59">
        <f>P48-Q48</f>
        <v>0</v>
      </c>
      <c r="S48" s="102">
        <f>SUMIF(факт!$S$7:$S$2427,S$6&amp;"/"&amp;$B48,факт!$N$7:$N$2427)</f>
        <v>0</v>
      </c>
      <c r="T48" s="102">
        <f>SUMIF(факт!$S$7:$S$2427,T$6&amp;"/"&amp;$B48,факт!$N$7:$N$2427)</f>
        <v>0</v>
      </c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60"/>
      <c r="FU48" s="60"/>
      <c r="FV48" s="60"/>
      <c r="FW48" s="60"/>
      <c r="FX48" s="60"/>
      <c r="FY48" s="60"/>
      <c r="FZ48" s="60"/>
      <c r="GA48" s="60"/>
      <c r="GB48" s="60"/>
      <c r="GC48" s="60"/>
      <c r="GD48" s="60"/>
      <c r="GE48" s="60"/>
      <c r="GF48" s="60"/>
      <c r="GG48" s="60"/>
      <c r="GH48" s="60"/>
      <c r="GI48" s="60"/>
      <c r="GJ48" s="60"/>
      <c r="GK48" s="60"/>
      <c r="GL48" s="60"/>
      <c r="GM48" s="60"/>
      <c r="GN48" s="60"/>
      <c r="GO48" s="60"/>
      <c r="GP48" s="60"/>
      <c r="GQ48" s="60"/>
      <c r="GR48" s="60"/>
      <c r="GS48" s="60"/>
    </row>
    <row r="49" spans="2:201" x14ac:dyDescent="0.2">
      <c r="B49" s="66"/>
      <c r="C49" s="67" t="s">
        <v>898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9">
        <f>SUM(S49:EI49)</f>
        <v>0</v>
      </c>
      <c r="Q49" s="70">
        <f>SUMIF(S$5:EI$5,"факт",S49:EI49)</f>
        <v>0</v>
      </c>
      <c r="R49" s="59">
        <f>P49-Q49</f>
        <v>0</v>
      </c>
      <c r="S49" s="102">
        <f>SUMIF(факт!$S$7:$S$2427,S$6&amp;"/"&amp;$B49,факт!$N$7:$N$2427)</f>
        <v>0</v>
      </c>
      <c r="T49" s="102">
        <f>SUMIF(факт!$S$7:$S$2427,T$6&amp;"/"&amp;$B49,факт!$N$7:$N$2427)</f>
        <v>0</v>
      </c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60"/>
      <c r="FU49" s="60"/>
      <c r="FV49" s="60"/>
      <c r="FW49" s="60"/>
      <c r="FX49" s="60"/>
      <c r="FY49" s="60"/>
      <c r="FZ49" s="60"/>
      <c r="GA49" s="60"/>
      <c r="GB49" s="60"/>
      <c r="GC49" s="60"/>
      <c r="GD49" s="60"/>
      <c r="GE49" s="60"/>
      <c r="GF49" s="60"/>
      <c r="GG49" s="60"/>
      <c r="GH49" s="60"/>
      <c r="GI49" s="60"/>
      <c r="GJ49" s="60"/>
      <c r="GK49" s="60"/>
      <c r="GL49" s="60"/>
      <c r="GM49" s="60"/>
      <c r="GN49" s="60"/>
      <c r="GO49" s="60"/>
      <c r="GP49" s="60"/>
      <c r="GQ49" s="60"/>
      <c r="GR49" s="60"/>
      <c r="GS49" s="60"/>
    </row>
    <row r="50" spans="2:201" x14ac:dyDescent="0.2">
      <c r="B50" s="66"/>
      <c r="C50" s="67" t="s">
        <v>899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9">
        <f>SUM(S50:EI50)</f>
        <v>0</v>
      </c>
      <c r="Q50" s="70">
        <f>SUMIF(S$5:EI$5,"факт",S50:EI50)</f>
        <v>0</v>
      </c>
      <c r="R50" s="59">
        <f>P50-Q50</f>
        <v>0</v>
      </c>
      <c r="S50" s="102">
        <f>SUMIF(факт!$S$7:$S$2427,S$6&amp;"/"&amp;$B50,факт!$N$7:$N$2427)</f>
        <v>0</v>
      </c>
      <c r="T50" s="102">
        <f>SUMIF(факт!$S$7:$S$2427,T$6&amp;"/"&amp;$B50,факт!$N$7:$N$2427)</f>
        <v>0</v>
      </c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60"/>
      <c r="FU50" s="60"/>
      <c r="FV50" s="60"/>
      <c r="FW50" s="60"/>
      <c r="FX50" s="60"/>
      <c r="FY50" s="60"/>
      <c r="FZ50" s="60"/>
      <c r="GA50" s="60"/>
      <c r="GB50" s="60"/>
      <c r="GC50" s="60"/>
      <c r="GD50" s="60"/>
      <c r="GE50" s="60"/>
      <c r="GF50" s="60"/>
      <c r="GG50" s="60"/>
      <c r="GH50" s="60"/>
      <c r="GI50" s="60"/>
      <c r="GJ50" s="60"/>
      <c r="GK50" s="60"/>
      <c r="GL50" s="60"/>
      <c r="GM50" s="60"/>
      <c r="GN50" s="60"/>
      <c r="GO50" s="60"/>
      <c r="GP50" s="60"/>
      <c r="GQ50" s="60"/>
      <c r="GR50" s="60"/>
      <c r="GS50" s="60"/>
    </row>
    <row r="51" spans="2:201" x14ac:dyDescent="0.2">
      <c r="B51" s="61" t="s">
        <v>900</v>
      </c>
      <c r="C51" s="62" t="s">
        <v>737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4">
        <f>SUM(P52:P59)</f>
        <v>1531312463.2463818</v>
      </c>
      <c r="Q51" s="65">
        <f>SUM(Q52:Q59)</f>
        <v>0</v>
      </c>
      <c r="R51" s="65">
        <f>SUM(R52:R59)</f>
        <v>1531312463.2463818</v>
      </c>
      <c r="S51" s="65">
        <f t="shared" ref="S51" si="122">SUM(S52:S59)</f>
        <v>0</v>
      </c>
      <c r="T51" s="65">
        <f t="shared" ref="T51:AY51" si="123">SUM(T52:T59)</f>
        <v>0</v>
      </c>
      <c r="U51" s="65">
        <f t="shared" si="123"/>
        <v>0</v>
      </c>
      <c r="V51" s="65">
        <f t="shared" si="123"/>
        <v>0</v>
      </c>
      <c r="W51" s="65">
        <f t="shared" si="123"/>
        <v>0</v>
      </c>
      <c r="X51" s="65">
        <f t="shared" si="123"/>
        <v>0</v>
      </c>
      <c r="Y51" s="65">
        <f t="shared" si="123"/>
        <v>0</v>
      </c>
      <c r="Z51" s="65">
        <f t="shared" si="123"/>
        <v>0</v>
      </c>
      <c r="AA51" s="65">
        <f t="shared" si="123"/>
        <v>0</v>
      </c>
      <c r="AB51" s="65">
        <f t="shared" si="123"/>
        <v>0</v>
      </c>
      <c r="AC51" s="65">
        <f t="shared" si="123"/>
        <v>0</v>
      </c>
      <c r="AD51" s="65">
        <f t="shared" si="123"/>
        <v>0</v>
      </c>
      <c r="AE51" s="65">
        <f t="shared" si="123"/>
        <v>0</v>
      </c>
      <c r="AF51" s="65">
        <f t="shared" si="123"/>
        <v>0</v>
      </c>
      <c r="AG51" s="65">
        <f t="shared" si="123"/>
        <v>0</v>
      </c>
      <c r="AH51" s="65">
        <f t="shared" si="123"/>
        <v>0</v>
      </c>
      <c r="AI51" s="65">
        <f t="shared" si="123"/>
        <v>0</v>
      </c>
      <c r="AJ51" s="65">
        <f t="shared" si="123"/>
        <v>0</v>
      </c>
      <c r="AK51" s="65">
        <f t="shared" si="123"/>
        <v>49397176.233754247</v>
      </c>
      <c r="AL51" s="65">
        <f t="shared" si="123"/>
        <v>49397176.233754247</v>
      </c>
      <c r="AM51" s="65">
        <f t="shared" si="123"/>
        <v>49397176.233754247</v>
      </c>
      <c r="AN51" s="65">
        <f t="shared" si="123"/>
        <v>49397176.233754247</v>
      </c>
      <c r="AO51" s="65">
        <f t="shared" si="123"/>
        <v>49397176.233754247</v>
      </c>
      <c r="AP51" s="65">
        <f t="shared" si="123"/>
        <v>49397176.233754247</v>
      </c>
      <c r="AQ51" s="65">
        <f t="shared" si="123"/>
        <v>49397176.233754247</v>
      </c>
      <c r="AR51" s="65">
        <f t="shared" si="123"/>
        <v>49397176.233754247</v>
      </c>
      <c r="AS51" s="65">
        <f t="shared" si="123"/>
        <v>49397176.233754247</v>
      </c>
      <c r="AT51" s="65">
        <f t="shared" si="123"/>
        <v>49397176.233754247</v>
      </c>
      <c r="AU51" s="65">
        <f t="shared" si="123"/>
        <v>49397176.233754247</v>
      </c>
      <c r="AV51" s="65">
        <f t="shared" si="123"/>
        <v>49397176.233754247</v>
      </c>
      <c r="AW51" s="65">
        <f t="shared" si="123"/>
        <v>49397176.233754247</v>
      </c>
      <c r="AX51" s="65">
        <f t="shared" si="123"/>
        <v>49397176.233754247</v>
      </c>
      <c r="AY51" s="65">
        <f t="shared" si="123"/>
        <v>49397176.233754247</v>
      </c>
      <c r="AZ51" s="65">
        <f t="shared" ref="AZ51:DF51" si="124">SUM(AZ52:AZ59)</f>
        <v>49397176.233754247</v>
      </c>
      <c r="BA51" s="65">
        <f t="shared" si="124"/>
        <v>49397176.233754247</v>
      </c>
      <c r="BB51" s="65">
        <f t="shared" si="124"/>
        <v>49397176.233754247</v>
      </c>
      <c r="BC51" s="65">
        <f t="shared" si="124"/>
        <v>49397176.233754247</v>
      </c>
      <c r="BD51" s="65">
        <f t="shared" si="124"/>
        <v>49397176.233754247</v>
      </c>
      <c r="BE51" s="65">
        <f t="shared" si="124"/>
        <v>49397176.233754247</v>
      </c>
      <c r="BF51" s="65">
        <f t="shared" si="124"/>
        <v>49397176.233754247</v>
      </c>
      <c r="BG51" s="65">
        <f t="shared" si="124"/>
        <v>49397176.233754247</v>
      </c>
      <c r="BH51" s="65">
        <f t="shared" si="124"/>
        <v>49397176.233754247</v>
      </c>
      <c r="BI51" s="65">
        <f t="shared" si="124"/>
        <v>49397176.233754247</v>
      </c>
      <c r="BJ51" s="65">
        <f t="shared" si="124"/>
        <v>49397176.233754247</v>
      </c>
      <c r="BK51" s="65">
        <f t="shared" si="124"/>
        <v>49397176.233754247</v>
      </c>
      <c r="BL51" s="65">
        <f t="shared" si="124"/>
        <v>49397176.233754247</v>
      </c>
      <c r="BM51" s="65">
        <f t="shared" si="124"/>
        <v>49397176.233754247</v>
      </c>
      <c r="BN51" s="65">
        <f t="shared" si="124"/>
        <v>49397176.233754247</v>
      </c>
      <c r="BO51" s="65">
        <f t="shared" si="124"/>
        <v>49397176.233754247</v>
      </c>
      <c r="BP51" s="65">
        <f t="shared" si="124"/>
        <v>0</v>
      </c>
      <c r="BQ51" s="65">
        <f t="shared" si="124"/>
        <v>0</v>
      </c>
      <c r="BR51" s="65">
        <f t="shared" si="124"/>
        <v>0</v>
      </c>
      <c r="BS51" s="65">
        <f t="shared" si="124"/>
        <v>0</v>
      </c>
      <c r="BT51" s="65">
        <f t="shared" si="124"/>
        <v>0</v>
      </c>
      <c r="BU51" s="65">
        <f t="shared" si="124"/>
        <v>0</v>
      </c>
      <c r="BV51" s="65">
        <f t="shared" si="124"/>
        <v>0</v>
      </c>
      <c r="BW51" s="65">
        <f t="shared" si="124"/>
        <v>0</v>
      </c>
      <c r="BX51" s="65">
        <f t="shared" si="124"/>
        <v>0</v>
      </c>
      <c r="BY51" s="65">
        <f t="shared" si="124"/>
        <v>0</v>
      </c>
      <c r="BZ51" s="65">
        <f t="shared" si="124"/>
        <v>0</v>
      </c>
      <c r="CA51" s="65">
        <f t="shared" si="124"/>
        <v>0</v>
      </c>
      <c r="CB51" s="65">
        <f t="shared" si="124"/>
        <v>0</v>
      </c>
      <c r="CC51" s="65">
        <f t="shared" si="124"/>
        <v>0</v>
      </c>
      <c r="CD51" s="65">
        <f t="shared" si="124"/>
        <v>0</v>
      </c>
      <c r="CE51" s="65">
        <f t="shared" si="124"/>
        <v>0</v>
      </c>
      <c r="CF51" s="65">
        <f t="shared" si="124"/>
        <v>0</v>
      </c>
      <c r="CG51" s="65">
        <f t="shared" si="124"/>
        <v>0</v>
      </c>
      <c r="CH51" s="65">
        <f t="shared" si="124"/>
        <v>0</v>
      </c>
      <c r="CI51" s="65">
        <f t="shared" si="124"/>
        <v>0</v>
      </c>
      <c r="CJ51" s="65">
        <f t="shared" si="124"/>
        <v>0</v>
      </c>
      <c r="CK51" s="65">
        <f t="shared" si="124"/>
        <v>0</v>
      </c>
      <c r="CL51" s="65">
        <f t="shared" si="124"/>
        <v>0</v>
      </c>
      <c r="CM51" s="65">
        <f t="shared" si="124"/>
        <v>0</v>
      </c>
      <c r="CN51" s="65">
        <f t="shared" si="124"/>
        <v>0</v>
      </c>
      <c r="CO51" s="65">
        <f t="shared" si="124"/>
        <v>0</v>
      </c>
      <c r="CP51" s="65">
        <f t="shared" si="124"/>
        <v>0</v>
      </c>
      <c r="CQ51" s="65">
        <f t="shared" si="124"/>
        <v>0</v>
      </c>
      <c r="CR51" s="65">
        <f t="shared" si="124"/>
        <v>0</v>
      </c>
      <c r="CS51" s="65">
        <f t="shared" si="124"/>
        <v>0</v>
      </c>
      <c r="CT51" s="65">
        <f t="shared" si="124"/>
        <v>0</v>
      </c>
      <c r="CU51" s="65">
        <f t="shared" si="124"/>
        <v>0</v>
      </c>
      <c r="CV51" s="65">
        <f t="shared" si="124"/>
        <v>0</v>
      </c>
      <c r="CW51" s="65">
        <f t="shared" si="124"/>
        <v>0</v>
      </c>
      <c r="CX51" s="65">
        <f t="shared" si="124"/>
        <v>0</v>
      </c>
      <c r="CY51" s="65">
        <f t="shared" si="124"/>
        <v>0</v>
      </c>
      <c r="CZ51" s="65">
        <f t="shared" si="124"/>
        <v>0</v>
      </c>
      <c r="DA51" s="65">
        <f t="shared" si="124"/>
        <v>0</v>
      </c>
      <c r="DB51" s="65">
        <f t="shared" si="124"/>
        <v>0</v>
      </c>
      <c r="DC51" s="65">
        <f t="shared" si="124"/>
        <v>0</v>
      </c>
      <c r="DD51" s="65">
        <f t="shared" si="124"/>
        <v>0</v>
      </c>
      <c r="DE51" s="65">
        <f t="shared" si="124"/>
        <v>0</v>
      </c>
      <c r="DF51" s="65">
        <f t="shared" si="124"/>
        <v>0</v>
      </c>
      <c r="DG51" s="65">
        <f t="shared" ref="DG51:EI51" si="125">SUM(DG52:DG59)</f>
        <v>0</v>
      </c>
      <c r="DH51" s="65">
        <f t="shared" si="125"/>
        <v>0</v>
      </c>
      <c r="DI51" s="65">
        <f t="shared" si="125"/>
        <v>0</v>
      </c>
      <c r="DJ51" s="65">
        <f t="shared" si="125"/>
        <v>0</v>
      </c>
      <c r="DK51" s="65">
        <f t="shared" si="125"/>
        <v>0</v>
      </c>
      <c r="DL51" s="65">
        <f t="shared" si="125"/>
        <v>0</v>
      </c>
      <c r="DM51" s="65">
        <f t="shared" si="125"/>
        <v>0</v>
      </c>
      <c r="DN51" s="65">
        <f t="shared" si="125"/>
        <v>0</v>
      </c>
      <c r="DO51" s="65">
        <f t="shared" si="125"/>
        <v>0</v>
      </c>
      <c r="DP51" s="65">
        <f t="shared" si="125"/>
        <v>0</v>
      </c>
      <c r="DQ51" s="65">
        <f t="shared" si="125"/>
        <v>0</v>
      </c>
      <c r="DR51" s="65">
        <f t="shared" si="125"/>
        <v>0</v>
      </c>
      <c r="DS51" s="65">
        <f t="shared" si="125"/>
        <v>0</v>
      </c>
      <c r="DT51" s="65">
        <f t="shared" si="125"/>
        <v>0</v>
      </c>
      <c r="DU51" s="65">
        <f t="shared" si="125"/>
        <v>0</v>
      </c>
      <c r="DV51" s="65">
        <f t="shared" si="125"/>
        <v>0</v>
      </c>
      <c r="DW51" s="65">
        <f t="shared" si="125"/>
        <v>0</v>
      </c>
      <c r="DX51" s="65">
        <f t="shared" si="125"/>
        <v>0</v>
      </c>
      <c r="DY51" s="65">
        <f t="shared" si="125"/>
        <v>0</v>
      </c>
      <c r="DZ51" s="65">
        <f t="shared" si="125"/>
        <v>0</v>
      </c>
      <c r="EA51" s="65">
        <f t="shared" si="125"/>
        <v>0</v>
      </c>
      <c r="EB51" s="65">
        <f t="shared" si="125"/>
        <v>0</v>
      </c>
      <c r="EC51" s="65">
        <f t="shared" si="125"/>
        <v>0</v>
      </c>
      <c r="ED51" s="65">
        <f t="shared" si="125"/>
        <v>0</v>
      </c>
      <c r="EE51" s="65">
        <f t="shared" si="125"/>
        <v>0</v>
      </c>
      <c r="EF51" s="65">
        <f t="shared" si="125"/>
        <v>0</v>
      </c>
      <c r="EG51" s="65">
        <f t="shared" si="125"/>
        <v>0</v>
      </c>
      <c r="EH51" s="65">
        <f t="shared" si="125"/>
        <v>0</v>
      </c>
      <c r="EI51" s="65">
        <f t="shared" si="125"/>
        <v>0</v>
      </c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</row>
    <row r="52" spans="2:201" x14ac:dyDescent="0.2">
      <c r="B52" s="66"/>
      <c r="C52" s="67" t="s">
        <v>901</v>
      </c>
      <c r="D52" s="68"/>
      <c r="E52" s="68"/>
      <c r="F52" s="70"/>
      <c r="G52" s="68"/>
      <c r="H52" s="68"/>
      <c r="I52" s="68"/>
      <c r="J52" s="68"/>
      <c r="K52" s="68"/>
      <c r="L52" s="68"/>
      <c r="M52" s="68"/>
      <c r="N52" s="68"/>
      <c r="O52" s="68"/>
      <c r="P52" s="69">
        <f t="shared" ref="P52:P59" si="126">SUM(S52:EI52)</f>
        <v>0</v>
      </c>
      <c r="Q52" s="70">
        <f t="shared" ref="Q52:Q59" si="127">SUMIF(S$5:EI$5,"факт",S52:EI52)</f>
        <v>0</v>
      </c>
      <c r="R52" s="59">
        <f t="shared" ref="R52:R59" si="128">P52-Q52</f>
        <v>0</v>
      </c>
      <c r="S52" s="102">
        <f>SUMIF(факт!$S$7:$S$2427,S$6&amp;"/"&amp;$B52,факт!$N$7:$N$2427)</f>
        <v>0</v>
      </c>
      <c r="T52" s="102">
        <f>SUMIF(факт!$S$7:$S$2427,T$6&amp;"/"&amp;$B52,факт!$N$7:$N$2427)</f>
        <v>0</v>
      </c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60"/>
      <c r="FU52" s="60"/>
      <c r="FV52" s="60"/>
      <c r="FW52" s="60"/>
      <c r="FX52" s="60"/>
      <c r="FY52" s="60"/>
      <c r="FZ52" s="60"/>
      <c r="GA52" s="60"/>
      <c r="GB52" s="60"/>
      <c r="GC52" s="60"/>
      <c r="GD52" s="60"/>
      <c r="GE52" s="60"/>
      <c r="GF52" s="60"/>
      <c r="GG52" s="60"/>
      <c r="GH52" s="60"/>
      <c r="GI52" s="60"/>
      <c r="GJ52" s="60"/>
      <c r="GK52" s="60"/>
      <c r="GL52" s="60"/>
      <c r="GM52" s="60"/>
      <c r="GN52" s="60"/>
      <c r="GO52" s="60"/>
      <c r="GP52" s="60"/>
      <c r="GQ52" s="60"/>
      <c r="GR52" s="60"/>
      <c r="GS52" s="60"/>
    </row>
    <row r="53" spans="2:201" x14ac:dyDescent="0.2">
      <c r="B53" s="66" t="s">
        <v>902</v>
      </c>
      <c r="C53" s="67" t="s">
        <v>737</v>
      </c>
      <c r="D53" s="70">
        <f>$P$9*E53</f>
        <v>656276769.96273494</v>
      </c>
      <c r="E53" s="81">
        <f>Вводные!G35</f>
        <v>0.03</v>
      </c>
      <c r="G53" s="68"/>
      <c r="H53" s="68"/>
      <c r="I53" s="68"/>
      <c r="J53" s="68"/>
      <c r="K53" s="68"/>
      <c r="L53" s="68"/>
      <c r="M53" s="68"/>
      <c r="N53" s="68"/>
      <c r="O53" s="68"/>
      <c r="P53" s="69">
        <f t="shared" si="126"/>
        <v>656276769.9627347</v>
      </c>
      <c r="Q53" s="70">
        <f t="shared" si="127"/>
        <v>0</v>
      </c>
      <c r="R53" s="59">
        <f t="shared" si="128"/>
        <v>656276769.9627347</v>
      </c>
      <c r="S53" s="102">
        <f>SUMIF(факт!$S$7:$S$2427,S$6&amp;"/"&amp;$B53,факт!$N$7:$N$2427)</f>
        <v>0</v>
      </c>
      <c r="T53" s="102">
        <f>SUMIF(факт!$S$7:$S$2427,T$6&amp;"/"&amp;$B53,факт!$N$7:$N$2427)</f>
        <v>0</v>
      </c>
      <c r="U53" s="59">
        <f t="shared" ref="U53:AY53" si="129">MAX(IF(U$4=1,($D53-$Q53)/$R$4,0),0)</f>
        <v>0</v>
      </c>
      <c r="V53" s="59">
        <f t="shared" si="129"/>
        <v>0</v>
      </c>
      <c r="W53" s="59">
        <f t="shared" si="129"/>
        <v>0</v>
      </c>
      <c r="X53" s="59">
        <f t="shared" si="129"/>
        <v>0</v>
      </c>
      <c r="Y53" s="59">
        <f t="shared" si="129"/>
        <v>0</v>
      </c>
      <c r="Z53" s="59">
        <f t="shared" si="129"/>
        <v>0</v>
      </c>
      <c r="AA53" s="59">
        <f t="shared" si="129"/>
        <v>0</v>
      </c>
      <c r="AB53" s="59">
        <f t="shared" si="129"/>
        <v>0</v>
      </c>
      <c r="AC53" s="59">
        <f t="shared" si="129"/>
        <v>0</v>
      </c>
      <c r="AD53" s="59">
        <f t="shared" si="129"/>
        <v>0</v>
      </c>
      <c r="AE53" s="59">
        <f t="shared" si="129"/>
        <v>0</v>
      </c>
      <c r="AF53" s="59">
        <f t="shared" si="129"/>
        <v>0</v>
      </c>
      <c r="AG53" s="59">
        <f t="shared" si="129"/>
        <v>0</v>
      </c>
      <c r="AH53" s="59">
        <f t="shared" si="129"/>
        <v>0</v>
      </c>
      <c r="AI53" s="59">
        <f t="shared" si="129"/>
        <v>0</v>
      </c>
      <c r="AJ53" s="59">
        <f t="shared" si="129"/>
        <v>0</v>
      </c>
      <c r="AK53" s="59">
        <f t="shared" si="129"/>
        <v>21170218.385894675</v>
      </c>
      <c r="AL53" s="59">
        <f t="shared" si="129"/>
        <v>21170218.385894675</v>
      </c>
      <c r="AM53" s="59">
        <f t="shared" si="129"/>
        <v>21170218.385894675</v>
      </c>
      <c r="AN53" s="59">
        <f t="shared" si="129"/>
        <v>21170218.385894675</v>
      </c>
      <c r="AO53" s="59">
        <f t="shared" si="129"/>
        <v>21170218.385894675</v>
      </c>
      <c r="AP53" s="59">
        <f t="shared" si="129"/>
        <v>21170218.385894675</v>
      </c>
      <c r="AQ53" s="59">
        <f t="shared" si="129"/>
        <v>21170218.385894675</v>
      </c>
      <c r="AR53" s="59">
        <f t="shared" si="129"/>
        <v>21170218.385894675</v>
      </c>
      <c r="AS53" s="59">
        <f t="shared" si="129"/>
        <v>21170218.385894675</v>
      </c>
      <c r="AT53" s="59">
        <f t="shared" si="129"/>
        <v>21170218.385894675</v>
      </c>
      <c r="AU53" s="59">
        <f t="shared" si="129"/>
        <v>21170218.385894675</v>
      </c>
      <c r="AV53" s="59">
        <f t="shared" si="129"/>
        <v>21170218.385894675</v>
      </c>
      <c r="AW53" s="59">
        <f t="shared" si="129"/>
        <v>21170218.385894675</v>
      </c>
      <c r="AX53" s="59">
        <f t="shared" si="129"/>
        <v>21170218.385894675</v>
      </c>
      <c r="AY53" s="59">
        <f t="shared" si="129"/>
        <v>21170218.385894675</v>
      </c>
      <c r="AZ53" s="59">
        <f t="shared" ref="AZ53:DF53" si="130">MAX(IF(AZ$4=1,($D53-$Q53)/$R$4,0),0)</f>
        <v>21170218.385894675</v>
      </c>
      <c r="BA53" s="59">
        <f t="shared" si="130"/>
        <v>21170218.385894675</v>
      </c>
      <c r="BB53" s="59">
        <f t="shared" si="130"/>
        <v>21170218.385894675</v>
      </c>
      <c r="BC53" s="59">
        <f t="shared" si="130"/>
        <v>21170218.385894675</v>
      </c>
      <c r="BD53" s="59">
        <f t="shared" si="130"/>
        <v>21170218.385894675</v>
      </c>
      <c r="BE53" s="59">
        <f t="shared" si="130"/>
        <v>21170218.385894675</v>
      </c>
      <c r="BF53" s="59">
        <f t="shared" si="130"/>
        <v>21170218.385894675</v>
      </c>
      <c r="BG53" s="59">
        <f t="shared" si="130"/>
        <v>21170218.385894675</v>
      </c>
      <c r="BH53" s="59">
        <f t="shared" si="130"/>
        <v>21170218.385894675</v>
      </c>
      <c r="BI53" s="59">
        <f t="shared" si="130"/>
        <v>21170218.385894675</v>
      </c>
      <c r="BJ53" s="59">
        <f t="shared" si="130"/>
        <v>21170218.385894675</v>
      </c>
      <c r="BK53" s="59">
        <f t="shared" si="130"/>
        <v>21170218.385894675</v>
      </c>
      <c r="BL53" s="59">
        <f t="shared" si="130"/>
        <v>21170218.385894675</v>
      </c>
      <c r="BM53" s="59">
        <f t="shared" si="130"/>
        <v>21170218.385894675</v>
      </c>
      <c r="BN53" s="59">
        <f t="shared" si="130"/>
        <v>21170218.385894675</v>
      </c>
      <c r="BO53" s="59">
        <f t="shared" si="130"/>
        <v>21170218.385894675</v>
      </c>
      <c r="BP53" s="59">
        <f t="shared" si="130"/>
        <v>0</v>
      </c>
      <c r="BQ53" s="59">
        <f t="shared" si="130"/>
        <v>0</v>
      </c>
      <c r="BR53" s="59">
        <f t="shared" si="130"/>
        <v>0</v>
      </c>
      <c r="BS53" s="59">
        <f t="shared" si="130"/>
        <v>0</v>
      </c>
      <c r="BT53" s="59">
        <f t="shared" si="130"/>
        <v>0</v>
      </c>
      <c r="BU53" s="59">
        <f t="shared" si="130"/>
        <v>0</v>
      </c>
      <c r="BV53" s="59">
        <f t="shared" si="130"/>
        <v>0</v>
      </c>
      <c r="BW53" s="59">
        <f t="shared" si="130"/>
        <v>0</v>
      </c>
      <c r="BX53" s="59">
        <f t="shared" si="130"/>
        <v>0</v>
      </c>
      <c r="BY53" s="59">
        <f t="shared" si="130"/>
        <v>0</v>
      </c>
      <c r="BZ53" s="59">
        <f t="shared" si="130"/>
        <v>0</v>
      </c>
      <c r="CA53" s="59">
        <f t="shared" si="130"/>
        <v>0</v>
      </c>
      <c r="CB53" s="59">
        <f t="shared" si="130"/>
        <v>0</v>
      </c>
      <c r="CC53" s="59">
        <f t="shared" si="130"/>
        <v>0</v>
      </c>
      <c r="CD53" s="59">
        <f t="shared" si="130"/>
        <v>0</v>
      </c>
      <c r="CE53" s="59">
        <f t="shared" si="130"/>
        <v>0</v>
      </c>
      <c r="CF53" s="59">
        <f t="shared" si="130"/>
        <v>0</v>
      </c>
      <c r="CG53" s="59">
        <f t="shared" si="130"/>
        <v>0</v>
      </c>
      <c r="CH53" s="59">
        <f t="shared" si="130"/>
        <v>0</v>
      </c>
      <c r="CI53" s="59">
        <f t="shared" si="130"/>
        <v>0</v>
      </c>
      <c r="CJ53" s="59">
        <f t="shared" si="130"/>
        <v>0</v>
      </c>
      <c r="CK53" s="59">
        <f t="shared" si="130"/>
        <v>0</v>
      </c>
      <c r="CL53" s="59">
        <f t="shared" si="130"/>
        <v>0</v>
      </c>
      <c r="CM53" s="59">
        <f t="shared" si="130"/>
        <v>0</v>
      </c>
      <c r="CN53" s="59">
        <f t="shared" si="130"/>
        <v>0</v>
      </c>
      <c r="CO53" s="59">
        <f t="shared" si="130"/>
        <v>0</v>
      </c>
      <c r="CP53" s="59">
        <f t="shared" si="130"/>
        <v>0</v>
      </c>
      <c r="CQ53" s="59">
        <f t="shared" si="130"/>
        <v>0</v>
      </c>
      <c r="CR53" s="59">
        <f t="shared" si="130"/>
        <v>0</v>
      </c>
      <c r="CS53" s="59">
        <f t="shared" si="130"/>
        <v>0</v>
      </c>
      <c r="CT53" s="59">
        <f t="shared" si="130"/>
        <v>0</v>
      </c>
      <c r="CU53" s="59">
        <f t="shared" si="130"/>
        <v>0</v>
      </c>
      <c r="CV53" s="59">
        <f t="shared" si="130"/>
        <v>0</v>
      </c>
      <c r="CW53" s="59">
        <f t="shared" si="130"/>
        <v>0</v>
      </c>
      <c r="CX53" s="59">
        <f t="shared" si="130"/>
        <v>0</v>
      </c>
      <c r="CY53" s="59">
        <f t="shared" si="130"/>
        <v>0</v>
      </c>
      <c r="CZ53" s="59">
        <f t="shared" si="130"/>
        <v>0</v>
      </c>
      <c r="DA53" s="59">
        <f t="shared" si="130"/>
        <v>0</v>
      </c>
      <c r="DB53" s="59">
        <f t="shared" si="130"/>
        <v>0</v>
      </c>
      <c r="DC53" s="59">
        <f t="shared" si="130"/>
        <v>0</v>
      </c>
      <c r="DD53" s="59">
        <f t="shared" si="130"/>
        <v>0</v>
      </c>
      <c r="DE53" s="59">
        <f t="shared" si="130"/>
        <v>0</v>
      </c>
      <c r="DF53" s="59">
        <f t="shared" si="130"/>
        <v>0</v>
      </c>
      <c r="DG53" s="59">
        <f t="shared" ref="DG53:EI53" si="131">MAX(IF(DG$4=1,($D53-$Q53)/$R$4,0),0)</f>
        <v>0</v>
      </c>
      <c r="DH53" s="59">
        <f t="shared" si="131"/>
        <v>0</v>
      </c>
      <c r="DI53" s="59">
        <f t="shared" si="131"/>
        <v>0</v>
      </c>
      <c r="DJ53" s="59">
        <f t="shared" si="131"/>
        <v>0</v>
      </c>
      <c r="DK53" s="59">
        <f t="shared" si="131"/>
        <v>0</v>
      </c>
      <c r="DL53" s="59">
        <f t="shared" si="131"/>
        <v>0</v>
      </c>
      <c r="DM53" s="59">
        <f t="shared" si="131"/>
        <v>0</v>
      </c>
      <c r="DN53" s="59">
        <f t="shared" si="131"/>
        <v>0</v>
      </c>
      <c r="DO53" s="59">
        <f t="shared" si="131"/>
        <v>0</v>
      </c>
      <c r="DP53" s="59">
        <f t="shared" si="131"/>
        <v>0</v>
      </c>
      <c r="DQ53" s="59">
        <f t="shared" si="131"/>
        <v>0</v>
      </c>
      <c r="DR53" s="59">
        <f t="shared" si="131"/>
        <v>0</v>
      </c>
      <c r="DS53" s="59">
        <f t="shared" si="131"/>
        <v>0</v>
      </c>
      <c r="DT53" s="59">
        <f t="shared" si="131"/>
        <v>0</v>
      </c>
      <c r="DU53" s="59">
        <f t="shared" si="131"/>
        <v>0</v>
      </c>
      <c r="DV53" s="59">
        <f t="shared" si="131"/>
        <v>0</v>
      </c>
      <c r="DW53" s="59">
        <f t="shared" si="131"/>
        <v>0</v>
      </c>
      <c r="DX53" s="59">
        <f t="shared" si="131"/>
        <v>0</v>
      </c>
      <c r="DY53" s="59">
        <f t="shared" si="131"/>
        <v>0</v>
      </c>
      <c r="DZ53" s="59">
        <f t="shared" si="131"/>
        <v>0</v>
      </c>
      <c r="EA53" s="59">
        <f t="shared" si="131"/>
        <v>0</v>
      </c>
      <c r="EB53" s="59">
        <f t="shared" si="131"/>
        <v>0</v>
      </c>
      <c r="EC53" s="59">
        <f t="shared" si="131"/>
        <v>0</v>
      </c>
      <c r="ED53" s="59">
        <f t="shared" si="131"/>
        <v>0</v>
      </c>
      <c r="EE53" s="59">
        <f t="shared" si="131"/>
        <v>0</v>
      </c>
      <c r="EF53" s="59">
        <f t="shared" si="131"/>
        <v>0</v>
      </c>
      <c r="EG53" s="59">
        <f t="shared" si="131"/>
        <v>0</v>
      </c>
      <c r="EH53" s="59">
        <f t="shared" si="131"/>
        <v>0</v>
      </c>
      <c r="EI53" s="59">
        <f t="shared" si="131"/>
        <v>0</v>
      </c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60"/>
      <c r="FU53" s="60"/>
      <c r="FV53" s="60"/>
      <c r="FW53" s="60"/>
      <c r="FX53" s="60"/>
      <c r="FY53" s="60"/>
      <c r="FZ53" s="60"/>
      <c r="GA53" s="60"/>
      <c r="GB53" s="60"/>
      <c r="GC53" s="60"/>
      <c r="GD53" s="60"/>
      <c r="GE53" s="60"/>
      <c r="GF53" s="60"/>
      <c r="GG53" s="60"/>
      <c r="GH53" s="60"/>
      <c r="GI53" s="60"/>
      <c r="GJ53" s="60"/>
      <c r="GK53" s="60"/>
      <c r="GL53" s="60"/>
      <c r="GM53" s="60"/>
      <c r="GN53" s="60"/>
      <c r="GO53" s="60"/>
      <c r="GP53" s="60"/>
      <c r="GQ53" s="60"/>
      <c r="GR53" s="60"/>
      <c r="GS53" s="60"/>
    </row>
    <row r="54" spans="2:201" x14ac:dyDescent="0.2">
      <c r="B54" s="66" t="s">
        <v>903</v>
      </c>
      <c r="C54" s="67" t="s">
        <v>904</v>
      </c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9">
        <f t="shared" si="126"/>
        <v>0</v>
      </c>
      <c r="Q54" s="70">
        <f t="shared" si="127"/>
        <v>0</v>
      </c>
      <c r="R54" s="59">
        <f t="shared" si="128"/>
        <v>0</v>
      </c>
      <c r="S54" s="102">
        <f>SUMIF(факт!$S$7:$S$2427,S$6&amp;"/"&amp;$B54,факт!$N$7:$N$2427)</f>
        <v>0</v>
      </c>
      <c r="T54" s="102">
        <f>SUMIF(факт!$S$7:$S$2427,T$6&amp;"/"&amp;$B54,факт!$N$7:$N$2427)</f>
        <v>0</v>
      </c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</row>
    <row r="55" spans="2:201" x14ac:dyDescent="0.2">
      <c r="B55" s="66" t="s">
        <v>905</v>
      </c>
      <c r="C55" s="67" t="s">
        <v>906</v>
      </c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9">
        <f t="shared" si="126"/>
        <v>0</v>
      </c>
      <c r="Q55" s="70">
        <f t="shared" si="127"/>
        <v>0</v>
      </c>
      <c r="R55" s="59">
        <f t="shared" si="128"/>
        <v>0</v>
      </c>
      <c r="S55" s="102">
        <f>SUMIF(факт!$S$7:$S$2427,S$6&amp;"/"&amp;$B55,факт!$N$7:$N$2427)</f>
        <v>0</v>
      </c>
      <c r="T55" s="102">
        <f>SUMIF(факт!$S$7:$S$2427,T$6&amp;"/"&amp;$B55,факт!$N$7:$N$2427)</f>
        <v>0</v>
      </c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</row>
    <row r="56" spans="2:201" x14ac:dyDescent="0.2">
      <c r="B56" s="66" t="s">
        <v>907</v>
      </c>
      <c r="C56" s="67" t="s">
        <v>908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9">
        <f t="shared" si="126"/>
        <v>0</v>
      </c>
      <c r="Q56" s="70">
        <f t="shared" si="127"/>
        <v>0</v>
      </c>
      <c r="R56" s="59">
        <f t="shared" si="128"/>
        <v>0</v>
      </c>
      <c r="S56" s="102">
        <f>SUMIF(факт!$S$7:$S$2427,S$6&amp;"/"&amp;$B56,факт!$N$7:$N$2427)</f>
        <v>0</v>
      </c>
      <c r="T56" s="102">
        <f>SUMIF(факт!$S$7:$S$2427,T$6&amp;"/"&amp;$B56,факт!$N$7:$N$2427)</f>
        <v>0</v>
      </c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0"/>
      <c r="GK56" s="60"/>
      <c r="GL56" s="60"/>
      <c r="GM56" s="60"/>
      <c r="GN56" s="60"/>
      <c r="GO56" s="60"/>
      <c r="GP56" s="60"/>
      <c r="GQ56" s="60"/>
      <c r="GR56" s="60"/>
      <c r="GS56" s="60"/>
    </row>
    <row r="57" spans="2:201" x14ac:dyDescent="0.2">
      <c r="B57" s="66" t="s">
        <v>909</v>
      </c>
      <c r="C57" s="67" t="s">
        <v>910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9">
        <f t="shared" si="126"/>
        <v>0</v>
      </c>
      <c r="Q57" s="70">
        <f t="shared" si="127"/>
        <v>0</v>
      </c>
      <c r="R57" s="59">
        <f t="shared" si="128"/>
        <v>0</v>
      </c>
      <c r="S57" s="102">
        <f>SUMIF(факт!$S$7:$S$2427,S$6&amp;"/"&amp;$B57,факт!$N$7:$N$2427)</f>
        <v>0</v>
      </c>
      <c r="T57" s="102">
        <f>SUMIF(факт!$S$7:$S$2427,T$6&amp;"/"&amp;$B57,факт!$N$7:$N$2427)</f>
        <v>0</v>
      </c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</row>
    <row r="58" spans="2:201" x14ac:dyDescent="0.2">
      <c r="B58" s="66" t="s">
        <v>911</v>
      </c>
      <c r="C58" s="67" t="s">
        <v>912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9">
        <f t="shared" si="126"/>
        <v>0</v>
      </c>
      <c r="Q58" s="70">
        <f t="shared" si="127"/>
        <v>0</v>
      </c>
      <c r="R58" s="59">
        <f t="shared" si="128"/>
        <v>0</v>
      </c>
      <c r="S58" s="102">
        <f>SUMIF(факт!$S$7:$S$2427,S$6&amp;"/"&amp;$B58,факт!$N$7:$N$2427)</f>
        <v>0</v>
      </c>
      <c r="T58" s="102">
        <f>SUMIF(факт!$S$7:$S$2427,T$6&amp;"/"&amp;$B58,факт!$N$7:$N$2427)</f>
        <v>0</v>
      </c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60"/>
      <c r="GO58" s="60"/>
      <c r="GP58" s="60"/>
      <c r="GQ58" s="60"/>
      <c r="GR58" s="60"/>
      <c r="GS58" s="60"/>
    </row>
    <row r="59" spans="2:201" x14ac:dyDescent="0.2">
      <c r="B59" s="66" t="s">
        <v>913</v>
      </c>
      <c r="C59" s="67" t="s">
        <v>914</v>
      </c>
      <c r="D59" s="70">
        <f>$P$9*E59</f>
        <v>875035693.28364658</v>
      </c>
      <c r="E59" s="81">
        <f>Вводные!G36</f>
        <v>0.04</v>
      </c>
      <c r="F59" s="70"/>
      <c r="G59" s="68"/>
      <c r="H59" s="68"/>
      <c r="I59" s="68"/>
      <c r="J59" s="68"/>
      <c r="K59" s="68"/>
      <c r="L59" s="68"/>
      <c r="M59" s="68"/>
      <c r="N59" s="68"/>
      <c r="O59" s="68"/>
      <c r="P59" s="69">
        <f t="shared" si="126"/>
        <v>875035693.28364718</v>
      </c>
      <c r="Q59" s="70">
        <f t="shared" si="127"/>
        <v>0</v>
      </c>
      <c r="R59" s="59">
        <f t="shared" si="128"/>
        <v>875035693.28364718</v>
      </c>
      <c r="S59" s="102">
        <f>SUMIF(факт!$S$7:$S$2427,S$6&amp;"/"&amp;$B59,факт!$N$7:$N$2427)</f>
        <v>0</v>
      </c>
      <c r="T59" s="102">
        <f>SUMIF(факт!$S$7:$S$2427,T$6&amp;"/"&amp;$B59,факт!$N$7:$N$2427)</f>
        <v>0</v>
      </c>
      <c r="U59" s="59">
        <f t="shared" ref="U59:AY59" si="132">MAX(IF(U$4=1,($D59-$Q59)/$R$4,0),0)</f>
        <v>0</v>
      </c>
      <c r="V59" s="59">
        <f t="shared" si="132"/>
        <v>0</v>
      </c>
      <c r="W59" s="59">
        <f t="shared" si="132"/>
        <v>0</v>
      </c>
      <c r="X59" s="59">
        <f t="shared" si="132"/>
        <v>0</v>
      </c>
      <c r="Y59" s="59">
        <f t="shared" si="132"/>
        <v>0</v>
      </c>
      <c r="Z59" s="59">
        <f t="shared" si="132"/>
        <v>0</v>
      </c>
      <c r="AA59" s="59">
        <f t="shared" si="132"/>
        <v>0</v>
      </c>
      <c r="AB59" s="59">
        <f t="shared" si="132"/>
        <v>0</v>
      </c>
      <c r="AC59" s="59">
        <f t="shared" si="132"/>
        <v>0</v>
      </c>
      <c r="AD59" s="59">
        <f t="shared" si="132"/>
        <v>0</v>
      </c>
      <c r="AE59" s="59">
        <f t="shared" si="132"/>
        <v>0</v>
      </c>
      <c r="AF59" s="59">
        <f t="shared" si="132"/>
        <v>0</v>
      </c>
      <c r="AG59" s="59">
        <f t="shared" si="132"/>
        <v>0</v>
      </c>
      <c r="AH59" s="59">
        <f t="shared" si="132"/>
        <v>0</v>
      </c>
      <c r="AI59" s="59">
        <f t="shared" si="132"/>
        <v>0</v>
      </c>
      <c r="AJ59" s="59">
        <f t="shared" si="132"/>
        <v>0</v>
      </c>
      <c r="AK59" s="59">
        <f t="shared" si="132"/>
        <v>28226957.847859569</v>
      </c>
      <c r="AL59" s="59">
        <f t="shared" si="132"/>
        <v>28226957.847859569</v>
      </c>
      <c r="AM59" s="59">
        <f t="shared" si="132"/>
        <v>28226957.847859569</v>
      </c>
      <c r="AN59" s="59">
        <f t="shared" si="132"/>
        <v>28226957.847859569</v>
      </c>
      <c r="AO59" s="59">
        <f t="shared" si="132"/>
        <v>28226957.847859569</v>
      </c>
      <c r="AP59" s="59">
        <f t="shared" si="132"/>
        <v>28226957.847859569</v>
      </c>
      <c r="AQ59" s="59">
        <f t="shared" si="132"/>
        <v>28226957.847859569</v>
      </c>
      <c r="AR59" s="59">
        <f t="shared" si="132"/>
        <v>28226957.847859569</v>
      </c>
      <c r="AS59" s="59">
        <f t="shared" si="132"/>
        <v>28226957.847859569</v>
      </c>
      <c r="AT59" s="59">
        <f t="shared" si="132"/>
        <v>28226957.847859569</v>
      </c>
      <c r="AU59" s="59">
        <f t="shared" si="132"/>
        <v>28226957.847859569</v>
      </c>
      <c r="AV59" s="59">
        <f t="shared" si="132"/>
        <v>28226957.847859569</v>
      </c>
      <c r="AW59" s="59">
        <f t="shared" si="132"/>
        <v>28226957.847859569</v>
      </c>
      <c r="AX59" s="59">
        <f t="shared" si="132"/>
        <v>28226957.847859569</v>
      </c>
      <c r="AY59" s="59">
        <f t="shared" si="132"/>
        <v>28226957.847859569</v>
      </c>
      <c r="AZ59" s="59">
        <f t="shared" ref="AZ59:DF59" si="133">MAX(IF(AZ$4=1,($D59-$Q59)/$R$4,0),0)</f>
        <v>28226957.847859569</v>
      </c>
      <c r="BA59" s="59">
        <f t="shared" si="133"/>
        <v>28226957.847859569</v>
      </c>
      <c r="BB59" s="59">
        <f t="shared" si="133"/>
        <v>28226957.847859569</v>
      </c>
      <c r="BC59" s="59">
        <f t="shared" si="133"/>
        <v>28226957.847859569</v>
      </c>
      <c r="BD59" s="59">
        <f t="shared" si="133"/>
        <v>28226957.847859569</v>
      </c>
      <c r="BE59" s="59">
        <f t="shared" si="133"/>
        <v>28226957.847859569</v>
      </c>
      <c r="BF59" s="59">
        <f t="shared" si="133"/>
        <v>28226957.847859569</v>
      </c>
      <c r="BG59" s="59">
        <f t="shared" si="133"/>
        <v>28226957.847859569</v>
      </c>
      <c r="BH59" s="59">
        <f t="shared" si="133"/>
        <v>28226957.847859569</v>
      </c>
      <c r="BI59" s="59">
        <f t="shared" si="133"/>
        <v>28226957.847859569</v>
      </c>
      <c r="BJ59" s="59">
        <f t="shared" si="133"/>
        <v>28226957.847859569</v>
      </c>
      <c r="BK59" s="59">
        <f t="shared" si="133"/>
        <v>28226957.847859569</v>
      </c>
      <c r="BL59" s="59">
        <f t="shared" si="133"/>
        <v>28226957.847859569</v>
      </c>
      <c r="BM59" s="59">
        <f t="shared" si="133"/>
        <v>28226957.847859569</v>
      </c>
      <c r="BN59" s="59">
        <f t="shared" si="133"/>
        <v>28226957.847859569</v>
      </c>
      <c r="BO59" s="59">
        <f t="shared" si="133"/>
        <v>28226957.847859569</v>
      </c>
      <c r="BP59" s="59">
        <f t="shared" si="133"/>
        <v>0</v>
      </c>
      <c r="BQ59" s="59">
        <f t="shared" si="133"/>
        <v>0</v>
      </c>
      <c r="BR59" s="59">
        <f t="shared" si="133"/>
        <v>0</v>
      </c>
      <c r="BS59" s="59">
        <f t="shared" si="133"/>
        <v>0</v>
      </c>
      <c r="BT59" s="59">
        <f t="shared" si="133"/>
        <v>0</v>
      </c>
      <c r="BU59" s="59">
        <f t="shared" si="133"/>
        <v>0</v>
      </c>
      <c r="BV59" s="59">
        <f t="shared" si="133"/>
        <v>0</v>
      </c>
      <c r="BW59" s="59">
        <f t="shared" si="133"/>
        <v>0</v>
      </c>
      <c r="BX59" s="59">
        <f t="shared" si="133"/>
        <v>0</v>
      </c>
      <c r="BY59" s="59">
        <f t="shared" si="133"/>
        <v>0</v>
      </c>
      <c r="BZ59" s="59">
        <f t="shared" si="133"/>
        <v>0</v>
      </c>
      <c r="CA59" s="59">
        <f t="shared" si="133"/>
        <v>0</v>
      </c>
      <c r="CB59" s="59">
        <f t="shared" si="133"/>
        <v>0</v>
      </c>
      <c r="CC59" s="59">
        <f t="shared" si="133"/>
        <v>0</v>
      </c>
      <c r="CD59" s="59">
        <f t="shared" si="133"/>
        <v>0</v>
      </c>
      <c r="CE59" s="59">
        <f t="shared" si="133"/>
        <v>0</v>
      </c>
      <c r="CF59" s="59">
        <f t="shared" si="133"/>
        <v>0</v>
      </c>
      <c r="CG59" s="59">
        <f t="shared" si="133"/>
        <v>0</v>
      </c>
      <c r="CH59" s="59">
        <f t="shared" si="133"/>
        <v>0</v>
      </c>
      <c r="CI59" s="59">
        <f t="shared" si="133"/>
        <v>0</v>
      </c>
      <c r="CJ59" s="59">
        <f t="shared" si="133"/>
        <v>0</v>
      </c>
      <c r="CK59" s="59">
        <f t="shared" si="133"/>
        <v>0</v>
      </c>
      <c r="CL59" s="59">
        <f t="shared" si="133"/>
        <v>0</v>
      </c>
      <c r="CM59" s="59">
        <f t="shared" si="133"/>
        <v>0</v>
      </c>
      <c r="CN59" s="59">
        <f t="shared" si="133"/>
        <v>0</v>
      </c>
      <c r="CO59" s="59">
        <f t="shared" si="133"/>
        <v>0</v>
      </c>
      <c r="CP59" s="59">
        <f t="shared" si="133"/>
        <v>0</v>
      </c>
      <c r="CQ59" s="59">
        <f t="shared" si="133"/>
        <v>0</v>
      </c>
      <c r="CR59" s="59">
        <f t="shared" si="133"/>
        <v>0</v>
      </c>
      <c r="CS59" s="59">
        <f t="shared" si="133"/>
        <v>0</v>
      </c>
      <c r="CT59" s="59">
        <f t="shared" si="133"/>
        <v>0</v>
      </c>
      <c r="CU59" s="59">
        <f t="shared" si="133"/>
        <v>0</v>
      </c>
      <c r="CV59" s="59">
        <f t="shared" si="133"/>
        <v>0</v>
      </c>
      <c r="CW59" s="59">
        <f t="shared" si="133"/>
        <v>0</v>
      </c>
      <c r="CX59" s="59">
        <f t="shared" si="133"/>
        <v>0</v>
      </c>
      <c r="CY59" s="59">
        <f t="shared" si="133"/>
        <v>0</v>
      </c>
      <c r="CZ59" s="59">
        <f t="shared" si="133"/>
        <v>0</v>
      </c>
      <c r="DA59" s="59">
        <f t="shared" si="133"/>
        <v>0</v>
      </c>
      <c r="DB59" s="59">
        <f t="shared" si="133"/>
        <v>0</v>
      </c>
      <c r="DC59" s="59">
        <f t="shared" si="133"/>
        <v>0</v>
      </c>
      <c r="DD59" s="59">
        <f t="shared" si="133"/>
        <v>0</v>
      </c>
      <c r="DE59" s="59">
        <f t="shared" si="133"/>
        <v>0</v>
      </c>
      <c r="DF59" s="59">
        <f t="shared" si="133"/>
        <v>0</v>
      </c>
      <c r="DG59" s="59">
        <f t="shared" ref="DG59:EI59" si="134">MAX(IF(DG$4=1,($D59-$Q59)/$R$4,0),0)</f>
        <v>0</v>
      </c>
      <c r="DH59" s="59">
        <f t="shared" si="134"/>
        <v>0</v>
      </c>
      <c r="DI59" s="59">
        <f t="shared" si="134"/>
        <v>0</v>
      </c>
      <c r="DJ59" s="59">
        <f t="shared" si="134"/>
        <v>0</v>
      </c>
      <c r="DK59" s="59">
        <f t="shared" si="134"/>
        <v>0</v>
      </c>
      <c r="DL59" s="59">
        <f t="shared" si="134"/>
        <v>0</v>
      </c>
      <c r="DM59" s="59">
        <f t="shared" si="134"/>
        <v>0</v>
      </c>
      <c r="DN59" s="59">
        <f t="shared" si="134"/>
        <v>0</v>
      </c>
      <c r="DO59" s="59">
        <f t="shared" si="134"/>
        <v>0</v>
      </c>
      <c r="DP59" s="59">
        <f t="shared" si="134"/>
        <v>0</v>
      </c>
      <c r="DQ59" s="59">
        <f t="shared" si="134"/>
        <v>0</v>
      </c>
      <c r="DR59" s="59">
        <f t="shared" si="134"/>
        <v>0</v>
      </c>
      <c r="DS59" s="59">
        <f t="shared" si="134"/>
        <v>0</v>
      </c>
      <c r="DT59" s="59">
        <f t="shared" si="134"/>
        <v>0</v>
      </c>
      <c r="DU59" s="59">
        <f t="shared" si="134"/>
        <v>0</v>
      </c>
      <c r="DV59" s="59">
        <f t="shared" si="134"/>
        <v>0</v>
      </c>
      <c r="DW59" s="59">
        <f t="shared" si="134"/>
        <v>0</v>
      </c>
      <c r="DX59" s="59">
        <f t="shared" si="134"/>
        <v>0</v>
      </c>
      <c r="DY59" s="59">
        <f t="shared" si="134"/>
        <v>0</v>
      </c>
      <c r="DZ59" s="59">
        <f t="shared" si="134"/>
        <v>0</v>
      </c>
      <c r="EA59" s="59">
        <f t="shared" si="134"/>
        <v>0</v>
      </c>
      <c r="EB59" s="59">
        <f t="shared" si="134"/>
        <v>0</v>
      </c>
      <c r="EC59" s="59">
        <f t="shared" si="134"/>
        <v>0</v>
      </c>
      <c r="ED59" s="59">
        <f t="shared" si="134"/>
        <v>0</v>
      </c>
      <c r="EE59" s="59">
        <f t="shared" si="134"/>
        <v>0</v>
      </c>
      <c r="EF59" s="59">
        <f t="shared" si="134"/>
        <v>0</v>
      </c>
      <c r="EG59" s="59">
        <f t="shared" si="134"/>
        <v>0</v>
      </c>
      <c r="EH59" s="59">
        <f t="shared" si="134"/>
        <v>0</v>
      </c>
      <c r="EI59" s="59">
        <f t="shared" si="134"/>
        <v>0</v>
      </c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</row>
    <row r="60" spans="2:201" x14ac:dyDescent="0.2">
      <c r="B60" s="61" t="s">
        <v>915</v>
      </c>
      <c r="C60" s="62" t="s">
        <v>738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4">
        <f t="shared" ref="P60:S60" si="135">SUM(P61:P63)</f>
        <v>0</v>
      </c>
      <c r="Q60" s="65">
        <f t="shared" si="135"/>
        <v>0</v>
      </c>
      <c r="R60" s="65">
        <f t="shared" si="135"/>
        <v>0</v>
      </c>
      <c r="S60" s="65">
        <f t="shared" si="135"/>
        <v>0</v>
      </c>
      <c r="T60" s="65">
        <f t="shared" ref="T60:AY60" si="136">SUM(T61:T63)</f>
        <v>0</v>
      </c>
      <c r="U60" s="65">
        <f t="shared" si="136"/>
        <v>0</v>
      </c>
      <c r="V60" s="65">
        <f t="shared" si="136"/>
        <v>0</v>
      </c>
      <c r="W60" s="65">
        <f t="shared" si="136"/>
        <v>0</v>
      </c>
      <c r="X60" s="65">
        <f t="shared" si="136"/>
        <v>0</v>
      </c>
      <c r="Y60" s="65">
        <f t="shared" si="136"/>
        <v>0</v>
      </c>
      <c r="Z60" s="65">
        <f t="shared" si="136"/>
        <v>0</v>
      </c>
      <c r="AA60" s="65">
        <f t="shared" si="136"/>
        <v>0</v>
      </c>
      <c r="AB60" s="65">
        <f t="shared" si="136"/>
        <v>0</v>
      </c>
      <c r="AC60" s="65">
        <f t="shared" si="136"/>
        <v>0</v>
      </c>
      <c r="AD60" s="65">
        <f t="shared" si="136"/>
        <v>0</v>
      </c>
      <c r="AE60" s="65">
        <f t="shared" si="136"/>
        <v>0</v>
      </c>
      <c r="AF60" s="65">
        <f t="shared" si="136"/>
        <v>0</v>
      </c>
      <c r="AG60" s="65">
        <f t="shared" si="136"/>
        <v>0</v>
      </c>
      <c r="AH60" s="65">
        <f t="shared" si="136"/>
        <v>0</v>
      </c>
      <c r="AI60" s="65">
        <f t="shared" si="136"/>
        <v>0</v>
      </c>
      <c r="AJ60" s="65">
        <f t="shared" si="136"/>
        <v>0</v>
      </c>
      <c r="AK60" s="65">
        <f t="shared" si="136"/>
        <v>0</v>
      </c>
      <c r="AL60" s="65">
        <f t="shared" si="136"/>
        <v>0</v>
      </c>
      <c r="AM60" s="65">
        <f t="shared" si="136"/>
        <v>0</v>
      </c>
      <c r="AN60" s="65">
        <f t="shared" si="136"/>
        <v>0</v>
      </c>
      <c r="AO60" s="65">
        <f t="shared" si="136"/>
        <v>0</v>
      </c>
      <c r="AP60" s="65">
        <f t="shared" si="136"/>
        <v>0</v>
      </c>
      <c r="AQ60" s="65">
        <f t="shared" si="136"/>
        <v>0</v>
      </c>
      <c r="AR60" s="65">
        <f t="shared" si="136"/>
        <v>0</v>
      </c>
      <c r="AS60" s="65">
        <f t="shared" si="136"/>
        <v>0</v>
      </c>
      <c r="AT60" s="65">
        <f t="shared" si="136"/>
        <v>0</v>
      </c>
      <c r="AU60" s="65">
        <f t="shared" si="136"/>
        <v>0</v>
      </c>
      <c r="AV60" s="65">
        <f t="shared" si="136"/>
        <v>0</v>
      </c>
      <c r="AW60" s="65">
        <f t="shared" si="136"/>
        <v>0</v>
      </c>
      <c r="AX60" s="65">
        <f t="shared" si="136"/>
        <v>0</v>
      </c>
      <c r="AY60" s="65">
        <f t="shared" si="136"/>
        <v>0</v>
      </c>
      <c r="AZ60" s="65">
        <f t="shared" ref="AZ60:DF60" si="137">SUM(AZ61:AZ63)</f>
        <v>0</v>
      </c>
      <c r="BA60" s="65">
        <f t="shared" si="137"/>
        <v>0</v>
      </c>
      <c r="BB60" s="65">
        <f t="shared" si="137"/>
        <v>0</v>
      </c>
      <c r="BC60" s="65">
        <f t="shared" si="137"/>
        <v>0</v>
      </c>
      <c r="BD60" s="65">
        <f t="shared" si="137"/>
        <v>0</v>
      </c>
      <c r="BE60" s="65">
        <f t="shared" si="137"/>
        <v>0</v>
      </c>
      <c r="BF60" s="65">
        <f t="shared" si="137"/>
        <v>0</v>
      </c>
      <c r="BG60" s="65">
        <f t="shared" si="137"/>
        <v>0</v>
      </c>
      <c r="BH60" s="65">
        <f t="shared" si="137"/>
        <v>0</v>
      </c>
      <c r="BI60" s="65">
        <f t="shared" si="137"/>
        <v>0</v>
      </c>
      <c r="BJ60" s="65">
        <f t="shared" si="137"/>
        <v>0</v>
      </c>
      <c r="BK60" s="65">
        <f t="shared" si="137"/>
        <v>0</v>
      </c>
      <c r="BL60" s="65">
        <f t="shared" si="137"/>
        <v>0</v>
      </c>
      <c r="BM60" s="65">
        <f t="shared" si="137"/>
        <v>0</v>
      </c>
      <c r="BN60" s="65">
        <f t="shared" si="137"/>
        <v>0</v>
      </c>
      <c r="BO60" s="65">
        <f t="shared" si="137"/>
        <v>0</v>
      </c>
      <c r="BP60" s="65">
        <f t="shared" si="137"/>
        <v>0</v>
      </c>
      <c r="BQ60" s="65">
        <f t="shared" si="137"/>
        <v>0</v>
      </c>
      <c r="BR60" s="65">
        <f t="shared" si="137"/>
        <v>0</v>
      </c>
      <c r="BS60" s="65">
        <f t="shared" si="137"/>
        <v>0</v>
      </c>
      <c r="BT60" s="65">
        <f t="shared" si="137"/>
        <v>0</v>
      </c>
      <c r="BU60" s="65">
        <f t="shared" si="137"/>
        <v>0</v>
      </c>
      <c r="BV60" s="65">
        <f t="shared" si="137"/>
        <v>0</v>
      </c>
      <c r="BW60" s="65">
        <f t="shared" si="137"/>
        <v>0</v>
      </c>
      <c r="BX60" s="65">
        <f t="shared" si="137"/>
        <v>0</v>
      </c>
      <c r="BY60" s="65">
        <f t="shared" si="137"/>
        <v>0</v>
      </c>
      <c r="BZ60" s="65">
        <f t="shared" si="137"/>
        <v>0</v>
      </c>
      <c r="CA60" s="65">
        <f t="shared" si="137"/>
        <v>0</v>
      </c>
      <c r="CB60" s="65">
        <f t="shared" si="137"/>
        <v>0</v>
      </c>
      <c r="CC60" s="65">
        <f t="shared" si="137"/>
        <v>0</v>
      </c>
      <c r="CD60" s="65">
        <f t="shared" si="137"/>
        <v>0</v>
      </c>
      <c r="CE60" s="65">
        <f t="shared" si="137"/>
        <v>0</v>
      </c>
      <c r="CF60" s="65">
        <f t="shared" si="137"/>
        <v>0</v>
      </c>
      <c r="CG60" s="65">
        <f t="shared" si="137"/>
        <v>0</v>
      </c>
      <c r="CH60" s="65">
        <f t="shared" si="137"/>
        <v>0</v>
      </c>
      <c r="CI60" s="65">
        <f t="shared" si="137"/>
        <v>0</v>
      </c>
      <c r="CJ60" s="65">
        <f t="shared" si="137"/>
        <v>0</v>
      </c>
      <c r="CK60" s="65">
        <f t="shared" si="137"/>
        <v>0</v>
      </c>
      <c r="CL60" s="65">
        <f t="shared" si="137"/>
        <v>0</v>
      </c>
      <c r="CM60" s="65">
        <f t="shared" si="137"/>
        <v>0</v>
      </c>
      <c r="CN60" s="65">
        <f t="shared" si="137"/>
        <v>0</v>
      </c>
      <c r="CO60" s="65">
        <f t="shared" si="137"/>
        <v>0</v>
      </c>
      <c r="CP60" s="65">
        <f t="shared" si="137"/>
        <v>0</v>
      </c>
      <c r="CQ60" s="65">
        <f t="shared" si="137"/>
        <v>0</v>
      </c>
      <c r="CR60" s="65">
        <f t="shared" si="137"/>
        <v>0</v>
      </c>
      <c r="CS60" s="65">
        <f t="shared" si="137"/>
        <v>0</v>
      </c>
      <c r="CT60" s="65">
        <f t="shared" si="137"/>
        <v>0</v>
      </c>
      <c r="CU60" s="65">
        <f t="shared" si="137"/>
        <v>0</v>
      </c>
      <c r="CV60" s="65">
        <f t="shared" si="137"/>
        <v>0</v>
      </c>
      <c r="CW60" s="65">
        <f t="shared" si="137"/>
        <v>0</v>
      </c>
      <c r="CX60" s="65">
        <f t="shared" si="137"/>
        <v>0</v>
      </c>
      <c r="CY60" s="65">
        <f t="shared" si="137"/>
        <v>0</v>
      </c>
      <c r="CZ60" s="65">
        <f t="shared" si="137"/>
        <v>0</v>
      </c>
      <c r="DA60" s="65">
        <f t="shared" si="137"/>
        <v>0</v>
      </c>
      <c r="DB60" s="65">
        <f t="shared" si="137"/>
        <v>0</v>
      </c>
      <c r="DC60" s="65">
        <f t="shared" si="137"/>
        <v>0</v>
      </c>
      <c r="DD60" s="65">
        <f t="shared" si="137"/>
        <v>0</v>
      </c>
      <c r="DE60" s="65">
        <f t="shared" si="137"/>
        <v>0</v>
      </c>
      <c r="DF60" s="65">
        <f t="shared" si="137"/>
        <v>0</v>
      </c>
      <c r="DG60" s="65">
        <f t="shared" ref="DG60:EI60" si="138">SUM(DG61:DG63)</f>
        <v>0</v>
      </c>
      <c r="DH60" s="65">
        <f t="shared" si="138"/>
        <v>0</v>
      </c>
      <c r="DI60" s="65">
        <f t="shared" si="138"/>
        <v>0</v>
      </c>
      <c r="DJ60" s="65">
        <f t="shared" si="138"/>
        <v>0</v>
      </c>
      <c r="DK60" s="65">
        <f t="shared" si="138"/>
        <v>0</v>
      </c>
      <c r="DL60" s="65">
        <f t="shared" si="138"/>
        <v>0</v>
      </c>
      <c r="DM60" s="65">
        <f t="shared" si="138"/>
        <v>0</v>
      </c>
      <c r="DN60" s="65">
        <f t="shared" si="138"/>
        <v>0</v>
      </c>
      <c r="DO60" s="65">
        <f t="shared" si="138"/>
        <v>0</v>
      </c>
      <c r="DP60" s="65">
        <f t="shared" si="138"/>
        <v>0</v>
      </c>
      <c r="DQ60" s="65">
        <f t="shared" si="138"/>
        <v>0</v>
      </c>
      <c r="DR60" s="65">
        <f t="shared" si="138"/>
        <v>0</v>
      </c>
      <c r="DS60" s="65">
        <f t="shared" si="138"/>
        <v>0</v>
      </c>
      <c r="DT60" s="65">
        <f t="shared" si="138"/>
        <v>0</v>
      </c>
      <c r="DU60" s="65">
        <f t="shared" si="138"/>
        <v>0</v>
      </c>
      <c r="DV60" s="65">
        <f t="shared" si="138"/>
        <v>0</v>
      </c>
      <c r="DW60" s="65">
        <f t="shared" si="138"/>
        <v>0</v>
      </c>
      <c r="DX60" s="65">
        <f t="shared" si="138"/>
        <v>0</v>
      </c>
      <c r="DY60" s="65">
        <f t="shared" si="138"/>
        <v>0</v>
      </c>
      <c r="DZ60" s="65">
        <f t="shared" si="138"/>
        <v>0</v>
      </c>
      <c r="EA60" s="65">
        <f t="shared" si="138"/>
        <v>0</v>
      </c>
      <c r="EB60" s="65">
        <f t="shared" si="138"/>
        <v>0</v>
      </c>
      <c r="EC60" s="65">
        <f t="shared" si="138"/>
        <v>0</v>
      </c>
      <c r="ED60" s="65">
        <f t="shared" si="138"/>
        <v>0</v>
      </c>
      <c r="EE60" s="65">
        <f t="shared" si="138"/>
        <v>0</v>
      </c>
      <c r="EF60" s="65">
        <f t="shared" si="138"/>
        <v>0</v>
      </c>
      <c r="EG60" s="65">
        <f t="shared" si="138"/>
        <v>0</v>
      </c>
      <c r="EH60" s="65">
        <f t="shared" si="138"/>
        <v>0</v>
      </c>
      <c r="EI60" s="65">
        <f t="shared" si="138"/>
        <v>0</v>
      </c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  <c r="GK60" s="60"/>
      <c r="GL60" s="60"/>
      <c r="GM60" s="60"/>
      <c r="GN60" s="60"/>
      <c r="GO60" s="60"/>
      <c r="GP60" s="60"/>
      <c r="GQ60" s="60"/>
      <c r="GR60" s="60"/>
      <c r="GS60" s="60"/>
    </row>
    <row r="61" spans="2:201" x14ac:dyDescent="0.2">
      <c r="B61" s="66" t="s">
        <v>916</v>
      </c>
      <c r="C61" s="67" t="s">
        <v>917</v>
      </c>
      <c r="D61" s="59"/>
      <c r="E61" s="307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9">
        <f>SUM(S61:EI61)</f>
        <v>0</v>
      </c>
      <c r="Q61" s="70">
        <f>SUMIF(S$5:EI$5,"факт",S61:EI61)</f>
        <v>0</v>
      </c>
      <c r="R61" s="59">
        <f>P61-Q61</f>
        <v>0</v>
      </c>
      <c r="S61" s="102">
        <f>SUMIF(факт!$S$7:$S$2427,S$6&amp;"/"&amp;$B61,факт!$N$7:$N$2427)</f>
        <v>0</v>
      </c>
      <c r="T61" s="102">
        <f>SUMIF(факт!$S$7:$S$2427,T$6&amp;"/"&amp;$B61,факт!$N$7:$N$2427)</f>
        <v>0</v>
      </c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</row>
    <row r="62" spans="2:201" x14ac:dyDescent="0.2">
      <c r="B62" s="66" t="s">
        <v>918</v>
      </c>
      <c r="C62" s="67" t="s">
        <v>919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9">
        <f>SUM(S62:EI62)</f>
        <v>0</v>
      </c>
      <c r="Q62" s="70">
        <f>SUMIF(S$5:EI$5,"факт",S62:EI62)</f>
        <v>0</v>
      </c>
      <c r="R62" s="59">
        <f>P62-Q62</f>
        <v>0</v>
      </c>
      <c r="S62" s="102">
        <f>SUMIF(факт!$S$7:$S$2427,S$6&amp;"/"&amp;$B62,факт!$N$7:$N$2427)</f>
        <v>0</v>
      </c>
      <c r="T62" s="102">
        <f>SUMIF(факт!$S$7:$S$2427,T$6&amp;"/"&amp;$B62,факт!$N$7:$N$2427)</f>
        <v>0</v>
      </c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  <c r="GK62" s="60"/>
      <c r="GL62" s="60"/>
      <c r="GM62" s="60"/>
      <c r="GN62" s="60"/>
      <c r="GO62" s="60"/>
      <c r="GP62" s="60"/>
      <c r="GQ62" s="60"/>
      <c r="GR62" s="60"/>
      <c r="GS62" s="60"/>
    </row>
    <row r="63" spans="2:201" x14ac:dyDescent="0.2">
      <c r="B63" s="66" t="s">
        <v>920</v>
      </c>
      <c r="C63" s="67" t="s">
        <v>921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9">
        <f>SUM(S63:EI63)</f>
        <v>0</v>
      </c>
      <c r="Q63" s="70">
        <f>SUMIF(S$5:EI$5,"факт",S63:EI63)</f>
        <v>0</v>
      </c>
      <c r="R63" s="59">
        <f>P63-Q63</f>
        <v>0</v>
      </c>
      <c r="S63" s="102">
        <f>SUMIF(факт!$S$7:$S$2427,S$6&amp;"/"&amp;$B63,факт!$N$7:$N$2427)</f>
        <v>0</v>
      </c>
      <c r="T63" s="102">
        <f>SUMIF(факт!$S$7:$S$2427,T$6&amp;"/"&amp;$B63,факт!$N$7:$N$2427)</f>
        <v>0</v>
      </c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</row>
    <row r="64" spans="2:201" x14ac:dyDescent="0.2">
      <c r="B64" s="61" t="s">
        <v>922</v>
      </c>
      <c r="C64" s="62" t="s">
        <v>158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4">
        <f ca="1">SUM(P65:P71)</f>
        <v>949962382.83725953</v>
      </c>
      <c r="Q64" s="65">
        <f>SUM(Q65:Q71)</f>
        <v>0</v>
      </c>
      <c r="R64" s="65">
        <f ca="1">SUM(R65:R71)</f>
        <v>949962382.83725953</v>
      </c>
      <c r="S64" s="65">
        <f t="shared" ref="S64:CD64" si="139">SUM(S65:S71)</f>
        <v>0</v>
      </c>
      <c r="T64" s="65">
        <f t="shared" ref="T64:AY64" si="140">SUM(T65:T71)</f>
        <v>0</v>
      </c>
      <c r="U64" s="65">
        <f t="shared" si="140"/>
        <v>0</v>
      </c>
      <c r="V64" s="65">
        <f t="shared" si="140"/>
        <v>0</v>
      </c>
      <c r="W64" s="65">
        <f t="shared" si="140"/>
        <v>0</v>
      </c>
      <c r="X64" s="65">
        <f t="shared" si="140"/>
        <v>0</v>
      </c>
      <c r="Y64" s="65">
        <f t="shared" si="140"/>
        <v>0</v>
      </c>
      <c r="Z64" s="65">
        <f t="shared" si="140"/>
        <v>0</v>
      </c>
      <c r="AA64" s="65">
        <f t="shared" si="140"/>
        <v>0</v>
      </c>
      <c r="AB64" s="65">
        <f t="shared" si="140"/>
        <v>0</v>
      </c>
      <c r="AC64" s="65">
        <f t="shared" si="140"/>
        <v>0</v>
      </c>
      <c r="AD64" s="65">
        <f t="shared" si="140"/>
        <v>0</v>
      </c>
      <c r="AE64" s="65">
        <f t="shared" si="140"/>
        <v>0</v>
      </c>
      <c r="AF64" s="65">
        <f t="shared" si="140"/>
        <v>0</v>
      </c>
      <c r="AG64" s="65">
        <f t="shared" si="140"/>
        <v>0</v>
      </c>
      <c r="AH64" s="65">
        <f t="shared" si="140"/>
        <v>0</v>
      </c>
      <c r="AI64" s="65">
        <f t="shared" si="140"/>
        <v>0</v>
      </c>
      <c r="AJ64" s="65">
        <f t="shared" si="140"/>
        <v>0</v>
      </c>
      <c r="AK64" s="65">
        <f t="shared" si="140"/>
        <v>0</v>
      </c>
      <c r="AL64" s="65">
        <f t="shared" si="140"/>
        <v>0</v>
      </c>
      <c r="AM64" s="65">
        <f t="shared" si="140"/>
        <v>0</v>
      </c>
      <c r="AN64" s="65">
        <f t="shared" si="140"/>
        <v>0</v>
      </c>
      <c r="AO64" s="65">
        <f t="shared" si="140"/>
        <v>0</v>
      </c>
      <c r="AP64" s="65">
        <f t="shared" si="140"/>
        <v>0</v>
      </c>
      <c r="AQ64" s="65">
        <f t="shared" si="140"/>
        <v>0</v>
      </c>
      <c r="AR64" s="65">
        <f t="shared" si="140"/>
        <v>0</v>
      </c>
      <c r="AS64" s="65">
        <f t="shared" si="140"/>
        <v>0</v>
      </c>
      <c r="AT64" s="65">
        <f t="shared" si="140"/>
        <v>0</v>
      </c>
      <c r="AU64" s="65">
        <f t="shared" si="140"/>
        <v>0</v>
      </c>
      <c r="AV64" s="65">
        <f t="shared" si="140"/>
        <v>0</v>
      </c>
      <c r="AW64" s="65">
        <f t="shared" si="140"/>
        <v>0</v>
      </c>
      <c r="AX64" s="65">
        <f t="shared" si="140"/>
        <v>0</v>
      </c>
      <c r="AY64" s="65">
        <f t="shared" si="140"/>
        <v>0</v>
      </c>
      <c r="AZ64" s="65">
        <f t="shared" si="139"/>
        <v>0</v>
      </c>
      <c r="BA64" s="65">
        <f t="shared" si="139"/>
        <v>0</v>
      </c>
      <c r="BB64" s="65">
        <f t="shared" si="139"/>
        <v>0</v>
      </c>
      <c r="BC64" s="65">
        <f t="shared" si="139"/>
        <v>0</v>
      </c>
      <c r="BD64" s="65">
        <f t="shared" si="139"/>
        <v>0</v>
      </c>
      <c r="BE64" s="65">
        <f t="shared" si="139"/>
        <v>0</v>
      </c>
      <c r="BF64" s="65">
        <f t="shared" si="139"/>
        <v>0</v>
      </c>
      <c r="BG64" s="65">
        <f t="shared" si="139"/>
        <v>0</v>
      </c>
      <c r="BH64" s="65">
        <f t="shared" si="139"/>
        <v>0</v>
      </c>
      <c r="BI64" s="65">
        <f t="shared" ca="1" si="139"/>
        <v>699690136.92260623</v>
      </c>
      <c r="BJ64" s="65">
        <f t="shared" ca="1" si="139"/>
        <v>45462149.663604975</v>
      </c>
      <c r="BK64" s="65">
        <f t="shared" ca="1" si="139"/>
        <v>38942563.532502651</v>
      </c>
      <c r="BL64" s="65">
        <f t="shared" ca="1" si="139"/>
        <v>39243039.081562519</v>
      </c>
      <c r="BM64" s="65">
        <f t="shared" ca="1" si="139"/>
        <v>39544255.684386015</v>
      </c>
      <c r="BN64" s="65">
        <f t="shared" ca="1" si="139"/>
        <v>39846215.16861248</v>
      </c>
      <c r="BO64" s="65">
        <f t="shared" ca="1" si="139"/>
        <v>47234022.783984661</v>
      </c>
      <c r="BP64" s="65">
        <f t="shared" ca="1" si="139"/>
        <v>0</v>
      </c>
      <c r="BQ64" s="65">
        <f t="shared" ca="1" si="139"/>
        <v>0</v>
      </c>
      <c r="BR64" s="65">
        <f t="shared" ca="1" si="139"/>
        <v>0</v>
      </c>
      <c r="BS64" s="65">
        <f t="shared" ca="1" si="139"/>
        <v>0</v>
      </c>
      <c r="BT64" s="65">
        <f t="shared" ca="1" si="139"/>
        <v>0</v>
      </c>
      <c r="BU64" s="65">
        <f t="shared" ca="1" si="139"/>
        <v>0</v>
      </c>
      <c r="BV64" s="65">
        <f t="shared" ca="1" si="139"/>
        <v>0</v>
      </c>
      <c r="BW64" s="65">
        <f t="shared" ca="1" si="139"/>
        <v>0</v>
      </c>
      <c r="BX64" s="65">
        <f t="shared" ca="1" si="139"/>
        <v>0</v>
      </c>
      <c r="BY64" s="65">
        <f t="shared" ca="1" si="139"/>
        <v>0</v>
      </c>
      <c r="BZ64" s="65">
        <f t="shared" ca="1" si="139"/>
        <v>0</v>
      </c>
      <c r="CA64" s="65">
        <f t="shared" ca="1" si="139"/>
        <v>0</v>
      </c>
      <c r="CB64" s="65">
        <f t="shared" ca="1" si="139"/>
        <v>0</v>
      </c>
      <c r="CC64" s="65">
        <f t="shared" ca="1" si="139"/>
        <v>0</v>
      </c>
      <c r="CD64" s="65">
        <f t="shared" ca="1" si="139"/>
        <v>0</v>
      </c>
      <c r="CE64" s="65">
        <f t="shared" ref="CE64:EI64" ca="1" si="141">SUM(CE65:CE71)</f>
        <v>0</v>
      </c>
      <c r="CF64" s="65">
        <f t="shared" ca="1" si="141"/>
        <v>0</v>
      </c>
      <c r="CG64" s="65">
        <f t="shared" ca="1" si="141"/>
        <v>0</v>
      </c>
      <c r="CH64" s="65">
        <f t="shared" ca="1" si="141"/>
        <v>0</v>
      </c>
      <c r="CI64" s="65">
        <f t="shared" ca="1" si="141"/>
        <v>0</v>
      </c>
      <c r="CJ64" s="65">
        <f t="shared" ca="1" si="141"/>
        <v>0</v>
      </c>
      <c r="CK64" s="65">
        <f t="shared" ca="1" si="141"/>
        <v>0</v>
      </c>
      <c r="CL64" s="65">
        <f t="shared" ca="1" si="141"/>
        <v>0</v>
      </c>
      <c r="CM64" s="65">
        <f t="shared" ca="1" si="141"/>
        <v>0</v>
      </c>
      <c r="CN64" s="65">
        <f t="shared" ca="1" si="141"/>
        <v>0</v>
      </c>
      <c r="CO64" s="65">
        <f t="shared" ca="1" si="141"/>
        <v>0</v>
      </c>
      <c r="CP64" s="65">
        <f t="shared" ca="1" si="141"/>
        <v>0</v>
      </c>
      <c r="CQ64" s="65">
        <f t="shared" ca="1" si="141"/>
        <v>0</v>
      </c>
      <c r="CR64" s="65">
        <f t="shared" ca="1" si="141"/>
        <v>0</v>
      </c>
      <c r="CS64" s="65">
        <f t="shared" ca="1" si="141"/>
        <v>0</v>
      </c>
      <c r="CT64" s="65">
        <f t="shared" ca="1" si="141"/>
        <v>0</v>
      </c>
      <c r="CU64" s="65">
        <f t="shared" ca="1" si="141"/>
        <v>0</v>
      </c>
      <c r="CV64" s="65">
        <f t="shared" ca="1" si="141"/>
        <v>0</v>
      </c>
      <c r="CW64" s="65">
        <f t="shared" ca="1" si="141"/>
        <v>0</v>
      </c>
      <c r="CX64" s="65">
        <f t="shared" ca="1" si="141"/>
        <v>0</v>
      </c>
      <c r="CY64" s="65">
        <f t="shared" ca="1" si="141"/>
        <v>0</v>
      </c>
      <c r="CZ64" s="65">
        <f t="shared" ca="1" si="141"/>
        <v>0</v>
      </c>
      <c r="DA64" s="65">
        <f t="shared" ca="1" si="141"/>
        <v>0</v>
      </c>
      <c r="DB64" s="65">
        <f t="shared" ca="1" si="141"/>
        <v>0</v>
      </c>
      <c r="DC64" s="65">
        <f t="shared" ca="1" si="141"/>
        <v>0</v>
      </c>
      <c r="DD64" s="65">
        <f t="shared" ca="1" si="141"/>
        <v>0</v>
      </c>
      <c r="DE64" s="65">
        <f t="shared" ca="1" si="141"/>
        <v>0</v>
      </c>
      <c r="DF64" s="65">
        <f t="shared" ca="1" si="141"/>
        <v>0</v>
      </c>
      <c r="DG64" s="65">
        <f t="shared" ca="1" si="141"/>
        <v>0</v>
      </c>
      <c r="DH64" s="65">
        <f t="shared" ca="1" si="141"/>
        <v>0</v>
      </c>
      <c r="DI64" s="65">
        <f t="shared" ca="1" si="141"/>
        <v>0</v>
      </c>
      <c r="DJ64" s="65">
        <f t="shared" ca="1" si="141"/>
        <v>0</v>
      </c>
      <c r="DK64" s="65">
        <f t="shared" ca="1" si="141"/>
        <v>0</v>
      </c>
      <c r="DL64" s="65">
        <f t="shared" ca="1" si="141"/>
        <v>0</v>
      </c>
      <c r="DM64" s="65">
        <f t="shared" ca="1" si="141"/>
        <v>0</v>
      </c>
      <c r="DN64" s="65">
        <f t="shared" ca="1" si="141"/>
        <v>0</v>
      </c>
      <c r="DO64" s="65">
        <f t="shared" ca="1" si="141"/>
        <v>0</v>
      </c>
      <c r="DP64" s="65">
        <f t="shared" ca="1" si="141"/>
        <v>0</v>
      </c>
      <c r="DQ64" s="65">
        <f t="shared" ca="1" si="141"/>
        <v>0</v>
      </c>
      <c r="DR64" s="65">
        <f t="shared" ca="1" si="141"/>
        <v>0</v>
      </c>
      <c r="DS64" s="65">
        <f t="shared" ca="1" si="141"/>
        <v>0</v>
      </c>
      <c r="DT64" s="65">
        <f t="shared" ca="1" si="141"/>
        <v>0</v>
      </c>
      <c r="DU64" s="65">
        <f t="shared" ca="1" si="141"/>
        <v>0</v>
      </c>
      <c r="DV64" s="65">
        <f t="shared" ca="1" si="141"/>
        <v>0</v>
      </c>
      <c r="DW64" s="65">
        <f t="shared" ca="1" si="141"/>
        <v>0</v>
      </c>
      <c r="DX64" s="65">
        <f t="shared" ca="1" si="141"/>
        <v>0</v>
      </c>
      <c r="DY64" s="65">
        <f t="shared" ca="1" si="141"/>
        <v>0</v>
      </c>
      <c r="DZ64" s="65">
        <f t="shared" ca="1" si="141"/>
        <v>0</v>
      </c>
      <c r="EA64" s="65">
        <f t="shared" ca="1" si="141"/>
        <v>0</v>
      </c>
      <c r="EB64" s="65">
        <f t="shared" ca="1" si="141"/>
        <v>0</v>
      </c>
      <c r="EC64" s="65">
        <f t="shared" ca="1" si="141"/>
        <v>0</v>
      </c>
      <c r="ED64" s="65">
        <f t="shared" ca="1" si="141"/>
        <v>0</v>
      </c>
      <c r="EE64" s="65">
        <f t="shared" ca="1" si="141"/>
        <v>0</v>
      </c>
      <c r="EF64" s="65">
        <f t="shared" ca="1" si="141"/>
        <v>0</v>
      </c>
      <c r="EG64" s="65">
        <f t="shared" ca="1" si="141"/>
        <v>0</v>
      </c>
      <c r="EH64" s="65">
        <f t="shared" ca="1" si="141"/>
        <v>0</v>
      </c>
      <c r="EI64" s="65">
        <f t="shared" ca="1" si="141"/>
        <v>0</v>
      </c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</row>
    <row r="65" spans="2:201" x14ac:dyDescent="0.2">
      <c r="B65" s="66" t="s">
        <v>923</v>
      </c>
      <c r="C65" s="67" t="s">
        <v>159</v>
      </c>
      <c r="D65" s="68"/>
      <c r="E65" s="81">
        <f>Вводные!G37</f>
        <v>0.25</v>
      </c>
      <c r="F65" s="68" t="s">
        <v>1133</v>
      </c>
      <c r="G65" s="68"/>
      <c r="H65" s="68"/>
      <c r="I65" s="68"/>
      <c r="J65" s="68"/>
      <c r="K65" s="68"/>
      <c r="L65" s="68"/>
      <c r="M65" s="68"/>
      <c r="N65" s="68"/>
      <c r="O65" s="68"/>
      <c r="P65" s="69">
        <f t="shared" ref="P65:P71" ca="1" si="142">SUM(S65:EI65)</f>
        <v>949962382.83725953</v>
      </c>
      <c r="Q65" s="70">
        <f t="shared" ref="Q65:Q71" si="143">SUMIF(S$5:EI$5,"факт",S65:EI65)</f>
        <v>0</v>
      </c>
      <c r="R65" s="59">
        <f t="shared" ref="R65:R71" ca="1" si="144">P65-Q65</f>
        <v>949962382.83725953</v>
      </c>
      <c r="S65" s="102">
        <f>SUMIF(факт!$S$7:$S$2427,S$6&amp;"/"&amp;$B65,факт!$N$7:$N$2427)</f>
        <v>0</v>
      </c>
      <c r="T65" s="102">
        <f>SUMIF(факт!$S$7:$S$2427,T$6&amp;"/"&amp;$B65,факт!$N$7:$N$2427)</f>
        <v>0</v>
      </c>
      <c r="U65" s="59">
        <f>IF(U6&gt;=$Q2,MAX(MAX(SUM($S213:U216)-SUM($S203:U203),0)*$E$65-SUM($S65:T65),0),0)</f>
        <v>0</v>
      </c>
      <c r="V65" s="59">
        <f>IF(V6&gt;=$Q2,MAX(MAX(SUM($S213:V216)-SUM($S203:V203),0)*$E$65-SUM($S65:U65),0),0)</f>
        <v>0</v>
      </c>
      <c r="W65" s="59">
        <f>IF(W6&gt;=$Q2,MAX(MAX(SUM($S213:W216)-SUM($S203:W203),0)*$E$65-SUM($S65:V65),0),0)</f>
        <v>0</v>
      </c>
      <c r="X65" s="59">
        <f>IF(X6&gt;=$Q2,MAX(MAX(SUM($S213:X216)-SUM($S203:X203),0)*$E$65-SUM($S65:W65),0),0)</f>
        <v>0</v>
      </c>
      <c r="Y65" s="59">
        <f>IF(Y6&gt;=$Q2,MAX(MAX(SUM($S213:Y216)-SUM($S203:Y203),0)*$E$65-SUM($S65:X65),0),0)</f>
        <v>0</v>
      </c>
      <c r="Z65" s="59">
        <f>IF(Z6&gt;=$Q2,MAX(MAX(SUM($S213:Z216)-SUM($S203:Z203),0)*$E$65-SUM($S65:Y65),0),0)</f>
        <v>0</v>
      </c>
      <c r="AA65" s="59">
        <f>IF(AA6&gt;=$Q2,MAX(MAX(SUM($S213:AA216)-SUM($S203:AA203),0)*$E$65-SUM($S65:Z65),0),0)</f>
        <v>0</v>
      </c>
      <c r="AB65" s="59">
        <f>IF(AB6&gt;=$Q2,MAX(MAX(SUM($S213:AB216)-SUM($S203:AB203),0)*$E$65-SUM($S65:AA65),0),0)</f>
        <v>0</v>
      </c>
      <c r="AC65" s="59">
        <f>IF(AC6&gt;=$Q2,MAX(MAX(SUM($S213:AC216)-SUM($S203:AC203),0)*$E$65-SUM($S65:AB65),0),0)</f>
        <v>0</v>
      </c>
      <c r="AD65" s="59">
        <f>IF(AD6&gt;=$Q2,MAX(MAX(SUM($S213:AD216)-SUM($S203:AD203),0)*$E$65-SUM($S65:AC65),0),0)</f>
        <v>0</v>
      </c>
      <c r="AE65" s="59">
        <f>IF(AE6&gt;=$Q2,MAX(MAX(SUM($S213:AE216)-SUM($S203:AE203),0)*$E$65-SUM($S65:AD65),0),0)</f>
        <v>0</v>
      </c>
      <c r="AF65" s="59">
        <f>IF(AF6&gt;=$Q2,MAX(MAX(SUM($S213:AF216)-SUM($S203:AF203),0)*$E$65-SUM($S65:AE65),0),0)</f>
        <v>0</v>
      </c>
      <c r="AG65" s="59">
        <f>IF(AG6&gt;=$Q2,MAX(MAX(SUM($S213:AG216)-SUM($S203:AG203),0)*$E$65-SUM($S65:AF65),0),0)</f>
        <v>0</v>
      </c>
      <c r="AH65" s="59">
        <f>IF(AH6&gt;=$Q2,MAX(MAX(SUM($S213:AH216)-SUM($S203:AH203),0)*$E$65-SUM($S65:AG65),0),0)</f>
        <v>0</v>
      </c>
      <c r="AI65" s="59">
        <f>IF(AI6&gt;=$Q2,MAX(MAX(SUM($S213:AI216)-SUM($S203:AI203),0)*$E$65-SUM($S65:AH65),0),0)</f>
        <v>0</v>
      </c>
      <c r="AJ65" s="59">
        <f>IF(AJ6&gt;=$Q2,MAX(MAX(SUM($S213:AJ216)-SUM($S203:AJ203),0)*$E$65-SUM($S65:AI65),0),0)</f>
        <v>0</v>
      </c>
      <c r="AK65" s="59">
        <f>IF(AK6&gt;=$Q2,MAX(MAX(SUM($S213:AK216)-SUM($S203:AK203),0)*$E$65-SUM($S65:AJ65),0),0)</f>
        <v>0</v>
      </c>
      <c r="AL65" s="59">
        <f>IF(AL6&gt;=$Q2,MAX(MAX(SUM($S213:AL216)-SUM($S203:AL203),0)*$E$65-SUM($S65:AK65),0),0)</f>
        <v>0</v>
      </c>
      <c r="AM65" s="59">
        <f>IF(AM6&gt;=$Q2,MAX(MAX(SUM($S213:AM216)-SUM($S203:AM203),0)*$E$65-SUM($S65:AL65),0),0)</f>
        <v>0</v>
      </c>
      <c r="AN65" s="59">
        <f>IF(AN6&gt;=$Q2,MAX(MAX(SUM($S213:AN216)-SUM($S203:AN203),0)*$E$65-SUM($S65:AM65),0),0)</f>
        <v>0</v>
      </c>
      <c r="AO65" s="59">
        <f>IF(AO6&gt;=$Q2,MAX(MAX(SUM($S213:AO216)-SUM($S203:AO203),0)*$E$65-SUM($S65:AN65),0),0)</f>
        <v>0</v>
      </c>
      <c r="AP65" s="59">
        <f>IF(AP6&gt;=$Q2,MAX(MAX(SUM($S213:AP216)-SUM($S203:AP203),0)*$E$65-SUM($S65:AO65),0),0)</f>
        <v>0</v>
      </c>
      <c r="AQ65" s="59">
        <f>IF(AQ6&gt;=$Q2,MAX(MAX(SUM($S213:AQ216)-SUM($S203:AQ203),0)*$E$65-SUM($S65:AP65),0),0)</f>
        <v>0</v>
      </c>
      <c r="AR65" s="59">
        <f>IF(AR6&gt;=$Q2,MAX(MAX(SUM($S213:AR216)-SUM($S203:AR203),0)*$E$65-SUM($S65:AQ65),0),0)</f>
        <v>0</v>
      </c>
      <c r="AS65" s="59">
        <f>IF(AS6&gt;=$Q2,MAX(MAX(SUM($S213:AS216)-SUM($S203:AS203),0)*$E$65-SUM($S65:AR65),0),0)</f>
        <v>0</v>
      </c>
      <c r="AT65" s="59">
        <f>IF(AT6&gt;=$Q2,MAX(MAX(SUM($S213:AT216)-SUM($S203:AT203),0)*$E$65-SUM($S65:AS65),0),0)</f>
        <v>0</v>
      </c>
      <c r="AU65" s="59">
        <f>IF(AU6&gt;=$Q2,MAX(MAX(SUM($S213:AU216)-SUM($S203:AU203),0)*$E$65-SUM($S65:AT65),0),0)</f>
        <v>0</v>
      </c>
      <c r="AV65" s="59">
        <f>IF(AV6&gt;=$Q2,MAX(MAX(SUM($S213:AV216)-SUM($S203:AV203),0)*$E$65-SUM($S65:AU65),0),0)</f>
        <v>0</v>
      </c>
      <c r="AW65" s="59">
        <f>IF(AW6&gt;=$Q2,MAX(MAX(SUM($S213:AW216)-SUM($S203:AW203),0)*$E$65-SUM($S65:AV65),0),0)</f>
        <v>0</v>
      </c>
      <c r="AX65" s="59">
        <f>IF(AX6&gt;=$Q2,MAX(MAX(SUM($S213:AX216)-SUM($S203:AX203),0)*$E$65-SUM($S65:AW65),0),0)</f>
        <v>0</v>
      </c>
      <c r="AY65" s="59">
        <f>IF(AY6&gt;=$Q2,MAX(MAX(SUM($S213:AY216)-SUM($S203:AY203),0)*$E$65-SUM($S65:AX65),0),0)</f>
        <v>0</v>
      </c>
      <c r="AZ65" s="59">
        <f>IF(AZ6&gt;=$Q2,MAX(MAX(SUM($S213:AZ216)-SUM($S203:AZ203),0)*$E$65-SUM($S65:AY65),0),0)</f>
        <v>0</v>
      </c>
      <c r="BA65" s="59">
        <f>IF(BA6&gt;=$Q2,MAX(MAX(SUM($S213:BA216)-SUM($S203:BA203),0)*$E$65-SUM($S65:AZ65),0),0)</f>
        <v>0</v>
      </c>
      <c r="BB65" s="59">
        <f>IF(BB6&gt;=$Q2,MAX(MAX(SUM($S213:BB216)-SUM($S203:BB203),0)*$E$65-SUM($S65:BA65),0),0)</f>
        <v>0</v>
      </c>
      <c r="BC65" s="59">
        <f>IF(BC6&gt;=$Q2,MAX(MAX(SUM($S213:BC216)-SUM($S203:BC203),0)*$E$65-SUM($S65:BB65),0),0)</f>
        <v>0</v>
      </c>
      <c r="BD65" s="59">
        <f>IF(BD6&gt;=$Q2,MAX(MAX(SUM($S213:BD216)-SUM($S203:BD203),0)*$E$65-SUM($S65:BC65),0),0)</f>
        <v>0</v>
      </c>
      <c r="BE65" s="59">
        <f>IF(BE6&gt;=$Q2,MAX(MAX(SUM($S213:BE216)-SUM($S203:BE203),0)*$E$65-SUM($S65:BD65),0),0)</f>
        <v>0</v>
      </c>
      <c r="BF65" s="59">
        <f>IF(BF6&gt;=$Q2,MAX(MAX(SUM($S213:BF216)-SUM($S203:BF203),0)*$E$65-SUM($S65:BE65),0),0)</f>
        <v>0</v>
      </c>
      <c r="BG65" s="59">
        <f>IF(BG6&gt;=$Q2,MAX(MAX(SUM($S213:BG216)-SUM($S203:BG203),0)*$E$65-SUM($S65:BF65),0),0)</f>
        <v>0</v>
      </c>
      <c r="BH65" s="59">
        <f>IF(BH6&gt;=$Q2,MAX(MAX(SUM($S213:BH216)-SUM($S203:BH203),0)*$E$65-SUM($S65:BG65),0),0)</f>
        <v>0</v>
      </c>
      <c r="BI65" s="59">
        <f ca="1">IF(BI6&gt;=$Q2,MAX(MAX(SUM($S213:BI216)-SUM($S203:BI203),0)*$E$65-SUM($S65:BH65),0),0)</f>
        <v>699690136.92260623</v>
      </c>
      <c r="BJ65" s="59">
        <f ca="1">IF(BJ6&gt;=$Q2,MAX(MAX(SUM($S213:BJ216)-SUM($S203:BJ203),0)*$E$65-SUM($S65:BI65),0),0)</f>
        <v>45462149.663604975</v>
      </c>
      <c r="BK65" s="59">
        <f ca="1">IF(BK6&gt;=$Q2,MAX(MAX(SUM($S213:BK216)-SUM($S203:BK203),0)*$E$65-SUM($S65:BJ65),0),0)</f>
        <v>38942563.532502651</v>
      </c>
      <c r="BL65" s="59">
        <f ca="1">IF(BL6&gt;=$Q2,MAX(MAX(SUM($S213:BL216)-SUM($S203:BL203),0)*$E$65-SUM($S65:BK65),0),0)</f>
        <v>39243039.081562519</v>
      </c>
      <c r="BM65" s="59">
        <f ca="1">IF(BM6&gt;=$Q2,MAX(MAX(SUM($S213:BM216)-SUM($S203:BM203),0)*$E$65-SUM($S65:BL65),0),0)</f>
        <v>39544255.684386015</v>
      </c>
      <c r="BN65" s="59">
        <f ca="1">IF(BN6&gt;=$Q2,MAX(MAX(SUM($S213:BN216)-SUM($S203:BN203),0)*$E$65-SUM($S65:BM65),0),0)</f>
        <v>39846215.16861248</v>
      </c>
      <c r="BO65" s="59">
        <f ca="1">IF(BO6&gt;=$Q2,MAX(MAX(SUM($S213:BO216)-SUM($S203:BO203),0)*$E$65-SUM($S65:BN65),0),0)</f>
        <v>47234022.783984661</v>
      </c>
      <c r="BP65" s="59">
        <f ca="1">IF(BP6&gt;=$Q2,MAX(MAX(SUM($S213:BP216)-SUM($S203:BP203),0)*$E$65-SUM($S65:BO65),0),0)</f>
        <v>0</v>
      </c>
      <c r="BQ65" s="59">
        <f ca="1">IF(BQ6&gt;=$Q2,MAX(MAX(SUM($S213:BQ216)-SUM($S203:BQ203),0)*$E$65-SUM($S65:BP65),0),0)</f>
        <v>0</v>
      </c>
      <c r="BR65" s="59">
        <f ca="1">IF(BR6&gt;=$Q2,MAX(MAX(SUM($S213:BR216)-SUM($S203:BR203),0)*$E$65-SUM($S65:BQ65),0),0)</f>
        <v>0</v>
      </c>
      <c r="BS65" s="59">
        <f ca="1">IF(BS6&gt;=$Q2,MAX(MAX(SUM($S213:BS216)-SUM($S203:BS203),0)*$E$65-SUM($S65:BR65),0),0)</f>
        <v>0</v>
      </c>
      <c r="BT65" s="59">
        <f ca="1">IF(BT6&gt;=$Q2,MAX(MAX(SUM($S213:BT216)-SUM($S203:BT203),0)*$E$65-SUM($S65:BS65),0),0)</f>
        <v>0</v>
      </c>
      <c r="BU65" s="59">
        <f ca="1">IF(BU6&gt;=$Q2,MAX(MAX(SUM($S213:BU216)-SUM($S203:BU203),0)*$E$65-SUM($S65:BT65),0),0)</f>
        <v>0</v>
      </c>
      <c r="BV65" s="59">
        <f ca="1">IF(BV6&gt;=$Q2,MAX(MAX(SUM($S213:BV216)-SUM($S203:BV203),0)*$E$65-SUM($S65:BU65),0),0)</f>
        <v>0</v>
      </c>
      <c r="BW65" s="59">
        <f ca="1">IF(BW6&gt;=$Q2,MAX(MAX(SUM($S213:BW216)-SUM($S203:BW203),0)*$E$65-SUM($S65:BV65),0),0)</f>
        <v>0</v>
      </c>
      <c r="BX65" s="59">
        <f ca="1">IF(BX6&gt;=$Q2,MAX(MAX(SUM($S213:BX216)-SUM($S203:BX203),0)*$E$65-SUM($S65:BW65),0),0)</f>
        <v>0</v>
      </c>
      <c r="BY65" s="59">
        <f ca="1">IF(BY6&gt;=$Q2,MAX(MAX(SUM($S213:BY216)-SUM($S203:BY203),0)*$E$65-SUM($S65:BX65),0),0)</f>
        <v>0</v>
      </c>
      <c r="BZ65" s="59">
        <f ca="1">IF(BZ6&gt;=$Q2,MAX(MAX(SUM($S213:BZ216)-SUM($S203:BZ203),0)*$E$65-SUM($S65:BY65),0),0)</f>
        <v>0</v>
      </c>
      <c r="CA65" s="59">
        <f ca="1">IF(CA6&gt;=$Q2,MAX(MAX(SUM($S213:CA216)-SUM($S203:CA203),0)*$E$65-SUM($S65:BZ65),0),0)</f>
        <v>0</v>
      </c>
      <c r="CB65" s="59">
        <f ca="1">IF(CB6&gt;=$Q2,MAX(MAX(SUM($S213:CB216)-SUM($S203:CB203),0)*$E$65-SUM($S65:CA65),0),0)</f>
        <v>0</v>
      </c>
      <c r="CC65" s="59">
        <f ca="1">IF(CC6&gt;=$Q2,MAX(MAX(SUM($S213:CC216)-SUM($S203:CC203),0)*$E$65-SUM($S65:CB65),0),0)</f>
        <v>0</v>
      </c>
      <c r="CD65" s="59">
        <f ca="1">IF(CD6&gt;=$Q2,MAX(MAX(SUM($S213:CD216)-SUM($S203:CD203),0)*$E$65-SUM($S65:CC65),0),0)</f>
        <v>0</v>
      </c>
      <c r="CE65" s="59">
        <f ca="1">IF(CE6&gt;=$Q2,MAX(MAX(SUM($S213:CE216)-SUM($S203:CE203),0)*$E$65-SUM($S65:CD65),0),0)</f>
        <v>0</v>
      </c>
      <c r="CF65" s="59">
        <f ca="1">IF(CF6&gt;=$Q2,MAX(MAX(SUM($S213:CF216)-SUM($S203:CF203),0)*$E$65-SUM($S65:CE65),0),0)</f>
        <v>0</v>
      </c>
      <c r="CG65" s="59">
        <f ca="1">IF(CG6&gt;=$Q2,MAX(MAX(SUM($S213:CG216)-SUM($S203:CG203),0)*$E$65-SUM($S65:CF65),0),0)</f>
        <v>0</v>
      </c>
      <c r="CH65" s="59">
        <f ca="1">IF(CH6&gt;=$Q2,MAX(MAX(SUM($S213:CH216)-SUM($S203:CH203),0)*$E$65-SUM($S65:CG65),0),0)</f>
        <v>0</v>
      </c>
      <c r="CI65" s="59">
        <f ca="1">IF(CI6&gt;=$Q2,MAX(MAX(SUM($S213:CI216)-SUM($S203:CI203),0)*$E$65-SUM($S65:CH65),0),0)</f>
        <v>0</v>
      </c>
      <c r="CJ65" s="59">
        <f ca="1">IF(CJ6&gt;=$Q2,MAX(MAX(SUM($S213:CJ216)-SUM($S203:CJ203),0)*$E$65-SUM($S65:CI65),0),0)</f>
        <v>0</v>
      </c>
      <c r="CK65" s="59">
        <f ca="1">IF(CK6&gt;=$Q2,MAX(MAX(SUM($S213:CK216)-SUM($S203:CK203),0)*$E$65-SUM($S65:CJ65),0),0)</f>
        <v>0</v>
      </c>
      <c r="CL65" s="59">
        <f ca="1">IF(CL6&gt;=$Q2,MAX(MAX(SUM($S213:CL216)-SUM($S203:CL203),0)*$E$65-SUM($S65:CK65),0),0)</f>
        <v>0</v>
      </c>
      <c r="CM65" s="59">
        <f ca="1">IF(CM6&gt;=$Q2,MAX(MAX(SUM($S213:CM216)-SUM($S203:CM203),0)*$E$65-SUM($S65:CL65),0),0)</f>
        <v>0</v>
      </c>
      <c r="CN65" s="59">
        <f ca="1">IF(CN6&gt;=$Q2,MAX(MAX(SUM($S213:CN216)-SUM($S203:CN203),0)*$E$65-SUM($S65:CM65),0),0)</f>
        <v>0</v>
      </c>
      <c r="CO65" s="59">
        <f ca="1">IF(CO6&gt;=$Q2,MAX(MAX(SUM($S213:CO216)-SUM($S203:CO203),0)*$E$65-SUM($S65:CN65),0),0)</f>
        <v>0</v>
      </c>
      <c r="CP65" s="59">
        <f ca="1">IF(CP6&gt;=$Q2,MAX(MAX(SUM($S213:CP216)-SUM($S203:CP203),0)*$E$65-SUM($S65:CO65),0),0)</f>
        <v>0</v>
      </c>
      <c r="CQ65" s="59">
        <f ca="1">IF(CQ6&gt;=$Q2,MAX(MAX(SUM($S213:CQ216)-SUM($S203:CQ203),0)*$E$65-SUM($S65:CP65),0),0)</f>
        <v>0</v>
      </c>
      <c r="CR65" s="59">
        <f ca="1">IF(CR6&gt;=$Q2,MAX(MAX(SUM($S213:CR216)-SUM($S203:CR203),0)*$E$65-SUM($S65:CQ65),0),0)</f>
        <v>0</v>
      </c>
      <c r="CS65" s="59">
        <f ca="1">IF(CS6&gt;=$Q2,MAX(MAX(SUM($S213:CS216)-SUM($S203:CS203),0)*$E$65-SUM($S65:CR65),0),0)</f>
        <v>0</v>
      </c>
      <c r="CT65" s="59">
        <f ca="1">IF(CT6&gt;=$Q2,MAX(MAX(SUM($S213:CT216)-SUM($S203:CT203),0)*$E$65-SUM($S65:CS65),0),0)</f>
        <v>0</v>
      </c>
      <c r="CU65" s="59">
        <f ca="1">IF(CU6&gt;=$Q2,MAX(MAX(SUM($S213:CU216)-SUM($S203:CU203),0)*$E$65-SUM($S65:CT65),0),0)</f>
        <v>0</v>
      </c>
      <c r="CV65" s="59">
        <f ca="1">IF(CV6&gt;=$Q2,MAX(MAX(SUM($S213:CV216)-SUM($S203:CV203),0)*$E$65-SUM($S65:CU65),0),0)</f>
        <v>0</v>
      </c>
      <c r="CW65" s="59">
        <f ca="1">IF(CW6&gt;=$Q2,MAX(MAX(SUM($S213:CW216)-SUM($S203:CW203),0)*$E$65-SUM($S65:CV65),0),0)</f>
        <v>0</v>
      </c>
      <c r="CX65" s="59">
        <f ca="1">IF(CX6&gt;=$Q2,MAX(MAX(SUM($S213:CX216)-SUM($S203:CX203),0)*$E$65-SUM($S65:CW65),0),0)</f>
        <v>0</v>
      </c>
      <c r="CY65" s="59">
        <f ca="1">IF(CY6&gt;=$Q2,MAX(MAX(SUM($S213:CY216)-SUM($S203:CY203),0)*$E$65-SUM($S65:CX65),0),0)</f>
        <v>0</v>
      </c>
      <c r="CZ65" s="59">
        <f ca="1">IF(CZ6&gt;=$Q2,MAX(MAX(SUM($S213:CZ216)-SUM($S203:CZ203),0)*$E$65-SUM($S65:CY65),0),0)</f>
        <v>0</v>
      </c>
      <c r="DA65" s="59">
        <f ca="1">IF(DA6&gt;=$Q2,MAX(MAX(SUM($S213:DA216)-SUM($S203:DA203),0)*$E$65-SUM($S65:CZ65),0),0)</f>
        <v>0</v>
      </c>
      <c r="DB65" s="59">
        <f ca="1">IF(DB6&gt;=$Q2,MAX(MAX(SUM($S213:DB216)-SUM($S203:DB203),0)*$E$65-SUM($S65:DA65),0),0)</f>
        <v>0</v>
      </c>
      <c r="DC65" s="59">
        <f ca="1">IF(DC6&gt;=$Q2,MAX(MAX(SUM($S213:DC216)-SUM($S203:DC203),0)*$E$65-SUM($S65:DB65),0),0)</f>
        <v>0</v>
      </c>
      <c r="DD65" s="59">
        <f ca="1">IF(DD6&gt;=$Q2,MAX(MAX(SUM($S213:DD216)-SUM($S203:DD203),0)*$E$65-SUM($S65:DC65),0),0)</f>
        <v>0</v>
      </c>
      <c r="DE65" s="59">
        <f ca="1">IF(DE6&gt;=$Q2,MAX(MAX(SUM($S213:DE216)-SUM($S203:DE203),0)*$E$65-SUM($S65:DD65),0),0)</f>
        <v>0</v>
      </c>
      <c r="DF65" s="59">
        <f ca="1">IF(DF6&gt;=$Q2,MAX(MAX(SUM($S213:DF216)-SUM($S203:DF203),0)*$E$65-SUM($S65:DE65),0),0)</f>
        <v>0</v>
      </c>
      <c r="DG65" s="59">
        <f ca="1">IF(DG6&gt;=$Q2,MAX(MAX(SUM($S213:DG216)-SUM($S203:DG203),0)*$E$65-SUM($S65:DF65),0),0)</f>
        <v>0</v>
      </c>
      <c r="DH65" s="59">
        <f ca="1">IF(DH6&gt;=$Q2,MAX(MAX(SUM($S213:DH216)-SUM($S203:DH203),0)*$E$65-SUM($S65:DG65),0),0)</f>
        <v>0</v>
      </c>
      <c r="DI65" s="59">
        <f ca="1">IF(DI6&gt;=$Q2,MAX(MAX(SUM($S213:DI216)-SUM($S203:DI203),0)*$E$65-SUM($S65:DH65),0),0)</f>
        <v>0</v>
      </c>
      <c r="DJ65" s="59">
        <f ca="1">IF(DJ6&gt;=$Q2,MAX(MAX(SUM($S213:DJ216)-SUM($S203:DJ203),0)*$E$65-SUM($S65:DI65),0),0)</f>
        <v>0</v>
      </c>
      <c r="DK65" s="59">
        <f ca="1">IF(DK6&gt;=$Q2,MAX(MAX(SUM($S213:DK216)-SUM($S203:DK203),0)*$E$65-SUM($S65:DJ65),0),0)</f>
        <v>0</v>
      </c>
      <c r="DL65" s="59">
        <f ca="1">IF(DL6&gt;=$Q2,MAX(MAX(SUM($S213:DL216)-SUM($S203:DL203),0)*$E$65-SUM($S65:DK65),0),0)</f>
        <v>0</v>
      </c>
      <c r="DM65" s="59">
        <f ca="1">IF(DM6&gt;=$Q2,MAX(MAX(SUM($S213:DM216)-SUM($S203:DM203),0)*$E$65-SUM($S65:DL65),0),0)</f>
        <v>0</v>
      </c>
      <c r="DN65" s="59">
        <f ca="1">IF(DN6&gt;=$Q2,MAX(MAX(SUM($S213:DN216)-SUM($S203:DN203),0)*$E$65-SUM($S65:DM65),0),0)</f>
        <v>0</v>
      </c>
      <c r="DO65" s="59">
        <f ca="1">IF(DO6&gt;=$Q2,MAX(MAX(SUM($S213:DO216)-SUM($S203:DO203),0)*$E$65-SUM($S65:DN65),0),0)</f>
        <v>0</v>
      </c>
      <c r="DP65" s="59">
        <f ca="1">IF(DP6&gt;=$Q2,MAX(MAX(SUM($S213:DP216)-SUM($S203:DP203),0)*$E$65-SUM($S65:DO65),0),0)</f>
        <v>0</v>
      </c>
      <c r="DQ65" s="59">
        <f ca="1">IF(DQ6&gt;=$Q2,MAX(MAX(SUM($S213:DQ216)-SUM($S203:DQ203),0)*$E$65-SUM($S65:DP65),0),0)</f>
        <v>0</v>
      </c>
      <c r="DR65" s="59">
        <f ca="1">IF(DR6&gt;=$Q2,MAX(MAX(SUM($S213:DR216)-SUM($S203:DR203),0)*$E$65-SUM($S65:DQ65),0),0)</f>
        <v>0</v>
      </c>
      <c r="DS65" s="59">
        <f ca="1">IF(DS6&gt;=$Q2,MAX(MAX(SUM($S213:DS216)-SUM($S203:DS203),0)*$E$65-SUM($S65:DR65),0),0)</f>
        <v>0</v>
      </c>
      <c r="DT65" s="59">
        <f ca="1">IF(DT6&gt;=$Q2,MAX(MAX(SUM($S213:DT216)-SUM($S203:DT203),0)*$E$65-SUM($S65:DS65),0),0)</f>
        <v>0</v>
      </c>
      <c r="DU65" s="59">
        <f ca="1">IF(DU6&gt;=$Q2,MAX(MAX(SUM($S213:DU216)-SUM($S203:DU203),0)*$E$65-SUM($S65:DT65),0),0)</f>
        <v>0</v>
      </c>
      <c r="DV65" s="59">
        <f ca="1">IF(DV6&gt;=$Q2,MAX(MAX(SUM($S213:DV216)-SUM($S203:DV203),0)*$E$65-SUM($S65:DU65),0),0)</f>
        <v>0</v>
      </c>
      <c r="DW65" s="59">
        <f ca="1">IF(DW6&gt;=$Q2,MAX(MAX(SUM($S213:DW216)-SUM($S203:DW203),0)*$E$65-SUM($S65:DV65),0),0)</f>
        <v>0</v>
      </c>
      <c r="DX65" s="59">
        <f ca="1">IF(DX6&gt;=$Q2,MAX(MAX(SUM($S213:DX216)-SUM($S203:DX203),0)*$E$65-SUM($S65:DW65),0),0)</f>
        <v>0</v>
      </c>
      <c r="DY65" s="59">
        <f ca="1">IF(DY6&gt;=$Q2,MAX(MAX(SUM($S213:DY216)-SUM($S203:DY203),0)*$E$65-SUM($S65:DX65),0),0)</f>
        <v>0</v>
      </c>
      <c r="DZ65" s="59">
        <f ca="1">IF(DZ6&gt;=$Q2,MAX(MAX(SUM($S213:DZ216)-SUM($S203:DZ203),0)*$E$65-SUM($S65:DY65),0),0)</f>
        <v>0</v>
      </c>
      <c r="EA65" s="59">
        <f ca="1">IF(EA6&gt;=$Q2,MAX(MAX(SUM($S213:EA216)-SUM($S203:EA203),0)*$E$65-SUM($S65:DZ65),0),0)</f>
        <v>0</v>
      </c>
      <c r="EB65" s="59">
        <f ca="1">IF(EB6&gt;=$Q2,MAX(MAX(SUM($S213:EB216)-SUM($S203:EB203),0)*$E$65-SUM($S65:EA65),0),0)</f>
        <v>0</v>
      </c>
      <c r="EC65" s="59">
        <f ca="1">IF(EC6&gt;=$Q2,MAX(MAX(SUM($S213:EC216)-SUM($S203:EC203),0)*$E$65-SUM($S65:EB65),0),0)</f>
        <v>0</v>
      </c>
      <c r="ED65" s="59">
        <f ca="1">IF(ED6&gt;=$Q2,MAX(MAX(SUM($S213:ED216)-SUM($S203:ED203),0)*$E$65-SUM($S65:EC65),0),0)</f>
        <v>0</v>
      </c>
      <c r="EE65" s="59">
        <f ca="1">IF(EE6&gt;=$Q2,MAX(MAX(SUM($S213:EE216)-SUM($S203:EE203),0)*$E$65-SUM($S65:ED65),0),0)</f>
        <v>0</v>
      </c>
      <c r="EF65" s="59">
        <f ca="1">IF(EF6&gt;=$Q2,MAX(MAX(SUM($S213:EF216)-SUM($S203:EF203),0)*$E$65-SUM($S65:EE65),0),0)</f>
        <v>0</v>
      </c>
      <c r="EG65" s="59">
        <f ca="1">IF(EG6&gt;=$Q2,MAX(MAX(SUM($S213:EG216)-SUM($S203:EG203),0)*$E$65-SUM($S65:EF65),0),0)</f>
        <v>0</v>
      </c>
      <c r="EH65" s="59">
        <f ca="1">IF(EH6&gt;=$Q2,MAX(MAX(SUM($S213:EH216)-SUM($S203:EH203),0)*$E$65-SUM($S65:EG65),0),0)</f>
        <v>0</v>
      </c>
      <c r="EI65" s="59">
        <f ca="1">IF(EI6&gt;=$Q2,MAX(MAX(SUM($S213:EI216)-SUM($S203:EI203),0)*$E$65-SUM($S65:EH65),0),0)</f>
        <v>0</v>
      </c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60"/>
      <c r="GM65" s="60"/>
      <c r="GN65" s="60"/>
      <c r="GO65" s="60"/>
      <c r="GP65" s="60"/>
      <c r="GQ65" s="60"/>
      <c r="GR65" s="60"/>
      <c r="GS65" s="60"/>
    </row>
    <row r="66" spans="2:201" x14ac:dyDescent="0.2">
      <c r="B66" s="66" t="s">
        <v>924</v>
      </c>
      <c r="C66" s="67" t="s">
        <v>161</v>
      </c>
      <c r="D66" s="68"/>
      <c r="E66" s="81">
        <f>Вводные!G38</f>
        <v>0.22</v>
      </c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9">
        <f t="shared" si="142"/>
        <v>0</v>
      </c>
      <c r="Q66" s="70">
        <f t="shared" si="143"/>
        <v>0</v>
      </c>
      <c r="R66" s="59">
        <f t="shared" si="144"/>
        <v>0</v>
      </c>
      <c r="S66" s="102">
        <f>SUMIF(факт!$S$7:$S$2427,S$6&amp;"/"&amp;$B66,факт!$N$7:$N$2427)</f>
        <v>0</v>
      </c>
      <c r="T66" s="102">
        <f>SUMIF(факт!$S$7:$S$2427,T$6&amp;"/"&amp;$B66,факт!$N$7:$N$2427)</f>
        <v>0</v>
      </c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60"/>
      <c r="FU66" s="60"/>
      <c r="FV66" s="60"/>
      <c r="FW66" s="60"/>
      <c r="FX66" s="60"/>
      <c r="FY66" s="60"/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0"/>
      <c r="GK66" s="60"/>
      <c r="GL66" s="60"/>
      <c r="GM66" s="60"/>
      <c r="GN66" s="60"/>
      <c r="GO66" s="60"/>
      <c r="GP66" s="60"/>
      <c r="GQ66" s="60"/>
      <c r="GR66" s="60"/>
      <c r="GS66" s="60"/>
    </row>
    <row r="67" spans="2:201" x14ac:dyDescent="0.2">
      <c r="B67" s="66" t="s">
        <v>925</v>
      </c>
      <c r="C67" s="67" t="s">
        <v>926</v>
      </c>
      <c r="D67" s="70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9">
        <f t="shared" si="142"/>
        <v>0</v>
      </c>
      <c r="Q67" s="70">
        <f t="shared" si="143"/>
        <v>0</v>
      </c>
      <c r="R67" s="59">
        <f t="shared" si="144"/>
        <v>0</v>
      </c>
      <c r="S67" s="102">
        <f>SUMIF(факт!$S$7:$S$2427,S$6&amp;"/"&amp;$B67,факт!$N$7:$N$2427)</f>
        <v>0</v>
      </c>
      <c r="T67" s="102">
        <f>SUMIF(факт!$S$7:$S$2427,T$6&amp;"/"&amp;$B67,факт!$N$7:$N$2427)</f>
        <v>0</v>
      </c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60"/>
      <c r="FU67" s="60"/>
      <c r="FV67" s="60"/>
      <c r="FW67" s="60"/>
      <c r="FX67" s="60"/>
      <c r="FY67" s="60"/>
      <c r="FZ67" s="60"/>
      <c r="GA67" s="60"/>
      <c r="GB67" s="60"/>
      <c r="GC67" s="60"/>
      <c r="GD67" s="60"/>
      <c r="GE67" s="60"/>
      <c r="GF67" s="60"/>
      <c r="GG67" s="60"/>
      <c r="GH67" s="60"/>
      <c r="GI67" s="60"/>
      <c r="GJ67" s="60"/>
      <c r="GK67" s="60"/>
      <c r="GL67" s="60"/>
      <c r="GM67" s="60"/>
      <c r="GN67" s="60"/>
      <c r="GO67" s="60"/>
      <c r="GP67" s="60"/>
      <c r="GQ67" s="60"/>
      <c r="GR67" s="60"/>
      <c r="GS67" s="60"/>
    </row>
    <row r="68" spans="2:201" x14ac:dyDescent="0.2">
      <c r="B68" s="66" t="s">
        <v>927</v>
      </c>
      <c r="C68" s="67" t="s">
        <v>928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9">
        <f t="shared" si="142"/>
        <v>0</v>
      </c>
      <c r="Q68" s="70">
        <f t="shared" si="143"/>
        <v>0</v>
      </c>
      <c r="R68" s="59">
        <f t="shared" si="144"/>
        <v>0</v>
      </c>
      <c r="S68" s="102">
        <f>SUMIF(факт!$S$7:$S$2427,S$6&amp;"/"&amp;$B68,факт!$N$7:$N$2427)</f>
        <v>0</v>
      </c>
      <c r="T68" s="102">
        <f>SUMIF(факт!$S$7:$S$2427,T$6&amp;"/"&amp;$B68,факт!$N$7:$N$2427)</f>
        <v>0</v>
      </c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60"/>
      <c r="FU68" s="60"/>
      <c r="FV68" s="60"/>
      <c r="FW68" s="60"/>
      <c r="FX68" s="60"/>
      <c r="FY68" s="60"/>
      <c r="FZ68" s="60"/>
      <c r="GA68" s="60"/>
      <c r="GB68" s="60"/>
      <c r="GC68" s="60"/>
      <c r="GD68" s="60"/>
      <c r="GE68" s="60"/>
      <c r="GF68" s="60"/>
      <c r="GG68" s="60"/>
      <c r="GH68" s="60"/>
      <c r="GI68" s="60"/>
      <c r="GJ68" s="60"/>
      <c r="GK68" s="60"/>
      <c r="GL68" s="60"/>
      <c r="GM68" s="60"/>
      <c r="GN68" s="60"/>
      <c r="GO68" s="60"/>
      <c r="GP68" s="60"/>
      <c r="GQ68" s="60"/>
      <c r="GR68" s="60"/>
      <c r="GS68" s="60"/>
    </row>
    <row r="69" spans="2:201" x14ac:dyDescent="0.2">
      <c r="B69" s="66" t="s">
        <v>929</v>
      </c>
      <c r="C69" s="67" t="s">
        <v>930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9">
        <f t="shared" si="142"/>
        <v>0</v>
      </c>
      <c r="Q69" s="70">
        <f t="shared" si="143"/>
        <v>0</v>
      </c>
      <c r="R69" s="59">
        <f t="shared" si="144"/>
        <v>0</v>
      </c>
      <c r="S69" s="102">
        <f>SUMIF(факт!$S$7:$S$2427,S$6&amp;"/"&amp;$B69,факт!$N$7:$N$2427)</f>
        <v>0</v>
      </c>
      <c r="T69" s="102">
        <f>SUMIF(факт!$S$7:$S$2427,T$6&amp;"/"&amp;$B69,факт!$N$7:$N$2427)</f>
        <v>0</v>
      </c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60"/>
      <c r="FU69" s="60"/>
      <c r="FV69" s="60"/>
      <c r="FW69" s="60"/>
      <c r="FX69" s="60"/>
      <c r="FY69" s="60"/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60"/>
      <c r="GK69" s="60"/>
      <c r="GL69" s="60"/>
      <c r="GM69" s="60"/>
      <c r="GN69" s="60"/>
      <c r="GO69" s="60"/>
      <c r="GP69" s="60"/>
      <c r="GQ69" s="60"/>
      <c r="GR69" s="60"/>
      <c r="GS69" s="60"/>
    </row>
    <row r="70" spans="2:201" x14ac:dyDescent="0.2">
      <c r="B70" s="66" t="s">
        <v>931</v>
      </c>
      <c r="C70" s="67" t="s">
        <v>932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>
        <f t="shared" si="142"/>
        <v>0</v>
      </c>
      <c r="Q70" s="70">
        <f t="shared" si="143"/>
        <v>0</v>
      </c>
      <c r="R70" s="59">
        <f t="shared" si="144"/>
        <v>0</v>
      </c>
      <c r="S70" s="102">
        <f>SUMIF(факт!$S$7:$S$2427,S$6&amp;"/"&amp;$B70,факт!$N$7:$N$2427)</f>
        <v>0</v>
      </c>
      <c r="T70" s="102">
        <f>SUMIF(факт!$S$7:$S$2427,T$6&amp;"/"&amp;$B70,факт!$N$7:$N$2427)</f>
        <v>0</v>
      </c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60"/>
      <c r="FU70" s="60"/>
      <c r="FV70" s="60"/>
      <c r="FW70" s="60"/>
      <c r="FX70" s="60"/>
      <c r="FY70" s="60"/>
      <c r="FZ70" s="60"/>
      <c r="GA70" s="60"/>
      <c r="GB70" s="60"/>
      <c r="GC70" s="60"/>
      <c r="GD70" s="60"/>
      <c r="GE70" s="60"/>
      <c r="GF70" s="60"/>
      <c r="GG70" s="60"/>
      <c r="GH70" s="60"/>
      <c r="GI70" s="60"/>
      <c r="GJ70" s="60"/>
      <c r="GK70" s="60"/>
      <c r="GL70" s="60"/>
      <c r="GM70" s="60"/>
      <c r="GN70" s="60"/>
      <c r="GO70" s="60"/>
      <c r="GP70" s="60"/>
      <c r="GQ70" s="60"/>
      <c r="GR70" s="60"/>
      <c r="GS70" s="60"/>
    </row>
    <row r="71" spans="2:201" x14ac:dyDescent="0.2">
      <c r="B71" s="66" t="s">
        <v>933</v>
      </c>
      <c r="C71" s="67" t="s">
        <v>934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9">
        <f t="shared" si="142"/>
        <v>0</v>
      </c>
      <c r="Q71" s="70">
        <f t="shared" si="143"/>
        <v>0</v>
      </c>
      <c r="R71" s="59">
        <f t="shared" si="144"/>
        <v>0</v>
      </c>
      <c r="S71" s="102">
        <f>SUMIF(факт!$S$7:$S$2427,S$6&amp;"/"&amp;$B71,факт!$N$7:$N$2427)</f>
        <v>0</v>
      </c>
      <c r="T71" s="102">
        <f>SUMIF(факт!$S$7:$S$2427,T$6&amp;"/"&amp;$B71,факт!$N$7:$N$2427)</f>
        <v>0</v>
      </c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60"/>
      <c r="FU71" s="60"/>
      <c r="FV71" s="60"/>
      <c r="FW71" s="60"/>
      <c r="FX71" s="60"/>
      <c r="FY71" s="60"/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0"/>
      <c r="GK71" s="60"/>
      <c r="GL71" s="60"/>
      <c r="GM71" s="60"/>
      <c r="GN71" s="60"/>
      <c r="GO71" s="60"/>
      <c r="GP71" s="60"/>
      <c r="GQ71" s="60"/>
      <c r="GR71" s="60"/>
      <c r="GS71" s="60"/>
    </row>
    <row r="73" spans="2:201" x14ac:dyDescent="0.2">
      <c r="B73" s="56" t="s">
        <v>935</v>
      </c>
      <c r="C73" s="57"/>
      <c r="D73" s="57"/>
      <c r="E73" s="57">
        <v>0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8">
        <f ca="1">P74+P96</f>
        <v>12944990949.004406</v>
      </c>
      <c r="Q73" s="80">
        <f t="shared" ref="Q73:S73" si="145">Q74+Q96</f>
        <v>0</v>
      </c>
      <c r="R73" s="80">
        <f t="shared" ca="1" si="145"/>
        <v>12944990949.004406</v>
      </c>
      <c r="S73" s="80">
        <f t="shared" si="145"/>
        <v>0</v>
      </c>
      <c r="T73" s="80">
        <f t="shared" ref="T73:CE73" si="146">T74+T96</f>
        <v>0</v>
      </c>
      <c r="U73" s="80">
        <f>U74+U96</f>
        <v>845250</v>
      </c>
      <c r="V73" s="80">
        <f t="shared" si="146"/>
        <v>700845250</v>
      </c>
      <c r="W73" s="80">
        <f t="shared" si="146"/>
        <v>845250</v>
      </c>
      <c r="X73" s="80">
        <f t="shared" si="146"/>
        <v>845250</v>
      </c>
      <c r="Y73" s="80">
        <f t="shared" si="146"/>
        <v>845250</v>
      </c>
      <c r="Z73" s="80">
        <f t="shared" si="146"/>
        <v>845250</v>
      </c>
      <c r="AA73" s="80">
        <f t="shared" si="146"/>
        <v>845250</v>
      </c>
      <c r="AB73" s="80">
        <f t="shared" si="146"/>
        <v>845250</v>
      </c>
      <c r="AC73" s="80">
        <f t="shared" si="146"/>
        <v>845250</v>
      </c>
      <c r="AD73" s="80">
        <f t="shared" si="146"/>
        <v>845250</v>
      </c>
      <c r="AE73" s="80">
        <f t="shared" si="146"/>
        <v>56202234.375</v>
      </c>
      <c r="AF73" s="80">
        <f t="shared" si="146"/>
        <v>30838670.625</v>
      </c>
      <c r="AG73" s="80">
        <f t="shared" si="146"/>
        <v>30838670.625</v>
      </c>
      <c r="AH73" s="80">
        <f t="shared" si="146"/>
        <v>131274821.64663461</v>
      </c>
      <c r="AI73" s="80">
        <f t="shared" si="146"/>
        <v>45521820.396634616</v>
      </c>
      <c r="AJ73" s="80">
        <f t="shared" si="146"/>
        <v>45521820.396634616</v>
      </c>
      <c r="AK73" s="80">
        <f t="shared" ca="1" si="146"/>
        <v>1274403867.3485405</v>
      </c>
      <c r="AL73" s="80">
        <f t="shared" ca="1" si="146"/>
        <v>1363676218.431968</v>
      </c>
      <c r="AM73" s="80">
        <f t="shared" ca="1" si="146"/>
        <v>369190274.68196809</v>
      </c>
      <c r="AN73" s="80">
        <f t="shared" ca="1" si="146"/>
        <v>369190275.41606575</v>
      </c>
      <c r="AO73" s="80">
        <f t="shared" ca="1" si="146"/>
        <v>369190275.41606575</v>
      </c>
      <c r="AP73" s="80">
        <f t="shared" ca="1" si="146"/>
        <v>369190275.90546423</v>
      </c>
      <c r="AQ73" s="80">
        <f t="shared" ca="1" si="146"/>
        <v>369190275.90546423</v>
      </c>
      <c r="AR73" s="80">
        <f t="shared" ca="1" si="146"/>
        <v>369190275.90546423</v>
      </c>
      <c r="AS73" s="80">
        <f t="shared" ca="1" si="146"/>
        <v>369190276.63956195</v>
      </c>
      <c r="AT73" s="80">
        <f t="shared" ca="1" si="146"/>
        <v>369190276.63956195</v>
      </c>
      <c r="AU73" s="80">
        <f t="shared" ca="1" si="146"/>
        <v>369190277.12896043</v>
      </c>
      <c r="AV73" s="80">
        <f t="shared" ca="1" si="146"/>
        <v>369190277.12896043</v>
      </c>
      <c r="AW73" s="80">
        <f t="shared" ca="1" si="146"/>
        <v>369190277.12896043</v>
      </c>
      <c r="AX73" s="80">
        <f t="shared" ca="1" si="146"/>
        <v>369190277.37365961</v>
      </c>
      <c r="AY73" s="80">
        <f t="shared" ca="1" si="146"/>
        <v>369190277.37365961</v>
      </c>
      <c r="AZ73" s="80">
        <f t="shared" ca="1" si="146"/>
        <v>369190277.37365961</v>
      </c>
      <c r="BA73" s="80">
        <f t="shared" ca="1" si="146"/>
        <v>369190277.37365961</v>
      </c>
      <c r="BB73" s="80">
        <f t="shared" ca="1" si="146"/>
        <v>369190277.37365961</v>
      </c>
      <c r="BC73" s="80">
        <f t="shared" ca="1" si="146"/>
        <v>369190277.37365961</v>
      </c>
      <c r="BD73" s="80">
        <f t="shared" ca="1" si="146"/>
        <v>369190277.37365961</v>
      </c>
      <c r="BE73" s="80">
        <f t="shared" ca="1" si="146"/>
        <v>369190277.37365961</v>
      </c>
      <c r="BF73" s="80">
        <f t="shared" ca="1" si="146"/>
        <v>423289148.46740961</v>
      </c>
      <c r="BG73" s="80">
        <f t="shared" ca="1" si="146"/>
        <v>423289148.46740949</v>
      </c>
      <c r="BH73" s="80">
        <f t="shared" ca="1" si="146"/>
        <v>1330803033.852025</v>
      </c>
      <c r="BI73" s="80">
        <f t="shared" ca="1" si="146"/>
        <v>64033933.227025002</v>
      </c>
      <c r="BJ73" s="80">
        <f t="shared" ca="1" si="146"/>
        <v>446223.22702500003</v>
      </c>
      <c r="BK73" s="80">
        <f t="shared" ca="1" si="146"/>
        <v>446223.22702500003</v>
      </c>
      <c r="BL73" s="80">
        <f t="shared" ca="1" si="146"/>
        <v>446223.22702500003</v>
      </c>
      <c r="BM73" s="80">
        <f t="shared" ca="1" si="146"/>
        <v>446223.22702500003</v>
      </c>
      <c r="BN73" s="80">
        <f t="shared" ca="1" si="146"/>
        <v>446223.22702500003</v>
      </c>
      <c r="BO73" s="80">
        <f t="shared" ca="1" si="146"/>
        <v>-26.772974999999864</v>
      </c>
      <c r="BP73" s="80">
        <f t="shared" ca="1" si="146"/>
        <v>-26.772974999999864</v>
      </c>
      <c r="BQ73" s="80">
        <f t="shared" ca="1" si="146"/>
        <v>-26.772974999999864</v>
      </c>
      <c r="BR73" s="80">
        <f t="shared" ca="1" si="146"/>
        <v>-26.772974999999864</v>
      </c>
      <c r="BS73" s="80">
        <f t="shared" ca="1" si="146"/>
        <v>-26.772974999999864</v>
      </c>
      <c r="BT73" s="80">
        <f t="shared" ca="1" si="146"/>
        <v>-26.772974999999864</v>
      </c>
      <c r="BU73" s="80">
        <f t="shared" ca="1" si="146"/>
        <v>-26.772974999999864</v>
      </c>
      <c r="BV73" s="80">
        <f t="shared" ca="1" si="146"/>
        <v>-26.772974999999864</v>
      </c>
      <c r="BW73" s="80">
        <f t="shared" ca="1" si="146"/>
        <v>-26.772974999999864</v>
      </c>
      <c r="BX73" s="80">
        <f t="shared" ca="1" si="146"/>
        <v>-26.772974999999864</v>
      </c>
      <c r="BY73" s="80">
        <f t="shared" ca="1" si="146"/>
        <v>-26.772974999999864</v>
      </c>
      <c r="BZ73" s="80">
        <f t="shared" ca="1" si="146"/>
        <v>-26.772974999999864</v>
      </c>
      <c r="CA73" s="80">
        <f t="shared" ca="1" si="146"/>
        <v>-26.772974999999864</v>
      </c>
      <c r="CB73" s="80">
        <f t="shared" ca="1" si="146"/>
        <v>-26.772974999999864</v>
      </c>
      <c r="CC73" s="80">
        <f t="shared" ca="1" si="146"/>
        <v>-26.772974999999864</v>
      </c>
      <c r="CD73" s="80">
        <f t="shared" ca="1" si="146"/>
        <v>-26.772974999999864</v>
      </c>
      <c r="CE73" s="80">
        <f t="shared" ca="1" si="146"/>
        <v>-26.772974999999864</v>
      </c>
      <c r="CF73" s="80">
        <f t="shared" ref="CF73:EI73" ca="1" si="147">CF74+CF96</f>
        <v>-26.772974999999864</v>
      </c>
      <c r="CG73" s="80">
        <f t="shared" ca="1" si="147"/>
        <v>-26.772974999999864</v>
      </c>
      <c r="CH73" s="80">
        <f t="shared" ca="1" si="147"/>
        <v>-26.772974999999864</v>
      </c>
      <c r="CI73" s="80">
        <f t="shared" ca="1" si="147"/>
        <v>-26.772974999999864</v>
      </c>
      <c r="CJ73" s="80">
        <f t="shared" ca="1" si="147"/>
        <v>-26.772974999999864</v>
      </c>
      <c r="CK73" s="80">
        <f t="shared" ca="1" si="147"/>
        <v>-26.772974999999864</v>
      </c>
      <c r="CL73" s="80">
        <f t="shared" ca="1" si="147"/>
        <v>-26.772974999999864</v>
      </c>
      <c r="CM73" s="80">
        <f t="shared" ca="1" si="147"/>
        <v>-26.772974999999864</v>
      </c>
      <c r="CN73" s="80">
        <f t="shared" ca="1" si="147"/>
        <v>-26.772974999999864</v>
      </c>
      <c r="CO73" s="80">
        <f t="shared" ca="1" si="147"/>
        <v>-26.772974999999864</v>
      </c>
      <c r="CP73" s="80">
        <f t="shared" ca="1" si="147"/>
        <v>-26.772974999999864</v>
      </c>
      <c r="CQ73" s="80">
        <f t="shared" ca="1" si="147"/>
        <v>-26.772974999999864</v>
      </c>
      <c r="CR73" s="80">
        <f t="shared" ca="1" si="147"/>
        <v>-26.772974999999864</v>
      </c>
      <c r="CS73" s="80">
        <f t="shared" ca="1" si="147"/>
        <v>-26.772974999999864</v>
      </c>
      <c r="CT73" s="80">
        <f t="shared" ca="1" si="147"/>
        <v>-26.772974999999864</v>
      </c>
      <c r="CU73" s="80">
        <f t="shared" ca="1" si="147"/>
        <v>-26.772974999999864</v>
      </c>
      <c r="CV73" s="80">
        <f t="shared" ca="1" si="147"/>
        <v>-26.772974999999864</v>
      </c>
      <c r="CW73" s="80">
        <f t="shared" ca="1" si="147"/>
        <v>-26.772974999999864</v>
      </c>
      <c r="CX73" s="80">
        <f t="shared" ca="1" si="147"/>
        <v>-26.772974999999864</v>
      </c>
      <c r="CY73" s="80">
        <f t="shared" ca="1" si="147"/>
        <v>-26.772974999999864</v>
      </c>
      <c r="CZ73" s="80">
        <f t="shared" ca="1" si="147"/>
        <v>-26.772974999999864</v>
      </c>
      <c r="DA73" s="80">
        <f t="shared" ca="1" si="147"/>
        <v>-26.772974999999864</v>
      </c>
      <c r="DB73" s="80">
        <f t="shared" ca="1" si="147"/>
        <v>-26.772974999999864</v>
      </c>
      <c r="DC73" s="80">
        <f t="shared" ca="1" si="147"/>
        <v>-26.772974999999864</v>
      </c>
      <c r="DD73" s="80">
        <f t="shared" ca="1" si="147"/>
        <v>-26.772974999999864</v>
      </c>
      <c r="DE73" s="80">
        <f t="shared" ca="1" si="147"/>
        <v>-26.772974999999864</v>
      </c>
      <c r="DF73" s="80">
        <f t="shared" ca="1" si="147"/>
        <v>-26.772974999999864</v>
      </c>
      <c r="DG73" s="80">
        <f t="shared" ca="1" si="147"/>
        <v>-26.772974999999864</v>
      </c>
      <c r="DH73" s="80">
        <f t="shared" ca="1" si="147"/>
        <v>-26.772974999999864</v>
      </c>
      <c r="DI73" s="80">
        <f t="shared" ca="1" si="147"/>
        <v>-26.772974999999864</v>
      </c>
      <c r="DJ73" s="80">
        <f t="shared" ca="1" si="147"/>
        <v>-26.772974999999864</v>
      </c>
      <c r="DK73" s="80">
        <f t="shared" ca="1" si="147"/>
        <v>-26.772974999999864</v>
      </c>
      <c r="DL73" s="80">
        <f t="shared" si="147"/>
        <v>0</v>
      </c>
      <c r="DM73" s="80">
        <f t="shared" si="147"/>
        <v>0</v>
      </c>
      <c r="DN73" s="80">
        <f t="shared" si="147"/>
        <v>0</v>
      </c>
      <c r="DO73" s="80">
        <f t="shared" si="147"/>
        <v>0</v>
      </c>
      <c r="DP73" s="80">
        <f t="shared" si="147"/>
        <v>0</v>
      </c>
      <c r="DQ73" s="80">
        <f t="shared" si="147"/>
        <v>0</v>
      </c>
      <c r="DR73" s="80">
        <f t="shared" si="147"/>
        <v>0</v>
      </c>
      <c r="DS73" s="80">
        <f t="shared" si="147"/>
        <v>0</v>
      </c>
      <c r="DT73" s="80">
        <f t="shared" si="147"/>
        <v>0</v>
      </c>
      <c r="DU73" s="80">
        <f t="shared" si="147"/>
        <v>0</v>
      </c>
      <c r="DV73" s="80">
        <f t="shared" si="147"/>
        <v>0</v>
      </c>
      <c r="DW73" s="80">
        <f t="shared" si="147"/>
        <v>0</v>
      </c>
      <c r="DX73" s="80">
        <f t="shared" si="147"/>
        <v>0</v>
      </c>
      <c r="DY73" s="80">
        <f t="shared" si="147"/>
        <v>0</v>
      </c>
      <c r="DZ73" s="80">
        <f t="shared" si="147"/>
        <v>0</v>
      </c>
      <c r="EA73" s="80">
        <f t="shared" si="147"/>
        <v>0</v>
      </c>
      <c r="EB73" s="80">
        <f t="shared" si="147"/>
        <v>0</v>
      </c>
      <c r="EC73" s="80">
        <f t="shared" si="147"/>
        <v>0</v>
      </c>
      <c r="ED73" s="80">
        <f t="shared" si="147"/>
        <v>0</v>
      </c>
      <c r="EE73" s="80">
        <f t="shared" si="147"/>
        <v>0</v>
      </c>
      <c r="EF73" s="80">
        <f t="shared" si="147"/>
        <v>0</v>
      </c>
      <c r="EG73" s="80">
        <f t="shared" si="147"/>
        <v>0</v>
      </c>
      <c r="EH73" s="80">
        <f t="shared" si="147"/>
        <v>0</v>
      </c>
      <c r="EI73" s="80">
        <f t="shared" si="147"/>
        <v>0</v>
      </c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</row>
    <row r="74" spans="2:201" x14ac:dyDescent="0.2">
      <c r="B74" s="82"/>
      <c r="C74" s="83" t="s">
        <v>936</v>
      </c>
      <c r="D74" s="83"/>
      <c r="E74" s="83">
        <v>0</v>
      </c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4">
        <f t="shared" ref="P74:CA74" ca="1" si="148">P75+P82+P86+P92</f>
        <v>1690616169.0044057</v>
      </c>
      <c r="Q74" s="85">
        <f t="shared" si="148"/>
        <v>0</v>
      </c>
      <c r="R74" s="85">
        <f t="shared" ca="1" si="148"/>
        <v>1690616169.0044057</v>
      </c>
      <c r="S74" s="85">
        <f t="shared" si="148"/>
        <v>0</v>
      </c>
      <c r="T74" s="85">
        <f t="shared" ref="T74:AY74" si="149">T75+T82+T86+T92</f>
        <v>0</v>
      </c>
      <c r="U74" s="85">
        <f t="shared" si="149"/>
        <v>0</v>
      </c>
      <c r="V74" s="85">
        <f t="shared" si="149"/>
        <v>700000000</v>
      </c>
      <c r="W74" s="85">
        <f t="shared" si="149"/>
        <v>0</v>
      </c>
      <c r="X74" s="85">
        <f t="shared" si="149"/>
        <v>0</v>
      </c>
      <c r="Y74" s="85">
        <f t="shared" si="149"/>
        <v>0</v>
      </c>
      <c r="Z74" s="85">
        <f t="shared" si="149"/>
        <v>0</v>
      </c>
      <c r="AA74" s="85">
        <f t="shared" si="149"/>
        <v>0</v>
      </c>
      <c r="AB74" s="85">
        <f t="shared" si="149"/>
        <v>0</v>
      </c>
      <c r="AC74" s="85">
        <f t="shared" si="149"/>
        <v>0</v>
      </c>
      <c r="AD74" s="85">
        <f t="shared" si="149"/>
        <v>0</v>
      </c>
      <c r="AE74" s="85">
        <f t="shared" si="149"/>
        <v>0</v>
      </c>
      <c r="AF74" s="85">
        <f t="shared" si="149"/>
        <v>0</v>
      </c>
      <c r="AG74" s="85">
        <f t="shared" si="149"/>
        <v>0</v>
      </c>
      <c r="AH74" s="85">
        <f t="shared" si="149"/>
        <v>0</v>
      </c>
      <c r="AI74" s="85">
        <f t="shared" si="149"/>
        <v>0</v>
      </c>
      <c r="AJ74" s="85">
        <f t="shared" si="149"/>
        <v>0</v>
      </c>
      <c r="AK74" s="85">
        <f t="shared" ca="1" si="149"/>
        <v>2171273.2019060082</v>
      </c>
      <c r="AL74" s="85">
        <f t="shared" ca="1" si="149"/>
        <v>988446970.53533328</v>
      </c>
      <c r="AM74" s="85">
        <f t="shared" ca="1" si="149"/>
        <v>-29.464666572580494</v>
      </c>
      <c r="AN74" s="85">
        <f t="shared" ca="1" si="149"/>
        <v>-28.730568870967588</v>
      </c>
      <c r="AO74" s="85">
        <f t="shared" ca="1" si="149"/>
        <v>-28.730568870967588</v>
      </c>
      <c r="AP74" s="85">
        <f t="shared" ca="1" si="149"/>
        <v>-28.241170403225663</v>
      </c>
      <c r="AQ74" s="85">
        <f t="shared" ca="1" si="149"/>
        <v>-28.241170403225663</v>
      </c>
      <c r="AR74" s="85">
        <f t="shared" ca="1" si="149"/>
        <v>-28.241170403225663</v>
      </c>
      <c r="AS74" s="85">
        <f t="shared" ca="1" si="149"/>
        <v>-27.50707270161276</v>
      </c>
      <c r="AT74" s="85">
        <f t="shared" ca="1" si="149"/>
        <v>-27.50707270161276</v>
      </c>
      <c r="AU74" s="85">
        <f t="shared" ca="1" si="149"/>
        <v>-27.017674233870824</v>
      </c>
      <c r="AV74" s="85">
        <f t="shared" ca="1" si="149"/>
        <v>-27.017674233870824</v>
      </c>
      <c r="AW74" s="85">
        <f t="shared" ca="1" si="149"/>
        <v>-27.017674233870824</v>
      </c>
      <c r="AX74" s="85">
        <f t="shared" ca="1" si="149"/>
        <v>-26.772974999999864</v>
      </c>
      <c r="AY74" s="85">
        <f t="shared" ca="1" si="149"/>
        <v>-26.772974999999864</v>
      </c>
      <c r="AZ74" s="85">
        <f t="shared" ca="1" si="148"/>
        <v>-26.772974999999864</v>
      </c>
      <c r="BA74" s="85">
        <f t="shared" ca="1" si="148"/>
        <v>-26.772974999999864</v>
      </c>
      <c r="BB74" s="85">
        <f t="shared" ca="1" si="148"/>
        <v>-26.772974999999864</v>
      </c>
      <c r="BC74" s="85">
        <f t="shared" ca="1" si="148"/>
        <v>-26.772974999999864</v>
      </c>
      <c r="BD74" s="85">
        <f t="shared" ca="1" si="148"/>
        <v>-26.772974999999864</v>
      </c>
      <c r="BE74" s="85">
        <f t="shared" ca="1" si="148"/>
        <v>-26.772974999999864</v>
      </c>
      <c r="BF74" s="85">
        <f t="shared" ca="1" si="148"/>
        <v>-26.772974999999864</v>
      </c>
      <c r="BG74" s="85">
        <f t="shared" ca="1" si="148"/>
        <v>-26.772974999999864</v>
      </c>
      <c r="BH74" s="85">
        <f t="shared" ca="1" si="148"/>
        <v>-26.772974999999864</v>
      </c>
      <c r="BI74" s="85">
        <f t="shared" ca="1" si="148"/>
        <v>-26.772974999999864</v>
      </c>
      <c r="BJ74" s="85">
        <f t="shared" ca="1" si="148"/>
        <v>-26.772974999999864</v>
      </c>
      <c r="BK74" s="85">
        <f t="shared" ca="1" si="148"/>
        <v>-26.772974999999864</v>
      </c>
      <c r="BL74" s="85">
        <f t="shared" ca="1" si="148"/>
        <v>-26.772974999999864</v>
      </c>
      <c r="BM74" s="85">
        <f t="shared" ca="1" si="148"/>
        <v>-26.772974999999864</v>
      </c>
      <c r="BN74" s="85">
        <f t="shared" ca="1" si="148"/>
        <v>-26.772974999999864</v>
      </c>
      <c r="BO74" s="85">
        <f t="shared" ca="1" si="148"/>
        <v>-26.772974999999864</v>
      </c>
      <c r="BP74" s="85">
        <f t="shared" ca="1" si="148"/>
        <v>-26.772974999999864</v>
      </c>
      <c r="BQ74" s="85">
        <f t="shared" ca="1" si="148"/>
        <v>-26.772974999999864</v>
      </c>
      <c r="BR74" s="85">
        <f t="shared" ca="1" si="148"/>
        <v>-26.772974999999864</v>
      </c>
      <c r="BS74" s="85">
        <f t="shared" ca="1" si="148"/>
        <v>-26.772974999999864</v>
      </c>
      <c r="BT74" s="85">
        <f t="shared" ca="1" si="148"/>
        <v>-26.772974999999864</v>
      </c>
      <c r="BU74" s="85">
        <f t="shared" ca="1" si="148"/>
        <v>-26.772974999999864</v>
      </c>
      <c r="BV74" s="85">
        <f t="shared" ca="1" si="148"/>
        <v>-26.772974999999864</v>
      </c>
      <c r="BW74" s="85">
        <f t="shared" ca="1" si="148"/>
        <v>-26.772974999999864</v>
      </c>
      <c r="BX74" s="85">
        <f t="shared" ca="1" si="148"/>
        <v>-26.772974999999864</v>
      </c>
      <c r="BY74" s="85">
        <f t="shared" ca="1" si="148"/>
        <v>-26.772974999999864</v>
      </c>
      <c r="BZ74" s="85">
        <f t="shared" ca="1" si="148"/>
        <v>-26.772974999999864</v>
      </c>
      <c r="CA74" s="85">
        <f t="shared" ca="1" si="148"/>
        <v>-26.772974999999864</v>
      </c>
      <c r="CB74" s="85">
        <f t="shared" ref="CB74:EI74" ca="1" si="150">CB75+CB82+CB86+CB92</f>
        <v>-26.772974999999864</v>
      </c>
      <c r="CC74" s="85">
        <f t="shared" ca="1" si="150"/>
        <v>-26.772974999999864</v>
      </c>
      <c r="CD74" s="85">
        <f t="shared" ca="1" si="150"/>
        <v>-26.772974999999864</v>
      </c>
      <c r="CE74" s="85">
        <f t="shared" ca="1" si="150"/>
        <v>-26.772974999999864</v>
      </c>
      <c r="CF74" s="85">
        <f t="shared" ca="1" si="150"/>
        <v>-26.772974999999864</v>
      </c>
      <c r="CG74" s="85">
        <f t="shared" ca="1" si="150"/>
        <v>-26.772974999999864</v>
      </c>
      <c r="CH74" s="85">
        <f t="shared" ca="1" si="150"/>
        <v>-26.772974999999864</v>
      </c>
      <c r="CI74" s="85">
        <f t="shared" ca="1" si="150"/>
        <v>-26.772974999999864</v>
      </c>
      <c r="CJ74" s="85">
        <f t="shared" ca="1" si="150"/>
        <v>-26.772974999999864</v>
      </c>
      <c r="CK74" s="85">
        <f t="shared" ca="1" si="150"/>
        <v>-26.772974999999864</v>
      </c>
      <c r="CL74" s="85">
        <f t="shared" ca="1" si="150"/>
        <v>-26.772974999999864</v>
      </c>
      <c r="CM74" s="85">
        <f t="shared" ca="1" si="150"/>
        <v>-26.772974999999864</v>
      </c>
      <c r="CN74" s="85">
        <f t="shared" ca="1" si="150"/>
        <v>-26.772974999999864</v>
      </c>
      <c r="CO74" s="85">
        <f t="shared" ca="1" si="150"/>
        <v>-26.772974999999864</v>
      </c>
      <c r="CP74" s="85">
        <f t="shared" ca="1" si="150"/>
        <v>-26.772974999999864</v>
      </c>
      <c r="CQ74" s="85">
        <f t="shared" ca="1" si="150"/>
        <v>-26.772974999999864</v>
      </c>
      <c r="CR74" s="85">
        <f t="shared" ca="1" si="150"/>
        <v>-26.772974999999864</v>
      </c>
      <c r="CS74" s="85">
        <f t="shared" ca="1" si="150"/>
        <v>-26.772974999999864</v>
      </c>
      <c r="CT74" s="85">
        <f t="shared" ca="1" si="150"/>
        <v>-26.772974999999864</v>
      </c>
      <c r="CU74" s="85">
        <f t="shared" ca="1" si="150"/>
        <v>-26.772974999999864</v>
      </c>
      <c r="CV74" s="85">
        <f t="shared" ca="1" si="150"/>
        <v>-26.772974999999864</v>
      </c>
      <c r="CW74" s="85">
        <f t="shared" ca="1" si="150"/>
        <v>-26.772974999999864</v>
      </c>
      <c r="CX74" s="85">
        <f t="shared" ca="1" si="150"/>
        <v>-26.772974999999864</v>
      </c>
      <c r="CY74" s="85">
        <f t="shared" ca="1" si="150"/>
        <v>-26.772974999999864</v>
      </c>
      <c r="CZ74" s="85">
        <f t="shared" ca="1" si="150"/>
        <v>-26.772974999999864</v>
      </c>
      <c r="DA74" s="85">
        <f t="shared" ca="1" si="150"/>
        <v>-26.772974999999864</v>
      </c>
      <c r="DB74" s="85">
        <f t="shared" ca="1" si="150"/>
        <v>-26.772974999999864</v>
      </c>
      <c r="DC74" s="85">
        <f t="shared" ca="1" si="150"/>
        <v>-26.772974999999864</v>
      </c>
      <c r="DD74" s="85">
        <f t="shared" ca="1" si="150"/>
        <v>-26.772974999999864</v>
      </c>
      <c r="DE74" s="85">
        <f t="shared" ca="1" si="150"/>
        <v>-26.772974999999864</v>
      </c>
      <c r="DF74" s="85">
        <f t="shared" ca="1" si="150"/>
        <v>-26.772974999999864</v>
      </c>
      <c r="DG74" s="85">
        <f t="shared" ca="1" si="150"/>
        <v>-26.772974999999864</v>
      </c>
      <c r="DH74" s="85">
        <f t="shared" ca="1" si="150"/>
        <v>-26.772974999999864</v>
      </c>
      <c r="DI74" s="85">
        <f t="shared" ca="1" si="150"/>
        <v>-26.772974999999864</v>
      </c>
      <c r="DJ74" s="85">
        <f t="shared" ca="1" si="150"/>
        <v>-26.772974999999864</v>
      </c>
      <c r="DK74" s="85">
        <f t="shared" ca="1" si="150"/>
        <v>-26.772974999999864</v>
      </c>
      <c r="DL74" s="85">
        <f t="shared" si="150"/>
        <v>0</v>
      </c>
      <c r="DM74" s="85">
        <f t="shared" si="150"/>
        <v>0</v>
      </c>
      <c r="DN74" s="85">
        <f t="shared" si="150"/>
        <v>0</v>
      </c>
      <c r="DO74" s="85">
        <f t="shared" si="150"/>
        <v>0</v>
      </c>
      <c r="DP74" s="85">
        <f t="shared" si="150"/>
        <v>0</v>
      </c>
      <c r="DQ74" s="85">
        <f t="shared" si="150"/>
        <v>0</v>
      </c>
      <c r="DR74" s="85">
        <f t="shared" si="150"/>
        <v>0</v>
      </c>
      <c r="DS74" s="85">
        <f t="shared" si="150"/>
        <v>0</v>
      </c>
      <c r="DT74" s="85">
        <f t="shared" si="150"/>
        <v>0</v>
      </c>
      <c r="DU74" s="85">
        <f t="shared" si="150"/>
        <v>0</v>
      </c>
      <c r="DV74" s="85">
        <f t="shared" si="150"/>
        <v>0</v>
      </c>
      <c r="DW74" s="85">
        <f t="shared" si="150"/>
        <v>0</v>
      </c>
      <c r="DX74" s="85">
        <f t="shared" si="150"/>
        <v>0</v>
      </c>
      <c r="DY74" s="85">
        <f t="shared" si="150"/>
        <v>0</v>
      </c>
      <c r="DZ74" s="85">
        <f t="shared" si="150"/>
        <v>0</v>
      </c>
      <c r="EA74" s="85">
        <f t="shared" si="150"/>
        <v>0</v>
      </c>
      <c r="EB74" s="85">
        <f t="shared" si="150"/>
        <v>0</v>
      </c>
      <c r="EC74" s="85">
        <f t="shared" si="150"/>
        <v>0</v>
      </c>
      <c r="ED74" s="85">
        <f t="shared" si="150"/>
        <v>0</v>
      </c>
      <c r="EE74" s="85">
        <f t="shared" si="150"/>
        <v>0</v>
      </c>
      <c r="EF74" s="85">
        <f t="shared" si="150"/>
        <v>0</v>
      </c>
      <c r="EG74" s="85">
        <f t="shared" si="150"/>
        <v>0</v>
      </c>
      <c r="EH74" s="85">
        <f t="shared" si="150"/>
        <v>0</v>
      </c>
      <c r="EI74" s="85">
        <f t="shared" si="150"/>
        <v>0</v>
      </c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60"/>
      <c r="FU74" s="60"/>
      <c r="FV74" s="60"/>
      <c r="FW74" s="60"/>
      <c r="FX74" s="60"/>
      <c r="FY74" s="60"/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0"/>
      <c r="GK74" s="60"/>
      <c r="GL74" s="60"/>
      <c r="GM74" s="60"/>
      <c r="GN74" s="60"/>
      <c r="GO74" s="60"/>
      <c r="GP74" s="60"/>
      <c r="GQ74" s="60"/>
      <c r="GR74" s="60"/>
      <c r="GS74" s="60"/>
    </row>
    <row r="75" spans="2:201" x14ac:dyDescent="0.2">
      <c r="B75" s="86" t="s">
        <v>937</v>
      </c>
      <c r="C75" s="87" t="s">
        <v>740</v>
      </c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9">
        <f t="shared" ref="P75:S75" si="151">SUM(P76:P81)</f>
        <v>700000000</v>
      </c>
      <c r="Q75" s="90">
        <f t="shared" si="151"/>
        <v>0</v>
      </c>
      <c r="R75" s="90">
        <f t="shared" si="151"/>
        <v>700000000</v>
      </c>
      <c r="S75" s="90">
        <f t="shared" si="151"/>
        <v>0</v>
      </c>
      <c r="T75" s="90">
        <f t="shared" ref="T75:AY75" si="152">SUM(T76:T81)</f>
        <v>0</v>
      </c>
      <c r="U75" s="90">
        <f t="shared" si="152"/>
        <v>0</v>
      </c>
      <c r="V75" s="90">
        <f t="shared" si="152"/>
        <v>700000000</v>
      </c>
      <c r="W75" s="90">
        <f t="shared" si="152"/>
        <v>0</v>
      </c>
      <c r="X75" s="90">
        <f t="shared" si="152"/>
        <v>0</v>
      </c>
      <c r="Y75" s="90">
        <f t="shared" si="152"/>
        <v>0</v>
      </c>
      <c r="Z75" s="90">
        <f t="shared" si="152"/>
        <v>0</v>
      </c>
      <c r="AA75" s="90">
        <f t="shared" si="152"/>
        <v>0</v>
      </c>
      <c r="AB75" s="90">
        <f t="shared" si="152"/>
        <v>0</v>
      </c>
      <c r="AC75" s="90">
        <f t="shared" si="152"/>
        <v>0</v>
      </c>
      <c r="AD75" s="90">
        <f t="shared" si="152"/>
        <v>0</v>
      </c>
      <c r="AE75" s="90">
        <f t="shared" si="152"/>
        <v>0</v>
      </c>
      <c r="AF75" s="90">
        <f t="shared" si="152"/>
        <v>0</v>
      </c>
      <c r="AG75" s="90">
        <f t="shared" si="152"/>
        <v>0</v>
      </c>
      <c r="AH75" s="90">
        <f t="shared" si="152"/>
        <v>0</v>
      </c>
      <c r="AI75" s="90">
        <f t="shared" si="152"/>
        <v>0</v>
      </c>
      <c r="AJ75" s="90">
        <f t="shared" si="152"/>
        <v>0</v>
      </c>
      <c r="AK75" s="90">
        <f t="shared" si="152"/>
        <v>0</v>
      </c>
      <c r="AL75" s="90">
        <f t="shared" si="152"/>
        <v>0</v>
      </c>
      <c r="AM75" s="90">
        <f t="shared" si="152"/>
        <v>0</v>
      </c>
      <c r="AN75" s="90">
        <f t="shared" si="152"/>
        <v>0</v>
      </c>
      <c r="AO75" s="90">
        <f t="shared" si="152"/>
        <v>0</v>
      </c>
      <c r="AP75" s="90">
        <f t="shared" si="152"/>
        <v>0</v>
      </c>
      <c r="AQ75" s="90">
        <f t="shared" si="152"/>
        <v>0</v>
      </c>
      <c r="AR75" s="90">
        <f t="shared" si="152"/>
        <v>0</v>
      </c>
      <c r="AS75" s="90">
        <f t="shared" si="152"/>
        <v>0</v>
      </c>
      <c r="AT75" s="90">
        <f t="shared" si="152"/>
        <v>0</v>
      </c>
      <c r="AU75" s="90">
        <f t="shared" si="152"/>
        <v>0</v>
      </c>
      <c r="AV75" s="90">
        <f t="shared" si="152"/>
        <v>0</v>
      </c>
      <c r="AW75" s="90">
        <f t="shared" si="152"/>
        <v>0</v>
      </c>
      <c r="AX75" s="90">
        <f t="shared" si="152"/>
        <v>0</v>
      </c>
      <c r="AY75" s="90">
        <f t="shared" si="152"/>
        <v>0</v>
      </c>
      <c r="AZ75" s="90">
        <f t="shared" ref="AZ75:DJ75" si="153">SUM(AZ76:AZ81)</f>
        <v>0</v>
      </c>
      <c r="BA75" s="90">
        <f t="shared" si="153"/>
        <v>0</v>
      </c>
      <c r="BB75" s="90">
        <f t="shared" si="153"/>
        <v>0</v>
      </c>
      <c r="BC75" s="90">
        <f t="shared" si="153"/>
        <v>0</v>
      </c>
      <c r="BD75" s="90">
        <f t="shared" si="153"/>
        <v>0</v>
      </c>
      <c r="BE75" s="90">
        <f t="shared" si="153"/>
        <v>0</v>
      </c>
      <c r="BF75" s="90">
        <f t="shared" si="153"/>
        <v>0</v>
      </c>
      <c r="BG75" s="90">
        <f t="shared" si="153"/>
        <v>0</v>
      </c>
      <c r="BH75" s="90">
        <f t="shared" si="153"/>
        <v>0</v>
      </c>
      <c r="BI75" s="90">
        <f t="shared" si="153"/>
        <v>0</v>
      </c>
      <c r="BJ75" s="90">
        <f t="shared" si="153"/>
        <v>0</v>
      </c>
      <c r="BK75" s="90">
        <f t="shared" si="153"/>
        <v>0</v>
      </c>
      <c r="BL75" s="90">
        <f t="shared" si="153"/>
        <v>0</v>
      </c>
      <c r="BM75" s="90">
        <f t="shared" si="153"/>
        <v>0</v>
      </c>
      <c r="BN75" s="90">
        <f t="shared" si="153"/>
        <v>0</v>
      </c>
      <c r="BO75" s="90">
        <f t="shared" si="153"/>
        <v>0</v>
      </c>
      <c r="BP75" s="90">
        <f t="shared" si="153"/>
        <v>0</v>
      </c>
      <c r="BQ75" s="90">
        <f t="shared" si="153"/>
        <v>0</v>
      </c>
      <c r="BR75" s="90">
        <f t="shared" si="153"/>
        <v>0</v>
      </c>
      <c r="BS75" s="90">
        <f t="shared" si="153"/>
        <v>0</v>
      </c>
      <c r="BT75" s="90">
        <f t="shared" si="153"/>
        <v>0</v>
      </c>
      <c r="BU75" s="90">
        <f t="shared" si="153"/>
        <v>0</v>
      </c>
      <c r="BV75" s="90">
        <f t="shared" si="153"/>
        <v>0</v>
      </c>
      <c r="BW75" s="90">
        <f t="shared" si="153"/>
        <v>0</v>
      </c>
      <c r="BX75" s="90">
        <f t="shared" si="153"/>
        <v>0</v>
      </c>
      <c r="BY75" s="90">
        <f t="shared" si="153"/>
        <v>0</v>
      </c>
      <c r="BZ75" s="90">
        <f t="shared" si="153"/>
        <v>0</v>
      </c>
      <c r="CA75" s="90">
        <f t="shared" si="153"/>
        <v>0</v>
      </c>
      <c r="CB75" s="90">
        <f t="shared" si="153"/>
        <v>0</v>
      </c>
      <c r="CC75" s="90">
        <f t="shared" si="153"/>
        <v>0</v>
      </c>
      <c r="CD75" s="90">
        <f t="shared" si="153"/>
        <v>0</v>
      </c>
      <c r="CE75" s="90">
        <f t="shared" si="153"/>
        <v>0</v>
      </c>
      <c r="CF75" s="90">
        <f t="shared" si="153"/>
        <v>0</v>
      </c>
      <c r="CG75" s="90">
        <f t="shared" si="153"/>
        <v>0</v>
      </c>
      <c r="CH75" s="90">
        <f t="shared" si="153"/>
        <v>0</v>
      </c>
      <c r="CI75" s="90">
        <f t="shared" si="153"/>
        <v>0</v>
      </c>
      <c r="CJ75" s="90">
        <f t="shared" si="153"/>
        <v>0</v>
      </c>
      <c r="CK75" s="90">
        <f t="shared" si="153"/>
        <v>0</v>
      </c>
      <c r="CL75" s="90">
        <f t="shared" si="153"/>
        <v>0</v>
      </c>
      <c r="CM75" s="90">
        <f t="shared" si="153"/>
        <v>0</v>
      </c>
      <c r="CN75" s="90">
        <f t="shared" si="153"/>
        <v>0</v>
      </c>
      <c r="CO75" s="90">
        <f t="shared" si="153"/>
        <v>0</v>
      </c>
      <c r="CP75" s="90">
        <f t="shared" si="153"/>
        <v>0</v>
      </c>
      <c r="CQ75" s="90">
        <f t="shared" si="153"/>
        <v>0</v>
      </c>
      <c r="CR75" s="90">
        <f t="shared" si="153"/>
        <v>0</v>
      </c>
      <c r="CS75" s="90">
        <f t="shared" si="153"/>
        <v>0</v>
      </c>
      <c r="CT75" s="90">
        <f t="shared" si="153"/>
        <v>0</v>
      </c>
      <c r="CU75" s="90">
        <f t="shared" si="153"/>
        <v>0</v>
      </c>
      <c r="CV75" s="90">
        <f t="shared" si="153"/>
        <v>0</v>
      </c>
      <c r="CW75" s="90">
        <f t="shared" si="153"/>
        <v>0</v>
      </c>
      <c r="CX75" s="90">
        <f t="shared" si="153"/>
        <v>0</v>
      </c>
      <c r="CY75" s="90">
        <f t="shared" si="153"/>
        <v>0</v>
      </c>
      <c r="CZ75" s="90">
        <f t="shared" si="153"/>
        <v>0</v>
      </c>
      <c r="DA75" s="90">
        <f t="shared" si="153"/>
        <v>0</v>
      </c>
      <c r="DB75" s="90">
        <f t="shared" si="153"/>
        <v>0</v>
      </c>
      <c r="DC75" s="90">
        <f t="shared" si="153"/>
        <v>0</v>
      </c>
      <c r="DD75" s="90">
        <f t="shared" si="153"/>
        <v>0</v>
      </c>
      <c r="DE75" s="90">
        <f t="shared" si="153"/>
        <v>0</v>
      </c>
      <c r="DF75" s="90">
        <f t="shared" si="153"/>
        <v>0</v>
      </c>
      <c r="DG75" s="90">
        <f t="shared" si="153"/>
        <v>0</v>
      </c>
      <c r="DH75" s="90">
        <f t="shared" si="153"/>
        <v>0</v>
      </c>
      <c r="DI75" s="90">
        <f t="shared" si="153"/>
        <v>0</v>
      </c>
      <c r="DJ75" s="90">
        <f t="shared" si="153"/>
        <v>0</v>
      </c>
      <c r="DK75" s="90">
        <f t="shared" ref="DK75:EI75" si="154">SUM(DK76:DK81)</f>
        <v>0</v>
      </c>
      <c r="DL75" s="90">
        <f t="shared" si="154"/>
        <v>0</v>
      </c>
      <c r="DM75" s="90">
        <f t="shared" si="154"/>
        <v>0</v>
      </c>
      <c r="DN75" s="90">
        <f t="shared" si="154"/>
        <v>0</v>
      </c>
      <c r="DO75" s="90">
        <f t="shared" si="154"/>
        <v>0</v>
      </c>
      <c r="DP75" s="90">
        <f t="shared" si="154"/>
        <v>0</v>
      </c>
      <c r="DQ75" s="90">
        <f t="shared" si="154"/>
        <v>0</v>
      </c>
      <c r="DR75" s="90">
        <f t="shared" si="154"/>
        <v>0</v>
      </c>
      <c r="DS75" s="90">
        <f t="shared" si="154"/>
        <v>0</v>
      </c>
      <c r="DT75" s="90">
        <f t="shared" si="154"/>
        <v>0</v>
      </c>
      <c r="DU75" s="90">
        <f t="shared" si="154"/>
        <v>0</v>
      </c>
      <c r="DV75" s="90">
        <f t="shared" si="154"/>
        <v>0</v>
      </c>
      <c r="DW75" s="90">
        <f t="shared" si="154"/>
        <v>0</v>
      </c>
      <c r="DX75" s="90">
        <f t="shared" si="154"/>
        <v>0</v>
      </c>
      <c r="DY75" s="90">
        <f t="shared" si="154"/>
        <v>0</v>
      </c>
      <c r="DZ75" s="90">
        <f t="shared" si="154"/>
        <v>0</v>
      </c>
      <c r="EA75" s="90">
        <f t="shared" si="154"/>
        <v>0</v>
      </c>
      <c r="EB75" s="90">
        <f t="shared" si="154"/>
        <v>0</v>
      </c>
      <c r="EC75" s="90">
        <f t="shared" si="154"/>
        <v>0</v>
      </c>
      <c r="ED75" s="90">
        <f t="shared" si="154"/>
        <v>0</v>
      </c>
      <c r="EE75" s="90">
        <f t="shared" si="154"/>
        <v>0</v>
      </c>
      <c r="EF75" s="90">
        <f t="shared" si="154"/>
        <v>0</v>
      </c>
      <c r="EG75" s="90">
        <f t="shared" si="154"/>
        <v>0</v>
      </c>
      <c r="EH75" s="90">
        <f t="shared" si="154"/>
        <v>0</v>
      </c>
      <c r="EI75" s="90">
        <f t="shared" si="154"/>
        <v>0</v>
      </c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60"/>
      <c r="FU75" s="60"/>
      <c r="FV75" s="60"/>
      <c r="FW75" s="60"/>
      <c r="FX75" s="60"/>
      <c r="FY75" s="60"/>
      <c r="FZ75" s="60"/>
      <c r="GA75" s="60"/>
      <c r="GB75" s="60"/>
      <c r="GC75" s="60"/>
      <c r="GD75" s="60"/>
      <c r="GE75" s="60"/>
      <c r="GF75" s="60"/>
      <c r="GG75" s="60"/>
      <c r="GH75" s="60"/>
      <c r="GI75" s="60"/>
      <c r="GJ75" s="60"/>
      <c r="GK75" s="60"/>
      <c r="GL75" s="60"/>
      <c r="GM75" s="60"/>
      <c r="GN75" s="60"/>
      <c r="GO75" s="60"/>
      <c r="GP75" s="60"/>
      <c r="GQ75" s="60"/>
      <c r="GR75" s="60"/>
      <c r="GS75" s="60"/>
    </row>
    <row r="76" spans="2:201" x14ac:dyDescent="0.2">
      <c r="B76" s="66" t="s">
        <v>938</v>
      </c>
      <c r="C76" s="67" t="s">
        <v>939</v>
      </c>
      <c r="D76" s="68"/>
      <c r="E76" s="59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9">
        <f t="shared" ref="P76:P81" si="155">SUM(S76:EI76)</f>
        <v>700000000</v>
      </c>
      <c r="Q76" s="70">
        <f t="shared" ref="Q76:Q81" si="156">SUMIF(S$5:EI$5,"факт",S76:EI76)</f>
        <v>0</v>
      </c>
      <c r="R76" s="59">
        <f t="shared" ref="R76:R81" si="157">P76-Q76</f>
        <v>700000000</v>
      </c>
      <c r="S76" s="102">
        <f>SUMIF(факт!$S$7:$S$2427,S$6&amp;"/"&amp;$B76,факт!$N$7:$N$2427)</f>
        <v>0</v>
      </c>
      <c r="T76" s="102">
        <f>SUMIF(факт!$S$7:$S$2427,T$6&amp;"/"&amp;$B76,факт!$N$7:$N$2427)</f>
        <v>0</v>
      </c>
      <c r="U76" s="59"/>
      <c r="V76" s="59">
        <f>-ОТЧЕТ!$C$14*1000000</f>
        <v>700000000</v>
      </c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  <c r="GK76" s="60"/>
      <c r="GL76" s="60"/>
      <c r="GM76" s="60"/>
      <c r="GN76" s="60"/>
      <c r="GO76" s="60"/>
      <c r="GP76" s="60"/>
      <c r="GQ76" s="60"/>
      <c r="GR76" s="60"/>
      <c r="GS76" s="60"/>
    </row>
    <row r="77" spans="2:201" x14ac:dyDescent="0.2">
      <c r="B77" s="66" t="s">
        <v>940</v>
      </c>
      <c r="C77" s="67" t="s">
        <v>941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9">
        <f t="shared" si="155"/>
        <v>0</v>
      </c>
      <c r="Q77" s="70">
        <f t="shared" si="156"/>
        <v>0</v>
      </c>
      <c r="R77" s="59">
        <f t="shared" si="157"/>
        <v>0</v>
      </c>
      <c r="S77" s="102">
        <f>SUMIF(факт!$S$7:$S$2427,S$6&amp;"/"&amp;$B77,факт!$N$7:$N$2427)</f>
        <v>0</v>
      </c>
      <c r="T77" s="102">
        <f>SUMIF(факт!$S$7:$S$2427,T$6&amp;"/"&amp;$B77,факт!$N$7:$N$2427)</f>
        <v>0</v>
      </c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  <c r="GK77" s="60"/>
      <c r="GL77" s="60"/>
      <c r="GM77" s="60"/>
      <c r="GN77" s="60"/>
      <c r="GO77" s="60"/>
      <c r="GP77" s="60"/>
      <c r="GQ77" s="60"/>
      <c r="GR77" s="60"/>
      <c r="GS77" s="60"/>
    </row>
    <row r="78" spans="2:201" x14ac:dyDescent="0.2">
      <c r="B78" s="66" t="s">
        <v>942</v>
      </c>
      <c r="C78" s="67" t="s">
        <v>943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9">
        <f t="shared" si="155"/>
        <v>0</v>
      </c>
      <c r="Q78" s="70">
        <f t="shared" si="156"/>
        <v>0</v>
      </c>
      <c r="R78" s="59">
        <f t="shared" si="157"/>
        <v>0</v>
      </c>
      <c r="S78" s="102">
        <f>SUMIF(факт!$S$7:$S$2427,S$6&amp;"/"&amp;$B78,факт!$N$7:$N$2427)</f>
        <v>0</v>
      </c>
      <c r="T78" s="102">
        <f>SUMIF(факт!$S$7:$S$2427,T$6&amp;"/"&amp;$B78,факт!$N$7:$N$2427)</f>
        <v>0</v>
      </c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  <c r="GK78" s="60"/>
      <c r="GL78" s="60"/>
      <c r="GM78" s="60"/>
      <c r="GN78" s="60"/>
      <c r="GO78" s="60"/>
      <c r="GP78" s="60"/>
      <c r="GQ78" s="60"/>
      <c r="GR78" s="60"/>
      <c r="GS78" s="60"/>
    </row>
    <row r="79" spans="2:201" x14ac:dyDescent="0.2">
      <c r="B79" s="66" t="s">
        <v>944</v>
      </c>
      <c r="C79" s="67" t="s">
        <v>945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9">
        <f t="shared" si="155"/>
        <v>0</v>
      </c>
      <c r="Q79" s="70">
        <f t="shared" si="156"/>
        <v>0</v>
      </c>
      <c r="R79" s="59">
        <f t="shared" si="157"/>
        <v>0</v>
      </c>
      <c r="S79" s="102">
        <f>SUMIF(факт!$S$7:$S$2427,S$6&amp;"/"&amp;$B79,факт!$N$7:$N$2427)</f>
        <v>0</v>
      </c>
      <c r="T79" s="102">
        <f>SUMIF(факт!$S$7:$S$2427,T$6&amp;"/"&amp;$B79,факт!$N$7:$N$2427)</f>
        <v>0</v>
      </c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  <c r="GK79" s="60"/>
      <c r="GL79" s="60"/>
      <c r="GM79" s="60"/>
      <c r="GN79" s="60"/>
      <c r="GO79" s="60"/>
      <c r="GP79" s="60"/>
      <c r="GQ79" s="60"/>
      <c r="GR79" s="60"/>
      <c r="GS79" s="60"/>
    </row>
    <row r="80" spans="2:201" x14ac:dyDescent="0.2">
      <c r="B80" s="66" t="s">
        <v>946</v>
      </c>
      <c r="C80" s="67" t="s">
        <v>947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9">
        <f t="shared" si="155"/>
        <v>0</v>
      </c>
      <c r="Q80" s="70">
        <f t="shared" si="156"/>
        <v>0</v>
      </c>
      <c r="R80" s="59">
        <f t="shared" si="157"/>
        <v>0</v>
      </c>
      <c r="S80" s="102">
        <f>SUMIF(факт!$S$7:$S$2427,S$6&amp;"/"&amp;$B80,факт!$N$7:$N$2427)</f>
        <v>0</v>
      </c>
      <c r="T80" s="102">
        <f>SUMIF(факт!$S$7:$S$2427,T$6&amp;"/"&amp;$B80,факт!$N$7:$N$2427)</f>
        <v>0</v>
      </c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</row>
    <row r="81" spans="2:201" x14ac:dyDescent="0.2">
      <c r="B81" s="66" t="s">
        <v>948</v>
      </c>
      <c r="C81" s="67" t="s">
        <v>949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9">
        <f t="shared" si="155"/>
        <v>0</v>
      </c>
      <c r="Q81" s="70">
        <f t="shared" si="156"/>
        <v>0</v>
      </c>
      <c r="R81" s="59">
        <f t="shared" si="157"/>
        <v>0</v>
      </c>
      <c r="S81" s="102">
        <f>SUMIF(факт!$S$7:$S$2427,S$6&amp;"/"&amp;$B81,факт!$N$7:$N$2427)</f>
        <v>0</v>
      </c>
      <c r="T81" s="102">
        <f>SUMIF(факт!$S$7:$S$2427,T$6&amp;"/"&amp;$B81,факт!$N$7:$N$2427)</f>
        <v>0</v>
      </c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60"/>
      <c r="GO81" s="60"/>
      <c r="GP81" s="60"/>
      <c r="GQ81" s="60"/>
      <c r="GR81" s="60"/>
      <c r="GS81" s="60"/>
    </row>
    <row r="82" spans="2:201" x14ac:dyDescent="0.2">
      <c r="B82" s="86" t="s">
        <v>950</v>
      </c>
      <c r="C82" s="87" t="s">
        <v>741</v>
      </c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9">
        <f t="shared" ref="P82:S82" ca="1" si="158">SUM(P83:P85)</f>
        <v>2169169.0044058021</v>
      </c>
      <c r="Q82" s="90">
        <f t="shared" si="158"/>
        <v>0</v>
      </c>
      <c r="R82" s="90">
        <f t="shared" ca="1" si="158"/>
        <v>2169169.0044058021</v>
      </c>
      <c r="S82" s="90">
        <f t="shared" si="158"/>
        <v>0</v>
      </c>
      <c r="T82" s="90">
        <f t="shared" ref="T82:AY82" si="159">SUM(T83:T85)</f>
        <v>0</v>
      </c>
      <c r="U82" s="90">
        <f t="shared" si="159"/>
        <v>0</v>
      </c>
      <c r="V82" s="90">
        <f t="shared" si="159"/>
        <v>0</v>
      </c>
      <c r="W82" s="90">
        <f t="shared" si="159"/>
        <v>0</v>
      </c>
      <c r="X82" s="90">
        <f t="shared" si="159"/>
        <v>0</v>
      </c>
      <c r="Y82" s="90">
        <f t="shared" si="159"/>
        <v>0</v>
      </c>
      <c r="Z82" s="90">
        <f t="shared" si="159"/>
        <v>0</v>
      </c>
      <c r="AA82" s="90">
        <f t="shared" si="159"/>
        <v>0</v>
      </c>
      <c r="AB82" s="90">
        <f t="shared" si="159"/>
        <v>0</v>
      </c>
      <c r="AC82" s="90">
        <f t="shared" si="159"/>
        <v>0</v>
      </c>
      <c r="AD82" s="90">
        <f t="shared" si="159"/>
        <v>0</v>
      </c>
      <c r="AE82" s="90">
        <f t="shared" si="159"/>
        <v>0</v>
      </c>
      <c r="AF82" s="90">
        <f t="shared" si="159"/>
        <v>0</v>
      </c>
      <c r="AG82" s="90">
        <f t="shared" si="159"/>
        <v>0</v>
      </c>
      <c r="AH82" s="90">
        <f t="shared" si="159"/>
        <v>0</v>
      </c>
      <c r="AI82" s="90">
        <f t="shared" si="159"/>
        <v>0</v>
      </c>
      <c r="AJ82" s="90">
        <f t="shared" si="159"/>
        <v>0</v>
      </c>
      <c r="AK82" s="90">
        <f t="shared" ca="1" si="159"/>
        <v>2171273.2019060082</v>
      </c>
      <c r="AL82" s="90">
        <f t="shared" ca="1" si="159"/>
        <v>-29.464666572580494</v>
      </c>
      <c r="AM82" s="90">
        <f t="shared" ca="1" si="159"/>
        <v>-29.464666572580494</v>
      </c>
      <c r="AN82" s="90">
        <f t="shared" ca="1" si="159"/>
        <v>-28.730568870967588</v>
      </c>
      <c r="AO82" s="90">
        <f t="shared" ca="1" si="159"/>
        <v>-28.730568870967588</v>
      </c>
      <c r="AP82" s="90">
        <f t="shared" ca="1" si="159"/>
        <v>-28.241170403225663</v>
      </c>
      <c r="AQ82" s="90">
        <f t="shared" ca="1" si="159"/>
        <v>-28.241170403225663</v>
      </c>
      <c r="AR82" s="90">
        <f t="shared" ca="1" si="159"/>
        <v>-28.241170403225663</v>
      </c>
      <c r="AS82" s="90">
        <f t="shared" ca="1" si="159"/>
        <v>-27.50707270161276</v>
      </c>
      <c r="AT82" s="90">
        <f t="shared" ca="1" si="159"/>
        <v>-27.50707270161276</v>
      </c>
      <c r="AU82" s="90">
        <f t="shared" ca="1" si="159"/>
        <v>-27.017674233870824</v>
      </c>
      <c r="AV82" s="90">
        <f t="shared" ca="1" si="159"/>
        <v>-27.017674233870824</v>
      </c>
      <c r="AW82" s="90">
        <f t="shared" ca="1" si="159"/>
        <v>-27.017674233870824</v>
      </c>
      <c r="AX82" s="90">
        <f t="shared" ca="1" si="159"/>
        <v>-26.772974999999864</v>
      </c>
      <c r="AY82" s="90">
        <f t="shared" ca="1" si="159"/>
        <v>-26.772974999999864</v>
      </c>
      <c r="AZ82" s="90">
        <f t="shared" ref="AZ82:CW82" ca="1" si="160">SUM(AZ83:AZ85)</f>
        <v>-26.772974999999864</v>
      </c>
      <c r="BA82" s="90">
        <f t="shared" ca="1" si="160"/>
        <v>-26.772974999999864</v>
      </c>
      <c r="BB82" s="90">
        <f t="shared" ca="1" si="160"/>
        <v>-26.772974999999864</v>
      </c>
      <c r="BC82" s="90">
        <f t="shared" ca="1" si="160"/>
        <v>-26.772974999999864</v>
      </c>
      <c r="BD82" s="90">
        <f t="shared" ca="1" si="160"/>
        <v>-26.772974999999864</v>
      </c>
      <c r="BE82" s="90">
        <f t="shared" ca="1" si="160"/>
        <v>-26.772974999999864</v>
      </c>
      <c r="BF82" s="90">
        <f t="shared" ca="1" si="160"/>
        <v>-26.772974999999864</v>
      </c>
      <c r="BG82" s="90">
        <f t="shared" ca="1" si="160"/>
        <v>-26.772974999999864</v>
      </c>
      <c r="BH82" s="90">
        <f t="shared" ca="1" si="160"/>
        <v>-26.772974999999864</v>
      </c>
      <c r="BI82" s="90">
        <f t="shared" ca="1" si="160"/>
        <v>-26.772974999999864</v>
      </c>
      <c r="BJ82" s="90">
        <f t="shared" ca="1" si="160"/>
        <v>-26.772974999999864</v>
      </c>
      <c r="BK82" s="90">
        <f t="shared" ca="1" si="160"/>
        <v>-26.772974999999864</v>
      </c>
      <c r="BL82" s="90">
        <f t="shared" ca="1" si="160"/>
        <v>-26.772974999999864</v>
      </c>
      <c r="BM82" s="90">
        <f t="shared" ca="1" si="160"/>
        <v>-26.772974999999864</v>
      </c>
      <c r="BN82" s="90">
        <f t="shared" ca="1" si="160"/>
        <v>-26.772974999999864</v>
      </c>
      <c r="BO82" s="90">
        <f t="shared" ca="1" si="160"/>
        <v>-26.772974999999864</v>
      </c>
      <c r="BP82" s="90">
        <f t="shared" ca="1" si="160"/>
        <v>-26.772974999999864</v>
      </c>
      <c r="BQ82" s="90">
        <f t="shared" ca="1" si="160"/>
        <v>-26.772974999999864</v>
      </c>
      <c r="BR82" s="90">
        <f t="shared" ca="1" si="160"/>
        <v>-26.772974999999864</v>
      </c>
      <c r="BS82" s="90">
        <f t="shared" ca="1" si="160"/>
        <v>-26.772974999999864</v>
      </c>
      <c r="BT82" s="90">
        <f t="shared" ca="1" si="160"/>
        <v>-26.772974999999864</v>
      </c>
      <c r="BU82" s="90">
        <f t="shared" ca="1" si="160"/>
        <v>-26.772974999999864</v>
      </c>
      <c r="BV82" s="90">
        <f t="shared" ca="1" si="160"/>
        <v>-26.772974999999864</v>
      </c>
      <c r="BW82" s="90">
        <f t="shared" ca="1" si="160"/>
        <v>-26.772974999999864</v>
      </c>
      <c r="BX82" s="90">
        <f t="shared" ca="1" si="160"/>
        <v>-26.772974999999864</v>
      </c>
      <c r="BY82" s="90">
        <f t="shared" ca="1" si="160"/>
        <v>-26.772974999999864</v>
      </c>
      <c r="BZ82" s="90">
        <f t="shared" ca="1" si="160"/>
        <v>-26.772974999999864</v>
      </c>
      <c r="CA82" s="90">
        <f t="shared" ca="1" si="160"/>
        <v>-26.772974999999864</v>
      </c>
      <c r="CB82" s="90">
        <f t="shared" ca="1" si="160"/>
        <v>-26.772974999999864</v>
      </c>
      <c r="CC82" s="90">
        <f t="shared" ca="1" si="160"/>
        <v>-26.772974999999864</v>
      </c>
      <c r="CD82" s="90">
        <f t="shared" ca="1" si="160"/>
        <v>-26.772974999999864</v>
      </c>
      <c r="CE82" s="90">
        <f t="shared" ca="1" si="160"/>
        <v>-26.772974999999864</v>
      </c>
      <c r="CF82" s="90">
        <f t="shared" ca="1" si="160"/>
        <v>-26.772974999999864</v>
      </c>
      <c r="CG82" s="90">
        <f t="shared" ca="1" si="160"/>
        <v>-26.772974999999864</v>
      </c>
      <c r="CH82" s="90">
        <f t="shared" ca="1" si="160"/>
        <v>-26.772974999999864</v>
      </c>
      <c r="CI82" s="90">
        <f t="shared" ca="1" si="160"/>
        <v>-26.772974999999864</v>
      </c>
      <c r="CJ82" s="90">
        <f t="shared" ca="1" si="160"/>
        <v>-26.772974999999864</v>
      </c>
      <c r="CK82" s="90">
        <f t="shared" ca="1" si="160"/>
        <v>-26.772974999999864</v>
      </c>
      <c r="CL82" s="90">
        <f t="shared" ca="1" si="160"/>
        <v>-26.772974999999864</v>
      </c>
      <c r="CM82" s="90">
        <f t="shared" ca="1" si="160"/>
        <v>-26.772974999999864</v>
      </c>
      <c r="CN82" s="90">
        <f t="shared" ca="1" si="160"/>
        <v>-26.772974999999864</v>
      </c>
      <c r="CO82" s="90">
        <f t="shared" ca="1" si="160"/>
        <v>-26.772974999999864</v>
      </c>
      <c r="CP82" s="90">
        <f t="shared" ca="1" si="160"/>
        <v>-26.772974999999864</v>
      </c>
      <c r="CQ82" s="90">
        <f t="shared" ca="1" si="160"/>
        <v>-26.772974999999864</v>
      </c>
      <c r="CR82" s="90">
        <f t="shared" ca="1" si="160"/>
        <v>-26.772974999999864</v>
      </c>
      <c r="CS82" s="90">
        <f t="shared" ca="1" si="160"/>
        <v>-26.772974999999864</v>
      </c>
      <c r="CT82" s="90">
        <f t="shared" ca="1" si="160"/>
        <v>-26.772974999999864</v>
      </c>
      <c r="CU82" s="90">
        <f t="shared" ca="1" si="160"/>
        <v>-26.772974999999864</v>
      </c>
      <c r="CV82" s="90">
        <f t="shared" ca="1" si="160"/>
        <v>-26.772974999999864</v>
      </c>
      <c r="CW82" s="90">
        <f t="shared" ca="1" si="160"/>
        <v>-26.772974999999864</v>
      </c>
      <c r="CX82" s="90">
        <f t="shared" ref="CX82:EI82" ca="1" si="161">SUM(CX83:CX85)</f>
        <v>-26.772974999999864</v>
      </c>
      <c r="CY82" s="90">
        <f t="shared" ca="1" si="161"/>
        <v>-26.772974999999864</v>
      </c>
      <c r="CZ82" s="90">
        <f t="shared" ca="1" si="161"/>
        <v>-26.772974999999864</v>
      </c>
      <c r="DA82" s="90">
        <f t="shared" ca="1" si="161"/>
        <v>-26.772974999999864</v>
      </c>
      <c r="DB82" s="90">
        <f t="shared" ca="1" si="161"/>
        <v>-26.772974999999864</v>
      </c>
      <c r="DC82" s="90">
        <f t="shared" ca="1" si="161"/>
        <v>-26.772974999999864</v>
      </c>
      <c r="DD82" s="90">
        <f t="shared" ca="1" si="161"/>
        <v>-26.772974999999864</v>
      </c>
      <c r="DE82" s="90">
        <f t="shared" ca="1" si="161"/>
        <v>-26.772974999999864</v>
      </c>
      <c r="DF82" s="90">
        <f t="shared" ca="1" si="161"/>
        <v>-26.772974999999864</v>
      </c>
      <c r="DG82" s="90">
        <f t="shared" ca="1" si="161"/>
        <v>-26.772974999999864</v>
      </c>
      <c r="DH82" s="90">
        <f t="shared" ca="1" si="161"/>
        <v>-26.772974999999864</v>
      </c>
      <c r="DI82" s="90">
        <f t="shared" ca="1" si="161"/>
        <v>-26.772974999999864</v>
      </c>
      <c r="DJ82" s="90">
        <f t="shared" ca="1" si="161"/>
        <v>-26.772974999999864</v>
      </c>
      <c r="DK82" s="90">
        <f t="shared" ca="1" si="161"/>
        <v>-26.772974999999864</v>
      </c>
      <c r="DL82" s="90">
        <f t="shared" si="161"/>
        <v>0</v>
      </c>
      <c r="DM82" s="90">
        <f t="shared" si="161"/>
        <v>0</v>
      </c>
      <c r="DN82" s="90">
        <f t="shared" si="161"/>
        <v>0</v>
      </c>
      <c r="DO82" s="90">
        <f t="shared" si="161"/>
        <v>0</v>
      </c>
      <c r="DP82" s="90">
        <f t="shared" si="161"/>
        <v>0</v>
      </c>
      <c r="DQ82" s="90">
        <f t="shared" si="161"/>
        <v>0</v>
      </c>
      <c r="DR82" s="90">
        <f t="shared" si="161"/>
        <v>0</v>
      </c>
      <c r="DS82" s="90">
        <f t="shared" si="161"/>
        <v>0</v>
      </c>
      <c r="DT82" s="90">
        <f t="shared" si="161"/>
        <v>0</v>
      </c>
      <c r="DU82" s="90">
        <f t="shared" si="161"/>
        <v>0</v>
      </c>
      <c r="DV82" s="90">
        <f t="shared" si="161"/>
        <v>0</v>
      </c>
      <c r="DW82" s="90">
        <f t="shared" si="161"/>
        <v>0</v>
      </c>
      <c r="DX82" s="90">
        <f t="shared" si="161"/>
        <v>0</v>
      </c>
      <c r="DY82" s="90">
        <f t="shared" si="161"/>
        <v>0</v>
      </c>
      <c r="DZ82" s="90">
        <f t="shared" si="161"/>
        <v>0</v>
      </c>
      <c r="EA82" s="90">
        <f t="shared" si="161"/>
        <v>0</v>
      </c>
      <c r="EB82" s="90">
        <f t="shared" si="161"/>
        <v>0</v>
      </c>
      <c r="EC82" s="90">
        <f t="shared" si="161"/>
        <v>0</v>
      </c>
      <c r="ED82" s="90">
        <f t="shared" si="161"/>
        <v>0</v>
      </c>
      <c r="EE82" s="90">
        <f t="shared" si="161"/>
        <v>0</v>
      </c>
      <c r="EF82" s="90">
        <f t="shared" si="161"/>
        <v>0</v>
      </c>
      <c r="EG82" s="90">
        <f t="shared" si="161"/>
        <v>0</v>
      </c>
      <c r="EH82" s="90">
        <f t="shared" si="161"/>
        <v>0</v>
      </c>
      <c r="EI82" s="90">
        <f t="shared" si="161"/>
        <v>0</v>
      </c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</row>
    <row r="83" spans="2:201" x14ac:dyDescent="0.2">
      <c r="B83" s="66" t="s">
        <v>951</v>
      </c>
      <c r="C83" s="67" t="s">
        <v>952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9">
        <f>SUM(S83:EI83)</f>
        <v>0</v>
      </c>
      <c r="Q83" s="70">
        <f>SUMIF(S$5:EI$5,"факт",S83:EI83)</f>
        <v>0</v>
      </c>
      <c r="R83" s="59">
        <f>P83-Q83</f>
        <v>0</v>
      </c>
      <c r="S83" s="102">
        <f>SUMIF(факт!$S$7:$S$2427,S$6&amp;"/"&amp;$B83,факт!$N$7:$N$2427)</f>
        <v>0</v>
      </c>
      <c r="T83" s="102">
        <f>SUMIF(факт!$S$7:$S$2427,T$6&amp;"/"&amp;$B83,факт!$N$7:$N$2427)</f>
        <v>0</v>
      </c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</row>
    <row r="84" spans="2:201" x14ac:dyDescent="0.2">
      <c r="B84" s="66" t="s">
        <v>953</v>
      </c>
      <c r="C84" s="67" t="s">
        <v>954</v>
      </c>
      <c r="D84" s="68"/>
      <c r="E84" s="59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9">
        <f ca="1">SUM(S84:EI84)</f>
        <v>2169169.0044058021</v>
      </c>
      <c r="Q84" s="70">
        <f>SUMIF(S$5:EI$5,"факт",S84:EI84)</f>
        <v>0</v>
      </c>
      <c r="R84" s="59">
        <f ca="1">P84-Q84</f>
        <v>2169169.0044058021</v>
      </c>
      <c r="S84" s="102">
        <f>SUMIF(факт!$S$7:$S$2427,S$6&amp;"/"&amp;$B84,факт!$N$7:$N$2427)</f>
        <v>0</v>
      </c>
      <c r="T84" s="102">
        <f>SUMIF(факт!$S$7:$S$2427,T$6&amp;"/"&amp;$B84,факт!$N$7:$N$2427)</f>
        <v>0</v>
      </c>
      <c r="U84" s="59">
        <f>ЗУ!F67</f>
        <v>0</v>
      </c>
      <c r="V84" s="59">
        <f>ЗУ!G67</f>
        <v>0</v>
      </c>
      <c r="W84" s="59">
        <f>ЗУ!H67</f>
        <v>0</v>
      </c>
      <c r="X84" s="59">
        <f>ЗУ!I67</f>
        <v>0</v>
      </c>
      <c r="Y84" s="59">
        <f>ЗУ!J67</f>
        <v>0</v>
      </c>
      <c r="Z84" s="59">
        <f>ЗУ!K67</f>
        <v>0</v>
      </c>
      <c r="AA84" s="59">
        <f>ЗУ!L67</f>
        <v>0</v>
      </c>
      <c r="AB84" s="59">
        <f>ЗУ!M67</f>
        <v>0</v>
      </c>
      <c r="AC84" s="59">
        <f>ЗУ!N67</f>
        <v>0</v>
      </c>
      <c r="AD84" s="59">
        <f>ЗУ!O67</f>
        <v>0</v>
      </c>
      <c r="AE84" s="59">
        <f>ЗУ!P67</f>
        <v>0</v>
      </c>
      <c r="AF84" s="59">
        <f>ЗУ!Q67</f>
        <v>0</v>
      </c>
      <c r="AG84" s="59">
        <f>ЗУ!R67</f>
        <v>0</v>
      </c>
      <c r="AH84" s="59">
        <f>ЗУ!S67</f>
        <v>0</v>
      </c>
      <c r="AI84" s="59">
        <f>ЗУ!T67</f>
        <v>0</v>
      </c>
      <c r="AJ84" s="59">
        <f>ЗУ!U67</f>
        <v>0</v>
      </c>
      <c r="AK84" s="59">
        <f ca="1">ЗУ!V67</f>
        <v>2171273.2019060082</v>
      </c>
      <c r="AL84" s="59">
        <f ca="1">ЗУ!W67</f>
        <v>-29.464666572580494</v>
      </c>
      <c r="AM84" s="59">
        <f ca="1">ЗУ!X67</f>
        <v>-29.464666572580494</v>
      </c>
      <c r="AN84" s="59">
        <f ca="1">ЗУ!Y67</f>
        <v>-28.730568870967588</v>
      </c>
      <c r="AO84" s="59">
        <f ca="1">ЗУ!Z67</f>
        <v>-28.730568870967588</v>
      </c>
      <c r="AP84" s="59">
        <f ca="1">ЗУ!AA67</f>
        <v>-28.241170403225663</v>
      </c>
      <c r="AQ84" s="59">
        <f ca="1">ЗУ!AB67</f>
        <v>-28.241170403225663</v>
      </c>
      <c r="AR84" s="59">
        <f ca="1">ЗУ!AC67</f>
        <v>-28.241170403225663</v>
      </c>
      <c r="AS84" s="59">
        <f ca="1">ЗУ!AD67</f>
        <v>-27.50707270161276</v>
      </c>
      <c r="AT84" s="59">
        <f ca="1">ЗУ!AE67</f>
        <v>-27.50707270161276</v>
      </c>
      <c r="AU84" s="59">
        <f ca="1">ЗУ!AF67</f>
        <v>-27.017674233870824</v>
      </c>
      <c r="AV84" s="59">
        <f ca="1">ЗУ!AG67</f>
        <v>-27.017674233870824</v>
      </c>
      <c r="AW84" s="59">
        <f ca="1">ЗУ!AH67</f>
        <v>-27.017674233870824</v>
      </c>
      <c r="AX84" s="59">
        <f ca="1">ЗУ!AI67</f>
        <v>-26.772974999999864</v>
      </c>
      <c r="AY84" s="59">
        <f ca="1">ЗУ!AJ67</f>
        <v>-26.772974999999864</v>
      </c>
      <c r="AZ84" s="59">
        <f ca="1">ЗУ!AK67</f>
        <v>-26.772974999999864</v>
      </c>
      <c r="BA84" s="59">
        <f ca="1">ЗУ!AL67</f>
        <v>-26.772974999999864</v>
      </c>
      <c r="BB84" s="59">
        <f ca="1">ЗУ!AM67</f>
        <v>-26.772974999999864</v>
      </c>
      <c r="BC84" s="59">
        <f ca="1">ЗУ!AN67</f>
        <v>-26.772974999999864</v>
      </c>
      <c r="BD84" s="59">
        <f ca="1">ЗУ!AO67</f>
        <v>-26.772974999999864</v>
      </c>
      <c r="BE84" s="59">
        <f ca="1">ЗУ!AP67</f>
        <v>-26.772974999999864</v>
      </c>
      <c r="BF84" s="59">
        <f ca="1">ЗУ!AQ67</f>
        <v>-26.772974999999864</v>
      </c>
      <c r="BG84" s="59">
        <f ca="1">ЗУ!AR67</f>
        <v>-26.772974999999864</v>
      </c>
      <c r="BH84" s="59">
        <f ca="1">ЗУ!AS67</f>
        <v>-26.772974999999864</v>
      </c>
      <c r="BI84" s="59">
        <f ca="1">ЗУ!AT67</f>
        <v>-26.772974999999864</v>
      </c>
      <c r="BJ84" s="59">
        <f ca="1">ЗУ!AU67</f>
        <v>-26.772974999999864</v>
      </c>
      <c r="BK84" s="59">
        <f ca="1">ЗУ!AV67</f>
        <v>-26.772974999999864</v>
      </c>
      <c r="BL84" s="59">
        <f ca="1">ЗУ!AW67</f>
        <v>-26.772974999999864</v>
      </c>
      <c r="BM84" s="59">
        <f ca="1">ЗУ!AX67</f>
        <v>-26.772974999999864</v>
      </c>
      <c r="BN84" s="59">
        <f ca="1">ЗУ!AY67</f>
        <v>-26.772974999999864</v>
      </c>
      <c r="BO84" s="59">
        <f ca="1">ЗУ!AZ67</f>
        <v>-26.772974999999864</v>
      </c>
      <c r="BP84" s="59">
        <f ca="1">ЗУ!BA67</f>
        <v>-26.772974999999864</v>
      </c>
      <c r="BQ84" s="59">
        <f ca="1">ЗУ!BB67</f>
        <v>-26.772974999999864</v>
      </c>
      <c r="BR84" s="59">
        <f ca="1">ЗУ!BC67</f>
        <v>-26.772974999999864</v>
      </c>
      <c r="BS84" s="59">
        <f ca="1">ЗУ!BD67</f>
        <v>-26.772974999999864</v>
      </c>
      <c r="BT84" s="59">
        <f ca="1">ЗУ!BE67</f>
        <v>-26.772974999999864</v>
      </c>
      <c r="BU84" s="59">
        <f ca="1">ЗУ!BF67</f>
        <v>-26.772974999999864</v>
      </c>
      <c r="BV84" s="59">
        <f ca="1">ЗУ!BG67</f>
        <v>-26.772974999999864</v>
      </c>
      <c r="BW84" s="59">
        <f ca="1">ЗУ!BH67</f>
        <v>-26.772974999999864</v>
      </c>
      <c r="BX84" s="59">
        <f ca="1">ЗУ!BI67</f>
        <v>-26.772974999999864</v>
      </c>
      <c r="BY84" s="59">
        <f ca="1">ЗУ!BJ67</f>
        <v>-26.772974999999864</v>
      </c>
      <c r="BZ84" s="59">
        <f ca="1">ЗУ!BK67</f>
        <v>-26.772974999999864</v>
      </c>
      <c r="CA84" s="59">
        <f ca="1">ЗУ!BL67</f>
        <v>-26.772974999999864</v>
      </c>
      <c r="CB84" s="59">
        <f ca="1">ЗУ!BM67</f>
        <v>-26.772974999999864</v>
      </c>
      <c r="CC84" s="59">
        <f ca="1">ЗУ!BN67</f>
        <v>-26.772974999999864</v>
      </c>
      <c r="CD84" s="59">
        <f ca="1">ЗУ!BO67</f>
        <v>-26.772974999999864</v>
      </c>
      <c r="CE84" s="59">
        <f ca="1">ЗУ!BP67</f>
        <v>-26.772974999999864</v>
      </c>
      <c r="CF84" s="59">
        <f ca="1">ЗУ!BQ67</f>
        <v>-26.772974999999864</v>
      </c>
      <c r="CG84" s="59">
        <f ca="1">ЗУ!BR67</f>
        <v>-26.772974999999864</v>
      </c>
      <c r="CH84" s="59">
        <f ca="1">ЗУ!BS67</f>
        <v>-26.772974999999864</v>
      </c>
      <c r="CI84" s="59">
        <f ca="1">ЗУ!BT67</f>
        <v>-26.772974999999864</v>
      </c>
      <c r="CJ84" s="59">
        <f ca="1">ЗУ!BU67</f>
        <v>-26.772974999999864</v>
      </c>
      <c r="CK84" s="59">
        <f ca="1">ЗУ!BV67</f>
        <v>-26.772974999999864</v>
      </c>
      <c r="CL84" s="59">
        <f ca="1">ЗУ!BW67</f>
        <v>-26.772974999999864</v>
      </c>
      <c r="CM84" s="59">
        <f ca="1">ЗУ!BX67</f>
        <v>-26.772974999999864</v>
      </c>
      <c r="CN84" s="59">
        <f ca="1">ЗУ!BY67</f>
        <v>-26.772974999999864</v>
      </c>
      <c r="CO84" s="59">
        <f ca="1">ЗУ!BZ67</f>
        <v>-26.772974999999864</v>
      </c>
      <c r="CP84" s="59">
        <f ca="1">ЗУ!CA67</f>
        <v>-26.772974999999864</v>
      </c>
      <c r="CQ84" s="59">
        <f ca="1">ЗУ!CB67</f>
        <v>-26.772974999999864</v>
      </c>
      <c r="CR84" s="59">
        <f ca="1">ЗУ!CC67</f>
        <v>-26.772974999999864</v>
      </c>
      <c r="CS84" s="59">
        <f ca="1">ЗУ!CD67</f>
        <v>-26.772974999999864</v>
      </c>
      <c r="CT84" s="59">
        <f ca="1">ЗУ!CE67</f>
        <v>-26.772974999999864</v>
      </c>
      <c r="CU84" s="59">
        <f ca="1">ЗУ!CF67</f>
        <v>-26.772974999999864</v>
      </c>
      <c r="CV84" s="59">
        <f ca="1">ЗУ!CG67</f>
        <v>-26.772974999999864</v>
      </c>
      <c r="CW84" s="59">
        <f ca="1">ЗУ!CH67</f>
        <v>-26.772974999999864</v>
      </c>
      <c r="CX84" s="59">
        <f ca="1">ЗУ!CI67</f>
        <v>-26.772974999999864</v>
      </c>
      <c r="CY84" s="59">
        <f ca="1">ЗУ!CJ67</f>
        <v>-26.772974999999864</v>
      </c>
      <c r="CZ84" s="59">
        <f ca="1">ЗУ!CK67</f>
        <v>-26.772974999999864</v>
      </c>
      <c r="DA84" s="59">
        <f ca="1">ЗУ!CL67</f>
        <v>-26.772974999999864</v>
      </c>
      <c r="DB84" s="59">
        <f ca="1">ЗУ!CM67</f>
        <v>-26.772974999999864</v>
      </c>
      <c r="DC84" s="59">
        <f ca="1">ЗУ!CN67</f>
        <v>-26.772974999999864</v>
      </c>
      <c r="DD84" s="59">
        <f ca="1">ЗУ!CO67</f>
        <v>-26.772974999999864</v>
      </c>
      <c r="DE84" s="59">
        <f ca="1">ЗУ!CP67</f>
        <v>-26.772974999999864</v>
      </c>
      <c r="DF84" s="59">
        <f ca="1">ЗУ!CQ67</f>
        <v>-26.772974999999864</v>
      </c>
      <c r="DG84" s="59">
        <f ca="1">ЗУ!CR67</f>
        <v>-26.772974999999864</v>
      </c>
      <c r="DH84" s="59">
        <f ca="1">ЗУ!CS67</f>
        <v>-26.772974999999864</v>
      </c>
      <c r="DI84" s="59">
        <f ca="1">ЗУ!CT67</f>
        <v>-26.772974999999864</v>
      </c>
      <c r="DJ84" s="59">
        <f ca="1">ЗУ!CU67</f>
        <v>-26.772974999999864</v>
      </c>
      <c r="DK84" s="59">
        <f ca="1">ЗУ!CV67</f>
        <v>-26.772974999999864</v>
      </c>
      <c r="DL84" s="59">
        <f>ЗУ!CW67</f>
        <v>0</v>
      </c>
      <c r="DM84" s="59">
        <f>ЗУ!CX67</f>
        <v>0</v>
      </c>
      <c r="DN84" s="59">
        <f>ЗУ!CY67</f>
        <v>0</v>
      </c>
      <c r="DO84" s="59">
        <f>ЗУ!CZ67</f>
        <v>0</v>
      </c>
      <c r="DP84" s="59">
        <f>ЗУ!DA67</f>
        <v>0</v>
      </c>
      <c r="DQ84" s="59">
        <f>ЗУ!DB67</f>
        <v>0</v>
      </c>
      <c r="DR84" s="59">
        <f>ЗУ!DC67</f>
        <v>0</v>
      </c>
      <c r="DS84" s="59">
        <f>ЗУ!DD67</f>
        <v>0</v>
      </c>
      <c r="DT84" s="59">
        <f>ЗУ!DE67</f>
        <v>0</v>
      </c>
      <c r="DU84" s="59">
        <f>ЗУ!DF67</f>
        <v>0</v>
      </c>
      <c r="DV84" s="59">
        <f>ЗУ!DG67</f>
        <v>0</v>
      </c>
      <c r="DW84" s="59">
        <f>ЗУ!DH67</f>
        <v>0</v>
      </c>
      <c r="DX84" s="59">
        <f>ЗУ!DI67</f>
        <v>0</v>
      </c>
      <c r="DY84" s="59">
        <f>ЗУ!DJ67</f>
        <v>0</v>
      </c>
      <c r="DZ84" s="59">
        <f>ЗУ!DK67</f>
        <v>0</v>
      </c>
      <c r="EA84" s="59">
        <f>ЗУ!DL67</f>
        <v>0</v>
      </c>
      <c r="EB84" s="59">
        <f>ЗУ!DM67</f>
        <v>0</v>
      </c>
      <c r="EC84" s="59">
        <f>ЗУ!DN67</f>
        <v>0</v>
      </c>
      <c r="ED84" s="59">
        <f>ЗУ!DO67</f>
        <v>0</v>
      </c>
      <c r="EE84" s="59">
        <f>ЗУ!DP67</f>
        <v>0</v>
      </c>
      <c r="EF84" s="59">
        <f>ЗУ!DQ67</f>
        <v>0</v>
      </c>
      <c r="EG84" s="59">
        <f>ЗУ!DR67</f>
        <v>0</v>
      </c>
      <c r="EH84" s="59">
        <f>ЗУ!DS67</f>
        <v>0</v>
      </c>
      <c r="EI84" s="59">
        <f>ЗУ!DT67</f>
        <v>0</v>
      </c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60"/>
      <c r="FU84" s="60"/>
      <c r="FV84" s="60"/>
      <c r="FW84" s="60"/>
      <c r="FX84" s="60"/>
      <c r="FY84" s="60"/>
      <c r="FZ84" s="60"/>
      <c r="GA84" s="60"/>
      <c r="GB84" s="60"/>
      <c r="GC84" s="60"/>
      <c r="GD84" s="60"/>
      <c r="GE84" s="60"/>
      <c r="GF84" s="60"/>
      <c r="GG84" s="60"/>
      <c r="GH84" s="60"/>
      <c r="GI84" s="60"/>
      <c r="GJ84" s="60"/>
      <c r="GK84" s="60"/>
      <c r="GL84" s="60"/>
      <c r="GM84" s="60"/>
      <c r="GN84" s="60"/>
      <c r="GO84" s="60"/>
      <c r="GP84" s="60"/>
      <c r="GQ84" s="60"/>
      <c r="GR84" s="60"/>
      <c r="GS84" s="60"/>
    </row>
    <row r="85" spans="2:201" x14ac:dyDescent="0.2">
      <c r="B85" s="66" t="s">
        <v>955</v>
      </c>
      <c r="C85" s="67" t="s">
        <v>956</v>
      </c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9">
        <f>SUM(S85:EI85)</f>
        <v>0</v>
      </c>
      <c r="Q85" s="70">
        <f>SUMIF(S$5:EI$5,"факт",S85:EI85)</f>
        <v>0</v>
      </c>
      <c r="R85" s="59">
        <f>P85-Q85</f>
        <v>0</v>
      </c>
      <c r="S85" s="102">
        <f>SUMIF(факт!$S$7:$S$2427,S$6&amp;"/"&amp;$B85,факт!$N$7:$N$2427)</f>
        <v>0</v>
      </c>
      <c r="T85" s="102">
        <f>SUMIF(факт!$S$7:$S$2427,T$6&amp;"/"&amp;$B85,факт!$N$7:$N$2427)</f>
        <v>0</v>
      </c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60"/>
      <c r="FU85" s="60"/>
      <c r="FV85" s="60"/>
      <c r="FW85" s="60"/>
      <c r="FX85" s="60"/>
      <c r="FY85" s="60"/>
      <c r="FZ85" s="60"/>
      <c r="GA85" s="60"/>
      <c r="GB85" s="60"/>
      <c r="GC85" s="60"/>
      <c r="GD85" s="60"/>
      <c r="GE85" s="60"/>
      <c r="GF85" s="60"/>
      <c r="GG85" s="60"/>
      <c r="GH85" s="60"/>
      <c r="GI85" s="60"/>
      <c r="GJ85" s="60"/>
      <c r="GK85" s="60"/>
      <c r="GL85" s="60"/>
      <c r="GM85" s="60"/>
      <c r="GN85" s="60"/>
      <c r="GO85" s="60"/>
      <c r="GP85" s="60"/>
      <c r="GQ85" s="60"/>
      <c r="GR85" s="60"/>
      <c r="GS85" s="60"/>
    </row>
    <row r="86" spans="2:201" x14ac:dyDescent="0.2">
      <c r="B86" s="86" t="s">
        <v>957</v>
      </c>
      <c r="C86" s="87" t="s">
        <v>742</v>
      </c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9">
        <f t="shared" ref="P86:S86" si="162">SUM(P87:P91)</f>
        <v>988446999.99999988</v>
      </c>
      <c r="Q86" s="90">
        <f t="shared" si="162"/>
        <v>0</v>
      </c>
      <c r="R86" s="90">
        <f t="shared" si="162"/>
        <v>988446999.99999988</v>
      </c>
      <c r="S86" s="90">
        <f t="shared" si="162"/>
        <v>0</v>
      </c>
      <c r="T86" s="90">
        <f t="shared" ref="T86:AP86" si="163">SUM(T87:T91)</f>
        <v>0</v>
      </c>
      <c r="U86" s="90">
        <f t="shared" ref="U86:AE86" si="164">SUM(U87:U91)</f>
        <v>0</v>
      </c>
      <c r="V86" s="90">
        <f t="shared" si="164"/>
        <v>0</v>
      </c>
      <c r="W86" s="90">
        <f t="shared" si="164"/>
        <v>0</v>
      </c>
      <c r="X86" s="90">
        <f t="shared" si="164"/>
        <v>0</v>
      </c>
      <c r="Y86" s="90">
        <f t="shared" si="164"/>
        <v>0</v>
      </c>
      <c r="Z86" s="90">
        <f t="shared" si="164"/>
        <v>0</v>
      </c>
      <c r="AA86" s="90">
        <f t="shared" si="164"/>
        <v>0</v>
      </c>
      <c r="AB86" s="90">
        <f t="shared" si="164"/>
        <v>0</v>
      </c>
      <c r="AC86" s="90">
        <f t="shared" si="164"/>
        <v>0</v>
      </c>
      <c r="AD86" s="90">
        <f t="shared" si="164"/>
        <v>0</v>
      </c>
      <c r="AE86" s="90">
        <f t="shared" si="164"/>
        <v>0</v>
      </c>
      <c r="AF86" s="90">
        <f t="shared" si="163"/>
        <v>0</v>
      </c>
      <c r="AG86" s="90">
        <f t="shared" si="163"/>
        <v>0</v>
      </c>
      <c r="AH86" s="90">
        <f t="shared" si="163"/>
        <v>0</v>
      </c>
      <c r="AI86" s="90">
        <f t="shared" si="163"/>
        <v>0</v>
      </c>
      <c r="AJ86" s="90">
        <f t="shared" si="163"/>
        <v>0</v>
      </c>
      <c r="AK86" s="90">
        <f t="shared" si="163"/>
        <v>0</v>
      </c>
      <c r="AL86" s="90">
        <f t="shared" si="163"/>
        <v>988446999.99999988</v>
      </c>
      <c r="AM86" s="90">
        <f t="shared" si="163"/>
        <v>0</v>
      </c>
      <c r="AN86" s="90">
        <f t="shared" si="163"/>
        <v>0</v>
      </c>
      <c r="AO86" s="90">
        <f t="shared" si="163"/>
        <v>0</v>
      </c>
      <c r="AP86" s="90">
        <f t="shared" si="163"/>
        <v>0</v>
      </c>
      <c r="AQ86" s="90">
        <f t="shared" ref="AQ86:DB86" si="165">SUM(AQ87:AQ91)</f>
        <v>0</v>
      </c>
      <c r="AR86" s="90">
        <f t="shared" si="165"/>
        <v>0</v>
      </c>
      <c r="AS86" s="90">
        <f t="shared" si="165"/>
        <v>0</v>
      </c>
      <c r="AT86" s="90">
        <f t="shared" si="165"/>
        <v>0</v>
      </c>
      <c r="AU86" s="90">
        <f t="shared" si="165"/>
        <v>0</v>
      </c>
      <c r="AV86" s="90">
        <f t="shared" si="165"/>
        <v>0</v>
      </c>
      <c r="AW86" s="90">
        <f t="shared" si="165"/>
        <v>0</v>
      </c>
      <c r="AX86" s="90">
        <f t="shared" si="165"/>
        <v>0</v>
      </c>
      <c r="AY86" s="90">
        <f t="shared" si="165"/>
        <v>0</v>
      </c>
      <c r="AZ86" s="90">
        <f t="shared" si="165"/>
        <v>0</v>
      </c>
      <c r="BA86" s="90">
        <f t="shared" si="165"/>
        <v>0</v>
      </c>
      <c r="BB86" s="90">
        <f t="shared" si="165"/>
        <v>0</v>
      </c>
      <c r="BC86" s="90">
        <f t="shared" si="165"/>
        <v>0</v>
      </c>
      <c r="BD86" s="90">
        <f t="shared" si="165"/>
        <v>0</v>
      </c>
      <c r="BE86" s="90">
        <f t="shared" si="165"/>
        <v>0</v>
      </c>
      <c r="BF86" s="90">
        <f t="shared" si="165"/>
        <v>0</v>
      </c>
      <c r="BG86" s="90">
        <f t="shared" si="165"/>
        <v>0</v>
      </c>
      <c r="BH86" s="90">
        <f t="shared" si="165"/>
        <v>0</v>
      </c>
      <c r="BI86" s="90">
        <f t="shared" si="165"/>
        <v>0</v>
      </c>
      <c r="BJ86" s="90">
        <f t="shared" si="165"/>
        <v>0</v>
      </c>
      <c r="BK86" s="90">
        <f t="shared" si="165"/>
        <v>0</v>
      </c>
      <c r="BL86" s="90">
        <f t="shared" si="165"/>
        <v>0</v>
      </c>
      <c r="BM86" s="90">
        <f t="shared" si="165"/>
        <v>0</v>
      </c>
      <c r="BN86" s="90">
        <f t="shared" si="165"/>
        <v>0</v>
      </c>
      <c r="BO86" s="90">
        <f t="shared" si="165"/>
        <v>0</v>
      </c>
      <c r="BP86" s="90">
        <f t="shared" si="165"/>
        <v>0</v>
      </c>
      <c r="BQ86" s="90">
        <f t="shared" si="165"/>
        <v>0</v>
      </c>
      <c r="BR86" s="90">
        <f t="shared" si="165"/>
        <v>0</v>
      </c>
      <c r="BS86" s="90">
        <f t="shared" si="165"/>
        <v>0</v>
      </c>
      <c r="BT86" s="90">
        <f t="shared" si="165"/>
        <v>0</v>
      </c>
      <c r="BU86" s="90">
        <f t="shared" si="165"/>
        <v>0</v>
      </c>
      <c r="BV86" s="90">
        <f t="shared" si="165"/>
        <v>0</v>
      </c>
      <c r="BW86" s="90">
        <f t="shared" si="165"/>
        <v>0</v>
      </c>
      <c r="BX86" s="90">
        <f t="shared" si="165"/>
        <v>0</v>
      </c>
      <c r="BY86" s="90">
        <f t="shared" si="165"/>
        <v>0</v>
      </c>
      <c r="BZ86" s="90">
        <f t="shared" si="165"/>
        <v>0</v>
      </c>
      <c r="CA86" s="90">
        <f t="shared" si="165"/>
        <v>0</v>
      </c>
      <c r="CB86" s="90">
        <f t="shared" si="165"/>
        <v>0</v>
      </c>
      <c r="CC86" s="90">
        <f t="shared" si="165"/>
        <v>0</v>
      </c>
      <c r="CD86" s="90">
        <f t="shared" si="165"/>
        <v>0</v>
      </c>
      <c r="CE86" s="90">
        <f t="shared" si="165"/>
        <v>0</v>
      </c>
      <c r="CF86" s="90">
        <f t="shared" si="165"/>
        <v>0</v>
      </c>
      <c r="CG86" s="90">
        <f t="shared" si="165"/>
        <v>0</v>
      </c>
      <c r="CH86" s="90">
        <f t="shared" si="165"/>
        <v>0</v>
      </c>
      <c r="CI86" s="90">
        <f t="shared" si="165"/>
        <v>0</v>
      </c>
      <c r="CJ86" s="90">
        <f t="shared" si="165"/>
        <v>0</v>
      </c>
      <c r="CK86" s="90">
        <f t="shared" si="165"/>
        <v>0</v>
      </c>
      <c r="CL86" s="90">
        <f t="shared" si="165"/>
        <v>0</v>
      </c>
      <c r="CM86" s="90">
        <f t="shared" si="165"/>
        <v>0</v>
      </c>
      <c r="CN86" s="90">
        <f t="shared" si="165"/>
        <v>0</v>
      </c>
      <c r="CO86" s="90">
        <f t="shared" si="165"/>
        <v>0</v>
      </c>
      <c r="CP86" s="90">
        <f t="shared" si="165"/>
        <v>0</v>
      </c>
      <c r="CQ86" s="90">
        <f t="shared" si="165"/>
        <v>0</v>
      </c>
      <c r="CR86" s="90">
        <f t="shared" si="165"/>
        <v>0</v>
      </c>
      <c r="CS86" s="90">
        <f t="shared" si="165"/>
        <v>0</v>
      </c>
      <c r="CT86" s="90">
        <f t="shared" si="165"/>
        <v>0</v>
      </c>
      <c r="CU86" s="90">
        <f t="shared" si="165"/>
        <v>0</v>
      </c>
      <c r="CV86" s="90">
        <f t="shared" si="165"/>
        <v>0</v>
      </c>
      <c r="CW86" s="90">
        <f t="shared" si="165"/>
        <v>0</v>
      </c>
      <c r="CX86" s="90">
        <f t="shared" si="165"/>
        <v>0</v>
      </c>
      <c r="CY86" s="90">
        <f t="shared" si="165"/>
        <v>0</v>
      </c>
      <c r="CZ86" s="90">
        <f t="shared" si="165"/>
        <v>0</v>
      </c>
      <c r="DA86" s="90">
        <f t="shared" si="165"/>
        <v>0</v>
      </c>
      <c r="DB86" s="90">
        <f t="shared" si="165"/>
        <v>0</v>
      </c>
      <c r="DC86" s="90">
        <f t="shared" ref="DC86:EI86" si="166">SUM(DC87:DC91)</f>
        <v>0</v>
      </c>
      <c r="DD86" s="90">
        <f t="shared" si="166"/>
        <v>0</v>
      </c>
      <c r="DE86" s="90">
        <f t="shared" si="166"/>
        <v>0</v>
      </c>
      <c r="DF86" s="90">
        <f t="shared" si="166"/>
        <v>0</v>
      </c>
      <c r="DG86" s="90">
        <f t="shared" si="166"/>
        <v>0</v>
      </c>
      <c r="DH86" s="90">
        <f t="shared" si="166"/>
        <v>0</v>
      </c>
      <c r="DI86" s="90">
        <f t="shared" si="166"/>
        <v>0</v>
      </c>
      <c r="DJ86" s="90">
        <f t="shared" si="166"/>
        <v>0</v>
      </c>
      <c r="DK86" s="90">
        <f t="shared" si="166"/>
        <v>0</v>
      </c>
      <c r="DL86" s="90">
        <f t="shared" si="166"/>
        <v>0</v>
      </c>
      <c r="DM86" s="90">
        <f t="shared" si="166"/>
        <v>0</v>
      </c>
      <c r="DN86" s="90">
        <f t="shared" si="166"/>
        <v>0</v>
      </c>
      <c r="DO86" s="90">
        <f t="shared" si="166"/>
        <v>0</v>
      </c>
      <c r="DP86" s="90">
        <f t="shared" si="166"/>
        <v>0</v>
      </c>
      <c r="DQ86" s="90">
        <f t="shared" si="166"/>
        <v>0</v>
      </c>
      <c r="DR86" s="90">
        <f t="shared" si="166"/>
        <v>0</v>
      </c>
      <c r="DS86" s="90">
        <f t="shared" si="166"/>
        <v>0</v>
      </c>
      <c r="DT86" s="90">
        <f t="shared" si="166"/>
        <v>0</v>
      </c>
      <c r="DU86" s="90">
        <f t="shared" si="166"/>
        <v>0</v>
      </c>
      <c r="DV86" s="90">
        <f t="shared" si="166"/>
        <v>0</v>
      </c>
      <c r="DW86" s="90">
        <f t="shared" si="166"/>
        <v>0</v>
      </c>
      <c r="DX86" s="90">
        <f t="shared" si="166"/>
        <v>0</v>
      </c>
      <c r="DY86" s="90">
        <f t="shared" si="166"/>
        <v>0</v>
      </c>
      <c r="DZ86" s="90">
        <f t="shared" si="166"/>
        <v>0</v>
      </c>
      <c r="EA86" s="90">
        <f t="shared" si="166"/>
        <v>0</v>
      </c>
      <c r="EB86" s="90">
        <f t="shared" si="166"/>
        <v>0</v>
      </c>
      <c r="EC86" s="90">
        <f t="shared" si="166"/>
        <v>0</v>
      </c>
      <c r="ED86" s="90">
        <f t="shared" si="166"/>
        <v>0</v>
      </c>
      <c r="EE86" s="90">
        <f t="shared" si="166"/>
        <v>0</v>
      </c>
      <c r="EF86" s="90">
        <f t="shared" si="166"/>
        <v>0</v>
      </c>
      <c r="EG86" s="90">
        <f t="shared" si="166"/>
        <v>0</v>
      </c>
      <c r="EH86" s="90">
        <f t="shared" si="166"/>
        <v>0</v>
      </c>
      <c r="EI86" s="90">
        <f t="shared" si="166"/>
        <v>0</v>
      </c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60"/>
      <c r="FU86" s="60"/>
      <c r="FV86" s="60"/>
      <c r="FW86" s="60"/>
      <c r="FX86" s="60"/>
      <c r="FY86" s="60"/>
      <c r="FZ86" s="60"/>
      <c r="GA86" s="60"/>
      <c r="GB86" s="60"/>
      <c r="GC86" s="60"/>
      <c r="GD86" s="60"/>
      <c r="GE86" s="60"/>
      <c r="GF86" s="60"/>
      <c r="GG86" s="60"/>
      <c r="GH86" s="60"/>
      <c r="GI86" s="60"/>
      <c r="GJ86" s="60"/>
      <c r="GK86" s="60"/>
      <c r="GL86" s="60"/>
      <c r="GM86" s="60"/>
      <c r="GN86" s="60"/>
      <c r="GO86" s="60"/>
      <c r="GP86" s="60"/>
      <c r="GQ86" s="60"/>
      <c r="GR86" s="60"/>
      <c r="GS86" s="60"/>
    </row>
    <row r="87" spans="2:201" x14ac:dyDescent="0.2">
      <c r="B87" s="66" t="s">
        <v>958</v>
      </c>
      <c r="C87" s="67" t="s">
        <v>231</v>
      </c>
      <c r="D87" s="68"/>
      <c r="E87" s="70">
        <f>СРОКИ!C61</f>
        <v>319098</v>
      </c>
      <c r="F87" s="70">
        <f>СРОКИ!D61</f>
        <v>319098</v>
      </c>
      <c r="G87" s="70">
        <f>СРОКИ!E61</f>
        <v>0</v>
      </c>
      <c r="H87" s="68"/>
      <c r="I87" s="68"/>
      <c r="J87" s="68"/>
      <c r="K87" s="68"/>
      <c r="L87" s="68"/>
      <c r="M87" s="68"/>
      <c r="N87" s="68"/>
      <c r="O87" s="68"/>
      <c r="P87" s="69">
        <f>SUM(S87:EI87)</f>
        <v>927165121.46721029</v>
      </c>
      <c r="Q87" s="70">
        <f>SUMIF(S$5:EI$5,"факт",S87:EI87)</f>
        <v>0</v>
      </c>
      <c r="R87" s="59">
        <f>P87-Q87</f>
        <v>927165121.46721029</v>
      </c>
      <c r="S87" s="102">
        <f>SUMIF(факт!$S$7:$S$2427,S$6&amp;"/"&amp;$B87,факт!$N$7:$N$2427)</f>
        <v>0</v>
      </c>
      <c r="T87" s="102">
        <f>SUMIF(факт!$S$7:$S$2427,T$6&amp;"/"&amp;$B87,факт!$N$7:$N$2427)</f>
        <v>0</v>
      </c>
      <c r="U87" s="343">
        <f>'ОБЪЕКТЫ КРТ'!U30</f>
        <v>0</v>
      </c>
      <c r="V87" s="343">
        <f>'ОБЪЕКТЫ КРТ'!V30</f>
        <v>0</v>
      </c>
      <c r="W87" s="343">
        <f>'ОБЪЕКТЫ КРТ'!W30</f>
        <v>0</v>
      </c>
      <c r="X87" s="343">
        <f>'ОБЪЕКТЫ КРТ'!X30</f>
        <v>0</v>
      </c>
      <c r="Y87" s="343">
        <f>'ОБЪЕКТЫ КРТ'!Y30</f>
        <v>0</v>
      </c>
      <c r="Z87" s="343">
        <f>'ОБЪЕКТЫ КРТ'!Z30</f>
        <v>0</v>
      </c>
      <c r="AA87" s="343">
        <f>'ОБЪЕКТЫ КРТ'!AA30</f>
        <v>0</v>
      </c>
      <c r="AB87" s="343">
        <f>'ОБЪЕКТЫ КРТ'!AB30</f>
        <v>0</v>
      </c>
      <c r="AC87" s="343">
        <f>'ОБЪЕКТЫ КРТ'!AC30</f>
        <v>0</v>
      </c>
      <c r="AD87" s="343">
        <f>'ОБЪЕКТЫ КРТ'!AD30</f>
        <v>0</v>
      </c>
      <c r="AE87" s="343">
        <f>'ОБЪЕКТЫ КРТ'!AE30</f>
        <v>0</v>
      </c>
      <c r="AF87" s="343">
        <f>'ОБЪЕКТЫ КРТ'!AF30</f>
        <v>0</v>
      </c>
      <c r="AG87" s="343">
        <f>'ОБЪЕКТЫ КРТ'!AG30</f>
        <v>0</v>
      </c>
      <c r="AH87" s="343">
        <f>'ОБЪЕКТЫ КРТ'!AH30</f>
        <v>0</v>
      </c>
      <c r="AI87" s="343">
        <f>'ОБЪЕКТЫ КРТ'!AI30</f>
        <v>0</v>
      </c>
      <c r="AJ87" s="343">
        <f>'ОБЪЕКТЫ КРТ'!AJ30</f>
        <v>0</v>
      </c>
      <c r="AK87" s="343">
        <f>'ОБЪЕКТЫ КРТ'!AK30</f>
        <v>0</v>
      </c>
      <c r="AL87" s="343">
        <f>'ОБЪЕКТЫ КРТ'!AL30</f>
        <v>927165121.46721029</v>
      </c>
      <c r="AM87" s="343">
        <f>'ОБЪЕКТЫ КРТ'!AM30</f>
        <v>0</v>
      </c>
      <c r="AN87" s="343">
        <f>'ОБЪЕКТЫ КРТ'!AN30</f>
        <v>0</v>
      </c>
      <c r="AO87" s="343">
        <f>'ОБЪЕКТЫ КРТ'!AO30</f>
        <v>0</v>
      </c>
      <c r="AP87" s="343">
        <f>'ОБЪЕКТЫ КРТ'!AP30</f>
        <v>0</v>
      </c>
      <c r="AQ87" s="343">
        <f>'ОБЪЕКТЫ КРТ'!AQ30</f>
        <v>0</v>
      </c>
      <c r="AR87" s="343">
        <f>'ОБЪЕКТЫ КРТ'!AR30</f>
        <v>0</v>
      </c>
      <c r="AS87" s="343">
        <f>'ОБЪЕКТЫ КРТ'!AS30</f>
        <v>0</v>
      </c>
      <c r="AT87" s="343">
        <f>'ОБЪЕКТЫ КРТ'!AT30</f>
        <v>0</v>
      </c>
      <c r="AU87" s="343">
        <f>'ОБЪЕКТЫ КРТ'!AU30</f>
        <v>0</v>
      </c>
      <c r="AV87" s="343">
        <f>'ОБЪЕКТЫ КРТ'!AV30</f>
        <v>0</v>
      </c>
      <c r="AW87" s="343">
        <f>'ОБЪЕКТЫ КРТ'!AW30</f>
        <v>0</v>
      </c>
      <c r="AX87" s="343">
        <f>'ОБЪЕКТЫ КРТ'!AX30</f>
        <v>0</v>
      </c>
      <c r="AY87" s="343">
        <f>'ОБЪЕКТЫ КРТ'!AY30</f>
        <v>0</v>
      </c>
      <c r="AZ87" s="343">
        <f>'ОБЪЕКТЫ КРТ'!AZ30</f>
        <v>0</v>
      </c>
      <c r="BA87" s="343">
        <f>'ОБЪЕКТЫ КРТ'!BA30</f>
        <v>0</v>
      </c>
      <c r="BB87" s="343">
        <f>'ОБЪЕКТЫ КРТ'!BB30</f>
        <v>0</v>
      </c>
      <c r="BC87" s="343">
        <f>'ОБЪЕКТЫ КРТ'!BC30</f>
        <v>0</v>
      </c>
      <c r="BD87" s="343">
        <f>'ОБЪЕКТЫ КРТ'!BD30</f>
        <v>0</v>
      </c>
      <c r="BE87" s="343">
        <f>'ОБЪЕКТЫ КРТ'!BE30</f>
        <v>0</v>
      </c>
      <c r="BF87" s="343">
        <f>'ОБЪЕКТЫ КРТ'!BF30</f>
        <v>0</v>
      </c>
      <c r="BG87" s="343">
        <f>'ОБЪЕКТЫ КРТ'!BG30</f>
        <v>0</v>
      </c>
      <c r="BH87" s="343">
        <f>'ОБЪЕКТЫ КРТ'!BH30</f>
        <v>0</v>
      </c>
      <c r="BI87" s="343">
        <f>'ОБЪЕКТЫ КРТ'!BI30</f>
        <v>0</v>
      </c>
      <c r="BJ87" s="343">
        <f>'ОБЪЕКТЫ КРТ'!BJ30</f>
        <v>0</v>
      </c>
      <c r="BK87" s="343">
        <f>'ОБЪЕКТЫ КРТ'!BK30</f>
        <v>0</v>
      </c>
      <c r="BL87" s="343">
        <f>'ОБЪЕКТЫ КРТ'!BL30</f>
        <v>0</v>
      </c>
      <c r="BM87" s="343">
        <f>'ОБЪЕКТЫ КРТ'!BM30</f>
        <v>0</v>
      </c>
      <c r="BN87" s="343">
        <f>'ОБЪЕКТЫ КРТ'!BN30</f>
        <v>0</v>
      </c>
      <c r="BO87" s="343">
        <f>'ОБЪЕКТЫ КРТ'!BO30</f>
        <v>0</v>
      </c>
      <c r="BP87" s="343">
        <f>'ОБЪЕКТЫ КРТ'!BP30</f>
        <v>0</v>
      </c>
      <c r="BQ87" s="343">
        <f>'ОБЪЕКТЫ КРТ'!BQ30</f>
        <v>0</v>
      </c>
      <c r="BR87" s="343">
        <f>'ОБЪЕКТЫ КРТ'!BR30</f>
        <v>0</v>
      </c>
      <c r="BS87" s="343">
        <f>'ОБЪЕКТЫ КРТ'!BS30</f>
        <v>0</v>
      </c>
      <c r="BT87" s="343">
        <f>'ОБЪЕКТЫ КРТ'!BT30</f>
        <v>0</v>
      </c>
      <c r="BU87" s="343">
        <f>'ОБЪЕКТЫ КРТ'!BU30</f>
        <v>0</v>
      </c>
      <c r="BV87" s="343">
        <f>'ОБЪЕКТЫ КРТ'!BV30</f>
        <v>0</v>
      </c>
      <c r="BW87" s="343">
        <f>'ОБЪЕКТЫ КРТ'!BW30</f>
        <v>0</v>
      </c>
      <c r="BX87" s="343">
        <f>'ОБЪЕКТЫ КРТ'!BX30</f>
        <v>0</v>
      </c>
      <c r="BY87" s="343">
        <f>'ОБЪЕКТЫ КРТ'!BY30</f>
        <v>0</v>
      </c>
      <c r="BZ87" s="343">
        <f>'ОБЪЕКТЫ КРТ'!BZ30</f>
        <v>0</v>
      </c>
      <c r="CA87" s="343">
        <f>'ОБЪЕКТЫ КРТ'!CA30</f>
        <v>0</v>
      </c>
      <c r="CB87" s="343">
        <f>'ОБЪЕКТЫ КРТ'!CB30</f>
        <v>0</v>
      </c>
      <c r="CC87" s="343">
        <f>'ОБЪЕКТЫ КРТ'!CC30</f>
        <v>0</v>
      </c>
      <c r="CD87" s="343">
        <f>'ОБЪЕКТЫ КРТ'!CD30</f>
        <v>0</v>
      </c>
      <c r="CE87" s="343">
        <f>'ОБЪЕКТЫ КРТ'!CE30</f>
        <v>0</v>
      </c>
      <c r="CF87" s="343">
        <f>'ОБЪЕКТЫ КРТ'!CF30</f>
        <v>0</v>
      </c>
      <c r="CG87" s="343">
        <f>'ОБЪЕКТЫ КРТ'!CG30</f>
        <v>0</v>
      </c>
      <c r="CH87" s="343">
        <f>'ОБЪЕКТЫ КРТ'!CH30</f>
        <v>0</v>
      </c>
      <c r="CI87" s="343">
        <f>'ОБЪЕКТЫ КРТ'!CI30</f>
        <v>0</v>
      </c>
      <c r="CJ87" s="343">
        <f>'ОБЪЕКТЫ КРТ'!CJ30</f>
        <v>0</v>
      </c>
      <c r="CK87" s="343">
        <f>'ОБЪЕКТЫ КРТ'!CK30</f>
        <v>0</v>
      </c>
      <c r="CL87" s="343">
        <f>'ОБЪЕКТЫ КРТ'!CL30</f>
        <v>0</v>
      </c>
      <c r="CM87" s="343">
        <f>'ОБЪЕКТЫ КРТ'!CM30</f>
        <v>0</v>
      </c>
      <c r="CN87" s="343">
        <f>'ОБЪЕКТЫ КРТ'!CN30</f>
        <v>0</v>
      </c>
      <c r="CO87" s="343">
        <f>'ОБЪЕКТЫ КРТ'!CO30</f>
        <v>0</v>
      </c>
      <c r="CP87" s="343">
        <f>'ОБЪЕКТЫ КРТ'!CP30</f>
        <v>0</v>
      </c>
      <c r="CQ87" s="343">
        <f>'ОБЪЕКТЫ КРТ'!CQ30</f>
        <v>0</v>
      </c>
      <c r="CR87" s="343">
        <f>'ОБЪЕКТЫ КРТ'!CR30</f>
        <v>0</v>
      </c>
      <c r="CS87" s="343">
        <f>'ОБЪЕКТЫ КРТ'!CS30</f>
        <v>0</v>
      </c>
      <c r="CT87" s="343">
        <f>'ОБЪЕКТЫ КРТ'!CT30</f>
        <v>0</v>
      </c>
      <c r="CU87" s="343">
        <f>'ОБЪЕКТЫ КРТ'!CU30</f>
        <v>0</v>
      </c>
      <c r="CV87" s="343">
        <f>'ОБЪЕКТЫ КРТ'!CV30</f>
        <v>0</v>
      </c>
      <c r="CW87" s="343">
        <f>'ОБЪЕКТЫ КРТ'!CW30</f>
        <v>0</v>
      </c>
      <c r="CX87" s="343">
        <f>'ОБЪЕКТЫ КРТ'!CX30</f>
        <v>0</v>
      </c>
      <c r="CY87" s="343">
        <f>'ОБЪЕКТЫ КРТ'!CY30</f>
        <v>0</v>
      </c>
      <c r="CZ87" s="343">
        <f>'ОБЪЕКТЫ КРТ'!CZ30</f>
        <v>0</v>
      </c>
      <c r="DA87" s="343">
        <f>'ОБЪЕКТЫ КРТ'!DA30</f>
        <v>0</v>
      </c>
      <c r="DB87" s="343">
        <f>'ОБЪЕКТЫ КРТ'!DB30</f>
        <v>0</v>
      </c>
      <c r="DC87" s="343">
        <f>'ОБЪЕКТЫ КРТ'!DC30</f>
        <v>0</v>
      </c>
      <c r="DD87" s="343">
        <f>'ОБЪЕКТЫ КРТ'!DD30</f>
        <v>0</v>
      </c>
      <c r="DE87" s="343">
        <f>'ОБЪЕКТЫ КРТ'!DE30</f>
        <v>0</v>
      </c>
      <c r="DF87" s="343">
        <f>'ОБЪЕКТЫ КРТ'!DF30</f>
        <v>0</v>
      </c>
      <c r="DG87" s="343">
        <f>'ОБЪЕКТЫ КРТ'!DG30</f>
        <v>0</v>
      </c>
      <c r="DH87" s="343">
        <f>'ОБЪЕКТЫ КРТ'!DH30</f>
        <v>0</v>
      </c>
      <c r="DI87" s="343">
        <f>'ОБЪЕКТЫ КРТ'!DI30</f>
        <v>0</v>
      </c>
      <c r="DJ87" s="343">
        <f>'ОБЪЕКТЫ КРТ'!DJ30</f>
        <v>0</v>
      </c>
      <c r="DK87" s="343">
        <f>'ОБЪЕКТЫ КРТ'!DK30</f>
        <v>0</v>
      </c>
      <c r="DL87" s="343">
        <f>'ОБЪЕКТЫ КРТ'!DL30</f>
        <v>0</v>
      </c>
      <c r="DM87" s="343">
        <f>'ОБЪЕКТЫ КРТ'!DM30</f>
        <v>0</v>
      </c>
      <c r="DN87" s="343">
        <f>'ОБЪЕКТЫ КРТ'!DN30</f>
        <v>0</v>
      </c>
      <c r="DO87" s="343">
        <f>'ОБЪЕКТЫ КРТ'!DO30</f>
        <v>0</v>
      </c>
      <c r="DP87" s="343">
        <f>'ОБЪЕКТЫ КРТ'!DP30</f>
        <v>0</v>
      </c>
      <c r="DQ87" s="343">
        <f>'ОБЪЕКТЫ КРТ'!DQ30</f>
        <v>0</v>
      </c>
      <c r="DR87" s="343">
        <f>'ОБЪЕКТЫ КРТ'!DR30</f>
        <v>0</v>
      </c>
      <c r="DS87" s="343">
        <f>'ОБЪЕКТЫ КРТ'!DS30</f>
        <v>0</v>
      </c>
      <c r="DT87" s="343">
        <f>'ОБЪЕКТЫ КРТ'!DT30</f>
        <v>0</v>
      </c>
      <c r="DU87" s="343">
        <f>'ОБЪЕКТЫ КРТ'!DU30</f>
        <v>0</v>
      </c>
      <c r="DV87" s="343">
        <f>'ОБЪЕКТЫ КРТ'!DV30</f>
        <v>0</v>
      </c>
      <c r="DW87" s="343">
        <f>'ОБЪЕКТЫ КРТ'!DW30</f>
        <v>0</v>
      </c>
      <c r="DX87" s="343">
        <f>'ОБЪЕКТЫ КРТ'!DX30</f>
        <v>0</v>
      </c>
      <c r="DY87" s="343">
        <f>'ОБЪЕКТЫ КРТ'!DY30</f>
        <v>0</v>
      </c>
      <c r="DZ87" s="343">
        <f>'ОБЪЕКТЫ КРТ'!DZ30</f>
        <v>0</v>
      </c>
      <c r="EA87" s="343">
        <f>'ОБЪЕКТЫ КРТ'!EA30</f>
        <v>0</v>
      </c>
      <c r="EB87" s="343">
        <f>'ОБЪЕКТЫ КРТ'!EB30</f>
        <v>0</v>
      </c>
      <c r="EC87" s="343">
        <f>'ОБЪЕКТЫ КРТ'!EC30</f>
        <v>0</v>
      </c>
      <c r="ED87" s="343">
        <f>'ОБЪЕКТЫ КРТ'!ED30</f>
        <v>0</v>
      </c>
      <c r="EE87" s="343">
        <f>'ОБЪЕКТЫ КРТ'!EE30</f>
        <v>0</v>
      </c>
      <c r="EF87" s="343">
        <f>'ОБЪЕКТЫ КРТ'!EF30</f>
        <v>0</v>
      </c>
      <c r="EG87" s="343">
        <f>'ОБЪЕКТЫ КРТ'!EG30</f>
        <v>0</v>
      </c>
      <c r="EH87" s="343">
        <f>'ОБЪЕКТЫ КРТ'!EH30</f>
        <v>0</v>
      </c>
      <c r="EI87" s="343">
        <f>'ОБЪЕКТЫ КРТ'!EI30</f>
        <v>0</v>
      </c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60"/>
      <c r="FU87" s="60"/>
      <c r="FV87" s="60"/>
      <c r="FW87" s="60"/>
      <c r="FX87" s="60"/>
      <c r="FY87" s="60"/>
      <c r="FZ87" s="60"/>
      <c r="GA87" s="60"/>
      <c r="GB87" s="60"/>
      <c r="GC87" s="60"/>
      <c r="GD87" s="60"/>
      <c r="GE87" s="60"/>
      <c r="GF87" s="60"/>
      <c r="GG87" s="60"/>
      <c r="GH87" s="60"/>
      <c r="GI87" s="60"/>
      <c r="GJ87" s="60"/>
      <c r="GK87" s="60"/>
      <c r="GL87" s="60"/>
      <c r="GM87" s="60"/>
      <c r="GN87" s="60"/>
      <c r="GO87" s="60"/>
      <c r="GP87" s="60"/>
      <c r="GQ87" s="60"/>
      <c r="GR87" s="60"/>
      <c r="GS87" s="60"/>
    </row>
    <row r="88" spans="2:201" x14ac:dyDescent="0.2">
      <c r="B88" s="66" t="s">
        <v>958</v>
      </c>
      <c r="C88" s="67" t="s">
        <v>242</v>
      </c>
      <c r="D88" s="68"/>
      <c r="E88" s="70">
        <f>СРОКИ!C62</f>
        <v>509568</v>
      </c>
      <c r="F88" s="70">
        <f>СРОКИ!D62</f>
        <v>509568</v>
      </c>
      <c r="G88" s="70">
        <f>СРОКИ!E62</f>
        <v>0</v>
      </c>
      <c r="H88" s="68"/>
      <c r="I88" s="68"/>
      <c r="J88" s="68"/>
      <c r="K88" s="68"/>
      <c r="L88" s="68"/>
      <c r="M88" s="68"/>
      <c r="N88" s="68"/>
      <c r="O88" s="68"/>
      <c r="P88" s="69">
        <f>SUM(S88:EI88)</f>
        <v>0</v>
      </c>
      <c r="Q88" s="70">
        <f>SUMIF(S$5:EI$5,"факт",S88:EI88)</f>
        <v>0</v>
      </c>
      <c r="R88" s="59">
        <f>P88-Q88</f>
        <v>0</v>
      </c>
      <c r="S88" s="102">
        <f>SUMIF(факт!$S$7:$S$2427,S$6&amp;"/"&amp;$B88,факт!$N$7:$N$2427)</f>
        <v>0</v>
      </c>
      <c r="T88" s="102">
        <f>SUMIF(факт!$S$7:$S$2427,T$6&amp;"/"&amp;$B88,факт!$N$7:$N$2427)</f>
        <v>0</v>
      </c>
      <c r="U88" s="343">
        <f>'ОБЪЕКТЫ КРТ'!U31</f>
        <v>0</v>
      </c>
      <c r="V88" s="343">
        <f>'ОБЪЕКТЫ КРТ'!V31</f>
        <v>0</v>
      </c>
      <c r="W88" s="343">
        <f>'ОБЪЕКТЫ КРТ'!W31</f>
        <v>0</v>
      </c>
      <c r="X88" s="343">
        <f>'ОБЪЕКТЫ КРТ'!X31</f>
        <v>0</v>
      </c>
      <c r="Y88" s="343">
        <f>'ОБЪЕКТЫ КРТ'!Y31</f>
        <v>0</v>
      </c>
      <c r="Z88" s="343">
        <f>'ОБЪЕКТЫ КРТ'!Z31</f>
        <v>0</v>
      </c>
      <c r="AA88" s="343">
        <f>'ОБЪЕКТЫ КРТ'!AA31</f>
        <v>0</v>
      </c>
      <c r="AB88" s="343">
        <f>'ОБЪЕКТЫ КРТ'!AB31</f>
        <v>0</v>
      </c>
      <c r="AC88" s="343">
        <f>'ОБЪЕКТЫ КРТ'!AC31</f>
        <v>0</v>
      </c>
      <c r="AD88" s="343">
        <f>'ОБЪЕКТЫ КРТ'!AD31</f>
        <v>0</v>
      </c>
      <c r="AE88" s="343">
        <f>'ОБЪЕКТЫ КРТ'!AE31</f>
        <v>0</v>
      </c>
      <c r="AF88" s="343">
        <f>'ОБЪЕКТЫ КРТ'!AF31</f>
        <v>0</v>
      </c>
      <c r="AG88" s="343">
        <f>'ОБЪЕКТЫ КРТ'!AG31</f>
        <v>0</v>
      </c>
      <c r="AH88" s="343">
        <f>'ОБЪЕКТЫ КРТ'!AH31</f>
        <v>0</v>
      </c>
      <c r="AI88" s="343">
        <f>'ОБЪЕКТЫ КРТ'!AI31</f>
        <v>0</v>
      </c>
      <c r="AJ88" s="343">
        <f>'ОБЪЕКТЫ КРТ'!AJ31</f>
        <v>0</v>
      </c>
      <c r="AK88" s="343">
        <f>'ОБЪЕКТЫ КРТ'!AK31</f>
        <v>0</v>
      </c>
      <c r="AL88" s="343">
        <f>'ОБЪЕКТЫ КРТ'!AL31</f>
        <v>0</v>
      </c>
      <c r="AM88" s="343">
        <f>'ОБЪЕКТЫ КРТ'!AM31</f>
        <v>0</v>
      </c>
      <c r="AN88" s="343">
        <f>'ОБЪЕКТЫ КРТ'!AN31</f>
        <v>0</v>
      </c>
      <c r="AO88" s="343">
        <f>'ОБЪЕКТЫ КРТ'!AO31</f>
        <v>0</v>
      </c>
      <c r="AP88" s="343">
        <f>'ОБЪЕКТЫ КРТ'!AP31</f>
        <v>0</v>
      </c>
      <c r="AQ88" s="343">
        <f>'ОБЪЕКТЫ КРТ'!AQ31</f>
        <v>0</v>
      </c>
      <c r="AR88" s="343">
        <f>'ОБЪЕКТЫ КРТ'!AR31</f>
        <v>0</v>
      </c>
      <c r="AS88" s="343">
        <f>'ОБЪЕКТЫ КРТ'!AS31</f>
        <v>0</v>
      </c>
      <c r="AT88" s="343">
        <f>'ОБЪЕКТЫ КРТ'!AT31</f>
        <v>0</v>
      </c>
      <c r="AU88" s="343">
        <f>'ОБЪЕКТЫ КРТ'!AU31</f>
        <v>0</v>
      </c>
      <c r="AV88" s="343">
        <f>'ОБЪЕКТЫ КРТ'!AV31</f>
        <v>0</v>
      </c>
      <c r="AW88" s="343">
        <f>'ОБЪЕКТЫ КРТ'!AW31</f>
        <v>0</v>
      </c>
      <c r="AX88" s="343">
        <f>'ОБЪЕКТЫ КРТ'!AX31</f>
        <v>0</v>
      </c>
      <c r="AY88" s="343">
        <f>'ОБЪЕКТЫ КРТ'!AY31</f>
        <v>0</v>
      </c>
      <c r="AZ88" s="343">
        <f>'ОБЪЕКТЫ КРТ'!AZ31</f>
        <v>0</v>
      </c>
      <c r="BA88" s="343">
        <f>'ОБЪЕКТЫ КРТ'!BA31</f>
        <v>0</v>
      </c>
      <c r="BB88" s="343">
        <f>'ОБЪЕКТЫ КРТ'!BB31</f>
        <v>0</v>
      </c>
      <c r="BC88" s="343">
        <f>'ОБЪЕКТЫ КРТ'!BC31</f>
        <v>0</v>
      </c>
      <c r="BD88" s="343">
        <f>'ОБЪЕКТЫ КРТ'!BD31</f>
        <v>0</v>
      </c>
      <c r="BE88" s="343">
        <f>'ОБЪЕКТЫ КРТ'!BE31</f>
        <v>0</v>
      </c>
      <c r="BF88" s="343">
        <f>'ОБЪЕКТЫ КРТ'!BF31</f>
        <v>0</v>
      </c>
      <c r="BG88" s="343">
        <f>'ОБЪЕКТЫ КРТ'!BG31</f>
        <v>0</v>
      </c>
      <c r="BH88" s="343">
        <f>'ОБЪЕКТЫ КРТ'!BH31</f>
        <v>0</v>
      </c>
      <c r="BI88" s="343">
        <f>'ОБЪЕКТЫ КРТ'!BI31</f>
        <v>0</v>
      </c>
      <c r="BJ88" s="343">
        <f>'ОБЪЕКТЫ КРТ'!BJ31</f>
        <v>0</v>
      </c>
      <c r="BK88" s="343">
        <f>'ОБЪЕКТЫ КРТ'!BK31</f>
        <v>0</v>
      </c>
      <c r="BL88" s="343">
        <f>'ОБЪЕКТЫ КРТ'!BL31</f>
        <v>0</v>
      </c>
      <c r="BM88" s="343">
        <f>'ОБЪЕКТЫ КРТ'!BM31</f>
        <v>0</v>
      </c>
      <c r="BN88" s="343">
        <f>'ОБЪЕКТЫ КРТ'!BN31</f>
        <v>0</v>
      </c>
      <c r="BO88" s="343">
        <f>'ОБЪЕКТЫ КРТ'!BO31</f>
        <v>0</v>
      </c>
      <c r="BP88" s="343">
        <f>'ОБЪЕКТЫ КРТ'!BP31</f>
        <v>0</v>
      </c>
      <c r="BQ88" s="343">
        <f>'ОБЪЕКТЫ КРТ'!BQ31</f>
        <v>0</v>
      </c>
      <c r="BR88" s="343">
        <f>'ОБЪЕКТЫ КРТ'!BR31</f>
        <v>0</v>
      </c>
      <c r="BS88" s="343">
        <f>'ОБЪЕКТЫ КРТ'!BS31</f>
        <v>0</v>
      </c>
      <c r="BT88" s="343">
        <f>'ОБЪЕКТЫ КРТ'!BT31</f>
        <v>0</v>
      </c>
      <c r="BU88" s="343">
        <f>'ОБЪЕКТЫ КРТ'!BU31</f>
        <v>0</v>
      </c>
      <c r="BV88" s="343">
        <f>'ОБЪЕКТЫ КРТ'!BV31</f>
        <v>0</v>
      </c>
      <c r="BW88" s="343">
        <f>'ОБЪЕКТЫ КРТ'!BW31</f>
        <v>0</v>
      </c>
      <c r="BX88" s="343">
        <f>'ОБЪЕКТЫ КРТ'!BX31</f>
        <v>0</v>
      </c>
      <c r="BY88" s="343">
        <f>'ОБЪЕКТЫ КРТ'!BY31</f>
        <v>0</v>
      </c>
      <c r="BZ88" s="343">
        <f>'ОБЪЕКТЫ КРТ'!BZ31</f>
        <v>0</v>
      </c>
      <c r="CA88" s="343">
        <f>'ОБЪЕКТЫ КРТ'!CA31</f>
        <v>0</v>
      </c>
      <c r="CB88" s="343">
        <f>'ОБЪЕКТЫ КРТ'!CB31</f>
        <v>0</v>
      </c>
      <c r="CC88" s="343">
        <f>'ОБЪЕКТЫ КРТ'!CC31</f>
        <v>0</v>
      </c>
      <c r="CD88" s="343">
        <f>'ОБЪЕКТЫ КРТ'!CD31</f>
        <v>0</v>
      </c>
      <c r="CE88" s="343">
        <f>'ОБЪЕКТЫ КРТ'!CE31</f>
        <v>0</v>
      </c>
      <c r="CF88" s="343">
        <f>'ОБЪЕКТЫ КРТ'!CF31</f>
        <v>0</v>
      </c>
      <c r="CG88" s="343">
        <f>'ОБЪЕКТЫ КРТ'!CG31</f>
        <v>0</v>
      </c>
      <c r="CH88" s="343">
        <f>'ОБЪЕКТЫ КРТ'!CH31</f>
        <v>0</v>
      </c>
      <c r="CI88" s="343">
        <f>'ОБЪЕКТЫ КРТ'!CI31</f>
        <v>0</v>
      </c>
      <c r="CJ88" s="343">
        <f>'ОБЪЕКТЫ КРТ'!CJ31</f>
        <v>0</v>
      </c>
      <c r="CK88" s="343">
        <f>'ОБЪЕКТЫ КРТ'!CK31</f>
        <v>0</v>
      </c>
      <c r="CL88" s="343">
        <f>'ОБЪЕКТЫ КРТ'!CL31</f>
        <v>0</v>
      </c>
      <c r="CM88" s="343">
        <f>'ОБЪЕКТЫ КРТ'!CM31</f>
        <v>0</v>
      </c>
      <c r="CN88" s="343">
        <f>'ОБЪЕКТЫ КРТ'!CN31</f>
        <v>0</v>
      </c>
      <c r="CO88" s="343">
        <f>'ОБЪЕКТЫ КРТ'!CO31</f>
        <v>0</v>
      </c>
      <c r="CP88" s="343">
        <f>'ОБЪЕКТЫ КРТ'!CP31</f>
        <v>0</v>
      </c>
      <c r="CQ88" s="343">
        <f>'ОБЪЕКТЫ КРТ'!CQ31</f>
        <v>0</v>
      </c>
      <c r="CR88" s="343">
        <f>'ОБЪЕКТЫ КРТ'!CR31</f>
        <v>0</v>
      </c>
      <c r="CS88" s="343">
        <f>'ОБЪЕКТЫ КРТ'!CS31</f>
        <v>0</v>
      </c>
      <c r="CT88" s="343">
        <f>'ОБЪЕКТЫ КРТ'!CT31</f>
        <v>0</v>
      </c>
      <c r="CU88" s="343">
        <f>'ОБЪЕКТЫ КРТ'!CU31</f>
        <v>0</v>
      </c>
      <c r="CV88" s="343">
        <f>'ОБЪЕКТЫ КРТ'!CV31</f>
        <v>0</v>
      </c>
      <c r="CW88" s="343">
        <f>'ОБЪЕКТЫ КРТ'!CW31</f>
        <v>0</v>
      </c>
      <c r="CX88" s="343">
        <f>'ОБЪЕКТЫ КРТ'!CX31</f>
        <v>0</v>
      </c>
      <c r="CY88" s="343">
        <f>'ОБЪЕКТЫ КРТ'!CY31</f>
        <v>0</v>
      </c>
      <c r="CZ88" s="343">
        <f>'ОБЪЕКТЫ КРТ'!CZ31</f>
        <v>0</v>
      </c>
      <c r="DA88" s="343">
        <f>'ОБЪЕКТЫ КРТ'!DA31</f>
        <v>0</v>
      </c>
      <c r="DB88" s="343">
        <f>'ОБЪЕКТЫ КРТ'!DB31</f>
        <v>0</v>
      </c>
      <c r="DC88" s="343">
        <f>'ОБЪЕКТЫ КРТ'!DC31</f>
        <v>0</v>
      </c>
      <c r="DD88" s="343">
        <f>'ОБЪЕКТЫ КРТ'!DD31</f>
        <v>0</v>
      </c>
      <c r="DE88" s="343">
        <f>'ОБЪЕКТЫ КРТ'!DE31</f>
        <v>0</v>
      </c>
      <c r="DF88" s="343">
        <f>'ОБЪЕКТЫ КРТ'!DF31</f>
        <v>0</v>
      </c>
      <c r="DG88" s="343">
        <f>'ОБЪЕКТЫ КРТ'!DG31</f>
        <v>0</v>
      </c>
      <c r="DH88" s="343">
        <f>'ОБЪЕКТЫ КРТ'!DH31</f>
        <v>0</v>
      </c>
      <c r="DI88" s="343">
        <f>'ОБЪЕКТЫ КРТ'!DI31</f>
        <v>0</v>
      </c>
      <c r="DJ88" s="343">
        <f>'ОБЪЕКТЫ КРТ'!DJ31</f>
        <v>0</v>
      </c>
      <c r="DK88" s="343">
        <f>'ОБЪЕКТЫ КРТ'!DK31</f>
        <v>0</v>
      </c>
      <c r="DL88" s="343">
        <f>'ОБЪЕКТЫ КРТ'!DL31</f>
        <v>0</v>
      </c>
      <c r="DM88" s="343">
        <f>'ОБЪЕКТЫ КРТ'!DM31</f>
        <v>0</v>
      </c>
      <c r="DN88" s="343">
        <f>'ОБЪЕКТЫ КРТ'!DN31</f>
        <v>0</v>
      </c>
      <c r="DO88" s="343">
        <f>'ОБЪЕКТЫ КРТ'!DO31</f>
        <v>0</v>
      </c>
      <c r="DP88" s="343">
        <f>'ОБЪЕКТЫ КРТ'!DP31</f>
        <v>0</v>
      </c>
      <c r="DQ88" s="343">
        <f>'ОБЪЕКТЫ КРТ'!DQ31</f>
        <v>0</v>
      </c>
      <c r="DR88" s="343">
        <f>'ОБЪЕКТЫ КРТ'!DR31</f>
        <v>0</v>
      </c>
      <c r="DS88" s="343">
        <f>'ОБЪЕКТЫ КРТ'!DS31</f>
        <v>0</v>
      </c>
      <c r="DT88" s="343">
        <f>'ОБЪЕКТЫ КРТ'!DT31</f>
        <v>0</v>
      </c>
      <c r="DU88" s="343">
        <f>'ОБЪЕКТЫ КРТ'!DU31</f>
        <v>0</v>
      </c>
      <c r="DV88" s="343">
        <f>'ОБЪЕКТЫ КРТ'!DV31</f>
        <v>0</v>
      </c>
      <c r="DW88" s="343">
        <f>'ОБЪЕКТЫ КРТ'!DW31</f>
        <v>0</v>
      </c>
      <c r="DX88" s="343">
        <f>'ОБЪЕКТЫ КРТ'!DX31</f>
        <v>0</v>
      </c>
      <c r="DY88" s="343">
        <f>'ОБЪЕКТЫ КРТ'!DY31</f>
        <v>0</v>
      </c>
      <c r="DZ88" s="343">
        <f>'ОБЪЕКТЫ КРТ'!DZ31</f>
        <v>0</v>
      </c>
      <c r="EA88" s="343">
        <f>'ОБЪЕКТЫ КРТ'!EA31</f>
        <v>0</v>
      </c>
      <c r="EB88" s="343">
        <f>'ОБЪЕКТЫ КРТ'!EB31</f>
        <v>0</v>
      </c>
      <c r="EC88" s="343">
        <f>'ОБЪЕКТЫ КРТ'!EC31</f>
        <v>0</v>
      </c>
      <c r="ED88" s="343">
        <f>'ОБЪЕКТЫ КРТ'!ED31</f>
        <v>0</v>
      </c>
      <c r="EE88" s="343">
        <f>'ОБЪЕКТЫ КРТ'!EE31</f>
        <v>0</v>
      </c>
      <c r="EF88" s="343">
        <f>'ОБЪЕКТЫ КРТ'!EF31</f>
        <v>0</v>
      </c>
      <c r="EG88" s="343">
        <f>'ОБЪЕКТЫ КРТ'!EG31</f>
        <v>0</v>
      </c>
      <c r="EH88" s="343">
        <f>'ОБЪЕКТЫ КРТ'!EH31</f>
        <v>0</v>
      </c>
      <c r="EI88" s="343">
        <f>'ОБЪЕКТЫ КРТ'!EI31</f>
        <v>0</v>
      </c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60"/>
      <c r="FU88" s="60"/>
      <c r="FV88" s="60"/>
      <c r="FW88" s="60"/>
      <c r="FX88" s="60"/>
      <c r="FY88" s="60"/>
      <c r="FZ88" s="60"/>
      <c r="GA88" s="60"/>
      <c r="GB88" s="60"/>
      <c r="GC88" s="60"/>
      <c r="GD88" s="60"/>
      <c r="GE88" s="60"/>
      <c r="GF88" s="60"/>
      <c r="GG88" s="60"/>
      <c r="GH88" s="60"/>
      <c r="GI88" s="60"/>
      <c r="GJ88" s="60"/>
      <c r="GK88" s="60"/>
      <c r="GL88" s="60"/>
      <c r="GM88" s="60"/>
      <c r="GN88" s="60"/>
      <c r="GO88" s="60"/>
      <c r="GP88" s="60"/>
      <c r="GQ88" s="60"/>
      <c r="GR88" s="60"/>
      <c r="GS88" s="60"/>
    </row>
    <row r="89" spans="2:201" x14ac:dyDescent="0.2">
      <c r="B89" s="66" t="s">
        <v>958</v>
      </c>
      <c r="C89" s="67" t="s">
        <v>244</v>
      </c>
      <c r="D89" s="68"/>
      <c r="E89" s="70">
        <f>СРОКИ!C63</f>
        <v>159781</v>
      </c>
      <c r="F89" s="70">
        <f>СРОКИ!D63</f>
        <v>0</v>
      </c>
      <c r="G89" s="70">
        <f>СРОКИ!E63</f>
        <v>30</v>
      </c>
      <c r="H89" s="68"/>
      <c r="I89" s="68"/>
      <c r="J89" s="68"/>
      <c r="K89" s="68"/>
      <c r="L89" s="68"/>
      <c r="M89" s="68"/>
      <c r="N89" s="68"/>
      <c r="O89" s="68"/>
      <c r="P89" s="69">
        <f>SUM(S89:EI89)</f>
        <v>61281878.532789633</v>
      </c>
      <c r="Q89" s="70">
        <f>SUMIF(S$5:EI$5,"факт",S89:EI89)</f>
        <v>0</v>
      </c>
      <c r="R89" s="59">
        <f>P89-Q89</f>
        <v>61281878.532789633</v>
      </c>
      <c r="S89" s="102">
        <f>SUMIF(факт!$S$7:$S$2427,S$6&amp;"/"&amp;$B89,факт!$N$7:$N$2427)</f>
        <v>0</v>
      </c>
      <c r="T89" s="102">
        <f>SUMIF(факт!$S$7:$S$2427,T$6&amp;"/"&amp;$B89,факт!$N$7:$N$2427)</f>
        <v>0</v>
      </c>
      <c r="U89" s="343">
        <f>'ОБЪЕКТЫ КРТ'!U32</f>
        <v>0</v>
      </c>
      <c r="V89" s="343">
        <f>'ОБЪЕКТЫ КРТ'!V32</f>
        <v>0</v>
      </c>
      <c r="W89" s="343">
        <f>'ОБЪЕКТЫ КРТ'!W32</f>
        <v>0</v>
      </c>
      <c r="X89" s="343">
        <f>'ОБЪЕКТЫ КРТ'!X32</f>
        <v>0</v>
      </c>
      <c r="Y89" s="343">
        <f>'ОБЪЕКТЫ КРТ'!Y32</f>
        <v>0</v>
      </c>
      <c r="Z89" s="343">
        <f>'ОБЪЕКТЫ КРТ'!Z32</f>
        <v>0</v>
      </c>
      <c r="AA89" s="343">
        <f>'ОБЪЕКТЫ КРТ'!AA32</f>
        <v>0</v>
      </c>
      <c r="AB89" s="343">
        <f>'ОБЪЕКТЫ КРТ'!AB32</f>
        <v>0</v>
      </c>
      <c r="AC89" s="343">
        <f>'ОБЪЕКТЫ КРТ'!AC32</f>
        <v>0</v>
      </c>
      <c r="AD89" s="343">
        <f>'ОБЪЕКТЫ КРТ'!AD32</f>
        <v>0</v>
      </c>
      <c r="AE89" s="343">
        <f>'ОБЪЕКТЫ КРТ'!AE32</f>
        <v>0</v>
      </c>
      <c r="AF89" s="343">
        <f>'ОБЪЕКТЫ КРТ'!AF32</f>
        <v>0</v>
      </c>
      <c r="AG89" s="343">
        <f>'ОБЪЕКТЫ КРТ'!AG32</f>
        <v>0</v>
      </c>
      <c r="AH89" s="343">
        <f>'ОБЪЕКТЫ КРТ'!AH32</f>
        <v>0</v>
      </c>
      <c r="AI89" s="343">
        <f>'ОБЪЕКТЫ КРТ'!AI32</f>
        <v>0</v>
      </c>
      <c r="AJ89" s="343">
        <f>'ОБЪЕКТЫ КРТ'!AJ32</f>
        <v>0</v>
      </c>
      <c r="AK89" s="343">
        <f>'ОБЪЕКТЫ КРТ'!AK32</f>
        <v>0</v>
      </c>
      <c r="AL89" s="343">
        <f>'ОБЪЕКТЫ КРТ'!AL32</f>
        <v>61281878.532789633</v>
      </c>
      <c r="AM89" s="343">
        <f>'ОБЪЕКТЫ КРТ'!AM32</f>
        <v>0</v>
      </c>
      <c r="AN89" s="343">
        <f>'ОБЪЕКТЫ КРТ'!AN32</f>
        <v>0</v>
      </c>
      <c r="AO89" s="343">
        <f>'ОБЪЕКТЫ КРТ'!AO32</f>
        <v>0</v>
      </c>
      <c r="AP89" s="343">
        <f>'ОБЪЕКТЫ КРТ'!AP32</f>
        <v>0</v>
      </c>
      <c r="AQ89" s="343">
        <f>'ОБЪЕКТЫ КРТ'!AQ32</f>
        <v>0</v>
      </c>
      <c r="AR89" s="343">
        <f>'ОБЪЕКТЫ КРТ'!AR32</f>
        <v>0</v>
      </c>
      <c r="AS89" s="343">
        <f>'ОБЪЕКТЫ КРТ'!AS32</f>
        <v>0</v>
      </c>
      <c r="AT89" s="343">
        <f>'ОБЪЕКТЫ КРТ'!AT32</f>
        <v>0</v>
      </c>
      <c r="AU89" s="343">
        <f>'ОБЪЕКТЫ КРТ'!AU32</f>
        <v>0</v>
      </c>
      <c r="AV89" s="343">
        <f>'ОБЪЕКТЫ КРТ'!AV32</f>
        <v>0</v>
      </c>
      <c r="AW89" s="343">
        <f>'ОБЪЕКТЫ КРТ'!AW32</f>
        <v>0</v>
      </c>
      <c r="AX89" s="343">
        <f>'ОБЪЕКТЫ КРТ'!AX32</f>
        <v>0</v>
      </c>
      <c r="AY89" s="343">
        <f>'ОБЪЕКТЫ КРТ'!AY32</f>
        <v>0</v>
      </c>
      <c r="AZ89" s="343">
        <f>'ОБЪЕКТЫ КРТ'!AZ32</f>
        <v>0</v>
      </c>
      <c r="BA89" s="343">
        <f>'ОБЪЕКТЫ КРТ'!BA32</f>
        <v>0</v>
      </c>
      <c r="BB89" s="343">
        <f>'ОБЪЕКТЫ КРТ'!BB32</f>
        <v>0</v>
      </c>
      <c r="BC89" s="343">
        <f>'ОБЪЕКТЫ КРТ'!BC32</f>
        <v>0</v>
      </c>
      <c r="BD89" s="343">
        <f>'ОБЪЕКТЫ КРТ'!BD32</f>
        <v>0</v>
      </c>
      <c r="BE89" s="343">
        <f>'ОБЪЕКТЫ КРТ'!BE32</f>
        <v>0</v>
      </c>
      <c r="BF89" s="343">
        <f>'ОБЪЕКТЫ КРТ'!BF32</f>
        <v>0</v>
      </c>
      <c r="BG89" s="343">
        <f>'ОБЪЕКТЫ КРТ'!BG32</f>
        <v>0</v>
      </c>
      <c r="BH89" s="343">
        <f>'ОБЪЕКТЫ КРТ'!BH32</f>
        <v>0</v>
      </c>
      <c r="BI89" s="343">
        <f>'ОБЪЕКТЫ КРТ'!BI32</f>
        <v>0</v>
      </c>
      <c r="BJ89" s="343">
        <f>'ОБЪЕКТЫ КРТ'!BJ32</f>
        <v>0</v>
      </c>
      <c r="BK89" s="343">
        <f>'ОБЪЕКТЫ КРТ'!BK32</f>
        <v>0</v>
      </c>
      <c r="BL89" s="343">
        <f>'ОБЪЕКТЫ КРТ'!BL32</f>
        <v>0</v>
      </c>
      <c r="BM89" s="343">
        <f>'ОБЪЕКТЫ КРТ'!BM32</f>
        <v>0</v>
      </c>
      <c r="BN89" s="343">
        <f>'ОБЪЕКТЫ КРТ'!BN32</f>
        <v>0</v>
      </c>
      <c r="BO89" s="343">
        <f>'ОБЪЕКТЫ КРТ'!BO32</f>
        <v>0</v>
      </c>
      <c r="BP89" s="343">
        <f>'ОБЪЕКТЫ КРТ'!BP32</f>
        <v>0</v>
      </c>
      <c r="BQ89" s="343">
        <f>'ОБЪЕКТЫ КРТ'!BQ32</f>
        <v>0</v>
      </c>
      <c r="BR89" s="343">
        <f>'ОБЪЕКТЫ КРТ'!BR32</f>
        <v>0</v>
      </c>
      <c r="BS89" s="343">
        <f>'ОБЪЕКТЫ КРТ'!BS32</f>
        <v>0</v>
      </c>
      <c r="BT89" s="343">
        <f>'ОБЪЕКТЫ КРТ'!BT32</f>
        <v>0</v>
      </c>
      <c r="BU89" s="343">
        <f>'ОБЪЕКТЫ КРТ'!BU32</f>
        <v>0</v>
      </c>
      <c r="BV89" s="343">
        <f>'ОБЪЕКТЫ КРТ'!BV32</f>
        <v>0</v>
      </c>
      <c r="BW89" s="343">
        <f>'ОБЪЕКТЫ КРТ'!BW32</f>
        <v>0</v>
      </c>
      <c r="BX89" s="343">
        <f>'ОБЪЕКТЫ КРТ'!BX32</f>
        <v>0</v>
      </c>
      <c r="BY89" s="343">
        <f>'ОБЪЕКТЫ КРТ'!BY32</f>
        <v>0</v>
      </c>
      <c r="BZ89" s="343">
        <f>'ОБЪЕКТЫ КРТ'!BZ32</f>
        <v>0</v>
      </c>
      <c r="CA89" s="343">
        <f>'ОБЪЕКТЫ КРТ'!CA32</f>
        <v>0</v>
      </c>
      <c r="CB89" s="343">
        <f>'ОБЪЕКТЫ КРТ'!CB32</f>
        <v>0</v>
      </c>
      <c r="CC89" s="343">
        <f>'ОБЪЕКТЫ КРТ'!CC32</f>
        <v>0</v>
      </c>
      <c r="CD89" s="343">
        <f>'ОБЪЕКТЫ КРТ'!CD32</f>
        <v>0</v>
      </c>
      <c r="CE89" s="343">
        <f>'ОБЪЕКТЫ КРТ'!CE32</f>
        <v>0</v>
      </c>
      <c r="CF89" s="343">
        <f>'ОБЪЕКТЫ КРТ'!CF32</f>
        <v>0</v>
      </c>
      <c r="CG89" s="343">
        <f>'ОБЪЕКТЫ КРТ'!CG32</f>
        <v>0</v>
      </c>
      <c r="CH89" s="343">
        <f>'ОБЪЕКТЫ КРТ'!CH32</f>
        <v>0</v>
      </c>
      <c r="CI89" s="343">
        <f>'ОБЪЕКТЫ КРТ'!CI32</f>
        <v>0</v>
      </c>
      <c r="CJ89" s="343">
        <f>'ОБЪЕКТЫ КРТ'!CJ32</f>
        <v>0</v>
      </c>
      <c r="CK89" s="343">
        <f>'ОБЪЕКТЫ КРТ'!CK32</f>
        <v>0</v>
      </c>
      <c r="CL89" s="343">
        <f>'ОБЪЕКТЫ КРТ'!CL32</f>
        <v>0</v>
      </c>
      <c r="CM89" s="343">
        <f>'ОБЪЕКТЫ КРТ'!CM32</f>
        <v>0</v>
      </c>
      <c r="CN89" s="343">
        <f>'ОБЪЕКТЫ КРТ'!CN32</f>
        <v>0</v>
      </c>
      <c r="CO89" s="343">
        <f>'ОБЪЕКТЫ КРТ'!CO32</f>
        <v>0</v>
      </c>
      <c r="CP89" s="343">
        <f>'ОБЪЕКТЫ КРТ'!CP32</f>
        <v>0</v>
      </c>
      <c r="CQ89" s="343">
        <f>'ОБЪЕКТЫ КРТ'!CQ32</f>
        <v>0</v>
      </c>
      <c r="CR89" s="343">
        <f>'ОБЪЕКТЫ КРТ'!CR32</f>
        <v>0</v>
      </c>
      <c r="CS89" s="343">
        <f>'ОБЪЕКТЫ КРТ'!CS32</f>
        <v>0</v>
      </c>
      <c r="CT89" s="343">
        <f>'ОБЪЕКТЫ КРТ'!CT32</f>
        <v>0</v>
      </c>
      <c r="CU89" s="343">
        <f>'ОБЪЕКТЫ КРТ'!CU32</f>
        <v>0</v>
      </c>
      <c r="CV89" s="343">
        <f>'ОБЪЕКТЫ КРТ'!CV32</f>
        <v>0</v>
      </c>
      <c r="CW89" s="343">
        <f>'ОБЪЕКТЫ КРТ'!CW32</f>
        <v>0</v>
      </c>
      <c r="CX89" s="343">
        <f>'ОБЪЕКТЫ КРТ'!CX32</f>
        <v>0</v>
      </c>
      <c r="CY89" s="343">
        <f>'ОБЪЕКТЫ КРТ'!CY32</f>
        <v>0</v>
      </c>
      <c r="CZ89" s="343">
        <f>'ОБЪЕКТЫ КРТ'!CZ32</f>
        <v>0</v>
      </c>
      <c r="DA89" s="343">
        <f>'ОБЪЕКТЫ КРТ'!DA32</f>
        <v>0</v>
      </c>
      <c r="DB89" s="343">
        <f>'ОБЪЕКТЫ КРТ'!DB32</f>
        <v>0</v>
      </c>
      <c r="DC89" s="343">
        <f>'ОБЪЕКТЫ КРТ'!DC32</f>
        <v>0</v>
      </c>
      <c r="DD89" s="343">
        <f>'ОБЪЕКТЫ КРТ'!DD32</f>
        <v>0</v>
      </c>
      <c r="DE89" s="343">
        <f>'ОБЪЕКТЫ КРТ'!DE32</f>
        <v>0</v>
      </c>
      <c r="DF89" s="343">
        <f>'ОБЪЕКТЫ КРТ'!DF32</f>
        <v>0</v>
      </c>
      <c r="DG89" s="343">
        <f>'ОБЪЕКТЫ КРТ'!DG32</f>
        <v>0</v>
      </c>
      <c r="DH89" s="343">
        <f>'ОБЪЕКТЫ КРТ'!DH32</f>
        <v>0</v>
      </c>
      <c r="DI89" s="343">
        <f>'ОБЪЕКТЫ КРТ'!DI32</f>
        <v>0</v>
      </c>
      <c r="DJ89" s="343">
        <f>'ОБЪЕКТЫ КРТ'!DJ32</f>
        <v>0</v>
      </c>
      <c r="DK89" s="343">
        <f>'ОБЪЕКТЫ КРТ'!DK32</f>
        <v>0</v>
      </c>
      <c r="DL89" s="343">
        <f>'ОБЪЕКТЫ КРТ'!DL32</f>
        <v>0</v>
      </c>
      <c r="DM89" s="343">
        <f>'ОБЪЕКТЫ КРТ'!DM32</f>
        <v>0</v>
      </c>
      <c r="DN89" s="343">
        <f>'ОБЪЕКТЫ КРТ'!DN32</f>
        <v>0</v>
      </c>
      <c r="DO89" s="343">
        <f>'ОБЪЕКТЫ КРТ'!DO32</f>
        <v>0</v>
      </c>
      <c r="DP89" s="343">
        <f>'ОБЪЕКТЫ КРТ'!DP32</f>
        <v>0</v>
      </c>
      <c r="DQ89" s="343">
        <f>'ОБЪЕКТЫ КРТ'!DQ32</f>
        <v>0</v>
      </c>
      <c r="DR89" s="343">
        <f>'ОБЪЕКТЫ КРТ'!DR32</f>
        <v>0</v>
      </c>
      <c r="DS89" s="343">
        <f>'ОБЪЕКТЫ КРТ'!DS32</f>
        <v>0</v>
      </c>
      <c r="DT89" s="343">
        <f>'ОБЪЕКТЫ КРТ'!DT32</f>
        <v>0</v>
      </c>
      <c r="DU89" s="343">
        <f>'ОБЪЕКТЫ КРТ'!DU32</f>
        <v>0</v>
      </c>
      <c r="DV89" s="343">
        <f>'ОБЪЕКТЫ КРТ'!DV32</f>
        <v>0</v>
      </c>
      <c r="DW89" s="343">
        <f>'ОБЪЕКТЫ КРТ'!DW32</f>
        <v>0</v>
      </c>
      <c r="DX89" s="343">
        <f>'ОБЪЕКТЫ КРТ'!DX32</f>
        <v>0</v>
      </c>
      <c r="DY89" s="343">
        <f>'ОБЪЕКТЫ КРТ'!DY32</f>
        <v>0</v>
      </c>
      <c r="DZ89" s="343">
        <f>'ОБЪЕКТЫ КРТ'!DZ32</f>
        <v>0</v>
      </c>
      <c r="EA89" s="343">
        <f>'ОБЪЕКТЫ КРТ'!EA32</f>
        <v>0</v>
      </c>
      <c r="EB89" s="343">
        <f>'ОБЪЕКТЫ КРТ'!EB32</f>
        <v>0</v>
      </c>
      <c r="EC89" s="343">
        <f>'ОБЪЕКТЫ КРТ'!EC32</f>
        <v>0</v>
      </c>
      <c r="ED89" s="343">
        <f>'ОБЪЕКТЫ КРТ'!ED32</f>
        <v>0</v>
      </c>
      <c r="EE89" s="343">
        <f>'ОБЪЕКТЫ КРТ'!EE32</f>
        <v>0</v>
      </c>
      <c r="EF89" s="343">
        <f>'ОБЪЕКТЫ КРТ'!EF32</f>
        <v>0</v>
      </c>
      <c r="EG89" s="343">
        <f>'ОБЪЕКТЫ КРТ'!EG32</f>
        <v>0</v>
      </c>
      <c r="EH89" s="343">
        <f>'ОБЪЕКТЫ КРТ'!EH32</f>
        <v>0</v>
      </c>
      <c r="EI89" s="343">
        <f>'ОБЪЕКТЫ КРТ'!EI32</f>
        <v>0</v>
      </c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60"/>
      <c r="FU89" s="60"/>
      <c r="FV89" s="60"/>
      <c r="FW89" s="60"/>
      <c r="FX89" s="60"/>
      <c r="FY89" s="60"/>
      <c r="FZ89" s="60"/>
      <c r="GA89" s="60"/>
      <c r="GB89" s="60"/>
      <c r="GC89" s="60"/>
      <c r="GD89" s="60"/>
      <c r="GE89" s="60"/>
      <c r="GF89" s="60"/>
      <c r="GG89" s="60"/>
      <c r="GH89" s="60"/>
      <c r="GI89" s="60"/>
      <c r="GJ89" s="60"/>
      <c r="GK89" s="60"/>
      <c r="GL89" s="60"/>
      <c r="GM89" s="60"/>
      <c r="GN89" s="60"/>
      <c r="GO89" s="60"/>
      <c r="GP89" s="60"/>
      <c r="GQ89" s="60"/>
      <c r="GR89" s="60"/>
      <c r="GS89" s="60"/>
    </row>
    <row r="90" spans="2:201" x14ac:dyDescent="0.2">
      <c r="B90" s="66" t="s">
        <v>958</v>
      </c>
      <c r="C90" s="67" t="s">
        <v>1134</v>
      </c>
      <c r="D90" s="68"/>
      <c r="E90" s="70">
        <f>СРОКИ!C64</f>
        <v>0</v>
      </c>
      <c r="F90" s="70">
        <f>СРОКИ!D64</f>
        <v>0</v>
      </c>
      <c r="G90" s="70">
        <f>СРОКИ!E64</f>
        <v>34</v>
      </c>
      <c r="H90" s="68"/>
      <c r="I90" s="68"/>
      <c r="J90" s="68"/>
      <c r="K90" s="68"/>
      <c r="L90" s="68"/>
      <c r="M90" s="68"/>
      <c r="N90" s="68"/>
      <c r="O90" s="68"/>
      <c r="P90" s="69">
        <f>SUM(S90:EI90)</f>
        <v>0</v>
      </c>
      <c r="Q90" s="70">
        <f>SUMIF(факт!$P$7:$P$2427,$B90,факт!$N$7:$N$2427)</f>
        <v>0</v>
      </c>
      <c r="R90" s="59">
        <f>P90-Q90</f>
        <v>0</v>
      </c>
      <c r="S90" s="102">
        <f>SUMIF(факт!$S$7:$S$2427,S$6&amp;"/"&amp;$B90,факт!$N$7:$N$2427)</f>
        <v>0</v>
      </c>
      <c r="T90" s="102">
        <f>SUMIF(факт!$S$7:$S$2427,T$6&amp;"/"&amp;$B90,факт!$N$7:$N$2427)</f>
        <v>0</v>
      </c>
      <c r="U90" s="343">
        <f>MIN(СРОКИ!J64+IF(СРОКИ!J64&gt;0,($F90-$Q90)/$G90,0),$E90-SUM($S90:T90))</f>
        <v>0</v>
      </c>
      <c r="V90" s="343">
        <f>MIN(СРОКИ!K64+IF(СРОКИ!K64&gt;0,($F90-$Q90)/$G90,0),$E90-SUM($S90:U90))</f>
        <v>0</v>
      </c>
      <c r="W90" s="343">
        <f>MIN(СРОКИ!L64+IF(СРОКИ!L64&gt;0,($F90-$Q90)/$G90,0),$E90-SUM($S90:V90))</f>
        <v>0</v>
      </c>
      <c r="X90" s="343">
        <f>MIN(СРОКИ!M64+IF(СРОКИ!M64&gt;0,($F90-$Q90)/$G90,0),$E90-SUM($S90:W90))</f>
        <v>0</v>
      </c>
      <c r="Y90" s="343">
        <f>MIN(СРОКИ!N64+IF(СРОКИ!N64&gt;0,($F90-$Q90)/$G90,0),$E90-SUM($S90:X90))</f>
        <v>0</v>
      </c>
      <c r="Z90" s="343">
        <f>MIN(СРОКИ!O64+IF(СРОКИ!O64&gt;0,($F90-$Q90)/$G90,0),$E90-SUM($S90:Y90))</f>
        <v>0</v>
      </c>
      <c r="AA90" s="343">
        <f>MIN(СРОКИ!P64+IF(СРОКИ!P64&gt;0,($F90-$Q90)/$G90,0),$E90-SUM($S90:Z90))</f>
        <v>0</v>
      </c>
      <c r="AB90" s="343">
        <f>MIN(СРОКИ!Q64+IF(СРОКИ!Q64&gt;0,($F90-$Q90)/$G90,0),$E90-SUM($S90:AA90))</f>
        <v>0</v>
      </c>
      <c r="AC90" s="343">
        <f>MIN(СРОКИ!R64+IF(СРОКИ!R64&gt;0,($F90-$Q90)/$G90,0),$E90-SUM($S90:AB90))</f>
        <v>0</v>
      </c>
      <c r="AD90" s="343">
        <f>MIN(СРОКИ!S64+IF(СРОКИ!S64&gt;0,($F90-$Q90)/$G90,0),$E90-SUM($S90:AC90))</f>
        <v>0</v>
      </c>
      <c r="AE90" s="343">
        <f>MIN(СРОКИ!T64+IF(СРОКИ!T64&gt;0,($F90-$Q90)/$G90,0),$E90-SUM($S90:AD90))</f>
        <v>0</v>
      </c>
      <c r="AF90" s="343">
        <f>MIN(СРОКИ!U64+IF(СРОКИ!U64&gt;0,($F90-$Q90)/$G90,0),$E90-SUM($S90:AE90))</f>
        <v>0</v>
      </c>
      <c r="AG90" s="343">
        <f>MIN(СРОКИ!V64+IF(СРОКИ!V64&gt;0,($F90-$Q90)/$G90,0),$E90-SUM($S90:AF90))</f>
        <v>0</v>
      </c>
      <c r="AH90" s="343">
        <f>MIN(СРОКИ!W64+IF(СРОКИ!W64&gt;0,($F90-$Q90)/$G90,0),$E90-SUM($S90:AG90))</f>
        <v>0</v>
      </c>
      <c r="AI90" s="343">
        <f>MIN(СРОКИ!X64+IF(СРОКИ!X64&gt;0,($F90-$Q90)/$G90,0),$E90-SUM($S90:AH90))</f>
        <v>0</v>
      </c>
      <c r="AJ90" s="343">
        <f>MIN(СРОКИ!Y64+IF(СРОКИ!Y64&gt;0,($F90-$Q90)/$G90,0),$E90-SUM($S90:AI90))</f>
        <v>0</v>
      </c>
      <c r="AK90" s="343">
        <f>MIN(СРОКИ!Z64+IF(СРОКИ!Z64&gt;0,($F90-$Q90)/$G90,0),$E90-SUM($S90:AJ90))</f>
        <v>0</v>
      </c>
      <c r="AL90" s="343">
        <f>MIN(СРОКИ!AA64+IF(СРОКИ!AA64&gt;0,($F90-$Q90)/$G90,0),$E90-SUM($S90:AK90))</f>
        <v>0</v>
      </c>
      <c r="AM90" s="343">
        <f>MIN(СРОКИ!AB64+IF(СРОКИ!AB64&gt;0,($F90-$Q90)/$G90,0),$E90-SUM($S90:AL90))</f>
        <v>0</v>
      </c>
      <c r="AN90" s="343">
        <f>MIN(СРОКИ!AC64+IF(СРОКИ!AC64&gt;0,($F90-$Q90)/$G90,0),$E90-SUM($S90:AM90))</f>
        <v>0</v>
      </c>
      <c r="AO90" s="343">
        <f>MIN(СРОКИ!AD64+IF(СРОКИ!AD64&gt;0,($F90-$Q90)/$G90,0),$E90-SUM($S90:AN90))</f>
        <v>0</v>
      </c>
      <c r="AP90" s="343">
        <f>MIN(СРОКИ!AE64+IF(СРОКИ!AE64&gt;0,($F90-$Q90)/$G90,0),$E90-SUM($S90:AO90))</f>
        <v>0</v>
      </c>
      <c r="AQ90" s="343">
        <f>MIN(СРОКИ!AF64+IF(СРОКИ!AF64&gt;0,($F90-$Q90)/$G90,0),$E90-SUM($S90:AP90))</f>
        <v>0</v>
      </c>
      <c r="AR90" s="343">
        <f>MIN(СРОКИ!AG64+IF(СРОКИ!AG64&gt;0,($F90-$Q90)/$G90,0),$E90-SUM($S90:AQ90))</f>
        <v>0</v>
      </c>
      <c r="AS90" s="343">
        <f>MIN(СРОКИ!AH64+IF(СРОКИ!AH64&gt;0,($F90-$Q90)/$G90,0),$E90-SUM($S90:AR90))</f>
        <v>0</v>
      </c>
      <c r="AT90" s="343">
        <f>MIN(СРОКИ!AI64+IF(СРОКИ!AI64&gt;0,($F90-$Q90)/$G90,0),$E90-SUM($S90:AS90))</f>
        <v>0</v>
      </c>
      <c r="AU90" s="343">
        <f>MIN(СРОКИ!AJ64+IF(СРОКИ!AJ64&gt;0,($F90-$Q90)/$G90,0),$E90-SUM($S90:AT90))</f>
        <v>0</v>
      </c>
      <c r="AV90" s="343">
        <f>MIN(СРОКИ!AK64+IF(СРОКИ!AK64&gt;0,($F90-$Q90)/$G90,0),$E90-SUM($S90:AU90))</f>
        <v>0</v>
      </c>
      <c r="AW90" s="343">
        <f>MIN(СРОКИ!AL64+IF(СРОКИ!AL64&gt;0,($F90-$Q90)/$G90,0),$E90-SUM($S90:AV90))</f>
        <v>0</v>
      </c>
      <c r="AX90" s="343">
        <f>MIN(СРОКИ!AM64+IF(СРОКИ!AM64&gt;0,($F90-$Q90)/$G90,0),$E90-SUM($S90:AW90))</f>
        <v>0</v>
      </c>
      <c r="AY90" s="343">
        <f>MIN(СРОКИ!AN64+IF(СРОКИ!AN64&gt;0,($F90-$Q90)/$G90,0),$E90-SUM($S90:AX90))</f>
        <v>0</v>
      </c>
      <c r="AZ90" s="343">
        <f>MIN(СРОКИ!AO64+IF(СРОКИ!AO64&gt;0,($F90-$Q90)/$G90,0),$E90-SUM($S90:AY90))</f>
        <v>0</v>
      </c>
      <c r="BA90" s="343">
        <f>MIN(СРОКИ!AP64+IF(СРОКИ!AP64&gt;0,($F90-$Q90)/$G90,0),$E90-SUM($S90:AZ90))</f>
        <v>0</v>
      </c>
      <c r="BB90" s="343">
        <f>MIN(СРОКИ!AQ64+IF(СРОКИ!AQ64&gt;0,($F90-$Q90)/$G90,0),$E90-SUM($S90:BA90))</f>
        <v>0</v>
      </c>
      <c r="BC90" s="343">
        <f>MIN(СРОКИ!AR64+IF(СРОКИ!AR64&gt;0,($F90-$Q90)/$G90,0),$E90-SUM($S90:BB90))</f>
        <v>0</v>
      </c>
      <c r="BD90" s="343">
        <f>MIN(СРОКИ!AS64+IF(СРОКИ!AS64&gt;0,($F90-$Q90)/$G90,0),$E90-SUM($S90:BC90))</f>
        <v>0</v>
      </c>
      <c r="BE90" s="343">
        <f>MIN(СРОКИ!AT64+IF(СРОКИ!AT64&gt;0,($F90-$Q90)/$G90,0),$E90-SUM($S90:BD90))</f>
        <v>0</v>
      </c>
      <c r="BF90" s="343">
        <f>MIN(СРОКИ!AU64+IF(СРОКИ!AU64&gt;0,($F90-$Q90)/$G90,0),$E90-SUM($S90:BE90))</f>
        <v>0</v>
      </c>
      <c r="BG90" s="343">
        <f>MIN(СРОКИ!AV64+IF(СРОКИ!AV64&gt;0,($F90-$Q90)/$G90,0),$E90-SUM($S90:BF90))</f>
        <v>0</v>
      </c>
      <c r="BH90" s="343">
        <f>MIN(СРОКИ!AW64+IF(СРОКИ!AW64&gt;0,($F90-$Q90)/$G90,0),$E90-SUM($S90:BG90))</f>
        <v>0</v>
      </c>
      <c r="BI90" s="343">
        <f>MIN(СРОКИ!AX64+IF(СРОКИ!AX64&gt;0,($F90-$Q90)/$G90,0),$E90-SUM($S90:BH90))</f>
        <v>0</v>
      </c>
      <c r="BJ90" s="343">
        <f>MIN(СРОКИ!AY64+IF(СРОКИ!AY64&gt;0,($F90-$Q90)/$G90,0),$E90-SUM($S90:BI90))</f>
        <v>0</v>
      </c>
      <c r="BK90" s="343">
        <f>MIN(СРОКИ!AZ64+IF(СРОКИ!AZ64&gt;0,($F90-$Q90)/$G90,0),$E90-SUM($S90:BJ90))</f>
        <v>0</v>
      </c>
      <c r="BL90" s="343">
        <f>MIN(СРОКИ!BA64+IF(СРОКИ!BA64&gt;0,($F90-$Q90)/$G90,0),$E90-SUM($S90:BK90))</f>
        <v>0</v>
      </c>
      <c r="BM90" s="343">
        <f>MIN(СРОКИ!BB64+IF(СРОКИ!BB64&gt;0,($F90-$Q90)/$G90,0),$E90-SUM($S90:BL90))</f>
        <v>0</v>
      </c>
      <c r="BN90" s="343">
        <f>MIN(СРОКИ!BC64+IF(СРОКИ!BC64&gt;0,($F90-$Q90)/$G90,0),$E90-SUM($S90:BM90))</f>
        <v>0</v>
      </c>
      <c r="BO90" s="343">
        <f>MIN(СРОКИ!BD64+IF(СРОКИ!BD64&gt;0,($F90-$Q90)/$G90,0),$E90-SUM($S90:BN90))</f>
        <v>0</v>
      </c>
      <c r="BP90" s="343">
        <f>MIN(СРОКИ!BE64+IF(СРОКИ!BE64&gt;0,($F90-$Q90)/$G90,0),$E90-SUM($S90:BO90))</f>
        <v>0</v>
      </c>
      <c r="BQ90" s="343">
        <f>MIN(СРОКИ!BF64+IF(СРОКИ!BF64&gt;0,($F90-$Q90)/$G90,0),$E90-SUM($S90:BP90))</f>
        <v>0</v>
      </c>
      <c r="BR90" s="343">
        <f>MIN(СРОКИ!BG64+IF(СРОКИ!BG64&gt;0,($F90-$Q90)/$G90,0),$E90-SUM($S90:BQ90))</f>
        <v>0</v>
      </c>
      <c r="BS90" s="343">
        <f>MIN(СРОКИ!BH64+IF(СРОКИ!BH64&gt;0,($F90-$Q90)/$G90,0),$E90-SUM($S90:BR90))</f>
        <v>0</v>
      </c>
      <c r="BT90" s="343">
        <f>MIN(СРОКИ!BI64+IF(СРОКИ!BI64&gt;0,($F90-$Q90)/$G90,0),$E90-SUM($S90:BS90))</f>
        <v>0</v>
      </c>
      <c r="BU90" s="343">
        <f>MIN(СРОКИ!BJ64+IF(СРОКИ!BJ64&gt;0,($F90-$Q90)/$G90,0),$E90-SUM($S90:BT90))</f>
        <v>0</v>
      </c>
      <c r="BV90" s="343">
        <f>MIN(СРОКИ!BK64+IF(СРОКИ!BK64&gt;0,($F90-$Q90)/$G90,0),$E90-SUM($S90:BU90))</f>
        <v>0</v>
      </c>
      <c r="BW90" s="343">
        <f>MIN(СРОКИ!BL64+IF(СРОКИ!BL64&gt;0,($F90-$Q90)/$G90,0),$E90-SUM($S90:BV90))</f>
        <v>0</v>
      </c>
      <c r="BX90" s="343">
        <f>MIN(СРОКИ!BM64+IF(СРОКИ!BM64&gt;0,($F90-$Q90)/$G90,0),$E90-SUM($S90:BW90))</f>
        <v>0</v>
      </c>
      <c r="BY90" s="343">
        <f>MIN(СРОКИ!BN64+IF(СРОКИ!BN64&gt;0,($F90-$Q90)/$G90,0),$E90-SUM($S90:BX90))</f>
        <v>0</v>
      </c>
      <c r="BZ90" s="343">
        <f>MIN(СРОКИ!BO64+IF(СРОКИ!BO64&gt;0,($F90-$Q90)/$G90,0),$E90-SUM($S90:BY90))</f>
        <v>0</v>
      </c>
      <c r="CA90" s="343">
        <f>MIN(СРОКИ!BP64+IF(СРОКИ!BP64&gt;0,($F90-$Q90)/$G90,0),$E90-SUM($S90:BZ90))</f>
        <v>0</v>
      </c>
      <c r="CB90" s="343">
        <f>MIN(СРОКИ!BQ64+IF(СРОКИ!BQ64&gt;0,($F90-$Q90)/$G90,0),$E90-SUM($S90:CA90))</f>
        <v>0</v>
      </c>
      <c r="CC90" s="343">
        <f>MIN(СРОКИ!BR64+IF(СРОКИ!BR64&gt;0,($F90-$Q90)/$G90,0),$E90-SUM($S90:CB90))</f>
        <v>0</v>
      </c>
      <c r="CD90" s="343">
        <f>MIN(СРОКИ!BS64+IF(СРОКИ!BS64&gt;0,($F90-$Q90)/$G90,0),$E90-SUM($S90:CC90))</f>
        <v>0</v>
      </c>
      <c r="CE90" s="343">
        <f>MIN(СРОКИ!BT64+IF(СРОКИ!BT64&gt;0,($F90-$Q90)/$G90,0),$E90-SUM($S90:CD90))</f>
        <v>0</v>
      </c>
      <c r="CF90" s="343">
        <f>MIN(СРОКИ!BU64+IF(СРОКИ!BU64&gt;0,($F90-$Q90)/$G90,0),$E90-SUM($S90:CE90))</f>
        <v>0</v>
      </c>
      <c r="CG90" s="343">
        <f>MIN(СРОКИ!BV64+IF(СРОКИ!BV64&gt;0,($F90-$Q90)/$G90,0),$E90-SUM($S90:CF90))</f>
        <v>0</v>
      </c>
      <c r="CH90" s="343">
        <f>MIN(СРОКИ!BW64+IF(СРОКИ!BW64&gt;0,($F90-$Q90)/$G90,0),$E90-SUM($S90:CG90))</f>
        <v>0</v>
      </c>
      <c r="CI90" s="343">
        <f>MIN(СРОКИ!BX64+IF(СРОКИ!BX64&gt;0,($F90-$Q90)/$G90,0),$E90-SUM($S90:CH90))</f>
        <v>0</v>
      </c>
      <c r="CJ90" s="343">
        <f>MIN(СРОКИ!BY64+IF(СРОКИ!BY64&gt;0,($F90-$Q90)/$G90,0),$E90-SUM($S90:CI90))</f>
        <v>0</v>
      </c>
      <c r="CK90" s="343">
        <f>MIN(СРОКИ!BZ64+IF(СРОКИ!BZ64&gt;0,($F90-$Q90)/$G90,0),$E90-SUM($S90:CJ90))</f>
        <v>0</v>
      </c>
      <c r="CL90" s="343">
        <f>MIN(СРОКИ!CA64+IF(СРОКИ!CA64&gt;0,($F90-$Q90)/$G90,0),$E90-SUM($S90:CK90))</f>
        <v>0</v>
      </c>
      <c r="CM90" s="343">
        <f>MIN(СРОКИ!CB64+IF(СРОКИ!CB64&gt;0,($F90-$Q90)/$G90,0),$E90-SUM($S90:CL90))</f>
        <v>0</v>
      </c>
      <c r="CN90" s="343">
        <f>MIN(СРОКИ!CC64+IF(СРОКИ!CC64&gt;0,($F90-$Q90)/$G90,0),$E90-SUM($S90:CM90))</f>
        <v>0</v>
      </c>
      <c r="CO90" s="343">
        <f>MIN(СРОКИ!CD64+IF(СРОКИ!CD64&gt;0,($F90-$Q90)/$G90,0),$E90-SUM($S90:CN90))</f>
        <v>0</v>
      </c>
      <c r="CP90" s="343">
        <f>MIN(СРОКИ!CE64+IF(СРОКИ!CE64&gt;0,($F90-$Q90)/$G90,0),$E90-SUM($S90:CO90))</f>
        <v>0</v>
      </c>
      <c r="CQ90" s="343">
        <f>MIN(СРОКИ!CF64+IF(СРОКИ!CF64&gt;0,($F90-$Q90)/$G90,0),$E90-SUM($S90:CP90))</f>
        <v>0</v>
      </c>
      <c r="CR90" s="343">
        <f>MIN(СРОКИ!CG64+IF(СРОКИ!CG64&gt;0,($F90-$Q90)/$G90,0),$E90-SUM($S90:CQ90))</f>
        <v>0</v>
      </c>
      <c r="CS90" s="343">
        <f>MIN(СРОКИ!CH64+IF(СРОКИ!CH64&gt;0,($F90-$Q90)/$G90,0),$E90-SUM($S90:CR90))</f>
        <v>0</v>
      </c>
      <c r="CT90" s="343">
        <f>MIN(СРОКИ!CI64+IF(СРОКИ!CI64&gt;0,($F90-$Q90)/$G90,0),$E90-SUM($S90:CS90))</f>
        <v>0</v>
      </c>
      <c r="CU90" s="343">
        <f>MIN(СРОКИ!CJ64+IF(СРОКИ!CJ64&gt;0,($F90-$Q90)/$G90,0),$E90-SUM($S90:CT90))</f>
        <v>0</v>
      </c>
      <c r="CV90" s="343">
        <f>MIN(СРОКИ!CK64+IF(СРОКИ!CK64&gt;0,($F90-$Q90)/$G90,0),$E90-SUM($S90:CU90))</f>
        <v>0</v>
      </c>
      <c r="CW90" s="343">
        <f>MIN(СРОКИ!CL64+IF(СРОКИ!CL64&gt;0,($F90-$Q90)/$G90,0),$E90-SUM($S90:CV90))</f>
        <v>0</v>
      </c>
      <c r="CX90" s="343">
        <f>MIN(СРОКИ!CM64+IF(СРОКИ!CM64&gt;0,($F90-$Q90)/$G90,0),$E90-SUM($S90:CW90))</f>
        <v>0</v>
      </c>
      <c r="CY90" s="343">
        <f>MIN(СРОКИ!CN64+IF(СРОКИ!CN64&gt;0,($F90-$Q90)/$G90,0),$E90-SUM($S90:CX90))</f>
        <v>0</v>
      </c>
      <c r="CZ90" s="343">
        <f>MIN(СРОКИ!CO64+IF(СРОКИ!CO64&gt;0,($F90-$Q90)/$G90,0),$E90-SUM($S90:CY90))</f>
        <v>0</v>
      </c>
      <c r="DA90" s="343">
        <f>MIN(СРОКИ!CP64+IF(СРОКИ!CP64&gt;0,($F90-$Q90)/$G90,0),$E90-SUM($S90:CZ90))</f>
        <v>0</v>
      </c>
      <c r="DB90" s="343">
        <f>MIN(СРОКИ!CQ64+IF(СРОКИ!CQ64&gt;0,($F90-$Q90)/$G90,0),$E90-SUM($S90:DA90))</f>
        <v>0</v>
      </c>
      <c r="DC90" s="343">
        <f>MIN(СРОКИ!CR64+IF(СРОКИ!CR64&gt;0,($F90-$Q90)/$G90,0),$E90-SUM($S90:DB90))</f>
        <v>0</v>
      </c>
      <c r="DD90" s="343">
        <f>MIN(СРОКИ!CS64+IF(СРОКИ!CS64&gt;0,($F90-$Q90)/$G90,0),$E90-SUM($S90:DC90))</f>
        <v>0</v>
      </c>
      <c r="DE90" s="343">
        <f>MIN(СРОКИ!CT64+IF(СРОКИ!CT64&gt;0,($F90-$Q90)/$G90,0),$E90-SUM($S90:DD90))</f>
        <v>0</v>
      </c>
      <c r="DF90" s="343">
        <f>MIN(СРОКИ!CU64+IF(СРОКИ!CU64&gt;0,($F90-$Q90)/$G90,0),$E90-SUM($S90:DE90))</f>
        <v>0</v>
      </c>
      <c r="DG90" s="343">
        <f>MIN(СРОКИ!CV64+IF(СРОКИ!CV64&gt;0,($F90-$Q90)/$G90,0),$E90-SUM($S90:DF90))</f>
        <v>0</v>
      </c>
      <c r="DH90" s="343">
        <f>MIN(СРОКИ!CW64+IF(СРОКИ!CW64&gt;0,($F90-$Q90)/$G90,0),$E90-SUM($S90:DG90))</f>
        <v>0</v>
      </c>
      <c r="DI90" s="343">
        <f>MIN(СРОКИ!CX64+IF(СРОКИ!CX64&gt;0,($F90-$Q90)/$G90,0),$E90-SUM($S90:DH90))</f>
        <v>0</v>
      </c>
      <c r="DJ90" s="343">
        <f>MIN(СРОКИ!CY64+IF(СРОКИ!CY64&gt;0,($F90-$Q90)/$G90,0),$E90-SUM($S90:DI90))</f>
        <v>0</v>
      </c>
      <c r="DK90" s="343">
        <f>MIN(СРОКИ!CZ64+IF(СРОКИ!CZ64&gt;0,($F90-$Q90)/$G90,0),$E90-SUM($S90:DJ90))</f>
        <v>0</v>
      </c>
      <c r="DL90" s="343">
        <f>MIN(СРОКИ!DA64+IF(СРОКИ!DA64&gt;0,($F90-$Q90)/$G90,0),$E90-SUM($S90:DK90))</f>
        <v>0</v>
      </c>
      <c r="DM90" s="343">
        <f>MIN(СРОКИ!DB64+IF(СРОКИ!DB64&gt;0,($F90-$Q90)/$G90,0),$E90-SUM($S90:DL90))</f>
        <v>0</v>
      </c>
      <c r="DN90" s="343">
        <f>MIN(СРОКИ!DC64+IF(СРОКИ!DC64&gt;0,($F90-$Q90)/$G90,0),$E90-SUM($S90:DM90))</f>
        <v>0</v>
      </c>
      <c r="DO90" s="343">
        <f>MIN(СРОКИ!DD64+IF(СРОКИ!DD64&gt;0,($F90-$Q90)/$G90,0),$E90-SUM($S90:DN90))</f>
        <v>0</v>
      </c>
      <c r="DP90" s="343">
        <f>MIN(СРОКИ!DE64+IF(СРОКИ!DE64&gt;0,($F90-$Q90)/$G90,0),$E90-SUM($S90:DO90))</f>
        <v>0</v>
      </c>
      <c r="DQ90" s="343">
        <f>MIN(СРОКИ!DF64+IF(СРОКИ!DF64&gt;0,($F90-$Q90)/$G90,0),$E90-SUM($S90:DP90))</f>
        <v>0</v>
      </c>
      <c r="DR90" s="343">
        <f>MIN(СРОКИ!DG64+IF(СРОКИ!DG64&gt;0,($F90-$Q90)/$G90,0),$E90-SUM($S90:DQ90))</f>
        <v>0</v>
      </c>
      <c r="DS90" s="343">
        <f>MIN(СРОКИ!DH64+IF(СРОКИ!DH64&gt;0,($F90-$Q90)/$G90,0),$E90-SUM($S90:DR90))</f>
        <v>0</v>
      </c>
      <c r="DT90" s="343">
        <f>MIN(СРОКИ!DI64+IF(СРОКИ!DI64&gt;0,($F90-$Q90)/$G90,0),$E90-SUM($S90:DS90))</f>
        <v>0</v>
      </c>
      <c r="DU90" s="343">
        <f>MIN(СРОКИ!DJ64+IF(СРОКИ!DJ64&gt;0,($F90-$Q90)/$G90,0),$E90-SUM($S90:DT90))</f>
        <v>0</v>
      </c>
      <c r="DV90" s="343">
        <f>MIN(СРОКИ!DK64+IF(СРОКИ!DK64&gt;0,($F90-$Q90)/$G90,0),$E90-SUM($S90:DU90))</f>
        <v>0</v>
      </c>
      <c r="DW90" s="343">
        <f>MIN(СРОКИ!DL64+IF(СРОКИ!DL64&gt;0,($F90-$Q90)/$G90,0),$E90-SUM($S90:DV90))</f>
        <v>0</v>
      </c>
      <c r="DX90" s="343">
        <f>MIN(СРОКИ!DM64+IF(СРОКИ!DM64&gt;0,($F90-$Q90)/$G90,0),$E90-SUM($S90:DW90))</f>
        <v>0</v>
      </c>
      <c r="DY90" s="343">
        <f>MIN(СРОКИ!DN64+IF(СРОКИ!DN64&gt;0,($F90-$Q90)/$G90,0),$E90-SUM($S90:DX90))</f>
        <v>0</v>
      </c>
      <c r="DZ90" s="343">
        <f>MIN(СРОКИ!DO64+IF(СРОКИ!DO64&gt;0,($F90-$Q90)/$G90,0),$E90-SUM($S90:DY90))</f>
        <v>0</v>
      </c>
      <c r="EA90" s="343">
        <f>MIN(СРОКИ!DP64+IF(СРОКИ!DP64&gt;0,($F90-$Q90)/$G90,0),$E90-SUM($S90:DZ90))</f>
        <v>0</v>
      </c>
      <c r="EB90" s="343">
        <f>MIN(СРОКИ!DQ64+IF(СРОКИ!DQ64&gt;0,($F90-$Q90)/$G90,0),$E90-SUM($S90:EA90))</f>
        <v>0</v>
      </c>
      <c r="EC90" s="343">
        <f>MIN(СРОКИ!DR64+IF(СРОКИ!DR64&gt;0,($F90-$Q90)/$G90,0),$E90-SUM($S90:EB90))</f>
        <v>0</v>
      </c>
      <c r="ED90" s="343">
        <f>MIN(СРОКИ!DS64+IF(СРОКИ!DS64&gt;0,($F90-$Q90)/$G90,0),$E90-SUM($S90:EC90))</f>
        <v>0</v>
      </c>
      <c r="EE90" s="343">
        <f>MIN(СРОКИ!DT64+IF(СРОКИ!DT64&gt;0,($F90-$Q90)/$G90,0),$E90-SUM($S90:ED90))</f>
        <v>0</v>
      </c>
      <c r="EF90" s="343">
        <f>MIN(СРОКИ!DU64+IF(СРОКИ!DU64&gt;0,($F90-$Q90)/$G90,0),$E90-SUM($S90:EE90))</f>
        <v>0</v>
      </c>
      <c r="EG90" s="343">
        <f>MIN(СРОКИ!DV64+IF(СРОКИ!DV64&gt;0,($F90-$Q90)/$G90,0),$E90-SUM($S90:EF90))</f>
        <v>0</v>
      </c>
      <c r="EH90" s="343">
        <f>MIN(СРОКИ!DW64+IF(СРОКИ!DW64&gt;0,($F90-$Q90)/$G90,0),$E90-SUM($S90:EG90))</f>
        <v>0</v>
      </c>
      <c r="EI90" s="343">
        <f>MIN(СРОКИ!DX64+IF(СРОКИ!DX64&gt;0,($F90-$Q90)/$G90,0),$E90-SUM($S90:EH90))</f>
        <v>0</v>
      </c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60"/>
      <c r="FU90" s="60"/>
      <c r="FV90" s="60"/>
      <c r="FW90" s="60"/>
      <c r="FX90" s="60"/>
      <c r="FY90" s="60"/>
      <c r="FZ90" s="60"/>
      <c r="GA90" s="60"/>
      <c r="GB90" s="60"/>
      <c r="GC90" s="60"/>
      <c r="GD90" s="60"/>
      <c r="GE90" s="60"/>
      <c r="GF90" s="60"/>
      <c r="GG90" s="60"/>
      <c r="GH90" s="60"/>
      <c r="GI90" s="60"/>
      <c r="GJ90" s="60"/>
      <c r="GK90" s="60"/>
      <c r="GL90" s="60"/>
      <c r="GM90" s="60"/>
      <c r="GN90" s="60"/>
      <c r="GO90" s="60"/>
      <c r="GP90" s="60"/>
      <c r="GQ90" s="60"/>
      <c r="GR90" s="60"/>
      <c r="GS90" s="60"/>
    </row>
    <row r="91" spans="2:201" x14ac:dyDescent="0.2">
      <c r="B91" s="66" t="s">
        <v>962</v>
      </c>
      <c r="C91" s="67" t="s">
        <v>963</v>
      </c>
      <c r="D91" s="68"/>
      <c r="E91" s="59"/>
      <c r="F91" s="68"/>
      <c r="G91" s="59"/>
      <c r="H91" s="68"/>
      <c r="I91" s="68"/>
      <c r="J91" s="68"/>
      <c r="K91" s="68"/>
      <c r="L91" s="68"/>
      <c r="M91" s="68"/>
      <c r="N91" s="68"/>
      <c r="O91" s="68"/>
      <c r="P91" s="69">
        <f>SUM(S91:EI91)</f>
        <v>0</v>
      </c>
      <c r="Q91" s="70">
        <f>SUMIF(S$5:EI$5,"факт",S91:EI91)</f>
        <v>0</v>
      </c>
      <c r="R91" s="59">
        <f>P91-Q91</f>
        <v>0</v>
      </c>
      <c r="S91" s="102">
        <f>SUMIF(факт!$S$7:$S$2427,S$6&amp;"/"&amp;$B91,факт!$N$7:$N$2427)</f>
        <v>0</v>
      </c>
      <c r="T91" s="102">
        <f>SUMIF(факт!$S$7:$S$2427,T$6&amp;"/"&amp;$B91,факт!$N$7:$N$2427)</f>
        <v>0</v>
      </c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>
        <f>($E$91*$F$91*$G$91)/27</f>
        <v>0</v>
      </c>
      <c r="BJ91" s="59">
        <f t="shared" ref="BJ91:CI91" si="167">($E$91*$F$91*$G$91)/27</f>
        <v>0</v>
      </c>
      <c r="BK91" s="59">
        <f t="shared" si="167"/>
        <v>0</v>
      </c>
      <c r="BL91" s="59">
        <f t="shared" si="167"/>
        <v>0</v>
      </c>
      <c r="BM91" s="59">
        <f t="shared" si="167"/>
        <v>0</v>
      </c>
      <c r="BN91" s="59">
        <f t="shared" si="167"/>
        <v>0</v>
      </c>
      <c r="BO91" s="59">
        <f t="shared" si="167"/>
        <v>0</v>
      </c>
      <c r="BP91" s="59">
        <f t="shared" si="167"/>
        <v>0</v>
      </c>
      <c r="BQ91" s="59">
        <f t="shared" si="167"/>
        <v>0</v>
      </c>
      <c r="BR91" s="59">
        <f t="shared" si="167"/>
        <v>0</v>
      </c>
      <c r="BS91" s="59">
        <f t="shared" si="167"/>
        <v>0</v>
      </c>
      <c r="BT91" s="59">
        <f t="shared" si="167"/>
        <v>0</v>
      </c>
      <c r="BU91" s="59">
        <f t="shared" si="167"/>
        <v>0</v>
      </c>
      <c r="BV91" s="59">
        <f t="shared" si="167"/>
        <v>0</v>
      </c>
      <c r="BW91" s="59">
        <f t="shared" si="167"/>
        <v>0</v>
      </c>
      <c r="BX91" s="59">
        <f t="shared" si="167"/>
        <v>0</v>
      </c>
      <c r="BY91" s="59">
        <f>($E$91*$F$91*$G$91)/27</f>
        <v>0</v>
      </c>
      <c r="BZ91" s="59">
        <f t="shared" si="167"/>
        <v>0</v>
      </c>
      <c r="CA91" s="59">
        <f t="shared" si="167"/>
        <v>0</v>
      </c>
      <c r="CB91" s="59">
        <f>($E$91*$F$91*$G$91)/27</f>
        <v>0</v>
      </c>
      <c r="CC91" s="59">
        <f t="shared" si="167"/>
        <v>0</v>
      </c>
      <c r="CD91" s="59">
        <f t="shared" si="167"/>
        <v>0</v>
      </c>
      <c r="CE91" s="59">
        <f t="shared" si="167"/>
        <v>0</v>
      </c>
      <c r="CF91" s="59">
        <f t="shared" si="167"/>
        <v>0</v>
      </c>
      <c r="CG91" s="59">
        <f>($E$91*$F$91*$G$91)/27</f>
        <v>0</v>
      </c>
      <c r="CH91" s="59">
        <f t="shared" si="167"/>
        <v>0</v>
      </c>
      <c r="CI91" s="59">
        <f t="shared" si="167"/>
        <v>0</v>
      </c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60"/>
      <c r="FU91" s="60"/>
      <c r="FV91" s="60"/>
      <c r="FW91" s="60"/>
      <c r="FX91" s="60"/>
      <c r="FY91" s="60"/>
      <c r="FZ91" s="60"/>
      <c r="GA91" s="60"/>
      <c r="GB91" s="60"/>
      <c r="GC91" s="60"/>
      <c r="GD91" s="60"/>
      <c r="GE91" s="60"/>
      <c r="GF91" s="60"/>
      <c r="GG91" s="60"/>
      <c r="GH91" s="60"/>
      <c r="GI91" s="60"/>
      <c r="GJ91" s="60"/>
      <c r="GK91" s="60"/>
      <c r="GL91" s="60"/>
      <c r="GM91" s="60"/>
      <c r="GN91" s="60"/>
      <c r="GO91" s="60"/>
      <c r="GP91" s="60"/>
      <c r="GQ91" s="60"/>
      <c r="GR91" s="60"/>
      <c r="GS91" s="60"/>
    </row>
    <row r="92" spans="2:201" x14ac:dyDescent="0.2">
      <c r="B92" s="86" t="s">
        <v>967</v>
      </c>
      <c r="C92" s="87" t="s">
        <v>743</v>
      </c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9">
        <f t="shared" ref="P92:S92" si="168">SUM(P93:P95)</f>
        <v>0</v>
      </c>
      <c r="Q92" s="90">
        <f t="shared" si="168"/>
        <v>0</v>
      </c>
      <c r="R92" s="90">
        <f t="shared" si="168"/>
        <v>0</v>
      </c>
      <c r="S92" s="90">
        <f t="shared" si="168"/>
        <v>0</v>
      </c>
      <c r="T92" s="90">
        <f t="shared" ref="T92:AY92" si="169">SUM(T93:T95)</f>
        <v>0</v>
      </c>
      <c r="U92" s="90">
        <f t="shared" si="169"/>
        <v>0</v>
      </c>
      <c r="V92" s="90">
        <f t="shared" si="169"/>
        <v>0</v>
      </c>
      <c r="W92" s="90">
        <f t="shared" si="169"/>
        <v>0</v>
      </c>
      <c r="X92" s="90">
        <f t="shared" si="169"/>
        <v>0</v>
      </c>
      <c r="Y92" s="90">
        <f t="shared" si="169"/>
        <v>0</v>
      </c>
      <c r="Z92" s="90">
        <f t="shared" si="169"/>
        <v>0</v>
      </c>
      <c r="AA92" s="90">
        <f t="shared" si="169"/>
        <v>0</v>
      </c>
      <c r="AB92" s="90">
        <f t="shared" si="169"/>
        <v>0</v>
      </c>
      <c r="AC92" s="90">
        <f t="shared" si="169"/>
        <v>0</v>
      </c>
      <c r="AD92" s="90">
        <f t="shared" si="169"/>
        <v>0</v>
      </c>
      <c r="AE92" s="90">
        <f t="shared" si="169"/>
        <v>0</v>
      </c>
      <c r="AF92" s="90">
        <f t="shared" si="169"/>
        <v>0</v>
      </c>
      <c r="AG92" s="90">
        <f t="shared" si="169"/>
        <v>0</v>
      </c>
      <c r="AH92" s="90">
        <f t="shared" si="169"/>
        <v>0</v>
      </c>
      <c r="AI92" s="90">
        <f t="shared" si="169"/>
        <v>0</v>
      </c>
      <c r="AJ92" s="90">
        <f t="shared" si="169"/>
        <v>0</v>
      </c>
      <c r="AK92" s="90">
        <f t="shared" si="169"/>
        <v>0</v>
      </c>
      <c r="AL92" s="90">
        <f t="shared" si="169"/>
        <v>0</v>
      </c>
      <c r="AM92" s="90">
        <f t="shared" si="169"/>
        <v>0</v>
      </c>
      <c r="AN92" s="90">
        <f t="shared" si="169"/>
        <v>0</v>
      </c>
      <c r="AO92" s="90">
        <f t="shared" si="169"/>
        <v>0</v>
      </c>
      <c r="AP92" s="90">
        <f t="shared" si="169"/>
        <v>0</v>
      </c>
      <c r="AQ92" s="90">
        <f t="shared" si="169"/>
        <v>0</v>
      </c>
      <c r="AR92" s="90">
        <f t="shared" si="169"/>
        <v>0</v>
      </c>
      <c r="AS92" s="90">
        <f t="shared" si="169"/>
        <v>0</v>
      </c>
      <c r="AT92" s="90">
        <f t="shared" si="169"/>
        <v>0</v>
      </c>
      <c r="AU92" s="90">
        <f t="shared" si="169"/>
        <v>0</v>
      </c>
      <c r="AV92" s="90">
        <f t="shared" si="169"/>
        <v>0</v>
      </c>
      <c r="AW92" s="90">
        <f t="shared" si="169"/>
        <v>0</v>
      </c>
      <c r="AX92" s="90">
        <f t="shared" si="169"/>
        <v>0</v>
      </c>
      <c r="AY92" s="90">
        <f t="shared" si="169"/>
        <v>0</v>
      </c>
      <c r="AZ92" s="90">
        <f t="shared" ref="AZ92:DF92" si="170">SUM(AZ93:AZ95)</f>
        <v>0</v>
      </c>
      <c r="BA92" s="90">
        <f t="shared" si="170"/>
        <v>0</v>
      </c>
      <c r="BB92" s="90">
        <f t="shared" si="170"/>
        <v>0</v>
      </c>
      <c r="BC92" s="90">
        <f t="shared" si="170"/>
        <v>0</v>
      </c>
      <c r="BD92" s="90">
        <f t="shared" si="170"/>
        <v>0</v>
      </c>
      <c r="BE92" s="90">
        <f t="shared" si="170"/>
        <v>0</v>
      </c>
      <c r="BF92" s="90">
        <f t="shared" si="170"/>
        <v>0</v>
      </c>
      <c r="BG92" s="90">
        <f t="shared" si="170"/>
        <v>0</v>
      </c>
      <c r="BH92" s="90">
        <f t="shared" si="170"/>
        <v>0</v>
      </c>
      <c r="BI92" s="90">
        <f t="shared" si="170"/>
        <v>0</v>
      </c>
      <c r="BJ92" s="90">
        <f t="shared" si="170"/>
        <v>0</v>
      </c>
      <c r="BK92" s="90">
        <f t="shared" si="170"/>
        <v>0</v>
      </c>
      <c r="BL92" s="90">
        <f t="shared" si="170"/>
        <v>0</v>
      </c>
      <c r="BM92" s="90">
        <f t="shared" si="170"/>
        <v>0</v>
      </c>
      <c r="BN92" s="90">
        <f t="shared" si="170"/>
        <v>0</v>
      </c>
      <c r="BO92" s="90">
        <f t="shared" si="170"/>
        <v>0</v>
      </c>
      <c r="BP92" s="90">
        <f t="shared" si="170"/>
        <v>0</v>
      </c>
      <c r="BQ92" s="90">
        <f t="shared" si="170"/>
        <v>0</v>
      </c>
      <c r="BR92" s="90">
        <f t="shared" si="170"/>
        <v>0</v>
      </c>
      <c r="BS92" s="90">
        <f t="shared" si="170"/>
        <v>0</v>
      </c>
      <c r="BT92" s="90">
        <f t="shared" si="170"/>
        <v>0</v>
      </c>
      <c r="BU92" s="90">
        <f t="shared" si="170"/>
        <v>0</v>
      </c>
      <c r="BV92" s="90">
        <f t="shared" si="170"/>
        <v>0</v>
      </c>
      <c r="BW92" s="90">
        <f t="shared" si="170"/>
        <v>0</v>
      </c>
      <c r="BX92" s="90">
        <f t="shared" si="170"/>
        <v>0</v>
      </c>
      <c r="BY92" s="90">
        <f t="shared" si="170"/>
        <v>0</v>
      </c>
      <c r="BZ92" s="90">
        <f t="shared" si="170"/>
        <v>0</v>
      </c>
      <c r="CA92" s="90">
        <f t="shared" si="170"/>
        <v>0</v>
      </c>
      <c r="CB92" s="90">
        <f t="shared" si="170"/>
        <v>0</v>
      </c>
      <c r="CC92" s="90">
        <f t="shared" si="170"/>
        <v>0</v>
      </c>
      <c r="CD92" s="90">
        <f t="shared" si="170"/>
        <v>0</v>
      </c>
      <c r="CE92" s="90">
        <f t="shared" si="170"/>
        <v>0</v>
      </c>
      <c r="CF92" s="90">
        <f t="shared" si="170"/>
        <v>0</v>
      </c>
      <c r="CG92" s="90">
        <f t="shared" si="170"/>
        <v>0</v>
      </c>
      <c r="CH92" s="90">
        <f t="shared" si="170"/>
        <v>0</v>
      </c>
      <c r="CI92" s="90">
        <f t="shared" si="170"/>
        <v>0</v>
      </c>
      <c r="CJ92" s="90">
        <f t="shared" si="170"/>
        <v>0</v>
      </c>
      <c r="CK92" s="90">
        <f t="shared" si="170"/>
        <v>0</v>
      </c>
      <c r="CL92" s="90">
        <f t="shared" si="170"/>
        <v>0</v>
      </c>
      <c r="CM92" s="90">
        <f t="shared" si="170"/>
        <v>0</v>
      </c>
      <c r="CN92" s="90">
        <f t="shared" si="170"/>
        <v>0</v>
      </c>
      <c r="CO92" s="90">
        <f t="shared" si="170"/>
        <v>0</v>
      </c>
      <c r="CP92" s="90">
        <f t="shared" si="170"/>
        <v>0</v>
      </c>
      <c r="CQ92" s="90">
        <f t="shared" si="170"/>
        <v>0</v>
      </c>
      <c r="CR92" s="90">
        <f t="shared" si="170"/>
        <v>0</v>
      </c>
      <c r="CS92" s="90">
        <f t="shared" si="170"/>
        <v>0</v>
      </c>
      <c r="CT92" s="90">
        <f t="shared" si="170"/>
        <v>0</v>
      </c>
      <c r="CU92" s="90">
        <f t="shared" si="170"/>
        <v>0</v>
      </c>
      <c r="CV92" s="90">
        <f t="shared" si="170"/>
        <v>0</v>
      </c>
      <c r="CW92" s="90">
        <f t="shared" si="170"/>
        <v>0</v>
      </c>
      <c r="CX92" s="90">
        <f t="shared" si="170"/>
        <v>0</v>
      </c>
      <c r="CY92" s="90">
        <f t="shared" si="170"/>
        <v>0</v>
      </c>
      <c r="CZ92" s="90">
        <f t="shared" si="170"/>
        <v>0</v>
      </c>
      <c r="DA92" s="90">
        <f t="shared" si="170"/>
        <v>0</v>
      </c>
      <c r="DB92" s="90">
        <f t="shared" si="170"/>
        <v>0</v>
      </c>
      <c r="DC92" s="90">
        <f t="shared" si="170"/>
        <v>0</v>
      </c>
      <c r="DD92" s="90">
        <f t="shared" si="170"/>
        <v>0</v>
      </c>
      <c r="DE92" s="90">
        <f t="shared" si="170"/>
        <v>0</v>
      </c>
      <c r="DF92" s="90">
        <f t="shared" si="170"/>
        <v>0</v>
      </c>
      <c r="DG92" s="90">
        <f t="shared" ref="DG92:EI92" si="171">SUM(DG93:DG95)</f>
        <v>0</v>
      </c>
      <c r="DH92" s="90">
        <f t="shared" si="171"/>
        <v>0</v>
      </c>
      <c r="DI92" s="90">
        <f t="shared" si="171"/>
        <v>0</v>
      </c>
      <c r="DJ92" s="90">
        <f t="shared" si="171"/>
        <v>0</v>
      </c>
      <c r="DK92" s="90">
        <f t="shared" si="171"/>
        <v>0</v>
      </c>
      <c r="DL92" s="90">
        <f t="shared" si="171"/>
        <v>0</v>
      </c>
      <c r="DM92" s="90">
        <f t="shared" si="171"/>
        <v>0</v>
      </c>
      <c r="DN92" s="90">
        <f t="shared" si="171"/>
        <v>0</v>
      </c>
      <c r="DO92" s="90">
        <f t="shared" si="171"/>
        <v>0</v>
      </c>
      <c r="DP92" s="90">
        <f t="shared" si="171"/>
        <v>0</v>
      </c>
      <c r="DQ92" s="90">
        <f t="shared" si="171"/>
        <v>0</v>
      </c>
      <c r="DR92" s="90">
        <f t="shared" si="171"/>
        <v>0</v>
      </c>
      <c r="DS92" s="90">
        <f t="shared" si="171"/>
        <v>0</v>
      </c>
      <c r="DT92" s="90">
        <f t="shared" si="171"/>
        <v>0</v>
      </c>
      <c r="DU92" s="90">
        <f t="shared" si="171"/>
        <v>0</v>
      </c>
      <c r="DV92" s="90">
        <f t="shared" si="171"/>
        <v>0</v>
      </c>
      <c r="DW92" s="90">
        <f t="shared" si="171"/>
        <v>0</v>
      </c>
      <c r="DX92" s="90">
        <f t="shared" si="171"/>
        <v>0</v>
      </c>
      <c r="DY92" s="90">
        <f t="shared" si="171"/>
        <v>0</v>
      </c>
      <c r="DZ92" s="90">
        <f t="shared" si="171"/>
        <v>0</v>
      </c>
      <c r="EA92" s="90">
        <f t="shared" si="171"/>
        <v>0</v>
      </c>
      <c r="EB92" s="90">
        <f t="shared" si="171"/>
        <v>0</v>
      </c>
      <c r="EC92" s="90">
        <f t="shared" si="171"/>
        <v>0</v>
      </c>
      <c r="ED92" s="90">
        <f t="shared" si="171"/>
        <v>0</v>
      </c>
      <c r="EE92" s="90">
        <f t="shared" si="171"/>
        <v>0</v>
      </c>
      <c r="EF92" s="90">
        <f t="shared" si="171"/>
        <v>0</v>
      </c>
      <c r="EG92" s="90">
        <f t="shared" si="171"/>
        <v>0</v>
      </c>
      <c r="EH92" s="90">
        <f t="shared" si="171"/>
        <v>0</v>
      </c>
      <c r="EI92" s="90">
        <f t="shared" si="171"/>
        <v>0</v>
      </c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60"/>
      <c r="FU92" s="60"/>
      <c r="FV92" s="60"/>
      <c r="FW92" s="60"/>
      <c r="FX92" s="60"/>
      <c r="FY92" s="60"/>
      <c r="FZ92" s="60"/>
      <c r="GA92" s="60"/>
      <c r="GB92" s="60"/>
      <c r="GC92" s="60"/>
      <c r="GD92" s="60"/>
      <c r="GE92" s="60"/>
      <c r="GF92" s="60"/>
      <c r="GG92" s="60"/>
      <c r="GH92" s="60"/>
      <c r="GI92" s="60"/>
      <c r="GJ92" s="60"/>
      <c r="GK92" s="60"/>
      <c r="GL92" s="60"/>
      <c r="GM92" s="60"/>
      <c r="GN92" s="60"/>
      <c r="GO92" s="60"/>
      <c r="GP92" s="60"/>
      <c r="GQ92" s="60"/>
      <c r="GR92" s="60"/>
      <c r="GS92" s="60"/>
    </row>
    <row r="93" spans="2:201" x14ac:dyDescent="0.2">
      <c r="B93" s="66" t="s">
        <v>968</v>
      </c>
      <c r="C93" s="67" t="s">
        <v>969</v>
      </c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9">
        <f>SUM(S93:EI93)</f>
        <v>0</v>
      </c>
      <c r="Q93" s="70">
        <f>SUMIF(S$5:EI$5,"факт",S93:EI93)</f>
        <v>0</v>
      </c>
      <c r="R93" s="59">
        <f>P93-Q93</f>
        <v>0</v>
      </c>
      <c r="S93" s="102">
        <f>SUMIF(факт!$S$7:$S$2427,S$6&amp;"/"&amp;$B93,факт!$N$7:$N$2427)</f>
        <v>0</v>
      </c>
      <c r="T93" s="102">
        <f>SUMIF(факт!$S$7:$S$2427,T$6&amp;"/"&amp;$B93,факт!$N$7:$N$2427)</f>
        <v>0</v>
      </c>
      <c r="U93" s="59">
        <f>IFERROR(INDEX(ЗУ!$D$37:$CV$37,1,MATCH(cf_1!U$6,ЗУ!$D$19:$CV$19,0)),0)</f>
        <v>0</v>
      </c>
      <c r="V93" s="59">
        <f>IFERROR(INDEX(ЗУ!$D$37:$CV$37,1,MATCH(cf_1!V$6,ЗУ!$D$19:$CV$19,0)),0)</f>
        <v>0</v>
      </c>
      <c r="W93" s="59">
        <f>IFERROR(INDEX(ЗУ!$D$37:$CV$37,1,MATCH(cf_1!W$6,ЗУ!$D$19:$CV$19,0)),0)</f>
        <v>0</v>
      </c>
      <c r="X93" s="59">
        <f>IFERROR(INDEX(ЗУ!$D$37:$CV$37,1,MATCH(cf_1!X$6,ЗУ!$D$19:$CV$19,0)),0)</f>
        <v>0</v>
      </c>
      <c r="Y93" s="59">
        <f>IFERROR(INDEX(ЗУ!$D$37:$CV$37,1,MATCH(cf_1!Y$6,ЗУ!$D$19:$CV$19,0)),0)</f>
        <v>0</v>
      </c>
      <c r="Z93" s="59">
        <f>IFERROR(INDEX(ЗУ!$D$37:$CV$37,1,MATCH(cf_1!Z$6,ЗУ!$D$19:$CV$19,0)),0)</f>
        <v>0</v>
      </c>
      <c r="AA93" s="59">
        <f>IFERROR(INDEX(ЗУ!$D$37:$CV$37,1,MATCH(cf_1!AA$6,ЗУ!$D$19:$CV$19,0)),0)</f>
        <v>0</v>
      </c>
      <c r="AB93" s="59">
        <f>IFERROR(INDEX(ЗУ!$D$37:$CV$37,1,MATCH(cf_1!AB$6,ЗУ!$D$19:$CV$19,0)),0)</f>
        <v>0</v>
      </c>
      <c r="AC93" s="59">
        <f>IFERROR(INDEX(ЗУ!$D$37:$CV$37,1,MATCH(cf_1!AC$6,ЗУ!$D$19:$CV$19,0)),0)</f>
        <v>0</v>
      </c>
      <c r="AD93" s="59">
        <f>IFERROR(INDEX(ЗУ!$D$37:$CV$37,1,MATCH(cf_1!AD$6,ЗУ!$D$19:$CV$19,0)),0)</f>
        <v>0</v>
      </c>
      <c r="AE93" s="59">
        <f>IFERROR(INDEX(ЗУ!$D$37:$CV$37,1,MATCH(cf_1!AE$6,ЗУ!$D$19:$CV$19,0)),0)</f>
        <v>0</v>
      </c>
      <c r="AF93" s="59">
        <f>IFERROR(INDEX(ЗУ!$D$37:$CV$37,1,MATCH(cf_1!AF$6,ЗУ!$D$19:$CV$19,0)),0)</f>
        <v>0</v>
      </c>
      <c r="AG93" s="59">
        <f>IFERROR(INDEX(ЗУ!$D$37:$CV$37,1,MATCH(cf_1!AG$6,ЗУ!$D$19:$CV$19,0)),0)</f>
        <v>0</v>
      </c>
      <c r="AH93" s="59">
        <f>IFERROR(INDEX(ЗУ!$D$37:$CV$37,1,MATCH(cf_1!AH$6,ЗУ!$D$19:$CV$19,0)),0)</f>
        <v>0</v>
      </c>
      <c r="AI93" s="59">
        <f>IFERROR(INDEX(ЗУ!$D$37:$CV$37,1,MATCH(cf_1!AI$6,ЗУ!$D$19:$CV$19,0)),0)</f>
        <v>0</v>
      </c>
      <c r="AJ93" s="59">
        <f>IFERROR(INDEX(ЗУ!$D$37:$CV$37,1,MATCH(cf_1!AJ$6,ЗУ!$D$19:$CV$19,0)),0)</f>
        <v>0</v>
      </c>
      <c r="AK93" s="59">
        <f>IFERROR(INDEX(ЗУ!$D$37:$CV$37,1,MATCH(cf_1!AK$6,ЗУ!$D$19:$CV$19,0)),0)</f>
        <v>0</v>
      </c>
      <c r="AL93" s="59">
        <f>IFERROR(INDEX(ЗУ!$D$37:$CV$37,1,MATCH(cf_1!AL$6,ЗУ!$D$19:$CV$19,0)),0)</f>
        <v>0</v>
      </c>
      <c r="AM93" s="59">
        <f>IFERROR(INDEX(ЗУ!$D$37:$CV$37,1,MATCH(cf_1!AM$6,ЗУ!$D$19:$CV$19,0)),0)</f>
        <v>0</v>
      </c>
      <c r="AN93" s="59">
        <f>IFERROR(INDEX(ЗУ!$D$37:$CV$37,1,MATCH(cf_1!AN$6,ЗУ!$D$19:$CV$19,0)),0)</f>
        <v>0</v>
      </c>
      <c r="AO93" s="59">
        <f>IFERROR(INDEX(ЗУ!$D$37:$CV$37,1,MATCH(cf_1!AO$6,ЗУ!$D$19:$CV$19,0)),0)</f>
        <v>0</v>
      </c>
      <c r="AP93" s="59">
        <f>IFERROR(INDEX(ЗУ!$D$37:$CV$37,1,MATCH(cf_1!AP$6,ЗУ!$D$19:$CV$19,0)),0)</f>
        <v>0</v>
      </c>
      <c r="AQ93" s="59">
        <f>IFERROR(INDEX(ЗУ!$D$37:$CV$37,1,MATCH(cf_1!AQ$6,ЗУ!$D$19:$CV$19,0)),0)</f>
        <v>0</v>
      </c>
      <c r="AR93" s="59">
        <f>IFERROR(INDEX(ЗУ!$D$37:$CV$37,1,MATCH(cf_1!AR$6,ЗУ!$D$19:$CV$19,0)),0)</f>
        <v>0</v>
      </c>
      <c r="AS93" s="59">
        <f>IFERROR(INDEX(ЗУ!$D$37:$CV$37,1,MATCH(cf_1!AS$6,ЗУ!$D$19:$CV$19,0)),0)</f>
        <v>0</v>
      </c>
      <c r="AT93" s="59">
        <f>IFERROR(INDEX(ЗУ!$D$37:$CV$37,1,MATCH(cf_1!AT$6,ЗУ!$D$19:$CV$19,0)),0)</f>
        <v>0</v>
      </c>
      <c r="AU93" s="59">
        <f>IFERROR(INDEX(ЗУ!$D$37:$CV$37,1,MATCH(cf_1!AU$6,ЗУ!$D$19:$CV$19,0)),0)</f>
        <v>0</v>
      </c>
      <c r="AV93" s="59">
        <f>IFERROR(INDEX(ЗУ!$D$37:$CV$37,1,MATCH(cf_1!AV$6,ЗУ!$D$19:$CV$19,0)),0)</f>
        <v>0</v>
      </c>
      <c r="AW93" s="59">
        <f>IFERROR(INDEX(ЗУ!$D$37:$CV$37,1,MATCH(cf_1!AW$6,ЗУ!$D$19:$CV$19,0)),0)</f>
        <v>0</v>
      </c>
      <c r="AX93" s="59">
        <f>IFERROR(INDEX(ЗУ!$D$37:$CV$37,1,MATCH(cf_1!AX$6,ЗУ!$D$19:$CV$19,0)),0)</f>
        <v>0</v>
      </c>
      <c r="AY93" s="59">
        <f>IFERROR(INDEX(ЗУ!$D$37:$CV$37,1,MATCH(cf_1!AY$6,ЗУ!$D$19:$CV$19,0)),0)</f>
        <v>0</v>
      </c>
      <c r="AZ93" s="59">
        <f>IFERROR(INDEX(ЗУ!$D$37:$CV$37,1,MATCH(cf_1!AZ$6,ЗУ!$D$19:$CV$19,0)),0)</f>
        <v>0</v>
      </c>
      <c r="BA93" s="59">
        <f>IFERROR(INDEX(ЗУ!$D$37:$CV$37,1,MATCH(cf_1!BA$6,ЗУ!$D$19:$CV$19,0)),0)</f>
        <v>0</v>
      </c>
      <c r="BB93" s="59">
        <f>IFERROR(INDEX(ЗУ!$D$37:$CV$37,1,MATCH(cf_1!BB$6,ЗУ!$D$19:$CV$19,0)),0)</f>
        <v>0</v>
      </c>
      <c r="BC93" s="59">
        <f>IFERROR(INDEX(ЗУ!$D$37:$CV$37,1,MATCH(cf_1!BC$6,ЗУ!$D$19:$CV$19,0)),0)</f>
        <v>0</v>
      </c>
      <c r="BD93" s="59">
        <f>IFERROR(INDEX(ЗУ!$D$37:$CV$37,1,MATCH(cf_1!BD$6,ЗУ!$D$19:$CV$19,0)),0)</f>
        <v>0</v>
      </c>
      <c r="BE93" s="59">
        <f>IFERROR(INDEX(ЗУ!$D$37:$CV$37,1,MATCH(cf_1!BE$6,ЗУ!$D$19:$CV$19,0)),0)</f>
        <v>0</v>
      </c>
      <c r="BF93" s="59">
        <f>IFERROR(INDEX(ЗУ!$D$37:$CV$37,1,MATCH(cf_1!BF$6,ЗУ!$D$19:$CV$19,0)),0)</f>
        <v>0</v>
      </c>
      <c r="BG93" s="59">
        <f>IFERROR(INDEX(ЗУ!$D$37:$CV$37,1,MATCH(cf_1!BG$6,ЗУ!$D$19:$CV$19,0)),0)</f>
        <v>0</v>
      </c>
      <c r="BH93" s="59">
        <f>IFERROR(INDEX(ЗУ!$D$37:$CV$37,1,MATCH(cf_1!BH$6,ЗУ!$D$19:$CV$19,0)),0)</f>
        <v>0</v>
      </c>
      <c r="BI93" s="59">
        <f>IFERROR(INDEX(ЗУ!$D$37:$CV$37,1,MATCH(cf_1!BI$6,ЗУ!$D$19:$CV$19,0)),0)</f>
        <v>0</v>
      </c>
      <c r="BJ93" s="59">
        <f>IFERROR(INDEX(ЗУ!$D$37:$CV$37,1,MATCH(cf_1!BJ$6,ЗУ!$D$19:$CV$19,0)),0)</f>
        <v>0</v>
      </c>
      <c r="BK93" s="59">
        <f>IFERROR(INDEX(ЗУ!$D$37:$CV$37,1,MATCH(cf_1!BK$6,ЗУ!$D$19:$CV$19,0)),0)</f>
        <v>0</v>
      </c>
      <c r="BL93" s="59">
        <f>IFERROR(INDEX(ЗУ!$D$37:$CV$37,1,MATCH(cf_1!BL$6,ЗУ!$D$19:$CV$19,0)),0)</f>
        <v>0</v>
      </c>
      <c r="BM93" s="59">
        <f>IFERROR(INDEX(ЗУ!$D$37:$CV$37,1,MATCH(cf_1!BM$6,ЗУ!$D$19:$CV$19,0)),0)</f>
        <v>0</v>
      </c>
      <c r="BN93" s="59">
        <f>IFERROR(INDEX(ЗУ!$D$37:$CV$37,1,MATCH(cf_1!BN$6,ЗУ!$D$19:$CV$19,0)),0)</f>
        <v>0</v>
      </c>
      <c r="BO93" s="59">
        <f>IFERROR(INDEX(ЗУ!$D$37:$CV$37,1,MATCH(cf_1!BO$6,ЗУ!$D$19:$CV$19,0)),0)</f>
        <v>0</v>
      </c>
      <c r="BP93" s="59">
        <f>IFERROR(INDEX(ЗУ!$D$37:$CV$37,1,MATCH(cf_1!BP$6,ЗУ!$D$19:$CV$19,0)),0)</f>
        <v>0</v>
      </c>
      <c r="BQ93" s="59">
        <f>IFERROR(INDEX(ЗУ!$D$37:$CV$37,1,MATCH(cf_1!BQ$6,ЗУ!$D$19:$CV$19,0)),0)</f>
        <v>0</v>
      </c>
      <c r="BR93" s="59">
        <f>IFERROR(INDEX(ЗУ!$D$37:$CV$37,1,MATCH(cf_1!BR$6,ЗУ!$D$19:$CV$19,0)),0)</f>
        <v>0</v>
      </c>
      <c r="BS93" s="59">
        <f>IFERROR(INDEX(ЗУ!$D$37:$CV$37,1,MATCH(cf_1!BS$6,ЗУ!$D$19:$CV$19,0)),0)</f>
        <v>0</v>
      </c>
      <c r="BT93" s="59">
        <f>IFERROR(INDEX(ЗУ!$D$37:$CV$37,1,MATCH(cf_1!BT$6,ЗУ!$D$19:$CV$19,0)),0)</f>
        <v>0</v>
      </c>
      <c r="BU93" s="59">
        <f>IFERROR(INDEX(ЗУ!$D$37:$CV$37,1,MATCH(cf_1!BU$6,ЗУ!$D$19:$CV$19,0)),0)</f>
        <v>0</v>
      </c>
      <c r="BV93" s="59">
        <f>IFERROR(INDEX(ЗУ!$D$37:$CV$37,1,MATCH(cf_1!BV$6,ЗУ!$D$19:$CV$19,0)),0)</f>
        <v>0</v>
      </c>
      <c r="BW93" s="59">
        <f>IFERROR(INDEX(ЗУ!$D$37:$CV$37,1,MATCH(cf_1!BW$6,ЗУ!$D$19:$CV$19,0)),0)</f>
        <v>0</v>
      </c>
      <c r="BX93" s="59">
        <f>IFERROR(INDEX(ЗУ!$D$37:$CV$37,1,MATCH(cf_1!BX$6,ЗУ!$D$19:$CV$19,0)),0)</f>
        <v>0</v>
      </c>
      <c r="BY93" s="59">
        <f>IFERROR(INDEX(ЗУ!$D$37:$CV$37,1,MATCH(cf_1!BY$6,ЗУ!$D$19:$CV$19,0)),0)</f>
        <v>0</v>
      </c>
      <c r="BZ93" s="59">
        <f>IFERROR(INDEX(ЗУ!$D$37:$CV$37,1,MATCH(cf_1!BZ$6,ЗУ!$D$19:$CV$19,0)),0)</f>
        <v>0</v>
      </c>
      <c r="CA93" s="59">
        <f>IFERROR(INDEX(ЗУ!$D$37:$CV$37,1,MATCH(cf_1!CA$6,ЗУ!$D$19:$CV$19,0)),0)</f>
        <v>0</v>
      </c>
      <c r="CB93" s="59">
        <f>IFERROR(INDEX(ЗУ!$D$37:$CV$37,1,MATCH(cf_1!CB$6,ЗУ!$D$19:$CV$19,0)),0)</f>
        <v>0</v>
      </c>
      <c r="CC93" s="59">
        <f>IFERROR(INDEX(ЗУ!$D$37:$CV$37,1,MATCH(cf_1!CC$6,ЗУ!$D$19:$CV$19,0)),0)</f>
        <v>0</v>
      </c>
      <c r="CD93" s="59">
        <f>IFERROR(INDEX(ЗУ!$D$37:$CV$37,1,MATCH(cf_1!CD$6,ЗУ!$D$19:$CV$19,0)),0)</f>
        <v>0</v>
      </c>
      <c r="CE93" s="59">
        <f>IFERROR(INDEX(ЗУ!$D$37:$CV$37,1,MATCH(cf_1!CE$6,ЗУ!$D$19:$CV$19,0)),0)</f>
        <v>0</v>
      </c>
      <c r="CF93" s="59">
        <f>IFERROR(INDEX(ЗУ!$D$37:$CV$37,1,MATCH(cf_1!CF$6,ЗУ!$D$19:$CV$19,0)),0)</f>
        <v>0</v>
      </c>
      <c r="CG93" s="59">
        <f>IFERROR(INDEX(ЗУ!$D$37:$CV$37,1,MATCH(cf_1!CG$6,ЗУ!$D$19:$CV$19,0)),0)</f>
        <v>0</v>
      </c>
      <c r="CH93" s="59">
        <f>IFERROR(INDEX(ЗУ!$D$37:$CV$37,1,MATCH(cf_1!CH$6,ЗУ!$D$19:$CV$19,0)),0)</f>
        <v>0</v>
      </c>
      <c r="CI93" s="59">
        <f>IFERROR(INDEX(ЗУ!$D$37:$CV$37,1,MATCH(cf_1!CI$6,ЗУ!$D$19:$CV$19,0)),0)</f>
        <v>0</v>
      </c>
      <c r="CJ93" s="59">
        <f>IFERROR(INDEX(ЗУ!$D$37:$CV$37,1,MATCH(cf_1!CJ$6,ЗУ!$D$19:$CV$19,0)),0)</f>
        <v>0</v>
      </c>
      <c r="CK93" s="59">
        <f>IFERROR(INDEX(ЗУ!$D$37:$CV$37,1,MATCH(cf_1!CK$6,ЗУ!$D$19:$CV$19,0)),0)</f>
        <v>0</v>
      </c>
      <c r="CL93" s="59">
        <f>IFERROR(INDEX(ЗУ!$D$37:$CV$37,1,MATCH(cf_1!CL$6,ЗУ!$D$19:$CV$19,0)),0)</f>
        <v>0</v>
      </c>
      <c r="CM93" s="59">
        <f>IFERROR(INDEX(ЗУ!$D$37:$CV$37,1,MATCH(cf_1!CM$6,ЗУ!$D$19:$CV$19,0)),0)</f>
        <v>0</v>
      </c>
      <c r="CN93" s="59">
        <f>IFERROR(INDEX(ЗУ!$D$37:$CV$37,1,MATCH(cf_1!CN$6,ЗУ!$D$19:$CV$19,0)),0)</f>
        <v>0</v>
      </c>
      <c r="CO93" s="59">
        <f>IFERROR(INDEX(ЗУ!$D$37:$CV$37,1,MATCH(cf_1!CO$6,ЗУ!$D$19:$CV$19,0)),0)</f>
        <v>0</v>
      </c>
      <c r="CP93" s="59">
        <f>IFERROR(INDEX(ЗУ!$D$37:$CV$37,1,MATCH(cf_1!CP$6,ЗУ!$D$19:$CV$19,0)),0)</f>
        <v>0</v>
      </c>
      <c r="CQ93" s="59">
        <f>IFERROR(INDEX(ЗУ!$D$37:$CV$37,1,MATCH(cf_1!CQ$6,ЗУ!$D$19:$CV$19,0)),0)</f>
        <v>0</v>
      </c>
      <c r="CR93" s="59">
        <f>IFERROR(INDEX(ЗУ!$D$37:$CV$37,1,MATCH(cf_1!CR$6,ЗУ!$D$19:$CV$19,0)),0)</f>
        <v>0</v>
      </c>
      <c r="CS93" s="59">
        <f>IFERROR(INDEX(ЗУ!$D$37:$CV$37,1,MATCH(cf_1!CS$6,ЗУ!$D$19:$CV$19,0)),0)</f>
        <v>0</v>
      </c>
      <c r="CT93" s="59">
        <f>IFERROR(INDEX(ЗУ!$D$37:$CV$37,1,MATCH(cf_1!CT$6,ЗУ!$D$19:$CV$19,0)),0)</f>
        <v>0</v>
      </c>
      <c r="CU93" s="59">
        <f>IFERROR(INDEX(ЗУ!$D$37:$CV$37,1,MATCH(cf_1!CU$6,ЗУ!$D$19:$CV$19,0)),0)</f>
        <v>0</v>
      </c>
      <c r="CV93" s="59">
        <f>IFERROR(INDEX(ЗУ!$D$37:$CV$37,1,MATCH(cf_1!CV$6,ЗУ!$D$19:$CV$19,0)),0)</f>
        <v>0</v>
      </c>
      <c r="CW93" s="59">
        <f>IFERROR(INDEX(ЗУ!$D$37:$CV$37,1,MATCH(cf_1!CW$6,ЗУ!$D$19:$CV$19,0)),0)</f>
        <v>0</v>
      </c>
      <c r="CX93" s="59">
        <f>IFERROR(INDEX(ЗУ!$D$37:$CV$37,1,MATCH(cf_1!CX$6,ЗУ!$D$19:$CV$19,0)),0)</f>
        <v>0</v>
      </c>
      <c r="CY93" s="59">
        <f>IFERROR(INDEX(ЗУ!$D$37:$CV$37,1,MATCH(cf_1!CY$6,ЗУ!$D$19:$CV$19,0)),0)</f>
        <v>0</v>
      </c>
      <c r="CZ93" s="59">
        <f>IFERROR(INDEX(ЗУ!$D$37:$CV$37,1,MATCH(cf_1!CZ$6,ЗУ!$D$19:$CV$19,0)),0)</f>
        <v>0</v>
      </c>
      <c r="DA93" s="59">
        <f>IFERROR(INDEX(ЗУ!$D$37:$CV$37,1,MATCH(cf_1!DA$6,ЗУ!$D$19:$CV$19,0)),0)</f>
        <v>0</v>
      </c>
      <c r="DB93" s="59">
        <f>IFERROR(INDEX(ЗУ!$D$37:$CV$37,1,MATCH(cf_1!DB$6,ЗУ!$D$19:$CV$19,0)),0)</f>
        <v>0</v>
      </c>
      <c r="DC93" s="59">
        <f>IFERROR(INDEX(ЗУ!$D$37:$CV$37,1,MATCH(cf_1!DC$6,ЗУ!$D$19:$CV$19,0)),0)</f>
        <v>0</v>
      </c>
      <c r="DD93" s="59">
        <f>IFERROR(INDEX(ЗУ!$D$37:$CV$37,1,MATCH(cf_1!DD$6,ЗУ!$D$19:$CV$19,0)),0)</f>
        <v>0</v>
      </c>
      <c r="DE93" s="59">
        <f>IFERROR(INDEX(ЗУ!$D$37:$CV$37,1,MATCH(cf_1!DE$6,ЗУ!$D$19:$CV$19,0)),0)</f>
        <v>0</v>
      </c>
      <c r="DF93" s="59">
        <f>IFERROR(INDEX(ЗУ!$D$37:$CV$37,1,MATCH(cf_1!DF$6,ЗУ!$D$19:$CV$19,0)),0)</f>
        <v>0</v>
      </c>
      <c r="DG93" s="59">
        <f>IFERROR(INDEX(ЗУ!$D$37:$CV$37,1,MATCH(cf_1!DG$6,ЗУ!$D$19:$CV$19,0)),0)</f>
        <v>0</v>
      </c>
      <c r="DH93" s="59">
        <f>IFERROR(INDEX(ЗУ!$D$37:$CV$37,1,MATCH(cf_1!DH$6,ЗУ!$D$19:$CV$19,0)),0)</f>
        <v>0</v>
      </c>
      <c r="DI93" s="59">
        <f>IFERROR(INDEX(ЗУ!$D$37:$CV$37,1,MATCH(cf_1!DI$6,ЗУ!$D$19:$CV$19,0)),0)</f>
        <v>0</v>
      </c>
      <c r="DJ93" s="59">
        <f>IFERROR(INDEX(ЗУ!$D$37:$CV$37,1,MATCH(cf_1!DJ$6,ЗУ!$D$19:$CV$19,0)),0)</f>
        <v>0</v>
      </c>
      <c r="DK93" s="59">
        <f>IFERROR(INDEX(ЗУ!$D$37:$CV$37,1,MATCH(cf_1!DK$6,ЗУ!$D$19:$CV$19,0)),0)</f>
        <v>0</v>
      </c>
      <c r="DL93" s="59">
        <f>IFERROR(INDEX(ЗУ!$D$37:$CV$37,1,MATCH(cf_1!DL$6,ЗУ!$D$19:$CV$19,0)),0)</f>
        <v>0</v>
      </c>
      <c r="DM93" s="59">
        <f>IFERROR(INDEX(ЗУ!$D$37:$CV$37,1,MATCH(cf_1!DM$6,ЗУ!$D$19:$CV$19,0)),0)</f>
        <v>0</v>
      </c>
      <c r="DN93" s="59">
        <f>IFERROR(INDEX(ЗУ!$D$37:$CV$37,1,MATCH(cf_1!DN$6,ЗУ!$D$19:$CV$19,0)),0)</f>
        <v>0</v>
      </c>
      <c r="DO93" s="59">
        <f>IFERROR(INDEX(ЗУ!$D$37:$CV$37,1,MATCH(cf_1!DO$6,ЗУ!$D$19:$CV$19,0)),0)</f>
        <v>0</v>
      </c>
      <c r="DP93" s="59">
        <f>IFERROR(INDEX(ЗУ!$D$37:$CV$37,1,MATCH(cf_1!DP$6,ЗУ!$D$19:$CV$19,0)),0)</f>
        <v>0</v>
      </c>
      <c r="DQ93" s="59">
        <f>IFERROR(INDEX(ЗУ!$D$37:$CV$37,1,MATCH(cf_1!DQ$6,ЗУ!$D$19:$CV$19,0)),0)</f>
        <v>0</v>
      </c>
      <c r="DR93" s="59">
        <f>IFERROR(INDEX(ЗУ!$D$37:$CV$37,1,MATCH(cf_1!DR$6,ЗУ!$D$19:$CV$19,0)),0)</f>
        <v>0</v>
      </c>
      <c r="DS93" s="59">
        <f>IFERROR(INDEX(ЗУ!$D$37:$CV$37,1,MATCH(cf_1!DS$6,ЗУ!$D$19:$CV$19,0)),0)</f>
        <v>0</v>
      </c>
      <c r="DT93" s="59">
        <f>IFERROR(INDEX(ЗУ!$D$37:$CV$37,1,MATCH(cf_1!DT$6,ЗУ!$D$19:$CV$19,0)),0)</f>
        <v>0</v>
      </c>
      <c r="DU93" s="59">
        <f>IFERROR(INDEX(ЗУ!$D$37:$CV$37,1,MATCH(cf_1!DU$6,ЗУ!$D$19:$CV$19,0)),0)</f>
        <v>0</v>
      </c>
      <c r="DV93" s="59">
        <f>IFERROR(INDEX(ЗУ!$D$37:$CV$37,1,MATCH(cf_1!DV$6,ЗУ!$D$19:$CV$19,0)),0)</f>
        <v>0</v>
      </c>
      <c r="DW93" s="59">
        <f>IFERROR(INDEX(ЗУ!$D$37:$CV$37,1,MATCH(cf_1!DW$6,ЗУ!$D$19:$CV$19,0)),0)</f>
        <v>0</v>
      </c>
      <c r="DX93" s="59">
        <f>IFERROR(INDEX(ЗУ!$D$37:$CV$37,1,MATCH(cf_1!DX$6,ЗУ!$D$19:$CV$19,0)),0)</f>
        <v>0</v>
      </c>
      <c r="DY93" s="59">
        <f>IFERROR(INDEX(ЗУ!$D$37:$CV$37,1,MATCH(cf_1!DY$6,ЗУ!$D$19:$CV$19,0)),0)</f>
        <v>0</v>
      </c>
      <c r="DZ93" s="59">
        <f>IFERROR(INDEX(ЗУ!$D$37:$CV$37,1,MATCH(cf_1!DZ$6,ЗУ!$D$19:$CV$19,0)),0)</f>
        <v>0</v>
      </c>
      <c r="EA93" s="59">
        <f>IFERROR(INDEX(ЗУ!$D$37:$CV$37,1,MATCH(cf_1!EA$6,ЗУ!$D$19:$CV$19,0)),0)</f>
        <v>0</v>
      </c>
      <c r="EB93" s="59">
        <f>IFERROR(INDEX(ЗУ!$D$37:$CV$37,1,MATCH(cf_1!EB$6,ЗУ!$D$19:$CV$19,0)),0)</f>
        <v>0</v>
      </c>
      <c r="EC93" s="59">
        <f>IFERROR(INDEX(ЗУ!$D$37:$CV$37,1,MATCH(cf_1!EC$6,ЗУ!$D$19:$CV$19,0)),0)</f>
        <v>0</v>
      </c>
      <c r="ED93" s="59">
        <f>IFERROR(INDEX(ЗУ!$D$37:$CV$37,1,MATCH(cf_1!ED$6,ЗУ!$D$19:$CV$19,0)),0)</f>
        <v>0</v>
      </c>
      <c r="EE93" s="59">
        <f>IFERROR(INDEX(ЗУ!$D$37:$CV$37,1,MATCH(cf_1!EE$6,ЗУ!$D$19:$CV$19,0)),0)</f>
        <v>0</v>
      </c>
      <c r="EF93" s="59">
        <f>IFERROR(INDEX(ЗУ!$D$37:$CV$37,1,MATCH(cf_1!EF$6,ЗУ!$D$19:$CV$19,0)),0)</f>
        <v>0</v>
      </c>
      <c r="EG93" s="59">
        <f>IFERROR(INDEX(ЗУ!$D$37:$CV$37,1,MATCH(cf_1!EG$6,ЗУ!$D$19:$CV$19,0)),0)</f>
        <v>0</v>
      </c>
      <c r="EH93" s="59">
        <f>IFERROR(INDEX(ЗУ!$D$37:$CV$37,1,MATCH(cf_1!EH$6,ЗУ!$D$19:$CV$19,0)),0)</f>
        <v>0</v>
      </c>
      <c r="EI93" s="59">
        <f>IFERROR(INDEX(ЗУ!$D$37:$CV$37,1,MATCH(cf_1!EI$6,ЗУ!$D$19:$CV$19,0)),0)</f>
        <v>0</v>
      </c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60"/>
      <c r="FU93" s="60"/>
      <c r="FV93" s="60"/>
      <c r="FW93" s="60"/>
      <c r="FX93" s="60"/>
      <c r="FY93" s="60"/>
      <c r="FZ93" s="60"/>
      <c r="GA93" s="60"/>
      <c r="GB93" s="60"/>
      <c r="GC93" s="60"/>
      <c r="GD93" s="60"/>
      <c r="GE93" s="60"/>
      <c r="GF93" s="60"/>
      <c r="GG93" s="60"/>
      <c r="GH93" s="60"/>
      <c r="GI93" s="60"/>
      <c r="GJ93" s="60"/>
      <c r="GK93" s="60"/>
      <c r="GL93" s="60"/>
      <c r="GM93" s="60"/>
      <c r="GN93" s="60"/>
      <c r="GO93" s="60"/>
      <c r="GP93" s="60"/>
      <c r="GQ93" s="60"/>
      <c r="GR93" s="60"/>
      <c r="GS93" s="60"/>
    </row>
    <row r="94" spans="2:201" x14ac:dyDescent="0.2">
      <c r="B94" s="66" t="s">
        <v>970</v>
      </c>
      <c r="C94" s="67" t="s">
        <v>971</v>
      </c>
      <c r="D94" s="70"/>
      <c r="E94" s="205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9">
        <f>SUM(S94:EI94)</f>
        <v>0</v>
      </c>
      <c r="Q94" s="70">
        <f>SUMIF(S$5:EI$5,"факт",S94:EI94)</f>
        <v>0</v>
      </c>
      <c r="R94" s="59">
        <f>P94-Q94</f>
        <v>0</v>
      </c>
      <c r="S94" s="102">
        <f>SUMIF(факт!$S$7:$S$2427,S$6&amp;"/"&amp;$B94,факт!$N$7:$N$2427)</f>
        <v>0</v>
      </c>
      <c r="T94" s="102">
        <f>SUMIF(факт!$S$7:$S$2427,T$6&amp;"/"&amp;$B94,факт!$N$7:$N$2427)</f>
        <v>0</v>
      </c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60"/>
      <c r="FU94" s="60"/>
      <c r="FV94" s="60"/>
      <c r="FW94" s="60"/>
      <c r="FX94" s="60"/>
      <c r="FY94" s="60"/>
      <c r="FZ94" s="60"/>
      <c r="GA94" s="60"/>
      <c r="GB94" s="60"/>
      <c r="GC94" s="60"/>
      <c r="GD94" s="60"/>
      <c r="GE94" s="60"/>
      <c r="GF94" s="60"/>
      <c r="GG94" s="60"/>
      <c r="GH94" s="60"/>
      <c r="GI94" s="60"/>
      <c r="GJ94" s="60"/>
      <c r="GK94" s="60"/>
      <c r="GL94" s="60"/>
      <c r="GM94" s="60"/>
      <c r="GN94" s="60"/>
      <c r="GO94" s="60"/>
      <c r="GP94" s="60"/>
      <c r="GQ94" s="60"/>
      <c r="GR94" s="60"/>
      <c r="GS94" s="60"/>
    </row>
    <row r="95" spans="2:201" x14ac:dyDescent="0.2">
      <c r="B95" s="66" t="s">
        <v>972</v>
      </c>
      <c r="C95" s="67" t="s">
        <v>973</v>
      </c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9">
        <f>SUM(S95:EI95)</f>
        <v>0</v>
      </c>
      <c r="Q95" s="70">
        <f>SUMIF(S$5:EI$5,"факт",S95:EI95)</f>
        <v>0</v>
      </c>
      <c r="R95" s="59">
        <f>P95-Q95</f>
        <v>0</v>
      </c>
      <c r="S95" s="102">
        <f>SUMIF(факт!$S$7:$S$2427,S$6&amp;"/"&amp;$B95,факт!$N$7:$N$2427)</f>
        <v>0</v>
      </c>
      <c r="T95" s="102">
        <f>SUMIF(факт!$S$7:$S$2427,T$6&amp;"/"&amp;$B95,факт!$N$7:$N$2427)</f>
        <v>0</v>
      </c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60"/>
      <c r="FU95" s="60"/>
      <c r="FV95" s="60"/>
      <c r="FW95" s="60"/>
      <c r="FX95" s="60"/>
      <c r="FY95" s="60"/>
      <c r="FZ95" s="60"/>
      <c r="GA95" s="60"/>
      <c r="GB95" s="60"/>
      <c r="GC95" s="60"/>
      <c r="GD95" s="60"/>
      <c r="GE95" s="60"/>
      <c r="GF95" s="60"/>
      <c r="GG95" s="60"/>
      <c r="GH95" s="60"/>
      <c r="GI95" s="60"/>
      <c r="GJ95" s="60"/>
      <c r="GK95" s="60"/>
      <c r="GL95" s="60"/>
      <c r="GM95" s="60"/>
      <c r="GN95" s="60"/>
      <c r="GO95" s="60"/>
      <c r="GP95" s="60"/>
      <c r="GQ95" s="60"/>
      <c r="GR95" s="60"/>
      <c r="GS95" s="60"/>
    </row>
    <row r="96" spans="2:201" x14ac:dyDescent="0.2">
      <c r="B96" s="91"/>
      <c r="C96" s="92" t="s">
        <v>974</v>
      </c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3">
        <f t="shared" ref="P96:AY96" si="172">P97+P115+P122+P135+P160+P161+P162+P180+P181</f>
        <v>11254374780</v>
      </c>
      <c r="Q96" s="94">
        <f t="shared" si="172"/>
        <v>0</v>
      </c>
      <c r="R96" s="94">
        <f t="shared" si="172"/>
        <v>11254374780</v>
      </c>
      <c r="S96" s="94">
        <f t="shared" si="172"/>
        <v>0</v>
      </c>
      <c r="T96" s="94">
        <f t="shared" si="172"/>
        <v>0</v>
      </c>
      <c r="U96" s="94">
        <f>U97+U115+U122+U135+U160+U161+U162+U180+U181</f>
        <v>845250</v>
      </c>
      <c r="V96" s="94">
        <f t="shared" si="172"/>
        <v>845250</v>
      </c>
      <c r="W96" s="94">
        <f t="shared" si="172"/>
        <v>845250</v>
      </c>
      <c r="X96" s="94">
        <f t="shared" si="172"/>
        <v>845250</v>
      </c>
      <c r="Y96" s="94">
        <f t="shared" si="172"/>
        <v>845250</v>
      </c>
      <c r="Z96" s="94">
        <f t="shared" si="172"/>
        <v>845250</v>
      </c>
      <c r="AA96" s="94">
        <f t="shared" si="172"/>
        <v>845250</v>
      </c>
      <c r="AB96" s="94">
        <f t="shared" si="172"/>
        <v>845250</v>
      </c>
      <c r="AC96" s="94">
        <f t="shared" si="172"/>
        <v>845250</v>
      </c>
      <c r="AD96" s="94">
        <f t="shared" si="172"/>
        <v>845250</v>
      </c>
      <c r="AE96" s="94">
        <f>AE97+AE115+AE122+AE135+AE160+AE161+AE162+AE180+AE181</f>
        <v>56202234.375</v>
      </c>
      <c r="AF96" s="94">
        <f t="shared" si="172"/>
        <v>30838670.625</v>
      </c>
      <c r="AG96" s="94">
        <f t="shared" si="172"/>
        <v>30838670.625</v>
      </c>
      <c r="AH96" s="94">
        <f>AH97+AH115+AH122+AH135+AH160+AH161+AH162+AH180+AH181</f>
        <v>131274821.64663461</v>
      </c>
      <c r="AI96" s="94">
        <f t="shared" si="172"/>
        <v>45521820.396634616</v>
      </c>
      <c r="AJ96" s="94">
        <f>AJ97+AJ115+AJ122+AJ135+AJ160+AJ161+AJ162+AJ180+AJ181</f>
        <v>45521820.396634616</v>
      </c>
      <c r="AK96" s="94">
        <f t="shared" si="172"/>
        <v>1272232594.1466346</v>
      </c>
      <c r="AL96" s="94">
        <f t="shared" si="172"/>
        <v>375229247.89663464</v>
      </c>
      <c r="AM96" s="94">
        <f t="shared" si="172"/>
        <v>369190304.14663464</v>
      </c>
      <c r="AN96" s="94">
        <f t="shared" si="172"/>
        <v>369190304.14663464</v>
      </c>
      <c r="AO96" s="94">
        <f t="shared" si="172"/>
        <v>369190304.14663464</v>
      </c>
      <c r="AP96" s="94">
        <f t="shared" si="172"/>
        <v>369190304.14663464</v>
      </c>
      <c r="AQ96" s="94">
        <f t="shared" si="172"/>
        <v>369190304.14663464</v>
      </c>
      <c r="AR96" s="94">
        <f t="shared" si="172"/>
        <v>369190304.14663464</v>
      </c>
      <c r="AS96" s="94">
        <f t="shared" si="172"/>
        <v>369190304.14663464</v>
      </c>
      <c r="AT96" s="94">
        <f t="shared" si="172"/>
        <v>369190304.14663464</v>
      </c>
      <c r="AU96" s="94">
        <f t="shared" si="172"/>
        <v>369190304.14663464</v>
      </c>
      <c r="AV96" s="94">
        <f t="shared" si="172"/>
        <v>369190304.14663464</v>
      </c>
      <c r="AW96" s="94">
        <f t="shared" si="172"/>
        <v>369190304.14663464</v>
      </c>
      <c r="AX96" s="94">
        <f t="shared" si="172"/>
        <v>369190304.14663464</v>
      </c>
      <c r="AY96" s="94">
        <f t="shared" si="172"/>
        <v>369190304.14663464</v>
      </c>
      <c r="AZ96" s="94">
        <f t="shared" ref="AZ96:CA96" si="173">AZ97+AZ115+AZ122+AZ135+AZ160+AZ161+AZ162+AZ180+AZ181</f>
        <v>369190304.14663464</v>
      </c>
      <c r="BA96" s="94">
        <f t="shared" si="173"/>
        <v>369190304.14663464</v>
      </c>
      <c r="BB96" s="94">
        <f t="shared" si="173"/>
        <v>369190304.14663464</v>
      </c>
      <c r="BC96" s="94">
        <f t="shared" si="173"/>
        <v>369190304.14663464</v>
      </c>
      <c r="BD96" s="94">
        <f t="shared" si="173"/>
        <v>369190304.14663464</v>
      </c>
      <c r="BE96" s="94">
        <f t="shared" si="173"/>
        <v>369190304.14663464</v>
      </c>
      <c r="BF96" s="94">
        <f t="shared" si="173"/>
        <v>423289175.24038464</v>
      </c>
      <c r="BG96" s="94">
        <f t="shared" si="173"/>
        <v>423289175.24038452</v>
      </c>
      <c r="BH96" s="94">
        <f t="shared" si="173"/>
        <v>1330803060.625</v>
      </c>
      <c r="BI96" s="94">
        <f t="shared" si="173"/>
        <v>64033960</v>
      </c>
      <c r="BJ96" s="94">
        <f t="shared" si="173"/>
        <v>446250</v>
      </c>
      <c r="BK96" s="94">
        <f t="shared" si="173"/>
        <v>446250</v>
      </c>
      <c r="BL96" s="94">
        <f t="shared" si="173"/>
        <v>446250</v>
      </c>
      <c r="BM96" s="94">
        <f t="shared" si="173"/>
        <v>446250</v>
      </c>
      <c r="BN96" s="94">
        <f t="shared" si="173"/>
        <v>446250</v>
      </c>
      <c r="BO96" s="94">
        <f t="shared" si="173"/>
        <v>0</v>
      </c>
      <c r="BP96" s="94">
        <f t="shared" si="173"/>
        <v>0</v>
      </c>
      <c r="BQ96" s="94">
        <f t="shared" si="173"/>
        <v>0</v>
      </c>
      <c r="BR96" s="94">
        <f t="shared" si="173"/>
        <v>0</v>
      </c>
      <c r="BS96" s="94">
        <f t="shared" si="173"/>
        <v>0</v>
      </c>
      <c r="BT96" s="94">
        <f t="shared" si="173"/>
        <v>0</v>
      </c>
      <c r="BU96" s="94">
        <f t="shared" si="173"/>
        <v>0</v>
      </c>
      <c r="BV96" s="94">
        <f t="shared" si="173"/>
        <v>0</v>
      </c>
      <c r="BW96" s="94">
        <f t="shared" si="173"/>
        <v>0</v>
      </c>
      <c r="BX96" s="94">
        <f t="shared" si="173"/>
        <v>0</v>
      </c>
      <c r="BY96" s="94">
        <f t="shared" si="173"/>
        <v>0</v>
      </c>
      <c r="BZ96" s="94">
        <f t="shared" si="173"/>
        <v>0</v>
      </c>
      <c r="CA96" s="94">
        <f t="shared" si="173"/>
        <v>0</v>
      </c>
      <c r="CB96" s="94">
        <f t="shared" ref="CB96:DG96" si="174">CB97+CB115+CB122+CB135+CB160+CB161+CB162+CB180+CB181</f>
        <v>0</v>
      </c>
      <c r="CC96" s="94">
        <f t="shared" si="174"/>
        <v>0</v>
      </c>
      <c r="CD96" s="94">
        <f t="shared" si="174"/>
        <v>0</v>
      </c>
      <c r="CE96" s="94">
        <f t="shared" si="174"/>
        <v>0</v>
      </c>
      <c r="CF96" s="94">
        <f t="shared" si="174"/>
        <v>0</v>
      </c>
      <c r="CG96" s="94">
        <f t="shared" si="174"/>
        <v>0</v>
      </c>
      <c r="CH96" s="94">
        <f t="shared" si="174"/>
        <v>0</v>
      </c>
      <c r="CI96" s="94">
        <f t="shared" si="174"/>
        <v>0</v>
      </c>
      <c r="CJ96" s="94">
        <f t="shared" si="174"/>
        <v>0</v>
      </c>
      <c r="CK96" s="94">
        <f t="shared" si="174"/>
        <v>0</v>
      </c>
      <c r="CL96" s="94">
        <f t="shared" si="174"/>
        <v>0</v>
      </c>
      <c r="CM96" s="94">
        <f t="shared" si="174"/>
        <v>0</v>
      </c>
      <c r="CN96" s="94">
        <f t="shared" si="174"/>
        <v>0</v>
      </c>
      <c r="CO96" s="94">
        <f t="shared" si="174"/>
        <v>0</v>
      </c>
      <c r="CP96" s="94">
        <f t="shared" si="174"/>
        <v>0</v>
      </c>
      <c r="CQ96" s="94">
        <f t="shared" si="174"/>
        <v>0</v>
      </c>
      <c r="CR96" s="94">
        <f t="shared" si="174"/>
        <v>0</v>
      </c>
      <c r="CS96" s="94">
        <f t="shared" si="174"/>
        <v>0</v>
      </c>
      <c r="CT96" s="94">
        <f t="shared" si="174"/>
        <v>0</v>
      </c>
      <c r="CU96" s="94">
        <f t="shared" si="174"/>
        <v>0</v>
      </c>
      <c r="CV96" s="94">
        <f t="shared" si="174"/>
        <v>0</v>
      </c>
      <c r="CW96" s="94">
        <f t="shared" si="174"/>
        <v>0</v>
      </c>
      <c r="CX96" s="94">
        <f t="shared" si="174"/>
        <v>0</v>
      </c>
      <c r="CY96" s="94">
        <f t="shared" si="174"/>
        <v>0</v>
      </c>
      <c r="CZ96" s="94">
        <f t="shared" si="174"/>
        <v>0</v>
      </c>
      <c r="DA96" s="94">
        <f t="shared" si="174"/>
        <v>0</v>
      </c>
      <c r="DB96" s="94">
        <f t="shared" si="174"/>
        <v>0</v>
      </c>
      <c r="DC96" s="94">
        <f t="shared" si="174"/>
        <v>0</v>
      </c>
      <c r="DD96" s="94">
        <f t="shared" si="174"/>
        <v>0</v>
      </c>
      <c r="DE96" s="94">
        <f t="shared" si="174"/>
        <v>0</v>
      </c>
      <c r="DF96" s="94">
        <f t="shared" si="174"/>
        <v>0</v>
      </c>
      <c r="DG96" s="94">
        <f t="shared" si="174"/>
        <v>0</v>
      </c>
      <c r="DH96" s="94">
        <f t="shared" ref="DH96:EI96" si="175">DH97+DH115+DH122+DH135+DH160+DH161+DH162+DH180+DH181</f>
        <v>0</v>
      </c>
      <c r="DI96" s="94">
        <f t="shared" si="175"/>
        <v>0</v>
      </c>
      <c r="DJ96" s="94">
        <f t="shared" si="175"/>
        <v>0</v>
      </c>
      <c r="DK96" s="94">
        <f t="shared" si="175"/>
        <v>0</v>
      </c>
      <c r="DL96" s="94">
        <f t="shared" si="175"/>
        <v>0</v>
      </c>
      <c r="DM96" s="94">
        <f t="shared" si="175"/>
        <v>0</v>
      </c>
      <c r="DN96" s="94">
        <f t="shared" si="175"/>
        <v>0</v>
      </c>
      <c r="DO96" s="94">
        <f t="shared" si="175"/>
        <v>0</v>
      </c>
      <c r="DP96" s="94">
        <f t="shared" si="175"/>
        <v>0</v>
      </c>
      <c r="DQ96" s="94">
        <f t="shared" si="175"/>
        <v>0</v>
      </c>
      <c r="DR96" s="94">
        <f t="shared" si="175"/>
        <v>0</v>
      </c>
      <c r="DS96" s="94">
        <f t="shared" si="175"/>
        <v>0</v>
      </c>
      <c r="DT96" s="94">
        <f t="shared" si="175"/>
        <v>0</v>
      </c>
      <c r="DU96" s="94">
        <f t="shared" si="175"/>
        <v>0</v>
      </c>
      <c r="DV96" s="94">
        <f t="shared" si="175"/>
        <v>0</v>
      </c>
      <c r="DW96" s="94">
        <f t="shared" si="175"/>
        <v>0</v>
      </c>
      <c r="DX96" s="94">
        <f t="shared" si="175"/>
        <v>0</v>
      </c>
      <c r="DY96" s="94">
        <f t="shared" si="175"/>
        <v>0</v>
      </c>
      <c r="DZ96" s="94">
        <f t="shared" si="175"/>
        <v>0</v>
      </c>
      <c r="EA96" s="94">
        <f t="shared" si="175"/>
        <v>0</v>
      </c>
      <c r="EB96" s="94">
        <f t="shared" si="175"/>
        <v>0</v>
      </c>
      <c r="EC96" s="94">
        <f t="shared" si="175"/>
        <v>0</v>
      </c>
      <c r="ED96" s="94">
        <f t="shared" si="175"/>
        <v>0</v>
      </c>
      <c r="EE96" s="94">
        <f t="shared" si="175"/>
        <v>0</v>
      </c>
      <c r="EF96" s="94">
        <f t="shared" si="175"/>
        <v>0</v>
      </c>
      <c r="EG96" s="94">
        <f t="shared" si="175"/>
        <v>0</v>
      </c>
      <c r="EH96" s="94">
        <f t="shared" si="175"/>
        <v>0</v>
      </c>
      <c r="EI96" s="94">
        <f t="shared" si="175"/>
        <v>0</v>
      </c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60"/>
      <c r="FU96" s="60"/>
      <c r="FV96" s="60"/>
      <c r="FW96" s="60"/>
      <c r="FX96" s="60"/>
      <c r="FY96" s="60"/>
      <c r="FZ96" s="60"/>
      <c r="GA96" s="60"/>
      <c r="GB96" s="60"/>
      <c r="GC96" s="60"/>
      <c r="GD96" s="60"/>
      <c r="GE96" s="60"/>
      <c r="GF96" s="60"/>
      <c r="GG96" s="60"/>
      <c r="GH96" s="60"/>
      <c r="GI96" s="60"/>
      <c r="GJ96" s="60"/>
      <c r="GK96" s="60"/>
      <c r="GL96" s="60"/>
      <c r="GM96" s="60"/>
      <c r="GN96" s="60"/>
      <c r="GO96" s="60"/>
      <c r="GP96" s="60"/>
      <c r="GQ96" s="60"/>
      <c r="GR96" s="60"/>
      <c r="GS96" s="60"/>
    </row>
    <row r="97" spans="2:201" x14ac:dyDescent="0.2">
      <c r="B97" s="82">
        <v>0</v>
      </c>
      <c r="C97" s="83" t="s">
        <v>975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4">
        <f t="shared" ref="P97:AY97" si="176">P98+P103+P113+P114</f>
        <v>295616000</v>
      </c>
      <c r="Q97" s="85">
        <f t="shared" si="176"/>
        <v>0</v>
      </c>
      <c r="R97" s="85">
        <f t="shared" si="176"/>
        <v>295616000</v>
      </c>
      <c r="S97" s="85">
        <f t="shared" si="176"/>
        <v>0</v>
      </c>
      <c r="T97" s="85">
        <f t="shared" si="176"/>
        <v>0</v>
      </c>
      <c r="U97" s="85">
        <f t="shared" si="176"/>
        <v>425000</v>
      </c>
      <c r="V97" s="85">
        <f t="shared" si="176"/>
        <v>425000</v>
      </c>
      <c r="W97" s="85">
        <f t="shared" si="176"/>
        <v>425000</v>
      </c>
      <c r="X97" s="85">
        <f t="shared" si="176"/>
        <v>425000</v>
      </c>
      <c r="Y97" s="85">
        <f t="shared" si="176"/>
        <v>425000</v>
      </c>
      <c r="Z97" s="85">
        <f t="shared" si="176"/>
        <v>425000</v>
      </c>
      <c r="AA97" s="85">
        <f t="shared" si="176"/>
        <v>425000</v>
      </c>
      <c r="AB97" s="85">
        <f t="shared" si="176"/>
        <v>425000</v>
      </c>
      <c r="AC97" s="85">
        <f t="shared" si="176"/>
        <v>425000</v>
      </c>
      <c r="AD97" s="85">
        <f t="shared" si="176"/>
        <v>425000</v>
      </c>
      <c r="AE97" s="85">
        <f t="shared" si="176"/>
        <v>39726062.5</v>
      </c>
      <c r="AF97" s="85">
        <f t="shared" si="176"/>
        <v>22471937.5</v>
      </c>
      <c r="AG97" s="85">
        <f t="shared" si="176"/>
        <v>22471937.5</v>
      </c>
      <c r="AH97" s="85">
        <f t="shared" si="176"/>
        <v>43799953.125</v>
      </c>
      <c r="AI97" s="85">
        <f t="shared" si="176"/>
        <v>26545828.125</v>
      </c>
      <c r="AJ97" s="85">
        <f t="shared" si="176"/>
        <v>26545828.125</v>
      </c>
      <c r="AK97" s="85">
        <f t="shared" si="176"/>
        <v>10250265.625</v>
      </c>
      <c r="AL97" s="85">
        <f t="shared" si="176"/>
        <v>10250265.625</v>
      </c>
      <c r="AM97" s="85">
        <f t="shared" si="176"/>
        <v>4498890.625</v>
      </c>
      <c r="AN97" s="85">
        <f t="shared" si="176"/>
        <v>4498890.625</v>
      </c>
      <c r="AO97" s="85">
        <f t="shared" si="176"/>
        <v>4498890.625</v>
      </c>
      <c r="AP97" s="85">
        <f t="shared" si="176"/>
        <v>4498890.625</v>
      </c>
      <c r="AQ97" s="85">
        <f t="shared" si="176"/>
        <v>4498890.625</v>
      </c>
      <c r="AR97" s="85">
        <f t="shared" si="176"/>
        <v>4498890.625</v>
      </c>
      <c r="AS97" s="85">
        <f t="shared" si="176"/>
        <v>4498890.625</v>
      </c>
      <c r="AT97" s="85">
        <f t="shared" si="176"/>
        <v>4498890.625</v>
      </c>
      <c r="AU97" s="85">
        <f t="shared" si="176"/>
        <v>4498890.625</v>
      </c>
      <c r="AV97" s="85">
        <f t="shared" si="176"/>
        <v>4498890.625</v>
      </c>
      <c r="AW97" s="85">
        <f t="shared" si="176"/>
        <v>4498890.625</v>
      </c>
      <c r="AX97" s="85">
        <f t="shared" si="176"/>
        <v>4498890.625</v>
      </c>
      <c r="AY97" s="85">
        <f t="shared" si="176"/>
        <v>4498890.625</v>
      </c>
      <c r="AZ97" s="85">
        <f t="shared" ref="AZ97:CA97" si="177">AZ98+AZ103+AZ113+AZ114</f>
        <v>4498890.625</v>
      </c>
      <c r="BA97" s="85">
        <f t="shared" si="177"/>
        <v>4498890.625</v>
      </c>
      <c r="BB97" s="85">
        <f t="shared" si="177"/>
        <v>4498890.625</v>
      </c>
      <c r="BC97" s="85">
        <f t="shared" si="177"/>
        <v>4498890.625</v>
      </c>
      <c r="BD97" s="85">
        <f t="shared" si="177"/>
        <v>4498890.625</v>
      </c>
      <c r="BE97" s="85">
        <f t="shared" si="177"/>
        <v>4498890.625</v>
      </c>
      <c r="BF97" s="85">
        <f t="shared" si="177"/>
        <v>425000</v>
      </c>
      <c r="BG97" s="85">
        <f t="shared" si="177"/>
        <v>425000</v>
      </c>
      <c r="BH97" s="85">
        <f t="shared" si="177"/>
        <v>425000</v>
      </c>
      <c r="BI97" s="85">
        <f t="shared" si="177"/>
        <v>425000</v>
      </c>
      <c r="BJ97" s="85">
        <f t="shared" si="177"/>
        <v>425000</v>
      </c>
      <c r="BK97" s="85">
        <f t="shared" si="177"/>
        <v>425000</v>
      </c>
      <c r="BL97" s="85">
        <f t="shared" si="177"/>
        <v>425000</v>
      </c>
      <c r="BM97" s="85">
        <f t="shared" si="177"/>
        <v>425000</v>
      </c>
      <c r="BN97" s="85">
        <f t="shared" si="177"/>
        <v>425000</v>
      </c>
      <c r="BO97" s="85">
        <f t="shared" si="177"/>
        <v>0</v>
      </c>
      <c r="BP97" s="85">
        <f t="shared" si="177"/>
        <v>0</v>
      </c>
      <c r="BQ97" s="85">
        <f t="shared" si="177"/>
        <v>0</v>
      </c>
      <c r="BR97" s="85">
        <f t="shared" si="177"/>
        <v>0</v>
      </c>
      <c r="BS97" s="85">
        <f t="shared" si="177"/>
        <v>0</v>
      </c>
      <c r="BT97" s="85">
        <f t="shared" si="177"/>
        <v>0</v>
      </c>
      <c r="BU97" s="85">
        <f t="shared" si="177"/>
        <v>0</v>
      </c>
      <c r="BV97" s="85">
        <f t="shared" si="177"/>
        <v>0</v>
      </c>
      <c r="BW97" s="85">
        <f t="shared" si="177"/>
        <v>0</v>
      </c>
      <c r="BX97" s="85">
        <f t="shared" si="177"/>
        <v>0</v>
      </c>
      <c r="BY97" s="85">
        <f t="shared" si="177"/>
        <v>0</v>
      </c>
      <c r="BZ97" s="85">
        <f t="shared" si="177"/>
        <v>0</v>
      </c>
      <c r="CA97" s="85">
        <f t="shared" si="177"/>
        <v>0</v>
      </c>
      <c r="CB97" s="85">
        <f t="shared" ref="CB97:DG97" si="178">CB98+CB103+CB113+CB114</f>
        <v>0</v>
      </c>
      <c r="CC97" s="85">
        <f t="shared" si="178"/>
        <v>0</v>
      </c>
      <c r="CD97" s="85">
        <f t="shared" si="178"/>
        <v>0</v>
      </c>
      <c r="CE97" s="85">
        <f t="shared" si="178"/>
        <v>0</v>
      </c>
      <c r="CF97" s="85">
        <f t="shared" si="178"/>
        <v>0</v>
      </c>
      <c r="CG97" s="85">
        <f t="shared" si="178"/>
        <v>0</v>
      </c>
      <c r="CH97" s="85">
        <f t="shared" si="178"/>
        <v>0</v>
      </c>
      <c r="CI97" s="85">
        <f t="shared" si="178"/>
        <v>0</v>
      </c>
      <c r="CJ97" s="85">
        <f t="shared" si="178"/>
        <v>0</v>
      </c>
      <c r="CK97" s="85">
        <f t="shared" si="178"/>
        <v>0</v>
      </c>
      <c r="CL97" s="85">
        <f t="shared" si="178"/>
        <v>0</v>
      </c>
      <c r="CM97" s="85">
        <f t="shared" si="178"/>
        <v>0</v>
      </c>
      <c r="CN97" s="85">
        <f t="shared" si="178"/>
        <v>0</v>
      </c>
      <c r="CO97" s="85">
        <f t="shared" si="178"/>
        <v>0</v>
      </c>
      <c r="CP97" s="85">
        <f t="shared" si="178"/>
        <v>0</v>
      </c>
      <c r="CQ97" s="85">
        <f t="shared" si="178"/>
        <v>0</v>
      </c>
      <c r="CR97" s="85">
        <f t="shared" si="178"/>
        <v>0</v>
      </c>
      <c r="CS97" s="85">
        <f t="shared" si="178"/>
        <v>0</v>
      </c>
      <c r="CT97" s="85">
        <f t="shared" si="178"/>
        <v>0</v>
      </c>
      <c r="CU97" s="85">
        <f t="shared" si="178"/>
        <v>0</v>
      </c>
      <c r="CV97" s="85">
        <f t="shared" si="178"/>
        <v>0</v>
      </c>
      <c r="CW97" s="85">
        <f t="shared" si="178"/>
        <v>0</v>
      </c>
      <c r="CX97" s="85">
        <f t="shared" si="178"/>
        <v>0</v>
      </c>
      <c r="CY97" s="85">
        <f t="shared" si="178"/>
        <v>0</v>
      </c>
      <c r="CZ97" s="85">
        <f t="shared" si="178"/>
        <v>0</v>
      </c>
      <c r="DA97" s="85">
        <f t="shared" si="178"/>
        <v>0</v>
      </c>
      <c r="DB97" s="85">
        <f t="shared" si="178"/>
        <v>0</v>
      </c>
      <c r="DC97" s="85">
        <f t="shared" si="178"/>
        <v>0</v>
      </c>
      <c r="DD97" s="85">
        <f t="shared" si="178"/>
        <v>0</v>
      </c>
      <c r="DE97" s="85">
        <f t="shared" si="178"/>
        <v>0</v>
      </c>
      <c r="DF97" s="85">
        <f t="shared" si="178"/>
        <v>0</v>
      </c>
      <c r="DG97" s="85">
        <f t="shared" si="178"/>
        <v>0</v>
      </c>
      <c r="DH97" s="85">
        <f t="shared" ref="DH97:EI97" si="179">DH98+DH103+DH113+DH114</f>
        <v>0</v>
      </c>
      <c r="DI97" s="85">
        <f t="shared" si="179"/>
        <v>0</v>
      </c>
      <c r="DJ97" s="85">
        <f t="shared" si="179"/>
        <v>0</v>
      </c>
      <c r="DK97" s="85">
        <f t="shared" si="179"/>
        <v>0</v>
      </c>
      <c r="DL97" s="85">
        <f t="shared" si="179"/>
        <v>0</v>
      </c>
      <c r="DM97" s="85">
        <f t="shared" si="179"/>
        <v>0</v>
      </c>
      <c r="DN97" s="85">
        <f t="shared" si="179"/>
        <v>0</v>
      </c>
      <c r="DO97" s="85">
        <f t="shared" si="179"/>
        <v>0</v>
      </c>
      <c r="DP97" s="85">
        <f t="shared" si="179"/>
        <v>0</v>
      </c>
      <c r="DQ97" s="85">
        <f t="shared" si="179"/>
        <v>0</v>
      </c>
      <c r="DR97" s="85">
        <f t="shared" si="179"/>
        <v>0</v>
      </c>
      <c r="DS97" s="85">
        <f t="shared" si="179"/>
        <v>0</v>
      </c>
      <c r="DT97" s="85">
        <f t="shared" si="179"/>
        <v>0</v>
      </c>
      <c r="DU97" s="85">
        <f t="shared" si="179"/>
        <v>0</v>
      </c>
      <c r="DV97" s="85">
        <f t="shared" si="179"/>
        <v>0</v>
      </c>
      <c r="DW97" s="85">
        <f t="shared" si="179"/>
        <v>0</v>
      </c>
      <c r="DX97" s="85">
        <f t="shared" si="179"/>
        <v>0</v>
      </c>
      <c r="DY97" s="85">
        <f t="shared" si="179"/>
        <v>0</v>
      </c>
      <c r="DZ97" s="85">
        <f t="shared" si="179"/>
        <v>0</v>
      </c>
      <c r="EA97" s="85">
        <f t="shared" si="179"/>
        <v>0</v>
      </c>
      <c r="EB97" s="85">
        <f t="shared" si="179"/>
        <v>0</v>
      </c>
      <c r="EC97" s="85">
        <f t="shared" si="179"/>
        <v>0</v>
      </c>
      <c r="ED97" s="85">
        <f t="shared" si="179"/>
        <v>0</v>
      </c>
      <c r="EE97" s="85">
        <f t="shared" si="179"/>
        <v>0</v>
      </c>
      <c r="EF97" s="85">
        <f t="shared" si="179"/>
        <v>0</v>
      </c>
      <c r="EG97" s="85">
        <f t="shared" si="179"/>
        <v>0</v>
      </c>
      <c r="EH97" s="85">
        <f t="shared" si="179"/>
        <v>0</v>
      </c>
      <c r="EI97" s="85">
        <f t="shared" si="179"/>
        <v>0</v>
      </c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60"/>
      <c r="FU97" s="60"/>
      <c r="FV97" s="60"/>
      <c r="FW97" s="60"/>
      <c r="FX97" s="60"/>
      <c r="FY97" s="60"/>
      <c r="FZ97" s="60"/>
      <c r="GA97" s="60"/>
      <c r="GB97" s="60"/>
      <c r="GC97" s="60"/>
      <c r="GD97" s="60"/>
      <c r="GE97" s="60"/>
      <c r="GF97" s="60"/>
      <c r="GG97" s="60"/>
      <c r="GH97" s="60"/>
      <c r="GI97" s="60"/>
      <c r="GJ97" s="60"/>
      <c r="GK97" s="60"/>
      <c r="GL97" s="60"/>
      <c r="GM97" s="60"/>
      <c r="GN97" s="60"/>
      <c r="GO97" s="60"/>
      <c r="GP97" s="60"/>
      <c r="GQ97" s="60"/>
      <c r="GR97" s="60"/>
      <c r="GS97" s="60"/>
    </row>
    <row r="98" spans="2:201" x14ac:dyDescent="0.2">
      <c r="B98" s="95" t="s">
        <v>976</v>
      </c>
      <c r="C98" s="96" t="s">
        <v>354</v>
      </c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8">
        <f t="shared" ref="P98:T98" si="180">SUM(P99:P102)</f>
        <v>46011000</v>
      </c>
      <c r="Q98" s="99">
        <f t="shared" si="180"/>
        <v>0</v>
      </c>
      <c r="R98" s="99">
        <f t="shared" si="180"/>
        <v>46011000</v>
      </c>
      <c r="S98" s="99">
        <f t="shared" si="180"/>
        <v>0</v>
      </c>
      <c r="T98" s="99">
        <f t="shared" si="180"/>
        <v>0</v>
      </c>
      <c r="U98" s="99">
        <f t="shared" ref="U98:AY98" si="181">SUM(U99:U102)</f>
        <v>0</v>
      </c>
      <c r="V98" s="99">
        <f t="shared" si="181"/>
        <v>0</v>
      </c>
      <c r="W98" s="99">
        <f t="shared" si="181"/>
        <v>0</v>
      </c>
      <c r="X98" s="99">
        <f t="shared" si="181"/>
        <v>0</v>
      </c>
      <c r="Y98" s="99">
        <f t="shared" si="181"/>
        <v>0</v>
      </c>
      <c r="Z98" s="99">
        <f t="shared" si="181"/>
        <v>0</v>
      </c>
      <c r="AA98" s="99">
        <f t="shared" si="181"/>
        <v>0</v>
      </c>
      <c r="AB98" s="99">
        <f t="shared" si="181"/>
        <v>0</v>
      </c>
      <c r="AC98" s="99">
        <f t="shared" si="181"/>
        <v>0</v>
      </c>
      <c r="AD98" s="99">
        <f t="shared" si="181"/>
        <v>0</v>
      </c>
      <c r="AE98" s="99">
        <f t="shared" si="181"/>
        <v>5751375</v>
      </c>
      <c r="AF98" s="99">
        <f t="shared" si="181"/>
        <v>5751375</v>
      </c>
      <c r="AG98" s="99">
        <f t="shared" si="181"/>
        <v>5751375</v>
      </c>
      <c r="AH98" s="99">
        <f t="shared" si="181"/>
        <v>5751375</v>
      </c>
      <c r="AI98" s="99">
        <f t="shared" si="181"/>
        <v>5751375</v>
      </c>
      <c r="AJ98" s="99">
        <f t="shared" si="181"/>
        <v>5751375</v>
      </c>
      <c r="AK98" s="99">
        <f t="shared" si="181"/>
        <v>5751375</v>
      </c>
      <c r="AL98" s="99">
        <f t="shared" si="181"/>
        <v>5751375</v>
      </c>
      <c r="AM98" s="99">
        <f t="shared" si="181"/>
        <v>0</v>
      </c>
      <c r="AN98" s="99">
        <f t="shared" si="181"/>
        <v>0</v>
      </c>
      <c r="AO98" s="99">
        <f t="shared" si="181"/>
        <v>0</v>
      </c>
      <c r="AP98" s="99">
        <f t="shared" si="181"/>
        <v>0</v>
      </c>
      <c r="AQ98" s="99">
        <f t="shared" si="181"/>
        <v>0</v>
      </c>
      <c r="AR98" s="99">
        <f t="shared" si="181"/>
        <v>0</v>
      </c>
      <c r="AS98" s="99">
        <f t="shared" si="181"/>
        <v>0</v>
      </c>
      <c r="AT98" s="99">
        <f t="shared" si="181"/>
        <v>0</v>
      </c>
      <c r="AU98" s="99">
        <f t="shared" si="181"/>
        <v>0</v>
      </c>
      <c r="AV98" s="99">
        <f t="shared" si="181"/>
        <v>0</v>
      </c>
      <c r="AW98" s="99">
        <f t="shared" si="181"/>
        <v>0</v>
      </c>
      <c r="AX98" s="99">
        <f t="shared" si="181"/>
        <v>0</v>
      </c>
      <c r="AY98" s="99">
        <f t="shared" si="181"/>
        <v>0</v>
      </c>
      <c r="AZ98" s="99">
        <f t="shared" ref="AZ98:CA98" si="182">SUM(AZ99:AZ102)</f>
        <v>0</v>
      </c>
      <c r="BA98" s="99">
        <f t="shared" si="182"/>
        <v>0</v>
      </c>
      <c r="BB98" s="99">
        <f t="shared" si="182"/>
        <v>0</v>
      </c>
      <c r="BC98" s="99">
        <f t="shared" si="182"/>
        <v>0</v>
      </c>
      <c r="BD98" s="99">
        <f t="shared" si="182"/>
        <v>0</v>
      </c>
      <c r="BE98" s="99">
        <f t="shared" si="182"/>
        <v>0</v>
      </c>
      <c r="BF98" s="99">
        <f t="shared" si="182"/>
        <v>0</v>
      </c>
      <c r="BG98" s="99">
        <f t="shared" si="182"/>
        <v>0</v>
      </c>
      <c r="BH98" s="99">
        <f t="shared" si="182"/>
        <v>0</v>
      </c>
      <c r="BI98" s="99">
        <f t="shared" si="182"/>
        <v>0</v>
      </c>
      <c r="BJ98" s="99">
        <f t="shared" si="182"/>
        <v>0</v>
      </c>
      <c r="BK98" s="99">
        <f t="shared" si="182"/>
        <v>0</v>
      </c>
      <c r="BL98" s="99">
        <f t="shared" si="182"/>
        <v>0</v>
      </c>
      <c r="BM98" s="99">
        <f t="shared" si="182"/>
        <v>0</v>
      </c>
      <c r="BN98" s="99">
        <f t="shared" si="182"/>
        <v>0</v>
      </c>
      <c r="BO98" s="99">
        <f t="shared" si="182"/>
        <v>0</v>
      </c>
      <c r="BP98" s="99">
        <f t="shared" si="182"/>
        <v>0</v>
      </c>
      <c r="BQ98" s="99">
        <f t="shared" si="182"/>
        <v>0</v>
      </c>
      <c r="BR98" s="99">
        <f t="shared" si="182"/>
        <v>0</v>
      </c>
      <c r="BS98" s="99">
        <f t="shared" si="182"/>
        <v>0</v>
      </c>
      <c r="BT98" s="99">
        <f t="shared" si="182"/>
        <v>0</v>
      </c>
      <c r="BU98" s="99">
        <f t="shared" si="182"/>
        <v>0</v>
      </c>
      <c r="BV98" s="99">
        <f t="shared" si="182"/>
        <v>0</v>
      </c>
      <c r="BW98" s="99">
        <f t="shared" si="182"/>
        <v>0</v>
      </c>
      <c r="BX98" s="99">
        <f t="shared" si="182"/>
        <v>0</v>
      </c>
      <c r="BY98" s="99">
        <f t="shared" si="182"/>
        <v>0</v>
      </c>
      <c r="BZ98" s="99">
        <f t="shared" si="182"/>
        <v>0</v>
      </c>
      <c r="CA98" s="99">
        <f t="shared" si="182"/>
        <v>0</v>
      </c>
      <c r="CB98" s="99">
        <f t="shared" ref="CB98:DG98" si="183">SUM(CB99:CB102)</f>
        <v>0</v>
      </c>
      <c r="CC98" s="99">
        <f t="shared" si="183"/>
        <v>0</v>
      </c>
      <c r="CD98" s="99">
        <f t="shared" si="183"/>
        <v>0</v>
      </c>
      <c r="CE98" s="99">
        <f t="shared" si="183"/>
        <v>0</v>
      </c>
      <c r="CF98" s="99">
        <f t="shared" si="183"/>
        <v>0</v>
      </c>
      <c r="CG98" s="99">
        <f t="shared" si="183"/>
        <v>0</v>
      </c>
      <c r="CH98" s="99">
        <f t="shared" si="183"/>
        <v>0</v>
      </c>
      <c r="CI98" s="99">
        <f t="shared" si="183"/>
        <v>0</v>
      </c>
      <c r="CJ98" s="99">
        <f t="shared" si="183"/>
        <v>0</v>
      </c>
      <c r="CK98" s="99">
        <f t="shared" si="183"/>
        <v>0</v>
      </c>
      <c r="CL98" s="99">
        <f t="shared" si="183"/>
        <v>0</v>
      </c>
      <c r="CM98" s="99">
        <f t="shared" si="183"/>
        <v>0</v>
      </c>
      <c r="CN98" s="99">
        <f t="shared" si="183"/>
        <v>0</v>
      </c>
      <c r="CO98" s="99">
        <f t="shared" si="183"/>
        <v>0</v>
      </c>
      <c r="CP98" s="99">
        <f t="shared" si="183"/>
        <v>0</v>
      </c>
      <c r="CQ98" s="99">
        <f t="shared" si="183"/>
        <v>0</v>
      </c>
      <c r="CR98" s="99">
        <f t="shared" si="183"/>
        <v>0</v>
      </c>
      <c r="CS98" s="99">
        <f t="shared" si="183"/>
        <v>0</v>
      </c>
      <c r="CT98" s="99">
        <f t="shared" si="183"/>
        <v>0</v>
      </c>
      <c r="CU98" s="99">
        <f t="shared" si="183"/>
        <v>0</v>
      </c>
      <c r="CV98" s="99">
        <f t="shared" si="183"/>
        <v>0</v>
      </c>
      <c r="CW98" s="99">
        <f t="shared" si="183"/>
        <v>0</v>
      </c>
      <c r="CX98" s="99">
        <f t="shared" si="183"/>
        <v>0</v>
      </c>
      <c r="CY98" s="99">
        <f t="shared" si="183"/>
        <v>0</v>
      </c>
      <c r="CZ98" s="99">
        <f t="shared" si="183"/>
        <v>0</v>
      </c>
      <c r="DA98" s="99">
        <f t="shared" si="183"/>
        <v>0</v>
      </c>
      <c r="DB98" s="99">
        <f t="shared" si="183"/>
        <v>0</v>
      </c>
      <c r="DC98" s="99">
        <f t="shared" si="183"/>
        <v>0</v>
      </c>
      <c r="DD98" s="99">
        <f t="shared" si="183"/>
        <v>0</v>
      </c>
      <c r="DE98" s="99">
        <f t="shared" si="183"/>
        <v>0</v>
      </c>
      <c r="DF98" s="99">
        <f t="shared" si="183"/>
        <v>0</v>
      </c>
      <c r="DG98" s="99">
        <f t="shared" si="183"/>
        <v>0</v>
      </c>
      <c r="DH98" s="99">
        <f t="shared" ref="DH98:EI98" si="184">SUM(DH99:DH102)</f>
        <v>0</v>
      </c>
      <c r="DI98" s="99">
        <f t="shared" si="184"/>
        <v>0</v>
      </c>
      <c r="DJ98" s="99">
        <f t="shared" si="184"/>
        <v>0</v>
      </c>
      <c r="DK98" s="99">
        <f t="shared" si="184"/>
        <v>0</v>
      </c>
      <c r="DL98" s="99">
        <f t="shared" si="184"/>
        <v>0</v>
      </c>
      <c r="DM98" s="99">
        <f t="shared" si="184"/>
        <v>0</v>
      </c>
      <c r="DN98" s="99">
        <f t="shared" si="184"/>
        <v>0</v>
      </c>
      <c r="DO98" s="99">
        <f t="shared" si="184"/>
        <v>0</v>
      </c>
      <c r="DP98" s="99">
        <f t="shared" si="184"/>
        <v>0</v>
      </c>
      <c r="DQ98" s="99">
        <f t="shared" si="184"/>
        <v>0</v>
      </c>
      <c r="DR98" s="99">
        <f t="shared" si="184"/>
        <v>0</v>
      </c>
      <c r="DS98" s="99">
        <f t="shared" si="184"/>
        <v>0</v>
      </c>
      <c r="DT98" s="99">
        <f t="shared" si="184"/>
        <v>0</v>
      </c>
      <c r="DU98" s="99">
        <f t="shared" si="184"/>
        <v>0</v>
      </c>
      <c r="DV98" s="99">
        <f t="shared" si="184"/>
        <v>0</v>
      </c>
      <c r="DW98" s="99">
        <f t="shared" si="184"/>
        <v>0</v>
      </c>
      <c r="DX98" s="99">
        <f t="shared" si="184"/>
        <v>0</v>
      </c>
      <c r="DY98" s="99">
        <f t="shared" si="184"/>
        <v>0</v>
      </c>
      <c r="DZ98" s="99">
        <f t="shared" si="184"/>
        <v>0</v>
      </c>
      <c r="EA98" s="99">
        <f t="shared" si="184"/>
        <v>0</v>
      </c>
      <c r="EB98" s="99">
        <f t="shared" si="184"/>
        <v>0</v>
      </c>
      <c r="EC98" s="99">
        <f t="shared" si="184"/>
        <v>0</v>
      </c>
      <c r="ED98" s="99">
        <f t="shared" si="184"/>
        <v>0</v>
      </c>
      <c r="EE98" s="99">
        <f t="shared" si="184"/>
        <v>0</v>
      </c>
      <c r="EF98" s="99">
        <f t="shared" si="184"/>
        <v>0</v>
      </c>
      <c r="EG98" s="99">
        <f t="shared" si="184"/>
        <v>0</v>
      </c>
      <c r="EH98" s="99">
        <f t="shared" si="184"/>
        <v>0</v>
      </c>
      <c r="EI98" s="99">
        <f t="shared" si="184"/>
        <v>0</v>
      </c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60"/>
      <c r="FU98" s="60"/>
      <c r="FV98" s="60"/>
      <c r="FW98" s="60"/>
      <c r="FX98" s="60"/>
      <c r="FY98" s="60"/>
      <c r="FZ98" s="60"/>
      <c r="GA98" s="60"/>
      <c r="GB98" s="60"/>
      <c r="GC98" s="60"/>
      <c r="GD98" s="60"/>
      <c r="GE98" s="60"/>
      <c r="GF98" s="60"/>
      <c r="GG98" s="60"/>
      <c r="GH98" s="60"/>
      <c r="GI98" s="60"/>
      <c r="GJ98" s="60"/>
      <c r="GK98" s="60"/>
      <c r="GL98" s="60"/>
      <c r="GM98" s="60"/>
      <c r="GN98" s="60"/>
      <c r="GO98" s="60"/>
      <c r="GP98" s="60"/>
      <c r="GQ98" s="60"/>
      <c r="GR98" s="60"/>
      <c r="GS98" s="60"/>
    </row>
    <row r="99" spans="2:201" x14ac:dyDescent="0.2">
      <c r="B99" s="66" t="s">
        <v>977</v>
      </c>
      <c r="C99" s="67" t="s">
        <v>978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9">
        <f>SUM(S99:EI99)</f>
        <v>0</v>
      </c>
      <c r="Q99" s="70">
        <f>SUMIF(S$5:EI$5,"факт",S99:EI99)</f>
        <v>0</v>
      </c>
      <c r="R99" s="59">
        <f>P99-Q99</f>
        <v>0</v>
      </c>
      <c r="S99" s="102">
        <f>SUMIF(факт!$S$7:$S$2427,S$6&amp;"/"&amp;$B99,факт!$N$7:$N$2427)</f>
        <v>0</v>
      </c>
      <c r="T99" s="102">
        <f>SUMIF(факт!$S$7:$S$2427,T$6&amp;"/"&amp;$B99,факт!$N$7:$N$2427)</f>
        <v>0</v>
      </c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60"/>
      <c r="FU99" s="60"/>
      <c r="FV99" s="60"/>
      <c r="FW99" s="60"/>
      <c r="FX99" s="60"/>
      <c r="FY99" s="60"/>
      <c r="FZ99" s="60"/>
      <c r="GA99" s="60"/>
      <c r="GB99" s="60"/>
      <c r="GC99" s="60"/>
      <c r="GD99" s="60"/>
      <c r="GE99" s="60"/>
      <c r="GF99" s="60"/>
      <c r="GG99" s="60"/>
      <c r="GH99" s="60"/>
      <c r="GI99" s="60"/>
      <c r="GJ99" s="60"/>
      <c r="GK99" s="60"/>
      <c r="GL99" s="60"/>
      <c r="GM99" s="60"/>
      <c r="GN99" s="60"/>
      <c r="GO99" s="60"/>
      <c r="GP99" s="60"/>
      <c r="GQ99" s="60"/>
      <c r="GR99" s="60"/>
      <c r="GS99" s="60"/>
    </row>
    <row r="100" spans="2:201" x14ac:dyDescent="0.2">
      <c r="B100" s="66" t="s">
        <v>979</v>
      </c>
      <c r="C100" s="67" t="s">
        <v>980</v>
      </c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9">
        <f>SUM(S100:EI100)</f>
        <v>0</v>
      </c>
      <c r="Q100" s="70">
        <f>SUMIF(S$5:EI$5,"факт",S100:EI100)</f>
        <v>0</v>
      </c>
      <c r="R100" s="59">
        <f>P100-Q100</f>
        <v>0</v>
      </c>
      <c r="S100" s="102">
        <f>SUMIF(факт!$S$7:$S$2427,S$6&amp;"/"&amp;$B100,факт!$N$7:$N$2427)</f>
        <v>0</v>
      </c>
      <c r="T100" s="102">
        <f>SUMIF(факт!$S$7:$S$2427,T$6&amp;"/"&amp;$B100,факт!$N$7:$N$2427)</f>
        <v>0</v>
      </c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/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60"/>
      <c r="FU100" s="60"/>
      <c r="FV100" s="60"/>
      <c r="FW100" s="60"/>
      <c r="FX100" s="60"/>
      <c r="FY100" s="60"/>
      <c r="FZ100" s="60"/>
      <c r="GA100" s="60"/>
      <c r="GB100" s="60"/>
      <c r="GC100" s="60"/>
      <c r="GD100" s="60"/>
      <c r="GE100" s="60"/>
      <c r="GF100" s="60"/>
      <c r="GG100" s="60"/>
      <c r="GH100" s="60"/>
      <c r="GI100" s="60"/>
      <c r="GJ100" s="60"/>
      <c r="GK100" s="60"/>
      <c r="GL100" s="60"/>
      <c r="GM100" s="60"/>
      <c r="GN100" s="60"/>
      <c r="GO100" s="60"/>
      <c r="GP100" s="60"/>
      <c r="GQ100" s="60"/>
      <c r="GR100" s="60"/>
      <c r="GS100" s="60"/>
    </row>
    <row r="101" spans="2:201" x14ac:dyDescent="0.2">
      <c r="B101" s="66" t="s">
        <v>981</v>
      </c>
      <c r="C101" s="67" t="s">
        <v>982</v>
      </c>
      <c r="D101" s="68"/>
      <c r="E101" s="68"/>
      <c r="F101" s="70"/>
      <c r="G101" s="68"/>
      <c r="H101" s="68"/>
      <c r="I101" s="68"/>
      <c r="J101" s="68"/>
      <c r="K101" s="68"/>
      <c r="L101" s="68"/>
      <c r="M101" s="68"/>
      <c r="N101" s="68"/>
      <c r="O101" s="68"/>
      <c r="P101" s="69">
        <f>SUM(S101:EI101)</f>
        <v>0</v>
      </c>
      <c r="Q101" s="70">
        <f>SUMIF(S$5:EI$5,"факт",S101:EI101)</f>
        <v>0</v>
      </c>
      <c r="R101" s="59">
        <f>P101-Q101</f>
        <v>0</v>
      </c>
      <c r="S101" s="102">
        <f>SUMIF(факт!$S$7:$S$2427,S$6&amp;"/"&amp;$B101,факт!$N$7:$N$2427)</f>
        <v>0</v>
      </c>
      <c r="T101" s="102">
        <f>SUMIF(факт!$S$7:$S$2427,T$6&amp;"/"&amp;$B101,факт!$N$7:$N$2427)</f>
        <v>0</v>
      </c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/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60"/>
      <c r="FU101" s="60"/>
      <c r="FV101" s="60"/>
      <c r="FW101" s="60"/>
      <c r="FX101" s="60"/>
      <c r="FY101" s="60"/>
      <c r="FZ101" s="60"/>
      <c r="GA101" s="60"/>
      <c r="GB101" s="60"/>
      <c r="GC101" s="60"/>
      <c r="GD101" s="60"/>
      <c r="GE101" s="60"/>
      <c r="GF101" s="60"/>
      <c r="GG101" s="60"/>
      <c r="GH101" s="60"/>
      <c r="GI101" s="60"/>
      <c r="GJ101" s="60"/>
      <c r="GK101" s="60"/>
      <c r="GL101" s="60"/>
      <c r="GM101" s="60"/>
      <c r="GN101" s="60"/>
      <c r="GO101" s="60"/>
      <c r="GP101" s="60"/>
      <c r="GQ101" s="60"/>
      <c r="GR101" s="60"/>
      <c r="GS101" s="60"/>
    </row>
    <row r="102" spans="2:201" x14ac:dyDescent="0.2">
      <c r="B102" s="66" t="s">
        <v>983</v>
      </c>
      <c r="C102" s="100" t="s">
        <v>687</v>
      </c>
      <c r="E102" s="70">
        <f>СРОКИ!C56</f>
        <v>46011000</v>
      </c>
      <c r="F102" s="70">
        <f>СРОКИ!D56</f>
        <v>0</v>
      </c>
      <c r="G102" s="70">
        <f>СРОКИ!E56</f>
        <v>8</v>
      </c>
      <c r="H102" s="68"/>
      <c r="I102" s="68"/>
      <c r="J102" s="68"/>
      <c r="K102" s="68"/>
      <c r="L102" s="68"/>
      <c r="M102" s="68"/>
      <c r="N102" s="68"/>
      <c r="O102" s="68"/>
      <c r="P102" s="69">
        <f>SUM(S102:EI102)</f>
        <v>46011000</v>
      </c>
      <c r="Q102" s="70">
        <f>SUMIF(факт!$P$7:$P$2427,$B102,факт!$N$7:$N$2427)</f>
        <v>0</v>
      </c>
      <c r="R102" s="59">
        <f>P102-Q102</f>
        <v>46011000</v>
      </c>
      <c r="S102" s="102">
        <f>SUMIF(факт!$S$7:$S$2427,S$6&amp;"/"&amp;$B102,факт!$N$7:$N$2427)</f>
        <v>0</v>
      </c>
      <c r="T102" s="102">
        <f>SUMIF(факт!$S$7:$S$2427,T$6&amp;"/"&amp;$B102,факт!$N$7:$N$2427)</f>
        <v>0</v>
      </c>
      <c r="U102" s="343">
        <f>MIN(СРОКИ!J56+IF(СРОКИ!J56&gt;0,($F102-$Q102)/$G102,0),$E102-SUM($S102:T102))</f>
        <v>0</v>
      </c>
      <c r="V102" s="343">
        <f>MIN(СРОКИ!K56+IF(СРОКИ!K56&gt;0,($F102-$Q102)/$G102,0),$E102-SUM($S102:U102))</f>
        <v>0</v>
      </c>
      <c r="W102" s="343">
        <f>MIN(СРОКИ!L56+IF(СРОКИ!L56&gt;0,($F102-$Q102)/$G102,0),$E102-SUM($S102:V102))</f>
        <v>0</v>
      </c>
      <c r="X102" s="343">
        <f>MIN(СРОКИ!M56+IF(СРОКИ!M56&gt;0,($F102-$Q102)/$G102,0),$E102-SUM($S102:W102))</f>
        <v>0</v>
      </c>
      <c r="Y102" s="343">
        <f>MIN(СРОКИ!N56+IF(СРОКИ!N56&gt;0,($F102-$Q102)/$G102,0),$E102-SUM($S102:X102))</f>
        <v>0</v>
      </c>
      <c r="Z102" s="343">
        <f>MIN(СРОКИ!O56+IF(СРОКИ!O56&gt;0,($F102-$Q102)/$G102,0),$E102-SUM($S102:Y102))</f>
        <v>0</v>
      </c>
      <c r="AA102" s="343">
        <f>MIN(СРОКИ!P56+IF(СРОКИ!P56&gt;0,($F102-$Q102)/$G102,0),$E102-SUM($S102:Z102))</f>
        <v>0</v>
      </c>
      <c r="AB102" s="343">
        <f>MIN(СРОКИ!Q56+IF(СРОКИ!Q56&gt;0,($F102-$Q102)/$G102,0),$E102-SUM($S102:AA102))</f>
        <v>0</v>
      </c>
      <c r="AC102" s="343">
        <f>MIN(СРОКИ!R56+IF(СРОКИ!R56&gt;0,($F102-$Q102)/$G102,0),$E102-SUM($S102:AB102))</f>
        <v>0</v>
      </c>
      <c r="AD102" s="343">
        <f>MIN(СРОКИ!S56+IF(СРОКИ!S56&gt;0,($F102-$Q102)/$G102,0),$E102-SUM($S102:AC102))</f>
        <v>0</v>
      </c>
      <c r="AE102" s="343">
        <f>MIN(СРОКИ!T56+IF(СРОКИ!T56&gt;0,($F102-$Q102)/$G102,0),$E102-SUM($S102:AD102))</f>
        <v>5751375</v>
      </c>
      <c r="AF102" s="343">
        <f>MIN(СРОКИ!U56+IF(СРОКИ!U56&gt;0,($F102-$Q102)/$G102,0),$E102-SUM($S102:AE102))</f>
        <v>5751375</v>
      </c>
      <c r="AG102" s="343">
        <f>MIN(СРОКИ!V56+IF(СРОКИ!V56&gt;0,($F102-$Q102)/$G102,0),$E102-SUM($S102:AF102))</f>
        <v>5751375</v>
      </c>
      <c r="AH102" s="343">
        <f>MIN(СРОКИ!W56+IF(СРОКИ!W56&gt;0,($F102-$Q102)/$G102,0),$E102-SUM($S102:AG102))</f>
        <v>5751375</v>
      </c>
      <c r="AI102" s="343">
        <f>MIN(СРОКИ!X56+IF(СРОКИ!X56&gt;0,($F102-$Q102)/$G102,0),$E102-SUM($S102:AH102))</f>
        <v>5751375</v>
      </c>
      <c r="AJ102" s="343">
        <f>MIN(СРОКИ!Y56+IF(СРОКИ!Y56&gt;0,($F102-$Q102)/$G102,0),$E102-SUM($S102:AI102))</f>
        <v>5751375</v>
      </c>
      <c r="AK102" s="343">
        <f>MIN(СРОКИ!Z56+IF(СРОКИ!Z56&gt;0,($F102-$Q102)/$G102,0),$E102-SUM($S102:AJ102))</f>
        <v>5751375</v>
      </c>
      <c r="AL102" s="343">
        <f>MIN(СРОКИ!AA56+IF(СРОКИ!AA56&gt;0,($F102-$Q102)/$G102,0),$E102-SUM($S102:AK102))</f>
        <v>5751375</v>
      </c>
      <c r="AM102" s="343">
        <f>MIN(СРОКИ!AB56+IF(СРОКИ!AB56&gt;0,($F102-$Q102)/$G102,0),$E102-SUM($S102:AL102))</f>
        <v>0</v>
      </c>
      <c r="AN102" s="343">
        <f>MIN(СРОКИ!AC56+IF(СРОКИ!AC56&gt;0,($F102-$Q102)/$G102,0),$E102-SUM($S102:AM102))</f>
        <v>0</v>
      </c>
      <c r="AO102" s="343">
        <f>MIN(СРОКИ!AD56+IF(СРОКИ!AD56&gt;0,($F102-$Q102)/$G102,0),$E102-SUM($S102:AN102))</f>
        <v>0</v>
      </c>
      <c r="AP102" s="343">
        <f>MIN(СРОКИ!AE56+IF(СРОКИ!AE56&gt;0,($F102-$Q102)/$G102,0),$E102-SUM($S102:AO102))</f>
        <v>0</v>
      </c>
      <c r="AQ102" s="343">
        <f>MIN(СРОКИ!AF56+IF(СРОКИ!AF56&gt;0,($F102-$Q102)/$G102,0),$E102-SUM($S102:AP102))</f>
        <v>0</v>
      </c>
      <c r="AR102" s="343">
        <f>MIN(СРОКИ!AG56+IF(СРОКИ!AG56&gt;0,($F102-$Q102)/$G102,0),$E102-SUM($S102:AQ102))</f>
        <v>0</v>
      </c>
      <c r="AS102" s="343">
        <f>MIN(СРОКИ!AH56+IF(СРОКИ!AH56&gt;0,($F102-$Q102)/$G102,0),$E102-SUM($S102:AR102))</f>
        <v>0</v>
      </c>
      <c r="AT102" s="343">
        <f>MIN(СРОКИ!AI56+IF(СРОКИ!AI56&gt;0,($F102-$Q102)/$G102,0),$E102-SUM($S102:AS102))</f>
        <v>0</v>
      </c>
      <c r="AU102" s="343">
        <f>MIN(СРОКИ!AJ56+IF(СРОКИ!AJ56&gt;0,($F102-$Q102)/$G102,0),$E102-SUM($S102:AT102))</f>
        <v>0</v>
      </c>
      <c r="AV102" s="343">
        <f>MIN(СРОКИ!AK56+IF(СРОКИ!AK56&gt;0,($F102-$Q102)/$G102,0),$E102-SUM($S102:AU102))</f>
        <v>0</v>
      </c>
      <c r="AW102" s="343">
        <f>MIN(СРОКИ!AL56+IF(СРОКИ!AL56&gt;0,($F102-$Q102)/$G102,0),$E102-SUM($S102:AV102))</f>
        <v>0</v>
      </c>
      <c r="AX102" s="343">
        <f>MIN(СРОКИ!AM56+IF(СРОКИ!AM56&gt;0,($F102-$Q102)/$G102,0),$E102-SUM($S102:AW102))</f>
        <v>0</v>
      </c>
      <c r="AY102" s="343">
        <f>MIN(СРОКИ!AN56+IF(СРОКИ!AN56&gt;0,($F102-$Q102)/$G102,0),$E102-SUM($S102:AX102))</f>
        <v>0</v>
      </c>
      <c r="AZ102" s="343">
        <f>MIN(СРОКИ!AO56+IF(СРОКИ!AO56&gt;0,($F102-$Q102)/$G102,0),$E102-SUM($S102:AY102))</f>
        <v>0</v>
      </c>
      <c r="BA102" s="343">
        <f>MIN(СРОКИ!AP56+IF(СРОКИ!AP56&gt;0,($F102-$Q102)/$G102,0),$E102-SUM($S102:AZ102))</f>
        <v>0</v>
      </c>
      <c r="BB102" s="343">
        <f>MIN(СРОКИ!AQ56+IF(СРОКИ!AQ56&gt;0,($F102-$Q102)/$G102,0),$E102-SUM($S102:BA102))</f>
        <v>0</v>
      </c>
      <c r="BC102" s="343">
        <f>MIN(СРОКИ!AR56+IF(СРОКИ!AR56&gt;0,($F102-$Q102)/$G102,0),$E102-SUM($S102:BB102))</f>
        <v>0</v>
      </c>
      <c r="BD102" s="343">
        <f>MIN(СРОКИ!AS56+IF(СРОКИ!AS56&gt;0,($F102-$Q102)/$G102,0),$E102-SUM($S102:BC102))</f>
        <v>0</v>
      </c>
      <c r="BE102" s="343">
        <f>MIN(СРОКИ!AT56+IF(СРОКИ!AT56&gt;0,($F102-$Q102)/$G102,0),$E102-SUM($S102:BD102))</f>
        <v>0</v>
      </c>
      <c r="BF102" s="343">
        <f>MIN(СРОКИ!AU56+IF(СРОКИ!AU56&gt;0,($F102-$Q102)/$G102,0),$E102-SUM($S102:BE102))</f>
        <v>0</v>
      </c>
      <c r="BG102" s="343">
        <f>MIN(СРОКИ!AV56+IF(СРОКИ!AV56&gt;0,($F102-$Q102)/$G102,0),$E102-SUM($S102:BF102))</f>
        <v>0</v>
      </c>
      <c r="BH102" s="343">
        <f>MIN(СРОКИ!AW56+IF(СРОКИ!AW56&gt;0,($F102-$Q102)/$G102,0),$E102-SUM($S102:BG102))</f>
        <v>0</v>
      </c>
      <c r="BI102" s="343">
        <f>MIN(СРОКИ!AX56+IF(СРОКИ!AX56&gt;0,($F102-$Q102)/$G102,0),$E102-SUM($S102:BH102))</f>
        <v>0</v>
      </c>
      <c r="BJ102" s="343">
        <f>MIN(СРОКИ!AY56+IF(СРОКИ!AY56&gt;0,($F102-$Q102)/$G102,0),$E102-SUM($S102:BI102))</f>
        <v>0</v>
      </c>
      <c r="BK102" s="343">
        <f>MIN(СРОКИ!AZ56+IF(СРОКИ!AZ56&gt;0,($F102-$Q102)/$G102,0),$E102-SUM($S102:BJ102))</f>
        <v>0</v>
      </c>
      <c r="BL102" s="343">
        <f>MIN(СРОКИ!BA56+IF(СРОКИ!BA56&gt;0,($F102-$Q102)/$G102,0),$E102-SUM($S102:BK102))</f>
        <v>0</v>
      </c>
      <c r="BM102" s="343">
        <f>MIN(СРОКИ!BB56+IF(СРОКИ!BB56&gt;0,($F102-$Q102)/$G102,0),$E102-SUM($S102:BL102))</f>
        <v>0</v>
      </c>
      <c r="BN102" s="343">
        <f>MIN(СРОКИ!BC56+IF(СРОКИ!BC56&gt;0,($F102-$Q102)/$G102,0),$E102-SUM($S102:BM102))</f>
        <v>0</v>
      </c>
      <c r="BO102" s="343">
        <f>MIN(СРОКИ!BD56+IF(СРОКИ!BD56&gt;0,($F102-$Q102)/$G102,0),$E102-SUM($S102:BN102))</f>
        <v>0</v>
      </c>
      <c r="BP102" s="343">
        <f>MIN(СРОКИ!BE56+IF(СРОКИ!BE56&gt;0,($F102-$Q102)/$G102,0),$E102-SUM($S102:BO102))</f>
        <v>0</v>
      </c>
      <c r="BQ102" s="343">
        <f>MIN(СРОКИ!BF56+IF(СРОКИ!BF56&gt;0,($F102-$Q102)/$G102,0),$E102-SUM($S102:BP102))</f>
        <v>0</v>
      </c>
      <c r="BR102" s="343">
        <f>MIN(СРОКИ!BG56+IF(СРОКИ!BG56&gt;0,($F102-$Q102)/$G102,0),$E102-SUM($S102:BQ102))</f>
        <v>0</v>
      </c>
      <c r="BS102" s="343">
        <f>MIN(СРОКИ!BH56+IF(СРОКИ!BH56&gt;0,($F102-$Q102)/$G102,0),$E102-SUM($S102:BR102))</f>
        <v>0</v>
      </c>
      <c r="BT102" s="343">
        <f>MIN(СРОКИ!BI56+IF(СРОКИ!BI56&gt;0,($F102-$Q102)/$G102,0),$E102-SUM($S102:BS102))</f>
        <v>0</v>
      </c>
      <c r="BU102" s="343">
        <f>MIN(СРОКИ!BJ56+IF(СРОКИ!BJ56&gt;0,($F102-$Q102)/$G102,0),$E102-SUM($S102:BT102))</f>
        <v>0</v>
      </c>
      <c r="BV102" s="343">
        <f>MIN(СРОКИ!BK56+IF(СРОКИ!BK56&gt;0,($F102-$Q102)/$G102,0),$E102-SUM($S102:BU102))</f>
        <v>0</v>
      </c>
      <c r="BW102" s="343">
        <f>MIN(СРОКИ!BL56+IF(СРОКИ!BL56&gt;0,($F102-$Q102)/$G102,0),$E102-SUM($S102:BV102))</f>
        <v>0</v>
      </c>
      <c r="BX102" s="343">
        <f>MIN(СРОКИ!BM56+IF(СРОКИ!BM56&gt;0,($F102-$Q102)/$G102,0),$E102-SUM($S102:BW102))</f>
        <v>0</v>
      </c>
      <c r="BY102" s="343">
        <f>MIN(СРОКИ!BN56+IF(СРОКИ!BN56&gt;0,($F102-$Q102)/$G102,0),$E102-SUM($S102:BX102))</f>
        <v>0</v>
      </c>
      <c r="BZ102" s="343">
        <f>MIN(СРОКИ!BO56+IF(СРОКИ!BO56&gt;0,($F102-$Q102)/$G102,0),$E102-SUM($S102:BY102))</f>
        <v>0</v>
      </c>
      <c r="CA102" s="343">
        <f>MIN(СРОКИ!BP56+IF(СРОКИ!BP56&gt;0,($F102-$Q102)/$G102,0),$E102-SUM($S102:BZ102))</f>
        <v>0</v>
      </c>
      <c r="CB102" s="343">
        <f>MIN(СРОКИ!BQ56+IF(СРОКИ!BQ56&gt;0,($F102-$Q102)/$G102,0),$E102-SUM($S102:CA102))</f>
        <v>0</v>
      </c>
      <c r="CC102" s="343">
        <f>MIN(СРОКИ!BR56+IF(СРОКИ!BR56&gt;0,($F102-$Q102)/$G102,0),$E102-SUM($S102:CB102))</f>
        <v>0</v>
      </c>
      <c r="CD102" s="343">
        <f>MIN(СРОКИ!BS56+IF(СРОКИ!BS56&gt;0,($F102-$Q102)/$G102,0),$E102-SUM($S102:CC102))</f>
        <v>0</v>
      </c>
      <c r="CE102" s="343">
        <f>MIN(СРОКИ!BT56+IF(СРОКИ!BT56&gt;0,($F102-$Q102)/$G102,0),$E102-SUM($S102:CD102))</f>
        <v>0</v>
      </c>
      <c r="CF102" s="343">
        <f>MIN(СРОКИ!BU56+IF(СРОКИ!BU56&gt;0,($F102-$Q102)/$G102,0),$E102-SUM($S102:CE102))</f>
        <v>0</v>
      </c>
      <c r="CG102" s="343">
        <f>MIN(СРОКИ!BV56+IF(СРОКИ!BV56&gt;0,($F102-$Q102)/$G102,0),$E102-SUM($S102:CF102))</f>
        <v>0</v>
      </c>
      <c r="CH102" s="343">
        <f>MIN(СРОКИ!BW56+IF(СРОКИ!BW56&gt;0,($F102-$Q102)/$G102,0),$E102-SUM($S102:CG102))</f>
        <v>0</v>
      </c>
      <c r="CI102" s="343">
        <f>MIN(СРОКИ!BX56+IF(СРОКИ!BX56&gt;0,($F102-$Q102)/$G102,0),$E102-SUM($S102:CH102))</f>
        <v>0</v>
      </c>
      <c r="CJ102" s="343">
        <f>MIN(СРОКИ!BY56+IF(СРОКИ!BY56&gt;0,($F102-$Q102)/$G102,0),$E102-SUM($S102:CI102))</f>
        <v>0</v>
      </c>
      <c r="CK102" s="343">
        <f>MIN(СРОКИ!BZ56+IF(СРОКИ!BZ56&gt;0,($F102-$Q102)/$G102,0),$E102-SUM($S102:CJ102))</f>
        <v>0</v>
      </c>
      <c r="CL102" s="343">
        <f>MIN(СРОКИ!CA56+IF(СРОКИ!CA56&gt;0,($F102-$Q102)/$G102,0),$E102-SUM($S102:CK102))</f>
        <v>0</v>
      </c>
      <c r="CM102" s="343">
        <f>MIN(СРОКИ!CB56+IF(СРОКИ!CB56&gt;0,($F102-$Q102)/$G102,0),$E102-SUM($S102:CL102))</f>
        <v>0</v>
      </c>
      <c r="CN102" s="343">
        <f>MIN(СРОКИ!CC56+IF(СРОКИ!CC56&gt;0,($F102-$Q102)/$G102,0),$E102-SUM($S102:CM102))</f>
        <v>0</v>
      </c>
      <c r="CO102" s="343">
        <f>MIN(СРОКИ!CD56+IF(СРОКИ!CD56&gt;0,($F102-$Q102)/$G102,0),$E102-SUM($S102:CN102))</f>
        <v>0</v>
      </c>
      <c r="CP102" s="343">
        <f>MIN(СРОКИ!CE56+IF(СРОКИ!CE56&gt;0,($F102-$Q102)/$G102,0),$E102-SUM($S102:CO102))</f>
        <v>0</v>
      </c>
      <c r="CQ102" s="343">
        <f>MIN(СРОКИ!CF56+IF(СРОКИ!CF56&gt;0,($F102-$Q102)/$G102,0),$E102-SUM($S102:CP102))</f>
        <v>0</v>
      </c>
      <c r="CR102" s="343">
        <f>MIN(СРОКИ!CG56+IF(СРОКИ!CG56&gt;0,($F102-$Q102)/$G102,0),$E102-SUM($S102:CQ102))</f>
        <v>0</v>
      </c>
      <c r="CS102" s="343">
        <f>MIN(СРОКИ!CH56+IF(СРОКИ!CH56&gt;0,($F102-$Q102)/$G102,0),$E102-SUM($S102:CR102))</f>
        <v>0</v>
      </c>
      <c r="CT102" s="343">
        <f>MIN(СРОКИ!CI56+IF(СРОКИ!CI56&gt;0,($F102-$Q102)/$G102,0),$E102-SUM($S102:CS102))</f>
        <v>0</v>
      </c>
      <c r="CU102" s="343">
        <f>MIN(СРОКИ!CJ56+IF(СРОКИ!CJ56&gt;0,($F102-$Q102)/$G102,0),$E102-SUM($S102:CT102))</f>
        <v>0</v>
      </c>
      <c r="CV102" s="343">
        <f>MIN(СРОКИ!CK56+IF(СРОКИ!CK56&gt;0,($F102-$Q102)/$G102,0),$E102-SUM($S102:CU102))</f>
        <v>0</v>
      </c>
      <c r="CW102" s="343">
        <f>MIN(СРОКИ!CL56+IF(СРОКИ!CL56&gt;0,($F102-$Q102)/$G102,0),$E102-SUM($S102:CV102))</f>
        <v>0</v>
      </c>
      <c r="CX102" s="343">
        <f>MIN(СРОКИ!CM56+IF(СРОКИ!CM56&gt;0,($F102-$Q102)/$G102,0),$E102-SUM($S102:CW102))</f>
        <v>0</v>
      </c>
      <c r="CY102" s="343">
        <f>MIN(СРОКИ!CN56+IF(СРОКИ!CN56&gt;0,($F102-$Q102)/$G102,0),$E102-SUM($S102:CX102))</f>
        <v>0</v>
      </c>
      <c r="CZ102" s="343">
        <f>MIN(СРОКИ!CO56+IF(СРОКИ!CO56&gt;0,($F102-$Q102)/$G102,0),$E102-SUM($S102:CY102))</f>
        <v>0</v>
      </c>
      <c r="DA102" s="343">
        <f>MIN(СРОКИ!CP56+IF(СРОКИ!CP56&gt;0,($F102-$Q102)/$G102,0),$E102-SUM($S102:CZ102))</f>
        <v>0</v>
      </c>
      <c r="DB102" s="343">
        <f>MIN(СРОКИ!CQ56+IF(СРОКИ!CQ56&gt;0,($F102-$Q102)/$G102,0),$E102-SUM($S102:DA102))</f>
        <v>0</v>
      </c>
      <c r="DC102" s="343">
        <f>MIN(СРОКИ!CR56+IF(СРОКИ!CR56&gt;0,($F102-$Q102)/$G102,0),$E102-SUM($S102:DB102))</f>
        <v>0</v>
      </c>
      <c r="DD102" s="343">
        <f>MIN(СРОКИ!CS56+IF(СРОКИ!CS56&gt;0,($F102-$Q102)/$G102,0),$E102-SUM($S102:DC102))</f>
        <v>0</v>
      </c>
      <c r="DE102" s="343">
        <f>MIN(СРОКИ!CT56+IF(СРОКИ!CT56&gt;0,($F102-$Q102)/$G102,0),$E102-SUM($S102:DD102))</f>
        <v>0</v>
      </c>
      <c r="DF102" s="343">
        <f>MIN(СРОКИ!CU56+IF(СРОКИ!CU56&gt;0,($F102-$Q102)/$G102,0),$E102-SUM($S102:DE102))</f>
        <v>0</v>
      </c>
      <c r="DG102" s="343">
        <f>MIN(СРОКИ!CV56+IF(СРОКИ!CV56&gt;0,($F102-$Q102)/$G102,0),$E102-SUM($S102:DF102))</f>
        <v>0</v>
      </c>
      <c r="DH102" s="343">
        <f>MIN(СРОКИ!CW56+IF(СРОКИ!CW56&gt;0,($F102-$Q102)/$G102,0),$E102-SUM($S102:DG102))</f>
        <v>0</v>
      </c>
      <c r="DI102" s="343">
        <f>MIN(СРОКИ!CX56+IF(СРОКИ!CX56&gt;0,($F102-$Q102)/$G102,0),$E102-SUM($S102:DH102))</f>
        <v>0</v>
      </c>
      <c r="DJ102" s="343">
        <f>MIN(СРОКИ!CY56+IF(СРОКИ!CY56&gt;0,($F102-$Q102)/$G102,0),$E102-SUM($S102:DI102))</f>
        <v>0</v>
      </c>
      <c r="DK102" s="343">
        <f>MIN(СРОКИ!CZ56+IF(СРОКИ!CZ56&gt;0,($F102-$Q102)/$G102,0),$E102-SUM($S102:DJ102))</f>
        <v>0</v>
      </c>
      <c r="DL102" s="343">
        <f>MIN(СРОКИ!DA56+IF(СРОКИ!DA56&gt;0,($F102-$Q102)/$G102,0),$E102-SUM($S102:DK102))</f>
        <v>0</v>
      </c>
      <c r="DM102" s="343">
        <f>MIN(СРОКИ!DB56+IF(СРОКИ!DB56&gt;0,($F102-$Q102)/$G102,0),$E102-SUM($S102:DL102))</f>
        <v>0</v>
      </c>
      <c r="DN102" s="343">
        <f>MIN(СРОКИ!DC56+IF(СРОКИ!DC56&gt;0,($F102-$Q102)/$G102,0),$E102-SUM($S102:DM102))</f>
        <v>0</v>
      </c>
      <c r="DO102" s="343">
        <f>MIN(СРОКИ!DD56+IF(СРОКИ!DD56&gt;0,($F102-$Q102)/$G102,0),$E102-SUM($S102:DN102))</f>
        <v>0</v>
      </c>
      <c r="DP102" s="343">
        <f>MIN(СРОКИ!DE56+IF(СРОКИ!DE56&gt;0,($F102-$Q102)/$G102,0),$E102-SUM($S102:DO102))</f>
        <v>0</v>
      </c>
      <c r="DQ102" s="343">
        <f>MIN(СРОКИ!DF56+IF(СРОКИ!DF56&gt;0,($F102-$Q102)/$G102,0),$E102-SUM($S102:DP102))</f>
        <v>0</v>
      </c>
      <c r="DR102" s="343">
        <f>MIN(СРОКИ!DG56+IF(СРОКИ!DG56&gt;0,($F102-$Q102)/$G102,0),$E102-SUM($S102:DQ102))</f>
        <v>0</v>
      </c>
      <c r="DS102" s="343">
        <f>MIN(СРОКИ!DH56+IF(СРОКИ!DH56&gt;0,($F102-$Q102)/$G102,0),$E102-SUM($S102:DR102))</f>
        <v>0</v>
      </c>
      <c r="DT102" s="343">
        <f>MIN(СРОКИ!DI56+IF(СРОКИ!DI56&gt;0,($F102-$Q102)/$G102,0),$E102-SUM($S102:DS102))</f>
        <v>0</v>
      </c>
      <c r="DU102" s="343">
        <f>MIN(СРОКИ!DJ56+IF(СРОКИ!DJ56&gt;0,($F102-$Q102)/$G102,0),$E102-SUM($S102:DT102))</f>
        <v>0</v>
      </c>
      <c r="DV102" s="343">
        <f>MIN(СРОКИ!DK56+IF(СРОКИ!DK56&gt;0,($F102-$Q102)/$G102,0),$E102-SUM($S102:DU102))</f>
        <v>0</v>
      </c>
      <c r="DW102" s="343">
        <f>MIN(СРОКИ!DL56+IF(СРОКИ!DL56&gt;0,($F102-$Q102)/$G102,0),$E102-SUM($S102:DV102))</f>
        <v>0</v>
      </c>
      <c r="DX102" s="343">
        <f>MIN(СРОКИ!DM56+IF(СРОКИ!DM56&gt;0,($F102-$Q102)/$G102,0),$E102-SUM($S102:DW102))</f>
        <v>0</v>
      </c>
      <c r="DY102" s="343">
        <f>MIN(СРОКИ!DN56+IF(СРОКИ!DN56&gt;0,($F102-$Q102)/$G102,0),$E102-SUM($S102:DX102))</f>
        <v>0</v>
      </c>
      <c r="DZ102" s="343">
        <f>MIN(СРОКИ!DO56+IF(СРОКИ!DO56&gt;0,($F102-$Q102)/$G102,0),$E102-SUM($S102:DY102))</f>
        <v>0</v>
      </c>
      <c r="EA102" s="343">
        <f>MIN(СРОКИ!DP56+IF(СРОКИ!DP56&gt;0,($F102-$Q102)/$G102,0),$E102-SUM($S102:DZ102))</f>
        <v>0</v>
      </c>
      <c r="EB102" s="343">
        <f>MIN(СРОКИ!DQ56+IF(СРОКИ!DQ56&gt;0,($F102-$Q102)/$G102,0),$E102-SUM($S102:EA102))</f>
        <v>0</v>
      </c>
      <c r="EC102" s="343">
        <f>MIN(СРОКИ!DR56+IF(СРОКИ!DR56&gt;0,($F102-$Q102)/$G102,0),$E102-SUM($S102:EB102))</f>
        <v>0</v>
      </c>
      <c r="ED102" s="343">
        <f>MIN(СРОКИ!DS56+IF(СРОКИ!DS56&gt;0,($F102-$Q102)/$G102,0),$E102-SUM($S102:EC102))</f>
        <v>0</v>
      </c>
      <c r="EE102" s="343">
        <f>MIN(СРОКИ!DT56+IF(СРОКИ!DT56&gt;0,($F102-$Q102)/$G102,0),$E102-SUM($S102:ED102))</f>
        <v>0</v>
      </c>
      <c r="EF102" s="343">
        <f>MIN(СРОКИ!DU56+IF(СРОКИ!DU56&gt;0,($F102-$Q102)/$G102,0),$E102-SUM($S102:EE102))</f>
        <v>0</v>
      </c>
      <c r="EG102" s="343">
        <f>MIN(СРОКИ!DV56+IF(СРОКИ!DV56&gt;0,($F102-$Q102)/$G102,0),$E102-SUM($S102:EF102))</f>
        <v>0</v>
      </c>
      <c r="EH102" s="343">
        <f>MIN(СРОКИ!DW56+IF(СРОКИ!DW56&gt;0,($F102-$Q102)/$G102,0),$E102-SUM($S102:EG102))</f>
        <v>0</v>
      </c>
      <c r="EI102" s="343">
        <f>MIN(СРОКИ!DX56+IF(СРОКИ!DX56&gt;0,($F102-$Q102)/$G102,0),$E102-SUM($S102:EH102))</f>
        <v>0</v>
      </c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/>
      <c r="EW102" s="59"/>
      <c r="EX102" s="59"/>
      <c r="EY102" s="59"/>
      <c r="EZ102" s="59"/>
      <c r="FA102" s="59"/>
      <c r="FB102" s="59"/>
      <c r="FC102" s="59"/>
      <c r="FD102" s="59"/>
      <c r="FE102" s="59"/>
      <c r="FF102" s="59"/>
      <c r="FG102" s="59"/>
      <c r="FH102" s="59"/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60"/>
      <c r="FU102" s="60"/>
      <c r="FV102" s="60"/>
      <c r="FW102" s="60"/>
      <c r="FX102" s="60"/>
      <c r="FY102" s="60"/>
      <c r="FZ102" s="60"/>
      <c r="GA102" s="60"/>
      <c r="GB102" s="60"/>
      <c r="GC102" s="60"/>
      <c r="GD102" s="60"/>
      <c r="GE102" s="60"/>
      <c r="GF102" s="60"/>
      <c r="GG102" s="60"/>
      <c r="GH102" s="60"/>
      <c r="GI102" s="60"/>
      <c r="GJ102" s="60"/>
      <c r="GK102" s="60"/>
      <c r="GL102" s="60"/>
      <c r="GM102" s="60"/>
      <c r="GN102" s="60"/>
      <c r="GO102" s="60"/>
      <c r="GP102" s="60"/>
      <c r="GQ102" s="60"/>
      <c r="GR102" s="60"/>
      <c r="GS102" s="60"/>
    </row>
    <row r="103" spans="2:201" x14ac:dyDescent="0.2">
      <c r="B103" s="95" t="s">
        <v>984</v>
      </c>
      <c r="C103" s="96" t="s">
        <v>355</v>
      </c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8">
        <f>SUM(P104:P112)</f>
        <v>230055000</v>
      </c>
      <c r="Q103" s="99">
        <f>SUM(Q104:Q112)</f>
        <v>0</v>
      </c>
      <c r="R103" s="99">
        <f>SUM(R104:R112)</f>
        <v>230055000</v>
      </c>
      <c r="S103" s="99">
        <f>SUM(S104:S112)</f>
        <v>0</v>
      </c>
      <c r="T103" s="99">
        <f t="shared" ref="T103:U103" si="185">SUM(T104:T112)</f>
        <v>0</v>
      </c>
      <c r="U103" s="99">
        <f t="shared" si="185"/>
        <v>0</v>
      </c>
      <c r="V103" s="99">
        <f t="shared" ref="V103:CG103" si="186">SUM(V104:V112)</f>
        <v>0</v>
      </c>
      <c r="W103" s="99">
        <f t="shared" si="186"/>
        <v>0</v>
      </c>
      <c r="X103" s="99">
        <f t="shared" si="186"/>
        <v>0</v>
      </c>
      <c r="Y103" s="99">
        <f t="shared" si="186"/>
        <v>0</v>
      </c>
      <c r="Z103" s="99">
        <f t="shared" si="186"/>
        <v>0</v>
      </c>
      <c r="AA103" s="99">
        <f t="shared" si="186"/>
        <v>0</v>
      </c>
      <c r="AB103" s="99">
        <f t="shared" si="186"/>
        <v>0</v>
      </c>
      <c r="AC103" s="99">
        <f t="shared" si="186"/>
        <v>0</v>
      </c>
      <c r="AD103" s="99">
        <f t="shared" si="186"/>
        <v>0</v>
      </c>
      <c r="AE103" s="99">
        <f t="shared" si="186"/>
        <v>33549687.499999996</v>
      </c>
      <c r="AF103" s="99">
        <f t="shared" si="186"/>
        <v>16295562.5</v>
      </c>
      <c r="AG103" s="99">
        <f t="shared" si="186"/>
        <v>16295562.5</v>
      </c>
      <c r="AH103" s="99">
        <f t="shared" si="186"/>
        <v>37623578.125</v>
      </c>
      <c r="AI103" s="99">
        <f t="shared" si="186"/>
        <v>20369453.125</v>
      </c>
      <c r="AJ103" s="99">
        <f t="shared" si="186"/>
        <v>20369453.125</v>
      </c>
      <c r="AK103" s="99">
        <f t="shared" si="186"/>
        <v>4073890.625</v>
      </c>
      <c r="AL103" s="99">
        <f t="shared" si="186"/>
        <v>4073890.625</v>
      </c>
      <c r="AM103" s="99">
        <f t="shared" si="186"/>
        <v>4073890.625</v>
      </c>
      <c r="AN103" s="99">
        <f t="shared" si="186"/>
        <v>4073890.625</v>
      </c>
      <c r="AO103" s="99">
        <f t="shared" si="186"/>
        <v>4073890.625</v>
      </c>
      <c r="AP103" s="99">
        <f t="shared" si="186"/>
        <v>4073890.625</v>
      </c>
      <c r="AQ103" s="99">
        <f t="shared" si="186"/>
        <v>4073890.625</v>
      </c>
      <c r="AR103" s="99">
        <f t="shared" si="186"/>
        <v>4073890.625</v>
      </c>
      <c r="AS103" s="99">
        <f t="shared" si="186"/>
        <v>4073890.625</v>
      </c>
      <c r="AT103" s="99">
        <f t="shared" si="186"/>
        <v>4073890.625</v>
      </c>
      <c r="AU103" s="99">
        <f t="shared" si="186"/>
        <v>4073890.625</v>
      </c>
      <c r="AV103" s="99">
        <f t="shared" si="186"/>
        <v>4073890.625</v>
      </c>
      <c r="AW103" s="99">
        <f t="shared" si="186"/>
        <v>4073890.625</v>
      </c>
      <c r="AX103" s="99">
        <f t="shared" si="186"/>
        <v>4073890.625</v>
      </c>
      <c r="AY103" s="99">
        <f t="shared" si="186"/>
        <v>4073890.625</v>
      </c>
      <c r="AZ103" s="99">
        <f t="shared" si="186"/>
        <v>4073890.625</v>
      </c>
      <c r="BA103" s="99">
        <f t="shared" si="186"/>
        <v>4073890.625</v>
      </c>
      <c r="BB103" s="99">
        <f t="shared" si="186"/>
        <v>4073890.625</v>
      </c>
      <c r="BC103" s="99">
        <f t="shared" si="186"/>
        <v>4073890.625</v>
      </c>
      <c r="BD103" s="99">
        <f t="shared" si="186"/>
        <v>4073890.625</v>
      </c>
      <c r="BE103" s="99">
        <f t="shared" si="186"/>
        <v>4073890.625</v>
      </c>
      <c r="BF103" s="99">
        <f t="shared" si="186"/>
        <v>0</v>
      </c>
      <c r="BG103" s="99">
        <f t="shared" si="186"/>
        <v>0</v>
      </c>
      <c r="BH103" s="99">
        <f t="shared" si="186"/>
        <v>0</v>
      </c>
      <c r="BI103" s="99">
        <f t="shared" si="186"/>
        <v>0</v>
      </c>
      <c r="BJ103" s="99">
        <f t="shared" si="186"/>
        <v>0</v>
      </c>
      <c r="BK103" s="99">
        <f t="shared" si="186"/>
        <v>0</v>
      </c>
      <c r="BL103" s="99">
        <f t="shared" si="186"/>
        <v>0</v>
      </c>
      <c r="BM103" s="99">
        <f t="shared" si="186"/>
        <v>0</v>
      </c>
      <c r="BN103" s="99">
        <f t="shared" si="186"/>
        <v>0</v>
      </c>
      <c r="BO103" s="99">
        <f t="shared" si="186"/>
        <v>0</v>
      </c>
      <c r="BP103" s="99">
        <f t="shared" si="186"/>
        <v>0</v>
      </c>
      <c r="BQ103" s="99">
        <f t="shared" si="186"/>
        <v>0</v>
      </c>
      <c r="BR103" s="99">
        <f t="shared" si="186"/>
        <v>0</v>
      </c>
      <c r="BS103" s="99">
        <f t="shared" si="186"/>
        <v>0</v>
      </c>
      <c r="BT103" s="99">
        <f t="shared" si="186"/>
        <v>0</v>
      </c>
      <c r="BU103" s="99">
        <f t="shared" si="186"/>
        <v>0</v>
      </c>
      <c r="BV103" s="99">
        <f t="shared" si="186"/>
        <v>0</v>
      </c>
      <c r="BW103" s="99">
        <f t="shared" si="186"/>
        <v>0</v>
      </c>
      <c r="BX103" s="99">
        <f t="shared" si="186"/>
        <v>0</v>
      </c>
      <c r="BY103" s="99">
        <f t="shared" si="186"/>
        <v>0</v>
      </c>
      <c r="BZ103" s="99">
        <f t="shared" si="186"/>
        <v>0</v>
      </c>
      <c r="CA103" s="99">
        <f t="shared" si="186"/>
        <v>0</v>
      </c>
      <c r="CB103" s="99">
        <f t="shared" si="186"/>
        <v>0</v>
      </c>
      <c r="CC103" s="99">
        <f t="shared" si="186"/>
        <v>0</v>
      </c>
      <c r="CD103" s="99">
        <f t="shared" si="186"/>
        <v>0</v>
      </c>
      <c r="CE103" s="99">
        <f t="shared" si="186"/>
        <v>0</v>
      </c>
      <c r="CF103" s="99">
        <f t="shared" si="186"/>
        <v>0</v>
      </c>
      <c r="CG103" s="99">
        <f t="shared" si="186"/>
        <v>0</v>
      </c>
      <c r="CH103" s="99">
        <f t="shared" ref="CH103:EI103" si="187">SUM(CH104:CH112)</f>
        <v>0</v>
      </c>
      <c r="CI103" s="99">
        <f t="shared" si="187"/>
        <v>0</v>
      </c>
      <c r="CJ103" s="99">
        <f t="shared" si="187"/>
        <v>0</v>
      </c>
      <c r="CK103" s="99">
        <f t="shared" si="187"/>
        <v>0</v>
      </c>
      <c r="CL103" s="99">
        <f t="shared" si="187"/>
        <v>0</v>
      </c>
      <c r="CM103" s="99">
        <f t="shared" si="187"/>
        <v>0</v>
      </c>
      <c r="CN103" s="99">
        <f t="shared" si="187"/>
        <v>0</v>
      </c>
      <c r="CO103" s="99">
        <f t="shared" si="187"/>
        <v>0</v>
      </c>
      <c r="CP103" s="99">
        <f t="shared" si="187"/>
        <v>0</v>
      </c>
      <c r="CQ103" s="99">
        <f t="shared" si="187"/>
        <v>0</v>
      </c>
      <c r="CR103" s="99">
        <f t="shared" si="187"/>
        <v>0</v>
      </c>
      <c r="CS103" s="99">
        <f t="shared" si="187"/>
        <v>0</v>
      </c>
      <c r="CT103" s="99">
        <f t="shared" si="187"/>
        <v>0</v>
      </c>
      <c r="CU103" s="99">
        <f t="shared" si="187"/>
        <v>0</v>
      </c>
      <c r="CV103" s="99">
        <f t="shared" si="187"/>
        <v>0</v>
      </c>
      <c r="CW103" s="99">
        <f t="shared" si="187"/>
        <v>0</v>
      </c>
      <c r="CX103" s="99">
        <f t="shared" si="187"/>
        <v>0</v>
      </c>
      <c r="CY103" s="99">
        <f t="shared" si="187"/>
        <v>0</v>
      </c>
      <c r="CZ103" s="99">
        <f t="shared" si="187"/>
        <v>0</v>
      </c>
      <c r="DA103" s="99">
        <f t="shared" si="187"/>
        <v>0</v>
      </c>
      <c r="DB103" s="99">
        <f t="shared" si="187"/>
        <v>0</v>
      </c>
      <c r="DC103" s="99">
        <f t="shared" si="187"/>
        <v>0</v>
      </c>
      <c r="DD103" s="99">
        <f t="shared" si="187"/>
        <v>0</v>
      </c>
      <c r="DE103" s="99">
        <f t="shared" si="187"/>
        <v>0</v>
      </c>
      <c r="DF103" s="99">
        <f t="shared" si="187"/>
        <v>0</v>
      </c>
      <c r="DG103" s="99">
        <f t="shared" si="187"/>
        <v>0</v>
      </c>
      <c r="DH103" s="99">
        <f t="shared" si="187"/>
        <v>0</v>
      </c>
      <c r="DI103" s="99">
        <f t="shared" si="187"/>
        <v>0</v>
      </c>
      <c r="DJ103" s="99">
        <f t="shared" si="187"/>
        <v>0</v>
      </c>
      <c r="DK103" s="99">
        <f t="shared" si="187"/>
        <v>0</v>
      </c>
      <c r="DL103" s="99">
        <f t="shared" si="187"/>
        <v>0</v>
      </c>
      <c r="DM103" s="99">
        <f t="shared" si="187"/>
        <v>0</v>
      </c>
      <c r="DN103" s="99">
        <f t="shared" si="187"/>
        <v>0</v>
      </c>
      <c r="DO103" s="99">
        <f t="shared" si="187"/>
        <v>0</v>
      </c>
      <c r="DP103" s="99">
        <f t="shared" si="187"/>
        <v>0</v>
      </c>
      <c r="DQ103" s="99">
        <f t="shared" si="187"/>
        <v>0</v>
      </c>
      <c r="DR103" s="99">
        <f t="shared" si="187"/>
        <v>0</v>
      </c>
      <c r="DS103" s="99">
        <f t="shared" si="187"/>
        <v>0</v>
      </c>
      <c r="DT103" s="99">
        <f t="shared" si="187"/>
        <v>0</v>
      </c>
      <c r="DU103" s="99">
        <f t="shared" si="187"/>
        <v>0</v>
      </c>
      <c r="DV103" s="99">
        <f t="shared" si="187"/>
        <v>0</v>
      </c>
      <c r="DW103" s="99">
        <f t="shared" si="187"/>
        <v>0</v>
      </c>
      <c r="DX103" s="99">
        <f t="shared" si="187"/>
        <v>0</v>
      </c>
      <c r="DY103" s="99">
        <f t="shared" si="187"/>
        <v>0</v>
      </c>
      <c r="DZ103" s="99">
        <f t="shared" si="187"/>
        <v>0</v>
      </c>
      <c r="EA103" s="99">
        <f t="shared" si="187"/>
        <v>0</v>
      </c>
      <c r="EB103" s="99">
        <f t="shared" si="187"/>
        <v>0</v>
      </c>
      <c r="EC103" s="99">
        <f t="shared" si="187"/>
        <v>0</v>
      </c>
      <c r="ED103" s="99">
        <f t="shared" si="187"/>
        <v>0</v>
      </c>
      <c r="EE103" s="99">
        <f t="shared" si="187"/>
        <v>0</v>
      </c>
      <c r="EF103" s="99">
        <f t="shared" si="187"/>
        <v>0</v>
      </c>
      <c r="EG103" s="99">
        <f t="shared" si="187"/>
        <v>0</v>
      </c>
      <c r="EH103" s="99">
        <f t="shared" si="187"/>
        <v>0</v>
      </c>
      <c r="EI103" s="99">
        <f t="shared" si="187"/>
        <v>0</v>
      </c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/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60"/>
      <c r="FU103" s="60"/>
      <c r="FV103" s="60"/>
      <c r="FW103" s="60"/>
      <c r="FX103" s="60"/>
      <c r="FY103" s="60"/>
      <c r="FZ103" s="60"/>
      <c r="GA103" s="60"/>
      <c r="GB103" s="60"/>
      <c r="GC103" s="60"/>
      <c r="GD103" s="60"/>
      <c r="GE103" s="60"/>
      <c r="GF103" s="60"/>
      <c r="GG103" s="60"/>
      <c r="GH103" s="60"/>
      <c r="GI103" s="60"/>
      <c r="GJ103" s="60"/>
      <c r="GK103" s="60"/>
      <c r="GL103" s="60"/>
      <c r="GM103" s="60"/>
      <c r="GN103" s="60"/>
      <c r="GO103" s="60"/>
      <c r="GP103" s="60"/>
      <c r="GQ103" s="60"/>
      <c r="GR103" s="60"/>
      <c r="GS103" s="60"/>
    </row>
    <row r="104" spans="2:201" x14ac:dyDescent="0.2">
      <c r="B104" s="66" t="s">
        <v>985</v>
      </c>
      <c r="C104" s="67" t="s">
        <v>688</v>
      </c>
      <c r="E104" s="70">
        <f>СРОКИ!C57</f>
        <v>115027500</v>
      </c>
      <c r="F104" s="70">
        <f>СРОКИ!D57</f>
        <v>0</v>
      </c>
      <c r="G104" s="70">
        <f>СРОКИ!E57</f>
        <v>6</v>
      </c>
      <c r="H104" s="68"/>
      <c r="I104" s="68"/>
      <c r="J104" s="68"/>
      <c r="K104" s="68"/>
      <c r="L104" s="68"/>
      <c r="M104" s="68"/>
      <c r="N104" s="68"/>
      <c r="O104" s="68"/>
      <c r="P104" s="69">
        <f t="shared" ref="P104:P114" si="188">SUM(S104:EI104)</f>
        <v>115027500</v>
      </c>
      <c r="Q104" s="70"/>
      <c r="R104" s="59">
        <f t="shared" ref="R104:R114" si="189">P104-Q104</f>
        <v>115027500</v>
      </c>
      <c r="S104" s="101">
        <f>SUMIF(факт!$U$7:$U$2427,S$6&amp;"/"&amp;$B104&amp;"/"&amp;$C104,факт!$N$7:$N$2427)</f>
        <v>0</v>
      </c>
      <c r="T104" s="101">
        <f>SUMIF(факт!$U$7:$U$2427,T$6&amp;"/"&amp;$B104&amp;"/"&amp;$C104,факт!$N$7:$N$2427)</f>
        <v>0</v>
      </c>
      <c r="U104" s="343">
        <f>MIN(СРОКИ!J57+IF(СРОКИ!J57&gt;0,($F104-$Q104)/$G104,0),$E104-SUM($S104:T104))</f>
        <v>0</v>
      </c>
      <c r="V104" s="343">
        <f>MIN(СРОКИ!K57+IF(СРОКИ!K57&gt;0,($F104-$Q104)/$G104,0),$E104-SUM($S104:U104))</f>
        <v>0</v>
      </c>
      <c r="W104" s="343">
        <f>MIN(СРОКИ!L57+IF(СРОКИ!L57&gt;0,($F104-$Q104)/$G104,0),$E104-SUM($S104:V104))</f>
        <v>0</v>
      </c>
      <c r="X104" s="343">
        <f>MIN(СРОКИ!M57+IF(СРОКИ!M57&gt;0,($F104-$Q104)/$G104,0),$E104-SUM($S104:W104))</f>
        <v>0</v>
      </c>
      <c r="Y104" s="343">
        <f>MIN(СРОКИ!N57+IF(СРОКИ!N57&gt;0,($F104-$Q104)/$G104,0),$E104-SUM($S104:X104))</f>
        <v>0</v>
      </c>
      <c r="Z104" s="343">
        <f>MIN(СРОКИ!O57+IF(СРОКИ!O57&gt;0,($F104-$Q104)/$G104,0),$E104-SUM($S104:Y104))</f>
        <v>0</v>
      </c>
      <c r="AA104" s="343">
        <f>MIN(СРОКИ!P57+IF(СРОКИ!P57&gt;0,($F104-$Q104)/$G104,0),$E104-SUM($S104:Z104))</f>
        <v>0</v>
      </c>
      <c r="AB104" s="343">
        <f>MIN(СРОКИ!Q57+IF(СРОКИ!Q57&gt;0,($F104-$Q104)/$G104,0),$E104-SUM($S104:AA104))</f>
        <v>0</v>
      </c>
      <c r="AC104" s="343">
        <f>MIN(СРОКИ!R57+IF(СРОКИ!R57&gt;0,($F104-$Q104)/$G104,0),$E104-SUM($S104:AB104))</f>
        <v>0</v>
      </c>
      <c r="AD104" s="343">
        <f>MIN(СРОКИ!S57+IF(СРОКИ!S57&gt;0,($F104-$Q104)/$G104,0),$E104-SUM($S104:AC104))</f>
        <v>0</v>
      </c>
      <c r="AE104" s="343">
        <f>MIN(СРОКИ!T57+IF(СРОКИ!T57&gt;0,($F104-$Q104)/$G104,0),$E104-SUM($S104:AD104))</f>
        <v>33549687.499999996</v>
      </c>
      <c r="AF104" s="343">
        <f>MIN(СРОКИ!U57+IF(СРОКИ!U57&gt;0,($F104-$Q104)/$G104,0),$E104-SUM($S104:AE104))</f>
        <v>16295562.5</v>
      </c>
      <c r="AG104" s="343">
        <f>MIN(СРОКИ!V57+IF(СРОКИ!V57&gt;0,($F104-$Q104)/$G104,0),$E104-SUM($S104:AF104))</f>
        <v>16295562.5</v>
      </c>
      <c r="AH104" s="343">
        <f>MIN(СРОКИ!W57+IF(СРОКИ!W57&gt;0,($F104-$Q104)/$G104,0),$E104-SUM($S104:AG104))</f>
        <v>16295562.5</v>
      </c>
      <c r="AI104" s="343">
        <f>MIN(СРОКИ!X57+IF(СРОКИ!X57&gt;0,($F104-$Q104)/$G104,0),$E104-SUM($S104:AH104))</f>
        <v>16295562.5</v>
      </c>
      <c r="AJ104" s="343">
        <f>MIN(СРОКИ!Y57+IF(СРОКИ!Y57&gt;0,($F104-$Q104)/$G104,0),$E104-SUM($S104:AI104))</f>
        <v>16295562.5</v>
      </c>
      <c r="AK104" s="343">
        <f>MIN(СРОКИ!Z57+IF(СРОКИ!Z57&gt;0,($F104-$Q104)/$G104,0),$E104-SUM($S104:AJ104))</f>
        <v>0</v>
      </c>
      <c r="AL104" s="343">
        <f>MIN(СРОКИ!AA57+IF(СРОКИ!AA57&gt;0,($F104-$Q104)/$G104,0),$E104-SUM($S104:AK104))</f>
        <v>0</v>
      </c>
      <c r="AM104" s="343">
        <f>MIN(СРОКИ!AB57+IF(СРОКИ!AB57&gt;0,($F104-$Q104)/$G104,0),$E104-SUM($S104:AL104))</f>
        <v>0</v>
      </c>
      <c r="AN104" s="343">
        <f>MIN(СРОКИ!AC57+IF(СРОКИ!AC57&gt;0,($F104-$Q104)/$G104,0),$E104-SUM($S104:AM104))</f>
        <v>0</v>
      </c>
      <c r="AO104" s="343">
        <f>MIN(СРОКИ!AD57+IF(СРОКИ!AD57&gt;0,($F104-$Q104)/$G104,0),$E104-SUM($S104:AN104))</f>
        <v>0</v>
      </c>
      <c r="AP104" s="343">
        <f>MIN(СРОКИ!AE57+IF(СРОКИ!AE57&gt;0,($F104-$Q104)/$G104,0),$E104-SUM($S104:AO104))</f>
        <v>0</v>
      </c>
      <c r="AQ104" s="343">
        <f>MIN(СРОКИ!AF57+IF(СРОКИ!AF57&gt;0,($F104-$Q104)/$G104,0),$E104-SUM($S104:AP104))</f>
        <v>0</v>
      </c>
      <c r="AR104" s="343">
        <f>MIN(СРОКИ!AG57+IF(СРОКИ!AG57&gt;0,($F104-$Q104)/$G104,0),$E104-SUM($S104:AQ104))</f>
        <v>0</v>
      </c>
      <c r="AS104" s="343">
        <f>MIN(СРОКИ!AH57+IF(СРОКИ!AH57&gt;0,($F104-$Q104)/$G104,0),$E104-SUM($S104:AR104))</f>
        <v>0</v>
      </c>
      <c r="AT104" s="343">
        <f>MIN(СРОКИ!AI57+IF(СРОКИ!AI57&gt;0,($F104-$Q104)/$G104,0),$E104-SUM($S104:AS104))</f>
        <v>0</v>
      </c>
      <c r="AU104" s="343">
        <f>MIN(СРОКИ!AJ57+IF(СРОКИ!AJ57&gt;0,($F104-$Q104)/$G104,0),$E104-SUM($S104:AT104))</f>
        <v>0</v>
      </c>
      <c r="AV104" s="343">
        <f>MIN(СРОКИ!AK57+IF(СРОКИ!AK57&gt;0,($F104-$Q104)/$G104,0),$E104-SUM($S104:AU104))</f>
        <v>0</v>
      </c>
      <c r="AW104" s="343">
        <f>MIN(СРОКИ!AL57+IF(СРОКИ!AL57&gt;0,($F104-$Q104)/$G104,0),$E104-SUM($S104:AV104))</f>
        <v>0</v>
      </c>
      <c r="AX104" s="343">
        <f>MIN(СРОКИ!AM57+IF(СРОКИ!AM57&gt;0,($F104-$Q104)/$G104,0),$E104-SUM($S104:AW104))</f>
        <v>0</v>
      </c>
      <c r="AY104" s="343">
        <f>MIN(СРОКИ!AN57+IF(СРОКИ!AN57&gt;0,($F104-$Q104)/$G104,0),$E104-SUM($S104:AX104))</f>
        <v>0</v>
      </c>
      <c r="AZ104" s="343">
        <f>MIN(СРОКИ!AO57+IF(СРОКИ!AO57&gt;0,($F104-$Q104)/$G104,0),$E104-SUM($S104:AY104))</f>
        <v>0</v>
      </c>
      <c r="BA104" s="343">
        <f>MIN(СРОКИ!AP57+IF(СРОКИ!AP57&gt;0,($F104-$Q104)/$G104,0),$E104-SUM($S104:AZ104))</f>
        <v>0</v>
      </c>
      <c r="BB104" s="343">
        <f>MIN(СРОКИ!AQ57+IF(СРОКИ!AQ57&gt;0,($F104-$Q104)/$G104,0),$E104-SUM($S104:BA104))</f>
        <v>0</v>
      </c>
      <c r="BC104" s="343">
        <f>MIN(СРОКИ!AR57+IF(СРОКИ!AR57&gt;0,($F104-$Q104)/$G104,0),$E104-SUM($S104:BB104))</f>
        <v>0</v>
      </c>
      <c r="BD104" s="343">
        <f>MIN(СРОКИ!AS57+IF(СРОКИ!AS57&gt;0,($F104-$Q104)/$G104,0),$E104-SUM($S104:BC104))</f>
        <v>0</v>
      </c>
      <c r="BE104" s="343">
        <f>MIN(СРОКИ!AT57+IF(СРОКИ!AT57&gt;0,($F104-$Q104)/$G104,0),$E104-SUM($S104:BD104))</f>
        <v>0</v>
      </c>
      <c r="BF104" s="343">
        <f>MIN(СРОКИ!AU57+IF(СРОКИ!AU57&gt;0,($F104-$Q104)/$G104,0),$E104-SUM($S104:BE104))</f>
        <v>0</v>
      </c>
      <c r="BG104" s="343">
        <f>MIN(СРОКИ!AV57+IF(СРОКИ!AV57&gt;0,($F104-$Q104)/$G104,0),$E104-SUM($S104:BF104))</f>
        <v>0</v>
      </c>
      <c r="BH104" s="343">
        <f>MIN(СРОКИ!AW57+IF(СРОКИ!AW57&gt;0,($F104-$Q104)/$G104,0),$E104-SUM($S104:BG104))</f>
        <v>0</v>
      </c>
      <c r="BI104" s="343">
        <f>MIN(СРОКИ!AX57+IF(СРОКИ!AX57&gt;0,($F104-$Q104)/$G104,0),$E104-SUM($S104:BH104))</f>
        <v>0</v>
      </c>
      <c r="BJ104" s="343">
        <f>MIN(СРОКИ!AY57+IF(СРОКИ!AY57&gt;0,($F104-$Q104)/$G104,0),$E104-SUM($S104:BI104))</f>
        <v>0</v>
      </c>
      <c r="BK104" s="343">
        <f>MIN(СРОКИ!AZ57+IF(СРОКИ!AZ57&gt;0,($F104-$Q104)/$G104,0),$E104-SUM($S104:BJ104))</f>
        <v>0</v>
      </c>
      <c r="BL104" s="343">
        <f>MIN(СРОКИ!BA57+IF(СРОКИ!BA57&gt;0,($F104-$Q104)/$G104,0),$E104-SUM($S104:BK104))</f>
        <v>0</v>
      </c>
      <c r="BM104" s="343">
        <f>MIN(СРОКИ!BB57+IF(СРОКИ!BB57&gt;0,($F104-$Q104)/$G104,0),$E104-SUM($S104:BL104))</f>
        <v>0</v>
      </c>
      <c r="BN104" s="343">
        <f>MIN(СРОКИ!BC57+IF(СРОКИ!BC57&gt;0,($F104-$Q104)/$G104,0),$E104-SUM($S104:BM104))</f>
        <v>0</v>
      </c>
      <c r="BO104" s="343">
        <f>MIN(СРОКИ!BD57+IF(СРОКИ!BD57&gt;0,($F104-$Q104)/$G104,0),$E104-SUM($S104:BN104))</f>
        <v>0</v>
      </c>
      <c r="BP104" s="343">
        <f>MIN(СРОКИ!BE57+IF(СРОКИ!BE57&gt;0,($F104-$Q104)/$G104,0),$E104-SUM($S104:BO104))</f>
        <v>0</v>
      </c>
      <c r="BQ104" s="343">
        <f>MIN(СРОКИ!BF57+IF(СРОКИ!BF57&gt;0,($F104-$Q104)/$G104,0),$E104-SUM($S104:BP104))</f>
        <v>0</v>
      </c>
      <c r="BR104" s="343">
        <f>MIN(СРОКИ!BG57+IF(СРОКИ!BG57&gt;0,($F104-$Q104)/$G104,0),$E104-SUM($S104:BQ104))</f>
        <v>0</v>
      </c>
      <c r="BS104" s="343">
        <f>MIN(СРОКИ!BH57+IF(СРОКИ!BH57&gt;0,($F104-$Q104)/$G104,0),$E104-SUM($S104:BR104))</f>
        <v>0</v>
      </c>
      <c r="BT104" s="343">
        <f>MIN(СРОКИ!BI57+IF(СРОКИ!BI57&gt;0,($F104-$Q104)/$G104,0),$E104-SUM($S104:BS104))</f>
        <v>0</v>
      </c>
      <c r="BU104" s="343">
        <f>MIN(СРОКИ!BJ57+IF(СРОКИ!BJ57&gt;0,($F104-$Q104)/$G104,0),$E104-SUM($S104:BT104))</f>
        <v>0</v>
      </c>
      <c r="BV104" s="343">
        <f>MIN(СРОКИ!BK57+IF(СРОКИ!BK57&gt;0,($F104-$Q104)/$G104,0),$E104-SUM($S104:BU104))</f>
        <v>0</v>
      </c>
      <c r="BW104" s="343">
        <f>MIN(СРОКИ!BL57+IF(СРОКИ!BL57&gt;0,($F104-$Q104)/$G104,0),$E104-SUM($S104:BV104))</f>
        <v>0</v>
      </c>
      <c r="BX104" s="343">
        <f>MIN(СРОКИ!BM57+IF(СРОКИ!BM57&gt;0,($F104-$Q104)/$G104,0),$E104-SUM($S104:BW104))</f>
        <v>0</v>
      </c>
      <c r="BY104" s="343">
        <f>MIN(СРОКИ!BN57+IF(СРОКИ!BN57&gt;0,($F104-$Q104)/$G104,0),$E104-SUM($S104:BX104))</f>
        <v>0</v>
      </c>
      <c r="BZ104" s="343">
        <f>MIN(СРОКИ!BO57+IF(СРОКИ!BO57&gt;0,($F104-$Q104)/$G104,0),$E104-SUM($S104:BY104))</f>
        <v>0</v>
      </c>
      <c r="CA104" s="343">
        <f>MIN(СРОКИ!BP57+IF(СРОКИ!BP57&gt;0,($F104-$Q104)/$G104,0),$E104-SUM($S104:BZ104))</f>
        <v>0</v>
      </c>
      <c r="CB104" s="343">
        <f>MIN(СРОКИ!BQ57+IF(СРОКИ!BQ57&gt;0,($F104-$Q104)/$G104,0),$E104-SUM($S104:CA104))</f>
        <v>0</v>
      </c>
      <c r="CC104" s="343">
        <f>MIN(СРОКИ!BR57+IF(СРОКИ!BR57&gt;0,($F104-$Q104)/$G104,0),$E104-SUM($S104:CB104))</f>
        <v>0</v>
      </c>
      <c r="CD104" s="343">
        <f>MIN(СРОКИ!BS57+IF(СРОКИ!BS57&gt;0,($F104-$Q104)/$G104,0),$E104-SUM($S104:CC104))</f>
        <v>0</v>
      </c>
      <c r="CE104" s="343">
        <f>MIN(СРОКИ!BT57+IF(СРОКИ!BT57&gt;0,($F104-$Q104)/$G104,0),$E104-SUM($S104:CD104))</f>
        <v>0</v>
      </c>
      <c r="CF104" s="343">
        <f>MIN(СРОКИ!BU57+IF(СРОКИ!BU57&gt;0,($F104-$Q104)/$G104,0),$E104-SUM($S104:CE104))</f>
        <v>0</v>
      </c>
      <c r="CG104" s="343">
        <f>MIN(СРОКИ!BV57+IF(СРОКИ!BV57&gt;0,($F104-$Q104)/$G104,0),$E104-SUM($S104:CF104))</f>
        <v>0</v>
      </c>
      <c r="CH104" s="343">
        <f>MIN(СРОКИ!BW57+IF(СРОКИ!BW57&gt;0,($F104-$Q104)/$G104,0),$E104-SUM($S104:CG104))</f>
        <v>0</v>
      </c>
      <c r="CI104" s="343">
        <f>MIN(СРОКИ!BX57+IF(СРОКИ!BX57&gt;0,($F104-$Q104)/$G104,0),$E104-SUM($S104:CH104))</f>
        <v>0</v>
      </c>
      <c r="CJ104" s="343">
        <f>MIN(СРОКИ!BY57+IF(СРОКИ!BY57&gt;0,($F104-$Q104)/$G104,0),$E104-SUM($S104:CI104))</f>
        <v>0</v>
      </c>
      <c r="CK104" s="343">
        <f>MIN(СРОКИ!BZ57+IF(СРОКИ!BZ57&gt;0,($F104-$Q104)/$G104,0),$E104-SUM($S104:CJ104))</f>
        <v>0</v>
      </c>
      <c r="CL104" s="343">
        <f>MIN(СРОКИ!CA57+IF(СРОКИ!CA57&gt;0,($F104-$Q104)/$G104,0),$E104-SUM($S104:CK104))</f>
        <v>0</v>
      </c>
      <c r="CM104" s="343">
        <f>MIN(СРОКИ!CB57+IF(СРОКИ!CB57&gt;0,($F104-$Q104)/$G104,0),$E104-SUM($S104:CL104))</f>
        <v>0</v>
      </c>
      <c r="CN104" s="343">
        <f>MIN(СРОКИ!CC57+IF(СРОКИ!CC57&gt;0,($F104-$Q104)/$G104,0),$E104-SUM($S104:CM104))</f>
        <v>0</v>
      </c>
      <c r="CO104" s="343">
        <f>MIN(СРОКИ!CD57+IF(СРОКИ!CD57&gt;0,($F104-$Q104)/$G104,0),$E104-SUM($S104:CN104))</f>
        <v>0</v>
      </c>
      <c r="CP104" s="343">
        <f>MIN(СРОКИ!CE57+IF(СРОКИ!CE57&gt;0,($F104-$Q104)/$G104,0),$E104-SUM($S104:CO104))</f>
        <v>0</v>
      </c>
      <c r="CQ104" s="343">
        <f>MIN(СРОКИ!CF57+IF(СРОКИ!CF57&gt;0,($F104-$Q104)/$G104,0),$E104-SUM($S104:CP104))</f>
        <v>0</v>
      </c>
      <c r="CR104" s="343">
        <f>MIN(СРОКИ!CG57+IF(СРОКИ!CG57&gt;0,($F104-$Q104)/$G104,0),$E104-SUM($S104:CQ104))</f>
        <v>0</v>
      </c>
      <c r="CS104" s="343">
        <f>MIN(СРОКИ!CH57+IF(СРОКИ!CH57&gt;0,($F104-$Q104)/$G104,0),$E104-SUM($S104:CR104))</f>
        <v>0</v>
      </c>
      <c r="CT104" s="343">
        <f>MIN(СРОКИ!CI57+IF(СРОКИ!CI57&gt;0,($F104-$Q104)/$G104,0),$E104-SUM($S104:CS104))</f>
        <v>0</v>
      </c>
      <c r="CU104" s="343">
        <f>MIN(СРОКИ!CJ57+IF(СРОКИ!CJ57&gt;0,($F104-$Q104)/$G104,0),$E104-SUM($S104:CT104))</f>
        <v>0</v>
      </c>
      <c r="CV104" s="343">
        <f>MIN(СРОКИ!CK57+IF(СРОКИ!CK57&gt;0,($F104-$Q104)/$G104,0),$E104-SUM($S104:CU104))</f>
        <v>0</v>
      </c>
      <c r="CW104" s="343">
        <f>MIN(СРОКИ!CL57+IF(СРОКИ!CL57&gt;0,($F104-$Q104)/$G104,0),$E104-SUM($S104:CV104))</f>
        <v>0</v>
      </c>
      <c r="CX104" s="343">
        <f>MIN(СРОКИ!CM57+IF(СРОКИ!CM57&gt;0,($F104-$Q104)/$G104,0),$E104-SUM($S104:CW104))</f>
        <v>0</v>
      </c>
      <c r="CY104" s="343">
        <f>MIN(СРОКИ!CN57+IF(СРОКИ!CN57&gt;0,($F104-$Q104)/$G104,0),$E104-SUM($S104:CX104))</f>
        <v>0</v>
      </c>
      <c r="CZ104" s="343">
        <f>MIN(СРОКИ!CO57+IF(СРОКИ!CO57&gt;0,($F104-$Q104)/$G104,0),$E104-SUM($S104:CY104))</f>
        <v>0</v>
      </c>
      <c r="DA104" s="343">
        <f>MIN(СРОКИ!CP57+IF(СРОКИ!CP57&gt;0,($F104-$Q104)/$G104,0),$E104-SUM($S104:CZ104))</f>
        <v>0</v>
      </c>
      <c r="DB104" s="343">
        <f>MIN(СРОКИ!CQ57+IF(СРОКИ!CQ57&gt;0,($F104-$Q104)/$G104,0),$E104-SUM($S104:DA104))</f>
        <v>0</v>
      </c>
      <c r="DC104" s="343">
        <f>MIN(СРОКИ!CR57+IF(СРОКИ!CR57&gt;0,($F104-$Q104)/$G104,0),$E104-SUM($S104:DB104))</f>
        <v>0</v>
      </c>
      <c r="DD104" s="343">
        <f>MIN(СРОКИ!CS57+IF(СРОКИ!CS57&gt;0,($F104-$Q104)/$G104,0),$E104-SUM($S104:DC104))</f>
        <v>0</v>
      </c>
      <c r="DE104" s="343">
        <f>MIN(СРОКИ!CT57+IF(СРОКИ!CT57&gt;0,($F104-$Q104)/$G104,0),$E104-SUM($S104:DD104))</f>
        <v>0</v>
      </c>
      <c r="DF104" s="343">
        <f>MIN(СРОКИ!CU57+IF(СРОКИ!CU57&gt;0,($F104-$Q104)/$G104,0),$E104-SUM($S104:DE104))</f>
        <v>0</v>
      </c>
      <c r="DG104" s="343">
        <f>MIN(СРОКИ!CV57+IF(СРОКИ!CV57&gt;0,($F104-$Q104)/$G104,0),$E104-SUM($S104:DF104))</f>
        <v>0</v>
      </c>
      <c r="DH104" s="343">
        <f>MIN(СРОКИ!CW57+IF(СРОКИ!CW57&gt;0,($F104-$Q104)/$G104,0),$E104-SUM($S104:DG104))</f>
        <v>0</v>
      </c>
      <c r="DI104" s="343">
        <f>MIN(СРОКИ!CX57+IF(СРОКИ!CX57&gt;0,($F104-$Q104)/$G104,0),$E104-SUM($S104:DH104))</f>
        <v>0</v>
      </c>
      <c r="DJ104" s="343">
        <f>MIN(СРОКИ!CY57+IF(СРОКИ!CY57&gt;0,($F104-$Q104)/$G104,0),$E104-SUM($S104:DI104))</f>
        <v>0</v>
      </c>
      <c r="DK104" s="343">
        <f>MIN(СРОКИ!CZ57+IF(СРОКИ!CZ57&gt;0,($F104-$Q104)/$G104,0),$E104-SUM($S104:DJ104))</f>
        <v>0</v>
      </c>
      <c r="DL104" s="343">
        <f>MIN(СРОКИ!DA57+IF(СРОКИ!DA57&gt;0,($F104-$Q104)/$G104,0),$E104-SUM($S104:DK104))</f>
        <v>0</v>
      </c>
      <c r="DM104" s="343">
        <f>MIN(СРОКИ!DB57+IF(СРОКИ!DB57&gt;0,($F104-$Q104)/$G104,0),$E104-SUM($S104:DL104))</f>
        <v>0</v>
      </c>
      <c r="DN104" s="343">
        <f>MIN(СРОКИ!DC57+IF(СРОКИ!DC57&gt;0,($F104-$Q104)/$G104,0),$E104-SUM($S104:DM104))</f>
        <v>0</v>
      </c>
      <c r="DO104" s="343">
        <f>MIN(СРОКИ!DD57+IF(СРОКИ!DD57&gt;0,($F104-$Q104)/$G104,0),$E104-SUM($S104:DN104))</f>
        <v>0</v>
      </c>
      <c r="DP104" s="343">
        <f>MIN(СРОКИ!DE57+IF(СРОКИ!DE57&gt;0,($F104-$Q104)/$G104,0),$E104-SUM($S104:DO104))</f>
        <v>0</v>
      </c>
      <c r="DQ104" s="343">
        <f>MIN(СРОКИ!DF57+IF(СРОКИ!DF57&gt;0,($F104-$Q104)/$G104,0),$E104-SUM($S104:DP104))</f>
        <v>0</v>
      </c>
      <c r="DR104" s="343">
        <f>MIN(СРОКИ!DG57+IF(СРОКИ!DG57&gt;0,($F104-$Q104)/$G104,0),$E104-SUM($S104:DQ104))</f>
        <v>0</v>
      </c>
      <c r="DS104" s="343">
        <f>MIN(СРОКИ!DH57+IF(СРОКИ!DH57&gt;0,($F104-$Q104)/$G104,0),$E104-SUM($S104:DR104))</f>
        <v>0</v>
      </c>
      <c r="DT104" s="343">
        <f>MIN(СРОКИ!DI57+IF(СРОКИ!DI57&gt;0,($F104-$Q104)/$G104,0),$E104-SUM($S104:DS104))</f>
        <v>0</v>
      </c>
      <c r="DU104" s="343">
        <f>MIN(СРОКИ!DJ57+IF(СРОКИ!DJ57&gt;0,($F104-$Q104)/$G104,0),$E104-SUM($S104:DT104))</f>
        <v>0</v>
      </c>
      <c r="DV104" s="343">
        <f>MIN(СРОКИ!DK57+IF(СРОКИ!DK57&gt;0,($F104-$Q104)/$G104,0),$E104-SUM($S104:DU104))</f>
        <v>0</v>
      </c>
      <c r="DW104" s="343">
        <f>MIN(СРОКИ!DL57+IF(СРОКИ!DL57&gt;0,($F104-$Q104)/$G104,0),$E104-SUM($S104:DV104))</f>
        <v>0</v>
      </c>
      <c r="DX104" s="343">
        <f>MIN(СРОКИ!DM57+IF(СРОКИ!DM57&gt;0,($F104-$Q104)/$G104,0),$E104-SUM($S104:DW104))</f>
        <v>0</v>
      </c>
      <c r="DY104" s="343">
        <f>MIN(СРОКИ!DN57+IF(СРОКИ!DN57&gt;0,($F104-$Q104)/$G104,0),$E104-SUM($S104:DX104))</f>
        <v>0</v>
      </c>
      <c r="DZ104" s="343">
        <f>MIN(СРОКИ!DO57+IF(СРОКИ!DO57&gt;0,($F104-$Q104)/$G104,0),$E104-SUM($S104:DY104))</f>
        <v>0</v>
      </c>
      <c r="EA104" s="343">
        <f>MIN(СРОКИ!DP57+IF(СРОКИ!DP57&gt;0,($F104-$Q104)/$G104,0),$E104-SUM($S104:DZ104))</f>
        <v>0</v>
      </c>
      <c r="EB104" s="343">
        <f>MIN(СРОКИ!DQ57+IF(СРОКИ!DQ57&gt;0,($F104-$Q104)/$G104,0),$E104-SUM($S104:EA104))</f>
        <v>0</v>
      </c>
      <c r="EC104" s="343">
        <f>MIN(СРОКИ!DR57+IF(СРОКИ!DR57&gt;0,($F104-$Q104)/$G104,0),$E104-SUM($S104:EB104))</f>
        <v>0</v>
      </c>
      <c r="ED104" s="343">
        <f>MIN(СРОКИ!DS57+IF(СРОКИ!DS57&gt;0,($F104-$Q104)/$G104,0),$E104-SUM($S104:EC104))</f>
        <v>0</v>
      </c>
      <c r="EE104" s="343">
        <f>MIN(СРОКИ!DT57+IF(СРОКИ!DT57&gt;0,($F104-$Q104)/$G104,0),$E104-SUM($S104:ED104))</f>
        <v>0</v>
      </c>
      <c r="EF104" s="343">
        <f>MIN(СРОКИ!DU57+IF(СРОКИ!DU57&gt;0,($F104-$Q104)/$G104,0),$E104-SUM($S104:EE104))</f>
        <v>0</v>
      </c>
      <c r="EG104" s="343">
        <f>MIN(СРОКИ!DV57+IF(СРОКИ!DV57&gt;0,($F104-$Q104)/$G104,0),$E104-SUM($S104:EF104))</f>
        <v>0</v>
      </c>
      <c r="EH104" s="343">
        <f>MIN(СРОКИ!DW57+IF(СРОКИ!DW57&gt;0,($F104-$Q104)/$G104,0),$E104-SUM($S104:EG104))</f>
        <v>0</v>
      </c>
      <c r="EI104" s="343">
        <f>MIN(СРОКИ!DX57+IF(СРОКИ!DX57&gt;0,($F104-$Q104)/$G104,0),$E104-SUM($S104:EH104))</f>
        <v>0</v>
      </c>
      <c r="EJ104" s="59"/>
      <c r="EK104" s="59"/>
      <c r="EL104" s="59"/>
      <c r="EM104" s="59"/>
      <c r="EN104" s="59"/>
      <c r="EO104" s="59"/>
      <c r="EP104" s="59"/>
      <c r="EQ104" s="59"/>
      <c r="ER104" s="59"/>
      <c r="ES104" s="59"/>
      <c r="ET104" s="59"/>
      <c r="EU104" s="59"/>
      <c r="EV104" s="59"/>
      <c r="EW104" s="59"/>
      <c r="EX104" s="59"/>
      <c r="EY104" s="59"/>
      <c r="EZ104" s="59"/>
      <c r="FA104" s="59"/>
      <c r="FB104" s="59"/>
      <c r="FC104" s="59"/>
      <c r="FD104" s="59"/>
      <c r="FE104" s="59"/>
      <c r="FF104" s="59"/>
      <c r="FG104" s="59"/>
      <c r="FH104" s="59"/>
      <c r="FI104" s="59"/>
      <c r="FJ104" s="59"/>
      <c r="FK104" s="59"/>
      <c r="FL104" s="59"/>
      <c r="FM104" s="59"/>
      <c r="FN104" s="59"/>
      <c r="FO104" s="59"/>
      <c r="FP104" s="59"/>
      <c r="FQ104" s="59"/>
      <c r="FR104" s="59"/>
      <c r="FS104" s="59"/>
      <c r="FT104" s="60"/>
      <c r="FU104" s="60"/>
      <c r="FV104" s="60"/>
      <c r="FW104" s="60"/>
      <c r="FX104" s="60"/>
      <c r="FY104" s="60"/>
      <c r="FZ104" s="60"/>
      <c r="GA104" s="60"/>
      <c r="GB104" s="60"/>
      <c r="GC104" s="60"/>
      <c r="GD104" s="60"/>
      <c r="GE104" s="60"/>
      <c r="GF104" s="60"/>
      <c r="GG104" s="60"/>
      <c r="GH104" s="60"/>
      <c r="GI104" s="60"/>
      <c r="GJ104" s="60"/>
      <c r="GK104" s="60"/>
      <c r="GL104" s="60"/>
      <c r="GM104" s="60"/>
      <c r="GN104" s="60"/>
      <c r="GO104" s="60"/>
      <c r="GP104" s="60"/>
      <c r="GQ104" s="60"/>
      <c r="GR104" s="60"/>
      <c r="GS104" s="60"/>
    </row>
    <row r="105" spans="2:201" x14ac:dyDescent="0.2">
      <c r="B105" s="66" t="s">
        <v>986</v>
      </c>
      <c r="C105" s="67" t="s">
        <v>689</v>
      </c>
      <c r="E105" s="70">
        <f>СРОКИ!C58</f>
        <v>115027500</v>
      </c>
      <c r="F105" s="70">
        <f>СРОКИ!D58</f>
        <v>0</v>
      </c>
      <c r="G105" s="70">
        <f>СРОКИ!E58</f>
        <v>24</v>
      </c>
      <c r="H105" s="68"/>
      <c r="I105" s="68"/>
      <c r="J105" s="68"/>
      <c r="K105" s="68"/>
      <c r="L105" s="68"/>
      <c r="M105" s="68"/>
      <c r="N105" s="68"/>
      <c r="O105" s="68"/>
      <c r="P105" s="69">
        <f t="shared" si="188"/>
        <v>115027500</v>
      </c>
      <c r="Q105" s="70">
        <v>0</v>
      </c>
      <c r="R105" s="59">
        <f t="shared" si="189"/>
        <v>115027500</v>
      </c>
      <c r="S105" s="101">
        <f>SUMIF(факт!$U$7:$U$2427,S$6&amp;"/"&amp;$B105&amp;"/"&amp;$C105,факт!$N$7:$N$2427)</f>
        <v>0</v>
      </c>
      <c r="T105" s="101">
        <f>SUMIF(факт!$U$7:$U$2427,T$6&amp;"/"&amp;$B105&amp;"/"&amp;$C105,факт!$N$7:$N$2427)</f>
        <v>0</v>
      </c>
      <c r="U105" s="343">
        <f>MIN(СРОКИ!J58+IF(СРОКИ!J58&gt;0,($F105-$Q105)/$G105,0),$E105-SUM($S105:T105))</f>
        <v>0</v>
      </c>
      <c r="V105" s="343">
        <f>MIN(СРОКИ!K58+IF(СРОКИ!K58&gt;0,($F105-$Q105)/$G105,0),$E105-SUM($S105:U105))</f>
        <v>0</v>
      </c>
      <c r="W105" s="343">
        <f>MIN(СРОКИ!L58+IF(СРОКИ!L58&gt;0,($F105-$Q105)/$G105,0),$E105-SUM($S105:V105))</f>
        <v>0</v>
      </c>
      <c r="X105" s="343">
        <f>MIN(СРОКИ!M58+IF(СРОКИ!M58&gt;0,($F105-$Q105)/$G105,0),$E105-SUM($S105:W105))</f>
        <v>0</v>
      </c>
      <c r="Y105" s="343">
        <f>MIN(СРОКИ!N58+IF(СРОКИ!N58&gt;0,($F105-$Q105)/$G105,0),$E105-SUM($S105:X105))</f>
        <v>0</v>
      </c>
      <c r="Z105" s="343">
        <f>MIN(СРОКИ!O58+IF(СРОКИ!O58&gt;0,($F105-$Q105)/$G105,0),$E105-SUM($S105:Y105))</f>
        <v>0</v>
      </c>
      <c r="AA105" s="343">
        <f>MIN(СРОКИ!P58+IF(СРОКИ!P58&gt;0,($F105-$Q105)/$G105,0),$E105-SUM($S105:Z105))</f>
        <v>0</v>
      </c>
      <c r="AB105" s="343">
        <f>MIN(СРОКИ!Q58+IF(СРОКИ!Q58&gt;0,($F105-$Q105)/$G105,0),$E105-SUM($S105:AA105))</f>
        <v>0</v>
      </c>
      <c r="AC105" s="343">
        <f>MIN(СРОКИ!R58+IF(СРОКИ!R58&gt;0,($F105-$Q105)/$G105,0),$E105-SUM($S105:AB105))</f>
        <v>0</v>
      </c>
      <c r="AD105" s="343">
        <f>MIN(СРОКИ!S58+IF(СРОКИ!S58&gt;0,($F105-$Q105)/$G105,0),$E105-SUM($S105:AC105))</f>
        <v>0</v>
      </c>
      <c r="AE105" s="343">
        <f>MIN(СРОКИ!T58+IF(СРОКИ!T58&gt;0,($F105-$Q105)/$G105,0),$E105-SUM($S105:AD105))</f>
        <v>0</v>
      </c>
      <c r="AF105" s="343">
        <f>MIN(СРОКИ!U58+IF(СРОКИ!U58&gt;0,($F105-$Q105)/$G105,0),$E105-SUM($S105:AE105))</f>
        <v>0</v>
      </c>
      <c r="AG105" s="343">
        <f>MIN(СРОКИ!V58+IF(СРОКИ!V58&gt;0,($F105-$Q105)/$G105,0),$E105-SUM($S105:AF105))</f>
        <v>0</v>
      </c>
      <c r="AH105" s="343">
        <f>MIN(СРОКИ!W58+IF(СРОКИ!W58&gt;0,($F105-$Q105)/$G105,0),$E105-SUM($S105:AG105))</f>
        <v>21328015.625</v>
      </c>
      <c r="AI105" s="343">
        <f>MIN(СРОКИ!X58+IF(СРОКИ!X58&gt;0,($F105-$Q105)/$G105,0),$E105-SUM($S105:AH105))</f>
        <v>4073890.625</v>
      </c>
      <c r="AJ105" s="343">
        <f>MIN(СРОКИ!Y58+IF(СРОКИ!Y58&gt;0,($F105-$Q105)/$G105,0),$E105-SUM($S105:AI105))</f>
        <v>4073890.625</v>
      </c>
      <c r="AK105" s="343">
        <f>MIN(СРОКИ!Z58+IF(СРОКИ!Z58&gt;0,($F105-$Q105)/$G105,0),$E105-SUM($S105:AJ105))</f>
        <v>4073890.625</v>
      </c>
      <c r="AL105" s="343">
        <f>MIN(СРОКИ!AA58+IF(СРОКИ!AA58&gt;0,($F105-$Q105)/$G105,0),$E105-SUM($S105:AK105))</f>
        <v>4073890.625</v>
      </c>
      <c r="AM105" s="343">
        <f>MIN(СРОКИ!AB58+IF(СРОКИ!AB58&gt;0,($F105-$Q105)/$G105,0),$E105-SUM($S105:AL105))</f>
        <v>4073890.625</v>
      </c>
      <c r="AN105" s="343">
        <f>MIN(СРОКИ!AC58+IF(СРОКИ!AC58&gt;0,($F105-$Q105)/$G105,0),$E105-SUM($S105:AM105))</f>
        <v>4073890.625</v>
      </c>
      <c r="AO105" s="343">
        <f>MIN(СРОКИ!AD58+IF(СРОКИ!AD58&gt;0,($F105-$Q105)/$G105,0),$E105-SUM($S105:AN105))</f>
        <v>4073890.625</v>
      </c>
      <c r="AP105" s="343">
        <f>MIN(СРОКИ!AE58+IF(СРОКИ!AE58&gt;0,($F105-$Q105)/$G105,0),$E105-SUM($S105:AO105))</f>
        <v>4073890.625</v>
      </c>
      <c r="AQ105" s="343">
        <f>MIN(СРОКИ!AF58+IF(СРОКИ!AF58&gt;0,($F105-$Q105)/$G105,0),$E105-SUM($S105:AP105))</f>
        <v>4073890.625</v>
      </c>
      <c r="AR105" s="343">
        <f>MIN(СРОКИ!AG58+IF(СРОКИ!AG58&gt;0,($F105-$Q105)/$G105,0),$E105-SUM($S105:AQ105))</f>
        <v>4073890.625</v>
      </c>
      <c r="AS105" s="343">
        <f>MIN(СРОКИ!AH58+IF(СРОКИ!AH58&gt;0,($F105-$Q105)/$G105,0),$E105-SUM($S105:AR105))</f>
        <v>4073890.625</v>
      </c>
      <c r="AT105" s="343">
        <f>MIN(СРОКИ!AI58+IF(СРОКИ!AI58&gt;0,($F105-$Q105)/$G105,0),$E105-SUM($S105:AS105))</f>
        <v>4073890.625</v>
      </c>
      <c r="AU105" s="343">
        <f>MIN(СРОКИ!AJ58+IF(СРОКИ!AJ58&gt;0,($F105-$Q105)/$G105,0),$E105-SUM($S105:AT105))</f>
        <v>4073890.625</v>
      </c>
      <c r="AV105" s="343">
        <f>MIN(СРОКИ!AK58+IF(СРОКИ!AK58&gt;0,($F105-$Q105)/$G105,0),$E105-SUM($S105:AU105))</f>
        <v>4073890.625</v>
      </c>
      <c r="AW105" s="343">
        <f>MIN(СРОКИ!AL58+IF(СРОКИ!AL58&gt;0,($F105-$Q105)/$G105,0),$E105-SUM($S105:AV105))</f>
        <v>4073890.625</v>
      </c>
      <c r="AX105" s="343">
        <f>MIN(СРОКИ!AM58+IF(СРОКИ!AM58&gt;0,($F105-$Q105)/$G105,0),$E105-SUM($S105:AW105))</f>
        <v>4073890.625</v>
      </c>
      <c r="AY105" s="343">
        <f>MIN(СРОКИ!AN58+IF(СРОКИ!AN58&gt;0,($F105-$Q105)/$G105,0),$E105-SUM($S105:AX105))</f>
        <v>4073890.625</v>
      </c>
      <c r="AZ105" s="343">
        <f>MIN(СРОКИ!AO58+IF(СРОКИ!AO58&gt;0,($F105-$Q105)/$G105,0),$E105-SUM($S105:AY105))</f>
        <v>4073890.625</v>
      </c>
      <c r="BA105" s="343">
        <f>MIN(СРОКИ!AP58+IF(СРОКИ!AP58&gt;0,($F105-$Q105)/$G105,0),$E105-SUM($S105:AZ105))</f>
        <v>4073890.625</v>
      </c>
      <c r="BB105" s="343">
        <f>MIN(СРОКИ!AQ58+IF(СРОКИ!AQ58&gt;0,($F105-$Q105)/$G105,0),$E105-SUM($S105:BA105))</f>
        <v>4073890.625</v>
      </c>
      <c r="BC105" s="343">
        <f>MIN(СРОКИ!AR58+IF(СРОКИ!AR58&gt;0,($F105-$Q105)/$G105,0),$E105-SUM($S105:BB105))</f>
        <v>4073890.625</v>
      </c>
      <c r="BD105" s="343">
        <f>MIN(СРОКИ!AS58+IF(СРОКИ!AS58&gt;0,($F105-$Q105)/$G105,0),$E105-SUM($S105:BC105))</f>
        <v>4073890.625</v>
      </c>
      <c r="BE105" s="343">
        <f>MIN(СРОКИ!AT58+IF(СРОКИ!AT58&gt;0,($F105-$Q105)/$G105,0),$E105-SUM($S105:BD105))</f>
        <v>4073890.625</v>
      </c>
      <c r="BF105" s="343">
        <f>MIN(СРОКИ!AU58+IF(СРОКИ!AU58&gt;0,($F105-$Q105)/$G105,0),$E105-SUM($S105:BE105))</f>
        <v>0</v>
      </c>
      <c r="BG105" s="343">
        <f>MIN(СРОКИ!AV58+IF(СРОКИ!AV58&gt;0,($F105-$Q105)/$G105,0),$E105-SUM($S105:BF105))</f>
        <v>0</v>
      </c>
      <c r="BH105" s="343">
        <f>MIN(СРОКИ!AW58+IF(СРОКИ!AW58&gt;0,($F105-$Q105)/$G105,0),$E105-SUM($S105:BG105))</f>
        <v>0</v>
      </c>
      <c r="BI105" s="343">
        <f>MIN(СРОКИ!AX58+IF(СРОКИ!AX58&gt;0,($F105-$Q105)/$G105,0),$E105-SUM($S105:BH105))</f>
        <v>0</v>
      </c>
      <c r="BJ105" s="343">
        <f>MIN(СРОКИ!AY58+IF(СРОКИ!AY58&gt;0,($F105-$Q105)/$G105,0),$E105-SUM($S105:BI105))</f>
        <v>0</v>
      </c>
      <c r="BK105" s="343">
        <f>MIN(СРОКИ!AZ58+IF(СРОКИ!AZ58&gt;0,($F105-$Q105)/$G105,0),$E105-SUM($S105:BJ105))</f>
        <v>0</v>
      </c>
      <c r="BL105" s="343">
        <f>MIN(СРОКИ!BA58+IF(СРОКИ!BA58&gt;0,($F105-$Q105)/$G105,0),$E105-SUM($S105:BK105))</f>
        <v>0</v>
      </c>
      <c r="BM105" s="343">
        <f>MIN(СРОКИ!BB58+IF(СРОКИ!BB58&gt;0,($F105-$Q105)/$G105,0),$E105-SUM($S105:BL105))</f>
        <v>0</v>
      </c>
      <c r="BN105" s="343">
        <f>MIN(СРОКИ!BC58+IF(СРОКИ!BC58&gt;0,($F105-$Q105)/$G105,0),$E105-SUM($S105:BM105))</f>
        <v>0</v>
      </c>
      <c r="BO105" s="343">
        <f>MIN(СРОКИ!BD58+IF(СРОКИ!BD58&gt;0,($F105-$Q105)/$G105,0),$E105-SUM($S105:BN105))</f>
        <v>0</v>
      </c>
      <c r="BP105" s="343">
        <f>MIN(СРОКИ!BE58+IF(СРОКИ!BE58&gt;0,($F105-$Q105)/$G105,0),$E105-SUM($S105:BO105))</f>
        <v>0</v>
      </c>
      <c r="BQ105" s="343">
        <f>MIN(СРОКИ!BF58+IF(СРОКИ!BF58&gt;0,($F105-$Q105)/$G105,0),$E105-SUM($S105:BP105))</f>
        <v>0</v>
      </c>
      <c r="BR105" s="343">
        <f>MIN(СРОКИ!BG58+IF(СРОКИ!BG58&gt;0,($F105-$Q105)/$G105,0),$E105-SUM($S105:BQ105))</f>
        <v>0</v>
      </c>
      <c r="BS105" s="343">
        <f>MIN(СРОКИ!BH58+IF(СРОКИ!BH58&gt;0,($F105-$Q105)/$G105,0),$E105-SUM($S105:BR105))</f>
        <v>0</v>
      </c>
      <c r="BT105" s="343">
        <f>MIN(СРОКИ!BI58+IF(СРОКИ!BI58&gt;0,($F105-$Q105)/$G105,0),$E105-SUM($S105:BS105))</f>
        <v>0</v>
      </c>
      <c r="BU105" s="343">
        <f>MIN(СРОКИ!BJ58+IF(СРОКИ!BJ58&gt;0,($F105-$Q105)/$G105,0),$E105-SUM($S105:BT105))</f>
        <v>0</v>
      </c>
      <c r="BV105" s="343">
        <f>MIN(СРОКИ!BK58+IF(СРОКИ!BK58&gt;0,($F105-$Q105)/$G105,0),$E105-SUM($S105:BU105))</f>
        <v>0</v>
      </c>
      <c r="BW105" s="343">
        <f>MIN(СРОКИ!BL58+IF(СРОКИ!BL58&gt;0,($F105-$Q105)/$G105,0),$E105-SUM($S105:BV105))</f>
        <v>0</v>
      </c>
      <c r="BX105" s="343">
        <f>MIN(СРОКИ!BM58+IF(СРОКИ!BM58&gt;0,($F105-$Q105)/$G105,0),$E105-SUM($S105:BW105))</f>
        <v>0</v>
      </c>
      <c r="BY105" s="343">
        <f>MIN(СРОКИ!BN58+IF(СРОКИ!BN58&gt;0,($F105-$Q105)/$G105,0),$E105-SUM($S105:BX105))</f>
        <v>0</v>
      </c>
      <c r="BZ105" s="343">
        <f>MIN(СРОКИ!BO58+IF(СРОКИ!BO58&gt;0,($F105-$Q105)/$G105,0),$E105-SUM($S105:BY105))</f>
        <v>0</v>
      </c>
      <c r="CA105" s="343">
        <f>MIN(СРОКИ!BP58+IF(СРОКИ!BP58&gt;0,($F105-$Q105)/$G105,0),$E105-SUM($S105:BZ105))</f>
        <v>0</v>
      </c>
      <c r="CB105" s="343">
        <f>MIN(СРОКИ!BQ58+IF(СРОКИ!BQ58&gt;0,($F105-$Q105)/$G105,0),$E105-SUM($S105:CA105))</f>
        <v>0</v>
      </c>
      <c r="CC105" s="343">
        <f>MIN(СРОКИ!BR58+IF(СРОКИ!BR58&gt;0,($F105-$Q105)/$G105,0),$E105-SUM($S105:CB105))</f>
        <v>0</v>
      </c>
      <c r="CD105" s="343">
        <f>MIN(СРОКИ!BS58+IF(СРОКИ!BS58&gt;0,($F105-$Q105)/$G105,0),$E105-SUM($S105:CC105))</f>
        <v>0</v>
      </c>
      <c r="CE105" s="343">
        <f>MIN(СРОКИ!BT58+IF(СРОКИ!BT58&gt;0,($F105-$Q105)/$G105,0),$E105-SUM($S105:CD105))</f>
        <v>0</v>
      </c>
      <c r="CF105" s="343">
        <f>MIN(СРОКИ!BU58+IF(СРОКИ!BU58&gt;0,($F105-$Q105)/$G105,0),$E105-SUM($S105:CE105))</f>
        <v>0</v>
      </c>
      <c r="CG105" s="343">
        <f>MIN(СРОКИ!BV58+IF(СРОКИ!BV58&gt;0,($F105-$Q105)/$G105,0),$E105-SUM($S105:CF105))</f>
        <v>0</v>
      </c>
      <c r="CH105" s="343">
        <f>MIN(СРОКИ!BW58+IF(СРОКИ!BW58&gt;0,($F105-$Q105)/$G105,0),$E105-SUM($S105:CG105))</f>
        <v>0</v>
      </c>
      <c r="CI105" s="343">
        <f>MIN(СРОКИ!BX58+IF(СРОКИ!BX58&gt;0,($F105-$Q105)/$G105,0),$E105-SUM($S105:CH105))</f>
        <v>0</v>
      </c>
      <c r="CJ105" s="343">
        <f>MIN(СРОКИ!BY58+IF(СРОКИ!BY58&gt;0,($F105-$Q105)/$G105,0),$E105-SUM($S105:CI105))</f>
        <v>0</v>
      </c>
      <c r="CK105" s="343">
        <f>MIN(СРОКИ!BZ58+IF(СРОКИ!BZ58&gt;0,($F105-$Q105)/$G105,0),$E105-SUM($S105:CJ105))</f>
        <v>0</v>
      </c>
      <c r="CL105" s="343">
        <f>MIN(СРОКИ!CA58+IF(СРОКИ!CA58&gt;0,($F105-$Q105)/$G105,0),$E105-SUM($S105:CK105))</f>
        <v>0</v>
      </c>
      <c r="CM105" s="343">
        <f>MIN(СРОКИ!CB58+IF(СРОКИ!CB58&gt;0,($F105-$Q105)/$G105,0),$E105-SUM($S105:CL105))</f>
        <v>0</v>
      </c>
      <c r="CN105" s="343">
        <f>MIN(СРОКИ!CC58+IF(СРОКИ!CC58&gt;0,($F105-$Q105)/$G105,0),$E105-SUM($S105:CM105))</f>
        <v>0</v>
      </c>
      <c r="CO105" s="343">
        <f>MIN(СРОКИ!CD58+IF(СРОКИ!CD58&gt;0,($F105-$Q105)/$G105,0),$E105-SUM($S105:CN105))</f>
        <v>0</v>
      </c>
      <c r="CP105" s="343">
        <f>MIN(СРОКИ!CE58+IF(СРОКИ!CE58&gt;0,($F105-$Q105)/$G105,0),$E105-SUM($S105:CO105))</f>
        <v>0</v>
      </c>
      <c r="CQ105" s="343">
        <f>MIN(СРОКИ!CF58+IF(СРОКИ!CF58&gt;0,($F105-$Q105)/$G105,0),$E105-SUM($S105:CP105))</f>
        <v>0</v>
      </c>
      <c r="CR105" s="343">
        <f>MIN(СРОКИ!CG58+IF(СРОКИ!CG58&gt;0,($F105-$Q105)/$G105,0),$E105-SUM($S105:CQ105))</f>
        <v>0</v>
      </c>
      <c r="CS105" s="343">
        <f>MIN(СРОКИ!CH58+IF(СРОКИ!CH58&gt;0,($F105-$Q105)/$G105,0),$E105-SUM($S105:CR105))</f>
        <v>0</v>
      </c>
      <c r="CT105" s="343">
        <f>MIN(СРОКИ!CI58+IF(СРОКИ!CI58&gt;0,($F105-$Q105)/$G105,0),$E105-SUM($S105:CS105))</f>
        <v>0</v>
      </c>
      <c r="CU105" s="343">
        <f>MIN(СРОКИ!CJ58+IF(СРОКИ!CJ58&gt;0,($F105-$Q105)/$G105,0),$E105-SUM($S105:CT105))</f>
        <v>0</v>
      </c>
      <c r="CV105" s="343">
        <f>MIN(СРОКИ!CK58+IF(СРОКИ!CK58&gt;0,($F105-$Q105)/$G105,0),$E105-SUM($S105:CU105))</f>
        <v>0</v>
      </c>
      <c r="CW105" s="343">
        <f>MIN(СРОКИ!CL58+IF(СРОКИ!CL58&gt;0,($F105-$Q105)/$G105,0),$E105-SUM($S105:CV105))</f>
        <v>0</v>
      </c>
      <c r="CX105" s="343">
        <f>MIN(СРОКИ!CM58+IF(СРОКИ!CM58&gt;0,($F105-$Q105)/$G105,0),$E105-SUM($S105:CW105))</f>
        <v>0</v>
      </c>
      <c r="CY105" s="343">
        <f>MIN(СРОКИ!CN58+IF(СРОКИ!CN58&gt;0,($F105-$Q105)/$G105,0),$E105-SUM($S105:CX105))</f>
        <v>0</v>
      </c>
      <c r="CZ105" s="343">
        <f>MIN(СРОКИ!CO58+IF(СРОКИ!CO58&gt;0,($F105-$Q105)/$G105,0),$E105-SUM($S105:CY105))</f>
        <v>0</v>
      </c>
      <c r="DA105" s="343">
        <f>MIN(СРОКИ!CP58+IF(СРОКИ!CP58&gt;0,($F105-$Q105)/$G105,0),$E105-SUM($S105:CZ105))</f>
        <v>0</v>
      </c>
      <c r="DB105" s="343">
        <f>MIN(СРОКИ!CQ58+IF(СРОКИ!CQ58&gt;0,($F105-$Q105)/$G105,0),$E105-SUM($S105:DA105))</f>
        <v>0</v>
      </c>
      <c r="DC105" s="343">
        <f>MIN(СРОКИ!CR58+IF(СРОКИ!CR58&gt;0,($F105-$Q105)/$G105,0),$E105-SUM($S105:DB105))</f>
        <v>0</v>
      </c>
      <c r="DD105" s="343">
        <f>MIN(СРОКИ!CS58+IF(СРОКИ!CS58&gt;0,($F105-$Q105)/$G105,0),$E105-SUM($S105:DC105))</f>
        <v>0</v>
      </c>
      <c r="DE105" s="343">
        <f>MIN(СРОКИ!CT58+IF(СРОКИ!CT58&gt;0,($F105-$Q105)/$G105,0),$E105-SUM($S105:DD105))</f>
        <v>0</v>
      </c>
      <c r="DF105" s="343">
        <f>MIN(СРОКИ!CU58+IF(СРОКИ!CU58&gt;0,($F105-$Q105)/$G105,0),$E105-SUM($S105:DE105))</f>
        <v>0</v>
      </c>
      <c r="DG105" s="343">
        <f>MIN(СРОКИ!CV58+IF(СРОКИ!CV58&gt;0,($F105-$Q105)/$G105,0),$E105-SUM($S105:DF105))</f>
        <v>0</v>
      </c>
      <c r="DH105" s="343">
        <f>MIN(СРОКИ!CW58+IF(СРОКИ!CW58&gt;0,($F105-$Q105)/$G105,0),$E105-SUM($S105:DG105))</f>
        <v>0</v>
      </c>
      <c r="DI105" s="343">
        <f>MIN(СРОКИ!CX58+IF(СРОКИ!CX58&gt;0,($F105-$Q105)/$G105,0),$E105-SUM($S105:DH105))</f>
        <v>0</v>
      </c>
      <c r="DJ105" s="343">
        <f>MIN(СРОКИ!CY58+IF(СРОКИ!CY58&gt;0,($F105-$Q105)/$G105,0),$E105-SUM($S105:DI105))</f>
        <v>0</v>
      </c>
      <c r="DK105" s="343">
        <f>MIN(СРОКИ!CZ58+IF(СРОКИ!CZ58&gt;0,($F105-$Q105)/$G105,0),$E105-SUM($S105:DJ105))</f>
        <v>0</v>
      </c>
      <c r="DL105" s="343">
        <f>MIN(СРОКИ!DA58+IF(СРОКИ!DA58&gt;0,($F105-$Q105)/$G105,0),$E105-SUM($S105:DK105))</f>
        <v>0</v>
      </c>
      <c r="DM105" s="343">
        <f>MIN(СРОКИ!DB58+IF(СРОКИ!DB58&gt;0,($F105-$Q105)/$G105,0),$E105-SUM($S105:DL105))</f>
        <v>0</v>
      </c>
      <c r="DN105" s="343">
        <f>MIN(СРОКИ!DC58+IF(СРОКИ!DC58&gt;0,($F105-$Q105)/$G105,0),$E105-SUM($S105:DM105))</f>
        <v>0</v>
      </c>
      <c r="DO105" s="343">
        <f>MIN(СРОКИ!DD58+IF(СРОКИ!DD58&gt;0,($F105-$Q105)/$G105,0),$E105-SUM($S105:DN105))</f>
        <v>0</v>
      </c>
      <c r="DP105" s="343">
        <f>MIN(СРОКИ!DE58+IF(СРОКИ!DE58&gt;0,($F105-$Q105)/$G105,0),$E105-SUM($S105:DO105))</f>
        <v>0</v>
      </c>
      <c r="DQ105" s="343">
        <f>MIN(СРОКИ!DF58+IF(СРОКИ!DF58&gt;0,($F105-$Q105)/$G105,0),$E105-SUM($S105:DP105))</f>
        <v>0</v>
      </c>
      <c r="DR105" s="343">
        <f>MIN(СРОКИ!DG58+IF(СРОКИ!DG58&gt;0,($F105-$Q105)/$G105,0),$E105-SUM($S105:DQ105))</f>
        <v>0</v>
      </c>
      <c r="DS105" s="343">
        <f>MIN(СРОКИ!DH58+IF(СРОКИ!DH58&gt;0,($F105-$Q105)/$G105,0),$E105-SUM($S105:DR105))</f>
        <v>0</v>
      </c>
      <c r="DT105" s="343">
        <f>MIN(СРОКИ!DI58+IF(СРОКИ!DI58&gt;0,($F105-$Q105)/$G105,0),$E105-SUM($S105:DS105))</f>
        <v>0</v>
      </c>
      <c r="DU105" s="343">
        <f>MIN(СРОКИ!DJ58+IF(СРОКИ!DJ58&gt;0,($F105-$Q105)/$G105,0),$E105-SUM($S105:DT105))</f>
        <v>0</v>
      </c>
      <c r="DV105" s="343">
        <f>MIN(СРОКИ!DK58+IF(СРОКИ!DK58&gt;0,($F105-$Q105)/$G105,0),$E105-SUM($S105:DU105))</f>
        <v>0</v>
      </c>
      <c r="DW105" s="343">
        <f>MIN(СРОКИ!DL58+IF(СРОКИ!DL58&gt;0,($F105-$Q105)/$G105,0),$E105-SUM($S105:DV105))</f>
        <v>0</v>
      </c>
      <c r="DX105" s="343">
        <f>MIN(СРОКИ!DM58+IF(СРОКИ!DM58&gt;0,($F105-$Q105)/$G105,0),$E105-SUM($S105:DW105))</f>
        <v>0</v>
      </c>
      <c r="DY105" s="343">
        <f>MIN(СРОКИ!DN58+IF(СРОКИ!DN58&gt;0,($F105-$Q105)/$G105,0),$E105-SUM($S105:DX105))</f>
        <v>0</v>
      </c>
      <c r="DZ105" s="343">
        <f>MIN(СРОКИ!DO58+IF(СРОКИ!DO58&gt;0,($F105-$Q105)/$G105,0),$E105-SUM($S105:DY105))</f>
        <v>0</v>
      </c>
      <c r="EA105" s="343">
        <f>MIN(СРОКИ!DP58+IF(СРОКИ!DP58&gt;0,($F105-$Q105)/$G105,0),$E105-SUM($S105:DZ105))</f>
        <v>0</v>
      </c>
      <c r="EB105" s="343">
        <f>MIN(СРОКИ!DQ58+IF(СРОКИ!DQ58&gt;0,($F105-$Q105)/$G105,0),$E105-SUM($S105:EA105))</f>
        <v>0</v>
      </c>
      <c r="EC105" s="343">
        <f>MIN(СРОКИ!DR58+IF(СРОКИ!DR58&gt;0,($F105-$Q105)/$G105,0),$E105-SUM($S105:EB105))</f>
        <v>0</v>
      </c>
      <c r="ED105" s="343">
        <f>MIN(СРОКИ!DS58+IF(СРОКИ!DS58&gt;0,($F105-$Q105)/$G105,0),$E105-SUM($S105:EC105))</f>
        <v>0</v>
      </c>
      <c r="EE105" s="343">
        <f>MIN(СРОКИ!DT58+IF(СРОКИ!DT58&gt;0,($F105-$Q105)/$G105,0),$E105-SUM($S105:ED105))</f>
        <v>0</v>
      </c>
      <c r="EF105" s="343">
        <f>MIN(СРОКИ!DU58+IF(СРОКИ!DU58&gt;0,($F105-$Q105)/$G105,0),$E105-SUM($S105:EE105))</f>
        <v>0</v>
      </c>
      <c r="EG105" s="343">
        <f>MIN(СРОКИ!DV58+IF(СРОКИ!DV58&gt;0,($F105-$Q105)/$G105,0),$E105-SUM($S105:EF105))</f>
        <v>0</v>
      </c>
      <c r="EH105" s="343">
        <f>MIN(СРОКИ!DW58+IF(СРОКИ!DW58&gt;0,($F105-$Q105)/$G105,0),$E105-SUM($S105:EG105))</f>
        <v>0</v>
      </c>
      <c r="EI105" s="343">
        <f>MIN(СРОКИ!DX58+IF(СРОКИ!DX58&gt;0,($F105-$Q105)/$G105,0),$E105-SUM($S105:EH105))</f>
        <v>0</v>
      </c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/>
      <c r="FQ105" s="59"/>
      <c r="FR105" s="59"/>
      <c r="FS105" s="59"/>
      <c r="FT105" s="60"/>
      <c r="FU105" s="60"/>
      <c r="FV105" s="60"/>
      <c r="FW105" s="60"/>
      <c r="FX105" s="60"/>
      <c r="FY105" s="60"/>
      <c r="FZ105" s="60"/>
      <c r="GA105" s="60"/>
      <c r="GB105" s="60"/>
      <c r="GC105" s="60"/>
      <c r="GD105" s="60"/>
      <c r="GE105" s="60"/>
      <c r="GF105" s="60"/>
      <c r="GG105" s="60"/>
      <c r="GH105" s="60"/>
      <c r="GI105" s="60"/>
      <c r="GJ105" s="60"/>
      <c r="GK105" s="60"/>
      <c r="GL105" s="60"/>
      <c r="GM105" s="60"/>
      <c r="GN105" s="60"/>
      <c r="GO105" s="60"/>
      <c r="GP105" s="60"/>
      <c r="GQ105" s="60"/>
      <c r="GR105" s="60"/>
      <c r="GS105" s="60"/>
    </row>
    <row r="106" spans="2:201" x14ac:dyDescent="0.2">
      <c r="B106" s="66" t="s">
        <v>987</v>
      </c>
      <c r="C106" s="67" t="s">
        <v>988</v>
      </c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9">
        <f t="shared" si="188"/>
        <v>0</v>
      </c>
      <c r="Q106" s="70">
        <v>0</v>
      </c>
      <c r="R106" s="59">
        <f t="shared" si="189"/>
        <v>0</v>
      </c>
      <c r="S106" s="101">
        <f>SUMIF(факт!$U$7:$U$2427,S$6&amp;"/"&amp;$B106&amp;"/"&amp;$C106,факт!$N$7:$N$2427)</f>
        <v>0</v>
      </c>
      <c r="T106" s="101">
        <f>SUMIF(факт!$U$7:$U$2427,T$6&amp;"/"&amp;$B106&amp;"/"&amp;$C106,факт!$N$7:$N$2427)</f>
        <v>0</v>
      </c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59"/>
      <c r="DI106" s="59"/>
      <c r="DJ106" s="59"/>
      <c r="DK106" s="59"/>
      <c r="DL106" s="59"/>
      <c r="DM106" s="59"/>
      <c r="DN106" s="59"/>
      <c r="DO106" s="59"/>
      <c r="DP106" s="59"/>
      <c r="DQ106" s="59"/>
      <c r="DR106" s="59"/>
      <c r="DS106" s="59"/>
      <c r="DT106" s="59"/>
      <c r="DU106" s="59"/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/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/>
      <c r="FD106" s="59"/>
      <c r="FE106" s="59"/>
      <c r="FF106" s="59"/>
      <c r="FG106" s="59"/>
      <c r="FH106" s="59"/>
      <c r="FI106" s="59"/>
      <c r="FJ106" s="59"/>
      <c r="FK106" s="59"/>
      <c r="FL106" s="59"/>
      <c r="FM106" s="59"/>
      <c r="FN106" s="59"/>
      <c r="FO106" s="59"/>
      <c r="FP106" s="59"/>
      <c r="FQ106" s="59"/>
      <c r="FR106" s="59"/>
      <c r="FS106" s="59"/>
      <c r="FT106" s="60"/>
      <c r="FU106" s="60"/>
      <c r="FV106" s="60"/>
      <c r="FW106" s="60"/>
      <c r="FX106" s="60"/>
      <c r="FY106" s="60"/>
      <c r="FZ106" s="60"/>
      <c r="GA106" s="60"/>
      <c r="GB106" s="60"/>
      <c r="GC106" s="60"/>
      <c r="GD106" s="60"/>
      <c r="GE106" s="60"/>
      <c r="GF106" s="60"/>
      <c r="GG106" s="60"/>
      <c r="GH106" s="60"/>
      <c r="GI106" s="60"/>
      <c r="GJ106" s="60"/>
      <c r="GK106" s="60"/>
      <c r="GL106" s="60"/>
      <c r="GM106" s="60"/>
      <c r="GN106" s="60"/>
      <c r="GO106" s="60"/>
      <c r="GP106" s="60"/>
      <c r="GQ106" s="60"/>
      <c r="GR106" s="60"/>
      <c r="GS106" s="60"/>
    </row>
    <row r="107" spans="2:201" x14ac:dyDescent="0.2">
      <c r="B107" s="66" t="s">
        <v>989</v>
      </c>
      <c r="C107" s="67" t="s">
        <v>990</v>
      </c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9">
        <f t="shared" si="188"/>
        <v>0</v>
      </c>
      <c r="Q107" s="70">
        <v>0</v>
      </c>
      <c r="R107" s="59">
        <f t="shared" si="189"/>
        <v>0</v>
      </c>
      <c r="S107" s="101">
        <f>SUMIF(факт!$U$7:$U$2427,S$6&amp;"/"&amp;$B107&amp;"/"&amp;$C107,факт!$N$7:$N$2427)</f>
        <v>0</v>
      </c>
      <c r="T107" s="101">
        <f>SUMIF(факт!$U$7:$U$2427,T$6&amp;"/"&amp;$B107&amp;"/"&amp;$C107,факт!$N$7:$N$2427)</f>
        <v>0</v>
      </c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B107" s="59"/>
      <c r="DC107" s="59"/>
      <c r="DD107" s="59"/>
      <c r="DE107" s="59"/>
      <c r="DF107" s="59"/>
      <c r="DG107" s="59"/>
      <c r="DH107" s="59"/>
      <c r="DI107" s="59"/>
      <c r="DJ107" s="59"/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/>
      <c r="EN107" s="59"/>
      <c r="EO107" s="59"/>
      <c r="EP107" s="59"/>
      <c r="EQ107" s="59"/>
      <c r="ER107" s="59"/>
      <c r="ES107" s="59"/>
      <c r="ET107" s="59"/>
      <c r="EU107" s="59"/>
      <c r="EV107" s="59"/>
      <c r="EW107" s="59"/>
      <c r="EX107" s="59"/>
      <c r="EY107" s="59"/>
      <c r="EZ107" s="59"/>
      <c r="FA107" s="59"/>
      <c r="FB107" s="59"/>
      <c r="FC107" s="59"/>
      <c r="FD107" s="59"/>
      <c r="FE107" s="59"/>
      <c r="FF107" s="59"/>
      <c r="FG107" s="59"/>
      <c r="FH107" s="59"/>
      <c r="FI107" s="59"/>
      <c r="FJ107" s="59"/>
      <c r="FK107" s="59"/>
      <c r="FL107" s="59"/>
      <c r="FM107" s="59"/>
      <c r="FN107" s="59"/>
      <c r="FO107" s="59"/>
      <c r="FP107" s="59"/>
      <c r="FQ107" s="59"/>
      <c r="FR107" s="59"/>
      <c r="FS107" s="59"/>
      <c r="FT107" s="60"/>
      <c r="FU107" s="60"/>
      <c r="FV107" s="60"/>
      <c r="FW107" s="60"/>
      <c r="FX107" s="60"/>
      <c r="FY107" s="60"/>
      <c r="FZ107" s="60"/>
      <c r="GA107" s="60"/>
      <c r="GB107" s="60"/>
      <c r="GC107" s="60"/>
      <c r="GD107" s="60"/>
      <c r="GE107" s="60"/>
      <c r="GF107" s="60"/>
      <c r="GG107" s="60"/>
      <c r="GH107" s="60"/>
      <c r="GI107" s="60"/>
      <c r="GJ107" s="60"/>
      <c r="GK107" s="60"/>
      <c r="GL107" s="60"/>
      <c r="GM107" s="60"/>
      <c r="GN107" s="60"/>
      <c r="GO107" s="60"/>
      <c r="GP107" s="60"/>
      <c r="GQ107" s="60"/>
      <c r="GR107" s="60"/>
      <c r="GS107" s="60"/>
    </row>
    <row r="108" spans="2:201" x14ac:dyDescent="0.2">
      <c r="B108" s="66" t="s">
        <v>991</v>
      </c>
      <c r="C108" s="67" t="s">
        <v>992</v>
      </c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9">
        <f t="shared" si="188"/>
        <v>0</v>
      </c>
      <c r="Q108" s="70">
        <v>0</v>
      </c>
      <c r="R108" s="59">
        <f t="shared" si="189"/>
        <v>0</v>
      </c>
      <c r="S108" s="101">
        <f>SUMIF(факт!$U$7:$U$2427,S$6&amp;"/"&amp;$B108&amp;"/"&amp;$C108,факт!$N$7:$N$2427)</f>
        <v>0</v>
      </c>
      <c r="T108" s="101">
        <f>SUMIF(факт!$U$7:$U$2427,T$6&amp;"/"&amp;$B108&amp;"/"&amp;$C108,факт!$N$7:$N$2427)</f>
        <v>0</v>
      </c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59"/>
      <c r="FG108" s="59"/>
      <c r="FH108" s="59"/>
      <c r="FI108" s="59"/>
      <c r="FJ108" s="59"/>
      <c r="FK108" s="59"/>
      <c r="FL108" s="59"/>
      <c r="FM108" s="59"/>
      <c r="FN108" s="59"/>
      <c r="FO108" s="59"/>
      <c r="FP108" s="59"/>
      <c r="FQ108" s="59"/>
      <c r="FR108" s="59"/>
      <c r="FS108" s="59"/>
      <c r="FT108" s="60"/>
      <c r="FU108" s="60"/>
      <c r="FV108" s="60"/>
      <c r="FW108" s="60"/>
      <c r="FX108" s="60"/>
      <c r="FY108" s="60"/>
      <c r="FZ108" s="60"/>
      <c r="GA108" s="60"/>
      <c r="GB108" s="60"/>
      <c r="GC108" s="60"/>
      <c r="GD108" s="60"/>
      <c r="GE108" s="60"/>
      <c r="GF108" s="60"/>
      <c r="GG108" s="60"/>
      <c r="GH108" s="60"/>
      <c r="GI108" s="60"/>
      <c r="GJ108" s="60"/>
      <c r="GK108" s="60"/>
      <c r="GL108" s="60"/>
      <c r="GM108" s="60"/>
      <c r="GN108" s="60"/>
      <c r="GO108" s="60"/>
      <c r="GP108" s="60"/>
      <c r="GQ108" s="60"/>
      <c r="GR108" s="60"/>
      <c r="GS108" s="60"/>
    </row>
    <row r="109" spans="2:201" x14ac:dyDescent="0.2">
      <c r="B109" s="66" t="s">
        <v>993</v>
      </c>
      <c r="C109" s="67" t="s">
        <v>994</v>
      </c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9">
        <f t="shared" si="188"/>
        <v>0</v>
      </c>
      <c r="Q109" s="70">
        <v>0</v>
      </c>
      <c r="R109" s="59">
        <f t="shared" si="189"/>
        <v>0</v>
      </c>
      <c r="S109" s="101">
        <f>SUMIF(факт!$U$7:$U$2427,S$6&amp;"/"&amp;$B109&amp;"/"&amp;$C109,факт!$N$7:$N$2427)</f>
        <v>0</v>
      </c>
      <c r="T109" s="101">
        <f>SUMIF(факт!$U$7:$U$2427,T$6&amp;"/"&amp;$B109&amp;"/"&amp;$C109,факт!$N$7:$N$2427)</f>
        <v>0</v>
      </c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/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60"/>
      <c r="FU109" s="60"/>
      <c r="FV109" s="60"/>
      <c r="FW109" s="60"/>
      <c r="FX109" s="60"/>
      <c r="FY109" s="60"/>
      <c r="FZ109" s="60"/>
      <c r="GA109" s="60"/>
      <c r="GB109" s="60"/>
      <c r="GC109" s="60"/>
      <c r="GD109" s="60"/>
      <c r="GE109" s="60"/>
      <c r="GF109" s="60"/>
      <c r="GG109" s="60"/>
      <c r="GH109" s="60"/>
      <c r="GI109" s="60"/>
      <c r="GJ109" s="60"/>
      <c r="GK109" s="60"/>
      <c r="GL109" s="60"/>
      <c r="GM109" s="60"/>
      <c r="GN109" s="60"/>
      <c r="GO109" s="60"/>
      <c r="GP109" s="60"/>
      <c r="GQ109" s="60"/>
      <c r="GR109" s="60"/>
      <c r="GS109" s="60"/>
    </row>
    <row r="110" spans="2:201" x14ac:dyDescent="0.2">
      <c r="B110" s="66" t="s">
        <v>985</v>
      </c>
      <c r="C110" s="67" t="s">
        <v>995</v>
      </c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9">
        <f t="shared" si="188"/>
        <v>0</v>
      </c>
      <c r="Q110" s="70">
        <v>0</v>
      </c>
      <c r="R110" s="59">
        <f t="shared" si="189"/>
        <v>0</v>
      </c>
      <c r="S110" s="101">
        <f>SUMIF(факт!$U$7:$U$2427,S$6&amp;"/"&amp;$B110&amp;"/"&amp;$C110,факт!$N$7:$N$2427)</f>
        <v>0</v>
      </c>
      <c r="T110" s="101">
        <f>SUMIF(факт!$U$7:$U$2427,T$6&amp;"/"&amp;$B110&amp;"/"&amp;$C110,факт!$N$7:$N$2427)</f>
        <v>0</v>
      </c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60"/>
      <c r="FU110" s="60"/>
      <c r="FV110" s="60"/>
      <c r="FW110" s="60"/>
      <c r="FX110" s="60"/>
      <c r="FY110" s="60"/>
      <c r="FZ110" s="60"/>
      <c r="GA110" s="60"/>
      <c r="GB110" s="60"/>
      <c r="GC110" s="60"/>
      <c r="GD110" s="60"/>
      <c r="GE110" s="60"/>
      <c r="GF110" s="60"/>
      <c r="GG110" s="60"/>
      <c r="GH110" s="60"/>
      <c r="GI110" s="60"/>
      <c r="GJ110" s="60"/>
      <c r="GK110" s="60"/>
      <c r="GL110" s="60"/>
      <c r="GM110" s="60"/>
      <c r="GN110" s="60"/>
      <c r="GO110" s="60"/>
      <c r="GP110" s="60"/>
      <c r="GQ110" s="60"/>
      <c r="GR110" s="60"/>
      <c r="GS110" s="60"/>
    </row>
    <row r="111" spans="2:201" x14ac:dyDescent="0.2">
      <c r="B111" s="66" t="s">
        <v>996</v>
      </c>
      <c r="C111" s="67" t="s">
        <v>997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9">
        <f t="shared" si="188"/>
        <v>0</v>
      </c>
      <c r="Q111" s="70">
        <v>0</v>
      </c>
      <c r="R111" s="59">
        <f t="shared" si="189"/>
        <v>0</v>
      </c>
      <c r="S111" s="101">
        <f>SUMIF(факт!$U$7:$U$2427,S$6&amp;"/"&amp;$B111&amp;"/"&amp;$C111,факт!$N$7:$N$2427)</f>
        <v>0</v>
      </c>
      <c r="T111" s="101">
        <f>SUMIF(факт!$U$7:$U$2427,T$6&amp;"/"&amp;$B111&amp;"/"&amp;$C111,факт!$N$7:$N$2427)</f>
        <v>0</v>
      </c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59"/>
      <c r="FG111" s="59"/>
      <c r="FH111" s="59"/>
      <c r="FI111" s="59"/>
      <c r="FJ111" s="59"/>
      <c r="FK111" s="59"/>
      <c r="FL111" s="59"/>
      <c r="FM111" s="59"/>
      <c r="FN111" s="59"/>
      <c r="FO111" s="59"/>
      <c r="FP111" s="59"/>
      <c r="FQ111" s="59"/>
      <c r="FR111" s="59"/>
      <c r="FS111" s="59"/>
      <c r="FT111" s="60"/>
      <c r="FU111" s="60"/>
      <c r="FV111" s="60"/>
      <c r="FW111" s="60"/>
      <c r="FX111" s="60"/>
      <c r="FY111" s="60"/>
      <c r="FZ111" s="60"/>
      <c r="GA111" s="60"/>
      <c r="GB111" s="60"/>
      <c r="GC111" s="60"/>
      <c r="GD111" s="60"/>
      <c r="GE111" s="60"/>
      <c r="GF111" s="60"/>
      <c r="GG111" s="60"/>
      <c r="GH111" s="60"/>
      <c r="GI111" s="60"/>
      <c r="GJ111" s="60"/>
      <c r="GK111" s="60"/>
      <c r="GL111" s="60"/>
      <c r="GM111" s="60"/>
      <c r="GN111" s="60"/>
      <c r="GO111" s="60"/>
      <c r="GP111" s="60"/>
      <c r="GQ111" s="60"/>
      <c r="GR111" s="60"/>
      <c r="GS111" s="60"/>
    </row>
    <row r="112" spans="2:201" x14ac:dyDescent="0.2">
      <c r="B112" s="66" t="s">
        <v>998</v>
      </c>
      <c r="C112" s="67" t="s">
        <v>999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9">
        <f t="shared" si="188"/>
        <v>0</v>
      </c>
      <c r="Q112" s="70">
        <v>0</v>
      </c>
      <c r="R112" s="59">
        <f t="shared" si="189"/>
        <v>0</v>
      </c>
      <c r="S112" s="101">
        <f>SUMIF(факт!$U$7:$U$2427,S$6&amp;"/"&amp;$B112&amp;"/"&amp;$C112,факт!$N$7:$N$2427)</f>
        <v>0</v>
      </c>
      <c r="T112" s="101">
        <f>SUMIF(факт!$U$7:$U$2427,T$6&amp;"/"&amp;$B112&amp;"/"&amp;$C112,факт!$N$7:$N$2427)</f>
        <v>0</v>
      </c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60"/>
      <c r="FU112" s="60"/>
      <c r="FV112" s="60"/>
      <c r="FW112" s="60"/>
      <c r="FX112" s="60"/>
      <c r="FY112" s="60"/>
      <c r="FZ112" s="60"/>
      <c r="GA112" s="60"/>
      <c r="GB112" s="60"/>
      <c r="GC112" s="60"/>
      <c r="GD112" s="60"/>
      <c r="GE112" s="60"/>
      <c r="GF112" s="60"/>
      <c r="GG112" s="60"/>
      <c r="GH112" s="60"/>
      <c r="GI112" s="60"/>
      <c r="GJ112" s="60"/>
      <c r="GK112" s="60"/>
      <c r="GL112" s="60"/>
      <c r="GM112" s="60"/>
      <c r="GN112" s="60"/>
      <c r="GO112" s="60"/>
      <c r="GP112" s="60"/>
      <c r="GQ112" s="60"/>
      <c r="GR112" s="60"/>
      <c r="GS112" s="60"/>
    </row>
    <row r="113" spans="2:201" x14ac:dyDescent="0.2">
      <c r="B113" s="95" t="s">
        <v>1000</v>
      </c>
      <c r="C113" s="96" t="s">
        <v>744</v>
      </c>
      <c r="D113" s="394">
        <v>425000</v>
      </c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8">
        <f t="shared" si="188"/>
        <v>19550000</v>
      </c>
      <c r="Q113" s="99">
        <v>0</v>
      </c>
      <c r="R113" s="99">
        <f t="shared" si="189"/>
        <v>19550000</v>
      </c>
      <c r="S113" s="158">
        <f>SUMIF(факт!$S$7:$S$2427,S$6&amp;"/"&amp;$B113,факт!$N$7:$N$2427)</f>
        <v>0</v>
      </c>
      <c r="T113" s="158">
        <f>SUMIF(факт!$S$7:$S$2427,T$6&amp;"/"&amp;$B113,факт!$N$7:$N$2427)</f>
        <v>0</v>
      </c>
      <c r="U113" s="99">
        <f t="shared" ref="U113:AY113" si="190">$D$113*U3</f>
        <v>425000</v>
      </c>
      <c r="V113" s="99">
        <f t="shared" si="190"/>
        <v>425000</v>
      </c>
      <c r="W113" s="99">
        <f t="shared" si="190"/>
        <v>425000</v>
      </c>
      <c r="X113" s="99">
        <f t="shared" si="190"/>
        <v>425000</v>
      </c>
      <c r="Y113" s="99">
        <f t="shared" si="190"/>
        <v>425000</v>
      </c>
      <c r="Z113" s="99">
        <f t="shared" si="190"/>
        <v>425000</v>
      </c>
      <c r="AA113" s="99">
        <f t="shared" si="190"/>
        <v>425000</v>
      </c>
      <c r="AB113" s="99">
        <f t="shared" si="190"/>
        <v>425000</v>
      </c>
      <c r="AC113" s="99">
        <f t="shared" si="190"/>
        <v>425000</v>
      </c>
      <c r="AD113" s="99">
        <f t="shared" si="190"/>
        <v>425000</v>
      </c>
      <c r="AE113" s="99">
        <f t="shared" si="190"/>
        <v>425000</v>
      </c>
      <c r="AF113" s="99">
        <f t="shared" si="190"/>
        <v>425000</v>
      </c>
      <c r="AG113" s="99">
        <f t="shared" si="190"/>
        <v>425000</v>
      </c>
      <c r="AH113" s="99">
        <f t="shared" si="190"/>
        <v>425000</v>
      </c>
      <c r="AI113" s="99">
        <f t="shared" si="190"/>
        <v>425000</v>
      </c>
      <c r="AJ113" s="99">
        <f t="shared" si="190"/>
        <v>425000</v>
      </c>
      <c r="AK113" s="99">
        <f t="shared" si="190"/>
        <v>425000</v>
      </c>
      <c r="AL113" s="99">
        <f t="shared" si="190"/>
        <v>425000</v>
      </c>
      <c r="AM113" s="99">
        <f t="shared" si="190"/>
        <v>425000</v>
      </c>
      <c r="AN113" s="99">
        <f t="shared" si="190"/>
        <v>425000</v>
      </c>
      <c r="AO113" s="99">
        <f t="shared" si="190"/>
        <v>425000</v>
      </c>
      <c r="AP113" s="99">
        <f t="shared" si="190"/>
        <v>425000</v>
      </c>
      <c r="AQ113" s="99">
        <f t="shared" si="190"/>
        <v>425000</v>
      </c>
      <c r="AR113" s="99">
        <f t="shared" si="190"/>
        <v>425000</v>
      </c>
      <c r="AS113" s="99">
        <f t="shared" si="190"/>
        <v>425000</v>
      </c>
      <c r="AT113" s="99">
        <f t="shared" si="190"/>
        <v>425000</v>
      </c>
      <c r="AU113" s="99">
        <f t="shared" si="190"/>
        <v>425000</v>
      </c>
      <c r="AV113" s="99">
        <f t="shared" si="190"/>
        <v>425000</v>
      </c>
      <c r="AW113" s="99">
        <f t="shared" si="190"/>
        <v>425000</v>
      </c>
      <c r="AX113" s="99">
        <f t="shared" si="190"/>
        <v>425000</v>
      </c>
      <c r="AY113" s="99">
        <f t="shared" si="190"/>
        <v>425000</v>
      </c>
      <c r="AZ113" s="99">
        <f t="shared" ref="AZ113:DJ113" si="191">$D$113*AZ3</f>
        <v>425000</v>
      </c>
      <c r="BA113" s="99">
        <f t="shared" si="191"/>
        <v>425000</v>
      </c>
      <c r="BB113" s="99">
        <f t="shared" si="191"/>
        <v>425000</v>
      </c>
      <c r="BC113" s="99">
        <f t="shared" si="191"/>
        <v>425000</v>
      </c>
      <c r="BD113" s="99">
        <f t="shared" si="191"/>
        <v>425000</v>
      </c>
      <c r="BE113" s="99">
        <f t="shared" si="191"/>
        <v>425000</v>
      </c>
      <c r="BF113" s="99">
        <f t="shared" si="191"/>
        <v>425000</v>
      </c>
      <c r="BG113" s="99">
        <f t="shared" si="191"/>
        <v>425000</v>
      </c>
      <c r="BH113" s="99">
        <f t="shared" si="191"/>
        <v>425000</v>
      </c>
      <c r="BI113" s="99">
        <f t="shared" si="191"/>
        <v>425000</v>
      </c>
      <c r="BJ113" s="99">
        <f t="shared" si="191"/>
        <v>425000</v>
      </c>
      <c r="BK113" s="99">
        <f t="shared" si="191"/>
        <v>425000</v>
      </c>
      <c r="BL113" s="99">
        <f t="shared" si="191"/>
        <v>425000</v>
      </c>
      <c r="BM113" s="99">
        <f t="shared" si="191"/>
        <v>425000</v>
      </c>
      <c r="BN113" s="99">
        <f t="shared" si="191"/>
        <v>425000</v>
      </c>
      <c r="BO113" s="99">
        <f t="shared" si="191"/>
        <v>0</v>
      </c>
      <c r="BP113" s="99">
        <f t="shared" si="191"/>
        <v>0</v>
      </c>
      <c r="BQ113" s="99">
        <f t="shared" si="191"/>
        <v>0</v>
      </c>
      <c r="BR113" s="99">
        <f t="shared" si="191"/>
        <v>0</v>
      </c>
      <c r="BS113" s="99">
        <f t="shared" si="191"/>
        <v>0</v>
      </c>
      <c r="BT113" s="99">
        <f t="shared" si="191"/>
        <v>0</v>
      </c>
      <c r="BU113" s="99">
        <f t="shared" si="191"/>
        <v>0</v>
      </c>
      <c r="BV113" s="99">
        <f t="shared" si="191"/>
        <v>0</v>
      </c>
      <c r="BW113" s="99">
        <f t="shared" si="191"/>
        <v>0</v>
      </c>
      <c r="BX113" s="99">
        <f t="shared" si="191"/>
        <v>0</v>
      </c>
      <c r="BY113" s="99">
        <f t="shared" si="191"/>
        <v>0</v>
      </c>
      <c r="BZ113" s="99">
        <f t="shared" si="191"/>
        <v>0</v>
      </c>
      <c r="CA113" s="99">
        <f t="shared" si="191"/>
        <v>0</v>
      </c>
      <c r="CB113" s="99">
        <f t="shared" si="191"/>
        <v>0</v>
      </c>
      <c r="CC113" s="99">
        <f t="shared" si="191"/>
        <v>0</v>
      </c>
      <c r="CD113" s="99">
        <f t="shared" si="191"/>
        <v>0</v>
      </c>
      <c r="CE113" s="99">
        <f t="shared" si="191"/>
        <v>0</v>
      </c>
      <c r="CF113" s="99">
        <f t="shared" si="191"/>
        <v>0</v>
      </c>
      <c r="CG113" s="99">
        <f t="shared" si="191"/>
        <v>0</v>
      </c>
      <c r="CH113" s="99">
        <f t="shared" si="191"/>
        <v>0</v>
      </c>
      <c r="CI113" s="99">
        <f t="shared" si="191"/>
        <v>0</v>
      </c>
      <c r="CJ113" s="99">
        <f t="shared" si="191"/>
        <v>0</v>
      </c>
      <c r="CK113" s="99">
        <f t="shared" si="191"/>
        <v>0</v>
      </c>
      <c r="CL113" s="99">
        <f t="shared" si="191"/>
        <v>0</v>
      </c>
      <c r="CM113" s="99">
        <f t="shared" si="191"/>
        <v>0</v>
      </c>
      <c r="CN113" s="99">
        <f t="shared" si="191"/>
        <v>0</v>
      </c>
      <c r="CO113" s="99">
        <f t="shared" si="191"/>
        <v>0</v>
      </c>
      <c r="CP113" s="99">
        <f t="shared" si="191"/>
        <v>0</v>
      </c>
      <c r="CQ113" s="99">
        <f t="shared" si="191"/>
        <v>0</v>
      </c>
      <c r="CR113" s="99">
        <f t="shared" si="191"/>
        <v>0</v>
      </c>
      <c r="CS113" s="99">
        <f t="shared" si="191"/>
        <v>0</v>
      </c>
      <c r="CT113" s="99">
        <f t="shared" si="191"/>
        <v>0</v>
      </c>
      <c r="CU113" s="99">
        <f t="shared" si="191"/>
        <v>0</v>
      </c>
      <c r="CV113" s="99">
        <f t="shared" si="191"/>
        <v>0</v>
      </c>
      <c r="CW113" s="99">
        <f t="shared" si="191"/>
        <v>0</v>
      </c>
      <c r="CX113" s="99">
        <f t="shared" si="191"/>
        <v>0</v>
      </c>
      <c r="CY113" s="99">
        <f t="shared" si="191"/>
        <v>0</v>
      </c>
      <c r="CZ113" s="99">
        <f t="shared" si="191"/>
        <v>0</v>
      </c>
      <c r="DA113" s="99">
        <f t="shared" si="191"/>
        <v>0</v>
      </c>
      <c r="DB113" s="99">
        <f t="shared" si="191"/>
        <v>0</v>
      </c>
      <c r="DC113" s="99">
        <f t="shared" si="191"/>
        <v>0</v>
      </c>
      <c r="DD113" s="99">
        <f t="shared" si="191"/>
        <v>0</v>
      </c>
      <c r="DE113" s="99">
        <f t="shared" si="191"/>
        <v>0</v>
      </c>
      <c r="DF113" s="99">
        <f t="shared" si="191"/>
        <v>0</v>
      </c>
      <c r="DG113" s="99">
        <f t="shared" si="191"/>
        <v>0</v>
      </c>
      <c r="DH113" s="99">
        <f t="shared" si="191"/>
        <v>0</v>
      </c>
      <c r="DI113" s="99">
        <f t="shared" si="191"/>
        <v>0</v>
      </c>
      <c r="DJ113" s="99">
        <f t="shared" si="191"/>
        <v>0</v>
      </c>
      <c r="DK113" s="99">
        <f t="shared" ref="DK113:EI113" si="192">$D$113*DK3</f>
        <v>0</v>
      </c>
      <c r="DL113" s="99">
        <f t="shared" si="192"/>
        <v>0</v>
      </c>
      <c r="DM113" s="99">
        <f t="shared" si="192"/>
        <v>0</v>
      </c>
      <c r="DN113" s="99">
        <f t="shared" si="192"/>
        <v>0</v>
      </c>
      <c r="DO113" s="99">
        <f t="shared" si="192"/>
        <v>0</v>
      </c>
      <c r="DP113" s="99">
        <f t="shared" si="192"/>
        <v>0</v>
      </c>
      <c r="DQ113" s="99">
        <f t="shared" si="192"/>
        <v>0</v>
      </c>
      <c r="DR113" s="99">
        <f t="shared" si="192"/>
        <v>0</v>
      </c>
      <c r="DS113" s="99">
        <f t="shared" si="192"/>
        <v>0</v>
      </c>
      <c r="DT113" s="99">
        <f t="shared" si="192"/>
        <v>0</v>
      </c>
      <c r="DU113" s="99">
        <f t="shared" si="192"/>
        <v>0</v>
      </c>
      <c r="DV113" s="99">
        <f t="shared" si="192"/>
        <v>0</v>
      </c>
      <c r="DW113" s="99">
        <f t="shared" si="192"/>
        <v>0</v>
      </c>
      <c r="DX113" s="99">
        <f t="shared" si="192"/>
        <v>0</v>
      </c>
      <c r="DY113" s="99">
        <f t="shared" si="192"/>
        <v>0</v>
      </c>
      <c r="DZ113" s="99">
        <f t="shared" si="192"/>
        <v>0</v>
      </c>
      <c r="EA113" s="99">
        <f t="shared" si="192"/>
        <v>0</v>
      </c>
      <c r="EB113" s="99">
        <f t="shared" si="192"/>
        <v>0</v>
      </c>
      <c r="EC113" s="99">
        <f t="shared" si="192"/>
        <v>0</v>
      </c>
      <c r="ED113" s="99">
        <f t="shared" si="192"/>
        <v>0</v>
      </c>
      <c r="EE113" s="99">
        <f t="shared" si="192"/>
        <v>0</v>
      </c>
      <c r="EF113" s="99">
        <f t="shared" si="192"/>
        <v>0</v>
      </c>
      <c r="EG113" s="99">
        <f t="shared" si="192"/>
        <v>0</v>
      </c>
      <c r="EH113" s="99">
        <f t="shared" si="192"/>
        <v>0</v>
      </c>
      <c r="EI113" s="99">
        <f t="shared" si="192"/>
        <v>0</v>
      </c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60"/>
      <c r="FU113" s="60"/>
      <c r="FV113" s="60"/>
      <c r="FW113" s="60"/>
      <c r="FX113" s="60"/>
      <c r="FY113" s="60"/>
      <c r="FZ113" s="60"/>
      <c r="GA113" s="60"/>
      <c r="GB113" s="60"/>
      <c r="GC113" s="60"/>
      <c r="GD113" s="60"/>
      <c r="GE113" s="60"/>
      <c r="GF113" s="60"/>
      <c r="GG113" s="60"/>
      <c r="GH113" s="60"/>
      <c r="GI113" s="60"/>
      <c r="GJ113" s="60"/>
      <c r="GK113" s="60"/>
      <c r="GL113" s="60"/>
      <c r="GM113" s="60"/>
      <c r="GN113" s="60"/>
      <c r="GO113" s="60"/>
      <c r="GP113" s="60"/>
      <c r="GQ113" s="60"/>
      <c r="GR113" s="60"/>
      <c r="GS113" s="60"/>
    </row>
    <row r="114" spans="2:201" x14ac:dyDescent="0.2">
      <c r="B114" s="95" t="s">
        <v>1001</v>
      </c>
      <c r="C114" s="96" t="s">
        <v>745</v>
      </c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8">
        <f t="shared" si="188"/>
        <v>0</v>
      </c>
      <c r="Q114" s="99">
        <v>0</v>
      </c>
      <c r="R114" s="99">
        <f t="shared" si="189"/>
        <v>0</v>
      </c>
      <c r="S114" s="158">
        <f>SUMIF(факт!$S$7:$S$2427,S$6&amp;"/"&amp;$B114,факт!$N$7:$N$2427)</f>
        <v>0</v>
      </c>
      <c r="T114" s="158">
        <f>SUMIF(факт!$S$7:$S$2427,T$6&amp;"/"&amp;$B114,факт!$N$7:$N$2427)</f>
        <v>0</v>
      </c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C114" s="99"/>
      <c r="DD114" s="99"/>
      <c r="DE114" s="99"/>
      <c r="DF114" s="99"/>
      <c r="DG114" s="99"/>
      <c r="DH114" s="99"/>
      <c r="DI114" s="99"/>
      <c r="DJ114" s="99"/>
      <c r="DK114" s="99"/>
      <c r="DL114" s="99"/>
      <c r="DM114" s="99"/>
      <c r="DN114" s="99"/>
      <c r="DO114" s="99"/>
      <c r="DP114" s="99"/>
      <c r="DQ114" s="99"/>
      <c r="DR114" s="99"/>
      <c r="DS114" s="99"/>
      <c r="DT114" s="99"/>
      <c r="DU114" s="99"/>
      <c r="DV114" s="99"/>
      <c r="DW114" s="99"/>
      <c r="DX114" s="99"/>
      <c r="DY114" s="99"/>
      <c r="DZ114" s="99"/>
      <c r="EA114" s="99"/>
      <c r="EB114" s="99"/>
      <c r="EC114" s="99"/>
      <c r="ED114" s="99"/>
      <c r="EE114" s="99"/>
      <c r="EF114" s="99"/>
      <c r="EG114" s="99"/>
      <c r="EH114" s="99"/>
      <c r="EI114" s="9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60"/>
      <c r="FU114" s="60"/>
      <c r="FV114" s="60"/>
      <c r="FW114" s="60"/>
      <c r="FX114" s="60"/>
      <c r="FY114" s="60"/>
      <c r="FZ114" s="60"/>
      <c r="GA114" s="60"/>
      <c r="GB114" s="60"/>
      <c r="GC114" s="60"/>
      <c r="GD114" s="60"/>
      <c r="GE114" s="60"/>
      <c r="GF114" s="60"/>
      <c r="GG114" s="60"/>
      <c r="GH114" s="60"/>
      <c r="GI114" s="60"/>
      <c r="GJ114" s="60"/>
      <c r="GK114" s="60"/>
      <c r="GL114" s="60"/>
      <c r="GM114" s="60"/>
      <c r="GN114" s="60"/>
      <c r="GO114" s="60"/>
      <c r="GP114" s="60"/>
      <c r="GQ114" s="60"/>
      <c r="GR114" s="60"/>
      <c r="GS114" s="60"/>
    </row>
    <row r="115" spans="2:201" x14ac:dyDescent="0.2">
      <c r="B115" s="82">
        <v>0</v>
      </c>
      <c r="C115" s="83" t="s">
        <v>746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4">
        <f>P116</f>
        <v>46011000</v>
      </c>
      <c r="Q115" s="85">
        <f>Q116</f>
        <v>0</v>
      </c>
      <c r="R115" s="85">
        <f>R116</f>
        <v>46011000</v>
      </c>
      <c r="S115" s="85">
        <f>S116</f>
        <v>0</v>
      </c>
      <c r="T115" s="85">
        <f t="shared" ref="T115:AY115" si="193">T116</f>
        <v>0</v>
      </c>
      <c r="U115" s="85">
        <f t="shared" si="193"/>
        <v>0</v>
      </c>
      <c r="V115" s="85">
        <f t="shared" si="193"/>
        <v>0</v>
      </c>
      <c r="W115" s="85">
        <f t="shared" si="193"/>
        <v>0</v>
      </c>
      <c r="X115" s="85">
        <f t="shared" si="193"/>
        <v>0</v>
      </c>
      <c r="Y115" s="85">
        <f t="shared" si="193"/>
        <v>0</v>
      </c>
      <c r="Z115" s="85">
        <f t="shared" si="193"/>
        <v>0</v>
      </c>
      <c r="AA115" s="85">
        <f t="shared" si="193"/>
        <v>0</v>
      </c>
      <c r="AB115" s="85">
        <f t="shared" si="193"/>
        <v>0</v>
      </c>
      <c r="AC115" s="85">
        <f t="shared" si="193"/>
        <v>0</v>
      </c>
      <c r="AD115" s="85">
        <f t="shared" si="193"/>
        <v>0</v>
      </c>
      <c r="AE115" s="85">
        <f t="shared" si="193"/>
        <v>13419874.999999998</v>
      </c>
      <c r="AF115" s="85">
        <f t="shared" si="193"/>
        <v>6518225</v>
      </c>
      <c r="AG115" s="85">
        <f t="shared" si="193"/>
        <v>6518225</v>
      </c>
      <c r="AH115" s="85">
        <f t="shared" si="193"/>
        <v>6518225</v>
      </c>
      <c r="AI115" s="85">
        <f t="shared" si="193"/>
        <v>6518225</v>
      </c>
      <c r="AJ115" s="85">
        <f t="shared" si="193"/>
        <v>6518225</v>
      </c>
      <c r="AK115" s="85">
        <f t="shared" si="193"/>
        <v>0</v>
      </c>
      <c r="AL115" s="85">
        <f t="shared" si="193"/>
        <v>0</v>
      </c>
      <c r="AM115" s="85">
        <f t="shared" si="193"/>
        <v>0</v>
      </c>
      <c r="AN115" s="85">
        <f t="shared" si="193"/>
        <v>0</v>
      </c>
      <c r="AO115" s="85">
        <f t="shared" si="193"/>
        <v>0</v>
      </c>
      <c r="AP115" s="85">
        <f t="shared" si="193"/>
        <v>0</v>
      </c>
      <c r="AQ115" s="85">
        <f t="shared" si="193"/>
        <v>0</v>
      </c>
      <c r="AR115" s="85">
        <f t="shared" si="193"/>
        <v>0</v>
      </c>
      <c r="AS115" s="85">
        <f t="shared" si="193"/>
        <v>0</v>
      </c>
      <c r="AT115" s="85">
        <f t="shared" si="193"/>
        <v>0</v>
      </c>
      <c r="AU115" s="85">
        <f t="shared" si="193"/>
        <v>0</v>
      </c>
      <c r="AV115" s="85">
        <f t="shared" si="193"/>
        <v>0</v>
      </c>
      <c r="AW115" s="85">
        <f t="shared" si="193"/>
        <v>0</v>
      </c>
      <c r="AX115" s="85">
        <f t="shared" si="193"/>
        <v>0</v>
      </c>
      <c r="AY115" s="85">
        <f t="shared" si="193"/>
        <v>0</v>
      </c>
      <c r="AZ115" s="85">
        <f t="shared" ref="AZ115:CE115" si="194">AZ116</f>
        <v>0</v>
      </c>
      <c r="BA115" s="85">
        <f t="shared" si="194"/>
        <v>0</v>
      </c>
      <c r="BB115" s="85">
        <f t="shared" si="194"/>
        <v>0</v>
      </c>
      <c r="BC115" s="85">
        <f t="shared" si="194"/>
        <v>0</v>
      </c>
      <c r="BD115" s="85">
        <f t="shared" si="194"/>
        <v>0</v>
      </c>
      <c r="BE115" s="85">
        <f t="shared" si="194"/>
        <v>0</v>
      </c>
      <c r="BF115" s="85">
        <f t="shared" si="194"/>
        <v>0</v>
      </c>
      <c r="BG115" s="85">
        <f t="shared" si="194"/>
        <v>0</v>
      </c>
      <c r="BH115" s="85">
        <f t="shared" si="194"/>
        <v>0</v>
      </c>
      <c r="BI115" s="85">
        <f t="shared" si="194"/>
        <v>0</v>
      </c>
      <c r="BJ115" s="85">
        <f t="shared" si="194"/>
        <v>0</v>
      </c>
      <c r="BK115" s="85">
        <f t="shared" si="194"/>
        <v>0</v>
      </c>
      <c r="BL115" s="85">
        <f t="shared" si="194"/>
        <v>0</v>
      </c>
      <c r="BM115" s="85">
        <f t="shared" si="194"/>
        <v>0</v>
      </c>
      <c r="BN115" s="85">
        <f t="shared" si="194"/>
        <v>0</v>
      </c>
      <c r="BO115" s="85">
        <f t="shared" si="194"/>
        <v>0</v>
      </c>
      <c r="BP115" s="85">
        <f t="shared" si="194"/>
        <v>0</v>
      </c>
      <c r="BQ115" s="85">
        <f t="shared" si="194"/>
        <v>0</v>
      </c>
      <c r="BR115" s="85">
        <f t="shared" si="194"/>
        <v>0</v>
      </c>
      <c r="BS115" s="85">
        <f t="shared" si="194"/>
        <v>0</v>
      </c>
      <c r="BT115" s="85">
        <f t="shared" si="194"/>
        <v>0</v>
      </c>
      <c r="BU115" s="85">
        <f t="shared" si="194"/>
        <v>0</v>
      </c>
      <c r="BV115" s="85">
        <f t="shared" si="194"/>
        <v>0</v>
      </c>
      <c r="BW115" s="85">
        <f t="shared" si="194"/>
        <v>0</v>
      </c>
      <c r="BX115" s="85">
        <f t="shared" si="194"/>
        <v>0</v>
      </c>
      <c r="BY115" s="85">
        <f t="shared" si="194"/>
        <v>0</v>
      </c>
      <c r="BZ115" s="85">
        <f t="shared" si="194"/>
        <v>0</v>
      </c>
      <c r="CA115" s="85">
        <f t="shared" si="194"/>
        <v>0</v>
      </c>
      <c r="CB115" s="85">
        <f t="shared" si="194"/>
        <v>0</v>
      </c>
      <c r="CC115" s="85">
        <f t="shared" si="194"/>
        <v>0</v>
      </c>
      <c r="CD115" s="85">
        <f t="shared" si="194"/>
        <v>0</v>
      </c>
      <c r="CE115" s="85">
        <f t="shared" si="194"/>
        <v>0</v>
      </c>
      <c r="CF115" s="85">
        <f t="shared" ref="CF115:EI115" si="195">CF116</f>
        <v>0</v>
      </c>
      <c r="CG115" s="85">
        <f t="shared" si="195"/>
        <v>0</v>
      </c>
      <c r="CH115" s="85">
        <f t="shared" si="195"/>
        <v>0</v>
      </c>
      <c r="CI115" s="85">
        <f t="shared" si="195"/>
        <v>0</v>
      </c>
      <c r="CJ115" s="85">
        <f t="shared" si="195"/>
        <v>0</v>
      </c>
      <c r="CK115" s="85">
        <f t="shared" si="195"/>
        <v>0</v>
      </c>
      <c r="CL115" s="85">
        <f t="shared" si="195"/>
        <v>0</v>
      </c>
      <c r="CM115" s="85">
        <f t="shared" si="195"/>
        <v>0</v>
      </c>
      <c r="CN115" s="85">
        <f t="shared" si="195"/>
        <v>0</v>
      </c>
      <c r="CO115" s="85">
        <f t="shared" si="195"/>
        <v>0</v>
      </c>
      <c r="CP115" s="85">
        <f t="shared" si="195"/>
        <v>0</v>
      </c>
      <c r="CQ115" s="85">
        <f t="shared" si="195"/>
        <v>0</v>
      </c>
      <c r="CR115" s="85">
        <f t="shared" si="195"/>
        <v>0</v>
      </c>
      <c r="CS115" s="85">
        <f t="shared" si="195"/>
        <v>0</v>
      </c>
      <c r="CT115" s="85">
        <f t="shared" si="195"/>
        <v>0</v>
      </c>
      <c r="CU115" s="85">
        <f t="shared" si="195"/>
        <v>0</v>
      </c>
      <c r="CV115" s="85">
        <f t="shared" si="195"/>
        <v>0</v>
      </c>
      <c r="CW115" s="85">
        <f t="shared" si="195"/>
        <v>0</v>
      </c>
      <c r="CX115" s="85">
        <f t="shared" si="195"/>
        <v>0</v>
      </c>
      <c r="CY115" s="85">
        <f t="shared" si="195"/>
        <v>0</v>
      </c>
      <c r="CZ115" s="85">
        <f t="shared" si="195"/>
        <v>0</v>
      </c>
      <c r="DA115" s="85">
        <f t="shared" si="195"/>
        <v>0</v>
      </c>
      <c r="DB115" s="85">
        <f t="shared" si="195"/>
        <v>0</v>
      </c>
      <c r="DC115" s="85">
        <f t="shared" si="195"/>
        <v>0</v>
      </c>
      <c r="DD115" s="85">
        <f t="shared" si="195"/>
        <v>0</v>
      </c>
      <c r="DE115" s="85">
        <f t="shared" si="195"/>
        <v>0</v>
      </c>
      <c r="DF115" s="85">
        <f t="shared" si="195"/>
        <v>0</v>
      </c>
      <c r="DG115" s="85">
        <f t="shared" si="195"/>
        <v>0</v>
      </c>
      <c r="DH115" s="85">
        <f t="shared" si="195"/>
        <v>0</v>
      </c>
      <c r="DI115" s="85">
        <f t="shared" si="195"/>
        <v>0</v>
      </c>
      <c r="DJ115" s="85">
        <f t="shared" si="195"/>
        <v>0</v>
      </c>
      <c r="DK115" s="85">
        <f t="shared" si="195"/>
        <v>0</v>
      </c>
      <c r="DL115" s="85">
        <f t="shared" si="195"/>
        <v>0</v>
      </c>
      <c r="DM115" s="85">
        <f t="shared" si="195"/>
        <v>0</v>
      </c>
      <c r="DN115" s="85">
        <f t="shared" si="195"/>
        <v>0</v>
      </c>
      <c r="DO115" s="85">
        <f t="shared" si="195"/>
        <v>0</v>
      </c>
      <c r="DP115" s="85">
        <f t="shared" si="195"/>
        <v>0</v>
      </c>
      <c r="DQ115" s="85">
        <f t="shared" si="195"/>
        <v>0</v>
      </c>
      <c r="DR115" s="85">
        <f t="shared" si="195"/>
        <v>0</v>
      </c>
      <c r="DS115" s="85">
        <f t="shared" si="195"/>
        <v>0</v>
      </c>
      <c r="DT115" s="85">
        <f t="shared" si="195"/>
        <v>0</v>
      </c>
      <c r="DU115" s="85">
        <f t="shared" si="195"/>
        <v>0</v>
      </c>
      <c r="DV115" s="85">
        <f t="shared" si="195"/>
        <v>0</v>
      </c>
      <c r="DW115" s="85">
        <f t="shared" si="195"/>
        <v>0</v>
      </c>
      <c r="DX115" s="85">
        <f t="shared" si="195"/>
        <v>0</v>
      </c>
      <c r="DY115" s="85">
        <f t="shared" si="195"/>
        <v>0</v>
      </c>
      <c r="DZ115" s="85">
        <f t="shared" si="195"/>
        <v>0</v>
      </c>
      <c r="EA115" s="85">
        <f t="shared" si="195"/>
        <v>0</v>
      </c>
      <c r="EB115" s="85">
        <f t="shared" si="195"/>
        <v>0</v>
      </c>
      <c r="EC115" s="85">
        <f t="shared" si="195"/>
        <v>0</v>
      </c>
      <c r="ED115" s="85">
        <f t="shared" si="195"/>
        <v>0</v>
      </c>
      <c r="EE115" s="85">
        <f t="shared" si="195"/>
        <v>0</v>
      </c>
      <c r="EF115" s="85">
        <f t="shared" si="195"/>
        <v>0</v>
      </c>
      <c r="EG115" s="85">
        <f t="shared" si="195"/>
        <v>0</v>
      </c>
      <c r="EH115" s="85">
        <f t="shared" si="195"/>
        <v>0</v>
      </c>
      <c r="EI115" s="85">
        <f t="shared" si="195"/>
        <v>0</v>
      </c>
      <c r="EJ115" s="59"/>
      <c r="EK115" s="59"/>
      <c r="EL115" s="59"/>
      <c r="EM115" s="59"/>
      <c r="EN115" s="59"/>
      <c r="EO115" s="59"/>
      <c r="EP115" s="59"/>
      <c r="EQ115" s="59"/>
      <c r="ER115" s="59"/>
      <c r="ES115" s="59"/>
      <c r="ET115" s="59"/>
      <c r="EU115" s="59"/>
      <c r="EV115" s="59"/>
      <c r="EW115" s="59"/>
      <c r="EX115" s="59"/>
      <c r="EY115" s="59"/>
      <c r="EZ115" s="59"/>
      <c r="FA115" s="59"/>
      <c r="FB115" s="59"/>
      <c r="FC115" s="59"/>
      <c r="FD115" s="59"/>
      <c r="FE115" s="59"/>
      <c r="FF115" s="59"/>
      <c r="FG115" s="59"/>
      <c r="FH115" s="59"/>
      <c r="FI115" s="59"/>
      <c r="FJ115" s="59"/>
      <c r="FK115" s="59"/>
      <c r="FL115" s="59"/>
      <c r="FM115" s="59"/>
      <c r="FN115" s="59"/>
      <c r="FO115" s="59"/>
      <c r="FP115" s="59"/>
      <c r="FQ115" s="59"/>
      <c r="FR115" s="59"/>
      <c r="FS115" s="59"/>
      <c r="FT115" s="60"/>
      <c r="FU115" s="60"/>
      <c r="FV115" s="60"/>
      <c r="FW115" s="60"/>
      <c r="FX115" s="60"/>
      <c r="FY115" s="60"/>
      <c r="FZ115" s="60"/>
      <c r="GA115" s="60"/>
      <c r="GB115" s="60"/>
      <c r="GC115" s="60"/>
      <c r="GD115" s="60"/>
      <c r="GE115" s="60"/>
      <c r="GF115" s="60"/>
      <c r="GG115" s="60"/>
      <c r="GH115" s="60"/>
      <c r="GI115" s="60"/>
      <c r="GJ115" s="60"/>
      <c r="GK115" s="60"/>
      <c r="GL115" s="60"/>
      <c r="GM115" s="60"/>
      <c r="GN115" s="60"/>
      <c r="GO115" s="60"/>
      <c r="GP115" s="60"/>
      <c r="GQ115" s="60"/>
      <c r="GR115" s="60"/>
      <c r="GS115" s="60"/>
    </row>
    <row r="116" spans="2:201" x14ac:dyDescent="0.2">
      <c r="B116" s="95" t="s">
        <v>1002</v>
      </c>
      <c r="C116" s="96" t="s">
        <v>133</v>
      </c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8">
        <f>SUM(P117:P121)</f>
        <v>46011000</v>
      </c>
      <c r="Q116" s="99">
        <f>SUM(Q117:Q121)</f>
        <v>0</v>
      </c>
      <c r="R116" s="99">
        <f>SUM(R117:R121)</f>
        <v>46011000</v>
      </c>
      <c r="S116" s="99">
        <f>SUM(S117:S121)</f>
        <v>0</v>
      </c>
      <c r="T116" s="99">
        <f t="shared" ref="T116:AY116" si="196">SUM(T117:T121)</f>
        <v>0</v>
      </c>
      <c r="U116" s="99">
        <f t="shared" si="196"/>
        <v>0</v>
      </c>
      <c r="V116" s="99">
        <f t="shared" si="196"/>
        <v>0</v>
      </c>
      <c r="W116" s="99">
        <f t="shared" si="196"/>
        <v>0</v>
      </c>
      <c r="X116" s="99">
        <f t="shared" si="196"/>
        <v>0</v>
      </c>
      <c r="Y116" s="99">
        <f t="shared" si="196"/>
        <v>0</v>
      </c>
      <c r="Z116" s="99">
        <f t="shared" si="196"/>
        <v>0</v>
      </c>
      <c r="AA116" s="99">
        <f t="shared" si="196"/>
        <v>0</v>
      </c>
      <c r="AB116" s="99">
        <f t="shared" si="196"/>
        <v>0</v>
      </c>
      <c r="AC116" s="99">
        <f t="shared" si="196"/>
        <v>0</v>
      </c>
      <c r="AD116" s="99">
        <f t="shared" si="196"/>
        <v>0</v>
      </c>
      <c r="AE116" s="99">
        <f t="shared" si="196"/>
        <v>13419874.999999998</v>
      </c>
      <c r="AF116" s="99">
        <f t="shared" si="196"/>
        <v>6518225</v>
      </c>
      <c r="AG116" s="99">
        <f t="shared" si="196"/>
        <v>6518225</v>
      </c>
      <c r="AH116" s="99">
        <f t="shared" si="196"/>
        <v>6518225</v>
      </c>
      <c r="AI116" s="99">
        <f t="shared" si="196"/>
        <v>6518225</v>
      </c>
      <c r="AJ116" s="99">
        <f t="shared" si="196"/>
        <v>6518225</v>
      </c>
      <c r="AK116" s="99">
        <f t="shared" si="196"/>
        <v>0</v>
      </c>
      <c r="AL116" s="99">
        <f t="shared" si="196"/>
        <v>0</v>
      </c>
      <c r="AM116" s="99">
        <f t="shared" si="196"/>
        <v>0</v>
      </c>
      <c r="AN116" s="99">
        <f t="shared" si="196"/>
        <v>0</v>
      </c>
      <c r="AO116" s="99">
        <f t="shared" si="196"/>
        <v>0</v>
      </c>
      <c r="AP116" s="99">
        <f t="shared" si="196"/>
        <v>0</v>
      </c>
      <c r="AQ116" s="99">
        <f t="shared" si="196"/>
        <v>0</v>
      </c>
      <c r="AR116" s="99">
        <f t="shared" si="196"/>
        <v>0</v>
      </c>
      <c r="AS116" s="99">
        <f t="shared" si="196"/>
        <v>0</v>
      </c>
      <c r="AT116" s="99">
        <f t="shared" si="196"/>
        <v>0</v>
      </c>
      <c r="AU116" s="99">
        <f t="shared" si="196"/>
        <v>0</v>
      </c>
      <c r="AV116" s="99">
        <f t="shared" si="196"/>
        <v>0</v>
      </c>
      <c r="AW116" s="99">
        <f t="shared" si="196"/>
        <v>0</v>
      </c>
      <c r="AX116" s="99">
        <f t="shared" si="196"/>
        <v>0</v>
      </c>
      <c r="AY116" s="99">
        <f t="shared" si="196"/>
        <v>0</v>
      </c>
      <c r="AZ116" s="99">
        <f t="shared" ref="AZ116" si="197">SUM(AZ117:AZ121)</f>
        <v>0</v>
      </c>
      <c r="BA116" s="99">
        <f t="shared" ref="BA116:DL116" si="198">SUM(BA117:BA121)</f>
        <v>0</v>
      </c>
      <c r="BB116" s="99">
        <f t="shared" si="198"/>
        <v>0</v>
      </c>
      <c r="BC116" s="99">
        <f t="shared" si="198"/>
        <v>0</v>
      </c>
      <c r="BD116" s="99">
        <f t="shared" si="198"/>
        <v>0</v>
      </c>
      <c r="BE116" s="99">
        <f t="shared" si="198"/>
        <v>0</v>
      </c>
      <c r="BF116" s="99">
        <f t="shared" si="198"/>
        <v>0</v>
      </c>
      <c r="BG116" s="99">
        <f t="shared" si="198"/>
        <v>0</v>
      </c>
      <c r="BH116" s="99">
        <f t="shared" si="198"/>
        <v>0</v>
      </c>
      <c r="BI116" s="99">
        <f t="shared" si="198"/>
        <v>0</v>
      </c>
      <c r="BJ116" s="99">
        <f t="shared" si="198"/>
        <v>0</v>
      </c>
      <c r="BK116" s="99">
        <f t="shared" si="198"/>
        <v>0</v>
      </c>
      <c r="BL116" s="99">
        <f t="shared" si="198"/>
        <v>0</v>
      </c>
      <c r="BM116" s="99">
        <f t="shared" si="198"/>
        <v>0</v>
      </c>
      <c r="BN116" s="99">
        <f t="shared" si="198"/>
        <v>0</v>
      </c>
      <c r="BO116" s="99">
        <f t="shared" si="198"/>
        <v>0</v>
      </c>
      <c r="BP116" s="99">
        <f t="shared" si="198"/>
        <v>0</v>
      </c>
      <c r="BQ116" s="99">
        <f t="shared" si="198"/>
        <v>0</v>
      </c>
      <c r="BR116" s="99">
        <f t="shared" si="198"/>
        <v>0</v>
      </c>
      <c r="BS116" s="99">
        <f t="shared" si="198"/>
        <v>0</v>
      </c>
      <c r="BT116" s="99">
        <f t="shared" si="198"/>
        <v>0</v>
      </c>
      <c r="BU116" s="99">
        <f t="shared" si="198"/>
        <v>0</v>
      </c>
      <c r="BV116" s="99">
        <f t="shared" si="198"/>
        <v>0</v>
      </c>
      <c r="BW116" s="99">
        <f t="shared" si="198"/>
        <v>0</v>
      </c>
      <c r="BX116" s="99">
        <f t="shared" si="198"/>
        <v>0</v>
      </c>
      <c r="BY116" s="99">
        <f t="shared" si="198"/>
        <v>0</v>
      </c>
      <c r="BZ116" s="99">
        <f t="shared" si="198"/>
        <v>0</v>
      </c>
      <c r="CA116" s="99">
        <f t="shared" si="198"/>
        <v>0</v>
      </c>
      <c r="CB116" s="99">
        <f t="shared" si="198"/>
        <v>0</v>
      </c>
      <c r="CC116" s="99">
        <f t="shared" si="198"/>
        <v>0</v>
      </c>
      <c r="CD116" s="99">
        <f t="shared" si="198"/>
        <v>0</v>
      </c>
      <c r="CE116" s="99">
        <f t="shared" si="198"/>
        <v>0</v>
      </c>
      <c r="CF116" s="99">
        <f t="shared" si="198"/>
        <v>0</v>
      </c>
      <c r="CG116" s="99">
        <f t="shared" si="198"/>
        <v>0</v>
      </c>
      <c r="CH116" s="99">
        <f t="shared" si="198"/>
        <v>0</v>
      </c>
      <c r="CI116" s="99">
        <f t="shared" si="198"/>
        <v>0</v>
      </c>
      <c r="CJ116" s="99">
        <f t="shared" si="198"/>
        <v>0</v>
      </c>
      <c r="CK116" s="99">
        <f t="shared" si="198"/>
        <v>0</v>
      </c>
      <c r="CL116" s="99">
        <f t="shared" si="198"/>
        <v>0</v>
      </c>
      <c r="CM116" s="99">
        <f t="shared" si="198"/>
        <v>0</v>
      </c>
      <c r="CN116" s="99">
        <f t="shared" si="198"/>
        <v>0</v>
      </c>
      <c r="CO116" s="99">
        <f t="shared" si="198"/>
        <v>0</v>
      </c>
      <c r="CP116" s="99">
        <f t="shared" si="198"/>
        <v>0</v>
      </c>
      <c r="CQ116" s="99">
        <f t="shared" si="198"/>
        <v>0</v>
      </c>
      <c r="CR116" s="99">
        <f t="shared" si="198"/>
        <v>0</v>
      </c>
      <c r="CS116" s="99">
        <f t="shared" si="198"/>
        <v>0</v>
      </c>
      <c r="CT116" s="99">
        <f t="shared" si="198"/>
        <v>0</v>
      </c>
      <c r="CU116" s="99">
        <f t="shared" si="198"/>
        <v>0</v>
      </c>
      <c r="CV116" s="99">
        <f t="shared" si="198"/>
        <v>0</v>
      </c>
      <c r="CW116" s="99">
        <f t="shared" si="198"/>
        <v>0</v>
      </c>
      <c r="CX116" s="99">
        <f t="shared" si="198"/>
        <v>0</v>
      </c>
      <c r="CY116" s="99">
        <f t="shared" si="198"/>
        <v>0</v>
      </c>
      <c r="CZ116" s="99">
        <f t="shared" si="198"/>
        <v>0</v>
      </c>
      <c r="DA116" s="99">
        <f t="shared" si="198"/>
        <v>0</v>
      </c>
      <c r="DB116" s="99">
        <f t="shared" si="198"/>
        <v>0</v>
      </c>
      <c r="DC116" s="99">
        <f t="shared" si="198"/>
        <v>0</v>
      </c>
      <c r="DD116" s="99">
        <f t="shared" si="198"/>
        <v>0</v>
      </c>
      <c r="DE116" s="99">
        <f t="shared" si="198"/>
        <v>0</v>
      </c>
      <c r="DF116" s="99">
        <f t="shared" si="198"/>
        <v>0</v>
      </c>
      <c r="DG116" s="99">
        <f t="shared" si="198"/>
        <v>0</v>
      </c>
      <c r="DH116" s="99">
        <f t="shared" si="198"/>
        <v>0</v>
      </c>
      <c r="DI116" s="99">
        <f t="shared" si="198"/>
        <v>0</v>
      </c>
      <c r="DJ116" s="99">
        <f t="shared" si="198"/>
        <v>0</v>
      </c>
      <c r="DK116" s="99">
        <f t="shared" si="198"/>
        <v>0</v>
      </c>
      <c r="DL116" s="99">
        <f t="shared" si="198"/>
        <v>0</v>
      </c>
      <c r="DM116" s="99">
        <f t="shared" ref="DM116:EI116" si="199">SUM(DM117:DM121)</f>
        <v>0</v>
      </c>
      <c r="DN116" s="99">
        <f t="shared" si="199"/>
        <v>0</v>
      </c>
      <c r="DO116" s="99">
        <f t="shared" si="199"/>
        <v>0</v>
      </c>
      <c r="DP116" s="99">
        <f t="shared" si="199"/>
        <v>0</v>
      </c>
      <c r="DQ116" s="99">
        <f t="shared" si="199"/>
        <v>0</v>
      </c>
      <c r="DR116" s="99">
        <f t="shared" si="199"/>
        <v>0</v>
      </c>
      <c r="DS116" s="99">
        <f t="shared" si="199"/>
        <v>0</v>
      </c>
      <c r="DT116" s="99">
        <f t="shared" si="199"/>
        <v>0</v>
      </c>
      <c r="DU116" s="99">
        <f t="shared" si="199"/>
        <v>0</v>
      </c>
      <c r="DV116" s="99">
        <f t="shared" si="199"/>
        <v>0</v>
      </c>
      <c r="DW116" s="99">
        <f t="shared" si="199"/>
        <v>0</v>
      </c>
      <c r="DX116" s="99">
        <f t="shared" si="199"/>
        <v>0</v>
      </c>
      <c r="DY116" s="99">
        <f t="shared" si="199"/>
        <v>0</v>
      </c>
      <c r="DZ116" s="99">
        <f t="shared" si="199"/>
        <v>0</v>
      </c>
      <c r="EA116" s="99">
        <f t="shared" si="199"/>
        <v>0</v>
      </c>
      <c r="EB116" s="99">
        <f t="shared" si="199"/>
        <v>0</v>
      </c>
      <c r="EC116" s="99">
        <f t="shared" si="199"/>
        <v>0</v>
      </c>
      <c r="ED116" s="99">
        <f t="shared" si="199"/>
        <v>0</v>
      </c>
      <c r="EE116" s="99">
        <f t="shared" si="199"/>
        <v>0</v>
      </c>
      <c r="EF116" s="99">
        <f t="shared" si="199"/>
        <v>0</v>
      </c>
      <c r="EG116" s="99">
        <f t="shared" si="199"/>
        <v>0</v>
      </c>
      <c r="EH116" s="99">
        <f t="shared" si="199"/>
        <v>0</v>
      </c>
      <c r="EI116" s="99">
        <f t="shared" si="199"/>
        <v>0</v>
      </c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/>
      <c r="EW116" s="59"/>
      <c r="EX116" s="59"/>
      <c r="EY116" s="59"/>
      <c r="EZ116" s="59"/>
      <c r="FA116" s="59"/>
      <c r="FB116" s="59"/>
      <c r="FC116" s="59"/>
      <c r="FD116" s="59"/>
      <c r="FE116" s="59"/>
      <c r="FF116" s="59"/>
      <c r="FG116" s="59"/>
      <c r="FH116" s="59"/>
      <c r="FI116" s="59"/>
      <c r="FJ116" s="59"/>
      <c r="FK116" s="59"/>
      <c r="FL116" s="59"/>
      <c r="FM116" s="59"/>
      <c r="FN116" s="59"/>
      <c r="FO116" s="59"/>
      <c r="FP116" s="59"/>
      <c r="FQ116" s="59"/>
      <c r="FR116" s="59"/>
      <c r="FS116" s="59"/>
      <c r="FT116" s="60"/>
      <c r="FU116" s="60"/>
      <c r="FV116" s="60"/>
      <c r="FW116" s="60"/>
      <c r="FX116" s="60"/>
      <c r="FY116" s="60"/>
      <c r="FZ116" s="60"/>
      <c r="GA116" s="60"/>
      <c r="GB116" s="60"/>
      <c r="GC116" s="60"/>
      <c r="GD116" s="60"/>
      <c r="GE116" s="60"/>
      <c r="GF116" s="60"/>
      <c r="GG116" s="60"/>
      <c r="GH116" s="60"/>
      <c r="GI116" s="60"/>
      <c r="GJ116" s="60"/>
      <c r="GK116" s="60"/>
      <c r="GL116" s="60"/>
      <c r="GM116" s="60"/>
      <c r="GN116" s="60"/>
      <c r="GO116" s="60"/>
      <c r="GP116" s="60"/>
      <c r="GQ116" s="60"/>
      <c r="GR116" s="60"/>
      <c r="GS116" s="60"/>
    </row>
    <row r="117" spans="2:201" x14ac:dyDescent="0.2">
      <c r="B117" s="66" t="s">
        <v>1003</v>
      </c>
      <c r="C117" s="67" t="s">
        <v>1004</v>
      </c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9">
        <f>SUM(S117:EI117)</f>
        <v>0</v>
      </c>
      <c r="Q117" s="70">
        <f>SUMIF(S$5:EI$5,"факт",S117:EI117)</f>
        <v>0</v>
      </c>
      <c r="R117" s="59">
        <f>P117-Q117</f>
        <v>0</v>
      </c>
      <c r="S117" s="102">
        <f>SUMIF(факт!$S$7:$S$2427,S$6&amp;"/"&amp;$B117,факт!$N$7:$N$2427)</f>
        <v>0</v>
      </c>
      <c r="T117" s="102">
        <f>SUMIF(факт!$S$7:$S$2427,T$6&amp;"/"&amp;$B117,факт!$N$7:$N$2427)</f>
        <v>0</v>
      </c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/>
      <c r="DL117" s="59"/>
      <c r="DM117" s="59"/>
      <c r="DN117" s="59"/>
      <c r="DO117" s="59"/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/>
      <c r="EW117" s="59"/>
      <c r="EX117" s="59"/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60"/>
      <c r="FU117" s="60"/>
      <c r="FV117" s="60"/>
      <c r="FW117" s="60"/>
      <c r="FX117" s="60"/>
      <c r="FY117" s="60"/>
      <c r="FZ117" s="60"/>
      <c r="GA117" s="60"/>
      <c r="GB117" s="60"/>
      <c r="GC117" s="60"/>
      <c r="GD117" s="60"/>
      <c r="GE117" s="60"/>
      <c r="GF117" s="60"/>
      <c r="GG117" s="60"/>
      <c r="GH117" s="60"/>
      <c r="GI117" s="60"/>
      <c r="GJ117" s="60"/>
      <c r="GK117" s="60"/>
      <c r="GL117" s="60"/>
      <c r="GM117" s="60"/>
      <c r="GN117" s="60"/>
      <c r="GO117" s="60"/>
      <c r="GP117" s="60"/>
      <c r="GQ117" s="60"/>
      <c r="GR117" s="60"/>
      <c r="GS117" s="60"/>
    </row>
    <row r="118" spans="2:201" x14ac:dyDescent="0.2">
      <c r="B118" s="66" t="s">
        <v>1005</v>
      </c>
      <c r="C118" s="67" t="s">
        <v>690</v>
      </c>
      <c r="E118" s="70">
        <f>СРОКИ!C59</f>
        <v>46011000</v>
      </c>
      <c r="F118" s="70">
        <f>СРОКИ!D59</f>
        <v>0</v>
      </c>
      <c r="G118" s="70">
        <f>СРОКИ!E59</f>
        <v>6</v>
      </c>
      <c r="H118" s="68"/>
      <c r="I118" s="68"/>
      <c r="J118" s="68"/>
      <c r="K118" s="68"/>
      <c r="L118" s="68"/>
      <c r="M118" s="68"/>
      <c r="N118" s="68"/>
      <c r="O118" s="68"/>
      <c r="P118" s="69">
        <f>SUM(S118:EI118)</f>
        <v>46011000</v>
      </c>
      <c r="Q118" s="70">
        <f>SUMIF(факт!$P$7:$P$2427,$B118,факт!$N$7:$N$2427)</f>
        <v>0</v>
      </c>
      <c r="R118" s="59">
        <f>P118-Q118</f>
        <v>46011000</v>
      </c>
      <c r="S118" s="102">
        <f>SUMIF(факт!$S$7:$S$2427,S$6&amp;"/"&amp;$B118,факт!$N$7:$N$2427)</f>
        <v>0</v>
      </c>
      <c r="T118" s="102">
        <f>SUMIF(факт!$S$7:$S$2427,T$6&amp;"/"&amp;$B118,факт!$N$7:$N$2427)</f>
        <v>0</v>
      </c>
      <c r="U118" s="343">
        <f>MIN(СРОКИ!J59+IF(СРОКИ!J59&gt;0,($F118-$Q118)/$G118,0),$E118-SUM($S118:T118))</f>
        <v>0</v>
      </c>
      <c r="V118" s="343">
        <f>MIN(СРОКИ!K59+IF(СРОКИ!K59&gt;0,($F118-$Q118)/$G118,0),$E118-SUM($S118:U118))</f>
        <v>0</v>
      </c>
      <c r="W118" s="343">
        <f>MIN(СРОКИ!L59+IF(СРОКИ!L59&gt;0,($F118-$Q118)/$G118,0),$E118-SUM($S118:V118))</f>
        <v>0</v>
      </c>
      <c r="X118" s="343">
        <f>MIN(СРОКИ!M59+IF(СРОКИ!M59&gt;0,($F118-$Q118)/$G118,0),$E118-SUM($S118:W118))</f>
        <v>0</v>
      </c>
      <c r="Y118" s="343">
        <f>MIN(СРОКИ!N59+IF(СРОКИ!N59&gt;0,($F118-$Q118)/$G118,0),$E118-SUM($S118:X118))</f>
        <v>0</v>
      </c>
      <c r="Z118" s="343">
        <f>MIN(СРОКИ!O59+IF(СРОКИ!O59&gt;0,($F118-$Q118)/$G118,0),$E118-SUM($S118:Y118))</f>
        <v>0</v>
      </c>
      <c r="AA118" s="343">
        <f>MIN(СРОКИ!P59+IF(СРОКИ!P59&gt;0,($F118-$Q118)/$G118,0),$E118-SUM($S118:Z118))</f>
        <v>0</v>
      </c>
      <c r="AB118" s="343">
        <f>MIN(СРОКИ!Q59+IF(СРОКИ!Q59&gt;0,($F118-$Q118)/$G118,0),$E118-SUM($S118:AA118))</f>
        <v>0</v>
      </c>
      <c r="AC118" s="343">
        <f>MIN(СРОКИ!R59+IF(СРОКИ!R59&gt;0,($F118-$Q118)/$G118,0),$E118-SUM($S118:AB118))</f>
        <v>0</v>
      </c>
      <c r="AD118" s="343">
        <f>MIN(СРОКИ!S59+IF(СРОКИ!S59&gt;0,($F118-$Q118)/$G118,0),$E118-SUM($S118:AC118))</f>
        <v>0</v>
      </c>
      <c r="AE118" s="343">
        <f>MIN(СРОКИ!T59+IF(СРОКИ!T59&gt;0,($F118-$Q118)/$G118,0),$E118-SUM($S118:AD118))</f>
        <v>13419874.999999998</v>
      </c>
      <c r="AF118" s="343">
        <f>MIN(СРОКИ!U59+IF(СРОКИ!U59&gt;0,($F118-$Q118)/$G118,0),$E118-SUM($S118:AE118))</f>
        <v>6518225</v>
      </c>
      <c r="AG118" s="343">
        <f>MIN(СРОКИ!V59+IF(СРОКИ!V59&gt;0,($F118-$Q118)/$G118,0),$E118-SUM($S118:AF118))</f>
        <v>6518225</v>
      </c>
      <c r="AH118" s="343">
        <f>MIN(СРОКИ!W59+IF(СРОКИ!W59&gt;0,($F118-$Q118)/$G118,0),$E118-SUM($S118:AG118))</f>
        <v>6518225</v>
      </c>
      <c r="AI118" s="343">
        <f>MIN(СРОКИ!X59+IF(СРОКИ!X59&gt;0,($F118-$Q118)/$G118,0),$E118-SUM($S118:AH118))</f>
        <v>6518225</v>
      </c>
      <c r="AJ118" s="343">
        <f>MIN(СРОКИ!Y59+IF(СРОКИ!Y59&gt;0,($F118-$Q118)/$G118,0),$E118-SUM($S118:AI118))</f>
        <v>6518225</v>
      </c>
      <c r="AK118" s="343">
        <f>MIN(СРОКИ!Z59+IF(СРОКИ!Z59&gt;0,($F118-$Q118)/$G118,0),$E118-SUM($S118:AJ118))</f>
        <v>0</v>
      </c>
      <c r="AL118" s="343">
        <f>MIN(СРОКИ!AA59+IF(СРОКИ!AA59&gt;0,($F118-$Q118)/$G118,0),$E118-SUM($S118:AK118))</f>
        <v>0</v>
      </c>
      <c r="AM118" s="343">
        <f>MIN(СРОКИ!AB59+IF(СРОКИ!AB59&gt;0,($F118-$Q118)/$G118,0),$E118-SUM($S118:AL118))</f>
        <v>0</v>
      </c>
      <c r="AN118" s="343">
        <f>MIN(СРОКИ!AC59+IF(СРОКИ!AC59&gt;0,($F118-$Q118)/$G118,0),$E118-SUM($S118:AM118))</f>
        <v>0</v>
      </c>
      <c r="AO118" s="343">
        <f>MIN(СРОКИ!AD59+IF(СРОКИ!AD59&gt;0,($F118-$Q118)/$G118,0),$E118-SUM($S118:AN118))</f>
        <v>0</v>
      </c>
      <c r="AP118" s="343">
        <f>MIN(СРОКИ!AE59+IF(СРОКИ!AE59&gt;0,($F118-$Q118)/$G118,0),$E118-SUM($S118:AO118))</f>
        <v>0</v>
      </c>
      <c r="AQ118" s="343">
        <f>MIN(СРОКИ!AF59+IF(СРОКИ!AF59&gt;0,($F118-$Q118)/$G118,0),$E118-SUM($S118:AP118))</f>
        <v>0</v>
      </c>
      <c r="AR118" s="343">
        <f>MIN(СРОКИ!AG59+IF(СРОКИ!AG59&gt;0,($F118-$Q118)/$G118,0),$E118-SUM($S118:AQ118))</f>
        <v>0</v>
      </c>
      <c r="AS118" s="343">
        <f>MIN(СРОКИ!AH59+IF(СРОКИ!AH59&gt;0,($F118-$Q118)/$G118,0),$E118-SUM($S118:AR118))</f>
        <v>0</v>
      </c>
      <c r="AT118" s="343">
        <f>MIN(СРОКИ!AI59+IF(СРОКИ!AI59&gt;0,($F118-$Q118)/$G118,0),$E118-SUM($S118:AS118))</f>
        <v>0</v>
      </c>
      <c r="AU118" s="343">
        <f>MIN(СРОКИ!AJ59+IF(СРОКИ!AJ59&gt;0,($F118-$Q118)/$G118,0),$E118-SUM($S118:AT118))</f>
        <v>0</v>
      </c>
      <c r="AV118" s="343">
        <f>MIN(СРОКИ!AK59+IF(СРОКИ!AK59&gt;0,($F118-$Q118)/$G118,0),$E118-SUM($S118:AU118))</f>
        <v>0</v>
      </c>
      <c r="AW118" s="343">
        <f>MIN(СРОКИ!AL59+IF(СРОКИ!AL59&gt;0,($F118-$Q118)/$G118,0),$E118-SUM($S118:AV118))</f>
        <v>0</v>
      </c>
      <c r="AX118" s="343">
        <f>MIN(СРОКИ!AM59+IF(СРОКИ!AM59&gt;0,($F118-$Q118)/$G118,0),$E118-SUM($S118:AW118))</f>
        <v>0</v>
      </c>
      <c r="AY118" s="343">
        <f>MIN(СРОКИ!AN59+IF(СРОКИ!AN59&gt;0,($F118-$Q118)/$G118,0),$E118-SUM($S118:AX118))</f>
        <v>0</v>
      </c>
      <c r="AZ118" s="343">
        <f>MIN(СРОКИ!AO59+IF(СРОКИ!AO59&gt;0,($F118-$Q118)/$G118,0),$E118-SUM($S118:AY118))</f>
        <v>0</v>
      </c>
      <c r="BA118" s="343">
        <f>MIN(СРОКИ!AP59+IF(СРОКИ!AP59&gt;0,($F118-$Q118)/$G118,0),$E118-SUM($S118:AZ118))</f>
        <v>0</v>
      </c>
      <c r="BB118" s="343">
        <f>MIN(СРОКИ!AQ59+IF(СРОКИ!AQ59&gt;0,($F118-$Q118)/$G118,0),$E118-SUM($S118:BA118))</f>
        <v>0</v>
      </c>
      <c r="BC118" s="343">
        <f>MIN(СРОКИ!AR59+IF(СРОКИ!AR59&gt;0,($F118-$Q118)/$G118,0),$E118-SUM($S118:BB118))</f>
        <v>0</v>
      </c>
      <c r="BD118" s="343">
        <f>MIN(СРОКИ!AS59+IF(СРОКИ!AS59&gt;0,($F118-$Q118)/$G118,0),$E118-SUM($S118:BC118))</f>
        <v>0</v>
      </c>
      <c r="BE118" s="343">
        <f>MIN(СРОКИ!AT59+IF(СРОКИ!AT59&gt;0,($F118-$Q118)/$G118,0),$E118-SUM($S118:BD118))</f>
        <v>0</v>
      </c>
      <c r="BF118" s="343">
        <f>MIN(СРОКИ!AU59+IF(СРОКИ!AU59&gt;0,($F118-$Q118)/$G118,0),$E118-SUM($S118:BE118))</f>
        <v>0</v>
      </c>
      <c r="BG118" s="343">
        <f>MIN(СРОКИ!AV59+IF(СРОКИ!AV59&gt;0,($F118-$Q118)/$G118,0),$E118-SUM($S118:BF118))</f>
        <v>0</v>
      </c>
      <c r="BH118" s="343">
        <f>MIN(СРОКИ!AW59+IF(СРОКИ!AW59&gt;0,($F118-$Q118)/$G118,0),$E118-SUM($S118:BG118))</f>
        <v>0</v>
      </c>
      <c r="BI118" s="343">
        <f>MIN(СРОКИ!AX59+IF(СРОКИ!AX59&gt;0,($F118-$Q118)/$G118,0),$E118-SUM($S118:BH118))</f>
        <v>0</v>
      </c>
      <c r="BJ118" s="343">
        <f>MIN(СРОКИ!AY59+IF(СРОКИ!AY59&gt;0,($F118-$Q118)/$G118,0),$E118-SUM($S118:BI118))</f>
        <v>0</v>
      </c>
      <c r="BK118" s="343">
        <f>MIN(СРОКИ!AZ59+IF(СРОКИ!AZ59&gt;0,($F118-$Q118)/$G118,0),$E118-SUM($S118:BJ118))</f>
        <v>0</v>
      </c>
      <c r="BL118" s="343">
        <f>MIN(СРОКИ!BA59+IF(СРОКИ!BA59&gt;0,($F118-$Q118)/$G118,0),$E118-SUM($S118:BK118))</f>
        <v>0</v>
      </c>
      <c r="BM118" s="343">
        <f>MIN(СРОКИ!BB59+IF(СРОКИ!BB59&gt;0,($F118-$Q118)/$G118,0),$E118-SUM($S118:BL118))</f>
        <v>0</v>
      </c>
      <c r="BN118" s="343">
        <f>MIN(СРОКИ!BC59+IF(СРОКИ!BC59&gt;0,($F118-$Q118)/$G118,0),$E118-SUM($S118:BM118))</f>
        <v>0</v>
      </c>
      <c r="BO118" s="343">
        <f>MIN(СРОКИ!BD59+IF(СРОКИ!BD59&gt;0,($F118-$Q118)/$G118,0),$E118-SUM($S118:BN118))</f>
        <v>0</v>
      </c>
      <c r="BP118" s="343">
        <f>MIN(СРОКИ!BE59+IF(СРОКИ!BE59&gt;0,($F118-$Q118)/$G118,0),$E118-SUM($S118:BO118))</f>
        <v>0</v>
      </c>
      <c r="BQ118" s="343">
        <f>MIN(СРОКИ!BF59+IF(СРОКИ!BF59&gt;0,($F118-$Q118)/$G118,0),$E118-SUM($S118:BP118))</f>
        <v>0</v>
      </c>
      <c r="BR118" s="343">
        <f>MIN(СРОКИ!BG59+IF(СРОКИ!BG59&gt;0,($F118-$Q118)/$G118,0),$E118-SUM($S118:BQ118))</f>
        <v>0</v>
      </c>
      <c r="BS118" s="343">
        <f>MIN(СРОКИ!BH59+IF(СРОКИ!BH59&gt;0,($F118-$Q118)/$G118,0),$E118-SUM($S118:BR118))</f>
        <v>0</v>
      </c>
      <c r="BT118" s="343">
        <f>MIN(СРОКИ!BI59+IF(СРОКИ!BI59&gt;0,($F118-$Q118)/$G118,0),$E118-SUM($S118:BS118))</f>
        <v>0</v>
      </c>
      <c r="BU118" s="343">
        <f>MIN(СРОКИ!BJ59+IF(СРОКИ!BJ59&gt;0,($F118-$Q118)/$G118,0),$E118-SUM($S118:BT118))</f>
        <v>0</v>
      </c>
      <c r="BV118" s="343">
        <f>MIN(СРОКИ!BK59+IF(СРОКИ!BK59&gt;0,($F118-$Q118)/$G118,0),$E118-SUM($S118:BU118))</f>
        <v>0</v>
      </c>
      <c r="BW118" s="343">
        <f>MIN(СРОКИ!BL59+IF(СРОКИ!BL59&gt;0,($F118-$Q118)/$G118,0),$E118-SUM($S118:BV118))</f>
        <v>0</v>
      </c>
      <c r="BX118" s="343">
        <f>MIN(СРОКИ!BM59+IF(СРОКИ!BM59&gt;0,($F118-$Q118)/$G118,0),$E118-SUM($S118:BW118))</f>
        <v>0</v>
      </c>
      <c r="BY118" s="343">
        <f>MIN(СРОКИ!BN59+IF(СРОКИ!BN59&gt;0,($F118-$Q118)/$G118,0),$E118-SUM($S118:BX118))</f>
        <v>0</v>
      </c>
      <c r="BZ118" s="343">
        <f>MIN(СРОКИ!BO59+IF(СРОКИ!BO59&gt;0,($F118-$Q118)/$G118,0),$E118-SUM($S118:BY118))</f>
        <v>0</v>
      </c>
      <c r="CA118" s="343">
        <f>MIN(СРОКИ!BP59+IF(СРОКИ!BP59&gt;0,($F118-$Q118)/$G118,0),$E118-SUM($S118:BZ118))</f>
        <v>0</v>
      </c>
      <c r="CB118" s="343">
        <f>MIN(СРОКИ!BQ59+IF(СРОКИ!BQ59&gt;0,($F118-$Q118)/$G118,0),$E118-SUM($S118:CA118))</f>
        <v>0</v>
      </c>
      <c r="CC118" s="343">
        <f>MIN(СРОКИ!BR59+IF(СРОКИ!BR59&gt;0,($F118-$Q118)/$G118,0),$E118-SUM($S118:CB118))</f>
        <v>0</v>
      </c>
      <c r="CD118" s="343">
        <f>MIN(СРОКИ!BS59+IF(СРОКИ!BS59&gt;0,($F118-$Q118)/$G118,0),$E118-SUM($S118:CC118))</f>
        <v>0</v>
      </c>
      <c r="CE118" s="343">
        <f>MIN(СРОКИ!BT59+IF(СРОКИ!BT59&gt;0,($F118-$Q118)/$G118,0),$E118-SUM($S118:CD118))</f>
        <v>0</v>
      </c>
      <c r="CF118" s="343">
        <f>MIN(СРОКИ!BU59+IF(СРОКИ!BU59&gt;0,($F118-$Q118)/$G118,0),$E118-SUM($S118:CE118))</f>
        <v>0</v>
      </c>
      <c r="CG118" s="343">
        <f>MIN(СРОКИ!BV59+IF(СРОКИ!BV59&gt;0,($F118-$Q118)/$G118,0),$E118-SUM($S118:CF118))</f>
        <v>0</v>
      </c>
      <c r="CH118" s="343">
        <f>MIN(СРОКИ!BW59+IF(СРОКИ!BW59&gt;0,($F118-$Q118)/$G118,0),$E118-SUM($S118:CG118))</f>
        <v>0</v>
      </c>
      <c r="CI118" s="343">
        <f>MIN(СРОКИ!BX59+IF(СРОКИ!BX59&gt;0,($F118-$Q118)/$G118,0),$E118-SUM($S118:CH118))</f>
        <v>0</v>
      </c>
      <c r="CJ118" s="343">
        <f>MIN(СРОКИ!BY59+IF(СРОКИ!BY59&gt;0,($F118-$Q118)/$G118,0),$E118-SUM($S118:CI118))</f>
        <v>0</v>
      </c>
      <c r="CK118" s="343">
        <f>MIN(СРОКИ!BZ59+IF(СРОКИ!BZ59&gt;0,($F118-$Q118)/$G118,0),$E118-SUM($S118:CJ118))</f>
        <v>0</v>
      </c>
      <c r="CL118" s="343">
        <f>MIN(СРОКИ!CA59+IF(СРОКИ!CA59&gt;0,($F118-$Q118)/$G118,0),$E118-SUM($S118:CK118))</f>
        <v>0</v>
      </c>
      <c r="CM118" s="343">
        <f>MIN(СРОКИ!CB59+IF(СРОКИ!CB59&gt;0,($F118-$Q118)/$G118,0),$E118-SUM($S118:CL118))</f>
        <v>0</v>
      </c>
      <c r="CN118" s="343">
        <f>MIN(СРОКИ!CC59+IF(СРОКИ!CC59&gt;0,($F118-$Q118)/$G118,0),$E118-SUM($S118:CM118))</f>
        <v>0</v>
      </c>
      <c r="CO118" s="343">
        <f>MIN(СРОКИ!CD59+IF(СРОКИ!CD59&gt;0,($F118-$Q118)/$G118,0),$E118-SUM($S118:CN118))</f>
        <v>0</v>
      </c>
      <c r="CP118" s="343">
        <f>MIN(СРОКИ!CE59+IF(СРОКИ!CE59&gt;0,($F118-$Q118)/$G118,0),$E118-SUM($S118:CO118))</f>
        <v>0</v>
      </c>
      <c r="CQ118" s="343">
        <f>MIN(СРОКИ!CF59+IF(СРОКИ!CF59&gt;0,($F118-$Q118)/$G118,0),$E118-SUM($S118:CP118))</f>
        <v>0</v>
      </c>
      <c r="CR118" s="343">
        <f>MIN(СРОКИ!CG59+IF(СРОКИ!CG59&gt;0,($F118-$Q118)/$G118,0),$E118-SUM($S118:CQ118))</f>
        <v>0</v>
      </c>
      <c r="CS118" s="343">
        <f>MIN(СРОКИ!CH59+IF(СРОКИ!CH59&gt;0,($F118-$Q118)/$G118,0),$E118-SUM($S118:CR118))</f>
        <v>0</v>
      </c>
      <c r="CT118" s="343">
        <f>MIN(СРОКИ!CI59+IF(СРОКИ!CI59&gt;0,($F118-$Q118)/$G118,0),$E118-SUM($S118:CS118))</f>
        <v>0</v>
      </c>
      <c r="CU118" s="343">
        <f>MIN(СРОКИ!CJ59+IF(СРОКИ!CJ59&gt;0,($F118-$Q118)/$G118,0),$E118-SUM($S118:CT118))</f>
        <v>0</v>
      </c>
      <c r="CV118" s="343">
        <f>MIN(СРОКИ!CK59+IF(СРОКИ!CK59&gt;0,($F118-$Q118)/$G118,0),$E118-SUM($S118:CU118))</f>
        <v>0</v>
      </c>
      <c r="CW118" s="343">
        <f>MIN(СРОКИ!CL59+IF(СРОКИ!CL59&gt;0,($F118-$Q118)/$G118,0),$E118-SUM($S118:CV118))</f>
        <v>0</v>
      </c>
      <c r="CX118" s="343">
        <f>MIN(СРОКИ!CM59+IF(СРОКИ!CM59&gt;0,($F118-$Q118)/$G118,0),$E118-SUM($S118:CW118))</f>
        <v>0</v>
      </c>
      <c r="CY118" s="343">
        <f>MIN(СРОКИ!CN59+IF(СРОКИ!CN59&gt;0,($F118-$Q118)/$G118,0),$E118-SUM($S118:CX118))</f>
        <v>0</v>
      </c>
      <c r="CZ118" s="343">
        <f>MIN(СРОКИ!CO59+IF(СРОКИ!CO59&gt;0,($F118-$Q118)/$G118,0),$E118-SUM($S118:CY118))</f>
        <v>0</v>
      </c>
      <c r="DA118" s="343">
        <f>MIN(СРОКИ!CP59+IF(СРОКИ!CP59&gt;0,($F118-$Q118)/$G118,0),$E118-SUM($S118:CZ118))</f>
        <v>0</v>
      </c>
      <c r="DB118" s="343">
        <f>MIN(СРОКИ!CQ59+IF(СРОКИ!CQ59&gt;0,($F118-$Q118)/$G118,0),$E118-SUM($S118:DA118))</f>
        <v>0</v>
      </c>
      <c r="DC118" s="343">
        <f>MIN(СРОКИ!CR59+IF(СРОКИ!CR59&gt;0,($F118-$Q118)/$G118,0),$E118-SUM($S118:DB118))</f>
        <v>0</v>
      </c>
      <c r="DD118" s="343">
        <f>MIN(СРОКИ!CS59+IF(СРОКИ!CS59&gt;0,($F118-$Q118)/$G118,0),$E118-SUM($S118:DC118))</f>
        <v>0</v>
      </c>
      <c r="DE118" s="343">
        <f>MIN(СРОКИ!CT59+IF(СРОКИ!CT59&gt;0,($F118-$Q118)/$G118,0),$E118-SUM($S118:DD118))</f>
        <v>0</v>
      </c>
      <c r="DF118" s="343">
        <f>MIN(СРОКИ!CU59+IF(СРОКИ!CU59&gt;0,($F118-$Q118)/$G118,0),$E118-SUM($S118:DE118))</f>
        <v>0</v>
      </c>
      <c r="DG118" s="343">
        <f>MIN(СРОКИ!CV59+IF(СРОКИ!CV59&gt;0,($F118-$Q118)/$G118,0),$E118-SUM($S118:DF118))</f>
        <v>0</v>
      </c>
      <c r="DH118" s="343">
        <f>MIN(СРОКИ!CW59+IF(СРОКИ!CW59&gt;0,($F118-$Q118)/$G118,0),$E118-SUM($S118:DG118))</f>
        <v>0</v>
      </c>
      <c r="DI118" s="343">
        <f>MIN(СРОКИ!CX59+IF(СРОКИ!CX59&gt;0,($F118-$Q118)/$G118,0),$E118-SUM($S118:DH118))</f>
        <v>0</v>
      </c>
      <c r="DJ118" s="343">
        <f>MIN(СРОКИ!CY59+IF(СРОКИ!CY59&gt;0,($F118-$Q118)/$G118,0),$E118-SUM($S118:DI118))</f>
        <v>0</v>
      </c>
      <c r="DK118" s="343">
        <f>MIN(СРОКИ!CZ59+IF(СРОКИ!CZ59&gt;0,($F118-$Q118)/$G118,0),$E118-SUM($S118:DJ118))</f>
        <v>0</v>
      </c>
      <c r="DL118" s="343">
        <f>MIN(СРОКИ!DA59+IF(СРОКИ!DA59&gt;0,($F118-$Q118)/$G118,0),$E118-SUM($S118:DK118))</f>
        <v>0</v>
      </c>
      <c r="DM118" s="343">
        <f>MIN(СРОКИ!DB59+IF(СРОКИ!DB59&gt;0,($F118-$Q118)/$G118,0),$E118-SUM($S118:DL118))</f>
        <v>0</v>
      </c>
      <c r="DN118" s="343">
        <f>MIN(СРОКИ!DC59+IF(СРОКИ!DC59&gt;0,($F118-$Q118)/$G118,0),$E118-SUM($S118:DM118))</f>
        <v>0</v>
      </c>
      <c r="DO118" s="343">
        <f>MIN(СРОКИ!DD59+IF(СРОКИ!DD59&gt;0,($F118-$Q118)/$G118,0),$E118-SUM($S118:DN118))</f>
        <v>0</v>
      </c>
      <c r="DP118" s="343">
        <f>MIN(СРОКИ!DE59+IF(СРОКИ!DE59&gt;0,($F118-$Q118)/$G118,0),$E118-SUM($S118:DO118))</f>
        <v>0</v>
      </c>
      <c r="DQ118" s="343">
        <f>MIN(СРОКИ!DF59+IF(СРОКИ!DF59&gt;0,($F118-$Q118)/$G118,0),$E118-SUM($S118:DP118))</f>
        <v>0</v>
      </c>
      <c r="DR118" s="343">
        <f>MIN(СРОКИ!DG59+IF(СРОКИ!DG59&gt;0,($F118-$Q118)/$G118,0),$E118-SUM($S118:DQ118))</f>
        <v>0</v>
      </c>
      <c r="DS118" s="343">
        <f>MIN(СРОКИ!DH59+IF(СРОКИ!DH59&gt;0,($F118-$Q118)/$G118,0),$E118-SUM($S118:DR118))</f>
        <v>0</v>
      </c>
      <c r="DT118" s="343">
        <f>MIN(СРОКИ!DI59+IF(СРОКИ!DI59&gt;0,($F118-$Q118)/$G118,0),$E118-SUM($S118:DS118))</f>
        <v>0</v>
      </c>
      <c r="DU118" s="343">
        <f>MIN(СРОКИ!DJ59+IF(СРОКИ!DJ59&gt;0,($F118-$Q118)/$G118,0),$E118-SUM($S118:DT118))</f>
        <v>0</v>
      </c>
      <c r="DV118" s="343">
        <f>MIN(СРОКИ!DK59+IF(СРОКИ!DK59&gt;0,($F118-$Q118)/$G118,0),$E118-SUM($S118:DU118))</f>
        <v>0</v>
      </c>
      <c r="DW118" s="343">
        <f>MIN(СРОКИ!DL59+IF(СРОКИ!DL59&gt;0,($F118-$Q118)/$G118,0),$E118-SUM($S118:DV118))</f>
        <v>0</v>
      </c>
      <c r="DX118" s="343">
        <f>MIN(СРОКИ!DM59+IF(СРОКИ!DM59&gt;0,($F118-$Q118)/$G118,0),$E118-SUM($S118:DW118))</f>
        <v>0</v>
      </c>
      <c r="DY118" s="343">
        <f>MIN(СРОКИ!DN59+IF(СРОКИ!DN59&gt;0,($F118-$Q118)/$G118,0),$E118-SUM($S118:DX118))</f>
        <v>0</v>
      </c>
      <c r="DZ118" s="343">
        <f>MIN(СРОКИ!DO59+IF(СРОКИ!DO59&gt;0,($F118-$Q118)/$G118,0),$E118-SUM($S118:DY118))</f>
        <v>0</v>
      </c>
      <c r="EA118" s="343">
        <f>MIN(СРОКИ!DP59+IF(СРОКИ!DP59&gt;0,($F118-$Q118)/$G118,0),$E118-SUM($S118:DZ118))</f>
        <v>0</v>
      </c>
      <c r="EB118" s="343">
        <f>MIN(СРОКИ!DQ59+IF(СРОКИ!DQ59&gt;0,($F118-$Q118)/$G118,0),$E118-SUM($S118:EA118))</f>
        <v>0</v>
      </c>
      <c r="EC118" s="343">
        <f>MIN(СРОКИ!DR59+IF(СРОКИ!DR59&gt;0,($F118-$Q118)/$G118,0),$E118-SUM($S118:EB118))</f>
        <v>0</v>
      </c>
      <c r="ED118" s="343">
        <f>MIN(СРОКИ!DS59+IF(СРОКИ!DS59&gt;0,($F118-$Q118)/$G118,0),$E118-SUM($S118:EC118))</f>
        <v>0</v>
      </c>
      <c r="EE118" s="343">
        <f>MIN(СРОКИ!DT59+IF(СРОКИ!DT59&gt;0,($F118-$Q118)/$G118,0),$E118-SUM($S118:ED118))</f>
        <v>0</v>
      </c>
      <c r="EF118" s="343">
        <f>MIN(СРОКИ!DU59+IF(СРОКИ!DU59&gt;0,($F118-$Q118)/$G118,0),$E118-SUM($S118:EE118))</f>
        <v>0</v>
      </c>
      <c r="EG118" s="343">
        <f>MIN(СРОКИ!DV59+IF(СРОКИ!DV59&gt;0,($F118-$Q118)/$G118,0),$E118-SUM($S118:EF118))</f>
        <v>0</v>
      </c>
      <c r="EH118" s="343">
        <f>MIN(СРОКИ!DW59+IF(СРОКИ!DW59&gt;0,($F118-$Q118)/$G118,0),$E118-SUM($S118:EG118))</f>
        <v>0</v>
      </c>
      <c r="EI118" s="343">
        <f>MIN(СРОКИ!DX59+IF(СРОКИ!DX59&gt;0,($F118-$Q118)/$G118,0),$E118-SUM($S118:EH118))</f>
        <v>0</v>
      </c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/>
      <c r="EX118" s="59"/>
      <c r="EY118" s="59"/>
      <c r="EZ118" s="59"/>
      <c r="FA118" s="59"/>
      <c r="FB118" s="59"/>
      <c r="FC118" s="59"/>
      <c r="FD118" s="59"/>
      <c r="FE118" s="59"/>
      <c r="FF118" s="59"/>
      <c r="FG118" s="59"/>
      <c r="FH118" s="59"/>
      <c r="FI118" s="59"/>
      <c r="FJ118" s="59"/>
      <c r="FK118" s="59"/>
      <c r="FL118" s="59"/>
      <c r="FM118" s="59"/>
      <c r="FN118" s="59"/>
      <c r="FO118" s="59"/>
      <c r="FP118" s="59"/>
      <c r="FQ118" s="59"/>
      <c r="FR118" s="59"/>
      <c r="FS118" s="59"/>
      <c r="FT118" s="60"/>
      <c r="FU118" s="60"/>
      <c r="FV118" s="60"/>
      <c r="FW118" s="60"/>
      <c r="FX118" s="60"/>
      <c r="FY118" s="60"/>
      <c r="FZ118" s="60"/>
      <c r="GA118" s="60"/>
      <c r="GB118" s="60"/>
      <c r="GC118" s="60"/>
      <c r="GD118" s="60"/>
      <c r="GE118" s="60"/>
      <c r="GF118" s="60"/>
      <c r="GG118" s="60"/>
      <c r="GH118" s="60"/>
      <c r="GI118" s="60"/>
      <c r="GJ118" s="60"/>
      <c r="GK118" s="60"/>
      <c r="GL118" s="60"/>
      <c r="GM118" s="60"/>
      <c r="GN118" s="60"/>
      <c r="GO118" s="60"/>
      <c r="GP118" s="60"/>
      <c r="GQ118" s="60"/>
      <c r="GR118" s="60"/>
      <c r="GS118" s="60"/>
    </row>
    <row r="119" spans="2:201" x14ac:dyDescent="0.2">
      <c r="B119" s="66" t="s">
        <v>1006</v>
      </c>
      <c r="C119" s="67" t="s">
        <v>1007</v>
      </c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9">
        <f>SUM(S119:EI119)</f>
        <v>0</v>
      </c>
      <c r="Q119" s="70">
        <f>SUMIF(S$5:EI$5,"факт",S119:EI119)</f>
        <v>0</v>
      </c>
      <c r="R119" s="59">
        <f>P119-Q119</f>
        <v>0</v>
      </c>
      <c r="S119" s="102">
        <f>SUMIF(факт!$S$7:$S$2427,S$6&amp;"/"&amp;$B119,факт!$N$7:$N$2427)</f>
        <v>0</v>
      </c>
      <c r="T119" s="102">
        <f>SUMIF(факт!$S$7:$S$2427,T$6&amp;"/"&amp;$B119,факт!$N$7:$N$2427)</f>
        <v>0</v>
      </c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  <c r="DB119" s="59"/>
      <c r="DC119" s="59"/>
      <c r="DD119" s="59"/>
      <c r="DE119" s="59"/>
      <c r="DF119" s="59"/>
      <c r="DG119" s="59"/>
      <c r="DH119" s="59"/>
      <c r="DI119" s="59"/>
      <c r="DJ119" s="59"/>
      <c r="DK119" s="59"/>
      <c r="DL119" s="59"/>
      <c r="DM119" s="59"/>
      <c r="DN119" s="59"/>
      <c r="DO119" s="59"/>
      <c r="DP119" s="59"/>
      <c r="DQ119" s="59"/>
      <c r="DR119" s="59"/>
      <c r="DS119" s="59"/>
      <c r="DT119" s="59"/>
      <c r="DU119" s="59"/>
      <c r="DV119" s="59"/>
      <c r="DW119" s="59"/>
      <c r="DX119" s="59"/>
      <c r="DY119" s="59"/>
      <c r="DZ119" s="59"/>
      <c r="EA119" s="59"/>
      <c r="EB119" s="59"/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/>
      <c r="EQ119" s="59"/>
      <c r="ER119" s="59"/>
      <c r="ES119" s="59"/>
      <c r="ET119" s="59"/>
      <c r="EU119" s="59"/>
      <c r="EV119" s="59"/>
      <c r="EW119" s="59"/>
      <c r="EX119" s="59"/>
      <c r="EY119" s="59"/>
      <c r="EZ119" s="59"/>
      <c r="FA119" s="59"/>
      <c r="FB119" s="59"/>
      <c r="FC119" s="59"/>
      <c r="FD119" s="59"/>
      <c r="FE119" s="59"/>
      <c r="FF119" s="59"/>
      <c r="FG119" s="59"/>
      <c r="FH119" s="59"/>
      <c r="FI119" s="59"/>
      <c r="FJ119" s="59"/>
      <c r="FK119" s="59"/>
      <c r="FL119" s="59"/>
      <c r="FM119" s="59"/>
      <c r="FN119" s="59"/>
      <c r="FO119" s="59"/>
      <c r="FP119" s="59"/>
      <c r="FQ119" s="59"/>
      <c r="FR119" s="59"/>
      <c r="FS119" s="59"/>
      <c r="FT119" s="60"/>
      <c r="FU119" s="60"/>
      <c r="FV119" s="60"/>
      <c r="FW119" s="60"/>
      <c r="FX119" s="60"/>
      <c r="FY119" s="60"/>
      <c r="FZ119" s="60"/>
      <c r="GA119" s="60"/>
      <c r="GB119" s="60"/>
      <c r="GC119" s="60"/>
      <c r="GD119" s="60"/>
      <c r="GE119" s="60"/>
      <c r="GF119" s="60"/>
      <c r="GG119" s="60"/>
      <c r="GH119" s="60"/>
      <c r="GI119" s="60"/>
      <c r="GJ119" s="60"/>
      <c r="GK119" s="60"/>
      <c r="GL119" s="60"/>
      <c r="GM119" s="60"/>
      <c r="GN119" s="60"/>
      <c r="GO119" s="60"/>
      <c r="GP119" s="60"/>
      <c r="GQ119" s="60"/>
      <c r="GR119" s="60"/>
      <c r="GS119" s="60"/>
    </row>
    <row r="120" spans="2:201" x14ac:dyDescent="0.2">
      <c r="B120" s="66" t="s">
        <v>1008</v>
      </c>
      <c r="C120" s="67" t="s">
        <v>1009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9">
        <f>SUM(S120:EI120)</f>
        <v>0</v>
      </c>
      <c r="Q120" s="70">
        <f>SUMIF(S$5:EI$5,"факт",S120:EI120)</f>
        <v>0</v>
      </c>
      <c r="R120" s="59">
        <f>P120-Q120</f>
        <v>0</v>
      </c>
      <c r="S120" s="102">
        <f>SUMIF(факт!$S$7:$S$2427,S$6&amp;"/"&amp;$B120,факт!$N$7:$N$2427)</f>
        <v>0</v>
      </c>
      <c r="T120" s="102">
        <f>SUMIF(факт!$S$7:$S$2427,T$6&amp;"/"&amp;$B120,факт!$N$7:$N$2427)</f>
        <v>0</v>
      </c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60"/>
      <c r="FU120" s="60"/>
      <c r="FV120" s="60"/>
      <c r="FW120" s="60"/>
      <c r="FX120" s="60"/>
      <c r="FY120" s="60"/>
      <c r="FZ120" s="60"/>
      <c r="GA120" s="60"/>
      <c r="GB120" s="60"/>
      <c r="GC120" s="60"/>
      <c r="GD120" s="60"/>
      <c r="GE120" s="60"/>
      <c r="GF120" s="60"/>
      <c r="GG120" s="60"/>
      <c r="GH120" s="60"/>
      <c r="GI120" s="60"/>
      <c r="GJ120" s="60"/>
      <c r="GK120" s="60"/>
      <c r="GL120" s="60"/>
      <c r="GM120" s="60"/>
      <c r="GN120" s="60"/>
      <c r="GO120" s="60"/>
      <c r="GP120" s="60"/>
      <c r="GQ120" s="60"/>
      <c r="GR120" s="60"/>
      <c r="GS120" s="60"/>
    </row>
    <row r="121" spans="2:201" x14ac:dyDescent="0.2">
      <c r="B121" s="66" t="s">
        <v>1010</v>
      </c>
      <c r="C121" s="67" t="s">
        <v>1011</v>
      </c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9">
        <f>SUM(S121:EI121)</f>
        <v>0</v>
      </c>
      <c r="Q121" s="70">
        <f>SUMIF(S$5:EI$5,"факт",S121:EI121)</f>
        <v>0</v>
      </c>
      <c r="R121" s="59">
        <f>P121-Q121</f>
        <v>0</v>
      </c>
      <c r="S121" s="102">
        <f>SUMIF(факт!$S$7:$S$2427,S$6&amp;"/"&amp;$B121,факт!$N$7:$N$2427)</f>
        <v>0</v>
      </c>
      <c r="T121" s="102">
        <f>SUMIF(факт!$S$7:$S$2427,T$6&amp;"/"&amp;$B121,факт!$N$7:$N$2427)</f>
        <v>0</v>
      </c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/>
      <c r="EV121" s="59"/>
      <c r="EW121" s="59"/>
      <c r="EX121" s="59"/>
      <c r="EY121" s="59"/>
      <c r="EZ121" s="59"/>
      <c r="FA121" s="59"/>
      <c r="FB121" s="5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60"/>
      <c r="FU121" s="60"/>
      <c r="FV121" s="60"/>
      <c r="FW121" s="60"/>
      <c r="FX121" s="60"/>
      <c r="FY121" s="60"/>
      <c r="FZ121" s="60"/>
      <c r="GA121" s="60"/>
      <c r="GB121" s="60"/>
      <c r="GC121" s="60"/>
      <c r="GD121" s="60"/>
      <c r="GE121" s="60"/>
      <c r="GF121" s="60"/>
      <c r="GG121" s="60"/>
      <c r="GH121" s="60"/>
      <c r="GI121" s="60"/>
      <c r="GJ121" s="60"/>
      <c r="GK121" s="60"/>
      <c r="GL121" s="60"/>
      <c r="GM121" s="60"/>
      <c r="GN121" s="60"/>
      <c r="GO121" s="60"/>
      <c r="GP121" s="60"/>
      <c r="GQ121" s="60"/>
      <c r="GR121" s="60"/>
      <c r="GS121" s="60"/>
    </row>
    <row r="122" spans="2:201" x14ac:dyDescent="0.2">
      <c r="B122" s="82">
        <v>0</v>
      </c>
      <c r="C122" s="83" t="s">
        <v>1012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4">
        <f>P123+P130+P134</f>
        <v>9354036300</v>
      </c>
      <c r="Q122" s="85">
        <f>Q123+Q130+Q134</f>
        <v>0</v>
      </c>
      <c r="R122" s="85">
        <f>R123+R130+R134</f>
        <v>9354036300</v>
      </c>
      <c r="S122" s="85">
        <f>S123+S130+S134</f>
        <v>0</v>
      </c>
      <c r="T122" s="85">
        <f t="shared" ref="T122:AY122" si="200">T123+T130+T134</f>
        <v>0</v>
      </c>
      <c r="U122" s="85">
        <f t="shared" si="200"/>
        <v>0</v>
      </c>
      <c r="V122" s="85">
        <f t="shared" si="200"/>
        <v>0</v>
      </c>
      <c r="W122" s="85">
        <f t="shared" si="200"/>
        <v>0</v>
      </c>
      <c r="X122" s="85">
        <f t="shared" si="200"/>
        <v>0</v>
      </c>
      <c r="Y122" s="85">
        <f t="shared" si="200"/>
        <v>0</v>
      </c>
      <c r="Z122" s="85">
        <f t="shared" si="200"/>
        <v>0</v>
      </c>
      <c r="AA122" s="85">
        <f t="shared" si="200"/>
        <v>0</v>
      </c>
      <c r="AB122" s="85">
        <f t="shared" si="200"/>
        <v>0</v>
      </c>
      <c r="AC122" s="85">
        <f t="shared" si="200"/>
        <v>0</v>
      </c>
      <c r="AD122" s="85">
        <f t="shared" si="200"/>
        <v>0</v>
      </c>
      <c r="AE122" s="85">
        <f t="shared" si="200"/>
        <v>0</v>
      </c>
      <c r="AF122" s="85">
        <f t="shared" si="200"/>
        <v>0</v>
      </c>
      <c r="AG122" s="85">
        <f t="shared" si="200"/>
        <v>0</v>
      </c>
      <c r="AH122" s="85">
        <f t="shared" si="200"/>
        <v>0</v>
      </c>
      <c r="AI122" s="85">
        <f t="shared" si="200"/>
        <v>0</v>
      </c>
      <c r="AJ122" s="85">
        <f t="shared" si="200"/>
        <v>0</v>
      </c>
      <c r="AK122" s="85">
        <f t="shared" si="200"/>
        <v>1191109762.5</v>
      </c>
      <c r="AL122" s="85">
        <f t="shared" si="200"/>
        <v>316900762.5</v>
      </c>
      <c r="AM122" s="85">
        <f t="shared" si="200"/>
        <v>316900762.5</v>
      </c>
      <c r="AN122" s="85">
        <f t="shared" si="200"/>
        <v>316900762.5</v>
      </c>
      <c r="AO122" s="85">
        <f t="shared" si="200"/>
        <v>316900762.5</v>
      </c>
      <c r="AP122" s="85">
        <f t="shared" si="200"/>
        <v>316900762.5</v>
      </c>
      <c r="AQ122" s="85">
        <f t="shared" si="200"/>
        <v>316900762.5</v>
      </c>
      <c r="AR122" s="85">
        <f t="shared" si="200"/>
        <v>316900762.5</v>
      </c>
      <c r="AS122" s="85">
        <f t="shared" si="200"/>
        <v>316900762.5</v>
      </c>
      <c r="AT122" s="85">
        <f t="shared" si="200"/>
        <v>316900762.5</v>
      </c>
      <c r="AU122" s="85">
        <f t="shared" si="200"/>
        <v>316900762.5</v>
      </c>
      <c r="AV122" s="85">
        <f t="shared" si="200"/>
        <v>316900762.5</v>
      </c>
      <c r="AW122" s="85">
        <f t="shared" si="200"/>
        <v>316900762.5</v>
      </c>
      <c r="AX122" s="85">
        <f t="shared" si="200"/>
        <v>316900762.5</v>
      </c>
      <c r="AY122" s="85">
        <f t="shared" si="200"/>
        <v>316900762.5</v>
      </c>
      <c r="AZ122" s="85">
        <f t="shared" ref="AZ122:CE122" si="201">AZ123+AZ130+AZ134</f>
        <v>316900762.5</v>
      </c>
      <c r="BA122" s="85">
        <f t="shared" si="201"/>
        <v>316900762.5</v>
      </c>
      <c r="BB122" s="85">
        <f t="shared" si="201"/>
        <v>316900762.5</v>
      </c>
      <c r="BC122" s="85">
        <f t="shared" si="201"/>
        <v>316900762.5</v>
      </c>
      <c r="BD122" s="85">
        <f t="shared" si="201"/>
        <v>316900762.5</v>
      </c>
      <c r="BE122" s="85">
        <f t="shared" si="201"/>
        <v>316900762.5</v>
      </c>
      <c r="BF122" s="85">
        <f t="shared" si="201"/>
        <v>316900762.5</v>
      </c>
      <c r="BG122" s="85">
        <f t="shared" si="201"/>
        <v>316900762.5</v>
      </c>
      <c r="BH122" s="85">
        <f t="shared" si="201"/>
        <v>1191109762.5</v>
      </c>
      <c r="BI122" s="85">
        <f t="shared" si="201"/>
        <v>0</v>
      </c>
      <c r="BJ122" s="85">
        <f t="shared" si="201"/>
        <v>0</v>
      </c>
      <c r="BK122" s="85">
        <f t="shared" si="201"/>
        <v>0</v>
      </c>
      <c r="BL122" s="85">
        <f t="shared" si="201"/>
        <v>0</v>
      </c>
      <c r="BM122" s="85">
        <f t="shared" si="201"/>
        <v>0</v>
      </c>
      <c r="BN122" s="85">
        <f t="shared" si="201"/>
        <v>0</v>
      </c>
      <c r="BO122" s="85">
        <f t="shared" si="201"/>
        <v>0</v>
      </c>
      <c r="BP122" s="85">
        <f t="shared" si="201"/>
        <v>0</v>
      </c>
      <c r="BQ122" s="85">
        <f t="shared" si="201"/>
        <v>0</v>
      </c>
      <c r="BR122" s="85">
        <f t="shared" si="201"/>
        <v>0</v>
      </c>
      <c r="BS122" s="85">
        <f t="shared" si="201"/>
        <v>0</v>
      </c>
      <c r="BT122" s="85">
        <f t="shared" si="201"/>
        <v>0</v>
      </c>
      <c r="BU122" s="85">
        <f t="shared" si="201"/>
        <v>0</v>
      </c>
      <c r="BV122" s="85">
        <f t="shared" si="201"/>
        <v>0</v>
      </c>
      <c r="BW122" s="85">
        <f t="shared" si="201"/>
        <v>0</v>
      </c>
      <c r="BX122" s="85">
        <f t="shared" si="201"/>
        <v>0</v>
      </c>
      <c r="BY122" s="85">
        <f t="shared" si="201"/>
        <v>0</v>
      </c>
      <c r="BZ122" s="85">
        <f t="shared" si="201"/>
        <v>0</v>
      </c>
      <c r="CA122" s="85">
        <f t="shared" si="201"/>
        <v>0</v>
      </c>
      <c r="CB122" s="85">
        <f t="shared" si="201"/>
        <v>0</v>
      </c>
      <c r="CC122" s="85">
        <f t="shared" si="201"/>
        <v>0</v>
      </c>
      <c r="CD122" s="85">
        <f t="shared" si="201"/>
        <v>0</v>
      </c>
      <c r="CE122" s="85">
        <f t="shared" si="201"/>
        <v>0</v>
      </c>
      <c r="CF122" s="85">
        <f t="shared" ref="CF122:EI122" si="202">CF123+CF130+CF134</f>
        <v>0</v>
      </c>
      <c r="CG122" s="85">
        <f t="shared" si="202"/>
        <v>0</v>
      </c>
      <c r="CH122" s="85">
        <f t="shared" si="202"/>
        <v>0</v>
      </c>
      <c r="CI122" s="85">
        <f t="shared" si="202"/>
        <v>0</v>
      </c>
      <c r="CJ122" s="85">
        <f t="shared" si="202"/>
        <v>0</v>
      </c>
      <c r="CK122" s="85">
        <f t="shared" si="202"/>
        <v>0</v>
      </c>
      <c r="CL122" s="85">
        <f t="shared" si="202"/>
        <v>0</v>
      </c>
      <c r="CM122" s="85">
        <f t="shared" si="202"/>
        <v>0</v>
      </c>
      <c r="CN122" s="85">
        <f t="shared" si="202"/>
        <v>0</v>
      </c>
      <c r="CO122" s="85">
        <f t="shared" si="202"/>
        <v>0</v>
      </c>
      <c r="CP122" s="85">
        <f t="shared" si="202"/>
        <v>0</v>
      </c>
      <c r="CQ122" s="85">
        <f t="shared" si="202"/>
        <v>0</v>
      </c>
      <c r="CR122" s="85">
        <f t="shared" si="202"/>
        <v>0</v>
      </c>
      <c r="CS122" s="85">
        <f t="shared" si="202"/>
        <v>0</v>
      </c>
      <c r="CT122" s="85">
        <f t="shared" si="202"/>
        <v>0</v>
      </c>
      <c r="CU122" s="85">
        <f t="shared" si="202"/>
        <v>0</v>
      </c>
      <c r="CV122" s="85">
        <f t="shared" si="202"/>
        <v>0</v>
      </c>
      <c r="CW122" s="85">
        <f t="shared" si="202"/>
        <v>0</v>
      </c>
      <c r="CX122" s="85">
        <f t="shared" si="202"/>
        <v>0</v>
      </c>
      <c r="CY122" s="85">
        <f t="shared" si="202"/>
        <v>0</v>
      </c>
      <c r="CZ122" s="85">
        <f t="shared" si="202"/>
        <v>0</v>
      </c>
      <c r="DA122" s="85">
        <f t="shared" si="202"/>
        <v>0</v>
      </c>
      <c r="DB122" s="85">
        <f t="shared" si="202"/>
        <v>0</v>
      </c>
      <c r="DC122" s="85">
        <f t="shared" si="202"/>
        <v>0</v>
      </c>
      <c r="DD122" s="85">
        <f t="shared" si="202"/>
        <v>0</v>
      </c>
      <c r="DE122" s="85">
        <f t="shared" si="202"/>
        <v>0</v>
      </c>
      <c r="DF122" s="85">
        <f t="shared" si="202"/>
        <v>0</v>
      </c>
      <c r="DG122" s="85">
        <f t="shared" si="202"/>
        <v>0</v>
      </c>
      <c r="DH122" s="85">
        <f t="shared" si="202"/>
        <v>0</v>
      </c>
      <c r="DI122" s="85">
        <f t="shared" si="202"/>
        <v>0</v>
      </c>
      <c r="DJ122" s="85">
        <f t="shared" si="202"/>
        <v>0</v>
      </c>
      <c r="DK122" s="85">
        <f t="shared" si="202"/>
        <v>0</v>
      </c>
      <c r="DL122" s="85">
        <f t="shared" si="202"/>
        <v>0</v>
      </c>
      <c r="DM122" s="85">
        <f t="shared" si="202"/>
        <v>0</v>
      </c>
      <c r="DN122" s="85">
        <f t="shared" si="202"/>
        <v>0</v>
      </c>
      <c r="DO122" s="85">
        <f t="shared" si="202"/>
        <v>0</v>
      </c>
      <c r="DP122" s="85">
        <f t="shared" si="202"/>
        <v>0</v>
      </c>
      <c r="DQ122" s="85">
        <f t="shared" si="202"/>
        <v>0</v>
      </c>
      <c r="DR122" s="85">
        <f t="shared" si="202"/>
        <v>0</v>
      </c>
      <c r="DS122" s="85">
        <f t="shared" si="202"/>
        <v>0</v>
      </c>
      <c r="DT122" s="85">
        <f t="shared" si="202"/>
        <v>0</v>
      </c>
      <c r="DU122" s="85">
        <f t="shared" si="202"/>
        <v>0</v>
      </c>
      <c r="DV122" s="85">
        <f t="shared" si="202"/>
        <v>0</v>
      </c>
      <c r="DW122" s="85">
        <f t="shared" si="202"/>
        <v>0</v>
      </c>
      <c r="DX122" s="85">
        <f t="shared" si="202"/>
        <v>0</v>
      </c>
      <c r="DY122" s="85">
        <f t="shared" si="202"/>
        <v>0</v>
      </c>
      <c r="DZ122" s="85">
        <f t="shared" si="202"/>
        <v>0</v>
      </c>
      <c r="EA122" s="85">
        <f t="shared" si="202"/>
        <v>0</v>
      </c>
      <c r="EB122" s="85">
        <f t="shared" si="202"/>
        <v>0</v>
      </c>
      <c r="EC122" s="85">
        <f t="shared" si="202"/>
        <v>0</v>
      </c>
      <c r="ED122" s="85">
        <f t="shared" si="202"/>
        <v>0</v>
      </c>
      <c r="EE122" s="85">
        <f t="shared" si="202"/>
        <v>0</v>
      </c>
      <c r="EF122" s="85">
        <f t="shared" si="202"/>
        <v>0</v>
      </c>
      <c r="EG122" s="85">
        <f t="shared" si="202"/>
        <v>0</v>
      </c>
      <c r="EH122" s="85">
        <f t="shared" si="202"/>
        <v>0</v>
      </c>
      <c r="EI122" s="85">
        <f t="shared" si="202"/>
        <v>0</v>
      </c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/>
      <c r="FI122" s="59"/>
      <c r="FJ122" s="59"/>
      <c r="FK122" s="59"/>
      <c r="FL122" s="59"/>
      <c r="FM122" s="59"/>
      <c r="FN122" s="59"/>
      <c r="FO122" s="59"/>
      <c r="FP122" s="59"/>
      <c r="FQ122" s="59"/>
      <c r="FR122" s="59"/>
      <c r="FS122" s="59"/>
      <c r="FT122" s="60"/>
      <c r="FU122" s="60"/>
      <c r="FV122" s="60"/>
      <c r="FW122" s="60"/>
      <c r="FX122" s="60"/>
      <c r="FY122" s="60"/>
      <c r="FZ122" s="60"/>
      <c r="GA122" s="60"/>
      <c r="GB122" s="60"/>
      <c r="GC122" s="60"/>
      <c r="GD122" s="60"/>
      <c r="GE122" s="60"/>
      <c r="GF122" s="60"/>
      <c r="GG122" s="60"/>
      <c r="GH122" s="60"/>
      <c r="GI122" s="60"/>
      <c r="GJ122" s="60"/>
      <c r="GK122" s="60"/>
      <c r="GL122" s="60"/>
      <c r="GM122" s="60"/>
      <c r="GN122" s="60"/>
      <c r="GO122" s="60"/>
      <c r="GP122" s="60"/>
      <c r="GQ122" s="60"/>
      <c r="GR122" s="60"/>
      <c r="GS122" s="60"/>
    </row>
    <row r="123" spans="2:201" x14ac:dyDescent="0.2">
      <c r="B123" s="95" t="s">
        <v>1013</v>
      </c>
      <c r="C123" s="96" t="s">
        <v>691</v>
      </c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8">
        <f t="shared" ref="P123:S123" si="203">SUM(P124:P129)</f>
        <v>9354036300</v>
      </c>
      <c r="Q123" s="99">
        <f t="shared" si="203"/>
        <v>0</v>
      </c>
      <c r="R123" s="99">
        <f t="shared" si="203"/>
        <v>9354036300</v>
      </c>
      <c r="S123" s="99">
        <f t="shared" si="203"/>
        <v>0</v>
      </c>
      <c r="T123" s="99">
        <f t="shared" ref="T123:AY123" si="204">SUM(T124:T129)</f>
        <v>0</v>
      </c>
      <c r="U123" s="99">
        <f t="shared" si="204"/>
        <v>0</v>
      </c>
      <c r="V123" s="99">
        <f t="shared" si="204"/>
        <v>0</v>
      </c>
      <c r="W123" s="99">
        <f t="shared" si="204"/>
        <v>0</v>
      </c>
      <c r="X123" s="99">
        <f t="shared" si="204"/>
        <v>0</v>
      </c>
      <c r="Y123" s="99">
        <f t="shared" si="204"/>
        <v>0</v>
      </c>
      <c r="Z123" s="99">
        <f t="shared" si="204"/>
        <v>0</v>
      </c>
      <c r="AA123" s="99">
        <f t="shared" si="204"/>
        <v>0</v>
      </c>
      <c r="AB123" s="99">
        <f t="shared" si="204"/>
        <v>0</v>
      </c>
      <c r="AC123" s="99">
        <f t="shared" si="204"/>
        <v>0</v>
      </c>
      <c r="AD123" s="99">
        <f t="shared" si="204"/>
        <v>0</v>
      </c>
      <c r="AE123" s="99">
        <f t="shared" si="204"/>
        <v>0</v>
      </c>
      <c r="AF123" s="99">
        <f t="shared" si="204"/>
        <v>0</v>
      </c>
      <c r="AG123" s="99">
        <f t="shared" si="204"/>
        <v>0</v>
      </c>
      <c r="AH123" s="99">
        <f t="shared" si="204"/>
        <v>0</v>
      </c>
      <c r="AI123" s="99">
        <f t="shared" si="204"/>
        <v>0</v>
      </c>
      <c r="AJ123" s="99">
        <f t="shared" si="204"/>
        <v>0</v>
      </c>
      <c r="AK123" s="99">
        <f t="shared" si="204"/>
        <v>1191109762.5</v>
      </c>
      <c r="AL123" s="99">
        <f t="shared" si="204"/>
        <v>316900762.5</v>
      </c>
      <c r="AM123" s="99">
        <f t="shared" si="204"/>
        <v>316900762.5</v>
      </c>
      <c r="AN123" s="99">
        <f t="shared" si="204"/>
        <v>316900762.5</v>
      </c>
      <c r="AO123" s="99">
        <f t="shared" si="204"/>
        <v>316900762.5</v>
      </c>
      <c r="AP123" s="99">
        <f t="shared" si="204"/>
        <v>316900762.5</v>
      </c>
      <c r="AQ123" s="99">
        <f t="shared" si="204"/>
        <v>316900762.5</v>
      </c>
      <c r="AR123" s="99">
        <f t="shared" si="204"/>
        <v>316900762.5</v>
      </c>
      <c r="AS123" s="99">
        <f t="shared" si="204"/>
        <v>316900762.5</v>
      </c>
      <c r="AT123" s="99">
        <f t="shared" si="204"/>
        <v>316900762.5</v>
      </c>
      <c r="AU123" s="99">
        <f t="shared" si="204"/>
        <v>316900762.5</v>
      </c>
      <c r="AV123" s="99">
        <f t="shared" si="204"/>
        <v>316900762.5</v>
      </c>
      <c r="AW123" s="99">
        <f t="shared" si="204"/>
        <v>316900762.5</v>
      </c>
      <c r="AX123" s="99">
        <f t="shared" si="204"/>
        <v>316900762.5</v>
      </c>
      <c r="AY123" s="99">
        <f t="shared" si="204"/>
        <v>316900762.5</v>
      </c>
      <c r="AZ123" s="99">
        <f t="shared" ref="AZ123:DI123" si="205">SUM(AZ124:AZ129)</f>
        <v>316900762.5</v>
      </c>
      <c r="BA123" s="99">
        <f t="shared" si="205"/>
        <v>316900762.5</v>
      </c>
      <c r="BB123" s="99">
        <f t="shared" si="205"/>
        <v>316900762.5</v>
      </c>
      <c r="BC123" s="99">
        <f t="shared" si="205"/>
        <v>316900762.5</v>
      </c>
      <c r="BD123" s="99">
        <f t="shared" si="205"/>
        <v>316900762.5</v>
      </c>
      <c r="BE123" s="99">
        <f t="shared" si="205"/>
        <v>316900762.5</v>
      </c>
      <c r="BF123" s="99">
        <f t="shared" si="205"/>
        <v>316900762.5</v>
      </c>
      <c r="BG123" s="99">
        <f t="shared" si="205"/>
        <v>316900762.5</v>
      </c>
      <c r="BH123" s="99">
        <f t="shared" si="205"/>
        <v>1191109762.5</v>
      </c>
      <c r="BI123" s="99">
        <f t="shared" si="205"/>
        <v>0</v>
      </c>
      <c r="BJ123" s="99">
        <f t="shared" si="205"/>
        <v>0</v>
      </c>
      <c r="BK123" s="99">
        <f t="shared" si="205"/>
        <v>0</v>
      </c>
      <c r="BL123" s="99">
        <f t="shared" si="205"/>
        <v>0</v>
      </c>
      <c r="BM123" s="99">
        <f t="shared" si="205"/>
        <v>0</v>
      </c>
      <c r="BN123" s="99">
        <f t="shared" si="205"/>
        <v>0</v>
      </c>
      <c r="BO123" s="99">
        <f t="shared" si="205"/>
        <v>0</v>
      </c>
      <c r="BP123" s="99">
        <f t="shared" si="205"/>
        <v>0</v>
      </c>
      <c r="BQ123" s="99">
        <f t="shared" si="205"/>
        <v>0</v>
      </c>
      <c r="BR123" s="99">
        <f t="shared" si="205"/>
        <v>0</v>
      </c>
      <c r="BS123" s="99">
        <f t="shared" si="205"/>
        <v>0</v>
      </c>
      <c r="BT123" s="99">
        <f t="shared" si="205"/>
        <v>0</v>
      </c>
      <c r="BU123" s="99">
        <f t="shared" si="205"/>
        <v>0</v>
      </c>
      <c r="BV123" s="99">
        <f t="shared" si="205"/>
        <v>0</v>
      </c>
      <c r="BW123" s="99">
        <f t="shared" si="205"/>
        <v>0</v>
      </c>
      <c r="BX123" s="99">
        <f t="shared" si="205"/>
        <v>0</v>
      </c>
      <c r="BY123" s="99">
        <f t="shared" si="205"/>
        <v>0</v>
      </c>
      <c r="BZ123" s="99">
        <f t="shared" si="205"/>
        <v>0</v>
      </c>
      <c r="CA123" s="99">
        <f t="shared" si="205"/>
        <v>0</v>
      </c>
      <c r="CB123" s="99">
        <f t="shared" si="205"/>
        <v>0</v>
      </c>
      <c r="CC123" s="99">
        <f t="shared" si="205"/>
        <v>0</v>
      </c>
      <c r="CD123" s="99">
        <f t="shared" si="205"/>
        <v>0</v>
      </c>
      <c r="CE123" s="99">
        <f t="shared" si="205"/>
        <v>0</v>
      </c>
      <c r="CF123" s="99">
        <f t="shared" si="205"/>
        <v>0</v>
      </c>
      <c r="CG123" s="99">
        <f t="shared" si="205"/>
        <v>0</v>
      </c>
      <c r="CH123" s="99">
        <f t="shared" si="205"/>
        <v>0</v>
      </c>
      <c r="CI123" s="99">
        <f t="shared" si="205"/>
        <v>0</v>
      </c>
      <c r="CJ123" s="99">
        <f t="shared" si="205"/>
        <v>0</v>
      </c>
      <c r="CK123" s="99">
        <f t="shared" si="205"/>
        <v>0</v>
      </c>
      <c r="CL123" s="99">
        <f t="shared" si="205"/>
        <v>0</v>
      </c>
      <c r="CM123" s="99">
        <f t="shared" si="205"/>
        <v>0</v>
      </c>
      <c r="CN123" s="99">
        <f t="shared" si="205"/>
        <v>0</v>
      </c>
      <c r="CO123" s="99">
        <f t="shared" si="205"/>
        <v>0</v>
      </c>
      <c r="CP123" s="99">
        <f t="shared" si="205"/>
        <v>0</v>
      </c>
      <c r="CQ123" s="99">
        <f t="shared" si="205"/>
        <v>0</v>
      </c>
      <c r="CR123" s="99">
        <f t="shared" si="205"/>
        <v>0</v>
      </c>
      <c r="CS123" s="99">
        <f t="shared" si="205"/>
        <v>0</v>
      </c>
      <c r="CT123" s="99">
        <f t="shared" si="205"/>
        <v>0</v>
      </c>
      <c r="CU123" s="99">
        <f t="shared" si="205"/>
        <v>0</v>
      </c>
      <c r="CV123" s="99">
        <f t="shared" si="205"/>
        <v>0</v>
      </c>
      <c r="CW123" s="99">
        <f t="shared" si="205"/>
        <v>0</v>
      </c>
      <c r="CX123" s="99">
        <f t="shared" si="205"/>
        <v>0</v>
      </c>
      <c r="CY123" s="99">
        <f t="shared" si="205"/>
        <v>0</v>
      </c>
      <c r="CZ123" s="99">
        <f t="shared" si="205"/>
        <v>0</v>
      </c>
      <c r="DA123" s="99">
        <f t="shared" si="205"/>
        <v>0</v>
      </c>
      <c r="DB123" s="99">
        <f t="shared" si="205"/>
        <v>0</v>
      </c>
      <c r="DC123" s="99">
        <f t="shared" si="205"/>
        <v>0</v>
      </c>
      <c r="DD123" s="99">
        <f t="shared" si="205"/>
        <v>0</v>
      </c>
      <c r="DE123" s="99">
        <f t="shared" si="205"/>
        <v>0</v>
      </c>
      <c r="DF123" s="99">
        <f t="shared" si="205"/>
        <v>0</v>
      </c>
      <c r="DG123" s="99">
        <f t="shared" si="205"/>
        <v>0</v>
      </c>
      <c r="DH123" s="99">
        <f t="shared" si="205"/>
        <v>0</v>
      </c>
      <c r="DI123" s="99">
        <f t="shared" si="205"/>
        <v>0</v>
      </c>
      <c r="DJ123" s="99">
        <f t="shared" ref="DJ123:EI123" si="206">SUM(DJ124:DJ129)</f>
        <v>0</v>
      </c>
      <c r="DK123" s="99">
        <f t="shared" si="206"/>
        <v>0</v>
      </c>
      <c r="DL123" s="99">
        <f t="shared" si="206"/>
        <v>0</v>
      </c>
      <c r="DM123" s="99">
        <f t="shared" si="206"/>
        <v>0</v>
      </c>
      <c r="DN123" s="99">
        <f t="shared" si="206"/>
        <v>0</v>
      </c>
      <c r="DO123" s="99">
        <f t="shared" si="206"/>
        <v>0</v>
      </c>
      <c r="DP123" s="99">
        <f t="shared" si="206"/>
        <v>0</v>
      </c>
      <c r="DQ123" s="99">
        <f t="shared" si="206"/>
        <v>0</v>
      </c>
      <c r="DR123" s="99">
        <f t="shared" si="206"/>
        <v>0</v>
      </c>
      <c r="DS123" s="99">
        <f t="shared" si="206"/>
        <v>0</v>
      </c>
      <c r="DT123" s="99">
        <f t="shared" si="206"/>
        <v>0</v>
      </c>
      <c r="DU123" s="99">
        <f t="shared" si="206"/>
        <v>0</v>
      </c>
      <c r="DV123" s="99">
        <f t="shared" si="206"/>
        <v>0</v>
      </c>
      <c r="DW123" s="99">
        <f t="shared" si="206"/>
        <v>0</v>
      </c>
      <c r="DX123" s="99">
        <f t="shared" si="206"/>
        <v>0</v>
      </c>
      <c r="DY123" s="99">
        <f t="shared" si="206"/>
        <v>0</v>
      </c>
      <c r="DZ123" s="99">
        <f t="shared" si="206"/>
        <v>0</v>
      </c>
      <c r="EA123" s="99">
        <f t="shared" si="206"/>
        <v>0</v>
      </c>
      <c r="EB123" s="99">
        <f t="shared" si="206"/>
        <v>0</v>
      </c>
      <c r="EC123" s="99">
        <f t="shared" si="206"/>
        <v>0</v>
      </c>
      <c r="ED123" s="99">
        <f t="shared" si="206"/>
        <v>0</v>
      </c>
      <c r="EE123" s="99">
        <f t="shared" si="206"/>
        <v>0</v>
      </c>
      <c r="EF123" s="99">
        <f t="shared" si="206"/>
        <v>0</v>
      </c>
      <c r="EG123" s="99">
        <f t="shared" si="206"/>
        <v>0</v>
      </c>
      <c r="EH123" s="99">
        <f t="shared" si="206"/>
        <v>0</v>
      </c>
      <c r="EI123" s="99">
        <f t="shared" si="206"/>
        <v>0</v>
      </c>
      <c r="EJ123" s="59"/>
      <c r="EK123" s="59"/>
      <c r="EL123" s="59"/>
      <c r="EM123" s="59"/>
      <c r="EN123" s="59"/>
      <c r="EO123" s="59"/>
      <c r="EP123" s="59"/>
      <c r="EQ123" s="59"/>
      <c r="ER123" s="59"/>
      <c r="ES123" s="59"/>
      <c r="ET123" s="59"/>
      <c r="EU123" s="59"/>
      <c r="EV123" s="59"/>
      <c r="EW123" s="59"/>
      <c r="EX123" s="59"/>
      <c r="EY123" s="59"/>
      <c r="EZ123" s="59"/>
      <c r="FA123" s="59"/>
      <c r="FB123" s="59"/>
      <c r="FC123" s="59"/>
      <c r="FD123" s="59"/>
      <c r="FE123" s="59"/>
      <c r="FF123" s="59"/>
      <c r="FG123" s="59"/>
      <c r="FH123" s="59"/>
      <c r="FI123" s="59"/>
      <c r="FJ123" s="59"/>
      <c r="FK123" s="59"/>
      <c r="FL123" s="59"/>
      <c r="FM123" s="59"/>
      <c r="FN123" s="59"/>
      <c r="FO123" s="59"/>
      <c r="FP123" s="59"/>
      <c r="FQ123" s="59"/>
      <c r="FR123" s="59"/>
      <c r="FS123" s="59"/>
      <c r="FT123" s="60"/>
      <c r="FU123" s="60"/>
      <c r="FV123" s="60"/>
      <c r="FW123" s="60"/>
      <c r="FX123" s="60"/>
      <c r="FY123" s="60"/>
      <c r="FZ123" s="60"/>
      <c r="GA123" s="60"/>
      <c r="GB123" s="60"/>
      <c r="GC123" s="60"/>
      <c r="GD123" s="60"/>
      <c r="GE123" s="60"/>
      <c r="GF123" s="60"/>
      <c r="GG123" s="60"/>
      <c r="GH123" s="60"/>
      <c r="GI123" s="60"/>
      <c r="GJ123" s="60"/>
      <c r="GK123" s="60"/>
      <c r="GL123" s="60"/>
      <c r="GM123" s="60"/>
      <c r="GN123" s="60"/>
      <c r="GO123" s="60"/>
      <c r="GP123" s="60"/>
      <c r="GQ123" s="60"/>
      <c r="GR123" s="60"/>
      <c r="GS123" s="60"/>
    </row>
    <row r="124" spans="2:201" x14ac:dyDescent="0.2">
      <c r="B124" s="66" t="s">
        <v>1014</v>
      </c>
      <c r="C124" s="67" t="s">
        <v>747</v>
      </c>
      <c r="D124" s="68">
        <f>C4</f>
        <v>0</v>
      </c>
      <c r="E124" s="70">
        <f>СРОКИ!C60</f>
        <v>8742090000</v>
      </c>
      <c r="F124" s="70">
        <f>СРОКИ!D60</f>
        <v>0</v>
      </c>
      <c r="G124" s="70">
        <f>СРОКИ!E60</f>
        <v>24</v>
      </c>
      <c r="H124" s="68"/>
      <c r="I124" s="68"/>
      <c r="J124" s="68"/>
      <c r="K124" s="68"/>
      <c r="L124" s="68"/>
      <c r="M124" s="68"/>
      <c r="N124" s="68"/>
      <c r="O124" s="68"/>
      <c r="P124" s="69">
        <f t="shared" ref="P124:P129" si="207">SUM(S124:EI124)</f>
        <v>8742090000</v>
      </c>
      <c r="Q124" s="70"/>
      <c r="R124" s="59">
        <f t="shared" ref="R124:R129" si="208">P124-Q124</f>
        <v>8742090000</v>
      </c>
      <c r="S124" s="159">
        <f>SUMIF(факт!$T$7:$T$2427,S$6&amp;"/"&amp;$B124&amp;"/"&amp;$D124,факт!$N$7:$N$2427)</f>
        <v>0</v>
      </c>
      <c r="T124" s="159">
        <f>SUMIF(факт!$T$7:$T$2427,T$6&amp;"/"&amp;$B124&amp;"/"&amp;$D124,факт!$N$7:$N$2427)</f>
        <v>0</v>
      </c>
      <c r="U124" s="343">
        <f>MIN(СРОКИ!J60+IF(СРОКИ!J60&gt;0,($F124-$Q124)/$G124,0),$E124-SUM($S124:T124))</f>
        <v>0</v>
      </c>
      <c r="V124" s="343">
        <f>MIN(СРОКИ!K60+IF(СРОКИ!K60&gt;0,($F124-$Q124)/$G124,0),$E124-SUM($S124:U124))</f>
        <v>0</v>
      </c>
      <c r="W124" s="343">
        <f>MIN(СРОКИ!L60+IF(СРОКИ!L60&gt;0,($F124-$Q124)/$G124,0),$E124-SUM($S124:V124))</f>
        <v>0</v>
      </c>
      <c r="X124" s="343">
        <f>MIN(СРОКИ!M60+IF(СРОКИ!M60&gt;0,($F124-$Q124)/$G124,0),$E124-SUM($S124:W124))</f>
        <v>0</v>
      </c>
      <c r="Y124" s="343">
        <f>MIN(СРОКИ!N60+IF(СРОКИ!N60&gt;0,($F124-$Q124)/$G124,0),$E124-SUM($S124:X124))</f>
        <v>0</v>
      </c>
      <c r="Z124" s="343">
        <f>MIN(СРОКИ!O60+IF(СРОКИ!O60&gt;0,($F124-$Q124)/$G124,0),$E124-SUM($S124:Y124))</f>
        <v>0</v>
      </c>
      <c r="AA124" s="343">
        <f>MIN(СРОКИ!P60+IF(СРОКИ!P60&gt;0,($F124-$Q124)/$G124,0),$E124-SUM($S124:Z124))</f>
        <v>0</v>
      </c>
      <c r="AB124" s="343">
        <f>MIN(СРОКИ!Q60+IF(СРОКИ!Q60&gt;0,($F124-$Q124)/$G124,0),$E124-SUM($S124:AA124))</f>
        <v>0</v>
      </c>
      <c r="AC124" s="343">
        <f>MIN(СРОКИ!R60+IF(СРОКИ!R60&gt;0,($F124-$Q124)/$G124,0),$E124-SUM($S124:AB124))</f>
        <v>0</v>
      </c>
      <c r="AD124" s="343">
        <f>MIN(СРОКИ!S60+IF(СРОКИ!S60&gt;0,($F124-$Q124)/$G124,0),$E124-SUM($S124:AC124))</f>
        <v>0</v>
      </c>
      <c r="AE124" s="343">
        <f>MIN(СРОКИ!T60+IF(СРОКИ!T60&gt;0,($F124-$Q124)/$G124,0),$E124-SUM($S124:AD124))</f>
        <v>0</v>
      </c>
      <c r="AF124" s="343">
        <f>MIN(СРОКИ!U60+IF(СРОКИ!U60&gt;0,($F124-$Q124)/$G124,0),$E124-SUM($S124:AE124))</f>
        <v>0</v>
      </c>
      <c r="AG124" s="343">
        <f>MIN(СРОКИ!V60+IF(СРОКИ!V60&gt;0,($F124-$Q124)/$G124,0),$E124-SUM($S124:AF124))</f>
        <v>0</v>
      </c>
      <c r="AH124" s="343">
        <f>MIN(СРОКИ!W60+IF(СРОКИ!W60&gt;0,($F124-$Q124)/$G124,0),$E124-SUM($S124:AG124))</f>
        <v>0</v>
      </c>
      <c r="AI124" s="343">
        <f>MIN(СРОКИ!X60+IF(СРОКИ!X60&gt;0,($F124-$Q124)/$G124,0),$E124-SUM($S124:AH124))</f>
        <v>0</v>
      </c>
      <c r="AJ124" s="343">
        <f>MIN(СРОКИ!Y60+IF(СРОКИ!Y60&gt;0,($F124-$Q124)/$G124,0),$E124-SUM($S124:AI124))</f>
        <v>0</v>
      </c>
      <c r="AK124" s="343">
        <f>MIN(СРОКИ!Z60+IF(СРОКИ!Z60&gt;0,($F124-$Q124)/$G124,0),$E124-SUM($S124:AJ124))</f>
        <v>1165612000</v>
      </c>
      <c r="AL124" s="343">
        <f>MIN(СРОКИ!AA60+IF(СРОКИ!AA60&gt;0,($F124-$Q124)/$G124,0),$E124-SUM($S124:AK124))</f>
        <v>291403000</v>
      </c>
      <c r="AM124" s="343">
        <f>MIN(СРОКИ!AB60+IF(СРОКИ!AB60&gt;0,($F124-$Q124)/$G124,0),$E124-SUM($S124:AL124))</f>
        <v>291403000</v>
      </c>
      <c r="AN124" s="343">
        <f>MIN(СРОКИ!AC60+IF(СРОКИ!AC60&gt;0,($F124-$Q124)/$G124,0),$E124-SUM($S124:AM124))</f>
        <v>291403000</v>
      </c>
      <c r="AO124" s="343">
        <f>MIN(СРОКИ!AD60+IF(СРОКИ!AD60&gt;0,($F124-$Q124)/$G124,0),$E124-SUM($S124:AN124))</f>
        <v>291403000</v>
      </c>
      <c r="AP124" s="343">
        <f>MIN(СРОКИ!AE60+IF(СРОКИ!AE60&gt;0,($F124-$Q124)/$G124,0),$E124-SUM($S124:AO124))</f>
        <v>291403000</v>
      </c>
      <c r="AQ124" s="343">
        <f>MIN(СРОКИ!AF60+IF(СРОКИ!AF60&gt;0,($F124-$Q124)/$G124,0),$E124-SUM($S124:AP124))</f>
        <v>291403000</v>
      </c>
      <c r="AR124" s="343">
        <f>MIN(СРОКИ!AG60+IF(СРОКИ!AG60&gt;0,($F124-$Q124)/$G124,0),$E124-SUM($S124:AQ124))</f>
        <v>291403000</v>
      </c>
      <c r="AS124" s="343">
        <f>MIN(СРОКИ!AH60+IF(СРОКИ!AH60&gt;0,($F124-$Q124)/$G124,0),$E124-SUM($S124:AR124))</f>
        <v>291403000</v>
      </c>
      <c r="AT124" s="343">
        <f>MIN(СРОКИ!AI60+IF(СРОКИ!AI60&gt;0,($F124-$Q124)/$G124,0),$E124-SUM($S124:AS124))</f>
        <v>291403000</v>
      </c>
      <c r="AU124" s="343">
        <f>MIN(СРОКИ!AJ60+IF(СРОКИ!AJ60&gt;0,($F124-$Q124)/$G124,0),$E124-SUM($S124:AT124))</f>
        <v>291403000</v>
      </c>
      <c r="AV124" s="343">
        <f>MIN(СРОКИ!AK60+IF(СРОКИ!AK60&gt;0,($F124-$Q124)/$G124,0),$E124-SUM($S124:AU124))</f>
        <v>291403000</v>
      </c>
      <c r="AW124" s="343">
        <f>MIN(СРОКИ!AL60+IF(СРОКИ!AL60&gt;0,($F124-$Q124)/$G124,0),$E124-SUM($S124:AV124))</f>
        <v>291403000</v>
      </c>
      <c r="AX124" s="343">
        <f>MIN(СРОКИ!AM60+IF(СРОКИ!AM60&gt;0,($F124-$Q124)/$G124,0),$E124-SUM($S124:AW124))</f>
        <v>291403000</v>
      </c>
      <c r="AY124" s="343">
        <f>MIN(СРОКИ!AN60+IF(СРОКИ!AN60&gt;0,($F124-$Q124)/$G124,0),$E124-SUM($S124:AX124))</f>
        <v>291403000</v>
      </c>
      <c r="AZ124" s="343">
        <f>MIN(СРОКИ!AO60+IF(СРОКИ!AO60&gt;0,($F124-$Q124)/$G124,0),$E124-SUM($S124:AY124))</f>
        <v>291403000</v>
      </c>
      <c r="BA124" s="343">
        <f>MIN(СРОКИ!AP60+IF(СРОКИ!AP60&gt;0,($F124-$Q124)/$G124,0),$E124-SUM($S124:AZ124))</f>
        <v>291403000</v>
      </c>
      <c r="BB124" s="343">
        <f>MIN(СРОКИ!AQ60+IF(СРОКИ!AQ60&gt;0,($F124-$Q124)/$G124,0),$E124-SUM($S124:BA124))</f>
        <v>291403000</v>
      </c>
      <c r="BC124" s="343">
        <f>MIN(СРОКИ!AR60+IF(СРОКИ!AR60&gt;0,($F124-$Q124)/$G124,0),$E124-SUM($S124:BB124))</f>
        <v>291403000</v>
      </c>
      <c r="BD124" s="343">
        <f>MIN(СРОКИ!AS60+IF(СРОКИ!AS60&gt;0,($F124-$Q124)/$G124,0),$E124-SUM($S124:BC124))</f>
        <v>291403000</v>
      </c>
      <c r="BE124" s="343">
        <f>MIN(СРОКИ!AT60+IF(СРОКИ!AT60&gt;0,($F124-$Q124)/$G124,0),$E124-SUM($S124:BD124))</f>
        <v>291403000</v>
      </c>
      <c r="BF124" s="343">
        <f>MIN(СРОКИ!AU60+IF(СРОКИ!AU60&gt;0,($F124-$Q124)/$G124,0),$E124-SUM($S124:BE124))</f>
        <v>291403000</v>
      </c>
      <c r="BG124" s="343">
        <f>MIN(СРОКИ!AV60+IF(СРОКИ!AV60&gt;0,($F124-$Q124)/$G124,0),$E124-SUM($S124:BF124))</f>
        <v>291403000</v>
      </c>
      <c r="BH124" s="343">
        <f>MIN(СРОКИ!AW60+IF(СРОКИ!AW60&gt;0,($F124-$Q124)/$G124,0),$E124-SUM($S124:BG124))</f>
        <v>1165612000</v>
      </c>
      <c r="BI124" s="343">
        <f>MIN(СРОКИ!AX60+IF(СРОКИ!AX60&gt;0,($F124-$Q124)/$G124,0),$E124-SUM($S124:BH124))</f>
        <v>0</v>
      </c>
      <c r="BJ124" s="343">
        <f>MIN(СРОКИ!AY60+IF(СРОКИ!AY60&gt;0,($F124-$Q124)/$G124,0),$E124-SUM($S124:BI124))</f>
        <v>0</v>
      </c>
      <c r="BK124" s="343">
        <f>MIN(СРОКИ!AZ60+IF(СРОКИ!AZ60&gt;0,($F124-$Q124)/$G124,0),$E124-SUM($S124:BJ124))</f>
        <v>0</v>
      </c>
      <c r="BL124" s="343">
        <f>MIN(СРОКИ!BA60+IF(СРОКИ!BA60&gt;0,($F124-$Q124)/$G124,0),$E124-SUM($S124:BK124))</f>
        <v>0</v>
      </c>
      <c r="BM124" s="343">
        <f>MIN(СРОКИ!BB60+IF(СРОКИ!BB60&gt;0,($F124-$Q124)/$G124,0),$E124-SUM($S124:BL124))</f>
        <v>0</v>
      </c>
      <c r="BN124" s="343">
        <f>MIN(СРОКИ!BC60+IF(СРОКИ!BC60&gt;0,($F124-$Q124)/$G124,0),$E124-SUM($S124:BM124))</f>
        <v>0</v>
      </c>
      <c r="BO124" s="343">
        <f>MIN(СРОКИ!BD60+IF(СРОКИ!BD60&gt;0,($F124-$Q124)/$G124,0),$E124-SUM($S124:BN124))</f>
        <v>0</v>
      </c>
      <c r="BP124" s="343">
        <f>MIN(СРОКИ!BE60+IF(СРОКИ!BE60&gt;0,($F124-$Q124)/$G124,0),$E124-SUM($S124:BO124))</f>
        <v>0</v>
      </c>
      <c r="BQ124" s="343">
        <f>MIN(СРОКИ!BF60+IF(СРОКИ!BF60&gt;0,($F124-$Q124)/$G124,0),$E124-SUM($S124:BP124))</f>
        <v>0</v>
      </c>
      <c r="BR124" s="343">
        <f>MIN(СРОКИ!BG60+IF(СРОКИ!BG60&gt;0,($F124-$Q124)/$G124,0),$E124-SUM($S124:BQ124))</f>
        <v>0</v>
      </c>
      <c r="BS124" s="343">
        <f>MIN(СРОКИ!BH60+IF(СРОКИ!BH60&gt;0,($F124-$Q124)/$G124,0),$E124-SUM($S124:BR124))</f>
        <v>0</v>
      </c>
      <c r="BT124" s="343">
        <f>MIN(СРОКИ!BI60+IF(СРОКИ!BI60&gt;0,($F124-$Q124)/$G124,0),$E124-SUM($S124:BS124))</f>
        <v>0</v>
      </c>
      <c r="BU124" s="343">
        <f>MIN(СРОКИ!BJ60+IF(СРОКИ!BJ60&gt;0,($F124-$Q124)/$G124,0),$E124-SUM($S124:BT124))</f>
        <v>0</v>
      </c>
      <c r="BV124" s="343">
        <f>MIN(СРОКИ!BK60+IF(СРОКИ!BK60&gt;0,($F124-$Q124)/$G124,0),$E124-SUM($S124:BU124))</f>
        <v>0</v>
      </c>
      <c r="BW124" s="343">
        <f>MIN(СРОКИ!BL60+IF(СРОКИ!BL60&gt;0,($F124-$Q124)/$G124,0),$E124-SUM($S124:BV124))</f>
        <v>0</v>
      </c>
      <c r="BX124" s="343">
        <f>MIN(СРОКИ!BM60+IF(СРОКИ!BM60&gt;0,($F124-$Q124)/$G124,0),$E124-SUM($S124:BW124))</f>
        <v>0</v>
      </c>
      <c r="BY124" s="343">
        <f>MIN(СРОКИ!BN60+IF(СРОКИ!BN60&gt;0,($F124-$Q124)/$G124,0),$E124-SUM($S124:BX124))</f>
        <v>0</v>
      </c>
      <c r="BZ124" s="343">
        <f>MIN(СРОКИ!BO60+IF(СРОКИ!BO60&gt;0,($F124-$Q124)/$G124,0),$E124-SUM($S124:BY124))</f>
        <v>0</v>
      </c>
      <c r="CA124" s="343">
        <f>MIN(СРОКИ!BP60+IF(СРОКИ!BP60&gt;0,($F124-$Q124)/$G124,0),$E124-SUM($S124:BZ124))</f>
        <v>0</v>
      </c>
      <c r="CB124" s="343">
        <f>MIN(СРОКИ!BQ60+IF(СРОКИ!BQ60&gt;0,($F124-$Q124)/$G124,0),$E124-SUM($S124:CA124))</f>
        <v>0</v>
      </c>
      <c r="CC124" s="343">
        <f>MIN(СРОКИ!BR60+IF(СРОКИ!BR60&gt;0,($F124-$Q124)/$G124,0),$E124-SUM($S124:CB124))</f>
        <v>0</v>
      </c>
      <c r="CD124" s="343">
        <f>MIN(СРОКИ!BS60+IF(СРОКИ!BS60&gt;0,($F124-$Q124)/$G124,0),$E124-SUM($S124:CC124))</f>
        <v>0</v>
      </c>
      <c r="CE124" s="343">
        <f>MIN(СРОКИ!BT60+IF(СРОКИ!BT60&gt;0,($F124-$Q124)/$G124,0),$E124-SUM($S124:CD124))</f>
        <v>0</v>
      </c>
      <c r="CF124" s="343">
        <f>MIN(СРОКИ!BU60+IF(СРОКИ!BU60&gt;0,($F124-$Q124)/$G124,0),$E124-SUM($S124:CE124))</f>
        <v>0</v>
      </c>
      <c r="CG124" s="343">
        <f>MIN(СРОКИ!BV60+IF(СРОКИ!BV60&gt;0,($F124-$Q124)/$G124,0),$E124-SUM($S124:CF124))</f>
        <v>0</v>
      </c>
      <c r="CH124" s="343">
        <f>MIN(СРОКИ!BW60+IF(СРОКИ!BW60&gt;0,($F124-$Q124)/$G124,0),$E124-SUM($S124:CG124))</f>
        <v>0</v>
      </c>
      <c r="CI124" s="343">
        <f>MIN(СРОКИ!BX60+IF(СРОКИ!BX60&gt;0,($F124-$Q124)/$G124,0),$E124-SUM($S124:CH124))</f>
        <v>0</v>
      </c>
      <c r="CJ124" s="343">
        <f>MIN(СРОКИ!BY60+IF(СРОКИ!BY60&gt;0,($F124-$Q124)/$G124,0),$E124-SUM($S124:CI124))</f>
        <v>0</v>
      </c>
      <c r="CK124" s="343">
        <f>MIN(СРОКИ!BZ60+IF(СРОКИ!BZ60&gt;0,($F124-$Q124)/$G124,0),$E124-SUM($S124:CJ124))</f>
        <v>0</v>
      </c>
      <c r="CL124" s="343">
        <f>MIN(СРОКИ!CA60+IF(СРОКИ!CA60&gt;0,($F124-$Q124)/$G124,0),$E124-SUM($S124:CK124))</f>
        <v>0</v>
      </c>
      <c r="CM124" s="343">
        <f>MIN(СРОКИ!CB60+IF(СРОКИ!CB60&gt;0,($F124-$Q124)/$G124,0),$E124-SUM($S124:CL124))</f>
        <v>0</v>
      </c>
      <c r="CN124" s="343">
        <f>MIN(СРОКИ!CC60+IF(СРОКИ!CC60&gt;0,($F124-$Q124)/$G124,0),$E124-SUM($S124:CM124))</f>
        <v>0</v>
      </c>
      <c r="CO124" s="343">
        <f>MIN(СРОКИ!CD60+IF(СРОКИ!CD60&gt;0,($F124-$Q124)/$G124,0),$E124-SUM($S124:CN124))</f>
        <v>0</v>
      </c>
      <c r="CP124" s="343">
        <f>MIN(СРОКИ!CE60+IF(СРОКИ!CE60&gt;0,($F124-$Q124)/$G124,0),$E124-SUM($S124:CO124))</f>
        <v>0</v>
      </c>
      <c r="CQ124" s="343">
        <f>MIN(СРОКИ!CF60+IF(СРОКИ!CF60&gt;0,($F124-$Q124)/$G124,0),$E124-SUM($S124:CP124))</f>
        <v>0</v>
      </c>
      <c r="CR124" s="343">
        <f>MIN(СРОКИ!CG60+IF(СРОКИ!CG60&gt;0,($F124-$Q124)/$G124,0),$E124-SUM($S124:CQ124))</f>
        <v>0</v>
      </c>
      <c r="CS124" s="343">
        <f>MIN(СРОКИ!CH60+IF(СРОКИ!CH60&gt;0,($F124-$Q124)/$G124,0),$E124-SUM($S124:CR124))</f>
        <v>0</v>
      </c>
      <c r="CT124" s="343">
        <f>MIN(СРОКИ!CI60+IF(СРОКИ!CI60&gt;0,($F124-$Q124)/$G124,0),$E124-SUM($S124:CS124))</f>
        <v>0</v>
      </c>
      <c r="CU124" s="343">
        <f>MIN(СРОКИ!CJ60+IF(СРОКИ!CJ60&gt;0,($F124-$Q124)/$G124,0),$E124-SUM($S124:CT124))</f>
        <v>0</v>
      </c>
      <c r="CV124" s="343">
        <f>MIN(СРОКИ!CK60+IF(СРОКИ!CK60&gt;0,($F124-$Q124)/$G124,0),$E124-SUM($S124:CU124))</f>
        <v>0</v>
      </c>
      <c r="CW124" s="343">
        <f>MIN(СРОКИ!CL60+IF(СРОКИ!CL60&gt;0,($F124-$Q124)/$G124,0),$E124-SUM($S124:CV124))</f>
        <v>0</v>
      </c>
      <c r="CX124" s="343">
        <f>MIN(СРОКИ!CM60+IF(СРОКИ!CM60&gt;0,($F124-$Q124)/$G124,0),$E124-SUM($S124:CW124))</f>
        <v>0</v>
      </c>
      <c r="CY124" s="343">
        <f>MIN(СРОКИ!CN60+IF(СРОКИ!CN60&gt;0,($F124-$Q124)/$G124,0),$E124-SUM($S124:CX124))</f>
        <v>0</v>
      </c>
      <c r="CZ124" s="343">
        <f>MIN(СРОКИ!CO60+IF(СРОКИ!CO60&gt;0,($F124-$Q124)/$G124,0),$E124-SUM($S124:CY124))</f>
        <v>0</v>
      </c>
      <c r="DA124" s="343">
        <f>MIN(СРОКИ!CP60+IF(СРОКИ!CP60&gt;0,($F124-$Q124)/$G124,0),$E124-SUM($S124:CZ124))</f>
        <v>0</v>
      </c>
      <c r="DB124" s="343">
        <f>MIN(СРОКИ!CQ60+IF(СРОКИ!CQ60&gt;0,($F124-$Q124)/$G124,0),$E124-SUM($S124:DA124))</f>
        <v>0</v>
      </c>
      <c r="DC124" s="343">
        <f>MIN(СРОКИ!CR60+IF(СРОКИ!CR60&gt;0,($F124-$Q124)/$G124,0),$E124-SUM($S124:DB124))</f>
        <v>0</v>
      </c>
      <c r="DD124" s="343">
        <f>MIN(СРОКИ!CS60+IF(СРОКИ!CS60&gt;0,($F124-$Q124)/$G124,0),$E124-SUM($S124:DC124))</f>
        <v>0</v>
      </c>
      <c r="DE124" s="343">
        <f>MIN(СРОКИ!CT60+IF(СРОКИ!CT60&gt;0,($F124-$Q124)/$G124,0),$E124-SUM($S124:DD124))</f>
        <v>0</v>
      </c>
      <c r="DF124" s="343">
        <f>MIN(СРОКИ!CU60+IF(СРОКИ!CU60&gt;0,($F124-$Q124)/$G124,0),$E124-SUM($S124:DE124))</f>
        <v>0</v>
      </c>
      <c r="DG124" s="343">
        <f>MIN(СРОКИ!CV60+IF(СРОКИ!CV60&gt;0,($F124-$Q124)/$G124,0),$E124-SUM($S124:DF124))</f>
        <v>0</v>
      </c>
      <c r="DH124" s="343">
        <f>MIN(СРОКИ!CW60+IF(СРОКИ!CW60&gt;0,($F124-$Q124)/$G124,0),$E124-SUM($S124:DG124))</f>
        <v>0</v>
      </c>
      <c r="DI124" s="343">
        <f>MIN(СРОКИ!CX60+IF(СРОКИ!CX60&gt;0,($F124-$Q124)/$G124,0),$E124-SUM($S124:DH124))</f>
        <v>0</v>
      </c>
      <c r="DJ124" s="343">
        <f>MIN(СРОКИ!CY60+IF(СРОКИ!CY60&gt;0,($F124-$Q124)/$G124,0),$E124-SUM($S124:DI124))</f>
        <v>0</v>
      </c>
      <c r="DK124" s="343">
        <f>MIN(СРОКИ!CZ60+IF(СРОКИ!CZ60&gt;0,($F124-$Q124)/$G124,0),$E124-SUM($S124:DJ124))</f>
        <v>0</v>
      </c>
      <c r="DL124" s="343">
        <f>MIN(СРОКИ!DA60+IF(СРОКИ!DA60&gt;0,($F124-$Q124)/$G124,0),$E124-SUM($S124:DK124))</f>
        <v>0</v>
      </c>
      <c r="DM124" s="343">
        <f>MIN(СРОКИ!DB60+IF(СРОКИ!DB60&gt;0,($F124-$Q124)/$G124,0),$E124-SUM($S124:DL124))</f>
        <v>0</v>
      </c>
      <c r="DN124" s="343">
        <f>MIN(СРОКИ!DC60+IF(СРОКИ!DC60&gt;0,($F124-$Q124)/$G124,0),$E124-SUM($S124:DM124))</f>
        <v>0</v>
      </c>
      <c r="DO124" s="343">
        <f>MIN(СРОКИ!DD60+IF(СРОКИ!DD60&gt;0,($F124-$Q124)/$G124,0),$E124-SUM($S124:DN124))</f>
        <v>0</v>
      </c>
      <c r="DP124" s="343">
        <f>MIN(СРОКИ!DE60+IF(СРОКИ!DE60&gt;0,($F124-$Q124)/$G124,0),$E124-SUM($S124:DO124))</f>
        <v>0</v>
      </c>
      <c r="DQ124" s="343">
        <f>MIN(СРОКИ!DF60+IF(СРОКИ!DF60&gt;0,($F124-$Q124)/$G124,0),$E124-SUM($S124:DP124))</f>
        <v>0</v>
      </c>
      <c r="DR124" s="343">
        <f>MIN(СРОКИ!DG60+IF(СРОКИ!DG60&gt;0,($F124-$Q124)/$G124,0),$E124-SUM($S124:DQ124))</f>
        <v>0</v>
      </c>
      <c r="DS124" s="343">
        <f>MIN(СРОКИ!DH60+IF(СРОКИ!DH60&gt;0,($F124-$Q124)/$G124,0),$E124-SUM($S124:DR124))</f>
        <v>0</v>
      </c>
      <c r="DT124" s="343">
        <f>MIN(СРОКИ!DI60+IF(СРОКИ!DI60&gt;0,($F124-$Q124)/$G124,0),$E124-SUM($S124:DS124))</f>
        <v>0</v>
      </c>
      <c r="DU124" s="343">
        <f>MIN(СРОКИ!DJ60+IF(СРОКИ!DJ60&gt;0,($F124-$Q124)/$G124,0),$E124-SUM($S124:DT124))</f>
        <v>0</v>
      </c>
      <c r="DV124" s="343">
        <f>MIN(СРОКИ!DK60+IF(СРОКИ!DK60&gt;0,($F124-$Q124)/$G124,0),$E124-SUM($S124:DU124))</f>
        <v>0</v>
      </c>
      <c r="DW124" s="343">
        <f>MIN(СРОКИ!DL60+IF(СРОКИ!DL60&gt;0,($F124-$Q124)/$G124,0),$E124-SUM($S124:DV124))</f>
        <v>0</v>
      </c>
      <c r="DX124" s="343">
        <f>MIN(СРОКИ!DM60+IF(СРОКИ!DM60&gt;0,($F124-$Q124)/$G124,0),$E124-SUM($S124:DW124))</f>
        <v>0</v>
      </c>
      <c r="DY124" s="343">
        <f>MIN(СРОКИ!DN60+IF(СРОКИ!DN60&gt;0,($F124-$Q124)/$G124,0),$E124-SUM($S124:DX124))</f>
        <v>0</v>
      </c>
      <c r="DZ124" s="343">
        <f>MIN(СРОКИ!DO60+IF(СРОКИ!DO60&gt;0,($F124-$Q124)/$G124,0),$E124-SUM($S124:DY124))</f>
        <v>0</v>
      </c>
      <c r="EA124" s="343">
        <f>MIN(СРОКИ!DP60+IF(СРОКИ!DP60&gt;0,($F124-$Q124)/$G124,0),$E124-SUM($S124:DZ124))</f>
        <v>0</v>
      </c>
      <c r="EB124" s="343">
        <f>MIN(СРОКИ!DQ60+IF(СРОКИ!DQ60&gt;0,($F124-$Q124)/$G124,0),$E124-SUM($S124:EA124))</f>
        <v>0</v>
      </c>
      <c r="EC124" s="343">
        <f>MIN(СРОКИ!DR60+IF(СРОКИ!DR60&gt;0,($F124-$Q124)/$G124,0),$E124-SUM($S124:EB124))</f>
        <v>0</v>
      </c>
      <c r="ED124" s="343">
        <f>MIN(СРОКИ!DS60+IF(СРОКИ!DS60&gt;0,($F124-$Q124)/$G124,0),$E124-SUM($S124:EC124))</f>
        <v>0</v>
      </c>
      <c r="EE124" s="343">
        <f>MIN(СРОКИ!DT60+IF(СРОКИ!DT60&gt;0,($F124-$Q124)/$G124,0),$E124-SUM($S124:ED124))</f>
        <v>0</v>
      </c>
      <c r="EF124" s="343">
        <f>MIN(СРОКИ!DU60+IF(СРОКИ!DU60&gt;0,($F124-$Q124)/$G124,0),$E124-SUM($S124:EE124))</f>
        <v>0</v>
      </c>
      <c r="EG124" s="343">
        <f>MIN(СРОКИ!DV60+IF(СРОКИ!DV60&gt;0,($F124-$Q124)/$G124,0),$E124-SUM($S124:EF124))</f>
        <v>0</v>
      </c>
      <c r="EH124" s="343">
        <f>MIN(СРОКИ!DW60+IF(СРОКИ!DW60&gt;0,($F124-$Q124)/$G124,0),$E124-SUM($S124:EG124))</f>
        <v>0</v>
      </c>
      <c r="EI124" s="343">
        <f>MIN(СРОКИ!DX60+IF(СРОКИ!DX60&gt;0,($F124-$Q124)/$G124,0),$E124-SUM($S124:EH124))</f>
        <v>0</v>
      </c>
      <c r="EJ124" s="59"/>
      <c r="EK124" s="59"/>
      <c r="EL124" s="59"/>
      <c r="EM124" s="59"/>
      <c r="EN124" s="59"/>
      <c r="EO124" s="59"/>
      <c r="EP124" s="59"/>
      <c r="EQ124" s="59"/>
      <c r="ER124" s="59"/>
      <c r="ES124" s="59"/>
      <c r="ET124" s="59"/>
      <c r="EU124" s="59"/>
      <c r="EV124" s="59"/>
      <c r="EW124" s="59"/>
      <c r="EX124" s="59"/>
      <c r="EY124" s="59"/>
      <c r="EZ124" s="59"/>
      <c r="FA124" s="59"/>
      <c r="FB124" s="59"/>
      <c r="FC124" s="59"/>
      <c r="FD124" s="59"/>
      <c r="FE124" s="59"/>
      <c r="FF124" s="59"/>
      <c r="FG124" s="59"/>
      <c r="FH124" s="59"/>
      <c r="FI124" s="59"/>
      <c r="FJ124" s="59"/>
      <c r="FK124" s="59"/>
      <c r="FL124" s="59"/>
      <c r="FM124" s="59"/>
      <c r="FN124" s="59"/>
      <c r="FO124" s="59"/>
      <c r="FP124" s="59"/>
      <c r="FQ124" s="59"/>
      <c r="FR124" s="59"/>
      <c r="FS124" s="59"/>
      <c r="FT124" s="60"/>
      <c r="FU124" s="60"/>
      <c r="FV124" s="60"/>
      <c r="FW124" s="60"/>
      <c r="FX124" s="60"/>
      <c r="FY124" s="60"/>
      <c r="FZ124" s="60"/>
      <c r="GA124" s="60"/>
      <c r="GB124" s="60"/>
      <c r="GC124" s="60"/>
      <c r="GD124" s="60"/>
      <c r="GE124" s="60"/>
      <c r="GF124" s="60"/>
      <c r="GG124" s="60"/>
      <c r="GH124" s="60"/>
      <c r="GI124" s="60"/>
      <c r="GJ124" s="60"/>
      <c r="GK124" s="60"/>
      <c r="GL124" s="60"/>
      <c r="GM124" s="60"/>
      <c r="GN124" s="60"/>
      <c r="GO124" s="60"/>
      <c r="GP124" s="60"/>
      <c r="GQ124" s="60"/>
      <c r="GR124" s="60"/>
      <c r="GS124" s="60"/>
    </row>
    <row r="125" spans="2:201" x14ac:dyDescent="0.2">
      <c r="B125" s="66" t="s">
        <v>1015</v>
      </c>
      <c r="C125" s="67" t="s">
        <v>692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9">
        <f t="shared" si="207"/>
        <v>0</v>
      </c>
      <c r="Q125" s="70">
        <v>0</v>
      </c>
      <c r="R125" s="59">
        <f t="shared" si="208"/>
        <v>0</v>
      </c>
      <c r="S125" s="159">
        <f>SUMIF(факт!$T$7:$T$2427,S$6&amp;"/"&amp;$B125&amp;"/"&amp;$D125,факт!$N$7:$N$2427)</f>
        <v>0</v>
      </c>
      <c r="T125" s="159">
        <f>SUMIF(факт!$T$7:$T$2427,T$6&amp;"/"&amp;$B125&amp;"/"&amp;$D125,факт!$N$7:$N$2427)</f>
        <v>0</v>
      </c>
      <c r="U125" s="59">
        <f>'ОБЪЕКТЫ КРТ'!U36</f>
        <v>0</v>
      </c>
      <c r="V125" s="59">
        <f>'ОБЪЕКТЫ КРТ'!V36</f>
        <v>0</v>
      </c>
      <c r="W125" s="59">
        <f>'ОБЪЕКТЫ КРТ'!W36</f>
        <v>0</v>
      </c>
      <c r="X125" s="59">
        <f>'ОБЪЕКТЫ КРТ'!X36</f>
        <v>0</v>
      </c>
      <c r="Y125" s="59">
        <f>'ОБЪЕКТЫ КРТ'!Y36</f>
        <v>0</v>
      </c>
      <c r="Z125" s="59">
        <f>'ОБЪЕКТЫ КРТ'!Z36</f>
        <v>0</v>
      </c>
      <c r="AA125" s="59">
        <f>'ОБЪЕКТЫ КРТ'!AA36</f>
        <v>0</v>
      </c>
      <c r="AB125" s="59">
        <f>'ОБЪЕКТЫ КРТ'!AB36</f>
        <v>0</v>
      </c>
      <c r="AC125" s="59">
        <f>'ОБЪЕКТЫ КРТ'!AC36</f>
        <v>0</v>
      </c>
      <c r="AD125" s="59">
        <f>'ОБЪЕКТЫ КРТ'!AD36</f>
        <v>0</v>
      </c>
      <c r="AE125" s="59">
        <f>'ОБЪЕКТЫ КРТ'!AE36</f>
        <v>0</v>
      </c>
      <c r="AF125" s="59">
        <f>'ОБЪЕКТЫ КРТ'!AF36</f>
        <v>0</v>
      </c>
      <c r="AG125" s="59">
        <f>'ОБЪЕКТЫ КРТ'!AG36</f>
        <v>0</v>
      </c>
      <c r="AH125" s="59">
        <f>'ОБЪЕКТЫ КРТ'!AH36</f>
        <v>0</v>
      </c>
      <c r="AI125" s="59">
        <f>'ОБЪЕКТЫ КРТ'!AI36</f>
        <v>0</v>
      </c>
      <c r="AJ125" s="59">
        <f>'ОБЪЕКТЫ КРТ'!AJ36</f>
        <v>0</v>
      </c>
      <c r="AK125" s="59">
        <f>'ОБЪЕКТЫ КРТ'!AK36</f>
        <v>0</v>
      </c>
      <c r="AL125" s="59">
        <f>'ОБЪЕКТЫ КРТ'!AL36</f>
        <v>0</v>
      </c>
      <c r="AM125" s="59">
        <f>'ОБЪЕКТЫ КРТ'!AM36</f>
        <v>0</v>
      </c>
      <c r="AN125" s="59">
        <f>'ОБЪЕКТЫ КРТ'!AN36</f>
        <v>0</v>
      </c>
      <c r="AO125" s="59">
        <f>'ОБЪЕКТЫ КРТ'!AO36</f>
        <v>0</v>
      </c>
      <c r="AP125" s="59">
        <f>'ОБЪЕКТЫ КРТ'!AP36</f>
        <v>0</v>
      </c>
      <c r="AQ125" s="59">
        <f>'ОБЪЕКТЫ КРТ'!AQ36</f>
        <v>0</v>
      </c>
      <c r="AR125" s="59">
        <f>'ОБЪЕКТЫ КРТ'!AR36</f>
        <v>0</v>
      </c>
      <c r="AS125" s="59">
        <f>'ОБЪЕКТЫ КРТ'!AS36</f>
        <v>0</v>
      </c>
      <c r="AT125" s="59">
        <f>'ОБЪЕКТЫ КРТ'!AT36</f>
        <v>0</v>
      </c>
      <c r="AU125" s="59">
        <f>'ОБЪЕКТЫ КРТ'!AU36</f>
        <v>0</v>
      </c>
      <c r="AV125" s="59">
        <f>'ОБЪЕКТЫ КРТ'!AV36</f>
        <v>0</v>
      </c>
      <c r="AW125" s="59">
        <f>'ОБЪЕКТЫ КРТ'!AW36</f>
        <v>0</v>
      </c>
      <c r="AX125" s="59">
        <f>'ОБЪЕКТЫ КРТ'!AX36</f>
        <v>0</v>
      </c>
      <c r="AY125" s="59">
        <f>'ОБЪЕКТЫ КРТ'!AY36</f>
        <v>0</v>
      </c>
      <c r="AZ125" s="59">
        <f>'ОБЪЕКТЫ КРТ'!AZ36</f>
        <v>0</v>
      </c>
      <c r="BA125" s="59">
        <f>'ОБЪЕКТЫ КРТ'!BA36</f>
        <v>0</v>
      </c>
      <c r="BB125" s="59">
        <f>'ОБЪЕКТЫ КРТ'!BB36</f>
        <v>0</v>
      </c>
      <c r="BC125" s="59">
        <f>'ОБЪЕКТЫ КРТ'!BC36</f>
        <v>0</v>
      </c>
      <c r="BD125" s="59">
        <f>'ОБЪЕКТЫ КРТ'!BD36</f>
        <v>0</v>
      </c>
      <c r="BE125" s="59">
        <f>'ОБЪЕКТЫ КРТ'!BE36</f>
        <v>0</v>
      </c>
      <c r="BF125" s="59">
        <f>'ОБЪЕКТЫ КРТ'!BF36</f>
        <v>0</v>
      </c>
      <c r="BG125" s="59">
        <f>'ОБЪЕКТЫ КРТ'!BG36</f>
        <v>0</v>
      </c>
      <c r="BH125" s="59">
        <f>'ОБЪЕКТЫ КРТ'!BH36</f>
        <v>0</v>
      </c>
      <c r="BI125" s="59">
        <f>'ОБЪЕКТЫ КРТ'!BI36</f>
        <v>0</v>
      </c>
      <c r="BJ125" s="59">
        <f>'ОБЪЕКТЫ КРТ'!BJ36</f>
        <v>0</v>
      </c>
      <c r="BK125" s="59">
        <f>'ОБЪЕКТЫ КРТ'!BK36</f>
        <v>0</v>
      </c>
      <c r="BL125" s="59">
        <f>'ОБЪЕКТЫ КРТ'!BL36</f>
        <v>0</v>
      </c>
      <c r="BM125" s="59">
        <f>'ОБЪЕКТЫ КРТ'!BM36</f>
        <v>0</v>
      </c>
      <c r="BN125" s="59">
        <f>'ОБЪЕКТЫ КРТ'!BN36</f>
        <v>0</v>
      </c>
      <c r="BO125" s="59">
        <f>'ОБЪЕКТЫ КРТ'!BO36</f>
        <v>0</v>
      </c>
      <c r="BP125" s="59">
        <f>'ОБЪЕКТЫ КРТ'!BP36</f>
        <v>0</v>
      </c>
      <c r="BQ125" s="59">
        <f>'ОБЪЕКТЫ КРТ'!BQ36</f>
        <v>0</v>
      </c>
      <c r="BR125" s="59">
        <f>'ОБЪЕКТЫ КРТ'!BR36</f>
        <v>0</v>
      </c>
      <c r="BS125" s="59">
        <f>'ОБЪЕКТЫ КРТ'!BS36</f>
        <v>0</v>
      </c>
      <c r="BT125" s="59">
        <f>'ОБЪЕКТЫ КРТ'!BT36</f>
        <v>0</v>
      </c>
      <c r="BU125" s="59">
        <f>'ОБЪЕКТЫ КРТ'!BU36</f>
        <v>0</v>
      </c>
      <c r="BV125" s="59">
        <f>'ОБЪЕКТЫ КРТ'!BV36</f>
        <v>0</v>
      </c>
      <c r="BW125" s="59">
        <f>'ОБЪЕКТЫ КРТ'!BW36</f>
        <v>0</v>
      </c>
      <c r="BX125" s="59">
        <f>'ОБЪЕКТЫ КРТ'!BX36</f>
        <v>0</v>
      </c>
      <c r="BY125" s="59">
        <f>'ОБЪЕКТЫ КРТ'!BY36</f>
        <v>0</v>
      </c>
      <c r="BZ125" s="59">
        <f>'ОБЪЕКТЫ КРТ'!BZ36</f>
        <v>0</v>
      </c>
      <c r="CA125" s="59">
        <f>'ОБЪЕКТЫ КРТ'!CA36</f>
        <v>0</v>
      </c>
      <c r="CB125" s="59">
        <f>'ОБЪЕКТЫ КРТ'!CB36</f>
        <v>0</v>
      </c>
      <c r="CC125" s="59">
        <f>'ОБЪЕКТЫ КРТ'!CC36</f>
        <v>0</v>
      </c>
      <c r="CD125" s="59">
        <f>'ОБЪЕКТЫ КРТ'!CD36</f>
        <v>0</v>
      </c>
      <c r="CE125" s="59">
        <f>'ОБЪЕКТЫ КРТ'!CE36</f>
        <v>0</v>
      </c>
      <c r="CF125" s="59">
        <f>'ОБЪЕКТЫ КРТ'!CF36</f>
        <v>0</v>
      </c>
      <c r="CG125" s="59">
        <f>'ОБЪЕКТЫ КРТ'!CG36</f>
        <v>0</v>
      </c>
      <c r="CH125" s="59">
        <f>'ОБЪЕКТЫ КРТ'!CH36</f>
        <v>0</v>
      </c>
      <c r="CI125" s="59">
        <f>'ОБЪЕКТЫ КРТ'!CI36</f>
        <v>0</v>
      </c>
      <c r="CJ125" s="59">
        <f>'ОБЪЕКТЫ КРТ'!CJ36</f>
        <v>0</v>
      </c>
      <c r="CK125" s="59">
        <f>'ОБЪЕКТЫ КРТ'!CK36</f>
        <v>0</v>
      </c>
      <c r="CL125" s="59">
        <f>'ОБЪЕКТЫ КРТ'!CL36</f>
        <v>0</v>
      </c>
      <c r="CM125" s="59">
        <f>'ОБЪЕКТЫ КРТ'!CM36</f>
        <v>0</v>
      </c>
      <c r="CN125" s="59">
        <f>'ОБЪЕКТЫ КРТ'!CN36</f>
        <v>0</v>
      </c>
      <c r="CO125" s="59">
        <f>'ОБЪЕКТЫ КРТ'!CO36</f>
        <v>0</v>
      </c>
      <c r="CP125" s="59">
        <f>'ОБЪЕКТЫ КРТ'!CP36</f>
        <v>0</v>
      </c>
      <c r="CQ125" s="59">
        <f>'ОБЪЕКТЫ КРТ'!CQ36</f>
        <v>0</v>
      </c>
      <c r="CR125" s="59">
        <f>'ОБЪЕКТЫ КРТ'!CR36</f>
        <v>0</v>
      </c>
      <c r="CS125" s="59">
        <f>'ОБЪЕКТЫ КРТ'!CS36</f>
        <v>0</v>
      </c>
      <c r="CT125" s="59">
        <f>'ОБЪЕКТЫ КРТ'!CT36</f>
        <v>0</v>
      </c>
      <c r="CU125" s="59">
        <f>'ОБЪЕКТЫ КРТ'!CU36</f>
        <v>0</v>
      </c>
      <c r="CV125" s="59">
        <f>'ОБЪЕКТЫ КРТ'!CV36</f>
        <v>0</v>
      </c>
      <c r="CW125" s="59">
        <f>'ОБЪЕКТЫ КРТ'!CW36</f>
        <v>0</v>
      </c>
      <c r="CX125" s="59">
        <f>'ОБЪЕКТЫ КРТ'!CX36</f>
        <v>0</v>
      </c>
      <c r="CY125" s="59">
        <f>'ОБЪЕКТЫ КРТ'!CY36</f>
        <v>0</v>
      </c>
      <c r="CZ125" s="59">
        <f>'ОБЪЕКТЫ КРТ'!CZ36</f>
        <v>0</v>
      </c>
      <c r="DA125" s="59">
        <f>'ОБЪЕКТЫ КРТ'!DA36</f>
        <v>0</v>
      </c>
      <c r="DB125" s="59">
        <f>'ОБЪЕКТЫ КРТ'!DB36</f>
        <v>0</v>
      </c>
      <c r="DC125" s="59">
        <f>'ОБЪЕКТЫ КРТ'!DC36</f>
        <v>0</v>
      </c>
      <c r="DD125" s="59">
        <f>'ОБЪЕКТЫ КРТ'!DD36</f>
        <v>0</v>
      </c>
      <c r="DE125" s="59">
        <f>'ОБЪЕКТЫ КРТ'!DE36</f>
        <v>0</v>
      </c>
      <c r="DF125" s="59">
        <f>'ОБЪЕКТЫ КРТ'!DF36</f>
        <v>0</v>
      </c>
      <c r="DG125" s="59">
        <f>'ОБЪЕКТЫ КРТ'!DG36</f>
        <v>0</v>
      </c>
      <c r="DH125" s="59">
        <f>'ОБЪЕКТЫ КРТ'!DH36</f>
        <v>0</v>
      </c>
      <c r="DI125" s="59">
        <f>'ОБЪЕКТЫ КРТ'!DI36</f>
        <v>0</v>
      </c>
      <c r="DJ125" s="59">
        <f>'ОБЪЕКТЫ КРТ'!DJ36</f>
        <v>0</v>
      </c>
      <c r="DK125" s="59">
        <f>'ОБЪЕКТЫ КРТ'!DK36</f>
        <v>0</v>
      </c>
      <c r="DL125" s="59">
        <f>'ОБЪЕКТЫ КРТ'!DL36</f>
        <v>0</v>
      </c>
      <c r="DM125" s="59">
        <f>'ОБЪЕКТЫ КРТ'!DM36</f>
        <v>0</v>
      </c>
      <c r="DN125" s="59">
        <f>'ОБЪЕКТЫ КРТ'!DN36</f>
        <v>0</v>
      </c>
      <c r="DO125" s="59">
        <f>'ОБЪЕКТЫ КРТ'!DO36</f>
        <v>0</v>
      </c>
      <c r="DP125" s="59">
        <f>'ОБЪЕКТЫ КРТ'!DP36</f>
        <v>0</v>
      </c>
      <c r="DQ125" s="59">
        <f>'ОБЪЕКТЫ КРТ'!DQ36</f>
        <v>0</v>
      </c>
      <c r="DR125" s="59">
        <f>'ОБЪЕКТЫ КРТ'!DR36</f>
        <v>0</v>
      </c>
      <c r="DS125" s="59">
        <f>'ОБЪЕКТЫ КРТ'!DS36</f>
        <v>0</v>
      </c>
      <c r="DT125" s="59">
        <f>'ОБЪЕКТЫ КРТ'!DT36</f>
        <v>0</v>
      </c>
      <c r="DU125" s="59">
        <f>'ОБЪЕКТЫ КРТ'!DU36</f>
        <v>0</v>
      </c>
      <c r="DV125" s="59">
        <f>'ОБЪЕКТЫ КРТ'!DV36</f>
        <v>0</v>
      </c>
      <c r="DW125" s="59">
        <f>'ОБЪЕКТЫ КРТ'!DW36</f>
        <v>0</v>
      </c>
      <c r="DX125" s="59">
        <f>'ОБЪЕКТЫ КРТ'!DX36</f>
        <v>0</v>
      </c>
      <c r="DY125" s="59">
        <f>'ОБЪЕКТЫ КРТ'!DY36</f>
        <v>0</v>
      </c>
      <c r="DZ125" s="59">
        <f>'ОБЪЕКТЫ КРТ'!DZ36</f>
        <v>0</v>
      </c>
      <c r="EA125" s="59">
        <f>'ОБЪЕКТЫ КРТ'!EA36</f>
        <v>0</v>
      </c>
      <c r="EB125" s="59">
        <f>'ОБЪЕКТЫ КРТ'!EB36</f>
        <v>0</v>
      </c>
      <c r="EC125" s="59">
        <f>'ОБЪЕКТЫ КРТ'!EC36</f>
        <v>0</v>
      </c>
      <c r="ED125" s="59">
        <f>'ОБЪЕКТЫ КРТ'!ED36</f>
        <v>0</v>
      </c>
      <c r="EE125" s="59">
        <f>'ОБЪЕКТЫ КРТ'!EE36</f>
        <v>0</v>
      </c>
      <c r="EF125" s="59">
        <f>'ОБЪЕКТЫ КРТ'!EF36</f>
        <v>0</v>
      </c>
      <c r="EG125" s="59">
        <f>'ОБЪЕКТЫ КРТ'!EG36</f>
        <v>0</v>
      </c>
      <c r="EH125" s="59">
        <f>'ОБЪЕКТЫ КРТ'!EH36</f>
        <v>0</v>
      </c>
      <c r="EI125" s="59">
        <f>'ОБЪЕКТЫ КРТ'!EI36</f>
        <v>0</v>
      </c>
      <c r="EJ125" s="59"/>
      <c r="EK125" s="59"/>
      <c r="EL125" s="59"/>
      <c r="EM125" s="59"/>
      <c r="EN125" s="59"/>
      <c r="EO125" s="59"/>
      <c r="EP125" s="59"/>
      <c r="EQ125" s="59"/>
      <c r="ER125" s="59"/>
      <c r="ES125" s="59"/>
      <c r="ET125" s="59"/>
      <c r="EU125" s="59"/>
      <c r="EV125" s="59"/>
      <c r="EW125" s="59"/>
      <c r="EX125" s="59"/>
      <c r="EY125" s="59"/>
      <c r="EZ125" s="59"/>
      <c r="FA125" s="59"/>
      <c r="FB125" s="59"/>
      <c r="FC125" s="59"/>
      <c r="FD125" s="59"/>
      <c r="FE125" s="59"/>
      <c r="FF125" s="59"/>
      <c r="FG125" s="59"/>
      <c r="FH125" s="59"/>
      <c r="FI125" s="59"/>
      <c r="FJ125" s="59"/>
      <c r="FK125" s="59"/>
      <c r="FL125" s="59"/>
      <c r="FM125" s="59"/>
      <c r="FN125" s="59"/>
      <c r="FO125" s="59"/>
      <c r="FP125" s="59"/>
      <c r="FQ125" s="59"/>
      <c r="FR125" s="59"/>
      <c r="FS125" s="59"/>
      <c r="FT125" s="60"/>
      <c r="FU125" s="60"/>
      <c r="FV125" s="60"/>
      <c r="FW125" s="60"/>
      <c r="FX125" s="60"/>
      <c r="FY125" s="60"/>
      <c r="FZ125" s="60"/>
      <c r="GA125" s="60"/>
      <c r="GB125" s="60"/>
      <c r="GC125" s="60"/>
      <c r="GD125" s="60"/>
      <c r="GE125" s="60"/>
      <c r="GF125" s="60"/>
      <c r="GG125" s="60"/>
      <c r="GH125" s="60"/>
      <c r="GI125" s="60"/>
      <c r="GJ125" s="60"/>
      <c r="GK125" s="60"/>
      <c r="GL125" s="60"/>
      <c r="GM125" s="60"/>
      <c r="GN125" s="60"/>
      <c r="GO125" s="60"/>
      <c r="GP125" s="60"/>
      <c r="GQ125" s="60"/>
      <c r="GR125" s="60"/>
      <c r="GS125" s="60"/>
    </row>
    <row r="126" spans="2:201" x14ac:dyDescent="0.2">
      <c r="B126" s="206" t="s">
        <v>1016</v>
      </c>
      <c r="C126" s="67" t="s">
        <v>693</v>
      </c>
      <c r="D126" s="68"/>
      <c r="E126" s="70"/>
      <c r="F126" s="70"/>
      <c r="G126" s="70"/>
      <c r="H126" s="68"/>
      <c r="I126" s="68"/>
      <c r="J126" s="68"/>
      <c r="K126" s="68"/>
      <c r="L126" s="68"/>
      <c r="M126" s="68"/>
      <c r="N126" s="68"/>
      <c r="O126" s="68"/>
      <c r="P126" s="69">
        <f t="shared" si="207"/>
        <v>0</v>
      </c>
      <c r="Q126" s="70">
        <v>0</v>
      </c>
      <c r="R126" s="59">
        <f t="shared" si="208"/>
        <v>0</v>
      </c>
      <c r="S126" s="159">
        <f>SUMIF(факт!$T$7:$T$2427,S$6&amp;"/"&amp;$B126&amp;"/"&amp;$D126,факт!$N$7:$N$2427)</f>
        <v>0</v>
      </c>
      <c r="T126" s="159">
        <f>SUMIF(факт!$T$7:$T$2427,T$6&amp;"/"&amp;$B126&amp;"/"&amp;$D126,факт!$N$7:$N$2427)</f>
        <v>0</v>
      </c>
      <c r="U126" s="59">
        <f>'ОБЪЕКТЫ КРТ'!U37</f>
        <v>0</v>
      </c>
      <c r="V126" s="59">
        <f>'ОБЪЕКТЫ КРТ'!V37</f>
        <v>0</v>
      </c>
      <c r="W126" s="59">
        <f>'ОБЪЕКТЫ КРТ'!W37</f>
        <v>0</v>
      </c>
      <c r="X126" s="59">
        <f>'ОБЪЕКТЫ КРТ'!X37</f>
        <v>0</v>
      </c>
      <c r="Y126" s="59">
        <f>'ОБЪЕКТЫ КРТ'!Y37</f>
        <v>0</v>
      </c>
      <c r="Z126" s="59">
        <f>'ОБЪЕКТЫ КРТ'!Z37</f>
        <v>0</v>
      </c>
      <c r="AA126" s="59">
        <f>'ОБЪЕКТЫ КРТ'!AA37</f>
        <v>0</v>
      </c>
      <c r="AB126" s="59">
        <f>'ОБЪЕКТЫ КРТ'!AB37</f>
        <v>0</v>
      </c>
      <c r="AC126" s="59">
        <f>'ОБЪЕКТЫ КРТ'!AC37</f>
        <v>0</v>
      </c>
      <c r="AD126" s="59">
        <f>'ОБЪЕКТЫ КРТ'!AD37</f>
        <v>0</v>
      </c>
      <c r="AE126" s="59">
        <f>'ОБЪЕКТЫ КРТ'!AE37</f>
        <v>0</v>
      </c>
      <c r="AF126" s="59">
        <f>'ОБЪЕКТЫ КРТ'!AF37</f>
        <v>0</v>
      </c>
      <c r="AG126" s="59">
        <f>'ОБЪЕКТЫ КРТ'!AG37</f>
        <v>0</v>
      </c>
      <c r="AH126" s="59">
        <f>'ОБЪЕКТЫ КРТ'!AH37</f>
        <v>0</v>
      </c>
      <c r="AI126" s="59">
        <f>'ОБЪЕКТЫ КРТ'!AI37</f>
        <v>0</v>
      </c>
      <c r="AJ126" s="59">
        <f>'ОБЪЕКТЫ КРТ'!AJ37</f>
        <v>0</v>
      </c>
      <c r="AK126" s="59">
        <f>'ОБЪЕКТЫ КРТ'!AK37</f>
        <v>0</v>
      </c>
      <c r="AL126" s="59">
        <f>'ОБЪЕКТЫ КРТ'!AL37</f>
        <v>0</v>
      </c>
      <c r="AM126" s="59">
        <f>'ОБЪЕКТЫ КРТ'!AM37</f>
        <v>0</v>
      </c>
      <c r="AN126" s="59">
        <f>'ОБЪЕКТЫ КРТ'!AN37</f>
        <v>0</v>
      </c>
      <c r="AO126" s="59">
        <f>'ОБЪЕКТЫ КРТ'!AO37</f>
        <v>0</v>
      </c>
      <c r="AP126" s="59">
        <f>'ОБЪЕКТЫ КРТ'!AP37</f>
        <v>0</v>
      </c>
      <c r="AQ126" s="59">
        <f>'ОБЪЕКТЫ КРТ'!AQ37</f>
        <v>0</v>
      </c>
      <c r="AR126" s="59">
        <f>'ОБЪЕКТЫ КРТ'!AR37</f>
        <v>0</v>
      </c>
      <c r="AS126" s="59">
        <f>'ОБЪЕКТЫ КРТ'!AS37</f>
        <v>0</v>
      </c>
      <c r="AT126" s="59">
        <f>'ОБЪЕКТЫ КРТ'!AT37</f>
        <v>0</v>
      </c>
      <c r="AU126" s="59">
        <f>'ОБЪЕКТЫ КРТ'!AU37</f>
        <v>0</v>
      </c>
      <c r="AV126" s="59">
        <f>'ОБЪЕКТЫ КРТ'!AV37</f>
        <v>0</v>
      </c>
      <c r="AW126" s="59">
        <f>'ОБЪЕКТЫ КРТ'!AW37</f>
        <v>0</v>
      </c>
      <c r="AX126" s="59">
        <f>'ОБЪЕКТЫ КРТ'!AX37</f>
        <v>0</v>
      </c>
      <c r="AY126" s="59">
        <f>'ОБЪЕКТЫ КРТ'!AY37</f>
        <v>0</v>
      </c>
      <c r="AZ126" s="59">
        <f>'ОБЪЕКТЫ КРТ'!AZ37</f>
        <v>0</v>
      </c>
      <c r="BA126" s="59">
        <f>'ОБЪЕКТЫ КРТ'!BA37</f>
        <v>0</v>
      </c>
      <c r="BB126" s="59">
        <f>'ОБЪЕКТЫ КРТ'!BB37</f>
        <v>0</v>
      </c>
      <c r="BC126" s="59">
        <f>'ОБЪЕКТЫ КРТ'!BC37</f>
        <v>0</v>
      </c>
      <c r="BD126" s="59">
        <f>'ОБЪЕКТЫ КРТ'!BD37</f>
        <v>0</v>
      </c>
      <c r="BE126" s="59">
        <f>'ОБЪЕКТЫ КРТ'!BE37</f>
        <v>0</v>
      </c>
      <c r="BF126" s="59">
        <f>'ОБЪЕКТЫ КРТ'!BF37</f>
        <v>0</v>
      </c>
      <c r="BG126" s="59">
        <f>'ОБЪЕКТЫ КРТ'!BG37</f>
        <v>0</v>
      </c>
      <c r="BH126" s="59">
        <f>'ОБЪЕКТЫ КРТ'!BH37</f>
        <v>0</v>
      </c>
      <c r="BI126" s="59">
        <f>'ОБЪЕКТЫ КРТ'!BI37</f>
        <v>0</v>
      </c>
      <c r="BJ126" s="59">
        <f>'ОБЪЕКТЫ КРТ'!BJ37</f>
        <v>0</v>
      </c>
      <c r="BK126" s="59">
        <f>'ОБЪЕКТЫ КРТ'!BK37</f>
        <v>0</v>
      </c>
      <c r="BL126" s="59">
        <f>'ОБЪЕКТЫ КРТ'!BL37</f>
        <v>0</v>
      </c>
      <c r="BM126" s="59">
        <f>'ОБЪЕКТЫ КРТ'!BM37</f>
        <v>0</v>
      </c>
      <c r="BN126" s="59">
        <f>'ОБЪЕКТЫ КРТ'!BN37</f>
        <v>0</v>
      </c>
      <c r="BO126" s="59">
        <f>'ОБЪЕКТЫ КРТ'!BO37</f>
        <v>0</v>
      </c>
      <c r="BP126" s="59">
        <f>'ОБЪЕКТЫ КРТ'!BP37</f>
        <v>0</v>
      </c>
      <c r="BQ126" s="59">
        <f>'ОБЪЕКТЫ КРТ'!BQ37</f>
        <v>0</v>
      </c>
      <c r="BR126" s="59">
        <f>'ОБЪЕКТЫ КРТ'!BR37</f>
        <v>0</v>
      </c>
      <c r="BS126" s="59">
        <f>'ОБЪЕКТЫ КРТ'!BS37</f>
        <v>0</v>
      </c>
      <c r="BT126" s="59">
        <f>'ОБЪЕКТЫ КРТ'!BT37</f>
        <v>0</v>
      </c>
      <c r="BU126" s="59">
        <f>'ОБЪЕКТЫ КРТ'!BU37</f>
        <v>0</v>
      </c>
      <c r="BV126" s="59">
        <f>'ОБЪЕКТЫ КРТ'!BV37</f>
        <v>0</v>
      </c>
      <c r="BW126" s="59">
        <f>'ОБЪЕКТЫ КРТ'!BW37</f>
        <v>0</v>
      </c>
      <c r="BX126" s="59">
        <f>'ОБЪЕКТЫ КРТ'!BX37</f>
        <v>0</v>
      </c>
      <c r="BY126" s="59">
        <f>'ОБЪЕКТЫ КРТ'!BY37</f>
        <v>0</v>
      </c>
      <c r="BZ126" s="59">
        <f>'ОБЪЕКТЫ КРТ'!BZ37</f>
        <v>0</v>
      </c>
      <c r="CA126" s="59">
        <f>'ОБЪЕКТЫ КРТ'!CA37</f>
        <v>0</v>
      </c>
      <c r="CB126" s="59">
        <f>'ОБЪЕКТЫ КРТ'!CB37</f>
        <v>0</v>
      </c>
      <c r="CC126" s="59">
        <f>'ОБЪЕКТЫ КРТ'!CC37</f>
        <v>0</v>
      </c>
      <c r="CD126" s="59">
        <f>'ОБЪЕКТЫ КРТ'!CD37</f>
        <v>0</v>
      </c>
      <c r="CE126" s="59">
        <f>'ОБЪЕКТЫ КРТ'!CE37</f>
        <v>0</v>
      </c>
      <c r="CF126" s="59">
        <f>'ОБЪЕКТЫ КРТ'!CF37</f>
        <v>0</v>
      </c>
      <c r="CG126" s="59">
        <f>'ОБЪЕКТЫ КРТ'!CG37</f>
        <v>0</v>
      </c>
      <c r="CH126" s="59">
        <f>'ОБЪЕКТЫ КРТ'!CH37</f>
        <v>0</v>
      </c>
      <c r="CI126" s="59">
        <f>'ОБЪЕКТЫ КРТ'!CI37</f>
        <v>0</v>
      </c>
      <c r="CJ126" s="59">
        <f>'ОБЪЕКТЫ КРТ'!CJ37</f>
        <v>0</v>
      </c>
      <c r="CK126" s="59">
        <f>'ОБЪЕКТЫ КРТ'!CK37</f>
        <v>0</v>
      </c>
      <c r="CL126" s="59">
        <f>'ОБЪЕКТЫ КРТ'!CL37</f>
        <v>0</v>
      </c>
      <c r="CM126" s="59">
        <f>'ОБЪЕКТЫ КРТ'!CM37</f>
        <v>0</v>
      </c>
      <c r="CN126" s="59">
        <f>'ОБЪЕКТЫ КРТ'!CN37</f>
        <v>0</v>
      </c>
      <c r="CO126" s="59">
        <f>'ОБЪЕКТЫ КРТ'!CO37</f>
        <v>0</v>
      </c>
      <c r="CP126" s="59">
        <f>'ОБЪЕКТЫ КРТ'!CP37</f>
        <v>0</v>
      </c>
      <c r="CQ126" s="59">
        <f>'ОБЪЕКТЫ КРТ'!CQ37</f>
        <v>0</v>
      </c>
      <c r="CR126" s="59">
        <f>'ОБЪЕКТЫ КРТ'!CR37</f>
        <v>0</v>
      </c>
      <c r="CS126" s="59">
        <f>'ОБЪЕКТЫ КРТ'!CS37</f>
        <v>0</v>
      </c>
      <c r="CT126" s="59">
        <f>'ОБЪЕКТЫ КРТ'!CT37</f>
        <v>0</v>
      </c>
      <c r="CU126" s="59">
        <f>'ОБЪЕКТЫ КРТ'!CU37</f>
        <v>0</v>
      </c>
      <c r="CV126" s="59">
        <f>'ОБЪЕКТЫ КРТ'!CV37</f>
        <v>0</v>
      </c>
      <c r="CW126" s="59">
        <f>'ОБЪЕКТЫ КРТ'!CW37</f>
        <v>0</v>
      </c>
      <c r="CX126" s="59">
        <f>'ОБЪЕКТЫ КРТ'!CX37</f>
        <v>0</v>
      </c>
      <c r="CY126" s="59">
        <f>'ОБЪЕКТЫ КРТ'!CY37</f>
        <v>0</v>
      </c>
      <c r="CZ126" s="59">
        <f>'ОБЪЕКТЫ КРТ'!CZ37</f>
        <v>0</v>
      </c>
      <c r="DA126" s="59">
        <f>'ОБЪЕКТЫ КРТ'!DA37</f>
        <v>0</v>
      </c>
      <c r="DB126" s="59">
        <f>'ОБЪЕКТЫ КРТ'!DB37</f>
        <v>0</v>
      </c>
      <c r="DC126" s="59">
        <f>'ОБЪЕКТЫ КРТ'!DC37</f>
        <v>0</v>
      </c>
      <c r="DD126" s="59">
        <f>'ОБЪЕКТЫ КРТ'!DD37</f>
        <v>0</v>
      </c>
      <c r="DE126" s="59">
        <f>'ОБЪЕКТЫ КРТ'!DE37</f>
        <v>0</v>
      </c>
      <c r="DF126" s="59">
        <f>'ОБЪЕКТЫ КРТ'!DF37</f>
        <v>0</v>
      </c>
      <c r="DG126" s="59">
        <f>'ОБЪЕКТЫ КРТ'!DG37</f>
        <v>0</v>
      </c>
      <c r="DH126" s="59">
        <f>'ОБЪЕКТЫ КРТ'!DH37</f>
        <v>0</v>
      </c>
      <c r="DI126" s="59">
        <f>'ОБЪЕКТЫ КРТ'!DI37</f>
        <v>0</v>
      </c>
      <c r="DJ126" s="59">
        <f>'ОБЪЕКТЫ КРТ'!DJ37</f>
        <v>0</v>
      </c>
      <c r="DK126" s="59">
        <f>'ОБЪЕКТЫ КРТ'!DK37</f>
        <v>0</v>
      </c>
      <c r="DL126" s="59">
        <f>'ОБЪЕКТЫ КРТ'!DL37</f>
        <v>0</v>
      </c>
      <c r="DM126" s="59">
        <f>'ОБЪЕКТЫ КРТ'!DM37</f>
        <v>0</v>
      </c>
      <c r="DN126" s="59">
        <f>'ОБЪЕКТЫ КРТ'!DN37</f>
        <v>0</v>
      </c>
      <c r="DO126" s="59">
        <f>'ОБЪЕКТЫ КРТ'!DO37</f>
        <v>0</v>
      </c>
      <c r="DP126" s="59">
        <f>'ОБЪЕКТЫ КРТ'!DP37</f>
        <v>0</v>
      </c>
      <c r="DQ126" s="59">
        <f>'ОБЪЕКТЫ КРТ'!DQ37</f>
        <v>0</v>
      </c>
      <c r="DR126" s="59">
        <f>'ОБЪЕКТЫ КРТ'!DR37</f>
        <v>0</v>
      </c>
      <c r="DS126" s="59">
        <f>'ОБЪЕКТЫ КРТ'!DS37</f>
        <v>0</v>
      </c>
      <c r="DT126" s="59">
        <f>'ОБЪЕКТЫ КРТ'!DT37</f>
        <v>0</v>
      </c>
      <c r="DU126" s="59">
        <f>'ОБЪЕКТЫ КРТ'!DU37</f>
        <v>0</v>
      </c>
      <c r="DV126" s="59">
        <f>'ОБЪЕКТЫ КРТ'!DV37</f>
        <v>0</v>
      </c>
      <c r="DW126" s="59">
        <f>'ОБЪЕКТЫ КРТ'!DW37</f>
        <v>0</v>
      </c>
      <c r="DX126" s="59">
        <f>'ОБЪЕКТЫ КРТ'!DX37</f>
        <v>0</v>
      </c>
      <c r="DY126" s="59">
        <f>'ОБЪЕКТЫ КРТ'!DY37</f>
        <v>0</v>
      </c>
      <c r="DZ126" s="59">
        <f>'ОБЪЕКТЫ КРТ'!DZ37</f>
        <v>0</v>
      </c>
      <c r="EA126" s="59">
        <f>'ОБЪЕКТЫ КРТ'!EA37</f>
        <v>0</v>
      </c>
      <c r="EB126" s="59">
        <f>'ОБЪЕКТЫ КРТ'!EB37</f>
        <v>0</v>
      </c>
      <c r="EC126" s="59">
        <f>'ОБЪЕКТЫ КРТ'!EC37</f>
        <v>0</v>
      </c>
      <c r="ED126" s="59">
        <f>'ОБЪЕКТЫ КРТ'!ED37</f>
        <v>0</v>
      </c>
      <c r="EE126" s="59">
        <f>'ОБЪЕКТЫ КРТ'!EE37</f>
        <v>0</v>
      </c>
      <c r="EF126" s="59">
        <f>'ОБЪЕКТЫ КРТ'!EF37</f>
        <v>0</v>
      </c>
      <c r="EG126" s="59">
        <f>'ОБЪЕКТЫ КРТ'!EG37</f>
        <v>0</v>
      </c>
      <c r="EH126" s="59">
        <f>'ОБЪЕКТЫ КРТ'!EH37</f>
        <v>0</v>
      </c>
      <c r="EI126" s="59">
        <f>'ОБЪЕКТЫ КРТ'!EI37</f>
        <v>0</v>
      </c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60"/>
      <c r="FU126" s="60"/>
      <c r="FV126" s="60"/>
      <c r="FW126" s="60"/>
      <c r="FX126" s="60"/>
      <c r="FY126" s="60"/>
      <c r="FZ126" s="60"/>
      <c r="GA126" s="60"/>
      <c r="GB126" s="60"/>
      <c r="GC126" s="60"/>
      <c r="GD126" s="60"/>
      <c r="GE126" s="60"/>
      <c r="GF126" s="60"/>
      <c r="GG126" s="60"/>
      <c r="GH126" s="60"/>
      <c r="GI126" s="60"/>
      <c r="GJ126" s="60"/>
      <c r="GK126" s="60"/>
      <c r="GL126" s="60"/>
      <c r="GM126" s="60"/>
      <c r="GN126" s="60"/>
      <c r="GO126" s="60"/>
      <c r="GP126" s="60"/>
      <c r="GQ126" s="60"/>
      <c r="GR126" s="60"/>
      <c r="GS126" s="60"/>
    </row>
    <row r="127" spans="2:201" x14ac:dyDescent="0.2">
      <c r="B127" s="206" t="s">
        <v>1017</v>
      </c>
      <c r="C127" s="67" t="s">
        <v>694</v>
      </c>
      <c r="D127" s="68"/>
      <c r="E127" s="70"/>
      <c r="F127" s="70"/>
      <c r="G127" s="70"/>
      <c r="H127" s="68"/>
      <c r="I127" s="68"/>
      <c r="J127" s="68"/>
      <c r="K127" s="68"/>
      <c r="L127" s="68"/>
      <c r="M127" s="68"/>
      <c r="N127" s="68"/>
      <c r="O127" s="68"/>
      <c r="P127" s="69">
        <f t="shared" si="207"/>
        <v>0</v>
      </c>
      <c r="Q127" s="70">
        <v>0</v>
      </c>
      <c r="R127" s="59">
        <f t="shared" si="208"/>
        <v>0</v>
      </c>
      <c r="S127" s="159">
        <f>SUMIF(факт!$T$7:$T$2427,S$6&amp;"/"&amp;$B127&amp;"/"&amp;$D127,факт!$N$7:$N$2427)</f>
        <v>0</v>
      </c>
      <c r="T127" s="159">
        <f>SUMIF(факт!$T$7:$T$2427,T$6&amp;"/"&amp;$B127&amp;"/"&amp;$D127,факт!$N$7:$N$2427)</f>
        <v>0</v>
      </c>
      <c r="U127" s="59">
        <f>'ОБЪЕКТЫ КРТ'!U38</f>
        <v>0</v>
      </c>
      <c r="V127" s="59">
        <f>'ОБЪЕКТЫ КРТ'!V38</f>
        <v>0</v>
      </c>
      <c r="W127" s="59">
        <f>'ОБЪЕКТЫ КРТ'!W38</f>
        <v>0</v>
      </c>
      <c r="X127" s="59">
        <f>'ОБЪЕКТЫ КРТ'!X38</f>
        <v>0</v>
      </c>
      <c r="Y127" s="59">
        <f>'ОБЪЕКТЫ КРТ'!Y38</f>
        <v>0</v>
      </c>
      <c r="Z127" s="59">
        <f>'ОБЪЕКТЫ КРТ'!Z38</f>
        <v>0</v>
      </c>
      <c r="AA127" s="59">
        <f>'ОБЪЕКТЫ КРТ'!AA38</f>
        <v>0</v>
      </c>
      <c r="AB127" s="59">
        <f>'ОБЪЕКТЫ КРТ'!AB38</f>
        <v>0</v>
      </c>
      <c r="AC127" s="59">
        <f>'ОБЪЕКТЫ КРТ'!AC38</f>
        <v>0</v>
      </c>
      <c r="AD127" s="59">
        <f>'ОБЪЕКТЫ КРТ'!AD38</f>
        <v>0</v>
      </c>
      <c r="AE127" s="59">
        <f>'ОБЪЕКТЫ КРТ'!AE38</f>
        <v>0</v>
      </c>
      <c r="AF127" s="59">
        <f>'ОБЪЕКТЫ КРТ'!AF38</f>
        <v>0</v>
      </c>
      <c r="AG127" s="59">
        <f>'ОБЪЕКТЫ КРТ'!AG38</f>
        <v>0</v>
      </c>
      <c r="AH127" s="59">
        <f>'ОБЪЕКТЫ КРТ'!AH38</f>
        <v>0</v>
      </c>
      <c r="AI127" s="59">
        <f>'ОБЪЕКТЫ КРТ'!AI38</f>
        <v>0</v>
      </c>
      <c r="AJ127" s="59">
        <f>'ОБЪЕКТЫ КРТ'!AJ38</f>
        <v>0</v>
      </c>
      <c r="AK127" s="59">
        <f>'ОБЪЕКТЫ КРТ'!AK38</f>
        <v>0</v>
      </c>
      <c r="AL127" s="59">
        <f>'ОБЪЕКТЫ КРТ'!AL38</f>
        <v>0</v>
      </c>
      <c r="AM127" s="59">
        <f>'ОБЪЕКТЫ КРТ'!AM38</f>
        <v>0</v>
      </c>
      <c r="AN127" s="59">
        <f>'ОБЪЕКТЫ КРТ'!AN38</f>
        <v>0</v>
      </c>
      <c r="AO127" s="59">
        <f>'ОБЪЕКТЫ КРТ'!AO38</f>
        <v>0</v>
      </c>
      <c r="AP127" s="59">
        <f>'ОБЪЕКТЫ КРТ'!AP38</f>
        <v>0</v>
      </c>
      <c r="AQ127" s="59">
        <f>'ОБЪЕКТЫ КРТ'!AQ38</f>
        <v>0</v>
      </c>
      <c r="AR127" s="59">
        <f>'ОБЪЕКТЫ КРТ'!AR38</f>
        <v>0</v>
      </c>
      <c r="AS127" s="59">
        <f>'ОБЪЕКТЫ КРТ'!AS38</f>
        <v>0</v>
      </c>
      <c r="AT127" s="59">
        <f>'ОБЪЕКТЫ КРТ'!AT38</f>
        <v>0</v>
      </c>
      <c r="AU127" s="59">
        <f>'ОБЪЕКТЫ КРТ'!AU38</f>
        <v>0</v>
      </c>
      <c r="AV127" s="59">
        <f>'ОБЪЕКТЫ КРТ'!AV38</f>
        <v>0</v>
      </c>
      <c r="AW127" s="59">
        <f>'ОБЪЕКТЫ КРТ'!AW38</f>
        <v>0</v>
      </c>
      <c r="AX127" s="59">
        <f>'ОБЪЕКТЫ КРТ'!AX38</f>
        <v>0</v>
      </c>
      <c r="AY127" s="59">
        <f>'ОБЪЕКТЫ КРТ'!AY38</f>
        <v>0</v>
      </c>
      <c r="AZ127" s="59">
        <f>'ОБЪЕКТЫ КРТ'!AZ38</f>
        <v>0</v>
      </c>
      <c r="BA127" s="59">
        <f>'ОБЪЕКТЫ КРТ'!BA38</f>
        <v>0</v>
      </c>
      <c r="BB127" s="59">
        <f>'ОБЪЕКТЫ КРТ'!BB38</f>
        <v>0</v>
      </c>
      <c r="BC127" s="59">
        <f>'ОБЪЕКТЫ КРТ'!BC38</f>
        <v>0</v>
      </c>
      <c r="BD127" s="59">
        <f>'ОБЪЕКТЫ КРТ'!BD38</f>
        <v>0</v>
      </c>
      <c r="BE127" s="59">
        <f>'ОБЪЕКТЫ КРТ'!BE38</f>
        <v>0</v>
      </c>
      <c r="BF127" s="59">
        <f>'ОБЪЕКТЫ КРТ'!BF38</f>
        <v>0</v>
      </c>
      <c r="BG127" s="59">
        <f>'ОБЪЕКТЫ КРТ'!BG38</f>
        <v>0</v>
      </c>
      <c r="BH127" s="59">
        <f>'ОБЪЕКТЫ КРТ'!BH38</f>
        <v>0</v>
      </c>
      <c r="BI127" s="59">
        <f>'ОБЪЕКТЫ КРТ'!BI38</f>
        <v>0</v>
      </c>
      <c r="BJ127" s="59">
        <f>'ОБЪЕКТЫ КРТ'!BJ38</f>
        <v>0</v>
      </c>
      <c r="BK127" s="59">
        <f>'ОБЪЕКТЫ КРТ'!BK38</f>
        <v>0</v>
      </c>
      <c r="BL127" s="59">
        <f>'ОБЪЕКТЫ КРТ'!BL38</f>
        <v>0</v>
      </c>
      <c r="BM127" s="59">
        <f>'ОБЪЕКТЫ КРТ'!BM38</f>
        <v>0</v>
      </c>
      <c r="BN127" s="59">
        <f>'ОБЪЕКТЫ КРТ'!BN38</f>
        <v>0</v>
      </c>
      <c r="BO127" s="59">
        <f>'ОБЪЕКТЫ КРТ'!BO38</f>
        <v>0</v>
      </c>
      <c r="BP127" s="59">
        <f>'ОБЪЕКТЫ КРТ'!BP38</f>
        <v>0</v>
      </c>
      <c r="BQ127" s="59">
        <f>'ОБЪЕКТЫ КРТ'!BQ38</f>
        <v>0</v>
      </c>
      <c r="BR127" s="59">
        <f>'ОБЪЕКТЫ КРТ'!BR38</f>
        <v>0</v>
      </c>
      <c r="BS127" s="59">
        <f>'ОБЪЕКТЫ КРТ'!BS38</f>
        <v>0</v>
      </c>
      <c r="BT127" s="59">
        <f>'ОБЪЕКТЫ КРТ'!BT38</f>
        <v>0</v>
      </c>
      <c r="BU127" s="59">
        <f>'ОБЪЕКТЫ КРТ'!BU38</f>
        <v>0</v>
      </c>
      <c r="BV127" s="59">
        <f>'ОБЪЕКТЫ КРТ'!BV38</f>
        <v>0</v>
      </c>
      <c r="BW127" s="59">
        <f>'ОБЪЕКТЫ КРТ'!BW38</f>
        <v>0</v>
      </c>
      <c r="BX127" s="59">
        <f>'ОБЪЕКТЫ КРТ'!BX38</f>
        <v>0</v>
      </c>
      <c r="BY127" s="59">
        <f>'ОБЪЕКТЫ КРТ'!BY38</f>
        <v>0</v>
      </c>
      <c r="BZ127" s="59">
        <f>'ОБЪЕКТЫ КРТ'!BZ38</f>
        <v>0</v>
      </c>
      <c r="CA127" s="59">
        <f>'ОБЪЕКТЫ КРТ'!CA38</f>
        <v>0</v>
      </c>
      <c r="CB127" s="59">
        <f>'ОБЪЕКТЫ КРТ'!CB38</f>
        <v>0</v>
      </c>
      <c r="CC127" s="59">
        <f>'ОБЪЕКТЫ КРТ'!CC38</f>
        <v>0</v>
      </c>
      <c r="CD127" s="59">
        <f>'ОБЪЕКТЫ КРТ'!CD38</f>
        <v>0</v>
      </c>
      <c r="CE127" s="59">
        <f>'ОБЪЕКТЫ КРТ'!CE38</f>
        <v>0</v>
      </c>
      <c r="CF127" s="59">
        <f>'ОБЪЕКТЫ КРТ'!CF38</f>
        <v>0</v>
      </c>
      <c r="CG127" s="59">
        <f>'ОБЪЕКТЫ КРТ'!CG38</f>
        <v>0</v>
      </c>
      <c r="CH127" s="59">
        <f>'ОБЪЕКТЫ КРТ'!CH38</f>
        <v>0</v>
      </c>
      <c r="CI127" s="59">
        <f>'ОБЪЕКТЫ КРТ'!CI38</f>
        <v>0</v>
      </c>
      <c r="CJ127" s="59">
        <f>'ОБЪЕКТЫ КРТ'!CJ38</f>
        <v>0</v>
      </c>
      <c r="CK127" s="59">
        <f>'ОБЪЕКТЫ КРТ'!CK38</f>
        <v>0</v>
      </c>
      <c r="CL127" s="59">
        <f>'ОБЪЕКТЫ КРТ'!CL38</f>
        <v>0</v>
      </c>
      <c r="CM127" s="59">
        <f>'ОБЪЕКТЫ КРТ'!CM38</f>
        <v>0</v>
      </c>
      <c r="CN127" s="59">
        <f>'ОБЪЕКТЫ КРТ'!CN38</f>
        <v>0</v>
      </c>
      <c r="CO127" s="59">
        <f>'ОБЪЕКТЫ КРТ'!CO38</f>
        <v>0</v>
      </c>
      <c r="CP127" s="59">
        <f>'ОБЪЕКТЫ КРТ'!CP38</f>
        <v>0</v>
      </c>
      <c r="CQ127" s="59">
        <f>'ОБЪЕКТЫ КРТ'!CQ38</f>
        <v>0</v>
      </c>
      <c r="CR127" s="59">
        <f>'ОБЪЕКТЫ КРТ'!CR38</f>
        <v>0</v>
      </c>
      <c r="CS127" s="59">
        <f>'ОБЪЕКТЫ КРТ'!CS38</f>
        <v>0</v>
      </c>
      <c r="CT127" s="59">
        <f>'ОБЪЕКТЫ КРТ'!CT38</f>
        <v>0</v>
      </c>
      <c r="CU127" s="59">
        <f>'ОБЪЕКТЫ КРТ'!CU38</f>
        <v>0</v>
      </c>
      <c r="CV127" s="59">
        <f>'ОБЪЕКТЫ КРТ'!CV38</f>
        <v>0</v>
      </c>
      <c r="CW127" s="59">
        <f>'ОБЪЕКТЫ КРТ'!CW38</f>
        <v>0</v>
      </c>
      <c r="CX127" s="59">
        <f>'ОБЪЕКТЫ КРТ'!CX38</f>
        <v>0</v>
      </c>
      <c r="CY127" s="59">
        <f>'ОБЪЕКТЫ КРТ'!CY38</f>
        <v>0</v>
      </c>
      <c r="CZ127" s="59">
        <f>'ОБЪЕКТЫ КРТ'!CZ38</f>
        <v>0</v>
      </c>
      <c r="DA127" s="59">
        <f>'ОБЪЕКТЫ КРТ'!DA38</f>
        <v>0</v>
      </c>
      <c r="DB127" s="59">
        <f>'ОБЪЕКТЫ КРТ'!DB38</f>
        <v>0</v>
      </c>
      <c r="DC127" s="59">
        <f>'ОБЪЕКТЫ КРТ'!DC38</f>
        <v>0</v>
      </c>
      <c r="DD127" s="59">
        <f>'ОБЪЕКТЫ КРТ'!DD38</f>
        <v>0</v>
      </c>
      <c r="DE127" s="59">
        <f>'ОБЪЕКТЫ КРТ'!DE38</f>
        <v>0</v>
      </c>
      <c r="DF127" s="59">
        <f>'ОБЪЕКТЫ КРТ'!DF38</f>
        <v>0</v>
      </c>
      <c r="DG127" s="59">
        <f>'ОБЪЕКТЫ КРТ'!DG38</f>
        <v>0</v>
      </c>
      <c r="DH127" s="59">
        <f>'ОБЪЕКТЫ КРТ'!DH38</f>
        <v>0</v>
      </c>
      <c r="DI127" s="59">
        <f>'ОБЪЕКТЫ КРТ'!DI38</f>
        <v>0</v>
      </c>
      <c r="DJ127" s="59">
        <f>'ОБЪЕКТЫ КРТ'!DJ38</f>
        <v>0</v>
      </c>
      <c r="DK127" s="59">
        <f>'ОБЪЕКТЫ КРТ'!DK38</f>
        <v>0</v>
      </c>
      <c r="DL127" s="59">
        <f>'ОБЪЕКТЫ КРТ'!DL38</f>
        <v>0</v>
      </c>
      <c r="DM127" s="59">
        <f>'ОБЪЕКТЫ КРТ'!DM38</f>
        <v>0</v>
      </c>
      <c r="DN127" s="59">
        <f>'ОБЪЕКТЫ КРТ'!DN38</f>
        <v>0</v>
      </c>
      <c r="DO127" s="59">
        <f>'ОБЪЕКТЫ КРТ'!DO38</f>
        <v>0</v>
      </c>
      <c r="DP127" s="59">
        <f>'ОБЪЕКТЫ КРТ'!DP38</f>
        <v>0</v>
      </c>
      <c r="DQ127" s="59">
        <f>'ОБЪЕКТЫ КРТ'!DQ38</f>
        <v>0</v>
      </c>
      <c r="DR127" s="59">
        <f>'ОБЪЕКТЫ КРТ'!DR38</f>
        <v>0</v>
      </c>
      <c r="DS127" s="59">
        <f>'ОБЪЕКТЫ КРТ'!DS38</f>
        <v>0</v>
      </c>
      <c r="DT127" s="59">
        <f>'ОБЪЕКТЫ КРТ'!DT38</f>
        <v>0</v>
      </c>
      <c r="DU127" s="59">
        <f>'ОБЪЕКТЫ КРТ'!DU38</f>
        <v>0</v>
      </c>
      <c r="DV127" s="59">
        <f>'ОБЪЕКТЫ КРТ'!DV38</f>
        <v>0</v>
      </c>
      <c r="DW127" s="59">
        <f>'ОБЪЕКТЫ КРТ'!DW38</f>
        <v>0</v>
      </c>
      <c r="DX127" s="59">
        <f>'ОБЪЕКТЫ КРТ'!DX38</f>
        <v>0</v>
      </c>
      <c r="DY127" s="59">
        <f>'ОБЪЕКТЫ КРТ'!DY38</f>
        <v>0</v>
      </c>
      <c r="DZ127" s="59">
        <f>'ОБЪЕКТЫ КРТ'!DZ38</f>
        <v>0</v>
      </c>
      <c r="EA127" s="59">
        <f>'ОБЪЕКТЫ КРТ'!EA38</f>
        <v>0</v>
      </c>
      <c r="EB127" s="59">
        <f>'ОБЪЕКТЫ КРТ'!EB38</f>
        <v>0</v>
      </c>
      <c r="EC127" s="59">
        <f>'ОБЪЕКТЫ КРТ'!EC38</f>
        <v>0</v>
      </c>
      <c r="ED127" s="59">
        <f>'ОБЪЕКТЫ КРТ'!ED38</f>
        <v>0</v>
      </c>
      <c r="EE127" s="59">
        <f>'ОБЪЕКТЫ КРТ'!EE38</f>
        <v>0</v>
      </c>
      <c r="EF127" s="59">
        <f>'ОБЪЕКТЫ КРТ'!EF38</f>
        <v>0</v>
      </c>
      <c r="EG127" s="59">
        <f>'ОБЪЕКТЫ КРТ'!EG38</f>
        <v>0</v>
      </c>
      <c r="EH127" s="59">
        <f>'ОБЪЕКТЫ КРТ'!EH38</f>
        <v>0</v>
      </c>
      <c r="EI127" s="59">
        <f>'ОБЪЕКТЫ КРТ'!EI38</f>
        <v>0</v>
      </c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/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/>
      <c r="FK127" s="59"/>
      <c r="FL127" s="59"/>
      <c r="FM127" s="59"/>
      <c r="FN127" s="59"/>
      <c r="FO127" s="59"/>
      <c r="FP127" s="59"/>
      <c r="FQ127" s="59"/>
      <c r="FR127" s="59"/>
      <c r="FS127" s="59"/>
      <c r="FT127" s="60"/>
      <c r="FU127" s="60"/>
      <c r="FV127" s="60"/>
      <c r="FW127" s="60"/>
      <c r="FX127" s="60"/>
      <c r="FY127" s="60"/>
      <c r="FZ127" s="60"/>
      <c r="GA127" s="60"/>
      <c r="GB127" s="60"/>
      <c r="GC127" s="60"/>
      <c r="GD127" s="60"/>
      <c r="GE127" s="60"/>
      <c r="GF127" s="60"/>
      <c r="GG127" s="60"/>
      <c r="GH127" s="60"/>
      <c r="GI127" s="60"/>
      <c r="GJ127" s="60"/>
      <c r="GK127" s="60"/>
      <c r="GL127" s="60"/>
      <c r="GM127" s="60"/>
      <c r="GN127" s="60"/>
      <c r="GO127" s="60"/>
      <c r="GP127" s="60"/>
      <c r="GQ127" s="60"/>
      <c r="GR127" s="60"/>
      <c r="GS127" s="60"/>
    </row>
    <row r="128" spans="2:201" x14ac:dyDescent="0.2">
      <c r="B128" s="206" t="s">
        <v>1018</v>
      </c>
      <c r="C128" s="67" t="s">
        <v>1019</v>
      </c>
      <c r="D128" s="68"/>
      <c r="E128" s="70"/>
      <c r="F128" s="70"/>
      <c r="G128" s="70"/>
      <c r="H128" s="68"/>
      <c r="I128" s="68"/>
      <c r="J128" s="68"/>
      <c r="K128" s="68"/>
      <c r="L128" s="68"/>
      <c r="M128" s="68"/>
      <c r="N128" s="68"/>
      <c r="O128" s="68"/>
      <c r="P128" s="69">
        <f t="shared" ref="P128" si="209">SUM(S128:EI128)</f>
        <v>0</v>
      </c>
      <c r="Q128" s="70">
        <f t="shared" ref="Q128" si="210">SUMIF(S$5:EI$5,"факт",S128:EI128)</f>
        <v>0</v>
      </c>
      <c r="R128" s="59">
        <f t="shared" ref="R128" si="211">P128-Q128</f>
        <v>0</v>
      </c>
      <c r="S128" s="159">
        <f>SUMIF(факт!$T$7:$T$2427,S$6&amp;"/"&amp;$B128&amp;"/"&amp;$D128,факт!$N$7:$N$2427)</f>
        <v>0</v>
      </c>
      <c r="T128" s="159">
        <f>SUMIF(факт!$T$7:$T$2427,T$6&amp;"/"&amp;$B128&amp;"/"&amp;$D128,факт!$N$7:$N$2427)</f>
        <v>0</v>
      </c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59"/>
      <c r="CZ128" s="59"/>
      <c r="DA128" s="59"/>
      <c r="DB128" s="59"/>
      <c r="DC128" s="59"/>
      <c r="DD128" s="59"/>
      <c r="DE128" s="59"/>
      <c r="DF128" s="59"/>
      <c r="DG128" s="59"/>
      <c r="DH128" s="59"/>
      <c r="DI128" s="59"/>
      <c r="DJ128" s="59"/>
      <c r="DK128" s="59"/>
      <c r="DL128" s="59"/>
      <c r="DM128" s="59"/>
      <c r="DN128" s="59"/>
      <c r="DO128" s="59"/>
      <c r="DP128" s="59"/>
      <c r="DQ128" s="59"/>
      <c r="DR128" s="59"/>
      <c r="DS128" s="59"/>
      <c r="DT128" s="59"/>
      <c r="DU128" s="59"/>
      <c r="DV128" s="59"/>
      <c r="DW128" s="59"/>
      <c r="DX128" s="59"/>
      <c r="DY128" s="59"/>
      <c r="DZ128" s="59"/>
      <c r="EA128" s="59"/>
      <c r="EB128" s="59"/>
      <c r="EC128" s="59"/>
      <c r="ED128" s="59"/>
      <c r="EE128" s="59"/>
      <c r="EF128" s="59"/>
      <c r="EG128" s="59"/>
      <c r="EH128" s="59"/>
      <c r="EI128" s="59"/>
      <c r="EJ128" s="59"/>
      <c r="EK128" s="59"/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/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60"/>
      <c r="FU128" s="60"/>
      <c r="FV128" s="60"/>
      <c r="FW128" s="60"/>
      <c r="FX128" s="60"/>
      <c r="FY128" s="60"/>
      <c r="FZ128" s="60"/>
      <c r="GA128" s="60"/>
      <c r="GB128" s="60"/>
      <c r="GC128" s="60"/>
      <c r="GD128" s="60"/>
      <c r="GE128" s="60"/>
      <c r="GF128" s="60"/>
      <c r="GG128" s="60"/>
      <c r="GH128" s="60"/>
      <c r="GI128" s="60"/>
      <c r="GJ128" s="60"/>
      <c r="GK128" s="60"/>
      <c r="GL128" s="60"/>
      <c r="GM128" s="60"/>
      <c r="GN128" s="60"/>
      <c r="GO128" s="60"/>
      <c r="GP128" s="60"/>
      <c r="GQ128" s="60"/>
      <c r="GR128" s="60"/>
      <c r="GS128" s="60"/>
    </row>
    <row r="129" spans="2:201" x14ac:dyDescent="0.2">
      <c r="B129" s="66" t="s">
        <v>1020</v>
      </c>
      <c r="C129" s="204" t="s">
        <v>361</v>
      </c>
      <c r="D129" s="70">
        <f>(P124+P125+P126+P127+P131+P132+P133)*E129</f>
        <v>611946300</v>
      </c>
      <c r="E129" s="81">
        <f>Вводные!G32</f>
        <v>7.0000000000000007E-2</v>
      </c>
      <c r="F129" s="68">
        <f>SUMIF(S$5:EI$5,"план",S$2:EI$2)</f>
        <v>24</v>
      </c>
      <c r="G129" s="68"/>
      <c r="H129" s="68"/>
      <c r="I129" s="68"/>
      <c r="J129" s="68"/>
      <c r="K129" s="68"/>
      <c r="L129" s="68"/>
      <c r="M129" s="68"/>
      <c r="N129" s="68"/>
      <c r="O129" s="68"/>
      <c r="P129" s="69">
        <f t="shared" si="207"/>
        <v>611946300</v>
      </c>
      <c r="Q129" s="70">
        <v>0</v>
      </c>
      <c r="R129" s="59">
        <f t="shared" si="208"/>
        <v>611946300</v>
      </c>
      <c r="S129" s="102">
        <v>0</v>
      </c>
      <c r="T129" s="102">
        <f>S129</f>
        <v>0</v>
      </c>
      <c r="U129" s="101">
        <f t="shared" ref="U129:AY129" si="212">($D129-$Q129)/$F129*U2</f>
        <v>0</v>
      </c>
      <c r="V129" s="101">
        <f t="shared" si="212"/>
        <v>0</v>
      </c>
      <c r="W129" s="101">
        <f t="shared" si="212"/>
        <v>0</v>
      </c>
      <c r="X129" s="101">
        <f t="shared" si="212"/>
        <v>0</v>
      </c>
      <c r="Y129" s="101">
        <f t="shared" si="212"/>
        <v>0</v>
      </c>
      <c r="Z129" s="101">
        <f t="shared" si="212"/>
        <v>0</v>
      </c>
      <c r="AA129" s="101">
        <f t="shared" si="212"/>
        <v>0</v>
      </c>
      <c r="AB129" s="101">
        <f>($D129-$Q129)/$F129*AB2</f>
        <v>0</v>
      </c>
      <c r="AC129" s="101">
        <f t="shared" si="212"/>
        <v>0</v>
      </c>
      <c r="AD129" s="101">
        <f t="shared" si="212"/>
        <v>0</v>
      </c>
      <c r="AE129" s="101">
        <f t="shared" si="212"/>
        <v>0</v>
      </c>
      <c r="AF129" s="101">
        <f t="shared" si="212"/>
        <v>0</v>
      </c>
      <c r="AG129" s="101">
        <f>($D129-$Q129)/$F129*AG2</f>
        <v>0</v>
      </c>
      <c r="AH129" s="101">
        <f t="shared" si="212"/>
        <v>0</v>
      </c>
      <c r="AI129" s="101">
        <f t="shared" si="212"/>
        <v>0</v>
      </c>
      <c r="AJ129" s="101">
        <f t="shared" si="212"/>
        <v>0</v>
      </c>
      <c r="AK129" s="101">
        <f t="shared" si="212"/>
        <v>25497762.5</v>
      </c>
      <c r="AL129" s="101">
        <f t="shared" si="212"/>
        <v>25497762.5</v>
      </c>
      <c r="AM129" s="101">
        <f t="shared" si="212"/>
        <v>25497762.5</v>
      </c>
      <c r="AN129" s="101">
        <f t="shared" si="212"/>
        <v>25497762.5</v>
      </c>
      <c r="AO129" s="101">
        <f t="shared" si="212"/>
        <v>25497762.5</v>
      </c>
      <c r="AP129" s="101">
        <f t="shared" si="212"/>
        <v>25497762.5</v>
      </c>
      <c r="AQ129" s="101">
        <f t="shared" si="212"/>
        <v>25497762.5</v>
      </c>
      <c r="AR129" s="101">
        <f t="shared" si="212"/>
        <v>25497762.5</v>
      </c>
      <c r="AS129" s="101">
        <f>($D129-$Q129)/$F129*AS2</f>
        <v>25497762.5</v>
      </c>
      <c r="AT129" s="101">
        <f t="shared" si="212"/>
        <v>25497762.5</v>
      </c>
      <c r="AU129" s="101">
        <f t="shared" si="212"/>
        <v>25497762.5</v>
      </c>
      <c r="AV129" s="101">
        <f t="shared" si="212"/>
        <v>25497762.5</v>
      </c>
      <c r="AW129" s="101">
        <f t="shared" si="212"/>
        <v>25497762.5</v>
      </c>
      <c r="AX129" s="101">
        <f t="shared" si="212"/>
        <v>25497762.5</v>
      </c>
      <c r="AY129" s="101">
        <f t="shared" si="212"/>
        <v>25497762.5</v>
      </c>
      <c r="AZ129" s="101">
        <f t="shared" ref="AZ129:CB129" si="213">($D129-$Q129)/$F129*AZ2</f>
        <v>25497762.5</v>
      </c>
      <c r="BA129" s="101">
        <f t="shared" si="213"/>
        <v>25497762.5</v>
      </c>
      <c r="BB129" s="101">
        <f t="shared" si="213"/>
        <v>25497762.5</v>
      </c>
      <c r="BC129" s="101">
        <f t="shared" si="213"/>
        <v>25497762.5</v>
      </c>
      <c r="BD129" s="101">
        <f t="shared" si="213"/>
        <v>25497762.5</v>
      </c>
      <c r="BE129" s="101">
        <f t="shared" si="213"/>
        <v>25497762.5</v>
      </c>
      <c r="BF129" s="101">
        <f t="shared" si="213"/>
        <v>25497762.5</v>
      </c>
      <c r="BG129" s="101">
        <f t="shared" si="213"/>
        <v>25497762.5</v>
      </c>
      <c r="BH129" s="101">
        <f t="shared" si="213"/>
        <v>25497762.5</v>
      </c>
      <c r="BI129" s="101">
        <f t="shared" si="213"/>
        <v>0</v>
      </c>
      <c r="BJ129" s="101">
        <f t="shared" si="213"/>
        <v>0</v>
      </c>
      <c r="BK129" s="101">
        <f t="shared" si="213"/>
        <v>0</v>
      </c>
      <c r="BL129" s="101">
        <f t="shared" si="213"/>
        <v>0</v>
      </c>
      <c r="BM129" s="101">
        <f t="shared" si="213"/>
        <v>0</v>
      </c>
      <c r="BN129" s="101">
        <f t="shared" si="213"/>
        <v>0</v>
      </c>
      <c r="BO129" s="101">
        <f t="shared" si="213"/>
        <v>0</v>
      </c>
      <c r="BP129" s="101">
        <f t="shared" si="213"/>
        <v>0</v>
      </c>
      <c r="BQ129" s="101">
        <f t="shared" si="213"/>
        <v>0</v>
      </c>
      <c r="BR129" s="101">
        <f t="shared" si="213"/>
        <v>0</v>
      </c>
      <c r="BS129" s="101">
        <f t="shared" si="213"/>
        <v>0</v>
      </c>
      <c r="BT129" s="101">
        <f t="shared" si="213"/>
        <v>0</v>
      </c>
      <c r="BU129" s="101">
        <f t="shared" si="213"/>
        <v>0</v>
      </c>
      <c r="BV129" s="101">
        <f t="shared" si="213"/>
        <v>0</v>
      </c>
      <c r="BW129" s="101">
        <f t="shared" si="213"/>
        <v>0</v>
      </c>
      <c r="BX129" s="101">
        <f t="shared" si="213"/>
        <v>0</v>
      </c>
      <c r="BY129" s="101">
        <f t="shared" si="213"/>
        <v>0</v>
      </c>
      <c r="BZ129" s="101">
        <f t="shared" si="213"/>
        <v>0</v>
      </c>
      <c r="CA129" s="101">
        <f t="shared" si="213"/>
        <v>0</v>
      </c>
      <c r="CB129" s="101">
        <f t="shared" si="213"/>
        <v>0</v>
      </c>
      <c r="CC129" s="101">
        <f t="shared" ref="CC129:DH129" si="214">($D129-$Q129)/$F129*CC2</f>
        <v>0</v>
      </c>
      <c r="CD129" s="101">
        <f t="shared" si="214"/>
        <v>0</v>
      </c>
      <c r="CE129" s="101">
        <f t="shared" si="214"/>
        <v>0</v>
      </c>
      <c r="CF129" s="101">
        <f t="shared" si="214"/>
        <v>0</v>
      </c>
      <c r="CG129" s="101">
        <f t="shared" si="214"/>
        <v>0</v>
      </c>
      <c r="CH129" s="101">
        <f t="shared" si="214"/>
        <v>0</v>
      </c>
      <c r="CI129" s="101">
        <f t="shared" si="214"/>
        <v>0</v>
      </c>
      <c r="CJ129" s="101">
        <f t="shared" si="214"/>
        <v>0</v>
      </c>
      <c r="CK129" s="101">
        <f t="shared" si="214"/>
        <v>0</v>
      </c>
      <c r="CL129" s="101">
        <f t="shared" si="214"/>
        <v>0</v>
      </c>
      <c r="CM129" s="101">
        <f t="shared" si="214"/>
        <v>0</v>
      </c>
      <c r="CN129" s="101">
        <f t="shared" si="214"/>
        <v>0</v>
      </c>
      <c r="CO129" s="101">
        <f t="shared" si="214"/>
        <v>0</v>
      </c>
      <c r="CP129" s="101">
        <f t="shared" si="214"/>
        <v>0</v>
      </c>
      <c r="CQ129" s="101">
        <f t="shared" si="214"/>
        <v>0</v>
      </c>
      <c r="CR129" s="101">
        <f t="shared" si="214"/>
        <v>0</v>
      </c>
      <c r="CS129" s="101">
        <f t="shared" si="214"/>
        <v>0</v>
      </c>
      <c r="CT129" s="101">
        <f t="shared" si="214"/>
        <v>0</v>
      </c>
      <c r="CU129" s="101">
        <f t="shared" si="214"/>
        <v>0</v>
      </c>
      <c r="CV129" s="101">
        <f t="shared" si="214"/>
        <v>0</v>
      </c>
      <c r="CW129" s="101">
        <f t="shared" si="214"/>
        <v>0</v>
      </c>
      <c r="CX129" s="101">
        <f t="shared" si="214"/>
        <v>0</v>
      </c>
      <c r="CY129" s="101">
        <f t="shared" si="214"/>
        <v>0</v>
      </c>
      <c r="CZ129" s="101">
        <f t="shared" si="214"/>
        <v>0</v>
      </c>
      <c r="DA129" s="101">
        <f t="shared" si="214"/>
        <v>0</v>
      </c>
      <c r="DB129" s="101">
        <f t="shared" si="214"/>
        <v>0</v>
      </c>
      <c r="DC129" s="101">
        <f t="shared" si="214"/>
        <v>0</v>
      </c>
      <c r="DD129" s="101">
        <f t="shared" si="214"/>
        <v>0</v>
      </c>
      <c r="DE129" s="101">
        <f t="shared" si="214"/>
        <v>0</v>
      </c>
      <c r="DF129" s="101">
        <f t="shared" si="214"/>
        <v>0</v>
      </c>
      <c r="DG129" s="101">
        <f t="shared" si="214"/>
        <v>0</v>
      </c>
      <c r="DH129" s="101">
        <f t="shared" si="214"/>
        <v>0</v>
      </c>
      <c r="DI129" s="101">
        <f t="shared" ref="DI129:EI129" si="215">($D129-$Q129)/$F129*DI2</f>
        <v>0</v>
      </c>
      <c r="DJ129" s="101">
        <f t="shared" si="215"/>
        <v>0</v>
      </c>
      <c r="DK129" s="101">
        <f t="shared" si="215"/>
        <v>0</v>
      </c>
      <c r="DL129" s="101">
        <f t="shared" si="215"/>
        <v>0</v>
      </c>
      <c r="DM129" s="101">
        <f t="shared" si="215"/>
        <v>0</v>
      </c>
      <c r="DN129" s="101">
        <f t="shared" si="215"/>
        <v>0</v>
      </c>
      <c r="DO129" s="101">
        <f t="shared" si="215"/>
        <v>0</v>
      </c>
      <c r="DP129" s="101">
        <f t="shared" si="215"/>
        <v>0</v>
      </c>
      <c r="DQ129" s="101">
        <f t="shared" si="215"/>
        <v>0</v>
      </c>
      <c r="DR129" s="101">
        <f t="shared" si="215"/>
        <v>0</v>
      </c>
      <c r="DS129" s="101">
        <f t="shared" si="215"/>
        <v>0</v>
      </c>
      <c r="DT129" s="101">
        <f t="shared" si="215"/>
        <v>0</v>
      </c>
      <c r="DU129" s="101">
        <f t="shared" si="215"/>
        <v>0</v>
      </c>
      <c r="DV129" s="101">
        <f t="shared" si="215"/>
        <v>0</v>
      </c>
      <c r="DW129" s="101">
        <f t="shared" si="215"/>
        <v>0</v>
      </c>
      <c r="DX129" s="101">
        <f t="shared" si="215"/>
        <v>0</v>
      </c>
      <c r="DY129" s="101">
        <f t="shared" si="215"/>
        <v>0</v>
      </c>
      <c r="DZ129" s="101">
        <f t="shared" si="215"/>
        <v>0</v>
      </c>
      <c r="EA129" s="101">
        <f t="shared" si="215"/>
        <v>0</v>
      </c>
      <c r="EB129" s="101">
        <f t="shared" si="215"/>
        <v>0</v>
      </c>
      <c r="EC129" s="101">
        <f t="shared" si="215"/>
        <v>0</v>
      </c>
      <c r="ED129" s="101">
        <f t="shared" si="215"/>
        <v>0</v>
      </c>
      <c r="EE129" s="101">
        <f t="shared" si="215"/>
        <v>0</v>
      </c>
      <c r="EF129" s="101">
        <f t="shared" si="215"/>
        <v>0</v>
      </c>
      <c r="EG129" s="101">
        <f t="shared" si="215"/>
        <v>0</v>
      </c>
      <c r="EH129" s="101">
        <f t="shared" si="215"/>
        <v>0</v>
      </c>
      <c r="EI129" s="101">
        <f t="shared" si="215"/>
        <v>0</v>
      </c>
      <c r="EJ129" s="59"/>
      <c r="EK129" s="59"/>
      <c r="EL129" s="59"/>
      <c r="EM129" s="59"/>
      <c r="EN129" s="59"/>
      <c r="EO129" s="59"/>
      <c r="EP129" s="59"/>
      <c r="EQ129" s="59"/>
      <c r="ER129" s="59"/>
      <c r="ES129" s="59"/>
      <c r="ET129" s="59"/>
      <c r="EU129" s="59"/>
      <c r="EV129" s="59"/>
      <c r="EW129" s="59"/>
      <c r="EX129" s="59"/>
      <c r="EY129" s="59"/>
      <c r="EZ129" s="59"/>
      <c r="FA129" s="59"/>
      <c r="FB129" s="59"/>
      <c r="FC129" s="59"/>
      <c r="FD129" s="59"/>
      <c r="FE129" s="59"/>
      <c r="FF129" s="59"/>
      <c r="FG129" s="59"/>
      <c r="FH129" s="59"/>
      <c r="FI129" s="59"/>
      <c r="FJ129" s="59"/>
      <c r="FK129" s="59"/>
      <c r="FL129" s="59"/>
      <c r="FM129" s="59"/>
      <c r="FN129" s="59"/>
      <c r="FO129" s="59"/>
      <c r="FP129" s="59"/>
      <c r="FQ129" s="59"/>
      <c r="FR129" s="59"/>
      <c r="FS129" s="59"/>
      <c r="FT129" s="60"/>
      <c r="FU129" s="60"/>
      <c r="FV129" s="60"/>
      <c r="FW129" s="60"/>
      <c r="FX129" s="60"/>
      <c r="FY129" s="60"/>
      <c r="FZ129" s="60"/>
      <c r="GA129" s="60"/>
      <c r="GB129" s="60"/>
      <c r="GC129" s="60"/>
      <c r="GD129" s="60"/>
      <c r="GE129" s="60"/>
      <c r="GF129" s="60"/>
      <c r="GG129" s="60"/>
      <c r="GH129" s="60"/>
      <c r="GI129" s="60"/>
      <c r="GJ129" s="60"/>
      <c r="GK129" s="60"/>
      <c r="GL129" s="60"/>
      <c r="GM129" s="60"/>
      <c r="GN129" s="60"/>
      <c r="GO129" s="60"/>
      <c r="GP129" s="60"/>
      <c r="GQ129" s="60"/>
      <c r="GR129" s="60"/>
      <c r="GS129" s="60"/>
    </row>
    <row r="130" spans="2:201" x14ac:dyDescent="0.2">
      <c r="B130" s="95" t="s">
        <v>1021</v>
      </c>
      <c r="C130" s="96" t="s">
        <v>1022</v>
      </c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8">
        <f t="shared" ref="P130:CA130" si="216">SUM(P131:P133)</f>
        <v>0</v>
      </c>
      <c r="Q130" s="99">
        <f t="shared" si="216"/>
        <v>0</v>
      </c>
      <c r="R130" s="99">
        <f t="shared" si="216"/>
        <v>0</v>
      </c>
      <c r="S130" s="99">
        <f t="shared" si="216"/>
        <v>0</v>
      </c>
      <c r="T130" s="99">
        <f t="shared" ref="T130" si="217">SUM(T131:T133)</f>
        <v>0</v>
      </c>
      <c r="U130" s="99">
        <f t="shared" ref="U130:AY130" si="218">SUM(U131:U133)</f>
        <v>0</v>
      </c>
      <c r="V130" s="99">
        <f t="shared" si="218"/>
        <v>0</v>
      </c>
      <c r="W130" s="99">
        <f t="shared" si="218"/>
        <v>0</v>
      </c>
      <c r="X130" s="99">
        <f t="shared" si="218"/>
        <v>0</v>
      </c>
      <c r="Y130" s="99">
        <f t="shared" si="218"/>
        <v>0</v>
      </c>
      <c r="Z130" s="99">
        <f t="shared" si="218"/>
        <v>0</v>
      </c>
      <c r="AA130" s="99">
        <f t="shared" si="218"/>
        <v>0</v>
      </c>
      <c r="AB130" s="99">
        <f t="shared" si="218"/>
        <v>0</v>
      </c>
      <c r="AC130" s="99">
        <f t="shared" si="218"/>
        <v>0</v>
      </c>
      <c r="AD130" s="99">
        <f t="shared" si="218"/>
        <v>0</v>
      </c>
      <c r="AE130" s="99">
        <f t="shared" si="218"/>
        <v>0</v>
      </c>
      <c r="AF130" s="99">
        <f t="shared" si="218"/>
        <v>0</v>
      </c>
      <c r="AG130" s="99">
        <f t="shared" si="218"/>
        <v>0</v>
      </c>
      <c r="AH130" s="99">
        <f t="shared" si="218"/>
        <v>0</v>
      </c>
      <c r="AI130" s="99">
        <f t="shared" si="218"/>
        <v>0</v>
      </c>
      <c r="AJ130" s="99">
        <f t="shared" si="218"/>
        <v>0</v>
      </c>
      <c r="AK130" s="99">
        <f t="shared" si="218"/>
        <v>0</v>
      </c>
      <c r="AL130" s="99">
        <f t="shared" si="218"/>
        <v>0</v>
      </c>
      <c r="AM130" s="99">
        <f t="shared" si="218"/>
        <v>0</v>
      </c>
      <c r="AN130" s="99">
        <f t="shared" si="218"/>
        <v>0</v>
      </c>
      <c r="AO130" s="99">
        <f t="shared" si="218"/>
        <v>0</v>
      </c>
      <c r="AP130" s="99">
        <f t="shared" si="218"/>
        <v>0</v>
      </c>
      <c r="AQ130" s="99">
        <f t="shared" si="218"/>
        <v>0</v>
      </c>
      <c r="AR130" s="99">
        <f t="shared" si="218"/>
        <v>0</v>
      </c>
      <c r="AS130" s="99">
        <f t="shared" si="218"/>
        <v>0</v>
      </c>
      <c r="AT130" s="99">
        <f t="shared" si="218"/>
        <v>0</v>
      </c>
      <c r="AU130" s="99">
        <f t="shared" si="218"/>
        <v>0</v>
      </c>
      <c r="AV130" s="99">
        <f t="shared" si="218"/>
        <v>0</v>
      </c>
      <c r="AW130" s="99">
        <f t="shared" si="218"/>
        <v>0</v>
      </c>
      <c r="AX130" s="99">
        <f t="shared" si="218"/>
        <v>0</v>
      </c>
      <c r="AY130" s="99">
        <f t="shared" si="218"/>
        <v>0</v>
      </c>
      <c r="AZ130" s="99">
        <f t="shared" si="216"/>
        <v>0</v>
      </c>
      <c r="BA130" s="99">
        <f t="shared" si="216"/>
        <v>0</v>
      </c>
      <c r="BB130" s="99">
        <f t="shared" si="216"/>
        <v>0</v>
      </c>
      <c r="BC130" s="99">
        <f t="shared" si="216"/>
        <v>0</v>
      </c>
      <c r="BD130" s="99">
        <f t="shared" si="216"/>
        <v>0</v>
      </c>
      <c r="BE130" s="99">
        <f t="shared" si="216"/>
        <v>0</v>
      </c>
      <c r="BF130" s="99">
        <f t="shared" si="216"/>
        <v>0</v>
      </c>
      <c r="BG130" s="99">
        <f t="shared" si="216"/>
        <v>0</v>
      </c>
      <c r="BH130" s="99">
        <f t="shared" si="216"/>
        <v>0</v>
      </c>
      <c r="BI130" s="99">
        <f t="shared" si="216"/>
        <v>0</v>
      </c>
      <c r="BJ130" s="99">
        <f t="shared" si="216"/>
        <v>0</v>
      </c>
      <c r="BK130" s="99">
        <f t="shared" si="216"/>
        <v>0</v>
      </c>
      <c r="BL130" s="99">
        <f t="shared" si="216"/>
        <v>0</v>
      </c>
      <c r="BM130" s="99">
        <f t="shared" si="216"/>
        <v>0</v>
      </c>
      <c r="BN130" s="99">
        <f t="shared" si="216"/>
        <v>0</v>
      </c>
      <c r="BO130" s="99">
        <f t="shared" si="216"/>
        <v>0</v>
      </c>
      <c r="BP130" s="99">
        <f t="shared" si="216"/>
        <v>0</v>
      </c>
      <c r="BQ130" s="99">
        <f t="shared" si="216"/>
        <v>0</v>
      </c>
      <c r="BR130" s="99">
        <f t="shared" si="216"/>
        <v>0</v>
      </c>
      <c r="BS130" s="99">
        <f t="shared" si="216"/>
        <v>0</v>
      </c>
      <c r="BT130" s="99">
        <f t="shared" si="216"/>
        <v>0</v>
      </c>
      <c r="BU130" s="99">
        <f t="shared" si="216"/>
        <v>0</v>
      </c>
      <c r="BV130" s="99">
        <f t="shared" si="216"/>
        <v>0</v>
      </c>
      <c r="BW130" s="99">
        <f t="shared" si="216"/>
        <v>0</v>
      </c>
      <c r="BX130" s="99">
        <f t="shared" si="216"/>
        <v>0</v>
      </c>
      <c r="BY130" s="99">
        <f t="shared" si="216"/>
        <v>0</v>
      </c>
      <c r="BZ130" s="99">
        <f t="shared" si="216"/>
        <v>0</v>
      </c>
      <c r="CA130" s="99">
        <f t="shared" si="216"/>
        <v>0</v>
      </c>
      <c r="CB130" s="99">
        <f t="shared" ref="CB130:EI130" si="219">SUM(CB131:CB133)</f>
        <v>0</v>
      </c>
      <c r="CC130" s="99">
        <f t="shared" si="219"/>
        <v>0</v>
      </c>
      <c r="CD130" s="99">
        <f t="shared" si="219"/>
        <v>0</v>
      </c>
      <c r="CE130" s="99">
        <f t="shared" si="219"/>
        <v>0</v>
      </c>
      <c r="CF130" s="99">
        <f t="shared" si="219"/>
        <v>0</v>
      </c>
      <c r="CG130" s="99">
        <f t="shared" si="219"/>
        <v>0</v>
      </c>
      <c r="CH130" s="99">
        <f t="shared" si="219"/>
        <v>0</v>
      </c>
      <c r="CI130" s="99">
        <f t="shared" si="219"/>
        <v>0</v>
      </c>
      <c r="CJ130" s="99">
        <f t="shared" si="219"/>
        <v>0</v>
      </c>
      <c r="CK130" s="99">
        <f t="shared" si="219"/>
        <v>0</v>
      </c>
      <c r="CL130" s="99">
        <f t="shared" si="219"/>
        <v>0</v>
      </c>
      <c r="CM130" s="99">
        <f t="shared" si="219"/>
        <v>0</v>
      </c>
      <c r="CN130" s="99">
        <f t="shared" si="219"/>
        <v>0</v>
      </c>
      <c r="CO130" s="99">
        <f t="shared" si="219"/>
        <v>0</v>
      </c>
      <c r="CP130" s="99">
        <f t="shared" si="219"/>
        <v>0</v>
      </c>
      <c r="CQ130" s="99">
        <f t="shared" si="219"/>
        <v>0</v>
      </c>
      <c r="CR130" s="99">
        <f t="shared" si="219"/>
        <v>0</v>
      </c>
      <c r="CS130" s="99">
        <f t="shared" si="219"/>
        <v>0</v>
      </c>
      <c r="CT130" s="99">
        <f t="shared" si="219"/>
        <v>0</v>
      </c>
      <c r="CU130" s="99">
        <f t="shared" si="219"/>
        <v>0</v>
      </c>
      <c r="CV130" s="99">
        <f t="shared" si="219"/>
        <v>0</v>
      </c>
      <c r="CW130" s="99">
        <f t="shared" si="219"/>
        <v>0</v>
      </c>
      <c r="CX130" s="99">
        <f t="shared" si="219"/>
        <v>0</v>
      </c>
      <c r="CY130" s="99">
        <f t="shared" si="219"/>
        <v>0</v>
      </c>
      <c r="CZ130" s="99">
        <f t="shared" si="219"/>
        <v>0</v>
      </c>
      <c r="DA130" s="99">
        <f t="shared" si="219"/>
        <v>0</v>
      </c>
      <c r="DB130" s="99">
        <f t="shared" si="219"/>
        <v>0</v>
      </c>
      <c r="DC130" s="99">
        <f t="shared" si="219"/>
        <v>0</v>
      </c>
      <c r="DD130" s="99">
        <f t="shared" si="219"/>
        <v>0</v>
      </c>
      <c r="DE130" s="99">
        <f t="shared" si="219"/>
        <v>0</v>
      </c>
      <c r="DF130" s="99">
        <f t="shared" si="219"/>
        <v>0</v>
      </c>
      <c r="DG130" s="99">
        <f t="shared" si="219"/>
        <v>0</v>
      </c>
      <c r="DH130" s="99">
        <f t="shared" si="219"/>
        <v>0</v>
      </c>
      <c r="DI130" s="99">
        <f t="shared" si="219"/>
        <v>0</v>
      </c>
      <c r="DJ130" s="99">
        <f t="shared" si="219"/>
        <v>0</v>
      </c>
      <c r="DK130" s="99">
        <f t="shared" si="219"/>
        <v>0</v>
      </c>
      <c r="DL130" s="99">
        <f t="shared" si="219"/>
        <v>0</v>
      </c>
      <c r="DM130" s="99">
        <f t="shared" si="219"/>
        <v>0</v>
      </c>
      <c r="DN130" s="99">
        <f t="shared" si="219"/>
        <v>0</v>
      </c>
      <c r="DO130" s="99">
        <f t="shared" si="219"/>
        <v>0</v>
      </c>
      <c r="DP130" s="99">
        <f t="shared" si="219"/>
        <v>0</v>
      </c>
      <c r="DQ130" s="99">
        <f t="shared" si="219"/>
        <v>0</v>
      </c>
      <c r="DR130" s="99">
        <f t="shared" si="219"/>
        <v>0</v>
      </c>
      <c r="DS130" s="99">
        <f t="shared" si="219"/>
        <v>0</v>
      </c>
      <c r="DT130" s="99">
        <f t="shared" si="219"/>
        <v>0</v>
      </c>
      <c r="DU130" s="99">
        <f t="shared" si="219"/>
        <v>0</v>
      </c>
      <c r="DV130" s="99">
        <f t="shared" si="219"/>
        <v>0</v>
      </c>
      <c r="DW130" s="99">
        <f t="shared" si="219"/>
        <v>0</v>
      </c>
      <c r="DX130" s="99">
        <f t="shared" si="219"/>
        <v>0</v>
      </c>
      <c r="DY130" s="99">
        <f t="shared" si="219"/>
        <v>0</v>
      </c>
      <c r="DZ130" s="99">
        <f t="shared" si="219"/>
        <v>0</v>
      </c>
      <c r="EA130" s="99">
        <f t="shared" si="219"/>
        <v>0</v>
      </c>
      <c r="EB130" s="99">
        <f t="shared" si="219"/>
        <v>0</v>
      </c>
      <c r="EC130" s="99">
        <f t="shared" si="219"/>
        <v>0</v>
      </c>
      <c r="ED130" s="99">
        <f t="shared" si="219"/>
        <v>0</v>
      </c>
      <c r="EE130" s="99">
        <f t="shared" si="219"/>
        <v>0</v>
      </c>
      <c r="EF130" s="99">
        <f t="shared" si="219"/>
        <v>0</v>
      </c>
      <c r="EG130" s="99">
        <f t="shared" si="219"/>
        <v>0</v>
      </c>
      <c r="EH130" s="99">
        <f t="shared" si="219"/>
        <v>0</v>
      </c>
      <c r="EI130" s="99">
        <f t="shared" si="219"/>
        <v>0</v>
      </c>
      <c r="EJ130" s="59"/>
      <c r="EK130" s="59"/>
      <c r="EL130" s="59"/>
      <c r="EM130" s="59"/>
      <c r="EN130" s="59"/>
      <c r="EO130" s="59"/>
      <c r="EP130" s="59"/>
      <c r="EQ130" s="59"/>
      <c r="ER130" s="59"/>
      <c r="ES130" s="59"/>
      <c r="ET130" s="59"/>
      <c r="EU130" s="59"/>
      <c r="EV130" s="59"/>
      <c r="EW130" s="59"/>
      <c r="EX130" s="59"/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60"/>
      <c r="FU130" s="60"/>
      <c r="FV130" s="60"/>
      <c r="FW130" s="60"/>
      <c r="FX130" s="60"/>
      <c r="FY130" s="60"/>
      <c r="FZ130" s="60"/>
      <c r="GA130" s="60"/>
      <c r="GB130" s="60"/>
      <c r="GC130" s="60"/>
      <c r="GD130" s="60"/>
      <c r="GE130" s="60"/>
      <c r="GF130" s="60"/>
      <c r="GG130" s="60"/>
      <c r="GH130" s="60"/>
      <c r="GI130" s="60"/>
      <c r="GJ130" s="60"/>
      <c r="GK130" s="60"/>
      <c r="GL130" s="60"/>
      <c r="GM130" s="60"/>
      <c r="GN130" s="60"/>
      <c r="GO130" s="60"/>
      <c r="GP130" s="60"/>
      <c r="GQ130" s="60"/>
      <c r="GR130" s="60"/>
      <c r="GS130" s="60"/>
    </row>
    <row r="131" spans="2:201" x14ac:dyDescent="0.2">
      <c r="B131" s="66" t="s">
        <v>1023</v>
      </c>
      <c r="C131" s="67" t="s">
        <v>1024</v>
      </c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9">
        <f>SUM(S131:EI131)</f>
        <v>0</v>
      </c>
      <c r="Q131" s="70">
        <f>SUMIF(S$5:EI$5,"факт",S131:EI131)</f>
        <v>0</v>
      </c>
      <c r="R131" s="59">
        <f>P131-Q131</f>
        <v>0</v>
      </c>
      <c r="S131" s="102">
        <f>'ОБЪЕКТЫ КРТ'!S39</f>
        <v>0</v>
      </c>
      <c r="T131" s="102">
        <f>'ОБЪЕКТЫ КРТ'!T39</f>
        <v>0</v>
      </c>
      <c r="U131" s="59">
        <f>'ОБЪЕКТЫ КРТ'!U39</f>
        <v>0</v>
      </c>
      <c r="V131" s="59">
        <f>'ОБЪЕКТЫ КРТ'!V39</f>
        <v>0</v>
      </c>
      <c r="W131" s="59">
        <f>'ОБЪЕКТЫ КРТ'!W39</f>
        <v>0</v>
      </c>
      <c r="X131" s="59">
        <f>'ОБЪЕКТЫ КРТ'!X39</f>
        <v>0</v>
      </c>
      <c r="Y131" s="59">
        <f>'ОБЪЕКТЫ КРТ'!Y39</f>
        <v>0</v>
      </c>
      <c r="Z131" s="59">
        <f>'ОБЪЕКТЫ КРТ'!Z39</f>
        <v>0</v>
      </c>
      <c r="AA131" s="59">
        <f>'ОБЪЕКТЫ КРТ'!AA39</f>
        <v>0</v>
      </c>
      <c r="AB131" s="59">
        <f>'ОБЪЕКТЫ КРТ'!AB39</f>
        <v>0</v>
      </c>
      <c r="AC131" s="59">
        <f>'ОБЪЕКТЫ КРТ'!AC39</f>
        <v>0</v>
      </c>
      <c r="AD131" s="59">
        <f>'ОБЪЕКТЫ КРТ'!AD39</f>
        <v>0</v>
      </c>
      <c r="AE131" s="59">
        <f>'ОБЪЕКТЫ КРТ'!AE39</f>
        <v>0</v>
      </c>
      <c r="AF131" s="59">
        <f>'ОБЪЕКТЫ КРТ'!AF39</f>
        <v>0</v>
      </c>
      <c r="AG131" s="59">
        <f>'ОБЪЕКТЫ КРТ'!AG39</f>
        <v>0</v>
      </c>
      <c r="AH131" s="59">
        <f>'ОБЪЕКТЫ КРТ'!AH39</f>
        <v>0</v>
      </c>
      <c r="AI131" s="59">
        <f>'ОБЪЕКТЫ КРТ'!AI39</f>
        <v>0</v>
      </c>
      <c r="AJ131" s="59">
        <f>'ОБЪЕКТЫ КРТ'!AJ39</f>
        <v>0</v>
      </c>
      <c r="AK131" s="59">
        <f>'ОБЪЕКТЫ КРТ'!AK39</f>
        <v>0</v>
      </c>
      <c r="AL131" s="59">
        <f>'ОБЪЕКТЫ КРТ'!AL39</f>
        <v>0</v>
      </c>
      <c r="AM131" s="59">
        <f>'ОБЪЕКТЫ КРТ'!AM39</f>
        <v>0</v>
      </c>
      <c r="AN131" s="59">
        <f>'ОБЪЕКТЫ КРТ'!AN39</f>
        <v>0</v>
      </c>
      <c r="AO131" s="59">
        <f>'ОБЪЕКТЫ КРТ'!AO39</f>
        <v>0</v>
      </c>
      <c r="AP131" s="59">
        <f>'ОБЪЕКТЫ КРТ'!AP39</f>
        <v>0</v>
      </c>
      <c r="AQ131" s="59">
        <f>'ОБЪЕКТЫ КРТ'!AQ39</f>
        <v>0</v>
      </c>
      <c r="AR131" s="59">
        <f>'ОБЪЕКТЫ КРТ'!AR39</f>
        <v>0</v>
      </c>
      <c r="AS131" s="59">
        <f>'ОБЪЕКТЫ КРТ'!AS39</f>
        <v>0</v>
      </c>
      <c r="AT131" s="59">
        <f>'ОБЪЕКТЫ КРТ'!AT39</f>
        <v>0</v>
      </c>
      <c r="AU131" s="59">
        <f>'ОБЪЕКТЫ КРТ'!AU39</f>
        <v>0</v>
      </c>
      <c r="AV131" s="59">
        <f>'ОБЪЕКТЫ КРТ'!AV39</f>
        <v>0</v>
      </c>
      <c r="AW131" s="59">
        <f>'ОБЪЕКТЫ КРТ'!AW39</f>
        <v>0</v>
      </c>
      <c r="AX131" s="59">
        <f>'ОБЪЕКТЫ КРТ'!AX39</f>
        <v>0</v>
      </c>
      <c r="AY131" s="59">
        <f>'ОБЪЕКТЫ КРТ'!AY39</f>
        <v>0</v>
      </c>
      <c r="AZ131" s="59">
        <f>'ОБЪЕКТЫ КРТ'!AZ39</f>
        <v>0</v>
      </c>
      <c r="BA131" s="59">
        <f>'ОБЪЕКТЫ КРТ'!BA39</f>
        <v>0</v>
      </c>
      <c r="BB131" s="59">
        <f>'ОБЪЕКТЫ КРТ'!BB39</f>
        <v>0</v>
      </c>
      <c r="BC131" s="59">
        <f>'ОБЪЕКТЫ КРТ'!BC39</f>
        <v>0</v>
      </c>
      <c r="BD131" s="59">
        <f>'ОБЪЕКТЫ КРТ'!BD39</f>
        <v>0</v>
      </c>
      <c r="BE131" s="59">
        <f>'ОБЪЕКТЫ КРТ'!BE39</f>
        <v>0</v>
      </c>
      <c r="BF131" s="59">
        <f>'ОБЪЕКТЫ КРТ'!BF39</f>
        <v>0</v>
      </c>
      <c r="BG131" s="59">
        <f>'ОБЪЕКТЫ КРТ'!BG39</f>
        <v>0</v>
      </c>
      <c r="BH131" s="59">
        <f>'ОБЪЕКТЫ КРТ'!BH39</f>
        <v>0</v>
      </c>
      <c r="BI131" s="59">
        <f>'ОБЪЕКТЫ КРТ'!BI39</f>
        <v>0</v>
      </c>
      <c r="BJ131" s="59">
        <f>'ОБЪЕКТЫ КРТ'!BJ39</f>
        <v>0</v>
      </c>
      <c r="BK131" s="59">
        <f>'ОБЪЕКТЫ КРТ'!BK39</f>
        <v>0</v>
      </c>
      <c r="BL131" s="59">
        <f>'ОБЪЕКТЫ КРТ'!BL39</f>
        <v>0</v>
      </c>
      <c r="BM131" s="59">
        <f>'ОБЪЕКТЫ КРТ'!BM39</f>
        <v>0</v>
      </c>
      <c r="BN131" s="59">
        <f>'ОБЪЕКТЫ КРТ'!BN39</f>
        <v>0</v>
      </c>
      <c r="BO131" s="59">
        <f>'ОБЪЕКТЫ КРТ'!BO39</f>
        <v>0</v>
      </c>
      <c r="BP131" s="59">
        <f>'ОБЪЕКТЫ КРТ'!BP39</f>
        <v>0</v>
      </c>
      <c r="BQ131" s="59">
        <f>'ОБЪЕКТЫ КРТ'!BQ39</f>
        <v>0</v>
      </c>
      <c r="BR131" s="59">
        <f>'ОБЪЕКТЫ КРТ'!BR39</f>
        <v>0</v>
      </c>
      <c r="BS131" s="59">
        <f>'ОБЪЕКТЫ КРТ'!BS39</f>
        <v>0</v>
      </c>
      <c r="BT131" s="59">
        <f>'ОБЪЕКТЫ КРТ'!BT39</f>
        <v>0</v>
      </c>
      <c r="BU131" s="59">
        <f>'ОБЪЕКТЫ КРТ'!BU39</f>
        <v>0</v>
      </c>
      <c r="BV131" s="59">
        <f>'ОБЪЕКТЫ КРТ'!BV39</f>
        <v>0</v>
      </c>
      <c r="BW131" s="59">
        <f>'ОБЪЕКТЫ КРТ'!BW39</f>
        <v>0</v>
      </c>
      <c r="BX131" s="59">
        <f>'ОБЪЕКТЫ КРТ'!BX39</f>
        <v>0</v>
      </c>
      <c r="BY131" s="59">
        <f>'ОБЪЕКТЫ КРТ'!BY39</f>
        <v>0</v>
      </c>
      <c r="BZ131" s="59">
        <f>'ОБЪЕКТЫ КРТ'!BZ39</f>
        <v>0</v>
      </c>
      <c r="CA131" s="59">
        <f>'ОБЪЕКТЫ КРТ'!CA39</f>
        <v>0</v>
      </c>
      <c r="CB131" s="59">
        <f>'ОБЪЕКТЫ КРТ'!CB39</f>
        <v>0</v>
      </c>
      <c r="CC131" s="59">
        <f>'ОБЪЕКТЫ КРТ'!CC39</f>
        <v>0</v>
      </c>
      <c r="CD131" s="59">
        <f>'ОБЪЕКТЫ КРТ'!CD39</f>
        <v>0</v>
      </c>
      <c r="CE131" s="59">
        <f>'ОБЪЕКТЫ КРТ'!CE39</f>
        <v>0</v>
      </c>
      <c r="CF131" s="59">
        <f>'ОБЪЕКТЫ КРТ'!CF39</f>
        <v>0</v>
      </c>
      <c r="CG131" s="59">
        <f>'ОБЪЕКТЫ КРТ'!CG39</f>
        <v>0</v>
      </c>
      <c r="CH131" s="59">
        <f>'ОБЪЕКТЫ КРТ'!CH39</f>
        <v>0</v>
      </c>
      <c r="CI131" s="59">
        <f>'ОБЪЕКТЫ КРТ'!CI39</f>
        <v>0</v>
      </c>
      <c r="CJ131" s="59">
        <f>'ОБЪЕКТЫ КРТ'!CJ39</f>
        <v>0</v>
      </c>
      <c r="CK131" s="59">
        <f>'ОБЪЕКТЫ КРТ'!CK39</f>
        <v>0</v>
      </c>
      <c r="CL131" s="59">
        <f>'ОБЪЕКТЫ КРТ'!CL39</f>
        <v>0</v>
      </c>
      <c r="CM131" s="59">
        <f>'ОБЪЕКТЫ КРТ'!CM39</f>
        <v>0</v>
      </c>
      <c r="CN131" s="59">
        <f>'ОБЪЕКТЫ КРТ'!CN39</f>
        <v>0</v>
      </c>
      <c r="CO131" s="59">
        <f>'ОБЪЕКТЫ КРТ'!CO39</f>
        <v>0</v>
      </c>
      <c r="CP131" s="59">
        <f>'ОБЪЕКТЫ КРТ'!CP39</f>
        <v>0</v>
      </c>
      <c r="CQ131" s="59">
        <f>'ОБЪЕКТЫ КРТ'!CQ39</f>
        <v>0</v>
      </c>
      <c r="CR131" s="59">
        <f>'ОБЪЕКТЫ КРТ'!CR39</f>
        <v>0</v>
      </c>
      <c r="CS131" s="59">
        <f>'ОБЪЕКТЫ КРТ'!CS39</f>
        <v>0</v>
      </c>
      <c r="CT131" s="59">
        <f>'ОБЪЕКТЫ КРТ'!CT39</f>
        <v>0</v>
      </c>
      <c r="CU131" s="59">
        <f>'ОБЪЕКТЫ КРТ'!CU39</f>
        <v>0</v>
      </c>
      <c r="CV131" s="59">
        <f>'ОБЪЕКТЫ КРТ'!CV39</f>
        <v>0</v>
      </c>
      <c r="CW131" s="59">
        <f>'ОБЪЕКТЫ КРТ'!CW39</f>
        <v>0</v>
      </c>
      <c r="CX131" s="59">
        <f>'ОБЪЕКТЫ КРТ'!CX39</f>
        <v>0</v>
      </c>
      <c r="CY131" s="59">
        <f>'ОБЪЕКТЫ КРТ'!CY39</f>
        <v>0</v>
      </c>
      <c r="CZ131" s="59">
        <f>'ОБЪЕКТЫ КРТ'!CZ39</f>
        <v>0</v>
      </c>
      <c r="DA131" s="59">
        <f>'ОБЪЕКТЫ КРТ'!DA39</f>
        <v>0</v>
      </c>
      <c r="DB131" s="59">
        <f>'ОБЪЕКТЫ КРТ'!DB39</f>
        <v>0</v>
      </c>
      <c r="DC131" s="59">
        <f>'ОБЪЕКТЫ КРТ'!DC39</f>
        <v>0</v>
      </c>
      <c r="DD131" s="59">
        <f>'ОБЪЕКТЫ КРТ'!DD39</f>
        <v>0</v>
      </c>
      <c r="DE131" s="59">
        <f>'ОБЪЕКТЫ КРТ'!DE39</f>
        <v>0</v>
      </c>
      <c r="DF131" s="59">
        <f>'ОБЪЕКТЫ КРТ'!DF39</f>
        <v>0</v>
      </c>
      <c r="DG131" s="59">
        <f>'ОБЪЕКТЫ КРТ'!DG39</f>
        <v>0</v>
      </c>
      <c r="DH131" s="59">
        <f>'ОБЪЕКТЫ КРТ'!DH39</f>
        <v>0</v>
      </c>
      <c r="DI131" s="59">
        <f>'ОБЪЕКТЫ КРТ'!DI39</f>
        <v>0</v>
      </c>
      <c r="DJ131" s="59">
        <f>'ОБЪЕКТЫ КРТ'!DJ39</f>
        <v>0</v>
      </c>
      <c r="DK131" s="59">
        <f>'ОБЪЕКТЫ КРТ'!DK39</f>
        <v>0</v>
      </c>
      <c r="DL131" s="59">
        <f>'ОБЪЕКТЫ КРТ'!DL39</f>
        <v>0</v>
      </c>
      <c r="DM131" s="59">
        <f>'ОБЪЕКТЫ КРТ'!DM39</f>
        <v>0</v>
      </c>
      <c r="DN131" s="59">
        <f>'ОБЪЕКТЫ КРТ'!DN39</f>
        <v>0</v>
      </c>
      <c r="DO131" s="59">
        <f>'ОБЪЕКТЫ КРТ'!DO39</f>
        <v>0</v>
      </c>
      <c r="DP131" s="59">
        <f>'ОБЪЕКТЫ КРТ'!DP39</f>
        <v>0</v>
      </c>
      <c r="DQ131" s="59">
        <f>'ОБЪЕКТЫ КРТ'!DQ39</f>
        <v>0</v>
      </c>
      <c r="DR131" s="59">
        <f>'ОБЪЕКТЫ КРТ'!DR39</f>
        <v>0</v>
      </c>
      <c r="DS131" s="59">
        <f>'ОБЪЕКТЫ КРТ'!DS39</f>
        <v>0</v>
      </c>
      <c r="DT131" s="59">
        <f>'ОБЪЕКТЫ КРТ'!DT39</f>
        <v>0</v>
      </c>
      <c r="DU131" s="59">
        <f>'ОБЪЕКТЫ КРТ'!DU39</f>
        <v>0</v>
      </c>
      <c r="DV131" s="59">
        <f>'ОБЪЕКТЫ КРТ'!DV39</f>
        <v>0</v>
      </c>
      <c r="DW131" s="59">
        <f>'ОБЪЕКТЫ КРТ'!DW39</f>
        <v>0</v>
      </c>
      <c r="DX131" s="59">
        <f>'ОБЪЕКТЫ КРТ'!DX39</f>
        <v>0</v>
      </c>
      <c r="DY131" s="59">
        <f>'ОБЪЕКТЫ КРТ'!DY39</f>
        <v>0</v>
      </c>
      <c r="DZ131" s="59">
        <f>'ОБЪЕКТЫ КРТ'!DZ39</f>
        <v>0</v>
      </c>
      <c r="EA131" s="59">
        <f>'ОБЪЕКТЫ КРТ'!EA39</f>
        <v>0</v>
      </c>
      <c r="EB131" s="59">
        <f>'ОБЪЕКТЫ КРТ'!EB39</f>
        <v>0</v>
      </c>
      <c r="EC131" s="59">
        <f>'ОБЪЕКТЫ КРТ'!EC39</f>
        <v>0</v>
      </c>
      <c r="ED131" s="59">
        <f>'ОБЪЕКТЫ КРТ'!ED39</f>
        <v>0</v>
      </c>
      <c r="EE131" s="59">
        <f>'ОБЪЕКТЫ КРТ'!EE39</f>
        <v>0</v>
      </c>
      <c r="EF131" s="59">
        <f>'ОБЪЕКТЫ КРТ'!EF39</f>
        <v>0</v>
      </c>
      <c r="EG131" s="59">
        <f>'ОБЪЕКТЫ КРТ'!EG39</f>
        <v>0</v>
      </c>
      <c r="EH131" s="59">
        <f>'ОБЪЕКТЫ КРТ'!EH39</f>
        <v>0</v>
      </c>
      <c r="EI131" s="59">
        <f>'ОБЪЕКТЫ КРТ'!EI39</f>
        <v>0</v>
      </c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/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60"/>
      <c r="FU131" s="60"/>
      <c r="FV131" s="60"/>
      <c r="FW131" s="60"/>
      <c r="FX131" s="60"/>
      <c r="FY131" s="60"/>
      <c r="FZ131" s="60"/>
      <c r="GA131" s="60"/>
      <c r="GB131" s="60"/>
      <c r="GC131" s="60"/>
      <c r="GD131" s="60"/>
      <c r="GE131" s="60"/>
      <c r="GF131" s="60"/>
      <c r="GG131" s="60"/>
      <c r="GH131" s="60"/>
      <c r="GI131" s="60"/>
      <c r="GJ131" s="60"/>
      <c r="GK131" s="60"/>
      <c r="GL131" s="60"/>
      <c r="GM131" s="60"/>
      <c r="GN131" s="60"/>
      <c r="GO131" s="60"/>
      <c r="GP131" s="60"/>
      <c r="GQ131" s="60"/>
      <c r="GR131" s="60"/>
      <c r="GS131" s="60"/>
    </row>
    <row r="132" spans="2:201" x14ac:dyDescent="0.2">
      <c r="B132" s="66" t="s">
        <v>1025</v>
      </c>
      <c r="C132" s="318" t="s">
        <v>1026</v>
      </c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9">
        <f>SUM(S132:EI132)</f>
        <v>0</v>
      </c>
      <c r="Q132" s="70">
        <f>SUMIF(S$5:EI$5,"факт",S132:EI132)</f>
        <v>0</v>
      </c>
      <c r="R132" s="59">
        <f>P132-Q132</f>
        <v>0</v>
      </c>
      <c r="S132" s="102">
        <f>'ОБЪЕКТЫ КРТ'!S40</f>
        <v>0</v>
      </c>
      <c r="T132" s="102">
        <f>'ОБЪЕКТЫ КРТ'!T40</f>
        <v>0</v>
      </c>
      <c r="U132" s="59">
        <f>'ОБЪЕКТЫ КРТ'!U40</f>
        <v>0</v>
      </c>
      <c r="V132" s="59">
        <f>'ОБЪЕКТЫ КРТ'!V40</f>
        <v>0</v>
      </c>
      <c r="W132" s="59">
        <f>'ОБЪЕКТЫ КРТ'!W40</f>
        <v>0</v>
      </c>
      <c r="X132" s="59">
        <f>'ОБЪЕКТЫ КРТ'!X40</f>
        <v>0</v>
      </c>
      <c r="Y132" s="59">
        <f>'ОБЪЕКТЫ КРТ'!Y40</f>
        <v>0</v>
      </c>
      <c r="Z132" s="59">
        <f>'ОБЪЕКТЫ КРТ'!Z40</f>
        <v>0</v>
      </c>
      <c r="AA132" s="59">
        <f>'ОБЪЕКТЫ КРТ'!AA40</f>
        <v>0</v>
      </c>
      <c r="AB132" s="59">
        <f>'ОБЪЕКТЫ КРТ'!AB40</f>
        <v>0</v>
      </c>
      <c r="AC132" s="59">
        <f>'ОБЪЕКТЫ КРТ'!AC40</f>
        <v>0</v>
      </c>
      <c r="AD132" s="59">
        <f>'ОБЪЕКТЫ КРТ'!AD40</f>
        <v>0</v>
      </c>
      <c r="AE132" s="59">
        <f>'ОБЪЕКТЫ КРТ'!AE40</f>
        <v>0</v>
      </c>
      <c r="AF132" s="59">
        <f>'ОБЪЕКТЫ КРТ'!AF40</f>
        <v>0</v>
      </c>
      <c r="AG132" s="59">
        <f>'ОБЪЕКТЫ КРТ'!AG40</f>
        <v>0</v>
      </c>
      <c r="AH132" s="59">
        <f>'ОБЪЕКТЫ КРТ'!AH40</f>
        <v>0</v>
      </c>
      <c r="AI132" s="59">
        <f>'ОБЪЕКТЫ КРТ'!AI40</f>
        <v>0</v>
      </c>
      <c r="AJ132" s="59">
        <f>'ОБЪЕКТЫ КРТ'!AJ40</f>
        <v>0</v>
      </c>
      <c r="AK132" s="59">
        <f>'ОБЪЕКТЫ КРТ'!AK40</f>
        <v>0</v>
      </c>
      <c r="AL132" s="59">
        <f>'ОБЪЕКТЫ КРТ'!AL40</f>
        <v>0</v>
      </c>
      <c r="AM132" s="59">
        <f>'ОБЪЕКТЫ КРТ'!AM40</f>
        <v>0</v>
      </c>
      <c r="AN132" s="59">
        <f>'ОБЪЕКТЫ КРТ'!AN40</f>
        <v>0</v>
      </c>
      <c r="AO132" s="59">
        <f>'ОБЪЕКТЫ КРТ'!AO40</f>
        <v>0</v>
      </c>
      <c r="AP132" s="59">
        <f>'ОБЪЕКТЫ КРТ'!AP40</f>
        <v>0</v>
      </c>
      <c r="AQ132" s="59">
        <f>'ОБЪЕКТЫ КРТ'!AQ40</f>
        <v>0</v>
      </c>
      <c r="AR132" s="59">
        <f>'ОБЪЕКТЫ КРТ'!AR40</f>
        <v>0</v>
      </c>
      <c r="AS132" s="59">
        <f>'ОБЪЕКТЫ КРТ'!AS40</f>
        <v>0</v>
      </c>
      <c r="AT132" s="59">
        <f>'ОБЪЕКТЫ КРТ'!AT40</f>
        <v>0</v>
      </c>
      <c r="AU132" s="59">
        <f>'ОБЪЕКТЫ КРТ'!AU40</f>
        <v>0</v>
      </c>
      <c r="AV132" s="59">
        <f>'ОБЪЕКТЫ КРТ'!AV40</f>
        <v>0</v>
      </c>
      <c r="AW132" s="59">
        <f>'ОБЪЕКТЫ КРТ'!AW40</f>
        <v>0</v>
      </c>
      <c r="AX132" s="59">
        <f>'ОБЪЕКТЫ КРТ'!AX40</f>
        <v>0</v>
      </c>
      <c r="AY132" s="59">
        <f>'ОБЪЕКТЫ КРТ'!AY40</f>
        <v>0</v>
      </c>
      <c r="AZ132" s="59">
        <f>'ОБЪЕКТЫ КРТ'!AZ40</f>
        <v>0</v>
      </c>
      <c r="BA132" s="59">
        <f>'ОБЪЕКТЫ КРТ'!BA40</f>
        <v>0</v>
      </c>
      <c r="BB132" s="59">
        <f>'ОБЪЕКТЫ КРТ'!BB40</f>
        <v>0</v>
      </c>
      <c r="BC132" s="59">
        <f>'ОБЪЕКТЫ КРТ'!BC40</f>
        <v>0</v>
      </c>
      <c r="BD132" s="59">
        <f>'ОБЪЕКТЫ КРТ'!BD40</f>
        <v>0</v>
      </c>
      <c r="BE132" s="59">
        <f>'ОБЪЕКТЫ КРТ'!BE40</f>
        <v>0</v>
      </c>
      <c r="BF132" s="59">
        <f>'ОБЪЕКТЫ КРТ'!BF40</f>
        <v>0</v>
      </c>
      <c r="BG132" s="59">
        <f>'ОБЪЕКТЫ КРТ'!BG40</f>
        <v>0</v>
      </c>
      <c r="BH132" s="59">
        <f>'ОБЪЕКТЫ КРТ'!BH40</f>
        <v>0</v>
      </c>
      <c r="BI132" s="59">
        <f>'ОБЪЕКТЫ КРТ'!BI40</f>
        <v>0</v>
      </c>
      <c r="BJ132" s="59">
        <f>'ОБЪЕКТЫ КРТ'!BJ40</f>
        <v>0</v>
      </c>
      <c r="BK132" s="59">
        <f>'ОБЪЕКТЫ КРТ'!BK40</f>
        <v>0</v>
      </c>
      <c r="BL132" s="59">
        <f>'ОБЪЕКТЫ КРТ'!BL40</f>
        <v>0</v>
      </c>
      <c r="BM132" s="59">
        <f>'ОБЪЕКТЫ КРТ'!BM40</f>
        <v>0</v>
      </c>
      <c r="BN132" s="59">
        <f>'ОБЪЕКТЫ КРТ'!BN40</f>
        <v>0</v>
      </c>
      <c r="BO132" s="59">
        <f>'ОБЪЕКТЫ КРТ'!BO40</f>
        <v>0</v>
      </c>
      <c r="BP132" s="59">
        <f>'ОБЪЕКТЫ КРТ'!BP40</f>
        <v>0</v>
      </c>
      <c r="BQ132" s="59">
        <f>'ОБЪЕКТЫ КРТ'!BQ40</f>
        <v>0</v>
      </c>
      <c r="BR132" s="59">
        <f>'ОБЪЕКТЫ КРТ'!BR40</f>
        <v>0</v>
      </c>
      <c r="BS132" s="59">
        <f>'ОБЪЕКТЫ КРТ'!BS40</f>
        <v>0</v>
      </c>
      <c r="BT132" s="59">
        <f>'ОБЪЕКТЫ КРТ'!BT40</f>
        <v>0</v>
      </c>
      <c r="BU132" s="59">
        <f>'ОБЪЕКТЫ КРТ'!BU40</f>
        <v>0</v>
      </c>
      <c r="BV132" s="59">
        <f>'ОБЪЕКТЫ КРТ'!BV40</f>
        <v>0</v>
      </c>
      <c r="BW132" s="59">
        <f>'ОБЪЕКТЫ КРТ'!BW40</f>
        <v>0</v>
      </c>
      <c r="BX132" s="59">
        <f>'ОБЪЕКТЫ КРТ'!BX40</f>
        <v>0</v>
      </c>
      <c r="BY132" s="59">
        <f>'ОБЪЕКТЫ КРТ'!BY40</f>
        <v>0</v>
      </c>
      <c r="BZ132" s="59">
        <f>'ОБЪЕКТЫ КРТ'!BZ40</f>
        <v>0</v>
      </c>
      <c r="CA132" s="59">
        <f>'ОБЪЕКТЫ КРТ'!CA40</f>
        <v>0</v>
      </c>
      <c r="CB132" s="59">
        <f>'ОБЪЕКТЫ КРТ'!CB40</f>
        <v>0</v>
      </c>
      <c r="CC132" s="59">
        <f>'ОБЪЕКТЫ КРТ'!CC40</f>
        <v>0</v>
      </c>
      <c r="CD132" s="59">
        <f>'ОБЪЕКТЫ КРТ'!CD40</f>
        <v>0</v>
      </c>
      <c r="CE132" s="59">
        <f>'ОБЪЕКТЫ КРТ'!CE40</f>
        <v>0</v>
      </c>
      <c r="CF132" s="59">
        <f>'ОБЪЕКТЫ КРТ'!CF40</f>
        <v>0</v>
      </c>
      <c r="CG132" s="59">
        <f>'ОБЪЕКТЫ КРТ'!CG40</f>
        <v>0</v>
      </c>
      <c r="CH132" s="59">
        <f>'ОБЪЕКТЫ КРТ'!CH40</f>
        <v>0</v>
      </c>
      <c r="CI132" s="59">
        <f>'ОБЪЕКТЫ КРТ'!CI40</f>
        <v>0</v>
      </c>
      <c r="CJ132" s="59">
        <f>'ОБЪЕКТЫ КРТ'!CJ40</f>
        <v>0</v>
      </c>
      <c r="CK132" s="59">
        <f>'ОБЪЕКТЫ КРТ'!CK40</f>
        <v>0</v>
      </c>
      <c r="CL132" s="59">
        <f>'ОБЪЕКТЫ КРТ'!CL40</f>
        <v>0</v>
      </c>
      <c r="CM132" s="59">
        <f>'ОБЪЕКТЫ КРТ'!CM40</f>
        <v>0</v>
      </c>
      <c r="CN132" s="59">
        <f>'ОБЪЕКТЫ КРТ'!CN40</f>
        <v>0</v>
      </c>
      <c r="CO132" s="59">
        <f>'ОБЪЕКТЫ КРТ'!CO40</f>
        <v>0</v>
      </c>
      <c r="CP132" s="59">
        <f>'ОБЪЕКТЫ КРТ'!CP40</f>
        <v>0</v>
      </c>
      <c r="CQ132" s="59">
        <f>'ОБЪЕКТЫ КРТ'!CQ40</f>
        <v>0</v>
      </c>
      <c r="CR132" s="59">
        <f>'ОБЪЕКТЫ КРТ'!CR40</f>
        <v>0</v>
      </c>
      <c r="CS132" s="59">
        <f>'ОБЪЕКТЫ КРТ'!CS40</f>
        <v>0</v>
      </c>
      <c r="CT132" s="59">
        <f>'ОБЪЕКТЫ КРТ'!CT40</f>
        <v>0</v>
      </c>
      <c r="CU132" s="59">
        <f>'ОБЪЕКТЫ КРТ'!CU40</f>
        <v>0</v>
      </c>
      <c r="CV132" s="59">
        <f>'ОБЪЕКТЫ КРТ'!CV40</f>
        <v>0</v>
      </c>
      <c r="CW132" s="59">
        <f>'ОБЪЕКТЫ КРТ'!CW40</f>
        <v>0</v>
      </c>
      <c r="CX132" s="59">
        <f>'ОБЪЕКТЫ КРТ'!CX40</f>
        <v>0</v>
      </c>
      <c r="CY132" s="59">
        <f>'ОБЪЕКТЫ КРТ'!CY40</f>
        <v>0</v>
      </c>
      <c r="CZ132" s="59">
        <f>'ОБЪЕКТЫ КРТ'!CZ40</f>
        <v>0</v>
      </c>
      <c r="DA132" s="59">
        <f>'ОБЪЕКТЫ КРТ'!DA40</f>
        <v>0</v>
      </c>
      <c r="DB132" s="59">
        <f>'ОБЪЕКТЫ КРТ'!DB40</f>
        <v>0</v>
      </c>
      <c r="DC132" s="59">
        <f>'ОБЪЕКТЫ КРТ'!DC40</f>
        <v>0</v>
      </c>
      <c r="DD132" s="59">
        <f>'ОБЪЕКТЫ КРТ'!DD40</f>
        <v>0</v>
      </c>
      <c r="DE132" s="59">
        <f>'ОБЪЕКТЫ КРТ'!DE40</f>
        <v>0</v>
      </c>
      <c r="DF132" s="59">
        <f>'ОБЪЕКТЫ КРТ'!DF40</f>
        <v>0</v>
      </c>
      <c r="DG132" s="59">
        <f>'ОБЪЕКТЫ КРТ'!DG40</f>
        <v>0</v>
      </c>
      <c r="DH132" s="59">
        <f>'ОБЪЕКТЫ КРТ'!DH40</f>
        <v>0</v>
      </c>
      <c r="DI132" s="59">
        <f>'ОБЪЕКТЫ КРТ'!DI40</f>
        <v>0</v>
      </c>
      <c r="DJ132" s="59">
        <f>'ОБЪЕКТЫ КРТ'!DJ40</f>
        <v>0</v>
      </c>
      <c r="DK132" s="59">
        <f>'ОБЪЕКТЫ КРТ'!DK40</f>
        <v>0</v>
      </c>
      <c r="DL132" s="59">
        <f>'ОБЪЕКТЫ КРТ'!DL40</f>
        <v>0</v>
      </c>
      <c r="DM132" s="59">
        <f>'ОБЪЕКТЫ КРТ'!DM40</f>
        <v>0</v>
      </c>
      <c r="DN132" s="59">
        <f>'ОБЪЕКТЫ КРТ'!DN40</f>
        <v>0</v>
      </c>
      <c r="DO132" s="59">
        <f>'ОБЪЕКТЫ КРТ'!DO40</f>
        <v>0</v>
      </c>
      <c r="DP132" s="59">
        <f>'ОБЪЕКТЫ КРТ'!DP40</f>
        <v>0</v>
      </c>
      <c r="DQ132" s="59">
        <f>'ОБЪЕКТЫ КРТ'!DQ40</f>
        <v>0</v>
      </c>
      <c r="DR132" s="59">
        <f>'ОБЪЕКТЫ КРТ'!DR40</f>
        <v>0</v>
      </c>
      <c r="DS132" s="59">
        <f>'ОБЪЕКТЫ КРТ'!DS40</f>
        <v>0</v>
      </c>
      <c r="DT132" s="59">
        <f>'ОБЪЕКТЫ КРТ'!DT40</f>
        <v>0</v>
      </c>
      <c r="DU132" s="59">
        <f>'ОБЪЕКТЫ КРТ'!DU40</f>
        <v>0</v>
      </c>
      <c r="DV132" s="59">
        <f>'ОБЪЕКТЫ КРТ'!DV40</f>
        <v>0</v>
      </c>
      <c r="DW132" s="59">
        <f>'ОБЪЕКТЫ КРТ'!DW40</f>
        <v>0</v>
      </c>
      <c r="DX132" s="59">
        <f>'ОБЪЕКТЫ КРТ'!DX40</f>
        <v>0</v>
      </c>
      <c r="DY132" s="59">
        <f>'ОБЪЕКТЫ КРТ'!DY40</f>
        <v>0</v>
      </c>
      <c r="DZ132" s="59">
        <f>'ОБЪЕКТЫ КРТ'!DZ40</f>
        <v>0</v>
      </c>
      <c r="EA132" s="59">
        <f>'ОБЪЕКТЫ КРТ'!EA40</f>
        <v>0</v>
      </c>
      <c r="EB132" s="59">
        <f>'ОБЪЕКТЫ КРТ'!EB40</f>
        <v>0</v>
      </c>
      <c r="EC132" s="59">
        <f>'ОБЪЕКТЫ КРТ'!EC40</f>
        <v>0</v>
      </c>
      <c r="ED132" s="59">
        <f>'ОБЪЕКТЫ КРТ'!ED40</f>
        <v>0</v>
      </c>
      <c r="EE132" s="59">
        <f>'ОБЪЕКТЫ КРТ'!EE40</f>
        <v>0</v>
      </c>
      <c r="EF132" s="59">
        <f>'ОБЪЕКТЫ КРТ'!EF40</f>
        <v>0</v>
      </c>
      <c r="EG132" s="59">
        <f>'ОБЪЕКТЫ КРТ'!EG40</f>
        <v>0</v>
      </c>
      <c r="EH132" s="59">
        <f>'ОБЪЕКТЫ КРТ'!EH40</f>
        <v>0</v>
      </c>
      <c r="EI132" s="59">
        <f>'ОБЪЕКТЫ КРТ'!EI40</f>
        <v>0</v>
      </c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60"/>
      <c r="FU132" s="60"/>
      <c r="FV132" s="60"/>
      <c r="FW132" s="60"/>
      <c r="FX132" s="60"/>
      <c r="FY132" s="60"/>
      <c r="FZ132" s="60"/>
      <c r="GA132" s="60"/>
      <c r="GB132" s="60"/>
      <c r="GC132" s="60"/>
      <c r="GD132" s="60"/>
      <c r="GE132" s="60"/>
      <c r="GF132" s="60"/>
      <c r="GG132" s="60"/>
      <c r="GH132" s="60"/>
      <c r="GI132" s="60"/>
      <c r="GJ132" s="60"/>
      <c r="GK132" s="60"/>
      <c r="GL132" s="60"/>
      <c r="GM132" s="60"/>
      <c r="GN132" s="60"/>
      <c r="GO132" s="60"/>
      <c r="GP132" s="60"/>
      <c r="GQ132" s="60"/>
      <c r="GR132" s="60"/>
      <c r="GS132" s="60"/>
    </row>
    <row r="133" spans="2:201" x14ac:dyDescent="0.2">
      <c r="B133" s="66" t="s">
        <v>1027</v>
      </c>
      <c r="C133" s="318" t="s">
        <v>1028</v>
      </c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9">
        <f>SUM(S133:EI133)</f>
        <v>0</v>
      </c>
      <c r="Q133" s="70">
        <f>SUMIF(S$5:EI$5,"факт",S133:EI133)</f>
        <v>0</v>
      </c>
      <c r="R133" s="59">
        <f>P133-Q133</f>
        <v>0</v>
      </c>
      <c r="S133" s="102">
        <f>'ОБЪЕКТЫ КРТ'!S41</f>
        <v>0</v>
      </c>
      <c r="T133" s="102">
        <f>'ОБЪЕКТЫ КРТ'!T41</f>
        <v>0</v>
      </c>
      <c r="U133" s="59">
        <f>'ОБЪЕКТЫ КРТ'!U41</f>
        <v>0</v>
      </c>
      <c r="V133" s="59">
        <f>'ОБЪЕКТЫ КРТ'!V41</f>
        <v>0</v>
      </c>
      <c r="W133" s="59">
        <f>'ОБЪЕКТЫ КРТ'!W41</f>
        <v>0</v>
      </c>
      <c r="X133" s="59">
        <f>'ОБЪЕКТЫ КРТ'!X41</f>
        <v>0</v>
      </c>
      <c r="Y133" s="59">
        <f>'ОБЪЕКТЫ КРТ'!Y41</f>
        <v>0</v>
      </c>
      <c r="Z133" s="59">
        <f>'ОБЪЕКТЫ КРТ'!Z41</f>
        <v>0</v>
      </c>
      <c r="AA133" s="59">
        <f>'ОБЪЕКТЫ КРТ'!AA41</f>
        <v>0</v>
      </c>
      <c r="AB133" s="59">
        <f>'ОБЪЕКТЫ КРТ'!AB41</f>
        <v>0</v>
      </c>
      <c r="AC133" s="59">
        <f>'ОБЪЕКТЫ КРТ'!AC41</f>
        <v>0</v>
      </c>
      <c r="AD133" s="59">
        <f>'ОБЪЕКТЫ КРТ'!AD41</f>
        <v>0</v>
      </c>
      <c r="AE133" s="59">
        <f>'ОБЪЕКТЫ КРТ'!AE41</f>
        <v>0</v>
      </c>
      <c r="AF133" s="59">
        <f>'ОБЪЕКТЫ КРТ'!AF41</f>
        <v>0</v>
      </c>
      <c r="AG133" s="59">
        <f>'ОБЪЕКТЫ КРТ'!AG41</f>
        <v>0</v>
      </c>
      <c r="AH133" s="59">
        <f>'ОБЪЕКТЫ КРТ'!AH41</f>
        <v>0</v>
      </c>
      <c r="AI133" s="59">
        <f>'ОБЪЕКТЫ КРТ'!AI41</f>
        <v>0</v>
      </c>
      <c r="AJ133" s="59">
        <f>'ОБЪЕКТЫ КРТ'!AJ41</f>
        <v>0</v>
      </c>
      <c r="AK133" s="59">
        <f>'ОБЪЕКТЫ КРТ'!AK41</f>
        <v>0</v>
      </c>
      <c r="AL133" s="59">
        <f>'ОБЪЕКТЫ КРТ'!AL41</f>
        <v>0</v>
      </c>
      <c r="AM133" s="59">
        <f>'ОБЪЕКТЫ КРТ'!AM41</f>
        <v>0</v>
      </c>
      <c r="AN133" s="59">
        <f>'ОБЪЕКТЫ КРТ'!AN41</f>
        <v>0</v>
      </c>
      <c r="AO133" s="59">
        <f>'ОБЪЕКТЫ КРТ'!AO41</f>
        <v>0</v>
      </c>
      <c r="AP133" s="59">
        <f>'ОБЪЕКТЫ КРТ'!AP41</f>
        <v>0</v>
      </c>
      <c r="AQ133" s="59">
        <f>'ОБЪЕКТЫ КРТ'!AQ41</f>
        <v>0</v>
      </c>
      <c r="AR133" s="59">
        <f>'ОБЪЕКТЫ КРТ'!AR41</f>
        <v>0</v>
      </c>
      <c r="AS133" s="59">
        <f>'ОБЪЕКТЫ КРТ'!AS41</f>
        <v>0</v>
      </c>
      <c r="AT133" s="59">
        <f>'ОБЪЕКТЫ КРТ'!AT41</f>
        <v>0</v>
      </c>
      <c r="AU133" s="59">
        <f>'ОБЪЕКТЫ КРТ'!AU41</f>
        <v>0</v>
      </c>
      <c r="AV133" s="59">
        <f>'ОБЪЕКТЫ КРТ'!AV41</f>
        <v>0</v>
      </c>
      <c r="AW133" s="59">
        <f>'ОБЪЕКТЫ КРТ'!AW41</f>
        <v>0</v>
      </c>
      <c r="AX133" s="59">
        <f>'ОБЪЕКТЫ КРТ'!AX41</f>
        <v>0</v>
      </c>
      <c r="AY133" s="59">
        <f>'ОБЪЕКТЫ КРТ'!AY41</f>
        <v>0</v>
      </c>
      <c r="AZ133" s="59">
        <f>'ОБЪЕКТЫ КРТ'!AZ41</f>
        <v>0</v>
      </c>
      <c r="BA133" s="59">
        <f>'ОБЪЕКТЫ КРТ'!BA41</f>
        <v>0</v>
      </c>
      <c r="BB133" s="59">
        <f>'ОБЪЕКТЫ КРТ'!BB41</f>
        <v>0</v>
      </c>
      <c r="BC133" s="59">
        <f>'ОБЪЕКТЫ КРТ'!BC41</f>
        <v>0</v>
      </c>
      <c r="BD133" s="59">
        <f>'ОБЪЕКТЫ КРТ'!BD41</f>
        <v>0</v>
      </c>
      <c r="BE133" s="59">
        <f>'ОБЪЕКТЫ КРТ'!BE41</f>
        <v>0</v>
      </c>
      <c r="BF133" s="59">
        <f>'ОБЪЕКТЫ КРТ'!BF41</f>
        <v>0</v>
      </c>
      <c r="BG133" s="59">
        <f>'ОБЪЕКТЫ КРТ'!BG41</f>
        <v>0</v>
      </c>
      <c r="BH133" s="59">
        <f>'ОБЪЕКТЫ КРТ'!BH41</f>
        <v>0</v>
      </c>
      <c r="BI133" s="59">
        <f>'ОБЪЕКТЫ КРТ'!BI41</f>
        <v>0</v>
      </c>
      <c r="BJ133" s="59">
        <f>'ОБЪЕКТЫ КРТ'!BJ41</f>
        <v>0</v>
      </c>
      <c r="BK133" s="59">
        <f>'ОБЪЕКТЫ КРТ'!BK41</f>
        <v>0</v>
      </c>
      <c r="BL133" s="59">
        <f>'ОБЪЕКТЫ КРТ'!BL41</f>
        <v>0</v>
      </c>
      <c r="BM133" s="59">
        <f>'ОБЪЕКТЫ КРТ'!BM41</f>
        <v>0</v>
      </c>
      <c r="BN133" s="59">
        <f>'ОБЪЕКТЫ КРТ'!BN41</f>
        <v>0</v>
      </c>
      <c r="BO133" s="59">
        <f>'ОБЪЕКТЫ КРТ'!BO41</f>
        <v>0</v>
      </c>
      <c r="BP133" s="59">
        <f>'ОБЪЕКТЫ КРТ'!BP41</f>
        <v>0</v>
      </c>
      <c r="BQ133" s="59">
        <f>'ОБЪЕКТЫ КРТ'!BQ41</f>
        <v>0</v>
      </c>
      <c r="BR133" s="59">
        <f>'ОБЪЕКТЫ КРТ'!BR41</f>
        <v>0</v>
      </c>
      <c r="BS133" s="59">
        <f>'ОБЪЕКТЫ КРТ'!BS41</f>
        <v>0</v>
      </c>
      <c r="BT133" s="59">
        <f>'ОБЪЕКТЫ КРТ'!BT41</f>
        <v>0</v>
      </c>
      <c r="BU133" s="59">
        <f>'ОБЪЕКТЫ КРТ'!BU41</f>
        <v>0</v>
      </c>
      <c r="BV133" s="59">
        <f>'ОБЪЕКТЫ КРТ'!BV41</f>
        <v>0</v>
      </c>
      <c r="BW133" s="59">
        <f>'ОБЪЕКТЫ КРТ'!BW41</f>
        <v>0</v>
      </c>
      <c r="BX133" s="59">
        <f>'ОБЪЕКТЫ КРТ'!BX41</f>
        <v>0</v>
      </c>
      <c r="BY133" s="59">
        <f>'ОБЪЕКТЫ КРТ'!BY41</f>
        <v>0</v>
      </c>
      <c r="BZ133" s="59">
        <f>'ОБЪЕКТЫ КРТ'!BZ41</f>
        <v>0</v>
      </c>
      <c r="CA133" s="59">
        <f>'ОБЪЕКТЫ КРТ'!CA41</f>
        <v>0</v>
      </c>
      <c r="CB133" s="59">
        <f>'ОБЪЕКТЫ КРТ'!CB41</f>
        <v>0</v>
      </c>
      <c r="CC133" s="59">
        <f>'ОБЪЕКТЫ КРТ'!CC41</f>
        <v>0</v>
      </c>
      <c r="CD133" s="59">
        <f>'ОБЪЕКТЫ КРТ'!CD41</f>
        <v>0</v>
      </c>
      <c r="CE133" s="59">
        <f>'ОБЪЕКТЫ КРТ'!CE41</f>
        <v>0</v>
      </c>
      <c r="CF133" s="59">
        <f>'ОБЪЕКТЫ КРТ'!CF41</f>
        <v>0</v>
      </c>
      <c r="CG133" s="59">
        <f>'ОБЪЕКТЫ КРТ'!CG41</f>
        <v>0</v>
      </c>
      <c r="CH133" s="59">
        <f>'ОБЪЕКТЫ КРТ'!CH41</f>
        <v>0</v>
      </c>
      <c r="CI133" s="59">
        <f>'ОБЪЕКТЫ КРТ'!CI41</f>
        <v>0</v>
      </c>
      <c r="CJ133" s="59">
        <f>'ОБЪЕКТЫ КРТ'!CJ41</f>
        <v>0</v>
      </c>
      <c r="CK133" s="59">
        <f>'ОБЪЕКТЫ КРТ'!CK41</f>
        <v>0</v>
      </c>
      <c r="CL133" s="59">
        <f>'ОБЪЕКТЫ КРТ'!CL41</f>
        <v>0</v>
      </c>
      <c r="CM133" s="59">
        <f>'ОБЪЕКТЫ КРТ'!CM41</f>
        <v>0</v>
      </c>
      <c r="CN133" s="59">
        <f>'ОБЪЕКТЫ КРТ'!CN41</f>
        <v>0</v>
      </c>
      <c r="CO133" s="59">
        <f>'ОБЪЕКТЫ КРТ'!CO41</f>
        <v>0</v>
      </c>
      <c r="CP133" s="59">
        <f>'ОБЪЕКТЫ КРТ'!CP41</f>
        <v>0</v>
      </c>
      <c r="CQ133" s="59">
        <f>'ОБЪЕКТЫ КРТ'!CQ41</f>
        <v>0</v>
      </c>
      <c r="CR133" s="59">
        <f>'ОБЪЕКТЫ КРТ'!CR41</f>
        <v>0</v>
      </c>
      <c r="CS133" s="59">
        <f>'ОБЪЕКТЫ КРТ'!CS41</f>
        <v>0</v>
      </c>
      <c r="CT133" s="59">
        <f>'ОБЪЕКТЫ КРТ'!CT41</f>
        <v>0</v>
      </c>
      <c r="CU133" s="59">
        <f>'ОБЪЕКТЫ КРТ'!CU41</f>
        <v>0</v>
      </c>
      <c r="CV133" s="59">
        <f>'ОБЪЕКТЫ КРТ'!CV41</f>
        <v>0</v>
      </c>
      <c r="CW133" s="59">
        <f>'ОБЪЕКТЫ КРТ'!CW41</f>
        <v>0</v>
      </c>
      <c r="CX133" s="59">
        <f>'ОБЪЕКТЫ КРТ'!CX41</f>
        <v>0</v>
      </c>
      <c r="CY133" s="59">
        <f>'ОБЪЕКТЫ КРТ'!CY41</f>
        <v>0</v>
      </c>
      <c r="CZ133" s="59">
        <f>'ОБЪЕКТЫ КРТ'!CZ41</f>
        <v>0</v>
      </c>
      <c r="DA133" s="59">
        <f>'ОБЪЕКТЫ КРТ'!DA41</f>
        <v>0</v>
      </c>
      <c r="DB133" s="59">
        <f>'ОБЪЕКТЫ КРТ'!DB41</f>
        <v>0</v>
      </c>
      <c r="DC133" s="59">
        <f>'ОБЪЕКТЫ КРТ'!DC41</f>
        <v>0</v>
      </c>
      <c r="DD133" s="59">
        <f>'ОБЪЕКТЫ КРТ'!DD41</f>
        <v>0</v>
      </c>
      <c r="DE133" s="59">
        <f>'ОБЪЕКТЫ КРТ'!DE41</f>
        <v>0</v>
      </c>
      <c r="DF133" s="59">
        <f>'ОБЪЕКТЫ КРТ'!DF41</f>
        <v>0</v>
      </c>
      <c r="DG133" s="59">
        <f>'ОБЪЕКТЫ КРТ'!DG41</f>
        <v>0</v>
      </c>
      <c r="DH133" s="59">
        <f>'ОБЪЕКТЫ КРТ'!DH41</f>
        <v>0</v>
      </c>
      <c r="DI133" s="59">
        <f>'ОБЪЕКТЫ КРТ'!DI41</f>
        <v>0</v>
      </c>
      <c r="DJ133" s="59">
        <f>'ОБЪЕКТЫ КРТ'!DJ41</f>
        <v>0</v>
      </c>
      <c r="DK133" s="59">
        <f>'ОБЪЕКТЫ КРТ'!DK41</f>
        <v>0</v>
      </c>
      <c r="DL133" s="59">
        <f>'ОБЪЕКТЫ КРТ'!DL41</f>
        <v>0</v>
      </c>
      <c r="DM133" s="59">
        <f>'ОБЪЕКТЫ КРТ'!DM41</f>
        <v>0</v>
      </c>
      <c r="DN133" s="59">
        <f>'ОБЪЕКТЫ КРТ'!DN41</f>
        <v>0</v>
      </c>
      <c r="DO133" s="59">
        <f>'ОБЪЕКТЫ КРТ'!DO41</f>
        <v>0</v>
      </c>
      <c r="DP133" s="59">
        <f>'ОБЪЕКТЫ КРТ'!DP41</f>
        <v>0</v>
      </c>
      <c r="DQ133" s="59">
        <f>'ОБЪЕКТЫ КРТ'!DQ41</f>
        <v>0</v>
      </c>
      <c r="DR133" s="59">
        <f>'ОБЪЕКТЫ КРТ'!DR41</f>
        <v>0</v>
      </c>
      <c r="DS133" s="59">
        <f>'ОБЪЕКТЫ КРТ'!DS41</f>
        <v>0</v>
      </c>
      <c r="DT133" s="59">
        <f>'ОБЪЕКТЫ КРТ'!DT41</f>
        <v>0</v>
      </c>
      <c r="DU133" s="59">
        <f>'ОБЪЕКТЫ КРТ'!DU41</f>
        <v>0</v>
      </c>
      <c r="DV133" s="59">
        <f>'ОБЪЕКТЫ КРТ'!DV41</f>
        <v>0</v>
      </c>
      <c r="DW133" s="59">
        <f>'ОБЪЕКТЫ КРТ'!DW41</f>
        <v>0</v>
      </c>
      <c r="DX133" s="59">
        <f>'ОБЪЕКТЫ КРТ'!DX41</f>
        <v>0</v>
      </c>
      <c r="DY133" s="59">
        <f>'ОБЪЕКТЫ КРТ'!DY41</f>
        <v>0</v>
      </c>
      <c r="DZ133" s="59">
        <f>'ОБЪЕКТЫ КРТ'!DZ41</f>
        <v>0</v>
      </c>
      <c r="EA133" s="59">
        <f>'ОБЪЕКТЫ КРТ'!EA41</f>
        <v>0</v>
      </c>
      <c r="EB133" s="59">
        <f>'ОБЪЕКТЫ КРТ'!EB41</f>
        <v>0</v>
      </c>
      <c r="EC133" s="59">
        <f>'ОБЪЕКТЫ КРТ'!EC41</f>
        <v>0</v>
      </c>
      <c r="ED133" s="59">
        <f>'ОБЪЕКТЫ КРТ'!ED41</f>
        <v>0</v>
      </c>
      <c r="EE133" s="59">
        <f>'ОБЪЕКТЫ КРТ'!EE41</f>
        <v>0</v>
      </c>
      <c r="EF133" s="59">
        <f>'ОБЪЕКТЫ КРТ'!EF41</f>
        <v>0</v>
      </c>
      <c r="EG133" s="59">
        <f>'ОБЪЕКТЫ КРТ'!EG41</f>
        <v>0</v>
      </c>
      <c r="EH133" s="59">
        <f>'ОБЪЕКТЫ КРТ'!EH41</f>
        <v>0</v>
      </c>
      <c r="EI133" s="59">
        <f>'ОБЪЕКТЫ КРТ'!EI41</f>
        <v>0</v>
      </c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60"/>
      <c r="FU133" s="60"/>
      <c r="FV133" s="60"/>
      <c r="FW133" s="60"/>
      <c r="FX133" s="60"/>
      <c r="FY133" s="60"/>
      <c r="FZ133" s="60"/>
      <c r="GA133" s="60"/>
      <c r="GB133" s="60"/>
      <c r="GC133" s="60"/>
      <c r="GD133" s="60"/>
      <c r="GE133" s="60"/>
      <c r="GF133" s="60"/>
      <c r="GG133" s="60"/>
      <c r="GH133" s="60"/>
      <c r="GI133" s="60"/>
      <c r="GJ133" s="60"/>
      <c r="GK133" s="60"/>
      <c r="GL133" s="60"/>
      <c r="GM133" s="60"/>
      <c r="GN133" s="60"/>
      <c r="GO133" s="60"/>
      <c r="GP133" s="60"/>
      <c r="GQ133" s="60"/>
      <c r="GR133" s="60"/>
      <c r="GS133" s="60"/>
    </row>
    <row r="134" spans="2:201" x14ac:dyDescent="0.2">
      <c r="B134" s="95" t="s">
        <v>1029</v>
      </c>
      <c r="C134" s="96" t="s">
        <v>1030</v>
      </c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8">
        <f>SUM(S134:EI134)</f>
        <v>0</v>
      </c>
      <c r="Q134" s="99">
        <f>SUMIF(S$5:EI$5,"факт",S134:EI134)</f>
        <v>0</v>
      </c>
      <c r="R134" s="99">
        <f>P134-Q134</f>
        <v>0</v>
      </c>
      <c r="S134" s="158">
        <f>IFERROR(
SUMIF(факт!$R$7:$R$2427,S$6&amp;"+"&amp;$C134&amp;"+"&amp;$D134,факт!$M$7:$M$2427),0)</f>
        <v>0</v>
      </c>
      <c r="T134" s="158">
        <f>IFERROR(
SUMIF(факт!$R$7:$R$2427,T$6&amp;"+"&amp;$C134&amp;"+"&amp;$D134,факт!$M$7:$M$2427),0)</f>
        <v>0</v>
      </c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  <c r="CW134" s="99"/>
      <c r="CX134" s="99"/>
      <c r="CY134" s="99"/>
      <c r="CZ134" s="99"/>
      <c r="DA134" s="99"/>
      <c r="DB134" s="99"/>
      <c r="DC134" s="99"/>
      <c r="DD134" s="99"/>
      <c r="DE134" s="99"/>
      <c r="DF134" s="99"/>
      <c r="DG134" s="99"/>
      <c r="DH134" s="99"/>
      <c r="DI134" s="99"/>
      <c r="DJ134" s="99"/>
      <c r="DK134" s="99"/>
      <c r="DL134" s="99"/>
      <c r="DM134" s="99"/>
      <c r="DN134" s="99"/>
      <c r="DO134" s="99"/>
      <c r="DP134" s="99"/>
      <c r="DQ134" s="99"/>
      <c r="DR134" s="99"/>
      <c r="DS134" s="99"/>
      <c r="DT134" s="99"/>
      <c r="DU134" s="99"/>
      <c r="DV134" s="99"/>
      <c r="DW134" s="99"/>
      <c r="DX134" s="99"/>
      <c r="DY134" s="99"/>
      <c r="DZ134" s="99"/>
      <c r="EA134" s="99"/>
      <c r="EB134" s="99"/>
      <c r="EC134" s="99"/>
      <c r="ED134" s="99"/>
      <c r="EE134" s="99"/>
      <c r="EF134" s="99"/>
      <c r="EG134" s="99"/>
      <c r="EH134" s="99"/>
      <c r="EI134" s="99"/>
      <c r="EJ134" s="59"/>
      <c r="EK134" s="59"/>
      <c r="EL134" s="59"/>
      <c r="EM134" s="59"/>
      <c r="EN134" s="59"/>
      <c r="EO134" s="59"/>
      <c r="EP134" s="59"/>
      <c r="EQ134" s="59"/>
      <c r="ER134" s="59"/>
      <c r="ES134" s="59"/>
      <c r="ET134" s="59"/>
      <c r="EU134" s="59"/>
      <c r="EV134" s="59"/>
      <c r="EW134" s="59"/>
      <c r="EX134" s="59"/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/>
      <c r="FK134" s="59"/>
      <c r="FL134" s="59"/>
      <c r="FM134" s="59"/>
      <c r="FN134" s="59"/>
      <c r="FO134" s="59"/>
      <c r="FP134" s="59"/>
      <c r="FQ134" s="59"/>
      <c r="FR134" s="59"/>
      <c r="FS134" s="59"/>
      <c r="FT134" s="60"/>
      <c r="FU134" s="60"/>
      <c r="FV134" s="60"/>
      <c r="FW134" s="60"/>
      <c r="FX134" s="60"/>
      <c r="FY134" s="60"/>
      <c r="FZ134" s="60"/>
      <c r="GA134" s="60"/>
      <c r="GB134" s="60"/>
      <c r="GC134" s="60"/>
      <c r="GD134" s="60"/>
      <c r="GE134" s="60"/>
      <c r="GF134" s="60"/>
      <c r="GG134" s="60"/>
      <c r="GH134" s="60"/>
      <c r="GI134" s="60"/>
      <c r="GJ134" s="60"/>
      <c r="GK134" s="60"/>
      <c r="GL134" s="60"/>
      <c r="GM134" s="60"/>
      <c r="GN134" s="60"/>
      <c r="GO134" s="60"/>
      <c r="GP134" s="60"/>
      <c r="GQ134" s="60"/>
      <c r="GR134" s="60"/>
      <c r="GS134" s="60"/>
    </row>
    <row r="135" spans="2:201" x14ac:dyDescent="0.2">
      <c r="B135" s="82">
        <v>0</v>
      </c>
      <c r="C135" s="83" t="s">
        <v>1031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4">
        <f t="shared" ref="P135:CA135" si="220">P136+P144+P152</f>
        <v>322077000</v>
      </c>
      <c r="Q135" s="85">
        <f t="shared" si="220"/>
        <v>0</v>
      </c>
      <c r="R135" s="85">
        <f t="shared" si="220"/>
        <v>322077000</v>
      </c>
      <c r="S135" s="85">
        <f t="shared" si="220"/>
        <v>0</v>
      </c>
      <c r="T135" s="85">
        <f t="shared" ref="T135:AY135" si="221">T136+T144+T152</f>
        <v>0</v>
      </c>
      <c r="U135" s="85">
        <f t="shared" si="221"/>
        <v>0</v>
      </c>
      <c r="V135" s="85">
        <f t="shared" si="221"/>
        <v>0</v>
      </c>
      <c r="W135" s="85">
        <f t="shared" si="221"/>
        <v>0</v>
      </c>
      <c r="X135" s="85">
        <f t="shared" si="221"/>
        <v>0</v>
      </c>
      <c r="Y135" s="85">
        <f t="shared" si="221"/>
        <v>0</v>
      </c>
      <c r="Z135" s="85">
        <f t="shared" si="221"/>
        <v>0</v>
      </c>
      <c r="AA135" s="85">
        <f t="shared" si="221"/>
        <v>0</v>
      </c>
      <c r="AB135" s="85">
        <f t="shared" si="221"/>
        <v>0</v>
      </c>
      <c r="AC135" s="85">
        <f t="shared" si="221"/>
        <v>0</v>
      </c>
      <c r="AD135" s="85">
        <f t="shared" si="221"/>
        <v>0</v>
      </c>
      <c r="AE135" s="85">
        <f t="shared" si="221"/>
        <v>0</v>
      </c>
      <c r="AF135" s="85">
        <f t="shared" si="221"/>
        <v>0</v>
      </c>
      <c r="AG135" s="85">
        <f t="shared" si="221"/>
        <v>0</v>
      </c>
      <c r="AH135" s="85">
        <f t="shared" si="221"/>
        <v>74325461.538461536</v>
      </c>
      <c r="AI135" s="85">
        <f t="shared" si="221"/>
        <v>9910061.5384615399</v>
      </c>
      <c r="AJ135" s="85">
        <f t="shared" si="221"/>
        <v>9910061.5384615399</v>
      </c>
      <c r="AK135" s="85">
        <f t="shared" si="221"/>
        <v>9910061.5384615399</v>
      </c>
      <c r="AL135" s="85">
        <f t="shared" si="221"/>
        <v>9910061.5384615399</v>
      </c>
      <c r="AM135" s="85">
        <f t="shared" si="221"/>
        <v>9910061.5384615399</v>
      </c>
      <c r="AN135" s="85">
        <f t="shared" si="221"/>
        <v>9910061.5384615399</v>
      </c>
      <c r="AO135" s="85">
        <f t="shared" si="221"/>
        <v>9910061.5384615399</v>
      </c>
      <c r="AP135" s="85">
        <f t="shared" si="221"/>
        <v>9910061.5384615399</v>
      </c>
      <c r="AQ135" s="85">
        <f t="shared" si="221"/>
        <v>9910061.5384615399</v>
      </c>
      <c r="AR135" s="85">
        <f t="shared" si="221"/>
        <v>9910061.5384615399</v>
      </c>
      <c r="AS135" s="85">
        <f t="shared" si="221"/>
        <v>9910061.5384615399</v>
      </c>
      <c r="AT135" s="85">
        <f t="shared" si="221"/>
        <v>9910061.5384615399</v>
      </c>
      <c r="AU135" s="85">
        <f t="shared" si="221"/>
        <v>9910061.5384615399</v>
      </c>
      <c r="AV135" s="85">
        <f t="shared" si="221"/>
        <v>9910061.5384615399</v>
      </c>
      <c r="AW135" s="85">
        <f t="shared" si="221"/>
        <v>9910061.5384615399</v>
      </c>
      <c r="AX135" s="85">
        <f t="shared" si="221"/>
        <v>9910061.5384615399</v>
      </c>
      <c r="AY135" s="85">
        <f t="shared" si="221"/>
        <v>9910061.5384615399</v>
      </c>
      <c r="AZ135" s="85">
        <f t="shared" si="220"/>
        <v>9910061.5384615399</v>
      </c>
      <c r="BA135" s="85">
        <f t="shared" si="220"/>
        <v>9910061.5384615399</v>
      </c>
      <c r="BB135" s="85">
        <f t="shared" si="220"/>
        <v>9910061.5384615399</v>
      </c>
      <c r="BC135" s="85">
        <f t="shared" si="220"/>
        <v>9910061.5384615399</v>
      </c>
      <c r="BD135" s="85">
        <f t="shared" si="220"/>
        <v>9910061.5384615399</v>
      </c>
      <c r="BE135" s="85">
        <f t="shared" si="220"/>
        <v>9910061.5384615399</v>
      </c>
      <c r="BF135" s="85">
        <f t="shared" si="220"/>
        <v>9910061.5384615399</v>
      </c>
      <c r="BG135" s="85">
        <f t="shared" si="220"/>
        <v>9910061.5384614468</v>
      </c>
      <c r="BH135" s="85">
        <f t="shared" si="220"/>
        <v>0</v>
      </c>
      <c r="BI135" s="85">
        <f t="shared" si="220"/>
        <v>0</v>
      </c>
      <c r="BJ135" s="85">
        <f t="shared" si="220"/>
        <v>0</v>
      </c>
      <c r="BK135" s="85">
        <f t="shared" si="220"/>
        <v>0</v>
      </c>
      <c r="BL135" s="85">
        <f t="shared" si="220"/>
        <v>0</v>
      </c>
      <c r="BM135" s="85">
        <f t="shared" si="220"/>
        <v>0</v>
      </c>
      <c r="BN135" s="85">
        <f t="shared" si="220"/>
        <v>0</v>
      </c>
      <c r="BO135" s="85">
        <f t="shared" si="220"/>
        <v>0</v>
      </c>
      <c r="BP135" s="85">
        <f t="shared" si="220"/>
        <v>0</v>
      </c>
      <c r="BQ135" s="85">
        <f t="shared" si="220"/>
        <v>0</v>
      </c>
      <c r="BR135" s="85">
        <f t="shared" si="220"/>
        <v>0</v>
      </c>
      <c r="BS135" s="85">
        <f t="shared" si="220"/>
        <v>0</v>
      </c>
      <c r="BT135" s="85">
        <f t="shared" si="220"/>
        <v>0</v>
      </c>
      <c r="BU135" s="85">
        <f t="shared" si="220"/>
        <v>0</v>
      </c>
      <c r="BV135" s="85">
        <f t="shared" si="220"/>
        <v>0</v>
      </c>
      <c r="BW135" s="85">
        <f t="shared" si="220"/>
        <v>0</v>
      </c>
      <c r="BX135" s="85">
        <f t="shared" si="220"/>
        <v>0</v>
      </c>
      <c r="BY135" s="85">
        <f t="shared" si="220"/>
        <v>0</v>
      </c>
      <c r="BZ135" s="85">
        <f t="shared" si="220"/>
        <v>0</v>
      </c>
      <c r="CA135" s="85">
        <f t="shared" si="220"/>
        <v>0</v>
      </c>
      <c r="CB135" s="85">
        <f t="shared" ref="CB135:EI135" si="222">CB136+CB144+CB152</f>
        <v>0</v>
      </c>
      <c r="CC135" s="85">
        <f t="shared" si="222"/>
        <v>0</v>
      </c>
      <c r="CD135" s="85">
        <f t="shared" si="222"/>
        <v>0</v>
      </c>
      <c r="CE135" s="85">
        <f t="shared" si="222"/>
        <v>0</v>
      </c>
      <c r="CF135" s="85">
        <f t="shared" si="222"/>
        <v>0</v>
      </c>
      <c r="CG135" s="85">
        <f t="shared" si="222"/>
        <v>0</v>
      </c>
      <c r="CH135" s="85">
        <f t="shared" si="222"/>
        <v>0</v>
      </c>
      <c r="CI135" s="85">
        <f t="shared" si="222"/>
        <v>0</v>
      </c>
      <c r="CJ135" s="85">
        <f t="shared" si="222"/>
        <v>0</v>
      </c>
      <c r="CK135" s="85">
        <f t="shared" si="222"/>
        <v>0</v>
      </c>
      <c r="CL135" s="85">
        <f t="shared" si="222"/>
        <v>0</v>
      </c>
      <c r="CM135" s="85">
        <f t="shared" si="222"/>
        <v>0</v>
      </c>
      <c r="CN135" s="85">
        <f t="shared" si="222"/>
        <v>0</v>
      </c>
      <c r="CO135" s="85">
        <f t="shared" si="222"/>
        <v>0</v>
      </c>
      <c r="CP135" s="85">
        <f t="shared" si="222"/>
        <v>0</v>
      </c>
      <c r="CQ135" s="85">
        <f t="shared" si="222"/>
        <v>0</v>
      </c>
      <c r="CR135" s="85">
        <f t="shared" si="222"/>
        <v>0</v>
      </c>
      <c r="CS135" s="85">
        <f t="shared" si="222"/>
        <v>0</v>
      </c>
      <c r="CT135" s="85">
        <f t="shared" si="222"/>
        <v>0</v>
      </c>
      <c r="CU135" s="85">
        <f t="shared" si="222"/>
        <v>0</v>
      </c>
      <c r="CV135" s="85">
        <f t="shared" si="222"/>
        <v>0</v>
      </c>
      <c r="CW135" s="85">
        <f t="shared" si="222"/>
        <v>0</v>
      </c>
      <c r="CX135" s="85">
        <f t="shared" si="222"/>
        <v>0</v>
      </c>
      <c r="CY135" s="85">
        <f t="shared" si="222"/>
        <v>0</v>
      </c>
      <c r="CZ135" s="85">
        <f t="shared" si="222"/>
        <v>0</v>
      </c>
      <c r="DA135" s="85">
        <f t="shared" si="222"/>
        <v>0</v>
      </c>
      <c r="DB135" s="85">
        <f t="shared" si="222"/>
        <v>0</v>
      </c>
      <c r="DC135" s="85">
        <f t="shared" si="222"/>
        <v>0</v>
      </c>
      <c r="DD135" s="85">
        <f t="shared" si="222"/>
        <v>0</v>
      </c>
      <c r="DE135" s="85">
        <f t="shared" si="222"/>
        <v>0</v>
      </c>
      <c r="DF135" s="85">
        <f t="shared" si="222"/>
        <v>0</v>
      </c>
      <c r="DG135" s="85">
        <f t="shared" si="222"/>
        <v>0</v>
      </c>
      <c r="DH135" s="85">
        <f t="shared" si="222"/>
        <v>0</v>
      </c>
      <c r="DI135" s="85">
        <f t="shared" si="222"/>
        <v>0</v>
      </c>
      <c r="DJ135" s="85">
        <f t="shared" si="222"/>
        <v>0</v>
      </c>
      <c r="DK135" s="85">
        <f t="shared" si="222"/>
        <v>0</v>
      </c>
      <c r="DL135" s="85">
        <f t="shared" si="222"/>
        <v>0</v>
      </c>
      <c r="DM135" s="85">
        <f t="shared" si="222"/>
        <v>0</v>
      </c>
      <c r="DN135" s="85">
        <f t="shared" si="222"/>
        <v>0</v>
      </c>
      <c r="DO135" s="85">
        <f t="shared" si="222"/>
        <v>0</v>
      </c>
      <c r="DP135" s="85">
        <f t="shared" si="222"/>
        <v>0</v>
      </c>
      <c r="DQ135" s="85">
        <f t="shared" si="222"/>
        <v>0</v>
      </c>
      <c r="DR135" s="85">
        <f t="shared" si="222"/>
        <v>0</v>
      </c>
      <c r="DS135" s="85">
        <f t="shared" si="222"/>
        <v>0</v>
      </c>
      <c r="DT135" s="85">
        <f t="shared" si="222"/>
        <v>0</v>
      </c>
      <c r="DU135" s="85">
        <f t="shared" si="222"/>
        <v>0</v>
      </c>
      <c r="DV135" s="85">
        <f t="shared" si="222"/>
        <v>0</v>
      </c>
      <c r="DW135" s="85">
        <f t="shared" si="222"/>
        <v>0</v>
      </c>
      <c r="DX135" s="85">
        <f t="shared" si="222"/>
        <v>0</v>
      </c>
      <c r="DY135" s="85">
        <f t="shared" si="222"/>
        <v>0</v>
      </c>
      <c r="DZ135" s="85">
        <f t="shared" si="222"/>
        <v>0</v>
      </c>
      <c r="EA135" s="85">
        <f t="shared" si="222"/>
        <v>0</v>
      </c>
      <c r="EB135" s="85">
        <f t="shared" si="222"/>
        <v>0</v>
      </c>
      <c r="EC135" s="85">
        <f t="shared" si="222"/>
        <v>0</v>
      </c>
      <c r="ED135" s="85">
        <f t="shared" si="222"/>
        <v>0</v>
      </c>
      <c r="EE135" s="85">
        <f t="shared" si="222"/>
        <v>0</v>
      </c>
      <c r="EF135" s="85">
        <f t="shared" si="222"/>
        <v>0</v>
      </c>
      <c r="EG135" s="85">
        <f t="shared" si="222"/>
        <v>0</v>
      </c>
      <c r="EH135" s="85">
        <f t="shared" si="222"/>
        <v>0</v>
      </c>
      <c r="EI135" s="85">
        <f t="shared" si="222"/>
        <v>0</v>
      </c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/>
      <c r="EV135" s="59"/>
      <c r="EW135" s="59"/>
      <c r="EX135" s="59"/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60"/>
      <c r="FU135" s="60"/>
      <c r="FV135" s="60"/>
      <c r="FW135" s="60"/>
      <c r="FX135" s="60"/>
      <c r="FY135" s="60"/>
      <c r="FZ135" s="60"/>
      <c r="GA135" s="60"/>
      <c r="GB135" s="60"/>
      <c r="GC135" s="60"/>
      <c r="GD135" s="60"/>
      <c r="GE135" s="60"/>
      <c r="GF135" s="60"/>
      <c r="GG135" s="60"/>
      <c r="GH135" s="60"/>
      <c r="GI135" s="60"/>
      <c r="GJ135" s="60"/>
      <c r="GK135" s="60"/>
      <c r="GL135" s="60"/>
      <c r="GM135" s="60"/>
      <c r="GN135" s="60"/>
      <c r="GO135" s="60"/>
      <c r="GP135" s="60"/>
      <c r="GQ135" s="60"/>
      <c r="GR135" s="60"/>
      <c r="GS135" s="60"/>
    </row>
    <row r="136" spans="2:201" x14ac:dyDescent="0.2">
      <c r="B136" s="95" t="s">
        <v>1032</v>
      </c>
      <c r="C136" s="96" t="s">
        <v>362</v>
      </c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8">
        <f t="shared" ref="P136:CA136" si="223">SUM(P137:P143)</f>
        <v>0</v>
      </c>
      <c r="Q136" s="99">
        <f t="shared" si="223"/>
        <v>0</v>
      </c>
      <c r="R136" s="99">
        <f t="shared" si="223"/>
        <v>0</v>
      </c>
      <c r="S136" s="99">
        <f t="shared" si="223"/>
        <v>0</v>
      </c>
      <c r="T136" s="99">
        <f t="shared" ref="T136" si="224">SUM(T137:T143)</f>
        <v>0</v>
      </c>
      <c r="U136" s="99">
        <f t="shared" ref="U136:AY136" si="225">SUM(U137:U143)</f>
        <v>0</v>
      </c>
      <c r="V136" s="99">
        <f t="shared" si="225"/>
        <v>0</v>
      </c>
      <c r="W136" s="99">
        <f t="shared" si="225"/>
        <v>0</v>
      </c>
      <c r="X136" s="99">
        <f t="shared" si="225"/>
        <v>0</v>
      </c>
      <c r="Y136" s="99">
        <f t="shared" si="225"/>
        <v>0</v>
      </c>
      <c r="Z136" s="99">
        <f t="shared" si="225"/>
        <v>0</v>
      </c>
      <c r="AA136" s="99">
        <f t="shared" si="225"/>
        <v>0</v>
      </c>
      <c r="AB136" s="99">
        <f t="shared" si="225"/>
        <v>0</v>
      </c>
      <c r="AC136" s="99">
        <f t="shared" si="225"/>
        <v>0</v>
      </c>
      <c r="AD136" s="99">
        <f t="shared" si="225"/>
        <v>0</v>
      </c>
      <c r="AE136" s="99">
        <f t="shared" si="225"/>
        <v>0</v>
      </c>
      <c r="AF136" s="99">
        <f t="shared" si="225"/>
        <v>0</v>
      </c>
      <c r="AG136" s="99">
        <f t="shared" si="225"/>
        <v>0</v>
      </c>
      <c r="AH136" s="99">
        <f t="shared" si="225"/>
        <v>0</v>
      </c>
      <c r="AI136" s="99">
        <f t="shared" si="225"/>
        <v>0</v>
      </c>
      <c r="AJ136" s="99">
        <f t="shared" si="225"/>
        <v>0</v>
      </c>
      <c r="AK136" s="99">
        <f t="shared" si="225"/>
        <v>0</v>
      </c>
      <c r="AL136" s="99">
        <f t="shared" si="225"/>
        <v>0</v>
      </c>
      <c r="AM136" s="99">
        <f t="shared" si="225"/>
        <v>0</v>
      </c>
      <c r="AN136" s="99">
        <f t="shared" si="225"/>
        <v>0</v>
      </c>
      <c r="AO136" s="99">
        <f t="shared" si="225"/>
        <v>0</v>
      </c>
      <c r="AP136" s="99">
        <f t="shared" si="225"/>
        <v>0</v>
      </c>
      <c r="AQ136" s="99">
        <f t="shared" si="225"/>
        <v>0</v>
      </c>
      <c r="AR136" s="99">
        <f t="shared" si="225"/>
        <v>0</v>
      </c>
      <c r="AS136" s="99">
        <f t="shared" si="225"/>
        <v>0</v>
      </c>
      <c r="AT136" s="99">
        <f t="shared" si="225"/>
        <v>0</v>
      </c>
      <c r="AU136" s="99">
        <f t="shared" si="225"/>
        <v>0</v>
      </c>
      <c r="AV136" s="99">
        <f t="shared" si="225"/>
        <v>0</v>
      </c>
      <c r="AW136" s="99">
        <f t="shared" si="225"/>
        <v>0</v>
      </c>
      <c r="AX136" s="99">
        <f t="shared" si="225"/>
        <v>0</v>
      </c>
      <c r="AY136" s="99">
        <f t="shared" si="225"/>
        <v>0</v>
      </c>
      <c r="AZ136" s="99">
        <f t="shared" si="223"/>
        <v>0</v>
      </c>
      <c r="BA136" s="99">
        <f t="shared" si="223"/>
        <v>0</v>
      </c>
      <c r="BB136" s="99">
        <f t="shared" si="223"/>
        <v>0</v>
      </c>
      <c r="BC136" s="99">
        <f t="shared" si="223"/>
        <v>0</v>
      </c>
      <c r="BD136" s="99">
        <f t="shared" si="223"/>
        <v>0</v>
      </c>
      <c r="BE136" s="99">
        <f t="shared" si="223"/>
        <v>0</v>
      </c>
      <c r="BF136" s="99">
        <f t="shared" si="223"/>
        <v>0</v>
      </c>
      <c r="BG136" s="99">
        <f t="shared" si="223"/>
        <v>0</v>
      </c>
      <c r="BH136" s="99">
        <f t="shared" si="223"/>
        <v>0</v>
      </c>
      <c r="BI136" s="99">
        <f t="shared" si="223"/>
        <v>0</v>
      </c>
      <c r="BJ136" s="99">
        <f t="shared" si="223"/>
        <v>0</v>
      </c>
      <c r="BK136" s="99">
        <f t="shared" si="223"/>
        <v>0</v>
      </c>
      <c r="BL136" s="99">
        <f t="shared" si="223"/>
        <v>0</v>
      </c>
      <c r="BM136" s="99">
        <f t="shared" si="223"/>
        <v>0</v>
      </c>
      <c r="BN136" s="99">
        <f t="shared" si="223"/>
        <v>0</v>
      </c>
      <c r="BO136" s="99">
        <f t="shared" si="223"/>
        <v>0</v>
      </c>
      <c r="BP136" s="99">
        <f t="shared" si="223"/>
        <v>0</v>
      </c>
      <c r="BQ136" s="99">
        <f t="shared" si="223"/>
        <v>0</v>
      </c>
      <c r="BR136" s="99">
        <f t="shared" si="223"/>
        <v>0</v>
      </c>
      <c r="BS136" s="99">
        <f t="shared" si="223"/>
        <v>0</v>
      </c>
      <c r="BT136" s="99">
        <f t="shared" si="223"/>
        <v>0</v>
      </c>
      <c r="BU136" s="99">
        <f t="shared" si="223"/>
        <v>0</v>
      </c>
      <c r="BV136" s="99">
        <f t="shared" si="223"/>
        <v>0</v>
      </c>
      <c r="BW136" s="99">
        <f t="shared" si="223"/>
        <v>0</v>
      </c>
      <c r="BX136" s="99">
        <f t="shared" si="223"/>
        <v>0</v>
      </c>
      <c r="BY136" s="99">
        <f t="shared" si="223"/>
        <v>0</v>
      </c>
      <c r="BZ136" s="99">
        <f t="shared" si="223"/>
        <v>0</v>
      </c>
      <c r="CA136" s="99">
        <f t="shared" si="223"/>
        <v>0</v>
      </c>
      <c r="CB136" s="99">
        <f t="shared" ref="CB136:EI136" si="226">SUM(CB137:CB143)</f>
        <v>0</v>
      </c>
      <c r="CC136" s="99">
        <f t="shared" si="226"/>
        <v>0</v>
      </c>
      <c r="CD136" s="99">
        <f t="shared" si="226"/>
        <v>0</v>
      </c>
      <c r="CE136" s="99">
        <f t="shared" si="226"/>
        <v>0</v>
      </c>
      <c r="CF136" s="99">
        <f t="shared" si="226"/>
        <v>0</v>
      </c>
      <c r="CG136" s="99">
        <f t="shared" si="226"/>
        <v>0</v>
      </c>
      <c r="CH136" s="99">
        <f t="shared" si="226"/>
        <v>0</v>
      </c>
      <c r="CI136" s="99">
        <f t="shared" si="226"/>
        <v>0</v>
      </c>
      <c r="CJ136" s="99">
        <f t="shared" si="226"/>
        <v>0</v>
      </c>
      <c r="CK136" s="99">
        <f t="shared" si="226"/>
        <v>0</v>
      </c>
      <c r="CL136" s="99">
        <f t="shared" si="226"/>
        <v>0</v>
      </c>
      <c r="CM136" s="99">
        <f t="shared" si="226"/>
        <v>0</v>
      </c>
      <c r="CN136" s="99">
        <f t="shared" si="226"/>
        <v>0</v>
      </c>
      <c r="CO136" s="99">
        <f t="shared" si="226"/>
        <v>0</v>
      </c>
      <c r="CP136" s="99">
        <f t="shared" si="226"/>
        <v>0</v>
      </c>
      <c r="CQ136" s="99">
        <f t="shared" si="226"/>
        <v>0</v>
      </c>
      <c r="CR136" s="99">
        <f t="shared" si="226"/>
        <v>0</v>
      </c>
      <c r="CS136" s="99">
        <f t="shared" si="226"/>
        <v>0</v>
      </c>
      <c r="CT136" s="99">
        <f t="shared" si="226"/>
        <v>0</v>
      </c>
      <c r="CU136" s="99">
        <f t="shared" si="226"/>
        <v>0</v>
      </c>
      <c r="CV136" s="99">
        <f t="shared" si="226"/>
        <v>0</v>
      </c>
      <c r="CW136" s="99">
        <f t="shared" si="226"/>
        <v>0</v>
      </c>
      <c r="CX136" s="99">
        <f t="shared" si="226"/>
        <v>0</v>
      </c>
      <c r="CY136" s="99">
        <f t="shared" si="226"/>
        <v>0</v>
      </c>
      <c r="CZ136" s="99">
        <f t="shared" si="226"/>
        <v>0</v>
      </c>
      <c r="DA136" s="99">
        <f t="shared" si="226"/>
        <v>0</v>
      </c>
      <c r="DB136" s="99">
        <f t="shared" si="226"/>
        <v>0</v>
      </c>
      <c r="DC136" s="99">
        <f t="shared" si="226"/>
        <v>0</v>
      </c>
      <c r="DD136" s="99">
        <f t="shared" si="226"/>
        <v>0</v>
      </c>
      <c r="DE136" s="99">
        <f t="shared" si="226"/>
        <v>0</v>
      </c>
      <c r="DF136" s="99">
        <f t="shared" si="226"/>
        <v>0</v>
      </c>
      <c r="DG136" s="99">
        <f t="shared" si="226"/>
        <v>0</v>
      </c>
      <c r="DH136" s="99">
        <f t="shared" si="226"/>
        <v>0</v>
      </c>
      <c r="DI136" s="99">
        <f t="shared" si="226"/>
        <v>0</v>
      </c>
      <c r="DJ136" s="99">
        <f t="shared" si="226"/>
        <v>0</v>
      </c>
      <c r="DK136" s="99">
        <f t="shared" si="226"/>
        <v>0</v>
      </c>
      <c r="DL136" s="99">
        <f t="shared" si="226"/>
        <v>0</v>
      </c>
      <c r="DM136" s="99">
        <f t="shared" si="226"/>
        <v>0</v>
      </c>
      <c r="DN136" s="99">
        <f t="shared" si="226"/>
        <v>0</v>
      </c>
      <c r="DO136" s="99">
        <f t="shared" si="226"/>
        <v>0</v>
      </c>
      <c r="DP136" s="99">
        <f t="shared" si="226"/>
        <v>0</v>
      </c>
      <c r="DQ136" s="99">
        <f t="shared" si="226"/>
        <v>0</v>
      </c>
      <c r="DR136" s="99">
        <f t="shared" si="226"/>
        <v>0</v>
      </c>
      <c r="DS136" s="99">
        <f t="shared" si="226"/>
        <v>0</v>
      </c>
      <c r="DT136" s="99">
        <f t="shared" si="226"/>
        <v>0</v>
      </c>
      <c r="DU136" s="99">
        <f t="shared" si="226"/>
        <v>0</v>
      </c>
      <c r="DV136" s="99">
        <f t="shared" si="226"/>
        <v>0</v>
      </c>
      <c r="DW136" s="99">
        <f t="shared" si="226"/>
        <v>0</v>
      </c>
      <c r="DX136" s="99">
        <f t="shared" si="226"/>
        <v>0</v>
      </c>
      <c r="DY136" s="99">
        <f t="shared" si="226"/>
        <v>0</v>
      </c>
      <c r="DZ136" s="99">
        <f t="shared" si="226"/>
        <v>0</v>
      </c>
      <c r="EA136" s="99">
        <f t="shared" si="226"/>
        <v>0</v>
      </c>
      <c r="EB136" s="99">
        <f t="shared" si="226"/>
        <v>0</v>
      </c>
      <c r="EC136" s="99">
        <f t="shared" si="226"/>
        <v>0</v>
      </c>
      <c r="ED136" s="99">
        <f t="shared" si="226"/>
        <v>0</v>
      </c>
      <c r="EE136" s="99">
        <f t="shared" si="226"/>
        <v>0</v>
      </c>
      <c r="EF136" s="99">
        <f t="shared" si="226"/>
        <v>0</v>
      </c>
      <c r="EG136" s="99">
        <f t="shared" si="226"/>
        <v>0</v>
      </c>
      <c r="EH136" s="99">
        <f t="shared" si="226"/>
        <v>0</v>
      </c>
      <c r="EI136" s="99">
        <f t="shared" si="226"/>
        <v>0</v>
      </c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/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60"/>
      <c r="FU136" s="60"/>
      <c r="FV136" s="60"/>
      <c r="FW136" s="60"/>
      <c r="FX136" s="60"/>
      <c r="FY136" s="60"/>
      <c r="FZ136" s="60"/>
      <c r="GA136" s="60"/>
      <c r="GB136" s="60"/>
      <c r="GC136" s="60"/>
      <c r="GD136" s="60"/>
      <c r="GE136" s="60"/>
      <c r="GF136" s="60"/>
      <c r="GG136" s="60"/>
      <c r="GH136" s="60"/>
      <c r="GI136" s="60"/>
      <c r="GJ136" s="60"/>
      <c r="GK136" s="60"/>
      <c r="GL136" s="60"/>
      <c r="GM136" s="60"/>
      <c r="GN136" s="60"/>
      <c r="GO136" s="60"/>
      <c r="GP136" s="60"/>
      <c r="GQ136" s="60"/>
      <c r="GR136" s="60"/>
      <c r="GS136" s="60"/>
    </row>
    <row r="137" spans="2:201" x14ac:dyDescent="0.2">
      <c r="B137" s="66" t="s">
        <v>1033</v>
      </c>
      <c r="C137" s="67" t="s">
        <v>1034</v>
      </c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9">
        <f t="shared" ref="P137:P143" si="227">SUM(S137:EI137)</f>
        <v>0</v>
      </c>
      <c r="Q137" s="70">
        <f t="shared" ref="Q137:Q143" si="228">SUMIF(S$5:EI$5,"факт",S137:EI137)</f>
        <v>0</v>
      </c>
      <c r="R137" s="59">
        <f t="shared" ref="R137:R143" si="229">P137-Q137</f>
        <v>0</v>
      </c>
      <c r="S137" s="102">
        <f>SUMIF(факт!$S$7:$S$2427,S$6&amp;"/"&amp;$B137,факт!$N$7:$N$2427)</f>
        <v>0</v>
      </c>
      <c r="T137" s="102">
        <f>SUMIF(факт!$S$7:$S$2427,T$6&amp;"/"&amp;$B137,факт!$N$7:$N$2427)</f>
        <v>0</v>
      </c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/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/>
      <c r="EF137" s="59"/>
      <c r="EG137" s="59"/>
      <c r="EH137" s="59"/>
      <c r="EI137" s="59"/>
      <c r="EJ137" s="59"/>
      <c r="EK137" s="59"/>
      <c r="EL137" s="59"/>
      <c r="EM137" s="59"/>
      <c r="EN137" s="59"/>
      <c r="EO137" s="59"/>
      <c r="EP137" s="59"/>
      <c r="EQ137" s="59"/>
      <c r="ER137" s="59"/>
      <c r="ES137" s="59"/>
      <c r="ET137" s="59"/>
      <c r="EU137" s="59"/>
      <c r="EV137" s="59"/>
      <c r="EW137" s="59"/>
      <c r="EX137" s="59"/>
      <c r="EY137" s="59"/>
      <c r="EZ137" s="59"/>
      <c r="FA137" s="59"/>
      <c r="FB137" s="59"/>
      <c r="FC137" s="59"/>
      <c r="FD137" s="59"/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60"/>
      <c r="FU137" s="60"/>
      <c r="FV137" s="60"/>
      <c r="FW137" s="60"/>
      <c r="FX137" s="60"/>
      <c r="FY137" s="60"/>
      <c r="FZ137" s="60"/>
      <c r="GA137" s="60"/>
      <c r="GB137" s="60"/>
      <c r="GC137" s="60"/>
      <c r="GD137" s="60"/>
      <c r="GE137" s="60"/>
      <c r="GF137" s="60"/>
      <c r="GG137" s="60"/>
      <c r="GH137" s="60"/>
      <c r="GI137" s="60"/>
      <c r="GJ137" s="60"/>
      <c r="GK137" s="60"/>
      <c r="GL137" s="60"/>
      <c r="GM137" s="60"/>
      <c r="GN137" s="60"/>
      <c r="GO137" s="60"/>
      <c r="GP137" s="60"/>
      <c r="GQ137" s="60"/>
      <c r="GR137" s="60"/>
      <c r="GS137" s="60"/>
    </row>
    <row r="138" spans="2:201" x14ac:dyDescent="0.2">
      <c r="B138" s="66" t="s">
        <v>1035</v>
      </c>
      <c r="C138" s="67" t="s">
        <v>1036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9">
        <f t="shared" si="227"/>
        <v>0</v>
      </c>
      <c r="Q138" s="70">
        <f t="shared" si="228"/>
        <v>0</v>
      </c>
      <c r="R138" s="59">
        <f t="shared" si="229"/>
        <v>0</v>
      </c>
      <c r="S138" s="102">
        <f>SUMIF(факт!$S$7:$S$2427,S$6&amp;"/"&amp;$B138,факт!$N$7:$N$2427)</f>
        <v>0</v>
      </c>
      <c r="T138" s="102">
        <f>SUMIF(факт!$S$7:$S$2427,T$6&amp;"/"&amp;$B138,факт!$N$7:$N$2427)</f>
        <v>0</v>
      </c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/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/>
      <c r="DN138" s="59"/>
      <c r="DO138" s="59"/>
      <c r="DP138" s="59"/>
      <c r="DQ138" s="59"/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/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/>
      <c r="EZ138" s="59"/>
      <c r="FA138" s="59"/>
      <c r="FB138" s="59"/>
      <c r="FC138" s="59"/>
      <c r="FD138" s="59"/>
      <c r="FE138" s="59"/>
      <c r="FF138" s="59"/>
      <c r="FG138" s="59"/>
      <c r="FH138" s="59"/>
      <c r="FI138" s="59"/>
      <c r="FJ138" s="59"/>
      <c r="FK138" s="59"/>
      <c r="FL138" s="59"/>
      <c r="FM138" s="59"/>
      <c r="FN138" s="59"/>
      <c r="FO138" s="59"/>
      <c r="FP138" s="59"/>
      <c r="FQ138" s="59"/>
      <c r="FR138" s="59"/>
      <c r="FS138" s="59"/>
      <c r="FT138" s="60"/>
      <c r="FU138" s="60"/>
      <c r="FV138" s="60"/>
      <c r="FW138" s="60"/>
      <c r="FX138" s="60"/>
      <c r="FY138" s="60"/>
      <c r="FZ138" s="60"/>
      <c r="GA138" s="60"/>
      <c r="GB138" s="60"/>
      <c r="GC138" s="60"/>
      <c r="GD138" s="60"/>
      <c r="GE138" s="60"/>
      <c r="GF138" s="60"/>
      <c r="GG138" s="60"/>
      <c r="GH138" s="60"/>
      <c r="GI138" s="60"/>
      <c r="GJ138" s="60"/>
      <c r="GK138" s="60"/>
      <c r="GL138" s="60"/>
      <c r="GM138" s="60"/>
      <c r="GN138" s="60"/>
      <c r="GO138" s="60"/>
      <c r="GP138" s="60"/>
      <c r="GQ138" s="60"/>
      <c r="GR138" s="60"/>
      <c r="GS138" s="60"/>
    </row>
    <row r="139" spans="2:201" x14ac:dyDescent="0.2">
      <c r="B139" s="66" t="s">
        <v>1037</v>
      </c>
      <c r="C139" s="67" t="s">
        <v>1038</v>
      </c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9">
        <f t="shared" si="227"/>
        <v>0</v>
      </c>
      <c r="Q139" s="70">
        <f t="shared" si="228"/>
        <v>0</v>
      </c>
      <c r="R139" s="59">
        <f t="shared" si="229"/>
        <v>0</v>
      </c>
      <c r="S139" s="102">
        <f>SUMIF(факт!$S$7:$S$2427,S$6&amp;"/"&amp;$B139,факт!$N$7:$N$2427)</f>
        <v>0</v>
      </c>
      <c r="T139" s="102">
        <f>SUMIF(факт!$S$7:$S$2427,T$6&amp;"/"&amp;$B139,факт!$N$7:$N$2427)</f>
        <v>0</v>
      </c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/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60"/>
      <c r="FU139" s="60"/>
      <c r="FV139" s="60"/>
      <c r="FW139" s="60"/>
      <c r="FX139" s="60"/>
      <c r="FY139" s="60"/>
      <c r="FZ139" s="60"/>
      <c r="GA139" s="60"/>
      <c r="GB139" s="60"/>
      <c r="GC139" s="60"/>
      <c r="GD139" s="60"/>
      <c r="GE139" s="60"/>
      <c r="GF139" s="60"/>
      <c r="GG139" s="60"/>
      <c r="GH139" s="60"/>
      <c r="GI139" s="60"/>
      <c r="GJ139" s="60"/>
      <c r="GK139" s="60"/>
      <c r="GL139" s="60"/>
      <c r="GM139" s="60"/>
      <c r="GN139" s="60"/>
      <c r="GO139" s="60"/>
      <c r="GP139" s="60"/>
      <c r="GQ139" s="60"/>
      <c r="GR139" s="60"/>
      <c r="GS139" s="60"/>
    </row>
    <row r="140" spans="2:201" x14ac:dyDescent="0.2">
      <c r="B140" s="66" t="s">
        <v>1039</v>
      </c>
      <c r="C140" s="67" t="s">
        <v>1040</v>
      </c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9">
        <f t="shared" si="227"/>
        <v>0</v>
      </c>
      <c r="Q140" s="70">
        <f t="shared" si="228"/>
        <v>0</v>
      </c>
      <c r="R140" s="59">
        <f t="shared" si="229"/>
        <v>0</v>
      </c>
      <c r="S140" s="102">
        <f>SUMIF(факт!$S$7:$S$2427,S$6&amp;"/"&amp;$B140,факт!$N$7:$N$2427)</f>
        <v>0</v>
      </c>
      <c r="T140" s="102">
        <f>SUMIF(факт!$S$7:$S$2427,T$6&amp;"/"&amp;$B140,факт!$N$7:$N$2427)</f>
        <v>0</v>
      </c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/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/>
      <c r="FB140" s="59"/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60"/>
      <c r="FU140" s="60"/>
      <c r="FV140" s="60"/>
      <c r="FW140" s="60"/>
      <c r="FX140" s="60"/>
      <c r="FY140" s="60"/>
      <c r="FZ140" s="60"/>
      <c r="GA140" s="60"/>
      <c r="GB140" s="60"/>
      <c r="GC140" s="60"/>
      <c r="GD140" s="60"/>
      <c r="GE140" s="60"/>
      <c r="GF140" s="60"/>
      <c r="GG140" s="60"/>
      <c r="GH140" s="60"/>
      <c r="GI140" s="60"/>
      <c r="GJ140" s="60"/>
      <c r="GK140" s="60"/>
      <c r="GL140" s="60"/>
      <c r="GM140" s="60"/>
      <c r="GN140" s="60"/>
      <c r="GO140" s="60"/>
      <c r="GP140" s="60"/>
      <c r="GQ140" s="60"/>
      <c r="GR140" s="60"/>
      <c r="GS140" s="60"/>
    </row>
    <row r="141" spans="2:201" x14ac:dyDescent="0.2">
      <c r="B141" s="66" t="s">
        <v>1041</v>
      </c>
      <c r="C141" s="67" t="s">
        <v>1042</v>
      </c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9">
        <f t="shared" si="227"/>
        <v>0</v>
      </c>
      <c r="Q141" s="70">
        <f t="shared" si="228"/>
        <v>0</v>
      </c>
      <c r="R141" s="59">
        <f t="shared" si="229"/>
        <v>0</v>
      </c>
      <c r="S141" s="102">
        <f>SUMIF(факт!$S$7:$S$2427,S$6&amp;"/"&amp;$B141,факт!$N$7:$N$2427)</f>
        <v>0</v>
      </c>
      <c r="T141" s="102">
        <f>SUMIF(факт!$S$7:$S$2427,T$6&amp;"/"&amp;$B141,факт!$N$7:$N$2427)</f>
        <v>0</v>
      </c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/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/>
      <c r="FB141" s="59"/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60"/>
      <c r="FU141" s="60"/>
      <c r="FV141" s="60"/>
      <c r="FW141" s="60"/>
      <c r="FX141" s="60"/>
      <c r="FY141" s="60"/>
      <c r="FZ141" s="60"/>
      <c r="GA141" s="60"/>
      <c r="GB141" s="60"/>
      <c r="GC141" s="60"/>
      <c r="GD141" s="60"/>
      <c r="GE141" s="60"/>
      <c r="GF141" s="60"/>
      <c r="GG141" s="60"/>
      <c r="GH141" s="60"/>
      <c r="GI141" s="60"/>
      <c r="GJ141" s="60"/>
      <c r="GK141" s="60"/>
      <c r="GL141" s="60"/>
      <c r="GM141" s="60"/>
      <c r="GN141" s="60"/>
      <c r="GO141" s="60"/>
      <c r="GP141" s="60"/>
      <c r="GQ141" s="60"/>
      <c r="GR141" s="60"/>
      <c r="GS141" s="60"/>
    </row>
    <row r="142" spans="2:201" x14ac:dyDescent="0.2">
      <c r="B142" s="66" t="s">
        <v>1043</v>
      </c>
      <c r="C142" s="67" t="s">
        <v>1044</v>
      </c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9">
        <f t="shared" si="227"/>
        <v>0</v>
      </c>
      <c r="Q142" s="70">
        <f t="shared" si="228"/>
        <v>0</v>
      </c>
      <c r="R142" s="59">
        <f t="shared" si="229"/>
        <v>0</v>
      </c>
      <c r="S142" s="102">
        <f>SUMIF(факт!$S$7:$S$2427,S$6&amp;"/"&amp;$B142,факт!$N$7:$N$2427)</f>
        <v>0</v>
      </c>
      <c r="T142" s="102">
        <f>SUMIF(факт!$S$7:$S$2427,T$6&amp;"/"&amp;$B142,факт!$N$7:$N$2427)</f>
        <v>0</v>
      </c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/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60"/>
      <c r="FU142" s="60"/>
      <c r="FV142" s="60"/>
      <c r="FW142" s="60"/>
      <c r="FX142" s="60"/>
      <c r="FY142" s="60"/>
      <c r="FZ142" s="60"/>
      <c r="GA142" s="60"/>
      <c r="GB142" s="60"/>
      <c r="GC142" s="60"/>
      <c r="GD142" s="60"/>
      <c r="GE142" s="60"/>
      <c r="GF142" s="60"/>
      <c r="GG142" s="60"/>
      <c r="GH142" s="60"/>
      <c r="GI142" s="60"/>
      <c r="GJ142" s="60"/>
      <c r="GK142" s="60"/>
      <c r="GL142" s="60"/>
      <c r="GM142" s="60"/>
      <c r="GN142" s="60"/>
      <c r="GO142" s="60"/>
      <c r="GP142" s="60"/>
      <c r="GQ142" s="60"/>
      <c r="GR142" s="60"/>
      <c r="GS142" s="60"/>
    </row>
    <row r="143" spans="2:201" x14ac:dyDescent="0.2">
      <c r="B143" s="66" t="s">
        <v>1045</v>
      </c>
      <c r="C143" s="67" t="s">
        <v>1046</v>
      </c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9">
        <f t="shared" si="227"/>
        <v>0</v>
      </c>
      <c r="Q143" s="70">
        <f t="shared" si="228"/>
        <v>0</v>
      </c>
      <c r="R143" s="59">
        <f t="shared" si="229"/>
        <v>0</v>
      </c>
      <c r="S143" s="102">
        <f>SUMIF(факт!$S$7:$S$2427,S$6&amp;"/"&amp;$B143,факт!$N$7:$N$2427)</f>
        <v>0</v>
      </c>
      <c r="T143" s="102">
        <f>SUMIF(факт!$S$7:$S$2427,T$6&amp;"/"&amp;$B143,факт!$N$7:$N$2427)</f>
        <v>0</v>
      </c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/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/>
      <c r="FB143" s="59"/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60"/>
      <c r="FU143" s="60"/>
      <c r="FV143" s="60"/>
      <c r="FW143" s="60"/>
      <c r="FX143" s="60"/>
      <c r="FY143" s="60"/>
      <c r="FZ143" s="60"/>
      <c r="GA143" s="60"/>
      <c r="GB143" s="60"/>
      <c r="GC143" s="60"/>
      <c r="GD143" s="60"/>
      <c r="GE143" s="60"/>
      <c r="GF143" s="60"/>
      <c r="GG143" s="60"/>
      <c r="GH143" s="60"/>
      <c r="GI143" s="60"/>
      <c r="GJ143" s="60"/>
      <c r="GK143" s="60"/>
      <c r="GL143" s="60"/>
      <c r="GM143" s="60"/>
      <c r="GN143" s="60"/>
      <c r="GO143" s="60"/>
      <c r="GP143" s="60"/>
      <c r="GQ143" s="60"/>
      <c r="GR143" s="60"/>
      <c r="GS143" s="60"/>
    </row>
    <row r="144" spans="2:201" x14ac:dyDescent="0.2">
      <c r="B144" s="95" t="s">
        <v>1047</v>
      </c>
      <c r="C144" s="96" t="s">
        <v>1048</v>
      </c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8">
        <f>SUM(P145:P151)</f>
        <v>322077000</v>
      </c>
      <c r="Q144" s="99">
        <f>SUM(Q145:Q151)</f>
        <v>0</v>
      </c>
      <c r="R144" s="99">
        <f>SUM(R145:R151)</f>
        <v>322077000</v>
      </c>
      <c r="S144" s="99">
        <f>SUM(S145:S151)</f>
        <v>0</v>
      </c>
      <c r="T144" s="99">
        <f t="shared" ref="T144:AY144" si="230">SUM(T145:T151)</f>
        <v>0</v>
      </c>
      <c r="U144" s="99">
        <f t="shared" si="230"/>
        <v>0</v>
      </c>
      <c r="V144" s="99">
        <f t="shared" si="230"/>
        <v>0</v>
      </c>
      <c r="W144" s="99">
        <f t="shared" si="230"/>
        <v>0</v>
      </c>
      <c r="X144" s="99">
        <f t="shared" si="230"/>
        <v>0</v>
      </c>
      <c r="Y144" s="99">
        <f t="shared" si="230"/>
        <v>0</v>
      </c>
      <c r="Z144" s="99">
        <f t="shared" si="230"/>
        <v>0</v>
      </c>
      <c r="AA144" s="99">
        <f t="shared" si="230"/>
        <v>0</v>
      </c>
      <c r="AB144" s="99">
        <f t="shared" si="230"/>
        <v>0</v>
      </c>
      <c r="AC144" s="99">
        <f t="shared" si="230"/>
        <v>0</v>
      </c>
      <c r="AD144" s="99">
        <f t="shared" si="230"/>
        <v>0</v>
      </c>
      <c r="AE144" s="99">
        <f t="shared" si="230"/>
        <v>0</v>
      </c>
      <c r="AF144" s="99">
        <f t="shared" si="230"/>
        <v>0</v>
      </c>
      <c r="AG144" s="99">
        <f t="shared" si="230"/>
        <v>0</v>
      </c>
      <c r="AH144" s="99">
        <f t="shared" si="230"/>
        <v>74325461.538461536</v>
      </c>
      <c r="AI144" s="99">
        <f t="shared" si="230"/>
        <v>9910061.5384615399</v>
      </c>
      <c r="AJ144" s="99">
        <f t="shared" si="230"/>
        <v>9910061.5384615399</v>
      </c>
      <c r="AK144" s="99">
        <f t="shared" si="230"/>
        <v>9910061.5384615399</v>
      </c>
      <c r="AL144" s="99">
        <f t="shared" si="230"/>
        <v>9910061.5384615399</v>
      </c>
      <c r="AM144" s="99">
        <f t="shared" si="230"/>
        <v>9910061.5384615399</v>
      </c>
      <c r="AN144" s="99">
        <f t="shared" si="230"/>
        <v>9910061.5384615399</v>
      </c>
      <c r="AO144" s="99">
        <f t="shared" si="230"/>
        <v>9910061.5384615399</v>
      </c>
      <c r="AP144" s="99">
        <f t="shared" si="230"/>
        <v>9910061.5384615399</v>
      </c>
      <c r="AQ144" s="99">
        <f t="shared" si="230"/>
        <v>9910061.5384615399</v>
      </c>
      <c r="AR144" s="99">
        <f t="shared" si="230"/>
        <v>9910061.5384615399</v>
      </c>
      <c r="AS144" s="99">
        <f t="shared" si="230"/>
        <v>9910061.5384615399</v>
      </c>
      <c r="AT144" s="99">
        <f t="shared" si="230"/>
        <v>9910061.5384615399</v>
      </c>
      <c r="AU144" s="99">
        <f t="shared" si="230"/>
        <v>9910061.5384615399</v>
      </c>
      <c r="AV144" s="99">
        <f t="shared" si="230"/>
        <v>9910061.5384615399</v>
      </c>
      <c r="AW144" s="99">
        <f t="shared" si="230"/>
        <v>9910061.5384615399</v>
      </c>
      <c r="AX144" s="99">
        <f t="shared" si="230"/>
        <v>9910061.5384615399</v>
      </c>
      <c r="AY144" s="99">
        <f t="shared" si="230"/>
        <v>9910061.5384615399</v>
      </c>
      <c r="AZ144" s="99">
        <f t="shared" ref="AZ144:DI144" si="231">SUM(AZ145:AZ151)</f>
        <v>9910061.5384615399</v>
      </c>
      <c r="BA144" s="99">
        <f t="shared" si="231"/>
        <v>9910061.5384615399</v>
      </c>
      <c r="BB144" s="99">
        <f t="shared" si="231"/>
        <v>9910061.5384615399</v>
      </c>
      <c r="BC144" s="99">
        <f t="shared" si="231"/>
        <v>9910061.5384615399</v>
      </c>
      <c r="BD144" s="99">
        <f t="shared" si="231"/>
        <v>9910061.5384615399</v>
      </c>
      <c r="BE144" s="99">
        <f t="shared" si="231"/>
        <v>9910061.5384615399</v>
      </c>
      <c r="BF144" s="99">
        <f t="shared" si="231"/>
        <v>9910061.5384615399</v>
      </c>
      <c r="BG144" s="99">
        <f t="shared" si="231"/>
        <v>9910061.5384614468</v>
      </c>
      <c r="BH144" s="99">
        <f t="shared" si="231"/>
        <v>0</v>
      </c>
      <c r="BI144" s="99">
        <f t="shared" si="231"/>
        <v>0</v>
      </c>
      <c r="BJ144" s="99">
        <f t="shared" si="231"/>
        <v>0</v>
      </c>
      <c r="BK144" s="99">
        <f t="shared" si="231"/>
        <v>0</v>
      </c>
      <c r="BL144" s="99">
        <f t="shared" si="231"/>
        <v>0</v>
      </c>
      <c r="BM144" s="99">
        <f t="shared" si="231"/>
        <v>0</v>
      </c>
      <c r="BN144" s="99">
        <f t="shared" si="231"/>
        <v>0</v>
      </c>
      <c r="BO144" s="99">
        <f t="shared" si="231"/>
        <v>0</v>
      </c>
      <c r="BP144" s="99">
        <f t="shared" si="231"/>
        <v>0</v>
      </c>
      <c r="BQ144" s="99">
        <f t="shared" si="231"/>
        <v>0</v>
      </c>
      <c r="BR144" s="99">
        <f t="shared" si="231"/>
        <v>0</v>
      </c>
      <c r="BS144" s="99">
        <f t="shared" si="231"/>
        <v>0</v>
      </c>
      <c r="BT144" s="99">
        <f t="shared" si="231"/>
        <v>0</v>
      </c>
      <c r="BU144" s="99">
        <f t="shared" si="231"/>
        <v>0</v>
      </c>
      <c r="BV144" s="99">
        <f t="shared" si="231"/>
        <v>0</v>
      </c>
      <c r="BW144" s="99">
        <f t="shared" si="231"/>
        <v>0</v>
      </c>
      <c r="BX144" s="99">
        <f t="shared" si="231"/>
        <v>0</v>
      </c>
      <c r="BY144" s="99">
        <f t="shared" si="231"/>
        <v>0</v>
      </c>
      <c r="BZ144" s="99">
        <f t="shared" si="231"/>
        <v>0</v>
      </c>
      <c r="CA144" s="99">
        <f t="shared" si="231"/>
        <v>0</v>
      </c>
      <c r="CB144" s="99">
        <f t="shared" si="231"/>
        <v>0</v>
      </c>
      <c r="CC144" s="99">
        <f t="shared" si="231"/>
        <v>0</v>
      </c>
      <c r="CD144" s="99">
        <f t="shared" si="231"/>
        <v>0</v>
      </c>
      <c r="CE144" s="99">
        <f t="shared" si="231"/>
        <v>0</v>
      </c>
      <c r="CF144" s="99">
        <f t="shared" si="231"/>
        <v>0</v>
      </c>
      <c r="CG144" s="99">
        <f t="shared" si="231"/>
        <v>0</v>
      </c>
      <c r="CH144" s="99">
        <f t="shared" si="231"/>
        <v>0</v>
      </c>
      <c r="CI144" s="99">
        <f t="shared" si="231"/>
        <v>0</v>
      </c>
      <c r="CJ144" s="99">
        <f t="shared" si="231"/>
        <v>0</v>
      </c>
      <c r="CK144" s="99">
        <f t="shared" si="231"/>
        <v>0</v>
      </c>
      <c r="CL144" s="99">
        <f t="shared" si="231"/>
        <v>0</v>
      </c>
      <c r="CM144" s="99">
        <f t="shared" si="231"/>
        <v>0</v>
      </c>
      <c r="CN144" s="99">
        <f t="shared" si="231"/>
        <v>0</v>
      </c>
      <c r="CO144" s="99">
        <f t="shared" si="231"/>
        <v>0</v>
      </c>
      <c r="CP144" s="99">
        <f t="shared" si="231"/>
        <v>0</v>
      </c>
      <c r="CQ144" s="99">
        <f t="shared" si="231"/>
        <v>0</v>
      </c>
      <c r="CR144" s="99">
        <f t="shared" si="231"/>
        <v>0</v>
      </c>
      <c r="CS144" s="99">
        <f t="shared" si="231"/>
        <v>0</v>
      </c>
      <c r="CT144" s="99">
        <f t="shared" si="231"/>
        <v>0</v>
      </c>
      <c r="CU144" s="99">
        <f t="shared" si="231"/>
        <v>0</v>
      </c>
      <c r="CV144" s="99">
        <f t="shared" si="231"/>
        <v>0</v>
      </c>
      <c r="CW144" s="99">
        <f t="shared" si="231"/>
        <v>0</v>
      </c>
      <c r="CX144" s="99">
        <f t="shared" si="231"/>
        <v>0</v>
      </c>
      <c r="CY144" s="99">
        <f t="shared" si="231"/>
        <v>0</v>
      </c>
      <c r="CZ144" s="99">
        <f t="shared" si="231"/>
        <v>0</v>
      </c>
      <c r="DA144" s="99">
        <f t="shared" si="231"/>
        <v>0</v>
      </c>
      <c r="DB144" s="99">
        <f t="shared" si="231"/>
        <v>0</v>
      </c>
      <c r="DC144" s="99">
        <f t="shared" si="231"/>
        <v>0</v>
      </c>
      <c r="DD144" s="99">
        <f t="shared" si="231"/>
        <v>0</v>
      </c>
      <c r="DE144" s="99">
        <f t="shared" si="231"/>
        <v>0</v>
      </c>
      <c r="DF144" s="99">
        <f t="shared" si="231"/>
        <v>0</v>
      </c>
      <c r="DG144" s="99">
        <f t="shared" si="231"/>
        <v>0</v>
      </c>
      <c r="DH144" s="99">
        <f t="shared" si="231"/>
        <v>0</v>
      </c>
      <c r="DI144" s="99">
        <f t="shared" si="231"/>
        <v>0</v>
      </c>
      <c r="DJ144" s="99">
        <f t="shared" ref="DJ144:EI144" si="232">SUM(DJ145:DJ151)</f>
        <v>0</v>
      </c>
      <c r="DK144" s="99">
        <f t="shared" si="232"/>
        <v>0</v>
      </c>
      <c r="DL144" s="99">
        <f t="shared" si="232"/>
        <v>0</v>
      </c>
      <c r="DM144" s="99">
        <f t="shared" si="232"/>
        <v>0</v>
      </c>
      <c r="DN144" s="99">
        <f t="shared" si="232"/>
        <v>0</v>
      </c>
      <c r="DO144" s="99">
        <f t="shared" si="232"/>
        <v>0</v>
      </c>
      <c r="DP144" s="99">
        <f t="shared" si="232"/>
        <v>0</v>
      </c>
      <c r="DQ144" s="99">
        <f t="shared" si="232"/>
        <v>0</v>
      </c>
      <c r="DR144" s="99">
        <f t="shared" si="232"/>
        <v>0</v>
      </c>
      <c r="DS144" s="99">
        <f t="shared" si="232"/>
        <v>0</v>
      </c>
      <c r="DT144" s="99">
        <f t="shared" si="232"/>
        <v>0</v>
      </c>
      <c r="DU144" s="99">
        <f t="shared" si="232"/>
        <v>0</v>
      </c>
      <c r="DV144" s="99">
        <f t="shared" si="232"/>
        <v>0</v>
      </c>
      <c r="DW144" s="99">
        <f t="shared" si="232"/>
        <v>0</v>
      </c>
      <c r="DX144" s="99">
        <f t="shared" si="232"/>
        <v>0</v>
      </c>
      <c r="DY144" s="99">
        <f t="shared" si="232"/>
        <v>0</v>
      </c>
      <c r="DZ144" s="99">
        <f t="shared" si="232"/>
        <v>0</v>
      </c>
      <c r="EA144" s="99">
        <f t="shared" si="232"/>
        <v>0</v>
      </c>
      <c r="EB144" s="99">
        <f t="shared" si="232"/>
        <v>0</v>
      </c>
      <c r="EC144" s="99">
        <f t="shared" si="232"/>
        <v>0</v>
      </c>
      <c r="ED144" s="99">
        <f t="shared" si="232"/>
        <v>0</v>
      </c>
      <c r="EE144" s="99">
        <f t="shared" si="232"/>
        <v>0</v>
      </c>
      <c r="EF144" s="99">
        <f t="shared" si="232"/>
        <v>0</v>
      </c>
      <c r="EG144" s="99">
        <f t="shared" si="232"/>
        <v>0</v>
      </c>
      <c r="EH144" s="99">
        <f t="shared" si="232"/>
        <v>0</v>
      </c>
      <c r="EI144" s="99">
        <f t="shared" si="232"/>
        <v>0</v>
      </c>
      <c r="EJ144" s="59"/>
      <c r="EK144" s="59"/>
      <c r="EL144" s="59"/>
      <c r="EM144" s="59"/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/>
      <c r="EY144" s="59"/>
      <c r="EZ144" s="59"/>
      <c r="FA144" s="59"/>
      <c r="FB144" s="59"/>
      <c r="FC144" s="59"/>
      <c r="FD144" s="59"/>
      <c r="FE144" s="59"/>
      <c r="FF144" s="59"/>
      <c r="FG144" s="59"/>
      <c r="FH144" s="59"/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/>
      <c r="FT144" s="60"/>
      <c r="FU144" s="60"/>
      <c r="FV144" s="60"/>
      <c r="FW144" s="60"/>
      <c r="FX144" s="60"/>
      <c r="FY144" s="60"/>
      <c r="FZ144" s="60"/>
      <c r="GA144" s="60"/>
      <c r="GB144" s="60"/>
      <c r="GC144" s="60"/>
      <c r="GD144" s="60"/>
      <c r="GE144" s="60"/>
      <c r="GF144" s="60"/>
      <c r="GG144" s="60"/>
      <c r="GH144" s="60"/>
      <c r="GI144" s="60"/>
      <c r="GJ144" s="60"/>
      <c r="GK144" s="60"/>
      <c r="GL144" s="60"/>
      <c r="GM144" s="60"/>
      <c r="GN144" s="60"/>
      <c r="GO144" s="60"/>
      <c r="GP144" s="60"/>
      <c r="GQ144" s="60"/>
      <c r="GR144" s="60"/>
      <c r="GS144" s="60"/>
    </row>
    <row r="145" spans="2:201" x14ac:dyDescent="0.2">
      <c r="B145" s="66" t="s">
        <v>1049</v>
      </c>
      <c r="C145" s="67" t="s">
        <v>1050</v>
      </c>
      <c r="D145" s="68"/>
      <c r="E145" s="70">
        <f>СРОКИ!C65</f>
        <v>322077000</v>
      </c>
      <c r="F145" s="70">
        <f>СРОКИ!D65</f>
        <v>0</v>
      </c>
      <c r="G145" s="70">
        <f>СРОКИ!E65</f>
        <v>26</v>
      </c>
      <c r="H145" s="68"/>
      <c r="I145" s="68"/>
      <c r="J145" s="68"/>
      <c r="K145" s="68"/>
      <c r="L145" s="68"/>
      <c r="M145" s="68"/>
      <c r="N145" s="68"/>
      <c r="O145" s="68"/>
      <c r="P145" s="69">
        <f t="shared" ref="P145:P151" si="233">SUM(S145:EI145)</f>
        <v>322077000</v>
      </c>
      <c r="Q145" s="70"/>
      <c r="R145" s="59">
        <f t="shared" ref="R145:R151" si="234">P145-Q145</f>
        <v>322077000</v>
      </c>
      <c r="S145" s="102">
        <f>SUMIF(факт!$S$7:$S$2427,S$6&amp;"/"&amp;$B145,факт!$N$7:$N$2427)</f>
        <v>0</v>
      </c>
      <c r="T145" s="102">
        <f>SUMIF(факт!$S$7:$S$2427,T$6&amp;"/"&amp;$B145,факт!$N$7:$N$2427)</f>
        <v>0</v>
      </c>
      <c r="U145" s="343">
        <f>MIN(СРОКИ!J65+IF(СРОКИ!J65&gt;0,($F145-$Q145)/$G145,0),$E145-SUM($S145:T145))</f>
        <v>0</v>
      </c>
      <c r="V145" s="343">
        <f>MIN(СРОКИ!K65+IF(СРОКИ!K65&gt;0,($F145-$Q145)/$G145,0),$E145-SUM($S145:U145))</f>
        <v>0</v>
      </c>
      <c r="W145" s="343">
        <f>MIN(СРОКИ!L65+IF(СРОКИ!L65&gt;0,($F145-$Q145)/$G145,0),$E145-SUM($S145:V145))</f>
        <v>0</v>
      </c>
      <c r="X145" s="343">
        <f>MIN(СРОКИ!M65+IF(СРОКИ!M65&gt;0,($F145-$Q145)/$G145,0),$E145-SUM($S145:W145))</f>
        <v>0</v>
      </c>
      <c r="Y145" s="343">
        <f>MIN(СРОКИ!N65+IF(СРОКИ!N65&gt;0,($F145-$Q145)/$G145,0),$E145-SUM($S145:X145))</f>
        <v>0</v>
      </c>
      <c r="Z145" s="343">
        <f>MIN(СРОКИ!O65+IF(СРОКИ!O65&gt;0,($F145-$Q145)/$G145,0),$E145-SUM($S145:Y145))</f>
        <v>0</v>
      </c>
      <c r="AA145" s="343">
        <f>MIN(СРОКИ!P65+IF(СРОКИ!P65&gt;0,($F145-$Q145)/$G145,0),$E145-SUM($S145:Z145))</f>
        <v>0</v>
      </c>
      <c r="AB145" s="343">
        <f>MIN(СРОКИ!Q65+IF(СРОКИ!Q65&gt;0,($F145-$Q145)/$G145,0),$E145-SUM($S145:AA145))</f>
        <v>0</v>
      </c>
      <c r="AC145" s="343">
        <f>MIN(СРОКИ!R65+IF(СРОКИ!R65&gt;0,($F145-$Q145)/$G145,0),$E145-SUM($S145:AB145))</f>
        <v>0</v>
      </c>
      <c r="AD145" s="343">
        <f>MIN(СРОКИ!S65+IF(СРОКИ!S65&gt;0,($F145-$Q145)/$G145,0),$E145-SUM($S145:AC145))</f>
        <v>0</v>
      </c>
      <c r="AE145" s="343">
        <f>MIN(СРОКИ!T65+IF(СРОКИ!T65&gt;0,($F145-$Q145)/$G145,0),$E145-SUM($S145:AD145))</f>
        <v>0</v>
      </c>
      <c r="AF145" s="343">
        <f>MIN(СРОКИ!U65+IF(СРОКИ!U65&gt;0,($F145-$Q145)/$G145,0),$E145-SUM($S145:AE145))</f>
        <v>0</v>
      </c>
      <c r="AG145" s="343">
        <f>MIN(СРОКИ!V65+IF(СРОКИ!V65&gt;0,($F145-$Q145)/$G145,0),$E145-SUM($S145:AF145))</f>
        <v>0</v>
      </c>
      <c r="AH145" s="343">
        <f>MIN(СРОКИ!W65+IF(СРОКИ!W65&gt;0,($F145-$Q145)/$G145,0),$E145-SUM($S145:AG145))</f>
        <v>74325461.538461536</v>
      </c>
      <c r="AI145" s="343">
        <f>MIN(СРОКИ!X65+IF(СРОКИ!X65&gt;0,($F145-$Q145)/$G145,0),$E145-SUM($S145:AH145))</f>
        <v>9910061.5384615399</v>
      </c>
      <c r="AJ145" s="343">
        <f>MIN(СРОКИ!Y65+IF(СРОКИ!Y65&gt;0,($F145-$Q145)/$G145,0),$E145-SUM($S145:AI145))</f>
        <v>9910061.5384615399</v>
      </c>
      <c r="AK145" s="343">
        <f>MIN(СРОКИ!Z65+IF(СРОКИ!Z65&gt;0,($F145-$Q145)/$G145,0),$E145-SUM($S145:AJ145))</f>
        <v>9910061.5384615399</v>
      </c>
      <c r="AL145" s="343">
        <f>MIN(СРОКИ!AA65+IF(СРОКИ!AA65&gt;0,($F145-$Q145)/$G145,0),$E145-SUM($S145:AK145))</f>
        <v>9910061.5384615399</v>
      </c>
      <c r="AM145" s="343">
        <f>MIN(СРОКИ!AB65+IF(СРОКИ!AB65&gt;0,($F145-$Q145)/$G145,0),$E145-SUM($S145:AL145))</f>
        <v>9910061.5384615399</v>
      </c>
      <c r="AN145" s="343">
        <f>MIN(СРОКИ!AC65+IF(СРОКИ!AC65&gt;0,($F145-$Q145)/$G145,0),$E145-SUM($S145:AM145))</f>
        <v>9910061.5384615399</v>
      </c>
      <c r="AO145" s="343">
        <f>MIN(СРОКИ!AD65+IF(СРОКИ!AD65&gt;0,($F145-$Q145)/$G145,0),$E145-SUM($S145:AN145))</f>
        <v>9910061.5384615399</v>
      </c>
      <c r="AP145" s="343">
        <f>MIN(СРОКИ!AE65+IF(СРОКИ!AE65&gt;0,($F145-$Q145)/$G145,0),$E145-SUM($S145:AO145))</f>
        <v>9910061.5384615399</v>
      </c>
      <c r="AQ145" s="343">
        <f>MIN(СРОКИ!AF65+IF(СРОКИ!AF65&gt;0,($F145-$Q145)/$G145,0),$E145-SUM($S145:AP145))</f>
        <v>9910061.5384615399</v>
      </c>
      <c r="AR145" s="343">
        <f>MIN(СРОКИ!AG65+IF(СРОКИ!AG65&gt;0,($F145-$Q145)/$G145,0),$E145-SUM($S145:AQ145))</f>
        <v>9910061.5384615399</v>
      </c>
      <c r="AS145" s="343">
        <f>MIN(СРОКИ!AH65+IF(СРОКИ!AH65&gt;0,($F145-$Q145)/$G145,0),$E145-SUM($S145:AR145))</f>
        <v>9910061.5384615399</v>
      </c>
      <c r="AT145" s="343">
        <f>MIN(СРОКИ!AI65+IF(СРОКИ!AI65&gt;0,($F145-$Q145)/$G145,0),$E145-SUM($S145:AS145))</f>
        <v>9910061.5384615399</v>
      </c>
      <c r="AU145" s="343">
        <f>MIN(СРОКИ!AJ65+IF(СРОКИ!AJ65&gt;0,($F145-$Q145)/$G145,0),$E145-SUM($S145:AT145))</f>
        <v>9910061.5384615399</v>
      </c>
      <c r="AV145" s="343">
        <f>MIN(СРОКИ!AK65+IF(СРОКИ!AK65&gt;0,($F145-$Q145)/$G145,0),$E145-SUM($S145:AU145))</f>
        <v>9910061.5384615399</v>
      </c>
      <c r="AW145" s="343">
        <f>MIN(СРОКИ!AL65+IF(СРОКИ!AL65&gt;0,($F145-$Q145)/$G145,0),$E145-SUM($S145:AV145))</f>
        <v>9910061.5384615399</v>
      </c>
      <c r="AX145" s="343">
        <f>MIN(СРОКИ!AM65+IF(СРОКИ!AM65&gt;0,($F145-$Q145)/$G145,0),$E145-SUM($S145:AW145))</f>
        <v>9910061.5384615399</v>
      </c>
      <c r="AY145" s="343">
        <f>MIN(СРОКИ!AN65+IF(СРОКИ!AN65&gt;0,($F145-$Q145)/$G145,0),$E145-SUM($S145:AX145))</f>
        <v>9910061.5384615399</v>
      </c>
      <c r="AZ145" s="343">
        <f>MIN(СРОКИ!AO65+IF(СРОКИ!AO65&gt;0,($F145-$Q145)/$G145,0),$E145-SUM($S145:AY145))</f>
        <v>9910061.5384615399</v>
      </c>
      <c r="BA145" s="343">
        <f>MIN(СРОКИ!AP65+IF(СРОКИ!AP65&gt;0,($F145-$Q145)/$G145,0),$E145-SUM($S145:AZ145))</f>
        <v>9910061.5384615399</v>
      </c>
      <c r="BB145" s="343">
        <f>MIN(СРОКИ!AQ65+IF(СРОКИ!AQ65&gt;0,($F145-$Q145)/$G145,0),$E145-SUM($S145:BA145))</f>
        <v>9910061.5384615399</v>
      </c>
      <c r="BC145" s="343">
        <f>MIN(СРОКИ!AR65+IF(СРОКИ!AR65&gt;0,($F145-$Q145)/$G145,0),$E145-SUM($S145:BB145))</f>
        <v>9910061.5384615399</v>
      </c>
      <c r="BD145" s="343">
        <f>MIN(СРОКИ!AS65+IF(СРОКИ!AS65&gt;0,($F145-$Q145)/$G145,0),$E145-SUM($S145:BC145))</f>
        <v>9910061.5384615399</v>
      </c>
      <c r="BE145" s="343">
        <f>MIN(СРОКИ!AT65+IF(СРОКИ!AT65&gt;0,($F145-$Q145)/$G145,0),$E145-SUM($S145:BD145))</f>
        <v>9910061.5384615399</v>
      </c>
      <c r="BF145" s="343">
        <f>MIN(СРОКИ!AU65+IF(СРОКИ!AU65&gt;0,($F145-$Q145)/$G145,0),$E145-SUM($S145:BE145))</f>
        <v>9910061.5384615399</v>
      </c>
      <c r="BG145" s="343">
        <f>MIN(СРОКИ!AV65+IF(СРОКИ!AV65&gt;0,($F145-$Q145)/$G145,0),$E145-SUM($S145:BF145))</f>
        <v>9910061.5384614468</v>
      </c>
      <c r="BH145" s="343">
        <f>MIN(СРОКИ!AW65+IF(СРОКИ!AW65&gt;0,($F145-$Q145)/$G145,0),$E145-SUM($S145:BG145))</f>
        <v>0</v>
      </c>
      <c r="BI145" s="343">
        <f>MIN(СРОКИ!AX65+IF(СРОКИ!AX65&gt;0,($F145-$Q145)/$G145,0),$E145-SUM($S145:BH145))</f>
        <v>0</v>
      </c>
      <c r="BJ145" s="343">
        <f>MIN(СРОКИ!AY65+IF(СРОКИ!AY65&gt;0,($F145-$Q145)/$G145,0),$E145-SUM($S145:BI145))</f>
        <v>0</v>
      </c>
      <c r="BK145" s="343">
        <f>MIN(СРОКИ!AZ65+IF(СРОКИ!AZ65&gt;0,($F145-$Q145)/$G145,0),$E145-SUM($S145:BJ145))</f>
        <v>0</v>
      </c>
      <c r="BL145" s="343">
        <f>MIN(СРОКИ!BA65+IF(СРОКИ!BA65&gt;0,($F145-$Q145)/$G145,0),$E145-SUM($S145:BK145))</f>
        <v>0</v>
      </c>
      <c r="BM145" s="343">
        <f>MIN(СРОКИ!BB65+IF(СРОКИ!BB65&gt;0,($F145-$Q145)/$G145,0),$E145-SUM($S145:BL145))</f>
        <v>0</v>
      </c>
      <c r="BN145" s="343">
        <f>MIN(СРОКИ!BC65+IF(СРОКИ!BC65&gt;0,($F145-$Q145)/$G145,0),$E145-SUM($S145:BM145))</f>
        <v>0</v>
      </c>
      <c r="BO145" s="343">
        <f>MIN(СРОКИ!BD65+IF(СРОКИ!BD65&gt;0,($F145-$Q145)/$G145,0),$E145-SUM($S145:BN145))</f>
        <v>0</v>
      </c>
      <c r="BP145" s="343">
        <f>MIN(СРОКИ!BE65+IF(СРОКИ!BE65&gt;0,($F145-$Q145)/$G145,0),$E145-SUM($S145:BO145))</f>
        <v>0</v>
      </c>
      <c r="BQ145" s="343">
        <f>MIN(СРОКИ!BF65+IF(СРОКИ!BF65&gt;0,($F145-$Q145)/$G145,0),$E145-SUM($S145:BP145))</f>
        <v>0</v>
      </c>
      <c r="BR145" s="343">
        <f>MIN(СРОКИ!BG65+IF(СРОКИ!BG65&gt;0,($F145-$Q145)/$G145,0),$E145-SUM($S145:BQ145))</f>
        <v>0</v>
      </c>
      <c r="BS145" s="343">
        <f>MIN(СРОКИ!BH65+IF(СРОКИ!BH65&gt;0,($F145-$Q145)/$G145,0),$E145-SUM($S145:BR145))</f>
        <v>0</v>
      </c>
      <c r="BT145" s="343">
        <f>MIN(СРОКИ!BI65+IF(СРОКИ!BI65&gt;0,($F145-$Q145)/$G145,0),$E145-SUM($S145:BS145))</f>
        <v>0</v>
      </c>
      <c r="BU145" s="343">
        <f>MIN(СРОКИ!BJ65+IF(СРОКИ!BJ65&gt;0,($F145-$Q145)/$G145,0),$E145-SUM($S145:BT145))</f>
        <v>0</v>
      </c>
      <c r="BV145" s="343">
        <f>MIN(СРОКИ!BK65+IF(СРОКИ!BK65&gt;0,($F145-$Q145)/$G145,0),$E145-SUM($S145:BU145))</f>
        <v>0</v>
      </c>
      <c r="BW145" s="343">
        <f>MIN(СРОКИ!BL65+IF(СРОКИ!BL65&gt;0,($F145-$Q145)/$G145,0),$E145-SUM($S145:BV145))</f>
        <v>0</v>
      </c>
      <c r="BX145" s="343">
        <f>MIN(СРОКИ!BM65+IF(СРОКИ!BM65&gt;0,($F145-$Q145)/$G145,0),$E145-SUM($S145:BW145))</f>
        <v>0</v>
      </c>
      <c r="BY145" s="343">
        <f>MIN(СРОКИ!BN65+IF(СРОКИ!BN65&gt;0,($F145-$Q145)/$G145,0),$E145-SUM($S145:BX145))</f>
        <v>0</v>
      </c>
      <c r="BZ145" s="343">
        <f>MIN(СРОКИ!BO65+IF(СРОКИ!BO65&gt;0,($F145-$Q145)/$G145,0),$E145-SUM($S145:BY145))</f>
        <v>0</v>
      </c>
      <c r="CA145" s="343">
        <f>MIN(СРОКИ!BP65+IF(СРОКИ!BP65&gt;0,($F145-$Q145)/$G145,0),$E145-SUM($S145:BZ145))</f>
        <v>0</v>
      </c>
      <c r="CB145" s="343">
        <f>MIN(СРОКИ!BQ65+IF(СРОКИ!BQ65&gt;0,($F145-$Q145)/$G145,0),$E145-SUM($S145:CA145))</f>
        <v>0</v>
      </c>
      <c r="CC145" s="343">
        <f>MIN(СРОКИ!BR65+IF(СРОКИ!BR65&gt;0,($F145-$Q145)/$G145,0),$E145-SUM($S145:CB145))</f>
        <v>0</v>
      </c>
      <c r="CD145" s="343">
        <f>MIN(СРОКИ!BS65+IF(СРОКИ!BS65&gt;0,($F145-$Q145)/$G145,0),$E145-SUM($S145:CC145))</f>
        <v>0</v>
      </c>
      <c r="CE145" s="343">
        <f>MIN(СРОКИ!BT65+IF(СРОКИ!BT65&gt;0,($F145-$Q145)/$G145,0),$E145-SUM($S145:CD145))</f>
        <v>0</v>
      </c>
      <c r="CF145" s="343">
        <f>MIN(СРОКИ!BU65+IF(СРОКИ!BU65&gt;0,($F145-$Q145)/$G145,0),$E145-SUM($S145:CE145))</f>
        <v>0</v>
      </c>
      <c r="CG145" s="343">
        <f>MIN(СРОКИ!BV65+IF(СРОКИ!BV65&gt;0,($F145-$Q145)/$G145,0),$E145-SUM($S145:CF145))</f>
        <v>0</v>
      </c>
      <c r="CH145" s="343">
        <f>MIN(СРОКИ!BW65+IF(СРОКИ!BW65&gt;0,($F145-$Q145)/$G145,0),$E145-SUM($S145:CG145))</f>
        <v>0</v>
      </c>
      <c r="CI145" s="343">
        <f>MIN(СРОКИ!BX65+IF(СРОКИ!BX65&gt;0,($F145-$Q145)/$G145,0),$E145-SUM($S145:CH145))</f>
        <v>0</v>
      </c>
      <c r="CJ145" s="343">
        <f>MIN(СРОКИ!BY65+IF(СРОКИ!BY65&gt;0,($F145-$Q145)/$G145,0),$E145-SUM($S145:CI145))</f>
        <v>0</v>
      </c>
      <c r="CK145" s="343">
        <f>MIN(СРОКИ!BZ65+IF(СРОКИ!BZ65&gt;0,($F145-$Q145)/$G145,0),$E145-SUM($S145:CJ145))</f>
        <v>0</v>
      </c>
      <c r="CL145" s="343">
        <f>MIN(СРОКИ!CA65+IF(СРОКИ!CA65&gt;0,($F145-$Q145)/$G145,0),$E145-SUM($S145:CK145))</f>
        <v>0</v>
      </c>
      <c r="CM145" s="343">
        <f>MIN(СРОКИ!CB65+IF(СРОКИ!CB65&gt;0,($F145-$Q145)/$G145,0),$E145-SUM($S145:CL145))</f>
        <v>0</v>
      </c>
      <c r="CN145" s="343">
        <f>MIN(СРОКИ!CC65+IF(СРОКИ!CC65&gt;0,($F145-$Q145)/$G145,0),$E145-SUM($S145:CM145))</f>
        <v>0</v>
      </c>
      <c r="CO145" s="343">
        <f>MIN(СРОКИ!CD65+IF(СРОКИ!CD65&gt;0,($F145-$Q145)/$G145,0),$E145-SUM($S145:CN145))</f>
        <v>0</v>
      </c>
      <c r="CP145" s="343">
        <f>MIN(СРОКИ!CE65+IF(СРОКИ!CE65&gt;0,($F145-$Q145)/$G145,0),$E145-SUM($S145:CO145))</f>
        <v>0</v>
      </c>
      <c r="CQ145" s="343">
        <f>MIN(СРОКИ!CF65+IF(СРОКИ!CF65&gt;0,($F145-$Q145)/$G145,0),$E145-SUM($S145:CP145))</f>
        <v>0</v>
      </c>
      <c r="CR145" s="343">
        <f>MIN(СРОКИ!CG65+IF(СРОКИ!CG65&gt;0,($F145-$Q145)/$G145,0),$E145-SUM($S145:CQ145))</f>
        <v>0</v>
      </c>
      <c r="CS145" s="343">
        <f>MIN(СРОКИ!CH65+IF(СРОКИ!CH65&gt;0,($F145-$Q145)/$G145,0),$E145-SUM($S145:CR145))</f>
        <v>0</v>
      </c>
      <c r="CT145" s="343">
        <f>MIN(СРОКИ!CI65+IF(СРОКИ!CI65&gt;0,($F145-$Q145)/$G145,0),$E145-SUM($S145:CS145))</f>
        <v>0</v>
      </c>
      <c r="CU145" s="343">
        <f>MIN(СРОКИ!CJ65+IF(СРОКИ!CJ65&gt;0,($F145-$Q145)/$G145,0),$E145-SUM($S145:CT145))</f>
        <v>0</v>
      </c>
      <c r="CV145" s="343">
        <f>MIN(СРОКИ!CK65+IF(СРОКИ!CK65&gt;0,($F145-$Q145)/$G145,0),$E145-SUM($S145:CU145))</f>
        <v>0</v>
      </c>
      <c r="CW145" s="343">
        <f>MIN(СРОКИ!CL65+IF(СРОКИ!CL65&gt;0,($F145-$Q145)/$G145,0),$E145-SUM($S145:CV145))</f>
        <v>0</v>
      </c>
      <c r="CX145" s="343">
        <f>MIN(СРОКИ!CM65+IF(СРОКИ!CM65&gt;0,($F145-$Q145)/$G145,0),$E145-SUM($S145:CW145))</f>
        <v>0</v>
      </c>
      <c r="CY145" s="343">
        <f>MIN(СРОКИ!CN65+IF(СРОКИ!CN65&gt;0,($F145-$Q145)/$G145,0),$E145-SUM($S145:CX145))</f>
        <v>0</v>
      </c>
      <c r="CZ145" s="343">
        <f>MIN(СРОКИ!CO65+IF(СРОКИ!CO65&gt;0,($F145-$Q145)/$G145,0),$E145-SUM($S145:CY145))</f>
        <v>0</v>
      </c>
      <c r="DA145" s="343">
        <f>MIN(СРОКИ!CP65+IF(СРОКИ!CP65&gt;0,($F145-$Q145)/$G145,0),$E145-SUM($S145:CZ145))</f>
        <v>0</v>
      </c>
      <c r="DB145" s="343">
        <f>MIN(СРОКИ!CQ65+IF(СРОКИ!CQ65&gt;0,($F145-$Q145)/$G145,0),$E145-SUM($S145:DA145))</f>
        <v>0</v>
      </c>
      <c r="DC145" s="343">
        <f>MIN(СРОКИ!CR65+IF(СРОКИ!CR65&gt;0,($F145-$Q145)/$G145,0),$E145-SUM($S145:DB145))</f>
        <v>0</v>
      </c>
      <c r="DD145" s="343">
        <f>MIN(СРОКИ!CS65+IF(СРОКИ!CS65&gt;0,($F145-$Q145)/$G145,0),$E145-SUM($S145:DC145))</f>
        <v>0</v>
      </c>
      <c r="DE145" s="343">
        <f>MIN(СРОКИ!CT65+IF(СРОКИ!CT65&gt;0,($F145-$Q145)/$G145,0),$E145-SUM($S145:DD145))</f>
        <v>0</v>
      </c>
      <c r="DF145" s="343">
        <f>MIN(СРОКИ!CU65+IF(СРОКИ!CU65&gt;0,($F145-$Q145)/$G145,0),$E145-SUM($S145:DE145))</f>
        <v>0</v>
      </c>
      <c r="DG145" s="343">
        <f>MIN(СРОКИ!CV65+IF(СРОКИ!CV65&gt;0,($F145-$Q145)/$G145,0),$E145-SUM($S145:DF145))</f>
        <v>0</v>
      </c>
      <c r="DH145" s="343">
        <f>MIN(СРОКИ!CW65+IF(СРОКИ!CW65&gt;0,($F145-$Q145)/$G145,0),$E145-SUM($S145:DG145))</f>
        <v>0</v>
      </c>
      <c r="DI145" s="343">
        <f>MIN(СРОКИ!CX65+IF(СРОКИ!CX65&gt;0,($F145-$Q145)/$G145,0),$E145-SUM($S145:DH145))</f>
        <v>0</v>
      </c>
      <c r="DJ145" s="343">
        <f>MIN(СРОКИ!CY65+IF(СРОКИ!CY65&gt;0,($F145-$Q145)/$G145,0),$E145-SUM($S145:DI145))</f>
        <v>0</v>
      </c>
      <c r="DK145" s="343">
        <f>MIN(СРОКИ!CZ65+IF(СРОКИ!CZ65&gt;0,($F145-$Q145)/$G145,0),$E145-SUM($S145:DJ145))</f>
        <v>0</v>
      </c>
      <c r="DL145" s="343">
        <f>MIN(СРОКИ!DA65+IF(СРОКИ!DA65&gt;0,($F145-$Q145)/$G145,0),$E145-SUM($S145:DK145))</f>
        <v>0</v>
      </c>
      <c r="DM145" s="343">
        <f>MIN(СРОКИ!DB65+IF(СРОКИ!DB65&gt;0,($F145-$Q145)/$G145,0),$E145-SUM($S145:DL145))</f>
        <v>0</v>
      </c>
      <c r="DN145" s="343">
        <f>MIN(СРОКИ!DC65+IF(СРОКИ!DC65&gt;0,($F145-$Q145)/$G145,0),$E145-SUM($S145:DM145))</f>
        <v>0</v>
      </c>
      <c r="DO145" s="343">
        <f>MIN(СРОКИ!DD65+IF(СРОКИ!DD65&gt;0,($F145-$Q145)/$G145,0),$E145-SUM($S145:DN145))</f>
        <v>0</v>
      </c>
      <c r="DP145" s="343">
        <f>MIN(СРОКИ!DE65+IF(СРОКИ!DE65&gt;0,($F145-$Q145)/$G145,0),$E145-SUM($S145:DO145))</f>
        <v>0</v>
      </c>
      <c r="DQ145" s="343">
        <f>MIN(СРОКИ!DF65+IF(СРОКИ!DF65&gt;0,($F145-$Q145)/$G145,0),$E145-SUM($S145:DP145))</f>
        <v>0</v>
      </c>
      <c r="DR145" s="343">
        <f>MIN(СРОКИ!DG65+IF(СРОКИ!DG65&gt;0,($F145-$Q145)/$G145,0),$E145-SUM($S145:DQ145))</f>
        <v>0</v>
      </c>
      <c r="DS145" s="343">
        <f>MIN(СРОКИ!DH65+IF(СРОКИ!DH65&gt;0,($F145-$Q145)/$G145,0),$E145-SUM($S145:DR145))</f>
        <v>0</v>
      </c>
      <c r="DT145" s="343">
        <f>MIN(СРОКИ!DI65+IF(СРОКИ!DI65&gt;0,($F145-$Q145)/$G145,0),$E145-SUM($S145:DS145))</f>
        <v>0</v>
      </c>
      <c r="DU145" s="343">
        <f>MIN(СРОКИ!DJ65+IF(СРОКИ!DJ65&gt;0,($F145-$Q145)/$G145,0),$E145-SUM($S145:DT145))</f>
        <v>0</v>
      </c>
      <c r="DV145" s="343">
        <f>MIN(СРОКИ!DK65+IF(СРОКИ!DK65&gt;0,($F145-$Q145)/$G145,0),$E145-SUM($S145:DU145))</f>
        <v>0</v>
      </c>
      <c r="DW145" s="343">
        <f>MIN(СРОКИ!DL65+IF(СРОКИ!DL65&gt;0,($F145-$Q145)/$G145,0),$E145-SUM($S145:DV145))</f>
        <v>0</v>
      </c>
      <c r="DX145" s="343">
        <f>MIN(СРОКИ!DM65+IF(СРОКИ!DM65&gt;0,($F145-$Q145)/$G145,0),$E145-SUM($S145:DW145))</f>
        <v>0</v>
      </c>
      <c r="DY145" s="343">
        <f>MIN(СРОКИ!DN65+IF(СРОКИ!DN65&gt;0,($F145-$Q145)/$G145,0),$E145-SUM($S145:DX145))</f>
        <v>0</v>
      </c>
      <c r="DZ145" s="343">
        <f>MIN(СРОКИ!DO65+IF(СРОКИ!DO65&gt;0,($F145-$Q145)/$G145,0),$E145-SUM($S145:DY145))</f>
        <v>0</v>
      </c>
      <c r="EA145" s="343">
        <f>MIN(СРОКИ!DP65+IF(СРОКИ!DP65&gt;0,($F145-$Q145)/$G145,0),$E145-SUM($S145:DZ145))</f>
        <v>0</v>
      </c>
      <c r="EB145" s="343">
        <f>MIN(СРОКИ!DQ65+IF(СРОКИ!DQ65&gt;0,($F145-$Q145)/$G145,0),$E145-SUM($S145:EA145))</f>
        <v>0</v>
      </c>
      <c r="EC145" s="343">
        <f>MIN(СРОКИ!DR65+IF(СРОКИ!DR65&gt;0,($F145-$Q145)/$G145,0),$E145-SUM($S145:EB145))</f>
        <v>0</v>
      </c>
      <c r="ED145" s="343">
        <f>MIN(СРОКИ!DS65+IF(СРОКИ!DS65&gt;0,($F145-$Q145)/$G145,0),$E145-SUM($S145:EC145))</f>
        <v>0</v>
      </c>
      <c r="EE145" s="343">
        <f>MIN(СРОКИ!DT65+IF(СРОКИ!DT65&gt;0,($F145-$Q145)/$G145,0),$E145-SUM($S145:ED145))</f>
        <v>0</v>
      </c>
      <c r="EF145" s="343">
        <f>MIN(СРОКИ!DU65+IF(СРОКИ!DU65&gt;0,($F145-$Q145)/$G145,0),$E145-SUM($S145:EE145))</f>
        <v>0</v>
      </c>
      <c r="EG145" s="343">
        <f>MIN(СРОКИ!DV65+IF(СРОКИ!DV65&gt;0,($F145-$Q145)/$G145,0),$E145-SUM($S145:EF145))</f>
        <v>0</v>
      </c>
      <c r="EH145" s="343">
        <f>MIN(СРОКИ!DW65+IF(СРОКИ!DW65&gt;0,($F145-$Q145)/$G145,0),$E145-SUM($S145:EG145))</f>
        <v>0</v>
      </c>
      <c r="EI145" s="343">
        <f>MIN(СРОКИ!DX65+IF(СРОКИ!DX65&gt;0,($F145-$Q145)/$G145,0),$E145-SUM($S145:EH145))</f>
        <v>0</v>
      </c>
      <c r="EJ145" s="59"/>
      <c r="EK145" s="59"/>
      <c r="EL145" s="59"/>
      <c r="EM145" s="59"/>
      <c r="EN145" s="59"/>
      <c r="EO145" s="59"/>
      <c r="EP145" s="59"/>
      <c r="EQ145" s="59"/>
      <c r="ER145" s="59"/>
      <c r="ES145" s="59"/>
      <c r="ET145" s="59"/>
      <c r="EU145" s="59"/>
      <c r="EV145" s="59"/>
      <c r="EW145" s="59"/>
      <c r="EX145" s="59"/>
      <c r="EY145" s="59"/>
      <c r="EZ145" s="59"/>
      <c r="FA145" s="59"/>
      <c r="FB145" s="59"/>
      <c r="FC145" s="59"/>
      <c r="FD145" s="59"/>
      <c r="FE145" s="59"/>
      <c r="FF145" s="59"/>
      <c r="FG145" s="59"/>
      <c r="FH145" s="59"/>
      <c r="FI145" s="59"/>
      <c r="FJ145" s="59"/>
      <c r="FK145" s="59"/>
      <c r="FL145" s="59"/>
      <c r="FM145" s="59"/>
      <c r="FN145" s="59"/>
      <c r="FO145" s="59"/>
      <c r="FP145" s="59"/>
      <c r="FQ145" s="59"/>
      <c r="FR145" s="59"/>
      <c r="FS145" s="59"/>
      <c r="FT145" s="60"/>
      <c r="FU145" s="60"/>
      <c r="FV145" s="60"/>
      <c r="FW145" s="60"/>
      <c r="FX145" s="60"/>
      <c r="FY145" s="60"/>
      <c r="FZ145" s="60"/>
      <c r="GA145" s="60"/>
      <c r="GB145" s="60"/>
      <c r="GC145" s="60"/>
      <c r="GD145" s="60"/>
      <c r="GE145" s="60"/>
      <c r="GF145" s="60"/>
      <c r="GG145" s="60"/>
      <c r="GH145" s="60"/>
      <c r="GI145" s="60"/>
      <c r="GJ145" s="60"/>
      <c r="GK145" s="60"/>
      <c r="GL145" s="60"/>
      <c r="GM145" s="60"/>
      <c r="GN145" s="60"/>
      <c r="GO145" s="60"/>
      <c r="GP145" s="60"/>
      <c r="GQ145" s="60"/>
      <c r="GR145" s="60"/>
      <c r="GS145" s="60"/>
    </row>
    <row r="146" spans="2:201" x14ac:dyDescent="0.2">
      <c r="B146" s="66" t="s">
        <v>1051</v>
      </c>
      <c r="C146" s="67" t="s">
        <v>1052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9">
        <f t="shared" si="233"/>
        <v>0</v>
      </c>
      <c r="Q146" s="70">
        <v>0</v>
      </c>
      <c r="R146" s="59">
        <f t="shared" si="234"/>
        <v>0</v>
      </c>
      <c r="S146" s="102">
        <f>SUMIF(факт!$S$7:$S$2427,S$6&amp;"/"&amp;$B146,факт!$N$7:$N$2427)</f>
        <v>0</v>
      </c>
      <c r="T146" s="102">
        <f>SUMIF(факт!$S$7:$S$2427,T$6&amp;"/"&amp;$B146,факт!$N$7:$N$2427)</f>
        <v>0</v>
      </c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  <c r="DB146" s="59"/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/>
      <c r="DN146" s="59"/>
      <c r="DO146" s="59"/>
      <c r="DP146" s="59"/>
      <c r="DQ146" s="59"/>
      <c r="DR146" s="59"/>
      <c r="DS146" s="59"/>
      <c r="DT146" s="59"/>
      <c r="DU146" s="59"/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/>
      <c r="EO146" s="59"/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/>
      <c r="FI146" s="59"/>
      <c r="FJ146" s="59"/>
      <c r="FK146" s="59"/>
      <c r="FL146" s="59"/>
      <c r="FM146" s="59"/>
      <c r="FN146" s="59"/>
      <c r="FO146" s="59"/>
      <c r="FP146" s="59"/>
      <c r="FQ146" s="59"/>
      <c r="FR146" s="59"/>
      <c r="FS146" s="59"/>
      <c r="FT146" s="60"/>
      <c r="FU146" s="60"/>
      <c r="FV146" s="60"/>
      <c r="FW146" s="60"/>
      <c r="FX146" s="60"/>
      <c r="FY146" s="60"/>
      <c r="FZ146" s="60"/>
      <c r="GA146" s="60"/>
      <c r="GB146" s="60"/>
      <c r="GC146" s="60"/>
      <c r="GD146" s="60"/>
      <c r="GE146" s="60"/>
      <c r="GF146" s="60"/>
      <c r="GG146" s="60"/>
      <c r="GH146" s="60"/>
      <c r="GI146" s="60"/>
      <c r="GJ146" s="60"/>
      <c r="GK146" s="60"/>
      <c r="GL146" s="60"/>
      <c r="GM146" s="60"/>
      <c r="GN146" s="60"/>
      <c r="GO146" s="60"/>
      <c r="GP146" s="60"/>
      <c r="GQ146" s="60"/>
      <c r="GR146" s="60"/>
      <c r="GS146" s="60"/>
    </row>
    <row r="147" spans="2:201" x14ac:dyDescent="0.2">
      <c r="B147" s="66" t="s">
        <v>1053</v>
      </c>
      <c r="C147" s="67" t="s">
        <v>1054</v>
      </c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9">
        <f t="shared" si="233"/>
        <v>0</v>
      </c>
      <c r="Q147" s="70">
        <v>0</v>
      </c>
      <c r="R147" s="59">
        <f t="shared" si="234"/>
        <v>0</v>
      </c>
      <c r="S147" s="102">
        <f>SUMIF(факт!$S$7:$S$2427,S$6&amp;"/"&amp;$B147,факт!$N$7:$N$2427)</f>
        <v>0</v>
      </c>
      <c r="T147" s="102">
        <f>SUMIF(факт!$S$7:$S$2427,T$6&amp;"/"&amp;$B147,факт!$N$7:$N$2427)</f>
        <v>0</v>
      </c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  <c r="DB147" s="59"/>
      <c r="DC147" s="59"/>
      <c r="DD147" s="59"/>
      <c r="DE147" s="59"/>
      <c r="DF147" s="59"/>
      <c r="DG147" s="59"/>
      <c r="DH147" s="59"/>
      <c r="DI147" s="59"/>
      <c r="DJ147" s="59"/>
      <c r="DK147" s="59"/>
      <c r="DL147" s="59"/>
      <c r="DM147" s="59"/>
      <c r="DN147" s="59"/>
      <c r="DO147" s="59"/>
      <c r="DP147" s="59"/>
      <c r="DQ147" s="59"/>
      <c r="DR147" s="59"/>
      <c r="DS147" s="59"/>
      <c r="DT147" s="59"/>
      <c r="DU147" s="59"/>
      <c r="DV147" s="59"/>
      <c r="DW147" s="59"/>
      <c r="DX147" s="59"/>
      <c r="DY147" s="59"/>
      <c r="DZ147" s="59"/>
      <c r="EA147" s="59"/>
      <c r="EB147" s="59"/>
      <c r="EC147" s="59"/>
      <c r="ED147" s="59"/>
      <c r="EE147" s="59"/>
      <c r="EF147" s="59"/>
      <c r="EG147" s="59"/>
      <c r="EH147" s="59"/>
      <c r="EI147" s="59"/>
      <c r="EJ147" s="59"/>
      <c r="EK147" s="59"/>
      <c r="EL147" s="59"/>
      <c r="EM147" s="59"/>
      <c r="EN147" s="59"/>
      <c r="EO147" s="59"/>
      <c r="EP147" s="59"/>
      <c r="EQ147" s="59"/>
      <c r="ER147" s="59"/>
      <c r="ES147" s="59"/>
      <c r="ET147" s="59"/>
      <c r="EU147" s="59"/>
      <c r="EV147" s="59"/>
      <c r="EW147" s="59"/>
      <c r="EX147" s="59"/>
      <c r="EY147" s="59"/>
      <c r="EZ147" s="59"/>
      <c r="FA147" s="59"/>
      <c r="FB147" s="59"/>
      <c r="FC147" s="59"/>
      <c r="FD147" s="59"/>
      <c r="FE147" s="59"/>
      <c r="FF147" s="59"/>
      <c r="FG147" s="59"/>
      <c r="FH147" s="59"/>
      <c r="FI147" s="59"/>
      <c r="FJ147" s="59"/>
      <c r="FK147" s="59"/>
      <c r="FL147" s="59"/>
      <c r="FM147" s="59"/>
      <c r="FN147" s="59"/>
      <c r="FO147" s="59"/>
      <c r="FP147" s="59"/>
      <c r="FQ147" s="59"/>
      <c r="FR147" s="59"/>
      <c r="FS147" s="59"/>
      <c r="FT147" s="60"/>
      <c r="FU147" s="60"/>
      <c r="FV147" s="60"/>
      <c r="FW147" s="60"/>
      <c r="FX147" s="60"/>
      <c r="FY147" s="60"/>
      <c r="FZ147" s="60"/>
      <c r="GA147" s="60"/>
      <c r="GB147" s="60"/>
      <c r="GC147" s="60"/>
      <c r="GD147" s="60"/>
      <c r="GE147" s="60"/>
      <c r="GF147" s="60"/>
      <c r="GG147" s="60"/>
      <c r="GH147" s="60"/>
      <c r="GI147" s="60"/>
      <c r="GJ147" s="60"/>
      <c r="GK147" s="60"/>
      <c r="GL147" s="60"/>
      <c r="GM147" s="60"/>
      <c r="GN147" s="60"/>
      <c r="GO147" s="60"/>
      <c r="GP147" s="60"/>
      <c r="GQ147" s="60"/>
      <c r="GR147" s="60"/>
      <c r="GS147" s="60"/>
    </row>
    <row r="148" spans="2:201" x14ac:dyDescent="0.2">
      <c r="B148" s="66" t="s">
        <v>1055</v>
      </c>
      <c r="C148" s="67" t="s">
        <v>1056</v>
      </c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9">
        <f t="shared" si="233"/>
        <v>0</v>
      </c>
      <c r="Q148" s="70">
        <v>0</v>
      </c>
      <c r="R148" s="59">
        <f t="shared" si="234"/>
        <v>0</v>
      </c>
      <c r="S148" s="102">
        <f>SUMIF(факт!$S$7:$S$2427,S$6&amp;"/"&amp;$B148,факт!$N$7:$N$2427)</f>
        <v>0</v>
      </c>
      <c r="T148" s="102">
        <f>SUMIF(факт!$S$7:$S$2427,T$6&amp;"/"&amp;$B148,факт!$N$7:$N$2427)</f>
        <v>0</v>
      </c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59"/>
      <c r="DM148" s="59"/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/>
      <c r="EQ148" s="59"/>
      <c r="ER148" s="59"/>
      <c r="ES148" s="59"/>
      <c r="ET148" s="59"/>
      <c r="EU148" s="59"/>
      <c r="EV148" s="59"/>
      <c r="EW148" s="59"/>
      <c r="EX148" s="59"/>
      <c r="EY148" s="59"/>
      <c r="EZ148" s="59"/>
      <c r="FA148" s="59"/>
      <c r="FB148" s="59"/>
      <c r="FC148" s="59"/>
      <c r="FD148" s="59"/>
      <c r="FE148" s="59"/>
      <c r="FF148" s="59"/>
      <c r="FG148" s="59"/>
      <c r="FH148" s="59"/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60"/>
      <c r="FU148" s="60"/>
      <c r="FV148" s="60"/>
      <c r="FW148" s="60"/>
      <c r="FX148" s="60"/>
      <c r="FY148" s="60"/>
      <c r="FZ148" s="60"/>
      <c r="GA148" s="60"/>
      <c r="GB148" s="60"/>
      <c r="GC148" s="60"/>
      <c r="GD148" s="60"/>
      <c r="GE148" s="60"/>
      <c r="GF148" s="60"/>
      <c r="GG148" s="60"/>
      <c r="GH148" s="60"/>
      <c r="GI148" s="60"/>
      <c r="GJ148" s="60"/>
      <c r="GK148" s="60"/>
      <c r="GL148" s="60"/>
      <c r="GM148" s="60"/>
      <c r="GN148" s="60"/>
      <c r="GO148" s="60"/>
      <c r="GP148" s="60"/>
      <c r="GQ148" s="60"/>
      <c r="GR148" s="60"/>
      <c r="GS148" s="60"/>
    </row>
    <row r="149" spans="2:201" x14ac:dyDescent="0.2">
      <c r="B149" s="66" t="s">
        <v>1057</v>
      </c>
      <c r="C149" s="67" t="s">
        <v>1058</v>
      </c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9">
        <f t="shared" si="233"/>
        <v>0</v>
      </c>
      <c r="Q149" s="70">
        <v>0</v>
      </c>
      <c r="R149" s="59">
        <f t="shared" si="234"/>
        <v>0</v>
      </c>
      <c r="S149" s="102">
        <f>SUMIF(факт!$S$7:$S$2427,S$6&amp;"/"&amp;$B149,факт!$N$7:$N$2427)</f>
        <v>0</v>
      </c>
      <c r="T149" s="102">
        <f>SUMIF(факт!$S$7:$S$2427,T$6&amp;"/"&amp;$B149,факт!$N$7:$N$2427)</f>
        <v>0</v>
      </c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/>
      <c r="DL149" s="59"/>
      <c r="DM149" s="59"/>
      <c r="DN149" s="59"/>
      <c r="DO149" s="59"/>
      <c r="DP149" s="59"/>
      <c r="DQ149" s="59"/>
      <c r="DR149" s="59"/>
      <c r="DS149" s="59"/>
      <c r="DT149" s="59"/>
      <c r="DU149" s="59"/>
      <c r="DV149" s="59"/>
      <c r="DW149" s="59"/>
      <c r="DX149" s="59"/>
      <c r="DY149" s="59"/>
      <c r="DZ149" s="59"/>
      <c r="EA149" s="59"/>
      <c r="EB149" s="59"/>
      <c r="EC149" s="59"/>
      <c r="ED149" s="59"/>
      <c r="EE149" s="59"/>
      <c r="EF149" s="59"/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/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/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60"/>
      <c r="FU149" s="60"/>
      <c r="FV149" s="60"/>
      <c r="FW149" s="60"/>
      <c r="FX149" s="60"/>
      <c r="FY149" s="60"/>
      <c r="FZ149" s="60"/>
      <c r="GA149" s="60"/>
      <c r="GB149" s="60"/>
      <c r="GC149" s="60"/>
      <c r="GD149" s="60"/>
      <c r="GE149" s="60"/>
      <c r="GF149" s="60"/>
      <c r="GG149" s="60"/>
      <c r="GH149" s="60"/>
      <c r="GI149" s="60"/>
      <c r="GJ149" s="60"/>
      <c r="GK149" s="60"/>
      <c r="GL149" s="60"/>
      <c r="GM149" s="60"/>
      <c r="GN149" s="60"/>
      <c r="GO149" s="60"/>
      <c r="GP149" s="60"/>
      <c r="GQ149" s="60"/>
      <c r="GR149" s="60"/>
      <c r="GS149" s="60"/>
    </row>
    <row r="150" spans="2:201" x14ac:dyDescent="0.2">
      <c r="B150" s="66" t="s">
        <v>1059</v>
      </c>
      <c r="C150" s="67" t="s">
        <v>1060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9">
        <f t="shared" si="233"/>
        <v>0</v>
      </c>
      <c r="Q150" s="70">
        <v>0</v>
      </c>
      <c r="R150" s="59">
        <f t="shared" si="234"/>
        <v>0</v>
      </c>
      <c r="S150" s="102">
        <f>SUMIF(факт!$S$7:$S$2427,S$6&amp;"/"&amp;$B150,факт!$N$7:$N$2427)</f>
        <v>0</v>
      </c>
      <c r="T150" s="102">
        <f>SUMIF(факт!$S$7:$S$2427,T$6&amp;"/"&amp;$B150,факт!$N$7:$N$2427)</f>
        <v>0</v>
      </c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C150" s="59"/>
      <c r="DD150" s="59"/>
      <c r="DE150" s="59"/>
      <c r="DF150" s="59"/>
      <c r="DG150" s="59"/>
      <c r="DH150" s="59"/>
      <c r="DI150" s="59"/>
      <c r="DJ150" s="59"/>
      <c r="DK150" s="59"/>
      <c r="DL150" s="59"/>
      <c r="DM150" s="59"/>
      <c r="DN150" s="59"/>
      <c r="DO150" s="59"/>
      <c r="DP150" s="59"/>
      <c r="DQ150" s="59"/>
      <c r="DR150" s="59"/>
      <c r="DS150" s="59"/>
      <c r="DT150" s="59"/>
      <c r="DU150" s="59"/>
      <c r="DV150" s="59"/>
      <c r="DW150" s="59"/>
      <c r="DX150" s="59"/>
      <c r="DY150" s="59"/>
      <c r="DZ150" s="59"/>
      <c r="EA150" s="59"/>
      <c r="EB150" s="59"/>
      <c r="EC150" s="59"/>
      <c r="ED150" s="59"/>
      <c r="EE150" s="59"/>
      <c r="EF150" s="59"/>
      <c r="EG150" s="59"/>
      <c r="EH150" s="59"/>
      <c r="EI150" s="59"/>
      <c r="EJ150" s="59"/>
      <c r="EK150" s="59"/>
      <c r="EL150" s="59"/>
      <c r="EM150" s="59"/>
      <c r="EN150" s="59"/>
      <c r="EO150" s="59"/>
      <c r="EP150" s="59"/>
      <c r="EQ150" s="59"/>
      <c r="ER150" s="59"/>
      <c r="ES150" s="59"/>
      <c r="ET150" s="59"/>
      <c r="EU150" s="59"/>
      <c r="EV150" s="59"/>
      <c r="EW150" s="59"/>
      <c r="EX150" s="59"/>
      <c r="EY150" s="59"/>
      <c r="EZ150" s="59"/>
      <c r="FA150" s="59"/>
      <c r="FB150" s="59"/>
      <c r="FC150" s="59"/>
      <c r="FD150" s="59"/>
      <c r="FE150" s="59"/>
      <c r="FF150" s="59"/>
      <c r="FG150" s="59"/>
      <c r="FH150" s="59"/>
      <c r="FI150" s="59"/>
      <c r="FJ150" s="59"/>
      <c r="FK150" s="59"/>
      <c r="FL150" s="59"/>
      <c r="FM150" s="59"/>
      <c r="FN150" s="59"/>
      <c r="FO150" s="59"/>
      <c r="FP150" s="59"/>
      <c r="FQ150" s="59"/>
      <c r="FR150" s="59"/>
      <c r="FS150" s="59"/>
      <c r="FT150" s="60"/>
      <c r="FU150" s="60"/>
      <c r="FV150" s="60"/>
      <c r="FW150" s="60"/>
      <c r="FX150" s="60"/>
      <c r="FY150" s="60"/>
      <c r="FZ150" s="60"/>
      <c r="GA150" s="60"/>
      <c r="GB150" s="60"/>
      <c r="GC150" s="60"/>
      <c r="GD150" s="60"/>
      <c r="GE150" s="60"/>
      <c r="GF150" s="60"/>
      <c r="GG150" s="60"/>
      <c r="GH150" s="60"/>
      <c r="GI150" s="60"/>
      <c r="GJ150" s="60"/>
      <c r="GK150" s="60"/>
      <c r="GL150" s="60"/>
      <c r="GM150" s="60"/>
      <c r="GN150" s="60"/>
      <c r="GO150" s="60"/>
      <c r="GP150" s="60"/>
      <c r="GQ150" s="60"/>
      <c r="GR150" s="60"/>
      <c r="GS150" s="60"/>
    </row>
    <row r="151" spans="2:201" x14ac:dyDescent="0.2">
      <c r="B151" s="66" t="s">
        <v>1061</v>
      </c>
      <c r="C151" s="67" t="s">
        <v>1062</v>
      </c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9">
        <f t="shared" si="233"/>
        <v>0</v>
      </c>
      <c r="Q151" s="70">
        <v>0</v>
      </c>
      <c r="R151" s="59">
        <f t="shared" si="234"/>
        <v>0</v>
      </c>
      <c r="S151" s="102">
        <f>SUMIF(факт!$S$7:$S$2427,S$6&amp;"/"&amp;$B151,факт!$N$7:$N$2427)</f>
        <v>0</v>
      </c>
      <c r="T151" s="102">
        <f>SUMIF(факт!$S$7:$S$2427,T$6&amp;"/"&amp;$B151,факт!$N$7:$N$2427)</f>
        <v>0</v>
      </c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C151" s="59"/>
      <c r="DD151" s="59"/>
      <c r="DE151" s="59"/>
      <c r="DF151" s="59"/>
      <c r="DG151" s="59"/>
      <c r="DH151" s="59"/>
      <c r="DI151" s="59"/>
      <c r="DJ151" s="59"/>
      <c r="DK151" s="59"/>
      <c r="DL151" s="59"/>
      <c r="DM151" s="59"/>
      <c r="DN151" s="59"/>
      <c r="DO151" s="59"/>
      <c r="DP151" s="59"/>
      <c r="DQ151" s="59"/>
      <c r="DR151" s="59"/>
      <c r="DS151" s="59"/>
      <c r="DT151" s="59"/>
      <c r="DU151" s="59"/>
      <c r="DV151" s="59"/>
      <c r="DW151" s="59"/>
      <c r="DX151" s="59"/>
      <c r="DY151" s="59"/>
      <c r="DZ151" s="59"/>
      <c r="EA151" s="59"/>
      <c r="EB151" s="59"/>
      <c r="EC151" s="59"/>
      <c r="ED151" s="59"/>
      <c r="EE151" s="59"/>
      <c r="EF151" s="59"/>
      <c r="EG151" s="59"/>
      <c r="EH151" s="59"/>
      <c r="EI151" s="59"/>
      <c r="EJ151" s="59"/>
      <c r="EK151" s="59"/>
      <c r="EL151" s="59"/>
      <c r="EM151" s="59"/>
      <c r="EN151" s="59"/>
      <c r="EO151" s="59"/>
      <c r="EP151" s="59"/>
      <c r="EQ151" s="59"/>
      <c r="ER151" s="59"/>
      <c r="ES151" s="59"/>
      <c r="ET151" s="59"/>
      <c r="EU151" s="59"/>
      <c r="EV151" s="59"/>
      <c r="EW151" s="59"/>
      <c r="EX151" s="59"/>
      <c r="EY151" s="59"/>
      <c r="EZ151" s="59"/>
      <c r="FA151" s="59"/>
      <c r="FB151" s="59"/>
      <c r="FC151" s="59"/>
      <c r="FD151" s="59"/>
      <c r="FE151" s="59"/>
      <c r="FF151" s="59"/>
      <c r="FG151" s="59"/>
      <c r="FH151" s="59"/>
      <c r="FI151" s="59"/>
      <c r="FJ151" s="59"/>
      <c r="FK151" s="59"/>
      <c r="FL151" s="59"/>
      <c r="FM151" s="59"/>
      <c r="FN151" s="59"/>
      <c r="FO151" s="59"/>
      <c r="FP151" s="59"/>
      <c r="FQ151" s="59"/>
      <c r="FR151" s="59"/>
      <c r="FS151" s="59"/>
      <c r="FT151" s="60"/>
      <c r="FU151" s="60"/>
      <c r="FV151" s="60"/>
      <c r="FW151" s="60"/>
      <c r="FX151" s="60"/>
      <c r="FY151" s="60"/>
      <c r="FZ151" s="60"/>
      <c r="GA151" s="60"/>
      <c r="GB151" s="60"/>
      <c r="GC151" s="60"/>
      <c r="GD151" s="60"/>
      <c r="GE151" s="60"/>
      <c r="GF151" s="60"/>
      <c r="GG151" s="60"/>
      <c r="GH151" s="60"/>
      <c r="GI151" s="60"/>
      <c r="GJ151" s="60"/>
      <c r="GK151" s="60"/>
      <c r="GL151" s="60"/>
      <c r="GM151" s="60"/>
      <c r="GN151" s="60"/>
      <c r="GO151" s="60"/>
      <c r="GP151" s="60"/>
      <c r="GQ151" s="60"/>
      <c r="GR151" s="60"/>
      <c r="GS151" s="60"/>
    </row>
    <row r="152" spans="2:201" x14ac:dyDescent="0.2">
      <c r="B152" s="95" t="s">
        <v>1063</v>
      </c>
      <c r="C152" s="96" t="s">
        <v>751</v>
      </c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8">
        <f>SUM(P153:P159)</f>
        <v>0</v>
      </c>
      <c r="Q152" s="99">
        <f>SUM(Q153:Q159)</f>
        <v>0</v>
      </c>
      <c r="R152" s="99">
        <f>SUM(R153:R159)</f>
        <v>0</v>
      </c>
      <c r="S152" s="99">
        <f>SUM(S153:S159)</f>
        <v>0</v>
      </c>
      <c r="T152" s="99">
        <f t="shared" ref="T152:AY152" si="235">SUM(T153:T159)</f>
        <v>0</v>
      </c>
      <c r="U152" s="99">
        <f t="shared" si="235"/>
        <v>0</v>
      </c>
      <c r="V152" s="99">
        <f t="shared" si="235"/>
        <v>0</v>
      </c>
      <c r="W152" s="99">
        <f t="shared" si="235"/>
        <v>0</v>
      </c>
      <c r="X152" s="99">
        <f t="shared" si="235"/>
        <v>0</v>
      </c>
      <c r="Y152" s="99">
        <f t="shared" si="235"/>
        <v>0</v>
      </c>
      <c r="Z152" s="99">
        <f t="shared" si="235"/>
        <v>0</v>
      </c>
      <c r="AA152" s="99">
        <f t="shared" si="235"/>
        <v>0</v>
      </c>
      <c r="AB152" s="99">
        <f t="shared" si="235"/>
        <v>0</v>
      </c>
      <c r="AC152" s="99">
        <f t="shared" si="235"/>
        <v>0</v>
      </c>
      <c r="AD152" s="99">
        <f t="shared" si="235"/>
        <v>0</v>
      </c>
      <c r="AE152" s="99">
        <f t="shared" si="235"/>
        <v>0</v>
      </c>
      <c r="AF152" s="99">
        <f t="shared" si="235"/>
        <v>0</v>
      </c>
      <c r="AG152" s="99">
        <f t="shared" si="235"/>
        <v>0</v>
      </c>
      <c r="AH152" s="99">
        <f t="shared" si="235"/>
        <v>0</v>
      </c>
      <c r="AI152" s="99">
        <f t="shared" si="235"/>
        <v>0</v>
      </c>
      <c r="AJ152" s="99">
        <f t="shared" si="235"/>
        <v>0</v>
      </c>
      <c r="AK152" s="99">
        <f t="shared" si="235"/>
        <v>0</v>
      </c>
      <c r="AL152" s="99">
        <f t="shared" si="235"/>
        <v>0</v>
      </c>
      <c r="AM152" s="99">
        <f t="shared" si="235"/>
        <v>0</v>
      </c>
      <c r="AN152" s="99">
        <f t="shared" si="235"/>
        <v>0</v>
      </c>
      <c r="AO152" s="99">
        <f t="shared" si="235"/>
        <v>0</v>
      </c>
      <c r="AP152" s="99">
        <f t="shared" si="235"/>
        <v>0</v>
      </c>
      <c r="AQ152" s="99">
        <f t="shared" si="235"/>
        <v>0</v>
      </c>
      <c r="AR152" s="99">
        <f t="shared" si="235"/>
        <v>0</v>
      </c>
      <c r="AS152" s="99">
        <f t="shared" si="235"/>
        <v>0</v>
      </c>
      <c r="AT152" s="99">
        <f t="shared" si="235"/>
        <v>0</v>
      </c>
      <c r="AU152" s="99">
        <f t="shared" si="235"/>
        <v>0</v>
      </c>
      <c r="AV152" s="99">
        <f t="shared" si="235"/>
        <v>0</v>
      </c>
      <c r="AW152" s="99">
        <f t="shared" si="235"/>
        <v>0</v>
      </c>
      <c r="AX152" s="99">
        <f t="shared" si="235"/>
        <v>0</v>
      </c>
      <c r="AY152" s="99">
        <f t="shared" si="235"/>
        <v>0</v>
      </c>
      <c r="AZ152" s="99">
        <f t="shared" ref="AZ152:CE152" si="236">SUM(AZ153:AZ159)</f>
        <v>0</v>
      </c>
      <c r="BA152" s="99">
        <f t="shared" si="236"/>
        <v>0</v>
      </c>
      <c r="BB152" s="99">
        <f t="shared" si="236"/>
        <v>0</v>
      </c>
      <c r="BC152" s="99">
        <f t="shared" si="236"/>
        <v>0</v>
      </c>
      <c r="BD152" s="99">
        <f t="shared" si="236"/>
        <v>0</v>
      </c>
      <c r="BE152" s="99">
        <f t="shared" si="236"/>
        <v>0</v>
      </c>
      <c r="BF152" s="99">
        <f t="shared" si="236"/>
        <v>0</v>
      </c>
      <c r="BG152" s="99">
        <f t="shared" si="236"/>
        <v>0</v>
      </c>
      <c r="BH152" s="99">
        <f t="shared" si="236"/>
        <v>0</v>
      </c>
      <c r="BI152" s="99">
        <f t="shared" si="236"/>
        <v>0</v>
      </c>
      <c r="BJ152" s="99">
        <f t="shared" si="236"/>
        <v>0</v>
      </c>
      <c r="BK152" s="99">
        <f t="shared" si="236"/>
        <v>0</v>
      </c>
      <c r="BL152" s="99">
        <f t="shared" si="236"/>
        <v>0</v>
      </c>
      <c r="BM152" s="99">
        <f t="shared" si="236"/>
        <v>0</v>
      </c>
      <c r="BN152" s="99">
        <f t="shared" si="236"/>
        <v>0</v>
      </c>
      <c r="BO152" s="99">
        <f t="shared" si="236"/>
        <v>0</v>
      </c>
      <c r="BP152" s="99">
        <f t="shared" si="236"/>
        <v>0</v>
      </c>
      <c r="BQ152" s="99">
        <f t="shared" si="236"/>
        <v>0</v>
      </c>
      <c r="BR152" s="99">
        <f t="shared" si="236"/>
        <v>0</v>
      </c>
      <c r="BS152" s="99">
        <f t="shared" si="236"/>
        <v>0</v>
      </c>
      <c r="BT152" s="99">
        <f t="shared" si="236"/>
        <v>0</v>
      </c>
      <c r="BU152" s="99">
        <f t="shared" si="236"/>
        <v>0</v>
      </c>
      <c r="BV152" s="99">
        <f t="shared" si="236"/>
        <v>0</v>
      </c>
      <c r="BW152" s="99">
        <f t="shared" si="236"/>
        <v>0</v>
      </c>
      <c r="BX152" s="99">
        <f t="shared" si="236"/>
        <v>0</v>
      </c>
      <c r="BY152" s="99">
        <f t="shared" si="236"/>
        <v>0</v>
      </c>
      <c r="BZ152" s="99">
        <f t="shared" si="236"/>
        <v>0</v>
      </c>
      <c r="CA152" s="99">
        <f t="shared" si="236"/>
        <v>0</v>
      </c>
      <c r="CB152" s="99">
        <f t="shared" si="236"/>
        <v>0</v>
      </c>
      <c r="CC152" s="99">
        <f t="shared" si="236"/>
        <v>0</v>
      </c>
      <c r="CD152" s="99">
        <f t="shared" si="236"/>
        <v>0</v>
      </c>
      <c r="CE152" s="99">
        <f t="shared" si="236"/>
        <v>0</v>
      </c>
      <c r="CF152" s="99">
        <f t="shared" ref="CF152:EI152" si="237">SUM(CF153:CF159)</f>
        <v>0</v>
      </c>
      <c r="CG152" s="99">
        <f t="shared" si="237"/>
        <v>0</v>
      </c>
      <c r="CH152" s="99">
        <f t="shared" si="237"/>
        <v>0</v>
      </c>
      <c r="CI152" s="99">
        <f t="shared" si="237"/>
        <v>0</v>
      </c>
      <c r="CJ152" s="99">
        <f t="shared" si="237"/>
        <v>0</v>
      </c>
      <c r="CK152" s="99">
        <f t="shared" si="237"/>
        <v>0</v>
      </c>
      <c r="CL152" s="99">
        <f t="shared" si="237"/>
        <v>0</v>
      </c>
      <c r="CM152" s="99">
        <f t="shared" si="237"/>
        <v>0</v>
      </c>
      <c r="CN152" s="99">
        <f t="shared" si="237"/>
        <v>0</v>
      </c>
      <c r="CO152" s="99">
        <f t="shared" si="237"/>
        <v>0</v>
      </c>
      <c r="CP152" s="99">
        <f t="shared" si="237"/>
        <v>0</v>
      </c>
      <c r="CQ152" s="99">
        <f t="shared" si="237"/>
        <v>0</v>
      </c>
      <c r="CR152" s="99">
        <f t="shared" si="237"/>
        <v>0</v>
      </c>
      <c r="CS152" s="99">
        <f t="shared" si="237"/>
        <v>0</v>
      </c>
      <c r="CT152" s="99">
        <f t="shared" si="237"/>
        <v>0</v>
      </c>
      <c r="CU152" s="99">
        <f t="shared" si="237"/>
        <v>0</v>
      </c>
      <c r="CV152" s="99">
        <f t="shared" si="237"/>
        <v>0</v>
      </c>
      <c r="CW152" s="99">
        <f t="shared" si="237"/>
        <v>0</v>
      </c>
      <c r="CX152" s="99">
        <f t="shared" si="237"/>
        <v>0</v>
      </c>
      <c r="CY152" s="99">
        <f t="shared" si="237"/>
        <v>0</v>
      </c>
      <c r="CZ152" s="99">
        <f t="shared" si="237"/>
        <v>0</v>
      </c>
      <c r="DA152" s="99">
        <f t="shared" si="237"/>
        <v>0</v>
      </c>
      <c r="DB152" s="99">
        <f t="shared" si="237"/>
        <v>0</v>
      </c>
      <c r="DC152" s="99">
        <f t="shared" si="237"/>
        <v>0</v>
      </c>
      <c r="DD152" s="99">
        <f t="shared" si="237"/>
        <v>0</v>
      </c>
      <c r="DE152" s="99">
        <f t="shared" si="237"/>
        <v>0</v>
      </c>
      <c r="DF152" s="99">
        <f t="shared" si="237"/>
        <v>0</v>
      </c>
      <c r="DG152" s="99">
        <f t="shared" si="237"/>
        <v>0</v>
      </c>
      <c r="DH152" s="99">
        <f t="shared" si="237"/>
        <v>0</v>
      </c>
      <c r="DI152" s="99">
        <f t="shared" si="237"/>
        <v>0</v>
      </c>
      <c r="DJ152" s="99">
        <f t="shared" si="237"/>
        <v>0</v>
      </c>
      <c r="DK152" s="99">
        <f t="shared" si="237"/>
        <v>0</v>
      </c>
      <c r="DL152" s="99">
        <f t="shared" si="237"/>
        <v>0</v>
      </c>
      <c r="DM152" s="99">
        <f t="shared" si="237"/>
        <v>0</v>
      </c>
      <c r="DN152" s="99">
        <f t="shared" si="237"/>
        <v>0</v>
      </c>
      <c r="DO152" s="99">
        <f t="shared" si="237"/>
        <v>0</v>
      </c>
      <c r="DP152" s="99">
        <f t="shared" si="237"/>
        <v>0</v>
      </c>
      <c r="DQ152" s="99">
        <f t="shared" si="237"/>
        <v>0</v>
      </c>
      <c r="DR152" s="99">
        <f t="shared" si="237"/>
        <v>0</v>
      </c>
      <c r="DS152" s="99">
        <f t="shared" si="237"/>
        <v>0</v>
      </c>
      <c r="DT152" s="99">
        <f t="shared" si="237"/>
        <v>0</v>
      </c>
      <c r="DU152" s="99">
        <f t="shared" si="237"/>
        <v>0</v>
      </c>
      <c r="DV152" s="99">
        <f t="shared" si="237"/>
        <v>0</v>
      </c>
      <c r="DW152" s="99">
        <f t="shared" si="237"/>
        <v>0</v>
      </c>
      <c r="DX152" s="99">
        <f t="shared" si="237"/>
        <v>0</v>
      </c>
      <c r="DY152" s="99">
        <f t="shared" si="237"/>
        <v>0</v>
      </c>
      <c r="DZ152" s="99">
        <f t="shared" si="237"/>
        <v>0</v>
      </c>
      <c r="EA152" s="99">
        <f t="shared" si="237"/>
        <v>0</v>
      </c>
      <c r="EB152" s="99">
        <f t="shared" si="237"/>
        <v>0</v>
      </c>
      <c r="EC152" s="99">
        <f t="shared" si="237"/>
        <v>0</v>
      </c>
      <c r="ED152" s="99">
        <f t="shared" si="237"/>
        <v>0</v>
      </c>
      <c r="EE152" s="99">
        <f t="shared" si="237"/>
        <v>0</v>
      </c>
      <c r="EF152" s="99">
        <f t="shared" si="237"/>
        <v>0</v>
      </c>
      <c r="EG152" s="99">
        <f t="shared" si="237"/>
        <v>0</v>
      </c>
      <c r="EH152" s="99">
        <f t="shared" si="237"/>
        <v>0</v>
      </c>
      <c r="EI152" s="99">
        <f t="shared" si="237"/>
        <v>0</v>
      </c>
      <c r="EJ152" s="59"/>
      <c r="EK152" s="59"/>
      <c r="EL152" s="59"/>
      <c r="EM152" s="59"/>
      <c r="EN152" s="59"/>
      <c r="EO152" s="59"/>
      <c r="EP152" s="59"/>
      <c r="EQ152" s="59"/>
      <c r="ER152" s="59"/>
      <c r="ES152" s="59"/>
      <c r="ET152" s="59"/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/>
      <c r="FK152" s="59"/>
      <c r="FL152" s="59"/>
      <c r="FM152" s="59"/>
      <c r="FN152" s="59"/>
      <c r="FO152" s="59"/>
      <c r="FP152" s="59"/>
      <c r="FQ152" s="59"/>
      <c r="FR152" s="59"/>
      <c r="FS152" s="59"/>
      <c r="FT152" s="60"/>
      <c r="FU152" s="60"/>
      <c r="FV152" s="60"/>
      <c r="FW152" s="60"/>
      <c r="FX152" s="60"/>
      <c r="FY152" s="60"/>
      <c r="FZ152" s="60"/>
      <c r="GA152" s="60"/>
      <c r="GB152" s="60"/>
      <c r="GC152" s="60"/>
      <c r="GD152" s="60"/>
      <c r="GE152" s="60"/>
      <c r="GF152" s="60"/>
      <c r="GG152" s="60"/>
      <c r="GH152" s="60"/>
      <c r="GI152" s="60"/>
      <c r="GJ152" s="60"/>
      <c r="GK152" s="60"/>
      <c r="GL152" s="60"/>
      <c r="GM152" s="60"/>
      <c r="GN152" s="60"/>
      <c r="GO152" s="60"/>
      <c r="GP152" s="60"/>
      <c r="GQ152" s="60"/>
      <c r="GR152" s="60"/>
      <c r="GS152" s="60"/>
    </row>
    <row r="153" spans="2:201" x14ac:dyDescent="0.2">
      <c r="B153" s="66" t="s">
        <v>1064</v>
      </c>
      <c r="C153" s="67" t="s">
        <v>1065</v>
      </c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9">
        <f t="shared" ref="P153:P161" si="238">SUM(S153:EI153)</f>
        <v>0</v>
      </c>
      <c r="Q153" s="70">
        <f t="shared" ref="Q153:Q161" si="239">SUMIF(S$5:EI$5,"факт",S153:EI153)</f>
        <v>0</v>
      </c>
      <c r="R153" s="59">
        <f t="shared" ref="R153:R161" si="240">P153-Q153</f>
        <v>0</v>
      </c>
      <c r="S153" s="102">
        <f>SUMIF(факт!$S$7:$S$2427,S$6&amp;"/"&amp;$B153,факт!$N$7:$N$2427)</f>
        <v>0</v>
      </c>
      <c r="T153" s="102">
        <f>SUMIF(факт!$S$7:$S$2427,T$6&amp;"/"&amp;$B153,факт!$N$7:$N$2427)</f>
        <v>0</v>
      </c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C153" s="59"/>
      <c r="DD153" s="59"/>
      <c r="DE153" s="59"/>
      <c r="DF153" s="59"/>
      <c r="DG153" s="59"/>
      <c r="DH153" s="59"/>
      <c r="DI153" s="59"/>
      <c r="DJ153" s="59"/>
      <c r="DK153" s="59"/>
      <c r="DL153" s="59"/>
      <c r="DM153" s="59"/>
      <c r="DN153" s="59"/>
      <c r="DO153" s="59"/>
      <c r="DP153" s="59"/>
      <c r="DQ153" s="59"/>
      <c r="DR153" s="59"/>
      <c r="DS153" s="59"/>
      <c r="DT153" s="59"/>
      <c r="DU153" s="59"/>
      <c r="DV153" s="59"/>
      <c r="DW153" s="59"/>
      <c r="DX153" s="59"/>
      <c r="DY153" s="59"/>
      <c r="DZ153" s="59"/>
      <c r="EA153" s="59"/>
      <c r="EB153" s="59"/>
      <c r="EC153" s="59"/>
      <c r="ED153" s="59"/>
      <c r="EE153" s="59"/>
      <c r="EF153" s="59"/>
      <c r="EG153" s="59"/>
      <c r="EH153" s="59"/>
      <c r="EI153" s="59"/>
      <c r="EJ153" s="59"/>
      <c r="EK153" s="59"/>
      <c r="EL153" s="59"/>
      <c r="EM153" s="59"/>
      <c r="EN153" s="59"/>
      <c r="EO153" s="59"/>
      <c r="EP153" s="59"/>
      <c r="EQ153" s="59"/>
      <c r="ER153" s="59"/>
      <c r="ES153" s="59"/>
      <c r="ET153" s="59"/>
      <c r="EU153" s="59"/>
      <c r="EV153" s="59"/>
      <c r="EW153" s="59"/>
      <c r="EX153" s="59"/>
      <c r="EY153" s="59"/>
      <c r="EZ153" s="59"/>
      <c r="FA153" s="59"/>
      <c r="FB153" s="59"/>
      <c r="FC153" s="59"/>
      <c r="FD153" s="59"/>
      <c r="FE153" s="59"/>
      <c r="FF153" s="59"/>
      <c r="FG153" s="59"/>
      <c r="FH153" s="59"/>
      <c r="FI153" s="59"/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60"/>
      <c r="FU153" s="60"/>
      <c r="FV153" s="60"/>
      <c r="FW153" s="60"/>
      <c r="FX153" s="60"/>
      <c r="FY153" s="60"/>
      <c r="FZ153" s="60"/>
      <c r="GA153" s="60"/>
      <c r="GB153" s="60"/>
      <c r="GC153" s="60"/>
      <c r="GD153" s="60"/>
      <c r="GE153" s="60"/>
      <c r="GF153" s="60"/>
      <c r="GG153" s="60"/>
      <c r="GH153" s="60"/>
      <c r="GI153" s="60"/>
      <c r="GJ153" s="60"/>
      <c r="GK153" s="60"/>
      <c r="GL153" s="60"/>
      <c r="GM153" s="60"/>
      <c r="GN153" s="60"/>
      <c r="GO153" s="60"/>
      <c r="GP153" s="60"/>
      <c r="GQ153" s="60"/>
      <c r="GR153" s="60"/>
      <c r="GS153" s="60"/>
    </row>
    <row r="154" spans="2:201" x14ac:dyDescent="0.2">
      <c r="B154" s="66" t="s">
        <v>1066</v>
      </c>
      <c r="C154" s="67" t="s">
        <v>1067</v>
      </c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9">
        <f t="shared" si="238"/>
        <v>0</v>
      </c>
      <c r="Q154" s="70">
        <f t="shared" si="239"/>
        <v>0</v>
      </c>
      <c r="R154" s="59">
        <f t="shared" si="240"/>
        <v>0</v>
      </c>
      <c r="S154" s="102">
        <f>SUMIF(факт!$S$7:$S$2427,S$6&amp;"/"&amp;$B154,факт!$N$7:$N$2427)</f>
        <v>0</v>
      </c>
      <c r="T154" s="102">
        <f>SUMIF(факт!$S$7:$S$2427,T$6&amp;"/"&amp;$B154,факт!$N$7:$N$2427)</f>
        <v>0</v>
      </c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/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60"/>
      <c r="FU154" s="60"/>
      <c r="FV154" s="60"/>
      <c r="FW154" s="60"/>
      <c r="FX154" s="60"/>
      <c r="FY154" s="60"/>
      <c r="FZ154" s="60"/>
      <c r="GA154" s="60"/>
      <c r="GB154" s="60"/>
      <c r="GC154" s="60"/>
      <c r="GD154" s="60"/>
      <c r="GE154" s="60"/>
      <c r="GF154" s="60"/>
      <c r="GG154" s="60"/>
      <c r="GH154" s="60"/>
      <c r="GI154" s="60"/>
      <c r="GJ154" s="60"/>
      <c r="GK154" s="60"/>
      <c r="GL154" s="60"/>
      <c r="GM154" s="60"/>
      <c r="GN154" s="60"/>
      <c r="GO154" s="60"/>
      <c r="GP154" s="60"/>
      <c r="GQ154" s="60"/>
      <c r="GR154" s="60"/>
      <c r="GS154" s="60"/>
    </row>
    <row r="155" spans="2:201" x14ac:dyDescent="0.2">
      <c r="B155" s="66" t="s">
        <v>1068</v>
      </c>
      <c r="C155" s="67" t="s">
        <v>1069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9">
        <f t="shared" si="238"/>
        <v>0</v>
      </c>
      <c r="Q155" s="70">
        <f t="shared" si="239"/>
        <v>0</v>
      </c>
      <c r="R155" s="59">
        <f t="shared" si="240"/>
        <v>0</v>
      </c>
      <c r="S155" s="102">
        <f>SUMIF(факт!$S$7:$S$2427,S$6&amp;"/"&amp;$B155,факт!$N$7:$N$2427)</f>
        <v>0</v>
      </c>
      <c r="T155" s="102">
        <f>SUMIF(факт!$S$7:$S$2427,T$6&amp;"/"&amp;$B155,факт!$N$7:$N$2427)</f>
        <v>0</v>
      </c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60"/>
      <c r="FU155" s="60"/>
      <c r="FV155" s="60"/>
      <c r="FW155" s="60"/>
      <c r="FX155" s="60"/>
      <c r="FY155" s="60"/>
      <c r="FZ155" s="60"/>
      <c r="GA155" s="60"/>
      <c r="GB155" s="60"/>
      <c r="GC155" s="60"/>
      <c r="GD155" s="60"/>
      <c r="GE155" s="60"/>
      <c r="GF155" s="60"/>
      <c r="GG155" s="60"/>
      <c r="GH155" s="60"/>
      <c r="GI155" s="60"/>
      <c r="GJ155" s="60"/>
      <c r="GK155" s="60"/>
      <c r="GL155" s="60"/>
      <c r="GM155" s="60"/>
      <c r="GN155" s="60"/>
      <c r="GO155" s="60"/>
      <c r="GP155" s="60"/>
      <c r="GQ155" s="60"/>
      <c r="GR155" s="60"/>
      <c r="GS155" s="60"/>
    </row>
    <row r="156" spans="2:201" x14ac:dyDescent="0.2">
      <c r="B156" s="66" t="s">
        <v>1070</v>
      </c>
      <c r="C156" s="67" t="s">
        <v>1071</v>
      </c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9">
        <f t="shared" si="238"/>
        <v>0</v>
      </c>
      <c r="Q156" s="70">
        <f t="shared" si="239"/>
        <v>0</v>
      </c>
      <c r="R156" s="59">
        <f t="shared" si="240"/>
        <v>0</v>
      </c>
      <c r="S156" s="102">
        <f>SUMIF(факт!$S$7:$S$2427,S$6&amp;"/"&amp;$B156,факт!$N$7:$N$2427)</f>
        <v>0</v>
      </c>
      <c r="T156" s="102">
        <f>SUMIF(факт!$S$7:$S$2427,T$6&amp;"/"&amp;$B156,факт!$N$7:$N$2427)</f>
        <v>0</v>
      </c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/>
      <c r="EY156" s="59"/>
      <c r="EZ156" s="59"/>
      <c r="FA156" s="59"/>
      <c r="FB156" s="59"/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60"/>
      <c r="FU156" s="60"/>
      <c r="FV156" s="60"/>
      <c r="FW156" s="60"/>
      <c r="FX156" s="60"/>
      <c r="FY156" s="60"/>
      <c r="FZ156" s="60"/>
      <c r="GA156" s="60"/>
      <c r="GB156" s="60"/>
      <c r="GC156" s="60"/>
      <c r="GD156" s="60"/>
      <c r="GE156" s="60"/>
      <c r="GF156" s="60"/>
      <c r="GG156" s="60"/>
      <c r="GH156" s="60"/>
      <c r="GI156" s="60"/>
      <c r="GJ156" s="60"/>
      <c r="GK156" s="60"/>
      <c r="GL156" s="60"/>
      <c r="GM156" s="60"/>
      <c r="GN156" s="60"/>
      <c r="GO156" s="60"/>
      <c r="GP156" s="60"/>
      <c r="GQ156" s="60"/>
      <c r="GR156" s="60"/>
      <c r="GS156" s="60"/>
    </row>
    <row r="157" spans="2:201" x14ac:dyDescent="0.2">
      <c r="B157" s="66" t="s">
        <v>1072</v>
      </c>
      <c r="C157" s="67" t="s">
        <v>1073</v>
      </c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9">
        <f t="shared" si="238"/>
        <v>0</v>
      </c>
      <c r="Q157" s="70">
        <f t="shared" si="239"/>
        <v>0</v>
      </c>
      <c r="R157" s="59">
        <f t="shared" si="240"/>
        <v>0</v>
      </c>
      <c r="S157" s="102">
        <f>SUMIF(факт!$S$7:$S$2427,S$6&amp;"/"&amp;$B157,факт!$N$7:$N$2427)</f>
        <v>0</v>
      </c>
      <c r="T157" s="102">
        <f>SUMIF(факт!$S$7:$S$2427,T$6&amp;"/"&amp;$B157,факт!$N$7:$N$2427)</f>
        <v>0</v>
      </c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/>
      <c r="EW157" s="59"/>
      <c r="EX157" s="59"/>
      <c r="EY157" s="59"/>
      <c r="EZ157" s="59"/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60"/>
      <c r="FU157" s="60"/>
      <c r="FV157" s="60"/>
      <c r="FW157" s="60"/>
      <c r="FX157" s="60"/>
      <c r="FY157" s="60"/>
      <c r="FZ157" s="60"/>
      <c r="GA157" s="60"/>
      <c r="GB157" s="60"/>
      <c r="GC157" s="60"/>
      <c r="GD157" s="60"/>
      <c r="GE157" s="60"/>
      <c r="GF157" s="60"/>
      <c r="GG157" s="60"/>
      <c r="GH157" s="60"/>
      <c r="GI157" s="60"/>
      <c r="GJ157" s="60"/>
      <c r="GK157" s="60"/>
      <c r="GL157" s="60"/>
      <c r="GM157" s="60"/>
      <c r="GN157" s="60"/>
      <c r="GO157" s="60"/>
      <c r="GP157" s="60"/>
      <c r="GQ157" s="60"/>
      <c r="GR157" s="60"/>
      <c r="GS157" s="60"/>
    </row>
    <row r="158" spans="2:201" x14ac:dyDescent="0.2">
      <c r="B158" s="66" t="s">
        <v>1074</v>
      </c>
      <c r="C158" s="67" t="s">
        <v>1075</v>
      </c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9">
        <f t="shared" si="238"/>
        <v>0</v>
      </c>
      <c r="Q158" s="70">
        <f t="shared" si="239"/>
        <v>0</v>
      </c>
      <c r="R158" s="59">
        <f t="shared" si="240"/>
        <v>0</v>
      </c>
      <c r="S158" s="102">
        <f>SUMIF(факт!$S$7:$S$2427,S$6&amp;"/"&amp;$B158,факт!$N$7:$N$2427)</f>
        <v>0</v>
      </c>
      <c r="T158" s="102">
        <f>SUMIF(факт!$S$7:$S$2427,T$6&amp;"/"&amp;$B158,факт!$N$7:$N$2427)</f>
        <v>0</v>
      </c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/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60"/>
      <c r="FU158" s="60"/>
      <c r="FV158" s="60"/>
      <c r="FW158" s="60"/>
      <c r="FX158" s="60"/>
      <c r="FY158" s="60"/>
      <c r="FZ158" s="60"/>
      <c r="GA158" s="60"/>
      <c r="GB158" s="60"/>
      <c r="GC158" s="60"/>
      <c r="GD158" s="60"/>
      <c r="GE158" s="60"/>
      <c r="GF158" s="60"/>
      <c r="GG158" s="60"/>
      <c r="GH158" s="60"/>
      <c r="GI158" s="60"/>
      <c r="GJ158" s="60"/>
      <c r="GK158" s="60"/>
      <c r="GL158" s="60"/>
      <c r="GM158" s="60"/>
      <c r="GN158" s="60"/>
      <c r="GO158" s="60"/>
      <c r="GP158" s="60"/>
      <c r="GQ158" s="60"/>
      <c r="GR158" s="60"/>
      <c r="GS158" s="60"/>
    </row>
    <row r="159" spans="2:201" x14ac:dyDescent="0.2">
      <c r="B159" s="66" t="s">
        <v>1076</v>
      </c>
      <c r="C159" s="67" t="s">
        <v>1077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9">
        <f t="shared" si="238"/>
        <v>0</v>
      </c>
      <c r="Q159" s="70">
        <f t="shared" si="239"/>
        <v>0</v>
      </c>
      <c r="R159" s="59">
        <f t="shared" si="240"/>
        <v>0</v>
      </c>
      <c r="S159" s="102">
        <f>SUMIF(факт!$S$7:$S$2427,S$6&amp;"/"&amp;$B159,факт!$N$7:$N$2427)</f>
        <v>0</v>
      </c>
      <c r="T159" s="102">
        <f>SUMIF(факт!$S$7:$S$2427,T$6&amp;"/"&amp;$B159,факт!$N$7:$N$2427)</f>
        <v>0</v>
      </c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/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60"/>
      <c r="FU159" s="60"/>
      <c r="FV159" s="60"/>
      <c r="FW159" s="60"/>
      <c r="FX159" s="60"/>
      <c r="FY159" s="60"/>
      <c r="FZ159" s="60"/>
      <c r="GA159" s="60"/>
      <c r="GB159" s="60"/>
      <c r="GC159" s="60"/>
      <c r="GD159" s="60"/>
      <c r="GE159" s="60"/>
      <c r="GF159" s="60"/>
      <c r="GG159" s="60"/>
      <c r="GH159" s="60"/>
      <c r="GI159" s="60"/>
      <c r="GJ159" s="60"/>
      <c r="GK159" s="60"/>
      <c r="GL159" s="60"/>
      <c r="GM159" s="60"/>
      <c r="GN159" s="60"/>
      <c r="GO159" s="60"/>
      <c r="GP159" s="60"/>
      <c r="GQ159" s="60"/>
      <c r="GR159" s="60"/>
      <c r="GS159" s="60"/>
    </row>
    <row r="160" spans="2:201" x14ac:dyDescent="0.2">
      <c r="B160" s="82" t="s">
        <v>1078</v>
      </c>
      <c r="C160" s="83" t="s">
        <v>363</v>
      </c>
      <c r="D160" s="83"/>
      <c r="E160" s="341">
        <f>СРОКИ!C66</f>
        <v>161038500</v>
      </c>
      <c r="F160" s="341">
        <f>СРОКИ!D66</f>
        <v>0</v>
      </c>
      <c r="G160" s="341">
        <f>СРОКИ!E66</f>
        <v>4</v>
      </c>
      <c r="H160" s="83"/>
      <c r="I160" s="83"/>
      <c r="J160" s="83"/>
      <c r="K160" s="83"/>
      <c r="L160" s="83"/>
      <c r="M160" s="83"/>
      <c r="N160" s="83"/>
      <c r="O160" s="83"/>
      <c r="P160" s="84">
        <f t="shared" si="238"/>
        <v>161038500</v>
      </c>
      <c r="Q160" s="85">
        <f t="shared" si="239"/>
        <v>0</v>
      </c>
      <c r="R160" s="85">
        <f t="shared" si="240"/>
        <v>161038500</v>
      </c>
      <c r="S160" s="160">
        <f>SUMIF(факт!$S$7:$S$2427,S$6&amp;"/"&amp;$B160,факт!$N$7:$N$2427)</f>
        <v>0</v>
      </c>
      <c r="T160" s="160">
        <f>SUMIF(факт!$S$7:$S$2427,T$6&amp;"/"&amp;$B160,факт!$N$7:$N$2427)</f>
        <v>0</v>
      </c>
      <c r="U160" s="343">
        <f>MIN(СРОКИ!J66+IF(СРОКИ!J66&gt;0,($F160-$Q160)/$G160,0),$E160-SUM($S160:T160))</f>
        <v>0</v>
      </c>
      <c r="V160" s="343">
        <f>MIN(СРОКИ!K66+IF(СРОКИ!K66&gt;0,($F160-$Q160)/$G160,0),$E160-SUM($S160:U160))</f>
        <v>0</v>
      </c>
      <c r="W160" s="343">
        <f>MIN(СРОКИ!L66+IF(СРОКИ!L66&gt;0,($F160-$Q160)/$G160,0),$E160-SUM($S160:V160))</f>
        <v>0</v>
      </c>
      <c r="X160" s="343">
        <f>MIN(СРОКИ!M66+IF(СРОКИ!M66&gt;0,($F160-$Q160)/$G160,0),$E160-SUM($S160:W160))</f>
        <v>0</v>
      </c>
      <c r="Y160" s="343">
        <f>MIN(СРОКИ!N66+IF(СРОКИ!N66&gt;0,($F160-$Q160)/$G160,0),$E160-SUM($S160:X160))</f>
        <v>0</v>
      </c>
      <c r="Z160" s="343">
        <f>MIN(СРОКИ!O66+IF(СРОКИ!O66&gt;0,($F160-$Q160)/$G160,0),$E160-SUM($S160:Y160))</f>
        <v>0</v>
      </c>
      <c r="AA160" s="343">
        <f>MIN(СРОКИ!P66+IF(СРОКИ!P66&gt;0,($F160-$Q160)/$G160,0),$E160-SUM($S160:Z160))</f>
        <v>0</v>
      </c>
      <c r="AB160" s="343">
        <f>MIN(СРОКИ!Q66+IF(СРОКИ!Q66&gt;0,($F160-$Q160)/$G160,0),$E160-SUM($S160:AA160))</f>
        <v>0</v>
      </c>
      <c r="AC160" s="343">
        <f>MIN(СРОКИ!R66+IF(СРОКИ!R66&gt;0,($F160-$Q160)/$G160,0),$E160-SUM($S160:AB160))</f>
        <v>0</v>
      </c>
      <c r="AD160" s="343">
        <f>MIN(СРОКИ!S66+IF(СРОКИ!S66&gt;0,($F160-$Q160)/$G160,0),$E160-SUM($S160:AC160))</f>
        <v>0</v>
      </c>
      <c r="AE160" s="343">
        <f>MIN(СРОКИ!T66+IF(СРОКИ!T66&gt;0,($F160-$Q160)/$G160,0),$E160-SUM($S160:AD160))</f>
        <v>0</v>
      </c>
      <c r="AF160" s="343">
        <f>MIN(СРОКИ!U66+IF(СРОКИ!U66&gt;0,($F160-$Q160)/$G160,0),$E160-SUM($S160:AE160))</f>
        <v>0</v>
      </c>
      <c r="AG160" s="343">
        <f>MIN(СРОКИ!V66+IF(СРОКИ!V66&gt;0,($F160-$Q160)/$G160,0),$E160-SUM($S160:AF160))</f>
        <v>0</v>
      </c>
      <c r="AH160" s="343">
        <f>MIN(СРОКИ!W66+IF(СРОКИ!W66&gt;0,($F160-$Q160)/$G160,0),$E160-SUM($S160:AG160))</f>
        <v>0</v>
      </c>
      <c r="AI160" s="343">
        <f>MIN(СРОКИ!X66+IF(СРОКИ!X66&gt;0,($F160-$Q160)/$G160,0),$E160-SUM($S160:AH160))</f>
        <v>0</v>
      </c>
      <c r="AJ160" s="343">
        <f>MIN(СРОКИ!Y66+IF(СРОКИ!Y66&gt;0,($F160-$Q160)/$G160,0),$E160-SUM($S160:AI160))</f>
        <v>0</v>
      </c>
      <c r="AK160" s="343">
        <f>MIN(СРОКИ!Z66+IF(СРОКИ!Z66&gt;0,($F160-$Q160)/$G160,0),$E160-SUM($S160:AJ160))</f>
        <v>0</v>
      </c>
      <c r="AL160" s="343">
        <f>MIN(СРОКИ!AA66+IF(СРОКИ!AA66&gt;0,($F160-$Q160)/$G160,0),$E160-SUM($S160:AK160))</f>
        <v>0</v>
      </c>
      <c r="AM160" s="343">
        <f>MIN(СРОКИ!AB66+IF(СРОКИ!AB66&gt;0,($F160-$Q160)/$G160,0),$E160-SUM($S160:AL160))</f>
        <v>0</v>
      </c>
      <c r="AN160" s="343">
        <f>MIN(СРОКИ!AC66+IF(СРОКИ!AC66&gt;0,($F160-$Q160)/$G160,0),$E160-SUM($S160:AM160))</f>
        <v>0</v>
      </c>
      <c r="AO160" s="343">
        <f>MIN(СРОКИ!AD66+IF(СРОКИ!AD66&gt;0,($F160-$Q160)/$G160,0),$E160-SUM($S160:AN160))</f>
        <v>0</v>
      </c>
      <c r="AP160" s="343">
        <f>MIN(СРОКИ!AE66+IF(СРОКИ!AE66&gt;0,($F160-$Q160)/$G160,0),$E160-SUM($S160:AO160))</f>
        <v>0</v>
      </c>
      <c r="AQ160" s="343">
        <f>MIN(СРОКИ!AF66+IF(СРОКИ!AF66&gt;0,($F160-$Q160)/$G160,0),$E160-SUM($S160:AP160))</f>
        <v>0</v>
      </c>
      <c r="AR160" s="343">
        <f>MIN(СРОКИ!AG66+IF(СРОКИ!AG66&gt;0,($F160-$Q160)/$G160,0),$E160-SUM($S160:AQ160))</f>
        <v>0</v>
      </c>
      <c r="AS160" s="343">
        <f>MIN(СРОКИ!AH66+IF(СРОКИ!AH66&gt;0,($F160-$Q160)/$G160,0),$E160-SUM($S160:AR160))</f>
        <v>0</v>
      </c>
      <c r="AT160" s="343">
        <f>MIN(СРОКИ!AI66+IF(СРОКИ!AI66&gt;0,($F160-$Q160)/$G160,0),$E160-SUM($S160:AS160))</f>
        <v>0</v>
      </c>
      <c r="AU160" s="343">
        <f>MIN(СРОКИ!AJ66+IF(СРОКИ!AJ66&gt;0,($F160-$Q160)/$G160,0),$E160-SUM($S160:AT160))</f>
        <v>0</v>
      </c>
      <c r="AV160" s="343">
        <f>MIN(СРОКИ!AK66+IF(СРОКИ!AK66&gt;0,($F160-$Q160)/$G160,0),$E160-SUM($S160:AU160))</f>
        <v>0</v>
      </c>
      <c r="AW160" s="343">
        <f>MIN(СРОКИ!AL66+IF(СРОКИ!AL66&gt;0,($F160-$Q160)/$G160,0),$E160-SUM($S160:AV160))</f>
        <v>0</v>
      </c>
      <c r="AX160" s="343">
        <f>MIN(СРОКИ!AM66+IF(СРОКИ!AM66&gt;0,($F160-$Q160)/$G160,0),$E160-SUM($S160:AW160))</f>
        <v>0</v>
      </c>
      <c r="AY160" s="343">
        <f>MIN(СРОКИ!AN66+IF(СРОКИ!AN66&gt;0,($F160-$Q160)/$G160,0),$E160-SUM($S160:AX160))</f>
        <v>0</v>
      </c>
      <c r="AZ160" s="343">
        <f>MIN(СРОКИ!AO66+IF(СРОКИ!AO66&gt;0,($F160-$Q160)/$G160,0),$E160-SUM($S160:AY160))</f>
        <v>0</v>
      </c>
      <c r="BA160" s="343">
        <f>MIN(СРОКИ!AP66+IF(СРОКИ!AP66&gt;0,($F160-$Q160)/$G160,0),$E160-SUM($S160:AZ160))</f>
        <v>0</v>
      </c>
      <c r="BB160" s="343">
        <f>MIN(СРОКИ!AQ66+IF(СРОКИ!AQ66&gt;0,($F160-$Q160)/$G160,0),$E160-SUM($S160:BA160))</f>
        <v>0</v>
      </c>
      <c r="BC160" s="343">
        <f>MIN(СРОКИ!AR66+IF(СРОКИ!AR66&gt;0,($F160-$Q160)/$G160,0),$E160-SUM($S160:BB160))</f>
        <v>0</v>
      </c>
      <c r="BD160" s="343">
        <f>MIN(СРОКИ!AS66+IF(СРОКИ!AS66&gt;0,($F160-$Q160)/$G160,0),$E160-SUM($S160:BC160))</f>
        <v>0</v>
      </c>
      <c r="BE160" s="343">
        <f>MIN(СРОКИ!AT66+IF(СРОКИ!AT66&gt;0,($F160-$Q160)/$G160,0),$E160-SUM($S160:BD160))</f>
        <v>0</v>
      </c>
      <c r="BF160" s="343">
        <f>MIN(СРОКИ!AU66+IF(СРОКИ!AU66&gt;0,($F160-$Q160)/$G160,0),$E160-SUM($S160:BE160))</f>
        <v>40259625</v>
      </c>
      <c r="BG160" s="343">
        <f>MIN(СРОКИ!AV66+IF(СРОКИ!AV66&gt;0,($F160-$Q160)/$G160,0),$E160-SUM($S160:BF160))</f>
        <v>40259625</v>
      </c>
      <c r="BH160" s="343">
        <f>MIN(СРОКИ!AW66+IF(СРОКИ!AW66&gt;0,($F160-$Q160)/$G160,0),$E160-SUM($S160:BG160))</f>
        <v>40259625</v>
      </c>
      <c r="BI160" s="343">
        <f>MIN(СРОКИ!AX66+IF(СРОКИ!AX66&gt;0,($F160-$Q160)/$G160,0),$E160-SUM($S160:BH160))</f>
        <v>40259625</v>
      </c>
      <c r="BJ160" s="343">
        <f>MIN(СРОКИ!AY66+IF(СРОКИ!AY66&gt;0,($F160-$Q160)/$G160,0),$E160-SUM($S160:BI160))</f>
        <v>0</v>
      </c>
      <c r="BK160" s="343">
        <f>MIN(СРОКИ!AZ66+IF(СРОКИ!AZ66&gt;0,($F160-$Q160)/$G160,0),$E160-SUM($S160:BJ160))</f>
        <v>0</v>
      </c>
      <c r="BL160" s="343">
        <f>MIN(СРОКИ!BA66+IF(СРОКИ!BA66&gt;0,($F160-$Q160)/$G160,0),$E160-SUM($S160:BK160))</f>
        <v>0</v>
      </c>
      <c r="BM160" s="343">
        <f>MIN(СРОКИ!BB66+IF(СРОКИ!BB66&gt;0,($F160-$Q160)/$G160,0),$E160-SUM($S160:BL160))</f>
        <v>0</v>
      </c>
      <c r="BN160" s="343">
        <f>MIN(СРОКИ!BC66+IF(СРОКИ!BC66&gt;0,($F160-$Q160)/$G160,0),$E160-SUM($S160:BM160))</f>
        <v>0</v>
      </c>
      <c r="BO160" s="343">
        <f>MIN(СРОКИ!BD66+IF(СРОКИ!BD66&gt;0,($F160-$Q160)/$G160,0),$E160-SUM($S160:BN160))</f>
        <v>0</v>
      </c>
      <c r="BP160" s="343">
        <f>MIN(СРОКИ!BE66+IF(СРОКИ!BE66&gt;0,($F160-$Q160)/$G160,0),$E160-SUM($S160:BO160))</f>
        <v>0</v>
      </c>
      <c r="BQ160" s="343">
        <f>MIN(СРОКИ!BF66+IF(СРОКИ!BF66&gt;0,($F160-$Q160)/$G160,0),$E160-SUM($S160:BP160))</f>
        <v>0</v>
      </c>
      <c r="BR160" s="343">
        <f>MIN(СРОКИ!BG66+IF(СРОКИ!BG66&gt;0,($F160-$Q160)/$G160,0),$E160-SUM($S160:BQ160))</f>
        <v>0</v>
      </c>
      <c r="BS160" s="343">
        <f>MIN(СРОКИ!BH66+IF(СРОКИ!BH66&gt;0,($F160-$Q160)/$G160,0),$E160-SUM($S160:BR160))</f>
        <v>0</v>
      </c>
      <c r="BT160" s="343">
        <f>MIN(СРОКИ!BI66+IF(СРОКИ!BI66&gt;0,($F160-$Q160)/$G160,0),$E160-SUM($S160:BS160))</f>
        <v>0</v>
      </c>
      <c r="BU160" s="343">
        <f>MIN(СРОКИ!BJ66+IF(СРОКИ!BJ66&gt;0,($F160-$Q160)/$G160,0),$E160-SUM($S160:BT160))</f>
        <v>0</v>
      </c>
      <c r="BV160" s="343">
        <f>MIN(СРОКИ!BK66+IF(СРОКИ!BK66&gt;0,($F160-$Q160)/$G160,0),$E160-SUM($S160:BU160))</f>
        <v>0</v>
      </c>
      <c r="BW160" s="343">
        <f>MIN(СРОКИ!BL66+IF(СРОКИ!BL66&gt;0,($F160-$Q160)/$G160,0),$E160-SUM($S160:BV160))</f>
        <v>0</v>
      </c>
      <c r="BX160" s="343">
        <f>MIN(СРОКИ!BM66+IF(СРОКИ!BM66&gt;0,($F160-$Q160)/$G160,0),$E160-SUM($S160:BW160))</f>
        <v>0</v>
      </c>
      <c r="BY160" s="343">
        <f>MIN(СРОКИ!BN66+IF(СРОКИ!BN66&gt;0,($F160-$Q160)/$G160,0),$E160-SUM($S160:BX160))</f>
        <v>0</v>
      </c>
      <c r="BZ160" s="343">
        <f>MIN(СРОКИ!BO66+IF(СРОКИ!BO66&gt;0,($F160-$Q160)/$G160,0),$E160-SUM($S160:BY160))</f>
        <v>0</v>
      </c>
      <c r="CA160" s="343">
        <f>MIN(СРОКИ!BP66+IF(СРОКИ!BP66&gt;0,($F160-$Q160)/$G160,0),$E160-SUM($S160:BZ160))</f>
        <v>0</v>
      </c>
      <c r="CB160" s="343">
        <f>MIN(СРОКИ!BQ66+IF(СРОКИ!BQ66&gt;0,($F160-$Q160)/$G160,0),$E160-SUM($S160:CA160))</f>
        <v>0</v>
      </c>
      <c r="CC160" s="343">
        <f>MIN(СРОКИ!BR66+IF(СРОКИ!BR66&gt;0,($F160-$Q160)/$G160,0),$E160-SUM($S160:CB160))</f>
        <v>0</v>
      </c>
      <c r="CD160" s="343">
        <f>MIN(СРОКИ!BS66+IF(СРОКИ!BS66&gt;0,($F160-$Q160)/$G160,0),$E160-SUM($S160:CC160))</f>
        <v>0</v>
      </c>
      <c r="CE160" s="343">
        <f>MIN(СРОКИ!BT66+IF(СРОКИ!BT66&gt;0,($F160-$Q160)/$G160,0),$E160-SUM($S160:CD160))</f>
        <v>0</v>
      </c>
      <c r="CF160" s="343">
        <f>MIN(СРОКИ!BU66+IF(СРОКИ!BU66&gt;0,($F160-$Q160)/$G160,0),$E160-SUM($S160:CE160))</f>
        <v>0</v>
      </c>
      <c r="CG160" s="343">
        <f>MIN(СРОКИ!BV66+IF(СРОКИ!BV66&gt;0,($F160-$Q160)/$G160,0),$E160-SUM($S160:CF160))</f>
        <v>0</v>
      </c>
      <c r="CH160" s="343">
        <f>MIN(СРОКИ!BW66+IF(СРОКИ!BW66&gt;0,($F160-$Q160)/$G160,0),$E160-SUM($S160:CG160))</f>
        <v>0</v>
      </c>
      <c r="CI160" s="343">
        <f>MIN(СРОКИ!BX66+IF(СРОКИ!BX66&gt;0,($F160-$Q160)/$G160,0),$E160-SUM($S160:CH160))</f>
        <v>0</v>
      </c>
      <c r="CJ160" s="343">
        <f>MIN(СРОКИ!BY66+IF(СРОКИ!BY66&gt;0,($F160-$Q160)/$G160,0),$E160-SUM($S160:CI160))</f>
        <v>0</v>
      </c>
      <c r="CK160" s="343">
        <f>MIN(СРОКИ!BZ66+IF(СРОКИ!BZ66&gt;0,($F160-$Q160)/$G160,0),$E160-SUM($S160:CJ160))</f>
        <v>0</v>
      </c>
      <c r="CL160" s="343">
        <f>MIN(СРОКИ!CA66+IF(СРОКИ!CA66&gt;0,($F160-$Q160)/$G160,0),$E160-SUM($S160:CK160))</f>
        <v>0</v>
      </c>
      <c r="CM160" s="343">
        <f>MIN(СРОКИ!CB66+IF(СРОКИ!CB66&gt;0,($F160-$Q160)/$G160,0),$E160-SUM($S160:CL160))</f>
        <v>0</v>
      </c>
      <c r="CN160" s="343">
        <f>MIN(СРОКИ!CC66+IF(СРОКИ!CC66&gt;0,($F160-$Q160)/$G160,0),$E160-SUM($S160:CM160))</f>
        <v>0</v>
      </c>
      <c r="CO160" s="343">
        <f>MIN(СРОКИ!CD66+IF(СРОКИ!CD66&gt;0,($F160-$Q160)/$G160,0),$E160-SUM($S160:CN160))</f>
        <v>0</v>
      </c>
      <c r="CP160" s="343">
        <f>MIN(СРОКИ!CE66+IF(СРОКИ!CE66&gt;0,($F160-$Q160)/$G160,0),$E160-SUM($S160:CO160))</f>
        <v>0</v>
      </c>
      <c r="CQ160" s="343">
        <f>MIN(СРОКИ!CF66+IF(СРОКИ!CF66&gt;0,($F160-$Q160)/$G160,0),$E160-SUM($S160:CP160))</f>
        <v>0</v>
      </c>
      <c r="CR160" s="343">
        <f>MIN(СРОКИ!CG66+IF(СРОКИ!CG66&gt;0,($F160-$Q160)/$G160,0),$E160-SUM($S160:CQ160))</f>
        <v>0</v>
      </c>
      <c r="CS160" s="343">
        <f>MIN(СРОКИ!CH66+IF(СРОКИ!CH66&gt;0,($F160-$Q160)/$G160,0),$E160-SUM($S160:CR160))</f>
        <v>0</v>
      </c>
      <c r="CT160" s="343">
        <f>MIN(СРОКИ!CI66+IF(СРОКИ!CI66&gt;0,($F160-$Q160)/$G160,0),$E160-SUM($S160:CS160))</f>
        <v>0</v>
      </c>
      <c r="CU160" s="343">
        <f>MIN(СРОКИ!CJ66+IF(СРОКИ!CJ66&gt;0,($F160-$Q160)/$G160,0),$E160-SUM($S160:CT160))</f>
        <v>0</v>
      </c>
      <c r="CV160" s="343">
        <f>MIN(СРОКИ!CK66+IF(СРОКИ!CK66&gt;0,($F160-$Q160)/$G160,0),$E160-SUM($S160:CU160))</f>
        <v>0</v>
      </c>
      <c r="CW160" s="343">
        <f>MIN(СРОКИ!CL66+IF(СРОКИ!CL66&gt;0,($F160-$Q160)/$G160,0),$E160-SUM($S160:CV160))</f>
        <v>0</v>
      </c>
      <c r="CX160" s="343">
        <f>MIN(СРОКИ!CM66+IF(СРОКИ!CM66&gt;0,($F160-$Q160)/$G160,0),$E160-SUM($S160:CW160))</f>
        <v>0</v>
      </c>
      <c r="CY160" s="343">
        <f>MIN(СРОКИ!CN66+IF(СРОКИ!CN66&gt;0,($F160-$Q160)/$G160,0),$E160-SUM($S160:CX160))</f>
        <v>0</v>
      </c>
      <c r="CZ160" s="343">
        <f>MIN(СРОКИ!CO66+IF(СРОКИ!CO66&gt;0,($F160-$Q160)/$G160,0),$E160-SUM($S160:CY160))</f>
        <v>0</v>
      </c>
      <c r="DA160" s="343">
        <f>MIN(СРОКИ!CP66+IF(СРОКИ!CP66&gt;0,($F160-$Q160)/$G160,0),$E160-SUM($S160:CZ160))</f>
        <v>0</v>
      </c>
      <c r="DB160" s="343">
        <f>MIN(СРОКИ!CQ66+IF(СРОКИ!CQ66&gt;0,($F160-$Q160)/$G160,0),$E160-SUM($S160:DA160))</f>
        <v>0</v>
      </c>
      <c r="DC160" s="343">
        <f>MIN(СРОКИ!CR66+IF(СРОКИ!CR66&gt;0,($F160-$Q160)/$G160,0),$E160-SUM($S160:DB160))</f>
        <v>0</v>
      </c>
      <c r="DD160" s="343">
        <f>MIN(СРОКИ!CS66+IF(СРОКИ!CS66&gt;0,($F160-$Q160)/$G160,0),$E160-SUM($S160:DC160))</f>
        <v>0</v>
      </c>
      <c r="DE160" s="343">
        <f>MIN(СРОКИ!CT66+IF(СРОКИ!CT66&gt;0,($F160-$Q160)/$G160,0),$E160-SUM($S160:DD160))</f>
        <v>0</v>
      </c>
      <c r="DF160" s="343">
        <f>MIN(СРОКИ!CU66+IF(СРОКИ!CU66&gt;0,($F160-$Q160)/$G160,0),$E160-SUM($S160:DE160))</f>
        <v>0</v>
      </c>
      <c r="DG160" s="343">
        <f>MIN(СРОКИ!CV66+IF(СРОКИ!CV66&gt;0,($F160-$Q160)/$G160,0),$E160-SUM($S160:DF160))</f>
        <v>0</v>
      </c>
      <c r="DH160" s="343">
        <f>MIN(СРОКИ!CW66+IF(СРОКИ!CW66&gt;0,($F160-$Q160)/$G160,0),$E160-SUM($S160:DG160))</f>
        <v>0</v>
      </c>
      <c r="DI160" s="343">
        <f>MIN(СРОКИ!CX66+IF(СРОКИ!CX66&gt;0,($F160-$Q160)/$G160,0),$E160-SUM($S160:DH160))</f>
        <v>0</v>
      </c>
      <c r="DJ160" s="343">
        <f>MIN(СРОКИ!CY66+IF(СРОКИ!CY66&gt;0,($F160-$Q160)/$G160,0),$E160-SUM($S160:DI160))</f>
        <v>0</v>
      </c>
      <c r="DK160" s="343">
        <f>MIN(СРОКИ!CZ66+IF(СРОКИ!CZ66&gt;0,($F160-$Q160)/$G160,0),$E160-SUM($S160:DJ160))</f>
        <v>0</v>
      </c>
      <c r="DL160" s="343">
        <f>MIN(СРОКИ!DA66+IF(СРОКИ!DA66&gt;0,($F160-$Q160)/$G160,0),$E160-SUM($S160:DK160))</f>
        <v>0</v>
      </c>
      <c r="DM160" s="343">
        <f>MIN(СРОКИ!DB66+IF(СРОКИ!DB66&gt;0,($F160-$Q160)/$G160,0),$E160-SUM($S160:DL160))</f>
        <v>0</v>
      </c>
      <c r="DN160" s="343">
        <f>MIN(СРОКИ!DC66+IF(СРОКИ!DC66&gt;0,($F160-$Q160)/$G160,0),$E160-SUM($S160:DM160))</f>
        <v>0</v>
      </c>
      <c r="DO160" s="343">
        <f>MIN(СРОКИ!DD66+IF(СРОКИ!DD66&gt;0,($F160-$Q160)/$G160,0),$E160-SUM($S160:DN160))</f>
        <v>0</v>
      </c>
      <c r="DP160" s="343">
        <f>MIN(СРОКИ!DE66+IF(СРОКИ!DE66&gt;0,($F160-$Q160)/$G160,0),$E160-SUM($S160:DO160))</f>
        <v>0</v>
      </c>
      <c r="DQ160" s="343">
        <f>MIN(СРОКИ!DF66+IF(СРОКИ!DF66&gt;0,($F160-$Q160)/$G160,0),$E160-SUM($S160:DP160))</f>
        <v>0</v>
      </c>
      <c r="DR160" s="343">
        <f>MIN(СРОКИ!DG66+IF(СРОКИ!DG66&gt;0,($F160-$Q160)/$G160,0),$E160-SUM($S160:DQ160))</f>
        <v>0</v>
      </c>
      <c r="DS160" s="343">
        <f>MIN(СРОКИ!DH66+IF(СРОКИ!DH66&gt;0,($F160-$Q160)/$G160,0),$E160-SUM($S160:DR160))</f>
        <v>0</v>
      </c>
      <c r="DT160" s="343">
        <f>MIN(СРОКИ!DI66+IF(СРОКИ!DI66&gt;0,($F160-$Q160)/$G160,0),$E160-SUM($S160:DS160))</f>
        <v>0</v>
      </c>
      <c r="DU160" s="343">
        <f>MIN(СРОКИ!DJ66+IF(СРОКИ!DJ66&gt;0,($F160-$Q160)/$G160,0),$E160-SUM($S160:DT160))</f>
        <v>0</v>
      </c>
      <c r="DV160" s="343">
        <f>MIN(СРОКИ!DK66+IF(СРОКИ!DK66&gt;0,($F160-$Q160)/$G160,0),$E160-SUM($S160:DU160))</f>
        <v>0</v>
      </c>
      <c r="DW160" s="343">
        <f>MIN(СРОКИ!DL66+IF(СРОКИ!DL66&gt;0,($F160-$Q160)/$G160,0),$E160-SUM($S160:DV160))</f>
        <v>0</v>
      </c>
      <c r="DX160" s="343">
        <f>MIN(СРОКИ!DM66+IF(СРОКИ!DM66&gt;0,($F160-$Q160)/$G160,0),$E160-SUM($S160:DW160))</f>
        <v>0</v>
      </c>
      <c r="DY160" s="343">
        <f>MIN(СРОКИ!DN66+IF(СРОКИ!DN66&gt;0,($F160-$Q160)/$G160,0),$E160-SUM($S160:DX160))</f>
        <v>0</v>
      </c>
      <c r="DZ160" s="343">
        <f>MIN(СРОКИ!DO66+IF(СРОКИ!DO66&gt;0,($F160-$Q160)/$G160,0),$E160-SUM($S160:DY160))</f>
        <v>0</v>
      </c>
      <c r="EA160" s="343">
        <f>MIN(СРОКИ!DP66+IF(СРОКИ!DP66&gt;0,($F160-$Q160)/$G160,0),$E160-SUM($S160:DZ160))</f>
        <v>0</v>
      </c>
      <c r="EB160" s="343">
        <f>MIN(СРОКИ!DQ66+IF(СРОКИ!DQ66&gt;0,($F160-$Q160)/$G160,0),$E160-SUM($S160:EA160))</f>
        <v>0</v>
      </c>
      <c r="EC160" s="343">
        <f>MIN(СРОКИ!DR66+IF(СРОКИ!DR66&gt;0,($F160-$Q160)/$G160,0),$E160-SUM($S160:EB160))</f>
        <v>0</v>
      </c>
      <c r="ED160" s="343">
        <f>MIN(СРОКИ!DS66+IF(СРОКИ!DS66&gt;0,($F160-$Q160)/$G160,0),$E160-SUM($S160:EC160))</f>
        <v>0</v>
      </c>
      <c r="EE160" s="343">
        <f>MIN(СРОКИ!DT66+IF(СРОКИ!DT66&gt;0,($F160-$Q160)/$G160,0),$E160-SUM($S160:ED160))</f>
        <v>0</v>
      </c>
      <c r="EF160" s="343">
        <f>MIN(СРОКИ!DU66+IF(СРОКИ!DU66&gt;0,($F160-$Q160)/$G160,0),$E160-SUM($S160:EE160))</f>
        <v>0</v>
      </c>
      <c r="EG160" s="343">
        <f>MIN(СРОКИ!DV66+IF(СРОКИ!DV66&gt;0,($F160-$Q160)/$G160,0),$E160-SUM($S160:EF160))</f>
        <v>0</v>
      </c>
      <c r="EH160" s="343">
        <f>MIN(СРОКИ!DW66+IF(СРОКИ!DW66&gt;0,($F160-$Q160)/$G160,0),$E160-SUM($S160:EG160))</f>
        <v>0</v>
      </c>
      <c r="EI160" s="343">
        <f>MIN(СРОКИ!DX66+IF(СРОКИ!DX66&gt;0,($F160-$Q160)/$G160,0),$E160-SUM($S160:EH160))</f>
        <v>0</v>
      </c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/>
      <c r="FA160" s="59"/>
      <c r="FB160" s="59"/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60"/>
      <c r="FU160" s="60"/>
      <c r="FV160" s="60"/>
      <c r="FW160" s="60"/>
      <c r="FX160" s="60"/>
      <c r="FY160" s="60"/>
      <c r="FZ160" s="60"/>
      <c r="GA160" s="60"/>
      <c r="GB160" s="60"/>
      <c r="GC160" s="60"/>
      <c r="GD160" s="60"/>
      <c r="GE160" s="60"/>
      <c r="GF160" s="60"/>
      <c r="GG160" s="60"/>
      <c r="GH160" s="60"/>
      <c r="GI160" s="60"/>
      <c r="GJ160" s="60"/>
      <c r="GK160" s="60"/>
      <c r="GL160" s="60"/>
      <c r="GM160" s="60"/>
      <c r="GN160" s="60"/>
      <c r="GO160" s="60"/>
      <c r="GP160" s="60"/>
      <c r="GQ160" s="60"/>
      <c r="GR160" s="60"/>
      <c r="GS160" s="60"/>
    </row>
    <row r="161" spans="2:201" x14ac:dyDescent="0.2">
      <c r="B161" s="82" t="s">
        <v>1079</v>
      </c>
      <c r="C161" s="83" t="s">
        <v>365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4">
        <f t="shared" si="238"/>
        <v>0</v>
      </c>
      <c r="Q161" s="85">
        <f t="shared" si="239"/>
        <v>0</v>
      </c>
      <c r="R161" s="85">
        <f t="shared" si="240"/>
        <v>0</v>
      </c>
      <c r="S161" s="160">
        <f>SUMIF(факт!$S$7:$S$2427,S$6&amp;"/"&amp;$B161,факт!$N$7:$N$2427)</f>
        <v>0</v>
      </c>
      <c r="T161" s="160">
        <f>SUMIF(факт!$S$7:$S$2427,T$6&amp;"/"&amp;$B161,факт!$N$7:$N$2427)</f>
        <v>0</v>
      </c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59"/>
      <c r="EK161" s="59"/>
      <c r="EL161" s="59"/>
      <c r="EM161" s="59"/>
      <c r="EN161" s="59"/>
      <c r="EO161" s="59"/>
      <c r="EP161" s="59"/>
      <c r="EQ161" s="59"/>
      <c r="ER161" s="59"/>
      <c r="ES161" s="59"/>
      <c r="ET161" s="59"/>
      <c r="EU161" s="59"/>
      <c r="EV161" s="59"/>
      <c r="EW161" s="59"/>
      <c r="EX161" s="59"/>
      <c r="EY161" s="59"/>
      <c r="EZ161" s="59"/>
      <c r="FA161" s="59"/>
      <c r="FB161" s="59"/>
      <c r="FC161" s="59"/>
      <c r="FD161" s="59"/>
      <c r="FE161" s="59"/>
      <c r="FF161" s="59"/>
      <c r="FG161" s="59"/>
      <c r="FH161" s="59"/>
      <c r="FI161" s="59"/>
      <c r="FJ161" s="59"/>
      <c r="FK161" s="59"/>
      <c r="FL161" s="59"/>
      <c r="FM161" s="59"/>
      <c r="FN161" s="59"/>
      <c r="FO161" s="59"/>
      <c r="FP161" s="59"/>
      <c r="FQ161" s="59"/>
      <c r="FR161" s="59"/>
      <c r="FS161" s="59"/>
      <c r="FT161" s="60"/>
      <c r="FU161" s="60"/>
      <c r="FV161" s="60"/>
      <c r="FW161" s="60"/>
      <c r="FX161" s="60"/>
      <c r="FY161" s="60"/>
      <c r="FZ161" s="60"/>
      <c r="GA161" s="60"/>
      <c r="GB161" s="60"/>
      <c r="GC161" s="60"/>
      <c r="GD161" s="60"/>
      <c r="GE161" s="60"/>
      <c r="GF161" s="60"/>
      <c r="GG161" s="60"/>
      <c r="GH161" s="60"/>
      <c r="GI161" s="60"/>
      <c r="GJ161" s="60"/>
      <c r="GK161" s="60"/>
      <c r="GL161" s="60"/>
      <c r="GM161" s="60"/>
      <c r="GN161" s="60"/>
      <c r="GO161" s="60"/>
      <c r="GP161" s="60"/>
      <c r="GQ161" s="60"/>
      <c r="GR161" s="60"/>
      <c r="GS161" s="60"/>
    </row>
    <row r="162" spans="2:201" x14ac:dyDescent="0.2">
      <c r="B162" s="82" t="s">
        <v>1080</v>
      </c>
      <c r="C162" s="83" t="s">
        <v>752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4">
        <f t="shared" ref="P162:CA162" si="241">P163+P174</f>
        <v>52471000</v>
      </c>
      <c r="Q162" s="85">
        <f t="shared" si="241"/>
        <v>0</v>
      </c>
      <c r="R162" s="85">
        <f t="shared" si="241"/>
        <v>52471000</v>
      </c>
      <c r="S162" s="85">
        <f t="shared" si="241"/>
        <v>0</v>
      </c>
      <c r="T162" s="85">
        <f t="shared" ref="T162:AY162" si="242">T163+T174</f>
        <v>0</v>
      </c>
      <c r="U162" s="85">
        <f t="shared" si="242"/>
        <v>380000</v>
      </c>
      <c r="V162" s="85">
        <f t="shared" si="242"/>
        <v>380000</v>
      </c>
      <c r="W162" s="85">
        <f t="shared" si="242"/>
        <v>380000</v>
      </c>
      <c r="X162" s="85">
        <f t="shared" si="242"/>
        <v>380000</v>
      </c>
      <c r="Y162" s="85">
        <f t="shared" si="242"/>
        <v>380000</v>
      </c>
      <c r="Z162" s="85">
        <f t="shared" si="242"/>
        <v>380000</v>
      </c>
      <c r="AA162" s="85">
        <f t="shared" si="242"/>
        <v>380000</v>
      </c>
      <c r="AB162" s="85">
        <f t="shared" si="242"/>
        <v>380000</v>
      </c>
      <c r="AC162" s="85">
        <f t="shared" si="242"/>
        <v>380000</v>
      </c>
      <c r="AD162" s="85">
        <f t="shared" si="242"/>
        <v>380000</v>
      </c>
      <c r="AE162" s="85">
        <f t="shared" si="242"/>
        <v>380000</v>
      </c>
      <c r="AF162" s="85">
        <f t="shared" si="242"/>
        <v>380000</v>
      </c>
      <c r="AG162" s="85">
        <f t="shared" si="242"/>
        <v>380000</v>
      </c>
      <c r="AH162" s="85">
        <f t="shared" si="242"/>
        <v>380000</v>
      </c>
      <c r="AI162" s="85">
        <f t="shared" si="242"/>
        <v>380000</v>
      </c>
      <c r="AJ162" s="85">
        <f t="shared" si="242"/>
        <v>380000</v>
      </c>
      <c r="AK162" s="85">
        <f t="shared" si="242"/>
        <v>380000</v>
      </c>
      <c r="AL162" s="85">
        <f t="shared" si="242"/>
        <v>0</v>
      </c>
      <c r="AM162" s="85">
        <f t="shared" si="242"/>
        <v>0</v>
      </c>
      <c r="AN162" s="85">
        <f t="shared" si="242"/>
        <v>0</v>
      </c>
      <c r="AO162" s="85">
        <f t="shared" si="242"/>
        <v>0</v>
      </c>
      <c r="AP162" s="85">
        <f t="shared" si="242"/>
        <v>0</v>
      </c>
      <c r="AQ162" s="85">
        <f t="shared" si="242"/>
        <v>0</v>
      </c>
      <c r="AR162" s="85">
        <f t="shared" si="242"/>
        <v>0</v>
      </c>
      <c r="AS162" s="85">
        <f t="shared" si="242"/>
        <v>0</v>
      </c>
      <c r="AT162" s="85">
        <f t="shared" si="242"/>
        <v>0</v>
      </c>
      <c r="AU162" s="85">
        <f t="shared" si="242"/>
        <v>0</v>
      </c>
      <c r="AV162" s="85">
        <f t="shared" si="242"/>
        <v>0</v>
      </c>
      <c r="AW162" s="85">
        <f t="shared" si="242"/>
        <v>0</v>
      </c>
      <c r="AX162" s="85">
        <f t="shared" si="242"/>
        <v>0</v>
      </c>
      <c r="AY162" s="85">
        <f t="shared" si="242"/>
        <v>0</v>
      </c>
      <c r="AZ162" s="85">
        <f t="shared" si="241"/>
        <v>0</v>
      </c>
      <c r="BA162" s="85">
        <f t="shared" si="241"/>
        <v>0</v>
      </c>
      <c r="BB162" s="85">
        <f t="shared" si="241"/>
        <v>0</v>
      </c>
      <c r="BC162" s="85">
        <f t="shared" si="241"/>
        <v>0</v>
      </c>
      <c r="BD162" s="85">
        <f t="shared" si="241"/>
        <v>0</v>
      </c>
      <c r="BE162" s="85">
        <f t="shared" si="241"/>
        <v>0</v>
      </c>
      <c r="BF162" s="85">
        <f t="shared" si="241"/>
        <v>15337000</v>
      </c>
      <c r="BG162" s="85">
        <f t="shared" si="241"/>
        <v>15337000</v>
      </c>
      <c r="BH162" s="85">
        <f t="shared" si="241"/>
        <v>15337000</v>
      </c>
      <c r="BI162" s="85">
        <f t="shared" si="241"/>
        <v>0</v>
      </c>
      <c r="BJ162" s="85">
        <f t="shared" si="241"/>
        <v>0</v>
      </c>
      <c r="BK162" s="85">
        <f t="shared" si="241"/>
        <v>0</v>
      </c>
      <c r="BL162" s="85">
        <f t="shared" si="241"/>
        <v>0</v>
      </c>
      <c r="BM162" s="85">
        <f t="shared" si="241"/>
        <v>0</v>
      </c>
      <c r="BN162" s="85">
        <f t="shared" si="241"/>
        <v>0</v>
      </c>
      <c r="BO162" s="85">
        <f t="shared" si="241"/>
        <v>0</v>
      </c>
      <c r="BP162" s="85">
        <f t="shared" si="241"/>
        <v>0</v>
      </c>
      <c r="BQ162" s="85">
        <f t="shared" si="241"/>
        <v>0</v>
      </c>
      <c r="BR162" s="85">
        <f t="shared" si="241"/>
        <v>0</v>
      </c>
      <c r="BS162" s="85">
        <f t="shared" si="241"/>
        <v>0</v>
      </c>
      <c r="BT162" s="85">
        <f t="shared" si="241"/>
        <v>0</v>
      </c>
      <c r="BU162" s="85">
        <f t="shared" si="241"/>
        <v>0</v>
      </c>
      <c r="BV162" s="85">
        <f t="shared" si="241"/>
        <v>0</v>
      </c>
      <c r="BW162" s="85">
        <f t="shared" si="241"/>
        <v>0</v>
      </c>
      <c r="BX162" s="85">
        <f t="shared" si="241"/>
        <v>0</v>
      </c>
      <c r="BY162" s="85">
        <f t="shared" si="241"/>
        <v>0</v>
      </c>
      <c r="BZ162" s="85">
        <f t="shared" si="241"/>
        <v>0</v>
      </c>
      <c r="CA162" s="85">
        <f t="shared" si="241"/>
        <v>0</v>
      </c>
      <c r="CB162" s="85">
        <f t="shared" ref="CB162:EI162" si="243">CB163+CB174</f>
        <v>0</v>
      </c>
      <c r="CC162" s="85">
        <f t="shared" si="243"/>
        <v>0</v>
      </c>
      <c r="CD162" s="85">
        <f t="shared" si="243"/>
        <v>0</v>
      </c>
      <c r="CE162" s="85">
        <f t="shared" si="243"/>
        <v>0</v>
      </c>
      <c r="CF162" s="85">
        <f t="shared" si="243"/>
        <v>0</v>
      </c>
      <c r="CG162" s="85">
        <f t="shared" si="243"/>
        <v>0</v>
      </c>
      <c r="CH162" s="85">
        <f t="shared" si="243"/>
        <v>0</v>
      </c>
      <c r="CI162" s="85">
        <f t="shared" si="243"/>
        <v>0</v>
      </c>
      <c r="CJ162" s="85">
        <f t="shared" si="243"/>
        <v>0</v>
      </c>
      <c r="CK162" s="85">
        <f t="shared" si="243"/>
        <v>0</v>
      </c>
      <c r="CL162" s="85">
        <f t="shared" si="243"/>
        <v>0</v>
      </c>
      <c r="CM162" s="85">
        <f t="shared" si="243"/>
        <v>0</v>
      </c>
      <c r="CN162" s="85">
        <f t="shared" si="243"/>
        <v>0</v>
      </c>
      <c r="CO162" s="85">
        <f t="shared" si="243"/>
        <v>0</v>
      </c>
      <c r="CP162" s="85">
        <f t="shared" si="243"/>
        <v>0</v>
      </c>
      <c r="CQ162" s="85">
        <f t="shared" si="243"/>
        <v>0</v>
      </c>
      <c r="CR162" s="85">
        <f t="shared" si="243"/>
        <v>0</v>
      </c>
      <c r="CS162" s="85">
        <f t="shared" si="243"/>
        <v>0</v>
      </c>
      <c r="CT162" s="85">
        <f t="shared" si="243"/>
        <v>0</v>
      </c>
      <c r="CU162" s="85">
        <f t="shared" si="243"/>
        <v>0</v>
      </c>
      <c r="CV162" s="85">
        <f t="shared" si="243"/>
        <v>0</v>
      </c>
      <c r="CW162" s="85">
        <f t="shared" si="243"/>
        <v>0</v>
      </c>
      <c r="CX162" s="85">
        <f t="shared" si="243"/>
        <v>0</v>
      </c>
      <c r="CY162" s="85">
        <f t="shared" si="243"/>
        <v>0</v>
      </c>
      <c r="CZ162" s="85">
        <f t="shared" si="243"/>
        <v>0</v>
      </c>
      <c r="DA162" s="85">
        <f t="shared" si="243"/>
        <v>0</v>
      </c>
      <c r="DB162" s="85">
        <f t="shared" si="243"/>
        <v>0</v>
      </c>
      <c r="DC162" s="85">
        <f t="shared" si="243"/>
        <v>0</v>
      </c>
      <c r="DD162" s="85">
        <f t="shared" si="243"/>
        <v>0</v>
      </c>
      <c r="DE162" s="85">
        <f t="shared" si="243"/>
        <v>0</v>
      </c>
      <c r="DF162" s="85">
        <f t="shared" si="243"/>
        <v>0</v>
      </c>
      <c r="DG162" s="85">
        <f t="shared" si="243"/>
        <v>0</v>
      </c>
      <c r="DH162" s="85">
        <f t="shared" si="243"/>
        <v>0</v>
      </c>
      <c r="DI162" s="85">
        <f t="shared" si="243"/>
        <v>0</v>
      </c>
      <c r="DJ162" s="85">
        <f t="shared" si="243"/>
        <v>0</v>
      </c>
      <c r="DK162" s="85">
        <f t="shared" si="243"/>
        <v>0</v>
      </c>
      <c r="DL162" s="85">
        <f t="shared" si="243"/>
        <v>0</v>
      </c>
      <c r="DM162" s="85">
        <f t="shared" si="243"/>
        <v>0</v>
      </c>
      <c r="DN162" s="85">
        <f t="shared" si="243"/>
        <v>0</v>
      </c>
      <c r="DO162" s="85">
        <f t="shared" si="243"/>
        <v>0</v>
      </c>
      <c r="DP162" s="85">
        <f t="shared" si="243"/>
        <v>0</v>
      </c>
      <c r="DQ162" s="85">
        <f t="shared" si="243"/>
        <v>0</v>
      </c>
      <c r="DR162" s="85">
        <f t="shared" si="243"/>
        <v>0</v>
      </c>
      <c r="DS162" s="85">
        <f t="shared" si="243"/>
        <v>0</v>
      </c>
      <c r="DT162" s="85">
        <f t="shared" si="243"/>
        <v>0</v>
      </c>
      <c r="DU162" s="85">
        <f t="shared" si="243"/>
        <v>0</v>
      </c>
      <c r="DV162" s="85">
        <f t="shared" si="243"/>
        <v>0</v>
      </c>
      <c r="DW162" s="85">
        <f t="shared" si="243"/>
        <v>0</v>
      </c>
      <c r="DX162" s="85">
        <f t="shared" si="243"/>
        <v>0</v>
      </c>
      <c r="DY162" s="85">
        <f t="shared" si="243"/>
        <v>0</v>
      </c>
      <c r="DZ162" s="85">
        <f t="shared" si="243"/>
        <v>0</v>
      </c>
      <c r="EA162" s="85">
        <f t="shared" si="243"/>
        <v>0</v>
      </c>
      <c r="EB162" s="85">
        <f t="shared" si="243"/>
        <v>0</v>
      </c>
      <c r="EC162" s="85">
        <f t="shared" si="243"/>
        <v>0</v>
      </c>
      <c r="ED162" s="85">
        <f t="shared" si="243"/>
        <v>0</v>
      </c>
      <c r="EE162" s="85">
        <f t="shared" si="243"/>
        <v>0</v>
      </c>
      <c r="EF162" s="85">
        <f t="shared" si="243"/>
        <v>0</v>
      </c>
      <c r="EG162" s="85">
        <f t="shared" si="243"/>
        <v>0</v>
      </c>
      <c r="EH162" s="85">
        <f t="shared" si="243"/>
        <v>0</v>
      </c>
      <c r="EI162" s="85">
        <f t="shared" si="243"/>
        <v>0</v>
      </c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/>
      <c r="EV162" s="59"/>
      <c r="EW162" s="59"/>
      <c r="EX162" s="59"/>
      <c r="EY162" s="59"/>
      <c r="EZ162" s="59"/>
      <c r="FA162" s="59"/>
      <c r="FB162" s="59"/>
      <c r="FC162" s="59"/>
      <c r="FD162" s="59"/>
      <c r="FE162" s="59"/>
      <c r="FF162" s="59"/>
      <c r="FG162" s="59"/>
      <c r="FH162" s="59"/>
      <c r="FI162" s="59"/>
      <c r="FJ162" s="59"/>
      <c r="FK162" s="59"/>
      <c r="FL162" s="59"/>
      <c r="FM162" s="59"/>
      <c r="FN162" s="59"/>
      <c r="FO162" s="59"/>
      <c r="FP162" s="59"/>
      <c r="FQ162" s="59"/>
      <c r="FR162" s="59"/>
      <c r="FS162" s="59"/>
      <c r="FT162" s="60"/>
      <c r="FU162" s="60"/>
      <c r="FV162" s="60"/>
      <c r="FW162" s="60"/>
      <c r="FX162" s="60"/>
      <c r="FY162" s="60"/>
      <c r="FZ162" s="60"/>
      <c r="GA162" s="60"/>
      <c r="GB162" s="60"/>
      <c r="GC162" s="60"/>
      <c r="GD162" s="60"/>
      <c r="GE162" s="60"/>
      <c r="GF162" s="60"/>
      <c r="GG162" s="60"/>
      <c r="GH162" s="60"/>
      <c r="GI162" s="60"/>
      <c r="GJ162" s="60"/>
      <c r="GK162" s="60"/>
      <c r="GL162" s="60"/>
      <c r="GM162" s="60"/>
      <c r="GN162" s="60"/>
      <c r="GO162" s="60"/>
      <c r="GP162" s="60"/>
      <c r="GQ162" s="60"/>
      <c r="GR162" s="60"/>
      <c r="GS162" s="60"/>
    </row>
    <row r="163" spans="2:201" x14ac:dyDescent="0.2">
      <c r="B163" s="95" t="s">
        <v>1080</v>
      </c>
      <c r="C163" s="96" t="s">
        <v>752</v>
      </c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8">
        <f t="shared" ref="P163:S163" si="244">SUM(P164:P173)</f>
        <v>6460000</v>
      </c>
      <c r="Q163" s="99">
        <f t="shared" si="244"/>
        <v>0</v>
      </c>
      <c r="R163" s="99">
        <f t="shared" si="244"/>
        <v>6460000</v>
      </c>
      <c r="S163" s="99">
        <f t="shared" si="244"/>
        <v>0</v>
      </c>
      <c r="T163" s="99">
        <f t="shared" ref="T163:AY163" si="245">SUM(T164:T173)</f>
        <v>0</v>
      </c>
      <c r="U163" s="99">
        <f t="shared" si="245"/>
        <v>380000</v>
      </c>
      <c r="V163" s="99">
        <f t="shared" si="245"/>
        <v>380000</v>
      </c>
      <c r="W163" s="99">
        <f t="shared" si="245"/>
        <v>380000</v>
      </c>
      <c r="X163" s="99">
        <f t="shared" si="245"/>
        <v>380000</v>
      </c>
      <c r="Y163" s="99">
        <f t="shared" si="245"/>
        <v>380000</v>
      </c>
      <c r="Z163" s="99">
        <f t="shared" si="245"/>
        <v>380000</v>
      </c>
      <c r="AA163" s="99">
        <f t="shared" si="245"/>
        <v>380000</v>
      </c>
      <c r="AB163" s="99">
        <f t="shared" si="245"/>
        <v>380000</v>
      </c>
      <c r="AC163" s="99">
        <f t="shared" si="245"/>
        <v>380000</v>
      </c>
      <c r="AD163" s="99">
        <f t="shared" si="245"/>
        <v>380000</v>
      </c>
      <c r="AE163" s="99">
        <f t="shared" si="245"/>
        <v>380000</v>
      </c>
      <c r="AF163" s="99">
        <f t="shared" si="245"/>
        <v>380000</v>
      </c>
      <c r="AG163" s="99">
        <f t="shared" si="245"/>
        <v>380000</v>
      </c>
      <c r="AH163" s="99">
        <f t="shared" si="245"/>
        <v>380000</v>
      </c>
      <c r="AI163" s="99">
        <f t="shared" si="245"/>
        <v>380000</v>
      </c>
      <c r="AJ163" s="99">
        <f t="shared" si="245"/>
        <v>380000</v>
      </c>
      <c r="AK163" s="99">
        <f t="shared" si="245"/>
        <v>380000</v>
      </c>
      <c r="AL163" s="99">
        <f t="shared" si="245"/>
        <v>0</v>
      </c>
      <c r="AM163" s="99">
        <f t="shared" si="245"/>
        <v>0</v>
      </c>
      <c r="AN163" s="99">
        <f t="shared" si="245"/>
        <v>0</v>
      </c>
      <c r="AO163" s="99">
        <f t="shared" si="245"/>
        <v>0</v>
      </c>
      <c r="AP163" s="99">
        <f t="shared" si="245"/>
        <v>0</v>
      </c>
      <c r="AQ163" s="99">
        <f t="shared" si="245"/>
        <v>0</v>
      </c>
      <c r="AR163" s="99">
        <f t="shared" si="245"/>
        <v>0</v>
      </c>
      <c r="AS163" s="99">
        <f t="shared" si="245"/>
        <v>0</v>
      </c>
      <c r="AT163" s="99">
        <f t="shared" si="245"/>
        <v>0</v>
      </c>
      <c r="AU163" s="99">
        <f t="shared" si="245"/>
        <v>0</v>
      </c>
      <c r="AV163" s="99">
        <f t="shared" si="245"/>
        <v>0</v>
      </c>
      <c r="AW163" s="99">
        <f t="shared" si="245"/>
        <v>0</v>
      </c>
      <c r="AX163" s="99">
        <f t="shared" si="245"/>
        <v>0</v>
      </c>
      <c r="AY163" s="99">
        <f t="shared" si="245"/>
        <v>0</v>
      </c>
      <c r="AZ163" s="99">
        <f t="shared" ref="AZ163:DI163" si="246">SUM(AZ164:AZ173)</f>
        <v>0</v>
      </c>
      <c r="BA163" s="99">
        <f t="shared" si="246"/>
        <v>0</v>
      </c>
      <c r="BB163" s="99">
        <f t="shared" si="246"/>
        <v>0</v>
      </c>
      <c r="BC163" s="99">
        <f t="shared" si="246"/>
        <v>0</v>
      </c>
      <c r="BD163" s="99">
        <f t="shared" si="246"/>
        <v>0</v>
      </c>
      <c r="BE163" s="99">
        <f t="shared" si="246"/>
        <v>0</v>
      </c>
      <c r="BF163" s="99">
        <f t="shared" si="246"/>
        <v>0</v>
      </c>
      <c r="BG163" s="99">
        <f t="shared" si="246"/>
        <v>0</v>
      </c>
      <c r="BH163" s="99">
        <f t="shared" si="246"/>
        <v>0</v>
      </c>
      <c r="BI163" s="99">
        <f t="shared" si="246"/>
        <v>0</v>
      </c>
      <c r="BJ163" s="99">
        <f t="shared" si="246"/>
        <v>0</v>
      </c>
      <c r="BK163" s="99">
        <f t="shared" si="246"/>
        <v>0</v>
      </c>
      <c r="BL163" s="99">
        <f t="shared" si="246"/>
        <v>0</v>
      </c>
      <c r="BM163" s="99">
        <f t="shared" si="246"/>
        <v>0</v>
      </c>
      <c r="BN163" s="99">
        <f t="shared" si="246"/>
        <v>0</v>
      </c>
      <c r="BO163" s="99">
        <f t="shared" si="246"/>
        <v>0</v>
      </c>
      <c r="BP163" s="99">
        <f t="shared" si="246"/>
        <v>0</v>
      </c>
      <c r="BQ163" s="99">
        <f t="shared" si="246"/>
        <v>0</v>
      </c>
      <c r="BR163" s="99">
        <f t="shared" si="246"/>
        <v>0</v>
      </c>
      <c r="BS163" s="99">
        <f t="shared" si="246"/>
        <v>0</v>
      </c>
      <c r="BT163" s="99">
        <f t="shared" si="246"/>
        <v>0</v>
      </c>
      <c r="BU163" s="99">
        <f t="shared" si="246"/>
        <v>0</v>
      </c>
      <c r="BV163" s="99">
        <f t="shared" si="246"/>
        <v>0</v>
      </c>
      <c r="BW163" s="99">
        <f t="shared" si="246"/>
        <v>0</v>
      </c>
      <c r="BX163" s="99">
        <f t="shared" si="246"/>
        <v>0</v>
      </c>
      <c r="BY163" s="99">
        <f t="shared" si="246"/>
        <v>0</v>
      </c>
      <c r="BZ163" s="99">
        <f t="shared" si="246"/>
        <v>0</v>
      </c>
      <c r="CA163" s="99">
        <f t="shared" si="246"/>
        <v>0</v>
      </c>
      <c r="CB163" s="99">
        <f t="shared" si="246"/>
        <v>0</v>
      </c>
      <c r="CC163" s="99">
        <f t="shared" si="246"/>
        <v>0</v>
      </c>
      <c r="CD163" s="99">
        <f t="shared" si="246"/>
        <v>0</v>
      </c>
      <c r="CE163" s="99">
        <f t="shared" si="246"/>
        <v>0</v>
      </c>
      <c r="CF163" s="99">
        <f t="shared" si="246"/>
        <v>0</v>
      </c>
      <c r="CG163" s="99">
        <f t="shared" si="246"/>
        <v>0</v>
      </c>
      <c r="CH163" s="99">
        <f t="shared" si="246"/>
        <v>0</v>
      </c>
      <c r="CI163" s="99">
        <f t="shared" si="246"/>
        <v>0</v>
      </c>
      <c r="CJ163" s="99">
        <f t="shared" si="246"/>
        <v>0</v>
      </c>
      <c r="CK163" s="99">
        <f t="shared" si="246"/>
        <v>0</v>
      </c>
      <c r="CL163" s="99">
        <f t="shared" si="246"/>
        <v>0</v>
      </c>
      <c r="CM163" s="99">
        <f t="shared" si="246"/>
        <v>0</v>
      </c>
      <c r="CN163" s="99">
        <f t="shared" si="246"/>
        <v>0</v>
      </c>
      <c r="CO163" s="99">
        <f t="shared" si="246"/>
        <v>0</v>
      </c>
      <c r="CP163" s="99">
        <f t="shared" si="246"/>
        <v>0</v>
      </c>
      <c r="CQ163" s="99">
        <f t="shared" si="246"/>
        <v>0</v>
      </c>
      <c r="CR163" s="99">
        <f t="shared" si="246"/>
        <v>0</v>
      </c>
      <c r="CS163" s="99">
        <f t="shared" si="246"/>
        <v>0</v>
      </c>
      <c r="CT163" s="99">
        <f t="shared" si="246"/>
        <v>0</v>
      </c>
      <c r="CU163" s="99">
        <f t="shared" si="246"/>
        <v>0</v>
      </c>
      <c r="CV163" s="99">
        <f t="shared" si="246"/>
        <v>0</v>
      </c>
      <c r="CW163" s="99">
        <f t="shared" si="246"/>
        <v>0</v>
      </c>
      <c r="CX163" s="99">
        <f t="shared" si="246"/>
        <v>0</v>
      </c>
      <c r="CY163" s="99">
        <f t="shared" si="246"/>
        <v>0</v>
      </c>
      <c r="CZ163" s="99">
        <f t="shared" si="246"/>
        <v>0</v>
      </c>
      <c r="DA163" s="99">
        <f t="shared" si="246"/>
        <v>0</v>
      </c>
      <c r="DB163" s="99">
        <f t="shared" si="246"/>
        <v>0</v>
      </c>
      <c r="DC163" s="99">
        <f t="shared" si="246"/>
        <v>0</v>
      </c>
      <c r="DD163" s="99">
        <f t="shared" si="246"/>
        <v>0</v>
      </c>
      <c r="DE163" s="99">
        <f t="shared" si="246"/>
        <v>0</v>
      </c>
      <c r="DF163" s="99">
        <f t="shared" si="246"/>
        <v>0</v>
      </c>
      <c r="DG163" s="99">
        <f t="shared" si="246"/>
        <v>0</v>
      </c>
      <c r="DH163" s="99">
        <f t="shared" si="246"/>
        <v>0</v>
      </c>
      <c r="DI163" s="99">
        <f t="shared" si="246"/>
        <v>0</v>
      </c>
      <c r="DJ163" s="99">
        <f t="shared" ref="DJ163:EI163" si="247">SUM(DJ164:DJ173)</f>
        <v>0</v>
      </c>
      <c r="DK163" s="99">
        <f t="shared" si="247"/>
        <v>0</v>
      </c>
      <c r="DL163" s="99">
        <f t="shared" si="247"/>
        <v>0</v>
      </c>
      <c r="DM163" s="99">
        <f t="shared" si="247"/>
        <v>0</v>
      </c>
      <c r="DN163" s="99">
        <f t="shared" si="247"/>
        <v>0</v>
      </c>
      <c r="DO163" s="99">
        <f t="shared" si="247"/>
        <v>0</v>
      </c>
      <c r="DP163" s="99">
        <f t="shared" si="247"/>
        <v>0</v>
      </c>
      <c r="DQ163" s="99">
        <f t="shared" si="247"/>
        <v>0</v>
      </c>
      <c r="DR163" s="99">
        <f t="shared" si="247"/>
        <v>0</v>
      </c>
      <c r="DS163" s="99">
        <f t="shared" si="247"/>
        <v>0</v>
      </c>
      <c r="DT163" s="99">
        <f t="shared" si="247"/>
        <v>0</v>
      </c>
      <c r="DU163" s="99">
        <f t="shared" si="247"/>
        <v>0</v>
      </c>
      <c r="DV163" s="99">
        <f t="shared" si="247"/>
        <v>0</v>
      </c>
      <c r="DW163" s="99">
        <f t="shared" si="247"/>
        <v>0</v>
      </c>
      <c r="DX163" s="99">
        <f t="shared" si="247"/>
        <v>0</v>
      </c>
      <c r="DY163" s="99">
        <f t="shared" si="247"/>
        <v>0</v>
      </c>
      <c r="DZ163" s="99">
        <f t="shared" si="247"/>
        <v>0</v>
      </c>
      <c r="EA163" s="99">
        <f t="shared" si="247"/>
        <v>0</v>
      </c>
      <c r="EB163" s="99">
        <f t="shared" si="247"/>
        <v>0</v>
      </c>
      <c r="EC163" s="99">
        <f t="shared" si="247"/>
        <v>0</v>
      </c>
      <c r="ED163" s="99">
        <f t="shared" si="247"/>
        <v>0</v>
      </c>
      <c r="EE163" s="99">
        <f t="shared" si="247"/>
        <v>0</v>
      </c>
      <c r="EF163" s="99">
        <f t="shared" si="247"/>
        <v>0</v>
      </c>
      <c r="EG163" s="99">
        <f t="shared" si="247"/>
        <v>0</v>
      </c>
      <c r="EH163" s="99">
        <f t="shared" si="247"/>
        <v>0</v>
      </c>
      <c r="EI163" s="99">
        <f t="shared" si="247"/>
        <v>0</v>
      </c>
      <c r="EJ163" s="59"/>
      <c r="EK163" s="59"/>
      <c r="EL163" s="59"/>
      <c r="EM163" s="59"/>
      <c r="EN163" s="59"/>
      <c r="EO163" s="59"/>
      <c r="EP163" s="59"/>
      <c r="EQ163" s="59"/>
      <c r="ER163" s="59"/>
      <c r="ES163" s="59"/>
      <c r="ET163" s="59"/>
      <c r="EU163" s="59"/>
      <c r="EV163" s="59"/>
      <c r="EW163" s="59"/>
      <c r="EX163" s="59"/>
      <c r="EY163" s="59"/>
      <c r="EZ163" s="59"/>
      <c r="FA163" s="59"/>
      <c r="FB163" s="59"/>
      <c r="FC163" s="59"/>
      <c r="FD163" s="59"/>
      <c r="FE163" s="59"/>
      <c r="FF163" s="59"/>
      <c r="FG163" s="59"/>
      <c r="FH163" s="59"/>
      <c r="FI163" s="59"/>
      <c r="FJ163" s="59"/>
      <c r="FK163" s="59"/>
      <c r="FL163" s="59"/>
      <c r="FM163" s="59"/>
      <c r="FN163" s="59"/>
      <c r="FO163" s="59"/>
      <c r="FP163" s="59"/>
      <c r="FQ163" s="59"/>
      <c r="FR163" s="59"/>
      <c r="FS163" s="59"/>
      <c r="FT163" s="60"/>
      <c r="FU163" s="60"/>
      <c r="FV163" s="60"/>
      <c r="FW163" s="60"/>
      <c r="FX163" s="60"/>
      <c r="FY163" s="60"/>
      <c r="FZ163" s="60"/>
      <c r="GA163" s="60"/>
      <c r="GB163" s="60"/>
      <c r="GC163" s="60"/>
      <c r="GD163" s="60"/>
      <c r="GE163" s="60"/>
      <c r="GF163" s="60"/>
      <c r="GG163" s="60"/>
      <c r="GH163" s="60"/>
      <c r="GI163" s="60"/>
      <c r="GJ163" s="60"/>
      <c r="GK163" s="60"/>
      <c r="GL163" s="60"/>
      <c r="GM163" s="60"/>
      <c r="GN163" s="60"/>
      <c r="GO163" s="60"/>
      <c r="GP163" s="60"/>
      <c r="GQ163" s="60"/>
      <c r="GR163" s="60"/>
      <c r="GS163" s="60"/>
    </row>
    <row r="164" spans="2:201" x14ac:dyDescent="0.2">
      <c r="B164" s="66" t="s">
        <v>1081</v>
      </c>
      <c r="C164" s="67" t="s">
        <v>698</v>
      </c>
      <c r="D164" s="394">
        <v>300000</v>
      </c>
      <c r="E164" s="70"/>
      <c r="F164" s="70"/>
      <c r="G164" s="70"/>
      <c r="H164" s="68"/>
      <c r="I164" s="68"/>
      <c r="J164" s="68"/>
      <c r="K164" s="68"/>
      <c r="L164" s="68"/>
      <c r="M164" s="68"/>
      <c r="N164" s="68"/>
      <c r="O164" s="68"/>
      <c r="P164" s="69">
        <f t="shared" ref="P164:P173" si="248">SUM(S164:EI164)</f>
        <v>5100000</v>
      </c>
      <c r="Q164" s="70">
        <f t="shared" ref="Q164:Q173" si="249">SUMIF(S$5:EI$5,"факт",S164:EI164)</f>
        <v>0</v>
      </c>
      <c r="R164" s="59">
        <f t="shared" ref="R164:R173" si="250">P164-Q164</f>
        <v>5100000</v>
      </c>
      <c r="S164" s="102">
        <f>SUMIF(факт!$S$7:$S$2427,S$6&amp;"/"&amp;$B164,факт!$N$7:$N$2427)</f>
        <v>0</v>
      </c>
      <c r="T164" s="102">
        <f>SUMIF(факт!$S$7:$S$2427,T$6&amp;"/"&amp;$B164,факт!$N$7:$N$2427)</f>
        <v>0</v>
      </c>
      <c r="U164" s="59">
        <f t="shared" ref="U164:AY165" si="251">IF(U$6&lt;=$P$2,$D164,0)</f>
        <v>300000</v>
      </c>
      <c r="V164" s="59">
        <f t="shared" si="251"/>
        <v>300000</v>
      </c>
      <c r="W164" s="59">
        <f t="shared" si="251"/>
        <v>300000</v>
      </c>
      <c r="X164" s="59">
        <f t="shared" si="251"/>
        <v>300000</v>
      </c>
      <c r="Y164" s="59">
        <f t="shared" si="251"/>
        <v>300000</v>
      </c>
      <c r="Z164" s="59">
        <f t="shared" si="251"/>
        <v>300000</v>
      </c>
      <c r="AA164" s="59">
        <f t="shared" si="251"/>
        <v>300000</v>
      </c>
      <c r="AB164" s="59">
        <f t="shared" si="251"/>
        <v>300000</v>
      </c>
      <c r="AC164" s="59">
        <f t="shared" si="251"/>
        <v>300000</v>
      </c>
      <c r="AD164" s="59">
        <f t="shared" si="251"/>
        <v>300000</v>
      </c>
      <c r="AE164" s="59">
        <f t="shared" si="251"/>
        <v>300000</v>
      </c>
      <c r="AF164" s="59">
        <f t="shared" si="251"/>
        <v>300000</v>
      </c>
      <c r="AG164" s="59">
        <f t="shared" si="251"/>
        <v>300000</v>
      </c>
      <c r="AH164" s="59">
        <f t="shared" si="251"/>
        <v>300000</v>
      </c>
      <c r="AI164" s="59">
        <f t="shared" si="251"/>
        <v>300000</v>
      </c>
      <c r="AJ164" s="59">
        <f t="shared" si="251"/>
        <v>300000</v>
      </c>
      <c r="AK164" s="59">
        <f t="shared" si="251"/>
        <v>300000</v>
      </c>
      <c r="AL164" s="59">
        <f t="shared" si="251"/>
        <v>0</v>
      </c>
      <c r="AM164" s="59">
        <f t="shared" si="251"/>
        <v>0</v>
      </c>
      <c r="AN164" s="59">
        <f t="shared" si="251"/>
        <v>0</v>
      </c>
      <c r="AO164" s="59">
        <f t="shared" si="251"/>
        <v>0</v>
      </c>
      <c r="AP164" s="59">
        <f t="shared" si="251"/>
        <v>0</v>
      </c>
      <c r="AQ164" s="59">
        <f t="shared" si="251"/>
        <v>0</v>
      </c>
      <c r="AR164" s="59">
        <f t="shared" si="251"/>
        <v>0</v>
      </c>
      <c r="AS164" s="59">
        <f t="shared" si="251"/>
        <v>0</v>
      </c>
      <c r="AT164" s="59">
        <f t="shared" si="251"/>
        <v>0</v>
      </c>
      <c r="AU164" s="59">
        <f t="shared" si="251"/>
        <v>0</v>
      </c>
      <c r="AV164" s="59">
        <f t="shared" si="251"/>
        <v>0</v>
      </c>
      <c r="AW164" s="59">
        <f t="shared" si="251"/>
        <v>0</v>
      </c>
      <c r="AX164" s="59">
        <f t="shared" si="251"/>
        <v>0</v>
      </c>
      <c r="AY164" s="59">
        <f t="shared" si="251"/>
        <v>0</v>
      </c>
      <c r="AZ164" s="59">
        <f>IF(AZ$6&lt;=$P$2,$D164,0)</f>
        <v>0</v>
      </c>
      <c r="BA164" s="59">
        <f t="shared" ref="BA164:DL164" si="252">IF(BA$6&lt;=$P$2,$D164,0)</f>
        <v>0</v>
      </c>
      <c r="BB164" s="59">
        <f t="shared" si="252"/>
        <v>0</v>
      </c>
      <c r="BC164" s="59">
        <f t="shared" si="252"/>
        <v>0</v>
      </c>
      <c r="BD164" s="59">
        <f t="shared" si="252"/>
        <v>0</v>
      </c>
      <c r="BE164" s="59">
        <f t="shared" si="252"/>
        <v>0</v>
      </c>
      <c r="BF164" s="59">
        <f t="shared" si="252"/>
        <v>0</v>
      </c>
      <c r="BG164" s="59">
        <f t="shared" si="252"/>
        <v>0</v>
      </c>
      <c r="BH164" s="59">
        <f t="shared" si="252"/>
        <v>0</v>
      </c>
      <c r="BI164" s="59">
        <f t="shared" si="252"/>
        <v>0</v>
      </c>
      <c r="BJ164" s="59">
        <f t="shared" si="252"/>
        <v>0</v>
      </c>
      <c r="BK164" s="59">
        <f t="shared" si="252"/>
        <v>0</v>
      </c>
      <c r="BL164" s="59">
        <f t="shared" si="252"/>
        <v>0</v>
      </c>
      <c r="BM164" s="59">
        <f t="shared" si="252"/>
        <v>0</v>
      </c>
      <c r="BN164" s="59">
        <f t="shared" si="252"/>
        <v>0</v>
      </c>
      <c r="BO164" s="59">
        <f t="shared" si="252"/>
        <v>0</v>
      </c>
      <c r="BP164" s="59">
        <f t="shared" si="252"/>
        <v>0</v>
      </c>
      <c r="BQ164" s="59">
        <f t="shared" si="252"/>
        <v>0</v>
      </c>
      <c r="BR164" s="59">
        <f t="shared" si="252"/>
        <v>0</v>
      </c>
      <c r="BS164" s="59">
        <f t="shared" si="252"/>
        <v>0</v>
      </c>
      <c r="BT164" s="59">
        <f t="shared" si="252"/>
        <v>0</v>
      </c>
      <c r="BU164" s="59">
        <f t="shared" si="252"/>
        <v>0</v>
      </c>
      <c r="BV164" s="59">
        <f t="shared" si="252"/>
        <v>0</v>
      </c>
      <c r="BW164" s="59">
        <f t="shared" si="252"/>
        <v>0</v>
      </c>
      <c r="BX164" s="59">
        <f t="shared" si="252"/>
        <v>0</v>
      </c>
      <c r="BY164" s="59">
        <f t="shared" si="252"/>
        <v>0</v>
      </c>
      <c r="BZ164" s="59">
        <f t="shared" si="252"/>
        <v>0</v>
      </c>
      <c r="CA164" s="59">
        <f t="shared" si="252"/>
        <v>0</v>
      </c>
      <c r="CB164" s="59">
        <f t="shared" si="252"/>
        <v>0</v>
      </c>
      <c r="CC164" s="59">
        <f t="shared" si="252"/>
        <v>0</v>
      </c>
      <c r="CD164" s="59">
        <f t="shared" si="252"/>
        <v>0</v>
      </c>
      <c r="CE164" s="59">
        <f t="shared" si="252"/>
        <v>0</v>
      </c>
      <c r="CF164" s="59">
        <f t="shared" si="252"/>
        <v>0</v>
      </c>
      <c r="CG164" s="59">
        <f t="shared" si="252"/>
        <v>0</v>
      </c>
      <c r="CH164" s="59">
        <f t="shared" si="252"/>
        <v>0</v>
      </c>
      <c r="CI164" s="59">
        <f t="shared" si="252"/>
        <v>0</v>
      </c>
      <c r="CJ164" s="59">
        <f t="shared" si="252"/>
        <v>0</v>
      </c>
      <c r="CK164" s="59">
        <f t="shared" si="252"/>
        <v>0</v>
      </c>
      <c r="CL164" s="59">
        <f t="shared" si="252"/>
        <v>0</v>
      </c>
      <c r="CM164" s="59">
        <f t="shared" si="252"/>
        <v>0</v>
      </c>
      <c r="CN164" s="59">
        <f t="shared" si="252"/>
        <v>0</v>
      </c>
      <c r="CO164" s="59">
        <f t="shared" si="252"/>
        <v>0</v>
      </c>
      <c r="CP164" s="59">
        <f t="shared" si="252"/>
        <v>0</v>
      </c>
      <c r="CQ164" s="59">
        <f t="shared" si="252"/>
        <v>0</v>
      </c>
      <c r="CR164" s="59">
        <f t="shared" si="252"/>
        <v>0</v>
      </c>
      <c r="CS164" s="59">
        <f t="shared" si="252"/>
        <v>0</v>
      </c>
      <c r="CT164" s="59">
        <f t="shared" si="252"/>
        <v>0</v>
      </c>
      <c r="CU164" s="59">
        <f t="shared" si="252"/>
        <v>0</v>
      </c>
      <c r="CV164" s="59">
        <f t="shared" si="252"/>
        <v>0</v>
      </c>
      <c r="CW164" s="59">
        <f t="shared" si="252"/>
        <v>0</v>
      </c>
      <c r="CX164" s="59">
        <f t="shared" si="252"/>
        <v>0</v>
      </c>
      <c r="CY164" s="59">
        <f t="shared" si="252"/>
        <v>0</v>
      </c>
      <c r="CZ164" s="59">
        <f t="shared" si="252"/>
        <v>0</v>
      </c>
      <c r="DA164" s="59">
        <f t="shared" si="252"/>
        <v>0</v>
      </c>
      <c r="DB164" s="59">
        <f t="shared" si="252"/>
        <v>0</v>
      </c>
      <c r="DC164" s="59">
        <f t="shared" si="252"/>
        <v>0</v>
      </c>
      <c r="DD164" s="59">
        <f t="shared" si="252"/>
        <v>0</v>
      </c>
      <c r="DE164" s="59">
        <f t="shared" si="252"/>
        <v>0</v>
      </c>
      <c r="DF164" s="59">
        <f t="shared" si="252"/>
        <v>0</v>
      </c>
      <c r="DG164" s="59">
        <f t="shared" si="252"/>
        <v>0</v>
      </c>
      <c r="DH164" s="59">
        <f t="shared" si="252"/>
        <v>0</v>
      </c>
      <c r="DI164" s="59">
        <f t="shared" si="252"/>
        <v>0</v>
      </c>
      <c r="DJ164" s="59">
        <f t="shared" si="252"/>
        <v>0</v>
      </c>
      <c r="DK164" s="59">
        <f t="shared" si="252"/>
        <v>0</v>
      </c>
      <c r="DL164" s="59">
        <f t="shared" si="252"/>
        <v>0</v>
      </c>
      <c r="DM164" s="59">
        <f t="shared" ref="DM164:EI164" si="253">IF(DM$6&lt;=$P$2,$D164,0)</f>
        <v>0</v>
      </c>
      <c r="DN164" s="59">
        <f t="shared" si="253"/>
        <v>0</v>
      </c>
      <c r="DO164" s="59">
        <f t="shared" si="253"/>
        <v>0</v>
      </c>
      <c r="DP164" s="59">
        <f t="shared" si="253"/>
        <v>0</v>
      </c>
      <c r="DQ164" s="59">
        <f t="shared" si="253"/>
        <v>0</v>
      </c>
      <c r="DR164" s="59">
        <f t="shared" si="253"/>
        <v>0</v>
      </c>
      <c r="DS164" s="59">
        <f t="shared" si="253"/>
        <v>0</v>
      </c>
      <c r="DT164" s="59">
        <f t="shared" si="253"/>
        <v>0</v>
      </c>
      <c r="DU164" s="59">
        <f t="shared" si="253"/>
        <v>0</v>
      </c>
      <c r="DV164" s="59">
        <f t="shared" si="253"/>
        <v>0</v>
      </c>
      <c r="DW164" s="59">
        <f t="shared" si="253"/>
        <v>0</v>
      </c>
      <c r="DX164" s="59">
        <f t="shared" si="253"/>
        <v>0</v>
      </c>
      <c r="DY164" s="59">
        <f t="shared" si="253"/>
        <v>0</v>
      </c>
      <c r="DZ164" s="59">
        <f t="shared" si="253"/>
        <v>0</v>
      </c>
      <c r="EA164" s="59">
        <f t="shared" si="253"/>
        <v>0</v>
      </c>
      <c r="EB164" s="59">
        <f t="shared" si="253"/>
        <v>0</v>
      </c>
      <c r="EC164" s="59">
        <f t="shared" si="253"/>
        <v>0</v>
      </c>
      <c r="ED164" s="59">
        <f t="shared" si="253"/>
        <v>0</v>
      </c>
      <c r="EE164" s="59">
        <f t="shared" si="253"/>
        <v>0</v>
      </c>
      <c r="EF164" s="59">
        <f t="shared" si="253"/>
        <v>0</v>
      </c>
      <c r="EG164" s="59">
        <f t="shared" si="253"/>
        <v>0</v>
      </c>
      <c r="EH164" s="59">
        <f t="shared" si="253"/>
        <v>0</v>
      </c>
      <c r="EI164" s="59">
        <f t="shared" si="253"/>
        <v>0</v>
      </c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/>
      <c r="EW164" s="59"/>
      <c r="EX164" s="59"/>
      <c r="EY164" s="59"/>
      <c r="EZ164" s="59"/>
      <c r="FA164" s="59"/>
      <c r="FB164" s="59"/>
      <c r="FC164" s="59"/>
      <c r="FD164" s="59"/>
      <c r="FE164" s="59"/>
      <c r="FF164" s="59"/>
      <c r="FG164" s="59"/>
      <c r="FH164" s="59"/>
      <c r="FI164" s="59"/>
      <c r="FJ164" s="59"/>
      <c r="FK164" s="59"/>
      <c r="FL164" s="59"/>
      <c r="FM164" s="59"/>
      <c r="FN164" s="59"/>
      <c r="FO164" s="59"/>
      <c r="FP164" s="59"/>
      <c r="FQ164" s="59"/>
      <c r="FR164" s="59"/>
      <c r="FS164" s="59"/>
      <c r="FT164" s="60"/>
      <c r="FU164" s="60"/>
      <c r="FV164" s="60"/>
      <c r="FW164" s="60"/>
      <c r="FX164" s="60"/>
      <c r="FY164" s="60"/>
      <c r="FZ164" s="60"/>
      <c r="GA164" s="60"/>
      <c r="GB164" s="60"/>
      <c r="GC164" s="60"/>
      <c r="GD164" s="60"/>
      <c r="GE164" s="60"/>
      <c r="GF164" s="60"/>
      <c r="GG164" s="60"/>
      <c r="GH164" s="60"/>
      <c r="GI164" s="60"/>
      <c r="GJ164" s="60"/>
      <c r="GK164" s="60"/>
      <c r="GL164" s="60"/>
      <c r="GM164" s="60"/>
      <c r="GN164" s="60"/>
      <c r="GO164" s="60"/>
      <c r="GP164" s="60"/>
      <c r="GQ164" s="60"/>
      <c r="GR164" s="60"/>
      <c r="GS164" s="60"/>
    </row>
    <row r="165" spans="2:201" x14ac:dyDescent="0.2">
      <c r="B165" s="66" t="s">
        <v>1082</v>
      </c>
      <c r="C165" s="67" t="s">
        <v>1083</v>
      </c>
      <c r="D165" s="394">
        <v>50000</v>
      </c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9">
        <f t="shared" si="248"/>
        <v>850000</v>
      </c>
      <c r="Q165" s="70">
        <f t="shared" si="249"/>
        <v>0</v>
      </c>
      <c r="R165" s="59">
        <f t="shared" si="250"/>
        <v>850000</v>
      </c>
      <c r="S165" s="102">
        <f>SUMIF(факт!$S$7:$S$2427,S$6&amp;"/"&amp;$B165,факт!$N$7:$N$2427)</f>
        <v>0</v>
      </c>
      <c r="T165" s="102">
        <f>SUMIF(факт!$S$7:$S$2427,T$6&amp;"/"&amp;$B165,факт!$N$7:$N$2427)</f>
        <v>0</v>
      </c>
      <c r="U165" s="59">
        <f t="shared" si="251"/>
        <v>50000</v>
      </c>
      <c r="V165" s="59">
        <f t="shared" si="251"/>
        <v>50000</v>
      </c>
      <c r="W165" s="59">
        <f t="shared" si="251"/>
        <v>50000</v>
      </c>
      <c r="X165" s="59">
        <f t="shared" si="251"/>
        <v>50000</v>
      </c>
      <c r="Y165" s="59">
        <f t="shared" si="251"/>
        <v>50000</v>
      </c>
      <c r="Z165" s="59">
        <f t="shared" si="251"/>
        <v>50000</v>
      </c>
      <c r="AA165" s="59">
        <f t="shared" si="251"/>
        <v>50000</v>
      </c>
      <c r="AB165" s="59">
        <f t="shared" si="251"/>
        <v>50000</v>
      </c>
      <c r="AC165" s="59">
        <f t="shared" si="251"/>
        <v>50000</v>
      </c>
      <c r="AD165" s="59">
        <f t="shared" si="251"/>
        <v>50000</v>
      </c>
      <c r="AE165" s="59">
        <f t="shared" si="251"/>
        <v>50000</v>
      </c>
      <c r="AF165" s="59">
        <f t="shared" si="251"/>
        <v>50000</v>
      </c>
      <c r="AG165" s="59">
        <f t="shared" si="251"/>
        <v>50000</v>
      </c>
      <c r="AH165" s="59">
        <f t="shared" si="251"/>
        <v>50000</v>
      </c>
      <c r="AI165" s="59">
        <f t="shared" si="251"/>
        <v>50000</v>
      </c>
      <c r="AJ165" s="59">
        <f t="shared" si="251"/>
        <v>50000</v>
      </c>
      <c r="AK165" s="59">
        <f t="shared" si="251"/>
        <v>50000</v>
      </c>
      <c r="AL165" s="59">
        <f t="shared" si="251"/>
        <v>0</v>
      </c>
      <c r="AM165" s="59">
        <f t="shared" si="251"/>
        <v>0</v>
      </c>
      <c r="AN165" s="59">
        <f t="shared" si="251"/>
        <v>0</v>
      </c>
      <c r="AO165" s="59">
        <f t="shared" si="251"/>
        <v>0</v>
      </c>
      <c r="AP165" s="59">
        <f t="shared" si="251"/>
        <v>0</v>
      </c>
      <c r="AQ165" s="59">
        <f t="shared" si="251"/>
        <v>0</v>
      </c>
      <c r="AR165" s="59">
        <f t="shared" si="251"/>
        <v>0</v>
      </c>
      <c r="AS165" s="59">
        <f t="shared" si="251"/>
        <v>0</v>
      </c>
      <c r="AT165" s="59">
        <f t="shared" si="251"/>
        <v>0</v>
      </c>
      <c r="AU165" s="59">
        <f t="shared" si="251"/>
        <v>0</v>
      </c>
      <c r="AV165" s="59">
        <f t="shared" si="251"/>
        <v>0</v>
      </c>
      <c r="AW165" s="59">
        <f t="shared" si="251"/>
        <v>0</v>
      </c>
      <c r="AX165" s="59">
        <f t="shared" si="251"/>
        <v>0</v>
      </c>
      <c r="AY165" s="59">
        <f t="shared" si="251"/>
        <v>0</v>
      </c>
      <c r="AZ165" s="59">
        <f t="shared" ref="AZ165:DJ165" si="254">IF(AZ$6&lt;=$P$2,$D165,0)</f>
        <v>0</v>
      </c>
      <c r="BA165" s="59">
        <f t="shared" si="254"/>
        <v>0</v>
      </c>
      <c r="BB165" s="59">
        <f t="shared" si="254"/>
        <v>0</v>
      </c>
      <c r="BC165" s="59">
        <f t="shared" si="254"/>
        <v>0</v>
      </c>
      <c r="BD165" s="59">
        <f t="shared" si="254"/>
        <v>0</v>
      </c>
      <c r="BE165" s="59">
        <f t="shared" si="254"/>
        <v>0</v>
      </c>
      <c r="BF165" s="59">
        <f t="shared" si="254"/>
        <v>0</v>
      </c>
      <c r="BG165" s="59">
        <f t="shared" si="254"/>
        <v>0</v>
      </c>
      <c r="BH165" s="59">
        <f t="shared" si="254"/>
        <v>0</v>
      </c>
      <c r="BI165" s="59">
        <f t="shared" si="254"/>
        <v>0</v>
      </c>
      <c r="BJ165" s="59">
        <f t="shared" si="254"/>
        <v>0</v>
      </c>
      <c r="BK165" s="59">
        <f t="shared" si="254"/>
        <v>0</v>
      </c>
      <c r="BL165" s="59">
        <f t="shared" si="254"/>
        <v>0</v>
      </c>
      <c r="BM165" s="59">
        <f t="shared" si="254"/>
        <v>0</v>
      </c>
      <c r="BN165" s="59">
        <f t="shared" si="254"/>
        <v>0</v>
      </c>
      <c r="BO165" s="59">
        <f t="shared" si="254"/>
        <v>0</v>
      </c>
      <c r="BP165" s="59">
        <f t="shared" si="254"/>
        <v>0</v>
      </c>
      <c r="BQ165" s="59">
        <f t="shared" si="254"/>
        <v>0</v>
      </c>
      <c r="BR165" s="59">
        <f t="shared" si="254"/>
        <v>0</v>
      </c>
      <c r="BS165" s="59">
        <f t="shared" si="254"/>
        <v>0</v>
      </c>
      <c r="BT165" s="59">
        <f t="shared" si="254"/>
        <v>0</v>
      </c>
      <c r="BU165" s="59">
        <f t="shared" si="254"/>
        <v>0</v>
      </c>
      <c r="BV165" s="59">
        <f t="shared" si="254"/>
        <v>0</v>
      </c>
      <c r="BW165" s="59">
        <f t="shared" si="254"/>
        <v>0</v>
      </c>
      <c r="BX165" s="59">
        <f t="shared" si="254"/>
        <v>0</v>
      </c>
      <c r="BY165" s="59">
        <f t="shared" si="254"/>
        <v>0</v>
      </c>
      <c r="BZ165" s="59">
        <f t="shared" si="254"/>
        <v>0</v>
      </c>
      <c r="CA165" s="59">
        <f t="shared" si="254"/>
        <v>0</v>
      </c>
      <c r="CB165" s="59">
        <f t="shared" si="254"/>
        <v>0</v>
      </c>
      <c r="CC165" s="59">
        <f t="shared" si="254"/>
        <v>0</v>
      </c>
      <c r="CD165" s="59">
        <f t="shared" si="254"/>
        <v>0</v>
      </c>
      <c r="CE165" s="59">
        <f t="shared" si="254"/>
        <v>0</v>
      </c>
      <c r="CF165" s="59">
        <f t="shared" si="254"/>
        <v>0</v>
      </c>
      <c r="CG165" s="59">
        <f t="shared" si="254"/>
        <v>0</v>
      </c>
      <c r="CH165" s="59">
        <f t="shared" si="254"/>
        <v>0</v>
      </c>
      <c r="CI165" s="59">
        <f t="shared" si="254"/>
        <v>0</v>
      </c>
      <c r="CJ165" s="59">
        <f t="shared" si="254"/>
        <v>0</v>
      </c>
      <c r="CK165" s="59">
        <f t="shared" si="254"/>
        <v>0</v>
      </c>
      <c r="CL165" s="59">
        <f t="shared" si="254"/>
        <v>0</v>
      </c>
      <c r="CM165" s="59">
        <f t="shared" si="254"/>
        <v>0</v>
      </c>
      <c r="CN165" s="59">
        <f t="shared" si="254"/>
        <v>0</v>
      </c>
      <c r="CO165" s="59">
        <f t="shared" si="254"/>
        <v>0</v>
      </c>
      <c r="CP165" s="59">
        <f t="shared" si="254"/>
        <v>0</v>
      </c>
      <c r="CQ165" s="59">
        <f t="shared" si="254"/>
        <v>0</v>
      </c>
      <c r="CR165" s="59">
        <f t="shared" si="254"/>
        <v>0</v>
      </c>
      <c r="CS165" s="59">
        <f t="shared" si="254"/>
        <v>0</v>
      </c>
      <c r="CT165" s="59">
        <f t="shared" si="254"/>
        <v>0</v>
      </c>
      <c r="CU165" s="59">
        <f t="shared" si="254"/>
        <v>0</v>
      </c>
      <c r="CV165" s="59">
        <f t="shared" si="254"/>
        <v>0</v>
      </c>
      <c r="CW165" s="59">
        <f t="shared" si="254"/>
        <v>0</v>
      </c>
      <c r="CX165" s="59">
        <f t="shared" si="254"/>
        <v>0</v>
      </c>
      <c r="CY165" s="59">
        <f t="shared" si="254"/>
        <v>0</v>
      </c>
      <c r="CZ165" s="59">
        <f t="shared" si="254"/>
        <v>0</v>
      </c>
      <c r="DA165" s="59">
        <f t="shared" si="254"/>
        <v>0</v>
      </c>
      <c r="DB165" s="59">
        <f t="shared" si="254"/>
        <v>0</v>
      </c>
      <c r="DC165" s="59">
        <f t="shared" si="254"/>
        <v>0</v>
      </c>
      <c r="DD165" s="59">
        <f t="shared" si="254"/>
        <v>0</v>
      </c>
      <c r="DE165" s="59">
        <f t="shared" si="254"/>
        <v>0</v>
      </c>
      <c r="DF165" s="59">
        <f t="shared" si="254"/>
        <v>0</v>
      </c>
      <c r="DG165" s="59">
        <f t="shared" si="254"/>
        <v>0</v>
      </c>
      <c r="DH165" s="59">
        <f t="shared" si="254"/>
        <v>0</v>
      </c>
      <c r="DI165" s="59">
        <f t="shared" si="254"/>
        <v>0</v>
      </c>
      <c r="DJ165" s="59">
        <f t="shared" si="254"/>
        <v>0</v>
      </c>
      <c r="DK165" s="59">
        <f t="shared" ref="DK165:EI165" si="255">IF(DK$6&lt;=$P$2,$D165,0)</f>
        <v>0</v>
      </c>
      <c r="DL165" s="59">
        <f t="shared" si="255"/>
        <v>0</v>
      </c>
      <c r="DM165" s="59">
        <f t="shared" si="255"/>
        <v>0</v>
      </c>
      <c r="DN165" s="59">
        <f t="shared" si="255"/>
        <v>0</v>
      </c>
      <c r="DO165" s="59">
        <f t="shared" si="255"/>
        <v>0</v>
      </c>
      <c r="DP165" s="59">
        <f t="shared" si="255"/>
        <v>0</v>
      </c>
      <c r="DQ165" s="59">
        <f t="shared" si="255"/>
        <v>0</v>
      </c>
      <c r="DR165" s="59">
        <f t="shared" si="255"/>
        <v>0</v>
      </c>
      <c r="DS165" s="59">
        <f t="shared" si="255"/>
        <v>0</v>
      </c>
      <c r="DT165" s="59">
        <f t="shared" si="255"/>
        <v>0</v>
      </c>
      <c r="DU165" s="59">
        <f t="shared" si="255"/>
        <v>0</v>
      </c>
      <c r="DV165" s="59">
        <f t="shared" si="255"/>
        <v>0</v>
      </c>
      <c r="DW165" s="59">
        <f t="shared" si="255"/>
        <v>0</v>
      </c>
      <c r="DX165" s="59">
        <f t="shared" si="255"/>
        <v>0</v>
      </c>
      <c r="DY165" s="59">
        <f t="shared" si="255"/>
        <v>0</v>
      </c>
      <c r="DZ165" s="59">
        <f t="shared" si="255"/>
        <v>0</v>
      </c>
      <c r="EA165" s="59">
        <f t="shared" si="255"/>
        <v>0</v>
      </c>
      <c r="EB165" s="59">
        <f t="shared" si="255"/>
        <v>0</v>
      </c>
      <c r="EC165" s="59">
        <f t="shared" si="255"/>
        <v>0</v>
      </c>
      <c r="ED165" s="59">
        <f t="shared" si="255"/>
        <v>0</v>
      </c>
      <c r="EE165" s="59">
        <f t="shared" si="255"/>
        <v>0</v>
      </c>
      <c r="EF165" s="59">
        <f t="shared" si="255"/>
        <v>0</v>
      </c>
      <c r="EG165" s="59">
        <f t="shared" si="255"/>
        <v>0</v>
      </c>
      <c r="EH165" s="59">
        <f t="shared" si="255"/>
        <v>0</v>
      </c>
      <c r="EI165" s="59">
        <f t="shared" si="255"/>
        <v>0</v>
      </c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/>
      <c r="EW165" s="59"/>
      <c r="EX165" s="59"/>
      <c r="EY165" s="59"/>
      <c r="EZ165" s="59"/>
      <c r="FA165" s="59"/>
      <c r="FB165" s="59"/>
      <c r="FC165" s="59"/>
      <c r="FD165" s="59"/>
      <c r="FE165" s="59"/>
      <c r="FF165" s="59"/>
      <c r="FG165" s="59"/>
      <c r="FH165" s="59"/>
      <c r="FI165" s="59"/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60"/>
      <c r="FU165" s="60"/>
      <c r="FV165" s="60"/>
      <c r="FW165" s="60"/>
      <c r="FX165" s="60"/>
      <c r="FY165" s="60"/>
      <c r="FZ165" s="60"/>
      <c r="GA165" s="60"/>
      <c r="GB165" s="60"/>
      <c r="GC165" s="60"/>
      <c r="GD165" s="60"/>
      <c r="GE165" s="60"/>
      <c r="GF165" s="60"/>
      <c r="GG165" s="60"/>
      <c r="GH165" s="60"/>
      <c r="GI165" s="60"/>
      <c r="GJ165" s="60"/>
      <c r="GK165" s="60"/>
      <c r="GL165" s="60"/>
      <c r="GM165" s="60"/>
      <c r="GN165" s="60"/>
      <c r="GO165" s="60"/>
      <c r="GP165" s="60"/>
      <c r="GQ165" s="60"/>
      <c r="GR165" s="60"/>
      <c r="GS165" s="60"/>
    </row>
    <row r="166" spans="2:201" x14ac:dyDescent="0.2">
      <c r="B166" s="66" t="s">
        <v>1084</v>
      </c>
      <c r="C166" s="67" t="s">
        <v>1085</v>
      </c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9">
        <f t="shared" si="248"/>
        <v>0</v>
      </c>
      <c r="Q166" s="70">
        <f t="shared" si="249"/>
        <v>0</v>
      </c>
      <c r="R166" s="59">
        <f t="shared" si="250"/>
        <v>0</v>
      </c>
      <c r="S166" s="102">
        <f>SUMIF(факт!$S$7:$S$2427,S$6&amp;"/"&amp;$B166,факт!$N$7:$N$2427)</f>
        <v>0</v>
      </c>
      <c r="T166" s="102">
        <f>SUMIF(факт!$S$7:$S$2427,T$6&amp;"/"&amp;$B166,факт!$N$7:$N$2427)</f>
        <v>0</v>
      </c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  <c r="DB166" s="59"/>
      <c r="DC166" s="59"/>
      <c r="DD166" s="59"/>
      <c r="DE166" s="59"/>
      <c r="DF166" s="59"/>
      <c r="DG166" s="59"/>
      <c r="DH166" s="59"/>
      <c r="DI166" s="59"/>
      <c r="DJ166" s="59"/>
      <c r="DK166" s="59"/>
      <c r="DL166" s="59"/>
      <c r="DM166" s="59"/>
      <c r="DN166" s="59"/>
      <c r="DO166" s="59"/>
      <c r="DP166" s="59"/>
      <c r="DQ166" s="59"/>
      <c r="DR166" s="59"/>
      <c r="DS166" s="59"/>
      <c r="DT166" s="59"/>
      <c r="DU166" s="59"/>
      <c r="DV166" s="59"/>
      <c r="DW166" s="59"/>
      <c r="DX166" s="59"/>
      <c r="DY166" s="59"/>
      <c r="DZ166" s="59"/>
      <c r="EA166" s="59"/>
      <c r="EB166" s="59"/>
      <c r="EC166" s="59"/>
      <c r="ED166" s="59"/>
      <c r="EE166" s="59"/>
      <c r="EF166" s="59"/>
      <c r="EG166" s="59"/>
      <c r="EH166" s="59"/>
      <c r="EI166" s="59"/>
      <c r="EJ166" s="59"/>
      <c r="EK166" s="59"/>
      <c r="EL166" s="59"/>
      <c r="EM166" s="59"/>
      <c r="EN166" s="59"/>
      <c r="EO166" s="59"/>
      <c r="EP166" s="59"/>
      <c r="EQ166" s="59"/>
      <c r="ER166" s="59"/>
      <c r="ES166" s="59"/>
      <c r="ET166" s="59"/>
      <c r="EU166" s="59"/>
      <c r="EV166" s="59"/>
      <c r="EW166" s="59"/>
      <c r="EX166" s="59"/>
      <c r="EY166" s="59"/>
      <c r="EZ166" s="59"/>
      <c r="FA166" s="59"/>
      <c r="FB166" s="59"/>
      <c r="FC166" s="59"/>
      <c r="FD166" s="59"/>
      <c r="FE166" s="59"/>
      <c r="FF166" s="59"/>
      <c r="FG166" s="59"/>
      <c r="FH166" s="59"/>
      <c r="FI166" s="59"/>
      <c r="FJ166" s="59"/>
      <c r="FK166" s="59"/>
      <c r="FL166" s="59"/>
      <c r="FM166" s="59"/>
      <c r="FN166" s="59"/>
      <c r="FO166" s="59"/>
      <c r="FP166" s="59"/>
      <c r="FQ166" s="59"/>
      <c r="FR166" s="59"/>
      <c r="FS166" s="59"/>
      <c r="FT166" s="60"/>
      <c r="FU166" s="60"/>
      <c r="FV166" s="60"/>
      <c r="FW166" s="60"/>
      <c r="FX166" s="60"/>
      <c r="FY166" s="60"/>
      <c r="FZ166" s="60"/>
      <c r="GA166" s="60"/>
      <c r="GB166" s="60"/>
      <c r="GC166" s="60"/>
      <c r="GD166" s="60"/>
      <c r="GE166" s="60"/>
      <c r="GF166" s="60"/>
      <c r="GG166" s="60"/>
      <c r="GH166" s="60"/>
      <c r="GI166" s="60"/>
      <c r="GJ166" s="60"/>
      <c r="GK166" s="60"/>
      <c r="GL166" s="60"/>
      <c r="GM166" s="60"/>
      <c r="GN166" s="60"/>
      <c r="GO166" s="60"/>
      <c r="GP166" s="60"/>
      <c r="GQ166" s="60"/>
      <c r="GR166" s="60"/>
      <c r="GS166" s="60"/>
    </row>
    <row r="167" spans="2:201" x14ac:dyDescent="0.2">
      <c r="B167" s="66" t="s">
        <v>1086</v>
      </c>
      <c r="C167" s="67" t="s">
        <v>1087</v>
      </c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9">
        <f t="shared" si="248"/>
        <v>0</v>
      </c>
      <c r="Q167" s="70">
        <f t="shared" si="249"/>
        <v>0</v>
      </c>
      <c r="R167" s="59">
        <f t="shared" si="250"/>
        <v>0</v>
      </c>
      <c r="S167" s="102">
        <f>SUMIF(факт!$S$7:$S$2427,S$6&amp;"/"&amp;$B167,факт!$N$7:$N$2427)</f>
        <v>0</v>
      </c>
      <c r="T167" s="102">
        <f>SUMIF(факт!$S$7:$S$2427,T$6&amp;"/"&amp;$B167,факт!$N$7:$N$2427)</f>
        <v>0</v>
      </c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  <c r="DB167" s="59"/>
      <c r="DC167" s="59"/>
      <c r="DD167" s="59"/>
      <c r="DE167" s="59"/>
      <c r="DF167" s="59"/>
      <c r="DG167" s="59"/>
      <c r="DH167" s="59"/>
      <c r="DI167" s="59"/>
      <c r="DJ167" s="59"/>
      <c r="DK167" s="59"/>
      <c r="DL167" s="59"/>
      <c r="DM167" s="59"/>
      <c r="DN167" s="59"/>
      <c r="DO167" s="59"/>
      <c r="DP167" s="59"/>
      <c r="DQ167" s="59"/>
      <c r="DR167" s="59"/>
      <c r="DS167" s="59"/>
      <c r="DT167" s="59"/>
      <c r="DU167" s="59"/>
      <c r="DV167" s="59"/>
      <c r="DW167" s="59"/>
      <c r="DX167" s="59"/>
      <c r="DY167" s="59"/>
      <c r="DZ167" s="59"/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/>
      <c r="EN167" s="59"/>
      <c r="EO167" s="59"/>
      <c r="EP167" s="59"/>
      <c r="EQ167" s="59"/>
      <c r="ER167" s="59"/>
      <c r="ES167" s="59"/>
      <c r="ET167" s="59"/>
      <c r="EU167" s="59"/>
      <c r="EV167" s="59"/>
      <c r="EW167" s="59"/>
      <c r="EX167" s="59"/>
      <c r="EY167" s="59"/>
      <c r="EZ167" s="59"/>
      <c r="FA167" s="59"/>
      <c r="FB167" s="59"/>
      <c r="FC167" s="59"/>
      <c r="FD167" s="59"/>
      <c r="FE167" s="59"/>
      <c r="FF167" s="59"/>
      <c r="FG167" s="59"/>
      <c r="FH167" s="59"/>
      <c r="FI167" s="59"/>
      <c r="FJ167" s="59"/>
      <c r="FK167" s="59"/>
      <c r="FL167" s="59"/>
      <c r="FM167" s="59"/>
      <c r="FN167" s="59"/>
      <c r="FO167" s="59"/>
      <c r="FP167" s="59"/>
      <c r="FQ167" s="59"/>
      <c r="FR167" s="59"/>
      <c r="FS167" s="59"/>
      <c r="FT167" s="60"/>
      <c r="FU167" s="60"/>
      <c r="FV167" s="60"/>
      <c r="FW167" s="60"/>
      <c r="FX167" s="60"/>
      <c r="FY167" s="60"/>
      <c r="FZ167" s="60"/>
      <c r="GA167" s="60"/>
      <c r="GB167" s="60"/>
      <c r="GC167" s="60"/>
      <c r="GD167" s="60"/>
      <c r="GE167" s="60"/>
      <c r="GF167" s="60"/>
      <c r="GG167" s="60"/>
      <c r="GH167" s="60"/>
      <c r="GI167" s="60"/>
      <c r="GJ167" s="60"/>
      <c r="GK167" s="60"/>
      <c r="GL167" s="60"/>
      <c r="GM167" s="60"/>
      <c r="GN167" s="60"/>
      <c r="GO167" s="60"/>
      <c r="GP167" s="60"/>
      <c r="GQ167" s="60"/>
      <c r="GR167" s="60"/>
      <c r="GS167" s="60"/>
    </row>
    <row r="168" spans="2:201" x14ac:dyDescent="0.2">
      <c r="B168" s="66" t="s">
        <v>1088</v>
      </c>
      <c r="C168" s="67" t="s">
        <v>1089</v>
      </c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9">
        <f t="shared" si="248"/>
        <v>0</v>
      </c>
      <c r="Q168" s="70">
        <f t="shared" si="249"/>
        <v>0</v>
      </c>
      <c r="R168" s="59">
        <f t="shared" si="250"/>
        <v>0</v>
      </c>
      <c r="S168" s="102">
        <f>SUMIF(факт!$S$7:$S$2427,S$6&amp;"/"&amp;$B168,факт!$N$7:$N$2427)</f>
        <v>0</v>
      </c>
      <c r="T168" s="102">
        <f>SUMIF(факт!$S$7:$S$2427,T$6&amp;"/"&amp;$B168,факт!$N$7:$N$2427)</f>
        <v>0</v>
      </c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/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/>
      <c r="FK168" s="59"/>
      <c r="FL168" s="59"/>
      <c r="FM168" s="59"/>
      <c r="FN168" s="59"/>
      <c r="FO168" s="59"/>
      <c r="FP168" s="59"/>
      <c r="FQ168" s="59"/>
      <c r="FR168" s="59"/>
      <c r="FS168" s="59"/>
      <c r="FT168" s="60"/>
      <c r="FU168" s="60"/>
      <c r="FV168" s="60"/>
      <c r="FW168" s="60"/>
      <c r="FX168" s="60"/>
      <c r="FY168" s="60"/>
      <c r="FZ168" s="60"/>
      <c r="GA168" s="60"/>
      <c r="GB168" s="60"/>
      <c r="GC168" s="60"/>
      <c r="GD168" s="60"/>
      <c r="GE168" s="60"/>
      <c r="GF168" s="60"/>
      <c r="GG168" s="60"/>
      <c r="GH168" s="60"/>
      <c r="GI168" s="60"/>
      <c r="GJ168" s="60"/>
      <c r="GK168" s="60"/>
      <c r="GL168" s="60"/>
      <c r="GM168" s="60"/>
      <c r="GN168" s="60"/>
      <c r="GO168" s="60"/>
      <c r="GP168" s="60"/>
      <c r="GQ168" s="60"/>
      <c r="GR168" s="60"/>
      <c r="GS168" s="60"/>
    </row>
    <row r="169" spans="2:201" x14ac:dyDescent="0.2">
      <c r="B169" s="66" t="s">
        <v>1090</v>
      </c>
      <c r="C169" s="67" t="s">
        <v>1091</v>
      </c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9">
        <f t="shared" si="248"/>
        <v>0</v>
      </c>
      <c r="Q169" s="70">
        <f t="shared" si="249"/>
        <v>0</v>
      </c>
      <c r="R169" s="59">
        <f t="shared" si="250"/>
        <v>0</v>
      </c>
      <c r="S169" s="102">
        <f>SUMIF(факт!$S$7:$S$2427,S$6&amp;"/"&amp;$B169,факт!$N$7:$N$2427)</f>
        <v>0</v>
      </c>
      <c r="T169" s="102">
        <f>SUMIF(факт!$S$7:$S$2427,T$6&amp;"/"&amp;$B169,факт!$N$7:$N$2427)</f>
        <v>0</v>
      </c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/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/>
      <c r="FK169" s="59"/>
      <c r="FL169" s="59"/>
      <c r="FM169" s="59"/>
      <c r="FN169" s="59"/>
      <c r="FO169" s="59"/>
      <c r="FP169" s="59"/>
      <c r="FQ169" s="59"/>
      <c r="FR169" s="59"/>
      <c r="FS169" s="59"/>
      <c r="FT169" s="60"/>
      <c r="FU169" s="60"/>
      <c r="FV169" s="60"/>
      <c r="FW169" s="60"/>
      <c r="FX169" s="60"/>
      <c r="FY169" s="60"/>
      <c r="FZ169" s="60"/>
      <c r="GA169" s="60"/>
      <c r="GB169" s="60"/>
      <c r="GC169" s="60"/>
      <c r="GD169" s="60"/>
      <c r="GE169" s="60"/>
      <c r="GF169" s="60"/>
      <c r="GG169" s="60"/>
      <c r="GH169" s="60"/>
      <c r="GI169" s="60"/>
      <c r="GJ169" s="60"/>
      <c r="GK169" s="60"/>
      <c r="GL169" s="60"/>
      <c r="GM169" s="60"/>
      <c r="GN169" s="60"/>
      <c r="GO169" s="60"/>
      <c r="GP169" s="60"/>
      <c r="GQ169" s="60"/>
      <c r="GR169" s="60"/>
      <c r="GS169" s="60"/>
    </row>
    <row r="170" spans="2:201" x14ac:dyDescent="0.2">
      <c r="B170" s="66" t="s">
        <v>1092</v>
      </c>
      <c r="C170" s="67" t="s">
        <v>1093</v>
      </c>
      <c r="D170" s="394">
        <v>30000</v>
      </c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9">
        <f t="shared" si="248"/>
        <v>510000</v>
      </c>
      <c r="Q170" s="70">
        <f t="shared" si="249"/>
        <v>0</v>
      </c>
      <c r="R170" s="59">
        <f t="shared" si="250"/>
        <v>510000</v>
      </c>
      <c r="S170" s="102">
        <f>SUMIF(факт!$S$7:$S$2427,S$6&amp;"/"&amp;$B170,факт!$N$7:$N$2427)</f>
        <v>0</v>
      </c>
      <c r="T170" s="102">
        <f>SUMIF(факт!$S$7:$S$2427,T$6&amp;"/"&amp;$B170,факт!$N$7:$N$2427)</f>
        <v>0</v>
      </c>
      <c r="U170" s="59">
        <f t="shared" ref="U170:AY170" si="256">IF(U$6&lt;=$P$2,$D170,0)</f>
        <v>30000</v>
      </c>
      <c r="V170" s="59">
        <f t="shared" si="256"/>
        <v>30000</v>
      </c>
      <c r="W170" s="59">
        <f t="shared" si="256"/>
        <v>30000</v>
      </c>
      <c r="X170" s="59">
        <f t="shared" si="256"/>
        <v>30000</v>
      </c>
      <c r="Y170" s="59">
        <f t="shared" si="256"/>
        <v>30000</v>
      </c>
      <c r="Z170" s="59">
        <f t="shared" si="256"/>
        <v>30000</v>
      </c>
      <c r="AA170" s="59">
        <f t="shared" si="256"/>
        <v>30000</v>
      </c>
      <c r="AB170" s="59">
        <f t="shared" si="256"/>
        <v>30000</v>
      </c>
      <c r="AC170" s="59">
        <f t="shared" si="256"/>
        <v>30000</v>
      </c>
      <c r="AD170" s="59">
        <f t="shared" si="256"/>
        <v>30000</v>
      </c>
      <c r="AE170" s="59">
        <f t="shared" si="256"/>
        <v>30000</v>
      </c>
      <c r="AF170" s="59">
        <f t="shared" si="256"/>
        <v>30000</v>
      </c>
      <c r="AG170" s="59">
        <f t="shared" si="256"/>
        <v>30000</v>
      </c>
      <c r="AH170" s="59">
        <f t="shared" si="256"/>
        <v>30000</v>
      </c>
      <c r="AI170" s="59">
        <f t="shared" si="256"/>
        <v>30000</v>
      </c>
      <c r="AJ170" s="59">
        <f t="shared" si="256"/>
        <v>30000</v>
      </c>
      <c r="AK170" s="59">
        <f t="shared" si="256"/>
        <v>30000</v>
      </c>
      <c r="AL170" s="59">
        <f t="shared" si="256"/>
        <v>0</v>
      </c>
      <c r="AM170" s="59">
        <f t="shared" si="256"/>
        <v>0</v>
      </c>
      <c r="AN170" s="59">
        <f t="shared" si="256"/>
        <v>0</v>
      </c>
      <c r="AO170" s="59">
        <f t="shared" si="256"/>
        <v>0</v>
      </c>
      <c r="AP170" s="59">
        <f t="shared" si="256"/>
        <v>0</v>
      </c>
      <c r="AQ170" s="59">
        <f t="shared" si="256"/>
        <v>0</v>
      </c>
      <c r="AR170" s="59">
        <f t="shared" si="256"/>
        <v>0</v>
      </c>
      <c r="AS170" s="59">
        <f t="shared" si="256"/>
        <v>0</v>
      </c>
      <c r="AT170" s="59">
        <f t="shared" si="256"/>
        <v>0</v>
      </c>
      <c r="AU170" s="59">
        <f t="shared" si="256"/>
        <v>0</v>
      </c>
      <c r="AV170" s="59">
        <f t="shared" si="256"/>
        <v>0</v>
      </c>
      <c r="AW170" s="59">
        <f t="shared" si="256"/>
        <v>0</v>
      </c>
      <c r="AX170" s="59">
        <f t="shared" si="256"/>
        <v>0</v>
      </c>
      <c r="AY170" s="59">
        <f t="shared" si="256"/>
        <v>0</v>
      </c>
      <c r="AZ170" s="59">
        <f t="shared" ref="AZ170:DJ170" si="257">IF(AZ$6&lt;=$P$2,$D170,0)</f>
        <v>0</v>
      </c>
      <c r="BA170" s="59">
        <f t="shared" si="257"/>
        <v>0</v>
      </c>
      <c r="BB170" s="59">
        <f t="shared" si="257"/>
        <v>0</v>
      </c>
      <c r="BC170" s="59">
        <f t="shared" si="257"/>
        <v>0</v>
      </c>
      <c r="BD170" s="59">
        <f t="shared" si="257"/>
        <v>0</v>
      </c>
      <c r="BE170" s="59">
        <f t="shared" si="257"/>
        <v>0</v>
      </c>
      <c r="BF170" s="59">
        <f t="shared" si="257"/>
        <v>0</v>
      </c>
      <c r="BG170" s="59">
        <f t="shared" si="257"/>
        <v>0</v>
      </c>
      <c r="BH170" s="59">
        <f t="shared" si="257"/>
        <v>0</v>
      </c>
      <c r="BI170" s="59">
        <f t="shared" si="257"/>
        <v>0</v>
      </c>
      <c r="BJ170" s="59">
        <f t="shared" si="257"/>
        <v>0</v>
      </c>
      <c r="BK170" s="59">
        <f t="shared" si="257"/>
        <v>0</v>
      </c>
      <c r="BL170" s="59">
        <f t="shared" si="257"/>
        <v>0</v>
      </c>
      <c r="BM170" s="59">
        <f t="shared" si="257"/>
        <v>0</v>
      </c>
      <c r="BN170" s="59">
        <f t="shared" si="257"/>
        <v>0</v>
      </c>
      <c r="BO170" s="59">
        <f t="shared" si="257"/>
        <v>0</v>
      </c>
      <c r="BP170" s="59">
        <f t="shared" si="257"/>
        <v>0</v>
      </c>
      <c r="BQ170" s="59">
        <f t="shared" si="257"/>
        <v>0</v>
      </c>
      <c r="BR170" s="59">
        <f t="shared" si="257"/>
        <v>0</v>
      </c>
      <c r="BS170" s="59">
        <f t="shared" si="257"/>
        <v>0</v>
      </c>
      <c r="BT170" s="59">
        <f t="shared" si="257"/>
        <v>0</v>
      </c>
      <c r="BU170" s="59">
        <f t="shared" si="257"/>
        <v>0</v>
      </c>
      <c r="BV170" s="59">
        <f t="shared" si="257"/>
        <v>0</v>
      </c>
      <c r="BW170" s="59">
        <f t="shared" si="257"/>
        <v>0</v>
      </c>
      <c r="BX170" s="59">
        <f t="shared" si="257"/>
        <v>0</v>
      </c>
      <c r="BY170" s="59">
        <f t="shared" si="257"/>
        <v>0</v>
      </c>
      <c r="BZ170" s="59">
        <f t="shared" si="257"/>
        <v>0</v>
      </c>
      <c r="CA170" s="59">
        <f t="shared" si="257"/>
        <v>0</v>
      </c>
      <c r="CB170" s="59">
        <f t="shared" si="257"/>
        <v>0</v>
      </c>
      <c r="CC170" s="59">
        <f t="shared" si="257"/>
        <v>0</v>
      </c>
      <c r="CD170" s="59">
        <f t="shared" si="257"/>
        <v>0</v>
      </c>
      <c r="CE170" s="59">
        <f t="shared" si="257"/>
        <v>0</v>
      </c>
      <c r="CF170" s="59">
        <f t="shared" si="257"/>
        <v>0</v>
      </c>
      <c r="CG170" s="59">
        <f t="shared" si="257"/>
        <v>0</v>
      </c>
      <c r="CH170" s="59">
        <f t="shared" si="257"/>
        <v>0</v>
      </c>
      <c r="CI170" s="59">
        <f t="shared" si="257"/>
        <v>0</v>
      </c>
      <c r="CJ170" s="59">
        <f t="shared" si="257"/>
        <v>0</v>
      </c>
      <c r="CK170" s="59">
        <f t="shared" si="257"/>
        <v>0</v>
      </c>
      <c r="CL170" s="59">
        <f t="shared" si="257"/>
        <v>0</v>
      </c>
      <c r="CM170" s="59">
        <f t="shared" si="257"/>
        <v>0</v>
      </c>
      <c r="CN170" s="59">
        <f t="shared" si="257"/>
        <v>0</v>
      </c>
      <c r="CO170" s="59">
        <f t="shared" si="257"/>
        <v>0</v>
      </c>
      <c r="CP170" s="59">
        <f t="shared" si="257"/>
        <v>0</v>
      </c>
      <c r="CQ170" s="59">
        <f t="shared" si="257"/>
        <v>0</v>
      </c>
      <c r="CR170" s="59">
        <f t="shared" si="257"/>
        <v>0</v>
      </c>
      <c r="CS170" s="59">
        <f t="shared" si="257"/>
        <v>0</v>
      </c>
      <c r="CT170" s="59">
        <f t="shared" si="257"/>
        <v>0</v>
      </c>
      <c r="CU170" s="59">
        <f t="shared" si="257"/>
        <v>0</v>
      </c>
      <c r="CV170" s="59">
        <f t="shared" si="257"/>
        <v>0</v>
      </c>
      <c r="CW170" s="59">
        <f t="shared" si="257"/>
        <v>0</v>
      </c>
      <c r="CX170" s="59">
        <f t="shared" si="257"/>
        <v>0</v>
      </c>
      <c r="CY170" s="59">
        <f t="shared" si="257"/>
        <v>0</v>
      </c>
      <c r="CZ170" s="59">
        <f t="shared" si="257"/>
        <v>0</v>
      </c>
      <c r="DA170" s="59">
        <f t="shared" si="257"/>
        <v>0</v>
      </c>
      <c r="DB170" s="59">
        <f t="shared" si="257"/>
        <v>0</v>
      </c>
      <c r="DC170" s="59">
        <f t="shared" si="257"/>
        <v>0</v>
      </c>
      <c r="DD170" s="59">
        <f t="shared" si="257"/>
        <v>0</v>
      </c>
      <c r="DE170" s="59">
        <f t="shared" si="257"/>
        <v>0</v>
      </c>
      <c r="DF170" s="59">
        <f t="shared" si="257"/>
        <v>0</v>
      </c>
      <c r="DG170" s="59">
        <f t="shared" si="257"/>
        <v>0</v>
      </c>
      <c r="DH170" s="59">
        <f t="shared" si="257"/>
        <v>0</v>
      </c>
      <c r="DI170" s="59">
        <f t="shared" si="257"/>
        <v>0</v>
      </c>
      <c r="DJ170" s="59">
        <f t="shared" si="257"/>
        <v>0</v>
      </c>
      <c r="DK170" s="59">
        <f t="shared" ref="DK170:EI170" si="258">IF(DK$6&lt;=$P$2,$D170,0)</f>
        <v>0</v>
      </c>
      <c r="DL170" s="59">
        <f t="shared" si="258"/>
        <v>0</v>
      </c>
      <c r="DM170" s="59">
        <f t="shared" si="258"/>
        <v>0</v>
      </c>
      <c r="DN170" s="59">
        <f t="shared" si="258"/>
        <v>0</v>
      </c>
      <c r="DO170" s="59">
        <f t="shared" si="258"/>
        <v>0</v>
      </c>
      <c r="DP170" s="59">
        <f t="shared" si="258"/>
        <v>0</v>
      </c>
      <c r="DQ170" s="59">
        <f t="shared" si="258"/>
        <v>0</v>
      </c>
      <c r="DR170" s="59">
        <f t="shared" si="258"/>
        <v>0</v>
      </c>
      <c r="DS170" s="59">
        <f t="shared" si="258"/>
        <v>0</v>
      </c>
      <c r="DT170" s="59">
        <f t="shared" si="258"/>
        <v>0</v>
      </c>
      <c r="DU170" s="59">
        <f t="shared" si="258"/>
        <v>0</v>
      </c>
      <c r="DV170" s="59">
        <f t="shared" si="258"/>
        <v>0</v>
      </c>
      <c r="DW170" s="59">
        <f t="shared" si="258"/>
        <v>0</v>
      </c>
      <c r="DX170" s="59">
        <f t="shared" si="258"/>
        <v>0</v>
      </c>
      <c r="DY170" s="59">
        <f t="shared" si="258"/>
        <v>0</v>
      </c>
      <c r="DZ170" s="59">
        <f t="shared" si="258"/>
        <v>0</v>
      </c>
      <c r="EA170" s="59">
        <f t="shared" si="258"/>
        <v>0</v>
      </c>
      <c r="EB170" s="59">
        <f t="shared" si="258"/>
        <v>0</v>
      </c>
      <c r="EC170" s="59">
        <f t="shared" si="258"/>
        <v>0</v>
      </c>
      <c r="ED170" s="59">
        <f t="shared" si="258"/>
        <v>0</v>
      </c>
      <c r="EE170" s="59">
        <f t="shared" si="258"/>
        <v>0</v>
      </c>
      <c r="EF170" s="59">
        <f t="shared" si="258"/>
        <v>0</v>
      </c>
      <c r="EG170" s="59">
        <f t="shared" si="258"/>
        <v>0</v>
      </c>
      <c r="EH170" s="59">
        <f t="shared" si="258"/>
        <v>0</v>
      </c>
      <c r="EI170" s="59">
        <f t="shared" si="258"/>
        <v>0</v>
      </c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/>
      <c r="FK170" s="59"/>
      <c r="FL170" s="59"/>
      <c r="FM170" s="59"/>
      <c r="FN170" s="59"/>
      <c r="FO170" s="59"/>
      <c r="FP170" s="59"/>
      <c r="FQ170" s="59"/>
      <c r="FR170" s="59"/>
      <c r="FS170" s="59"/>
      <c r="FT170" s="60"/>
      <c r="FU170" s="60"/>
      <c r="FV170" s="60"/>
      <c r="FW170" s="60"/>
      <c r="FX170" s="60"/>
      <c r="FY170" s="60"/>
      <c r="FZ170" s="60"/>
      <c r="GA170" s="60"/>
      <c r="GB170" s="60"/>
      <c r="GC170" s="60"/>
      <c r="GD170" s="60"/>
      <c r="GE170" s="60"/>
      <c r="GF170" s="60"/>
      <c r="GG170" s="60"/>
      <c r="GH170" s="60"/>
      <c r="GI170" s="60"/>
      <c r="GJ170" s="60"/>
      <c r="GK170" s="60"/>
      <c r="GL170" s="60"/>
      <c r="GM170" s="60"/>
      <c r="GN170" s="60"/>
      <c r="GO170" s="60"/>
      <c r="GP170" s="60"/>
      <c r="GQ170" s="60"/>
      <c r="GR170" s="60"/>
      <c r="GS170" s="60"/>
    </row>
    <row r="171" spans="2:201" x14ac:dyDescent="0.2">
      <c r="B171" s="66" t="s">
        <v>1094</v>
      </c>
      <c r="C171" s="67" t="s">
        <v>1095</v>
      </c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9">
        <f t="shared" si="248"/>
        <v>0</v>
      </c>
      <c r="Q171" s="70">
        <f t="shared" si="249"/>
        <v>0</v>
      </c>
      <c r="R171" s="59">
        <f t="shared" si="250"/>
        <v>0</v>
      </c>
      <c r="S171" s="102">
        <f>SUMIF(факт!$S$7:$S$2427,S$6&amp;"/"&amp;$B171,факт!$N$7:$N$2427)</f>
        <v>0</v>
      </c>
      <c r="T171" s="102">
        <f>SUMIF(факт!$S$7:$S$2427,T$6&amp;"/"&amp;$B171,факт!$N$7:$N$2427)</f>
        <v>0</v>
      </c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/>
      <c r="FN171" s="59"/>
      <c r="FO171" s="59"/>
      <c r="FP171" s="59"/>
      <c r="FQ171" s="59"/>
      <c r="FR171" s="59"/>
      <c r="FS171" s="59"/>
      <c r="FT171" s="60"/>
      <c r="FU171" s="60"/>
      <c r="FV171" s="60"/>
      <c r="FW171" s="60"/>
      <c r="FX171" s="60"/>
      <c r="FY171" s="60"/>
      <c r="FZ171" s="60"/>
      <c r="GA171" s="60"/>
      <c r="GB171" s="60"/>
      <c r="GC171" s="60"/>
      <c r="GD171" s="60"/>
      <c r="GE171" s="60"/>
      <c r="GF171" s="60"/>
      <c r="GG171" s="60"/>
      <c r="GH171" s="60"/>
      <c r="GI171" s="60"/>
      <c r="GJ171" s="60"/>
      <c r="GK171" s="60"/>
      <c r="GL171" s="60"/>
      <c r="GM171" s="60"/>
      <c r="GN171" s="60"/>
      <c r="GO171" s="60"/>
      <c r="GP171" s="60"/>
      <c r="GQ171" s="60"/>
      <c r="GR171" s="60"/>
      <c r="GS171" s="60"/>
    </row>
    <row r="172" spans="2:201" x14ac:dyDescent="0.2">
      <c r="B172" s="66" t="s">
        <v>1096</v>
      </c>
      <c r="C172" s="67" t="s">
        <v>1097</v>
      </c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9">
        <f t="shared" si="248"/>
        <v>0</v>
      </c>
      <c r="Q172" s="70">
        <f t="shared" si="249"/>
        <v>0</v>
      </c>
      <c r="R172" s="59">
        <f t="shared" si="250"/>
        <v>0</v>
      </c>
      <c r="S172" s="102">
        <f>SUMIF(факт!$S$7:$S$2427,S$6&amp;"/"&amp;$B172,факт!$N$7:$N$2427)</f>
        <v>0</v>
      </c>
      <c r="T172" s="102">
        <f>SUMIF(факт!$S$7:$S$2427,T$6&amp;"/"&amp;$B172,факт!$N$7:$N$2427)</f>
        <v>0</v>
      </c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/>
      <c r="FN172" s="59"/>
      <c r="FO172" s="59"/>
      <c r="FP172" s="59"/>
      <c r="FQ172" s="59"/>
      <c r="FR172" s="59"/>
      <c r="FS172" s="59"/>
      <c r="FT172" s="60"/>
      <c r="FU172" s="60"/>
      <c r="FV172" s="60"/>
      <c r="FW172" s="60"/>
      <c r="FX172" s="60"/>
      <c r="FY172" s="60"/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0"/>
      <c r="GK172" s="60"/>
      <c r="GL172" s="60"/>
      <c r="GM172" s="60"/>
      <c r="GN172" s="60"/>
      <c r="GO172" s="60"/>
      <c r="GP172" s="60"/>
      <c r="GQ172" s="60"/>
      <c r="GR172" s="60"/>
      <c r="GS172" s="60"/>
    </row>
    <row r="173" spans="2:201" x14ac:dyDescent="0.2">
      <c r="B173" s="66" t="s">
        <v>1098</v>
      </c>
      <c r="C173" s="67" t="s">
        <v>1099</v>
      </c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9">
        <f t="shared" si="248"/>
        <v>0</v>
      </c>
      <c r="Q173" s="70">
        <f t="shared" si="249"/>
        <v>0</v>
      </c>
      <c r="R173" s="59">
        <f t="shared" si="250"/>
        <v>0</v>
      </c>
      <c r="S173" s="102">
        <f>SUMIF(факт!$S$7:$S$2427,S$6&amp;"/"&amp;$B173,факт!$N$7:$N$2427)</f>
        <v>0</v>
      </c>
      <c r="T173" s="102">
        <f>SUMIF(факт!$S$7:$S$2427,T$6&amp;"/"&amp;$B173,факт!$N$7:$N$2427)</f>
        <v>0</v>
      </c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/>
      <c r="FP173" s="59"/>
      <c r="FQ173" s="59"/>
      <c r="FR173" s="59"/>
      <c r="FS173" s="59"/>
      <c r="FT173" s="60"/>
      <c r="FU173" s="60"/>
      <c r="FV173" s="60"/>
      <c r="FW173" s="60"/>
      <c r="FX173" s="60"/>
      <c r="FY173" s="60"/>
      <c r="FZ173" s="60"/>
      <c r="GA173" s="60"/>
      <c r="GB173" s="60"/>
      <c r="GC173" s="60"/>
      <c r="GD173" s="60"/>
      <c r="GE173" s="60"/>
      <c r="GF173" s="60"/>
      <c r="GG173" s="60"/>
      <c r="GH173" s="60"/>
      <c r="GI173" s="60"/>
      <c r="GJ173" s="60"/>
      <c r="GK173" s="60"/>
      <c r="GL173" s="60"/>
      <c r="GM173" s="60"/>
      <c r="GN173" s="60"/>
      <c r="GO173" s="60"/>
      <c r="GP173" s="60"/>
      <c r="GQ173" s="60"/>
      <c r="GR173" s="60"/>
      <c r="GS173" s="60"/>
    </row>
    <row r="174" spans="2:201" x14ac:dyDescent="0.2">
      <c r="B174" s="95" t="s">
        <v>1100</v>
      </c>
      <c r="C174" s="96" t="s">
        <v>753</v>
      </c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8">
        <f t="shared" ref="P174:S174" si="259">SUM(P175:P179)</f>
        <v>46011000</v>
      </c>
      <c r="Q174" s="99">
        <f t="shared" si="259"/>
        <v>0</v>
      </c>
      <c r="R174" s="99">
        <f t="shared" si="259"/>
        <v>46011000</v>
      </c>
      <c r="S174" s="99">
        <f t="shared" si="259"/>
        <v>0</v>
      </c>
      <c r="T174" s="99">
        <f t="shared" ref="T174:AY174" si="260">SUM(T175:T179)</f>
        <v>0</v>
      </c>
      <c r="U174" s="99">
        <f t="shared" si="260"/>
        <v>0</v>
      </c>
      <c r="V174" s="99">
        <f t="shared" si="260"/>
        <v>0</v>
      </c>
      <c r="W174" s="99">
        <f t="shared" si="260"/>
        <v>0</v>
      </c>
      <c r="X174" s="99">
        <f t="shared" si="260"/>
        <v>0</v>
      </c>
      <c r="Y174" s="99">
        <f t="shared" si="260"/>
        <v>0</v>
      </c>
      <c r="Z174" s="99">
        <f t="shared" si="260"/>
        <v>0</v>
      </c>
      <c r="AA174" s="99">
        <f t="shared" si="260"/>
        <v>0</v>
      </c>
      <c r="AB174" s="99">
        <f t="shared" si="260"/>
        <v>0</v>
      </c>
      <c r="AC174" s="99">
        <f t="shared" si="260"/>
        <v>0</v>
      </c>
      <c r="AD174" s="99">
        <f t="shared" si="260"/>
        <v>0</v>
      </c>
      <c r="AE174" s="99">
        <f t="shared" si="260"/>
        <v>0</v>
      </c>
      <c r="AF174" s="99">
        <f t="shared" si="260"/>
        <v>0</v>
      </c>
      <c r="AG174" s="99">
        <f t="shared" si="260"/>
        <v>0</v>
      </c>
      <c r="AH174" s="99">
        <f t="shared" si="260"/>
        <v>0</v>
      </c>
      <c r="AI174" s="99">
        <f t="shared" si="260"/>
        <v>0</v>
      </c>
      <c r="AJ174" s="99">
        <f t="shared" si="260"/>
        <v>0</v>
      </c>
      <c r="AK174" s="99">
        <f t="shared" si="260"/>
        <v>0</v>
      </c>
      <c r="AL174" s="99">
        <f t="shared" si="260"/>
        <v>0</v>
      </c>
      <c r="AM174" s="99">
        <f t="shared" si="260"/>
        <v>0</v>
      </c>
      <c r="AN174" s="99">
        <f t="shared" si="260"/>
        <v>0</v>
      </c>
      <c r="AO174" s="99">
        <f t="shared" si="260"/>
        <v>0</v>
      </c>
      <c r="AP174" s="99">
        <f t="shared" si="260"/>
        <v>0</v>
      </c>
      <c r="AQ174" s="99">
        <f t="shared" si="260"/>
        <v>0</v>
      </c>
      <c r="AR174" s="99">
        <f t="shared" si="260"/>
        <v>0</v>
      </c>
      <c r="AS174" s="99">
        <f t="shared" si="260"/>
        <v>0</v>
      </c>
      <c r="AT174" s="99">
        <f t="shared" si="260"/>
        <v>0</v>
      </c>
      <c r="AU174" s="99">
        <f t="shared" si="260"/>
        <v>0</v>
      </c>
      <c r="AV174" s="99">
        <f t="shared" si="260"/>
        <v>0</v>
      </c>
      <c r="AW174" s="99">
        <f t="shared" si="260"/>
        <v>0</v>
      </c>
      <c r="AX174" s="99">
        <f t="shared" si="260"/>
        <v>0</v>
      </c>
      <c r="AY174" s="99">
        <f t="shared" si="260"/>
        <v>0</v>
      </c>
      <c r="AZ174" s="99">
        <f t="shared" ref="AZ174:DI174" si="261">SUM(AZ175:AZ179)</f>
        <v>0</v>
      </c>
      <c r="BA174" s="99">
        <f t="shared" si="261"/>
        <v>0</v>
      </c>
      <c r="BB174" s="99">
        <f t="shared" si="261"/>
        <v>0</v>
      </c>
      <c r="BC174" s="99">
        <f t="shared" si="261"/>
        <v>0</v>
      </c>
      <c r="BD174" s="99">
        <f t="shared" si="261"/>
        <v>0</v>
      </c>
      <c r="BE174" s="99">
        <f t="shared" si="261"/>
        <v>0</v>
      </c>
      <c r="BF174" s="99">
        <f t="shared" si="261"/>
        <v>15337000</v>
      </c>
      <c r="BG174" s="99">
        <f t="shared" si="261"/>
        <v>15337000</v>
      </c>
      <c r="BH174" s="99">
        <f t="shared" si="261"/>
        <v>15337000</v>
      </c>
      <c r="BI174" s="99">
        <f t="shared" si="261"/>
        <v>0</v>
      </c>
      <c r="BJ174" s="99">
        <f t="shared" si="261"/>
        <v>0</v>
      </c>
      <c r="BK174" s="99">
        <f t="shared" si="261"/>
        <v>0</v>
      </c>
      <c r="BL174" s="99">
        <f t="shared" si="261"/>
        <v>0</v>
      </c>
      <c r="BM174" s="99">
        <f t="shared" si="261"/>
        <v>0</v>
      </c>
      <c r="BN174" s="99">
        <f t="shared" si="261"/>
        <v>0</v>
      </c>
      <c r="BO174" s="99">
        <f t="shared" si="261"/>
        <v>0</v>
      </c>
      <c r="BP174" s="99">
        <f t="shared" si="261"/>
        <v>0</v>
      </c>
      <c r="BQ174" s="99">
        <f t="shared" si="261"/>
        <v>0</v>
      </c>
      <c r="BR174" s="99">
        <f t="shared" si="261"/>
        <v>0</v>
      </c>
      <c r="BS174" s="99">
        <f t="shared" si="261"/>
        <v>0</v>
      </c>
      <c r="BT174" s="99">
        <f t="shared" si="261"/>
        <v>0</v>
      </c>
      <c r="BU174" s="99">
        <f t="shared" si="261"/>
        <v>0</v>
      </c>
      <c r="BV174" s="99">
        <f t="shared" si="261"/>
        <v>0</v>
      </c>
      <c r="BW174" s="99">
        <f t="shared" si="261"/>
        <v>0</v>
      </c>
      <c r="BX174" s="99">
        <f t="shared" si="261"/>
        <v>0</v>
      </c>
      <c r="BY174" s="99">
        <f t="shared" si="261"/>
        <v>0</v>
      </c>
      <c r="BZ174" s="99">
        <f t="shared" si="261"/>
        <v>0</v>
      </c>
      <c r="CA174" s="99">
        <f t="shared" si="261"/>
        <v>0</v>
      </c>
      <c r="CB174" s="99">
        <f t="shared" si="261"/>
        <v>0</v>
      </c>
      <c r="CC174" s="99">
        <f t="shared" si="261"/>
        <v>0</v>
      </c>
      <c r="CD174" s="99">
        <f t="shared" si="261"/>
        <v>0</v>
      </c>
      <c r="CE174" s="99">
        <f t="shared" si="261"/>
        <v>0</v>
      </c>
      <c r="CF174" s="99">
        <f t="shared" si="261"/>
        <v>0</v>
      </c>
      <c r="CG174" s="99">
        <f t="shared" si="261"/>
        <v>0</v>
      </c>
      <c r="CH174" s="99">
        <f t="shared" si="261"/>
        <v>0</v>
      </c>
      <c r="CI174" s="99">
        <f t="shared" si="261"/>
        <v>0</v>
      </c>
      <c r="CJ174" s="99">
        <f t="shared" si="261"/>
        <v>0</v>
      </c>
      <c r="CK174" s="99">
        <f t="shared" si="261"/>
        <v>0</v>
      </c>
      <c r="CL174" s="99">
        <f t="shared" si="261"/>
        <v>0</v>
      </c>
      <c r="CM174" s="99">
        <f t="shared" si="261"/>
        <v>0</v>
      </c>
      <c r="CN174" s="99">
        <f t="shared" si="261"/>
        <v>0</v>
      </c>
      <c r="CO174" s="99">
        <f t="shared" si="261"/>
        <v>0</v>
      </c>
      <c r="CP174" s="99">
        <f t="shared" si="261"/>
        <v>0</v>
      </c>
      <c r="CQ174" s="99">
        <f t="shared" si="261"/>
        <v>0</v>
      </c>
      <c r="CR174" s="99">
        <f t="shared" si="261"/>
        <v>0</v>
      </c>
      <c r="CS174" s="99">
        <f t="shared" si="261"/>
        <v>0</v>
      </c>
      <c r="CT174" s="99">
        <f t="shared" si="261"/>
        <v>0</v>
      </c>
      <c r="CU174" s="99">
        <f t="shared" si="261"/>
        <v>0</v>
      </c>
      <c r="CV174" s="99">
        <f t="shared" si="261"/>
        <v>0</v>
      </c>
      <c r="CW174" s="99">
        <f t="shared" si="261"/>
        <v>0</v>
      </c>
      <c r="CX174" s="99">
        <f t="shared" si="261"/>
        <v>0</v>
      </c>
      <c r="CY174" s="99">
        <f t="shared" si="261"/>
        <v>0</v>
      </c>
      <c r="CZ174" s="99">
        <f t="shared" si="261"/>
        <v>0</v>
      </c>
      <c r="DA174" s="99">
        <f t="shared" si="261"/>
        <v>0</v>
      </c>
      <c r="DB174" s="99">
        <f t="shared" si="261"/>
        <v>0</v>
      </c>
      <c r="DC174" s="99">
        <f t="shared" si="261"/>
        <v>0</v>
      </c>
      <c r="DD174" s="99">
        <f t="shared" si="261"/>
        <v>0</v>
      </c>
      <c r="DE174" s="99">
        <f t="shared" si="261"/>
        <v>0</v>
      </c>
      <c r="DF174" s="99">
        <f t="shared" si="261"/>
        <v>0</v>
      </c>
      <c r="DG174" s="99">
        <f t="shared" si="261"/>
        <v>0</v>
      </c>
      <c r="DH174" s="99">
        <f t="shared" si="261"/>
        <v>0</v>
      </c>
      <c r="DI174" s="99">
        <f t="shared" si="261"/>
        <v>0</v>
      </c>
      <c r="DJ174" s="99">
        <f t="shared" ref="DJ174:EI174" si="262">SUM(DJ175:DJ179)</f>
        <v>0</v>
      </c>
      <c r="DK174" s="99">
        <f t="shared" si="262"/>
        <v>0</v>
      </c>
      <c r="DL174" s="99">
        <f t="shared" si="262"/>
        <v>0</v>
      </c>
      <c r="DM174" s="99">
        <f t="shared" si="262"/>
        <v>0</v>
      </c>
      <c r="DN174" s="99">
        <f t="shared" si="262"/>
        <v>0</v>
      </c>
      <c r="DO174" s="99">
        <f t="shared" si="262"/>
        <v>0</v>
      </c>
      <c r="DP174" s="99">
        <f t="shared" si="262"/>
        <v>0</v>
      </c>
      <c r="DQ174" s="99">
        <f t="shared" si="262"/>
        <v>0</v>
      </c>
      <c r="DR174" s="99">
        <f t="shared" si="262"/>
        <v>0</v>
      </c>
      <c r="DS174" s="99">
        <f t="shared" si="262"/>
        <v>0</v>
      </c>
      <c r="DT174" s="99">
        <f t="shared" si="262"/>
        <v>0</v>
      </c>
      <c r="DU174" s="99">
        <f t="shared" si="262"/>
        <v>0</v>
      </c>
      <c r="DV174" s="99">
        <f t="shared" si="262"/>
        <v>0</v>
      </c>
      <c r="DW174" s="99">
        <f t="shared" si="262"/>
        <v>0</v>
      </c>
      <c r="DX174" s="99">
        <f t="shared" si="262"/>
        <v>0</v>
      </c>
      <c r="DY174" s="99">
        <f t="shared" si="262"/>
        <v>0</v>
      </c>
      <c r="DZ174" s="99">
        <f t="shared" si="262"/>
        <v>0</v>
      </c>
      <c r="EA174" s="99">
        <f t="shared" si="262"/>
        <v>0</v>
      </c>
      <c r="EB174" s="99">
        <f t="shared" si="262"/>
        <v>0</v>
      </c>
      <c r="EC174" s="99">
        <f t="shared" si="262"/>
        <v>0</v>
      </c>
      <c r="ED174" s="99">
        <f t="shared" si="262"/>
        <v>0</v>
      </c>
      <c r="EE174" s="99">
        <f t="shared" si="262"/>
        <v>0</v>
      </c>
      <c r="EF174" s="99">
        <f t="shared" si="262"/>
        <v>0</v>
      </c>
      <c r="EG174" s="99">
        <f t="shared" si="262"/>
        <v>0</v>
      </c>
      <c r="EH174" s="99">
        <f t="shared" si="262"/>
        <v>0</v>
      </c>
      <c r="EI174" s="99">
        <f t="shared" si="262"/>
        <v>0</v>
      </c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/>
      <c r="FQ174" s="59"/>
      <c r="FR174" s="59"/>
      <c r="FS174" s="59"/>
      <c r="FT174" s="60"/>
      <c r="FU174" s="60"/>
      <c r="FV174" s="60"/>
      <c r="FW174" s="60"/>
      <c r="FX174" s="60"/>
      <c r="FY174" s="60"/>
      <c r="FZ174" s="60"/>
      <c r="GA174" s="60"/>
      <c r="GB174" s="60"/>
      <c r="GC174" s="60"/>
      <c r="GD174" s="60"/>
      <c r="GE174" s="60"/>
      <c r="GF174" s="60"/>
      <c r="GG174" s="60"/>
      <c r="GH174" s="60"/>
      <c r="GI174" s="60"/>
      <c r="GJ174" s="60"/>
      <c r="GK174" s="60"/>
      <c r="GL174" s="60"/>
      <c r="GM174" s="60"/>
      <c r="GN174" s="60"/>
      <c r="GO174" s="60"/>
      <c r="GP174" s="60"/>
      <c r="GQ174" s="60"/>
      <c r="GR174" s="60"/>
      <c r="GS174" s="60"/>
    </row>
    <row r="175" spans="2:201" x14ac:dyDescent="0.2">
      <c r="B175" s="66" t="s">
        <v>1101</v>
      </c>
      <c r="C175" s="67" t="s">
        <v>1102</v>
      </c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9">
        <f t="shared" ref="P175:P180" si="263">SUM(S175:EI175)</f>
        <v>0</v>
      </c>
      <c r="Q175" s="70">
        <f t="shared" ref="Q175:Q180" si="264">SUMIF(S$5:EI$5,"факт",S175:EI175)</f>
        <v>0</v>
      </c>
      <c r="R175" s="59">
        <f t="shared" ref="R175:R180" si="265">P175-Q175</f>
        <v>0</v>
      </c>
      <c r="S175" s="102">
        <f>SUMIF(факт!$S$7:$S$2427,S$6&amp;"/"&amp;$B175,факт!$N$7:$N$2427)</f>
        <v>0</v>
      </c>
      <c r="T175" s="102">
        <f>SUMIF(факт!$S$7:$S$2427,T$6&amp;"/"&amp;$B175,факт!$N$7:$N$2427)</f>
        <v>0</v>
      </c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/>
      <c r="FQ175" s="59"/>
      <c r="FR175" s="59"/>
      <c r="FS175" s="59"/>
      <c r="FT175" s="60"/>
      <c r="FU175" s="60"/>
      <c r="FV175" s="60"/>
      <c r="FW175" s="60"/>
      <c r="FX175" s="60"/>
      <c r="FY175" s="60"/>
      <c r="FZ175" s="60"/>
      <c r="GA175" s="60"/>
      <c r="GB175" s="60"/>
      <c r="GC175" s="60"/>
      <c r="GD175" s="60"/>
      <c r="GE175" s="60"/>
      <c r="GF175" s="60"/>
      <c r="GG175" s="60"/>
      <c r="GH175" s="60"/>
      <c r="GI175" s="60"/>
      <c r="GJ175" s="60"/>
      <c r="GK175" s="60"/>
      <c r="GL175" s="60"/>
      <c r="GM175" s="60"/>
      <c r="GN175" s="60"/>
      <c r="GO175" s="60"/>
      <c r="GP175" s="60"/>
      <c r="GQ175" s="60"/>
      <c r="GR175" s="60"/>
      <c r="GS175" s="60"/>
    </row>
    <row r="176" spans="2:201" x14ac:dyDescent="0.2">
      <c r="B176" s="66" t="s">
        <v>1103</v>
      </c>
      <c r="C176" s="67" t="s">
        <v>697</v>
      </c>
      <c r="D176" s="68"/>
      <c r="E176" s="70">
        <f>СРОКИ!C67</f>
        <v>46011000</v>
      </c>
      <c r="F176" s="70">
        <f>СРОКИ!D67</f>
        <v>0</v>
      </c>
      <c r="G176" s="70">
        <f>СРОКИ!E67</f>
        <v>3</v>
      </c>
      <c r="H176" s="68"/>
      <c r="I176" s="68"/>
      <c r="J176" s="68"/>
      <c r="K176" s="68"/>
      <c r="L176" s="68"/>
      <c r="M176" s="68"/>
      <c r="N176" s="68"/>
      <c r="O176" s="68"/>
      <c r="P176" s="69">
        <f t="shared" si="263"/>
        <v>46011000</v>
      </c>
      <c r="Q176" s="70">
        <f t="shared" si="264"/>
        <v>0</v>
      </c>
      <c r="R176" s="59">
        <f t="shared" si="265"/>
        <v>46011000</v>
      </c>
      <c r="S176" s="102">
        <f>SUMIF(факт!$S$7:$S$2427,S$6&amp;"/"&amp;$B176,факт!$N$7:$N$2427)</f>
        <v>0</v>
      </c>
      <c r="T176" s="102">
        <f>SUMIF(факт!$S$7:$S$2427,T$6&amp;"/"&amp;$B176,факт!$N$7:$N$2427)</f>
        <v>0</v>
      </c>
      <c r="U176" s="343">
        <f>MIN(СРОКИ!J67+IF(СРОКИ!J67&gt;0,($F176-$Q176)/$G176,0),$E176-SUM($S176:T176))</f>
        <v>0</v>
      </c>
      <c r="V176" s="343">
        <f>MIN(СРОКИ!K67+IF(СРОКИ!K67&gt;0,($F176-$Q176)/$G176,0),$E176-SUM($S176:U176))</f>
        <v>0</v>
      </c>
      <c r="W176" s="343">
        <f>MIN(СРОКИ!L67+IF(СРОКИ!L67&gt;0,($F176-$Q176)/$G176,0),$E176-SUM($S176:V176))</f>
        <v>0</v>
      </c>
      <c r="X176" s="343">
        <f>MIN(СРОКИ!M67+IF(СРОКИ!M67&gt;0,($F176-$Q176)/$G176,0),$E176-SUM($S176:W176))</f>
        <v>0</v>
      </c>
      <c r="Y176" s="343">
        <f>MIN(СРОКИ!N67+IF(СРОКИ!N67&gt;0,($F176-$Q176)/$G176,0),$E176-SUM($S176:X176))</f>
        <v>0</v>
      </c>
      <c r="Z176" s="343">
        <f>MIN(СРОКИ!O67+IF(СРОКИ!O67&gt;0,($F176-$Q176)/$G176,0),$E176-SUM($S176:Y176))</f>
        <v>0</v>
      </c>
      <c r="AA176" s="343">
        <f>MIN(СРОКИ!P67+IF(СРОКИ!P67&gt;0,($F176-$Q176)/$G176,0),$E176-SUM($S176:Z176))</f>
        <v>0</v>
      </c>
      <c r="AB176" s="343">
        <f>MIN(СРОКИ!Q67+IF(СРОКИ!Q67&gt;0,($F176-$Q176)/$G176,0),$E176-SUM($S176:AA176))</f>
        <v>0</v>
      </c>
      <c r="AC176" s="343">
        <f>MIN(СРОКИ!R67+IF(СРОКИ!R67&gt;0,($F176-$Q176)/$G176,0),$E176-SUM($S176:AB176))</f>
        <v>0</v>
      </c>
      <c r="AD176" s="343">
        <f>MIN(СРОКИ!S67+IF(СРОКИ!S67&gt;0,($F176-$Q176)/$G176,0),$E176-SUM($S176:AC176))</f>
        <v>0</v>
      </c>
      <c r="AE176" s="343">
        <f>MIN(СРОКИ!T67+IF(СРОКИ!T67&gt;0,($F176-$Q176)/$G176,0),$E176-SUM($S176:AD176))</f>
        <v>0</v>
      </c>
      <c r="AF176" s="343">
        <f>MIN(СРОКИ!U67+IF(СРОКИ!U67&gt;0,($F176-$Q176)/$G176,0),$E176-SUM($S176:AE176))</f>
        <v>0</v>
      </c>
      <c r="AG176" s="343">
        <f>MIN(СРОКИ!V67+IF(СРОКИ!V67&gt;0,($F176-$Q176)/$G176,0),$E176-SUM($S176:AF176))</f>
        <v>0</v>
      </c>
      <c r="AH176" s="343">
        <f>MIN(СРОКИ!W67+IF(СРОКИ!W67&gt;0,($F176-$Q176)/$G176,0),$E176-SUM($S176:AG176))</f>
        <v>0</v>
      </c>
      <c r="AI176" s="343">
        <f>MIN(СРОКИ!X67+IF(СРОКИ!X67&gt;0,($F176-$Q176)/$G176,0),$E176-SUM($S176:AH176))</f>
        <v>0</v>
      </c>
      <c r="AJ176" s="343">
        <f>MIN(СРОКИ!Y67+IF(СРОКИ!Y67&gt;0,($F176-$Q176)/$G176,0),$E176-SUM($S176:AI176))</f>
        <v>0</v>
      </c>
      <c r="AK176" s="343">
        <f>MIN(СРОКИ!Z67+IF(СРОКИ!Z67&gt;0,($F176-$Q176)/$G176,0),$E176-SUM($S176:AJ176))</f>
        <v>0</v>
      </c>
      <c r="AL176" s="343">
        <f>MIN(СРОКИ!AA67+IF(СРОКИ!AA67&gt;0,($F176-$Q176)/$G176,0),$E176-SUM($S176:AK176))</f>
        <v>0</v>
      </c>
      <c r="AM176" s="343">
        <f>MIN(СРОКИ!AB67+IF(СРОКИ!AB67&gt;0,($F176-$Q176)/$G176,0),$E176-SUM($S176:AL176))</f>
        <v>0</v>
      </c>
      <c r="AN176" s="343">
        <f>MIN(СРОКИ!AC67+IF(СРОКИ!AC67&gt;0,($F176-$Q176)/$G176,0),$E176-SUM($S176:AM176))</f>
        <v>0</v>
      </c>
      <c r="AO176" s="343">
        <f>MIN(СРОКИ!AD67+IF(СРОКИ!AD67&gt;0,($F176-$Q176)/$G176,0),$E176-SUM($S176:AN176))</f>
        <v>0</v>
      </c>
      <c r="AP176" s="343">
        <f>MIN(СРОКИ!AE67+IF(СРОКИ!AE67&gt;0,($F176-$Q176)/$G176,0),$E176-SUM($S176:AO176))</f>
        <v>0</v>
      </c>
      <c r="AQ176" s="343">
        <f>MIN(СРОКИ!AF67+IF(СРОКИ!AF67&gt;0,($F176-$Q176)/$G176,0),$E176-SUM($S176:AP176))</f>
        <v>0</v>
      </c>
      <c r="AR176" s="343">
        <f>MIN(СРОКИ!AG67+IF(СРОКИ!AG67&gt;0,($F176-$Q176)/$G176,0),$E176-SUM($S176:AQ176))</f>
        <v>0</v>
      </c>
      <c r="AS176" s="343">
        <f>MIN(СРОКИ!AH67+IF(СРОКИ!AH67&gt;0,($F176-$Q176)/$G176,0),$E176-SUM($S176:AR176))</f>
        <v>0</v>
      </c>
      <c r="AT176" s="343">
        <f>MIN(СРОКИ!AI67+IF(СРОКИ!AI67&gt;0,($F176-$Q176)/$G176,0),$E176-SUM($S176:AS176))</f>
        <v>0</v>
      </c>
      <c r="AU176" s="343">
        <f>MIN(СРОКИ!AJ67+IF(СРОКИ!AJ67&gt;0,($F176-$Q176)/$G176,0),$E176-SUM($S176:AT176))</f>
        <v>0</v>
      </c>
      <c r="AV176" s="343">
        <f>MIN(СРОКИ!AK67+IF(СРОКИ!AK67&gt;0,($F176-$Q176)/$G176,0),$E176-SUM($S176:AU176))</f>
        <v>0</v>
      </c>
      <c r="AW176" s="343">
        <f>MIN(СРОКИ!AL67+IF(СРОКИ!AL67&gt;0,($F176-$Q176)/$G176,0),$E176-SUM($S176:AV176))</f>
        <v>0</v>
      </c>
      <c r="AX176" s="343">
        <f>MIN(СРОКИ!AM67+IF(СРОКИ!AM67&gt;0,($F176-$Q176)/$G176,0),$E176-SUM($S176:AW176))</f>
        <v>0</v>
      </c>
      <c r="AY176" s="343">
        <f>MIN(СРОКИ!AN67+IF(СРОКИ!AN67&gt;0,($F176-$Q176)/$G176,0),$E176-SUM($S176:AX176))</f>
        <v>0</v>
      </c>
      <c r="AZ176" s="343">
        <f>MIN(СРОКИ!AO67+IF(СРОКИ!AO67&gt;0,($F176-$Q176)/$G176,0),$E176-SUM($S176:AY176))</f>
        <v>0</v>
      </c>
      <c r="BA176" s="343">
        <f>MIN(СРОКИ!AP67+IF(СРОКИ!AP67&gt;0,($F176-$Q176)/$G176,0),$E176-SUM($S176:AZ176))</f>
        <v>0</v>
      </c>
      <c r="BB176" s="343">
        <f>MIN(СРОКИ!AQ67+IF(СРОКИ!AQ67&gt;0,($F176-$Q176)/$G176,0),$E176-SUM($S176:BA176))</f>
        <v>0</v>
      </c>
      <c r="BC176" s="343">
        <f>MIN(СРОКИ!AR67+IF(СРОКИ!AR67&gt;0,($F176-$Q176)/$G176,0),$E176-SUM($S176:BB176))</f>
        <v>0</v>
      </c>
      <c r="BD176" s="343">
        <f>MIN(СРОКИ!AS67+IF(СРОКИ!AS67&gt;0,($F176-$Q176)/$G176,0),$E176-SUM($S176:BC176))</f>
        <v>0</v>
      </c>
      <c r="BE176" s="343">
        <f>MIN(СРОКИ!AT67+IF(СРОКИ!AT67&gt;0,($F176-$Q176)/$G176,0),$E176-SUM($S176:BD176))</f>
        <v>0</v>
      </c>
      <c r="BF176" s="343">
        <f>MIN(СРОКИ!AU67+IF(СРОКИ!AU67&gt;0,($F176-$Q176)/$G176,0),$E176-SUM($S176:BE176))</f>
        <v>15337000</v>
      </c>
      <c r="BG176" s="343">
        <f>MIN(СРОКИ!AV67+IF(СРОКИ!AV67&gt;0,($F176-$Q176)/$G176,0),$E176-SUM($S176:BF176))</f>
        <v>15337000</v>
      </c>
      <c r="BH176" s="343">
        <f>MIN(СРОКИ!AW67+IF(СРОКИ!AW67&gt;0,($F176-$Q176)/$G176,0),$E176-SUM($S176:BG176))</f>
        <v>15337000</v>
      </c>
      <c r="BI176" s="343">
        <f>MIN(СРОКИ!AX67+IF(СРОКИ!AX67&gt;0,($F176-$Q176)/$G176,0),$E176-SUM($S176:BH176))</f>
        <v>0</v>
      </c>
      <c r="BJ176" s="343">
        <f>MIN(СРОКИ!AY67+IF(СРОКИ!AY67&gt;0,($F176-$Q176)/$G176,0),$E176-SUM($S176:BI176))</f>
        <v>0</v>
      </c>
      <c r="BK176" s="343">
        <f>MIN(СРОКИ!AZ67+IF(СРОКИ!AZ67&gt;0,($F176-$Q176)/$G176,0),$E176-SUM($S176:BJ176))</f>
        <v>0</v>
      </c>
      <c r="BL176" s="343">
        <f>MIN(СРОКИ!BA67+IF(СРОКИ!BA67&gt;0,($F176-$Q176)/$G176,0),$E176-SUM($S176:BK176))</f>
        <v>0</v>
      </c>
      <c r="BM176" s="343">
        <f>MIN(СРОКИ!BB67+IF(СРОКИ!BB67&gt;0,($F176-$Q176)/$G176,0),$E176-SUM($S176:BL176))</f>
        <v>0</v>
      </c>
      <c r="BN176" s="343">
        <f>MIN(СРОКИ!BC67+IF(СРОКИ!BC67&gt;0,($F176-$Q176)/$G176,0),$E176-SUM($S176:BM176))</f>
        <v>0</v>
      </c>
      <c r="BO176" s="343">
        <f>MIN(СРОКИ!BD67+IF(СРОКИ!BD67&gt;0,($F176-$Q176)/$G176,0),$E176-SUM($S176:BN176))</f>
        <v>0</v>
      </c>
      <c r="BP176" s="343">
        <f>MIN(СРОКИ!BE67+IF(СРОКИ!BE67&gt;0,($F176-$Q176)/$G176,0),$E176-SUM($S176:BO176))</f>
        <v>0</v>
      </c>
      <c r="BQ176" s="343">
        <f>MIN(СРОКИ!BF67+IF(СРОКИ!BF67&gt;0,($F176-$Q176)/$G176,0),$E176-SUM($S176:BP176))</f>
        <v>0</v>
      </c>
      <c r="BR176" s="343">
        <f>MIN(СРОКИ!BG67+IF(СРОКИ!BG67&gt;0,($F176-$Q176)/$G176,0),$E176-SUM($S176:BQ176))</f>
        <v>0</v>
      </c>
      <c r="BS176" s="343">
        <f>MIN(СРОКИ!BH67+IF(СРОКИ!BH67&gt;0,($F176-$Q176)/$G176,0),$E176-SUM($S176:BR176))</f>
        <v>0</v>
      </c>
      <c r="BT176" s="343">
        <f>MIN(СРОКИ!BI67+IF(СРОКИ!BI67&gt;0,($F176-$Q176)/$G176,0),$E176-SUM($S176:BS176))</f>
        <v>0</v>
      </c>
      <c r="BU176" s="343">
        <f>MIN(СРОКИ!BJ67+IF(СРОКИ!BJ67&gt;0,($F176-$Q176)/$G176,0),$E176-SUM($S176:BT176))</f>
        <v>0</v>
      </c>
      <c r="BV176" s="343">
        <f>MIN(СРОКИ!BK67+IF(СРОКИ!BK67&gt;0,($F176-$Q176)/$G176,0),$E176-SUM($S176:BU176))</f>
        <v>0</v>
      </c>
      <c r="BW176" s="343">
        <f>MIN(СРОКИ!BL67+IF(СРОКИ!BL67&gt;0,($F176-$Q176)/$G176,0),$E176-SUM($S176:BV176))</f>
        <v>0</v>
      </c>
      <c r="BX176" s="343">
        <f>MIN(СРОКИ!BM67+IF(СРОКИ!BM67&gt;0,($F176-$Q176)/$G176,0),$E176-SUM($S176:BW176))</f>
        <v>0</v>
      </c>
      <c r="BY176" s="343">
        <f>MIN(СРОКИ!BN67+IF(СРОКИ!BN67&gt;0,($F176-$Q176)/$G176,0),$E176-SUM($S176:BX176))</f>
        <v>0</v>
      </c>
      <c r="BZ176" s="343">
        <f>MIN(СРОКИ!BO67+IF(СРОКИ!BO67&gt;0,($F176-$Q176)/$G176,0),$E176-SUM($S176:BY176))</f>
        <v>0</v>
      </c>
      <c r="CA176" s="343">
        <f>MIN(СРОКИ!BP67+IF(СРОКИ!BP67&gt;0,($F176-$Q176)/$G176,0),$E176-SUM($S176:BZ176))</f>
        <v>0</v>
      </c>
      <c r="CB176" s="343">
        <f>MIN(СРОКИ!BQ67+IF(СРОКИ!BQ67&gt;0,($F176-$Q176)/$G176,0),$E176-SUM($S176:CA176))</f>
        <v>0</v>
      </c>
      <c r="CC176" s="343">
        <f>MIN(СРОКИ!BR67+IF(СРОКИ!BR67&gt;0,($F176-$Q176)/$G176,0),$E176-SUM($S176:CB176))</f>
        <v>0</v>
      </c>
      <c r="CD176" s="343">
        <f>MIN(СРОКИ!BS67+IF(СРОКИ!BS67&gt;0,($F176-$Q176)/$G176,0),$E176-SUM($S176:CC176))</f>
        <v>0</v>
      </c>
      <c r="CE176" s="343">
        <f>MIN(СРОКИ!BT67+IF(СРОКИ!BT67&gt;0,($F176-$Q176)/$G176,0),$E176-SUM($S176:CD176))</f>
        <v>0</v>
      </c>
      <c r="CF176" s="343">
        <f>MIN(СРОКИ!BU67+IF(СРОКИ!BU67&gt;0,($F176-$Q176)/$G176,0),$E176-SUM($S176:CE176))</f>
        <v>0</v>
      </c>
      <c r="CG176" s="343">
        <f>MIN(СРОКИ!BV67+IF(СРОКИ!BV67&gt;0,($F176-$Q176)/$G176,0),$E176-SUM($S176:CF176))</f>
        <v>0</v>
      </c>
      <c r="CH176" s="343">
        <f>MIN(СРОКИ!BW67+IF(СРОКИ!BW67&gt;0,($F176-$Q176)/$G176,0),$E176-SUM($S176:CG176))</f>
        <v>0</v>
      </c>
      <c r="CI176" s="343">
        <f>MIN(СРОКИ!BX67+IF(СРОКИ!BX67&gt;0,($F176-$Q176)/$G176,0),$E176-SUM($S176:CH176))</f>
        <v>0</v>
      </c>
      <c r="CJ176" s="343">
        <f>MIN(СРОКИ!BY67+IF(СРОКИ!BY67&gt;0,($F176-$Q176)/$G176,0),$E176-SUM($S176:CI176))</f>
        <v>0</v>
      </c>
      <c r="CK176" s="343">
        <f>MIN(СРОКИ!BZ67+IF(СРОКИ!BZ67&gt;0,($F176-$Q176)/$G176,0),$E176-SUM($S176:CJ176))</f>
        <v>0</v>
      </c>
      <c r="CL176" s="343">
        <f>MIN(СРОКИ!CA67+IF(СРОКИ!CA67&gt;0,($F176-$Q176)/$G176,0),$E176-SUM($S176:CK176))</f>
        <v>0</v>
      </c>
      <c r="CM176" s="343">
        <f>MIN(СРОКИ!CB67+IF(СРОКИ!CB67&gt;0,($F176-$Q176)/$G176,0),$E176-SUM($S176:CL176))</f>
        <v>0</v>
      </c>
      <c r="CN176" s="343">
        <f>MIN(СРОКИ!CC67+IF(СРОКИ!CC67&gt;0,($F176-$Q176)/$G176,0),$E176-SUM($S176:CM176))</f>
        <v>0</v>
      </c>
      <c r="CO176" s="343">
        <f>MIN(СРОКИ!CD67+IF(СРОКИ!CD67&gt;0,($F176-$Q176)/$G176,0),$E176-SUM($S176:CN176))</f>
        <v>0</v>
      </c>
      <c r="CP176" s="343">
        <f>MIN(СРОКИ!CE67+IF(СРОКИ!CE67&gt;0,($F176-$Q176)/$G176,0),$E176-SUM($S176:CO176))</f>
        <v>0</v>
      </c>
      <c r="CQ176" s="343">
        <f>MIN(СРОКИ!CF67+IF(СРОКИ!CF67&gt;0,($F176-$Q176)/$G176,0),$E176-SUM($S176:CP176))</f>
        <v>0</v>
      </c>
      <c r="CR176" s="343">
        <f>MIN(СРОКИ!CG67+IF(СРОКИ!CG67&gt;0,($F176-$Q176)/$G176,0),$E176-SUM($S176:CQ176))</f>
        <v>0</v>
      </c>
      <c r="CS176" s="343">
        <f>MIN(СРОКИ!CH67+IF(СРОКИ!CH67&gt;0,($F176-$Q176)/$G176,0),$E176-SUM($S176:CR176))</f>
        <v>0</v>
      </c>
      <c r="CT176" s="343">
        <f>MIN(СРОКИ!CI67+IF(СРОКИ!CI67&gt;0,($F176-$Q176)/$G176,0),$E176-SUM($S176:CS176))</f>
        <v>0</v>
      </c>
      <c r="CU176" s="343">
        <f>MIN(СРОКИ!CJ67+IF(СРОКИ!CJ67&gt;0,($F176-$Q176)/$G176,0),$E176-SUM($S176:CT176))</f>
        <v>0</v>
      </c>
      <c r="CV176" s="343">
        <f>MIN(СРОКИ!CK67+IF(СРОКИ!CK67&gt;0,($F176-$Q176)/$G176,0),$E176-SUM($S176:CU176))</f>
        <v>0</v>
      </c>
      <c r="CW176" s="343">
        <f>MIN(СРОКИ!CL67+IF(СРОКИ!CL67&gt;0,($F176-$Q176)/$G176,0),$E176-SUM($S176:CV176))</f>
        <v>0</v>
      </c>
      <c r="CX176" s="343">
        <f>MIN(СРОКИ!CM67+IF(СРОКИ!CM67&gt;0,($F176-$Q176)/$G176,0),$E176-SUM($S176:CW176))</f>
        <v>0</v>
      </c>
      <c r="CY176" s="343">
        <f>MIN(СРОКИ!CN67+IF(СРОКИ!CN67&gt;0,($F176-$Q176)/$G176,0),$E176-SUM($S176:CX176))</f>
        <v>0</v>
      </c>
      <c r="CZ176" s="343">
        <f>MIN(СРОКИ!CO67+IF(СРОКИ!CO67&gt;0,($F176-$Q176)/$G176,0),$E176-SUM($S176:CY176))</f>
        <v>0</v>
      </c>
      <c r="DA176" s="343">
        <f>MIN(СРОКИ!CP67+IF(СРОКИ!CP67&gt;0,($F176-$Q176)/$G176,0),$E176-SUM($S176:CZ176))</f>
        <v>0</v>
      </c>
      <c r="DB176" s="343">
        <f>MIN(СРОКИ!CQ67+IF(СРОКИ!CQ67&gt;0,($F176-$Q176)/$G176,0),$E176-SUM($S176:DA176))</f>
        <v>0</v>
      </c>
      <c r="DC176" s="343">
        <f>MIN(СРОКИ!CR67+IF(СРОКИ!CR67&gt;0,($F176-$Q176)/$G176,0),$E176-SUM($S176:DB176))</f>
        <v>0</v>
      </c>
      <c r="DD176" s="343">
        <f>MIN(СРОКИ!CS67+IF(СРОКИ!CS67&gt;0,($F176-$Q176)/$G176,0),$E176-SUM($S176:DC176))</f>
        <v>0</v>
      </c>
      <c r="DE176" s="343">
        <f>MIN(СРОКИ!CT67+IF(СРОКИ!CT67&gt;0,($F176-$Q176)/$G176,0),$E176-SUM($S176:DD176))</f>
        <v>0</v>
      </c>
      <c r="DF176" s="343">
        <f>MIN(СРОКИ!CU67+IF(СРОКИ!CU67&gt;0,($F176-$Q176)/$G176,0),$E176-SUM($S176:DE176))</f>
        <v>0</v>
      </c>
      <c r="DG176" s="343">
        <f>MIN(СРОКИ!CV67+IF(СРОКИ!CV67&gt;0,($F176-$Q176)/$G176,0),$E176-SUM($S176:DF176))</f>
        <v>0</v>
      </c>
      <c r="DH176" s="343">
        <f>MIN(СРОКИ!CW67+IF(СРОКИ!CW67&gt;0,($F176-$Q176)/$G176,0),$E176-SUM($S176:DG176))</f>
        <v>0</v>
      </c>
      <c r="DI176" s="343">
        <f>MIN(СРОКИ!CX67+IF(СРОКИ!CX67&gt;0,($F176-$Q176)/$G176,0),$E176-SUM($S176:DH176))</f>
        <v>0</v>
      </c>
      <c r="DJ176" s="343">
        <f>MIN(СРОКИ!CY67+IF(СРОКИ!CY67&gt;0,($F176-$Q176)/$G176,0),$E176-SUM($S176:DI176))</f>
        <v>0</v>
      </c>
      <c r="DK176" s="343">
        <f>MIN(СРОКИ!CZ67+IF(СРОКИ!CZ67&gt;0,($F176-$Q176)/$G176,0),$E176-SUM($S176:DJ176))</f>
        <v>0</v>
      </c>
      <c r="DL176" s="343">
        <f>MIN(СРОКИ!DA67+IF(СРОКИ!DA67&gt;0,($F176-$Q176)/$G176,0),$E176-SUM($S176:DK176))</f>
        <v>0</v>
      </c>
      <c r="DM176" s="343">
        <f>MIN(СРОКИ!DB67+IF(СРОКИ!DB67&gt;0,($F176-$Q176)/$G176,0),$E176-SUM($S176:DL176))</f>
        <v>0</v>
      </c>
      <c r="DN176" s="343">
        <f>MIN(СРОКИ!DC67+IF(СРОКИ!DC67&gt;0,($F176-$Q176)/$G176,0),$E176-SUM($S176:DM176))</f>
        <v>0</v>
      </c>
      <c r="DO176" s="343">
        <f>MIN(СРОКИ!DD67+IF(СРОКИ!DD67&gt;0,($F176-$Q176)/$G176,0),$E176-SUM($S176:DN176))</f>
        <v>0</v>
      </c>
      <c r="DP176" s="343">
        <f>MIN(СРОКИ!DE67+IF(СРОКИ!DE67&gt;0,($F176-$Q176)/$G176,0),$E176-SUM($S176:DO176))</f>
        <v>0</v>
      </c>
      <c r="DQ176" s="343">
        <f>MIN(СРОКИ!DF67+IF(СРОКИ!DF67&gt;0,($F176-$Q176)/$G176,0),$E176-SUM($S176:DP176))</f>
        <v>0</v>
      </c>
      <c r="DR176" s="343">
        <f>MIN(СРОКИ!DG67+IF(СРОКИ!DG67&gt;0,($F176-$Q176)/$G176,0),$E176-SUM($S176:DQ176))</f>
        <v>0</v>
      </c>
      <c r="DS176" s="343">
        <f>MIN(СРОКИ!DH67+IF(СРОКИ!DH67&gt;0,($F176-$Q176)/$G176,0),$E176-SUM($S176:DR176))</f>
        <v>0</v>
      </c>
      <c r="DT176" s="343">
        <f>MIN(СРОКИ!DI67+IF(СРОКИ!DI67&gt;0,($F176-$Q176)/$G176,0),$E176-SUM($S176:DS176))</f>
        <v>0</v>
      </c>
      <c r="DU176" s="343">
        <f>MIN(СРОКИ!DJ67+IF(СРОКИ!DJ67&gt;0,($F176-$Q176)/$G176,0),$E176-SUM($S176:DT176))</f>
        <v>0</v>
      </c>
      <c r="DV176" s="343">
        <f>MIN(СРОКИ!DK67+IF(СРОКИ!DK67&gt;0,($F176-$Q176)/$G176,0),$E176-SUM($S176:DU176))</f>
        <v>0</v>
      </c>
      <c r="DW176" s="343">
        <f>MIN(СРОКИ!DL67+IF(СРОКИ!DL67&gt;0,($F176-$Q176)/$G176,0),$E176-SUM($S176:DV176))</f>
        <v>0</v>
      </c>
      <c r="DX176" s="343">
        <f>MIN(СРОКИ!DM67+IF(СРОКИ!DM67&gt;0,($F176-$Q176)/$G176,0),$E176-SUM($S176:DW176))</f>
        <v>0</v>
      </c>
      <c r="DY176" s="343">
        <f>MIN(СРОКИ!DN67+IF(СРОКИ!DN67&gt;0,($F176-$Q176)/$G176,0),$E176-SUM($S176:DX176))</f>
        <v>0</v>
      </c>
      <c r="DZ176" s="343">
        <f>MIN(СРОКИ!DO67+IF(СРОКИ!DO67&gt;0,($F176-$Q176)/$G176,0),$E176-SUM($S176:DY176))</f>
        <v>0</v>
      </c>
      <c r="EA176" s="343">
        <f>MIN(СРОКИ!DP67+IF(СРОКИ!DP67&gt;0,($F176-$Q176)/$G176,0),$E176-SUM($S176:DZ176))</f>
        <v>0</v>
      </c>
      <c r="EB176" s="343">
        <f>MIN(СРОКИ!DQ67+IF(СРОКИ!DQ67&gt;0,($F176-$Q176)/$G176,0),$E176-SUM($S176:EA176))</f>
        <v>0</v>
      </c>
      <c r="EC176" s="343">
        <f>MIN(СРОКИ!DR67+IF(СРОКИ!DR67&gt;0,($F176-$Q176)/$G176,0),$E176-SUM($S176:EB176))</f>
        <v>0</v>
      </c>
      <c r="ED176" s="343">
        <f>MIN(СРОКИ!DS67+IF(СРОКИ!DS67&gt;0,($F176-$Q176)/$G176,0),$E176-SUM($S176:EC176))</f>
        <v>0</v>
      </c>
      <c r="EE176" s="343">
        <f>MIN(СРОКИ!DT67+IF(СРОКИ!DT67&gt;0,($F176-$Q176)/$G176,0),$E176-SUM($S176:ED176))</f>
        <v>0</v>
      </c>
      <c r="EF176" s="343">
        <f>MIN(СРОКИ!DU67+IF(СРОКИ!DU67&gt;0,($F176-$Q176)/$G176,0),$E176-SUM($S176:EE176))</f>
        <v>0</v>
      </c>
      <c r="EG176" s="343">
        <f>MIN(СРОКИ!DV67+IF(СРОКИ!DV67&gt;0,($F176-$Q176)/$G176,0),$E176-SUM($S176:EF176))</f>
        <v>0</v>
      </c>
      <c r="EH176" s="343">
        <f>MIN(СРОКИ!DW67+IF(СРОКИ!DW67&gt;0,($F176-$Q176)/$G176,0),$E176-SUM($S176:EG176))</f>
        <v>0</v>
      </c>
      <c r="EI176" s="343">
        <f>MIN(СРОКИ!DX67+IF(СРОКИ!DX67&gt;0,($F176-$Q176)/$G176,0),$E176-SUM($S176:EH176))</f>
        <v>0</v>
      </c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/>
      <c r="FS176" s="59"/>
      <c r="FT176" s="60"/>
      <c r="FU176" s="60"/>
      <c r="FV176" s="60"/>
      <c r="FW176" s="60"/>
      <c r="FX176" s="60"/>
      <c r="FY176" s="60"/>
      <c r="FZ176" s="60"/>
      <c r="GA176" s="60"/>
      <c r="GB176" s="60"/>
      <c r="GC176" s="60"/>
      <c r="GD176" s="60"/>
      <c r="GE176" s="60"/>
      <c r="GF176" s="60"/>
      <c r="GG176" s="60"/>
      <c r="GH176" s="60"/>
      <c r="GI176" s="60"/>
      <c r="GJ176" s="60"/>
      <c r="GK176" s="60"/>
      <c r="GL176" s="60"/>
      <c r="GM176" s="60"/>
      <c r="GN176" s="60"/>
      <c r="GO176" s="60"/>
      <c r="GP176" s="60"/>
      <c r="GQ176" s="60"/>
      <c r="GR176" s="60"/>
      <c r="GS176" s="60"/>
    </row>
    <row r="177" spans="2:201" x14ac:dyDescent="0.2">
      <c r="B177" s="66" t="s">
        <v>1104</v>
      </c>
      <c r="C177" s="67" t="s">
        <v>1105</v>
      </c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9">
        <f t="shared" si="263"/>
        <v>0</v>
      </c>
      <c r="Q177" s="70">
        <f t="shared" si="264"/>
        <v>0</v>
      </c>
      <c r="R177" s="59">
        <f t="shared" si="265"/>
        <v>0</v>
      </c>
      <c r="S177" s="102">
        <f>SUMIF(факт!$S$7:$S$2427,S$6&amp;"/"&amp;$B177,факт!$N$7:$N$2427)</f>
        <v>0</v>
      </c>
      <c r="T177" s="102">
        <f>SUMIF(факт!$S$7:$S$2427,T$6&amp;"/"&amp;$B177,факт!$N$7:$N$2427)</f>
        <v>0</v>
      </c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/>
      <c r="FT177" s="60"/>
      <c r="FU177" s="60"/>
      <c r="FV177" s="60"/>
      <c r="FW177" s="60"/>
      <c r="FX177" s="60"/>
      <c r="FY177" s="60"/>
      <c r="FZ177" s="60"/>
      <c r="GA177" s="60"/>
      <c r="GB177" s="60"/>
      <c r="GC177" s="60"/>
      <c r="GD177" s="60"/>
      <c r="GE177" s="60"/>
      <c r="GF177" s="60"/>
      <c r="GG177" s="60"/>
      <c r="GH177" s="60"/>
      <c r="GI177" s="60"/>
      <c r="GJ177" s="60"/>
      <c r="GK177" s="60"/>
      <c r="GL177" s="60"/>
      <c r="GM177" s="60"/>
      <c r="GN177" s="60"/>
      <c r="GO177" s="60"/>
      <c r="GP177" s="60"/>
      <c r="GQ177" s="60"/>
      <c r="GR177" s="60"/>
      <c r="GS177" s="60"/>
    </row>
    <row r="178" spans="2:201" x14ac:dyDescent="0.2">
      <c r="B178" s="66" t="s">
        <v>1106</v>
      </c>
      <c r="C178" s="67" t="s">
        <v>1107</v>
      </c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9">
        <f t="shared" si="263"/>
        <v>0</v>
      </c>
      <c r="Q178" s="70">
        <f t="shared" si="264"/>
        <v>0</v>
      </c>
      <c r="R178" s="59">
        <f t="shared" si="265"/>
        <v>0</v>
      </c>
      <c r="S178" s="102">
        <f>SUMIF(факт!$S$7:$S$2427,S$6&amp;"/"&amp;$B178,факт!$N$7:$N$2427)</f>
        <v>0</v>
      </c>
      <c r="T178" s="102">
        <f>SUMIF(факт!$S$7:$S$2427,T$6&amp;"/"&amp;$B178,факт!$N$7:$N$2427)</f>
        <v>0</v>
      </c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/>
      <c r="FB178" s="59"/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60"/>
      <c r="FU178" s="60"/>
      <c r="FV178" s="60"/>
      <c r="FW178" s="60"/>
      <c r="FX178" s="60"/>
      <c r="FY178" s="60"/>
      <c r="FZ178" s="60"/>
      <c r="GA178" s="60"/>
      <c r="GB178" s="60"/>
      <c r="GC178" s="60"/>
      <c r="GD178" s="60"/>
      <c r="GE178" s="60"/>
      <c r="GF178" s="60"/>
      <c r="GG178" s="60"/>
      <c r="GH178" s="60"/>
      <c r="GI178" s="60"/>
      <c r="GJ178" s="60"/>
      <c r="GK178" s="60"/>
      <c r="GL178" s="60"/>
      <c r="GM178" s="60"/>
      <c r="GN178" s="60"/>
      <c r="GO178" s="60"/>
      <c r="GP178" s="60"/>
      <c r="GQ178" s="60"/>
      <c r="GR178" s="60"/>
      <c r="GS178" s="60"/>
    </row>
    <row r="179" spans="2:201" x14ac:dyDescent="0.2">
      <c r="B179" s="66" t="s">
        <v>1108</v>
      </c>
      <c r="C179" s="67" t="s">
        <v>1109</v>
      </c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9">
        <f t="shared" si="263"/>
        <v>0</v>
      </c>
      <c r="Q179" s="70">
        <f t="shared" si="264"/>
        <v>0</v>
      </c>
      <c r="R179" s="59">
        <f t="shared" si="265"/>
        <v>0</v>
      </c>
      <c r="S179" s="102">
        <f>SUMIF(факт!$S$7:$S$2427,S$6&amp;"/"&amp;$B179,факт!$N$7:$N$2427)</f>
        <v>0</v>
      </c>
      <c r="T179" s="102">
        <f>SUMIF(факт!$S$7:$S$2427,T$6&amp;"/"&amp;$B179,факт!$N$7:$N$2427)</f>
        <v>0</v>
      </c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/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/>
      <c r="DN179" s="59"/>
      <c r="DO179" s="59"/>
      <c r="DP179" s="59"/>
      <c r="DQ179" s="59"/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/>
      <c r="FG179" s="59"/>
      <c r="FH179" s="59"/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60"/>
      <c r="FU179" s="60"/>
      <c r="FV179" s="60"/>
      <c r="FW179" s="60"/>
      <c r="FX179" s="60"/>
      <c r="FY179" s="60"/>
      <c r="FZ179" s="60"/>
      <c r="GA179" s="60"/>
      <c r="GB179" s="60"/>
      <c r="GC179" s="60"/>
      <c r="GD179" s="60"/>
      <c r="GE179" s="60"/>
      <c r="GF179" s="60"/>
      <c r="GG179" s="60"/>
      <c r="GH179" s="60"/>
      <c r="GI179" s="60"/>
      <c r="GJ179" s="60"/>
      <c r="GK179" s="60"/>
      <c r="GL179" s="60"/>
      <c r="GM179" s="60"/>
      <c r="GN179" s="60"/>
      <c r="GO179" s="60"/>
      <c r="GP179" s="60"/>
      <c r="GQ179" s="60"/>
      <c r="GR179" s="60"/>
      <c r="GS179" s="60"/>
    </row>
    <row r="180" spans="2:201" x14ac:dyDescent="0.2">
      <c r="B180" s="82" t="s">
        <v>1110</v>
      </c>
      <c r="C180" s="83" t="s">
        <v>366</v>
      </c>
      <c r="D180" s="341"/>
      <c r="E180" s="81">
        <f>Вводные!G33</f>
        <v>0.05</v>
      </c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4">
        <f t="shared" si="263"/>
        <v>511562489.99999994</v>
      </c>
      <c r="Q180" s="85">
        <f t="shared" si="264"/>
        <v>0</v>
      </c>
      <c r="R180" s="85">
        <f t="shared" si="265"/>
        <v>511562489.99999994</v>
      </c>
      <c r="S180" s="160">
        <f>SUMIF(факт!$S$7:$S$2427,S$6&amp;"/"&amp;$B180,факт!$N$7:$N$2427)</f>
        <v>0</v>
      </c>
      <c r="T180" s="160">
        <f>SUMIF(факт!$S$7:$S$2427,T$6&amp;"/"&amp;$B180,факт!$N$7:$N$2427)</f>
        <v>0</v>
      </c>
      <c r="U180" s="85">
        <f t="shared" ref="U180:AY180" si="266">(U97+U115+U122+U135+U160+U161+U162)*$E180</f>
        <v>40250</v>
      </c>
      <c r="V180" s="85">
        <f t="shared" si="266"/>
        <v>40250</v>
      </c>
      <c r="W180" s="85">
        <f t="shared" si="266"/>
        <v>40250</v>
      </c>
      <c r="X180" s="85">
        <f t="shared" si="266"/>
        <v>40250</v>
      </c>
      <c r="Y180" s="85">
        <f t="shared" si="266"/>
        <v>40250</v>
      </c>
      <c r="Z180" s="85">
        <f t="shared" si="266"/>
        <v>40250</v>
      </c>
      <c r="AA180" s="85">
        <f t="shared" si="266"/>
        <v>40250</v>
      </c>
      <c r="AB180" s="85">
        <f t="shared" si="266"/>
        <v>40250</v>
      </c>
      <c r="AC180" s="85">
        <f t="shared" si="266"/>
        <v>40250</v>
      </c>
      <c r="AD180" s="85">
        <f t="shared" si="266"/>
        <v>40250</v>
      </c>
      <c r="AE180" s="85">
        <f t="shared" si="266"/>
        <v>2676296.875</v>
      </c>
      <c r="AF180" s="85">
        <f t="shared" si="266"/>
        <v>1468508.125</v>
      </c>
      <c r="AG180" s="85">
        <f t="shared" si="266"/>
        <v>1468508.125</v>
      </c>
      <c r="AH180" s="85">
        <f t="shared" si="266"/>
        <v>6251181.983173077</v>
      </c>
      <c r="AI180" s="85">
        <f t="shared" si="266"/>
        <v>2167705.733173077</v>
      </c>
      <c r="AJ180" s="85">
        <f t="shared" si="266"/>
        <v>2167705.733173077</v>
      </c>
      <c r="AK180" s="85">
        <f t="shared" si="266"/>
        <v>60582504.483173072</v>
      </c>
      <c r="AL180" s="85">
        <f t="shared" si="266"/>
        <v>16853054.48317308</v>
      </c>
      <c r="AM180" s="85">
        <f t="shared" si="266"/>
        <v>16565485.73317308</v>
      </c>
      <c r="AN180" s="85">
        <f t="shared" si="266"/>
        <v>16565485.73317308</v>
      </c>
      <c r="AO180" s="85">
        <f t="shared" si="266"/>
        <v>16565485.73317308</v>
      </c>
      <c r="AP180" s="85">
        <f t="shared" si="266"/>
        <v>16565485.73317308</v>
      </c>
      <c r="AQ180" s="85">
        <f t="shared" si="266"/>
        <v>16565485.73317308</v>
      </c>
      <c r="AR180" s="85">
        <f t="shared" si="266"/>
        <v>16565485.73317308</v>
      </c>
      <c r="AS180" s="85">
        <f t="shared" si="266"/>
        <v>16565485.73317308</v>
      </c>
      <c r="AT180" s="85">
        <f t="shared" si="266"/>
        <v>16565485.73317308</v>
      </c>
      <c r="AU180" s="85">
        <f t="shared" si="266"/>
        <v>16565485.73317308</v>
      </c>
      <c r="AV180" s="85">
        <f t="shared" si="266"/>
        <v>16565485.73317308</v>
      </c>
      <c r="AW180" s="85">
        <f t="shared" si="266"/>
        <v>16565485.73317308</v>
      </c>
      <c r="AX180" s="85">
        <f t="shared" si="266"/>
        <v>16565485.73317308</v>
      </c>
      <c r="AY180" s="85">
        <f t="shared" si="266"/>
        <v>16565485.73317308</v>
      </c>
      <c r="AZ180" s="85">
        <f t="shared" ref="AZ180:DI180" si="267">(AZ97+AZ115+AZ122+AZ135+AZ160+AZ161+AZ162)*$E180</f>
        <v>16565485.73317308</v>
      </c>
      <c r="BA180" s="85">
        <f t="shared" si="267"/>
        <v>16565485.73317308</v>
      </c>
      <c r="BB180" s="85">
        <f t="shared" si="267"/>
        <v>16565485.73317308</v>
      </c>
      <c r="BC180" s="85">
        <f t="shared" si="267"/>
        <v>16565485.73317308</v>
      </c>
      <c r="BD180" s="85">
        <f t="shared" si="267"/>
        <v>16565485.73317308</v>
      </c>
      <c r="BE180" s="85">
        <f t="shared" si="267"/>
        <v>16565485.73317308</v>
      </c>
      <c r="BF180" s="85">
        <f t="shared" si="267"/>
        <v>19141622.45192308</v>
      </c>
      <c r="BG180" s="85">
        <f t="shared" si="267"/>
        <v>19141622.451923072</v>
      </c>
      <c r="BH180" s="85">
        <f t="shared" si="267"/>
        <v>62356569.375</v>
      </c>
      <c r="BI180" s="85">
        <f t="shared" si="267"/>
        <v>2034231.25</v>
      </c>
      <c r="BJ180" s="85">
        <f t="shared" si="267"/>
        <v>21250</v>
      </c>
      <c r="BK180" s="85">
        <f t="shared" si="267"/>
        <v>21250</v>
      </c>
      <c r="BL180" s="85">
        <f t="shared" si="267"/>
        <v>21250</v>
      </c>
      <c r="BM180" s="85">
        <f t="shared" si="267"/>
        <v>21250</v>
      </c>
      <c r="BN180" s="85">
        <f t="shared" si="267"/>
        <v>21250</v>
      </c>
      <c r="BO180" s="85">
        <f t="shared" si="267"/>
        <v>0</v>
      </c>
      <c r="BP180" s="85">
        <f t="shared" si="267"/>
        <v>0</v>
      </c>
      <c r="BQ180" s="85">
        <f t="shared" si="267"/>
        <v>0</v>
      </c>
      <c r="BR180" s="85">
        <f t="shared" si="267"/>
        <v>0</v>
      </c>
      <c r="BS180" s="85">
        <f t="shared" si="267"/>
        <v>0</v>
      </c>
      <c r="BT180" s="85">
        <f t="shared" si="267"/>
        <v>0</v>
      </c>
      <c r="BU180" s="85">
        <f t="shared" si="267"/>
        <v>0</v>
      </c>
      <c r="BV180" s="85">
        <f t="shared" si="267"/>
        <v>0</v>
      </c>
      <c r="BW180" s="85">
        <f t="shared" si="267"/>
        <v>0</v>
      </c>
      <c r="BX180" s="85">
        <f t="shared" si="267"/>
        <v>0</v>
      </c>
      <c r="BY180" s="85">
        <f t="shared" si="267"/>
        <v>0</v>
      </c>
      <c r="BZ180" s="85">
        <f t="shared" si="267"/>
        <v>0</v>
      </c>
      <c r="CA180" s="85">
        <f t="shared" si="267"/>
        <v>0</v>
      </c>
      <c r="CB180" s="85">
        <f t="shared" si="267"/>
        <v>0</v>
      </c>
      <c r="CC180" s="85">
        <f t="shared" si="267"/>
        <v>0</v>
      </c>
      <c r="CD180" s="85">
        <f t="shared" si="267"/>
        <v>0</v>
      </c>
      <c r="CE180" s="85">
        <f t="shared" si="267"/>
        <v>0</v>
      </c>
      <c r="CF180" s="85">
        <f t="shared" si="267"/>
        <v>0</v>
      </c>
      <c r="CG180" s="85">
        <f t="shared" si="267"/>
        <v>0</v>
      </c>
      <c r="CH180" s="85">
        <f t="shared" si="267"/>
        <v>0</v>
      </c>
      <c r="CI180" s="85">
        <f t="shared" si="267"/>
        <v>0</v>
      </c>
      <c r="CJ180" s="85">
        <f t="shared" si="267"/>
        <v>0</v>
      </c>
      <c r="CK180" s="85">
        <f t="shared" si="267"/>
        <v>0</v>
      </c>
      <c r="CL180" s="85">
        <f t="shared" si="267"/>
        <v>0</v>
      </c>
      <c r="CM180" s="85">
        <f t="shared" si="267"/>
        <v>0</v>
      </c>
      <c r="CN180" s="85">
        <f t="shared" si="267"/>
        <v>0</v>
      </c>
      <c r="CO180" s="85">
        <f t="shared" si="267"/>
        <v>0</v>
      </c>
      <c r="CP180" s="85">
        <f t="shared" si="267"/>
        <v>0</v>
      </c>
      <c r="CQ180" s="85">
        <f t="shared" si="267"/>
        <v>0</v>
      </c>
      <c r="CR180" s="85">
        <f t="shared" si="267"/>
        <v>0</v>
      </c>
      <c r="CS180" s="85">
        <f t="shared" si="267"/>
        <v>0</v>
      </c>
      <c r="CT180" s="85">
        <f t="shared" si="267"/>
        <v>0</v>
      </c>
      <c r="CU180" s="85">
        <f t="shared" si="267"/>
        <v>0</v>
      </c>
      <c r="CV180" s="85">
        <f t="shared" si="267"/>
        <v>0</v>
      </c>
      <c r="CW180" s="85">
        <f t="shared" si="267"/>
        <v>0</v>
      </c>
      <c r="CX180" s="85">
        <f t="shared" si="267"/>
        <v>0</v>
      </c>
      <c r="CY180" s="85">
        <f t="shared" si="267"/>
        <v>0</v>
      </c>
      <c r="CZ180" s="85">
        <f t="shared" si="267"/>
        <v>0</v>
      </c>
      <c r="DA180" s="85">
        <f t="shared" si="267"/>
        <v>0</v>
      </c>
      <c r="DB180" s="85">
        <f t="shared" si="267"/>
        <v>0</v>
      </c>
      <c r="DC180" s="85">
        <f t="shared" si="267"/>
        <v>0</v>
      </c>
      <c r="DD180" s="85">
        <f t="shared" si="267"/>
        <v>0</v>
      </c>
      <c r="DE180" s="85">
        <f t="shared" si="267"/>
        <v>0</v>
      </c>
      <c r="DF180" s="85">
        <f t="shared" si="267"/>
        <v>0</v>
      </c>
      <c r="DG180" s="85">
        <f t="shared" si="267"/>
        <v>0</v>
      </c>
      <c r="DH180" s="85">
        <f t="shared" si="267"/>
        <v>0</v>
      </c>
      <c r="DI180" s="85">
        <f t="shared" si="267"/>
        <v>0</v>
      </c>
      <c r="DJ180" s="85">
        <f t="shared" ref="DJ180:EI180" si="268">(DJ97+DJ115+DJ122+DJ135+DJ160+DJ161+DJ162)*$E180</f>
        <v>0</v>
      </c>
      <c r="DK180" s="85">
        <f t="shared" si="268"/>
        <v>0</v>
      </c>
      <c r="DL180" s="85">
        <f t="shared" si="268"/>
        <v>0</v>
      </c>
      <c r="DM180" s="85">
        <f t="shared" si="268"/>
        <v>0</v>
      </c>
      <c r="DN180" s="85">
        <f t="shared" si="268"/>
        <v>0</v>
      </c>
      <c r="DO180" s="85">
        <f t="shared" si="268"/>
        <v>0</v>
      </c>
      <c r="DP180" s="85">
        <f t="shared" si="268"/>
        <v>0</v>
      </c>
      <c r="DQ180" s="85">
        <f t="shared" si="268"/>
        <v>0</v>
      </c>
      <c r="DR180" s="85">
        <f t="shared" si="268"/>
        <v>0</v>
      </c>
      <c r="DS180" s="85">
        <f t="shared" si="268"/>
        <v>0</v>
      </c>
      <c r="DT180" s="85">
        <f t="shared" si="268"/>
        <v>0</v>
      </c>
      <c r="DU180" s="85">
        <f t="shared" si="268"/>
        <v>0</v>
      </c>
      <c r="DV180" s="85">
        <f t="shared" si="268"/>
        <v>0</v>
      </c>
      <c r="DW180" s="85">
        <f t="shared" si="268"/>
        <v>0</v>
      </c>
      <c r="DX180" s="85">
        <f t="shared" si="268"/>
        <v>0</v>
      </c>
      <c r="DY180" s="85">
        <f t="shared" si="268"/>
        <v>0</v>
      </c>
      <c r="DZ180" s="85">
        <f t="shared" si="268"/>
        <v>0</v>
      </c>
      <c r="EA180" s="85">
        <f t="shared" si="268"/>
        <v>0</v>
      </c>
      <c r="EB180" s="85">
        <f t="shared" si="268"/>
        <v>0</v>
      </c>
      <c r="EC180" s="85">
        <f t="shared" si="268"/>
        <v>0</v>
      </c>
      <c r="ED180" s="85">
        <f t="shared" si="268"/>
        <v>0</v>
      </c>
      <c r="EE180" s="85">
        <f t="shared" si="268"/>
        <v>0</v>
      </c>
      <c r="EF180" s="85">
        <f t="shared" si="268"/>
        <v>0</v>
      </c>
      <c r="EG180" s="85">
        <f t="shared" si="268"/>
        <v>0</v>
      </c>
      <c r="EH180" s="85">
        <f t="shared" si="268"/>
        <v>0</v>
      </c>
      <c r="EI180" s="85">
        <f t="shared" si="268"/>
        <v>0</v>
      </c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60"/>
      <c r="FU180" s="60"/>
      <c r="FV180" s="60"/>
      <c r="FW180" s="60"/>
      <c r="FX180" s="60"/>
      <c r="FY180" s="60"/>
      <c r="FZ180" s="60"/>
      <c r="GA180" s="60"/>
      <c r="GB180" s="60"/>
      <c r="GC180" s="60"/>
      <c r="GD180" s="60"/>
      <c r="GE180" s="60"/>
      <c r="GF180" s="60"/>
      <c r="GG180" s="60"/>
      <c r="GH180" s="60"/>
      <c r="GI180" s="60"/>
      <c r="GJ180" s="60"/>
      <c r="GK180" s="60"/>
      <c r="GL180" s="60"/>
      <c r="GM180" s="60"/>
      <c r="GN180" s="60"/>
      <c r="GO180" s="60"/>
      <c r="GP180" s="60"/>
      <c r="GQ180" s="60"/>
      <c r="GR180" s="60"/>
      <c r="GS180" s="60"/>
    </row>
    <row r="181" spans="2:201" x14ac:dyDescent="0.2">
      <c r="B181" s="82" t="s">
        <v>1111</v>
      </c>
      <c r="C181" s="83" t="s">
        <v>755</v>
      </c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4">
        <f>P182</f>
        <v>511562490</v>
      </c>
      <c r="Q181" s="85">
        <f t="shared" ref="Q181:CB181" si="269">Q182</f>
        <v>0</v>
      </c>
      <c r="R181" s="85">
        <f t="shared" si="269"/>
        <v>511562490</v>
      </c>
      <c r="S181" s="85">
        <f t="shared" si="269"/>
        <v>0</v>
      </c>
      <c r="T181" s="85">
        <f t="shared" si="269"/>
        <v>0</v>
      </c>
      <c r="U181" s="85">
        <f t="shared" si="269"/>
        <v>0</v>
      </c>
      <c r="V181" s="85">
        <f t="shared" si="269"/>
        <v>0</v>
      </c>
      <c r="W181" s="85">
        <f t="shared" si="269"/>
        <v>0</v>
      </c>
      <c r="X181" s="85">
        <f t="shared" si="269"/>
        <v>0</v>
      </c>
      <c r="Y181" s="85">
        <f t="shared" si="269"/>
        <v>0</v>
      </c>
      <c r="Z181" s="85">
        <f t="shared" si="269"/>
        <v>0</v>
      </c>
      <c r="AA181" s="85">
        <f t="shared" si="269"/>
        <v>0</v>
      </c>
      <c r="AB181" s="85">
        <f t="shared" si="269"/>
        <v>0</v>
      </c>
      <c r="AC181" s="85">
        <f t="shared" si="269"/>
        <v>0</v>
      </c>
      <c r="AD181" s="85">
        <f t="shared" si="269"/>
        <v>0</v>
      </c>
      <c r="AE181" s="85">
        <f t="shared" si="269"/>
        <v>0</v>
      </c>
      <c r="AF181" s="85">
        <f t="shared" si="269"/>
        <v>0</v>
      </c>
      <c r="AG181" s="85">
        <f t="shared" si="269"/>
        <v>0</v>
      </c>
      <c r="AH181" s="85">
        <f t="shared" si="269"/>
        <v>0</v>
      </c>
      <c r="AI181" s="85">
        <f t="shared" si="269"/>
        <v>0</v>
      </c>
      <c r="AJ181" s="85">
        <f t="shared" si="269"/>
        <v>0</v>
      </c>
      <c r="AK181" s="85">
        <f t="shared" si="269"/>
        <v>0</v>
      </c>
      <c r="AL181" s="85">
        <f t="shared" si="269"/>
        <v>21315103.75</v>
      </c>
      <c r="AM181" s="85">
        <f t="shared" si="269"/>
        <v>21315103.75</v>
      </c>
      <c r="AN181" s="85">
        <f t="shared" si="269"/>
        <v>21315103.75</v>
      </c>
      <c r="AO181" s="85">
        <f t="shared" si="269"/>
        <v>21315103.75</v>
      </c>
      <c r="AP181" s="85">
        <f t="shared" si="269"/>
        <v>21315103.75</v>
      </c>
      <c r="AQ181" s="85">
        <f t="shared" si="269"/>
        <v>21315103.75</v>
      </c>
      <c r="AR181" s="85">
        <f t="shared" si="269"/>
        <v>21315103.75</v>
      </c>
      <c r="AS181" s="85">
        <f t="shared" si="269"/>
        <v>21315103.75</v>
      </c>
      <c r="AT181" s="85">
        <f t="shared" si="269"/>
        <v>21315103.75</v>
      </c>
      <c r="AU181" s="85">
        <f t="shared" si="269"/>
        <v>21315103.75</v>
      </c>
      <c r="AV181" s="85">
        <f t="shared" si="269"/>
        <v>21315103.75</v>
      </c>
      <c r="AW181" s="85">
        <f t="shared" si="269"/>
        <v>21315103.75</v>
      </c>
      <c r="AX181" s="85">
        <f t="shared" si="269"/>
        <v>21315103.75</v>
      </c>
      <c r="AY181" s="85">
        <f t="shared" si="269"/>
        <v>21315103.75</v>
      </c>
      <c r="AZ181" s="85">
        <f t="shared" si="269"/>
        <v>21315103.75</v>
      </c>
      <c r="BA181" s="85">
        <f t="shared" si="269"/>
        <v>21315103.75</v>
      </c>
      <c r="BB181" s="85">
        <f t="shared" si="269"/>
        <v>21315103.75</v>
      </c>
      <c r="BC181" s="85">
        <f t="shared" si="269"/>
        <v>21315103.75</v>
      </c>
      <c r="BD181" s="85">
        <f t="shared" si="269"/>
        <v>21315103.75</v>
      </c>
      <c r="BE181" s="85">
        <f t="shared" si="269"/>
        <v>21315103.75</v>
      </c>
      <c r="BF181" s="85">
        <f t="shared" si="269"/>
        <v>21315103.75</v>
      </c>
      <c r="BG181" s="85">
        <f t="shared" si="269"/>
        <v>21315103.75</v>
      </c>
      <c r="BH181" s="85">
        <f t="shared" si="269"/>
        <v>21315103.75</v>
      </c>
      <c r="BI181" s="85">
        <f t="shared" si="269"/>
        <v>21315103.75</v>
      </c>
      <c r="BJ181" s="85">
        <f t="shared" si="269"/>
        <v>0</v>
      </c>
      <c r="BK181" s="85">
        <f t="shared" si="269"/>
        <v>0</v>
      </c>
      <c r="BL181" s="85">
        <f t="shared" si="269"/>
        <v>0</v>
      </c>
      <c r="BM181" s="85">
        <f t="shared" si="269"/>
        <v>0</v>
      </c>
      <c r="BN181" s="85">
        <f t="shared" si="269"/>
        <v>0</v>
      </c>
      <c r="BO181" s="85">
        <f t="shared" si="269"/>
        <v>0</v>
      </c>
      <c r="BP181" s="85">
        <f t="shared" si="269"/>
        <v>0</v>
      </c>
      <c r="BQ181" s="85">
        <f t="shared" si="269"/>
        <v>0</v>
      </c>
      <c r="BR181" s="85">
        <f t="shared" si="269"/>
        <v>0</v>
      </c>
      <c r="BS181" s="85">
        <f t="shared" si="269"/>
        <v>0</v>
      </c>
      <c r="BT181" s="85">
        <f t="shared" si="269"/>
        <v>0</v>
      </c>
      <c r="BU181" s="85">
        <f t="shared" si="269"/>
        <v>0</v>
      </c>
      <c r="BV181" s="85">
        <f t="shared" si="269"/>
        <v>0</v>
      </c>
      <c r="BW181" s="85">
        <f t="shared" si="269"/>
        <v>0</v>
      </c>
      <c r="BX181" s="85">
        <f t="shared" si="269"/>
        <v>0</v>
      </c>
      <c r="BY181" s="85">
        <f t="shared" si="269"/>
        <v>0</v>
      </c>
      <c r="BZ181" s="85">
        <f t="shared" si="269"/>
        <v>0</v>
      </c>
      <c r="CA181" s="85">
        <f t="shared" si="269"/>
        <v>0</v>
      </c>
      <c r="CB181" s="85">
        <f t="shared" si="269"/>
        <v>0</v>
      </c>
      <c r="CC181" s="85">
        <f t="shared" ref="CC181:EI181" si="270">CC182</f>
        <v>0</v>
      </c>
      <c r="CD181" s="85">
        <f t="shared" si="270"/>
        <v>0</v>
      </c>
      <c r="CE181" s="85">
        <f t="shared" si="270"/>
        <v>0</v>
      </c>
      <c r="CF181" s="85">
        <f t="shared" si="270"/>
        <v>0</v>
      </c>
      <c r="CG181" s="85">
        <f t="shared" si="270"/>
        <v>0</v>
      </c>
      <c r="CH181" s="85">
        <f t="shared" si="270"/>
        <v>0</v>
      </c>
      <c r="CI181" s="85">
        <f t="shared" si="270"/>
        <v>0</v>
      </c>
      <c r="CJ181" s="85">
        <f t="shared" si="270"/>
        <v>0</v>
      </c>
      <c r="CK181" s="85">
        <f t="shared" si="270"/>
        <v>0</v>
      </c>
      <c r="CL181" s="85">
        <f t="shared" si="270"/>
        <v>0</v>
      </c>
      <c r="CM181" s="85">
        <f t="shared" si="270"/>
        <v>0</v>
      </c>
      <c r="CN181" s="85">
        <f t="shared" si="270"/>
        <v>0</v>
      </c>
      <c r="CO181" s="85">
        <f t="shared" si="270"/>
        <v>0</v>
      </c>
      <c r="CP181" s="85">
        <f t="shared" si="270"/>
        <v>0</v>
      </c>
      <c r="CQ181" s="85">
        <f t="shared" si="270"/>
        <v>0</v>
      </c>
      <c r="CR181" s="85">
        <f t="shared" si="270"/>
        <v>0</v>
      </c>
      <c r="CS181" s="85">
        <f t="shared" si="270"/>
        <v>0</v>
      </c>
      <c r="CT181" s="85">
        <f t="shared" si="270"/>
        <v>0</v>
      </c>
      <c r="CU181" s="85">
        <f t="shared" si="270"/>
        <v>0</v>
      </c>
      <c r="CV181" s="85">
        <f t="shared" si="270"/>
        <v>0</v>
      </c>
      <c r="CW181" s="85">
        <f t="shared" si="270"/>
        <v>0</v>
      </c>
      <c r="CX181" s="85">
        <f t="shared" si="270"/>
        <v>0</v>
      </c>
      <c r="CY181" s="85">
        <f t="shared" si="270"/>
        <v>0</v>
      </c>
      <c r="CZ181" s="85">
        <f t="shared" si="270"/>
        <v>0</v>
      </c>
      <c r="DA181" s="85">
        <f t="shared" si="270"/>
        <v>0</v>
      </c>
      <c r="DB181" s="85">
        <f t="shared" si="270"/>
        <v>0</v>
      </c>
      <c r="DC181" s="85">
        <f t="shared" si="270"/>
        <v>0</v>
      </c>
      <c r="DD181" s="85">
        <f t="shared" si="270"/>
        <v>0</v>
      </c>
      <c r="DE181" s="85">
        <f t="shared" si="270"/>
        <v>0</v>
      </c>
      <c r="DF181" s="85">
        <f t="shared" si="270"/>
        <v>0</v>
      </c>
      <c r="DG181" s="85">
        <f t="shared" si="270"/>
        <v>0</v>
      </c>
      <c r="DH181" s="85">
        <f t="shared" si="270"/>
        <v>0</v>
      </c>
      <c r="DI181" s="85">
        <f t="shared" si="270"/>
        <v>0</v>
      </c>
      <c r="DJ181" s="85">
        <f t="shared" si="270"/>
        <v>0</v>
      </c>
      <c r="DK181" s="85">
        <f t="shared" si="270"/>
        <v>0</v>
      </c>
      <c r="DL181" s="85">
        <f t="shared" si="270"/>
        <v>0</v>
      </c>
      <c r="DM181" s="85">
        <f t="shared" si="270"/>
        <v>0</v>
      </c>
      <c r="DN181" s="85">
        <f t="shared" si="270"/>
        <v>0</v>
      </c>
      <c r="DO181" s="85">
        <f t="shared" si="270"/>
        <v>0</v>
      </c>
      <c r="DP181" s="85">
        <f t="shared" si="270"/>
        <v>0</v>
      </c>
      <c r="DQ181" s="85">
        <f t="shared" si="270"/>
        <v>0</v>
      </c>
      <c r="DR181" s="85">
        <f t="shared" si="270"/>
        <v>0</v>
      </c>
      <c r="DS181" s="85">
        <f t="shared" si="270"/>
        <v>0</v>
      </c>
      <c r="DT181" s="85">
        <f t="shared" si="270"/>
        <v>0</v>
      </c>
      <c r="DU181" s="85">
        <f t="shared" si="270"/>
        <v>0</v>
      </c>
      <c r="DV181" s="85">
        <f t="shared" si="270"/>
        <v>0</v>
      </c>
      <c r="DW181" s="85">
        <f t="shared" si="270"/>
        <v>0</v>
      </c>
      <c r="DX181" s="85">
        <f t="shared" si="270"/>
        <v>0</v>
      </c>
      <c r="DY181" s="85">
        <f t="shared" si="270"/>
        <v>0</v>
      </c>
      <c r="DZ181" s="85">
        <f t="shared" si="270"/>
        <v>0</v>
      </c>
      <c r="EA181" s="85">
        <f t="shared" si="270"/>
        <v>0</v>
      </c>
      <c r="EB181" s="85">
        <f t="shared" si="270"/>
        <v>0</v>
      </c>
      <c r="EC181" s="85">
        <f t="shared" si="270"/>
        <v>0</v>
      </c>
      <c r="ED181" s="85">
        <f t="shared" si="270"/>
        <v>0</v>
      </c>
      <c r="EE181" s="85">
        <f t="shared" si="270"/>
        <v>0</v>
      </c>
      <c r="EF181" s="85">
        <f t="shared" si="270"/>
        <v>0</v>
      </c>
      <c r="EG181" s="85">
        <f t="shared" si="270"/>
        <v>0</v>
      </c>
      <c r="EH181" s="85">
        <f t="shared" si="270"/>
        <v>0</v>
      </c>
      <c r="EI181" s="85">
        <f t="shared" si="270"/>
        <v>0</v>
      </c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60"/>
      <c r="FS181" s="60"/>
      <c r="FT181" s="60"/>
      <c r="FU181" s="60"/>
      <c r="FV181" s="60"/>
      <c r="FW181" s="60"/>
      <c r="FX181" s="60"/>
      <c r="FY181" s="60"/>
      <c r="FZ181" s="60"/>
      <c r="GA181" s="60"/>
      <c r="GB181" s="60"/>
      <c r="GC181" s="60"/>
      <c r="GD181" s="60"/>
      <c r="GE181" s="60"/>
      <c r="GF181" s="60"/>
      <c r="GG181" s="60"/>
      <c r="GH181" s="60"/>
      <c r="GI181" s="60"/>
      <c r="GJ181" s="60"/>
      <c r="GK181" s="60"/>
      <c r="GL181" s="60"/>
      <c r="GM181" s="60"/>
      <c r="GN181" s="60"/>
      <c r="GO181" s="60"/>
      <c r="GP181" s="60"/>
      <c r="GQ181" s="60"/>
    </row>
    <row r="182" spans="2:201" x14ac:dyDescent="0.2">
      <c r="B182" s="95" t="s">
        <v>1112</v>
      </c>
      <c r="C182" s="96" t="s">
        <v>1113</v>
      </c>
      <c r="D182" s="103">
        <f>(P97+P115+P122+P135+P160+P161+P162)*E182</f>
        <v>511562490</v>
      </c>
      <c r="E182" s="81">
        <f>Вводные!G34</f>
        <v>0.05</v>
      </c>
      <c r="F182" s="103">
        <f>DATEDIF(СРОКИ!C29,СРОКИ!E36,"m")</f>
        <v>24</v>
      </c>
      <c r="G182" s="97"/>
      <c r="H182" s="97"/>
      <c r="I182" s="97"/>
      <c r="J182" s="97"/>
      <c r="K182" s="97"/>
      <c r="L182" s="97"/>
      <c r="M182" s="97"/>
      <c r="N182" s="97"/>
      <c r="O182" s="97"/>
      <c r="P182" s="98">
        <f t="shared" ref="P182" si="271">SUM(S182:EI182)</f>
        <v>511562490</v>
      </c>
      <c r="Q182" s="99"/>
      <c r="R182" s="99">
        <f t="shared" ref="R182" si="272">P182-Q182</f>
        <v>511562490</v>
      </c>
      <c r="S182" s="158">
        <f>SUMIF(факт!$S$7:$S$2427,S$6&amp;"/"&amp;$B182,факт!$N$7:$N$2427)</f>
        <v>0</v>
      </c>
      <c r="T182" s="158">
        <f>SUMIF(факт!$S$7:$S$2427,T$6&amp;"/"&amp;$B182,факт!$N$7:$N$2427)</f>
        <v>0</v>
      </c>
      <c r="U182" s="99">
        <f>IF(U6&lt;=СРОКИ!$C$29,0,IF(U6&gt;СРОКИ!$E$36,0,($D182-$Q182)/$F182*T3))</f>
        <v>0</v>
      </c>
      <c r="V182" s="99">
        <f>IF(V6&lt;=СРОКИ!$C$29,0,IF(V6&gt;СРОКИ!$E$36,0,($D182-$Q182)/$F182*U3))</f>
        <v>0</v>
      </c>
      <c r="W182" s="99">
        <f>IF(W6&lt;=СРОКИ!$C$29,0,IF(W6&gt;СРОКИ!$E$36,0,($D182-$Q182)/$F182*V3))</f>
        <v>0</v>
      </c>
      <c r="X182" s="99">
        <f>IF(X6&lt;=СРОКИ!$C$29,0,IF(X6&gt;СРОКИ!$E$36,0,($D182-$Q182)/$F182*W3))</f>
        <v>0</v>
      </c>
      <c r="Y182" s="99">
        <f>IF(Y6&lt;=СРОКИ!$C$29,0,IF(Y6&gt;СРОКИ!$E$36,0,($D182-$Q182)/$F182*X3))</f>
        <v>0</v>
      </c>
      <c r="Z182" s="99">
        <f>IF(Z6&lt;=СРОКИ!$C$29,0,IF(Z6&gt;СРОКИ!$E$36,0,($D182-$Q182)/$F182*Y3))</f>
        <v>0</v>
      </c>
      <c r="AA182" s="99">
        <f>IF(AA6&lt;=СРОКИ!$C$29,0,IF(AA6&gt;СРОКИ!$E$36,0,($D182-$Q182)/$F182*Z3))</f>
        <v>0</v>
      </c>
      <c r="AB182" s="99">
        <f>IF(AB6&lt;=СРОКИ!$C$29,0,IF(AB6&gt;СРОКИ!$E$36,0,($D182-$Q182)/$F182*AA3))</f>
        <v>0</v>
      </c>
      <c r="AC182" s="99">
        <f>IF(AC6&lt;=СРОКИ!$C$29,0,IF(AC6&gt;СРОКИ!$E$36,0,($D182-$Q182)/$F182*AB3))</f>
        <v>0</v>
      </c>
      <c r="AD182" s="99">
        <f>IF(AD6&lt;=СРОКИ!$C$29,0,IF(AD6&gt;СРОКИ!$E$36,0,($D182-$Q182)/$F182*AC3))</f>
        <v>0</v>
      </c>
      <c r="AE182" s="99">
        <f>IF(AE6&lt;=СРОКИ!$C$29,0,IF(AE6&gt;СРОКИ!$E$36,0,($D182-$Q182)/$F182*AD3))</f>
        <v>0</v>
      </c>
      <c r="AF182" s="99">
        <f>IF(AF6&lt;=СРОКИ!$C$29,0,IF(AF6&gt;СРОКИ!$E$36,0,($D182-$Q182)/$F182*AE3))</f>
        <v>0</v>
      </c>
      <c r="AG182" s="99">
        <f>IF(AG6&lt;=СРОКИ!$C$29,0,IF(AG6&gt;СРОКИ!$E$36,0,($D182-$Q182)/$F182*AF3))</f>
        <v>0</v>
      </c>
      <c r="AH182" s="99">
        <f>IF(AH6&lt;=СРОКИ!$C$29,0,IF(AH6&gt;СРОКИ!$E$36,0,($D182-$Q182)/$F182*AG3))</f>
        <v>0</v>
      </c>
      <c r="AI182" s="99">
        <f>IF(AI6&lt;=СРОКИ!$C$29,0,IF(AI6&gt;СРОКИ!$E$36,0,($D182-$Q182)/$F182*AH3))</f>
        <v>0</v>
      </c>
      <c r="AJ182" s="99">
        <f>IF(AJ6&lt;=СРОКИ!$C$29,0,IF(AJ6&gt;СРОКИ!$E$36,0,($D182-$Q182)/$F182*AI3))</f>
        <v>0</v>
      </c>
      <c r="AK182" s="99">
        <f>IF(AK6&lt;=СРОКИ!$C$29,0,IF(AK6&gt;СРОКИ!$E$36,0,($D182-$Q182)/$F182*AJ3))</f>
        <v>0</v>
      </c>
      <c r="AL182" s="99">
        <f>IF(AL6&lt;=СРОКИ!$C$29,0,IF(AL6&gt;СРОКИ!$E$36,0,($D182-$Q182)/$F182*AK3))</f>
        <v>21315103.75</v>
      </c>
      <c r="AM182" s="99">
        <f>IF(AM6&lt;=СРОКИ!$C$29,0,IF(AM6&gt;СРОКИ!$E$36,0,($D182-$Q182)/$F182*AL3))</f>
        <v>21315103.75</v>
      </c>
      <c r="AN182" s="99">
        <f>IF(AN6&lt;=СРОКИ!$C$29,0,IF(AN6&gt;СРОКИ!$E$36,0,($D182-$Q182)/$F182*AM3))</f>
        <v>21315103.75</v>
      </c>
      <c r="AO182" s="99">
        <f>IF(AO6&lt;=СРОКИ!$C$29,0,IF(AO6&gt;СРОКИ!$E$36,0,($D182-$Q182)/$F182*AN3))</f>
        <v>21315103.75</v>
      </c>
      <c r="AP182" s="99">
        <f>IF(AP6&lt;=СРОКИ!$C$29,0,IF(AP6&gt;СРОКИ!$E$36,0,($D182-$Q182)/$F182*AO3))</f>
        <v>21315103.75</v>
      </c>
      <c r="AQ182" s="99">
        <f>IF(AQ6&lt;=СРОКИ!$C$29,0,IF(AQ6&gt;СРОКИ!$E$36,0,($D182-$Q182)/$F182*AP3))</f>
        <v>21315103.75</v>
      </c>
      <c r="AR182" s="99">
        <f>IF(AR6&lt;=СРОКИ!$C$29,0,IF(AR6&gt;СРОКИ!$E$36,0,($D182-$Q182)/$F182*AQ3))</f>
        <v>21315103.75</v>
      </c>
      <c r="AS182" s="99">
        <f>IF(AS6&lt;=СРОКИ!$C$29,0,IF(AS6&gt;СРОКИ!$E$36,0,($D182-$Q182)/$F182*AR3))</f>
        <v>21315103.75</v>
      </c>
      <c r="AT182" s="99">
        <f>IF(AT6&lt;=СРОКИ!$C$29,0,IF(AT6&gt;СРОКИ!$E$36,0,($D182-$Q182)/$F182*AS3))</f>
        <v>21315103.75</v>
      </c>
      <c r="AU182" s="99">
        <f>IF(AU6&lt;=СРОКИ!$C$29,0,IF(AU6&gt;СРОКИ!$E$36,0,($D182-$Q182)/$F182*AT3))</f>
        <v>21315103.75</v>
      </c>
      <c r="AV182" s="99">
        <f>IF(AV6&lt;=СРОКИ!$C$29,0,IF(AV6&gt;СРОКИ!$E$36,0,($D182-$Q182)/$F182*AU3))</f>
        <v>21315103.75</v>
      </c>
      <c r="AW182" s="99">
        <f>IF(AW6&lt;=СРОКИ!$C$29,0,IF(AW6&gt;СРОКИ!$E$36,0,($D182-$Q182)/$F182*AV3))</f>
        <v>21315103.75</v>
      </c>
      <c r="AX182" s="99">
        <f>IF(AX6&lt;=СРОКИ!$C$29,0,IF(AX6&gt;СРОКИ!$E$36,0,($D182-$Q182)/$F182*AW3))</f>
        <v>21315103.75</v>
      </c>
      <c r="AY182" s="99">
        <f>IF(AY6&lt;=СРОКИ!$C$29,0,IF(AY6&gt;СРОКИ!$E$36,0,($D182-$Q182)/$F182*AX3))</f>
        <v>21315103.75</v>
      </c>
      <c r="AZ182" s="99">
        <f>IF(AZ6&lt;=СРОКИ!$C$29,0,IF(AZ6&gt;СРОКИ!$E$36,0,($D182-$Q182)/$F182*AY3))</f>
        <v>21315103.75</v>
      </c>
      <c r="BA182" s="99">
        <f>IF(BA6&lt;=СРОКИ!$C$29,0,IF(BA6&gt;СРОКИ!$E$36,0,($D182-$Q182)/$F182*AZ3))</f>
        <v>21315103.75</v>
      </c>
      <c r="BB182" s="99">
        <f>IF(BB6&lt;=СРОКИ!$C$29,0,IF(BB6&gt;СРОКИ!$E$36,0,($D182-$Q182)/$F182*BA3))</f>
        <v>21315103.75</v>
      </c>
      <c r="BC182" s="99">
        <f>IF(BC6&lt;=СРОКИ!$C$29,0,IF(BC6&gt;СРОКИ!$E$36,0,($D182-$Q182)/$F182*BB3))</f>
        <v>21315103.75</v>
      </c>
      <c r="BD182" s="99">
        <f>IF(BD6&lt;=СРОКИ!$C$29,0,IF(BD6&gt;СРОКИ!$E$36,0,($D182-$Q182)/$F182*BC3))</f>
        <v>21315103.75</v>
      </c>
      <c r="BE182" s="99">
        <f>IF(BE6&lt;=СРОКИ!$C$29,0,IF(BE6&gt;СРОКИ!$E$36,0,($D182-$Q182)/$F182*BD3))</f>
        <v>21315103.75</v>
      </c>
      <c r="BF182" s="99">
        <f>IF(BF6&lt;=СРОКИ!$C$29,0,IF(BF6&gt;СРОКИ!$E$36,0,($D182-$Q182)/$F182*BE3))</f>
        <v>21315103.75</v>
      </c>
      <c r="BG182" s="99">
        <f>IF(BG6&lt;=СРОКИ!$C$29,0,IF(BG6&gt;СРОКИ!$E$36,0,($D182-$Q182)/$F182*BF3))</f>
        <v>21315103.75</v>
      </c>
      <c r="BH182" s="99">
        <f>IF(BH6&lt;=СРОКИ!$C$29,0,IF(BH6&gt;СРОКИ!$E$36,0,($D182-$Q182)/$F182*BG3))</f>
        <v>21315103.75</v>
      </c>
      <c r="BI182" s="99">
        <f>IF(BI6&lt;=СРОКИ!$C$29,0,IF(BI6&gt;СРОКИ!$E$36,0,($D182-$Q182)/$F182*BH3))</f>
        <v>21315103.75</v>
      </c>
      <c r="BJ182" s="99">
        <f>IF(BJ6&lt;=СРОКИ!$C$29,0,IF(BJ6&gt;СРОКИ!$E$36,0,($D182-$Q182)/$F182*BI3))</f>
        <v>0</v>
      </c>
      <c r="BK182" s="99">
        <f>IF(BK6&lt;=СРОКИ!$C$29,0,IF(BK6&gt;СРОКИ!$E$36,0,($D182-$Q182)/$F182*BJ3))</f>
        <v>0</v>
      </c>
      <c r="BL182" s="99">
        <f>IF(BL6&lt;=СРОКИ!$C$29,0,IF(BL6&gt;СРОКИ!$E$36,0,($D182-$Q182)/$F182*BK3))</f>
        <v>0</v>
      </c>
      <c r="BM182" s="99">
        <f>IF(BM6&lt;=СРОКИ!$C$29,0,IF(BM6&gt;СРОКИ!$E$36,0,($D182-$Q182)/$F182*BL3))</f>
        <v>0</v>
      </c>
      <c r="BN182" s="99">
        <f>IF(BN6&lt;=СРОКИ!$C$29,0,IF(BN6&gt;СРОКИ!$E$36,0,($D182-$Q182)/$F182*BM3))</f>
        <v>0</v>
      </c>
      <c r="BO182" s="99">
        <f>IF(BO6&lt;=СРОКИ!$C$29,0,IF(BO6&gt;СРОКИ!$E$36,0,($D182-$Q182)/$F182*BN3))</f>
        <v>0</v>
      </c>
      <c r="BP182" s="99">
        <f>IF(BP6&lt;=СРОКИ!$C$29,0,IF(BP6&gt;СРОКИ!$E$36,0,($D182-$Q182)/$F182*BO3))</f>
        <v>0</v>
      </c>
      <c r="BQ182" s="99">
        <f>IF(BQ6&lt;=СРОКИ!$C$29,0,IF(BQ6&gt;СРОКИ!$E$36,0,($D182-$Q182)/$F182*BP3))</f>
        <v>0</v>
      </c>
      <c r="BR182" s="99">
        <f>IF(BR6&lt;=СРОКИ!$C$29,0,IF(BR6&gt;СРОКИ!$E$36,0,($D182-$Q182)/$F182*BQ3))</f>
        <v>0</v>
      </c>
      <c r="BS182" s="99">
        <f>IF(BS6&lt;=СРОКИ!$C$29,0,IF(BS6&gt;СРОКИ!$E$36,0,($D182-$Q182)/$F182*BR3))</f>
        <v>0</v>
      </c>
      <c r="BT182" s="99">
        <f>IF(BT6&lt;=СРОКИ!$C$29,0,IF(BT6&gt;СРОКИ!$E$36,0,($D182-$Q182)/$F182*BS3))</f>
        <v>0</v>
      </c>
      <c r="BU182" s="99">
        <f>IF(BU6&lt;=СРОКИ!$C$29,0,IF(BU6&gt;СРОКИ!$E$36,0,($D182-$Q182)/$F182*BT3))</f>
        <v>0</v>
      </c>
      <c r="BV182" s="99">
        <f>IF(BV6&lt;=СРОКИ!$C$29,0,IF(BV6&gt;СРОКИ!$E$36,0,($D182-$Q182)/$F182*BU3))</f>
        <v>0</v>
      </c>
      <c r="BW182" s="99">
        <f>IF(BW6&lt;=СРОКИ!$C$29,0,IF(BW6&gt;СРОКИ!$E$36,0,($D182-$Q182)/$F182*BV3))</f>
        <v>0</v>
      </c>
      <c r="BX182" s="99">
        <f>IF(BX6&lt;=СРОКИ!$C$29,0,IF(BX6&gt;СРОКИ!$E$36,0,($D182-$Q182)/$F182*BW3))</f>
        <v>0</v>
      </c>
      <c r="BY182" s="99">
        <f>IF(BY6&lt;=СРОКИ!$C$29,0,IF(BY6&gt;СРОКИ!$E$36,0,($D182-$Q182)/$F182*BX3))</f>
        <v>0</v>
      </c>
      <c r="BZ182" s="99">
        <f>IF(BZ6&lt;=СРОКИ!$C$29,0,IF(BZ6&gt;СРОКИ!$E$36,0,($D182-$Q182)/$F182*BY3))</f>
        <v>0</v>
      </c>
      <c r="CA182" s="99">
        <f>IF(CA6&lt;=СРОКИ!$C$29,0,IF(CA6&gt;СРОКИ!$E$36,0,($D182-$Q182)/$F182*BZ3))</f>
        <v>0</v>
      </c>
      <c r="CB182" s="99">
        <f>IF(CB6&lt;=СРОКИ!$C$29,0,IF(CB6&gt;СРОКИ!$E$36,0,($D182-$Q182)/$F182*CA3))</f>
        <v>0</v>
      </c>
      <c r="CC182" s="99">
        <f>IF(CC6&lt;=СРОКИ!$C$29,0,IF(CC6&gt;СРОКИ!$E$36,0,($D182-$Q182)/$F182*CB3))</f>
        <v>0</v>
      </c>
      <c r="CD182" s="99">
        <f>IF(CD6&lt;=СРОКИ!$C$29,0,IF(CD6&gt;СРОКИ!$E$36,0,($D182-$Q182)/$F182*CC3))</f>
        <v>0</v>
      </c>
      <c r="CE182" s="99">
        <f>IF(CE6&lt;=СРОКИ!$C$29,0,IF(CE6&gt;СРОКИ!$E$36,0,($D182-$Q182)/$F182*CD3))</f>
        <v>0</v>
      </c>
      <c r="CF182" s="99">
        <f>IF(CF6&lt;=СРОКИ!$C$29,0,IF(CF6&gt;СРОКИ!$E$36,0,($D182-$Q182)/$F182*CE3))</f>
        <v>0</v>
      </c>
      <c r="CG182" s="99">
        <f>IF(CG6&lt;=СРОКИ!$C$29,0,IF(CG6&gt;СРОКИ!$E$36,0,($D182-$Q182)/$F182*CF3))</f>
        <v>0</v>
      </c>
      <c r="CH182" s="99">
        <f>IF(CH6&lt;=СРОКИ!$C$29,0,IF(CH6&gt;СРОКИ!$E$36,0,($D182-$Q182)/$F182*CG3))</f>
        <v>0</v>
      </c>
      <c r="CI182" s="99">
        <f>IF(CI6&lt;=СРОКИ!$C$29,0,IF(CI6&gt;СРОКИ!$E$36,0,($D182-$Q182)/$F182*CH3))</f>
        <v>0</v>
      </c>
      <c r="CJ182" s="99">
        <f>IF(CJ6&lt;=СРОКИ!$C$29,0,IF(CJ6&gt;СРОКИ!$E$36,0,($D182-$Q182)/$F182*CI3))</f>
        <v>0</v>
      </c>
      <c r="CK182" s="99">
        <f>IF(CK6&lt;=СРОКИ!$C$29,0,IF(CK6&gt;СРОКИ!$E$36,0,($D182-$Q182)/$F182*CJ3))</f>
        <v>0</v>
      </c>
      <c r="CL182" s="99">
        <f>IF(CL6&lt;=СРОКИ!$C$29,0,IF(CL6&gt;СРОКИ!$E$36,0,($D182-$Q182)/$F182*CK3))</f>
        <v>0</v>
      </c>
      <c r="CM182" s="99">
        <f>IF(CM6&lt;=СРОКИ!$C$29,0,IF(CM6&gt;СРОКИ!$E$36,0,($D182-$Q182)/$F182*CL3))</f>
        <v>0</v>
      </c>
      <c r="CN182" s="99">
        <f>IF(CN6&lt;=СРОКИ!$C$29,0,IF(CN6&gt;СРОКИ!$E$36,0,($D182-$Q182)/$F182*CM3))</f>
        <v>0</v>
      </c>
      <c r="CO182" s="99">
        <f>IF(CO6&lt;=СРОКИ!$C$29,0,IF(CO6&gt;СРОКИ!$E$36,0,($D182-$Q182)/$F182*CN3))</f>
        <v>0</v>
      </c>
      <c r="CP182" s="99">
        <f>IF(CP6&lt;=СРОКИ!$C$29,0,IF(CP6&gt;СРОКИ!$E$36,0,($D182-$Q182)/$F182*CO3))</f>
        <v>0</v>
      </c>
      <c r="CQ182" s="99">
        <f>IF(CQ6&lt;=СРОКИ!$C$29,0,IF(CQ6&gt;СРОКИ!$E$36,0,($D182-$Q182)/$F182*CP3))</f>
        <v>0</v>
      </c>
      <c r="CR182" s="99">
        <f>IF(CR6&lt;=СРОКИ!$C$29,0,IF(CR6&gt;СРОКИ!$E$36,0,($D182-$Q182)/$F182*CQ3))</f>
        <v>0</v>
      </c>
      <c r="CS182" s="99">
        <f>IF(CS6&lt;=СРОКИ!$C$29,0,IF(CS6&gt;СРОКИ!$E$36,0,($D182-$Q182)/$F182*CR3))</f>
        <v>0</v>
      </c>
      <c r="CT182" s="99">
        <f>IF(CT6&lt;=СРОКИ!$C$29,0,IF(CT6&gt;СРОКИ!$E$36,0,($D182-$Q182)/$F182*CS3))</f>
        <v>0</v>
      </c>
      <c r="CU182" s="99">
        <f>IF(CU6&lt;=СРОКИ!$C$29,0,IF(CU6&gt;СРОКИ!$E$36,0,($D182-$Q182)/$F182*CT3))</f>
        <v>0</v>
      </c>
      <c r="CV182" s="99">
        <f>IF(CV6&lt;=СРОКИ!$C$29,0,IF(CV6&gt;СРОКИ!$E$36,0,($D182-$Q182)/$F182*CU3))</f>
        <v>0</v>
      </c>
      <c r="CW182" s="99">
        <f>IF(CW6&lt;=СРОКИ!$C$29,0,IF(CW6&gt;СРОКИ!$E$36,0,($D182-$Q182)/$F182*CV3))</f>
        <v>0</v>
      </c>
      <c r="CX182" s="99">
        <f>IF(CX6&lt;=СРОКИ!$C$29,0,IF(CX6&gt;СРОКИ!$E$36,0,($D182-$Q182)/$F182*CW3))</f>
        <v>0</v>
      </c>
      <c r="CY182" s="99">
        <f>IF(CY6&lt;=СРОКИ!$C$29,0,IF(CY6&gt;СРОКИ!$E$36,0,($D182-$Q182)/$F182*CX3))</f>
        <v>0</v>
      </c>
      <c r="CZ182" s="99">
        <f>IF(CZ6&lt;=СРОКИ!$C$29,0,IF(CZ6&gt;СРОКИ!$E$36,0,($D182-$Q182)/$F182*CY3))</f>
        <v>0</v>
      </c>
      <c r="DA182" s="99">
        <f>IF(DA6&lt;=СРОКИ!$C$29,0,IF(DA6&gt;СРОКИ!$E$36,0,($D182-$Q182)/$F182*CZ3))</f>
        <v>0</v>
      </c>
      <c r="DB182" s="99">
        <f>IF(DB6&lt;=СРОКИ!$C$29,0,IF(DB6&gt;СРОКИ!$E$36,0,($D182-$Q182)/$F182*DA3))</f>
        <v>0</v>
      </c>
      <c r="DC182" s="99">
        <f>IF(DC6&lt;=СРОКИ!$C$29,0,IF(DC6&gt;СРОКИ!$E$36,0,($D182-$Q182)/$F182*DB3))</f>
        <v>0</v>
      </c>
      <c r="DD182" s="99">
        <f>IF(DD6&lt;=СРОКИ!$C$29,0,IF(DD6&gt;СРОКИ!$E$36,0,($D182-$Q182)/$F182*DC3))</f>
        <v>0</v>
      </c>
      <c r="DE182" s="99">
        <f>IF(DE6&lt;=СРОКИ!$C$29,0,IF(DE6&gt;СРОКИ!$E$36,0,($D182-$Q182)/$F182*DD3))</f>
        <v>0</v>
      </c>
      <c r="DF182" s="99">
        <f>IF(DF6&lt;=СРОКИ!$C$29,0,IF(DF6&gt;СРОКИ!$E$36,0,($D182-$Q182)/$F182*DE3))</f>
        <v>0</v>
      </c>
      <c r="DG182" s="99">
        <f>IF(DG6&lt;=СРОКИ!$C$29,0,IF(DG6&gt;СРОКИ!$E$36,0,($D182-$Q182)/$F182*DF3))</f>
        <v>0</v>
      </c>
      <c r="DH182" s="99">
        <f>IF(DH6&lt;=СРОКИ!$C$29,0,IF(DH6&gt;СРОКИ!$E$36,0,($D182-$Q182)/$F182*DG3))</f>
        <v>0</v>
      </c>
      <c r="DI182" s="99">
        <f>IF(DI6&lt;=СРОКИ!$C$29,0,IF(DI6&gt;СРОКИ!$E$36,0,($D182-$Q182)/$F182*DH3))</f>
        <v>0</v>
      </c>
      <c r="DJ182" s="99">
        <f>IF(DJ6&lt;=СРОКИ!$C$29,0,IF(DJ6&gt;СРОКИ!$E$36,0,($D182-$Q182)/$F182*DI3))</f>
        <v>0</v>
      </c>
      <c r="DK182" s="99">
        <f>IF(DK6&lt;=СРОКИ!$C$29,0,IF(DK6&gt;СРОКИ!$E$36,0,($D182-$Q182)/$F182*DJ3))</f>
        <v>0</v>
      </c>
      <c r="DL182" s="99">
        <f>IF(DL6&lt;=СРОКИ!$C$29,0,IF(DL6&gt;СРОКИ!$E$36,0,($D182-$Q182)/$F182*DK3))</f>
        <v>0</v>
      </c>
      <c r="DM182" s="99">
        <f>IF(DM6&lt;=СРОКИ!$C$29,0,IF(DM6&gt;СРОКИ!$E$36,0,($D182-$Q182)/$F182*DL3))</f>
        <v>0</v>
      </c>
      <c r="DN182" s="99">
        <f>IF(DN6&lt;=СРОКИ!$C$29,0,IF(DN6&gt;СРОКИ!$E$36,0,($D182-$Q182)/$F182*DM3))</f>
        <v>0</v>
      </c>
      <c r="DO182" s="99">
        <f>IF(DO6&lt;=СРОКИ!$C$29,0,IF(DO6&gt;СРОКИ!$E$36,0,($D182-$Q182)/$F182*DN3))</f>
        <v>0</v>
      </c>
      <c r="DP182" s="99">
        <f>IF(DP6&lt;=СРОКИ!$C$29,0,IF(DP6&gt;СРОКИ!$E$36,0,($D182-$Q182)/$F182*DO3))</f>
        <v>0</v>
      </c>
      <c r="DQ182" s="99">
        <f>IF(DQ6&lt;=СРОКИ!$C$29,0,IF(DQ6&gt;СРОКИ!$E$36,0,($D182-$Q182)/$F182*DP3))</f>
        <v>0</v>
      </c>
      <c r="DR182" s="99">
        <f>IF(DR6&lt;=СРОКИ!$C$29,0,IF(DR6&gt;СРОКИ!$E$36,0,($D182-$Q182)/$F182*DQ3))</f>
        <v>0</v>
      </c>
      <c r="DS182" s="99">
        <f>IF(DS6&lt;=СРОКИ!$C$29,0,IF(DS6&gt;СРОКИ!$E$36,0,($D182-$Q182)/$F182*DR3))</f>
        <v>0</v>
      </c>
      <c r="DT182" s="99">
        <f>IF(DT6&lt;=СРОКИ!$C$29,0,IF(DT6&gt;СРОКИ!$E$36,0,($D182-$Q182)/$F182*DS3))</f>
        <v>0</v>
      </c>
      <c r="DU182" s="99">
        <f>IF(DU6&lt;=СРОКИ!$C$29,0,IF(DU6&gt;СРОКИ!$E$36,0,($D182-$Q182)/$F182*DT3))</f>
        <v>0</v>
      </c>
      <c r="DV182" s="99">
        <f>IF(DV6&lt;=СРОКИ!$C$29,0,IF(DV6&gt;СРОКИ!$E$36,0,($D182-$Q182)/$F182*DU3))</f>
        <v>0</v>
      </c>
      <c r="DW182" s="99">
        <f>IF(DW6&lt;=СРОКИ!$C$29,0,IF(DW6&gt;СРОКИ!$E$36,0,($D182-$Q182)/$F182*DV3))</f>
        <v>0</v>
      </c>
      <c r="DX182" s="99">
        <f>IF(DX6&lt;=СРОКИ!$C$29,0,IF(DX6&gt;СРОКИ!$E$36,0,($D182-$Q182)/$F182*DW3))</f>
        <v>0</v>
      </c>
      <c r="DY182" s="99">
        <f>IF(DY6&lt;=СРОКИ!$C$29,0,IF(DY6&gt;СРОКИ!$E$36,0,($D182-$Q182)/$F182*DX3))</f>
        <v>0</v>
      </c>
      <c r="DZ182" s="99">
        <f>IF(DZ6&lt;=СРОКИ!$C$29,0,IF(DZ6&gt;СРОКИ!$E$36,0,($D182-$Q182)/$F182*DY3))</f>
        <v>0</v>
      </c>
      <c r="EA182" s="99">
        <f>IF(EA6&lt;=СРОКИ!$C$29,0,IF(EA6&gt;СРОКИ!$E$36,0,($D182-$Q182)/$F182*DZ3))</f>
        <v>0</v>
      </c>
      <c r="EB182" s="99">
        <f>IF(EB6&lt;=СРОКИ!$C$29,0,IF(EB6&gt;СРОКИ!$E$36,0,($D182-$Q182)/$F182*EA3))</f>
        <v>0</v>
      </c>
      <c r="EC182" s="99">
        <f>IF(EC6&lt;=СРОКИ!$C$29,0,IF(EC6&gt;СРОКИ!$E$36,0,($D182-$Q182)/$F182*EB3))</f>
        <v>0</v>
      </c>
      <c r="ED182" s="99">
        <f>IF(ED6&lt;=СРОКИ!$C$29,0,IF(ED6&gt;СРОКИ!$E$36,0,($D182-$Q182)/$F182*EC3))</f>
        <v>0</v>
      </c>
      <c r="EE182" s="99">
        <f>IF(EE6&lt;=СРОКИ!$C$29,0,IF(EE6&gt;СРОКИ!$E$36,0,($D182-$Q182)/$F182*ED3))</f>
        <v>0</v>
      </c>
      <c r="EF182" s="99">
        <f>IF(EF6&lt;=СРОКИ!$C$29,0,IF(EF6&gt;СРОКИ!$E$36,0,($D182-$Q182)/$F182*EE3))</f>
        <v>0</v>
      </c>
      <c r="EG182" s="99">
        <f>IF(EG6&lt;=СРОКИ!$C$29,0,IF(EG6&gt;СРОКИ!$E$36,0,($D182-$Q182)/$F182*EF3))</f>
        <v>0</v>
      </c>
      <c r="EH182" s="99">
        <f>IF(EH6&lt;=СРОКИ!$C$29,0,IF(EH6&gt;СРОКИ!$E$36,0,($D182-$Q182)/$F182*EG3))</f>
        <v>0</v>
      </c>
      <c r="EI182" s="99">
        <f>IF(EI6&lt;=СРОКИ!$C$29,0,IF(EI6&gt;СРОКИ!$E$36,0,($D182-$Q182)/$F182*EH3))</f>
        <v>0</v>
      </c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60"/>
      <c r="FS182" s="60"/>
      <c r="FT182" s="60"/>
      <c r="FU182" s="60"/>
      <c r="FV182" s="60"/>
      <c r="FW182" s="60"/>
      <c r="FX182" s="60"/>
      <c r="FY182" s="60"/>
      <c r="FZ182" s="60"/>
      <c r="GA182" s="60"/>
      <c r="GB182" s="60"/>
      <c r="GC182" s="60"/>
      <c r="GD182" s="60"/>
      <c r="GE182" s="60"/>
      <c r="GF182" s="60"/>
      <c r="GG182" s="60"/>
      <c r="GH182" s="60"/>
      <c r="GI182" s="60"/>
      <c r="GJ182" s="60"/>
      <c r="GK182" s="60"/>
      <c r="GL182" s="60"/>
      <c r="GM182" s="60"/>
      <c r="GN182" s="60"/>
      <c r="GO182" s="60"/>
      <c r="GP182" s="60"/>
      <c r="GQ182" s="60"/>
    </row>
    <row r="183" spans="2:201" x14ac:dyDescent="0.2">
      <c r="B183" s="56" t="s">
        <v>1122</v>
      </c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8">
        <f t="shared" ref="P183:AY183" ca="1" si="273">P34+P73</f>
        <v>15426265795.088047</v>
      </c>
      <c r="Q183" s="58">
        <f t="shared" si="273"/>
        <v>0</v>
      </c>
      <c r="R183" s="58">
        <f t="shared" ca="1" si="273"/>
        <v>15426265795.088047</v>
      </c>
      <c r="S183" s="58">
        <f t="shared" si="273"/>
        <v>0</v>
      </c>
      <c r="T183" s="58">
        <f t="shared" si="273"/>
        <v>0</v>
      </c>
      <c r="U183" s="58">
        <f t="shared" si="273"/>
        <v>845250</v>
      </c>
      <c r="V183" s="58">
        <f t="shared" si="273"/>
        <v>700845250</v>
      </c>
      <c r="W183" s="58">
        <f t="shared" si="273"/>
        <v>845250</v>
      </c>
      <c r="X183" s="58">
        <f t="shared" si="273"/>
        <v>845250</v>
      </c>
      <c r="Y183" s="58">
        <f t="shared" si="273"/>
        <v>845250</v>
      </c>
      <c r="Z183" s="58">
        <f t="shared" si="273"/>
        <v>845250</v>
      </c>
      <c r="AA183" s="58">
        <f t="shared" si="273"/>
        <v>845250</v>
      </c>
      <c r="AB183" s="58">
        <f t="shared" si="273"/>
        <v>845250</v>
      </c>
      <c r="AC183" s="58">
        <f t="shared" si="273"/>
        <v>845250</v>
      </c>
      <c r="AD183" s="58">
        <f t="shared" si="273"/>
        <v>845250</v>
      </c>
      <c r="AE183" s="58">
        <f t="shared" si="273"/>
        <v>56202234.375</v>
      </c>
      <c r="AF183" s="58">
        <f t="shared" si="273"/>
        <v>30838670.625</v>
      </c>
      <c r="AG183" s="58">
        <f t="shared" si="273"/>
        <v>30838670.625</v>
      </c>
      <c r="AH183" s="58">
        <f>AH34+AH73</f>
        <v>131274821.64663461</v>
      </c>
      <c r="AI183" s="58">
        <f>AI34+AI73</f>
        <v>45521820.396634616</v>
      </c>
      <c r="AJ183" s="58">
        <f>AJ34+AJ73</f>
        <v>45521820.396634616</v>
      </c>
      <c r="AK183" s="58">
        <f t="shared" ca="1" si="273"/>
        <v>1323801043.5822947</v>
      </c>
      <c r="AL183" s="58">
        <f t="shared" ca="1" si="273"/>
        <v>1413073394.6657221</v>
      </c>
      <c r="AM183" s="58">
        <f t="shared" ca="1" si="273"/>
        <v>418587450.91572237</v>
      </c>
      <c r="AN183" s="58">
        <f t="shared" ca="1" si="273"/>
        <v>418587451.64981997</v>
      </c>
      <c r="AO183" s="58">
        <f t="shared" ca="1" si="273"/>
        <v>418587451.64981997</v>
      </c>
      <c r="AP183" s="58">
        <f t="shared" ca="1" si="273"/>
        <v>418587452.13921845</v>
      </c>
      <c r="AQ183" s="58">
        <f t="shared" ca="1" si="273"/>
        <v>418587452.13921845</v>
      </c>
      <c r="AR183" s="58">
        <f t="shared" ca="1" si="273"/>
        <v>418587452.13921845</v>
      </c>
      <c r="AS183" s="58">
        <f t="shared" ca="1" si="273"/>
        <v>418587452.87331617</v>
      </c>
      <c r="AT183" s="58">
        <f t="shared" ca="1" si="273"/>
        <v>418587452.87331617</v>
      </c>
      <c r="AU183" s="58">
        <f t="shared" ca="1" si="273"/>
        <v>418587453.36271465</v>
      </c>
      <c r="AV183" s="58">
        <f t="shared" ca="1" si="273"/>
        <v>418587453.36271465</v>
      </c>
      <c r="AW183" s="58">
        <f t="shared" ca="1" si="273"/>
        <v>418587453.36271465</v>
      </c>
      <c r="AX183" s="58">
        <f t="shared" ca="1" si="273"/>
        <v>418587453.60741389</v>
      </c>
      <c r="AY183" s="58">
        <f t="shared" ca="1" si="273"/>
        <v>418587453.60741389</v>
      </c>
      <c r="AZ183" s="58">
        <f t="shared" ref="AZ183:CA183" ca="1" si="274">AZ34+AZ73</f>
        <v>418587453.60741389</v>
      </c>
      <c r="BA183" s="58">
        <f t="shared" ca="1" si="274"/>
        <v>418587453.60741389</v>
      </c>
      <c r="BB183" s="58">
        <f t="shared" ca="1" si="274"/>
        <v>418587453.60741389</v>
      </c>
      <c r="BC183" s="58">
        <f t="shared" ca="1" si="274"/>
        <v>418587453.60741389</v>
      </c>
      <c r="BD183" s="58">
        <f t="shared" ca="1" si="274"/>
        <v>418587453.60741389</v>
      </c>
      <c r="BE183" s="58">
        <f t="shared" ca="1" si="274"/>
        <v>418587453.60741389</v>
      </c>
      <c r="BF183" s="58">
        <f t="shared" ca="1" si="274"/>
        <v>472686324.70116389</v>
      </c>
      <c r="BG183" s="58">
        <f t="shared" ca="1" si="274"/>
        <v>472686324.70116377</v>
      </c>
      <c r="BH183" s="58">
        <f t="shared" ca="1" si="274"/>
        <v>1380200210.0857792</v>
      </c>
      <c r="BI183" s="58">
        <f t="shared" ca="1" si="274"/>
        <v>813121246.38338554</v>
      </c>
      <c r="BJ183" s="58">
        <f t="shared" ca="1" si="274"/>
        <v>95305549.124384224</v>
      </c>
      <c r="BK183" s="58">
        <f t="shared" ca="1" si="274"/>
        <v>88785962.993281901</v>
      </c>
      <c r="BL183" s="58">
        <f t="shared" ca="1" si="274"/>
        <v>89086438.542341769</v>
      </c>
      <c r="BM183" s="58">
        <f t="shared" ca="1" si="274"/>
        <v>89387655.145165265</v>
      </c>
      <c r="BN183" s="58">
        <f t="shared" ca="1" si="274"/>
        <v>89689614.62939173</v>
      </c>
      <c r="BO183" s="58">
        <f t="shared" ca="1" si="274"/>
        <v>96631172.244763911</v>
      </c>
      <c r="BP183" s="58">
        <f t="shared" ca="1" si="274"/>
        <v>-26.772974999999864</v>
      </c>
      <c r="BQ183" s="58">
        <f t="shared" ca="1" si="274"/>
        <v>-26.772974999999864</v>
      </c>
      <c r="BR183" s="58">
        <f t="shared" ca="1" si="274"/>
        <v>-26.772974999999864</v>
      </c>
      <c r="BS183" s="58">
        <f t="shared" ca="1" si="274"/>
        <v>-26.772974999999864</v>
      </c>
      <c r="BT183" s="58">
        <f t="shared" ca="1" si="274"/>
        <v>-26.772974999999864</v>
      </c>
      <c r="BU183" s="58">
        <f t="shared" ca="1" si="274"/>
        <v>-26.772974999999864</v>
      </c>
      <c r="BV183" s="58">
        <f t="shared" ca="1" si="274"/>
        <v>-26.772974999999864</v>
      </c>
      <c r="BW183" s="58">
        <f t="shared" ca="1" si="274"/>
        <v>-26.772974999999864</v>
      </c>
      <c r="BX183" s="58">
        <f t="shared" ca="1" si="274"/>
        <v>-26.772974999999864</v>
      </c>
      <c r="BY183" s="58">
        <f t="shared" ca="1" si="274"/>
        <v>-26.772974999999864</v>
      </c>
      <c r="BZ183" s="58">
        <f t="shared" ca="1" si="274"/>
        <v>-26.772974999999864</v>
      </c>
      <c r="CA183" s="58">
        <f t="shared" ca="1" si="274"/>
        <v>-26.772974999999864</v>
      </c>
      <c r="CB183" s="58">
        <f t="shared" ref="CB183:DG183" ca="1" si="275">CB34+CB73</f>
        <v>-26.772974999999864</v>
      </c>
      <c r="CC183" s="58">
        <f t="shared" ca="1" si="275"/>
        <v>-26.772974999999864</v>
      </c>
      <c r="CD183" s="58">
        <f t="shared" ca="1" si="275"/>
        <v>-26.772974999999864</v>
      </c>
      <c r="CE183" s="58">
        <f t="shared" ca="1" si="275"/>
        <v>-26.772974999999864</v>
      </c>
      <c r="CF183" s="58">
        <f t="shared" ca="1" si="275"/>
        <v>-26.772974999999864</v>
      </c>
      <c r="CG183" s="58">
        <f t="shared" ca="1" si="275"/>
        <v>-26.772974999999864</v>
      </c>
      <c r="CH183" s="58">
        <f t="shared" ca="1" si="275"/>
        <v>-26.772974999999864</v>
      </c>
      <c r="CI183" s="58">
        <f t="shared" ca="1" si="275"/>
        <v>-26.772974999999864</v>
      </c>
      <c r="CJ183" s="58">
        <f t="shared" ca="1" si="275"/>
        <v>-26.772974999999864</v>
      </c>
      <c r="CK183" s="58">
        <f t="shared" ca="1" si="275"/>
        <v>-26.772974999999864</v>
      </c>
      <c r="CL183" s="58">
        <f t="shared" ca="1" si="275"/>
        <v>-26.772974999999864</v>
      </c>
      <c r="CM183" s="58">
        <f t="shared" ca="1" si="275"/>
        <v>-26.772974999999864</v>
      </c>
      <c r="CN183" s="58">
        <f t="shared" ca="1" si="275"/>
        <v>-26.772974999999864</v>
      </c>
      <c r="CO183" s="58">
        <f t="shared" ca="1" si="275"/>
        <v>-26.772974999999864</v>
      </c>
      <c r="CP183" s="58">
        <f t="shared" ca="1" si="275"/>
        <v>-26.772974999999864</v>
      </c>
      <c r="CQ183" s="58">
        <f t="shared" ca="1" si="275"/>
        <v>-26.772974999999864</v>
      </c>
      <c r="CR183" s="58">
        <f t="shared" ca="1" si="275"/>
        <v>-26.772974999999864</v>
      </c>
      <c r="CS183" s="58">
        <f t="shared" ca="1" si="275"/>
        <v>-26.772974999999864</v>
      </c>
      <c r="CT183" s="58">
        <f t="shared" ca="1" si="275"/>
        <v>-26.772974999999864</v>
      </c>
      <c r="CU183" s="58">
        <f t="shared" ca="1" si="275"/>
        <v>-26.772974999999864</v>
      </c>
      <c r="CV183" s="58">
        <f t="shared" ca="1" si="275"/>
        <v>-26.772974999999864</v>
      </c>
      <c r="CW183" s="58">
        <f t="shared" ca="1" si="275"/>
        <v>-26.772974999999864</v>
      </c>
      <c r="CX183" s="58">
        <f t="shared" ca="1" si="275"/>
        <v>-26.772974999999864</v>
      </c>
      <c r="CY183" s="58">
        <f t="shared" ca="1" si="275"/>
        <v>-26.772974999999864</v>
      </c>
      <c r="CZ183" s="58">
        <f t="shared" ca="1" si="275"/>
        <v>-26.772974999999864</v>
      </c>
      <c r="DA183" s="58">
        <f t="shared" ca="1" si="275"/>
        <v>-26.772974999999864</v>
      </c>
      <c r="DB183" s="58">
        <f t="shared" ca="1" si="275"/>
        <v>-26.772974999999864</v>
      </c>
      <c r="DC183" s="58">
        <f t="shared" ca="1" si="275"/>
        <v>-26.772974999999864</v>
      </c>
      <c r="DD183" s="58">
        <f t="shared" ca="1" si="275"/>
        <v>-26.772974999999864</v>
      </c>
      <c r="DE183" s="58">
        <f t="shared" ca="1" si="275"/>
        <v>-26.772974999999864</v>
      </c>
      <c r="DF183" s="58">
        <f t="shared" ca="1" si="275"/>
        <v>-26.772974999999864</v>
      </c>
      <c r="DG183" s="58">
        <f t="shared" ca="1" si="275"/>
        <v>-26.772974999999864</v>
      </c>
      <c r="DH183" s="58">
        <f t="shared" ref="DH183:EI183" ca="1" si="276">DH34+DH73</f>
        <v>-26.772974999999864</v>
      </c>
      <c r="DI183" s="58">
        <f t="shared" ca="1" si="276"/>
        <v>-26.772974999999864</v>
      </c>
      <c r="DJ183" s="58">
        <f t="shared" ca="1" si="276"/>
        <v>-26.772974999999864</v>
      </c>
      <c r="DK183" s="58">
        <f t="shared" ca="1" si="276"/>
        <v>-26.772974999999864</v>
      </c>
      <c r="DL183" s="58">
        <f t="shared" ca="1" si="276"/>
        <v>0</v>
      </c>
      <c r="DM183" s="58">
        <f t="shared" ca="1" si="276"/>
        <v>0</v>
      </c>
      <c r="DN183" s="58">
        <f t="shared" ca="1" si="276"/>
        <v>0</v>
      </c>
      <c r="DO183" s="58">
        <f t="shared" ca="1" si="276"/>
        <v>0</v>
      </c>
      <c r="DP183" s="58">
        <f t="shared" ca="1" si="276"/>
        <v>0</v>
      </c>
      <c r="DQ183" s="58">
        <f t="shared" ca="1" si="276"/>
        <v>0</v>
      </c>
      <c r="DR183" s="58">
        <f t="shared" ca="1" si="276"/>
        <v>0</v>
      </c>
      <c r="DS183" s="58">
        <f t="shared" ca="1" si="276"/>
        <v>0</v>
      </c>
      <c r="DT183" s="58">
        <f t="shared" ca="1" si="276"/>
        <v>0</v>
      </c>
      <c r="DU183" s="58">
        <f t="shared" ca="1" si="276"/>
        <v>0</v>
      </c>
      <c r="DV183" s="58">
        <f t="shared" ca="1" si="276"/>
        <v>0</v>
      </c>
      <c r="DW183" s="58">
        <f t="shared" ca="1" si="276"/>
        <v>0</v>
      </c>
      <c r="DX183" s="58">
        <f t="shared" ca="1" si="276"/>
        <v>0</v>
      </c>
      <c r="DY183" s="58">
        <f t="shared" ca="1" si="276"/>
        <v>0</v>
      </c>
      <c r="DZ183" s="58">
        <f t="shared" ca="1" si="276"/>
        <v>0</v>
      </c>
      <c r="EA183" s="58">
        <f t="shared" ca="1" si="276"/>
        <v>0</v>
      </c>
      <c r="EB183" s="58">
        <f t="shared" ca="1" si="276"/>
        <v>0</v>
      </c>
      <c r="EC183" s="58">
        <f t="shared" ca="1" si="276"/>
        <v>0</v>
      </c>
      <c r="ED183" s="58">
        <f t="shared" ca="1" si="276"/>
        <v>0</v>
      </c>
      <c r="EE183" s="58">
        <f t="shared" ca="1" si="276"/>
        <v>0</v>
      </c>
      <c r="EF183" s="58">
        <f t="shared" ca="1" si="276"/>
        <v>0</v>
      </c>
      <c r="EG183" s="58">
        <f t="shared" ca="1" si="276"/>
        <v>0</v>
      </c>
      <c r="EH183" s="58">
        <f t="shared" ca="1" si="276"/>
        <v>0</v>
      </c>
      <c r="EI183" s="58">
        <f t="shared" ca="1" si="276"/>
        <v>0</v>
      </c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/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/>
      <c r="FK183" s="59"/>
      <c r="FL183" s="59"/>
      <c r="FM183" s="59"/>
      <c r="FN183" s="59"/>
      <c r="FO183" s="59"/>
      <c r="FP183" s="59"/>
      <c r="FQ183" s="59"/>
      <c r="FR183" s="59"/>
      <c r="FS183" s="59"/>
      <c r="FT183" s="60"/>
      <c r="FU183" s="60"/>
      <c r="FV183" s="60"/>
      <c r="FW183" s="60"/>
      <c r="FX183" s="60"/>
      <c r="FY183" s="60"/>
      <c r="FZ183" s="60"/>
      <c r="GA183" s="60"/>
      <c r="GB183" s="60"/>
      <c r="GC183" s="60"/>
      <c r="GD183" s="60"/>
      <c r="GE183" s="60"/>
      <c r="GF183" s="60"/>
      <c r="GG183" s="60"/>
      <c r="GH183" s="60"/>
      <c r="GI183" s="60"/>
      <c r="GJ183" s="60"/>
      <c r="GK183" s="60"/>
      <c r="GL183" s="60"/>
      <c r="GM183" s="60"/>
      <c r="GN183" s="60"/>
      <c r="GO183" s="60"/>
      <c r="GP183" s="60"/>
      <c r="GQ183" s="60"/>
      <c r="GR183" s="60"/>
      <c r="GS183" s="60"/>
    </row>
    <row r="184" spans="2:201" x14ac:dyDescent="0.2">
      <c r="P184" s="59"/>
    </row>
    <row r="185" spans="2:201" x14ac:dyDescent="0.2">
      <c r="B185" s="56" t="s">
        <v>1115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8">
        <f ca="1">P203</f>
        <v>1432739553.0899322</v>
      </c>
      <c r="Q185" s="58">
        <f t="shared" ref="Q185:CB185" si="277">Q203</f>
        <v>0</v>
      </c>
      <c r="R185" s="58">
        <f t="shared" ca="1" si="277"/>
        <v>1432739553.0899322</v>
      </c>
      <c r="S185" s="58">
        <f t="shared" si="277"/>
        <v>0</v>
      </c>
      <c r="T185" s="58">
        <f t="shared" si="277"/>
        <v>0</v>
      </c>
      <c r="U185" s="58">
        <f t="shared" ref="U185:AY185" si="278">U203</f>
        <v>0</v>
      </c>
      <c r="V185" s="58">
        <f t="shared" si="278"/>
        <v>0</v>
      </c>
      <c r="W185" s="58">
        <f t="shared" si="278"/>
        <v>0</v>
      </c>
      <c r="X185" s="58">
        <f t="shared" si="278"/>
        <v>0</v>
      </c>
      <c r="Y185" s="58">
        <f t="shared" si="278"/>
        <v>0</v>
      </c>
      <c r="Z185" s="58">
        <f t="shared" si="278"/>
        <v>0</v>
      </c>
      <c r="AA185" s="58">
        <f t="shared" si="278"/>
        <v>0</v>
      </c>
      <c r="AB185" s="58">
        <f t="shared" si="278"/>
        <v>0</v>
      </c>
      <c r="AC185" s="58">
        <f t="shared" si="278"/>
        <v>0</v>
      </c>
      <c r="AD185" s="58">
        <f t="shared" si="278"/>
        <v>0</v>
      </c>
      <c r="AE185" s="58">
        <f t="shared" si="278"/>
        <v>0</v>
      </c>
      <c r="AF185" s="58">
        <f t="shared" si="278"/>
        <v>0</v>
      </c>
      <c r="AG185" s="58">
        <f t="shared" si="278"/>
        <v>0</v>
      </c>
      <c r="AH185" s="58">
        <f t="shared" si="278"/>
        <v>0</v>
      </c>
      <c r="AI185" s="58">
        <f t="shared" si="278"/>
        <v>0</v>
      </c>
      <c r="AJ185" s="58">
        <f t="shared" ca="1" si="278"/>
        <v>71350000</v>
      </c>
      <c r="AK185" s="58">
        <f t="shared" ca="1" si="278"/>
        <v>0</v>
      </c>
      <c r="AL185" s="58">
        <f t="shared" si="278"/>
        <v>0</v>
      </c>
      <c r="AM185" s="58">
        <f t="shared" si="278"/>
        <v>0</v>
      </c>
      <c r="AN185" s="58">
        <f t="shared" si="278"/>
        <v>0</v>
      </c>
      <c r="AO185" s="58">
        <f t="shared" si="278"/>
        <v>0</v>
      </c>
      <c r="AP185" s="58">
        <f t="shared" si="278"/>
        <v>0</v>
      </c>
      <c r="AQ185" s="58">
        <f t="shared" si="278"/>
        <v>0</v>
      </c>
      <c r="AR185" s="58">
        <f t="shared" si="278"/>
        <v>0</v>
      </c>
      <c r="AS185" s="58">
        <f t="shared" si="278"/>
        <v>0</v>
      </c>
      <c r="AT185" s="58">
        <f t="shared" si="278"/>
        <v>0</v>
      </c>
      <c r="AU185" s="58">
        <f t="shared" si="278"/>
        <v>0</v>
      </c>
      <c r="AV185" s="58">
        <f t="shared" si="278"/>
        <v>0</v>
      </c>
      <c r="AW185" s="58">
        <f t="shared" si="278"/>
        <v>0</v>
      </c>
      <c r="AX185" s="58">
        <f t="shared" si="278"/>
        <v>0</v>
      </c>
      <c r="AY185" s="58">
        <f t="shared" si="278"/>
        <v>0</v>
      </c>
      <c r="AZ185" s="58">
        <f t="shared" si="277"/>
        <v>0</v>
      </c>
      <c r="BA185" s="58">
        <f t="shared" si="277"/>
        <v>0</v>
      </c>
      <c r="BB185" s="58">
        <f t="shared" si="277"/>
        <v>0</v>
      </c>
      <c r="BC185" s="58">
        <f t="shared" si="277"/>
        <v>0</v>
      </c>
      <c r="BD185" s="58">
        <f t="shared" si="277"/>
        <v>0</v>
      </c>
      <c r="BE185" s="58">
        <f t="shared" si="277"/>
        <v>0</v>
      </c>
      <c r="BF185" s="58">
        <f t="shared" si="277"/>
        <v>0</v>
      </c>
      <c r="BG185" s="58">
        <f t="shared" si="277"/>
        <v>0</v>
      </c>
      <c r="BH185" s="58">
        <f t="shared" si="277"/>
        <v>0</v>
      </c>
      <c r="BI185" s="58">
        <f t="shared" ca="1" si="277"/>
        <v>1361389553.0899322</v>
      </c>
      <c r="BJ185" s="58">
        <f t="shared" ca="1" si="277"/>
        <v>0</v>
      </c>
      <c r="BK185" s="58">
        <f t="shared" ca="1" si="277"/>
        <v>0</v>
      </c>
      <c r="BL185" s="58">
        <f t="shared" ca="1" si="277"/>
        <v>0</v>
      </c>
      <c r="BM185" s="58">
        <f t="shared" ca="1" si="277"/>
        <v>0</v>
      </c>
      <c r="BN185" s="58">
        <f t="shared" ca="1" si="277"/>
        <v>0</v>
      </c>
      <c r="BO185" s="58">
        <f t="shared" ca="1" si="277"/>
        <v>0</v>
      </c>
      <c r="BP185" s="58">
        <f t="shared" ca="1" si="277"/>
        <v>0</v>
      </c>
      <c r="BQ185" s="58">
        <f t="shared" ca="1" si="277"/>
        <v>0</v>
      </c>
      <c r="BR185" s="58">
        <f t="shared" ca="1" si="277"/>
        <v>0</v>
      </c>
      <c r="BS185" s="58">
        <f t="shared" ca="1" si="277"/>
        <v>0</v>
      </c>
      <c r="BT185" s="58">
        <f t="shared" ca="1" si="277"/>
        <v>0</v>
      </c>
      <c r="BU185" s="58">
        <f t="shared" ca="1" si="277"/>
        <v>0</v>
      </c>
      <c r="BV185" s="58">
        <f t="shared" ca="1" si="277"/>
        <v>0</v>
      </c>
      <c r="BW185" s="58">
        <f t="shared" ca="1" si="277"/>
        <v>0</v>
      </c>
      <c r="BX185" s="58">
        <f t="shared" ca="1" si="277"/>
        <v>0</v>
      </c>
      <c r="BY185" s="58">
        <f t="shared" ca="1" si="277"/>
        <v>0</v>
      </c>
      <c r="BZ185" s="58">
        <f t="shared" ca="1" si="277"/>
        <v>0</v>
      </c>
      <c r="CA185" s="58">
        <f t="shared" ca="1" si="277"/>
        <v>0</v>
      </c>
      <c r="CB185" s="58">
        <f t="shared" ca="1" si="277"/>
        <v>0</v>
      </c>
      <c r="CC185" s="58">
        <f t="shared" ref="CC185:EI185" ca="1" si="279">CC203</f>
        <v>0</v>
      </c>
      <c r="CD185" s="58">
        <f t="shared" ca="1" si="279"/>
        <v>0</v>
      </c>
      <c r="CE185" s="58">
        <f t="shared" ca="1" si="279"/>
        <v>0</v>
      </c>
      <c r="CF185" s="58">
        <f t="shared" ca="1" si="279"/>
        <v>0</v>
      </c>
      <c r="CG185" s="58">
        <f t="shared" ca="1" si="279"/>
        <v>0</v>
      </c>
      <c r="CH185" s="58">
        <f t="shared" ca="1" si="279"/>
        <v>0</v>
      </c>
      <c r="CI185" s="58">
        <f t="shared" ca="1" si="279"/>
        <v>0</v>
      </c>
      <c r="CJ185" s="58">
        <f t="shared" ca="1" si="279"/>
        <v>0</v>
      </c>
      <c r="CK185" s="58">
        <f t="shared" ca="1" si="279"/>
        <v>0</v>
      </c>
      <c r="CL185" s="58">
        <f t="shared" ca="1" si="279"/>
        <v>0</v>
      </c>
      <c r="CM185" s="58">
        <f t="shared" ca="1" si="279"/>
        <v>0</v>
      </c>
      <c r="CN185" s="58">
        <f t="shared" ca="1" si="279"/>
        <v>0</v>
      </c>
      <c r="CO185" s="58">
        <f t="shared" ca="1" si="279"/>
        <v>0</v>
      </c>
      <c r="CP185" s="58">
        <f t="shared" ca="1" si="279"/>
        <v>0</v>
      </c>
      <c r="CQ185" s="58">
        <f t="shared" ca="1" si="279"/>
        <v>0</v>
      </c>
      <c r="CR185" s="58">
        <f t="shared" ca="1" si="279"/>
        <v>0</v>
      </c>
      <c r="CS185" s="58">
        <f t="shared" ca="1" si="279"/>
        <v>0</v>
      </c>
      <c r="CT185" s="58">
        <f t="shared" ca="1" si="279"/>
        <v>0</v>
      </c>
      <c r="CU185" s="58">
        <f t="shared" ca="1" si="279"/>
        <v>0</v>
      </c>
      <c r="CV185" s="58">
        <f t="shared" ca="1" si="279"/>
        <v>0</v>
      </c>
      <c r="CW185" s="58">
        <f t="shared" ca="1" si="279"/>
        <v>0</v>
      </c>
      <c r="CX185" s="58">
        <f t="shared" ca="1" si="279"/>
        <v>0</v>
      </c>
      <c r="CY185" s="58">
        <f t="shared" ca="1" si="279"/>
        <v>0</v>
      </c>
      <c r="CZ185" s="58">
        <f t="shared" ca="1" si="279"/>
        <v>0</v>
      </c>
      <c r="DA185" s="58">
        <f t="shared" ca="1" si="279"/>
        <v>0</v>
      </c>
      <c r="DB185" s="58">
        <f t="shared" ca="1" si="279"/>
        <v>0</v>
      </c>
      <c r="DC185" s="58">
        <f t="shared" ca="1" si="279"/>
        <v>0</v>
      </c>
      <c r="DD185" s="58">
        <f t="shared" ca="1" si="279"/>
        <v>0</v>
      </c>
      <c r="DE185" s="58">
        <f t="shared" ca="1" si="279"/>
        <v>0</v>
      </c>
      <c r="DF185" s="58">
        <f t="shared" ca="1" si="279"/>
        <v>0</v>
      </c>
      <c r="DG185" s="58">
        <f t="shared" ca="1" si="279"/>
        <v>0</v>
      </c>
      <c r="DH185" s="58">
        <f t="shared" ca="1" si="279"/>
        <v>0</v>
      </c>
      <c r="DI185" s="58">
        <f t="shared" ca="1" si="279"/>
        <v>0</v>
      </c>
      <c r="DJ185" s="58">
        <f t="shared" ca="1" si="279"/>
        <v>0</v>
      </c>
      <c r="DK185" s="58">
        <f t="shared" ca="1" si="279"/>
        <v>0</v>
      </c>
      <c r="DL185" s="58">
        <f t="shared" ca="1" si="279"/>
        <v>0</v>
      </c>
      <c r="DM185" s="58">
        <f t="shared" ca="1" si="279"/>
        <v>0</v>
      </c>
      <c r="DN185" s="58">
        <f t="shared" ca="1" si="279"/>
        <v>0</v>
      </c>
      <c r="DO185" s="58">
        <f t="shared" ca="1" si="279"/>
        <v>0</v>
      </c>
      <c r="DP185" s="58">
        <f t="shared" si="279"/>
        <v>0</v>
      </c>
      <c r="DQ185" s="58">
        <f t="shared" si="279"/>
        <v>0</v>
      </c>
      <c r="DR185" s="58">
        <f t="shared" si="279"/>
        <v>0</v>
      </c>
      <c r="DS185" s="58">
        <f t="shared" si="279"/>
        <v>0</v>
      </c>
      <c r="DT185" s="58">
        <f t="shared" si="279"/>
        <v>0</v>
      </c>
      <c r="DU185" s="58">
        <f t="shared" si="279"/>
        <v>0</v>
      </c>
      <c r="DV185" s="58">
        <f t="shared" si="279"/>
        <v>0</v>
      </c>
      <c r="DW185" s="58">
        <f t="shared" si="279"/>
        <v>0</v>
      </c>
      <c r="DX185" s="58">
        <f t="shared" si="279"/>
        <v>0</v>
      </c>
      <c r="DY185" s="58">
        <f t="shared" si="279"/>
        <v>0</v>
      </c>
      <c r="DZ185" s="58">
        <f t="shared" si="279"/>
        <v>0</v>
      </c>
      <c r="EA185" s="58">
        <f t="shared" si="279"/>
        <v>0</v>
      </c>
      <c r="EB185" s="58">
        <f t="shared" si="279"/>
        <v>0</v>
      </c>
      <c r="EC185" s="58">
        <f t="shared" si="279"/>
        <v>0</v>
      </c>
      <c r="ED185" s="58">
        <f t="shared" si="279"/>
        <v>0</v>
      </c>
      <c r="EE185" s="58">
        <f t="shared" si="279"/>
        <v>0</v>
      </c>
      <c r="EF185" s="58">
        <f t="shared" si="279"/>
        <v>0</v>
      </c>
      <c r="EG185" s="58">
        <f t="shared" si="279"/>
        <v>0</v>
      </c>
      <c r="EH185" s="58">
        <f t="shared" si="279"/>
        <v>0</v>
      </c>
      <c r="EI185" s="58">
        <f t="shared" si="279"/>
        <v>0</v>
      </c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60"/>
      <c r="FU185" s="60"/>
      <c r="FV185" s="60"/>
      <c r="FW185" s="60"/>
      <c r="FX185" s="60"/>
      <c r="FY185" s="60"/>
      <c r="FZ185" s="60"/>
      <c r="GA185" s="60"/>
      <c r="GB185" s="60"/>
      <c r="GC185" s="60"/>
      <c r="GD185" s="60"/>
      <c r="GE185" s="60"/>
      <c r="GF185" s="60"/>
      <c r="GG185" s="60"/>
      <c r="GH185" s="60"/>
      <c r="GI185" s="60"/>
      <c r="GJ185" s="60"/>
      <c r="GK185" s="60"/>
      <c r="GL185" s="60"/>
      <c r="GM185" s="60"/>
      <c r="GN185" s="60"/>
      <c r="GO185" s="60"/>
      <c r="GP185" s="60"/>
      <c r="GQ185" s="60"/>
      <c r="GR185" s="60"/>
      <c r="GS185" s="60"/>
    </row>
    <row r="186" spans="2:201" x14ac:dyDescent="0.2">
      <c r="B186" s="104"/>
      <c r="C186" s="104" t="s">
        <v>766</v>
      </c>
      <c r="D186" s="104"/>
      <c r="E186" s="105"/>
      <c r="F186" s="104"/>
      <c r="G186" s="105"/>
      <c r="H186" s="104"/>
      <c r="I186" s="105"/>
      <c r="J186" s="104"/>
      <c r="K186" s="105"/>
      <c r="L186" s="105"/>
      <c r="M186" s="105"/>
      <c r="N186" s="105"/>
      <c r="O186" s="105"/>
      <c r="P186" s="106">
        <f t="shared" ref="P186:CA186" ca="1" si="280">P187+P190</f>
        <v>15313493640.049549</v>
      </c>
      <c r="Q186" s="106">
        <f t="shared" si="280"/>
        <v>0</v>
      </c>
      <c r="R186" s="106">
        <f t="shared" ca="1" si="280"/>
        <v>15313493640.049549</v>
      </c>
      <c r="S186" s="107">
        <f t="shared" si="280"/>
        <v>0</v>
      </c>
      <c r="T186" s="107">
        <f t="shared" si="280"/>
        <v>0</v>
      </c>
      <c r="U186" s="107">
        <f t="shared" ref="U186:AY186" si="281">U187+U190</f>
        <v>845250</v>
      </c>
      <c r="V186" s="107">
        <f t="shared" si="281"/>
        <v>700845250</v>
      </c>
      <c r="W186" s="107">
        <f t="shared" si="281"/>
        <v>845250</v>
      </c>
      <c r="X186" s="107">
        <f t="shared" si="281"/>
        <v>845250</v>
      </c>
      <c r="Y186" s="107">
        <f t="shared" si="281"/>
        <v>845250</v>
      </c>
      <c r="Z186" s="107">
        <f t="shared" si="281"/>
        <v>845250</v>
      </c>
      <c r="AA186" s="107">
        <f t="shared" si="281"/>
        <v>845250</v>
      </c>
      <c r="AB186" s="107">
        <f t="shared" si="281"/>
        <v>845250</v>
      </c>
      <c r="AC186" s="107">
        <f t="shared" si="281"/>
        <v>845250</v>
      </c>
      <c r="AD186" s="107">
        <f t="shared" si="281"/>
        <v>845250</v>
      </c>
      <c r="AE186" s="107">
        <f t="shared" si="281"/>
        <v>56202234.375</v>
      </c>
      <c r="AF186" s="107">
        <f t="shared" si="281"/>
        <v>30838670.625</v>
      </c>
      <c r="AG186" s="107">
        <f t="shared" si="281"/>
        <v>30838670.625</v>
      </c>
      <c r="AH186" s="107">
        <f t="shared" si="281"/>
        <v>131274821.64663461</v>
      </c>
      <c r="AI186" s="107">
        <f t="shared" si="281"/>
        <v>45521820.396634616</v>
      </c>
      <c r="AJ186" s="107">
        <f t="shared" si="281"/>
        <v>45521820.396634616</v>
      </c>
      <c r="AK186" s="107">
        <f t="shared" ca="1" si="281"/>
        <v>2573035242.5037088</v>
      </c>
      <c r="AL186" s="107">
        <f t="shared" ca="1" si="281"/>
        <v>1413073394.6657221</v>
      </c>
      <c r="AM186" s="107">
        <f t="shared" ca="1" si="281"/>
        <v>418587450.91572237</v>
      </c>
      <c r="AN186" s="107">
        <f t="shared" ca="1" si="281"/>
        <v>418587451.64981997</v>
      </c>
      <c r="AO186" s="107">
        <f t="shared" ca="1" si="281"/>
        <v>418587451.64981997</v>
      </c>
      <c r="AP186" s="107">
        <f t="shared" ca="1" si="281"/>
        <v>418587452.13921845</v>
      </c>
      <c r="AQ186" s="107">
        <f t="shared" ca="1" si="281"/>
        <v>418587452.13921845</v>
      </c>
      <c r="AR186" s="107">
        <f t="shared" ca="1" si="281"/>
        <v>418587452.13921845</v>
      </c>
      <c r="AS186" s="107">
        <f t="shared" ca="1" si="281"/>
        <v>418587452.87331617</v>
      </c>
      <c r="AT186" s="107">
        <f t="shared" ca="1" si="281"/>
        <v>418587452.87331617</v>
      </c>
      <c r="AU186" s="107">
        <f t="shared" ca="1" si="281"/>
        <v>418587453.36271465</v>
      </c>
      <c r="AV186" s="107">
        <f t="shared" ca="1" si="281"/>
        <v>418587453.36271465</v>
      </c>
      <c r="AW186" s="107">
        <f t="shared" ca="1" si="281"/>
        <v>418587453.36271465</v>
      </c>
      <c r="AX186" s="107">
        <f t="shared" ca="1" si="281"/>
        <v>418587453.60741389</v>
      </c>
      <c r="AY186" s="107">
        <f t="shared" ca="1" si="281"/>
        <v>418587453.60741389</v>
      </c>
      <c r="AZ186" s="107">
        <f t="shared" ca="1" si="280"/>
        <v>418587453.60741389</v>
      </c>
      <c r="BA186" s="107">
        <f t="shared" ca="1" si="280"/>
        <v>418587453.60741389</v>
      </c>
      <c r="BB186" s="107">
        <f t="shared" ca="1" si="280"/>
        <v>418587453.60741389</v>
      </c>
      <c r="BC186" s="107">
        <f t="shared" ca="1" si="280"/>
        <v>418587453.60741389</v>
      </c>
      <c r="BD186" s="107">
        <f t="shared" ca="1" si="280"/>
        <v>418587453.60741389</v>
      </c>
      <c r="BE186" s="107">
        <f t="shared" ca="1" si="280"/>
        <v>418587453.60741389</v>
      </c>
      <c r="BF186" s="107">
        <f t="shared" ca="1" si="280"/>
        <v>472686324.70116389</v>
      </c>
      <c r="BG186" s="107">
        <f t="shared" ca="1" si="280"/>
        <v>472686324.70116377</v>
      </c>
      <c r="BH186" s="107">
        <f t="shared" ca="1" si="280"/>
        <v>1380200210.0857792</v>
      </c>
      <c r="BI186" s="107">
        <f t="shared" si="280"/>
        <v>0</v>
      </c>
      <c r="BJ186" s="107">
        <f t="shared" si="280"/>
        <v>0</v>
      </c>
      <c r="BK186" s="107">
        <f t="shared" si="280"/>
        <v>0</v>
      </c>
      <c r="BL186" s="107">
        <f t="shared" si="280"/>
        <v>0</v>
      </c>
      <c r="BM186" s="107">
        <f t="shared" si="280"/>
        <v>0</v>
      </c>
      <c r="BN186" s="107">
        <f t="shared" si="280"/>
        <v>0</v>
      </c>
      <c r="BO186" s="107">
        <f t="shared" si="280"/>
        <v>0</v>
      </c>
      <c r="BP186" s="107">
        <f t="shared" si="280"/>
        <v>0</v>
      </c>
      <c r="BQ186" s="107">
        <f t="shared" si="280"/>
        <v>0</v>
      </c>
      <c r="BR186" s="107">
        <f t="shared" si="280"/>
        <v>0</v>
      </c>
      <c r="BS186" s="107">
        <f t="shared" si="280"/>
        <v>0</v>
      </c>
      <c r="BT186" s="107">
        <f t="shared" si="280"/>
        <v>0</v>
      </c>
      <c r="BU186" s="107">
        <f t="shared" si="280"/>
        <v>0</v>
      </c>
      <c r="BV186" s="107">
        <f t="shared" si="280"/>
        <v>0</v>
      </c>
      <c r="BW186" s="107">
        <f t="shared" si="280"/>
        <v>0</v>
      </c>
      <c r="BX186" s="107">
        <f t="shared" si="280"/>
        <v>0</v>
      </c>
      <c r="BY186" s="107">
        <f t="shared" si="280"/>
        <v>0</v>
      </c>
      <c r="BZ186" s="107">
        <f t="shared" si="280"/>
        <v>0</v>
      </c>
      <c r="CA186" s="107">
        <f t="shared" si="280"/>
        <v>0</v>
      </c>
      <c r="CB186" s="107">
        <f t="shared" ref="CB186:EI186" si="282">CB187+CB190</f>
        <v>0</v>
      </c>
      <c r="CC186" s="107">
        <f t="shared" si="282"/>
        <v>0</v>
      </c>
      <c r="CD186" s="107">
        <f t="shared" si="282"/>
        <v>0</v>
      </c>
      <c r="CE186" s="107">
        <f t="shared" si="282"/>
        <v>0</v>
      </c>
      <c r="CF186" s="107">
        <f t="shared" si="282"/>
        <v>0</v>
      </c>
      <c r="CG186" s="107">
        <f t="shared" si="282"/>
        <v>0</v>
      </c>
      <c r="CH186" s="107">
        <f t="shared" si="282"/>
        <v>0</v>
      </c>
      <c r="CI186" s="107">
        <f t="shared" si="282"/>
        <v>0</v>
      </c>
      <c r="CJ186" s="107">
        <f t="shared" si="282"/>
        <v>0</v>
      </c>
      <c r="CK186" s="107">
        <f t="shared" si="282"/>
        <v>0</v>
      </c>
      <c r="CL186" s="107">
        <f t="shared" si="282"/>
        <v>0</v>
      </c>
      <c r="CM186" s="107">
        <f t="shared" si="282"/>
        <v>0</v>
      </c>
      <c r="CN186" s="107">
        <f t="shared" si="282"/>
        <v>0</v>
      </c>
      <c r="CO186" s="107">
        <f t="shared" si="282"/>
        <v>0</v>
      </c>
      <c r="CP186" s="107">
        <f t="shared" si="282"/>
        <v>0</v>
      </c>
      <c r="CQ186" s="107">
        <f t="shared" si="282"/>
        <v>0</v>
      </c>
      <c r="CR186" s="107">
        <f t="shared" si="282"/>
        <v>0</v>
      </c>
      <c r="CS186" s="107">
        <f t="shared" si="282"/>
        <v>0</v>
      </c>
      <c r="CT186" s="107">
        <f t="shared" si="282"/>
        <v>0</v>
      </c>
      <c r="CU186" s="107">
        <f t="shared" si="282"/>
        <v>0</v>
      </c>
      <c r="CV186" s="107">
        <f t="shared" si="282"/>
        <v>0</v>
      </c>
      <c r="CW186" s="107">
        <f t="shared" si="282"/>
        <v>0</v>
      </c>
      <c r="CX186" s="107">
        <f t="shared" si="282"/>
        <v>0</v>
      </c>
      <c r="CY186" s="107">
        <f t="shared" si="282"/>
        <v>0</v>
      </c>
      <c r="CZ186" s="107">
        <f t="shared" si="282"/>
        <v>0</v>
      </c>
      <c r="DA186" s="107">
        <f t="shared" si="282"/>
        <v>0</v>
      </c>
      <c r="DB186" s="107">
        <f t="shared" si="282"/>
        <v>0</v>
      </c>
      <c r="DC186" s="107">
        <f t="shared" si="282"/>
        <v>0</v>
      </c>
      <c r="DD186" s="107">
        <f t="shared" si="282"/>
        <v>0</v>
      </c>
      <c r="DE186" s="107">
        <f t="shared" si="282"/>
        <v>0</v>
      </c>
      <c r="DF186" s="107">
        <f t="shared" si="282"/>
        <v>0</v>
      </c>
      <c r="DG186" s="107">
        <f t="shared" si="282"/>
        <v>0</v>
      </c>
      <c r="DH186" s="107">
        <f t="shared" si="282"/>
        <v>0</v>
      </c>
      <c r="DI186" s="107">
        <f t="shared" si="282"/>
        <v>0</v>
      </c>
      <c r="DJ186" s="107">
        <f t="shared" si="282"/>
        <v>0</v>
      </c>
      <c r="DK186" s="107">
        <f t="shared" si="282"/>
        <v>0</v>
      </c>
      <c r="DL186" s="107">
        <f t="shared" si="282"/>
        <v>0</v>
      </c>
      <c r="DM186" s="107">
        <f t="shared" si="282"/>
        <v>0</v>
      </c>
      <c r="DN186" s="107">
        <f t="shared" si="282"/>
        <v>0</v>
      </c>
      <c r="DO186" s="107">
        <f t="shared" si="282"/>
        <v>0</v>
      </c>
      <c r="DP186" s="107">
        <f t="shared" si="282"/>
        <v>0</v>
      </c>
      <c r="DQ186" s="107">
        <f t="shared" si="282"/>
        <v>0</v>
      </c>
      <c r="DR186" s="107">
        <f t="shared" si="282"/>
        <v>0</v>
      </c>
      <c r="DS186" s="107">
        <f t="shared" si="282"/>
        <v>0</v>
      </c>
      <c r="DT186" s="107">
        <f t="shared" si="282"/>
        <v>0</v>
      </c>
      <c r="DU186" s="107">
        <f t="shared" si="282"/>
        <v>0</v>
      </c>
      <c r="DV186" s="107">
        <f t="shared" si="282"/>
        <v>0</v>
      </c>
      <c r="DW186" s="107">
        <f t="shared" si="282"/>
        <v>0</v>
      </c>
      <c r="DX186" s="107">
        <f t="shared" si="282"/>
        <v>0</v>
      </c>
      <c r="DY186" s="107">
        <f t="shared" si="282"/>
        <v>0</v>
      </c>
      <c r="DZ186" s="107">
        <f t="shared" si="282"/>
        <v>0</v>
      </c>
      <c r="EA186" s="107">
        <f t="shared" si="282"/>
        <v>0</v>
      </c>
      <c r="EB186" s="107">
        <f t="shared" si="282"/>
        <v>0</v>
      </c>
      <c r="EC186" s="107">
        <f t="shared" si="282"/>
        <v>0</v>
      </c>
      <c r="ED186" s="107">
        <f t="shared" si="282"/>
        <v>0</v>
      </c>
      <c r="EE186" s="107">
        <f t="shared" si="282"/>
        <v>0</v>
      </c>
      <c r="EF186" s="107">
        <f t="shared" si="282"/>
        <v>0</v>
      </c>
      <c r="EG186" s="107">
        <f t="shared" si="282"/>
        <v>0</v>
      </c>
      <c r="EH186" s="107">
        <f t="shared" si="282"/>
        <v>0</v>
      </c>
      <c r="EI186" s="107">
        <f t="shared" si="282"/>
        <v>0</v>
      </c>
    </row>
    <row r="187" spans="2:201" x14ac:dyDescent="0.2">
      <c r="B187" s="108"/>
      <c r="C187" s="108" t="s">
        <v>767</v>
      </c>
      <c r="P187" s="109">
        <f ca="1">SUM(P188:P189)</f>
        <v>15313493640.049549</v>
      </c>
      <c r="Q187" s="109">
        <f t="shared" ref="Q187:CB187" si="283">SUM(Q188:Q189)</f>
        <v>0</v>
      </c>
      <c r="R187" s="109">
        <f t="shared" ca="1" si="283"/>
        <v>15313493640.049549</v>
      </c>
      <c r="S187" s="59">
        <f t="shared" si="283"/>
        <v>0</v>
      </c>
      <c r="T187" s="59">
        <f t="shared" si="283"/>
        <v>0</v>
      </c>
      <c r="U187" s="59">
        <f t="shared" ref="U187:AY187" si="284">SUM(U188:U189)</f>
        <v>845250</v>
      </c>
      <c r="V187" s="59">
        <f t="shared" si="284"/>
        <v>700845250</v>
      </c>
      <c r="W187" s="59">
        <f t="shared" si="284"/>
        <v>845250</v>
      </c>
      <c r="X187" s="59">
        <f t="shared" si="284"/>
        <v>845250</v>
      </c>
      <c r="Y187" s="59">
        <f t="shared" si="284"/>
        <v>845250</v>
      </c>
      <c r="Z187" s="59">
        <f t="shared" si="284"/>
        <v>845250</v>
      </c>
      <c r="AA187" s="59">
        <f t="shared" si="284"/>
        <v>845250</v>
      </c>
      <c r="AB187" s="59">
        <f t="shared" si="284"/>
        <v>845250</v>
      </c>
      <c r="AC187" s="59">
        <f t="shared" si="284"/>
        <v>845250</v>
      </c>
      <c r="AD187" s="59">
        <f t="shared" si="284"/>
        <v>845250</v>
      </c>
      <c r="AE187" s="59">
        <f t="shared" si="284"/>
        <v>56202234.375</v>
      </c>
      <c r="AF187" s="59">
        <f t="shared" si="284"/>
        <v>30838670.625</v>
      </c>
      <c r="AG187" s="59">
        <f t="shared" si="284"/>
        <v>30838670.625</v>
      </c>
      <c r="AH187" s="59">
        <f t="shared" si="284"/>
        <v>131274821.64663461</v>
      </c>
      <c r="AI187" s="59">
        <f t="shared" si="284"/>
        <v>45521820.396634616</v>
      </c>
      <c r="AJ187" s="59">
        <f t="shared" si="284"/>
        <v>45521820.396634616</v>
      </c>
      <c r="AK187" s="59">
        <f t="shared" ca="1" si="284"/>
        <v>2573035242.5037088</v>
      </c>
      <c r="AL187" s="59">
        <f t="shared" ca="1" si="284"/>
        <v>1413073394.6657221</v>
      </c>
      <c r="AM187" s="59">
        <f t="shared" ca="1" si="284"/>
        <v>418587450.91572237</v>
      </c>
      <c r="AN187" s="59">
        <f t="shared" ca="1" si="284"/>
        <v>418587451.64981997</v>
      </c>
      <c r="AO187" s="59">
        <f t="shared" ca="1" si="284"/>
        <v>418587451.64981997</v>
      </c>
      <c r="AP187" s="59">
        <f t="shared" ca="1" si="284"/>
        <v>418587452.13921845</v>
      </c>
      <c r="AQ187" s="59">
        <f t="shared" ca="1" si="284"/>
        <v>418587452.13921845</v>
      </c>
      <c r="AR187" s="59">
        <f t="shared" ca="1" si="284"/>
        <v>418587452.13921845</v>
      </c>
      <c r="AS187" s="59">
        <f t="shared" ca="1" si="284"/>
        <v>418587452.87331617</v>
      </c>
      <c r="AT187" s="59">
        <f t="shared" ca="1" si="284"/>
        <v>418587452.87331617</v>
      </c>
      <c r="AU187" s="59">
        <f t="shared" ca="1" si="284"/>
        <v>418587453.36271465</v>
      </c>
      <c r="AV187" s="59">
        <f t="shared" ca="1" si="284"/>
        <v>418587453.36271465</v>
      </c>
      <c r="AW187" s="59">
        <f t="shared" ca="1" si="284"/>
        <v>418587453.36271465</v>
      </c>
      <c r="AX187" s="59">
        <f t="shared" ca="1" si="284"/>
        <v>418587453.60741389</v>
      </c>
      <c r="AY187" s="59">
        <f t="shared" ca="1" si="284"/>
        <v>418587453.60741389</v>
      </c>
      <c r="AZ187" s="59">
        <f t="shared" ca="1" si="283"/>
        <v>418587453.60741389</v>
      </c>
      <c r="BA187" s="59">
        <f t="shared" ca="1" si="283"/>
        <v>418587453.60741389</v>
      </c>
      <c r="BB187" s="59">
        <f t="shared" ca="1" si="283"/>
        <v>418587453.60741389</v>
      </c>
      <c r="BC187" s="59">
        <f t="shared" ca="1" si="283"/>
        <v>418587453.60741389</v>
      </c>
      <c r="BD187" s="59">
        <f t="shared" ca="1" si="283"/>
        <v>418587453.60741389</v>
      </c>
      <c r="BE187" s="59">
        <f t="shared" ca="1" si="283"/>
        <v>418587453.60741389</v>
      </c>
      <c r="BF187" s="59">
        <f t="shared" ca="1" si="283"/>
        <v>472686324.70116389</v>
      </c>
      <c r="BG187" s="59">
        <f t="shared" ca="1" si="283"/>
        <v>472686324.70116377</v>
      </c>
      <c r="BH187" s="59">
        <f t="shared" ca="1" si="283"/>
        <v>1380200210.0857792</v>
      </c>
      <c r="BI187" s="59">
        <f t="shared" si="283"/>
        <v>0</v>
      </c>
      <c r="BJ187" s="59">
        <f t="shared" si="283"/>
        <v>0</v>
      </c>
      <c r="BK187" s="59">
        <f t="shared" si="283"/>
        <v>0</v>
      </c>
      <c r="BL187" s="59">
        <f t="shared" si="283"/>
        <v>0</v>
      </c>
      <c r="BM187" s="59">
        <f t="shared" si="283"/>
        <v>0</v>
      </c>
      <c r="BN187" s="59">
        <f t="shared" si="283"/>
        <v>0</v>
      </c>
      <c r="BO187" s="59">
        <f t="shared" si="283"/>
        <v>0</v>
      </c>
      <c r="BP187" s="59">
        <f t="shared" si="283"/>
        <v>0</v>
      </c>
      <c r="BQ187" s="59">
        <f t="shared" si="283"/>
        <v>0</v>
      </c>
      <c r="BR187" s="59">
        <f t="shared" si="283"/>
        <v>0</v>
      </c>
      <c r="BS187" s="59">
        <f t="shared" si="283"/>
        <v>0</v>
      </c>
      <c r="BT187" s="59">
        <f t="shared" si="283"/>
        <v>0</v>
      </c>
      <c r="BU187" s="59">
        <f t="shared" si="283"/>
        <v>0</v>
      </c>
      <c r="BV187" s="59">
        <f t="shared" si="283"/>
        <v>0</v>
      </c>
      <c r="BW187" s="59">
        <f t="shared" si="283"/>
        <v>0</v>
      </c>
      <c r="BX187" s="59">
        <f t="shared" si="283"/>
        <v>0</v>
      </c>
      <c r="BY187" s="59">
        <f t="shared" si="283"/>
        <v>0</v>
      </c>
      <c r="BZ187" s="59">
        <f t="shared" si="283"/>
        <v>0</v>
      </c>
      <c r="CA187" s="59">
        <f t="shared" si="283"/>
        <v>0</v>
      </c>
      <c r="CB187" s="59">
        <f t="shared" si="283"/>
        <v>0</v>
      </c>
      <c r="CC187" s="59">
        <f t="shared" ref="CC187:EI187" si="285">SUM(CC188:CC189)</f>
        <v>0</v>
      </c>
      <c r="CD187" s="59">
        <f t="shared" si="285"/>
        <v>0</v>
      </c>
      <c r="CE187" s="59">
        <f t="shared" si="285"/>
        <v>0</v>
      </c>
      <c r="CF187" s="59">
        <f t="shared" si="285"/>
        <v>0</v>
      </c>
      <c r="CG187" s="59">
        <f t="shared" si="285"/>
        <v>0</v>
      </c>
      <c r="CH187" s="59">
        <f t="shared" si="285"/>
        <v>0</v>
      </c>
      <c r="CI187" s="59">
        <f t="shared" si="285"/>
        <v>0</v>
      </c>
      <c r="CJ187" s="59">
        <f t="shared" si="285"/>
        <v>0</v>
      </c>
      <c r="CK187" s="59">
        <f t="shared" si="285"/>
        <v>0</v>
      </c>
      <c r="CL187" s="59">
        <f t="shared" si="285"/>
        <v>0</v>
      </c>
      <c r="CM187" s="59">
        <f t="shared" si="285"/>
        <v>0</v>
      </c>
      <c r="CN187" s="59">
        <f t="shared" si="285"/>
        <v>0</v>
      </c>
      <c r="CO187" s="59">
        <f t="shared" si="285"/>
        <v>0</v>
      </c>
      <c r="CP187" s="59">
        <f t="shared" si="285"/>
        <v>0</v>
      </c>
      <c r="CQ187" s="59">
        <f t="shared" si="285"/>
        <v>0</v>
      </c>
      <c r="CR187" s="59">
        <f t="shared" si="285"/>
        <v>0</v>
      </c>
      <c r="CS187" s="59">
        <f t="shared" si="285"/>
        <v>0</v>
      </c>
      <c r="CT187" s="59">
        <f t="shared" si="285"/>
        <v>0</v>
      </c>
      <c r="CU187" s="59">
        <f t="shared" si="285"/>
        <v>0</v>
      </c>
      <c r="CV187" s="59">
        <f t="shared" si="285"/>
        <v>0</v>
      </c>
      <c r="CW187" s="59">
        <f t="shared" si="285"/>
        <v>0</v>
      </c>
      <c r="CX187" s="59">
        <f t="shared" si="285"/>
        <v>0</v>
      </c>
      <c r="CY187" s="59">
        <f t="shared" si="285"/>
        <v>0</v>
      </c>
      <c r="CZ187" s="59">
        <f t="shared" si="285"/>
        <v>0</v>
      </c>
      <c r="DA187" s="59">
        <f t="shared" si="285"/>
        <v>0</v>
      </c>
      <c r="DB187" s="59">
        <f t="shared" si="285"/>
        <v>0</v>
      </c>
      <c r="DC187" s="59">
        <f t="shared" si="285"/>
        <v>0</v>
      </c>
      <c r="DD187" s="59">
        <f t="shared" si="285"/>
        <v>0</v>
      </c>
      <c r="DE187" s="59">
        <f t="shared" si="285"/>
        <v>0</v>
      </c>
      <c r="DF187" s="59">
        <f t="shared" si="285"/>
        <v>0</v>
      </c>
      <c r="DG187" s="59">
        <f t="shared" si="285"/>
        <v>0</v>
      </c>
      <c r="DH187" s="59">
        <f t="shared" si="285"/>
        <v>0</v>
      </c>
      <c r="DI187" s="59">
        <f t="shared" si="285"/>
        <v>0</v>
      </c>
      <c r="DJ187" s="59">
        <f t="shared" si="285"/>
        <v>0</v>
      </c>
      <c r="DK187" s="59">
        <f t="shared" si="285"/>
        <v>0</v>
      </c>
      <c r="DL187" s="59">
        <f t="shared" si="285"/>
        <v>0</v>
      </c>
      <c r="DM187" s="59">
        <f t="shared" si="285"/>
        <v>0</v>
      </c>
      <c r="DN187" s="59">
        <f t="shared" si="285"/>
        <v>0</v>
      </c>
      <c r="DO187" s="59">
        <f t="shared" si="285"/>
        <v>0</v>
      </c>
      <c r="DP187" s="59">
        <f t="shared" si="285"/>
        <v>0</v>
      </c>
      <c r="DQ187" s="59">
        <f t="shared" si="285"/>
        <v>0</v>
      </c>
      <c r="DR187" s="59">
        <f t="shared" si="285"/>
        <v>0</v>
      </c>
      <c r="DS187" s="59">
        <f t="shared" si="285"/>
        <v>0</v>
      </c>
      <c r="DT187" s="59">
        <f t="shared" si="285"/>
        <v>0</v>
      </c>
      <c r="DU187" s="59">
        <f t="shared" si="285"/>
        <v>0</v>
      </c>
      <c r="DV187" s="59">
        <f t="shared" si="285"/>
        <v>0</v>
      </c>
      <c r="DW187" s="59">
        <f t="shared" si="285"/>
        <v>0</v>
      </c>
      <c r="DX187" s="59">
        <f t="shared" si="285"/>
        <v>0</v>
      </c>
      <c r="DY187" s="59">
        <f t="shared" si="285"/>
        <v>0</v>
      </c>
      <c r="DZ187" s="59">
        <f t="shared" si="285"/>
        <v>0</v>
      </c>
      <c r="EA187" s="59">
        <f t="shared" si="285"/>
        <v>0</v>
      </c>
      <c r="EB187" s="59">
        <f t="shared" si="285"/>
        <v>0</v>
      </c>
      <c r="EC187" s="59">
        <f t="shared" si="285"/>
        <v>0</v>
      </c>
      <c r="ED187" s="59">
        <f t="shared" si="285"/>
        <v>0</v>
      </c>
      <c r="EE187" s="59">
        <f t="shared" si="285"/>
        <v>0</v>
      </c>
      <c r="EF187" s="59">
        <f t="shared" si="285"/>
        <v>0</v>
      </c>
      <c r="EG187" s="59">
        <f t="shared" si="285"/>
        <v>0</v>
      </c>
      <c r="EH187" s="59">
        <f t="shared" si="285"/>
        <v>0</v>
      </c>
      <c r="EI187" s="59">
        <f t="shared" si="285"/>
        <v>0</v>
      </c>
    </row>
    <row r="188" spans="2:201" x14ac:dyDescent="0.2">
      <c r="B188" s="110" t="s">
        <v>1116</v>
      </c>
      <c r="C188" s="110" t="s">
        <v>768</v>
      </c>
      <c r="D188" s="111" t="s">
        <v>493</v>
      </c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2">
        <f>SUM(S188:EI188)</f>
        <v>1048650538.0649037</v>
      </c>
      <c r="Q188" s="112">
        <f>SUMIF(S$5:EI$5,"факт",S188:EI188)</f>
        <v>0</v>
      </c>
      <c r="R188" s="112">
        <f>P188-Q188</f>
        <v>1048650538.0649037</v>
      </c>
      <c r="S188" s="113">
        <f>КРЕДИТЫ!S39*КРЕДИТЫ!$E$60</f>
        <v>0</v>
      </c>
      <c r="T188" s="113">
        <f>КРЕДИТЫ!T39*КРЕДИТЫ!$E$60</f>
        <v>0</v>
      </c>
      <c r="U188" s="113">
        <f>КРЕДИТЫ!U39*КРЕДИТЫ!$E$60</f>
        <v>845250</v>
      </c>
      <c r="V188" s="113">
        <f>КРЕДИТЫ!V39*КРЕДИТЫ!$E$60</f>
        <v>700845250</v>
      </c>
      <c r="W188" s="113">
        <f>КРЕДИТЫ!W39*КРЕДИТЫ!$E$60</f>
        <v>845250</v>
      </c>
      <c r="X188" s="113">
        <f>КРЕДИТЫ!X39*КРЕДИТЫ!$E$60</f>
        <v>845250</v>
      </c>
      <c r="Y188" s="113">
        <f>КРЕДИТЫ!Y39*КРЕДИТЫ!$E$60</f>
        <v>845250</v>
      </c>
      <c r="Z188" s="113">
        <f>КРЕДИТЫ!Z39*КРЕДИТЫ!$E$60</f>
        <v>845250</v>
      </c>
      <c r="AA188" s="113">
        <f>КРЕДИТЫ!AA39*КРЕДИТЫ!$E$60</f>
        <v>845250</v>
      </c>
      <c r="AB188" s="113">
        <f>КРЕДИТЫ!AB39*КРЕДИТЫ!$E$60</f>
        <v>845250</v>
      </c>
      <c r="AC188" s="113">
        <f>КРЕДИТЫ!AC39*КРЕДИТЫ!$E$60</f>
        <v>845250</v>
      </c>
      <c r="AD188" s="113">
        <f>КРЕДИТЫ!AD39*КРЕДИТЫ!$E$60</f>
        <v>845250</v>
      </c>
      <c r="AE188" s="113">
        <f>КРЕДИТЫ!AE39*КРЕДИТЫ!$E$60</f>
        <v>56202234.375</v>
      </c>
      <c r="AF188" s="113">
        <f>КРЕДИТЫ!AF39*КРЕДИТЫ!$E$60</f>
        <v>30838670.625</v>
      </c>
      <c r="AG188" s="113">
        <f>КРЕДИТЫ!AG39*КРЕДИТЫ!$E$60</f>
        <v>30838670.625</v>
      </c>
      <c r="AH188" s="113">
        <f>КРЕДИТЫ!AH39*КРЕДИТЫ!$E$60</f>
        <v>131274821.64663461</v>
      </c>
      <c r="AI188" s="113">
        <f>КРЕДИТЫ!AI39*КРЕДИТЫ!$E$60</f>
        <v>45521820.396634616</v>
      </c>
      <c r="AJ188" s="113">
        <f>КРЕДИТЫ!AJ39*КРЕДИТЫ!$E$60</f>
        <v>45521820.396634616</v>
      </c>
      <c r="AK188" s="113">
        <f>КРЕДИТЫ!AK39*КРЕДИТЫ!$E$60</f>
        <v>0</v>
      </c>
      <c r="AL188" s="113">
        <f>КРЕДИТЫ!AL39*КРЕДИТЫ!$E$60</f>
        <v>0</v>
      </c>
      <c r="AM188" s="113">
        <f>КРЕДИТЫ!AM39*КРЕДИТЫ!$E$60</f>
        <v>0</v>
      </c>
      <c r="AN188" s="113">
        <f>КРЕДИТЫ!AN39*КРЕДИТЫ!$E$60</f>
        <v>0</v>
      </c>
      <c r="AO188" s="113">
        <f>КРЕДИТЫ!AO39*КРЕДИТЫ!$E$60</f>
        <v>0</v>
      </c>
      <c r="AP188" s="113">
        <f>КРЕДИТЫ!AP39*КРЕДИТЫ!$E$60</f>
        <v>0</v>
      </c>
      <c r="AQ188" s="113">
        <f>КРЕДИТЫ!AQ39*КРЕДИТЫ!$E$60</f>
        <v>0</v>
      </c>
      <c r="AR188" s="113">
        <f>КРЕДИТЫ!AR39*КРЕДИТЫ!$E$60</f>
        <v>0</v>
      </c>
      <c r="AS188" s="113">
        <f>КРЕДИТЫ!AS39*КРЕДИТЫ!$E$60</f>
        <v>0</v>
      </c>
      <c r="AT188" s="113">
        <f>КРЕДИТЫ!AT39*КРЕДИТЫ!$E$60</f>
        <v>0</v>
      </c>
      <c r="AU188" s="113">
        <f>КРЕДИТЫ!AU39*КРЕДИТЫ!$E$60</f>
        <v>0</v>
      </c>
      <c r="AV188" s="113">
        <f>КРЕДИТЫ!AV39*КРЕДИТЫ!$E$60</f>
        <v>0</v>
      </c>
      <c r="AW188" s="113">
        <f>КРЕДИТЫ!AW39*КРЕДИТЫ!$E$60</f>
        <v>0</v>
      </c>
      <c r="AX188" s="113">
        <f>КРЕДИТЫ!AX39*КРЕДИТЫ!$E$60</f>
        <v>0</v>
      </c>
      <c r="AY188" s="113">
        <f>КРЕДИТЫ!AY39*КРЕДИТЫ!$E$60</f>
        <v>0</v>
      </c>
      <c r="AZ188" s="113">
        <f>КРЕДИТЫ!AZ39*КРЕДИТЫ!$E$60</f>
        <v>0</v>
      </c>
      <c r="BA188" s="113">
        <f>КРЕДИТЫ!BA39*КРЕДИТЫ!$E$60</f>
        <v>0</v>
      </c>
      <c r="BB188" s="113">
        <f>КРЕДИТЫ!BB39*КРЕДИТЫ!$E$60</f>
        <v>0</v>
      </c>
      <c r="BC188" s="113">
        <f>КРЕДИТЫ!BC39*КРЕДИТЫ!$E$60</f>
        <v>0</v>
      </c>
      <c r="BD188" s="113">
        <f>КРЕДИТЫ!BD39*КРЕДИТЫ!$E$60</f>
        <v>0</v>
      </c>
      <c r="BE188" s="113">
        <f>КРЕДИТЫ!BE39*КРЕДИТЫ!$E$60</f>
        <v>0</v>
      </c>
      <c r="BF188" s="113">
        <f>КРЕДИТЫ!BF39*КРЕДИТЫ!$E$60</f>
        <v>0</v>
      </c>
      <c r="BG188" s="113">
        <f>КРЕДИТЫ!BG39*КРЕДИТЫ!$E$60</f>
        <v>0</v>
      </c>
      <c r="BH188" s="113">
        <f>КРЕДИТЫ!BH39*КРЕДИТЫ!$E$60</f>
        <v>0</v>
      </c>
      <c r="BI188" s="113">
        <f>КРЕДИТЫ!BI39*КРЕДИТЫ!$E$60</f>
        <v>0</v>
      </c>
      <c r="BJ188" s="113">
        <f>КРЕДИТЫ!BJ39*КРЕДИТЫ!$E$60</f>
        <v>0</v>
      </c>
      <c r="BK188" s="113">
        <f>КРЕДИТЫ!BK39*КРЕДИТЫ!$E$60</f>
        <v>0</v>
      </c>
      <c r="BL188" s="113">
        <f>КРЕДИТЫ!BL39*КРЕДИТЫ!$E$60</f>
        <v>0</v>
      </c>
      <c r="BM188" s="113">
        <f>КРЕДИТЫ!BM39*КРЕДИТЫ!$E$60</f>
        <v>0</v>
      </c>
      <c r="BN188" s="113">
        <f>КРЕДИТЫ!BN39*КРЕДИТЫ!$E$60</f>
        <v>0</v>
      </c>
      <c r="BO188" s="113">
        <f>КРЕДИТЫ!BO39*КРЕДИТЫ!$E$60</f>
        <v>0</v>
      </c>
      <c r="BP188" s="113">
        <f>КРЕДИТЫ!BP39*КРЕДИТЫ!$E$60</f>
        <v>0</v>
      </c>
      <c r="BQ188" s="113">
        <f>КРЕДИТЫ!BQ39*КРЕДИТЫ!$E$60</f>
        <v>0</v>
      </c>
      <c r="BR188" s="113">
        <f>КРЕДИТЫ!BR39*КРЕДИТЫ!$E$60</f>
        <v>0</v>
      </c>
      <c r="BS188" s="113">
        <f>КРЕДИТЫ!BS39*КРЕДИТЫ!$E$60</f>
        <v>0</v>
      </c>
      <c r="BT188" s="113">
        <f>КРЕДИТЫ!BT39*КРЕДИТЫ!$E$60</f>
        <v>0</v>
      </c>
      <c r="BU188" s="113">
        <f>КРЕДИТЫ!BU39*КРЕДИТЫ!$E$60</f>
        <v>0</v>
      </c>
      <c r="BV188" s="113">
        <f>КРЕДИТЫ!BV39*КРЕДИТЫ!$E$60</f>
        <v>0</v>
      </c>
      <c r="BW188" s="113">
        <f>КРЕДИТЫ!BW39*КРЕДИТЫ!$E$60</f>
        <v>0</v>
      </c>
      <c r="BX188" s="113">
        <f>КРЕДИТЫ!BX39*КРЕДИТЫ!$E$60</f>
        <v>0</v>
      </c>
      <c r="BY188" s="113">
        <f>КРЕДИТЫ!BY39*КРЕДИТЫ!$E$60</f>
        <v>0</v>
      </c>
      <c r="BZ188" s="113">
        <f>КРЕДИТЫ!BZ39*КРЕДИТЫ!$E$60</f>
        <v>0</v>
      </c>
      <c r="CA188" s="113">
        <f>КРЕДИТЫ!CA39*КРЕДИТЫ!$E$60</f>
        <v>0</v>
      </c>
      <c r="CB188" s="113">
        <f>КРЕДИТЫ!CB39*КРЕДИТЫ!$E$60</f>
        <v>0</v>
      </c>
      <c r="CC188" s="113">
        <f>КРЕДИТЫ!CC39*КРЕДИТЫ!$E$60</f>
        <v>0</v>
      </c>
      <c r="CD188" s="113">
        <f>КРЕДИТЫ!CD39*КРЕДИТЫ!$E$60</f>
        <v>0</v>
      </c>
      <c r="CE188" s="113">
        <f>КРЕДИТЫ!CE39*КРЕДИТЫ!$E$60</f>
        <v>0</v>
      </c>
      <c r="CF188" s="113">
        <f>КРЕДИТЫ!CF39*КРЕДИТЫ!$E$60</f>
        <v>0</v>
      </c>
      <c r="CG188" s="113">
        <f>КРЕДИТЫ!CG39*КРЕДИТЫ!$E$60</f>
        <v>0</v>
      </c>
      <c r="CH188" s="113">
        <f>КРЕДИТЫ!CH39*КРЕДИТЫ!$E$60</f>
        <v>0</v>
      </c>
      <c r="CI188" s="113">
        <f>КРЕДИТЫ!CI39*КРЕДИТЫ!$E$60</f>
        <v>0</v>
      </c>
      <c r="CJ188" s="113">
        <f>КРЕДИТЫ!CJ39*КРЕДИТЫ!$E$60</f>
        <v>0</v>
      </c>
      <c r="CK188" s="113">
        <f>КРЕДИТЫ!CK39*КРЕДИТЫ!$E$60</f>
        <v>0</v>
      </c>
      <c r="CL188" s="113">
        <f>КРЕДИТЫ!CL39*КРЕДИТЫ!$E$60</f>
        <v>0</v>
      </c>
      <c r="CM188" s="113">
        <f>КРЕДИТЫ!CM39*КРЕДИТЫ!$E$60</f>
        <v>0</v>
      </c>
      <c r="CN188" s="113">
        <f>КРЕДИТЫ!CN39*КРЕДИТЫ!$E$60</f>
        <v>0</v>
      </c>
      <c r="CO188" s="113">
        <f>КРЕДИТЫ!CO39*КРЕДИТЫ!$E$60</f>
        <v>0</v>
      </c>
      <c r="CP188" s="113">
        <f>КРЕДИТЫ!CP39*КРЕДИТЫ!$E$60</f>
        <v>0</v>
      </c>
      <c r="CQ188" s="113">
        <f>КРЕДИТЫ!CQ39*КРЕДИТЫ!$E$60</f>
        <v>0</v>
      </c>
      <c r="CR188" s="113">
        <f>КРЕДИТЫ!CR39*КРЕДИТЫ!$E$60</f>
        <v>0</v>
      </c>
      <c r="CS188" s="113">
        <f>КРЕДИТЫ!CS39*КРЕДИТЫ!$E$60</f>
        <v>0</v>
      </c>
      <c r="CT188" s="113">
        <f>КРЕДИТЫ!CT39*КРЕДИТЫ!$E$60</f>
        <v>0</v>
      </c>
      <c r="CU188" s="113">
        <f>КРЕДИТЫ!CU39*КРЕДИТЫ!$E$60</f>
        <v>0</v>
      </c>
      <c r="CV188" s="113">
        <f>КРЕДИТЫ!CV39*КРЕДИТЫ!$E$60</f>
        <v>0</v>
      </c>
      <c r="CW188" s="113">
        <f>КРЕДИТЫ!CW39*КРЕДИТЫ!$E$60</f>
        <v>0</v>
      </c>
      <c r="CX188" s="113">
        <f>КРЕДИТЫ!CX39*КРЕДИТЫ!$E$60</f>
        <v>0</v>
      </c>
      <c r="CY188" s="113">
        <f>КРЕДИТЫ!CY39*КРЕДИТЫ!$E$60</f>
        <v>0</v>
      </c>
      <c r="CZ188" s="113">
        <f>КРЕДИТЫ!CZ39*КРЕДИТЫ!$E$60</f>
        <v>0</v>
      </c>
      <c r="DA188" s="113">
        <f>КРЕДИТЫ!DA39*КРЕДИТЫ!$E$60</f>
        <v>0</v>
      </c>
      <c r="DB188" s="113">
        <f>КРЕДИТЫ!DB39*КРЕДИТЫ!$E$60</f>
        <v>0</v>
      </c>
      <c r="DC188" s="113">
        <f>КРЕДИТЫ!DC39*КРЕДИТЫ!$E$60</f>
        <v>0</v>
      </c>
      <c r="DD188" s="113">
        <f>КРЕДИТЫ!DD39*КРЕДИТЫ!$E$60</f>
        <v>0</v>
      </c>
      <c r="DE188" s="113">
        <f>КРЕДИТЫ!DE39*КРЕДИТЫ!$E$60</f>
        <v>0</v>
      </c>
      <c r="DF188" s="113">
        <f>КРЕДИТЫ!DF39*КРЕДИТЫ!$E$60</f>
        <v>0</v>
      </c>
      <c r="DG188" s="113">
        <f>КРЕДИТЫ!DG39*КРЕДИТЫ!$E$60</f>
        <v>0</v>
      </c>
      <c r="DH188" s="113">
        <f>КРЕДИТЫ!DH39*КРЕДИТЫ!$E$60</f>
        <v>0</v>
      </c>
      <c r="DI188" s="113">
        <f>КРЕДИТЫ!DI39*КРЕДИТЫ!$E$60</f>
        <v>0</v>
      </c>
      <c r="DJ188" s="113">
        <f>КРЕДИТЫ!DJ39*КРЕДИТЫ!$E$60</f>
        <v>0</v>
      </c>
      <c r="DK188" s="113">
        <f>КРЕДИТЫ!DK39*КРЕДИТЫ!$E$60</f>
        <v>0</v>
      </c>
      <c r="DL188" s="113">
        <f>КРЕДИТЫ!DL39*КРЕДИТЫ!$E$60</f>
        <v>0</v>
      </c>
      <c r="DM188" s="113">
        <f>КРЕДИТЫ!DM39*КРЕДИТЫ!$E$60</f>
        <v>0</v>
      </c>
      <c r="DN188" s="113">
        <f>КРЕДИТЫ!DN39*КРЕДИТЫ!$E$60</f>
        <v>0</v>
      </c>
      <c r="DO188" s="113">
        <f>КРЕДИТЫ!DO39*КРЕДИТЫ!$E$60</f>
        <v>0</v>
      </c>
      <c r="DP188" s="113">
        <f>КРЕДИТЫ!DP39*КРЕДИТЫ!$E$60</f>
        <v>0</v>
      </c>
      <c r="DQ188" s="113">
        <f>КРЕДИТЫ!DQ39*КРЕДИТЫ!$E$60</f>
        <v>0</v>
      </c>
      <c r="DR188" s="113">
        <f>КРЕДИТЫ!DR39*КРЕДИТЫ!$E$60</f>
        <v>0</v>
      </c>
      <c r="DS188" s="113">
        <f>КРЕДИТЫ!DS39*КРЕДИТЫ!$E$60</f>
        <v>0</v>
      </c>
      <c r="DT188" s="113">
        <f>КРЕДИТЫ!DT39*КРЕДИТЫ!$E$60</f>
        <v>0</v>
      </c>
      <c r="DU188" s="113">
        <f>КРЕДИТЫ!DU39*КРЕДИТЫ!$E$60</f>
        <v>0</v>
      </c>
      <c r="DV188" s="113">
        <f>КРЕДИТЫ!DV39*КРЕДИТЫ!$E$60</f>
        <v>0</v>
      </c>
      <c r="DW188" s="113">
        <f>КРЕДИТЫ!DW39*КРЕДИТЫ!$E$60</f>
        <v>0</v>
      </c>
      <c r="DX188" s="113">
        <f>КРЕДИТЫ!DX39*КРЕДИТЫ!$E$60</f>
        <v>0</v>
      </c>
      <c r="DY188" s="113">
        <f>КРЕДИТЫ!DY39*КРЕДИТЫ!$E$60</f>
        <v>0</v>
      </c>
      <c r="DZ188" s="113">
        <f>КРЕДИТЫ!DZ39*КРЕДИТЫ!$E$60</f>
        <v>0</v>
      </c>
      <c r="EA188" s="113">
        <f>КРЕДИТЫ!EA39*КРЕДИТЫ!$E$60</f>
        <v>0</v>
      </c>
      <c r="EB188" s="113">
        <f>КРЕДИТЫ!EB39*КРЕДИТЫ!$E$60</f>
        <v>0</v>
      </c>
      <c r="EC188" s="113">
        <f>КРЕДИТЫ!EC39*КРЕДИТЫ!$E$60</f>
        <v>0</v>
      </c>
      <c r="ED188" s="113">
        <f>КРЕДИТЫ!ED39*КРЕДИТЫ!$E$60</f>
        <v>0</v>
      </c>
      <c r="EE188" s="113">
        <f>КРЕДИТЫ!EE39*КРЕДИТЫ!$E$60</f>
        <v>0</v>
      </c>
      <c r="EF188" s="113">
        <f>КРЕДИТЫ!EF39*КРЕДИТЫ!$E$60</f>
        <v>0</v>
      </c>
      <c r="EG188" s="113">
        <f>КРЕДИТЫ!EG39*КРЕДИТЫ!$E$60</f>
        <v>0</v>
      </c>
      <c r="EH188" s="113">
        <f>КРЕДИТЫ!EH39*КРЕДИТЫ!$E$60</f>
        <v>0</v>
      </c>
      <c r="EI188" s="113">
        <f>КРЕДИТЫ!EI39*КРЕДИТЫ!$E$60</f>
        <v>0</v>
      </c>
    </row>
    <row r="189" spans="2:201" x14ac:dyDescent="0.2">
      <c r="B189" s="110"/>
      <c r="C189" s="110" t="s">
        <v>769</v>
      </c>
      <c r="D189" s="111" t="s">
        <v>537</v>
      </c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2">
        <f ca="1">SUM(S189:EI189)</f>
        <v>14264843101.984646</v>
      </c>
      <c r="Q189" s="112">
        <f>SUMIF(S$5:EI$5,"факт",S189:EI189)</f>
        <v>0</v>
      </c>
      <c r="R189" s="112">
        <f ca="1">P189-Q189</f>
        <v>14264843101.984646</v>
      </c>
      <c r="S189" s="113">
        <f>КРЕДИТЫ!S60</f>
        <v>0</v>
      </c>
      <c r="T189" s="113">
        <f>КРЕДИТЫ!T60</f>
        <v>0</v>
      </c>
      <c r="U189" s="113">
        <f>КРЕДИТЫ!U60</f>
        <v>0</v>
      </c>
      <c r="V189" s="113">
        <f>КРЕДИТЫ!V60</f>
        <v>0</v>
      </c>
      <c r="W189" s="113">
        <f>КРЕДИТЫ!W60</f>
        <v>0</v>
      </c>
      <c r="X189" s="113">
        <f>КРЕДИТЫ!X60</f>
        <v>0</v>
      </c>
      <c r="Y189" s="113">
        <f>КРЕДИТЫ!Y60</f>
        <v>0</v>
      </c>
      <c r="Z189" s="113">
        <f>КРЕДИТЫ!Z60</f>
        <v>0</v>
      </c>
      <c r="AA189" s="113">
        <f>КРЕДИТЫ!AA60</f>
        <v>0</v>
      </c>
      <c r="AB189" s="113">
        <f>КРЕДИТЫ!AB60</f>
        <v>0</v>
      </c>
      <c r="AC189" s="113">
        <f>КРЕДИТЫ!AC60</f>
        <v>0</v>
      </c>
      <c r="AD189" s="113">
        <f>КРЕДИТЫ!AD60</f>
        <v>0</v>
      </c>
      <c r="AE189" s="113">
        <f>КРЕДИТЫ!AE60</f>
        <v>0</v>
      </c>
      <c r="AF189" s="113">
        <f>КРЕДИТЫ!AF60</f>
        <v>0</v>
      </c>
      <c r="AG189" s="113">
        <f>КРЕДИТЫ!AG60</f>
        <v>0</v>
      </c>
      <c r="AH189" s="113">
        <f>КРЕДИТЫ!AH60</f>
        <v>0</v>
      </c>
      <c r="AI189" s="113">
        <f>КРЕДИТЫ!AI60</f>
        <v>0</v>
      </c>
      <c r="AJ189" s="113">
        <f>КРЕДИТЫ!AJ60</f>
        <v>0</v>
      </c>
      <c r="AK189" s="113">
        <f ca="1">КРЕДИТЫ!AK60</f>
        <v>2573035242.5037088</v>
      </c>
      <c r="AL189" s="113">
        <f ca="1">КРЕДИТЫ!AL60</f>
        <v>1413073394.6657221</v>
      </c>
      <c r="AM189" s="113">
        <f ca="1">КРЕДИТЫ!AM60</f>
        <v>418587450.91572237</v>
      </c>
      <c r="AN189" s="113">
        <f ca="1">КРЕДИТЫ!AN60</f>
        <v>418587451.64981997</v>
      </c>
      <c r="AO189" s="113">
        <f ca="1">КРЕДИТЫ!AO60</f>
        <v>418587451.64981997</v>
      </c>
      <c r="AP189" s="113">
        <f ca="1">КРЕДИТЫ!AP60</f>
        <v>418587452.13921845</v>
      </c>
      <c r="AQ189" s="113">
        <f ca="1">КРЕДИТЫ!AQ60</f>
        <v>418587452.13921845</v>
      </c>
      <c r="AR189" s="113">
        <f ca="1">КРЕДИТЫ!AR60</f>
        <v>418587452.13921845</v>
      </c>
      <c r="AS189" s="113">
        <f ca="1">КРЕДИТЫ!AS60</f>
        <v>418587452.87331617</v>
      </c>
      <c r="AT189" s="113">
        <f ca="1">КРЕДИТЫ!AT60</f>
        <v>418587452.87331617</v>
      </c>
      <c r="AU189" s="113">
        <f ca="1">КРЕДИТЫ!AU60</f>
        <v>418587453.36271465</v>
      </c>
      <c r="AV189" s="113">
        <f ca="1">КРЕДИТЫ!AV60</f>
        <v>418587453.36271465</v>
      </c>
      <c r="AW189" s="113">
        <f ca="1">КРЕДИТЫ!AW60</f>
        <v>418587453.36271465</v>
      </c>
      <c r="AX189" s="113">
        <f ca="1">КРЕДИТЫ!AX60</f>
        <v>418587453.60741389</v>
      </c>
      <c r="AY189" s="113">
        <f ca="1">КРЕДИТЫ!AY60</f>
        <v>418587453.60741389</v>
      </c>
      <c r="AZ189" s="113">
        <f ca="1">КРЕДИТЫ!AZ60</f>
        <v>418587453.60741389</v>
      </c>
      <c r="BA189" s="113">
        <f ca="1">КРЕДИТЫ!BA60</f>
        <v>418587453.60741389</v>
      </c>
      <c r="BB189" s="113">
        <f ca="1">КРЕДИТЫ!BB60</f>
        <v>418587453.60741389</v>
      </c>
      <c r="BC189" s="113">
        <f ca="1">КРЕДИТЫ!BC60</f>
        <v>418587453.60741389</v>
      </c>
      <c r="BD189" s="113">
        <f ca="1">КРЕДИТЫ!BD60</f>
        <v>418587453.60741389</v>
      </c>
      <c r="BE189" s="113">
        <f ca="1">КРЕДИТЫ!BE60</f>
        <v>418587453.60741389</v>
      </c>
      <c r="BF189" s="113">
        <f ca="1">КРЕДИТЫ!BF60</f>
        <v>472686324.70116389</v>
      </c>
      <c r="BG189" s="113">
        <f ca="1">КРЕДИТЫ!BG60</f>
        <v>472686324.70116377</v>
      </c>
      <c r="BH189" s="113">
        <f ca="1">КРЕДИТЫ!BH60</f>
        <v>1380200210.0857792</v>
      </c>
      <c r="BI189" s="113">
        <f>КРЕДИТЫ!BI60</f>
        <v>0</v>
      </c>
      <c r="BJ189" s="113">
        <f>КРЕДИТЫ!BJ60</f>
        <v>0</v>
      </c>
      <c r="BK189" s="113">
        <f>КРЕДИТЫ!BK60</f>
        <v>0</v>
      </c>
      <c r="BL189" s="113">
        <f>КРЕДИТЫ!BL60</f>
        <v>0</v>
      </c>
      <c r="BM189" s="113">
        <f>КРЕДИТЫ!BM60</f>
        <v>0</v>
      </c>
      <c r="BN189" s="113">
        <f>КРЕДИТЫ!BN60</f>
        <v>0</v>
      </c>
      <c r="BO189" s="113">
        <f>КРЕДИТЫ!BO60</f>
        <v>0</v>
      </c>
      <c r="BP189" s="113">
        <f>КРЕДИТЫ!BP60</f>
        <v>0</v>
      </c>
      <c r="BQ189" s="113">
        <f>КРЕДИТЫ!BQ60</f>
        <v>0</v>
      </c>
      <c r="BR189" s="113">
        <f>КРЕДИТЫ!BR60</f>
        <v>0</v>
      </c>
      <c r="BS189" s="113">
        <f>КРЕДИТЫ!BS60</f>
        <v>0</v>
      </c>
      <c r="BT189" s="113">
        <f>КРЕДИТЫ!BT60</f>
        <v>0</v>
      </c>
      <c r="BU189" s="113">
        <f>КРЕДИТЫ!BU60</f>
        <v>0</v>
      </c>
      <c r="BV189" s="113">
        <f>КРЕДИТЫ!BV60</f>
        <v>0</v>
      </c>
      <c r="BW189" s="113">
        <f>КРЕДИТЫ!BW60</f>
        <v>0</v>
      </c>
      <c r="BX189" s="113">
        <f>КРЕДИТЫ!BX60</f>
        <v>0</v>
      </c>
      <c r="BY189" s="113">
        <f>КРЕДИТЫ!BY60</f>
        <v>0</v>
      </c>
      <c r="BZ189" s="113">
        <f>КРЕДИТЫ!BZ60</f>
        <v>0</v>
      </c>
      <c r="CA189" s="113">
        <f>КРЕДИТЫ!CA60</f>
        <v>0</v>
      </c>
      <c r="CB189" s="113">
        <f>КРЕДИТЫ!CB60</f>
        <v>0</v>
      </c>
      <c r="CC189" s="113">
        <f>КРЕДИТЫ!CC60</f>
        <v>0</v>
      </c>
      <c r="CD189" s="113">
        <f>КРЕДИТЫ!CD60</f>
        <v>0</v>
      </c>
      <c r="CE189" s="113">
        <f>КРЕДИТЫ!CE60</f>
        <v>0</v>
      </c>
      <c r="CF189" s="113">
        <f>КРЕДИТЫ!CF60</f>
        <v>0</v>
      </c>
      <c r="CG189" s="113">
        <f>КРЕДИТЫ!CG60</f>
        <v>0</v>
      </c>
      <c r="CH189" s="113">
        <f>КРЕДИТЫ!CH60</f>
        <v>0</v>
      </c>
      <c r="CI189" s="113">
        <f>КРЕДИТЫ!CI60</f>
        <v>0</v>
      </c>
      <c r="CJ189" s="113">
        <f>КРЕДИТЫ!CJ60</f>
        <v>0</v>
      </c>
      <c r="CK189" s="113">
        <f>КРЕДИТЫ!CK60</f>
        <v>0</v>
      </c>
      <c r="CL189" s="113">
        <f>КРЕДИТЫ!CL60</f>
        <v>0</v>
      </c>
      <c r="CM189" s="113">
        <f>КРЕДИТЫ!CM60</f>
        <v>0</v>
      </c>
      <c r="CN189" s="113">
        <f>КРЕДИТЫ!CN60</f>
        <v>0</v>
      </c>
      <c r="CO189" s="113">
        <f>КРЕДИТЫ!CO60</f>
        <v>0</v>
      </c>
      <c r="CP189" s="113">
        <f>КРЕДИТЫ!CP60</f>
        <v>0</v>
      </c>
      <c r="CQ189" s="113">
        <f>КРЕДИТЫ!CQ60</f>
        <v>0</v>
      </c>
      <c r="CR189" s="113">
        <f>КРЕДИТЫ!CR60</f>
        <v>0</v>
      </c>
      <c r="CS189" s="113">
        <f>КРЕДИТЫ!CS60</f>
        <v>0</v>
      </c>
      <c r="CT189" s="113">
        <f>КРЕДИТЫ!CT60</f>
        <v>0</v>
      </c>
      <c r="CU189" s="113">
        <f>КРЕДИТЫ!CU60</f>
        <v>0</v>
      </c>
      <c r="CV189" s="113">
        <f>КРЕДИТЫ!CV60</f>
        <v>0</v>
      </c>
      <c r="CW189" s="113">
        <f>КРЕДИТЫ!CW60</f>
        <v>0</v>
      </c>
      <c r="CX189" s="113">
        <f>КРЕДИТЫ!CX60</f>
        <v>0</v>
      </c>
      <c r="CY189" s="113">
        <f>КРЕДИТЫ!CY60</f>
        <v>0</v>
      </c>
      <c r="CZ189" s="113">
        <f>КРЕДИТЫ!CZ60</f>
        <v>0</v>
      </c>
      <c r="DA189" s="113">
        <f>КРЕДИТЫ!DA60</f>
        <v>0</v>
      </c>
      <c r="DB189" s="113">
        <f>КРЕДИТЫ!DB60</f>
        <v>0</v>
      </c>
      <c r="DC189" s="113">
        <f>КРЕДИТЫ!DC60</f>
        <v>0</v>
      </c>
      <c r="DD189" s="113">
        <f>КРЕДИТЫ!DD60</f>
        <v>0</v>
      </c>
      <c r="DE189" s="113">
        <f>КРЕДИТЫ!DE60</f>
        <v>0</v>
      </c>
      <c r="DF189" s="113">
        <f>КРЕДИТЫ!DF60</f>
        <v>0</v>
      </c>
      <c r="DG189" s="113">
        <f>КРЕДИТЫ!DG60</f>
        <v>0</v>
      </c>
      <c r="DH189" s="113">
        <f>КРЕДИТЫ!DH60</f>
        <v>0</v>
      </c>
      <c r="DI189" s="113">
        <f>КРЕДИТЫ!DI60</f>
        <v>0</v>
      </c>
      <c r="DJ189" s="113">
        <f>КРЕДИТЫ!DJ60</f>
        <v>0</v>
      </c>
      <c r="DK189" s="113">
        <f>КРЕДИТЫ!DK60</f>
        <v>0</v>
      </c>
      <c r="DL189" s="113">
        <f>КРЕДИТЫ!DL60</f>
        <v>0</v>
      </c>
      <c r="DM189" s="113">
        <f>КРЕДИТЫ!DM60</f>
        <v>0</v>
      </c>
      <c r="DN189" s="113">
        <f>КРЕДИТЫ!DN60</f>
        <v>0</v>
      </c>
      <c r="DO189" s="113">
        <f>КРЕДИТЫ!DO60</f>
        <v>0</v>
      </c>
      <c r="DP189" s="113">
        <f>КРЕДИТЫ!DP60</f>
        <v>0</v>
      </c>
      <c r="DQ189" s="113">
        <f>КРЕДИТЫ!DQ60</f>
        <v>0</v>
      </c>
      <c r="DR189" s="113">
        <f>КРЕДИТЫ!DR60</f>
        <v>0</v>
      </c>
      <c r="DS189" s="113">
        <f>КРЕДИТЫ!DS60</f>
        <v>0</v>
      </c>
      <c r="DT189" s="113">
        <f>КРЕДИТЫ!DT60</f>
        <v>0</v>
      </c>
      <c r="DU189" s="113">
        <f>КРЕДИТЫ!DU60</f>
        <v>0</v>
      </c>
      <c r="DV189" s="113">
        <f>КРЕДИТЫ!DV60</f>
        <v>0</v>
      </c>
      <c r="DW189" s="113">
        <f>КРЕДИТЫ!DW60</f>
        <v>0</v>
      </c>
      <c r="DX189" s="113">
        <f>КРЕДИТЫ!DX60</f>
        <v>0</v>
      </c>
      <c r="DY189" s="113">
        <f>КРЕДИТЫ!DY60</f>
        <v>0</v>
      </c>
      <c r="DZ189" s="113">
        <f>КРЕДИТЫ!DZ60</f>
        <v>0</v>
      </c>
      <c r="EA189" s="113">
        <f>КРЕДИТЫ!EA60</f>
        <v>0</v>
      </c>
      <c r="EB189" s="113">
        <f>КРЕДИТЫ!EB60</f>
        <v>0</v>
      </c>
      <c r="EC189" s="113">
        <f>КРЕДИТЫ!EC60</f>
        <v>0</v>
      </c>
      <c r="ED189" s="113">
        <f>КРЕДИТЫ!ED60</f>
        <v>0</v>
      </c>
      <c r="EE189" s="113">
        <f>КРЕДИТЫ!EE60</f>
        <v>0</v>
      </c>
      <c r="EF189" s="113">
        <f>КРЕДИТЫ!EF60</f>
        <v>0</v>
      </c>
      <c r="EG189" s="113">
        <f>КРЕДИТЫ!EG60</f>
        <v>0</v>
      </c>
      <c r="EH189" s="113">
        <f>КРЕДИТЫ!EH60</f>
        <v>0</v>
      </c>
      <c r="EI189" s="113">
        <f>КРЕДИТЫ!EI60</f>
        <v>0</v>
      </c>
    </row>
    <row r="190" spans="2:201" x14ac:dyDescent="0.2">
      <c r="B190" s="108"/>
      <c r="C190" s="108" t="s">
        <v>770</v>
      </c>
      <c r="P190" s="109">
        <f>SUM(P191:P194)</f>
        <v>0</v>
      </c>
      <c r="Q190" s="109">
        <f t="shared" ref="Q190:CB190" si="286">SUM(Q191:Q194)</f>
        <v>0</v>
      </c>
      <c r="R190" s="109">
        <f t="shared" si="286"/>
        <v>0</v>
      </c>
      <c r="S190" s="59">
        <f t="shared" si="286"/>
        <v>0</v>
      </c>
      <c r="T190" s="59">
        <f t="shared" si="286"/>
        <v>0</v>
      </c>
      <c r="U190" s="59">
        <f t="shared" ref="U190:AY190" si="287">SUM(U191:U194)</f>
        <v>0</v>
      </c>
      <c r="V190" s="59">
        <f t="shared" si="287"/>
        <v>0</v>
      </c>
      <c r="W190" s="59">
        <f t="shared" si="287"/>
        <v>0</v>
      </c>
      <c r="X190" s="59">
        <f t="shared" si="287"/>
        <v>0</v>
      </c>
      <c r="Y190" s="59">
        <f t="shared" si="287"/>
        <v>0</v>
      </c>
      <c r="Z190" s="59">
        <f t="shared" si="287"/>
        <v>0</v>
      </c>
      <c r="AA190" s="59">
        <f t="shared" si="287"/>
        <v>0</v>
      </c>
      <c r="AB190" s="59">
        <f t="shared" si="287"/>
        <v>0</v>
      </c>
      <c r="AC190" s="59">
        <f t="shared" si="287"/>
        <v>0</v>
      </c>
      <c r="AD190" s="59">
        <f t="shared" si="287"/>
        <v>0</v>
      </c>
      <c r="AE190" s="59">
        <f t="shared" si="287"/>
        <v>0</v>
      </c>
      <c r="AF190" s="59">
        <f t="shared" si="287"/>
        <v>0</v>
      </c>
      <c r="AG190" s="59">
        <f t="shared" si="287"/>
        <v>0</v>
      </c>
      <c r="AH190" s="59">
        <f t="shared" si="287"/>
        <v>0</v>
      </c>
      <c r="AI190" s="59">
        <f t="shared" si="287"/>
        <v>0</v>
      </c>
      <c r="AJ190" s="59">
        <f t="shared" si="287"/>
        <v>0</v>
      </c>
      <c r="AK190" s="59">
        <f t="shared" si="287"/>
        <v>0</v>
      </c>
      <c r="AL190" s="59">
        <f t="shared" si="287"/>
        <v>0</v>
      </c>
      <c r="AM190" s="59">
        <f t="shared" si="287"/>
        <v>0</v>
      </c>
      <c r="AN190" s="59">
        <f t="shared" si="287"/>
        <v>0</v>
      </c>
      <c r="AO190" s="59">
        <f t="shared" si="287"/>
        <v>0</v>
      </c>
      <c r="AP190" s="59">
        <f t="shared" si="287"/>
        <v>0</v>
      </c>
      <c r="AQ190" s="59">
        <f t="shared" si="287"/>
        <v>0</v>
      </c>
      <c r="AR190" s="59">
        <f t="shared" si="287"/>
        <v>0</v>
      </c>
      <c r="AS190" s="59">
        <f t="shared" si="287"/>
        <v>0</v>
      </c>
      <c r="AT190" s="59">
        <f t="shared" si="287"/>
        <v>0</v>
      </c>
      <c r="AU190" s="59">
        <f t="shared" si="287"/>
        <v>0</v>
      </c>
      <c r="AV190" s="59">
        <f t="shared" si="287"/>
        <v>0</v>
      </c>
      <c r="AW190" s="59">
        <f t="shared" si="287"/>
        <v>0</v>
      </c>
      <c r="AX190" s="59">
        <f t="shared" si="287"/>
        <v>0</v>
      </c>
      <c r="AY190" s="59">
        <f t="shared" si="287"/>
        <v>0</v>
      </c>
      <c r="AZ190" s="59">
        <f t="shared" si="286"/>
        <v>0</v>
      </c>
      <c r="BA190" s="59">
        <f t="shared" si="286"/>
        <v>0</v>
      </c>
      <c r="BB190" s="59">
        <f t="shared" si="286"/>
        <v>0</v>
      </c>
      <c r="BC190" s="59">
        <f t="shared" si="286"/>
        <v>0</v>
      </c>
      <c r="BD190" s="59">
        <f t="shared" si="286"/>
        <v>0</v>
      </c>
      <c r="BE190" s="59">
        <f t="shared" si="286"/>
        <v>0</v>
      </c>
      <c r="BF190" s="59">
        <f t="shared" si="286"/>
        <v>0</v>
      </c>
      <c r="BG190" s="59">
        <f t="shared" si="286"/>
        <v>0</v>
      </c>
      <c r="BH190" s="59">
        <f t="shared" si="286"/>
        <v>0</v>
      </c>
      <c r="BI190" s="59">
        <f t="shared" si="286"/>
        <v>0</v>
      </c>
      <c r="BJ190" s="59">
        <f t="shared" si="286"/>
        <v>0</v>
      </c>
      <c r="BK190" s="59">
        <f t="shared" si="286"/>
        <v>0</v>
      </c>
      <c r="BL190" s="59">
        <f t="shared" si="286"/>
        <v>0</v>
      </c>
      <c r="BM190" s="59">
        <f t="shared" si="286"/>
        <v>0</v>
      </c>
      <c r="BN190" s="59">
        <f t="shared" si="286"/>
        <v>0</v>
      </c>
      <c r="BO190" s="59">
        <f t="shared" si="286"/>
        <v>0</v>
      </c>
      <c r="BP190" s="59">
        <f t="shared" si="286"/>
        <v>0</v>
      </c>
      <c r="BQ190" s="59">
        <f t="shared" si="286"/>
        <v>0</v>
      </c>
      <c r="BR190" s="59">
        <f t="shared" si="286"/>
        <v>0</v>
      </c>
      <c r="BS190" s="59">
        <f t="shared" si="286"/>
        <v>0</v>
      </c>
      <c r="BT190" s="59">
        <f t="shared" si="286"/>
        <v>0</v>
      </c>
      <c r="BU190" s="59">
        <f t="shared" si="286"/>
        <v>0</v>
      </c>
      <c r="BV190" s="59">
        <f t="shared" si="286"/>
        <v>0</v>
      </c>
      <c r="BW190" s="59">
        <f t="shared" si="286"/>
        <v>0</v>
      </c>
      <c r="BX190" s="59">
        <f t="shared" si="286"/>
        <v>0</v>
      </c>
      <c r="BY190" s="59">
        <f t="shared" si="286"/>
        <v>0</v>
      </c>
      <c r="BZ190" s="59">
        <f t="shared" si="286"/>
        <v>0</v>
      </c>
      <c r="CA190" s="59">
        <f t="shared" si="286"/>
        <v>0</v>
      </c>
      <c r="CB190" s="59">
        <f t="shared" si="286"/>
        <v>0</v>
      </c>
      <c r="CC190" s="59">
        <f t="shared" ref="CC190:EI190" si="288">SUM(CC191:CC194)</f>
        <v>0</v>
      </c>
      <c r="CD190" s="59">
        <f t="shared" si="288"/>
        <v>0</v>
      </c>
      <c r="CE190" s="59">
        <f t="shared" si="288"/>
        <v>0</v>
      </c>
      <c r="CF190" s="59">
        <f t="shared" si="288"/>
        <v>0</v>
      </c>
      <c r="CG190" s="59">
        <f t="shared" si="288"/>
        <v>0</v>
      </c>
      <c r="CH190" s="59">
        <f t="shared" si="288"/>
        <v>0</v>
      </c>
      <c r="CI190" s="59">
        <f t="shared" si="288"/>
        <v>0</v>
      </c>
      <c r="CJ190" s="59">
        <f t="shared" si="288"/>
        <v>0</v>
      </c>
      <c r="CK190" s="59">
        <f t="shared" si="288"/>
        <v>0</v>
      </c>
      <c r="CL190" s="59">
        <f t="shared" si="288"/>
        <v>0</v>
      </c>
      <c r="CM190" s="59">
        <f t="shared" si="288"/>
        <v>0</v>
      </c>
      <c r="CN190" s="59">
        <f t="shared" si="288"/>
        <v>0</v>
      </c>
      <c r="CO190" s="59">
        <f t="shared" si="288"/>
        <v>0</v>
      </c>
      <c r="CP190" s="59">
        <f t="shared" si="288"/>
        <v>0</v>
      </c>
      <c r="CQ190" s="59">
        <f t="shared" si="288"/>
        <v>0</v>
      </c>
      <c r="CR190" s="59">
        <f t="shared" si="288"/>
        <v>0</v>
      </c>
      <c r="CS190" s="59">
        <f t="shared" si="288"/>
        <v>0</v>
      </c>
      <c r="CT190" s="59">
        <f t="shared" si="288"/>
        <v>0</v>
      </c>
      <c r="CU190" s="59">
        <f t="shared" si="288"/>
        <v>0</v>
      </c>
      <c r="CV190" s="59">
        <f t="shared" si="288"/>
        <v>0</v>
      </c>
      <c r="CW190" s="59">
        <f t="shared" si="288"/>
        <v>0</v>
      </c>
      <c r="CX190" s="59">
        <f t="shared" si="288"/>
        <v>0</v>
      </c>
      <c r="CY190" s="59">
        <f t="shared" si="288"/>
        <v>0</v>
      </c>
      <c r="CZ190" s="59">
        <f t="shared" si="288"/>
        <v>0</v>
      </c>
      <c r="DA190" s="59">
        <f t="shared" si="288"/>
        <v>0</v>
      </c>
      <c r="DB190" s="59">
        <f t="shared" si="288"/>
        <v>0</v>
      </c>
      <c r="DC190" s="59">
        <f t="shared" si="288"/>
        <v>0</v>
      </c>
      <c r="DD190" s="59">
        <f t="shared" si="288"/>
        <v>0</v>
      </c>
      <c r="DE190" s="59">
        <f t="shared" si="288"/>
        <v>0</v>
      </c>
      <c r="DF190" s="59">
        <f t="shared" si="288"/>
        <v>0</v>
      </c>
      <c r="DG190" s="59">
        <f t="shared" si="288"/>
        <v>0</v>
      </c>
      <c r="DH190" s="59">
        <f t="shared" si="288"/>
        <v>0</v>
      </c>
      <c r="DI190" s="59">
        <f t="shared" si="288"/>
        <v>0</v>
      </c>
      <c r="DJ190" s="59">
        <f t="shared" si="288"/>
        <v>0</v>
      </c>
      <c r="DK190" s="59">
        <f t="shared" si="288"/>
        <v>0</v>
      </c>
      <c r="DL190" s="59">
        <f t="shared" si="288"/>
        <v>0</v>
      </c>
      <c r="DM190" s="59">
        <f t="shared" si="288"/>
        <v>0</v>
      </c>
      <c r="DN190" s="59">
        <f t="shared" si="288"/>
        <v>0</v>
      </c>
      <c r="DO190" s="59">
        <f t="shared" si="288"/>
        <v>0</v>
      </c>
      <c r="DP190" s="59">
        <f t="shared" si="288"/>
        <v>0</v>
      </c>
      <c r="DQ190" s="59">
        <f t="shared" si="288"/>
        <v>0</v>
      </c>
      <c r="DR190" s="59">
        <f t="shared" si="288"/>
        <v>0</v>
      </c>
      <c r="DS190" s="59">
        <f t="shared" si="288"/>
        <v>0</v>
      </c>
      <c r="DT190" s="59">
        <f t="shared" si="288"/>
        <v>0</v>
      </c>
      <c r="DU190" s="59">
        <f t="shared" si="288"/>
        <v>0</v>
      </c>
      <c r="DV190" s="59">
        <f t="shared" si="288"/>
        <v>0</v>
      </c>
      <c r="DW190" s="59">
        <f t="shared" si="288"/>
        <v>0</v>
      </c>
      <c r="DX190" s="59">
        <f t="shared" si="288"/>
        <v>0</v>
      </c>
      <c r="DY190" s="59">
        <f t="shared" si="288"/>
        <v>0</v>
      </c>
      <c r="DZ190" s="59">
        <f t="shared" si="288"/>
        <v>0</v>
      </c>
      <c r="EA190" s="59">
        <f t="shared" si="288"/>
        <v>0</v>
      </c>
      <c r="EB190" s="59">
        <f t="shared" si="288"/>
        <v>0</v>
      </c>
      <c r="EC190" s="59">
        <f t="shared" si="288"/>
        <v>0</v>
      </c>
      <c r="ED190" s="59">
        <f t="shared" si="288"/>
        <v>0</v>
      </c>
      <c r="EE190" s="59">
        <f t="shared" si="288"/>
        <v>0</v>
      </c>
      <c r="EF190" s="59">
        <f t="shared" si="288"/>
        <v>0</v>
      </c>
      <c r="EG190" s="59">
        <f t="shared" si="288"/>
        <v>0</v>
      </c>
      <c r="EH190" s="59">
        <f t="shared" si="288"/>
        <v>0</v>
      </c>
      <c r="EI190" s="59">
        <f t="shared" si="288"/>
        <v>0</v>
      </c>
    </row>
    <row r="191" spans="2:201" x14ac:dyDescent="0.2">
      <c r="B191" s="108"/>
      <c r="C191" s="108" t="s">
        <v>771</v>
      </c>
      <c r="P191" s="109">
        <f>SUM(S191:EI191)</f>
        <v>0</v>
      </c>
      <c r="Q191" s="109">
        <f>SUMIF(S$5:EI$5,"факт",S191:EI191)</f>
        <v>0</v>
      </c>
      <c r="R191" s="109">
        <f>P191-Q191</f>
        <v>0</v>
      </c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</row>
    <row r="192" spans="2:201" x14ac:dyDescent="0.2">
      <c r="B192" s="108"/>
      <c r="C192" s="108" t="s">
        <v>772</v>
      </c>
      <c r="P192" s="109">
        <f>SUM(S192:EI192)</f>
        <v>0</v>
      </c>
      <c r="Q192" s="109">
        <f>SUMIF(S$5:EI$5,"факт",S192:EI192)</f>
        <v>0</v>
      </c>
      <c r="R192" s="109">
        <f>P192-Q192</f>
        <v>0</v>
      </c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</row>
    <row r="193" spans="2:139" x14ac:dyDescent="0.2">
      <c r="B193" s="108"/>
      <c r="C193" s="108" t="s">
        <v>773</v>
      </c>
      <c r="P193" s="109">
        <f>SUM(S193:EI193)</f>
        <v>0</v>
      </c>
      <c r="Q193" s="109">
        <f>SUMIF(S$5:EI$5,"факт",S193:EI193)</f>
        <v>0</v>
      </c>
      <c r="R193" s="109">
        <f>P193-Q193</f>
        <v>0</v>
      </c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</row>
    <row r="194" spans="2:139" x14ac:dyDescent="0.2">
      <c r="B194" s="108"/>
      <c r="C194" s="108" t="s">
        <v>774</v>
      </c>
      <c r="P194" s="109">
        <f>SUM(S194:EI194)</f>
        <v>0</v>
      </c>
      <c r="Q194" s="109">
        <f>SUMIF(S$5:EI$5,"факт",S194:EI194)</f>
        <v>0</v>
      </c>
      <c r="R194" s="109">
        <f>P194-Q194</f>
        <v>0</v>
      </c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</row>
    <row r="195" spans="2:139" x14ac:dyDescent="0.2">
      <c r="B195" s="104"/>
      <c r="C195" s="104" t="s">
        <v>775</v>
      </c>
      <c r="D195" s="104"/>
      <c r="E195" s="105"/>
      <c r="F195" s="104"/>
      <c r="G195" s="105"/>
      <c r="H195" s="104"/>
      <c r="I195" s="105"/>
      <c r="J195" s="104"/>
      <c r="K195" s="105"/>
      <c r="L195" s="105"/>
      <c r="M195" s="105"/>
      <c r="N195" s="105"/>
      <c r="O195" s="105"/>
      <c r="P195" s="106">
        <f t="shared" ref="P195:CA195" ca="1" si="289">P196+P199</f>
        <v>-15313493640.049549</v>
      </c>
      <c r="Q195" s="106">
        <f t="shared" si="289"/>
        <v>0</v>
      </c>
      <c r="R195" s="106">
        <f t="shared" ca="1" si="289"/>
        <v>-15313493640.049549</v>
      </c>
      <c r="S195" s="107">
        <f t="shared" si="289"/>
        <v>0</v>
      </c>
      <c r="T195" s="107">
        <f t="shared" si="289"/>
        <v>0</v>
      </c>
      <c r="U195" s="107">
        <f t="shared" ref="U195:AY195" si="290">U196+U199</f>
        <v>0</v>
      </c>
      <c r="V195" s="107">
        <f t="shared" si="290"/>
        <v>0</v>
      </c>
      <c r="W195" s="107">
        <f t="shared" si="290"/>
        <v>0</v>
      </c>
      <c r="X195" s="107">
        <f t="shared" si="290"/>
        <v>0</v>
      </c>
      <c r="Y195" s="107">
        <f t="shared" si="290"/>
        <v>0</v>
      </c>
      <c r="Z195" s="107">
        <f t="shared" si="290"/>
        <v>0</v>
      </c>
      <c r="AA195" s="107">
        <f t="shared" si="290"/>
        <v>0</v>
      </c>
      <c r="AB195" s="107">
        <f t="shared" si="290"/>
        <v>0</v>
      </c>
      <c r="AC195" s="107">
        <f t="shared" si="290"/>
        <v>0</v>
      </c>
      <c r="AD195" s="107">
        <f t="shared" si="290"/>
        <v>0</v>
      </c>
      <c r="AE195" s="107">
        <f t="shared" si="290"/>
        <v>0</v>
      </c>
      <c r="AF195" s="107">
        <f t="shared" si="290"/>
        <v>0</v>
      </c>
      <c r="AG195" s="107">
        <f t="shared" si="290"/>
        <v>0</v>
      </c>
      <c r="AH195" s="107">
        <f t="shared" si="290"/>
        <v>0</v>
      </c>
      <c r="AI195" s="107">
        <f t="shared" si="290"/>
        <v>0</v>
      </c>
      <c r="AJ195" s="107">
        <f t="shared" si="290"/>
        <v>0</v>
      </c>
      <c r="AK195" s="107">
        <f t="shared" si="290"/>
        <v>-1048650538.0649037</v>
      </c>
      <c r="AL195" s="107">
        <f t="shared" si="290"/>
        <v>0</v>
      </c>
      <c r="AM195" s="107">
        <f t="shared" si="290"/>
        <v>0</v>
      </c>
      <c r="AN195" s="107">
        <f t="shared" si="290"/>
        <v>0</v>
      </c>
      <c r="AO195" s="107">
        <f t="shared" si="290"/>
        <v>0</v>
      </c>
      <c r="AP195" s="107">
        <f t="shared" si="290"/>
        <v>0</v>
      </c>
      <c r="AQ195" s="107">
        <f t="shared" si="290"/>
        <v>0</v>
      </c>
      <c r="AR195" s="107">
        <f t="shared" si="290"/>
        <v>0</v>
      </c>
      <c r="AS195" s="107">
        <f t="shared" si="290"/>
        <v>0</v>
      </c>
      <c r="AT195" s="107">
        <f t="shared" si="290"/>
        <v>0</v>
      </c>
      <c r="AU195" s="107">
        <f t="shared" si="290"/>
        <v>0</v>
      </c>
      <c r="AV195" s="107">
        <f t="shared" si="290"/>
        <v>0</v>
      </c>
      <c r="AW195" s="107">
        <f t="shared" si="290"/>
        <v>0</v>
      </c>
      <c r="AX195" s="107">
        <f t="shared" si="290"/>
        <v>0</v>
      </c>
      <c r="AY195" s="107">
        <f t="shared" si="290"/>
        <v>0</v>
      </c>
      <c r="AZ195" s="107">
        <f t="shared" si="289"/>
        <v>0</v>
      </c>
      <c r="BA195" s="107">
        <f t="shared" si="289"/>
        <v>0</v>
      </c>
      <c r="BB195" s="107">
        <f t="shared" si="289"/>
        <v>0</v>
      </c>
      <c r="BC195" s="107">
        <f t="shared" si="289"/>
        <v>0</v>
      </c>
      <c r="BD195" s="107">
        <f t="shared" si="289"/>
        <v>0</v>
      </c>
      <c r="BE195" s="107">
        <f t="shared" si="289"/>
        <v>0</v>
      </c>
      <c r="BF195" s="107">
        <f t="shared" si="289"/>
        <v>0</v>
      </c>
      <c r="BG195" s="107">
        <f t="shared" si="289"/>
        <v>0</v>
      </c>
      <c r="BH195" s="107">
        <f t="shared" si="289"/>
        <v>0</v>
      </c>
      <c r="BI195" s="107">
        <f t="shared" ca="1" si="289"/>
        <v>-14264843101.984646</v>
      </c>
      <c r="BJ195" s="107">
        <f t="shared" ca="1" si="289"/>
        <v>0</v>
      </c>
      <c r="BK195" s="107">
        <f t="shared" ca="1" si="289"/>
        <v>0</v>
      </c>
      <c r="BL195" s="107">
        <f t="shared" ca="1" si="289"/>
        <v>0</v>
      </c>
      <c r="BM195" s="107">
        <f t="shared" ca="1" si="289"/>
        <v>0</v>
      </c>
      <c r="BN195" s="107">
        <f t="shared" ca="1" si="289"/>
        <v>0</v>
      </c>
      <c r="BO195" s="107">
        <f t="shared" ca="1" si="289"/>
        <v>0</v>
      </c>
      <c r="BP195" s="107">
        <f t="shared" ca="1" si="289"/>
        <v>0</v>
      </c>
      <c r="BQ195" s="107">
        <f t="shared" ca="1" si="289"/>
        <v>0</v>
      </c>
      <c r="BR195" s="107">
        <f t="shared" ca="1" si="289"/>
        <v>0</v>
      </c>
      <c r="BS195" s="107">
        <f t="shared" ca="1" si="289"/>
        <v>0</v>
      </c>
      <c r="BT195" s="107">
        <f t="shared" ca="1" si="289"/>
        <v>0</v>
      </c>
      <c r="BU195" s="107">
        <f t="shared" ca="1" si="289"/>
        <v>0</v>
      </c>
      <c r="BV195" s="107">
        <f t="shared" ca="1" si="289"/>
        <v>0</v>
      </c>
      <c r="BW195" s="107">
        <f t="shared" ca="1" si="289"/>
        <v>0</v>
      </c>
      <c r="BX195" s="107">
        <f t="shared" ca="1" si="289"/>
        <v>0</v>
      </c>
      <c r="BY195" s="107">
        <f t="shared" ca="1" si="289"/>
        <v>0</v>
      </c>
      <c r="BZ195" s="107">
        <f t="shared" ca="1" si="289"/>
        <v>0</v>
      </c>
      <c r="CA195" s="107">
        <f t="shared" ca="1" si="289"/>
        <v>0</v>
      </c>
      <c r="CB195" s="107">
        <f t="shared" ref="CB195:EI195" ca="1" si="291">CB196+CB199</f>
        <v>0</v>
      </c>
      <c r="CC195" s="107">
        <f t="shared" ca="1" si="291"/>
        <v>0</v>
      </c>
      <c r="CD195" s="107">
        <f t="shared" ca="1" si="291"/>
        <v>0</v>
      </c>
      <c r="CE195" s="107">
        <f t="shared" ca="1" si="291"/>
        <v>0</v>
      </c>
      <c r="CF195" s="107">
        <f t="shared" ca="1" si="291"/>
        <v>0</v>
      </c>
      <c r="CG195" s="107">
        <f t="shared" ca="1" si="291"/>
        <v>0</v>
      </c>
      <c r="CH195" s="107">
        <f t="shared" ca="1" si="291"/>
        <v>0</v>
      </c>
      <c r="CI195" s="107">
        <f t="shared" ca="1" si="291"/>
        <v>0</v>
      </c>
      <c r="CJ195" s="107">
        <f t="shared" ca="1" si="291"/>
        <v>0</v>
      </c>
      <c r="CK195" s="107">
        <f t="shared" ca="1" si="291"/>
        <v>0</v>
      </c>
      <c r="CL195" s="107">
        <f t="shared" ca="1" si="291"/>
        <v>0</v>
      </c>
      <c r="CM195" s="107">
        <f t="shared" ca="1" si="291"/>
        <v>0</v>
      </c>
      <c r="CN195" s="107">
        <f t="shared" ca="1" si="291"/>
        <v>0</v>
      </c>
      <c r="CO195" s="107">
        <f t="shared" ca="1" si="291"/>
        <v>0</v>
      </c>
      <c r="CP195" s="107">
        <f t="shared" ca="1" si="291"/>
        <v>0</v>
      </c>
      <c r="CQ195" s="107">
        <f t="shared" ca="1" si="291"/>
        <v>0</v>
      </c>
      <c r="CR195" s="107">
        <f t="shared" ca="1" si="291"/>
        <v>0</v>
      </c>
      <c r="CS195" s="107">
        <f t="shared" ca="1" si="291"/>
        <v>0</v>
      </c>
      <c r="CT195" s="107">
        <f t="shared" ca="1" si="291"/>
        <v>0</v>
      </c>
      <c r="CU195" s="107">
        <f t="shared" ca="1" si="291"/>
        <v>0</v>
      </c>
      <c r="CV195" s="107">
        <f t="shared" ca="1" si="291"/>
        <v>0</v>
      </c>
      <c r="CW195" s="107">
        <f t="shared" ca="1" si="291"/>
        <v>0</v>
      </c>
      <c r="CX195" s="107">
        <f t="shared" ca="1" si="291"/>
        <v>0</v>
      </c>
      <c r="CY195" s="107">
        <f t="shared" ca="1" si="291"/>
        <v>0</v>
      </c>
      <c r="CZ195" s="107">
        <f t="shared" ca="1" si="291"/>
        <v>0</v>
      </c>
      <c r="DA195" s="107">
        <f t="shared" ca="1" si="291"/>
        <v>0</v>
      </c>
      <c r="DB195" s="107">
        <f t="shared" ca="1" si="291"/>
        <v>0</v>
      </c>
      <c r="DC195" s="107">
        <f t="shared" ca="1" si="291"/>
        <v>0</v>
      </c>
      <c r="DD195" s="107">
        <f t="shared" ca="1" si="291"/>
        <v>0</v>
      </c>
      <c r="DE195" s="107">
        <f t="shared" ca="1" si="291"/>
        <v>0</v>
      </c>
      <c r="DF195" s="107">
        <f t="shared" ca="1" si="291"/>
        <v>0</v>
      </c>
      <c r="DG195" s="107">
        <f t="shared" ca="1" si="291"/>
        <v>0</v>
      </c>
      <c r="DH195" s="107">
        <f t="shared" ca="1" si="291"/>
        <v>0</v>
      </c>
      <c r="DI195" s="107">
        <f t="shared" ca="1" si="291"/>
        <v>0</v>
      </c>
      <c r="DJ195" s="107">
        <f t="shared" ca="1" si="291"/>
        <v>0</v>
      </c>
      <c r="DK195" s="107">
        <f t="shared" ca="1" si="291"/>
        <v>0</v>
      </c>
      <c r="DL195" s="107">
        <f t="shared" ca="1" si="291"/>
        <v>0</v>
      </c>
      <c r="DM195" s="107">
        <f t="shared" ca="1" si="291"/>
        <v>0</v>
      </c>
      <c r="DN195" s="107">
        <f t="shared" ca="1" si="291"/>
        <v>0</v>
      </c>
      <c r="DO195" s="107">
        <f t="shared" ca="1" si="291"/>
        <v>0</v>
      </c>
      <c r="DP195" s="107">
        <f t="shared" si="291"/>
        <v>0</v>
      </c>
      <c r="DQ195" s="107">
        <f t="shared" si="291"/>
        <v>0</v>
      </c>
      <c r="DR195" s="107">
        <f t="shared" si="291"/>
        <v>0</v>
      </c>
      <c r="DS195" s="107">
        <f t="shared" si="291"/>
        <v>0</v>
      </c>
      <c r="DT195" s="107">
        <f t="shared" si="291"/>
        <v>0</v>
      </c>
      <c r="DU195" s="107">
        <f t="shared" si="291"/>
        <v>0</v>
      </c>
      <c r="DV195" s="107">
        <f t="shared" si="291"/>
        <v>0</v>
      </c>
      <c r="DW195" s="107">
        <f t="shared" si="291"/>
        <v>0</v>
      </c>
      <c r="DX195" s="107">
        <f t="shared" si="291"/>
        <v>0</v>
      </c>
      <c r="DY195" s="107">
        <f t="shared" si="291"/>
        <v>0</v>
      </c>
      <c r="DZ195" s="107">
        <f t="shared" si="291"/>
        <v>0</v>
      </c>
      <c r="EA195" s="107">
        <f t="shared" si="291"/>
        <v>0</v>
      </c>
      <c r="EB195" s="107">
        <f t="shared" si="291"/>
        <v>0</v>
      </c>
      <c r="EC195" s="107">
        <f t="shared" si="291"/>
        <v>0</v>
      </c>
      <c r="ED195" s="107">
        <f t="shared" si="291"/>
        <v>0</v>
      </c>
      <c r="EE195" s="107">
        <f t="shared" si="291"/>
        <v>0</v>
      </c>
      <c r="EF195" s="107">
        <f t="shared" si="291"/>
        <v>0</v>
      </c>
      <c r="EG195" s="107">
        <f t="shared" si="291"/>
        <v>0</v>
      </c>
      <c r="EH195" s="107">
        <f t="shared" si="291"/>
        <v>0</v>
      </c>
      <c r="EI195" s="107">
        <f t="shared" si="291"/>
        <v>0</v>
      </c>
    </row>
    <row r="196" spans="2:139" x14ac:dyDescent="0.2">
      <c r="B196" s="108"/>
      <c r="C196" s="108" t="s">
        <v>776</v>
      </c>
      <c r="P196" s="109">
        <f t="shared" ref="P196:T196" ca="1" si="292">SUM(P197:P198)</f>
        <v>-15313493640.049549</v>
      </c>
      <c r="Q196" s="109">
        <f t="shared" si="292"/>
        <v>0</v>
      </c>
      <c r="R196" s="109">
        <f t="shared" ca="1" si="292"/>
        <v>-15313493640.049549</v>
      </c>
      <c r="S196" s="59">
        <f t="shared" si="292"/>
        <v>0</v>
      </c>
      <c r="T196" s="59">
        <f t="shared" si="292"/>
        <v>0</v>
      </c>
      <c r="U196" s="59">
        <f t="shared" ref="U196:AY196" si="293">SUM(U197:U198)</f>
        <v>0</v>
      </c>
      <c r="V196" s="59">
        <f t="shared" si="293"/>
        <v>0</v>
      </c>
      <c r="W196" s="59">
        <f t="shared" si="293"/>
        <v>0</v>
      </c>
      <c r="X196" s="59">
        <f t="shared" si="293"/>
        <v>0</v>
      </c>
      <c r="Y196" s="59">
        <f t="shared" si="293"/>
        <v>0</v>
      </c>
      <c r="Z196" s="59">
        <f t="shared" si="293"/>
        <v>0</v>
      </c>
      <c r="AA196" s="59">
        <f t="shared" si="293"/>
        <v>0</v>
      </c>
      <c r="AB196" s="59">
        <f t="shared" si="293"/>
        <v>0</v>
      </c>
      <c r="AC196" s="59">
        <f t="shared" si="293"/>
        <v>0</v>
      </c>
      <c r="AD196" s="59">
        <f t="shared" si="293"/>
        <v>0</v>
      </c>
      <c r="AE196" s="59">
        <f t="shared" si="293"/>
        <v>0</v>
      </c>
      <c r="AF196" s="59">
        <f t="shared" si="293"/>
        <v>0</v>
      </c>
      <c r="AG196" s="59">
        <f t="shared" si="293"/>
        <v>0</v>
      </c>
      <c r="AH196" s="59">
        <f t="shared" si="293"/>
        <v>0</v>
      </c>
      <c r="AI196" s="59">
        <f t="shared" si="293"/>
        <v>0</v>
      </c>
      <c r="AJ196" s="59">
        <f t="shared" si="293"/>
        <v>0</v>
      </c>
      <c r="AK196" s="59">
        <f t="shared" si="293"/>
        <v>-1048650538.0649037</v>
      </c>
      <c r="AL196" s="59">
        <f t="shared" si="293"/>
        <v>0</v>
      </c>
      <c r="AM196" s="59">
        <f t="shared" si="293"/>
        <v>0</v>
      </c>
      <c r="AN196" s="59">
        <f t="shared" si="293"/>
        <v>0</v>
      </c>
      <c r="AO196" s="59">
        <f t="shared" si="293"/>
        <v>0</v>
      </c>
      <c r="AP196" s="59">
        <f t="shared" si="293"/>
        <v>0</v>
      </c>
      <c r="AQ196" s="59">
        <f t="shared" si="293"/>
        <v>0</v>
      </c>
      <c r="AR196" s="59">
        <f t="shared" si="293"/>
        <v>0</v>
      </c>
      <c r="AS196" s="59">
        <f t="shared" si="293"/>
        <v>0</v>
      </c>
      <c r="AT196" s="59">
        <f t="shared" si="293"/>
        <v>0</v>
      </c>
      <c r="AU196" s="59">
        <f t="shared" si="293"/>
        <v>0</v>
      </c>
      <c r="AV196" s="59">
        <f t="shared" si="293"/>
        <v>0</v>
      </c>
      <c r="AW196" s="59">
        <f t="shared" si="293"/>
        <v>0</v>
      </c>
      <c r="AX196" s="59">
        <f t="shared" si="293"/>
        <v>0</v>
      </c>
      <c r="AY196" s="59">
        <f t="shared" si="293"/>
        <v>0</v>
      </c>
      <c r="AZ196" s="59">
        <f t="shared" ref="AZ196:DG196" si="294">SUM(AZ197:AZ198)</f>
        <v>0</v>
      </c>
      <c r="BA196" s="59">
        <f t="shared" si="294"/>
        <v>0</v>
      </c>
      <c r="BB196" s="59">
        <f t="shared" si="294"/>
        <v>0</v>
      </c>
      <c r="BC196" s="59">
        <f t="shared" si="294"/>
        <v>0</v>
      </c>
      <c r="BD196" s="59">
        <f t="shared" si="294"/>
        <v>0</v>
      </c>
      <c r="BE196" s="59">
        <f t="shared" si="294"/>
        <v>0</v>
      </c>
      <c r="BF196" s="59">
        <f t="shared" si="294"/>
        <v>0</v>
      </c>
      <c r="BG196" s="59">
        <f t="shared" si="294"/>
        <v>0</v>
      </c>
      <c r="BH196" s="59">
        <f t="shared" si="294"/>
        <v>0</v>
      </c>
      <c r="BI196" s="59">
        <f t="shared" ca="1" si="294"/>
        <v>-14264843101.984646</v>
      </c>
      <c r="BJ196" s="59">
        <f t="shared" ca="1" si="294"/>
        <v>0</v>
      </c>
      <c r="BK196" s="59">
        <f t="shared" ca="1" si="294"/>
        <v>0</v>
      </c>
      <c r="BL196" s="59">
        <f t="shared" ca="1" si="294"/>
        <v>0</v>
      </c>
      <c r="BM196" s="59">
        <f t="shared" ca="1" si="294"/>
        <v>0</v>
      </c>
      <c r="BN196" s="59">
        <f t="shared" ca="1" si="294"/>
        <v>0</v>
      </c>
      <c r="BO196" s="59">
        <f t="shared" ca="1" si="294"/>
        <v>0</v>
      </c>
      <c r="BP196" s="59">
        <f t="shared" ca="1" si="294"/>
        <v>0</v>
      </c>
      <c r="BQ196" s="59">
        <f t="shared" ca="1" si="294"/>
        <v>0</v>
      </c>
      <c r="BR196" s="59">
        <f t="shared" ca="1" si="294"/>
        <v>0</v>
      </c>
      <c r="BS196" s="59">
        <f t="shared" ca="1" si="294"/>
        <v>0</v>
      </c>
      <c r="BT196" s="59">
        <f t="shared" ca="1" si="294"/>
        <v>0</v>
      </c>
      <c r="BU196" s="59">
        <f t="shared" ca="1" si="294"/>
        <v>0</v>
      </c>
      <c r="BV196" s="59">
        <f t="shared" ca="1" si="294"/>
        <v>0</v>
      </c>
      <c r="BW196" s="59">
        <f t="shared" ca="1" si="294"/>
        <v>0</v>
      </c>
      <c r="BX196" s="59">
        <f t="shared" ca="1" si="294"/>
        <v>0</v>
      </c>
      <c r="BY196" s="59">
        <f t="shared" ca="1" si="294"/>
        <v>0</v>
      </c>
      <c r="BZ196" s="59">
        <f t="shared" ca="1" si="294"/>
        <v>0</v>
      </c>
      <c r="CA196" s="59">
        <f t="shared" ca="1" si="294"/>
        <v>0</v>
      </c>
      <c r="CB196" s="59">
        <f t="shared" ca="1" si="294"/>
        <v>0</v>
      </c>
      <c r="CC196" s="59">
        <f t="shared" ca="1" si="294"/>
        <v>0</v>
      </c>
      <c r="CD196" s="59">
        <f t="shared" ca="1" si="294"/>
        <v>0</v>
      </c>
      <c r="CE196" s="59">
        <f t="shared" ca="1" si="294"/>
        <v>0</v>
      </c>
      <c r="CF196" s="59">
        <f t="shared" ca="1" si="294"/>
        <v>0</v>
      </c>
      <c r="CG196" s="59">
        <f t="shared" ca="1" si="294"/>
        <v>0</v>
      </c>
      <c r="CH196" s="59">
        <f t="shared" ca="1" si="294"/>
        <v>0</v>
      </c>
      <c r="CI196" s="59">
        <f t="shared" ca="1" si="294"/>
        <v>0</v>
      </c>
      <c r="CJ196" s="59">
        <f t="shared" ca="1" si="294"/>
        <v>0</v>
      </c>
      <c r="CK196" s="59">
        <f t="shared" ca="1" si="294"/>
        <v>0</v>
      </c>
      <c r="CL196" s="59">
        <f t="shared" ca="1" si="294"/>
        <v>0</v>
      </c>
      <c r="CM196" s="59">
        <f t="shared" ca="1" si="294"/>
        <v>0</v>
      </c>
      <c r="CN196" s="59">
        <f t="shared" ca="1" si="294"/>
        <v>0</v>
      </c>
      <c r="CO196" s="59">
        <f t="shared" ca="1" si="294"/>
        <v>0</v>
      </c>
      <c r="CP196" s="59">
        <f t="shared" ca="1" si="294"/>
        <v>0</v>
      </c>
      <c r="CQ196" s="59">
        <f t="shared" ca="1" si="294"/>
        <v>0</v>
      </c>
      <c r="CR196" s="59">
        <f t="shared" ca="1" si="294"/>
        <v>0</v>
      </c>
      <c r="CS196" s="59">
        <f t="shared" ca="1" si="294"/>
        <v>0</v>
      </c>
      <c r="CT196" s="59">
        <f t="shared" ca="1" si="294"/>
        <v>0</v>
      </c>
      <c r="CU196" s="59">
        <f t="shared" ca="1" si="294"/>
        <v>0</v>
      </c>
      <c r="CV196" s="59">
        <f t="shared" ca="1" si="294"/>
        <v>0</v>
      </c>
      <c r="CW196" s="59">
        <f t="shared" ca="1" si="294"/>
        <v>0</v>
      </c>
      <c r="CX196" s="59">
        <f t="shared" ca="1" si="294"/>
        <v>0</v>
      </c>
      <c r="CY196" s="59">
        <f t="shared" ca="1" si="294"/>
        <v>0</v>
      </c>
      <c r="CZ196" s="59">
        <f t="shared" ca="1" si="294"/>
        <v>0</v>
      </c>
      <c r="DA196" s="59">
        <f t="shared" ca="1" si="294"/>
        <v>0</v>
      </c>
      <c r="DB196" s="59">
        <f t="shared" ca="1" si="294"/>
        <v>0</v>
      </c>
      <c r="DC196" s="59">
        <f t="shared" ca="1" si="294"/>
        <v>0</v>
      </c>
      <c r="DD196" s="59">
        <f t="shared" ca="1" si="294"/>
        <v>0</v>
      </c>
      <c r="DE196" s="59">
        <f t="shared" ca="1" si="294"/>
        <v>0</v>
      </c>
      <c r="DF196" s="59">
        <f t="shared" ca="1" si="294"/>
        <v>0</v>
      </c>
      <c r="DG196" s="59">
        <f t="shared" ca="1" si="294"/>
        <v>0</v>
      </c>
      <c r="DH196" s="59">
        <f t="shared" ref="DH196:EI196" ca="1" si="295">SUM(DH197:DH198)</f>
        <v>0</v>
      </c>
      <c r="DI196" s="59">
        <f t="shared" ca="1" si="295"/>
        <v>0</v>
      </c>
      <c r="DJ196" s="59">
        <f t="shared" ca="1" si="295"/>
        <v>0</v>
      </c>
      <c r="DK196" s="59">
        <f t="shared" ca="1" si="295"/>
        <v>0</v>
      </c>
      <c r="DL196" s="59">
        <f t="shared" ca="1" si="295"/>
        <v>0</v>
      </c>
      <c r="DM196" s="59">
        <f t="shared" ca="1" si="295"/>
        <v>0</v>
      </c>
      <c r="DN196" s="59">
        <f t="shared" ca="1" si="295"/>
        <v>0</v>
      </c>
      <c r="DO196" s="59">
        <f t="shared" ca="1" si="295"/>
        <v>0</v>
      </c>
      <c r="DP196" s="59">
        <f t="shared" si="295"/>
        <v>0</v>
      </c>
      <c r="DQ196" s="59">
        <f t="shared" si="295"/>
        <v>0</v>
      </c>
      <c r="DR196" s="59">
        <f t="shared" si="295"/>
        <v>0</v>
      </c>
      <c r="DS196" s="59">
        <f t="shared" si="295"/>
        <v>0</v>
      </c>
      <c r="DT196" s="59">
        <f t="shared" si="295"/>
        <v>0</v>
      </c>
      <c r="DU196" s="59">
        <f t="shared" si="295"/>
        <v>0</v>
      </c>
      <c r="DV196" s="59">
        <f t="shared" si="295"/>
        <v>0</v>
      </c>
      <c r="DW196" s="59">
        <f t="shared" si="295"/>
        <v>0</v>
      </c>
      <c r="DX196" s="59">
        <f t="shared" si="295"/>
        <v>0</v>
      </c>
      <c r="DY196" s="59">
        <f t="shared" si="295"/>
        <v>0</v>
      </c>
      <c r="DZ196" s="59">
        <f t="shared" si="295"/>
        <v>0</v>
      </c>
      <c r="EA196" s="59">
        <f t="shared" si="295"/>
        <v>0</v>
      </c>
      <c r="EB196" s="59">
        <f t="shared" si="295"/>
        <v>0</v>
      </c>
      <c r="EC196" s="59">
        <f t="shared" si="295"/>
        <v>0</v>
      </c>
      <c r="ED196" s="59">
        <f t="shared" si="295"/>
        <v>0</v>
      </c>
      <c r="EE196" s="59">
        <f t="shared" si="295"/>
        <v>0</v>
      </c>
      <c r="EF196" s="59">
        <f t="shared" si="295"/>
        <v>0</v>
      </c>
      <c r="EG196" s="59">
        <f t="shared" si="295"/>
        <v>0</v>
      </c>
      <c r="EH196" s="59">
        <f t="shared" si="295"/>
        <v>0</v>
      </c>
      <c r="EI196" s="59">
        <f t="shared" si="295"/>
        <v>0</v>
      </c>
    </row>
    <row r="197" spans="2:139" x14ac:dyDescent="0.2">
      <c r="B197" s="110" t="s">
        <v>1117</v>
      </c>
      <c r="C197" s="110" t="s">
        <v>777</v>
      </c>
      <c r="D197" s="111" t="s">
        <v>493</v>
      </c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2">
        <f>SUM(S197:EI197)</f>
        <v>-1048650538.0649037</v>
      </c>
      <c r="Q197" s="112">
        <f>SUMIF(S$5:EI$5,"факт",S197:EI197)</f>
        <v>0</v>
      </c>
      <c r="R197" s="112">
        <f>P197-Q197</f>
        <v>-1048650538.0649037</v>
      </c>
      <c r="S197" s="113">
        <f>КРЕДИТЫ!S40*КРЕДИТЫ!$E$60</f>
        <v>0</v>
      </c>
      <c r="T197" s="113">
        <f>КРЕДИТЫ!T40*КРЕДИТЫ!$E$60</f>
        <v>0</v>
      </c>
      <c r="U197" s="113">
        <f>КРЕДИТЫ!U40*КРЕДИТЫ!$E$60</f>
        <v>0</v>
      </c>
      <c r="V197" s="113">
        <f>КРЕДИТЫ!V40*КРЕДИТЫ!$E$60</f>
        <v>0</v>
      </c>
      <c r="W197" s="113">
        <f>КРЕДИТЫ!W40*КРЕДИТЫ!$E$60</f>
        <v>0</v>
      </c>
      <c r="X197" s="113">
        <f>КРЕДИТЫ!X40*КРЕДИТЫ!$E$60</f>
        <v>0</v>
      </c>
      <c r="Y197" s="113">
        <f>КРЕДИТЫ!Y40*КРЕДИТЫ!$E$60</f>
        <v>0</v>
      </c>
      <c r="Z197" s="113">
        <f>КРЕДИТЫ!Z40*КРЕДИТЫ!$E$60</f>
        <v>0</v>
      </c>
      <c r="AA197" s="113">
        <f>КРЕДИТЫ!AA40*КРЕДИТЫ!$E$60</f>
        <v>0</v>
      </c>
      <c r="AB197" s="113">
        <f>КРЕДИТЫ!AB40*КРЕДИТЫ!$E$60</f>
        <v>0</v>
      </c>
      <c r="AC197" s="113">
        <f>КРЕДИТЫ!AC40*КРЕДИТЫ!$E$60</f>
        <v>0</v>
      </c>
      <c r="AD197" s="113">
        <f>КРЕДИТЫ!AD40*КРЕДИТЫ!$E$60</f>
        <v>0</v>
      </c>
      <c r="AE197" s="113">
        <f>КРЕДИТЫ!AE40*КРЕДИТЫ!$E$60</f>
        <v>0</v>
      </c>
      <c r="AF197" s="113">
        <f>КРЕДИТЫ!AF40*КРЕДИТЫ!$E$60</f>
        <v>0</v>
      </c>
      <c r="AG197" s="113">
        <f>КРЕДИТЫ!AG40*КРЕДИТЫ!$E$60</f>
        <v>0</v>
      </c>
      <c r="AH197" s="113">
        <f>КРЕДИТЫ!AH40*КРЕДИТЫ!$E$60</f>
        <v>0</v>
      </c>
      <c r="AI197" s="113">
        <f>КРЕДИТЫ!AI40*КРЕДИТЫ!$E$60</f>
        <v>0</v>
      </c>
      <c r="AJ197" s="113">
        <f>КРЕДИТЫ!AJ40*КРЕДИТЫ!$E$60</f>
        <v>0</v>
      </c>
      <c r="AK197" s="113">
        <f>КРЕДИТЫ!AK40*КРЕДИТЫ!$E$60</f>
        <v>-1048650538.0649037</v>
      </c>
      <c r="AL197" s="113">
        <f>КРЕДИТЫ!AL40*КРЕДИТЫ!$E$60</f>
        <v>0</v>
      </c>
      <c r="AM197" s="113">
        <f>КРЕДИТЫ!AM40*КРЕДИТЫ!$E$60</f>
        <v>0</v>
      </c>
      <c r="AN197" s="113">
        <f>КРЕДИТЫ!AN40*КРЕДИТЫ!$E$60</f>
        <v>0</v>
      </c>
      <c r="AO197" s="113">
        <f>КРЕДИТЫ!AO40*КРЕДИТЫ!$E$60</f>
        <v>0</v>
      </c>
      <c r="AP197" s="113">
        <f>КРЕДИТЫ!AP40*КРЕДИТЫ!$E$60</f>
        <v>0</v>
      </c>
      <c r="AQ197" s="113">
        <f>КРЕДИТЫ!AQ40*КРЕДИТЫ!$E$60</f>
        <v>0</v>
      </c>
      <c r="AR197" s="113">
        <f>КРЕДИТЫ!AR40*КРЕДИТЫ!$E$60</f>
        <v>0</v>
      </c>
      <c r="AS197" s="113">
        <f>КРЕДИТЫ!AS40*КРЕДИТЫ!$E$60</f>
        <v>0</v>
      </c>
      <c r="AT197" s="113">
        <f>КРЕДИТЫ!AT40*КРЕДИТЫ!$E$60</f>
        <v>0</v>
      </c>
      <c r="AU197" s="113">
        <f>КРЕДИТЫ!AU40*КРЕДИТЫ!$E$60</f>
        <v>0</v>
      </c>
      <c r="AV197" s="113">
        <f>КРЕДИТЫ!AV40*КРЕДИТЫ!$E$60</f>
        <v>0</v>
      </c>
      <c r="AW197" s="113">
        <f>КРЕДИТЫ!AW40*КРЕДИТЫ!$E$60</f>
        <v>0</v>
      </c>
      <c r="AX197" s="113">
        <f>КРЕДИТЫ!AX40*КРЕДИТЫ!$E$60</f>
        <v>0</v>
      </c>
      <c r="AY197" s="113">
        <f>КРЕДИТЫ!AY40*КРЕДИТЫ!$E$60</f>
        <v>0</v>
      </c>
      <c r="AZ197" s="113">
        <f>КРЕДИТЫ!AZ40*КРЕДИТЫ!$E$60</f>
        <v>0</v>
      </c>
      <c r="BA197" s="113">
        <f>КРЕДИТЫ!BA40*КРЕДИТЫ!$E$60</f>
        <v>0</v>
      </c>
      <c r="BB197" s="113">
        <f>КРЕДИТЫ!BB40*КРЕДИТЫ!$E$60</f>
        <v>0</v>
      </c>
      <c r="BC197" s="113">
        <f>КРЕДИТЫ!BC40*КРЕДИТЫ!$E$60</f>
        <v>0</v>
      </c>
      <c r="BD197" s="113">
        <f>КРЕДИТЫ!BD40*КРЕДИТЫ!$E$60</f>
        <v>0</v>
      </c>
      <c r="BE197" s="113">
        <f>КРЕДИТЫ!BE40*КРЕДИТЫ!$E$60</f>
        <v>0</v>
      </c>
      <c r="BF197" s="113">
        <f>КРЕДИТЫ!BF40*КРЕДИТЫ!$E$60</f>
        <v>0</v>
      </c>
      <c r="BG197" s="113">
        <f>КРЕДИТЫ!BG40*КРЕДИТЫ!$E$60</f>
        <v>0</v>
      </c>
      <c r="BH197" s="113">
        <f>КРЕДИТЫ!BH40*КРЕДИТЫ!$E$60</f>
        <v>0</v>
      </c>
      <c r="BI197" s="113">
        <f>КРЕДИТЫ!BI40*КРЕДИТЫ!$E$60</f>
        <v>0</v>
      </c>
      <c r="BJ197" s="113">
        <f>КРЕДИТЫ!BJ40*КРЕДИТЫ!$E$60</f>
        <v>0</v>
      </c>
      <c r="BK197" s="113">
        <f>КРЕДИТЫ!BK40*КРЕДИТЫ!$E$60</f>
        <v>0</v>
      </c>
      <c r="BL197" s="113">
        <f>КРЕДИТЫ!BL40*КРЕДИТЫ!$E$60</f>
        <v>0</v>
      </c>
      <c r="BM197" s="113">
        <f>КРЕДИТЫ!BM40*КРЕДИТЫ!$E$60</f>
        <v>0</v>
      </c>
      <c r="BN197" s="113">
        <f>КРЕДИТЫ!BN40*КРЕДИТЫ!$E$60</f>
        <v>0</v>
      </c>
      <c r="BO197" s="113">
        <f>КРЕДИТЫ!BO40*КРЕДИТЫ!$E$60</f>
        <v>0</v>
      </c>
      <c r="BP197" s="113">
        <f>КРЕДИТЫ!BP40*КРЕДИТЫ!$E$60</f>
        <v>0</v>
      </c>
      <c r="BQ197" s="113">
        <f>КРЕДИТЫ!BQ40*КРЕДИТЫ!$E$60</f>
        <v>0</v>
      </c>
      <c r="BR197" s="113">
        <f>КРЕДИТЫ!BR40*КРЕДИТЫ!$E$60</f>
        <v>0</v>
      </c>
      <c r="BS197" s="113">
        <f>КРЕДИТЫ!BS40*КРЕДИТЫ!$E$60</f>
        <v>0</v>
      </c>
      <c r="BT197" s="113">
        <f>КРЕДИТЫ!BT40*КРЕДИТЫ!$E$60</f>
        <v>0</v>
      </c>
      <c r="BU197" s="113">
        <f>КРЕДИТЫ!BU40*КРЕДИТЫ!$E$60</f>
        <v>0</v>
      </c>
      <c r="BV197" s="113">
        <f>КРЕДИТЫ!BV40*КРЕДИТЫ!$E$60</f>
        <v>0</v>
      </c>
      <c r="BW197" s="113">
        <f>КРЕДИТЫ!BW40*КРЕДИТЫ!$E$60</f>
        <v>0</v>
      </c>
      <c r="BX197" s="113">
        <f>КРЕДИТЫ!BX40*КРЕДИТЫ!$E$60</f>
        <v>0</v>
      </c>
      <c r="BY197" s="113">
        <f>КРЕДИТЫ!BY40*КРЕДИТЫ!$E$60</f>
        <v>0</v>
      </c>
      <c r="BZ197" s="113">
        <f>КРЕДИТЫ!BZ40*КРЕДИТЫ!$E$60</f>
        <v>0</v>
      </c>
      <c r="CA197" s="113">
        <f>КРЕДИТЫ!CA40*КРЕДИТЫ!$E$60</f>
        <v>0</v>
      </c>
      <c r="CB197" s="113">
        <f>КРЕДИТЫ!CB40*КРЕДИТЫ!$E$60</f>
        <v>0</v>
      </c>
      <c r="CC197" s="113">
        <f>КРЕДИТЫ!CC40*КРЕДИТЫ!$E$60</f>
        <v>0</v>
      </c>
      <c r="CD197" s="113">
        <f>КРЕДИТЫ!CD40*КРЕДИТЫ!$E$60</f>
        <v>0</v>
      </c>
      <c r="CE197" s="113">
        <f>КРЕДИТЫ!CE40*КРЕДИТЫ!$E$60</f>
        <v>0</v>
      </c>
      <c r="CF197" s="113">
        <f>КРЕДИТЫ!CF40*КРЕДИТЫ!$E$60</f>
        <v>0</v>
      </c>
      <c r="CG197" s="113">
        <f>КРЕДИТЫ!CG40*КРЕДИТЫ!$E$60</f>
        <v>0</v>
      </c>
      <c r="CH197" s="113">
        <f>КРЕДИТЫ!CH40*КРЕДИТЫ!$E$60</f>
        <v>0</v>
      </c>
      <c r="CI197" s="113">
        <f>КРЕДИТЫ!CI40*КРЕДИТЫ!$E$60</f>
        <v>0</v>
      </c>
      <c r="CJ197" s="113">
        <f>КРЕДИТЫ!CJ40*КРЕДИТЫ!$E$60</f>
        <v>0</v>
      </c>
      <c r="CK197" s="113">
        <f>КРЕДИТЫ!CK40*КРЕДИТЫ!$E$60</f>
        <v>0</v>
      </c>
      <c r="CL197" s="113">
        <f>КРЕДИТЫ!CL40*КРЕДИТЫ!$E$60</f>
        <v>0</v>
      </c>
      <c r="CM197" s="113">
        <f>КРЕДИТЫ!CM40*КРЕДИТЫ!$E$60</f>
        <v>0</v>
      </c>
      <c r="CN197" s="113">
        <f>КРЕДИТЫ!CN40*КРЕДИТЫ!$E$60</f>
        <v>0</v>
      </c>
      <c r="CO197" s="113">
        <f>КРЕДИТЫ!CO40*КРЕДИТЫ!$E$60</f>
        <v>0</v>
      </c>
      <c r="CP197" s="113">
        <f>КРЕДИТЫ!CP40*КРЕДИТЫ!$E$60</f>
        <v>0</v>
      </c>
      <c r="CQ197" s="113">
        <f>КРЕДИТЫ!CQ40*КРЕДИТЫ!$E$60</f>
        <v>0</v>
      </c>
      <c r="CR197" s="113">
        <f>КРЕДИТЫ!CR40*КРЕДИТЫ!$E$60</f>
        <v>0</v>
      </c>
      <c r="CS197" s="113">
        <f>КРЕДИТЫ!CS40*КРЕДИТЫ!$E$60</f>
        <v>0</v>
      </c>
      <c r="CT197" s="113">
        <f>КРЕДИТЫ!CT40*КРЕДИТЫ!$E$60</f>
        <v>0</v>
      </c>
      <c r="CU197" s="113">
        <f>КРЕДИТЫ!CU40*КРЕДИТЫ!$E$60</f>
        <v>0</v>
      </c>
      <c r="CV197" s="113">
        <f>КРЕДИТЫ!CV40*КРЕДИТЫ!$E$60</f>
        <v>0</v>
      </c>
      <c r="CW197" s="113">
        <f>КРЕДИТЫ!CW40*КРЕДИТЫ!$E$60</f>
        <v>0</v>
      </c>
      <c r="CX197" s="113">
        <f>КРЕДИТЫ!CX40*КРЕДИТЫ!$E$60</f>
        <v>0</v>
      </c>
      <c r="CY197" s="113">
        <f>КРЕДИТЫ!CY40*КРЕДИТЫ!$E$60</f>
        <v>0</v>
      </c>
      <c r="CZ197" s="113">
        <f>КРЕДИТЫ!CZ40*КРЕДИТЫ!$E$60</f>
        <v>0</v>
      </c>
      <c r="DA197" s="113">
        <f>КРЕДИТЫ!DA40*КРЕДИТЫ!$E$60</f>
        <v>0</v>
      </c>
      <c r="DB197" s="113">
        <f>КРЕДИТЫ!DB40*КРЕДИТЫ!$E$60</f>
        <v>0</v>
      </c>
      <c r="DC197" s="113">
        <f>КРЕДИТЫ!DC40*КРЕДИТЫ!$E$60</f>
        <v>0</v>
      </c>
      <c r="DD197" s="113">
        <f>КРЕДИТЫ!DD40*КРЕДИТЫ!$E$60</f>
        <v>0</v>
      </c>
      <c r="DE197" s="113">
        <f>КРЕДИТЫ!DE40*КРЕДИТЫ!$E$60</f>
        <v>0</v>
      </c>
      <c r="DF197" s="113">
        <f>КРЕДИТЫ!DF40*КРЕДИТЫ!$E$60</f>
        <v>0</v>
      </c>
      <c r="DG197" s="113">
        <f>КРЕДИТЫ!DG40*КРЕДИТЫ!$E$60</f>
        <v>0</v>
      </c>
      <c r="DH197" s="113">
        <f>КРЕДИТЫ!DH40*КРЕДИТЫ!$E$60</f>
        <v>0</v>
      </c>
      <c r="DI197" s="113">
        <f>КРЕДИТЫ!DI40*КРЕДИТЫ!$E$60</f>
        <v>0</v>
      </c>
      <c r="DJ197" s="113">
        <f>КРЕДИТЫ!DJ40*КРЕДИТЫ!$E$60</f>
        <v>0</v>
      </c>
      <c r="DK197" s="113">
        <f>КРЕДИТЫ!DK40*КРЕДИТЫ!$E$60</f>
        <v>0</v>
      </c>
      <c r="DL197" s="113">
        <f>КРЕДИТЫ!DL40*КРЕДИТЫ!$E$60</f>
        <v>0</v>
      </c>
      <c r="DM197" s="113">
        <f>КРЕДИТЫ!DM40*КРЕДИТЫ!$E$60</f>
        <v>0</v>
      </c>
      <c r="DN197" s="113">
        <f>КРЕДИТЫ!DN40*КРЕДИТЫ!$E$60</f>
        <v>0</v>
      </c>
      <c r="DO197" s="113">
        <f>КРЕДИТЫ!DO40*КРЕДИТЫ!$E$60</f>
        <v>0</v>
      </c>
      <c r="DP197" s="113">
        <f>КРЕДИТЫ!DP40*КРЕДИТЫ!$E$60</f>
        <v>0</v>
      </c>
      <c r="DQ197" s="113">
        <f>КРЕДИТЫ!DQ40*КРЕДИТЫ!$E$60</f>
        <v>0</v>
      </c>
      <c r="DR197" s="113">
        <f>КРЕДИТЫ!DR40*КРЕДИТЫ!$E$60</f>
        <v>0</v>
      </c>
      <c r="DS197" s="113">
        <f>КРЕДИТЫ!DS40*КРЕДИТЫ!$E$60</f>
        <v>0</v>
      </c>
      <c r="DT197" s="113">
        <f>КРЕДИТЫ!DT40*КРЕДИТЫ!$E$60</f>
        <v>0</v>
      </c>
      <c r="DU197" s="113">
        <f>КРЕДИТЫ!DU40*КРЕДИТЫ!$E$60</f>
        <v>0</v>
      </c>
      <c r="DV197" s="113">
        <f>КРЕДИТЫ!DV40*КРЕДИТЫ!$E$60</f>
        <v>0</v>
      </c>
      <c r="DW197" s="113">
        <f>КРЕДИТЫ!DW40*КРЕДИТЫ!$E$60</f>
        <v>0</v>
      </c>
      <c r="DX197" s="113">
        <f>КРЕДИТЫ!DX40*КРЕДИТЫ!$E$60</f>
        <v>0</v>
      </c>
      <c r="DY197" s="113">
        <f>КРЕДИТЫ!DY40*КРЕДИТЫ!$E$60</f>
        <v>0</v>
      </c>
      <c r="DZ197" s="113">
        <f>КРЕДИТЫ!DZ40*КРЕДИТЫ!$E$60</f>
        <v>0</v>
      </c>
      <c r="EA197" s="113">
        <f>КРЕДИТЫ!EA40*КРЕДИТЫ!$E$60</f>
        <v>0</v>
      </c>
      <c r="EB197" s="113">
        <f>КРЕДИТЫ!EB40*КРЕДИТЫ!$E$60</f>
        <v>0</v>
      </c>
      <c r="EC197" s="113">
        <f>КРЕДИТЫ!EC40*КРЕДИТЫ!$E$60</f>
        <v>0</v>
      </c>
      <c r="ED197" s="113">
        <f>КРЕДИТЫ!ED40*КРЕДИТЫ!$E$60</f>
        <v>0</v>
      </c>
      <c r="EE197" s="113">
        <f>КРЕДИТЫ!EE40*КРЕДИТЫ!$E$60</f>
        <v>0</v>
      </c>
      <c r="EF197" s="113">
        <f>КРЕДИТЫ!EF40*КРЕДИТЫ!$E$60</f>
        <v>0</v>
      </c>
      <c r="EG197" s="113">
        <f>КРЕДИТЫ!EG40*КРЕДИТЫ!$E$60</f>
        <v>0</v>
      </c>
      <c r="EH197" s="113">
        <f>КРЕДИТЫ!EH40*КРЕДИТЫ!$E$60</f>
        <v>0</v>
      </c>
      <c r="EI197" s="113">
        <f>КРЕДИТЫ!EI40*КРЕДИТЫ!$E$60</f>
        <v>0</v>
      </c>
    </row>
    <row r="198" spans="2:139" x14ac:dyDescent="0.2">
      <c r="B198" s="110"/>
      <c r="C198" s="110" t="s">
        <v>778</v>
      </c>
      <c r="D198" s="111" t="s">
        <v>537</v>
      </c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2">
        <f ca="1">SUM(S198:EI198)</f>
        <v>-14264843101.984646</v>
      </c>
      <c r="Q198" s="112">
        <f>SUMIF(S$5:EI$5,"факт",S198:EI198)</f>
        <v>0</v>
      </c>
      <c r="R198" s="112">
        <f ca="1">P198-Q198</f>
        <v>-14264843101.984646</v>
      </c>
      <c r="S198" s="113">
        <f>КРЕДИТЫ!S61</f>
        <v>0</v>
      </c>
      <c r="T198" s="113">
        <f>КРЕДИТЫ!T61</f>
        <v>0</v>
      </c>
      <c r="U198" s="113">
        <f>КРЕДИТЫ!U61</f>
        <v>0</v>
      </c>
      <c r="V198" s="113">
        <f>КРЕДИТЫ!V61</f>
        <v>0</v>
      </c>
      <c r="W198" s="113">
        <f>КРЕДИТЫ!W61</f>
        <v>0</v>
      </c>
      <c r="X198" s="113">
        <f>КРЕДИТЫ!X61</f>
        <v>0</v>
      </c>
      <c r="Y198" s="113">
        <f>КРЕДИТЫ!Y61</f>
        <v>0</v>
      </c>
      <c r="Z198" s="113">
        <f>КРЕДИТЫ!Z61</f>
        <v>0</v>
      </c>
      <c r="AA198" s="113">
        <f>КРЕДИТЫ!AA61</f>
        <v>0</v>
      </c>
      <c r="AB198" s="113">
        <f>КРЕДИТЫ!AB61</f>
        <v>0</v>
      </c>
      <c r="AC198" s="113">
        <f>КРЕДИТЫ!AC61</f>
        <v>0</v>
      </c>
      <c r="AD198" s="113">
        <f>КРЕДИТЫ!AD61</f>
        <v>0</v>
      </c>
      <c r="AE198" s="113">
        <f>КРЕДИТЫ!AE61</f>
        <v>0</v>
      </c>
      <c r="AF198" s="113">
        <f>КРЕДИТЫ!AF61</f>
        <v>0</v>
      </c>
      <c r="AG198" s="113">
        <f>КРЕДИТЫ!AG61</f>
        <v>0</v>
      </c>
      <c r="AH198" s="113">
        <f>КРЕДИТЫ!AH61</f>
        <v>0</v>
      </c>
      <c r="AI198" s="113">
        <f>КРЕДИТЫ!AI61</f>
        <v>0</v>
      </c>
      <c r="AJ198" s="113">
        <f>КРЕДИТЫ!AJ61</f>
        <v>0</v>
      </c>
      <c r="AK198" s="113">
        <f>КРЕДИТЫ!AK61</f>
        <v>0</v>
      </c>
      <c r="AL198" s="113">
        <f>КРЕДИТЫ!AL61</f>
        <v>0</v>
      </c>
      <c r="AM198" s="113">
        <f>КРЕДИТЫ!AM61</f>
        <v>0</v>
      </c>
      <c r="AN198" s="113">
        <f>КРЕДИТЫ!AN61</f>
        <v>0</v>
      </c>
      <c r="AO198" s="113">
        <f>КРЕДИТЫ!AO61</f>
        <v>0</v>
      </c>
      <c r="AP198" s="113">
        <f>КРЕДИТЫ!AP61</f>
        <v>0</v>
      </c>
      <c r="AQ198" s="113">
        <f>КРЕДИТЫ!AQ61</f>
        <v>0</v>
      </c>
      <c r="AR198" s="113">
        <f>КРЕДИТЫ!AR61</f>
        <v>0</v>
      </c>
      <c r="AS198" s="113">
        <f>КРЕДИТЫ!AS61</f>
        <v>0</v>
      </c>
      <c r="AT198" s="113">
        <f>КРЕДИТЫ!AT61</f>
        <v>0</v>
      </c>
      <c r="AU198" s="113">
        <f>КРЕДИТЫ!AU61</f>
        <v>0</v>
      </c>
      <c r="AV198" s="113">
        <f>КРЕДИТЫ!AV61</f>
        <v>0</v>
      </c>
      <c r="AW198" s="113">
        <f>КРЕДИТЫ!AW61</f>
        <v>0</v>
      </c>
      <c r="AX198" s="113">
        <f>КРЕДИТЫ!AX61</f>
        <v>0</v>
      </c>
      <c r="AY198" s="113">
        <f>КРЕДИТЫ!AY61</f>
        <v>0</v>
      </c>
      <c r="AZ198" s="113">
        <f>КРЕДИТЫ!AZ61</f>
        <v>0</v>
      </c>
      <c r="BA198" s="113">
        <f>КРЕДИТЫ!BA61</f>
        <v>0</v>
      </c>
      <c r="BB198" s="113">
        <f>КРЕДИТЫ!BB61</f>
        <v>0</v>
      </c>
      <c r="BC198" s="113">
        <f>КРЕДИТЫ!BC61</f>
        <v>0</v>
      </c>
      <c r="BD198" s="113">
        <f>КРЕДИТЫ!BD61</f>
        <v>0</v>
      </c>
      <c r="BE198" s="113">
        <f>КРЕДИТЫ!BE61</f>
        <v>0</v>
      </c>
      <c r="BF198" s="113">
        <f>КРЕДИТЫ!BF61</f>
        <v>0</v>
      </c>
      <c r="BG198" s="113">
        <f>КРЕДИТЫ!BG61</f>
        <v>0</v>
      </c>
      <c r="BH198" s="113">
        <f>КРЕДИТЫ!BH61</f>
        <v>0</v>
      </c>
      <c r="BI198" s="113">
        <f ca="1">КРЕДИТЫ!BI61</f>
        <v>-14264843101.984646</v>
      </c>
      <c r="BJ198" s="113">
        <f ca="1">КРЕДИТЫ!BJ61</f>
        <v>0</v>
      </c>
      <c r="BK198" s="113">
        <f ca="1">КРЕДИТЫ!BK61</f>
        <v>0</v>
      </c>
      <c r="BL198" s="113">
        <f ca="1">КРЕДИТЫ!BL61</f>
        <v>0</v>
      </c>
      <c r="BM198" s="113">
        <f ca="1">КРЕДИТЫ!BM61</f>
        <v>0</v>
      </c>
      <c r="BN198" s="113">
        <f ca="1">КРЕДИТЫ!BN61</f>
        <v>0</v>
      </c>
      <c r="BO198" s="113">
        <f ca="1">КРЕДИТЫ!BO61</f>
        <v>0</v>
      </c>
      <c r="BP198" s="113">
        <f ca="1">КРЕДИТЫ!BP61</f>
        <v>0</v>
      </c>
      <c r="BQ198" s="113">
        <f ca="1">КРЕДИТЫ!BQ61</f>
        <v>0</v>
      </c>
      <c r="BR198" s="113">
        <f ca="1">КРЕДИТЫ!BR61</f>
        <v>0</v>
      </c>
      <c r="BS198" s="113">
        <f ca="1">КРЕДИТЫ!BS61</f>
        <v>0</v>
      </c>
      <c r="BT198" s="113">
        <f ca="1">КРЕДИТЫ!BT61</f>
        <v>0</v>
      </c>
      <c r="BU198" s="113">
        <f ca="1">КРЕДИТЫ!BU61</f>
        <v>0</v>
      </c>
      <c r="BV198" s="113">
        <f ca="1">КРЕДИТЫ!BV61</f>
        <v>0</v>
      </c>
      <c r="BW198" s="113">
        <f ca="1">КРЕДИТЫ!BW61</f>
        <v>0</v>
      </c>
      <c r="BX198" s="113">
        <f ca="1">КРЕДИТЫ!BX61</f>
        <v>0</v>
      </c>
      <c r="BY198" s="113">
        <f ca="1">КРЕДИТЫ!BY61</f>
        <v>0</v>
      </c>
      <c r="BZ198" s="113">
        <f ca="1">КРЕДИТЫ!BZ61</f>
        <v>0</v>
      </c>
      <c r="CA198" s="113">
        <f ca="1">КРЕДИТЫ!CA61</f>
        <v>0</v>
      </c>
      <c r="CB198" s="113">
        <f ca="1">КРЕДИТЫ!CB61</f>
        <v>0</v>
      </c>
      <c r="CC198" s="113">
        <f ca="1">КРЕДИТЫ!CC61</f>
        <v>0</v>
      </c>
      <c r="CD198" s="113">
        <f ca="1">КРЕДИТЫ!CD61</f>
        <v>0</v>
      </c>
      <c r="CE198" s="113">
        <f ca="1">КРЕДИТЫ!CE61</f>
        <v>0</v>
      </c>
      <c r="CF198" s="113">
        <f ca="1">КРЕДИТЫ!CF61</f>
        <v>0</v>
      </c>
      <c r="CG198" s="113">
        <f ca="1">КРЕДИТЫ!CG61</f>
        <v>0</v>
      </c>
      <c r="CH198" s="113">
        <f ca="1">КРЕДИТЫ!CH61</f>
        <v>0</v>
      </c>
      <c r="CI198" s="113">
        <f ca="1">КРЕДИТЫ!CI61</f>
        <v>0</v>
      </c>
      <c r="CJ198" s="113">
        <f ca="1">КРЕДИТЫ!CJ61</f>
        <v>0</v>
      </c>
      <c r="CK198" s="113">
        <f ca="1">КРЕДИТЫ!CK61</f>
        <v>0</v>
      </c>
      <c r="CL198" s="113">
        <f ca="1">КРЕДИТЫ!CL61</f>
        <v>0</v>
      </c>
      <c r="CM198" s="113">
        <f ca="1">КРЕДИТЫ!CM61</f>
        <v>0</v>
      </c>
      <c r="CN198" s="113">
        <f ca="1">КРЕДИТЫ!CN61</f>
        <v>0</v>
      </c>
      <c r="CO198" s="113">
        <f ca="1">КРЕДИТЫ!CO61</f>
        <v>0</v>
      </c>
      <c r="CP198" s="113">
        <f ca="1">КРЕДИТЫ!CP61</f>
        <v>0</v>
      </c>
      <c r="CQ198" s="113">
        <f ca="1">КРЕДИТЫ!CQ61</f>
        <v>0</v>
      </c>
      <c r="CR198" s="113">
        <f ca="1">КРЕДИТЫ!CR61</f>
        <v>0</v>
      </c>
      <c r="CS198" s="113">
        <f ca="1">КРЕДИТЫ!CS61</f>
        <v>0</v>
      </c>
      <c r="CT198" s="113">
        <f ca="1">КРЕДИТЫ!CT61</f>
        <v>0</v>
      </c>
      <c r="CU198" s="113">
        <f ca="1">КРЕДИТЫ!CU61</f>
        <v>0</v>
      </c>
      <c r="CV198" s="113">
        <f ca="1">КРЕДИТЫ!CV61</f>
        <v>0</v>
      </c>
      <c r="CW198" s="113">
        <f ca="1">КРЕДИТЫ!CW61</f>
        <v>0</v>
      </c>
      <c r="CX198" s="113">
        <f ca="1">КРЕДИТЫ!CX61</f>
        <v>0</v>
      </c>
      <c r="CY198" s="113">
        <f ca="1">КРЕДИТЫ!CY61</f>
        <v>0</v>
      </c>
      <c r="CZ198" s="113">
        <f ca="1">КРЕДИТЫ!CZ61</f>
        <v>0</v>
      </c>
      <c r="DA198" s="113">
        <f ca="1">КРЕДИТЫ!DA61</f>
        <v>0</v>
      </c>
      <c r="DB198" s="113">
        <f ca="1">КРЕДИТЫ!DB61</f>
        <v>0</v>
      </c>
      <c r="DC198" s="113">
        <f ca="1">КРЕДИТЫ!DC61</f>
        <v>0</v>
      </c>
      <c r="DD198" s="113">
        <f ca="1">КРЕДИТЫ!DD61</f>
        <v>0</v>
      </c>
      <c r="DE198" s="113">
        <f ca="1">КРЕДИТЫ!DE61</f>
        <v>0</v>
      </c>
      <c r="DF198" s="113">
        <f ca="1">КРЕДИТЫ!DF61</f>
        <v>0</v>
      </c>
      <c r="DG198" s="113">
        <f ca="1">КРЕДИТЫ!DG61</f>
        <v>0</v>
      </c>
      <c r="DH198" s="113">
        <f ca="1">КРЕДИТЫ!DH61</f>
        <v>0</v>
      </c>
      <c r="DI198" s="113">
        <f ca="1">КРЕДИТЫ!DI61</f>
        <v>0</v>
      </c>
      <c r="DJ198" s="113">
        <f ca="1">КРЕДИТЫ!DJ61</f>
        <v>0</v>
      </c>
      <c r="DK198" s="113">
        <f ca="1">КРЕДИТЫ!DK61</f>
        <v>0</v>
      </c>
      <c r="DL198" s="113">
        <f ca="1">КРЕДИТЫ!DL61</f>
        <v>0</v>
      </c>
      <c r="DM198" s="113">
        <f ca="1">КРЕДИТЫ!DM61</f>
        <v>0</v>
      </c>
      <c r="DN198" s="113">
        <f ca="1">КРЕДИТЫ!DN61</f>
        <v>0</v>
      </c>
      <c r="DO198" s="113">
        <f ca="1">КРЕДИТЫ!DO61</f>
        <v>0</v>
      </c>
      <c r="DP198" s="113">
        <f>КРЕДИТЫ!DP61</f>
        <v>0</v>
      </c>
      <c r="DQ198" s="113">
        <f>КРЕДИТЫ!DQ61</f>
        <v>0</v>
      </c>
      <c r="DR198" s="113">
        <f>КРЕДИТЫ!DR61</f>
        <v>0</v>
      </c>
      <c r="DS198" s="113">
        <f>КРЕДИТЫ!DS61</f>
        <v>0</v>
      </c>
      <c r="DT198" s="113">
        <f>КРЕДИТЫ!DT61</f>
        <v>0</v>
      </c>
      <c r="DU198" s="113">
        <f>КРЕДИТЫ!DU61</f>
        <v>0</v>
      </c>
      <c r="DV198" s="113">
        <f>КРЕДИТЫ!DV61</f>
        <v>0</v>
      </c>
      <c r="DW198" s="113">
        <f>КРЕДИТЫ!DW61</f>
        <v>0</v>
      </c>
      <c r="DX198" s="113">
        <f>КРЕДИТЫ!DX61</f>
        <v>0</v>
      </c>
      <c r="DY198" s="113">
        <f>КРЕДИТЫ!DY61</f>
        <v>0</v>
      </c>
      <c r="DZ198" s="113">
        <f>КРЕДИТЫ!DZ61</f>
        <v>0</v>
      </c>
      <c r="EA198" s="113">
        <f>КРЕДИТЫ!EA61</f>
        <v>0</v>
      </c>
      <c r="EB198" s="113">
        <f>КРЕДИТЫ!EB61</f>
        <v>0</v>
      </c>
      <c r="EC198" s="113">
        <f>КРЕДИТЫ!EC61</f>
        <v>0</v>
      </c>
      <c r="ED198" s="113">
        <f>КРЕДИТЫ!ED61</f>
        <v>0</v>
      </c>
      <c r="EE198" s="113">
        <f>КРЕДИТЫ!EE61</f>
        <v>0</v>
      </c>
      <c r="EF198" s="113">
        <f>КРЕДИТЫ!EF61</f>
        <v>0</v>
      </c>
      <c r="EG198" s="113">
        <f>КРЕДИТЫ!EG61</f>
        <v>0</v>
      </c>
      <c r="EH198" s="113">
        <f>КРЕДИТЫ!EH61</f>
        <v>0</v>
      </c>
      <c r="EI198" s="113">
        <f>КРЕДИТЫ!EI61</f>
        <v>0</v>
      </c>
    </row>
    <row r="199" spans="2:139" x14ac:dyDescent="0.2">
      <c r="B199" s="108"/>
      <c r="C199" s="108" t="s">
        <v>779</v>
      </c>
      <c r="P199" s="109">
        <f>SUM(P200:P202)</f>
        <v>0</v>
      </c>
      <c r="Q199" s="109">
        <f t="shared" ref="Q199:CB199" si="296">SUM(Q200:Q202)</f>
        <v>0</v>
      </c>
      <c r="R199" s="109">
        <f t="shared" si="296"/>
        <v>0</v>
      </c>
      <c r="S199" s="59">
        <f t="shared" si="296"/>
        <v>0</v>
      </c>
      <c r="T199" s="59">
        <f t="shared" si="296"/>
        <v>0</v>
      </c>
      <c r="U199" s="59">
        <f t="shared" ref="U199:AY199" si="297">SUM(U200:U202)</f>
        <v>0</v>
      </c>
      <c r="V199" s="59">
        <f t="shared" si="297"/>
        <v>0</v>
      </c>
      <c r="W199" s="59">
        <f t="shared" si="297"/>
        <v>0</v>
      </c>
      <c r="X199" s="59">
        <f t="shared" si="297"/>
        <v>0</v>
      </c>
      <c r="Y199" s="59">
        <f t="shared" si="297"/>
        <v>0</v>
      </c>
      <c r="Z199" s="59">
        <f t="shared" si="297"/>
        <v>0</v>
      </c>
      <c r="AA199" s="59">
        <f t="shared" si="297"/>
        <v>0</v>
      </c>
      <c r="AB199" s="59">
        <f t="shared" si="297"/>
        <v>0</v>
      </c>
      <c r="AC199" s="59">
        <f t="shared" si="297"/>
        <v>0</v>
      </c>
      <c r="AD199" s="59">
        <f t="shared" si="297"/>
        <v>0</v>
      </c>
      <c r="AE199" s="59">
        <f t="shared" si="297"/>
        <v>0</v>
      </c>
      <c r="AF199" s="59">
        <f t="shared" si="297"/>
        <v>0</v>
      </c>
      <c r="AG199" s="59">
        <f t="shared" si="297"/>
        <v>0</v>
      </c>
      <c r="AH199" s="59">
        <f t="shared" si="297"/>
        <v>0</v>
      </c>
      <c r="AI199" s="59">
        <f t="shared" si="297"/>
        <v>0</v>
      </c>
      <c r="AJ199" s="59">
        <f t="shared" si="297"/>
        <v>0</v>
      </c>
      <c r="AK199" s="59">
        <f t="shared" si="297"/>
        <v>0</v>
      </c>
      <c r="AL199" s="59">
        <f t="shared" si="297"/>
        <v>0</v>
      </c>
      <c r="AM199" s="59">
        <f t="shared" si="297"/>
        <v>0</v>
      </c>
      <c r="AN199" s="59">
        <f t="shared" si="297"/>
        <v>0</v>
      </c>
      <c r="AO199" s="59">
        <f t="shared" si="297"/>
        <v>0</v>
      </c>
      <c r="AP199" s="59">
        <f t="shared" si="297"/>
        <v>0</v>
      </c>
      <c r="AQ199" s="59">
        <f t="shared" si="297"/>
        <v>0</v>
      </c>
      <c r="AR199" s="59">
        <f t="shared" si="297"/>
        <v>0</v>
      </c>
      <c r="AS199" s="59">
        <f t="shared" si="297"/>
        <v>0</v>
      </c>
      <c r="AT199" s="59">
        <f t="shared" si="297"/>
        <v>0</v>
      </c>
      <c r="AU199" s="59">
        <f t="shared" si="297"/>
        <v>0</v>
      </c>
      <c r="AV199" s="59">
        <f t="shared" si="297"/>
        <v>0</v>
      </c>
      <c r="AW199" s="59">
        <f t="shared" si="297"/>
        <v>0</v>
      </c>
      <c r="AX199" s="59">
        <f t="shared" si="297"/>
        <v>0</v>
      </c>
      <c r="AY199" s="59">
        <f t="shared" si="297"/>
        <v>0</v>
      </c>
      <c r="AZ199" s="59">
        <f t="shared" si="296"/>
        <v>0</v>
      </c>
      <c r="BA199" s="59">
        <f t="shared" si="296"/>
        <v>0</v>
      </c>
      <c r="BB199" s="59">
        <f t="shared" si="296"/>
        <v>0</v>
      </c>
      <c r="BC199" s="59">
        <f t="shared" si="296"/>
        <v>0</v>
      </c>
      <c r="BD199" s="59">
        <f t="shared" si="296"/>
        <v>0</v>
      </c>
      <c r="BE199" s="59">
        <f t="shared" si="296"/>
        <v>0</v>
      </c>
      <c r="BF199" s="59">
        <f t="shared" si="296"/>
        <v>0</v>
      </c>
      <c r="BG199" s="59">
        <f t="shared" si="296"/>
        <v>0</v>
      </c>
      <c r="BH199" s="59">
        <f t="shared" si="296"/>
        <v>0</v>
      </c>
      <c r="BI199" s="59">
        <f t="shared" si="296"/>
        <v>0</v>
      </c>
      <c r="BJ199" s="59">
        <f t="shared" si="296"/>
        <v>0</v>
      </c>
      <c r="BK199" s="59">
        <f t="shared" si="296"/>
        <v>0</v>
      </c>
      <c r="BL199" s="59">
        <f t="shared" si="296"/>
        <v>0</v>
      </c>
      <c r="BM199" s="59">
        <f t="shared" si="296"/>
        <v>0</v>
      </c>
      <c r="BN199" s="59">
        <f t="shared" si="296"/>
        <v>0</v>
      </c>
      <c r="BO199" s="59">
        <f t="shared" si="296"/>
        <v>0</v>
      </c>
      <c r="BP199" s="59">
        <f t="shared" si="296"/>
        <v>0</v>
      </c>
      <c r="BQ199" s="59">
        <f t="shared" si="296"/>
        <v>0</v>
      </c>
      <c r="BR199" s="59">
        <f t="shared" si="296"/>
        <v>0</v>
      </c>
      <c r="BS199" s="59">
        <f t="shared" si="296"/>
        <v>0</v>
      </c>
      <c r="BT199" s="59">
        <f t="shared" si="296"/>
        <v>0</v>
      </c>
      <c r="BU199" s="59">
        <f t="shared" si="296"/>
        <v>0</v>
      </c>
      <c r="BV199" s="59">
        <f t="shared" si="296"/>
        <v>0</v>
      </c>
      <c r="BW199" s="59">
        <f t="shared" si="296"/>
        <v>0</v>
      </c>
      <c r="BX199" s="59">
        <f t="shared" si="296"/>
        <v>0</v>
      </c>
      <c r="BY199" s="59">
        <f t="shared" si="296"/>
        <v>0</v>
      </c>
      <c r="BZ199" s="59">
        <f t="shared" si="296"/>
        <v>0</v>
      </c>
      <c r="CA199" s="59">
        <f t="shared" si="296"/>
        <v>0</v>
      </c>
      <c r="CB199" s="59">
        <f t="shared" si="296"/>
        <v>0</v>
      </c>
      <c r="CC199" s="59">
        <f t="shared" ref="CC199:EI199" si="298">SUM(CC200:CC202)</f>
        <v>0</v>
      </c>
      <c r="CD199" s="59">
        <f t="shared" si="298"/>
        <v>0</v>
      </c>
      <c r="CE199" s="59">
        <f t="shared" si="298"/>
        <v>0</v>
      </c>
      <c r="CF199" s="59">
        <f t="shared" si="298"/>
        <v>0</v>
      </c>
      <c r="CG199" s="59">
        <f t="shared" si="298"/>
        <v>0</v>
      </c>
      <c r="CH199" s="59">
        <f t="shared" si="298"/>
        <v>0</v>
      </c>
      <c r="CI199" s="59">
        <f t="shared" si="298"/>
        <v>0</v>
      </c>
      <c r="CJ199" s="59">
        <f t="shared" si="298"/>
        <v>0</v>
      </c>
      <c r="CK199" s="59">
        <f t="shared" si="298"/>
        <v>0</v>
      </c>
      <c r="CL199" s="59">
        <f t="shared" si="298"/>
        <v>0</v>
      </c>
      <c r="CM199" s="59">
        <f t="shared" si="298"/>
        <v>0</v>
      </c>
      <c r="CN199" s="59">
        <f t="shared" si="298"/>
        <v>0</v>
      </c>
      <c r="CO199" s="59">
        <f t="shared" si="298"/>
        <v>0</v>
      </c>
      <c r="CP199" s="59">
        <f t="shared" si="298"/>
        <v>0</v>
      </c>
      <c r="CQ199" s="59">
        <f t="shared" si="298"/>
        <v>0</v>
      </c>
      <c r="CR199" s="59">
        <f t="shared" si="298"/>
        <v>0</v>
      </c>
      <c r="CS199" s="59">
        <f t="shared" si="298"/>
        <v>0</v>
      </c>
      <c r="CT199" s="59">
        <f t="shared" si="298"/>
        <v>0</v>
      </c>
      <c r="CU199" s="59">
        <f t="shared" si="298"/>
        <v>0</v>
      </c>
      <c r="CV199" s="59">
        <f t="shared" si="298"/>
        <v>0</v>
      </c>
      <c r="CW199" s="59">
        <f t="shared" si="298"/>
        <v>0</v>
      </c>
      <c r="CX199" s="59">
        <f t="shared" si="298"/>
        <v>0</v>
      </c>
      <c r="CY199" s="59">
        <f t="shared" si="298"/>
        <v>0</v>
      </c>
      <c r="CZ199" s="59">
        <f t="shared" si="298"/>
        <v>0</v>
      </c>
      <c r="DA199" s="59">
        <f t="shared" si="298"/>
        <v>0</v>
      </c>
      <c r="DB199" s="59">
        <f t="shared" si="298"/>
        <v>0</v>
      </c>
      <c r="DC199" s="59">
        <f t="shared" si="298"/>
        <v>0</v>
      </c>
      <c r="DD199" s="59">
        <f t="shared" si="298"/>
        <v>0</v>
      </c>
      <c r="DE199" s="59">
        <f t="shared" si="298"/>
        <v>0</v>
      </c>
      <c r="DF199" s="59">
        <f t="shared" si="298"/>
        <v>0</v>
      </c>
      <c r="DG199" s="59">
        <f t="shared" si="298"/>
        <v>0</v>
      </c>
      <c r="DH199" s="59">
        <f t="shared" si="298"/>
        <v>0</v>
      </c>
      <c r="DI199" s="59">
        <f t="shared" si="298"/>
        <v>0</v>
      </c>
      <c r="DJ199" s="59">
        <f t="shared" si="298"/>
        <v>0</v>
      </c>
      <c r="DK199" s="59">
        <f t="shared" si="298"/>
        <v>0</v>
      </c>
      <c r="DL199" s="59">
        <f t="shared" si="298"/>
        <v>0</v>
      </c>
      <c r="DM199" s="59">
        <f t="shared" si="298"/>
        <v>0</v>
      </c>
      <c r="DN199" s="59">
        <f t="shared" si="298"/>
        <v>0</v>
      </c>
      <c r="DO199" s="59">
        <f t="shared" si="298"/>
        <v>0</v>
      </c>
      <c r="DP199" s="59">
        <f t="shared" si="298"/>
        <v>0</v>
      </c>
      <c r="DQ199" s="59">
        <f t="shared" si="298"/>
        <v>0</v>
      </c>
      <c r="DR199" s="59">
        <f t="shared" si="298"/>
        <v>0</v>
      </c>
      <c r="DS199" s="59">
        <f t="shared" si="298"/>
        <v>0</v>
      </c>
      <c r="DT199" s="59">
        <f t="shared" si="298"/>
        <v>0</v>
      </c>
      <c r="DU199" s="59">
        <f t="shared" si="298"/>
        <v>0</v>
      </c>
      <c r="DV199" s="59">
        <f t="shared" si="298"/>
        <v>0</v>
      </c>
      <c r="DW199" s="59">
        <f t="shared" si="298"/>
        <v>0</v>
      </c>
      <c r="DX199" s="59">
        <f t="shared" si="298"/>
        <v>0</v>
      </c>
      <c r="DY199" s="59">
        <f t="shared" si="298"/>
        <v>0</v>
      </c>
      <c r="DZ199" s="59">
        <f t="shared" si="298"/>
        <v>0</v>
      </c>
      <c r="EA199" s="59">
        <f t="shared" si="298"/>
        <v>0</v>
      </c>
      <c r="EB199" s="59">
        <f t="shared" si="298"/>
        <v>0</v>
      </c>
      <c r="EC199" s="59">
        <f t="shared" si="298"/>
        <v>0</v>
      </c>
      <c r="ED199" s="59">
        <f t="shared" si="298"/>
        <v>0</v>
      </c>
      <c r="EE199" s="59">
        <f t="shared" si="298"/>
        <v>0</v>
      </c>
      <c r="EF199" s="59">
        <f t="shared" si="298"/>
        <v>0</v>
      </c>
      <c r="EG199" s="59">
        <f t="shared" si="298"/>
        <v>0</v>
      </c>
      <c r="EH199" s="59">
        <f t="shared" si="298"/>
        <v>0</v>
      </c>
      <c r="EI199" s="59">
        <f t="shared" si="298"/>
        <v>0</v>
      </c>
    </row>
    <row r="200" spans="2:139" x14ac:dyDescent="0.2">
      <c r="B200" s="108"/>
      <c r="C200" s="108" t="s">
        <v>780</v>
      </c>
      <c r="P200" s="109">
        <f>SUM(S200:EI200)</f>
        <v>0</v>
      </c>
      <c r="Q200" s="109">
        <f>SUMIF(S$5:EI$5,"факт",S200:EI200)</f>
        <v>0</v>
      </c>
      <c r="R200" s="109">
        <f>P200-Q200</f>
        <v>0</v>
      </c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</row>
    <row r="201" spans="2:139" x14ac:dyDescent="0.2">
      <c r="B201" s="108"/>
      <c r="C201" s="108" t="s">
        <v>781</v>
      </c>
      <c r="P201" s="109">
        <f>SUM(S201:EI201)</f>
        <v>0</v>
      </c>
      <c r="Q201" s="109">
        <f>SUMIF(S$5:EI$5,"факт",S201:EI201)</f>
        <v>0</v>
      </c>
      <c r="R201" s="109">
        <f>P201-Q201</f>
        <v>0</v>
      </c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</row>
    <row r="202" spans="2:139" x14ac:dyDescent="0.2">
      <c r="B202" s="108"/>
      <c r="C202" s="108" t="s">
        <v>782</v>
      </c>
      <c r="P202" s="109">
        <f>SUM(S202:EI202)</f>
        <v>0</v>
      </c>
      <c r="Q202" s="109">
        <f>SUMIF(S$5:EI$5,"факт",S202:EI202)</f>
        <v>0</v>
      </c>
      <c r="R202" s="109">
        <f>P202-Q202</f>
        <v>0</v>
      </c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</row>
    <row r="203" spans="2:139" x14ac:dyDescent="0.2">
      <c r="B203" s="104"/>
      <c r="C203" s="104" t="s">
        <v>1118</v>
      </c>
      <c r="D203" s="104"/>
      <c r="E203" s="105"/>
      <c r="F203" s="104"/>
      <c r="G203" s="105"/>
      <c r="H203" s="104"/>
      <c r="I203" s="105"/>
      <c r="J203" s="104"/>
      <c r="K203" s="105"/>
      <c r="L203" s="105"/>
      <c r="M203" s="105"/>
      <c r="N203" s="105"/>
      <c r="O203" s="105"/>
      <c r="P203" s="106">
        <f ca="1">SUM(P204:P206)</f>
        <v>1432739553.0899322</v>
      </c>
      <c r="Q203" s="106">
        <f t="shared" ref="Q203:CB203" si="299">SUM(Q204:Q206)</f>
        <v>0</v>
      </c>
      <c r="R203" s="106">
        <f t="shared" ca="1" si="299"/>
        <v>1432739553.0899322</v>
      </c>
      <c r="S203" s="107">
        <f t="shared" si="299"/>
        <v>0</v>
      </c>
      <c r="T203" s="107">
        <f t="shared" si="299"/>
        <v>0</v>
      </c>
      <c r="U203" s="107">
        <f t="shared" ref="U203:AY203" si="300">SUM(U204:U206)</f>
        <v>0</v>
      </c>
      <c r="V203" s="107">
        <f t="shared" si="300"/>
        <v>0</v>
      </c>
      <c r="W203" s="107">
        <f t="shared" si="300"/>
        <v>0</v>
      </c>
      <c r="X203" s="107">
        <f t="shared" si="300"/>
        <v>0</v>
      </c>
      <c r="Y203" s="107">
        <f t="shared" si="300"/>
        <v>0</v>
      </c>
      <c r="Z203" s="107">
        <f t="shared" si="300"/>
        <v>0</v>
      </c>
      <c r="AA203" s="107">
        <f t="shared" si="300"/>
        <v>0</v>
      </c>
      <c r="AB203" s="107">
        <f t="shared" si="300"/>
        <v>0</v>
      </c>
      <c r="AC203" s="107">
        <f t="shared" si="300"/>
        <v>0</v>
      </c>
      <c r="AD203" s="107">
        <f t="shared" si="300"/>
        <v>0</v>
      </c>
      <c r="AE203" s="107">
        <f t="shared" si="300"/>
        <v>0</v>
      </c>
      <c r="AF203" s="107">
        <f t="shared" si="300"/>
        <v>0</v>
      </c>
      <c r="AG203" s="107">
        <f t="shared" si="300"/>
        <v>0</v>
      </c>
      <c r="AH203" s="107">
        <f t="shared" si="300"/>
        <v>0</v>
      </c>
      <c r="AI203" s="107">
        <f t="shared" si="300"/>
        <v>0</v>
      </c>
      <c r="AJ203" s="107">
        <f t="shared" ca="1" si="300"/>
        <v>71350000</v>
      </c>
      <c r="AK203" s="107">
        <f t="shared" ca="1" si="300"/>
        <v>0</v>
      </c>
      <c r="AL203" s="107">
        <f t="shared" si="300"/>
        <v>0</v>
      </c>
      <c r="AM203" s="107">
        <f t="shared" si="300"/>
        <v>0</v>
      </c>
      <c r="AN203" s="107">
        <f t="shared" si="300"/>
        <v>0</v>
      </c>
      <c r="AO203" s="107">
        <f t="shared" si="300"/>
        <v>0</v>
      </c>
      <c r="AP203" s="107">
        <f t="shared" si="300"/>
        <v>0</v>
      </c>
      <c r="AQ203" s="107">
        <f t="shared" si="300"/>
        <v>0</v>
      </c>
      <c r="AR203" s="107">
        <f t="shared" si="300"/>
        <v>0</v>
      </c>
      <c r="AS203" s="107">
        <f t="shared" si="300"/>
        <v>0</v>
      </c>
      <c r="AT203" s="107">
        <f t="shared" si="300"/>
        <v>0</v>
      </c>
      <c r="AU203" s="107">
        <f t="shared" si="300"/>
        <v>0</v>
      </c>
      <c r="AV203" s="107">
        <f t="shared" si="300"/>
        <v>0</v>
      </c>
      <c r="AW203" s="107">
        <f t="shared" si="300"/>
        <v>0</v>
      </c>
      <c r="AX203" s="107">
        <f t="shared" si="300"/>
        <v>0</v>
      </c>
      <c r="AY203" s="107">
        <f t="shared" si="300"/>
        <v>0</v>
      </c>
      <c r="AZ203" s="107">
        <f t="shared" si="299"/>
        <v>0</v>
      </c>
      <c r="BA203" s="107">
        <f t="shared" si="299"/>
        <v>0</v>
      </c>
      <c r="BB203" s="107">
        <f t="shared" si="299"/>
        <v>0</v>
      </c>
      <c r="BC203" s="107">
        <f t="shared" si="299"/>
        <v>0</v>
      </c>
      <c r="BD203" s="107">
        <f t="shared" si="299"/>
        <v>0</v>
      </c>
      <c r="BE203" s="107">
        <f t="shared" si="299"/>
        <v>0</v>
      </c>
      <c r="BF203" s="107">
        <f t="shared" si="299"/>
        <v>0</v>
      </c>
      <c r="BG203" s="107">
        <f t="shared" si="299"/>
        <v>0</v>
      </c>
      <c r="BH203" s="107">
        <f t="shared" si="299"/>
        <v>0</v>
      </c>
      <c r="BI203" s="107">
        <f t="shared" ca="1" si="299"/>
        <v>1361389553.0899322</v>
      </c>
      <c r="BJ203" s="107">
        <f t="shared" ca="1" si="299"/>
        <v>0</v>
      </c>
      <c r="BK203" s="107">
        <f t="shared" ca="1" si="299"/>
        <v>0</v>
      </c>
      <c r="BL203" s="107">
        <f t="shared" ca="1" si="299"/>
        <v>0</v>
      </c>
      <c r="BM203" s="107">
        <f t="shared" ca="1" si="299"/>
        <v>0</v>
      </c>
      <c r="BN203" s="107">
        <f t="shared" ca="1" si="299"/>
        <v>0</v>
      </c>
      <c r="BO203" s="107">
        <f t="shared" ca="1" si="299"/>
        <v>0</v>
      </c>
      <c r="BP203" s="107">
        <f t="shared" ca="1" si="299"/>
        <v>0</v>
      </c>
      <c r="BQ203" s="107">
        <f t="shared" ca="1" si="299"/>
        <v>0</v>
      </c>
      <c r="BR203" s="107">
        <f t="shared" ca="1" si="299"/>
        <v>0</v>
      </c>
      <c r="BS203" s="107">
        <f t="shared" ca="1" si="299"/>
        <v>0</v>
      </c>
      <c r="BT203" s="107">
        <f t="shared" ca="1" si="299"/>
        <v>0</v>
      </c>
      <c r="BU203" s="107">
        <f t="shared" ca="1" si="299"/>
        <v>0</v>
      </c>
      <c r="BV203" s="107">
        <f t="shared" ca="1" si="299"/>
        <v>0</v>
      </c>
      <c r="BW203" s="107">
        <f t="shared" ca="1" si="299"/>
        <v>0</v>
      </c>
      <c r="BX203" s="107">
        <f t="shared" ca="1" si="299"/>
        <v>0</v>
      </c>
      <c r="BY203" s="107">
        <f t="shared" ca="1" si="299"/>
        <v>0</v>
      </c>
      <c r="BZ203" s="107">
        <f t="shared" ca="1" si="299"/>
        <v>0</v>
      </c>
      <c r="CA203" s="107">
        <f t="shared" ca="1" si="299"/>
        <v>0</v>
      </c>
      <c r="CB203" s="107">
        <f t="shared" ca="1" si="299"/>
        <v>0</v>
      </c>
      <c r="CC203" s="107">
        <f t="shared" ref="CC203:EI203" ca="1" si="301">SUM(CC204:CC206)</f>
        <v>0</v>
      </c>
      <c r="CD203" s="107">
        <f t="shared" ca="1" si="301"/>
        <v>0</v>
      </c>
      <c r="CE203" s="107">
        <f t="shared" ca="1" si="301"/>
        <v>0</v>
      </c>
      <c r="CF203" s="107">
        <f t="shared" ca="1" si="301"/>
        <v>0</v>
      </c>
      <c r="CG203" s="107">
        <f t="shared" ca="1" si="301"/>
        <v>0</v>
      </c>
      <c r="CH203" s="107">
        <f t="shared" ca="1" si="301"/>
        <v>0</v>
      </c>
      <c r="CI203" s="107">
        <f t="shared" ca="1" si="301"/>
        <v>0</v>
      </c>
      <c r="CJ203" s="107">
        <f t="shared" ca="1" si="301"/>
        <v>0</v>
      </c>
      <c r="CK203" s="107">
        <f t="shared" ca="1" si="301"/>
        <v>0</v>
      </c>
      <c r="CL203" s="107">
        <f t="shared" ca="1" si="301"/>
        <v>0</v>
      </c>
      <c r="CM203" s="107">
        <f t="shared" ca="1" si="301"/>
        <v>0</v>
      </c>
      <c r="CN203" s="107">
        <f t="shared" ca="1" si="301"/>
        <v>0</v>
      </c>
      <c r="CO203" s="107">
        <f t="shared" ca="1" si="301"/>
        <v>0</v>
      </c>
      <c r="CP203" s="107">
        <f t="shared" ca="1" si="301"/>
        <v>0</v>
      </c>
      <c r="CQ203" s="107">
        <f t="shared" ca="1" si="301"/>
        <v>0</v>
      </c>
      <c r="CR203" s="107">
        <f t="shared" ca="1" si="301"/>
        <v>0</v>
      </c>
      <c r="CS203" s="107">
        <f t="shared" ca="1" si="301"/>
        <v>0</v>
      </c>
      <c r="CT203" s="107">
        <f t="shared" ca="1" si="301"/>
        <v>0</v>
      </c>
      <c r="CU203" s="107">
        <f t="shared" ca="1" si="301"/>
        <v>0</v>
      </c>
      <c r="CV203" s="107">
        <f t="shared" ca="1" si="301"/>
        <v>0</v>
      </c>
      <c r="CW203" s="107">
        <f t="shared" ca="1" si="301"/>
        <v>0</v>
      </c>
      <c r="CX203" s="107">
        <f t="shared" ca="1" si="301"/>
        <v>0</v>
      </c>
      <c r="CY203" s="107">
        <f t="shared" ca="1" si="301"/>
        <v>0</v>
      </c>
      <c r="CZ203" s="107">
        <f t="shared" ca="1" si="301"/>
        <v>0</v>
      </c>
      <c r="DA203" s="107">
        <f t="shared" ca="1" si="301"/>
        <v>0</v>
      </c>
      <c r="DB203" s="107">
        <f t="shared" ca="1" si="301"/>
        <v>0</v>
      </c>
      <c r="DC203" s="107">
        <f t="shared" ca="1" si="301"/>
        <v>0</v>
      </c>
      <c r="DD203" s="107">
        <f t="shared" ca="1" si="301"/>
        <v>0</v>
      </c>
      <c r="DE203" s="107">
        <f t="shared" ca="1" si="301"/>
        <v>0</v>
      </c>
      <c r="DF203" s="107">
        <f t="shared" ca="1" si="301"/>
        <v>0</v>
      </c>
      <c r="DG203" s="107">
        <f t="shared" ca="1" si="301"/>
        <v>0</v>
      </c>
      <c r="DH203" s="107">
        <f t="shared" ca="1" si="301"/>
        <v>0</v>
      </c>
      <c r="DI203" s="107">
        <f t="shared" ca="1" si="301"/>
        <v>0</v>
      </c>
      <c r="DJ203" s="107">
        <f t="shared" ca="1" si="301"/>
        <v>0</v>
      </c>
      <c r="DK203" s="107">
        <f t="shared" ca="1" si="301"/>
        <v>0</v>
      </c>
      <c r="DL203" s="107">
        <f t="shared" ca="1" si="301"/>
        <v>0</v>
      </c>
      <c r="DM203" s="107">
        <f t="shared" ca="1" si="301"/>
        <v>0</v>
      </c>
      <c r="DN203" s="107">
        <f t="shared" ca="1" si="301"/>
        <v>0</v>
      </c>
      <c r="DO203" s="107">
        <f t="shared" ca="1" si="301"/>
        <v>0</v>
      </c>
      <c r="DP203" s="107">
        <f t="shared" si="301"/>
        <v>0</v>
      </c>
      <c r="DQ203" s="107">
        <f t="shared" si="301"/>
        <v>0</v>
      </c>
      <c r="DR203" s="107">
        <f t="shared" si="301"/>
        <v>0</v>
      </c>
      <c r="DS203" s="107">
        <f t="shared" si="301"/>
        <v>0</v>
      </c>
      <c r="DT203" s="107">
        <f t="shared" si="301"/>
        <v>0</v>
      </c>
      <c r="DU203" s="107">
        <f t="shared" si="301"/>
        <v>0</v>
      </c>
      <c r="DV203" s="107">
        <f t="shared" si="301"/>
        <v>0</v>
      </c>
      <c r="DW203" s="107">
        <f t="shared" si="301"/>
        <v>0</v>
      </c>
      <c r="DX203" s="107">
        <f t="shared" si="301"/>
        <v>0</v>
      </c>
      <c r="DY203" s="107">
        <f t="shared" si="301"/>
        <v>0</v>
      </c>
      <c r="DZ203" s="107">
        <f t="shared" si="301"/>
        <v>0</v>
      </c>
      <c r="EA203" s="107">
        <f t="shared" si="301"/>
        <v>0</v>
      </c>
      <c r="EB203" s="107">
        <f t="shared" si="301"/>
        <v>0</v>
      </c>
      <c r="EC203" s="107">
        <f t="shared" si="301"/>
        <v>0</v>
      </c>
      <c r="ED203" s="107">
        <f t="shared" si="301"/>
        <v>0</v>
      </c>
      <c r="EE203" s="107">
        <f t="shared" si="301"/>
        <v>0</v>
      </c>
      <c r="EF203" s="107">
        <f t="shared" si="301"/>
        <v>0</v>
      </c>
      <c r="EG203" s="107">
        <f t="shared" si="301"/>
        <v>0</v>
      </c>
      <c r="EH203" s="107">
        <f t="shared" si="301"/>
        <v>0</v>
      </c>
      <c r="EI203" s="107">
        <f t="shared" si="301"/>
        <v>0</v>
      </c>
    </row>
    <row r="204" spans="2:139" x14ac:dyDescent="0.2">
      <c r="B204" s="108"/>
      <c r="C204" s="108" t="s">
        <v>758</v>
      </c>
      <c r="D204" s="46" t="s">
        <v>1119</v>
      </c>
      <c r="K204" s="108"/>
      <c r="L204" s="108"/>
      <c r="M204" s="108"/>
      <c r="N204" s="108"/>
      <c r="O204" s="108"/>
      <c r="P204" s="109">
        <f ca="1">SUM(S204:EI204)</f>
        <v>200583660.85651007</v>
      </c>
      <c r="Q204" s="109">
        <f>SUMIF(S$5:EI$5,"факт",S204:EI204)</f>
        <v>0</v>
      </c>
      <c r="R204" s="109">
        <f ca="1">P204-Q204</f>
        <v>200583660.85651007</v>
      </c>
      <c r="S204" s="59">
        <f>КРЕДИТЫ!S42*КРЕДИТЫ!$E$60</f>
        <v>0</v>
      </c>
      <c r="T204" s="59">
        <f>КРЕДИТЫ!T42*КРЕДИТЫ!$E$60</f>
        <v>0</v>
      </c>
      <c r="U204" s="59">
        <f>КРЕДИТЫ!U42*КРЕДИТЫ!$E$60</f>
        <v>0</v>
      </c>
      <c r="V204" s="59">
        <f>КРЕДИТЫ!V42*КРЕДИТЫ!$E$60</f>
        <v>0</v>
      </c>
      <c r="W204" s="59">
        <f>КРЕДИТЫ!W42*КРЕДИТЫ!$E$60</f>
        <v>0</v>
      </c>
      <c r="X204" s="59">
        <f>КРЕДИТЫ!X42*КРЕДИТЫ!$E$60</f>
        <v>0</v>
      </c>
      <c r="Y204" s="59">
        <f>КРЕДИТЫ!Y42*КРЕДИТЫ!$E$60</f>
        <v>0</v>
      </c>
      <c r="Z204" s="59">
        <f>КРЕДИТЫ!Z42*КРЕДИТЫ!$E$60</f>
        <v>0</v>
      </c>
      <c r="AA204" s="59">
        <f>КРЕДИТЫ!AA42*КРЕДИТЫ!$E$60</f>
        <v>0</v>
      </c>
      <c r="AB204" s="59">
        <f>КРЕДИТЫ!AB42*КРЕДИТЫ!$E$60</f>
        <v>0</v>
      </c>
      <c r="AC204" s="59">
        <f>КРЕДИТЫ!AC42*КРЕДИТЫ!$E$60</f>
        <v>0</v>
      </c>
      <c r="AD204" s="59">
        <f>КРЕДИТЫ!AD42*КРЕДИТЫ!$E$60</f>
        <v>0</v>
      </c>
      <c r="AE204" s="59">
        <f>КРЕДИТЫ!AE42*КРЕДИТЫ!$E$60</f>
        <v>0</v>
      </c>
      <c r="AF204" s="59">
        <f>КРЕДИТЫ!AF42*КРЕДИТЫ!$E$60</f>
        <v>0</v>
      </c>
      <c r="AG204" s="59">
        <f>КРЕДИТЫ!AG42*КРЕДИТЫ!$E$60</f>
        <v>0</v>
      </c>
      <c r="AH204" s="59">
        <f>КРЕДИТЫ!AH42*КРЕДИТЫ!$E$60</f>
        <v>0</v>
      </c>
      <c r="AI204" s="59">
        <f>КРЕДИТЫ!AI42*КРЕДИТЫ!$E$60</f>
        <v>0</v>
      </c>
      <c r="AJ204" s="59">
        <f>КРЕДИТЫ!AJ42*КРЕДИТЫ!$E$60</f>
        <v>0</v>
      </c>
      <c r="AK204" s="59">
        <f ca="1">КРЕДИТЫ!AK42*КРЕДИТЫ!$E$60</f>
        <v>200583660.85651007</v>
      </c>
      <c r="AL204" s="59">
        <f>КРЕДИТЫ!AL42*КРЕДИТЫ!$E$60</f>
        <v>0</v>
      </c>
      <c r="AM204" s="59">
        <f>КРЕДИТЫ!AM42*КРЕДИТЫ!$E$60</f>
        <v>0</v>
      </c>
      <c r="AN204" s="59">
        <f>КРЕДИТЫ!AN42*КРЕДИТЫ!$E$60</f>
        <v>0</v>
      </c>
      <c r="AO204" s="59">
        <f>КРЕДИТЫ!AO42*КРЕДИТЫ!$E$60</f>
        <v>0</v>
      </c>
      <c r="AP204" s="59">
        <f>КРЕДИТЫ!AP42*КРЕДИТЫ!$E$60</f>
        <v>0</v>
      </c>
      <c r="AQ204" s="59">
        <f>КРЕДИТЫ!AQ42*КРЕДИТЫ!$E$60</f>
        <v>0</v>
      </c>
      <c r="AR204" s="59">
        <f>КРЕДИТЫ!AR42*КРЕДИТЫ!$E$60</f>
        <v>0</v>
      </c>
      <c r="AS204" s="59">
        <f>КРЕДИТЫ!AS42*КРЕДИТЫ!$E$60</f>
        <v>0</v>
      </c>
      <c r="AT204" s="59">
        <f>КРЕДИТЫ!AT42*КРЕДИТЫ!$E$60</f>
        <v>0</v>
      </c>
      <c r="AU204" s="59">
        <f>КРЕДИТЫ!AU42*КРЕДИТЫ!$E$60</f>
        <v>0</v>
      </c>
      <c r="AV204" s="59">
        <f>КРЕДИТЫ!AV42*КРЕДИТЫ!$E$60</f>
        <v>0</v>
      </c>
      <c r="AW204" s="59">
        <f>КРЕДИТЫ!AW42*КРЕДИТЫ!$E$60</f>
        <v>0</v>
      </c>
      <c r="AX204" s="59">
        <f>КРЕДИТЫ!AX42*КРЕДИТЫ!$E$60</f>
        <v>0</v>
      </c>
      <c r="AY204" s="59">
        <f>КРЕДИТЫ!AY42*КРЕДИТЫ!$E$60</f>
        <v>0</v>
      </c>
      <c r="AZ204" s="59">
        <f>КРЕДИТЫ!AZ42*КРЕДИТЫ!$E$60</f>
        <v>0</v>
      </c>
      <c r="BA204" s="59">
        <f>КРЕДИТЫ!BA42*КРЕДИТЫ!$E$60</f>
        <v>0</v>
      </c>
      <c r="BB204" s="59">
        <f>КРЕДИТЫ!BB42*КРЕДИТЫ!$E$60</f>
        <v>0</v>
      </c>
      <c r="BC204" s="59">
        <f>КРЕДИТЫ!BC42*КРЕДИТЫ!$E$60</f>
        <v>0</v>
      </c>
      <c r="BD204" s="59">
        <f>КРЕДИТЫ!BD42*КРЕДИТЫ!$E$60</f>
        <v>0</v>
      </c>
      <c r="BE204" s="59">
        <f>КРЕДИТЫ!BE42*КРЕДИТЫ!$E$60</f>
        <v>0</v>
      </c>
      <c r="BF204" s="59">
        <f>КРЕДИТЫ!BF42*КРЕДИТЫ!$E$60</f>
        <v>0</v>
      </c>
      <c r="BG204" s="59">
        <f>КРЕДИТЫ!BG42*КРЕДИТЫ!$E$60</f>
        <v>0</v>
      </c>
      <c r="BH204" s="59">
        <f>КРЕДИТЫ!BH42*КРЕДИТЫ!$E$60</f>
        <v>0</v>
      </c>
      <c r="BI204" s="59">
        <f>КРЕДИТЫ!BI42*КРЕДИТЫ!$E$60</f>
        <v>0</v>
      </c>
      <c r="BJ204" s="59">
        <f>КРЕДИТЫ!BJ42*КРЕДИТЫ!$E$60</f>
        <v>0</v>
      </c>
      <c r="BK204" s="59">
        <f>КРЕДИТЫ!BK42*КРЕДИТЫ!$E$60</f>
        <v>0</v>
      </c>
      <c r="BL204" s="59">
        <f>КРЕДИТЫ!BL42*КРЕДИТЫ!$E$60</f>
        <v>0</v>
      </c>
      <c r="BM204" s="59">
        <f>КРЕДИТЫ!BM42*КРЕДИТЫ!$E$60</f>
        <v>0</v>
      </c>
      <c r="BN204" s="59">
        <f>КРЕДИТЫ!BN42*КРЕДИТЫ!$E$60</f>
        <v>0</v>
      </c>
      <c r="BO204" s="59">
        <f>КРЕДИТЫ!BO42*КРЕДИТЫ!$E$60</f>
        <v>0</v>
      </c>
      <c r="BP204" s="59">
        <f>КРЕДИТЫ!BP42*КРЕДИТЫ!$E$60</f>
        <v>0</v>
      </c>
      <c r="BQ204" s="59">
        <f>КРЕДИТЫ!BQ42*КРЕДИТЫ!$E$60</f>
        <v>0</v>
      </c>
      <c r="BR204" s="59">
        <f>КРЕДИТЫ!BR42*КРЕДИТЫ!$E$60</f>
        <v>0</v>
      </c>
      <c r="BS204" s="59">
        <f>КРЕДИТЫ!BS42*КРЕДИТЫ!$E$60</f>
        <v>0</v>
      </c>
      <c r="BT204" s="59">
        <f>КРЕДИТЫ!BT42*КРЕДИТЫ!$E$60</f>
        <v>0</v>
      </c>
      <c r="BU204" s="59">
        <f>КРЕДИТЫ!BU42*КРЕДИТЫ!$E$60</f>
        <v>0</v>
      </c>
      <c r="BV204" s="59">
        <f>КРЕДИТЫ!BV42*КРЕДИТЫ!$E$60</f>
        <v>0</v>
      </c>
      <c r="BW204" s="59">
        <f>КРЕДИТЫ!BW42*КРЕДИТЫ!$E$60</f>
        <v>0</v>
      </c>
      <c r="BX204" s="59">
        <f>КРЕДИТЫ!BX42*КРЕДИТЫ!$E$60</f>
        <v>0</v>
      </c>
      <c r="BY204" s="59">
        <f>КРЕДИТЫ!BY42*КРЕДИТЫ!$E$60</f>
        <v>0</v>
      </c>
      <c r="BZ204" s="59">
        <f>КРЕДИТЫ!BZ42*КРЕДИТЫ!$E$60</f>
        <v>0</v>
      </c>
      <c r="CA204" s="59">
        <f>КРЕДИТЫ!CA42*КРЕДИТЫ!$E$60</f>
        <v>0</v>
      </c>
      <c r="CB204" s="59">
        <f>КРЕДИТЫ!CB42*КРЕДИТЫ!$E$60</f>
        <v>0</v>
      </c>
      <c r="CC204" s="59">
        <f>КРЕДИТЫ!CC42*КРЕДИТЫ!$E$60</f>
        <v>0</v>
      </c>
      <c r="CD204" s="59">
        <f>КРЕДИТЫ!CD42*КРЕДИТЫ!$E$60</f>
        <v>0</v>
      </c>
      <c r="CE204" s="59">
        <f>КРЕДИТЫ!CE42*КРЕДИТЫ!$E$60</f>
        <v>0</v>
      </c>
      <c r="CF204" s="59">
        <f>КРЕДИТЫ!CF42*КРЕДИТЫ!$E$60</f>
        <v>0</v>
      </c>
      <c r="CG204" s="59">
        <f>КРЕДИТЫ!CG42*КРЕДИТЫ!$E$60</f>
        <v>0</v>
      </c>
      <c r="CH204" s="59">
        <f>КРЕДИТЫ!CH42*КРЕДИТЫ!$E$60</f>
        <v>0</v>
      </c>
      <c r="CI204" s="59">
        <f>КРЕДИТЫ!CI42*КРЕДИТЫ!$E$60</f>
        <v>0</v>
      </c>
      <c r="CJ204" s="59">
        <f>КРЕДИТЫ!CJ42*КРЕДИТЫ!$E$60</f>
        <v>0</v>
      </c>
      <c r="CK204" s="59">
        <f>КРЕДИТЫ!CK42*КРЕДИТЫ!$E$60</f>
        <v>0</v>
      </c>
      <c r="CL204" s="59">
        <f>КРЕДИТЫ!CL42*КРЕДИТЫ!$E$60</f>
        <v>0</v>
      </c>
      <c r="CM204" s="59">
        <f>КРЕДИТЫ!CM42*КРЕДИТЫ!$E$60</f>
        <v>0</v>
      </c>
      <c r="CN204" s="59">
        <f>КРЕДИТЫ!CN42*КРЕДИТЫ!$E$60</f>
        <v>0</v>
      </c>
      <c r="CO204" s="59">
        <f>КРЕДИТЫ!CO42*КРЕДИТЫ!$E$60</f>
        <v>0</v>
      </c>
      <c r="CP204" s="59">
        <f>КРЕДИТЫ!CP42*КРЕДИТЫ!$E$60</f>
        <v>0</v>
      </c>
      <c r="CQ204" s="59">
        <f>КРЕДИТЫ!CQ42*КРЕДИТЫ!$E$60</f>
        <v>0</v>
      </c>
      <c r="CR204" s="59">
        <f>КРЕДИТЫ!CR42*КРЕДИТЫ!$E$60</f>
        <v>0</v>
      </c>
      <c r="CS204" s="59">
        <f>КРЕДИТЫ!CS42*КРЕДИТЫ!$E$60</f>
        <v>0</v>
      </c>
      <c r="CT204" s="59">
        <f>КРЕДИТЫ!CT42*КРЕДИТЫ!$E$60</f>
        <v>0</v>
      </c>
      <c r="CU204" s="59">
        <f>КРЕДИТЫ!CU42*КРЕДИТЫ!$E$60</f>
        <v>0</v>
      </c>
      <c r="CV204" s="59">
        <f>КРЕДИТЫ!CV42*КРЕДИТЫ!$E$60</f>
        <v>0</v>
      </c>
      <c r="CW204" s="59">
        <f>КРЕДИТЫ!CW42*КРЕДИТЫ!$E$60</f>
        <v>0</v>
      </c>
      <c r="CX204" s="59">
        <f>КРЕДИТЫ!CX42*КРЕДИТЫ!$E$60</f>
        <v>0</v>
      </c>
      <c r="CY204" s="59">
        <f>КРЕДИТЫ!CY42*КРЕДИТЫ!$E$60</f>
        <v>0</v>
      </c>
      <c r="CZ204" s="59">
        <f>КРЕДИТЫ!CZ42*КРЕДИТЫ!$E$60</f>
        <v>0</v>
      </c>
      <c r="DA204" s="59">
        <f>КРЕДИТЫ!DA42*КРЕДИТЫ!$E$60</f>
        <v>0</v>
      </c>
      <c r="DB204" s="59">
        <f>КРЕДИТЫ!DB42*КРЕДИТЫ!$E$60</f>
        <v>0</v>
      </c>
      <c r="DC204" s="59">
        <f>КРЕДИТЫ!DC42*КРЕДИТЫ!$E$60</f>
        <v>0</v>
      </c>
      <c r="DD204" s="59">
        <f>КРЕДИТЫ!DD42*КРЕДИТЫ!$E$60</f>
        <v>0</v>
      </c>
      <c r="DE204" s="59">
        <f>КРЕДИТЫ!DE42*КРЕДИТЫ!$E$60</f>
        <v>0</v>
      </c>
      <c r="DF204" s="59">
        <f>КРЕДИТЫ!DF42*КРЕДИТЫ!$E$60</f>
        <v>0</v>
      </c>
      <c r="DG204" s="59">
        <f>КРЕДИТЫ!DG42*КРЕДИТЫ!$E$60</f>
        <v>0</v>
      </c>
      <c r="DH204" s="59">
        <f>КРЕДИТЫ!DH42*КРЕДИТЫ!$E$60</f>
        <v>0</v>
      </c>
      <c r="DI204" s="59">
        <f>КРЕДИТЫ!DI42*КРЕДИТЫ!$E$60</f>
        <v>0</v>
      </c>
      <c r="DJ204" s="59">
        <f>КРЕДИТЫ!DJ42*КРЕДИТЫ!$E$60</f>
        <v>0</v>
      </c>
      <c r="DK204" s="59">
        <f>КРЕДИТЫ!DK42*КРЕДИТЫ!$E$60</f>
        <v>0</v>
      </c>
      <c r="DL204" s="59">
        <f>КРЕДИТЫ!DL42*КРЕДИТЫ!$E$60</f>
        <v>0</v>
      </c>
      <c r="DM204" s="59">
        <f>КРЕДИТЫ!DM42*КРЕДИТЫ!$E$60</f>
        <v>0</v>
      </c>
      <c r="DN204" s="59">
        <f>КРЕДИТЫ!DN42*КРЕДИТЫ!$E$60</f>
        <v>0</v>
      </c>
      <c r="DO204" s="59">
        <f>КРЕДИТЫ!DO42*КРЕДИТЫ!$E$60</f>
        <v>0</v>
      </c>
      <c r="DP204" s="59">
        <f>КРЕДИТЫ!DP42*КРЕДИТЫ!$E$60</f>
        <v>0</v>
      </c>
      <c r="DQ204" s="59">
        <f>КРЕДИТЫ!DQ42*КРЕДИТЫ!$E$60</f>
        <v>0</v>
      </c>
      <c r="DR204" s="59">
        <f>КРЕДИТЫ!DR42*КРЕДИТЫ!$E$60</f>
        <v>0</v>
      </c>
      <c r="DS204" s="59">
        <f>КРЕДИТЫ!DS42*КРЕДИТЫ!$E$60</f>
        <v>0</v>
      </c>
      <c r="DT204" s="59">
        <f>КРЕДИТЫ!DT42*КРЕДИТЫ!$E$60</f>
        <v>0</v>
      </c>
      <c r="DU204" s="59">
        <f>КРЕДИТЫ!DU42*КРЕДИТЫ!$E$60</f>
        <v>0</v>
      </c>
      <c r="DV204" s="59">
        <f>КРЕДИТЫ!DV42*КРЕДИТЫ!$E$60</f>
        <v>0</v>
      </c>
      <c r="DW204" s="59">
        <f>КРЕДИТЫ!DW42*КРЕДИТЫ!$E$60</f>
        <v>0</v>
      </c>
      <c r="DX204" s="59">
        <f>КРЕДИТЫ!DX42*КРЕДИТЫ!$E$60</f>
        <v>0</v>
      </c>
      <c r="DY204" s="59">
        <f>КРЕДИТЫ!DY42*КРЕДИТЫ!$E$60</f>
        <v>0</v>
      </c>
      <c r="DZ204" s="59">
        <f>КРЕДИТЫ!DZ42*КРЕДИТЫ!$E$60</f>
        <v>0</v>
      </c>
      <c r="EA204" s="59">
        <f>КРЕДИТЫ!EA42*КРЕДИТЫ!$E$60</f>
        <v>0</v>
      </c>
      <c r="EB204" s="59">
        <f>КРЕДИТЫ!EB42*КРЕДИТЫ!$E$60</f>
        <v>0</v>
      </c>
      <c r="EC204" s="59">
        <f>КРЕДИТЫ!EC42*КРЕДИТЫ!$E$60</f>
        <v>0</v>
      </c>
      <c r="ED204" s="59">
        <f>КРЕДИТЫ!ED42*КРЕДИТЫ!$E$60</f>
        <v>0</v>
      </c>
      <c r="EE204" s="59">
        <f>КРЕДИТЫ!EE42*КРЕДИТЫ!$E$60</f>
        <v>0</v>
      </c>
      <c r="EF204" s="59">
        <f>КРЕДИТЫ!EF42*КРЕДИТЫ!$E$60</f>
        <v>0</v>
      </c>
      <c r="EG204" s="59">
        <f>КРЕДИТЫ!EG42*КРЕДИТЫ!$E$60</f>
        <v>0</v>
      </c>
      <c r="EH204" s="59">
        <f>КРЕДИТЫ!EH42*КРЕДИТЫ!$E$60</f>
        <v>0</v>
      </c>
      <c r="EI204" s="59">
        <f>КРЕДИТЫ!EI42*КРЕДИТЫ!$E$60</f>
        <v>0</v>
      </c>
    </row>
    <row r="205" spans="2:139" x14ac:dyDescent="0.2">
      <c r="B205" s="108"/>
      <c r="C205" s="108" t="s">
        <v>1120</v>
      </c>
      <c r="D205" s="46" t="s">
        <v>1121</v>
      </c>
      <c r="K205" s="108"/>
      <c r="L205" s="108"/>
      <c r="M205" s="108"/>
      <c r="N205" s="108"/>
      <c r="O205" s="108"/>
      <c r="P205" s="109">
        <f ca="1">SUM(S205:EI205)</f>
        <v>1160805892.233422</v>
      </c>
      <c r="Q205" s="109">
        <f>SUMIF(S$5:EI$5,"факт",S205:EI205)</f>
        <v>0</v>
      </c>
      <c r="R205" s="109">
        <f ca="1">P205-Q205</f>
        <v>1160805892.233422</v>
      </c>
      <c r="S205" s="59">
        <f>КРЕДИТЫ!S69</f>
        <v>0</v>
      </c>
      <c r="T205" s="59">
        <f>КРЕДИТЫ!T69</f>
        <v>0</v>
      </c>
      <c r="U205" s="59">
        <f>КРЕДИТЫ!U69</f>
        <v>0</v>
      </c>
      <c r="V205" s="59">
        <f>КРЕДИТЫ!V69</f>
        <v>0</v>
      </c>
      <c r="W205" s="59">
        <f>КРЕДИТЫ!W69</f>
        <v>0</v>
      </c>
      <c r="X205" s="59">
        <f>КРЕДИТЫ!X69</f>
        <v>0</v>
      </c>
      <c r="Y205" s="59">
        <f>КРЕДИТЫ!Y69</f>
        <v>0</v>
      </c>
      <c r="Z205" s="59">
        <f>КРЕДИТЫ!Z69</f>
        <v>0</v>
      </c>
      <c r="AA205" s="59">
        <f>КРЕДИТЫ!AA69</f>
        <v>0</v>
      </c>
      <c r="AB205" s="59">
        <f>КРЕДИТЫ!AB69</f>
        <v>0</v>
      </c>
      <c r="AC205" s="59">
        <f>КРЕДИТЫ!AC69</f>
        <v>0</v>
      </c>
      <c r="AD205" s="59">
        <f>КРЕДИТЫ!AD69</f>
        <v>0</v>
      </c>
      <c r="AE205" s="59">
        <f>КРЕДИТЫ!AE69</f>
        <v>0</v>
      </c>
      <c r="AF205" s="59">
        <f>КРЕДИТЫ!AF69</f>
        <v>0</v>
      </c>
      <c r="AG205" s="59">
        <f>КРЕДИТЫ!AG69</f>
        <v>0</v>
      </c>
      <c r="AH205" s="59">
        <f>КРЕДИТЫ!AH69</f>
        <v>0</v>
      </c>
      <c r="AI205" s="59">
        <f>КРЕДИТЫ!AI69</f>
        <v>0</v>
      </c>
      <c r="AJ205" s="59">
        <f>КРЕДИТЫ!AJ69</f>
        <v>0</v>
      </c>
      <c r="AK205" s="59">
        <f ca="1">КРЕДИТЫ!AK69</f>
        <v>-200583660.85651007</v>
      </c>
      <c r="AL205" s="59">
        <f>КРЕДИТЫ!AL69</f>
        <v>0</v>
      </c>
      <c r="AM205" s="59">
        <f>КРЕДИТЫ!AM69</f>
        <v>0</v>
      </c>
      <c r="AN205" s="59">
        <f>КРЕДИТЫ!AN69</f>
        <v>0</v>
      </c>
      <c r="AO205" s="59">
        <f>КРЕДИТЫ!AO69</f>
        <v>0</v>
      </c>
      <c r="AP205" s="59">
        <f>КРЕДИТЫ!AP69</f>
        <v>0</v>
      </c>
      <c r="AQ205" s="59">
        <f>КРЕДИТЫ!AQ69</f>
        <v>0</v>
      </c>
      <c r="AR205" s="59">
        <f>КРЕДИТЫ!AR69</f>
        <v>0</v>
      </c>
      <c r="AS205" s="59">
        <f>КРЕДИТЫ!AS69</f>
        <v>0</v>
      </c>
      <c r="AT205" s="59">
        <f>КРЕДИТЫ!AT69</f>
        <v>0</v>
      </c>
      <c r="AU205" s="59">
        <f>КРЕДИТЫ!AU69</f>
        <v>0</v>
      </c>
      <c r="AV205" s="59">
        <f>КРЕДИТЫ!AV69</f>
        <v>0</v>
      </c>
      <c r="AW205" s="59">
        <f>КРЕДИТЫ!AW69</f>
        <v>0</v>
      </c>
      <c r="AX205" s="59">
        <f>КРЕДИТЫ!AX69</f>
        <v>0</v>
      </c>
      <c r="AY205" s="59">
        <f>КРЕДИТЫ!AY69</f>
        <v>0</v>
      </c>
      <c r="AZ205" s="59">
        <f>КРЕДИТЫ!AZ69</f>
        <v>0</v>
      </c>
      <c r="BA205" s="59">
        <f>КРЕДИТЫ!BA69</f>
        <v>0</v>
      </c>
      <c r="BB205" s="59">
        <f>КРЕДИТЫ!BB69</f>
        <v>0</v>
      </c>
      <c r="BC205" s="59">
        <f>КРЕДИТЫ!BC69</f>
        <v>0</v>
      </c>
      <c r="BD205" s="59">
        <f>КРЕДИТЫ!BD69</f>
        <v>0</v>
      </c>
      <c r="BE205" s="59">
        <f>КРЕДИТЫ!BE69</f>
        <v>0</v>
      </c>
      <c r="BF205" s="59">
        <f>КРЕДИТЫ!BF69</f>
        <v>0</v>
      </c>
      <c r="BG205" s="59">
        <f>КРЕДИТЫ!BG69</f>
        <v>0</v>
      </c>
      <c r="BH205" s="59">
        <f>КРЕДИТЫ!BH69</f>
        <v>0</v>
      </c>
      <c r="BI205" s="59">
        <f ca="1">КРЕДИТЫ!BI69</f>
        <v>1361389553.0899322</v>
      </c>
      <c r="BJ205" s="59">
        <f ca="1">КРЕДИТЫ!BJ69</f>
        <v>0</v>
      </c>
      <c r="BK205" s="59">
        <f ca="1">КРЕДИТЫ!BK69</f>
        <v>0</v>
      </c>
      <c r="BL205" s="59">
        <f ca="1">КРЕДИТЫ!BL69</f>
        <v>0</v>
      </c>
      <c r="BM205" s="59">
        <f ca="1">КРЕДИТЫ!BM69</f>
        <v>0</v>
      </c>
      <c r="BN205" s="59">
        <f ca="1">КРЕДИТЫ!BN69</f>
        <v>0</v>
      </c>
      <c r="BO205" s="59">
        <f ca="1">КРЕДИТЫ!BO69</f>
        <v>0</v>
      </c>
      <c r="BP205" s="59">
        <f ca="1">КРЕДИТЫ!BP69</f>
        <v>0</v>
      </c>
      <c r="BQ205" s="59">
        <f ca="1">КРЕДИТЫ!BQ69</f>
        <v>0</v>
      </c>
      <c r="BR205" s="59">
        <f ca="1">КРЕДИТЫ!BR69</f>
        <v>0</v>
      </c>
      <c r="BS205" s="59">
        <f ca="1">КРЕДИТЫ!BS69</f>
        <v>0</v>
      </c>
      <c r="BT205" s="59">
        <f ca="1">КРЕДИТЫ!BT69</f>
        <v>0</v>
      </c>
      <c r="BU205" s="59">
        <f ca="1">КРЕДИТЫ!BU69</f>
        <v>0</v>
      </c>
      <c r="BV205" s="59">
        <f ca="1">КРЕДИТЫ!BV69</f>
        <v>0</v>
      </c>
      <c r="BW205" s="59">
        <f ca="1">КРЕДИТЫ!BW69</f>
        <v>0</v>
      </c>
      <c r="BX205" s="59">
        <f ca="1">КРЕДИТЫ!BX69</f>
        <v>0</v>
      </c>
      <c r="BY205" s="59">
        <f ca="1">КРЕДИТЫ!BY69</f>
        <v>0</v>
      </c>
      <c r="BZ205" s="59">
        <f ca="1">КРЕДИТЫ!BZ69</f>
        <v>0</v>
      </c>
      <c r="CA205" s="59">
        <f ca="1">КРЕДИТЫ!CA69</f>
        <v>0</v>
      </c>
      <c r="CB205" s="59">
        <f ca="1">КРЕДИТЫ!CB69</f>
        <v>0</v>
      </c>
      <c r="CC205" s="59">
        <f ca="1">КРЕДИТЫ!CC69</f>
        <v>0</v>
      </c>
      <c r="CD205" s="59">
        <f ca="1">КРЕДИТЫ!CD69</f>
        <v>0</v>
      </c>
      <c r="CE205" s="59">
        <f ca="1">КРЕДИТЫ!CE69</f>
        <v>0</v>
      </c>
      <c r="CF205" s="59">
        <f ca="1">КРЕДИТЫ!CF69</f>
        <v>0</v>
      </c>
      <c r="CG205" s="59">
        <f ca="1">КРЕДИТЫ!CG69</f>
        <v>0</v>
      </c>
      <c r="CH205" s="59">
        <f ca="1">КРЕДИТЫ!CH69</f>
        <v>0</v>
      </c>
      <c r="CI205" s="59">
        <f ca="1">КРЕДИТЫ!CI69</f>
        <v>0</v>
      </c>
      <c r="CJ205" s="59">
        <f ca="1">КРЕДИТЫ!CJ69</f>
        <v>0</v>
      </c>
      <c r="CK205" s="59">
        <f ca="1">КРЕДИТЫ!CK69</f>
        <v>0</v>
      </c>
      <c r="CL205" s="59">
        <f ca="1">КРЕДИТЫ!CL69</f>
        <v>0</v>
      </c>
      <c r="CM205" s="59">
        <f ca="1">КРЕДИТЫ!CM69</f>
        <v>0</v>
      </c>
      <c r="CN205" s="59">
        <f ca="1">КРЕДИТЫ!CN69</f>
        <v>0</v>
      </c>
      <c r="CO205" s="59">
        <f ca="1">КРЕДИТЫ!CO69</f>
        <v>0</v>
      </c>
      <c r="CP205" s="59">
        <f ca="1">КРЕДИТЫ!CP69</f>
        <v>0</v>
      </c>
      <c r="CQ205" s="59">
        <f ca="1">КРЕДИТЫ!CQ69</f>
        <v>0</v>
      </c>
      <c r="CR205" s="59">
        <f ca="1">КРЕДИТЫ!CR69</f>
        <v>0</v>
      </c>
      <c r="CS205" s="59">
        <f ca="1">КРЕДИТЫ!CS69</f>
        <v>0</v>
      </c>
      <c r="CT205" s="59">
        <f ca="1">КРЕДИТЫ!CT69</f>
        <v>0</v>
      </c>
      <c r="CU205" s="59">
        <f ca="1">КРЕДИТЫ!CU69</f>
        <v>0</v>
      </c>
      <c r="CV205" s="59">
        <f ca="1">КРЕДИТЫ!CV69</f>
        <v>0</v>
      </c>
      <c r="CW205" s="59">
        <f ca="1">КРЕДИТЫ!CW69</f>
        <v>0</v>
      </c>
      <c r="CX205" s="59">
        <f ca="1">КРЕДИТЫ!CX69</f>
        <v>0</v>
      </c>
      <c r="CY205" s="59">
        <f ca="1">КРЕДИТЫ!CY69</f>
        <v>0</v>
      </c>
      <c r="CZ205" s="59">
        <f ca="1">КРЕДИТЫ!CZ69</f>
        <v>0</v>
      </c>
      <c r="DA205" s="59">
        <f ca="1">КРЕДИТЫ!DA69</f>
        <v>0</v>
      </c>
      <c r="DB205" s="59">
        <f ca="1">КРЕДИТЫ!DB69</f>
        <v>0</v>
      </c>
      <c r="DC205" s="59">
        <f ca="1">КРЕДИТЫ!DC69</f>
        <v>0</v>
      </c>
      <c r="DD205" s="59">
        <f ca="1">КРЕДИТЫ!DD69</f>
        <v>0</v>
      </c>
      <c r="DE205" s="59">
        <f ca="1">КРЕДИТЫ!DE69</f>
        <v>0</v>
      </c>
      <c r="DF205" s="59">
        <f ca="1">КРЕДИТЫ!DF69</f>
        <v>0</v>
      </c>
      <c r="DG205" s="59">
        <f ca="1">КРЕДИТЫ!DG69</f>
        <v>0</v>
      </c>
      <c r="DH205" s="59">
        <f ca="1">КРЕДИТЫ!DH69</f>
        <v>0</v>
      </c>
      <c r="DI205" s="59">
        <f ca="1">КРЕДИТЫ!DI69</f>
        <v>0</v>
      </c>
      <c r="DJ205" s="59">
        <f ca="1">КРЕДИТЫ!DJ69</f>
        <v>0</v>
      </c>
      <c r="DK205" s="59">
        <f ca="1">КРЕДИТЫ!DK69</f>
        <v>0</v>
      </c>
      <c r="DL205" s="59">
        <f ca="1">КРЕДИТЫ!DL69</f>
        <v>0</v>
      </c>
      <c r="DM205" s="59">
        <f ca="1">КРЕДИТЫ!DM69</f>
        <v>0</v>
      </c>
      <c r="DN205" s="59">
        <f ca="1">КРЕДИТЫ!DN69</f>
        <v>0</v>
      </c>
      <c r="DO205" s="59">
        <f ca="1">КРЕДИТЫ!DO69</f>
        <v>0</v>
      </c>
      <c r="DP205" s="59">
        <f>КРЕДИТЫ!DP69</f>
        <v>0</v>
      </c>
      <c r="DQ205" s="59">
        <f>КРЕДИТЫ!DQ69</f>
        <v>0</v>
      </c>
      <c r="DR205" s="59">
        <f>КРЕДИТЫ!DR69</f>
        <v>0</v>
      </c>
      <c r="DS205" s="59">
        <f>КРЕДИТЫ!DS69</f>
        <v>0</v>
      </c>
      <c r="DT205" s="59">
        <f>КРЕДИТЫ!DT69</f>
        <v>0</v>
      </c>
      <c r="DU205" s="59">
        <f>КРЕДИТЫ!DU69</f>
        <v>0</v>
      </c>
      <c r="DV205" s="59">
        <f>КРЕДИТЫ!DV69</f>
        <v>0</v>
      </c>
      <c r="DW205" s="59">
        <f>КРЕДИТЫ!DW69</f>
        <v>0</v>
      </c>
      <c r="DX205" s="59">
        <f>КРЕДИТЫ!DX69</f>
        <v>0</v>
      </c>
      <c r="DY205" s="59">
        <f>КРЕДИТЫ!DY69</f>
        <v>0</v>
      </c>
      <c r="DZ205" s="59">
        <f>КРЕДИТЫ!DZ69</f>
        <v>0</v>
      </c>
      <c r="EA205" s="59">
        <f>КРЕДИТЫ!EA69</f>
        <v>0</v>
      </c>
      <c r="EB205" s="59">
        <f>КРЕДИТЫ!EB69</f>
        <v>0</v>
      </c>
      <c r="EC205" s="59">
        <f>КРЕДИТЫ!EC69</f>
        <v>0</v>
      </c>
      <c r="ED205" s="59">
        <f>КРЕДИТЫ!ED69</f>
        <v>0</v>
      </c>
      <c r="EE205" s="59">
        <f>КРЕДИТЫ!EE69</f>
        <v>0</v>
      </c>
      <c r="EF205" s="59">
        <f>КРЕДИТЫ!EF69</f>
        <v>0</v>
      </c>
      <c r="EG205" s="59">
        <f>КРЕДИТЫ!EG69</f>
        <v>0</v>
      </c>
      <c r="EH205" s="59">
        <f>КРЕДИТЫ!EH69</f>
        <v>0</v>
      </c>
      <c r="EI205" s="59">
        <f>КРЕДИТЫ!EI69</f>
        <v>0</v>
      </c>
    </row>
    <row r="206" spans="2:139" x14ac:dyDescent="0.2">
      <c r="B206" s="114"/>
      <c r="C206" s="114" t="s">
        <v>759</v>
      </c>
      <c r="D206" s="115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6">
        <f ca="1">SUM(S206:EI206)</f>
        <v>71350000</v>
      </c>
      <c r="Q206" s="116">
        <f>SUMIF(S$5:EI$5,"факт",S206:EI206)</f>
        <v>0</v>
      </c>
      <c r="R206" s="116">
        <f ca="1">P206-Q206</f>
        <v>71350000</v>
      </c>
      <c r="S206" s="75">
        <f>КРЕДИТЫ!S41*КРЕДИТЫ!$E$60+КРЕДИТЫ!S62</f>
        <v>0</v>
      </c>
      <c r="T206" s="75">
        <f>КРЕДИТЫ!T41*КРЕДИТЫ!$E$60+КРЕДИТЫ!T62</f>
        <v>0</v>
      </c>
      <c r="U206" s="75">
        <f>КРЕДИТЫ!U41*КРЕДИТЫ!$E$60+КРЕДИТЫ!U62</f>
        <v>0</v>
      </c>
      <c r="V206" s="75">
        <f>КРЕДИТЫ!V41*КРЕДИТЫ!$E$60+КРЕДИТЫ!V62</f>
        <v>0</v>
      </c>
      <c r="W206" s="75">
        <f>КРЕДИТЫ!W41*КРЕДИТЫ!$E$60+КРЕДИТЫ!W62</f>
        <v>0</v>
      </c>
      <c r="X206" s="75">
        <f>КРЕДИТЫ!X41*КРЕДИТЫ!$E$60+КРЕДИТЫ!X62</f>
        <v>0</v>
      </c>
      <c r="Y206" s="75">
        <f>КРЕДИТЫ!Y41*КРЕДИТЫ!$E$60+КРЕДИТЫ!Y62</f>
        <v>0</v>
      </c>
      <c r="Z206" s="75">
        <f>КРЕДИТЫ!Z41*КРЕДИТЫ!$E$60+КРЕДИТЫ!Z62</f>
        <v>0</v>
      </c>
      <c r="AA206" s="75">
        <f>КРЕДИТЫ!AA41*КРЕДИТЫ!$E$60+КРЕДИТЫ!AA62</f>
        <v>0</v>
      </c>
      <c r="AB206" s="75">
        <f>КРЕДИТЫ!AB41*КРЕДИТЫ!$E$60+КРЕДИТЫ!AB62</f>
        <v>0</v>
      </c>
      <c r="AC206" s="75">
        <f>КРЕДИТЫ!AC41*КРЕДИТЫ!$E$60+КРЕДИТЫ!AC62</f>
        <v>0</v>
      </c>
      <c r="AD206" s="75">
        <f>КРЕДИТЫ!AD41*КРЕДИТЫ!$E$60+КРЕДИТЫ!AD62</f>
        <v>0</v>
      </c>
      <c r="AE206" s="75">
        <f>КРЕДИТЫ!AE41*КРЕДИТЫ!$E$60+КРЕДИТЫ!AE62</f>
        <v>0</v>
      </c>
      <c r="AF206" s="75">
        <f>КРЕДИТЫ!AF41*КРЕДИТЫ!$E$60+КРЕДИТЫ!AF62</f>
        <v>0</v>
      </c>
      <c r="AG206" s="75">
        <f>КРЕДИТЫ!AG41*КРЕДИТЫ!$E$60+КРЕДИТЫ!AG62</f>
        <v>0</v>
      </c>
      <c r="AH206" s="75">
        <f>КРЕДИТЫ!AH41*КРЕДИТЫ!$E$60+КРЕДИТЫ!AH62</f>
        <v>0</v>
      </c>
      <c r="AI206" s="75">
        <f>КРЕДИТЫ!AI41*КРЕДИТЫ!$E$60+КРЕДИТЫ!AI62</f>
        <v>0</v>
      </c>
      <c r="AJ206" s="75">
        <f ca="1">КРЕДИТЫ!AJ41*КРЕДИТЫ!$E$60+КРЕДИТЫ!AJ62</f>
        <v>71350000</v>
      </c>
      <c r="AK206" s="75">
        <f>КРЕДИТЫ!AK41*КРЕДИТЫ!$E$60+КРЕДИТЫ!AK62</f>
        <v>0</v>
      </c>
      <c r="AL206" s="75">
        <f>КРЕДИТЫ!AL41*КРЕДИТЫ!$E$60+КРЕДИТЫ!AL62</f>
        <v>0</v>
      </c>
      <c r="AM206" s="75">
        <f>КРЕДИТЫ!AM41*КРЕДИТЫ!$E$60+КРЕДИТЫ!AM62</f>
        <v>0</v>
      </c>
      <c r="AN206" s="75">
        <f>КРЕДИТЫ!AN41*КРЕДИТЫ!$E$60+КРЕДИТЫ!AN62</f>
        <v>0</v>
      </c>
      <c r="AO206" s="75">
        <f>КРЕДИТЫ!AO41*КРЕДИТЫ!$E$60+КРЕДИТЫ!AO62</f>
        <v>0</v>
      </c>
      <c r="AP206" s="75">
        <f>КРЕДИТЫ!AP41*КРЕДИТЫ!$E$60+КРЕДИТЫ!AP62</f>
        <v>0</v>
      </c>
      <c r="AQ206" s="75">
        <f>КРЕДИТЫ!AQ41*КРЕДИТЫ!$E$60+КРЕДИТЫ!AQ62</f>
        <v>0</v>
      </c>
      <c r="AR206" s="75">
        <f>КРЕДИТЫ!AR41*КРЕДИТЫ!$E$60+КРЕДИТЫ!AR62</f>
        <v>0</v>
      </c>
      <c r="AS206" s="75">
        <f>КРЕДИТЫ!AS41*КРЕДИТЫ!$E$60+КРЕДИТЫ!AS62</f>
        <v>0</v>
      </c>
      <c r="AT206" s="75">
        <f>КРЕДИТЫ!AT41*КРЕДИТЫ!$E$60+КРЕДИТЫ!AT62</f>
        <v>0</v>
      </c>
      <c r="AU206" s="75">
        <f>КРЕДИТЫ!AU41*КРЕДИТЫ!$E$60+КРЕДИТЫ!AU62</f>
        <v>0</v>
      </c>
      <c r="AV206" s="75">
        <f>КРЕДИТЫ!AV41*КРЕДИТЫ!$E$60+КРЕДИТЫ!AV62</f>
        <v>0</v>
      </c>
      <c r="AW206" s="75">
        <f>КРЕДИТЫ!AW41*КРЕДИТЫ!$E$60+КРЕДИТЫ!AW62</f>
        <v>0</v>
      </c>
      <c r="AX206" s="75">
        <f>КРЕДИТЫ!AX41*КРЕДИТЫ!$E$60+КРЕДИТЫ!AX62</f>
        <v>0</v>
      </c>
      <c r="AY206" s="75">
        <f>КРЕДИТЫ!AY41*КРЕДИТЫ!$E$60+КРЕДИТЫ!AY62</f>
        <v>0</v>
      </c>
      <c r="AZ206" s="75">
        <f>КРЕДИТЫ!AZ41*КРЕДИТЫ!$E$60+КРЕДИТЫ!AZ62</f>
        <v>0</v>
      </c>
      <c r="BA206" s="75">
        <f>КРЕДИТЫ!BA41*КРЕДИТЫ!$E$60+КРЕДИТЫ!BA62</f>
        <v>0</v>
      </c>
      <c r="BB206" s="75">
        <f>КРЕДИТЫ!BB41*КРЕДИТЫ!$E$60+КРЕДИТЫ!BB62</f>
        <v>0</v>
      </c>
      <c r="BC206" s="75">
        <f>КРЕДИТЫ!BC41*КРЕДИТЫ!$E$60+КРЕДИТЫ!BC62</f>
        <v>0</v>
      </c>
      <c r="BD206" s="75">
        <f>КРЕДИТЫ!BD41*КРЕДИТЫ!$E$60+КРЕДИТЫ!BD62</f>
        <v>0</v>
      </c>
      <c r="BE206" s="75">
        <f>КРЕДИТЫ!BE41*КРЕДИТЫ!$E$60+КРЕДИТЫ!BE62</f>
        <v>0</v>
      </c>
      <c r="BF206" s="75">
        <f>КРЕДИТЫ!BF41*КРЕДИТЫ!$E$60+КРЕДИТЫ!BF62</f>
        <v>0</v>
      </c>
      <c r="BG206" s="75">
        <f>КРЕДИТЫ!BG41*КРЕДИТЫ!$E$60+КРЕДИТЫ!BG62</f>
        <v>0</v>
      </c>
      <c r="BH206" s="75">
        <f>КРЕДИТЫ!BH41*КРЕДИТЫ!$E$60+КРЕДИТЫ!BH62</f>
        <v>0</v>
      </c>
      <c r="BI206" s="75">
        <f>КРЕДИТЫ!BI41*КРЕДИТЫ!$E$60+КРЕДИТЫ!BI62</f>
        <v>0</v>
      </c>
      <c r="BJ206" s="75">
        <f>КРЕДИТЫ!BJ41*КРЕДИТЫ!$E$60+КРЕДИТЫ!BJ62</f>
        <v>0</v>
      </c>
      <c r="BK206" s="75">
        <f>КРЕДИТЫ!BK41*КРЕДИТЫ!$E$60+КРЕДИТЫ!BK62</f>
        <v>0</v>
      </c>
      <c r="BL206" s="75">
        <f>КРЕДИТЫ!BL41*КРЕДИТЫ!$E$60+КРЕДИТЫ!BL62</f>
        <v>0</v>
      </c>
      <c r="BM206" s="75">
        <f>КРЕДИТЫ!BM41*КРЕДИТЫ!$E$60+КРЕДИТЫ!BM62</f>
        <v>0</v>
      </c>
      <c r="BN206" s="75">
        <f>КРЕДИТЫ!BN41*КРЕДИТЫ!$E$60+КРЕДИТЫ!BN62</f>
        <v>0</v>
      </c>
      <c r="BO206" s="75">
        <f>КРЕДИТЫ!BO41*КРЕДИТЫ!$E$60+КРЕДИТЫ!BO62</f>
        <v>0</v>
      </c>
      <c r="BP206" s="75">
        <f>КРЕДИТЫ!BP41*КРЕДИТЫ!$E$60+КРЕДИТЫ!BP62</f>
        <v>0</v>
      </c>
      <c r="BQ206" s="75">
        <f>КРЕДИТЫ!BQ41*КРЕДИТЫ!$E$60+КРЕДИТЫ!BQ62</f>
        <v>0</v>
      </c>
      <c r="BR206" s="75">
        <f>КРЕДИТЫ!BR41*КРЕДИТЫ!$E$60+КРЕДИТЫ!BR62</f>
        <v>0</v>
      </c>
      <c r="BS206" s="75">
        <f>КРЕДИТЫ!BS41*КРЕДИТЫ!$E$60+КРЕДИТЫ!BS62</f>
        <v>0</v>
      </c>
      <c r="BT206" s="75">
        <f>КРЕДИТЫ!BT41*КРЕДИТЫ!$E$60+КРЕДИТЫ!BT62</f>
        <v>0</v>
      </c>
      <c r="BU206" s="75">
        <f>КРЕДИТЫ!BU41*КРЕДИТЫ!$E$60+КРЕДИТЫ!BU62</f>
        <v>0</v>
      </c>
      <c r="BV206" s="75">
        <f>КРЕДИТЫ!BV41*КРЕДИТЫ!$E$60+КРЕДИТЫ!BV62</f>
        <v>0</v>
      </c>
      <c r="BW206" s="75">
        <f>КРЕДИТЫ!BW41*КРЕДИТЫ!$E$60+КРЕДИТЫ!BW62</f>
        <v>0</v>
      </c>
      <c r="BX206" s="75">
        <f>КРЕДИТЫ!BX41*КРЕДИТЫ!$E$60+КРЕДИТЫ!BX62</f>
        <v>0</v>
      </c>
      <c r="BY206" s="75">
        <f>КРЕДИТЫ!BY41*КРЕДИТЫ!$E$60+КРЕДИТЫ!BY62</f>
        <v>0</v>
      </c>
      <c r="BZ206" s="75">
        <f>КРЕДИТЫ!BZ41*КРЕДИТЫ!$E$60+КРЕДИТЫ!BZ62</f>
        <v>0</v>
      </c>
      <c r="CA206" s="75">
        <f>КРЕДИТЫ!CA41*КРЕДИТЫ!$E$60+КРЕДИТЫ!CA62</f>
        <v>0</v>
      </c>
      <c r="CB206" s="75">
        <f>КРЕДИТЫ!CB41*КРЕДИТЫ!$E$60+КРЕДИТЫ!CB62</f>
        <v>0</v>
      </c>
      <c r="CC206" s="75">
        <f>КРЕДИТЫ!CC41*КРЕДИТЫ!$E$60+КРЕДИТЫ!CC62</f>
        <v>0</v>
      </c>
      <c r="CD206" s="75">
        <f>КРЕДИТЫ!CD41*КРЕДИТЫ!$E$60+КРЕДИТЫ!CD62</f>
        <v>0</v>
      </c>
      <c r="CE206" s="75">
        <f>КРЕДИТЫ!CE41*КРЕДИТЫ!$E$60+КРЕДИТЫ!CE62</f>
        <v>0</v>
      </c>
      <c r="CF206" s="75">
        <f>КРЕДИТЫ!CF41*КРЕДИТЫ!$E$60+КРЕДИТЫ!CF62</f>
        <v>0</v>
      </c>
      <c r="CG206" s="75">
        <f>КРЕДИТЫ!CG41*КРЕДИТЫ!$E$60+КРЕДИТЫ!CG62</f>
        <v>0</v>
      </c>
      <c r="CH206" s="75">
        <f>КРЕДИТЫ!CH41*КРЕДИТЫ!$E$60+КРЕДИТЫ!CH62</f>
        <v>0</v>
      </c>
      <c r="CI206" s="75">
        <f>КРЕДИТЫ!CI41*КРЕДИТЫ!$E$60+КРЕДИТЫ!CI62</f>
        <v>0</v>
      </c>
      <c r="CJ206" s="75">
        <f>КРЕДИТЫ!CJ41*КРЕДИТЫ!$E$60+КРЕДИТЫ!CJ62</f>
        <v>0</v>
      </c>
      <c r="CK206" s="75">
        <f>КРЕДИТЫ!CK41*КРЕДИТЫ!$E$60+КРЕДИТЫ!CK62</f>
        <v>0</v>
      </c>
      <c r="CL206" s="75">
        <f>КРЕДИТЫ!CL41*КРЕДИТЫ!$E$60+КРЕДИТЫ!CL62</f>
        <v>0</v>
      </c>
      <c r="CM206" s="75">
        <f>КРЕДИТЫ!CM41*КРЕДИТЫ!$E$60+КРЕДИТЫ!CM62</f>
        <v>0</v>
      </c>
      <c r="CN206" s="75">
        <f>КРЕДИТЫ!CN41*КРЕДИТЫ!$E$60+КРЕДИТЫ!CN62</f>
        <v>0</v>
      </c>
      <c r="CO206" s="75">
        <f>КРЕДИТЫ!CO41*КРЕДИТЫ!$E$60+КРЕДИТЫ!CO62</f>
        <v>0</v>
      </c>
      <c r="CP206" s="75">
        <f>КРЕДИТЫ!CP41*КРЕДИТЫ!$E$60+КРЕДИТЫ!CP62</f>
        <v>0</v>
      </c>
      <c r="CQ206" s="75">
        <f>КРЕДИТЫ!CQ41*КРЕДИТЫ!$E$60+КРЕДИТЫ!CQ62</f>
        <v>0</v>
      </c>
      <c r="CR206" s="75">
        <f>КРЕДИТЫ!CR41*КРЕДИТЫ!$E$60+КРЕДИТЫ!CR62</f>
        <v>0</v>
      </c>
      <c r="CS206" s="75">
        <f>КРЕДИТЫ!CS41*КРЕДИТЫ!$E$60+КРЕДИТЫ!CS62</f>
        <v>0</v>
      </c>
      <c r="CT206" s="75">
        <f>КРЕДИТЫ!CT41*КРЕДИТЫ!$E$60+КРЕДИТЫ!CT62</f>
        <v>0</v>
      </c>
      <c r="CU206" s="75">
        <f>КРЕДИТЫ!CU41*КРЕДИТЫ!$E$60+КРЕДИТЫ!CU62</f>
        <v>0</v>
      </c>
      <c r="CV206" s="75">
        <f>КРЕДИТЫ!CV41*КРЕДИТЫ!$E$60+КРЕДИТЫ!CV62</f>
        <v>0</v>
      </c>
      <c r="CW206" s="75">
        <f>КРЕДИТЫ!CW41*КРЕДИТЫ!$E$60+КРЕДИТЫ!CW62</f>
        <v>0</v>
      </c>
      <c r="CX206" s="75">
        <f>КРЕДИТЫ!CX41*КРЕДИТЫ!$E$60+КРЕДИТЫ!CX62</f>
        <v>0</v>
      </c>
      <c r="CY206" s="75">
        <f>КРЕДИТЫ!CY41*КРЕДИТЫ!$E$60+КРЕДИТЫ!CY62</f>
        <v>0</v>
      </c>
      <c r="CZ206" s="75">
        <f>КРЕДИТЫ!CZ41*КРЕДИТЫ!$E$60+КРЕДИТЫ!CZ62</f>
        <v>0</v>
      </c>
      <c r="DA206" s="75">
        <f>КРЕДИТЫ!DA41*КРЕДИТЫ!$E$60+КРЕДИТЫ!DA62</f>
        <v>0</v>
      </c>
      <c r="DB206" s="75">
        <f>КРЕДИТЫ!DB41*КРЕДИТЫ!$E$60+КРЕДИТЫ!DB62</f>
        <v>0</v>
      </c>
      <c r="DC206" s="75">
        <f>КРЕДИТЫ!DC41*КРЕДИТЫ!$E$60+КРЕДИТЫ!DC62</f>
        <v>0</v>
      </c>
      <c r="DD206" s="75">
        <f>КРЕДИТЫ!DD41*КРЕДИТЫ!$E$60+КРЕДИТЫ!DD62</f>
        <v>0</v>
      </c>
      <c r="DE206" s="75">
        <f>КРЕДИТЫ!DE41*КРЕДИТЫ!$E$60+КРЕДИТЫ!DE62</f>
        <v>0</v>
      </c>
      <c r="DF206" s="75">
        <f>КРЕДИТЫ!DF41*КРЕДИТЫ!$E$60+КРЕДИТЫ!DF62</f>
        <v>0</v>
      </c>
      <c r="DG206" s="75">
        <f>КРЕДИТЫ!DG41*КРЕДИТЫ!$E$60+КРЕДИТЫ!DG62</f>
        <v>0</v>
      </c>
      <c r="DH206" s="75">
        <f>КРЕДИТЫ!DH41*КРЕДИТЫ!$E$60+КРЕДИТЫ!DH62</f>
        <v>0</v>
      </c>
      <c r="DI206" s="75">
        <f>КРЕДИТЫ!DI41*КРЕДИТЫ!$E$60+КРЕДИТЫ!DI62</f>
        <v>0</v>
      </c>
      <c r="DJ206" s="75">
        <f>КРЕДИТЫ!DJ41*КРЕДИТЫ!$E$60+КРЕДИТЫ!DJ62</f>
        <v>0</v>
      </c>
      <c r="DK206" s="75">
        <f>КРЕДИТЫ!DK41*КРЕДИТЫ!$E$60+КРЕДИТЫ!DK62</f>
        <v>0</v>
      </c>
      <c r="DL206" s="75">
        <f>КРЕДИТЫ!DL41*КРЕДИТЫ!$E$60+КРЕДИТЫ!DL62</f>
        <v>0</v>
      </c>
      <c r="DM206" s="75">
        <f>КРЕДИТЫ!DM41*КРЕДИТЫ!$E$60+КРЕДИТЫ!DM62</f>
        <v>0</v>
      </c>
      <c r="DN206" s="75">
        <f>КРЕДИТЫ!DN41*КРЕДИТЫ!$E$60+КРЕДИТЫ!DN62</f>
        <v>0</v>
      </c>
      <c r="DO206" s="75">
        <f>КРЕДИТЫ!DO41*КРЕДИТЫ!$E$60+КРЕДИТЫ!DO62</f>
        <v>0</v>
      </c>
      <c r="DP206" s="75">
        <f>КРЕДИТЫ!DP41*КРЕДИТЫ!$E$60+КРЕДИТЫ!DP62</f>
        <v>0</v>
      </c>
      <c r="DQ206" s="75">
        <f>КРЕДИТЫ!DQ41*КРЕДИТЫ!$E$60+КРЕДИТЫ!DQ62</f>
        <v>0</v>
      </c>
      <c r="DR206" s="75">
        <f>КРЕДИТЫ!DR41*КРЕДИТЫ!$E$60+КРЕДИТЫ!DR62</f>
        <v>0</v>
      </c>
      <c r="DS206" s="75">
        <f>КРЕДИТЫ!DS41*КРЕДИТЫ!$E$60+КРЕДИТЫ!DS62</f>
        <v>0</v>
      </c>
      <c r="DT206" s="75">
        <f>КРЕДИТЫ!DT41*КРЕДИТЫ!$E$60+КРЕДИТЫ!DT62</f>
        <v>0</v>
      </c>
      <c r="DU206" s="75">
        <f>КРЕДИТЫ!DU41*КРЕДИТЫ!$E$60+КРЕДИТЫ!DU62</f>
        <v>0</v>
      </c>
      <c r="DV206" s="75">
        <f>КРЕДИТЫ!DV41*КРЕДИТЫ!$E$60+КРЕДИТЫ!DV62</f>
        <v>0</v>
      </c>
      <c r="DW206" s="75">
        <f>КРЕДИТЫ!DW41*КРЕДИТЫ!$E$60+КРЕДИТЫ!DW62</f>
        <v>0</v>
      </c>
      <c r="DX206" s="75">
        <f>КРЕДИТЫ!DX41*КРЕДИТЫ!$E$60+КРЕДИТЫ!DX62</f>
        <v>0</v>
      </c>
      <c r="DY206" s="75">
        <f>КРЕДИТЫ!DY41*КРЕДИТЫ!$E$60+КРЕДИТЫ!DY62</f>
        <v>0</v>
      </c>
      <c r="DZ206" s="75">
        <f>КРЕДИТЫ!DZ41*КРЕДИТЫ!$E$60+КРЕДИТЫ!DZ62</f>
        <v>0</v>
      </c>
      <c r="EA206" s="75">
        <f>КРЕДИТЫ!EA41*КРЕДИТЫ!$E$60+КРЕДИТЫ!EA62</f>
        <v>0</v>
      </c>
      <c r="EB206" s="75">
        <f>КРЕДИТЫ!EB41*КРЕДИТЫ!$E$60+КРЕДИТЫ!EB62</f>
        <v>0</v>
      </c>
      <c r="EC206" s="75">
        <f>КРЕДИТЫ!EC41*КРЕДИТЫ!$E$60+КРЕДИТЫ!EC62</f>
        <v>0</v>
      </c>
      <c r="ED206" s="75">
        <f>КРЕДИТЫ!ED41*КРЕДИТЫ!$E$60+КРЕДИТЫ!ED62</f>
        <v>0</v>
      </c>
      <c r="EE206" s="75">
        <f>КРЕДИТЫ!EE41*КРЕДИТЫ!$E$60+КРЕДИТЫ!EE62</f>
        <v>0</v>
      </c>
      <c r="EF206" s="75">
        <f>КРЕДИТЫ!EF41*КРЕДИТЫ!$E$60+КРЕДИТЫ!EF62</f>
        <v>0</v>
      </c>
      <c r="EG206" s="75">
        <f>КРЕДИТЫ!EG41*КРЕДИТЫ!$E$60+КРЕДИТЫ!EG62</f>
        <v>0</v>
      </c>
      <c r="EH206" s="75">
        <f>КРЕДИТЫ!EH41*КРЕДИТЫ!$E$60+КРЕДИТЫ!EH62</f>
        <v>0</v>
      </c>
      <c r="EI206" s="75">
        <f>КРЕДИТЫ!EI41*КРЕДИТЫ!$E$60+КРЕДИТЫ!EI62</f>
        <v>0</v>
      </c>
    </row>
    <row r="208" spans="2:139" x14ac:dyDescent="0.2">
      <c r="B208" s="104"/>
      <c r="C208" s="104" t="s">
        <v>793</v>
      </c>
      <c r="D208" s="104"/>
      <c r="E208" s="105"/>
      <c r="F208" s="104"/>
      <c r="G208" s="105"/>
      <c r="H208" s="104"/>
      <c r="I208" s="105"/>
      <c r="J208" s="104"/>
      <c r="K208" s="105"/>
      <c r="L208" s="105"/>
      <c r="M208" s="105"/>
      <c r="N208" s="105"/>
      <c r="O208" s="105"/>
      <c r="P208" s="106">
        <f ca="1">SUM(S208:EI208)</f>
        <v>5016886983.9131794</v>
      </c>
      <c r="Q208" s="106">
        <f>SUMIF(S$5:EI$5,"факт",S208:EI208)</f>
        <v>0</v>
      </c>
      <c r="R208" s="106">
        <f ca="1">P208-Q208</f>
        <v>5016886983.9131794</v>
      </c>
      <c r="S208" s="107"/>
      <c r="T208" s="107">
        <f>IF(T6&gt;=$Q$2,SUM($S7:T7),0)-SUM($S208:S208)</f>
        <v>0</v>
      </c>
      <c r="U208" s="107">
        <f>IF(U6&gt;=$Q$2,SUM($S7:U7),0)-SUM($S208:T208)</f>
        <v>0</v>
      </c>
      <c r="V208" s="107">
        <f>IF(V6&gt;=$Q$2,SUM($S7:V7),0)-SUM($S208:U208)</f>
        <v>0</v>
      </c>
      <c r="W208" s="107">
        <f>IF(W6&gt;=$Q$2,SUM($S7:W7),0)-SUM($S208:V208)</f>
        <v>0</v>
      </c>
      <c r="X208" s="107">
        <f>IF(X6&gt;=$Q$2,SUM($S7:X7),0)-SUM($S208:W208)</f>
        <v>0</v>
      </c>
      <c r="Y208" s="107">
        <f>IF(Y6&gt;=$Q$2,SUM($S7:Y7),0)-SUM($S208:X208)</f>
        <v>0</v>
      </c>
      <c r="Z208" s="107">
        <f>IF(Z6&gt;=$Q$2,SUM($S7:Z7),0)-SUM($S208:Y208)</f>
        <v>0</v>
      </c>
      <c r="AA208" s="107">
        <f>IF(AA6&gt;=$Q$2,SUM($S7:AA7),0)-SUM($S208:Z208)</f>
        <v>0</v>
      </c>
      <c r="AB208" s="107">
        <f>IF(AB6&gt;=$Q$2,SUM($S7:AB7),0)-SUM($S208:AA208)</f>
        <v>0</v>
      </c>
      <c r="AC208" s="107">
        <f>IF(AC6&gt;=$Q$2,SUM($S7:AC7),0)-SUM($S208:AB208)</f>
        <v>0</v>
      </c>
      <c r="AD208" s="107">
        <f>IF(AD6&gt;=$Q$2,SUM($S7:AD7),0)-SUM($S208:AC208)</f>
        <v>0</v>
      </c>
      <c r="AE208" s="107">
        <f>IF(AE6&gt;=$Q$2,SUM($S7:AE7),0)-SUM($S208:AD208)</f>
        <v>0</v>
      </c>
      <c r="AF208" s="107">
        <f>IF(AF6&gt;=$Q$2,SUM($S7:AF7),0)-SUM($S208:AE208)</f>
        <v>0</v>
      </c>
      <c r="AG208" s="107">
        <f>IF(AG6&gt;=$Q$2,SUM($S7:AG7),0)-SUM($S208:AF208)</f>
        <v>0</v>
      </c>
      <c r="AH208" s="107">
        <f>IF(AH6&gt;=$Q$2,SUM($S7:AH7),0)-SUM($S208:AG208)</f>
        <v>0</v>
      </c>
      <c r="AI208" s="107">
        <f>IF(AI6&gt;=$Q$2,SUM($S7:AI7),0)-SUM($S208:AH208)</f>
        <v>0</v>
      </c>
      <c r="AJ208" s="107">
        <f>IF(AJ6&gt;=$Q$2,SUM($S7:AJ7),0)-SUM($S208:AI208)</f>
        <v>0</v>
      </c>
      <c r="AK208" s="107">
        <f>IF(AK6&gt;=$Q$2,SUM($S7:AK7),0)-SUM($S208:AJ208)</f>
        <v>0</v>
      </c>
      <c r="AL208" s="107">
        <f>IF(AL6&gt;=$Q$2,SUM($S7:AL7),0)-SUM($S208:AK208)</f>
        <v>0</v>
      </c>
      <c r="AM208" s="107">
        <f>IF(AM6&gt;=$Q$2,SUM($S7:AM7),0)-SUM($S208:AL208)</f>
        <v>0</v>
      </c>
      <c r="AN208" s="107">
        <f>IF(AN6&gt;=$Q$2,SUM($S7:AN7),0)-SUM($S208:AM208)</f>
        <v>0</v>
      </c>
      <c r="AO208" s="107">
        <f>IF(AO6&gt;=$Q$2,SUM($S7:AO7),0)-SUM($S208:AN208)</f>
        <v>0</v>
      </c>
      <c r="AP208" s="107">
        <f>IF(AP6&gt;=$Q$2,SUM($S7:AP7),0)-SUM($S208:AO208)</f>
        <v>0</v>
      </c>
      <c r="AQ208" s="107">
        <f>IF(AQ6&gt;=$Q$2,SUM($S7:AQ7),0)-SUM($S208:AP208)</f>
        <v>0</v>
      </c>
      <c r="AR208" s="107">
        <f>IF(AR6&gt;=$Q$2,SUM($S7:AR7),0)-SUM($S208:AQ208)</f>
        <v>0</v>
      </c>
      <c r="AS208" s="107">
        <f>IF(AS6&gt;=$Q$2,SUM($S7:AS7),0)-SUM($S208:AR208)</f>
        <v>0</v>
      </c>
      <c r="AT208" s="107">
        <f>IF(AT6&gt;=$Q$2,SUM($S7:AT7),0)-SUM($S208:AS208)</f>
        <v>0</v>
      </c>
      <c r="AU208" s="107">
        <f>IF(AU6&gt;=$Q$2,SUM($S7:AU7),0)-SUM($S208:AT208)</f>
        <v>0</v>
      </c>
      <c r="AV208" s="107">
        <f>IF(AV6&gt;=$Q$2,SUM($S7:AV7),0)-SUM($S208:AU208)</f>
        <v>0</v>
      </c>
      <c r="AW208" s="107">
        <f>IF(AW6&gt;=$Q$2,SUM($S7:AW7),0)-SUM($S208:AV208)</f>
        <v>0</v>
      </c>
      <c r="AX208" s="107">
        <f>IF(AX6&gt;=$Q$2,SUM($S7:AX7),0)-SUM($S208:AW208)</f>
        <v>0</v>
      </c>
      <c r="AY208" s="107">
        <f>IF(AY6&gt;=$Q$2,SUM($S7:AY7),0)-SUM($S208:AX208)</f>
        <v>0</v>
      </c>
      <c r="AZ208" s="107">
        <f>IF(AZ6&gt;=$Q$2,SUM($S7:AZ7),0)-SUM($S208:AY208)</f>
        <v>0</v>
      </c>
      <c r="BA208" s="107">
        <f>IF(BA6&gt;=$Q$2,SUM($S7:BA7),0)-SUM($S208:AZ208)</f>
        <v>0</v>
      </c>
      <c r="BB208" s="107">
        <f>IF(BB6&gt;=$Q$2,SUM($S7:BB7),0)-SUM($S208:BA208)</f>
        <v>0</v>
      </c>
      <c r="BC208" s="107">
        <f>IF(BC6&gt;=$Q$2,SUM($S7:BC7),0)-SUM($S208:BB208)</f>
        <v>0</v>
      </c>
      <c r="BD208" s="107">
        <f>IF(BD6&gt;=$Q$2,SUM($S7:BD7),0)-SUM($S208:BC208)</f>
        <v>0</v>
      </c>
      <c r="BE208" s="107">
        <f>IF(BE6&gt;=$Q$2,SUM($S7:BE7),0)-SUM($S208:BD208)</f>
        <v>0</v>
      </c>
      <c r="BF208" s="107">
        <f>IF(BF6&gt;=$Q$2,SUM($S7:BF7),0)-SUM($S208:BE208)</f>
        <v>0</v>
      </c>
      <c r="BG208" s="107">
        <f>IF(BG6&gt;=$Q$2,SUM($S7:BG7),0)-SUM($S208:BF208)</f>
        <v>0</v>
      </c>
      <c r="BH208" s="107">
        <f>IF(BH6&gt;=$Q$2,SUM($S7:BH7),0)-SUM($S208:BG208)</f>
        <v>0</v>
      </c>
      <c r="BI208" s="107">
        <f ca="1">IF(BI6&gt;=$Q$2,SUM($S7:BI7),0)-SUM($S208:BH208)</f>
        <v>2458265040.5501156</v>
      </c>
      <c r="BJ208" s="107">
        <f ca="1">IF(BJ6&gt;=$Q$2,SUM($S7:BJ7),0)-SUM($S208:BI208)</f>
        <v>476620469.3968854</v>
      </c>
      <c r="BK208" s="107">
        <f ca="1">IF(BK6&gt;=$Q$2,SUM($S7:BK7),0)-SUM($S208:BJ208)</f>
        <v>398550098.02354908</v>
      </c>
      <c r="BL208" s="107">
        <f ca="1">IF(BL6&gt;=$Q$2,SUM($S7:BL7),0)-SUM($S208:BK208)</f>
        <v>399451524.67072868</v>
      </c>
      <c r="BM208" s="107">
        <f ca="1">IF(BM6&gt;=$Q$2,SUM($S7:BM7),0)-SUM($S208:BL208)</f>
        <v>400355174.47920036</v>
      </c>
      <c r="BN208" s="107">
        <f ca="1">IF(BN6&gt;=$Q$2,SUM($S7:BN7),0)-SUM($S208:BM208)</f>
        <v>401261052.93187857</v>
      </c>
      <c r="BO208" s="107">
        <f ca="1">IF(BO6&gt;=$Q$2,SUM($S7:BO7),0)-SUM($S208:BN208)</f>
        <v>482382338.75802326</v>
      </c>
      <c r="BP208" s="107">
        <f ca="1">IF(BP6&gt;=$Q$2,SUM($S7:BP7),0)-SUM($S208:BO208)</f>
        <v>26.772974967956543</v>
      </c>
      <c r="BQ208" s="107">
        <f ca="1">IF(BQ6&gt;=$Q$2,SUM($S7:BQ7),0)-SUM($S208:BP208)</f>
        <v>26.772974967956543</v>
      </c>
      <c r="BR208" s="107">
        <f ca="1">IF(BR6&gt;=$Q$2,SUM($S7:BR7),0)-SUM($S208:BQ208)</f>
        <v>26.772974967956543</v>
      </c>
      <c r="BS208" s="107">
        <f ca="1">IF(BS6&gt;=$Q$2,SUM($S7:BS7),0)-SUM($S208:BR208)</f>
        <v>26.772974967956543</v>
      </c>
      <c r="BT208" s="107">
        <f ca="1">IF(BT6&gt;=$Q$2,SUM($S7:BT7),0)-SUM($S208:BS208)</f>
        <v>26.772974967956543</v>
      </c>
      <c r="BU208" s="107">
        <f ca="1">IF(BU6&gt;=$Q$2,SUM($S7:BU7),0)-SUM($S208:BT208)</f>
        <v>26.772974967956543</v>
      </c>
      <c r="BV208" s="107">
        <f ca="1">IF(BV6&gt;=$Q$2,SUM($S7:BV7),0)-SUM($S208:BU208)</f>
        <v>26.772974967956543</v>
      </c>
      <c r="BW208" s="107">
        <f ca="1">IF(BW6&gt;=$Q$2,SUM($S7:BW7),0)-SUM($S208:BV208)</f>
        <v>26.772974967956543</v>
      </c>
      <c r="BX208" s="107">
        <f ca="1">IF(BX6&gt;=$Q$2,SUM($S7:BX7),0)-SUM($S208:BW208)</f>
        <v>26.772974967956543</v>
      </c>
      <c r="BY208" s="107">
        <f ca="1">IF(BY6&gt;=$Q$2,SUM($S7:BY7),0)-SUM($S208:BX208)</f>
        <v>26.772974967956543</v>
      </c>
      <c r="BZ208" s="107">
        <f ca="1">IF(BZ6&gt;=$Q$2,SUM($S7:BZ7),0)-SUM($S208:BY208)</f>
        <v>26.772974967956543</v>
      </c>
      <c r="CA208" s="107">
        <f ca="1">IF(CA6&gt;=$Q$2,SUM($S7:CA7),0)-SUM($S208:BZ208)</f>
        <v>26.772974967956543</v>
      </c>
      <c r="CB208" s="107">
        <f ca="1">IF(CB6&gt;=$Q$2,SUM($S7:CB7),0)-SUM($S208:CA208)</f>
        <v>26.772974967956543</v>
      </c>
      <c r="CC208" s="107">
        <f ca="1">IF(CC6&gt;=$Q$2,SUM($S7:CC7),0)-SUM($S208:CB208)</f>
        <v>26.772974967956543</v>
      </c>
      <c r="CD208" s="107">
        <f ca="1">IF(CD6&gt;=$Q$2,SUM($S7:CD7),0)-SUM($S208:CC208)</f>
        <v>26.772974967956543</v>
      </c>
      <c r="CE208" s="107">
        <f ca="1">IF(CE6&gt;=$Q$2,SUM($S7:CE7),0)-SUM($S208:CD208)</f>
        <v>26.772974967956543</v>
      </c>
      <c r="CF208" s="107">
        <f ca="1">IF(CF6&gt;=$Q$2,SUM($S7:CF7),0)-SUM($S208:CE208)</f>
        <v>26.772974967956543</v>
      </c>
      <c r="CG208" s="107">
        <f ca="1">IF(CG6&gt;=$Q$2,SUM($S7:CG7),0)-SUM($S208:CF208)</f>
        <v>26.772974967956543</v>
      </c>
      <c r="CH208" s="107">
        <f ca="1">IF(CH6&gt;=$Q$2,SUM($S7:CH7),0)-SUM($S208:CG208)</f>
        <v>26.772974967956543</v>
      </c>
      <c r="CI208" s="107">
        <f ca="1">IF(CI6&gt;=$Q$2,SUM($S7:CI7),0)-SUM($S208:CH208)</f>
        <v>26.772974967956543</v>
      </c>
      <c r="CJ208" s="107">
        <f ca="1">IF(CJ6&gt;=$Q$2,SUM($S7:CJ7),0)-SUM($S208:CI208)</f>
        <v>26.772974967956543</v>
      </c>
      <c r="CK208" s="107">
        <f ca="1">IF(CK6&gt;=$Q$2,SUM($S7:CK7),0)-SUM($S208:CJ208)</f>
        <v>26.772974967956543</v>
      </c>
      <c r="CL208" s="107">
        <f ca="1">IF(CL6&gt;=$Q$2,SUM($S7:CL7),0)-SUM($S208:CK208)</f>
        <v>26.772974967956543</v>
      </c>
      <c r="CM208" s="107">
        <f ca="1">IF(CM6&gt;=$Q$2,SUM($S7:CM7),0)-SUM($S208:CL208)</f>
        <v>26.772974967956543</v>
      </c>
      <c r="CN208" s="107">
        <f ca="1">IF(CN6&gt;=$Q$2,SUM($S7:CN7),0)-SUM($S208:CM208)</f>
        <v>26.772974967956543</v>
      </c>
      <c r="CO208" s="107">
        <f ca="1">IF(CO6&gt;=$Q$2,SUM($S7:CO7),0)-SUM($S208:CN208)</f>
        <v>26.772974967956543</v>
      </c>
      <c r="CP208" s="107">
        <f ca="1">IF(CP6&gt;=$Q$2,SUM($S7:CP7),0)-SUM($S208:CO208)</f>
        <v>26.772974967956543</v>
      </c>
      <c r="CQ208" s="107">
        <f ca="1">IF(CQ6&gt;=$Q$2,SUM($S7:CQ7),0)-SUM($S208:CP208)</f>
        <v>26.772974967956543</v>
      </c>
      <c r="CR208" s="107">
        <f ca="1">IF(CR6&gt;=$Q$2,SUM($S7:CR7),0)-SUM($S208:CQ208)</f>
        <v>26.772974967956543</v>
      </c>
      <c r="CS208" s="107">
        <f ca="1">IF(CS6&gt;=$Q$2,SUM($S7:CS7),0)-SUM($S208:CR208)</f>
        <v>26.772974967956543</v>
      </c>
      <c r="CT208" s="107">
        <f ca="1">IF(CT6&gt;=$Q$2,SUM($S7:CT7),0)-SUM($S208:CS208)</f>
        <v>26.772974967956543</v>
      </c>
      <c r="CU208" s="107">
        <f ca="1">IF(CU6&gt;=$Q$2,SUM($S7:CU7),0)-SUM($S208:CT208)</f>
        <v>26.772974967956543</v>
      </c>
      <c r="CV208" s="107">
        <f ca="1">IF(CV6&gt;=$Q$2,SUM($S7:CV7),0)-SUM($S208:CU208)</f>
        <v>26.772974967956543</v>
      </c>
      <c r="CW208" s="107">
        <f ca="1">IF(CW6&gt;=$Q$2,SUM($S7:CW7),0)-SUM($S208:CV208)</f>
        <v>26.772974967956543</v>
      </c>
      <c r="CX208" s="107">
        <f ca="1">IF(CX6&gt;=$Q$2,SUM($S7:CX7),0)-SUM($S208:CW208)</f>
        <v>26.772974967956543</v>
      </c>
      <c r="CY208" s="107">
        <f ca="1">IF(CY6&gt;=$Q$2,SUM($S7:CY7),0)-SUM($S208:CX208)</f>
        <v>26.772974967956543</v>
      </c>
      <c r="CZ208" s="107">
        <f ca="1">IF(CZ6&gt;=$Q$2,SUM($S7:CZ7),0)-SUM($S208:CY208)</f>
        <v>26.772974967956543</v>
      </c>
      <c r="DA208" s="107">
        <f ca="1">IF(DA6&gt;=$Q$2,SUM($S7:DA7),0)-SUM($S208:CZ208)</f>
        <v>26.772974967956543</v>
      </c>
      <c r="DB208" s="107">
        <f ca="1">IF(DB6&gt;=$Q$2,SUM($S7:DB7),0)-SUM($S208:DA208)</f>
        <v>26.772974967956543</v>
      </c>
      <c r="DC208" s="107">
        <f ca="1">IF(DC6&gt;=$Q$2,SUM($S7:DC7),0)-SUM($S208:DB208)</f>
        <v>26.772974967956543</v>
      </c>
      <c r="DD208" s="107">
        <f ca="1">IF(DD6&gt;=$Q$2,SUM($S7:DD7),0)-SUM($S208:DC208)</f>
        <v>26.772974967956543</v>
      </c>
      <c r="DE208" s="107">
        <f ca="1">IF(DE6&gt;=$Q$2,SUM($S7:DE7),0)-SUM($S208:DD208)</f>
        <v>26.772974967956543</v>
      </c>
      <c r="DF208" s="107">
        <f ca="1">IF(DF6&gt;=$Q$2,SUM($S7:DF7),0)-SUM($S208:DE208)</f>
        <v>26.772974967956543</v>
      </c>
      <c r="DG208" s="107">
        <f ca="1">IF(DG6&gt;=$Q$2,SUM($S7:DG7),0)-SUM($S208:DF208)</f>
        <v>26.772974967956543</v>
      </c>
      <c r="DH208" s="107">
        <f ca="1">IF(DH6&gt;=$Q$2,SUM($S7:DH7),0)-SUM($S208:DG208)</f>
        <v>26.772974967956543</v>
      </c>
      <c r="DI208" s="107">
        <f ca="1">IF(DI6&gt;=$Q$2,SUM($S7:DI7),0)-SUM($S208:DH208)</f>
        <v>26.772974967956543</v>
      </c>
      <c r="DJ208" s="107">
        <f ca="1">IF(DJ6&gt;=$Q$2,SUM($S7:DJ7),0)-SUM($S208:DI208)</f>
        <v>26.772974967956543</v>
      </c>
      <c r="DK208" s="107">
        <f ca="1">IF(DK6&gt;=$Q$2,SUM($S7:DK7),0)-SUM($S208:DJ208)</f>
        <v>26.772974967956543</v>
      </c>
      <c r="DL208" s="107">
        <f ca="1">IF(DL6&gt;=$Q$2,SUM($S7:DL7),0)-SUM($S208:DK208)</f>
        <v>0</v>
      </c>
      <c r="DM208" s="107">
        <f ca="1">IF(DM6&gt;=$Q$2,SUM($S7:DM7),0)-SUM($S208:DL208)</f>
        <v>0</v>
      </c>
      <c r="DN208" s="107">
        <f ca="1">IF(DN6&gt;=$Q$2,SUM($S7:DN7),0)-SUM($S208:DM208)</f>
        <v>0</v>
      </c>
      <c r="DO208" s="107">
        <f ca="1">IF(DO6&gt;=$Q$2,SUM($S7:DO7),0)-SUM($S208:DN208)</f>
        <v>0</v>
      </c>
      <c r="DP208" s="107">
        <f ca="1">IF(DP6&gt;=$Q$2,SUM($S7:DP7),0)-SUM($S208:DO208)</f>
        <v>0</v>
      </c>
      <c r="DQ208" s="107">
        <f ca="1">IF(DQ6&gt;=$Q$2,SUM($S7:DQ7),0)-SUM($S208:DP208)</f>
        <v>0</v>
      </c>
      <c r="DR208" s="107">
        <f ca="1">IF(DR6&gt;=$Q$2,SUM($S7:DR7),0)-SUM($S208:DQ208)</f>
        <v>0</v>
      </c>
      <c r="DS208" s="107">
        <f ca="1">IF(DS6&gt;=$Q$2,SUM($S7:DS7),0)-SUM($S208:DR208)</f>
        <v>0</v>
      </c>
      <c r="DT208" s="107">
        <f ca="1">IF(DT6&gt;=$Q$2,SUM($S7:DT7),0)-SUM($S208:DS208)</f>
        <v>0</v>
      </c>
      <c r="DU208" s="107">
        <f ca="1">IF(DU6&gt;=$Q$2,SUM($S7:DU7),0)-SUM($S208:DT208)</f>
        <v>0</v>
      </c>
      <c r="DV208" s="107">
        <f ca="1">IF(DV6&gt;=$Q$2,SUM($S7:DV7),0)-SUM($S208:DU208)</f>
        <v>0</v>
      </c>
      <c r="DW208" s="107">
        <f ca="1">IF(DW6&gt;=$Q$2,SUM($S7:DW7),0)-SUM($S208:DV208)</f>
        <v>0</v>
      </c>
      <c r="DX208" s="107">
        <f ca="1">IF(DX6&gt;=$Q$2,SUM($S7:DX7),0)-SUM($S208:DW208)</f>
        <v>0</v>
      </c>
      <c r="DY208" s="107">
        <f ca="1">IF(DY6&gt;=$Q$2,SUM($S7:DY7),0)-SUM($S208:DX208)</f>
        <v>0</v>
      </c>
      <c r="DZ208" s="107">
        <f ca="1">IF(DZ6&gt;=$Q$2,SUM($S7:DZ7),0)-SUM($S208:DY208)</f>
        <v>0</v>
      </c>
      <c r="EA208" s="107">
        <f ca="1">IF(EA6&gt;=$Q$2,SUM($S7:EA7),0)-SUM($S208:DZ208)</f>
        <v>0</v>
      </c>
      <c r="EB208" s="107">
        <f ca="1">IF(EB6&gt;=$Q$2,SUM($S7:EB7),0)-SUM($S208:EA208)</f>
        <v>0</v>
      </c>
      <c r="EC208" s="107">
        <f ca="1">IF(EC6&gt;=$Q$2,SUM($S7:EC7),0)-SUM($S208:EB208)</f>
        <v>0</v>
      </c>
      <c r="ED208" s="107">
        <f ca="1">IF(ED6&gt;=$Q$2,SUM($S7:ED7),0)-SUM($S208:EC208)</f>
        <v>0</v>
      </c>
      <c r="EE208" s="107">
        <f ca="1">IF(EE6&gt;=$Q$2,SUM($S7:EE7),0)-SUM($S208:ED208)</f>
        <v>0</v>
      </c>
      <c r="EF208" s="107">
        <f ca="1">IF(EF6&gt;=$Q$2,SUM($S7:EF7),0)-SUM($S208:EE208)</f>
        <v>0</v>
      </c>
      <c r="EG208" s="107">
        <f ca="1">IF(EG6&gt;=$Q$2,SUM($S7:EG7),0)-SUM($S208:EF208)</f>
        <v>0</v>
      </c>
      <c r="EH208" s="107">
        <f ca="1">IF(EH6&gt;=$Q$2,SUM($S7:EH7),0)-SUM($S208:EG208)</f>
        <v>0</v>
      </c>
      <c r="EI208" s="107">
        <f ca="1">IF(EI6&gt;=$Q$2,SUM($S7:EI7),0)-SUM($S208:EH208)</f>
        <v>0</v>
      </c>
    </row>
    <row r="209" spans="2:139" x14ac:dyDescent="0.2">
      <c r="C209" s="46" t="s">
        <v>792</v>
      </c>
      <c r="P209" s="109">
        <f>SUM(S209:EI209)</f>
        <v>21875892332.091164</v>
      </c>
      <c r="Q209" s="109">
        <f>SUMIF(S$5:EI$5,"факт",S209:EI209)</f>
        <v>0</v>
      </c>
      <c r="R209" s="109">
        <f>P209-Q209</f>
        <v>21875892332.091164</v>
      </c>
      <c r="T209" s="59">
        <f>IF(T6&gt;=$Q$2,SUM($S9:T9),0)-SUM($S209:S209)</f>
        <v>0</v>
      </c>
      <c r="U209" s="59">
        <f>IF(U6&gt;=$Q$2,SUM($S9:U9),0)-SUM($S209:T209)</f>
        <v>0</v>
      </c>
      <c r="V209" s="59">
        <f>IF(V6&gt;=$Q$2,SUM($S9:V9),0)-SUM($S209:U209)</f>
        <v>0</v>
      </c>
      <c r="W209" s="59">
        <f>IF(W6&gt;=$Q$2,SUM($S9:W9),0)-SUM($S209:V209)</f>
        <v>0</v>
      </c>
      <c r="X209" s="59">
        <f>IF(X6&gt;=$Q$2,SUM($S9:X9),0)-SUM($S209:W209)</f>
        <v>0</v>
      </c>
      <c r="Y209" s="59">
        <f>IF(Y6&gt;=$Q$2,SUM($S9:Y9),0)-SUM($S209:X209)</f>
        <v>0</v>
      </c>
      <c r="Z209" s="59">
        <f>IF(Z6&gt;=$Q$2,SUM($S9:Z9),0)-SUM($S209:Y209)</f>
        <v>0</v>
      </c>
      <c r="AA209" s="59">
        <f>IF(AA6&gt;=$Q$2,SUM($S9:AA9),0)-SUM($S209:Z209)</f>
        <v>0</v>
      </c>
      <c r="AB209" s="59">
        <f>IF(AB6&gt;=$Q$2,SUM($S9:AB9),0)-SUM($S209:AA209)</f>
        <v>0</v>
      </c>
      <c r="AC209" s="59">
        <f>IF(AC6&gt;=$Q$2,SUM($S9:AC9),0)-SUM($S209:AB209)</f>
        <v>0</v>
      </c>
      <c r="AD209" s="59">
        <f>IF(AD6&gt;=$Q$2,SUM($S9:AD9),0)-SUM($S209:AC209)</f>
        <v>0</v>
      </c>
      <c r="AE209" s="59">
        <f>IF(AE6&gt;=$Q$2,SUM($S9:AE9),0)-SUM($S209:AD209)</f>
        <v>0</v>
      </c>
      <c r="AF209" s="59">
        <f>IF(AF6&gt;=$Q$2,SUM($S9:AF9),0)-SUM($S209:AE209)</f>
        <v>0</v>
      </c>
      <c r="AG209" s="59">
        <f>IF(AG6&gt;=$Q$2,SUM($S9:AG9),0)-SUM($S209:AF209)</f>
        <v>0</v>
      </c>
      <c r="AH209" s="59">
        <f>IF(AH6&gt;=$Q$2,SUM($S9:AH9),0)-SUM($S209:AG209)</f>
        <v>0</v>
      </c>
      <c r="AI209" s="59">
        <f>IF(AI6&gt;=$Q$2,SUM($S9:AI9),0)-SUM($S209:AH209)</f>
        <v>0</v>
      </c>
      <c r="AJ209" s="59">
        <f>IF(AJ6&gt;=$Q$2,SUM($S9:AJ9),0)-SUM($S209:AI209)</f>
        <v>0</v>
      </c>
      <c r="AK209" s="59">
        <f>IF(AK6&gt;=$Q$2,SUM($S9:AK9),0)-SUM($S209:AJ209)</f>
        <v>0</v>
      </c>
      <c r="AL209" s="59">
        <f>IF(AL6&gt;=$Q$2,SUM($S9:AL9),0)-SUM($S209:AK209)</f>
        <v>0</v>
      </c>
      <c r="AM209" s="59">
        <f>IF(AM6&gt;=$Q$2,SUM($S9:AM9),0)-SUM($S209:AL209)</f>
        <v>0</v>
      </c>
      <c r="AN209" s="59">
        <f>IF(AN6&gt;=$Q$2,SUM($S9:AN9),0)-SUM($S209:AM209)</f>
        <v>0</v>
      </c>
      <c r="AO209" s="59">
        <f>IF(AO6&gt;=$Q$2,SUM($S9:AO9),0)-SUM($S209:AN209)</f>
        <v>0</v>
      </c>
      <c r="AP209" s="59">
        <f>IF(AP6&gt;=$Q$2,SUM($S9:AP9),0)-SUM($S209:AO209)</f>
        <v>0</v>
      </c>
      <c r="AQ209" s="59">
        <f>IF(AQ6&gt;=$Q$2,SUM($S9:AQ9),0)-SUM($S209:AP209)</f>
        <v>0</v>
      </c>
      <c r="AR209" s="59">
        <f>IF(AR6&gt;=$Q$2,SUM($S9:AR9),0)-SUM($S209:AQ209)</f>
        <v>0</v>
      </c>
      <c r="AS209" s="59">
        <f>IF(AS6&gt;=$Q$2,SUM($S9:AS9),0)-SUM($S209:AR209)</f>
        <v>0</v>
      </c>
      <c r="AT209" s="59">
        <f>IF(AT6&gt;=$Q$2,SUM($S9:AT9),0)-SUM($S209:AS209)</f>
        <v>0</v>
      </c>
      <c r="AU209" s="59">
        <f>IF(AU6&gt;=$Q$2,SUM($S9:AU9),0)-SUM($S209:AT209)</f>
        <v>0</v>
      </c>
      <c r="AV209" s="59">
        <f>IF(AV6&gt;=$Q$2,SUM($S9:AV9),0)-SUM($S209:AU209)</f>
        <v>0</v>
      </c>
      <c r="AW209" s="59">
        <f>IF(AW6&gt;=$Q$2,SUM($S9:AW9),0)-SUM($S209:AV209)</f>
        <v>0</v>
      </c>
      <c r="AX209" s="59">
        <f>IF(AX6&gt;=$Q$2,SUM($S9:AX9),0)-SUM($S209:AW209)</f>
        <v>0</v>
      </c>
      <c r="AY209" s="59">
        <f>IF(AY6&gt;=$Q$2,SUM($S9:AY9),0)-SUM($S209:AX209)</f>
        <v>0</v>
      </c>
      <c r="AZ209" s="59">
        <f>IF(AZ6&gt;=$Q$2,SUM($S9:AZ9),0)-SUM($S209:AY209)</f>
        <v>0</v>
      </c>
      <c r="BA209" s="59">
        <f>IF(BA6&gt;=$Q$2,SUM($S9:BA9),0)-SUM($S209:AZ209)</f>
        <v>0</v>
      </c>
      <c r="BB209" s="59">
        <f>IF(BB6&gt;=$Q$2,SUM($S9:BB9),0)-SUM($S209:BA209)</f>
        <v>0</v>
      </c>
      <c r="BC209" s="59">
        <f>IF(BC6&gt;=$Q$2,SUM($S9:BC9),0)-SUM($S209:BB209)</f>
        <v>0</v>
      </c>
      <c r="BD209" s="59">
        <f>IF(BD6&gt;=$Q$2,SUM($S9:BD9),0)-SUM($S209:BC209)</f>
        <v>0</v>
      </c>
      <c r="BE209" s="59">
        <f>IF(BE6&gt;=$Q$2,SUM($S9:BE9),0)-SUM($S209:BD209)</f>
        <v>0</v>
      </c>
      <c r="BF209" s="59">
        <f>IF(BF6&gt;=$Q$2,SUM($S9:BF9),0)-SUM($S209:BE209)</f>
        <v>0</v>
      </c>
      <c r="BG209" s="59">
        <f>IF(BG6&gt;=$Q$2,SUM($S9:BG9),0)-SUM($S209:BF209)</f>
        <v>0</v>
      </c>
      <c r="BH209" s="59">
        <f>IF(BH6&gt;=$Q$2,SUM($S9:BH9),0)-SUM($S209:BG209)</f>
        <v>0</v>
      </c>
      <c r="BI209" s="59">
        <f>IF(BI6&gt;=$Q$2,SUM($S9:BI9),0)-SUM($S209:BH209)</f>
        <v>18768385281.151566</v>
      </c>
      <c r="BJ209" s="59">
        <f>IF(BJ6&gt;=$Q$2,SUM($S9:BJ9),0)-SUM($S209:BI209)</f>
        <v>571926018.52127075</v>
      </c>
      <c r="BK209" s="59">
        <f>IF(BK6&gt;=$Q$2,SUM($S9:BK9),0)-SUM($S209:BJ209)</f>
        <v>487336061.01683044</v>
      </c>
      <c r="BL209" s="59">
        <f>IF(BL6&gt;=$Q$2,SUM($S9:BL9),0)-SUM($S209:BK209)</f>
        <v>488537963.21306992</v>
      </c>
      <c r="BM209" s="59">
        <f>IF(BM6&gt;=$Q$2,SUM($S9:BM9),0)-SUM($S209:BL209)</f>
        <v>489742829.62436676</v>
      </c>
      <c r="BN209" s="59">
        <f>IF(BN6&gt;=$Q$2,SUM($S9:BN9),0)-SUM($S209:BM209)</f>
        <v>490950667.56127167</v>
      </c>
      <c r="BO209" s="59">
        <f>IF(BO6&gt;=$Q$2,SUM($S9:BO9),0)-SUM($S209:BN209)</f>
        <v>579013511.00278854</v>
      </c>
      <c r="BP209" s="59">
        <f>IF(BP6&gt;=$Q$2,SUM($S9:BP9),0)-SUM($S209:BO209)</f>
        <v>0</v>
      </c>
      <c r="BQ209" s="59">
        <f>IF(BQ6&gt;=$Q$2,SUM($S9:BQ9),0)-SUM($S209:BP209)</f>
        <v>0</v>
      </c>
      <c r="BR209" s="59">
        <f>IF(BR6&gt;=$Q$2,SUM($S9:BR9),0)-SUM($S209:BQ209)</f>
        <v>0</v>
      </c>
      <c r="BS209" s="59">
        <f>IF(BS6&gt;=$Q$2,SUM($S9:BS9),0)-SUM($S209:BR209)</f>
        <v>0</v>
      </c>
      <c r="BT209" s="59">
        <f>IF(BT6&gt;=$Q$2,SUM($S9:BT9),0)-SUM($S209:BS209)</f>
        <v>0</v>
      </c>
      <c r="BU209" s="59">
        <f>IF(BU6&gt;=$Q$2,SUM($S9:BU9),0)-SUM($S209:BT209)</f>
        <v>0</v>
      </c>
      <c r="BV209" s="59">
        <f>IF(BV6&gt;=$Q$2,SUM($S9:BV9),0)-SUM($S209:BU209)</f>
        <v>0</v>
      </c>
      <c r="BW209" s="59">
        <f>IF(BW6&gt;=$Q$2,SUM($S9:BW9),0)-SUM($S209:BV209)</f>
        <v>0</v>
      </c>
      <c r="BX209" s="59">
        <f>IF(BX6&gt;=$Q$2,SUM($S9:BX9),0)-SUM($S209:BW209)</f>
        <v>0</v>
      </c>
      <c r="BY209" s="59">
        <f>IF(BY6&gt;=$Q$2,SUM($S9:BY9),0)-SUM($S209:BX209)</f>
        <v>0</v>
      </c>
      <c r="BZ209" s="59">
        <f>IF(BZ6&gt;=$Q$2,SUM($S9:BZ9),0)-SUM($S209:BY209)</f>
        <v>0</v>
      </c>
      <c r="CA209" s="59">
        <f>IF(CA6&gt;=$Q$2,SUM($S9:CA9),0)-SUM($S209:BZ209)</f>
        <v>0</v>
      </c>
      <c r="CB209" s="59">
        <f>IF(CB6&gt;=$Q$2,SUM($S9:CB9),0)-SUM($S209:CA209)</f>
        <v>0</v>
      </c>
      <c r="CC209" s="59">
        <f>IF(CC6&gt;=$Q$2,SUM($S9:CC9),0)-SUM($S209:CB209)</f>
        <v>0</v>
      </c>
      <c r="CD209" s="59">
        <f>IF(CD6&gt;=$Q$2,SUM($S9:CD9),0)-SUM($S209:CC209)</f>
        <v>0</v>
      </c>
      <c r="CE209" s="59">
        <f>IF(CE6&gt;=$Q$2,SUM($S9:CE9),0)-SUM($S209:CD209)</f>
        <v>0</v>
      </c>
      <c r="CF209" s="59">
        <f>IF(CF6&gt;=$Q$2,SUM($S9:CF9),0)-SUM($S209:CE209)</f>
        <v>0</v>
      </c>
      <c r="CG209" s="59">
        <f>IF(CG6&gt;=$Q$2,SUM($S9:CG9),0)-SUM($S209:CF209)</f>
        <v>0</v>
      </c>
      <c r="CH209" s="59">
        <f>IF(CH6&gt;=$Q$2,SUM($S9:CH9),0)-SUM($S209:CG209)</f>
        <v>0</v>
      </c>
      <c r="CI209" s="59">
        <f>IF(CI6&gt;=$Q$2,SUM($S9:CI9),0)-SUM($S209:CH209)</f>
        <v>0</v>
      </c>
      <c r="CJ209" s="59">
        <f>IF(CJ6&gt;=$Q$2,SUM($S9:CJ9),0)-SUM($S209:CI209)</f>
        <v>0</v>
      </c>
      <c r="CK209" s="59">
        <f>IF(CK6&gt;=$Q$2,SUM($S9:CK9),0)-SUM($S209:CJ209)</f>
        <v>0</v>
      </c>
      <c r="CL209" s="59">
        <f>IF(CL6&gt;=$Q$2,SUM($S9:CL9),0)-SUM($S209:CK209)</f>
        <v>0</v>
      </c>
      <c r="CM209" s="59">
        <f>IF(CM6&gt;=$Q$2,SUM($S9:CM9),0)-SUM($S209:CL209)</f>
        <v>0</v>
      </c>
      <c r="CN209" s="59">
        <f>IF(CN6&gt;=$Q$2,SUM($S9:CN9),0)-SUM($S209:CM209)</f>
        <v>0</v>
      </c>
      <c r="CO209" s="59">
        <f>IF(CO6&gt;=$Q$2,SUM($S9:CO9),0)-SUM($S209:CN209)</f>
        <v>0</v>
      </c>
      <c r="CP209" s="59">
        <f>IF(CP6&gt;=$Q$2,SUM($S9:CP9),0)-SUM($S209:CO209)</f>
        <v>0</v>
      </c>
      <c r="CQ209" s="59">
        <f>IF(CQ6&gt;=$Q$2,SUM($S9:CQ9),0)-SUM($S209:CP209)</f>
        <v>0</v>
      </c>
      <c r="CR209" s="59">
        <f>IF(CR6&gt;=$Q$2,SUM($S9:CR9),0)-SUM($S209:CQ209)</f>
        <v>0</v>
      </c>
      <c r="CS209" s="59">
        <f>IF(CS6&gt;=$Q$2,SUM($S9:CS9),0)-SUM($S209:CR209)</f>
        <v>0</v>
      </c>
      <c r="CT209" s="59">
        <f>IF(CT6&gt;=$Q$2,SUM($S9:CT9),0)-SUM($S209:CS209)</f>
        <v>0</v>
      </c>
      <c r="CU209" s="59">
        <f>IF(CU6&gt;=$Q$2,SUM($S9:CU9),0)-SUM($S209:CT209)</f>
        <v>0</v>
      </c>
      <c r="CV209" s="59">
        <f>IF(CV6&gt;=$Q$2,SUM($S9:CV9),0)-SUM($S209:CU209)</f>
        <v>0</v>
      </c>
      <c r="CW209" s="59">
        <f>IF(CW6&gt;=$Q$2,SUM($S9:CW9),0)-SUM($S209:CV209)</f>
        <v>0</v>
      </c>
      <c r="CX209" s="59">
        <f>IF(CX6&gt;=$Q$2,SUM($S9:CX9),0)-SUM($S209:CW209)</f>
        <v>0</v>
      </c>
      <c r="CY209" s="59">
        <f>IF(CY6&gt;=$Q$2,SUM($S9:CY9),0)-SUM($S209:CX209)</f>
        <v>0</v>
      </c>
      <c r="CZ209" s="59">
        <f>IF(CZ6&gt;=$Q$2,SUM($S9:CZ9),0)-SUM($S209:CY209)</f>
        <v>0</v>
      </c>
      <c r="DA209" s="59">
        <f>IF(DA6&gt;=$Q$2,SUM($S9:DA9),0)-SUM($S209:CZ209)</f>
        <v>0</v>
      </c>
      <c r="DB209" s="59">
        <f>IF(DB6&gt;=$Q$2,SUM($S9:DB9),0)-SUM($S209:DA209)</f>
        <v>0</v>
      </c>
      <c r="DC209" s="59">
        <f>IF(DC6&gt;=$Q$2,SUM($S9:DC9),0)-SUM($S209:DB209)</f>
        <v>0</v>
      </c>
      <c r="DD209" s="59">
        <f>IF(DD6&gt;=$Q$2,SUM($S9:DD9),0)-SUM($S209:DC209)</f>
        <v>0</v>
      </c>
      <c r="DE209" s="59">
        <f>IF(DE6&gt;=$Q$2,SUM($S9:DE9),0)-SUM($S209:DD209)</f>
        <v>0</v>
      </c>
      <c r="DF209" s="59">
        <f>IF(DF6&gt;=$Q$2,SUM($S9:DF9),0)-SUM($S209:DE209)</f>
        <v>0</v>
      </c>
      <c r="DG209" s="59">
        <f>IF(DG6&gt;=$Q$2,SUM($S9:DG9),0)-SUM($S209:DF209)</f>
        <v>0</v>
      </c>
      <c r="DH209" s="59">
        <f>IF(DH6&gt;=$Q$2,SUM($S9:DH9),0)-SUM($S209:DG209)</f>
        <v>0</v>
      </c>
      <c r="DI209" s="59">
        <f>IF(DI6&gt;=$Q$2,SUM($S9:DI9),0)-SUM($S209:DH209)</f>
        <v>0</v>
      </c>
      <c r="DJ209" s="59">
        <f>IF(DJ6&gt;=$Q$2,SUM($S9:DJ9),0)-SUM($S209:DI209)</f>
        <v>0</v>
      </c>
      <c r="DK209" s="59">
        <f>IF(DK6&gt;=$Q$2,SUM($S9:DK9),0)-SUM($S209:DJ209)</f>
        <v>0</v>
      </c>
      <c r="DL209" s="59">
        <f>IF(DL6&gt;=$Q$2,SUM($S9:DL9),0)-SUM($S209:DK209)</f>
        <v>0</v>
      </c>
      <c r="DM209" s="59">
        <f>IF(DM6&gt;=$Q$2,SUM($S9:DM9),0)-SUM($S209:DL209)</f>
        <v>0</v>
      </c>
      <c r="DN209" s="59">
        <f>IF(DN6&gt;=$Q$2,SUM($S9:DN9),0)-SUM($S209:DM209)</f>
        <v>0</v>
      </c>
      <c r="DO209" s="59">
        <f>IF(DO6&gt;=$Q$2,SUM($S9:DO9),0)-SUM($S209:DN209)</f>
        <v>0</v>
      </c>
      <c r="DP209" s="59">
        <f>IF(DP6&gt;=$Q$2,SUM($S9:DP9),0)-SUM($S209:DO209)</f>
        <v>0</v>
      </c>
      <c r="DQ209" s="59">
        <f>IF(DQ6&gt;=$Q$2,SUM($S9:DQ9),0)-SUM($S209:DP209)</f>
        <v>0</v>
      </c>
      <c r="DR209" s="59">
        <f>IF(DR6&gt;=$Q$2,SUM($S9:DR9),0)-SUM($S209:DQ209)</f>
        <v>0</v>
      </c>
      <c r="DS209" s="59">
        <f>IF(DS6&gt;=$Q$2,SUM($S9:DS9),0)-SUM($S209:DR209)</f>
        <v>0</v>
      </c>
      <c r="DT209" s="59">
        <f>IF(DT6&gt;=$Q$2,SUM($S9:DT9),0)-SUM($S209:DS209)</f>
        <v>0</v>
      </c>
      <c r="DU209" s="59">
        <f>IF(DU6&gt;=$Q$2,SUM($S9:DU9),0)-SUM($S209:DT209)</f>
        <v>0</v>
      </c>
      <c r="DV209" s="59">
        <f>IF(DV6&gt;=$Q$2,SUM($S9:DV9),0)-SUM($S209:DU209)</f>
        <v>0</v>
      </c>
      <c r="DW209" s="59">
        <f>IF(DW6&gt;=$Q$2,SUM($S9:DW9),0)-SUM($S209:DV209)</f>
        <v>0</v>
      </c>
      <c r="DX209" s="59">
        <f>IF(DX6&gt;=$Q$2,SUM($S9:DX9),0)-SUM($S209:DW209)</f>
        <v>0</v>
      </c>
      <c r="DY209" s="59">
        <f>IF(DY6&gt;=$Q$2,SUM($S9:DY9),0)-SUM($S209:DX209)</f>
        <v>0</v>
      </c>
      <c r="DZ209" s="59">
        <f>IF(DZ6&gt;=$Q$2,SUM($S9:DZ9),0)-SUM($S209:DY209)</f>
        <v>0</v>
      </c>
      <c r="EA209" s="59">
        <f>IF(EA6&gt;=$Q$2,SUM($S9:EA9),0)-SUM($S209:DZ209)</f>
        <v>0</v>
      </c>
      <c r="EB209" s="59">
        <f>IF(EB6&gt;=$Q$2,SUM($S9:EB9),0)-SUM($S209:EA209)</f>
        <v>0</v>
      </c>
      <c r="EC209" s="59">
        <f>IF(EC6&gt;=$Q$2,SUM($S9:EC9),0)-SUM($S209:EB209)</f>
        <v>0</v>
      </c>
      <c r="ED209" s="59">
        <f>IF(ED6&gt;=$Q$2,SUM($S9:ED9),0)-SUM($S209:EC209)</f>
        <v>0</v>
      </c>
      <c r="EE209" s="59">
        <f>IF(EE6&gt;=$Q$2,SUM($S9:EE9),0)-SUM($S209:ED209)</f>
        <v>0</v>
      </c>
      <c r="EF209" s="59">
        <f>IF(EF6&gt;=$Q$2,SUM($S9:EF9),0)-SUM($S209:EE209)</f>
        <v>0</v>
      </c>
      <c r="EG209" s="59">
        <f>IF(EG6&gt;=$Q$2,SUM($S9:EG9),0)-SUM($S209:EF209)</f>
        <v>0</v>
      </c>
      <c r="EH209" s="59">
        <f>IF(EH6&gt;=$Q$2,SUM($S9:EH9),0)-SUM($S209:EG209)</f>
        <v>0</v>
      </c>
      <c r="EI209" s="59">
        <f>IF(EI6&gt;=$Q$2,SUM($S9:EI9),0)-SUM($S209:EH209)</f>
        <v>0</v>
      </c>
    </row>
    <row r="212" spans="2:139" ht="15" x14ac:dyDescent="0.25">
      <c r="B212" s="717" t="s">
        <v>1123</v>
      </c>
      <c r="C212"/>
      <c r="D212" s="66" t="s">
        <v>1124</v>
      </c>
      <c r="E212" s="66" t="s">
        <v>1125</v>
      </c>
      <c r="F212" t="s">
        <v>1136</v>
      </c>
    </row>
    <row r="213" spans="2:139" ht="15" x14ac:dyDescent="0.25">
      <c r="B213" s="108"/>
      <c r="C213" s="108" t="s">
        <v>1126</v>
      </c>
      <c r="D213" s="59">
        <f ca="1">(P35+P47+P51+P60+SUM(P66:P72)+(P73-P84)+P84*1000)-D214-D215-D216</f>
        <v>16642239247.652184</v>
      </c>
      <c r="E213" s="59">
        <f ca="1">IFERROR(D213/SUM(P23:P24),0)</f>
        <v>619292.19840182306</v>
      </c>
      <c r="F213" t="s">
        <v>1137</v>
      </c>
      <c r="K213" s="108"/>
      <c r="L213" s="108"/>
      <c r="M213" s="108"/>
      <c r="N213" s="108"/>
      <c r="O213" s="108"/>
      <c r="P213" s="109">
        <f ca="1">SUM(S213:EI213)</f>
        <v>4485948053.121376</v>
      </c>
      <c r="Q213" s="109">
        <f ca="1">SUMIF(S$5:EI$5,"факт",S213:EI213)</f>
        <v>0</v>
      </c>
      <c r="R213" s="109">
        <f ca="1">P213-Q213</f>
        <v>4485948053.121376</v>
      </c>
      <c r="S213" s="59">
        <f ca="1">S23*(S29-$E213)+S24*(S30-$E213)</f>
        <v>0</v>
      </c>
      <c r="T213" s="59">
        <f t="shared" ref="T213:CE213" ca="1" si="302">T23*(T29-$E213)+T24*(T30-$E213)</f>
        <v>0</v>
      </c>
      <c r="U213" s="59">
        <f t="shared" ca="1" si="302"/>
        <v>0</v>
      </c>
      <c r="V213" s="59">
        <f t="shared" ca="1" si="302"/>
        <v>0</v>
      </c>
      <c r="W213" s="59">
        <f t="shared" ca="1" si="302"/>
        <v>0</v>
      </c>
      <c r="X213" s="59">
        <f t="shared" ca="1" si="302"/>
        <v>0</v>
      </c>
      <c r="Y213" s="59">
        <f t="shared" ca="1" si="302"/>
        <v>0</v>
      </c>
      <c r="Z213" s="59">
        <f t="shared" ca="1" si="302"/>
        <v>0</v>
      </c>
      <c r="AA213" s="59">
        <f t="shared" ca="1" si="302"/>
        <v>0</v>
      </c>
      <c r="AB213" s="59">
        <f t="shared" ca="1" si="302"/>
        <v>0</v>
      </c>
      <c r="AC213" s="59">
        <f t="shared" ca="1" si="302"/>
        <v>0</v>
      </c>
      <c r="AD213" s="59">
        <f t="shared" ca="1" si="302"/>
        <v>0</v>
      </c>
      <c r="AE213" s="59">
        <f t="shared" ca="1" si="302"/>
        <v>0</v>
      </c>
      <c r="AF213" s="59">
        <f t="shared" ca="1" si="302"/>
        <v>0</v>
      </c>
      <c r="AG213" s="59">
        <f t="shared" ca="1" si="302"/>
        <v>0</v>
      </c>
      <c r="AH213" s="59">
        <f t="shared" ca="1" si="302"/>
        <v>0</v>
      </c>
      <c r="AI213" s="59">
        <f t="shared" ca="1" si="302"/>
        <v>0</v>
      </c>
      <c r="AJ213" s="59">
        <f t="shared" ca="1" si="302"/>
        <v>0</v>
      </c>
      <c r="AK213" s="59">
        <f t="shared" ca="1" si="302"/>
        <v>48643209.104711629</v>
      </c>
      <c r="AL213" s="59">
        <f t="shared" ca="1" si="302"/>
        <v>55923087.661937386</v>
      </c>
      <c r="AM213" s="59">
        <f t="shared" ca="1" si="302"/>
        <v>53905160.966220811</v>
      </c>
      <c r="AN213" s="59">
        <f t="shared" ca="1" si="302"/>
        <v>60461004.205094188</v>
      </c>
      <c r="AO213" s="59">
        <f t="shared" ca="1" si="302"/>
        <v>67204857.900766253</v>
      </c>
      <c r="AP213" s="59">
        <f t="shared" ca="1" si="302"/>
        <v>74139462.772485584</v>
      </c>
      <c r="AQ213" s="59">
        <f t="shared" ca="1" si="302"/>
        <v>95608937.735336736</v>
      </c>
      <c r="AR213" s="59">
        <f t="shared" ca="1" si="302"/>
        <v>104225973.05031927</v>
      </c>
      <c r="AS213" s="59">
        <f t="shared" ca="1" si="302"/>
        <v>113077361.92937881</v>
      </c>
      <c r="AT213" s="59">
        <f t="shared" ca="1" si="302"/>
        <v>122166508.90307359</v>
      </c>
      <c r="AU213" s="59">
        <f t="shared" ca="1" si="302"/>
        <v>111772335.276609</v>
      </c>
      <c r="AV213" s="59">
        <f t="shared" ca="1" si="302"/>
        <v>141071928.51486576</v>
      </c>
      <c r="AW213" s="59">
        <f t="shared" ca="1" si="302"/>
        <v>150895245.31481314</v>
      </c>
      <c r="AX213" s="59">
        <f t="shared" ca="1" si="302"/>
        <v>160970409.77975824</v>
      </c>
      <c r="AY213" s="59">
        <f t="shared" ca="1" si="302"/>
        <v>145605905.48900077</v>
      </c>
      <c r="AZ213" s="59">
        <f t="shared" ca="1" si="302"/>
        <v>154607269.12831762</v>
      </c>
      <c r="BA213" s="59">
        <f t="shared" ca="1" si="302"/>
        <v>163832121.08310971</v>
      </c>
      <c r="BB213" s="59">
        <f t="shared" ca="1" si="302"/>
        <v>173283686.53698233</v>
      </c>
      <c r="BC213" s="59">
        <f t="shared" ca="1" si="302"/>
        <v>215253217.14461759</v>
      </c>
      <c r="BD213" s="59">
        <f t="shared" ca="1" si="302"/>
        <v>226917739.70437166</v>
      </c>
      <c r="BE213" s="59">
        <f t="shared" ca="1" si="302"/>
        <v>238860679.62313619</v>
      </c>
      <c r="BF213" s="59">
        <f t="shared" ca="1" si="302"/>
        <v>251086041.91624001</v>
      </c>
      <c r="BG213" s="59">
        <f t="shared" ca="1" si="302"/>
        <v>224058203.10459226</v>
      </c>
      <c r="BH213" s="59">
        <f t="shared" ca="1" si="302"/>
        <v>276400326.43089867</v>
      </c>
      <c r="BI213" s="59">
        <f t="shared" ca="1" si="302"/>
        <v>160966482.47690096</v>
      </c>
      <c r="BJ213" s="59">
        <f t="shared" ca="1" si="302"/>
        <v>162325443.89386117</v>
      </c>
      <c r="BK213" s="59">
        <f t="shared" ca="1" si="302"/>
        <v>139134593.34484279</v>
      </c>
      <c r="BL213" s="59">
        <f t="shared" ca="1" si="302"/>
        <v>140295415.23653328</v>
      </c>
      <c r="BM213" s="59">
        <f t="shared" ca="1" si="302"/>
        <v>141459100.02816629</v>
      </c>
      <c r="BN213" s="59">
        <f t="shared" ca="1" si="302"/>
        <v>142625654.78042543</v>
      </c>
      <c r="BO213" s="59">
        <f t="shared" ca="1" si="302"/>
        <v>169170690.08400917</v>
      </c>
      <c r="BP213" s="59">
        <f t="shared" ca="1" si="302"/>
        <v>0</v>
      </c>
      <c r="BQ213" s="59">
        <f t="shared" ca="1" si="302"/>
        <v>0</v>
      </c>
      <c r="BR213" s="59">
        <f t="shared" ca="1" si="302"/>
        <v>0</v>
      </c>
      <c r="BS213" s="59">
        <f t="shared" ca="1" si="302"/>
        <v>0</v>
      </c>
      <c r="BT213" s="59">
        <f t="shared" ca="1" si="302"/>
        <v>0</v>
      </c>
      <c r="BU213" s="59">
        <f t="shared" ca="1" si="302"/>
        <v>0</v>
      </c>
      <c r="BV213" s="59">
        <f t="shared" ca="1" si="302"/>
        <v>0</v>
      </c>
      <c r="BW213" s="59">
        <f t="shared" ca="1" si="302"/>
        <v>0</v>
      </c>
      <c r="BX213" s="59">
        <f t="shared" ca="1" si="302"/>
        <v>0</v>
      </c>
      <c r="BY213" s="59">
        <f t="shared" ca="1" si="302"/>
        <v>0</v>
      </c>
      <c r="BZ213" s="59">
        <f t="shared" ca="1" si="302"/>
        <v>0</v>
      </c>
      <c r="CA213" s="59">
        <f t="shared" ca="1" si="302"/>
        <v>0</v>
      </c>
      <c r="CB213" s="59">
        <f t="shared" ca="1" si="302"/>
        <v>0</v>
      </c>
      <c r="CC213" s="59">
        <f t="shared" ca="1" si="302"/>
        <v>0</v>
      </c>
      <c r="CD213" s="59">
        <f t="shared" ca="1" si="302"/>
        <v>0</v>
      </c>
      <c r="CE213" s="59">
        <f t="shared" ca="1" si="302"/>
        <v>0</v>
      </c>
      <c r="CF213" s="59">
        <f t="shared" ref="CF213:EI213" ca="1" si="303">CF23*(CF29-$E213)+CF24*(CF30-$E213)</f>
        <v>0</v>
      </c>
      <c r="CG213" s="59">
        <f t="shared" ca="1" si="303"/>
        <v>0</v>
      </c>
      <c r="CH213" s="59">
        <f t="shared" ca="1" si="303"/>
        <v>0</v>
      </c>
      <c r="CI213" s="59">
        <f t="shared" ca="1" si="303"/>
        <v>0</v>
      </c>
      <c r="CJ213" s="59">
        <f t="shared" ca="1" si="303"/>
        <v>0</v>
      </c>
      <c r="CK213" s="59">
        <f t="shared" ca="1" si="303"/>
        <v>0</v>
      </c>
      <c r="CL213" s="59">
        <f t="shared" ca="1" si="303"/>
        <v>0</v>
      </c>
      <c r="CM213" s="59">
        <f t="shared" ca="1" si="303"/>
        <v>0</v>
      </c>
      <c r="CN213" s="59">
        <f t="shared" ca="1" si="303"/>
        <v>0</v>
      </c>
      <c r="CO213" s="59">
        <f t="shared" ca="1" si="303"/>
        <v>0</v>
      </c>
      <c r="CP213" s="59">
        <f t="shared" ca="1" si="303"/>
        <v>0</v>
      </c>
      <c r="CQ213" s="59">
        <f t="shared" ca="1" si="303"/>
        <v>0</v>
      </c>
      <c r="CR213" s="59">
        <f t="shared" ca="1" si="303"/>
        <v>0</v>
      </c>
      <c r="CS213" s="59">
        <f t="shared" ca="1" si="303"/>
        <v>0</v>
      </c>
      <c r="CT213" s="59">
        <f t="shared" ca="1" si="303"/>
        <v>0</v>
      </c>
      <c r="CU213" s="59">
        <f t="shared" ca="1" si="303"/>
        <v>0</v>
      </c>
      <c r="CV213" s="59">
        <f t="shared" ca="1" si="303"/>
        <v>0</v>
      </c>
      <c r="CW213" s="59">
        <f t="shared" ca="1" si="303"/>
        <v>0</v>
      </c>
      <c r="CX213" s="59">
        <f t="shared" ca="1" si="303"/>
        <v>0</v>
      </c>
      <c r="CY213" s="59">
        <f t="shared" ca="1" si="303"/>
        <v>0</v>
      </c>
      <c r="CZ213" s="59">
        <f t="shared" ca="1" si="303"/>
        <v>0</v>
      </c>
      <c r="DA213" s="59">
        <f t="shared" ca="1" si="303"/>
        <v>0</v>
      </c>
      <c r="DB213" s="59">
        <f t="shared" ca="1" si="303"/>
        <v>0</v>
      </c>
      <c r="DC213" s="59">
        <f t="shared" ca="1" si="303"/>
        <v>0</v>
      </c>
      <c r="DD213" s="59">
        <f t="shared" ca="1" si="303"/>
        <v>0</v>
      </c>
      <c r="DE213" s="59">
        <f t="shared" ca="1" si="303"/>
        <v>0</v>
      </c>
      <c r="DF213" s="59">
        <f t="shared" ca="1" si="303"/>
        <v>0</v>
      </c>
      <c r="DG213" s="59">
        <f t="shared" ca="1" si="303"/>
        <v>0</v>
      </c>
      <c r="DH213" s="59">
        <f t="shared" ca="1" si="303"/>
        <v>0</v>
      </c>
      <c r="DI213" s="59">
        <f t="shared" ca="1" si="303"/>
        <v>0</v>
      </c>
      <c r="DJ213" s="59">
        <f t="shared" ca="1" si="303"/>
        <v>0</v>
      </c>
      <c r="DK213" s="59">
        <f t="shared" ca="1" si="303"/>
        <v>0</v>
      </c>
      <c r="DL213" s="59">
        <f t="shared" ca="1" si="303"/>
        <v>0</v>
      </c>
      <c r="DM213" s="59">
        <f t="shared" ca="1" si="303"/>
        <v>0</v>
      </c>
      <c r="DN213" s="59">
        <f t="shared" ca="1" si="303"/>
        <v>0</v>
      </c>
      <c r="DO213" s="59">
        <f t="shared" ca="1" si="303"/>
        <v>0</v>
      </c>
      <c r="DP213" s="59">
        <f t="shared" ca="1" si="303"/>
        <v>0</v>
      </c>
      <c r="DQ213" s="59">
        <f t="shared" ca="1" si="303"/>
        <v>0</v>
      </c>
      <c r="DR213" s="59">
        <f t="shared" ca="1" si="303"/>
        <v>0</v>
      </c>
      <c r="DS213" s="59">
        <f t="shared" ca="1" si="303"/>
        <v>0</v>
      </c>
      <c r="DT213" s="59">
        <f t="shared" ca="1" si="303"/>
        <v>0</v>
      </c>
      <c r="DU213" s="59">
        <f t="shared" ca="1" si="303"/>
        <v>0</v>
      </c>
      <c r="DV213" s="59">
        <f t="shared" ca="1" si="303"/>
        <v>0</v>
      </c>
      <c r="DW213" s="59">
        <f t="shared" ca="1" si="303"/>
        <v>0</v>
      </c>
      <c r="DX213" s="59">
        <f t="shared" ca="1" si="303"/>
        <v>0</v>
      </c>
      <c r="DY213" s="59">
        <f t="shared" ca="1" si="303"/>
        <v>0</v>
      </c>
      <c r="DZ213" s="59">
        <f t="shared" ca="1" si="303"/>
        <v>0</v>
      </c>
      <c r="EA213" s="59">
        <f t="shared" ca="1" si="303"/>
        <v>0</v>
      </c>
      <c r="EB213" s="59">
        <f t="shared" ca="1" si="303"/>
        <v>0</v>
      </c>
      <c r="EC213" s="59">
        <f t="shared" ca="1" si="303"/>
        <v>0</v>
      </c>
      <c r="ED213" s="59">
        <f t="shared" ca="1" si="303"/>
        <v>0</v>
      </c>
      <c r="EE213" s="59">
        <f t="shared" ca="1" si="303"/>
        <v>0</v>
      </c>
      <c r="EF213" s="59">
        <f t="shared" ca="1" si="303"/>
        <v>0</v>
      </c>
      <c r="EG213" s="59">
        <f t="shared" ca="1" si="303"/>
        <v>0</v>
      </c>
      <c r="EH213" s="59">
        <f t="shared" ca="1" si="303"/>
        <v>0</v>
      </c>
      <c r="EI213" s="59">
        <f t="shared" ca="1" si="303"/>
        <v>0</v>
      </c>
    </row>
    <row r="214" spans="2:139" x14ac:dyDescent="0.2">
      <c r="B214" s="108"/>
      <c r="C214" s="108" t="s">
        <v>1127</v>
      </c>
      <c r="D214" s="59">
        <f>ТЭП!G33*Вводные!G27</f>
        <v>1064000</v>
      </c>
      <c r="E214" s="59">
        <f>IFERROR(D214/P25,0)</f>
        <v>6650</v>
      </c>
      <c r="K214" s="108"/>
      <c r="L214" s="108"/>
      <c r="M214" s="108"/>
      <c r="N214" s="108"/>
      <c r="O214" s="108"/>
      <c r="P214" s="109">
        <f>SUM(S214:EI214)</f>
        <v>746641031.31759465</v>
      </c>
      <c r="Q214" s="109">
        <f>SUMIF(S$5:EI$5,"факт",S214:EI214)</f>
        <v>0</v>
      </c>
      <c r="R214" s="109">
        <f>P214-Q214</f>
        <v>746641031.31759465</v>
      </c>
      <c r="S214" s="59">
        <f t="shared" ref="S214:AY214" si="304">S25*(S31-$E214)</f>
        <v>0</v>
      </c>
      <c r="T214" s="59">
        <f t="shared" si="304"/>
        <v>0</v>
      </c>
      <c r="U214" s="59">
        <f t="shared" si="304"/>
        <v>0</v>
      </c>
      <c r="V214" s="59">
        <f t="shared" si="304"/>
        <v>0</v>
      </c>
      <c r="W214" s="59">
        <f t="shared" si="304"/>
        <v>0</v>
      </c>
      <c r="X214" s="59">
        <f t="shared" si="304"/>
        <v>0</v>
      </c>
      <c r="Y214" s="59">
        <f t="shared" si="304"/>
        <v>0</v>
      </c>
      <c r="Z214" s="59">
        <f t="shared" si="304"/>
        <v>0</v>
      </c>
      <c r="AA214" s="59">
        <f t="shared" si="304"/>
        <v>0</v>
      </c>
      <c r="AB214" s="59">
        <f t="shared" si="304"/>
        <v>0</v>
      </c>
      <c r="AC214" s="59">
        <f t="shared" si="304"/>
        <v>0</v>
      </c>
      <c r="AD214" s="59">
        <f t="shared" si="304"/>
        <v>0</v>
      </c>
      <c r="AE214" s="59">
        <f t="shared" si="304"/>
        <v>0</v>
      </c>
      <c r="AF214" s="59">
        <f t="shared" si="304"/>
        <v>0</v>
      </c>
      <c r="AG214" s="59">
        <f t="shared" si="304"/>
        <v>0</v>
      </c>
      <c r="AH214" s="59">
        <f t="shared" si="304"/>
        <v>0</v>
      </c>
      <c r="AI214" s="59">
        <f t="shared" si="304"/>
        <v>0</v>
      </c>
      <c r="AJ214" s="59">
        <f t="shared" si="304"/>
        <v>0</v>
      </c>
      <c r="AK214" s="59">
        <f t="shared" si="304"/>
        <v>21546068.931316637</v>
      </c>
      <c r="AL214" s="59">
        <f t="shared" si="304"/>
        <v>22010203.037230399</v>
      </c>
      <c r="AM214" s="59">
        <f t="shared" si="304"/>
        <v>19109650.003942393</v>
      </c>
      <c r="AN214" s="59">
        <f t="shared" si="304"/>
        <v>19517185.244651545</v>
      </c>
      <c r="AO214" s="59">
        <f t="shared" si="304"/>
        <v>19931373.983954184</v>
      </c>
      <c r="AP214" s="59">
        <f t="shared" si="304"/>
        <v>20352313.213113323</v>
      </c>
      <c r="AQ214" s="59">
        <f t="shared" si="304"/>
        <v>24447177.943219259</v>
      </c>
      <c r="AR214" s="59">
        <f t="shared" si="304"/>
        <v>24958632.66500992</v>
      </c>
      <c r="AS214" s="59">
        <f t="shared" si="304"/>
        <v>25478380.920764152</v>
      </c>
      <c r="AT214" s="59">
        <f t="shared" si="304"/>
        <v>26006543.193351179</v>
      </c>
      <c r="AU214" s="59">
        <f t="shared" si="304"/>
        <v>22561755.370426346</v>
      </c>
      <c r="AV214" s="59">
        <f t="shared" si="304"/>
        <v>27088599.975272961</v>
      </c>
      <c r="AW214" s="59">
        <f t="shared" si="304"/>
        <v>27642743.770321716</v>
      </c>
      <c r="AX214" s="59">
        <f t="shared" si="304"/>
        <v>28205800.197749376</v>
      </c>
      <c r="AY214" s="59">
        <f t="shared" si="304"/>
        <v>24461213.463847712</v>
      </c>
      <c r="AZ214" s="59">
        <f t="shared" ref="AZ214:CD214" si="305">AZ25*(AZ31-$E214)</f>
        <v>24955293.180974603</v>
      </c>
      <c r="BA214" s="59">
        <f t="shared" si="305"/>
        <v>25457281.921982367</v>
      </c>
      <c r="BB214" s="59">
        <f t="shared" si="305"/>
        <v>25967293.822834227</v>
      </c>
      <c r="BC214" s="59">
        <f t="shared" si="305"/>
        <v>31159346.556526951</v>
      </c>
      <c r="BD214" s="59">
        <f t="shared" si="305"/>
        <v>31778648.748304237</v>
      </c>
      <c r="BE214" s="59">
        <f t="shared" si="305"/>
        <v>32407803.846872557</v>
      </c>
      <c r="BF214" s="59">
        <f t="shared" si="305"/>
        <v>33046953.585645653</v>
      </c>
      <c r="BG214" s="59">
        <f t="shared" si="305"/>
        <v>28641805.379910398</v>
      </c>
      <c r="BH214" s="59">
        <f t="shared" si="305"/>
        <v>34355813.569597587</v>
      </c>
      <c r="BI214" s="59">
        <f t="shared" si="305"/>
        <v>19475062.499999974</v>
      </c>
      <c r="BJ214" s="59">
        <f t="shared" si="305"/>
        <v>19523154.760559894</v>
      </c>
      <c r="BK214" s="59">
        <f t="shared" si="305"/>
        <v>16635660.785167068</v>
      </c>
      <c r="BL214" s="59">
        <f t="shared" si="305"/>
        <v>16676741.089715902</v>
      </c>
      <c r="BM214" s="59">
        <f t="shared" si="305"/>
        <v>16717922.709378079</v>
      </c>
      <c r="BN214" s="59">
        <f t="shared" si="305"/>
        <v>16759205.894024009</v>
      </c>
      <c r="BO214" s="59">
        <f t="shared" si="305"/>
        <v>19765401.051929809</v>
      </c>
      <c r="BP214" s="59">
        <f t="shared" si="305"/>
        <v>0</v>
      </c>
      <c r="BQ214" s="59">
        <f t="shared" si="305"/>
        <v>0</v>
      </c>
      <c r="BR214" s="59">
        <f t="shared" si="305"/>
        <v>0</v>
      </c>
      <c r="BS214" s="59">
        <f t="shared" si="305"/>
        <v>0</v>
      </c>
      <c r="BT214" s="59">
        <f t="shared" si="305"/>
        <v>0</v>
      </c>
      <c r="BU214" s="59">
        <f t="shared" si="305"/>
        <v>0</v>
      </c>
      <c r="BV214" s="59">
        <f t="shared" si="305"/>
        <v>0</v>
      </c>
      <c r="BW214" s="59">
        <f t="shared" si="305"/>
        <v>0</v>
      </c>
      <c r="BX214" s="59">
        <f t="shared" si="305"/>
        <v>0</v>
      </c>
      <c r="BY214" s="59">
        <f t="shared" si="305"/>
        <v>0</v>
      </c>
      <c r="BZ214" s="59">
        <f t="shared" si="305"/>
        <v>0</v>
      </c>
      <c r="CA214" s="59">
        <f t="shared" si="305"/>
        <v>0</v>
      </c>
      <c r="CB214" s="59">
        <f t="shared" si="305"/>
        <v>0</v>
      </c>
      <c r="CC214" s="59">
        <f t="shared" si="305"/>
        <v>0</v>
      </c>
      <c r="CD214" s="59">
        <f t="shared" si="305"/>
        <v>0</v>
      </c>
      <c r="CE214" s="59">
        <f t="shared" ref="CE214:DJ214" si="306">CE25*(CE31-$E214)</f>
        <v>0</v>
      </c>
      <c r="CF214" s="59">
        <f t="shared" si="306"/>
        <v>0</v>
      </c>
      <c r="CG214" s="59">
        <f t="shared" si="306"/>
        <v>0</v>
      </c>
      <c r="CH214" s="59">
        <f t="shared" si="306"/>
        <v>0</v>
      </c>
      <c r="CI214" s="59">
        <f t="shared" si="306"/>
        <v>0</v>
      </c>
      <c r="CJ214" s="59">
        <f t="shared" si="306"/>
        <v>0</v>
      </c>
      <c r="CK214" s="59">
        <f t="shared" si="306"/>
        <v>0</v>
      </c>
      <c r="CL214" s="59">
        <f t="shared" si="306"/>
        <v>0</v>
      </c>
      <c r="CM214" s="59">
        <f t="shared" si="306"/>
        <v>0</v>
      </c>
      <c r="CN214" s="59">
        <f t="shared" si="306"/>
        <v>0</v>
      </c>
      <c r="CO214" s="59">
        <f t="shared" si="306"/>
        <v>0</v>
      </c>
      <c r="CP214" s="59">
        <f t="shared" si="306"/>
        <v>0</v>
      </c>
      <c r="CQ214" s="59">
        <f t="shared" si="306"/>
        <v>0</v>
      </c>
      <c r="CR214" s="59">
        <f t="shared" si="306"/>
        <v>0</v>
      </c>
      <c r="CS214" s="59">
        <f t="shared" si="306"/>
        <v>0</v>
      </c>
      <c r="CT214" s="59">
        <f t="shared" si="306"/>
        <v>0</v>
      </c>
      <c r="CU214" s="59">
        <f t="shared" si="306"/>
        <v>0</v>
      </c>
      <c r="CV214" s="59">
        <f t="shared" si="306"/>
        <v>0</v>
      </c>
      <c r="CW214" s="59">
        <f t="shared" si="306"/>
        <v>0</v>
      </c>
      <c r="CX214" s="59">
        <f t="shared" si="306"/>
        <v>0</v>
      </c>
      <c r="CY214" s="59">
        <f t="shared" si="306"/>
        <v>0</v>
      </c>
      <c r="CZ214" s="59">
        <f t="shared" si="306"/>
        <v>0</v>
      </c>
      <c r="DA214" s="59">
        <f t="shared" si="306"/>
        <v>0</v>
      </c>
      <c r="DB214" s="59">
        <f t="shared" si="306"/>
        <v>0</v>
      </c>
      <c r="DC214" s="59">
        <f t="shared" si="306"/>
        <v>0</v>
      </c>
      <c r="DD214" s="59">
        <f t="shared" si="306"/>
        <v>0</v>
      </c>
      <c r="DE214" s="59">
        <f t="shared" si="306"/>
        <v>0</v>
      </c>
      <c r="DF214" s="59">
        <f t="shared" si="306"/>
        <v>0</v>
      </c>
      <c r="DG214" s="59">
        <f t="shared" si="306"/>
        <v>0</v>
      </c>
      <c r="DH214" s="59">
        <f t="shared" si="306"/>
        <v>0</v>
      </c>
      <c r="DI214" s="59">
        <f t="shared" si="306"/>
        <v>0</v>
      </c>
      <c r="DJ214" s="59">
        <f t="shared" si="306"/>
        <v>0</v>
      </c>
      <c r="DK214" s="59">
        <f t="shared" ref="DK214:EI214" si="307">DK25*(DK31-$E214)</f>
        <v>0</v>
      </c>
      <c r="DL214" s="59">
        <f t="shared" si="307"/>
        <v>0</v>
      </c>
      <c r="DM214" s="59">
        <f t="shared" si="307"/>
        <v>0</v>
      </c>
      <c r="DN214" s="59">
        <f t="shared" si="307"/>
        <v>0</v>
      </c>
      <c r="DO214" s="59">
        <f t="shared" si="307"/>
        <v>0</v>
      </c>
      <c r="DP214" s="59">
        <f t="shared" si="307"/>
        <v>0</v>
      </c>
      <c r="DQ214" s="59">
        <f t="shared" si="307"/>
        <v>0</v>
      </c>
      <c r="DR214" s="59">
        <f t="shared" si="307"/>
        <v>0</v>
      </c>
      <c r="DS214" s="59">
        <f t="shared" si="307"/>
        <v>0</v>
      </c>
      <c r="DT214" s="59">
        <f t="shared" si="307"/>
        <v>0</v>
      </c>
      <c r="DU214" s="59">
        <f t="shared" si="307"/>
        <v>0</v>
      </c>
      <c r="DV214" s="59">
        <f t="shared" si="307"/>
        <v>0</v>
      </c>
      <c r="DW214" s="59">
        <f t="shared" si="307"/>
        <v>0</v>
      </c>
      <c r="DX214" s="59">
        <f t="shared" si="307"/>
        <v>0</v>
      </c>
      <c r="DY214" s="59">
        <f t="shared" si="307"/>
        <v>0</v>
      </c>
      <c r="DZ214" s="59">
        <f t="shared" si="307"/>
        <v>0</v>
      </c>
      <c r="EA214" s="59">
        <f t="shared" si="307"/>
        <v>0</v>
      </c>
      <c r="EB214" s="59">
        <f t="shared" si="307"/>
        <v>0</v>
      </c>
      <c r="EC214" s="59">
        <f t="shared" si="307"/>
        <v>0</v>
      </c>
      <c r="ED214" s="59">
        <f t="shared" si="307"/>
        <v>0</v>
      </c>
      <c r="EE214" s="59">
        <f t="shared" si="307"/>
        <v>0</v>
      </c>
      <c r="EF214" s="59">
        <f t="shared" si="307"/>
        <v>0</v>
      </c>
      <c r="EG214" s="59">
        <f t="shared" si="307"/>
        <v>0</v>
      </c>
      <c r="EH214" s="59">
        <f t="shared" si="307"/>
        <v>0</v>
      </c>
      <c r="EI214" s="59">
        <f t="shared" si="307"/>
        <v>0</v>
      </c>
    </row>
    <row r="215" spans="2:139" x14ac:dyDescent="0.2">
      <c r="B215" s="108"/>
      <c r="C215" s="108" t="s">
        <v>1128</v>
      </c>
      <c r="D215" s="59">
        <f>P14*0.8</f>
        <v>0</v>
      </c>
      <c r="E215" s="59">
        <f>IFERROR(D215/P26,0)</f>
        <v>0</v>
      </c>
      <c r="K215" s="108"/>
      <c r="L215" s="108"/>
      <c r="M215" s="108"/>
      <c r="N215" s="108"/>
      <c r="O215" s="108"/>
      <c r="P215" s="109">
        <f>SUM(S215:EI215)</f>
        <v>0</v>
      </c>
      <c r="Q215" s="109">
        <f>SUMIF(S$5:EI$5,"факт",S215:EI215)</f>
        <v>0</v>
      </c>
      <c r="R215" s="109">
        <f>P215-Q215</f>
        <v>0</v>
      </c>
      <c r="S215" s="59">
        <f t="shared" ref="S215:AY215" si="308">S26*(S32-$E215)</f>
        <v>0</v>
      </c>
      <c r="T215" s="59">
        <f t="shared" si="308"/>
        <v>0</v>
      </c>
      <c r="U215" s="59">
        <f t="shared" si="308"/>
        <v>0</v>
      </c>
      <c r="V215" s="59">
        <f t="shared" si="308"/>
        <v>0</v>
      </c>
      <c r="W215" s="59">
        <f t="shared" si="308"/>
        <v>0</v>
      </c>
      <c r="X215" s="59">
        <f t="shared" si="308"/>
        <v>0</v>
      </c>
      <c r="Y215" s="59">
        <f t="shared" si="308"/>
        <v>0</v>
      </c>
      <c r="Z215" s="59">
        <f t="shared" si="308"/>
        <v>0</v>
      </c>
      <c r="AA215" s="59">
        <f t="shared" si="308"/>
        <v>0</v>
      </c>
      <c r="AB215" s="59">
        <f t="shared" si="308"/>
        <v>0</v>
      </c>
      <c r="AC215" s="59">
        <f t="shared" si="308"/>
        <v>0</v>
      </c>
      <c r="AD215" s="59">
        <f t="shared" si="308"/>
        <v>0</v>
      </c>
      <c r="AE215" s="59">
        <f t="shared" si="308"/>
        <v>0</v>
      </c>
      <c r="AF215" s="59">
        <f t="shared" si="308"/>
        <v>0</v>
      </c>
      <c r="AG215" s="59">
        <f t="shared" si="308"/>
        <v>0</v>
      </c>
      <c r="AH215" s="59">
        <f t="shared" si="308"/>
        <v>0</v>
      </c>
      <c r="AI215" s="59">
        <f t="shared" si="308"/>
        <v>0</v>
      </c>
      <c r="AJ215" s="59">
        <f t="shared" si="308"/>
        <v>0</v>
      </c>
      <c r="AK215" s="59">
        <f t="shared" si="308"/>
        <v>0</v>
      </c>
      <c r="AL215" s="59">
        <f t="shared" si="308"/>
        <v>0</v>
      </c>
      <c r="AM215" s="59">
        <f t="shared" si="308"/>
        <v>0</v>
      </c>
      <c r="AN215" s="59">
        <f t="shared" si="308"/>
        <v>0</v>
      </c>
      <c r="AO215" s="59">
        <f t="shared" si="308"/>
        <v>0</v>
      </c>
      <c r="AP215" s="59">
        <f t="shared" si="308"/>
        <v>0</v>
      </c>
      <c r="AQ215" s="59">
        <f t="shared" si="308"/>
        <v>0</v>
      </c>
      <c r="AR215" s="59">
        <f t="shared" si="308"/>
        <v>0</v>
      </c>
      <c r="AS215" s="59">
        <f t="shared" si="308"/>
        <v>0</v>
      </c>
      <c r="AT215" s="59">
        <f t="shared" si="308"/>
        <v>0</v>
      </c>
      <c r="AU215" s="59">
        <f t="shared" si="308"/>
        <v>0</v>
      </c>
      <c r="AV215" s="59">
        <f t="shared" si="308"/>
        <v>0</v>
      </c>
      <c r="AW215" s="59">
        <f t="shared" si="308"/>
        <v>0</v>
      </c>
      <c r="AX215" s="59">
        <f t="shared" si="308"/>
        <v>0</v>
      </c>
      <c r="AY215" s="59">
        <f t="shared" si="308"/>
        <v>0</v>
      </c>
      <c r="AZ215" s="59">
        <f t="shared" ref="AZ215:CD215" si="309">AZ26*(AZ32-$E215)</f>
        <v>0</v>
      </c>
      <c r="BA215" s="59">
        <f t="shared" si="309"/>
        <v>0</v>
      </c>
      <c r="BB215" s="59">
        <f t="shared" si="309"/>
        <v>0</v>
      </c>
      <c r="BC215" s="59">
        <f t="shared" si="309"/>
        <v>0</v>
      </c>
      <c r="BD215" s="59">
        <f t="shared" si="309"/>
        <v>0</v>
      </c>
      <c r="BE215" s="59">
        <f t="shared" si="309"/>
        <v>0</v>
      </c>
      <c r="BF215" s="59">
        <f t="shared" si="309"/>
        <v>0</v>
      </c>
      <c r="BG215" s="59">
        <f t="shared" si="309"/>
        <v>0</v>
      </c>
      <c r="BH215" s="59">
        <f t="shared" si="309"/>
        <v>0</v>
      </c>
      <c r="BI215" s="59">
        <f t="shared" si="309"/>
        <v>0</v>
      </c>
      <c r="BJ215" s="59">
        <f t="shared" si="309"/>
        <v>0</v>
      </c>
      <c r="BK215" s="59">
        <f t="shared" si="309"/>
        <v>0</v>
      </c>
      <c r="BL215" s="59">
        <f t="shared" si="309"/>
        <v>0</v>
      </c>
      <c r="BM215" s="59">
        <f t="shared" si="309"/>
        <v>0</v>
      </c>
      <c r="BN215" s="59">
        <f t="shared" si="309"/>
        <v>0</v>
      </c>
      <c r="BO215" s="59">
        <f t="shared" si="309"/>
        <v>0</v>
      </c>
      <c r="BP215" s="59">
        <f t="shared" si="309"/>
        <v>0</v>
      </c>
      <c r="BQ215" s="59">
        <f t="shared" si="309"/>
        <v>0</v>
      </c>
      <c r="BR215" s="59">
        <f t="shared" si="309"/>
        <v>0</v>
      </c>
      <c r="BS215" s="59">
        <f t="shared" si="309"/>
        <v>0</v>
      </c>
      <c r="BT215" s="59">
        <f t="shared" si="309"/>
        <v>0</v>
      </c>
      <c r="BU215" s="59">
        <f t="shared" si="309"/>
        <v>0</v>
      </c>
      <c r="BV215" s="59">
        <f t="shared" si="309"/>
        <v>0</v>
      </c>
      <c r="BW215" s="59">
        <f t="shared" si="309"/>
        <v>0</v>
      </c>
      <c r="BX215" s="59">
        <f t="shared" si="309"/>
        <v>0</v>
      </c>
      <c r="BY215" s="59">
        <f t="shared" si="309"/>
        <v>0</v>
      </c>
      <c r="BZ215" s="59">
        <f t="shared" si="309"/>
        <v>0</v>
      </c>
      <c r="CA215" s="59">
        <f t="shared" si="309"/>
        <v>0</v>
      </c>
      <c r="CB215" s="59">
        <f t="shared" si="309"/>
        <v>0</v>
      </c>
      <c r="CC215" s="59">
        <f t="shared" si="309"/>
        <v>0</v>
      </c>
      <c r="CD215" s="59">
        <f t="shared" si="309"/>
        <v>0</v>
      </c>
      <c r="CE215" s="59">
        <f t="shared" ref="CE215:DJ215" si="310">CE26*(CE32-$E215)</f>
        <v>0</v>
      </c>
      <c r="CF215" s="59">
        <f t="shared" si="310"/>
        <v>0</v>
      </c>
      <c r="CG215" s="59">
        <f t="shared" si="310"/>
        <v>0</v>
      </c>
      <c r="CH215" s="59">
        <f t="shared" si="310"/>
        <v>0</v>
      </c>
      <c r="CI215" s="59">
        <f t="shared" si="310"/>
        <v>0</v>
      </c>
      <c r="CJ215" s="59">
        <f t="shared" si="310"/>
        <v>0</v>
      </c>
      <c r="CK215" s="59">
        <f t="shared" si="310"/>
        <v>0</v>
      </c>
      <c r="CL215" s="59">
        <f t="shared" si="310"/>
        <v>0</v>
      </c>
      <c r="CM215" s="59">
        <f t="shared" si="310"/>
        <v>0</v>
      </c>
      <c r="CN215" s="59">
        <f t="shared" si="310"/>
        <v>0</v>
      </c>
      <c r="CO215" s="59">
        <f t="shared" si="310"/>
        <v>0</v>
      </c>
      <c r="CP215" s="59">
        <f t="shared" si="310"/>
        <v>0</v>
      </c>
      <c r="CQ215" s="59">
        <f t="shared" si="310"/>
        <v>0</v>
      </c>
      <c r="CR215" s="59">
        <f t="shared" si="310"/>
        <v>0</v>
      </c>
      <c r="CS215" s="59">
        <f t="shared" si="310"/>
        <v>0</v>
      </c>
      <c r="CT215" s="59">
        <f t="shared" si="310"/>
        <v>0</v>
      </c>
      <c r="CU215" s="59">
        <f t="shared" si="310"/>
        <v>0</v>
      </c>
      <c r="CV215" s="59">
        <f t="shared" si="310"/>
        <v>0</v>
      </c>
      <c r="CW215" s="59">
        <f t="shared" si="310"/>
        <v>0</v>
      </c>
      <c r="CX215" s="59">
        <f t="shared" si="310"/>
        <v>0</v>
      </c>
      <c r="CY215" s="59">
        <f t="shared" si="310"/>
        <v>0</v>
      </c>
      <c r="CZ215" s="59">
        <f t="shared" si="310"/>
        <v>0</v>
      </c>
      <c r="DA215" s="59">
        <f t="shared" si="310"/>
        <v>0</v>
      </c>
      <c r="DB215" s="59">
        <f t="shared" si="310"/>
        <v>0</v>
      </c>
      <c r="DC215" s="59">
        <f t="shared" si="310"/>
        <v>0</v>
      </c>
      <c r="DD215" s="59">
        <f t="shared" si="310"/>
        <v>0</v>
      </c>
      <c r="DE215" s="59">
        <f t="shared" si="310"/>
        <v>0</v>
      </c>
      <c r="DF215" s="59">
        <f t="shared" si="310"/>
        <v>0</v>
      </c>
      <c r="DG215" s="59">
        <f t="shared" si="310"/>
        <v>0</v>
      </c>
      <c r="DH215" s="59">
        <f t="shared" si="310"/>
        <v>0</v>
      </c>
      <c r="DI215" s="59">
        <f t="shared" si="310"/>
        <v>0</v>
      </c>
      <c r="DJ215" s="59">
        <f t="shared" si="310"/>
        <v>0</v>
      </c>
      <c r="DK215" s="59">
        <f t="shared" ref="DK215:EI215" si="311">DK26*(DK32-$E215)</f>
        <v>0</v>
      </c>
      <c r="DL215" s="59">
        <f t="shared" si="311"/>
        <v>0</v>
      </c>
      <c r="DM215" s="59">
        <f t="shared" si="311"/>
        <v>0</v>
      </c>
      <c r="DN215" s="59">
        <f t="shared" si="311"/>
        <v>0</v>
      </c>
      <c r="DO215" s="59">
        <f t="shared" si="311"/>
        <v>0</v>
      </c>
      <c r="DP215" s="59">
        <f t="shared" si="311"/>
        <v>0</v>
      </c>
      <c r="DQ215" s="59">
        <f t="shared" si="311"/>
        <v>0</v>
      </c>
      <c r="DR215" s="59">
        <f t="shared" si="311"/>
        <v>0</v>
      </c>
      <c r="DS215" s="59">
        <f t="shared" si="311"/>
        <v>0</v>
      </c>
      <c r="DT215" s="59">
        <f t="shared" si="311"/>
        <v>0</v>
      </c>
      <c r="DU215" s="59">
        <f t="shared" si="311"/>
        <v>0</v>
      </c>
      <c r="DV215" s="59">
        <f t="shared" si="311"/>
        <v>0</v>
      </c>
      <c r="DW215" s="59">
        <f t="shared" si="311"/>
        <v>0</v>
      </c>
      <c r="DX215" s="59">
        <f t="shared" si="311"/>
        <v>0</v>
      </c>
      <c r="DY215" s="59">
        <f t="shared" si="311"/>
        <v>0</v>
      </c>
      <c r="DZ215" s="59">
        <f t="shared" si="311"/>
        <v>0</v>
      </c>
      <c r="EA215" s="59">
        <f t="shared" si="311"/>
        <v>0</v>
      </c>
      <c r="EB215" s="59">
        <f t="shared" si="311"/>
        <v>0</v>
      </c>
      <c r="EC215" s="59">
        <f t="shared" si="311"/>
        <v>0</v>
      </c>
      <c r="ED215" s="59">
        <f t="shared" si="311"/>
        <v>0</v>
      </c>
      <c r="EE215" s="59">
        <f t="shared" si="311"/>
        <v>0</v>
      </c>
      <c r="EF215" s="59">
        <f t="shared" si="311"/>
        <v>0</v>
      </c>
      <c r="EG215" s="59">
        <f t="shared" si="311"/>
        <v>0</v>
      </c>
      <c r="EH215" s="59">
        <f t="shared" si="311"/>
        <v>0</v>
      </c>
      <c r="EI215" s="59">
        <f t="shared" si="311"/>
        <v>0</v>
      </c>
    </row>
    <row r="216" spans="2:139" ht="15" x14ac:dyDescent="0.25">
      <c r="B216" t="s">
        <v>1021</v>
      </c>
      <c r="C216"/>
      <c r="D216">
        <f>SUM(D217:D219)</f>
        <v>0</v>
      </c>
      <c r="E216"/>
      <c r="P216">
        <f>SUM(S216:EI216)</f>
        <v>0</v>
      </c>
      <c r="Q216">
        <f>SUMIF(S$5:EI$5,"факт",S216:EI216)</f>
        <v>0</v>
      </c>
      <c r="R216">
        <f>P216-Q216</f>
        <v>0</v>
      </c>
      <c r="S216">
        <f>SUM(S217:S219)</f>
        <v>0</v>
      </c>
      <c r="T216">
        <f>SUM(T217:T219)</f>
        <v>0</v>
      </c>
      <c r="U216">
        <f>SUM(U217:U219)</f>
        <v>0</v>
      </c>
      <c r="V216">
        <f>SUM(V217:V219)</f>
        <v>0</v>
      </c>
      <c r="W216">
        <f>SUM(W217:W219)</f>
        <v>0</v>
      </c>
      <c r="X216">
        <f>SUM(X217:X219)</f>
        <v>0</v>
      </c>
      <c r="Y216">
        <f>SUM(Y217:Y219)</f>
        <v>0</v>
      </c>
      <c r="Z216">
        <f>SUM(Z217:Z219)</f>
        <v>0</v>
      </c>
      <c r="AA216">
        <f>SUM(AA217:AA219)</f>
        <v>0</v>
      </c>
      <c r="AB216">
        <f>SUM(AB217:AB219)</f>
        <v>0</v>
      </c>
      <c r="AC216">
        <f>SUM(AC217:AC219)</f>
        <v>0</v>
      </c>
      <c r="AD216">
        <f>SUM(AD217:AD219)</f>
        <v>0</v>
      </c>
      <c r="AE216">
        <f>SUM(AE217:AE219)</f>
        <v>0</v>
      </c>
      <c r="AF216">
        <f>SUM(AF217:AF219)</f>
        <v>0</v>
      </c>
      <c r="AG216">
        <f>SUM(AG217:AG219)</f>
        <v>0</v>
      </c>
      <c r="AH216">
        <f>SUM(AH217:AH219)</f>
        <v>0</v>
      </c>
      <c r="AI216">
        <f>SUM(AI217:AI219)</f>
        <v>0</v>
      </c>
      <c r="AJ216">
        <f>SUM(AJ217:AJ219)</f>
        <v>0</v>
      </c>
      <c r="AK216">
        <f>SUM(AK217:AK219)</f>
        <v>0</v>
      </c>
      <c r="AL216">
        <f>SUM(AL217:AL219)</f>
        <v>0</v>
      </c>
      <c r="AM216">
        <f>SUM(AM217:AM219)</f>
        <v>0</v>
      </c>
      <c r="AN216">
        <f>SUM(AN217:AN219)</f>
        <v>0</v>
      </c>
      <c r="AO216">
        <f>SUM(AO217:AO219)</f>
        <v>0</v>
      </c>
      <c r="AP216">
        <f>SUM(AP217:AP219)</f>
        <v>0</v>
      </c>
      <c r="AQ216">
        <f>SUM(AQ217:AQ219)</f>
        <v>0</v>
      </c>
      <c r="AR216">
        <f>SUM(AR217:AR219)</f>
        <v>0</v>
      </c>
      <c r="AS216">
        <f>SUM(AS217:AS219)</f>
        <v>0</v>
      </c>
      <c r="AT216">
        <f>SUM(AT217:AT219)</f>
        <v>0</v>
      </c>
      <c r="AU216">
        <f>SUM(AU217:AU219)</f>
        <v>0</v>
      </c>
      <c r="AV216">
        <f>SUM(AV217:AV219)</f>
        <v>0</v>
      </c>
      <c r="AW216">
        <f>SUM(AW217:AW219)</f>
        <v>0</v>
      </c>
      <c r="AX216">
        <f>SUM(AX217:AX219)</f>
        <v>0</v>
      </c>
      <c r="AY216">
        <f>SUM(AY217:AY219)</f>
        <v>0</v>
      </c>
      <c r="AZ216">
        <f>SUM(AZ217:AZ219)</f>
        <v>0</v>
      </c>
      <c r="BA216">
        <f>SUM(BA217:BA219)</f>
        <v>0</v>
      </c>
      <c r="BB216">
        <f>SUM(BB217:BB219)</f>
        <v>0</v>
      </c>
      <c r="BC216">
        <f>SUM(BC217:BC219)</f>
        <v>0</v>
      </c>
      <c r="BD216">
        <f>SUM(BD217:BD219)</f>
        <v>0</v>
      </c>
      <c r="BE216">
        <f>SUM(BE217:BE219)</f>
        <v>0</v>
      </c>
      <c r="BF216">
        <f>SUM(BF217:BF219)</f>
        <v>0</v>
      </c>
      <c r="BG216">
        <f>SUM(BG217:BG219)</f>
        <v>0</v>
      </c>
      <c r="BH216">
        <f>SUM(BH217:BH219)</f>
        <v>0</v>
      </c>
      <c r="BI216">
        <f>SUM(BI217:BI219)</f>
        <v>0</v>
      </c>
      <c r="BJ216">
        <f>SUM(BJ217:BJ219)</f>
        <v>0</v>
      </c>
      <c r="BK216">
        <f>SUM(BK217:BK219)</f>
        <v>0</v>
      </c>
      <c r="BL216">
        <f>SUM(BL217:BL219)</f>
        <v>0</v>
      </c>
      <c r="BM216">
        <f>SUM(BM217:BM219)</f>
        <v>0</v>
      </c>
      <c r="BN216">
        <f>SUM(BN217:BN219)</f>
        <v>0</v>
      </c>
      <c r="BO216">
        <f>SUM(BO217:BO219)</f>
        <v>0</v>
      </c>
      <c r="BP216">
        <f>SUM(BP217:BP219)</f>
        <v>0</v>
      </c>
      <c r="BQ216">
        <f>SUM(BQ217:BQ219)</f>
        <v>0</v>
      </c>
      <c r="BR216">
        <f>SUM(BR217:BR219)</f>
        <v>0</v>
      </c>
      <c r="BS216">
        <f>SUM(BS217:BS219)</f>
        <v>0</v>
      </c>
      <c r="BT216">
        <f>SUM(BT217:BT219)</f>
        <v>0</v>
      </c>
      <c r="BU216">
        <f>SUM(BU217:BU219)</f>
        <v>0</v>
      </c>
      <c r="BV216">
        <f>SUM(BV217:BV219)</f>
        <v>0</v>
      </c>
      <c r="BW216">
        <f>SUM(BW217:BW219)</f>
        <v>0</v>
      </c>
      <c r="BX216">
        <f>SUM(BX217:BX219)</f>
        <v>0</v>
      </c>
      <c r="BY216">
        <f>SUM(BY217:BY219)</f>
        <v>0</v>
      </c>
      <c r="BZ216">
        <f>SUM(BZ217:BZ219)</f>
        <v>0</v>
      </c>
      <c r="CA216">
        <f>SUM(CA217:CA219)</f>
        <v>0</v>
      </c>
      <c r="CB216">
        <f>SUM(CB217:CB219)</f>
        <v>0</v>
      </c>
      <c r="CC216">
        <f>SUM(CC217:CC219)</f>
        <v>0</v>
      </c>
      <c r="CD216">
        <f>SUM(CD217:CD219)</f>
        <v>0</v>
      </c>
      <c r="CE216">
        <f>SUM(CE217:CE219)</f>
        <v>0</v>
      </c>
      <c r="CF216">
        <f>SUM(CF217:CF219)</f>
        <v>0</v>
      </c>
      <c r="CG216">
        <f>SUM(CG217:CG219)</f>
        <v>0</v>
      </c>
      <c r="CH216">
        <f>SUM(CH217:CH219)</f>
        <v>0</v>
      </c>
      <c r="CI216">
        <f>SUM(CI217:CI219)</f>
        <v>0</v>
      </c>
      <c r="CJ216">
        <f>SUM(CJ217:CJ219)</f>
        <v>0</v>
      </c>
      <c r="CK216">
        <f>SUM(CK217:CK219)</f>
        <v>0</v>
      </c>
      <c r="CL216">
        <f>SUM(CL217:CL219)</f>
        <v>0</v>
      </c>
      <c r="CM216">
        <f>SUM(CM217:CM219)</f>
        <v>0</v>
      </c>
      <c r="CN216">
        <f>SUM(CN217:CN219)</f>
        <v>0</v>
      </c>
      <c r="CO216">
        <f>SUM(CO217:CO219)</f>
        <v>0</v>
      </c>
      <c r="CP216">
        <f>SUM(CP217:CP219)</f>
        <v>0</v>
      </c>
      <c r="CQ216">
        <f>SUM(CQ217:CQ219)</f>
        <v>0</v>
      </c>
      <c r="CR216">
        <f>SUM(CR217:CR219)</f>
        <v>0</v>
      </c>
      <c r="CS216">
        <f>SUM(CS217:CS219)</f>
        <v>0</v>
      </c>
      <c r="CT216">
        <f>SUM(CT217:CT219)</f>
        <v>0</v>
      </c>
      <c r="CU216">
        <f>SUM(CU217:CU219)</f>
        <v>0</v>
      </c>
      <c r="CV216">
        <f>SUM(CV217:CV219)</f>
        <v>0</v>
      </c>
      <c r="CW216">
        <f>SUM(CW217:CW219)</f>
        <v>0</v>
      </c>
      <c r="CX216">
        <f>SUM(CX217:CX219)</f>
        <v>0</v>
      </c>
      <c r="CY216">
        <f>SUM(CY217:CY219)</f>
        <v>0</v>
      </c>
      <c r="CZ216">
        <f>SUM(CZ217:CZ219)</f>
        <v>0</v>
      </c>
      <c r="DA216">
        <f>SUM(DA217:DA219)</f>
        <v>0</v>
      </c>
      <c r="DB216">
        <f>SUM(DB217:DB219)</f>
        <v>0</v>
      </c>
      <c r="DC216">
        <f>SUM(DC217:DC219)</f>
        <v>0</v>
      </c>
      <c r="DD216">
        <f>SUM(DD217:DD219)</f>
        <v>0</v>
      </c>
      <c r="DE216">
        <f>SUM(DE217:DE219)</f>
        <v>0</v>
      </c>
      <c r="DF216">
        <f>SUM(DF217:DF219)</f>
        <v>0</v>
      </c>
      <c r="DG216">
        <f>SUM(DG217:DG219)</f>
        <v>0</v>
      </c>
      <c r="DH216">
        <f>SUM(DH217:DH219)</f>
        <v>0</v>
      </c>
      <c r="DI216">
        <f>SUM(DI217:DI219)</f>
        <v>0</v>
      </c>
      <c r="DJ216">
        <f>SUM(DJ217:DJ219)</f>
        <v>0</v>
      </c>
      <c r="DK216">
        <f>SUM(DK217:DK219)</f>
        <v>0</v>
      </c>
      <c r="DL216">
        <f>SUM(DL217:DL219)</f>
        <v>0</v>
      </c>
      <c r="DM216">
        <f>SUM(DM217:DM219)</f>
        <v>0</v>
      </c>
      <c r="DN216">
        <f>SUM(DN217:DN219)</f>
        <v>0</v>
      </c>
      <c r="DO216">
        <f>SUM(DO217:DO219)</f>
        <v>0</v>
      </c>
      <c r="DP216">
        <f>SUM(DP217:DP219)</f>
        <v>0</v>
      </c>
      <c r="DQ216">
        <f>SUM(DQ217:DQ219)</f>
        <v>0</v>
      </c>
      <c r="DR216">
        <f>SUM(DR217:DR219)</f>
        <v>0</v>
      </c>
      <c r="DS216">
        <f>SUM(DS217:DS219)</f>
        <v>0</v>
      </c>
      <c r="DT216">
        <f>SUM(DT217:DT219)</f>
        <v>0</v>
      </c>
      <c r="DU216">
        <f>SUM(DU217:DU219)</f>
        <v>0</v>
      </c>
      <c r="DV216">
        <f>SUM(DV217:DV219)</f>
        <v>0</v>
      </c>
      <c r="DW216">
        <f>SUM(DW217:DW219)</f>
        <v>0</v>
      </c>
      <c r="DX216">
        <f>SUM(DX217:DX219)</f>
        <v>0</v>
      </c>
      <c r="DY216">
        <f>SUM(DY217:DY219)</f>
        <v>0</v>
      </c>
      <c r="DZ216">
        <f>SUM(DZ217:DZ219)</f>
        <v>0</v>
      </c>
      <c r="EA216">
        <f>SUM(EA217:EA219)</f>
        <v>0</v>
      </c>
      <c r="EB216">
        <f>SUM(EB217:EB219)</f>
        <v>0</v>
      </c>
      <c r="EC216">
        <f>SUM(EC217:EC219)</f>
        <v>0</v>
      </c>
      <c r="ED216">
        <f>SUM(ED217:ED219)</f>
        <v>0</v>
      </c>
      <c r="EE216">
        <f>SUM(EE217:EE219)</f>
        <v>0</v>
      </c>
      <c r="EF216">
        <f>SUM(EF217:EF219)</f>
        <v>0</v>
      </c>
      <c r="EG216">
        <f>SUM(EG217:EG219)</f>
        <v>0</v>
      </c>
      <c r="EH216">
        <f>SUM(EH217:EH219)</f>
        <v>0</v>
      </c>
      <c r="EI216">
        <f>SUM(EI217:EI219)</f>
        <v>0</v>
      </c>
    </row>
    <row r="217" spans="2:139" ht="15" x14ac:dyDescent="0.25">
      <c r="B217" t="s">
        <v>1023</v>
      </c>
      <c r="C217" t="s">
        <v>837</v>
      </c>
      <c r="D217" s="408">
        <f>P131</f>
        <v>0</v>
      </c>
      <c r="E217">
        <f>IFERROR(D217/Вводные!G108,0)</f>
        <v>0</v>
      </c>
      <c r="P217" s="109">
        <f>SUM(S217:EI217)</f>
        <v>0</v>
      </c>
      <c r="Q217" s="109">
        <f>SUMIF(S$5:EI$5,"факт",S217:EI217)</f>
        <v>0</v>
      </c>
      <c r="R217" s="109">
        <f t="shared" ref="R217:R219" si="312">P217-Q217</f>
        <v>0</v>
      </c>
      <c r="S217">
        <f>'ОБЪЕКТЫ КРТ'!S47*('ОБЪЕКТЫ КРТ'!S52-$E217)</f>
        <v>0</v>
      </c>
      <c r="T217">
        <f>'ОБЪЕКТЫ КРТ'!T47*('ОБЪЕКТЫ КРТ'!T52-$E217)</f>
        <v>0</v>
      </c>
      <c r="U217">
        <f>'ОБЪЕКТЫ КРТ'!U47*('ОБЪЕКТЫ КРТ'!U52-$E217)</f>
        <v>0</v>
      </c>
      <c r="V217">
        <f>'ОБЪЕКТЫ КРТ'!V47*('ОБЪЕКТЫ КРТ'!V52-$E217)</f>
        <v>0</v>
      </c>
      <c r="W217">
        <f>'ОБЪЕКТЫ КРТ'!W47*('ОБЪЕКТЫ КРТ'!W52-$E217)</f>
        <v>0</v>
      </c>
      <c r="X217">
        <f>'ОБЪЕКТЫ КРТ'!X47*('ОБЪЕКТЫ КРТ'!X52-$E217)</f>
        <v>0</v>
      </c>
      <c r="Y217">
        <f>'ОБЪЕКТЫ КРТ'!Y47*('ОБЪЕКТЫ КРТ'!Y52-$E217)</f>
        <v>0</v>
      </c>
      <c r="Z217">
        <f>'ОБЪЕКТЫ КРТ'!Z47*('ОБЪЕКТЫ КРТ'!Z52-$E217)</f>
        <v>0</v>
      </c>
      <c r="AA217">
        <f>'ОБЪЕКТЫ КРТ'!AA47*('ОБЪЕКТЫ КРТ'!AA52-$E217)</f>
        <v>0</v>
      </c>
      <c r="AB217">
        <f>'ОБЪЕКТЫ КРТ'!AB47*('ОБЪЕКТЫ КРТ'!AB52-$E217)</f>
        <v>0</v>
      </c>
      <c r="AC217">
        <f>'ОБЪЕКТЫ КРТ'!AC47*('ОБЪЕКТЫ КРТ'!AC52-$E217)</f>
        <v>0</v>
      </c>
      <c r="AD217">
        <f>'ОБЪЕКТЫ КРТ'!AD47*('ОБЪЕКТЫ КРТ'!AD52-$E217)</f>
        <v>0</v>
      </c>
      <c r="AE217">
        <f>'ОБЪЕКТЫ КРТ'!AE47*('ОБЪЕКТЫ КРТ'!AE52-$E217)</f>
        <v>0</v>
      </c>
      <c r="AF217">
        <f>'ОБЪЕКТЫ КРТ'!AF47*('ОБЪЕКТЫ КРТ'!AF52-$E217)</f>
        <v>0</v>
      </c>
      <c r="AG217">
        <f>'ОБЪЕКТЫ КРТ'!AG47*('ОБЪЕКТЫ КРТ'!AG52-$E217)</f>
        <v>0</v>
      </c>
      <c r="AH217">
        <f>'ОБЪЕКТЫ КРТ'!AH47*('ОБЪЕКТЫ КРТ'!AH52-$E217)</f>
        <v>0</v>
      </c>
      <c r="AI217">
        <f>'ОБЪЕКТЫ КРТ'!AI47*('ОБЪЕКТЫ КРТ'!AI52-$E217)</f>
        <v>0</v>
      </c>
      <c r="AJ217">
        <f>'ОБЪЕКТЫ КРТ'!AJ47*('ОБЪЕКТЫ КРТ'!AJ52-$E217)</f>
        <v>0</v>
      </c>
      <c r="AK217">
        <f>'ОБЪЕКТЫ КРТ'!AK47*('ОБЪЕКТЫ КРТ'!AK52-$E217)</f>
        <v>0</v>
      </c>
      <c r="AL217">
        <f>'ОБЪЕКТЫ КРТ'!AL47*('ОБЪЕКТЫ КРТ'!AL52-$E217)</f>
        <v>0</v>
      </c>
      <c r="AM217">
        <f>'ОБЪЕКТЫ КРТ'!AM47*('ОБЪЕКТЫ КРТ'!AM52-$E217)</f>
        <v>0</v>
      </c>
      <c r="AN217">
        <f>'ОБЪЕКТЫ КРТ'!AN47*('ОБЪЕКТЫ КРТ'!AN52-$E217)</f>
        <v>0</v>
      </c>
      <c r="AO217">
        <f>'ОБЪЕКТЫ КРТ'!AO47*('ОБЪЕКТЫ КРТ'!AO52-$E217)</f>
        <v>0</v>
      </c>
      <c r="AP217">
        <f>'ОБЪЕКТЫ КРТ'!AP47*('ОБЪЕКТЫ КРТ'!AP52-$E217)</f>
        <v>0</v>
      </c>
      <c r="AQ217">
        <f>'ОБЪЕКТЫ КРТ'!AQ47*('ОБЪЕКТЫ КРТ'!AQ52-$E217)</f>
        <v>0</v>
      </c>
      <c r="AR217">
        <f>'ОБЪЕКТЫ КРТ'!AR47*('ОБЪЕКТЫ КРТ'!AR52-$E217)</f>
        <v>0</v>
      </c>
      <c r="AS217">
        <f>'ОБЪЕКТЫ КРТ'!AS47*('ОБЪЕКТЫ КРТ'!AS52-$E217)</f>
        <v>0</v>
      </c>
      <c r="AT217">
        <f>'ОБЪЕКТЫ КРТ'!AT47*('ОБЪЕКТЫ КРТ'!AT52-$E217)</f>
        <v>0</v>
      </c>
      <c r="AU217">
        <f>'ОБЪЕКТЫ КРТ'!AU47*('ОБЪЕКТЫ КРТ'!AU52-$E217)</f>
        <v>0</v>
      </c>
      <c r="AV217">
        <f>'ОБЪЕКТЫ КРТ'!AV47*('ОБЪЕКТЫ КРТ'!AV52-$E217)</f>
        <v>0</v>
      </c>
      <c r="AW217">
        <f>'ОБЪЕКТЫ КРТ'!AW47*('ОБЪЕКТЫ КРТ'!AW52-$E217)</f>
        <v>0</v>
      </c>
      <c r="AX217">
        <f>'ОБЪЕКТЫ КРТ'!AX47*('ОБЪЕКТЫ КРТ'!AX52-$E217)</f>
        <v>0</v>
      </c>
      <c r="AY217">
        <f>'ОБЪЕКТЫ КРТ'!AY47*('ОБЪЕКТЫ КРТ'!AY52-$E217)</f>
        <v>0</v>
      </c>
      <c r="AZ217">
        <f>'ОБЪЕКТЫ КРТ'!AZ47*('ОБЪЕКТЫ КРТ'!AZ52-$E217)</f>
        <v>0</v>
      </c>
      <c r="BA217">
        <f>'ОБЪЕКТЫ КРТ'!BA47*('ОБЪЕКТЫ КРТ'!BA52-$E217)</f>
        <v>0</v>
      </c>
      <c r="BB217">
        <f>'ОБЪЕКТЫ КРТ'!BB47*('ОБЪЕКТЫ КРТ'!BB52-$E217)</f>
        <v>0</v>
      </c>
      <c r="BC217">
        <f>'ОБЪЕКТЫ КРТ'!BC47*('ОБЪЕКТЫ КРТ'!BC52-$E217)</f>
        <v>0</v>
      </c>
      <c r="BD217">
        <f>'ОБЪЕКТЫ КРТ'!BD47*('ОБЪЕКТЫ КРТ'!BD52-$E217)</f>
        <v>0</v>
      </c>
      <c r="BE217">
        <f>'ОБЪЕКТЫ КРТ'!BE47*('ОБЪЕКТЫ КРТ'!BE52-$E217)</f>
        <v>0</v>
      </c>
      <c r="BF217">
        <f>'ОБЪЕКТЫ КРТ'!BF47*('ОБЪЕКТЫ КРТ'!BF52-$E217)</f>
        <v>0</v>
      </c>
      <c r="BG217">
        <f>'ОБЪЕКТЫ КРТ'!BG47*('ОБЪЕКТЫ КРТ'!BG52-$E217)</f>
        <v>0</v>
      </c>
      <c r="BH217">
        <f>'ОБЪЕКТЫ КРТ'!BH47*('ОБЪЕКТЫ КРТ'!BH52-$E217)</f>
        <v>0</v>
      </c>
      <c r="BI217">
        <f>'ОБЪЕКТЫ КРТ'!BI47*('ОБЪЕКТЫ КРТ'!BI52-$E217)</f>
        <v>0</v>
      </c>
      <c r="BJ217">
        <f>'ОБЪЕКТЫ КРТ'!BJ47*('ОБЪЕКТЫ КРТ'!BJ52-$E217)</f>
        <v>0</v>
      </c>
      <c r="BK217">
        <f>'ОБЪЕКТЫ КРТ'!BK47*('ОБЪЕКТЫ КРТ'!BK52-$E217)</f>
        <v>0</v>
      </c>
      <c r="BL217">
        <f>'ОБЪЕКТЫ КРТ'!BL47*('ОБЪЕКТЫ КРТ'!BL52-$E217)</f>
        <v>0</v>
      </c>
      <c r="BM217">
        <f>'ОБЪЕКТЫ КРТ'!BM47*('ОБЪЕКТЫ КРТ'!BM52-$E217)</f>
        <v>0</v>
      </c>
      <c r="BN217">
        <f>'ОБЪЕКТЫ КРТ'!BN47*('ОБЪЕКТЫ КРТ'!BN52-$E217)</f>
        <v>0</v>
      </c>
      <c r="BO217">
        <f>'ОБЪЕКТЫ КРТ'!BO47*('ОБЪЕКТЫ КРТ'!BO52-$E217)</f>
        <v>0</v>
      </c>
      <c r="BP217">
        <f>'ОБЪЕКТЫ КРТ'!BP47*('ОБЪЕКТЫ КРТ'!BP52-$E217)</f>
        <v>0</v>
      </c>
      <c r="BQ217">
        <f>'ОБЪЕКТЫ КРТ'!BQ47*('ОБЪЕКТЫ КРТ'!BQ52-$E217)</f>
        <v>0</v>
      </c>
      <c r="BR217">
        <f>'ОБЪЕКТЫ КРТ'!BR47*('ОБЪЕКТЫ КРТ'!BR52-$E217)</f>
        <v>0</v>
      </c>
      <c r="BS217">
        <f>'ОБЪЕКТЫ КРТ'!BS47*('ОБЪЕКТЫ КРТ'!BS52-$E217)</f>
        <v>0</v>
      </c>
      <c r="BT217">
        <f>'ОБЪЕКТЫ КРТ'!BT47*('ОБЪЕКТЫ КРТ'!BT52-$E217)</f>
        <v>0</v>
      </c>
      <c r="BU217">
        <f>'ОБЪЕКТЫ КРТ'!BU47*('ОБЪЕКТЫ КРТ'!BU52-$E217)</f>
        <v>0</v>
      </c>
      <c r="BV217">
        <f>'ОБЪЕКТЫ КРТ'!BV47*('ОБЪЕКТЫ КРТ'!BV52-$E217)</f>
        <v>0</v>
      </c>
      <c r="BW217">
        <f>'ОБЪЕКТЫ КРТ'!BW47*('ОБЪЕКТЫ КРТ'!BW52-$E217)</f>
        <v>0</v>
      </c>
      <c r="BX217">
        <f>'ОБЪЕКТЫ КРТ'!BX47*('ОБЪЕКТЫ КРТ'!BX52-$E217)</f>
        <v>0</v>
      </c>
      <c r="BY217">
        <f>'ОБЪЕКТЫ КРТ'!BY47*('ОБЪЕКТЫ КРТ'!BY52-$E217)</f>
        <v>0</v>
      </c>
      <c r="BZ217">
        <f>'ОБЪЕКТЫ КРТ'!BZ47*('ОБЪЕКТЫ КРТ'!BZ52-$E217)</f>
        <v>0</v>
      </c>
      <c r="CA217">
        <f>'ОБЪЕКТЫ КРТ'!CA47*('ОБЪЕКТЫ КРТ'!CA52-$E217)</f>
        <v>0</v>
      </c>
      <c r="CB217">
        <f>'ОБЪЕКТЫ КРТ'!CB47*('ОБЪЕКТЫ КРТ'!CB52-$E217)</f>
        <v>0</v>
      </c>
      <c r="CC217">
        <f>'ОБЪЕКТЫ КРТ'!CC47*('ОБЪЕКТЫ КРТ'!CC52-$E217)</f>
        <v>0</v>
      </c>
      <c r="CD217">
        <f>'ОБЪЕКТЫ КРТ'!CD47*('ОБЪЕКТЫ КРТ'!CD52-$E217)</f>
        <v>0</v>
      </c>
      <c r="CE217">
        <f>'ОБЪЕКТЫ КРТ'!CE47*('ОБЪЕКТЫ КРТ'!CE52-$E217)</f>
        <v>0</v>
      </c>
      <c r="CF217">
        <f>'ОБЪЕКТЫ КРТ'!CF47*('ОБЪЕКТЫ КРТ'!CF52-$E217)</f>
        <v>0</v>
      </c>
      <c r="CG217">
        <f>'ОБЪЕКТЫ КРТ'!CG47*('ОБЪЕКТЫ КРТ'!CG52-$E217)</f>
        <v>0</v>
      </c>
      <c r="CH217">
        <f>'ОБЪЕКТЫ КРТ'!CH47*('ОБЪЕКТЫ КРТ'!CH52-$E217)</f>
        <v>0</v>
      </c>
      <c r="CI217">
        <f>'ОБЪЕКТЫ КРТ'!CI47*('ОБЪЕКТЫ КРТ'!CI52-$E217)</f>
        <v>0</v>
      </c>
      <c r="CJ217">
        <f>'ОБЪЕКТЫ КРТ'!CJ47*('ОБЪЕКТЫ КРТ'!CJ52-$E217)</f>
        <v>0</v>
      </c>
      <c r="CK217">
        <f>'ОБЪЕКТЫ КРТ'!CK47*('ОБЪЕКТЫ КРТ'!CK52-$E217)</f>
        <v>0</v>
      </c>
      <c r="CL217">
        <f>'ОБЪЕКТЫ КРТ'!CL47*('ОБЪЕКТЫ КРТ'!CL52-$E217)</f>
        <v>0</v>
      </c>
      <c r="CM217">
        <f>'ОБЪЕКТЫ КРТ'!CM47*('ОБЪЕКТЫ КРТ'!CM52-$E217)</f>
        <v>0</v>
      </c>
      <c r="CN217">
        <f>'ОБЪЕКТЫ КРТ'!CN47*('ОБЪЕКТЫ КРТ'!CN52-$E217)</f>
        <v>0</v>
      </c>
      <c r="CO217">
        <f>'ОБЪЕКТЫ КРТ'!CO47*('ОБЪЕКТЫ КРТ'!CO52-$E217)</f>
        <v>0</v>
      </c>
      <c r="CP217">
        <f>'ОБЪЕКТЫ КРТ'!CP47*('ОБЪЕКТЫ КРТ'!CP52-$E217)</f>
        <v>0</v>
      </c>
      <c r="CQ217">
        <f>'ОБЪЕКТЫ КРТ'!CQ47*('ОБЪЕКТЫ КРТ'!CQ52-$E217)</f>
        <v>0</v>
      </c>
      <c r="CR217">
        <f>'ОБЪЕКТЫ КРТ'!CR47*('ОБЪЕКТЫ КРТ'!CR52-$E217)</f>
        <v>0</v>
      </c>
      <c r="CS217">
        <f>'ОБЪЕКТЫ КРТ'!CS47*('ОБЪЕКТЫ КРТ'!CS52-$E217)</f>
        <v>0</v>
      </c>
      <c r="CT217">
        <f>'ОБЪЕКТЫ КРТ'!CT47*('ОБЪЕКТЫ КРТ'!CT52-$E217)</f>
        <v>0</v>
      </c>
      <c r="CU217">
        <f>'ОБЪЕКТЫ КРТ'!CU47*('ОБЪЕКТЫ КРТ'!CU52-$E217)</f>
        <v>0</v>
      </c>
      <c r="CV217">
        <f>'ОБЪЕКТЫ КРТ'!CV47*('ОБЪЕКТЫ КРТ'!CV52-$E217)</f>
        <v>0</v>
      </c>
      <c r="CW217">
        <f>'ОБЪЕКТЫ КРТ'!CW47*('ОБЪЕКТЫ КРТ'!CW52-$E217)</f>
        <v>0</v>
      </c>
      <c r="CX217">
        <f>'ОБЪЕКТЫ КРТ'!CX47*('ОБЪЕКТЫ КРТ'!CX52-$E217)</f>
        <v>0</v>
      </c>
      <c r="CY217">
        <f>'ОБЪЕКТЫ КРТ'!CY47*('ОБЪЕКТЫ КРТ'!CY52-$E217)</f>
        <v>0</v>
      </c>
      <c r="CZ217">
        <f>'ОБЪЕКТЫ КРТ'!CZ47*('ОБЪЕКТЫ КРТ'!CZ52-$E217)</f>
        <v>0</v>
      </c>
      <c r="DA217">
        <f>'ОБЪЕКТЫ КРТ'!DA47*('ОБЪЕКТЫ КРТ'!DA52-$E217)</f>
        <v>0</v>
      </c>
      <c r="DB217">
        <f>'ОБЪЕКТЫ КРТ'!DB47*('ОБЪЕКТЫ КРТ'!DB52-$E217)</f>
        <v>0</v>
      </c>
      <c r="DC217">
        <f>'ОБЪЕКТЫ КРТ'!DC47*('ОБЪЕКТЫ КРТ'!DC52-$E217)</f>
        <v>0</v>
      </c>
      <c r="DD217">
        <f>'ОБЪЕКТЫ КРТ'!DD47*('ОБЪЕКТЫ КРТ'!DD52-$E217)</f>
        <v>0</v>
      </c>
      <c r="DE217">
        <f>'ОБЪЕКТЫ КРТ'!DE47*('ОБЪЕКТЫ КРТ'!DE52-$E217)</f>
        <v>0</v>
      </c>
      <c r="DF217">
        <f>'ОБЪЕКТЫ КРТ'!DF47*('ОБЪЕКТЫ КРТ'!DF52-$E217)</f>
        <v>0</v>
      </c>
      <c r="DG217">
        <f>'ОБЪЕКТЫ КРТ'!DG47*('ОБЪЕКТЫ КРТ'!DG52-$E217)</f>
        <v>0</v>
      </c>
      <c r="DH217">
        <f>'ОБЪЕКТЫ КРТ'!DH47*('ОБЪЕКТЫ КРТ'!DH52-$E217)</f>
        <v>0</v>
      </c>
      <c r="DI217">
        <f>'ОБЪЕКТЫ КРТ'!DI47*('ОБЪЕКТЫ КРТ'!DI52-$E217)</f>
        <v>0</v>
      </c>
      <c r="DJ217">
        <f>'ОБЪЕКТЫ КРТ'!DJ47*('ОБЪЕКТЫ КРТ'!DJ52-$E217)</f>
        <v>0</v>
      </c>
      <c r="DK217">
        <f>'ОБЪЕКТЫ КРТ'!DK47*('ОБЪЕКТЫ КРТ'!DK52-$E217)</f>
        <v>0</v>
      </c>
      <c r="DL217">
        <f>'ОБЪЕКТЫ КРТ'!DL47*('ОБЪЕКТЫ КРТ'!DL52-$E217)</f>
        <v>0</v>
      </c>
      <c r="DM217">
        <f>'ОБЪЕКТЫ КРТ'!DM47*('ОБЪЕКТЫ КРТ'!DM52-$E217)</f>
        <v>0</v>
      </c>
      <c r="DN217">
        <f>'ОБЪЕКТЫ КРТ'!DN47*('ОБЪЕКТЫ КРТ'!DN52-$E217)</f>
        <v>0</v>
      </c>
      <c r="DO217">
        <f>'ОБЪЕКТЫ КРТ'!DO47*('ОБЪЕКТЫ КРТ'!DO52-$E217)</f>
        <v>0</v>
      </c>
      <c r="DP217">
        <f>'ОБЪЕКТЫ КРТ'!DP47*('ОБЪЕКТЫ КРТ'!DP52-$E217)</f>
        <v>0</v>
      </c>
      <c r="DQ217">
        <f>'ОБЪЕКТЫ КРТ'!DQ47*('ОБЪЕКТЫ КРТ'!DQ52-$E217)</f>
        <v>0</v>
      </c>
      <c r="DR217">
        <f>'ОБЪЕКТЫ КРТ'!DR47*('ОБЪЕКТЫ КРТ'!DR52-$E217)</f>
        <v>0</v>
      </c>
      <c r="DS217">
        <f>'ОБЪЕКТЫ КРТ'!DS47*('ОБЪЕКТЫ КРТ'!DS52-$E217)</f>
        <v>0</v>
      </c>
      <c r="DT217">
        <f>'ОБЪЕКТЫ КРТ'!DT47*('ОБЪЕКТЫ КРТ'!DT52-$E217)</f>
        <v>0</v>
      </c>
      <c r="DU217">
        <f>'ОБЪЕКТЫ КРТ'!DU47*('ОБЪЕКТЫ КРТ'!DU52-$E217)</f>
        <v>0</v>
      </c>
      <c r="DV217">
        <f>'ОБЪЕКТЫ КРТ'!DV47*('ОБЪЕКТЫ КРТ'!DV52-$E217)</f>
        <v>0</v>
      </c>
      <c r="DW217">
        <f>'ОБЪЕКТЫ КРТ'!DW47*('ОБЪЕКТЫ КРТ'!DW52-$E217)</f>
        <v>0</v>
      </c>
      <c r="DX217">
        <f>'ОБЪЕКТЫ КРТ'!DX47*('ОБЪЕКТЫ КРТ'!DX52-$E217)</f>
        <v>0</v>
      </c>
      <c r="DY217">
        <f>'ОБЪЕКТЫ КРТ'!DY47*('ОБЪЕКТЫ КРТ'!DY52-$E217)</f>
        <v>0</v>
      </c>
      <c r="DZ217">
        <f>'ОБЪЕКТЫ КРТ'!DZ47*('ОБЪЕКТЫ КРТ'!DZ52-$E217)</f>
        <v>0</v>
      </c>
      <c r="EA217">
        <f>'ОБЪЕКТЫ КРТ'!EA47*('ОБЪЕКТЫ КРТ'!EA52-$E217)</f>
        <v>0</v>
      </c>
      <c r="EB217">
        <f>'ОБЪЕКТЫ КРТ'!EB47*('ОБЪЕКТЫ КРТ'!EB52-$E217)</f>
        <v>0</v>
      </c>
      <c r="EC217">
        <f>'ОБЪЕКТЫ КРТ'!EC47*('ОБЪЕКТЫ КРТ'!EC52-$E217)</f>
        <v>0</v>
      </c>
      <c r="ED217">
        <f>'ОБЪЕКТЫ КРТ'!ED47*('ОБЪЕКТЫ КРТ'!ED52-$E217)</f>
        <v>0</v>
      </c>
      <c r="EE217">
        <f>'ОБЪЕКТЫ КРТ'!EE47*('ОБЪЕКТЫ КРТ'!EE52-$E217)</f>
        <v>0</v>
      </c>
      <c r="EF217">
        <f>'ОБЪЕКТЫ КРТ'!EF47*('ОБЪЕКТЫ КРТ'!EF52-$E217)</f>
        <v>0</v>
      </c>
      <c r="EG217">
        <f>'ОБЪЕКТЫ КРТ'!EG47*('ОБЪЕКТЫ КРТ'!EG52-$E217)</f>
        <v>0</v>
      </c>
      <c r="EH217">
        <f>'ОБЪЕКТЫ КРТ'!EH47*('ОБЪЕКТЫ КРТ'!EH52-$E217)</f>
        <v>0</v>
      </c>
      <c r="EI217">
        <f>'ОБЪЕКТЫ КРТ'!EI47*('ОБЪЕКТЫ КРТ'!EI52-$E217)</f>
        <v>0</v>
      </c>
    </row>
    <row r="218" spans="2:139" ht="15" x14ac:dyDescent="0.25">
      <c r="B218" t="s">
        <v>1025</v>
      </c>
      <c r="C218" t="s">
        <v>838</v>
      </c>
      <c r="D218" s="408">
        <f>P132</f>
        <v>0</v>
      </c>
      <c r="E218">
        <f>IFERROR(D218/Вводные!G121,0)</f>
        <v>0</v>
      </c>
      <c r="P218" s="109">
        <f t="shared" ref="P218:P219" si="313">SUM(S218:EI218)</f>
        <v>0</v>
      </c>
      <c r="Q218" s="109">
        <f>SUMIF(S$5:EI$5,"факт",S218:EI218)</f>
        <v>0</v>
      </c>
      <c r="R218" s="109">
        <f t="shared" si="312"/>
        <v>0</v>
      </c>
      <c r="S218">
        <f>'ОБЪЕКТЫ КРТ'!S48*('ОБЪЕКТЫ КРТ'!S53-$E218)</f>
        <v>0</v>
      </c>
      <c r="T218">
        <f>'ОБЪЕКТЫ КРТ'!T48*('ОБЪЕКТЫ КРТ'!T53-$E218)</f>
        <v>0</v>
      </c>
      <c r="U218">
        <f>'ОБЪЕКТЫ КРТ'!U48*('ОБЪЕКТЫ КРТ'!U53-$E218)</f>
        <v>0</v>
      </c>
      <c r="V218">
        <f>'ОБЪЕКТЫ КРТ'!V48*('ОБЪЕКТЫ КРТ'!V53-$E218)</f>
        <v>0</v>
      </c>
      <c r="W218">
        <f>'ОБЪЕКТЫ КРТ'!W48*('ОБЪЕКТЫ КРТ'!W53-$E218)</f>
        <v>0</v>
      </c>
      <c r="X218">
        <f>'ОБЪЕКТЫ КРТ'!X48*('ОБЪЕКТЫ КРТ'!X53-$E218)</f>
        <v>0</v>
      </c>
      <c r="Y218">
        <f>'ОБЪЕКТЫ КРТ'!Y48*('ОБЪЕКТЫ КРТ'!Y53-$E218)</f>
        <v>0</v>
      </c>
      <c r="Z218">
        <f>'ОБЪЕКТЫ КРТ'!Z48*('ОБЪЕКТЫ КРТ'!Z53-$E218)</f>
        <v>0</v>
      </c>
      <c r="AA218">
        <f>'ОБЪЕКТЫ КРТ'!AA48*('ОБЪЕКТЫ КРТ'!AA53-$E218)</f>
        <v>0</v>
      </c>
      <c r="AB218">
        <f>'ОБЪЕКТЫ КРТ'!AB48*('ОБЪЕКТЫ КРТ'!AB53-$E218)</f>
        <v>0</v>
      </c>
      <c r="AC218">
        <f>'ОБЪЕКТЫ КРТ'!AC48*('ОБЪЕКТЫ КРТ'!AC53-$E218)</f>
        <v>0</v>
      </c>
      <c r="AD218">
        <f>'ОБЪЕКТЫ КРТ'!AD48*('ОБЪЕКТЫ КРТ'!AD53-$E218)</f>
        <v>0</v>
      </c>
      <c r="AE218">
        <f>'ОБЪЕКТЫ КРТ'!AE48*('ОБЪЕКТЫ КРТ'!AE53-$E218)</f>
        <v>0</v>
      </c>
      <c r="AF218">
        <f>'ОБЪЕКТЫ КРТ'!AF48*('ОБЪЕКТЫ КРТ'!AF53-$E218)</f>
        <v>0</v>
      </c>
      <c r="AG218">
        <f>'ОБЪЕКТЫ КРТ'!AG48*('ОБЪЕКТЫ КРТ'!AG53-$E218)</f>
        <v>0</v>
      </c>
      <c r="AH218">
        <f>'ОБЪЕКТЫ КРТ'!AH48*('ОБЪЕКТЫ КРТ'!AH53-$E218)</f>
        <v>0</v>
      </c>
      <c r="AI218">
        <f>'ОБЪЕКТЫ КРТ'!AI48*('ОБЪЕКТЫ КРТ'!AI53-$E218)</f>
        <v>0</v>
      </c>
      <c r="AJ218">
        <f>'ОБЪЕКТЫ КРТ'!AJ48*('ОБЪЕКТЫ КРТ'!AJ53-$E218)</f>
        <v>0</v>
      </c>
      <c r="AK218">
        <f>'ОБЪЕКТЫ КРТ'!AK48*('ОБЪЕКТЫ КРТ'!AK53-$E218)</f>
        <v>0</v>
      </c>
      <c r="AL218">
        <f>'ОБЪЕКТЫ КРТ'!AL48*('ОБЪЕКТЫ КРТ'!AL53-$E218)</f>
        <v>0</v>
      </c>
      <c r="AM218">
        <f>'ОБЪЕКТЫ КРТ'!AM48*('ОБЪЕКТЫ КРТ'!AM53-$E218)</f>
        <v>0</v>
      </c>
      <c r="AN218">
        <f>'ОБЪЕКТЫ КРТ'!AN48*('ОБЪЕКТЫ КРТ'!AN53-$E218)</f>
        <v>0</v>
      </c>
      <c r="AO218">
        <f>'ОБЪЕКТЫ КРТ'!AO48*('ОБЪЕКТЫ КРТ'!AO53-$E218)</f>
        <v>0</v>
      </c>
      <c r="AP218">
        <f>'ОБЪЕКТЫ КРТ'!AP48*('ОБЪЕКТЫ КРТ'!AP53-$E218)</f>
        <v>0</v>
      </c>
      <c r="AQ218">
        <f>'ОБЪЕКТЫ КРТ'!AQ48*('ОБЪЕКТЫ КРТ'!AQ53-$E218)</f>
        <v>0</v>
      </c>
      <c r="AR218">
        <f>'ОБЪЕКТЫ КРТ'!AR48*('ОБЪЕКТЫ КРТ'!AR53-$E218)</f>
        <v>0</v>
      </c>
      <c r="AS218">
        <f>'ОБЪЕКТЫ КРТ'!AS48*('ОБЪЕКТЫ КРТ'!AS53-$E218)</f>
        <v>0</v>
      </c>
      <c r="AT218">
        <f>'ОБЪЕКТЫ КРТ'!AT48*('ОБЪЕКТЫ КРТ'!AT53-$E218)</f>
        <v>0</v>
      </c>
      <c r="AU218">
        <f>'ОБЪЕКТЫ КРТ'!AU48*('ОБЪЕКТЫ КРТ'!AU53-$E218)</f>
        <v>0</v>
      </c>
      <c r="AV218">
        <f>'ОБЪЕКТЫ КРТ'!AV48*('ОБЪЕКТЫ КРТ'!AV53-$E218)</f>
        <v>0</v>
      </c>
      <c r="AW218">
        <f>'ОБЪЕКТЫ КРТ'!AW48*('ОБЪЕКТЫ КРТ'!AW53-$E218)</f>
        <v>0</v>
      </c>
      <c r="AX218">
        <f>'ОБЪЕКТЫ КРТ'!AX48*('ОБЪЕКТЫ КРТ'!AX53-$E218)</f>
        <v>0</v>
      </c>
      <c r="AY218">
        <f>'ОБЪЕКТЫ КРТ'!AY48*('ОБЪЕКТЫ КРТ'!AY53-$E218)</f>
        <v>0</v>
      </c>
      <c r="AZ218">
        <f>'ОБЪЕКТЫ КРТ'!AZ48*('ОБЪЕКТЫ КРТ'!AZ53-$E218)</f>
        <v>0</v>
      </c>
      <c r="BA218">
        <f>'ОБЪЕКТЫ КРТ'!BA48*('ОБЪЕКТЫ КРТ'!BA53-$E218)</f>
        <v>0</v>
      </c>
      <c r="BB218">
        <f>'ОБЪЕКТЫ КРТ'!BB48*('ОБЪЕКТЫ КРТ'!BB53-$E218)</f>
        <v>0</v>
      </c>
      <c r="BC218">
        <f>'ОБЪЕКТЫ КРТ'!BC48*('ОБЪЕКТЫ КРТ'!BC53-$E218)</f>
        <v>0</v>
      </c>
      <c r="BD218">
        <f>'ОБЪЕКТЫ КРТ'!BD48*('ОБЪЕКТЫ КРТ'!BD53-$E218)</f>
        <v>0</v>
      </c>
      <c r="BE218">
        <f>'ОБЪЕКТЫ КРТ'!BE48*('ОБЪЕКТЫ КРТ'!BE53-$E218)</f>
        <v>0</v>
      </c>
      <c r="BF218">
        <f>'ОБЪЕКТЫ КРТ'!BF48*('ОБЪЕКТЫ КРТ'!BF53-$E218)</f>
        <v>0</v>
      </c>
      <c r="BG218">
        <f>'ОБЪЕКТЫ КРТ'!BG48*('ОБЪЕКТЫ КРТ'!BG53-$E218)</f>
        <v>0</v>
      </c>
      <c r="BH218">
        <f>'ОБЪЕКТЫ КРТ'!BH48*('ОБЪЕКТЫ КРТ'!BH53-$E218)</f>
        <v>0</v>
      </c>
      <c r="BI218">
        <f>'ОБЪЕКТЫ КРТ'!BI48*('ОБЪЕКТЫ КРТ'!BI53-$E218)</f>
        <v>0</v>
      </c>
      <c r="BJ218">
        <f>'ОБЪЕКТЫ КРТ'!BJ48*('ОБЪЕКТЫ КРТ'!BJ53-$E218)</f>
        <v>0</v>
      </c>
      <c r="BK218">
        <f>'ОБЪЕКТЫ КРТ'!BK48*('ОБЪЕКТЫ КРТ'!BK53-$E218)</f>
        <v>0</v>
      </c>
      <c r="BL218">
        <f>'ОБЪЕКТЫ КРТ'!BL48*('ОБЪЕКТЫ КРТ'!BL53-$E218)</f>
        <v>0</v>
      </c>
      <c r="BM218">
        <f>'ОБЪЕКТЫ КРТ'!BM48*('ОБЪЕКТЫ КРТ'!BM53-$E218)</f>
        <v>0</v>
      </c>
      <c r="BN218">
        <f>'ОБЪЕКТЫ КРТ'!BN48*('ОБЪЕКТЫ КРТ'!BN53-$E218)</f>
        <v>0</v>
      </c>
      <c r="BO218">
        <f>'ОБЪЕКТЫ КРТ'!BO48*('ОБЪЕКТЫ КРТ'!BO53-$E218)</f>
        <v>0</v>
      </c>
      <c r="BP218">
        <f>'ОБЪЕКТЫ КРТ'!BP48*('ОБЪЕКТЫ КРТ'!BP53-$E218)</f>
        <v>0</v>
      </c>
      <c r="BQ218">
        <f>'ОБЪЕКТЫ КРТ'!BQ48*('ОБЪЕКТЫ КРТ'!BQ53-$E218)</f>
        <v>0</v>
      </c>
      <c r="BR218">
        <f>'ОБЪЕКТЫ КРТ'!BR48*('ОБЪЕКТЫ КРТ'!BR53-$E218)</f>
        <v>0</v>
      </c>
      <c r="BS218">
        <f>'ОБЪЕКТЫ КРТ'!BS48*('ОБЪЕКТЫ КРТ'!BS53-$E218)</f>
        <v>0</v>
      </c>
      <c r="BT218">
        <f>'ОБЪЕКТЫ КРТ'!BT48*('ОБЪЕКТЫ КРТ'!BT53-$E218)</f>
        <v>0</v>
      </c>
      <c r="BU218">
        <f>'ОБЪЕКТЫ КРТ'!BU48*('ОБЪЕКТЫ КРТ'!BU53-$E218)</f>
        <v>0</v>
      </c>
      <c r="BV218">
        <f>'ОБЪЕКТЫ КРТ'!BV48*('ОБЪЕКТЫ КРТ'!BV53-$E218)</f>
        <v>0</v>
      </c>
      <c r="BW218">
        <f>'ОБЪЕКТЫ КРТ'!BW48*('ОБЪЕКТЫ КРТ'!BW53-$E218)</f>
        <v>0</v>
      </c>
      <c r="BX218">
        <f>'ОБЪЕКТЫ КРТ'!BX48*('ОБЪЕКТЫ КРТ'!BX53-$E218)</f>
        <v>0</v>
      </c>
      <c r="BY218">
        <f>'ОБЪЕКТЫ КРТ'!BY48*('ОБЪЕКТЫ КРТ'!BY53-$E218)</f>
        <v>0</v>
      </c>
      <c r="BZ218">
        <f>'ОБЪЕКТЫ КРТ'!BZ48*('ОБЪЕКТЫ КРТ'!BZ53-$E218)</f>
        <v>0</v>
      </c>
      <c r="CA218">
        <f>'ОБЪЕКТЫ КРТ'!CA48*('ОБЪЕКТЫ КРТ'!CA53-$E218)</f>
        <v>0</v>
      </c>
      <c r="CB218">
        <f>'ОБЪЕКТЫ КРТ'!CB48*('ОБЪЕКТЫ КРТ'!CB53-$E218)</f>
        <v>0</v>
      </c>
      <c r="CC218">
        <f>'ОБЪЕКТЫ КРТ'!CC48*('ОБЪЕКТЫ КРТ'!CC53-$E218)</f>
        <v>0</v>
      </c>
      <c r="CD218">
        <f>'ОБЪЕКТЫ КРТ'!CD48*('ОБЪЕКТЫ КРТ'!CD53-$E218)</f>
        <v>0</v>
      </c>
      <c r="CE218">
        <f>'ОБЪЕКТЫ КРТ'!CE48*('ОБЪЕКТЫ КРТ'!CE53-$E218)</f>
        <v>0</v>
      </c>
      <c r="CF218">
        <f>'ОБЪЕКТЫ КРТ'!CF48*('ОБЪЕКТЫ КРТ'!CF53-$E218)</f>
        <v>0</v>
      </c>
      <c r="CG218">
        <f>'ОБЪЕКТЫ КРТ'!CG48*('ОБЪЕКТЫ КРТ'!CG53-$E218)</f>
        <v>0</v>
      </c>
      <c r="CH218">
        <f>'ОБЪЕКТЫ КРТ'!CH48*('ОБЪЕКТЫ КРТ'!CH53-$E218)</f>
        <v>0</v>
      </c>
      <c r="CI218">
        <f>'ОБЪЕКТЫ КРТ'!CI48*('ОБЪЕКТЫ КРТ'!CI53-$E218)</f>
        <v>0</v>
      </c>
      <c r="CJ218">
        <f>'ОБЪЕКТЫ КРТ'!CJ48*('ОБЪЕКТЫ КРТ'!CJ53-$E218)</f>
        <v>0</v>
      </c>
      <c r="CK218">
        <f>'ОБЪЕКТЫ КРТ'!CK48*('ОБЪЕКТЫ КРТ'!CK53-$E218)</f>
        <v>0</v>
      </c>
      <c r="CL218">
        <f>'ОБЪЕКТЫ КРТ'!CL48*('ОБЪЕКТЫ КРТ'!CL53-$E218)</f>
        <v>0</v>
      </c>
      <c r="CM218">
        <f>'ОБЪЕКТЫ КРТ'!CM48*('ОБЪЕКТЫ КРТ'!CM53-$E218)</f>
        <v>0</v>
      </c>
      <c r="CN218">
        <f>'ОБЪЕКТЫ КРТ'!CN48*('ОБЪЕКТЫ КРТ'!CN53-$E218)</f>
        <v>0</v>
      </c>
      <c r="CO218">
        <f>'ОБЪЕКТЫ КРТ'!CO48*('ОБЪЕКТЫ КРТ'!CO53-$E218)</f>
        <v>0</v>
      </c>
      <c r="CP218">
        <f>'ОБЪЕКТЫ КРТ'!CP48*('ОБЪЕКТЫ КРТ'!CP53-$E218)</f>
        <v>0</v>
      </c>
      <c r="CQ218">
        <f>'ОБЪЕКТЫ КРТ'!CQ48*('ОБЪЕКТЫ КРТ'!CQ53-$E218)</f>
        <v>0</v>
      </c>
      <c r="CR218">
        <f>'ОБЪЕКТЫ КРТ'!CR48*('ОБЪЕКТЫ КРТ'!CR53-$E218)</f>
        <v>0</v>
      </c>
      <c r="CS218">
        <f>'ОБЪЕКТЫ КРТ'!CS48*('ОБЪЕКТЫ КРТ'!CS53-$E218)</f>
        <v>0</v>
      </c>
      <c r="CT218">
        <f>'ОБЪЕКТЫ КРТ'!CT48*('ОБЪЕКТЫ КРТ'!CT53-$E218)</f>
        <v>0</v>
      </c>
      <c r="CU218">
        <f>'ОБЪЕКТЫ КРТ'!CU48*('ОБЪЕКТЫ КРТ'!CU53-$E218)</f>
        <v>0</v>
      </c>
      <c r="CV218">
        <f>'ОБЪЕКТЫ КРТ'!CV48*('ОБЪЕКТЫ КРТ'!CV53-$E218)</f>
        <v>0</v>
      </c>
      <c r="CW218">
        <f>'ОБЪЕКТЫ КРТ'!CW48*('ОБЪЕКТЫ КРТ'!CW53-$E218)</f>
        <v>0</v>
      </c>
      <c r="CX218">
        <f>'ОБЪЕКТЫ КРТ'!CX48*('ОБЪЕКТЫ КРТ'!CX53-$E218)</f>
        <v>0</v>
      </c>
      <c r="CY218">
        <f>'ОБЪЕКТЫ КРТ'!CY48*('ОБЪЕКТЫ КРТ'!CY53-$E218)</f>
        <v>0</v>
      </c>
      <c r="CZ218">
        <f>'ОБЪЕКТЫ КРТ'!CZ48*('ОБЪЕКТЫ КРТ'!CZ53-$E218)</f>
        <v>0</v>
      </c>
      <c r="DA218">
        <f>'ОБЪЕКТЫ КРТ'!DA48*('ОБЪЕКТЫ КРТ'!DA53-$E218)</f>
        <v>0</v>
      </c>
      <c r="DB218">
        <f>'ОБЪЕКТЫ КРТ'!DB48*('ОБЪЕКТЫ КРТ'!DB53-$E218)</f>
        <v>0</v>
      </c>
      <c r="DC218">
        <f>'ОБЪЕКТЫ КРТ'!DC48*('ОБЪЕКТЫ КРТ'!DC53-$E218)</f>
        <v>0</v>
      </c>
      <c r="DD218">
        <f>'ОБЪЕКТЫ КРТ'!DD48*('ОБЪЕКТЫ КРТ'!DD53-$E218)</f>
        <v>0</v>
      </c>
      <c r="DE218">
        <f>'ОБЪЕКТЫ КРТ'!DE48*('ОБЪЕКТЫ КРТ'!DE53-$E218)</f>
        <v>0</v>
      </c>
      <c r="DF218">
        <f>'ОБЪЕКТЫ КРТ'!DF48*('ОБЪЕКТЫ КРТ'!DF53-$E218)</f>
        <v>0</v>
      </c>
      <c r="DG218">
        <f>'ОБЪЕКТЫ КРТ'!DG48*('ОБЪЕКТЫ КРТ'!DG53-$E218)</f>
        <v>0</v>
      </c>
      <c r="DH218">
        <f>'ОБЪЕКТЫ КРТ'!DH48*('ОБЪЕКТЫ КРТ'!DH53-$E218)</f>
        <v>0</v>
      </c>
      <c r="DI218">
        <f>'ОБЪЕКТЫ КРТ'!DI48*('ОБЪЕКТЫ КРТ'!DI53-$E218)</f>
        <v>0</v>
      </c>
      <c r="DJ218">
        <f>'ОБЪЕКТЫ КРТ'!DJ48*('ОБЪЕКТЫ КРТ'!DJ53-$E218)</f>
        <v>0</v>
      </c>
      <c r="DK218">
        <f>'ОБЪЕКТЫ КРТ'!DK48*('ОБЪЕКТЫ КРТ'!DK53-$E218)</f>
        <v>0</v>
      </c>
      <c r="DL218">
        <f>'ОБЪЕКТЫ КРТ'!DL48*('ОБЪЕКТЫ КРТ'!DL53-$E218)</f>
        <v>0</v>
      </c>
      <c r="DM218">
        <f>'ОБЪЕКТЫ КРТ'!DM48*('ОБЪЕКТЫ КРТ'!DM53-$E218)</f>
        <v>0</v>
      </c>
      <c r="DN218">
        <f>'ОБЪЕКТЫ КРТ'!DN48*('ОБЪЕКТЫ КРТ'!DN53-$E218)</f>
        <v>0</v>
      </c>
      <c r="DO218">
        <f>'ОБЪЕКТЫ КРТ'!DO48*('ОБЪЕКТЫ КРТ'!DO53-$E218)</f>
        <v>0</v>
      </c>
      <c r="DP218">
        <f>'ОБЪЕКТЫ КРТ'!DP48*('ОБЪЕКТЫ КРТ'!DP53-$E218)</f>
        <v>0</v>
      </c>
      <c r="DQ218">
        <f>'ОБЪЕКТЫ КРТ'!DQ48*('ОБЪЕКТЫ КРТ'!DQ53-$E218)</f>
        <v>0</v>
      </c>
      <c r="DR218">
        <f>'ОБЪЕКТЫ КРТ'!DR48*('ОБЪЕКТЫ КРТ'!DR53-$E218)</f>
        <v>0</v>
      </c>
      <c r="DS218">
        <f>'ОБЪЕКТЫ КРТ'!DS48*('ОБЪЕКТЫ КРТ'!DS53-$E218)</f>
        <v>0</v>
      </c>
      <c r="DT218">
        <f>'ОБЪЕКТЫ КРТ'!DT48*('ОБЪЕКТЫ КРТ'!DT53-$E218)</f>
        <v>0</v>
      </c>
      <c r="DU218">
        <f>'ОБЪЕКТЫ КРТ'!DU48*('ОБЪЕКТЫ КРТ'!DU53-$E218)</f>
        <v>0</v>
      </c>
      <c r="DV218">
        <f>'ОБЪЕКТЫ КРТ'!DV48*('ОБЪЕКТЫ КРТ'!DV53-$E218)</f>
        <v>0</v>
      </c>
      <c r="DW218">
        <f>'ОБЪЕКТЫ КРТ'!DW48*('ОБЪЕКТЫ КРТ'!DW53-$E218)</f>
        <v>0</v>
      </c>
      <c r="DX218">
        <f>'ОБЪЕКТЫ КРТ'!DX48*('ОБЪЕКТЫ КРТ'!DX53-$E218)</f>
        <v>0</v>
      </c>
      <c r="DY218">
        <f>'ОБЪЕКТЫ КРТ'!DY48*('ОБЪЕКТЫ КРТ'!DY53-$E218)</f>
        <v>0</v>
      </c>
      <c r="DZ218">
        <f>'ОБЪЕКТЫ КРТ'!DZ48*('ОБЪЕКТЫ КРТ'!DZ53-$E218)</f>
        <v>0</v>
      </c>
      <c r="EA218">
        <f>'ОБЪЕКТЫ КРТ'!EA48*('ОБЪЕКТЫ КРТ'!EA53-$E218)</f>
        <v>0</v>
      </c>
      <c r="EB218">
        <f>'ОБЪЕКТЫ КРТ'!EB48*('ОБЪЕКТЫ КРТ'!EB53-$E218)</f>
        <v>0</v>
      </c>
      <c r="EC218">
        <f>'ОБЪЕКТЫ КРТ'!EC48*('ОБЪЕКТЫ КРТ'!EC53-$E218)</f>
        <v>0</v>
      </c>
      <c r="ED218">
        <f>'ОБЪЕКТЫ КРТ'!ED48*('ОБЪЕКТЫ КРТ'!ED53-$E218)</f>
        <v>0</v>
      </c>
      <c r="EE218">
        <f>'ОБЪЕКТЫ КРТ'!EE48*('ОБЪЕКТЫ КРТ'!EE53-$E218)</f>
        <v>0</v>
      </c>
      <c r="EF218">
        <f>'ОБЪЕКТЫ КРТ'!EF48*('ОБЪЕКТЫ КРТ'!EF53-$E218)</f>
        <v>0</v>
      </c>
      <c r="EG218">
        <f>'ОБЪЕКТЫ КРТ'!EG48*('ОБЪЕКТЫ КРТ'!EG53-$E218)</f>
        <v>0</v>
      </c>
      <c r="EH218">
        <f>'ОБЪЕКТЫ КРТ'!EH48*('ОБЪЕКТЫ КРТ'!EH53-$E218)</f>
        <v>0</v>
      </c>
      <c r="EI218">
        <f>'ОБЪЕКТЫ КРТ'!EI48*('ОБЪЕКТЫ КРТ'!EI53-$E218)</f>
        <v>0</v>
      </c>
    </row>
    <row r="219" spans="2:139" ht="15" x14ac:dyDescent="0.25">
      <c r="B219" t="s">
        <v>1027</v>
      </c>
      <c r="C219" t="s">
        <v>839</v>
      </c>
      <c r="D219" s="408">
        <f>P133</f>
        <v>0</v>
      </c>
      <c r="E219">
        <f>IFERROR(D219/Вводные!G133,0)</f>
        <v>0</v>
      </c>
      <c r="P219" s="109">
        <f t="shared" si="313"/>
        <v>0</v>
      </c>
      <c r="Q219" s="109">
        <f>SUMIF(S$5:EI$5,"факт",S219:EI219)</f>
        <v>0</v>
      </c>
      <c r="R219" s="109">
        <f t="shared" si="312"/>
        <v>0</v>
      </c>
      <c r="S219">
        <f>'ОБЪЕКТЫ КРТ'!S49*('ОБЪЕКТЫ КРТ'!S54-$E219)</f>
        <v>0</v>
      </c>
      <c r="T219">
        <f>'ОБЪЕКТЫ КРТ'!T49*('ОБЪЕКТЫ КРТ'!T54-$E219)</f>
        <v>0</v>
      </c>
      <c r="U219">
        <f>'ОБЪЕКТЫ КРТ'!U49*('ОБЪЕКТЫ КРТ'!U54-$E219)</f>
        <v>0</v>
      </c>
      <c r="V219">
        <f>'ОБЪЕКТЫ КРТ'!V49*('ОБЪЕКТЫ КРТ'!V54-$E219)</f>
        <v>0</v>
      </c>
      <c r="W219">
        <f>'ОБЪЕКТЫ КРТ'!W49*('ОБЪЕКТЫ КРТ'!W54-$E219)</f>
        <v>0</v>
      </c>
      <c r="X219">
        <f>'ОБЪЕКТЫ КРТ'!X49*('ОБЪЕКТЫ КРТ'!X54-$E219)</f>
        <v>0</v>
      </c>
      <c r="Y219">
        <f>'ОБЪЕКТЫ КРТ'!Y49*('ОБЪЕКТЫ КРТ'!Y54-$E219)</f>
        <v>0</v>
      </c>
      <c r="Z219">
        <f>'ОБЪЕКТЫ КРТ'!Z49*('ОБЪЕКТЫ КРТ'!Z54-$E219)</f>
        <v>0</v>
      </c>
      <c r="AA219">
        <f>'ОБЪЕКТЫ КРТ'!AA49*('ОБЪЕКТЫ КРТ'!AA54-$E219)</f>
        <v>0</v>
      </c>
      <c r="AB219">
        <f>'ОБЪЕКТЫ КРТ'!AB49*('ОБЪЕКТЫ КРТ'!AB54-$E219)</f>
        <v>0</v>
      </c>
      <c r="AC219">
        <f>'ОБЪЕКТЫ КРТ'!AC49*('ОБЪЕКТЫ КРТ'!AC54-$E219)</f>
        <v>0</v>
      </c>
      <c r="AD219">
        <f>'ОБЪЕКТЫ КРТ'!AD49*('ОБЪЕКТЫ КРТ'!AD54-$E219)</f>
        <v>0</v>
      </c>
      <c r="AE219">
        <f>'ОБЪЕКТЫ КРТ'!AE49*('ОБЪЕКТЫ КРТ'!AE54-$E219)</f>
        <v>0</v>
      </c>
      <c r="AF219">
        <f>'ОБЪЕКТЫ КРТ'!AF49*('ОБЪЕКТЫ КРТ'!AF54-$E219)</f>
        <v>0</v>
      </c>
      <c r="AG219">
        <f>'ОБЪЕКТЫ КРТ'!AG49*('ОБЪЕКТЫ КРТ'!AG54-$E219)</f>
        <v>0</v>
      </c>
      <c r="AH219">
        <f>'ОБЪЕКТЫ КРТ'!AH49*('ОБЪЕКТЫ КРТ'!AH54-$E219)</f>
        <v>0</v>
      </c>
      <c r="AI219">
        <f>'ОБЪЕКТЫ КРТ'!AI49*('ОБЪЕКТЫ КРТ'!AI54-$E219)</f>
        <v>0</v>
      </c>
      <c r="AJ219">
        <f>'ОБЪЕКТЫ КРТ'!AJ49*('ОБЪЕКТЫ КРТ'!AJ54-$E219)</f>
        <v>0</v>
      </c>
      <c r="AK219">
        <f>'ОБЪЕКТЫ КРТ'!AK49*('ОБЪЕКТЫ КРТ'!AK54-$E219)</f>
        <v>0</v>
      </c>
      <c r="AL219">
        <f>'ОБЪЕКТЫ КРТ'!AL49*('ОБЪЕКТЫ КРТ'!AL54-$E219)</f>
        <v>0</v>
      </c>
      <c r="AM219">
        <f>'ОБЪЕКТЫ КРТ'!AM49*('ОБЪЕКТЫ КРТ'!AM54-$E219)</f>
        <v>0</v>
      </c>
      <c r="AN219">
        <f>'ОБЪЕКТЫ КРТ'!AN49*('ОБЪЕКТЫ КРТ'!AN54-$E219)</f>
        <v>0</v>
      </c>
      <c r="AO219">
        <f>'ОБЪЕКТЫ КРТ'!AO49*('ОБЪЕКТЫ КРТ'!AO54-$E219)</f>
        <v>0</v>
      </c>
      <c r="AP219">
        <f>'ОБЪЕКТЫ КРТ'!AP49*('ОБЪЕКТЫ КРТ'!AP54-$E219)</f>
        <v>0</v>
      </c>
      <c r="AQ219">
        <f>'ОБЪЕКТЫ КРТ'!AQ49*('ОБЪЕКТЫ КРТ'!AQ54-$E219)</f>
        <v>0</v>
      </c>
      <c r="AR219">
        <f>'ОБЪЕКТЫ КРТ'!AR49*('ОБЪЕКТЫ КРТ'!AR54-$E219)</f>
        <v>0</v>
      </c>
      <c r="AS219">
        <f>'ОБЪЕКТЫ КРТ'!AS49*('ОБЪЕКТЫ КРТ'!AS54-$E219)</f>
        <v>0</v>
      </c>
      <c r="AT219">
        <f>'ОБЪЕКТЫ КРТ'!AT49*('ОБЪЕКТЫ КРТ'!AT54-$E219)</f>
        <v>0</v>
      </c>
      <c r="AU219">
        <f>'ОБЪЕКТЫ КРТ'!AU49*('ОБЪЕКТЫ КРТ'!AU54-$E219)</f>
        <v>0</v>
      </c>
      <c r="AV219">
        <f>'ОБЪЕКТЫ КРТ'!AV49*('ОБЪЕКТЫ КРТ'!AV54-$E219)</f>
        <v>0</v>
      </c>
      <c r="AW219">
        <f>'ОБЪЕКТЫ КРТ'!AW49*('ОБЪЕКТЫ КРТ'!AW54-$E219)</f>
        <v>0</v>
      </c>
      <c r="AX219">
        <f>'ОБЪЕКТЫ КРТ'!AX49*('ОБЪЕКТЫ КРТ'!AX54-$E219)</f>
        <v>0</v>
      </c>
      <c r="AY219">
        <f>'ОБЪЕКТЫ КРТ'!AY49*('ОБЪЕКТЫ КРТ'!AY54-$E219)</f>
        <v>0</v>
      </c>
      <c r="AZ219">
        <f>'ОБЪЕКТЫ КРТ'!AZ49*('ОБЪЕКТЫ КРТ'!AZ54-$E219)</f>
        <v>0</v>
      </c>
      <c r="BA219">
        <f>'ОБЪЕКТЫ КРТ'!BA49*('ОБЪЕКТЫ КРТ'!BA54-$E219)</f>
        <v>0</v>
      </c>
      <c r="BB219">
        <f>'ОБЪЕКТЫ КРТ'!BB49*('ОБЪЕКТЫ КРТ'!BB54-$E219)</f>
        <v>0</v>
      </c>
      <c r="BC219">
        <f>'ОБЪЕКТЫ КРТ'!BC49*('ОБЪЕКТЫ КРТ'!BC54-$E219)</f>
        <v>0</v>
      </c>
      <c r="BD219">
        <f>'ОБЪЕКТЫ КРТ'!BD49*('ОБЪЕКТЫ КРТ'!BD54-$E219)</f>
        <v>0</v>
      </c>
      <c r="BE219">
        <f>'ОБЪЕКТЫ КРТ'!BE49*('ОБЪЕКТЫ КРТ'!BE54-$E219)</f>
        <v>0</v>
      </c>
      <c r="BF219">
        <f>'ОБЪЕКТЫ КРТ'!BF49*('ОБЪЕКТЫ КРТ'!BF54-$E219)</f>
        <v>0</v>
      </c>
      <c r="BG219">
        <f>'ОБЪЕКТЫ КРТ'!BG49*('ОБЪЕКТЫ КРТ'!BG54-$E219)</f>
        <v>0</v>
      </c>
      <c r="BH219">
        <f>'ОБЪЕКТЫ КРТ'!BH49*('ОБЪЕКТЫ КРТ'!BH54-$E219)</f>
        <v>0</v>
      </c>
      <c r="BI219">
        <f>'ОБЪЕКТЫ КРТ'!BI49*('ОБЪЕКТЫ КРТ'!BI54-$E219)</f>
        <v>0</v>
      </c>
      <c r="BJ219">
        <f>'ОБЪЕКТЫ КРТ'!BJ49*('ОБЪЕКТЫ КРТ'!BJ54-$E219)</f>
        <v>0</v>
      </c>
      <c r="BK219">
        <f>'ОБЪЕКТЫ КРТ'!BK49*('ОБЪЕКТЫ КРТ'!BK54-$E219)</f>
        <v>0</v>
      </c>
      <c r="BL219">
        <f>'ОБЪЕКТЫ КРТ'!BL49*('ОБЪЕКТЫ КРТ'!BL54-$E219)</f>
        <v>0</v>
      </c>
      <c r="BM219">
        <f>'ОБЪЕКТЫ КРТ'!BM49*('ОБЪЕКТЫ КРТ'!BM54-$E219)</f>
        <v>0</v>
      </c>
      <c r="BN219">
        <f>'ОБЪЕКТЫ КРТ'!BN49*('ОБЪЕКТЫ КРТ'!BN54-$E219)</f>
        <v>0</v>
      </c>
      <c r="BO219">
        <f>'ОБЪЕКТЫ КРТ'!BO49*('ОБЪЕКТЫ КРТ'!BO54-$E219)</f>
        <v>0</v>
      </c>
      <c r="BP219">
        <f>'ОБЪЕКТЫ КРТ'!BP49*('ОБЪЕКТЫ КРТ'!BP54-$E219)</f>
        <v>0</v>
      </c>
      <c r="BQ219">
        <f>'ОБЪЕКТЫ КРТ'!BQ49*('ОБЪЕКТЫ КРТ'!BQ54-$E219)</f>
        <v>0</v>
      </c>
      <c r="BR219">
        <f>'ОБЪЕКТЫ КРТ'!BR49*('ОБЪЕКТЫ КРТ'!BR54-$E219)</f>
        <v>0</v>
      </c>
      <c r="BS219">
        <f>'ОБЪЕКТЫ КРТ'!BS49*('ОБЪЕКТЫ КРТ'!BS54-$E219)</f>
        <v>0</v>
      </c>
      <c r="BT219">
        <f>'ОБЪЕКТЫ КРТ'!BT49*('ОБЪЕКТЫ КРТ'!BT54-$E219)</f>
        <v>0</v>
      </c>
      <c r="BU219">
        <f>'ОБЪЕКТЫ КРТ'!BU49*('ОБЪЕКТЫ КРТ'!BU54-$E219)</f>
        <v>0</v>
      </c>
      <c r="BV219">
        <f>'ОБЪЕКТЫ КРТ'!BV49*('ОБЪЕКТЫ КРТ'!BV54-$E219)</f>
        <v>0</v>
      </c>
      <c r="BW219">
        <f>'ОБЪЕКТЫ КРТ'!BW49*('ОБЪЕКТЫ КРТ'!BW54-$E219)</f>
        <v>0</v>
      </c>
      <c r="BX219">
        <f>'ОБЪЕКТЫ КРТ'!BX49*('ОБЪЕКТЫ КРТ'!BX54-$E219)</f>
        <v>0</v>
      </c>
      <c r="BY219">
        <f>'ОБЪЕКТЫ КРТ'!BY49*('ОБЪЕКТЫ КРТ'!BY54-$E219)</f>
        <v>0</v>
      </c>
      <c r="BZ219">
        <f>'ОБЪЕКТЫ КРТ'!BZ49*('ОБЪЕКТЫ КРТ'!BZ54-$E219)</f>
        <v>0</v>
      </c>
      <c r="CA219">
        <f>'ОБЪЕКТЫ КРТ'!CA49*('ОБЪЕКТЫ КРТ'!CA54-$E219)</f>
        <v>0</v>
      </c>
      <c r="CB219">
        <f>'ОБЪЕКТЫ КРТ'!CB49*('ОБЪЕКТЫ КРТ'!CB54-$E219)</f>
        <v>0</v>
      </c>
      <c r="CC219">
        <f>'ОБЪЕКТЫ КРТ'!CC49*('ОБЪЕКТЫ КРТ'!CC54-$E219)</f>
        <v>0</v>
      </c>
      <c r="CD219">
        <f>'ОБЪЕКТЫ КРТ'!CD49*('ОБЪЕКТЫ КРТ'!CD54-$E219)</f>
        <v>0</v>
      </c>
      <c r="CE219">
        <f>'ОБЪЕКТЫ КРТ'!CE49*('ОБЪЕКТЫ КРТ'!CE54-$E219)</f>
        <v>0</v>
      </c>
      <c r="CF219">
        <f>'ОБЪЕКТЫ КРТ'!CF49*('ОБЪЕКТЫ КРТ'!CF54-$E219)</f>
        <v>0</v>
      </c>
      <c r="CG219">
        <f>'ОБЪЕКТЫ КРТ'!CG49*('ОБЪЕКТЫ КРТ'!CG54-$E219)</f>
        <v>0</v>
      </c>
      <c r="CH219">
        <f>'ОБЪЕКТЫ КРТ'!CH49*('ОБЪЕКТЫ КРТ'!CH54-$E219)</f>
        <v>0</v>
      </c>
      <c r="CI219">
        <f>'ОБЪЕКТЫ КРТ'!CI49*('ОБЪЕКТЫ КРТ'!CI54-$E219)</f>
        <v>0</v>
      </c>
      <c r="CJ219">
        <f>'ОБЪЕКТЫ КРТ'!CJ49*('ОБЪЕКТЫ КРТ'!CJ54-$E219)</f>
        <v>0</v>
      </c>
      <c r="CK219">
        <f>'ОБЪЕКТЫ КРТ'!CK49*('ОБЪЕКТЫ КРТ'!CK54-$E219)</f>
        <v>0</v>
      </c>
      <c r="CL219">
        <f>'ОБЪЕКТЫ КРТ'!CL49*('ОБЪЕКТЫ КРТ'!CL54-$E219)</f>
        <v>0</v>
      </c>
      <c r="CM219">
        <f>'ОБЪЕКТЫ КРТ'!CM49*('ОБЪЕКТЫ КРТ'!CM54-$E219)</f>
        <v>0</v>
      </c>
      <c r="CN219">
        <f>'ОБЪЕКТЫ КРТ'!CN49*('ОБЪЕКТЫ КРТ'!CN54-$E219)</f>
        <v>0</v>
      </c>
      <c r="CO219">
        <f>'ОБЪЕКТЫ КРТ'!CO49*('ОБЪЕКТЫ КРТ'!CO54-$E219)</f>
        <v>0</v>
      </c>
      <c r="CP219">
        <f>'ОБЪЕКТЫ КРТ'!CP49*('ОБЪЕКТЫ КРТ'!CP54-$E219)</f>
        <v>0</v>
      </c>
      <c r="CQ219">
        <f>'ОБЪЕКТЫ КРТ'!CQ49*('ОБЪЕКТЫ КРТ'!CQ54-$E219)</f>
        <v>0</v>
      </c>
      <c r="CR219">
        <f>'ОБЪЕКТЫ КРТ'!CR49*('ОБЪЕКТЫ КРТ'!CR54-$E219)</f>
        <v>0</v>
      </c>
      <c r="CS219">
        <f>'ОБЪЕКТЫ КРТ'!CS49*('ОБЪЕКТЫ КРТ'!CS54-$E219)</f>
        <v>0</v>
      </c>
      <c r="CT219">
        <f>'ОБЪЕКТЫ КРТ'!CT49*('ОБЪЕКТЫ КРТ'!CT54-$E219)</f>
        <v>0</v>
      </c>
      <c r="CU219">
        <f>'ОБЪЕКТЫ КРТ'!CU49*('ОБЪЕКТЫ КРТ'!CU54-$E219)</f>
        <v>0</v>
      </c>
      <c r="CV219">
        <f>'ОБЪЕКТЫ КРТ'!CV49*('ОБЪЕКТЫ КРТ'!CV54-$E219)</f>
        <v>0</v>
      </c>
      <c r="CW219">
        <f>'ОБЪЕКТЫ КРТ'!CW49*('ОБЪЕКТЫ КРТ'!CW54-$E219)</f>
        <v>0</v>
      </c>
      <c r="CX219">
        <f>'ОБЪЕКТЫ КРТ'!CX49*('ОБЪЕКТЫ КРТ'!CX54-$E219)</f>
        <v>0</v>
      </c>
      <c r="CY219">
        <f>'ОБЪЕКТЫ КРТ'!CY49*('ОБЪЕКТЫ КРТ'!CY54-$E219)</f>
        <v>0</v>
      </c>
      <c r="CZ219">
        <f>'ОБЪЕКТЫ КРТ'!CZ49*('ОБЪЕКТЫ КРТ'!CZ54-$E219)</f>
        <v>0</v>
      </c>
      <c r="DA219">
        <f>'ОБЪЕКТЫ КРТ'!DA49*('ОБЪЕКТЫ КРТ'!DA54-$E219)</f>
        <v>0</v>
      </c>
      <c r="DB219">
        <f>'ОБЪЕКТЫ КРТ'!DB49*('ОБЪЕКТЫ КРТ'!DB54-$E219)</f>
        <v>0</v>
      </c>
      <c r="DC219">
        <f>'ОБЪЕКТЫ КРТ'!DC49*('ОБЪЕКТЫ КРТ'!DC54-$E219)</f>
        <v>0</v>
      </c>
      <c r="DD219">
        <f>'ОБЪЕКТЫ КРТ'!DD49*('ОБЪЕКТЫ КРТ'!DD54-$E219)</f>
        <v>0</v>
      </c>
      <c r="DE219">
        <f>'ОБЪЕКТЫ КРТ'!DE49*('ОБЪЕКТЫ КРТ'!DE54-$E219)</f>
        <v>0</v>
      </c>
      <c r="DF219">
        <f>'ОБЪЕКТЫ КРТ'!DF49*('ОБЪЕКТЫ КРТ'!DF54-$E219)</f>
        <v>0</v>
      </c>
      <c r="DG219">
        <f>'ОБЪЕКТЫ КРТ'!DG49*('ОБЪЕКТЫ КРТ'!DG54-$E219)</f>
        <v>0</v>
      </c>
      <c r="DH219">
        <f>'ОБЪЕКТЫ КРТ'!DH49*('ОБЪЕКТЫ КРТ'!DH54-$E219)</f>
        <v>0</v>
      </c>
      <c r="DI219">
        <f>'ОБЪЕКТЫ КРТ'!DI49*('ОБЪЕКТЫ КРТ'!DI54-$E219)</f>
        <v>0</v>
      </c>
      <c r="DJ219">
        <f>'ОБЪЕКТЫ КРТ'!DJ49*('ОБЪЕКТЫ КРТ'!DJ54-$E219)</f>
        <v>0</v>
      </c>
      <c r="DK219">
        <f>'ОБЪЕКТЫ КРТ'!DK49*('ОБЪЕКТЫ КРТ'!DK54-$E219)</f>
        <v>0</v>
      </c>
      <c r="DL219">
        <f>'ОБЪЕКТЫ КРТ'!DL49*('ОБЪЕКТЫ КРТ'!DL54-$E219)</f>
        <v>0</v>
      </c>
      <c r="DM219">
        <f>'ОБЪЕКТЫ КРТ'!DM49*('ОБЪЕКТЫ КРТ'!DM54-$E219)</f>
        <v>0</v>
      </c>
      <c r="DN219">
        <f>'ОБЪЕКТЫ КРТ'!DN49*('ОБЪЕКТЫ КРТ'!DN54-$E219)</f>
        <v>0</v>
      </c>
      <c r="DO219">
        <f>'ОБЪЕКТЫ КРТ'!DO49*('ОБЪЕКТЫ КРТ'!DO54-$E219)</f>
        <v>0</v>
      </c>
      <c r="DP219">
        <f>'ОБЪЕКТЫ КРТ'!DP49*('ОБЪЕКТЫ КРТ'!DP54-$E219)</f>
        <v>0</v>
      </c>
      <c r="DQ219">
        <f>'ОБЪЕКТЫ КРТ'!DQ49*('ОБЪЕКТЫ КРТ'!DQ54-$E219)</f>
        <v>0</v>
      </c>
      <c r="DR219">
        <f>'ОБЪЕКТЫ КРТ'!DR49*('ОБЪЕКТЫ КРТ'!DR54-$E219)</f>
        <v>0</v>
      </c>
      <c r="DS219">
        <f>'ОБЪЕКТЫ КРТ'!DS49*('ОБЪЕКТЫ КРТ'!DS54-$E219)</f>
        <v>0</v>
      </c>
      <c r="DT219">
        <f>'ОБЪЕКТЫ КРТ'!DT49*('ОБЪЕКТЫ КРТ'!DT54-$E219)</f>
        <v>0</v>
      </c>
      <c r="DU219">
        <f>'ОБЪЕКТЫ КРТ'!DU49*('ОБЪЕКТЫ КРТ'!DU54-$E219)</f>
        <v>0</v>
      </c>
      <c r="DV219">
        <f>'ОБЪЕКТЫ КРТ'!DV49*('ОБЪЕКТЫ КРТ'!DV54-$E219)</f>
        <v>0</v>
      </c>
      <c r="DW219">
        <f>'ОБЪЕКТЫ КРТ'!DW49*('ОБЪЕКТЫ КРТ'!DW54-$E219)</f>
        <v>0</v>
      </c>
      <c r="DX219">
        <f>'ОБЪЕКТЫ КРТ'!DX49*('ОБЪЕКТЫ КРТ'!DX54-$E219)</f>
        <v>0</v>
      </c>
      <c r="DY219">
        <f>'ОБЪЕКТЫ КРТ'!DY49*('ОБЪЕКТЫ КРТ'!DY54-$E219)</f>
        <v>0</v>
      </c>
      <c r="DZ219">
        <f>'ОБЪЕКТЫ КРТ'!DZ49*('ОБЪЕКТЫ КРТ'!DZ54-$E219)</f>
        <v>0</v>
      </c>
      <c r="EA219">
        <f>'ОБЪЕКТЫ КРТ'!EA49*('ОБЪЕКТЫ КРТ'!EA54-$E219)</f>
        <v>0</v>
      </c>
      <c r="EB219">
        <f>'ОБЪЕКТЫ КРТ'!EB49*('ОБЪЕКТЫ КРТ'!EB54-$E219)</f>
        <v>0</v>
      </c>
      <c r="EC219">
        <f>'ОБЪЕКТЫ КРТ'!EC49*('ОБЪЕКТЫ КРТ'!EC54-$E219)</f>
        <v>0</v>
      </c>
      <c r="ED219">
        <f>'ОБЪЕКТЫ КРТ'!ED49*('ОБЪЕКТЫ КРТ'!ED54-$E219)</f>
        <v>0</v>
      </c>
      <c r="EE219">
        <f>'ОБЪЕКТЫ КРТ'!EE49*('ОБЪЕКТЫ КРТ'!EE54-$E219)</f>
        <v>0</v>
      </c>
      <c r="EF219">
        <f>'ОБЪЕКТЫ КРТ'!EF49*('ОБЪЕКТЫ КРТ'!EF54-$E219)</f>
        <v>0</v>
      </c>
      <c r="EG219">
        <f>'ОБЪЕКТЫ КРТ'!EG49*('ОБЪЕКТЫ КРТ'!EG54-$E219)</f>
        <v>0</v>
      </c>
      <c r="EH219">
        <f>'ОБЪЕКТЫ КРТ'!EH49*('ОБЪЕКТЫ КРТ'!EH54-$E219)</f>
        <v>0</v>
      </c>
      <c r="EI219">
        <f>'ОБЪЕКТЫ КРТ'!EI49*('ОБЪЕКТЫ КРТ'!EI54-$E219)</f>
        <v>0</v>
      </c>
    </row>
    <row r="220" spans="2:139" ht="15" x14ac:dyDescent="0.25">
      <c r="B220"/>
      <c r="C220"/>
      <c r="D220" s="408"/>
      <c r="E220"/>
      <c r="P220" s="708"/>
      <c r="Q220" s="708"/>
      <c r="R220" s="708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</row>
    <row r="221" spans="2:139" x14ac:dyDescent="0.2">
      <c r="B221" s="46" t="s">
        <v>1138</v>
      </c>
      <c r="D221" s="46" t="s">
        <v>1139</v>
      </c>
      <c r="E221" s="46" t="s">
        <v>1140</v>
      </c>
      <c r="F221" s="46" t="s">
        <v>85</v>
      </c>
      <c r="S221" s="387">
        <f>IF(S6&lt;=$F$222,$D$222,IF(S6&lt;=$F$223,$D$223,0))</f>
        <v>0.8</v>
      </c>
      <c r="T221" s="387">
        <f>IF(T6&lt;=$F$222,$D$222,IF(T6&lt;=$F$223,$D$223,0))</f>
        <v>0.8</v>
      </c>
      <c r="U221" s="387">
        <f>IF(U6&lt;=$F$222,$D$222,IF(U6&lt;=$F$223,$D$223,0))</f>
        <v>0.8</v>
      </c>
      <c r="V221" s="387">
        <f>IF(V6&lt;=$F$222,$D$222,IF(V6&lt;=$F$223,$D$223,0))</f>
        <v>0.8</v>
      </c>
      <c r="W221" s="387">
        <f>IF(W6&lt;=$F$222,$D$222,IF(W6&lt;=$F$223,$D$223,0))</f>
        <v>0.8</v>
      </c>
      <c r="X221" s="387">
        <f>IF(X6&lt;=$F$222,$D$222,IF(X6&lt;=$F$223,$D$223,0))</f>
        <v>0.2</v>
      </c>
      <c r="Y221" s="387">
        <f>IF(Y6&lt;=$F$222,$D$222,IF(Y6&lt;=$F$223,$D$223,0))</f>
        <v>0.2</v>
      </c>
      <c r="Z221" s="387">
        <f>IF(Z6&lt;=$F$222,$D$222,IF(Z6&lt;=$F$223,$D$223,0))</f>
        <v>0.2</v>
      </c>
      <c r="AA221" s="387">
        <f>IF(AA6&lt;=$F$222,$D$222,IF(AA6&lt;=$F$223,$D$223,0))</f>
        <v>0.2</v>
      </c>
      <c r="AB221" s="387">
        <f>IF(AB6&lt;=$F$222,$D$222,IF(AB6&lt;=$F$223,$D$223,0))</f>
        <v>0.2</v>
      </c>
      <c r="AC221" s="387">
        <f>IF(AC6&lt;=$F$222,$D$222,IF(AC6&lt;=$F$223,$D$223,0))</f>
        <v>0.2</v>
      </c>
      <c r="AD221" s="387">
        <f>IF(AD6&lt;=$F$222,$D$222,IF(AD6&lt;=$F$223,$D$223,0))</f>
        <v>0.2</v>
      </c>
      <c r="AE221" s="387">
        <f>IF(AE6&lt;=$F$222,$D$222,IF(AE6&lt;=$F$223,$D$223,0))</f>
        <v>0.2</v>
      </c>
      <c r="AF221" s="387">
        <f>IF(AF6&lt;=$F$222,$D$222,IF(AF6&lt;=$F$223,$D$223,0))</f>
        <v>0.2</v>
      </c>
      <c r="AG221" s="387">
        <f>IF(AG6&lt;=$F$222,$D$222,IF(AG6&lt;=$F$223,$D$223,0))</f>
        <v>0.2</v>
      </c>
      <c r="AH221" s="387">
        <f>IF(AH6&lt;=$F$222,$D$222,IF(AH6&lt;=$F$223,$D$223,0))</f>
        <v>0.2</v>
      </c>
      <c r="AI221" s="387">
        <f>IF(AI6&lt;=$F$222,$D$222,IF(AI6&lt;=$F$223,$D$223,0))</f>
        <v>0.2</v>
      </c>
      <c r="AJ221" s="387">
        <f>IF(AJ6&lt;=$F$222,$D$222,IF(AJ6&lt;=$F$223,$D$223,0))</f>
        <v>0.2</v>
      </c>
      <c r="AK221" s="387">
        <f>IF(AK6&lt;=$F$222,$D$222,IF(AK6&lt;=$F$223,$D$223,0))</f>
        <v>0.2</v>
      </c>
      <c r="AL221" s="387">
        <f>IF(AL6&lt;=$F$222,$D$222,IF(AL6&lt;=$F$223,$D$223,0))</f>
        <v>0.2</v>
      </c>
      <c r="AM221" s="387">
        <f>IF(AM6&lt;=$F$222,$D$222,IF(AM6&lt;=$F$223,$D$223,0))</f>
        <v>0.2</v>
      </c>
      <c r="AN221" s="387">
        <f>IF(AN6&lt;=$F$222,$D$222,IF(AN6&lt;=$F$223,$D$223,0))</f>
        <v>0.2</v>
      </c>
      <c r="AO221" s="387">
        <f>IF(AO6&lt;=$F$222,$D$222,IF(AO6&lt;=$F$223,$D$223,0))</f>
        <v>0.2</v>
      </c>
      <c r="AP221" s="387">
        <f>IF(AP6&lt;=$F$222,$D$222,IF(AP6&lt;=$F$223,$D$223,0))</f>
        <v>0.2</v>
      </c>
      <c r="AQ221" s="387">
        <f>IF(AQ6&lt;=$F$222,$D$222,IF(AQ6&lt;=$F$223,$D$223,0))</f>
        <v>0.2</v>
      </c>
      <c r="AR221" s="387">
        <f>IF(AR6&lt;=$F$222,$D$222,IF(AR6&lt;=$F$223,$D$223,0))</f>
        <v>0.2</v>
      </c>
      <c r="AS221" s="387">
        <f>IF(AS6&lt;=$F$222,$D$222,IF(AS6&lt;=$F$223,$D$223,0))</f>
        <v>0.2</v>
      </c>
      <c r="AT221" s="387">
        <f>IF(AT6&lt;=$F$222,$D$222,IF(AT6&lt;=$F$223,$D$223,0))</f>
        <v>0.2</v>
      </c>
      <c r="AU221" s="387">
        <f>IF(AU6&lt;=$F$222,$D$222,IF(AU6&lt;=$F$223,$D$223,0))</f>
        <v>0.2</v>
      </c>
      <c r="AV221" s="387">
        <f>IF(AV6&lt;=$F$222,$D$222,IF(AV6&lt;=$F$223,$D$223,0))</f>
        <v>0.2</v>
      </c>
      <c r="AW221" s="387">
        <f>IF(AW6&lt;=$F$222,$D$222,IF(AW6&lt;=$F$223,$D$223,0))</f>
        <v>0.2</v>
      </c>
      <c r="AX221" s="387">
        <f>IF(AX6&lt;=$F$222,$D$222,IF(AX6&lt;=$F$223,$D$223,0))</f>
        <v>0.2</v>
      </c>
      <c r="AY221" s="387">
        <f>IF(AY6&lt;=$F$222,$D$222,IF(AY6&lt;=$F$223,$D$223,0))</f>
        <v>0.2</v>
      </c>
      <c r="AZ221" s="387">
        <f>IF(AZ6&lt;=$F$222,$D$222,IF(AZ6&lt;=$F$223,$D$223,0))</f>
        <v>0.2</v>
      </c>
      <c r="BA221" s="387">
        <f>IF(BA6&lt;=$F$222,$D$222,IF(BA6&lt;=$F$223,$D$223,0))</f>
        <v>0.2</v>
      </c>
      <c r="BB221" s="387">
        <f>IF(BB6&lt;=$F$222,$D$222,IF(BB6&lt;=$F$223,$D$223,0))</f>
        <v>0.2</v>
      </c>
      <c r="BC221" s="387">
        <f>IF(BC6&lt;=$F$222,$D$222,IF(BC6&lt;=$F$223,$D$223,0))</f>
        <v>0.2</v>
      </c>
      <c r="BD221" s="387">
        <f>IF(BD6&lt;=$F$222,$D$222,IF(BD6&lt;=$F$223,$D$223,0))</f>
        <v>0</v>
      </c>
      <c r="BE221" s="387">
        <f>IF(BE6&lt;=$F$222,$D$222,IF(BE6&lt;=$F$223,$D$223,0))</f>
        <v>0</v>
      </c>
      <c r="BF221" s="387">
        <f>IF(BF6&lt;=$F$222,$D$222,IF(BF6&lt;=$F$223,$D$223,0))</f>
        <v>0</v>
      </c>
      <c r="BG221" s="387">
        <f>IF(BG6&lt;=$F$222,$D$222,IF(BG6&lt;=$F$223,$D$223,0))</f>
        <v>0</v>
      </c>
      <c r="BH221" s="387">
        <f>IF(BH6&lt;=$F$222,$D$222,IF(BH6&lt;=$F$223,$D$223,0))</f>
        <v>0</v>
      </c>
      <c r="BI221" s="387">
        <f>IF(BI6&lt;=$F$222,$D$222,IF(BI6&lt;=$F$223,$D$223,0))</f>
        <v>0</v>
      </c>
      <c r="BJ221" s="387">
        <f>IF(BJ6&lt;=$F$222,$D$222,IF(BJ6&lt;=$F$223,$D$223,0))</f>
        <v>0</v>
      </c>
      <c r="BK221" s="387">
        <f>IF(BK6&lt;=$F$222,$D$222,IF(BK6&lt;=$F$223,$D$223,0))</f>
        <v>0</v>
      </c>
      <c r="BL221" s="387">
        <f>IF(BL6&lt;=$F$222,$D$222,IF(BL6&lt;=$F$223,$D$223,0))</f>
        <v>0</v>
      </c>
      <c r="BM221" s="387">
        <f>IF(BM6&lt;=$F$222,$D$222,IF(BM6&lt;=$F$223,$D$223,0))</f>
        <v>0</v>
      </c>
      <c r="BN221" s="387">
        <f>IF(BN6&lt;=$F$222,$D$222,IF(BN6&lt;=$F$223,$D$223,0))</f>
        <v>0</v>
      </c>
      <c r="BO221" s="387">
        <f>IF(BO6&lt;=$F$222,$D$222,IF(BO6&lt;=$F$223,$D$223,0))</f>
        <v>0</v>
      </c>
      <c r="BP221" s="387">
        <f>IF(BP6&lt;=$F$222,$D$222,IF(BP6&lt;=$F$223,$D$223,0))</f>
        <v>0</v>
      </c>
      <c r="BQ221" s="387">
        <f>IF(BQ6&lt;=$F$222,$D$222,IF(BQ6&lt;=$F$223,$D$223,0))</f>
        <v>0</v>
      </c>
      <c r="BR221" s="387">
        <f>IF(BR6&lt;=$F$222,$D$222,IF(BR6&lt;=$F$223,$D$223,0))</f>
        <v>0</v>
      </c>
      <c r="BS221" s="387">
        <f>IF(BS6&lt;=$F$222,$D$222,IF(BS6&lt;=$F$223,$D$223,0))</f>
        <v>0</v>
      </c>
      <c r="BT221" s="387">
        <f>IF(BT6&lt;=$F$222,$D$222,IF(BT6&lt;=$F$223,$D$223,0))</f>
        <v>0</v>
      </c>
      <c r="BU221" s="387">
        <f>IF(BU6&lt;=$F$222,$D$222,IF(BU6&lt;=$F$223,$D$223,0))</f>
        <v>0</v>
      </c>
      <c r="BV221" s="387">
        <f>IF(BV6&lt;=$F$222,$D$222,IF(BV6&lt;=$F$223,$D$223,0))</f>
        <v>0</v>
      </c>
      <c r="BW221" s="387">
        <f>IF(BW6&lt;=$F$222,$D$222,IF(BW6&lt;=$F$223,$D$223,0))</f>
        <v>0</v>
      </c>
      <c r="BX221" s="387">
        <f>IF(BX6&lt;=$F$222,$D$222,IF(BX6&lt;=$F$223,$D$223,0))</f>
        <v>0</v>
      </c>
      <c r="BY221" s="387">
        <f>IF(BY6&lt;=$F$222,$D$222,IF(BY6&lt;=$F$223,$D$223,0))</f>
        <v>0</v>
      </c>
      <c r="BZ221" s="387">
        <f>IF(BZ6&lt;=$F$222,$D$222,IF(BZ6&lt;=$F$223,$D$223,0))</f>
        <v>0</v>
      </c>
      <c r="CA221" s="387">
        <f>IF(CA6&lt;=$F$222,$D$222,IF(CA6&lt;=$F$223,$D$223,0))</f>
        <v>0</v>
      </c>
      <c r="CB221" s="387">
        <f>IF(CB6&lt;=$F$222,$D$222,IF(CB6&lt;=$F$223,$D$223,0))</f>
        <v>0</v>
      </c>
      <c r="CC221" s="387">
        <f>IF(CC6&lt;=$F$222,$D$222,IF(CC6&lt;=$F$223,$D$223,0))</f>
        <v>0</v>
      </c>
      <c r="CD221" s="387">
        <f>IF(CD6&lt;=$F$222,$D$222,IF(CD6&lt;=$F$223,$D$223,0))</f>
        <v>0</v>
      </c>
      <c r="CE221" s="387">
        <f>IF(CE6&lt;=$F$222,$D$222,IF(CE6&lt;=$F$223,$D$223,0))</f>
        <v>0</v>
      </c>
      <c r="CF221" s="387">
        <f>IF(CF6&lt;=$F$222,$D$222,IF(CF6&lt;=$F$223,$D$223,0))</f>
        <v>0</v>
      </c>
      <c r="CG221" s="387">
        <f>IF(CG6&lt;=$F$222,$D$222,IF(CG6&lt;=$F$223,$D$223,0))</f>
        <v>0</v>
      </c>
      <c r="CH221" s="387">
        <f>IF(CH6&lt;=$F$222,$D$222,IF(CH6&lt;=$F$223,$D$223,0))</f>
        <v>0</v>
      </c>
      <c r="CI221" s="387">
        <f>IF(CI6&lt;=$F$222,$D$222,IF(CI6&lt;=$F$223,$D$223,0))</f>
        <v>0</v>
      </c>
      <c r="CJ221" s="387">
        <f>IF(CJ6&lt;=$F$222,$D$222,IF(CJ6&lt;=$F$223,$D$223,0))</f>
        <v>0</v>
      </c>
      <c r="CK221" s="387">
        <f>IF(CK6&lt;=$F$222,$D$222,IF(CK6&lt;=$F$223,$D$223,0))</f>
        <v>0</v>
      </c>
      <c r="CL221" s="387">
        <f>IF(CL6&lt;=$F$222,$D$222,IF(CL6&lt;=$F$223,$D$223,0))</f>
        <v>0</v>
      </c>
      <c r="CM221" s="387">
        <f>IF(CM6&lt;=$F$222,$D$222,IF(CM6&lt;=$F$223,$D$223,0))</f>
        <v>0</v>
      </c>
      <c r="CN221" s="387">
        <f>IF(CN6&lt;=$F$222,$D$222,IF(CN6&lt;=$F$223,$D$223,0))</f>
        <v>0</v>
      </c>
      <c r="CO221" s="387">
        <f>IF(CO6&lt;=$F$222,$D$222,IF(CO6&lt;=$F$223,$D$223,0))</f>
        <v>0</v>
      </c>
      <c r="CP221" s="387">
        <f>IF(CP6&lt;=$F$222,$D$222,IF(CP6&lt;=$F$223,$D$223,0))</f>
        <v>0</v>
      </c>
      <c r="CQ221" s="387">
        <f>IF(CQ6&lt;=$F$222,$D$222,IF(CQ6&lt;=$F$223,$D$223,0))</f>
        <v>0</v>
      </c>
      <c r="CR221" s="387">
        <f>IF(CR6&lt;=$F$222,$D$222,IF(CR6&lt;=$F$223,$D$223,0))</f>
        <v>0</v>
      </c>
      <c r="CS221" s="387">
        <f>IF(CS6&lt;=$F$222,$D$222,IF(CS6&lt;=$F$223,$D$223,0))</f>
        <v>0</v>
      </c>
      <c r="CT221" s="387">
        <f>IF(CT6&lt;=$F$222,$D$222,IF(CT6&lt;=$F$223,$D$223,0))</f>
        <v>0</v>
      </c>
      <c r="CU221" s="387">
        <f>IF(CU6&lt;=$F$222,$D$222,IF(CU6&lt;=$F$223,$D$223,0))</f>
        <v>0</v>
      </c>
      <c r="CV221" s="387">
        <f>IF(CV6&lt;=$F$222,$D$222,IF(CV6&lt;=$F$223,$D$223,0))</f>
        <v>0</v>
      </c>
      <c r="CW221" s="387">
        <f>IF(CW6&lt;=$F$222,$D$222,IF(CW6&lt;=$F$223,$D$223,0))</f>
        <v>0</v>
      </c>
      <c r="CX221" s="387">
        <f>IF(CX6&lt;=$F$222,$D$222,IF(CX6&lt;=$F$223,$D$223,0))</f>
        <v>0</v>
      </c>
      <c r="CY221" s="387">
        <f>IF(CY6&lt;=$F$222,$D$222,IF(CY6&lt;=$F$223,$D$223,0))</f>
        <v>0</v>
      </c>
      <c r="CZ221" s="387">
        <f>IF(CZ6&lt;=$F$222,$D$222,IF(CZ6&lt;=$F$223,$D$223,0))</f>
        <v>0</v>
      </c>
      <c r="DA221" s="387">
        <f>IF(DA6&lt;=$F$222,$D$222,IF(DA6&lt;=$F$223,$D$223,0))</f>
        <v>0</v>
      </c>
      <c r="DB221" s="387">
        <f>IF(DB6&lt;=$F$222,$D$222,IF(DB6&lt;=$F$223,$D$223,0))</f>
        <v>0</v>
      </c>
      <c r="DC221" s="387">
        <f>IF(DC6&lt;=$F$222,$D$222,IF(DC6&lt;=$F$223,$D$223,0))</f>
        <v>0</v>
      </c>
      <c r="DD221" s="387">
        <f>IF(DD6&lt;=$F$222,$D$222,IF(DD6&lt;=$F$223,$D$223,0))</f>
        <v>0</v>
      </c>
      <c r="DE221" s="387">
        <f>IF(DE6&lt;=$F$222,$D$222,IF(DE6&lt;=$F$223,$D$223,0))</f>
        <v>0</v>
      </c>
      <c r="DF221" s="387">
        <f>IF(DF6&lt;=$F$222,$D$222,IF(DF6&lt;=$F$223,$D$223,0))</f>
        <v>0</v>
      </c>
      <c r="DG221" s="387">
        <f>IF(DG6&lt;=$F$222,$D$222,IF(DG6&lt;=$F$223,$D$223,0))</f>
        <v>0</v>
      </c>
      <c r="DH221" s="387">
        <f>IF(DH6&lt;=$F$222,$D$222,IF(DH6&lt;=$F$223,$D$223,0))</f>
        <v>0</v>
      </c>
      <c r="DI221" s="387">
        <f>IF(DI6&lt;=$F$222,$D$222,IF(DI6&lt;=$F$223,$D$223,0))</f>
        <v>0</v>
      </c>
      <c r="DJ221" s="387">
        <f>IF(DJ6&lt;=$F$222,$D$222,IF(DJ6&lt;=$F$223,$D$223,0))</f>
        <v>0</v>
      </c>
      <c r="DK221" s="387">
        <f>IF(DK6&lt;=$F$222,$D$222,IF(DK6&lt;=$F$223,$D$223,0))</f>
        <v>0</v>
      </c>
      <c r="DL221" s="387">
        <f>IF(DL6&lt;=$F$222,$D$222,IF(DL6&lt;=$F$223,$D$223,0))</f>
        <v>0</v>
      </c>
      <c r="DM221" s="387">
        <f>IF(DM6&lt;=$F$222,$D$222,IF(DM6&lt;=$F$223,$D$223,0))</f>
        <v>0</v>
      </c>
      <c r="DN221" s="387">
        <f>IF(DN6&lt;=$F$222,$D$222,IF(DN6&lt;=$F$223,$D$223,0))</f>
        <v>0</v>
      </c>
      <c r="DO221" s="387">
        <f>IF(DO6&lt;=$F$222,$D$222,IF(DO6&lt;=$F$223,$D$223,0))</f>
        <v>0</v>
      </c>
      <c r="DP221" s="387">
        <f>IF(DP6&lt;=$F$222,$D$222,IF(DP6&lt;=$F$223,$D$223,0))</f>
        <v>0</v>
      </c>
      <c r="DQ221" s="387">
        <f>IF(DQ6&lt;=$F$222,$D$222,IF(DQ6&lt;=$F$223,$D$223,0))</f>
        <v>0</v>
      </c>
      <c r="DR221" s="387">
        <f>IF(DR6&lt;=$F$222,$D$222,IF(DR6&lt;=$F$223,$D$223,0))</f>
        <v>0</v>
      </c>
      <c r="DS221" s="387">
        <f>IF(DS6&lt;=$F$222,$D$222,IF(DS6&lt;=$F$223,$D$223,0))</f>
        <v>0</v>
      </c>
      <c r="DT221" s="387">
        <f>IF(DT6&lt;=$F$222,$D$222,IF(DT6&lt;=$F$223,$D$223,0))</f>
        <v>0</v>
      </c>
      <c r="DU221" s="387">
        <f>IF(DU6&lt;=$F$222,$D$222,IF(DU6&lt;=$F$223,$D$223,0))</f>
        <v>0</v>
      </c>
      <c r="DV221" s="387">
        <f>IF(DV6&lt;=$F$222,$D$222,IF(DV6&lt;=$F$223,$D$223,0))</f>
        <v>0</v>
      </c>
      <c r="DW221" s="387">
        <f>IF(DW6&lt;=$F$222,$D$222,IF(DW6&lt;=$F$223,$D$223,0))</f>
        <v>0</v>
      </c>
      <c r="DX221" s="387">
        <f>IF(DX6&lt;=$F$222,$D$222,IF(DX6&lt;=$F$223,$D$223,0))</f>
        <v>0</v>
      </c>
      <c r="DY221" s="387">
        <f>IF(DY6&lt;=$F$222,$D$222,IF(DY6&lt;=$F$223,$D$223,0))</f>
        <v>0</v>
      </c>
      <c r="DZ221" s="387">
        <f>IF(DZ6&lt;=$F$222,$D$222,IF(DZ6&lt;=$F$223,$D$223,0))</f>
        <v>0</v>
      </c>
      <c r="EA221" s="387">
        <f>IF(EA6&lt;=$F$222,$D$222,IF(EA6&lt;=$F$223,$D$223,0))</f>
        <v>0</v>
      </c>
      <c r="EB221" s="387">
        <f>IF(EB6&lt;=$F$222,$D$222,IF(EB6&lt;=$F$223,$D$223,0))</f>
        <v>0</v>
      </c>
      <c r="EC221" s="387">
        <f>IF(EC6&lt;=$F$222,$D$222,IF(EC6&lt;=$F$223,$D$223,0))</f>
        <v>0</v>
      </c>
      <c r="ED221" s="387">
        <f>IF(ED6&lt;=$F$222,$D$222,IF(ED6&lt;=$F$223,$D$223,0))</f>
        <v>0</v>
      </c>
      <c r="EE221" s="387">
        <f>IF(EE6&lt;=$F$222,$D$222,IF(EE6&lt;=$F$223,$D$223,0))</f>
        <v>0</v>
      </c>
      <c r="EF221" s="387">
        <f>IF(EF6&lt;=$F$222,$D$222,IF(EF6&lt;=$F$223,$D$223,0))</f>
        <v>0</v>
      </c>
      <c r="EG221" s="387">
        <f>IF(EG6&lt;=$F$222,$D$222,IF(EG6&lt;=$F$223,$D$223,0))</f>
        <v>0</v>
      </c>
      <c r="EH221" s="387">
        <f>IF(EH6&lt;=$F$222,$D$222,IF(EH6&lt;=$F$223,$D$223,0))</f>
        <v>0</v>
      </c>
      <c r="EI221" s="387">
        <f>IF(EI6&lt;=$F$222,$D$222,IF(EI6&lt;=$F$223,$D$223,0))</f>
        <v>0</v>
      </c>
    </row>
    <row r="222" spans="2:139" x14ac:dyDescent="0.2">
      <c r="B222" s="46" t="s">
        <v>1141</v>
      </c>
      <c r="C222" s="46" t="str">
        <f>"Доля рассрочки - "&amp;TEXT(D222,"0%")&amp;" от продаж в течении "&amp;E222&amp;" мес. После РнС"</f>
        <v>Доля рассрочки - 80% от продаж в течении 10 мес. После РнС</v>
      </c>
      <c r="D222" s="388">
        <v>0.8</v>
      </c>
      <c r="E222" s="389">
        <v>10</v>
      </c>
      <c r="F222" s="390">
        <v>46388</v>
      </c>
    </row>
    <row r="223" spans="2:139" x14ac:dyDescent="0.2">
      <c r="B223" s="46" t="s">
        <v>1142</v>
      </c>
      <c r="C223" s="46" t="str">
        <f>"Доля рассрочки - "&amp;TEXT(D223,"0%")&amp;" за "&amp;-E223&amp;" мес. до РВЭ далее 0%"</f>
        <v>Доля рассрочки - 20% за 6 мес. до РВЭ далее 0%</v>
      </c>
      <c r="D223" s="388">
        <v>0.2</v>
      </c>
      <c r="E223" s="389">
        <v>-6</v>
      </c>
      <c r="F223" s="390">
        <f>EDATE(Q2,E223)</f>
        <v>47362</v>
      </c>
    </row>
    <row r="224" spans="2:139" x14ac:dyDescent="0.2">
      <c r="C224" s="46" t="s">
        <v>1143</v>
      </c>
      <c r="F224" s="390">
        <f>Q2</f>
        <v>47543</v>
      </c>
    </row>
    <row r="226" spans="2:139" x14ac:dyDescent="0.2">
      <c r="C226" s="46" t="s">
        <v>1144</v>
      </c>
      <c r="K226" s="108"/>
      <c r="L226" s="108"/>
      <c r="M226" s="108"/>
      <c r="N226" s="108"/>
      <c r="O226" s="108"/>
      <c r="P226" s="109">
        <f t="shared" ref="P226:P228" si="314">SUM(S226:EI226)</f>
        <v>19471202854.027096</v>
      </c>
      <c r="Q226" s="109">
        <f t="shared" ref="Q226:Q228" si="315">SUMIF(S$5:EI$5,"факт",S226:EI226)</f>
        <v>0</v>
      </c>
      <c r="R226" s="109">
        <f t="shared" ref="R226:R228" si="316">P226-Q226</f>
        <v>19471202854.027096</v>
      </c>
      <c r="S226" s="59">
        <f>S23*S29</f>
        <v>0</v>
      </c>
      <c r="T226" s="59">
        <f>T23*T29</f>
        <v>0</v>
      </c>
      <c r="U226" s="59">
        <f>U23*U29</f>
        <v>0</v>
      </c>
      <c r="V226" s="59">
        <f>V23*V29</f>
        <v>0</v>
      </c>
      <c r="W226" s="59">
        <f>W23*W29</f>
        <v>0</v>
      </c>
      <c r="X226" s="59">
        <f>X23*X29</f>
        <v>0</v>
      </c>
      <c r="Y226" s="59">
        <f>Y23*Y29</f>
        <v>0</v>
      </c>
      <c r="Z226" s="59">
        <f>Z23*Z29</f>
        <v>0</v>
      </c>
      <c r="AA226" s="59">
        <f>AA23*AA29</f>
        <v>0</v>
      </c>
      <c r="AB226" s="59">
        <f>AB23*AB29</f>
        <v>0</v>
      </c>
      <c r="AC226" s="59">
        <f>AC23*AC29</f>
        <v>0</v>
      </c>
      <c r="AD226" s="59">
        <f>AD23*AD29</f>
        <v>0</v>
      </c>
      <c r="AE226" s="59">
        <f>AE23*AE29</f>
        <v>0</v>
      </c>
      <c r="AF226" s="59">
        <f>AF23*AF29</f>
        <v>0</v>
      </c>
      <c r="AG226" s="59">
        <f>AG23*AG29</f>
        <v>0</v>
      </c>
      <c r="AH226" s="59">
        <f>AH23*AH29</f>
        <v>0</v>
      </c>
      <c r="AI226" s="59">
        <f>AI23*AI29</f>
        <v>0</v>
      </c>
      <c r="AJ226" s="59">
        <f>AJ23*AJ29</f>
        <v>0</v>
      </c>
      <c r="AK226" s="59">
        <f>AK23*AK29</f>
        <v>562021770.39424741</v>
      </c>
      <c r="AL226" s="59">
        <f>AL23*AL29</f>
        <v>574118153.73920941</v>
      </c>
      <c r="AM226" s="59">
        <f>AM23*AM29</f>
        <v>498450672.62962091</v>
      </c>
      <c r="AN226" s="59">
        <f>AN23*AN29</f>
        <v>509071688.62581557</v>
      </c>
      <c r="AO226" s="59">
        <f>AO23*AO29</f>
        <v>519865970.30216014</v>
      </c>
      <c r="AP226" s="59">
        <f>AP23*AP29</f>
        <v>530836043.43617147</v>
      </c>
      <c r="AQ226" s="59">
        <f>AQ23*AQ29</f>
        <v>637628786.34960735</v>
      </c>
      <c r="AR226" s="59">
        <f>AR23*AR29</f>
        <v>650957459.53123522</v>
      </c>
      <c r="AS226" s="59">
        <f>AS23*AS29</f>
        <v>664502107.02815795</v>
      </c>
      <c r="AT226" s="59">
        <f>AT23*AT29</f>
        <v>678265866.3696003</v>
      </c>
      <c r="AU226" s="59">
        <f>AU23*AU29</f>
        <v>588414130.27029431</v>
      </c>
      <c r="AV226" s="59">
        <f>AV23*AV29</f>
        <v>706463485.66785729</v>
      </c>
      <c r="AW226" s="59">
        <f>AW23*AW29</f>
        <v>720903837.34600949</v>
      </c>
      <c r="AX226" s="59">
        <f>AX23*AX29</f>
        <v>735576285.46024835</v>
      </c>
      <c r="AY226" s="59">
        <f>AY23*AY29</f>
        <v>637911559.50211394</v>
      </c>
      <c r="AZ226" s="59">
        <f>AZ23*AZ29</f>
        <v>650786305.22546566</v>
      </c>
      <c r="BA226" s="59">
        <f>BA23*BA29</f>
        <v>663867012.12590146</v>
      </c>
      <c r="BB226" s="59">
        <f>BB23*BB29</f>
        <v>677156652.45103228</v>
      </c>
      <c r="BC226" s="59">
        <f>BC23*BC29</f>
        <v>812539104.59415293</v>
      </c>
      <c r="BD226" s="59">
        <f>BD23*BD29</f>
        <v>828676264.91636169</v>
      </c>
      <c r="BE226" s="59">
        <f>BE23*BE29</f>
        <v>845070007.63242173</v>
      </c>
      <c r="BF226" s="59">
        <f>BF23*BF29</f>
        <v>861724023.66312981</v>
      </c>
      <c r="BG226" s="59">
        <f>BG23*BG29</f>
        <v>746845745.9585104</v>
      </c>
      <c r="BH226" s="59">
        <f>BH23*BH29</f>
        <v>895827890.7057544</v>
      </c>
      <c r="BI226" s="59">
        <f>BI23*BI29</f>
        <v>507805136.7187494</v>
      </c>
      <c r="BJ226" s="59">
        <f>BJ23*BJ29</f>
        <v>509057521.17765939</v>
      </c>
      <c r="BK226" s="59">
        <f>BK23*BK29</f>
        <v>433766045.20132798</v>
      </c>
      <c r="BL226" s="59">
        <f>BL23*BL29</f>
        <v>434835829.28685969</v>
      </c>
      <c r="BM226" s="59">
        <f>BM23*BM29</f>
        <v>435908251.74854451</v>
      </c>
      <c r="BN226" s="59">
        <f>BN23*BN29</f>
        <v>436983319.09332967</v>
      </c>
      <c r="BO226" s="59">
        <f>BO23*BO29</f>
        <v>515365926.87554187</v>
      </c>
      <c r="BP226" s="59">
        <f>BP23*BP29</f>
        <v>0</v>
      </c>
      <c r="BQ226" s="59">
        <f>BQ23*BQ29</f>
        <v>0</v>
      </c>
      <c r="BR226" s="59">
        <f>BR23*BR29</f>
        <v>0</v>
      </c>
      <c r="BS226" s="59">
        <f>BS23*BS29</f>
        <v>0</v>
      </c>
      <c r="BT226" s="59">
        <f>BT23*BT29</f>
        <v>0</v>
      </c>
      <c r="BU226" s="59">
        <f>BU23*BU29</f>
        <v>0</v>
      </c>
      <c r="BV226" s="59">
        <f>BV23*BV29</f>
        <v>0</v>
      </c>
      <c r="BW226" s="59">
        <f>BW23*BW29</f>
        <v>0</v>
      </c>
      <c r="BX226" s="59">
        <f>BX23*BX29</f>
        <v>0</v>
      </c>
      <c r="BY226" s="59">
        <f>BY23*BY29</f>
        <v>0</v>
      </c>
      <c r="BZ226" s="59">
        <f>BZ23*BZ29</f>
        <v>0</v>
      </c>
      <c r="CA226" s="59">
        <f>CA23*CA29</f>
        <v>0</v>
      </c>
      <c r="CB226" s="59">
        <f>CB23*CB29</f>
        <v>0</v>
      </c>
      <c r="CC226" s="59">
        <f>CC23*CC29</f>
        <v>0</v>
      </c>
      <c r="CD226" s="59">
        <f>CD23*CD29</f>
        <v>0</v>
      </c>
      <c r="CE226" s="59">
        <f>CE23*CE29</f>
        <v>0</v>
      </c>
      <c r="CF226" s="59">
        <f>CF23*CF29</f>
        <v>0</v>
      </c>
      <c r="CG226" s="59">
        <f>CG23*CG29</f>
        <v>0</v>
      </c>
      <c r="CH226" s="59">
        <f>CH23*CH29</f>
        <v>0</v>
      </c>
      <c r="CI226" s="59">
        <f>CI23*CI29</f>
        <v>0</v>
      </c>
      <c r="CJ226" s="59">
        <f>CJ23*CJ29</f>
        <v>0</v>
      </c>
      <c r="CK226" s="59">
        <f>CK23*CK29</f>
        <v>0</v>
      </c>
      <c r="CL226" s="59">
        <f>CL23*CL29</f>
        <v>0</v>
      </c>
      <c r="CM226" s="59">
        <f>CM23*CM29</f>
        <v>0</v>
      </c>
      <c r="CN226" s="59">
        <f>CN23*CN29</f>
        <v>0</v>
      </c>
      <c r="CO226" s="59">
        <f>CO23*CO29</f>
        <v>0</v>
      </c>
      <c r="CP226" s="59">
        <f>CP23*CP29</f>
        <v>0</v>
      </c>
      <c r="CQ226" s="59">
        <f>CQ23*CQ29</f>
        <v>0</v>
      </c>
      <c r="CR226" s="59">
        <f>CR23*CR29</f>
        <v>0</v>
      </c>
      <c r="CS226" s="59">
        <f>CS23*CS29</f>
        <v>0</v>
      </c>
      <c r="CT226" s="59">
        <f>CT23*CT29</f>
        <v>0</v>
      </c>
      <c r="CU226" s="59">
        <f>CU23*CU29</f>
        <v>0</v>
      </c>
      <c r="CV226" s="59">
        <f>CV23*CV29</f>
        <v>0</v>
      </c>
      <c r="CW226" s="59">
        <f>CW23*CW29</f>
        <v>0</v>
      </c>
      <c r="CX226" s="59">
        <f>CX23*CX29</f>
        <v>0</v>
      </c>
      <c r="CY226" s="59">
        <f>CY23*CY29</f>
        <v>0</v>
      </c>
      <c r="CZ226" s="59">
        <f>CZ23*CZ29</f>
        <v>0</v>
      </c>
      <c r="DA226" s="59">
        <f>DA23*DA29</f>
        <v>0</v>
      </c>
      <c r="DB226" s="59">
        <f>DB23*DB29</f>
        <v>0</v>
      </c>
      <c r="DC226" s="59">
        <f>DC23*DC29</f>
        <v>0</v>
      </c>
      <c r="DD226" s="59">
        <f>DD23*DD29</f>
        <v>0</v>
      </c>
      <c r="DE226" s="59">
        <f>DE23*DE29</f>
        <v>0</v>
      </c>
      <c r="DF226" s="59">
        <f>DF23*DF29</f>
        <v>0</v>
      </c>
      <c r="DG226" s="59">
        <f>DG23*DG29</f>
        <v>0</v>
      </c>
      <c r="DH226" s="59">
        <f>DH23*DH29</f>
        <v>0</v>
      </c>
      <c r="DI226" s="59">
        <f>DI23*DI29</f>
        <v>0</v>
      </c>
      <c r="DJ226" s="59">
        <f>DJ23*DJ29</f>
        <v>0</v>
      </c>
      <c r="DK226" s="59">
        <f>DK23*DK29</f>
        <v>0</v>
      </c>
      <c r="DL226" s="59">
        <f>DL23*DL29</f>
        <v>0</v>
      </c>
      <c r="DM226" s="59">
        <f>DM23*DM29</f>
        <v>0</v>
      </c>
      <c r="DN226" s="59">
        <f>DN23*DN29</f>
        <v>0</v>
      </c>
      <c r="DO226" s="59">
        <f>DO23*DO29</f>
        <v>0</v>
      </c>
      <c r="DP226" s="59">
        <f>DP23*DP29</f>
        <v>0</v>
      </c>
      <c r="DQ226" s="59">
        <f>DQ23*DQ29</f>
        <v>0</v>
      </c>
      <c r="DR226" s="59">
        <f>DR23*DR29</f>
        <v>0</v>
      </c>
      <c r="DS226" s="59">
        <f>DS23*DS29</f>
        <v>0</v>
      </c>
      <c r="DT226" s="59">
        <f>DT23*DT29</f>
        <v>0</v>
      </c>
      <c r="DU226" s="59">
        <f>DU23*DU29</f>
        <v>0</v>
      </c>
      <c r="DV226" s="59">
        <f>DV23*DV29</f>
        <v>0</v>
      </c>
      <c r="DW226" s="59">
        <f>DW23*DW29</f>
        <v>0</v>
      </c>
      <c r="DX226" s="59">
        <f>DX23*DX29</f>
        <v>0</v>
      </c>
      <c r="DY226" s="59">
        <f>DY23*DY29</f>
        <v>0</v>
      </c>
      <c r="DZ226" s="59">
        <f>DZ23*DZ29</f>
        <v>0</v>
      </c>
      <c r="EA226" s="59">
        <f>EA23*EA29</f>
        <v>0</v>
      </c>
      <c r="EB226" s="59">
        <f>EB23*EB29</f>
        <v>0</v>
      </c>
      <c r="EC226" s="59">
        <f>EC23*EC29</f>
        <v>0</v>
      </c>
      <c r="ED226" s="59">
        <f>ED23*ED29</f>
        <v>0</v>
      </c>
      <c r="EE226" s="59">
        <f>EE23*EE29</f>
        <v>0</v>
      </c>
      <c r="EF226" s="59">
        <f>EF23*EF29</f>
        <v>0</v>
      </c>
      <c r="EG226" s="59">
        <f>EG23*EG29</f>
        <v>0</v>
      </c>
      <c r="EH226" s="59">
        <f>EH23*EH29</f>
        <v>0</v>
      </c>
      <c r="EI226" s="59">
        <f>EI23*EI29</f>
        <v>0</v>
      </c>
    </row>
    <row r="227" spans="2:139" x14ac:dyDescent="0.2">
      <c r="C227" s="391" t="s">
        <v>1145</v>
      </c>
      <c r="P227" s="109">
        <f t="shared" si="314"/>
        <v>17067335475.81731</v>
      </c>
      <c r="Q227" s="109">
        <f t="shared" si="315"/>
        <v>0</v>
      </c>
      <c r="R227" s="109">
        <f t="shared" si="316"/>
        <v>17067335475.81731</v>
      </c>
      <c r="S227" s="59">
        <f t="shared" ref="S227:AY227" si="317">S226-S228</f>
        <v>0</v>
      </c>
      <c r="T227" s="59">
        <f t="shared" si="317"/>
        <v>0</v>
      </c>
      <c r="U227" s="59">
        <f t="shared" si="317"/>
        <v>0</v>
      </c>
      <c r="V227" s="59">
        <f>V226-V228</f>
        <v>0</v>
      </c>
      <c r="W227" s="59">
        <f t="shared" si="317"/>
        <v>0</v>
      </c>
      <c r="X227" s="59">
        <f t="shared" si="317"/>
        <v>0</v>
      </c>
      <c r="Y227" s="59">
        <f t="shared" si="317"/>
        <v>0</v>
      </c>
      <c r="Z227" s="59">
        <f t="shared" si="317"/>
        <v>0</v>
      </c>
      <c r="AA227" s="59">
        <f t="shared" si="317"/>
        <v>0</v>
      </c>
      <c r="AB227" s="59">
        <f t="shared" si="317"/>
        <v>0</v>
      </c>
      <c r="AC227" s="59">
        <f t="shared" si="317"/>
        <v>0</v>
      </c>
      <c r="AD227" s="59">
        <f t="shared" si="317"/>
        <v>0</v>
      </c>
      <c r="AE227" s="59">
        <f t="shared" si="317"/>
        <v>0</v>
      </c>
      <c r="AF227" s="59">
        <f t="shared" si="317"/>
        <v>0</v>
      </c>
      <c r="AG227" s="59">
        <f t="shared" si="317"/>
        <v>0</v>
      </c>
      <c r="AH227" s="59">
        <f t="shared" si="317"/>
        <v>0</v>
      </c>
      <c r="AI227" s="59">
        <f t="shared" si="317"/>
        <v>0</v>
      </c>
      <c r="AJ227" s="59">
        <f t="shared" si="317"/>
        <v>0</v>
      </c>
      <c r="AK227" s="59">
        <f t="shared" si="317"/>
        <v>449617416.31539792</v>
      </c>
      <c r="AL227" s="59">
        <f t="shared" si="317"/>
        <v>459294522.99136752</v>
      </c>
      <c r="AM227" s="59">
        <f>AM226-AM228</f>
        <v>398760538.1036967</v>
      </c>
      <c r="AN227" s="59">
        <f t="shared" si="317"/>
        <v>407257350.90065247</v>
      </c>
      <c r="AO227" s="59">
        <f t="shared" si="317"/>
        <v>415892776.24172813</v>
      </c>
      <c r="AP227" s="59">
        <f t="shared" si="317"/>
        <v>424668834.74893719</v>
      </c>
      <c r="AQ227" s="59">
        <f t="shared" si="317"/>
        <v>510103029.07968587</v>
      </c>
      <c r="AR227" s="59">
        <f t="shared" si="317"/>
        <v>520765967.6249882</v>
      </c>
      <c r="AS227" s="59">
        <f t="shared" si="317"/>
        <v>531601685.62252635</v>
      </c>
      <c r="AT227" s="59">
        <f t="shared" si="317"/>
        <v>542612693.09568024</v>
      </c>
      <c r="AU227" s="59">
        <f t="shared" si="317"/>
        <v>470731304.21623546</v>
      </c>
      <c r="AV227" s="59">
        <f t="shared" si="317"/>
        <v>565170788.53428578</v>
      </c>
      <c r="AW227" s="59">
        <f t="shared" si="317"/>
        <v>576723069.87680757</v>
      </c>
      <c r="AX227" s="59">
        <f t="shared" si="317"/>
        <v>588461028.36819863</v>
      </c>
      <c r="AY227" s="59">
        <f t="shared" si="317"/>
        <v>510329247.60169113</v>
      </c>
      <c r="AZ227" s="59">
        <f t="shared" ref="AZ227:CG227" si="318">AZ226-AZ228</f>
        <v>520629044.18037254</v>
      </c>
      <c r="BA227" s="59">
        <f t="shared" si="318"/>
        <v>531093609.70072114</v>
      </c>
      <c r="BB227" s="59">
        <f t="shared" si="318"/>
        <v>541725321.9608258</v>
      </c>
      <c r="BC227" s="59">
        <f t="shared" si="318"/>
        <v>650031283.67532229</v>
      </c>
      <c r="BD227" s="59">
        <f t="shared" si="318"/>
        <v>828676264.91636169</v>
      </c>
      <c r="BE227" s="59">
        <f t="shared" si="318"/>
        <v>845070007.63242173</v>
      </c>
      <c r="BF227" s="59">
        <f t="shared" si="318"/>
        <v>861724023.66312981</v>
      </c>
      <c r="BG227" s="59">
        <f t="shared" si="318"/>
        <v>746845745.9585104</v>
      </c>
      <c r="BH227" s="59">
        <f t="shared" si="318"/>
        <v>895827890.7057544</v>
      </c>
      <c r="BI227" s="59">
        <f t="shared" si="318"/>
        <v>507805136.7187494</v>
      </c>
      <c r="BJ227" s="59">
        <f t="shared" si="318"/>
        <v>509057521.17765939</v>
      </c>
      <c r="BK227" s="59">
        <f t="shared" si="318"/>
        <v>433766045.20132798</v>
      </c>
      <c r="BL227" s="59">
        <f t="shared" si="318"/>
        <v>434835829.28685969</v>
      </c>
      <c r="BM227" s="59">
        <f t="shared" si="318"/>
        <v>435908251.74854451</v>
      </c>
      <c r="BN227" s="59">
        <f t="shared" si="318"/>
        <v>436983319.09332967</v>
      </c>
      <c r="BO227" s="59">
        <f t="shared" si="318"/>
        <v>515365926.87554187</v>
      </c>
      <c r="BP227" s="59">
        <f t="shared" si="318"/>
        <v>0</v>
      </c>
      <c r="BQ227" s="59">
        <f t="shared" si="318"/>
        <v>0</v>
      </c>
      <c r="BR227" s="59">
        <f t="shared" si="318"/>
        <v>0</v>
      </c>
      <c r="BS227" s="59">
        <f t="shared" si="318"/>
        <v>0</v>
      </c>
      <c r="BT227" s="59">
        <f t="shared" si="318"/>
        <v>0</v>
      </c>
      <c r="BU227" s="59">
        <f t="shared" si="318"/>
        <v>0</v>
      </c>
      <c r="BV227" s="59">
        <f t="shared" si="318"/>
        <v>0</v>
      </c>
      <c r="BW227" s="59">
        <f t="shared" si="318"/>
        <v>0</v>
      </c>
      <c r="BX227" s="59">
        <f t="shared" si="318"/>
        <v>0</v>
      </c>
      <c r="BY227" s="59">
        <f t="shared" si="318"/>
        <v>0</v>
      </c>
      <c r="BZ227" s="59">
        <f t="shared" si="318"/>
        <v>0</v>
      </c>
      <c r="CA227" s="59">
        <f t="shared" si="318"/>
        <v>0</v>
      </c>
      <c r="CB227" s="59">
        <f t="shared" si="318"/>
        <v>0</v>
      </c>
      <c r="CC227" s="59">
        <f t="shared" si="318"/>
        <v>0</v>
      </c>
      <c r="CD227" s="59">
        <f t="shared" si="318"/>
        <v>0</v>
      </c>
      <c r="CE227" s="59">
        <f t="shared" si="318"/>
        <v>0</v>
      </c>
      <c r="CF227" s="59">
        <f t="shared" si="318"/>
        <v>0</v>
      </c>
      <c r="CG227" s="59">
        <f t="shared" si="318"/>
        <v>0</v>
      </c>
      <c r="CH227" s="59">
        <f t="shared" ref="CH227:EI227" si="319">CH226-CH228</f>
        <v>0</v>
      </c>
      <c r="CI227" s="59">
        <f t="shared" si="319"/>
        <v>0</v>
      </c>
      <c r="CJ227" s="59">
        <f t="shared" si="319"/>
        <v>0</v>
      </c>
      <c r="CK227" s="59">
        <f t="shared" si="319"/>
        <v>0</v>
      </c>
      <c r="CL227" s="59">
        <f t="shared" si="319"/>
        <v>0</v>
      </c>
      <c r="CM227" s="59">
        <f t="shared" si="319"/>
        <v>0</v>
      </c>
      <c r="CN227" s="59">
        <f t="shared" si="319"/>
        <v>0</v>
      </c>
      <c r="CO227" s="59">
        <f t="shared" si="319"/>
        <v>0</v>
      </c>
      <c r="CP227" s="59">
        <f t="shared" si="319"/>
        <v>0</v>
      </c>
      <c r="CQ227" s="59">
        <f t="shared" si="319"/>
        <v>0</v>
      </c>
      <c r="CR227" s="59">
        <f t="shared" si="319"/>
        <v>0</v>
      </c>
      <c r="CS227" s="59">
        <f t="shared" si="319"/>
        <v>0</v>
      </c>
      <c r="CT227" s="59">
        <f t="shared" si="319"/>
        <v>0</v>
      </c>
      <c r="CU227" s="59">
        <f t="shared" si="319"/>
        <v>0</v>
      </c>
      <c r="CV227" s="59">
        <f t="shared" si="319"/>
        <v>0</v>
      </c>
      <c r="CW227" s="59">
        <f t="shared" si="319"/>
        <v>0</v>
      </c>
      <c r="CX227" s="59">
        <f t="shared" si="319"/>
        <v>0</v>
      </c>
      <c r="CY227" s="59">
        <f t="shared" si="319"/>
        <v>0</v>
      </c>
      <c r="CZ227" s="59">
        <f t="shared" si="319"/>
        <v>0</v>
      </c>
      <c r="DA227" s="59">
        <f t="shared" si="319"/>
        <v>0</v>
      </c>
      <c r="DB227" s="59">
        <f t="shared" si="319"/>
        <v>0</v>
      </c>
      <c r="DC227" s="59">
        <f t="shared" si="319"/>
        <v>0</v>
      </c>
      <c r="DD227" s="59">
        <f t="shared" si="319"/>
        <v>0</v>
      </c>
      <c r="DE227" s="59">
        <f t="shared" si="319"/>
        <v>0</v>
      </c>
      <c r="DF227" s="59">
        <f t="shared" si="319"/>
        <v>0</v>
      </c>
      <c r="DG227" s="59">
        <f t="shared" si="319"/>
        <v>0</v>
      </c>
      <c r="DH227" s="59">
        <f t="shared" si="319"/>
        <v>0</v>
      </c>
      <c r="DI227" s="59">
        <f t="shared" si="319"/>
        <v>0</v>
      </c>
      <c r="DJ227" s="59">
        <f t="shared" si="319"/>
        <v>0</v>
      </c>
      <c r="DK227" s="59">
        <f t="shared" si="319"/>
        <v>0</v>
      </c>
      <c r="DL227" s="59">
        <f t="shared" si="319"/>
        <v>0</v>
      </c>
      <c r="DM227" s="59">
        <f t="shared" si="319"/>
        <v>0</v>
      </c>
      <c r="DN227" s="59">
        <f t="shared" si="319"/>
        <v>0</v>
      </c>
      <c r="DO227" s="59">
        <f t="shared" si="319"/>
        <v>0</v>
      </c>
      <c r="DP227" s="59">
        <f t="shared" si="319"/>
        <v>0</v>
      </c>
      <c r="DQ227" s="59">
        <f t="shared" si="319"/>
        <v>0</v>
      </c>
      <c r="DR227" s="59">
        <f t="shared" si="319"/>
        <v>0</v>
      </c>
      <c r="DS227" s="59">
        <f t="shared" si="319"/>
        <v>0</v>
      </c>
      <c r="DT227" s="59">
        <f t="shared" si="319"/>
        <v>0</v>
      </c>
      <c r="DU227" s="59">
        <f t="shared" si="319"/>
        <v>0</v>
      </c>
      <c r="DV227" s="59">
        <f t="shared" si="319"/>
        <v>0</v>
      </c>
      <c r="DW227" s="59">
        <f t="shared" si="319"/>
        <v>0</v>
      </c>
      <c r="DX227" s="59">
        <f t="shared" si="319"/>
        <v>0</v>
      </c>
      <c r="DY227" s="59">
        <f t="shared" si="319"/>
        <v>0</v>
      </c>
      <c r="DZ227" s="59">
        <f t="shared" si="319"/>
        <v>0</v>
      </c>
      <c r="EA227" s="59">
        <f t="shared" si="319"/>
        <v>0</v>
      </c>
      <c r="EB227" s="59">
        <f t="shared" si="319"/>
        <v>0</v>
      </c>
      <c r="EC227" s="59">
        <f t="shared" si="319"/>
        <v>0</v>
      </c>
      <c r="ED227" s="59">
        <f t="shared" si="319"/>
        <v>0</v>
      </c>
      <c r="EE227" s="59">
        <f t="shared" si="319"/>
        <v>0</v>
      </c>
      <c r="EF227" s="59">
        <f t="shared" si="319"/>
        <v>0</v>
      </c>
      <c r="EG227" s="59">
        <f t="shared" si="319"/>
        <v>0</v>
      </c>
      <c r="EH227" s="59">
        <f t="shared" si="319"/>
        <v>0</v>
      </c>
      <c r="EI227" s="59">
        <f t="shared" si="319"/>
        <v>0</v>
      </c>
    </row>
    <row r="228" spans="2:139" x14ac:dyDescent="0.2">
      <c r="C228" s="108" t="s">
        <v>1146</v>
      </c>
      <c r="P228" s="109">
        <f t="shared" si="314"/>
        <v>2403867378.2097797</v>
      </c>
      <c r="Q228" s="109">
        <f t="shared" si="315"/>
        <v>0</v>
      </c>
      <c r="R228" s="109">
        <f t="shared" si="316"/>
        <v>2403867378.2097797</v>
      </c>
      <c r="S228" s="59">
        <f>S226*S221</f>
        <v>0</v>
      </c>
      <c r="T228" s="59">
        <f t="shared" ref="T228:CE228" si="320">T226*T221</f>
        <v>0</v>
      </c>
      <c r="U228" s="59">
        <f t="shared" ref="U228:AY228" si="321">U226*U221</f>
        <v>0</v>
      </c>
      <c r="V228" s="59">
        <f t="shared" si="321"/>
        <v>0</v>
      </c>
      <c r="W228" s="59">
        <f t="shared" si="321"/>
        <v>0</v>
      </c>
      <c r="X228" s="59">
        <f t="shared" si="321"/>
        <v>0</v>
      </c>
      <c r="Y228" s="59">
        <f t="shared" si="321"/>
        <v>0</v>
      </c>
      <c r="Z228" s="59">
        <f t="shared" si="321"/>
        <v>0</v>
      </c>
      <c r="AA228" s="59">
        <f t="shared" si="321"/>
        <v>0</v>
      </c>
      <c r="AB228" s="59">
        <f t="shared" si="321"/>
        <v>0</v>
      </c>
      <c r="AC228" s="59">
        <f t="shared" si="321"/>
        <v>0</v>
      </c>
      <c r="AD228" s="59">
        <f t="shared" si="321"/>
        <v>0</v>
      </c>
      <c r="AE228" s="59">
        <f t="shared" si="321"/>
        <v>0</v>
      </c>
      <c r="AF228" s="59">
        <f t="shared" si="321"/>
        <v>0</v>
      </c>
      <c r="AG228" s="59">
        <f t="shared" si="321"/>
        <v>0</v>
      </c>
      <c r="AH228" s="59">
        <f t="shared" si="321"/>
        <v>0</v>
      </c>
      <c r="AI228" s="59">
        <f t="shared" si="321"/>
        <v>0</v>
      </c>
      <c r="AJ228" s="59">
        <f t="shared" si="321"/>
        <v>0</v>
      </c>
      <c r="AK228" s="59">
        <f t="shared" si="321"/>
        <v>112404354.07884949</v>
      </c>
      <c r="AL228" s="59">
        <f t="shared" si="321"/>
        <v>114823630.74784189</v>
      </c>
      <c r="AM228" s="59">
        <f>AM226*AM221</f>
        <v>99690134.525924191</v>
      </c>
      <c r="AN228" s="59">
        <f t="shared" si="321"/>
        <v>101814337.72516312</v>
      </c>
      <c r="AO228" s="59">
        <f t="shared" si="321"/>
        <v>103973194.06043203</v>
      </c>
      <c r="AP228" s="59">
        <f t="shared" si="321"/>
        <v>106167208.6872343</v>
      </c>
      <c r="AQ228" s="59">
        <f t="shared" si="321"/>
        <v>127525757.26992148</v>
      </c>
      <c r="AR228" s="59">
        <f t="shared" si="321"/>
        <v>130191491.90624705</v>
      </c>
      <c r="AS228" s="59">
        <f t="shared" si="321"/>
        <v>132900421.4056316</v>
      </c>
      <c r="AT228" s="59">
        <f t="shared" si="321"/>
        <v>135653173.27392006</v>
      </c>
      <c r="AU228" s="59">
        <f t="shared" si="321"/>
        <v>117682826.05405886</v>
      </c>
      <c r="AV228" s="59">
        <f t="shared" si="321"/>
        <v>141292697.13357148</v>
      </c>
      <c r="AW228" s="59">
        <f t="shared" si="321"/>
        <v>144180767.46920189</v>
      </c>
      <c r="AX228" s="59">
        <f t="shared" si="321"/>
        <v>147115257.09204969</v>
      </c>
      <c r="AY228" s="59">
        <f t="shared" si="321"/>
        <v>127582311.9004228</v>
      </c>
      <c r="AZ228" s="59">
        <f t="shared" si="320"/>
        <v>130157261.04509313</v>
      </c>
      <c r="BA228" s="59">
        <f t="shared" si="320"/>
        <v>132773402.4251803</v>
      </c>
      <c r="BB228" s="59">
        <f t="shared" si="320"/>
        <v>135431330.49020645</v>
      </c>
      <c r="BC228" s="59">
        <f t="shared" si="320"/>
        <v>162507820.9188306</v>
      </c>
      <c r="BD228" s="59">
        <f t="shared" si="320"/>
        <v>0</v>
      </c>
      <c r="BE228" s="59">
        <f t="shared" si="320"/>
        <v>0</v>
      </c>
      <c r="BF228" s="59">
        <f t="shared" si="320"/>
        <v>0</v>
      </c>
      <c r="BG228" s="59">
        <f t="shared" si="320"/>
        <v>0</v>
      </c>
      <c r="BH228" s="59">
        <f t="shared" si="320"/>
        <v>0</v>
      </c>
      <c r="BI228" s="59">
        <f t="shared" si="320"/>
        <v>0</v>
      </c>
      <c r="BJ228" s="59">
        <f t="shared" si="320"/>
        <v>0</v>
      </c>
      <c r="BK228" s="59">
        <f t="shared" si="320"/>
        <v>0</v>
      </c>
      <c r="BL228" s="59">
        <f t="shared" si="320"/>
        <v>0</v>
      </c>
      <c r="BM228" s="59">
        <f t="shared" si="320"/>
        <v>0</v>
      </c>
      <c r="BN228" s="59">
        <f t="shared" si="320"/>
        <v>0</v>
      </c>
      <c r="BO228" s="59">
        <f t="shared" si="320"/>
        <v>0</v>
      </c>
      <c r="BP228" s="59">
        <f t="shared" si="320"/>
        <v>0</v>
      </c>
      <c r="BQ228" s="59">
        <f t="shared" si="320"/>
        <v>0</v>
      </c>
      <c r="BR228" s="59">
        <f t="shared" si="320"/>
        <v>0</v>
      </c>
      <c r="BS228" s="59">
        <f t="shared" si="320"/>
        <v>0</v>
      </c>
      <c r="BT228" s="59">
        <f t="shared" si="320"/>
        <v>0</v>
      </c>
      <c r="BU228" s="59">
        <f t="shared" si="320"/>
        <v>0</v>
      </c>
      <c r="BV228" s="59">
        <f t="shared" si="320"/>
        <v>0</v>
      </c>
      <c r="BW228" s="59">
        <f t="shared" si="320"/>
        <v>0</v>
      </c>
      <c r="BX228" s="59">
        <f t="shared" si="320"/>
        <v>0</v>
      </c>
      <c r="BY228" s="59">
        <f t="shared" si="320"/>
        <v>0</v>
      </c>
      <c r="BZ228" s="59">
        <f t="shared" si="320"/>
        <v>0</v>
      </c>
      <c r="CA228" s="59">
        <f t="shared" si="320"/>
        <v>0</v>
      </c>
      <c r="CB228" s="59">
        <f t="shared" si="320"/>
        <v>0</v>
      </c>
      <c r="CC228" s="59">
        <f t="shared" si="320"/>
        <v>0</v>
      </c>
      <c r="CD228" s="59">
        <f t="shared" si="320"/>
        <v>0</v>
      </c>
      <c r="CE228" s="59">
        <f t="shared" si="320"/>
        <v>0</v>
      </c>
      <c r="CF228" s="59">
        <f t="shared" ref="CF228:EI228" si="322">CF226*CF221</f>
        <v>0</v>
      </c>
      <c r="CG228" s="59">
        <f t="shared" si="322"/>
        <v>0</v>
      </c>
      <c r="CH228" s="59">
        <f t="shared" si="322"/>
        <v>0</v>
      </c>
      <c r="CI228" s="59">
        <f t="shared" si="322"/>
        <v>0</v>
      </c>
      <c r="CJ228" s="59">
        <f t="shared" si="322"/>
        <v>0</v>
      </c>
      <c r="CK228" s="59">
        <f t="shared" si="322"/>
        <v>0</v>
      </c>
      <c r="CL228" s="59">
        <f t="shared" si="322"/>
        <v>0</v>
      </c>
      <c r="CM228" s="59">
        <f t="shared" si="322"/>
        <v>0</v>
      </c>
      <c r="CN228" s="59">
        <f t="shared" si="322"/>
        <v>0</v>
      </c>
      <c r="CO228" s="59">
        <f t="shared" si="322"/>
        <v>0</v>
      </c>
      <c r="CP228" s="59">
        <f t="shared" si="322"/>
        <v>0</v>
      </c>
      <c r="CQ228" s="59">
        <f t="shared" si="322"/>
        <v>0</v>
      </c>
      <c r="CR228" s="59">
        <f t="shared" si="322"/>
        <v>0</v>
      </c>
      <c r="CS228" s="59">
        <f t="shared" si="322"/>
        <v>0</v>
      </c>
      <c r="CT228" s="59">
        <f t="shared" si="322"/>
        <v>0</v>
      </c>
      <c r="CU228" s="59">
        <f t="shared" si="322"/>
        <v>0</v>
      </c>
      <c r="CV228" s="59">
        <f t="shared" si="322"/>
        <v>0</v>
      </c>
      <c r="CW228" s="59">
        <f t="shared" si="322"/>
        <v>0</v>
      </c>
      <c r="CX228" s="59">
        <f t="shared" si="322"/>
        <v>0</v>
      </c>
      <c r="CY228" s="59">
        <f t="shared" si="322"/>
        <v>0</v>
      </c>
      <c r="CZ228" s="59">
        <f t="shared" si="322"/>
        <v>0</v>
      </c>
      <c r="DA228" s="59">
        <f t="shared" si="322"/>
        <v>0</v>
      </c>
      <c r="DB228" s="59">
        <f t="shared" si="322"/>
        <v>0</v>
      </c>
      <c r="DC228" s="59">
        <f t="shared" si="322"/>
        <v>0</v>
      </c>
      <c r="DD228" s="59">
        <f t="shared" si="322"/>
        <v>0</v>
      </c>
      <c r="DE228" s="59">
        <f t="shared" si="322"/>
        <v>0</v>
      </c>
      <c r="DF228" s="59">
        <f t="shared" si="322"/>
        <v>0</v>
      </c>
      <c r="DG228" s="59">
        <f t="shared" si="322"/>
        <v>0</v>
      </c>
      <c r="DH228" s="59">
        <f t="shared" si="322"/>
        <v>0</v>
      </c>
      <c r="DI228" s="59">
        <f t="shared" si="322"/>
        <v>0</v>
      </c>
      <c r="DJ228" s="59">
        <f t="shared" si="322"/>
        <v>0</v>
      </c>
      <c r="DK228" s="59">
        <f t="shared" si="322"/>
        <v>0</v>
      </c>
      <c r="DL228" s="59">
        <f t="shared" si="322"/>
        <v>0</v>
      </c>
      <c r="DM228" s="59">
        <f t="shared" si="322"/>
        <v>0</v>
      </c>
      <c r="DN228" s="59">
        <f t="shared" si="322"/>
        <v>0</v>
      </c>
      <c r="DO228" s="59">
        <f t="shared" si="322"/>
        <v>0</v>
      </c>
      <c r="DP228" s="59">
        <f t="shared" si="322"/>
        <v>0</v>
      </c>
      <c r="DQ228" s="59">
        <f t="shared" si="322"/>
        <v>0</v>
      </c>
      <c r="DR228" s="59">
        <f t="shared" si="322"/>
        <v>0</v>
      </c>
      <c r="DS228" s="59">
        <f t="shared" si="322"/>
        <v>0</v>
      </c>
      <c r="DT228" s="59">
        <f t="shared" si="322"/>
        <v>0</v>
      </c>
      <c r="DU228" s="59">
        <f t="shared" si="322"/>
        <v>0</v>
      </c>
      <c r="DV228" s="59">
        <f t="shared" si="322"/>
        <v>0</v>
      </c>
      <c r="DW228" s="59">
        <f t="shared" si="322"/>
        <v>0</v>
      </c>
      <c r="DX228" s="59">
        <f t="shared" si="322"/>
        <v>0</v>
      </c>
      <c r="DY228" s="59">
        <f t="shared" si="322"/>
        <v>0</v>
      </c>
      <c r="DZ228" s="59">
        <f t="shared" si="322"/>
        <v>0</v>
      </c>
      <c r="EA228" s="59">
        <f t="shared" si="322"/>
        <v>0</v>
      </c>
      <c r="EB228" s="59">
        <f t="shared" si="322"/>
        <v>0</v>
      </c>
      <c r="EC228" s="59">
        <f t="shared" si="322"/>
        <v>0</v>
      </c>
      <c r="ED228" s="59">
        <f t="shared" si="322"/>
        <v>0</v>
      </c>
      <c r="EE228" s="59">
        <f t="shared" si="322"/>
        <v>0</v>
      </c>
      <c r="EF228" s="59">
        <f t="shared" si="322"/>
        <v>0</v>
      </c>
      <c r="EG228" s="59">
        <f t="shared" si="322"/>
        <v>0</v>
      </c>
      <c r="EH228" s="59">
        <f t="shared" si="322"/>
        <v>0</v>
      </c>
      <c r="EI228" s="59">
        <f t="shared" si="322"/>
        <v>0</v>
      </c>
    </row>
    <row r="229" spans="2:139" x14ac:dyDescent="0.2">
      <c r="S229" s="59"/>
    </row>
    <row r="230" spans="2:139" x14ac:dyDescent="0.2">
      <c r="C230" s="46" t="s">
        <v>1147</v>
      </c>
      <c r="K230" s="108"/>
      <c r="L230" s="108"/>
      <c r="M230" s="108"/>
      <c r="N230" s="108"/>
      <c r="O230" s="108"/>
      <c r="P230" s="109">
        <f t="shared" ref="P230" si="323">SUM(S230:EI230)</f>
        <v>19471202854.027092</v>
      </c>
      <c r="Q230" s="109">
        <f t="shared" ref="Q230" si="324">SUMIF(S$5:EI$5,"факт",S230:EI230)</f>
        <v>0</v>
      </c>
      <c r="R230" s="109">
        <f t="shared" ref="R230" si="325">P230-Q230</f>
        <v>19471202854.027092</v>
      </c>
      <c r="S230" s="59">
        <f>IFERROR(SUM(S231:S232),0)</f>
        <v>0</v>
      </c>
      <c r="T230" s="59">
        <f t="shared" ref="T230:CE230" si="326">IFERROR(SUM(T231:T232),0)</f>
        <v>0</v>
      </c>
      <c r="U230" s="59">
        <f t="shared" ref="U230:AY230" si="327">IFERROR(SUM(U231:U232),0)</f>
        <v>0</v>
      </c>
      <c r="V230" s="59">
        <f>IFERROR(SUM(V231:V232),0)</f>
        <v>0</v>
      </c>
      <c r="W230" s="59">
        <f t="shared" si="327"/>
        <v>0</v>
      </c>
      <c r="X230" s="59">
        <f t="shared" si="327"/>
        <v>0</v>
      </c>
      <c r="Y230" s="59">
        <f t="shared" si="327"/>
        <v>0</v>
      </c>
      <c r="Z230" s="59">
        <f t="shared" si="327"/>
        <v>0</v>
      </c>
      <c r="AA230" s="59">
        <f t="shared" si="327"/>
        <v>0</v>
      </c>
      <c r="AB230" s="59">
        <f t="shared" si="327"/>
        <v>0</v>
      </c>
      <c r="AC230" s="59">
        <f t="shared" si="327"/>
        <v>0</v>
      </c>
      <c r="AD230" s="59">
        <f t="shared" si="327"/>
        <v>0</v>
      </c>
      <c r="AE230" s="59">
        <f t="shared" si="327"/>
        <v>0</v>
      </c>
      <c r="AF230" s="59">
        <f t="shared" si="327"/>
        <v>0</v>
      </c>
      <c r="AG230" s="59">
        <f t="shared" si="327"/>
        <v>0</v>
      </c>
      <c r="AH230" s="59">
        <f t="shared" si="327"/>
        <v>0</v>
      </c>
      <c r="AI230" s="59">
        <f t="shared" si="327"/>
        <v>0</v>
      </c>
      <c r="AJ230" s="59">
        <f t="shared" si="327"/>
        <v>0</v>
      </c>
      <c r="AK230" s="59">
        <f t="shared" si="327"/>
        <v>472098287.13116783</v>
      </c>
      <c r="AL230" s="59">
        <f t="shared" si="327"/>
        <v>483158483.97356671</v>
      </c>
      <c r="AM230" s="59">
        <f>IFERROR(SUM(AM231:AM232),0)</f>
        <v>420516388.8874951</v>
      </c>
      <c r="AN230" s="59">
        <f t="shared" si="327"/>
        <v>430235563.40050602</v>
      </c>
      <c r="AO230" s="59">
        <f t="shared" si="327"/>
        <v>440117274.71043676</v>
      </c>
      <c r="AP230" s="59">
        <f t="shared" si="327"/>
        <v>450163921.69548976</v>
      </c>
      <c r="AQ230" s="59">
        <f t="shared" si="327"/>
        <v>540719163.41227376</v>
      </c>
      <c r="AR230" s="59">
        <f t="shared" si="327"/>
        <v>552935454.94300056</v>
      </c>
      <c r="AS230" s="59">
        <f t="shared" si="327"/>
        <v>565354490.77566552</v>
      </c>
      <c r="AT230" s="59">
        <f t="shared" si="327"/>
        <v>577979251.9937222</v>
      </c>
      <c r="AU230" s="59">
        <f t="shared" si="327"/>
        <v>503589019.05649656</v>
      </c>
      <c r="AV230" s="59">
        <f t="shared" si="327"/>
        <v>603691940.19888186</v>
      </c>
      <c r="AW230" s="59">
        <f t="shared" si="327"/>
        <v>616952177.18559837</v>
      </c>
      <c r="AX230" s="59">
        <f t="shared" si="327"/>
        <v>630430479.7413125</v>
      </c>
      <c r="AY230" s="59">
        <f t="shared" si="327"/>
        <v>549569031.99321604</v>
      </c>
      <c r="AZ230" s="59">
        <f t="shared" si="326"/>
        <v>561404476.89603496</v>
      </c>
      <c r="BA230" s="59">
        <f t="shared" si="326"/>
        <v>573433528.78076172</v>
      </c>
      <c r="BB230" s="59">
        <f t="shared" si="326"/>
        <v>585659013.87327302</v>
      </c>
      <c r="BC230" s="59">
        <f t="shared" si="326"/>
        <v>700463724.31741595</v>
      </c>
      <c r="BD230" s="59">
        <f t="shared" si="326"/>
        <v>847907203.94203997</v>
      </c>
      <c r="BE230" s="59">
        <f t="shared" si="326"/>
        <v>864300946.65810001</v>
      </c>
      <c r="BF230" s="59">
        <f t="shared" si="326"/>
        <v>880954962.68880808</v>
      </c>
      <c r="BG230" s="59">
        <f t="shared" si="326"/>
        <v>766076684.98418868</v>
      </c>
      <c r="BH230" s="59">
        <f t="shared" si="326"/>
        <v>915058829.73143268</v>
      </c>
      <c r="BI230" s="59">
        <f t="shared" si="326"/>
        <v>2172515659.6729436</v>
      </c>
      <c r="BJ230" s="59">
        <f t="shared" si="326"/>
        <v>509057521.17765939</v>
      </c>
      <c r="BK230" s="59">
        <f t="shared" si="326"/>
        <v>433766045.20132798</v>
      </c>
      <c r="BL230" s="59">
        <f t="shared" si="326"/>
        <v>434835829.28685969</v>
      </c>
      <c r="BM230" s="59">
        <f t="shared" si="326"/>
        <v>435908251.74854451</v>
      </c>
      <c r="BN230" s="59">
        <f t="shared" si="326"/>
        <v>436983319.09332967</v>
      </c>
      <c r="BO230" s="59">
        <f t="shared" si="326"/>
        <v>515365926.87554187</v>
      </c>
      <c r="BP230" s="59">
        <f t="shared" si="326"/>
        <v>0</v>
      </c>
      <c r="BQ230" s="59">
        <f t="shared" si="326"/>
        <v>0</v>
      </c>
      <c r="BR230" s="59">
        <f t="shared" si="326"/>
        <v>0</v>
      </c>
      <c r="BS230" s="59">
        <f t="shared" si="326"/>
        <v>0</v>
      </c>
      <c r="BT230" s="59">
        <f t="shared" si="326"/>
        <v>0</v>
      </c>
      <c r="BU230" s="59">
        <f t="shared" si="326"/>
        <v>0</v>
      </c>
      <c r="BV230" s="59">
        <f t="shared" si="326"/>
        <v>0</v>
      </c>
      <c r="BW230" s="59">
        <f t="shared" si="326"/>
        <v>0</v>
      </c>
      <c r="BX230" s="59">
        <f t="shared" si="326"/>
        <v>0</v>
      </c>
      <c r="BY230" s="59">
        <f t="shared" si="326"/>
        <v>0</v>
      </c>
      <c r="BZ230" s="59">
        <f t="shared" si="326"/>
        <v>0</v>
      </c>
      <c r="CA230" s="59">
        <f t="shared" si="326"/>
        <v>0</v>
      </c>
      <c r="CB230" s="59">
        <f t="shared" si="326"/>
        <v>0</v>
      </c>
      <c r="CC230" s="59">
        <f t="shared" si="326"/>
        <v>0</v>
      </c>
      <c r="CD230" s="59">
        <f t="shared" si="326"/>
        <v>0</v>
      </c>
      <c r="CE230" s="59">
        <f t="shared" si="326"/>
        <v>0</v>
      </c>
      <c r="CF230" s="59">
        <f t="shared" ref="CF230:EI230" si="328">IFERROR(SUM(CF231:CF232),0)</f>
        <v>0</v>
      </c>
      <c r="CG230" s="59">
        <f t="shared" si="328"/>
        <v>0</v>
      </c>
      <c r="CH230" s="59">
        <f t="shared" si="328"/>
        <v>0</v>
      </c>
      <c r="CI230" s="59">
        <f t="shared" si="328"/>
        <v>0</v>
      </c>
      <c r="CJ230" s="59">
        <f t="shared" si="328"/>
        <v>0</v>
      </c>
      <c r="CK230" s="59">
        <f t="shared" si="328"/>
        <v>0</v>
      </c>
      <c r="CL230" s="59">
        <f t="shared" si="328"/>
        <v>0</v>
      </c>
      <c r="CM230" s="59">
        <f t="shared" si="328"/>
        <v>0</v>
      </c>
      <c r="CN230" s="59">
        <f t="shared" si="328"/>
        <v>0</v>
      </c>
      <c r="CO230" s="59">
        <f t="shared" si="328"/>
        <v>0</v>
      </c>
      <c r="CP230" s="59">
        <f t="shared" si="328"/>
        <v>0</v>
      </c>
      <c r="CQ230" s="59">
        <f t="shared" si="328"/>
        <v>0</v>
      </c>
      <c r="CR230" s="59">
        <f t="shared" si="328"/>
        <v>0</v>
      </c>
      <c r="CS230" s="59">
        <f t="shared" si="328"/>
        <v>0</v>
      </c>
      <c r="CT230" s="59">
        <f t="shared" si="328"/>
        <v>0</v>
      </c>
      <c r="CU230" s="59">
        <f t="shared" si="328"/>
        <v>0</v>
      </c>
      <c r="CV230" s="59">
        <f t="shared" si="328"/>
        <v>0</v>
      </c>
      <c r="CW230" s="59">
        <f t="shared" si="328"/>
        <v>0</v>
      </c>
      <c r="CX230" s="59">
        <f t="shared" si="328"/>
        <v>0</v>
      </c>
      <c r="CY230" s="59">
        <f t="shared" si="328"/>
        <v>0</v>
      </c>
      <c r="CZ230" s="59">
        <f t="shared" si="328"/>
        <v>0</v>
      </c>
      <c r="DA230" s="59">
        <f t="shared" si="328"/>
        <v>0</v>
      </c>
      <c r="DB230" s="59">
        <f t="shared" si="328"/>
        <v>0</v>
      </c>
      <c r="DC230" s="59">
        <f t="shared" si="328"/>
        <v>0</v>
      </c>
      <c r="DD230" s="59">
        <f t="shared" si="328"/>
        <v>0</v>
      </c>
      <c r="DE230" s="59">
        <f t="shared" si="328"/>
        <v>0</v>
      </c>
      <c r="DF230" s="59">
        <f t="shared" si="328"/>
        <v>0</v>
      </c>
      <c r="DG230" s="59">
        <f t="shared" si="328"/>
        <v>0</v>
      </c>
      <c r="DH230" s="59">
        <f t="shared" si="328"/>
        <v>0</v>
      </c>
      <c r="DI230" s="59">
        <f t="shared" si="328"/>
        <v>0</v>
      </c>
      <c r="DJ230" s="59">
        <f t="shared" si="328"/>
        <v>0</v>
      </c>
      <c r="DK230" s="59">
        <f t="shared" si="328"/>
        <v>0</v>
      </c>
      <c r="DL230" s="59">
        <f t="shared" si="328"/>
        <v>0</v>
      </c>
      <c r="DM230" s="59">
        <f t="shared" si="328"/>
        <v>0</v>
      </c>
      <c r="DN230" s="59">
        <f t="shared" si="328"/>
        <v>0</v>
      </c>
      <c r="DO230" s="59">
        <f t="shared" si="328"/>
        <v>0</v>
      </c>
      <c r="DP230" s="59">
        <f t="shared" si="328"/>
        <v>0</v>
      </c>
      <c r="DQ230" s="59">
        <f t="shared" si="328"/>
        <v>0</v>
      </c>
      <c r="DR230" s="59">
        <f t="shared" si="328"/>
        <v>0</v>
      </c>
      <c r="DS230" s="59">
        <f t="shared" si="328"/>
        <v>0</v>
      </c>
      <c r="DT230" s="59">
        <f t="shared" si="328"/>
        <v>0</v>
      </c>
      <c r="DU230" s="59">
        <f t="shared" si="328"/>
        <v>0</v>
      </c>
      <c r="DV230" s="59">
        <f t="shared" si="328"/>
        <v>0</v>
      </c>
      <c r="DW230" s="59">
        <f t="shared" si="328"/>
        <v>0</v>
      </c>
      <c r="DX230" s="59">
        <f t="shared" si="328"/>
        <v>0</v>
      </c>
      <c r="DY230" s="59">
        <f t="shared" si="328"/>
        <v>0</v>
      </c>
      <c r="DZ230" s="59">
        <f t="shared" si="328"/>
        <v>0</v>
      </c>
      <c r="EA230" s="59">
        <f t="shared" si="328"/>
        <v>0</v>
      </c>
      <c r="EB230" s="59">
        <f t="shared" si="328"/>
        <v>0</v>
      </c>
      <c r="EC230" s="59">
        <f t="shared" si="328"/>
        <v>0</v>
      </c>
      <c r="ED230" s="59">
        <f t="shared" si="328"/>
        <v>0</v>
      </c>
      <c r="EE230" s="59">
        <f t="shared" si="328"/>
        <v>0</v>
      </c>
      <c r="EF230" s="59">
        <f t="shared" si="328"/>
        <v>0</v>
      </c>
      <c r="EG230" s="59">
        <f t="shared" si="328"/>
        <v>0</v>
      </c>
      <c r="EH230" s="59">
        <f t="shared" si="328"/>
        <v>0</v>
      </c>
      <c r="EI230" s="59">
        <f t="shared" si="328"/>
        <v>0</v>
      </c>
    </row>
    <row r="231" spans="2:139" x14ac:dyDescent="0.2">
      <c r="C231" s="46" t="s">
        <v>1148</v>
      </c>
      <c r="K231" s="108"/>
      <c r="L231" s="108"/>
      <c r="M231" s="108"/>
      <c r="N231" s="108"/>
      <c r="O231" s="108"/>
      <c r="P231" s="109">
        <f t="shared" ref="P231" si="329">SUM(S231:EI231)</f>
        <v>17067335475.81731</v>
      </c>
      <c r="Q231" s="109">
        <f t="shared" ref="Q231:Q234" si="330">SUMIF(S$5:EI$5,"факт",S231:EI231)</f>
        <v>0</v>
      </c>
      <c r="R231" s="109">
        <f t="shared" ref="R231:R234" si="331">P231-Q231</f>
        <v>17067335475.81731</v>
      </c>
      <c r="S231" s="59">
        <f>S227</f>
        <v>0</v>
      </c>
      <c r="T231" s="59">
        <f t="shared" ref="T231:CE231" si="332">T227</f>
        <v>0</v>
      </c>
      <c r="U231" s="59">
        <f t="shared" ref="U231:AY231" si="333">U227</f>
        <v>0</v>
      </c>
      <c r="V231" s="59">
        <f>V227</f>
        <v>0</v>
      </c>
      <c r="W231" s="59">
        <f t="shared" si="333"/>
        <v>0</v>
      </c>
      <c r="X231" s="59">
        <f t="shared" si="333"/>
        <v>0</v>
      </c>
      <c r="Y231" s="59">
        <f t="shared" si="333"/>
        <v>0</v>
      </c>
      <c r="Z231" s="59">
        <f t="shared" si="333"/>
        <v>0</v>
      </c>
      <c r="AA231" s="59">
        <f t="shared" si="333"/>
        <v>0</v>
      </c>
      <c r="AB231" s="59">
        <f t="shared" si="333"/>
        <v>0</v>
      </c>
      <c r="AC231" s="59">
        <f t="shared" si="333"/>
        <v>0</v>
      </c>
      <c r="AD231" s="59">
        <f t="shared" si="333"/>
        <v>0</v>
      </c>
      <c r="AE231" s="59">
        <f t="shared" si="333"/>
        <v>0</v>
      </c>
      <c r="AF231" s="59">
        <f t="shared" si="333"/>
        <v>0</v>
      </c>
      <c r="AG231" s="59">
        <f t="shared" si="333"/>
        <v>0</v>
      </c>
      <c r="AH231" s="59">
        <f t="shared" si="333"/>
        <v>0</v>
      </c>
      <c r="AI231" s="59">
        <f t="shared" si="333"/>
        <v>0</v>
      </c>
      <c r="AJ231" s="59">
        <f t="shared" si="333"/>
        <v>0</v>
      </c>
      <c r="AK231" s="59">
        <f t="shared" si="333"/>
        <v>449617416.31539792</v>
      </c>
      <c r="AL231" s="59">
        <f t="shared" si="333"/>
        <v>459294522.99136752</v>
      </c>
      <c r="AM231" s="59">
        <f>AM227</f>
        <v>398760538.1036967</v>
      </c>
      <c r="AN231" s="59">
        <f t="shared" si="333"/>
        <v>407257350.90065247</v>
      </c>
      <c r="AO231" s="59">
        <f t="shared" si="333"/>
        <v>415892776.24172813</v>
      </c>
      <c r="AP231" s="59">
        <f t="shared" si="333"/>
        <v>424668834.74893719</v>
      </c>
      <c r="AQ231" s="59">
        <f t="shared" si="333"/>
        <v>510103029.07968587</v>
      </c>
      <c r="AR231" s="59">
        <f t="shared" si="333"/>
        <v>520765967.6249882</v>
      </c>
      <c r="AS231" s="59">
        <f t="shared" si="333"/>
        <v>531601685.62252635</v>
      </c>
      <c r="AT231" s="59">
        <f t="shared" si="333"/>
        <v>542612693.09568024</v>
      </c>
      <c r="AU231" s="59">
        <f t="shared" si="333"/>
        <v>470731304.21623546</v>
      </c>
      <c r="AV231" s="59">
        <f t="shared" si="333"/>
        <v>565170788.53428578</v>
      </c>
      <c r="AW231" s="59">
        <f t="shared" si="333"/>
        <v>576723069.87680757</v>
      </c>
      <c r="AX231" s="59">
        <f t="shared" si="333"/>
        <v>588461028.36819863</v>
      </c>
      <c r="AY231" s="59">
        <f t="shared" si="333"/>
        <v>510329247.60169113</v>
      </c>
      <c r="AZ231" s="59">
        <f t="shared" si="332"/>
        <v>520629044.18037254</v>
      </c>
      <c r="BA231" s="59">
        <f t="shared" si="332"/>
        <v>531093609.70072114</v>
      </c>
      <c r="BB231" s="59">
        <f t="shared" si="332"/>
        <v>541725321.9608258</v>
      </c>
      <c r="BC231" s="59">
        <f t="shared" si="332"/>
        <v>650031283.67532229</v>
      </c>
      <c r="BD231" s="59">
        <f t="shared" si="332"/>
        <v>828676264.91636169</v>
      </c>
      <c r="BE231" s="59">
        <f t="shared" si="332"/>
        <v>845070007.63242173</v>
      </c>
      <c r="BF231" s="59">
        <f t="shared" si="332"/>
        <v>861724023.66312981</v>
      </c>
      <c r="BG231" s="59">
        <f t="shared" si="332"/>
        <v>746845745.9585104</v>
      </c>
      <c r="BH231" s="59">
        <f t="shared" si="332"/>
        <v>895827890.7057544</v>
      </c>
      <c r="BI231" s="59">
        <f t="shared" si="332"/>
        <v>507805136.7187494</v>
      </c>
      <c r="BJ231" s="59">
        <f t="shared" si="332"/>
        <v>509057521.17765939</v>
      </c>
      <c r="BK231" s="59">
        <f t="shared" si="332"/>
        <v>433766045.20132798</v>
      </c>
      <c r="BL231" s="59">
        <f t="shared" si="332"/>
        <v>434835829.28685969</v>
      </c>
      <c r="BM231" s="59">
        <f t="shared" si="332"/>
        <v>435908251.74854451</v>
      </c>
      <c r="BN231" s="59">
        <f t="shared" si="332"/>
        <v>436983319.09332967</v>
      </c>
      <c r="BO231" s="59">
        <f t="shared" si="332"/>
        <v>515365926.87554187</v>
      </c>
      <c r="BP231" s="59">
        <f t="shared" si="332"/>
        <v>0</v>
      </c>
      <c r="BQ231" s="59">
        <f t="shared" si="332"/>
        <v>0</v>
      </c>
      <c r="BR231" s="59">
        <f t="shared" si="332"/>
        <v>0</v>
      </c>
      <c r="BS231" s="59">
        <f t="shared" si="332"/>
        <v>0</v>
      </c>
      <c r="BT231" s="59">
        <f t="shared" si="332"/>
        <v>0</v>
      </c>
      <c r="BU231" s="59">
        <f t="shared" si="332"/>
        <v>0</v>
      </c>
      <c r="BV231" s="59">
        <f t="shared" si="332"/>
        <v>0</v>
      </c>
      <c r="BW231" s="59">
        <f t="shared" si="332"/>
        <v>0</v>
      </c>
      <c r="BX231" s="59">
        <f t="shared" si="332"/>
        <v>0</v>
      </c>
      <c r="BY231" s="59">
        <f t="shared" si="332"/>
        <v>0</v>
      </c>
      <c r="BZ231" s="59">
        <f t="shared" si="332"/>
        <v>0</v>
      </c>
      <c r="CA231" s="59">
        <f t="shared" si="332"/>
        <v>0</v>
      </c>
      <c r="CB231" s="59">
        <f t="shared" si="332"/>
        <v>0</v>
      </c>
      <c r="CC231" s="59">
        <f t="shared" si="332"/>
        <v>0</v>
      </c>
      <c r="CD231" s="59">
        <f t="shared" si="332"/>
        <v>0</v>
      </c>
      <c r="CE231" s="59">
        <f t="shared" si="332"/>
        <v>0</v>
      </c>
      <c r="CF231" s="59">
        <f t="shared" ref="CF231:EI231" si="334">CF227</f>
        <v>0</v>
      </c>
      <c r="CG231" s="59">
        <f t="shared" si="334"/>
        <v>0</v>
      </c>
      <c r="CH231" s="59">
        <f t="shared" si="334"/>
        <v>0</v>
      </c>
      <c r="CI231" s="59">
        <f t="shared" si="334"/>
        <v>0</v>
      </c>
      <c r="CJ231" s="59">
        <f t="shared" si="334"/>
        <v>0</v>
      </c>
      <c r="CK231" s="59">
        <f t="shared" si="334"/>
        <v>0</v>
      </c>
      <c r="CL231" s="59">
        <f t="shared" si="334"/>
        <v>0</v>
      </c>
      <c r="CM231" s="59">
        <f t="shared" si="334"/>
        <v>0</v>
      </c>
      <c r="CN231" s="59">
        <f t="shared" si="334"/>
        <v>0</v>
      </c>
      <c r="CO231" s="59">
        <f t="shared" si="334"/>
        <v>0</v>
      </c>
      <c r="CP231" s="59">
        <f t="shared" si="334"/>
        <v>0</v>
      </c>
      <c r="CQ231" s="59">
        <f t="shared" si="334"/>
        <v>0</v>
      </c>
      <c r="CR231" s="59">
        <f t="shared" si="334"/>
        <v>0</v>
      </c>
      <c r="CS231" s="59">
        <f t="shared" si="334"/>
        <v>0</v>
      </c>
      <c r="CT231" s="59">
        <f t="shared" si="334"/>
        <v>0</v>
      </c>
      <c r="CU231" s="59">
        <f t="shared" si="334"/>
        <v>0</v>
      </c>
      <c r="CV231" s="59">
        <f t="shared" si="334"/>
        <v>0</v>
      </c>
      <c r="CW231" s="59">
        <f t="shared" si="334"/>
        <v>0</v>
      </c>
      <c r="CX231" s="59">
        <f t="shared" si="334"/>
        <v>0</v>
      </c>
      <c r="CY231" s="59">
        <f t="shared" si="334"/>
        <v>0</v>
      </c>
      <c r="CZ231" s="59">
        <f t="shared" si="334"/>
        <v>0</v>
      </c>
      <c r="DA231" s="59">
        <f t="shared" si="334"/>
        <v>0</v>
      </c>
      <c r="DB231" s="59">
        <f t="shared" si="334"/>
        <v>0</v>
      </c>
      <c r="DC231" s="59">
        <f t="shared" si="334"/>
        <v>0</v>
      </c>
      <c r="DD231" s="59">
        <f t="shared" si="334"/>
        <v>0</v>
      </c>
      <c r="DE231" s="59">
        <f t="shared" si="334"/>
        <v>0</v>
      </c>
      <c r="DF231" s="59">
        <f t="shared" si="334"/>
        <v>0</v>
      </c>
      <c r="DG231" s="59">
        <f t="shared" si="334"/>
        <v>0</v>
      </c>
      <c r="DH231" s="59">
        <f t="shared" si="334"/>
        <v>0</v>
      </c>
      <c r="DI231" s="59">
        <f t="shared" si="334"/>
        <v>0</v>
      </c>
      <c r="DJ231" s="59">
        <f t="shared" si="334"/>
        <v>0</v>
      </c>
      <c r="DK231" s="59">
        <f t="shared" si="334"/>
        <v>0</v>
      </c>
      <c r="DL231" s="59">
        <f t="shared" si="334"/>
        <v>0</v>
      </c>
      <c r="DM231" s="59">
        <f t="shared" si="334"/>
        <v>0</v>
      </c>
      <c r="DN231" s="59">
        <f t="shared" si="334"/>
        <v>0</v>
      </c>
      <c r="DO231" s="59">
        <f t="shared" si="334"/>
        <v>0</v>
      </c>
      <c r="DP231" s="59">
        <f t="shared" si="334"/>
        <v>0</v>
      </c>
      <c r="DQ231" s="59">
        <f t="shared" si="334"/>
        <v>0</v>
      </c>
      <c r="DR231" s="59">
        <f t="shared" si="334"/>
        <v>0</v>
      </c>
      <c r="DS231" s="59">
        <f t="shared" si="334"/>
        <v>0</v>
      </c>
      <c r="DT231" s="59">
        <f t="shared" si="334"/>
        <v>0</v>
      </c>
      <c r="DU231" s="59">
        <f t="shared" si="334"/>
        <v>0</v>
      </c>
      <c r="DV231" s="59">
        <f t="shared" si="334"/>
        <v>0</v>
      </c>
      <c r="DW231" s="59">
        <f t="shared" si="334"/>
        <v>0</v>
      </c>
      <c r="DX231" s="59">
        <f t="shared" si="334"/>
        <v>0</v>
      </c>
      <c r="DY231" s="59">
        <f t="shared" si="334"/>
        <v>0</v>
      </c>
      <c r="DZ231" s="59">
        <f t="shared" si="334"/>
        <v>0</v>
      </c>
      <c r="EA231" s="59">
        <f t="shared" si="334"/>
        <v>0</v>
      </c>
      <c r="EB231" s="59">
        <f t="shared" si="334"/>
        <v>0</v>
      </c>
      <c r="EC231" s="59">
        <f t="shared" si="334"/>
        <v>0</v>
      </c>
      <c r="ED231" s="59">
        <f t="shared" si="334"/>
        <v>0</v>
      </c>
      <c r="EE231" s="59">
        <f t="shared" si="334"/>
        <v>0</v>
      </c>
      <c r="EF231" s="59">
        <f t="shared" si="334"/>
        <v>0</v>
      </c>
      <c r="EG231" s="59">
        <f t="shared" si="334"/>
        <v>0</v>
      </c>
      <c r="EH231" s="59">
        <f t="shared" si="334"/>
        <v>0</v>
      </c>
      <c r="EI231" s="59">
        <f t="shared" si="334"/>
        <v>0</v>
      </c>
    </row>
    <row r="232" spans="2:139" ht="15" x14ac:dyDescent="0.25">
      <c r="B232"/>
      <c r="C232" s="46" t="s">
        <v>1149</v>
      </c>
      <c r="D232"/>
      <c r="E232"/>
      <c r="F232"/>
      <c r="G232"/>
      <c r="H232"/>
      <c r="I232"/>
      <c r="J232"/>
      <c r="K232" s="108"/>
      <c r="L232" s="108"/>
      <c r="M232" s="108"/>
      <c r="N232" s="108"/>
      <c r="O232" s="108"/>
      <c r="P232" s="109">
        <f t="shared" ref="P232" si="335">SUM(S232:EI232)</f>
        <v>2403867378.2097797</v>
      </c>
      <c r="Q232" s="109">
        <f t="shared" si="330"/>
        <v>0</v>
      </c>
      <c r="R232" s="109">
        <f t="shared" si="331"/>
        <v>2403867378.2097797</v>
      </c>
      <c r="S232" s="59">
        <f t="shared" ref="S232" si="336">SUM(S233:S234)</f>
        <v>0</v>
      </c>
      <c r="T232" s="59">
        <f t="shared" ref="T232:CE232" si="337">SUM(T233:T234)</f>
        <v>0</v>
      </c>
      <c r="U232" s="59">
        <f t="shared" ref="U232:AY232" si="338">SUM(U233:U234)</f>
        <v>0</v>
      </c>
      <c r="V232" s="59">
        <f>SUM(V233:V234)</f>
        <v>0</v>
      </c>
      <c r="W232" s="59">
        <f t="shared" si="338"/>
        <v>0</v>
      </c>
      <c r="X232" s="59">
        <f t="shared" si="338"/>
        <v>0</v>
      </c>
      <c r="Y232" s="59">
        <f t="shared" si="338"/>
        <v>0</v>
      </c>
      <c r="Z232" s="59">
        <f t="shared" si="338"/>
        <v>0</v>
      </c>
      <c r="AA232" s="59">
        <f t="shared" si="338"/>
        <v>0</v>
      </c>
      <c r="AB232" s="59">
        <f t="shared" si="338"/>
        <v>0</v>
      </c>
      <c r="AC232" s="59">
        <f t="shared" si="338"/>
        <v>0</v>
      </c>
      <c r="AD232" s="59">
        <f t="shared" si="338"/>
        <v>0</v>
      </c>
      <c r="AE232" s="59">
        <f t="shared" si="338"/>
        <v>0</v>
      </c>
      <c r="AF232" s="59">
        <f t="shared" si="338"/>
        <v>0</v>
      </c>
      <c r="AG232" s="59">
        <f t="shared" si="338"/>
        <v>0</v>
      </c>
      <c r="AH232" s="59">
        <f t="shared" si="338"/>
        <v>0</v>
      </c>
      <c r="AI232" s="59">
        <f t="shared" si="338"/>
        <v>0</v>
      </c>
      <c r="AJ232" s="59">
        <f t="shared" si="338"/>
        <v>0</v>
      </c>
      <c r="AK232" s="59">
        <f t="shared" si="338"/>
        <v>22480870.8157699</v>
      </c>
      <c r="AL232" s="59">
        <f t="shared" si="338"/>
        <v>23863960.982199173</v>
      </c>
      <c r="AM232" s="59">
        <f>SUM(AM233:AM234)</f>
        <v>21755850.783798371</v>
      </c>
      <c r="AN232" s="59">
        <f t="shared" si="338"/>
        <v>22978212.499853548</v>
      </c>
      <c r="AO232" s="59">
        <f t="shared" si="338"/>
        <v>24224498.468708638</v>
      </c>
      <c r="AP232" s="59">
        <f t="shared" si="338"/>
        <v>25495086.946552545</v>
      </c>
      <c r="AQ232" s="59">
        <f t="shared" si="338"/>
        <v>30616134.332587861</v>
      </c>
      <c r="AR232" s="59">
        <f t="shared" si="338"/>
        <v>32169487.318012346</v>
      </c>
      <c r="AS232" s="59">
        <f t="shared" si="338"/>
        <v>33752805.153139226</v>
      </c>
      <c r="AT232" s="59">
        <f t="shared" si="338"/>
        <v>35366558.898041971</v>
      </c>
      <c r="AU232" s="59">
        <f t="shared" si="338"/>
        <v>32857714.840261098</v>
      </c>
      <c r="AV232" s="59">
        <f t="shared" si="338"/>
        <v>38521151.664596088</v>
      </c>
      <c r="AW232" s="59">
        <f t="shared" si="338"/>
        <v>40229107.308790743</v>
      </c>
      <c r="AX232" s="59">
        <f t="shared" si="338"/>
        <v>41969451.373113915</v>
      </c>
      <c r="AY232" s="59">
        <f t="shared" si="338"/>
        <v>39239784.391524933</v>
      </c>
      <c r="AZ232" s="59">
        <f t="shared" si="337"/>
        <v>40775432.715662383</v>
      </c>
      <c r="BA232" s="59">
        <f t="shared" si="337"/>
        <v>42339919.080040559</v>
      </c>
      <c r="BB232" s="59">
        <f t="shared" si="337"/>
        <v>43933691.912447229</v>
      </c>
      <c r="BC232" s="59">
        <f t="shared" si="337"/>
        <v>50432440.642093718</v>
      </c>
      <c r="BD232" s="59">
        <f t="shared" si="337"/>
        <v>19230939.025678236</v>
      </c>
      <c r="BE232" s="59">
        <f t="shared" si="337"/>
        <v>19230939.025678236</v>
      </c>
      <c r="BF232" s="59">
        <f t="shared" si="337"/>
        <v>19230939.025678236</v>
      </c>
      <c r="BG232" s="59">
        <f t="shared" si="337"/>
        <v>19230939.025678236</v>
      </c>
      <c r="BH232" s="59">
        <f t="shared" si="337"/>
        <v>19230939.025678236</v>
      </c>
      <c r="BI232" s="59">
        <f t="shared" si="337"/>
        <v>1664710522.9541943</v>
      </c>
      <c r="BJ232" s="59">
        <f t="shared" si="337"/>
        <v>0</v>
      </c>
      <c r="BK232" s="59">
        <f t="shared" si="337"/>
        <v>0</v>
      </c>
      <c r="BL232" s="59">
        <f t="shared" si="337"/>
        <v>0</v>
      </c>
      <c r="BM232" s="59">
        <f t="shared" si="337"/>
        <v>0</v>
      </c>
      <c r="BN232" s="59">
        <f t="shared" si="337"/>
        <v>0</v>
      </c>
      <c r="BO232" s="59">
        <f t="shared" si="337"/>
        <v>0</v>
      </c>
      <c r="BP232" s="59">
        <f t="shared" si="337"/>
        <v>0</v>
      </c>
      <c r="BQ232" s="59">
        <f t="shared" si="337"/>
        <v>0</v>
      </c>
      <c r="BR232" s="59">
        <f t="shared" si="337"/>
        <v>0</v>
      </c>
      <c r="BS232" s="59">
        <f t="shared" si="337"/>
        <v>0</v>
      </c>
      <c r="BT232" s="59">
        <f t="shared" si="337"/>
        <v>0</v>
      </c>
      <c r="BU232" s="59">
        <f t="shared" si="337"/>
        <v>0</v>
      </c>
      <c r="BV232" s="59">
        <f t="shared" si="337"/>
        <v>0</v>
      </c>
      <c r="BW232" s="59">
        <f t="shared" si="337"/>
        <v>0</v>
      </c>
      <c r="BX232" s="59">
        <f t="shared" si="337"/>
        <v>0</v>
      </c>
      <c r="BY232" s="59">
        <f t="shared" si="337"/>
        <v>0</v>
      </c>
      <c r="BZ232" s="59">
        <f t="shared" si="337"/>
        <v>0</v>
      </c>
      <c r="CA232" s="59">
        <f t="shared" si="337"/>
        <v>0</v>
      </c>
      <c r="CB232" s="59">
        <f t="shared" si="337"/>
        <v>0</v>
      </c>
      <c r="CC232" s="59">
        <f t="shared" si="337"/>
        <v>0</v>
      </c>
      <c r="CD232" s="59">
        <f t="shared" si="337"/>
        <v>0</v>
      </c>
      <c r="CE232" s="59">
        <f t="shared" si="337"/>
        <v>0</v>
      </c>
      <c r="CF232" s="59">
        <f t="shared" ref="CF232:EI232" si="339">SUM(CF233:CF234)</f>
        <v>0</v>
      </c>
      <c r="CG232" s="59">
        <f t="shared" si="339"/>
        <v>0</v>
      </c>
      <c r="CH232" s="59">
        <f t="shared" si="339"/>
        <v>0</v>
      </c>
      <c r="CI232" s="59">
        <f t="shared" si="339"/>
        <v>0</v>
      </c>
      <c r="CJ232" s="59">
        <f t="shared" si="339"/>
        <v>0</v>
      </c>
      <c r="CK232" s="59">
        <f t="shared" si="339"/>
        <v>0</v>
      </c>
      <c r="CL232" s="59">
        <f t="shared" si="339"/>
        <v>0</v>
      </c>
      <c r="CM232" s="59">
        <f t="shared" si="339"/>
        <v>0</v>
      </c>
      <c r="CN232" s="59">
        <f t="shared" si="339"/>
        <v>0</v>
      </c>
      <c r="CO232" s="59">
        <f t="shared" si="339"/>
        <v>0</v>
      </c>
      <c r="CP232" s="59">
        <f t="shared" si="339"/>
        <v>0</v>
      </c>
      <c r="CQ232" s="59">
        <f t="shared" si="339"/>
        <v>0</v>
      </c>
      <c r="CR232" s="59">
        <f t="shared" si="339"/>
        <v>0</v>
      </c>
      <c r="CS232" s="59">
        <f t="shared" si="339"/>
        <v>0</v>
      </c>
      <c r="CT232" s="59">
        <f t="shared" si="339"/>
        <v>0</v>
      </c>
      <c r="CU232" s="59">
        <f t="shared" si="339"/>
        <v>0</v>
      </c>
      <c r="CV232" s="59">
        <f t="shared" si="339"/>
        <v>0</v>
      </c>
      <c r="CW232" s="59">
        <f t="shared" si="339"/>
        <v>0</v>
      </c>
      <c r="CX232" s="59">
        <f t="shared" si="339"/>
        <v>0</v>
      </c>
      <c r="CY232" s="59">
        <f t="shared" si="339"/>
        <v>0</v>
      </c>
      <c r="CZ232" s="59">
        <f t="shared" si="339"/>
        <v>0</v>
      </c>
      <c r="DA232" s="59">
        <f t="shared" si="339"/>
        <v>0</v>
      </c>
      <c r="DB232" s="59">
        <f t="shared" si="339"/>
        <v>0</v>
      </c>
      <c r="DC232" s="59">
        <f t="shared" si="339"/>
        <v>0</v>
      </c>
      <c r="DD232" s="59">
        <f t="shared" si="339"/>
        <v>0</v>
      </c>
      <c r="DE232" s="59">
        <f t="shared" si="339"/>
        <v>0</v>
      </c>
      <c r="DF232" s="59">
        <f t="shared" si="339"/>
        <v>0</v>
      </c>
      <c r="DG232" s="59">
        <f t="shared" si="339"/>
        <v>0</v>
      </c>
      <c r="DH232" s="59">
        <f t="shared" si="339"/>
        <v>0</v>
      </c>
      <c r="DI232" s="59">
        <f t="shared" si="339"/>
        <v>0</v>
      </c>
      <c r="DJ232" s="59">
        <f t="shared" si="339"/>
        <v>0</v>
      </c>
      <c r="DK232" s="59">
        <f t="shared" si="339"/>
        <v>0</v>
      </c>
      <c r="DL232" s="59">
        <f t="shared" si="339"/>
        <v>0</v>
      </c>
      <c r="DM232" s="59">
        <f t="shared" si="339"/>
        <v>0</v>
      </c>
      <c r="DN232" s="59">
        <f t="shared" si="339"/>
        <v>0</v>
      </c>
      <c r="DO232" s="59">
        <f t="shared" si="339"/>
        <v>0</v>
      </c>
      <c r="DP232" s="59">
        <f t="shared" si="339"/>
        <v>0</v>
      </c>
      <c r="DQ232" s="59">
        <f t="shared" si="339"/>
        <v>0</v>
      </c>
      <c r="DR232" s="59">
        <f t="shared" si="339"/>
        <v>0</v>
      </c>
      <c r="DS232" s="59">
        <f t="shared" si="339"/>
        <v>0</v>
      </c>
      <c r="DT232" s="59">
        <f t="shared" si="339"/>
        <v>0</v>
      </c>
      <c r="DU232" s="59">
        <f t="shared" si="339"/>
        <v>0</v>
      </c>
      <c r="DV232" s="59">
        <f t="shared" si="339"/>
        <v>0</v>
      </c>
      <c r="DW232" s="59">
        <f t="shared" si="339"/>
        <v>0</v>
      </c>
      <c r="DX232" s="59">
        <f t="shared" si="339"/>
        <v>0</v>
      </c>
      <c r="DY232" s="59">
        <f t="shared" si="339"/>
        <v>0</v>
      </c>
      <c r="DZ232" s="59">
        <f t="shared" si="339"/>
        <v>0</v>
      </c>
      <c r="EA232" s="59">
        <f t="shared" si="339"/>
        <v>0</v>
      </c>
      <c r="EB232" s="59">
        <f t="shared" si="339"/>
        <v>0</v>
      </c>
      <c r="EC232" s="59">
        <f t="shared" si="339"/>
        <v>0</v>
      </c>
      <c r="ED232" s="59">
        <f t="shared" si="339"/>
        <v>0</v>
      </c>
      <c r="EE232" s="59">
        <f t="shared" si="339"/>
        <v>0</v>
      </c>
      <c r="EF232" s="59">
        <f t="shared" si="339"/>
        <v>0</v>
      </c>
      <c r="EG232" s="59">
        <f t="shared" si="339"/>
        <v>0</v>
      </c>
      <c r="EH232" s="59">
        <f t="shared" si="339"/>
        <v>0</v>
      </c>
      <c r="EI232" s="59">
        <f t="shared" si="339"/>
        <v>0</v>
      </c>
    </row>
    <row r="233" spans="2:139" ht="15" x14ac:dyDescent="0.25">
      <c r="B233"/>
      <c r="C233" s="108" t="s">
        <v>1150</v>
      </c>
      <c r="D233" s="388">
        <v>0.2</v>
      </c>
      <c r="E233"/>
      <c r="F233"/>
      <c r="G233"/>
      <c r="H233"/>
      <c r="I233"/>
      <c r="J233"/>
      <c r="K233"/>
      <c r="L233"/>
      <c r="M233"/>
      <c r="N233"/>
      <c r="O233"/>
      <c r="P233" s="109">
        <f t="shared" ref="P233" si="340">SUM(S233:EI233)</f>
        <v>480773475.64195615</v>
      </c>
      <c r="Q233" s="109">
        <f t="shared" si="330"/>
        <v>0</v>
      </c>
      <c r="R233" s="109">
        <f t="shared" si="331"/>
        <v>480773475.64195615</v>
      </c>
      <c r="S233" s="59">
        <f t="shared" ref="S233:CD233" si="341">S228*$D$233</f>
        <v>0</v>
      </c>
      <c r="T233" s="59">
        <f t="shared" si="341"/>
        <v>0</v>
      </c>
      <c r="U233" s="59">
        <f t="shared" ref="U233:AY233" si="342">U228*$D$233</f>
        <v>0</v>
      </c>
      <c r="V233" s="59">
        <f t="shared" si="342"/>
        <v>0</v>
      </c>
      <c r="W233" s="59">
        <f t="shared" si="342"/>
        <v>0</v>
      </c>
      <c r="X233" s="59">
        <f t="shared" si="342"/>
        <v>0</v>
      </c>
      <c r="Y233" s="59">
        <f t="shared" si="342"/>
        <v>0</v>
      </c>
      <c r="Z233" s="59">
        <f t="shared" si="342"/>
        <v>0</v>
      </c>
      <c r="AA233" s="59">
        <f t="shared" si="342"/>
        <v>0</v>
      </c>
      <c r="AB233" s="59">
        <f t="shared" si="342"/>
        <v>0</v>
      </c>
      <c r="AC233" s="59">
        <f t="shared" si="342"/>
        <v>0</v>
      </c>
      <c r="AD233" s="59">
        <f t="shared" si="342"/>
        <v>0</v>
      </c>
      <c r="AE233" s="59">
        <f t="shared" si="342"/>
        <v>0</v>
      </c>
      <c r="AF233" s="59">
        <f t="shared" si="342"/>
        <v>0</v>
      </c>
      <c r="AG233" s="59">
        <f t="shared" si="342"/>
        <v>0</v>
      </c>
      <c r="AH233" s="59">
        <f t="shared" si="342"/>
        <v>0</v>
      </c>
      <c r="AI233" s="59">
        <f t="shared" si="342"/>
        <v>0</v>
      </c>
      <c r="AJ233" s="59">
        <f t="shared" si="342"/>
        <v>0</v>
      </c>
      <c r="AK233" s="59">
        <f t="shared" si="342"/>
        <v>22480870.8157699</v>
      </c>
      <c r="AL233" s="59">
        <f t="shared" si="342"/>
        <v>22964726.149568379</v>
      </c>
      <c r="AM233" s="59">
        <f>AM228*$D$233</f>
        <v>19938026.905184839</v>
      </c>
      <c r="AN233" s="59">
        <f t="shared" si="342"/>
        <v>20362867.545032624</v>
      </c>
      <c r="AO233" s="59">
        <f t="shared" si="342"/>
        <v>20794638.812086407</v>
      </c>
      <c r="AP233" s="59">
        <f t="shared" si="342"/>
        <v>21233441.737446859</v>
      </c>
      <c r="AQ233" s="59">
        <f t="shared" si="342"/>
        <v>25505151.453984298</v>
      </c>
      <c r="AR233" s="59">
        <f t="shared" si="342"/>
        <v>26038298.381249413</v>
      </c>
      <c r="AS233" s="59">
        <f t="shared" si="342"/>
        <v>26580084.28112632</v>
      </c>
      <c r="AT233" s="59">
        <f t="shared" si="342"/>
        <v>27130634.654784013</v>
      </c>
      <c r="AU233" s="59">
        <f t="shared" si="342"/>
        <v>23536565.210811775</v>
      </c>
      <c r="AV233" s="59">
        <f t="shared" si="342"/>
        <v>28258539.426714297</v>
      </c>
      <c r="AW233" s="59">
        <f t="shared" si="342"/>
        <v>28836153.493840382</v>
      </c>
      <c r="AX233" s="59">
        <f t="shared" si="342"/>
        <v>29423051.41840994</v>
      </c>
      <c r="AY233" s="59">
        <f t="shared" si="342"/>
        <v>25516462.380084559</v>
      </c>
      <c r="AZ233" s="59">
        <f t="shared" si="341"/>
        <v>26031452.209018629</v>
      </c>
      <c r="BA233" s="59">
        <f t="shared" si="341"/>
        <v>26554680.48503606</v>
      </c>
      <c r="BB233" s="59">
        <f t="shared" si="341"/>
        <v>27086266.098041292</v>
      </c>
      <c r="BC233" s="59">
        <f t="shared" si="341"/>
        <v>32501564.183766123</v>
      </c>
      <c r="BD233" s="59">
        <f t="shared" si="341"/>
        <v>0</v>
      </c>
      <c r="BE233" s="59">
        <f t="shared" si="341"/>
        <v>0</v>
      </c>
      <c r="BF233" s="59">
        <f t="shared" si="341"/>
        <v>0</v>
      </c>
      <c r="BG233" s="59">
        <f t="shared" si="341"/>
        <v>0</v>
      </c>
      <c r="BH233" s="59">
        <f t="shared" si="341"/>
        <v>0</v>
      </c>
      <c r="BI233" s="59">
        <f t="shared" si="341"/>
        <v>0</v>
      </c>
      <c r="BJ233" s="59">
        <f t="shared" si="341"/>
        <v>0</v>
      </c>
      <c r="BK233" s="59">
        <f t="shared" si="341"/>
        <v>0</v>
      </c>
      <c r="BL233" s="59">
        <f t="shared" si="341"/>
        <v>0</v>
      </c>
      <c r="BM233" s="59">
        <f t="shared" si="341"/>
        <v>0</v>
      </c>
      <c r="BN233" s="59">
        <f t="shared" si="341"/>
        <v>0</v>
      </c>
      <c r="BO233" s="59">
        <f t="shared" si="341"/>
        <v>0</v>
      </c>
      <c r="BP233" s="59">
        <f t="shared" si="341"/>
        <v>0</v>
      </c>
      <c r="BQ233" s="59">
        <f t="shared" si="341"/>
        <v>0</v>
      </c>
      <c r="BR233" s="59">
        <f t="shared" si="341"/>
        <v>0</v>
      </c>
      <c r="BS233" s="59">
        <f t="shared" si="341"/>
        <v>0</v>
      </c>
      <c r="BT233" s="59">
        <f t="shared" si="341"/>
        <v>0</v>
      </c>
      <c r="BU233" s="59">
        <f t="shared" si="341"/>
        <v>0</v>
      </c>
      <c r="BV233" s="59">
        <f t="shared" si="341"/>
        <v>0</v>
      </c>
      <c r="BW233" s="59">
        <f t="shared" si="341"/>
        <v>0</v>
      </c>
      <c r="BX233" s="59">
        <f t="shared" si="341"/>
        <v>0</v>
      </c>
      <c r="BY233" s="59">
        <f t="shared" si="341"/>
        <v>0</v>
      </c>
      <c r="BZ233" s="59">
        <f t="shared" si="341"/>
        <v>0</v>
      </c>
      <c r="CA233" s="59">
        <f t="shared" si="341"/>
        <v>0</v>
      </c>
      <c r="CB233" s="59">
        <f t="shared" si="341"/>
        <v>0</v>
      </c>
      <c r="CC233" s="59">
        <f t="shared" si="341"/>
        <v>0</v>
      </c>
      <c r="CD233" s="59">
        <f t="shared" si="341"/>
        <v>0</v>
      </c>
      <c r="CE233" s="59">
        <f t="shared" ref="CE233:EI233" si="343">CE228*$D$233</f>
        <v>0</v>
      </c>
      <c r="CF233" s="59">
        <f t="shared" si="343"/>
        <v>0</v>
      </c>
      <c r="CG233" s="59">
        <f t="shared" si="343"/>
        <v>0</v>
      </c>
      <c r="CH233" s="59">
        <f t="shared" si="343"/>
        <v>0</v>
      </c>
      <c r="CI233" s="59">
        <f t="shared" si="343"/>
        <v>0</v>
      </c>
      <c r="CJ233" s="59">
        <f t="shared" si="343"/>
        <v>0</v>
      </c>
      <c r="CK233" s="59">
        <f t="shared" si="343"/>
        <v>0</v>
      </c>
      <c r="CL233" s="59">
        <f t="shared" si="343"/>
        <v>0</v>
      </c>
      <c r="CM233" s="59">
        <f t="shared" si="343"/>
        <v>0</v>
      </c>
      <c r="CN233" s="59">
        <f t="shared" si="343"/>
        <v>0</v>
      </c>
      <c r="CO233" s="59">
        <f t="shared" si="343"/>
        <v>0</v>
      </c>
      <c r="CP233" s="59">
        <f t="shared" si="343"/>
        <v>0</v>
      </c>
      <c r="CQ233" s="59">
        <f t="shared" si="343"/>
        <v>0</v>
      </c>
      <c r="CR233" s="59">
        <f t="shared" si="343"/>
        <v>0</v>
      </c>
      <c r="CS233" s="59">
        <f t="shared" si="343"/>
        <v>0</v>
      </c>
      <c r="CT233" s="59">
        <f t="shared" si="343"/>
        <v>0</v>
      </c>
      <c r="CU233" s="59">
        <f t="shared" si="343"/>
        <v>0</v>
      </c>
      <c r="CV233" s="59">
        <f t="shared" si="343"/>
        <v>0</v>
      </c>
      <c r="CW233" s="59">
        <f t="shared" si="343"/>
        <v>0</v>
      </c>
      <c r="CX233" s="59">
        <f t="shared" si="343"/>
        <v>0</v>
      </c>
      <c r="CY233" s="59">
        <f t="shared" si="343"/>
        <v>0</v>
      </c>
      <c r="CZ233" s="59">
        <f t="shared" si="343"/>
        <v>0</v>
      </c>
      <c r="DA233" s="59">
        <f t="shared" si="343"/>
        <v>0</v>
      </c>
      <c r="DB233" s="59">
        <f t="shared" si="343"/>
        <v>0</v>
      </c>
      <c r="DC233" s="59">
        <f t="shared" si="343"/>
        <v>0</v>
      </c>
      <c r="DD233" s="59">
        <f t="shared" si="343"/>
        <v>0</v>
      </c>
      <c r="DE233" s="59">
        <f t="shared" si="343"/>
        <v>0</v>
      </c>
      <c r="DF233" s="59">
        <f t="shared" si="343"/>
        <v>0</v>
      </c>
      <c r="DG233" s="59">
        <f t="shared" si="343"/>
        <v>0</v>
      </c>
      <c r="DH233" s="59">
        <f t="shared" si="343"/>
        <v>0</v>
      </c>
      <c r="DI233" s="59">
        <f t="shared" si="343"/>
        <v>0</v>
      </c>
      <c r="DJ233" s="59">
        <f t="shared" si="343"/>
        <v>0</v>
      </c>
      <c r="DK233" s="59">
        <f t="shared" si="343"/>
        <v>0</v>
      </c>
      <c r="DL233" s="59">
        <f t="shared" si="343"/>
        <v>0</v>
      </c>
      <c r="DM233" s="59">
        <f t="shared" si="343"/>
        <v>0</v>
      </c>
      <c r="DN233" s="59">
        <f t="shared" si="343"/>
        <v>0</v>
      </c>
      <c r="DO233" s="59">
        <f t="shared" si="343"/>
        <v>0</v>
      </c>
      <c r="DP233" s="59">
        <f t="shared" si="343"/>
        <v>0</v>
      </c>
      <c r="DQ233" s="59">
        <f t="shared" si="343"/>
        <v>0</v>
      </c>
      <c r="DR233" s="59">
        <f t="shared" si="343"/>
        <v>0</v>
      </c>
      <c r="DS233" s="59">
        <f t="shared" si="343"/>
        <v>0</v>
      </c>
      <c r="DT233" s="59">
        <f t="shared" si="343"/>
        <v>0</v>
      </c>
      <c r="DU233" s="59">
        <f t="shared" si="343"/>
        <v>0</v>
      </c>
      <c r="DV233" s="59">
        <f t="shared" si="343"/>
        <v>0</v>
      </c>
      <c r="DW233" s="59">
        <f t="shared" si="343"/>
        <v>0</v>
      </c>
      <c r="DX233" s="59">
        <f t="shared" si="343"/>
        <v>0</v>
      </c>
      <c r="DY233" s="59">
        <f t="shared" si="343"/>
        <v>0</v>
      </c>
      <c r="DZ233" s="59">
        <f t="shared" si="343"/>
        <v>0</v>
      </c>
      <c r="EA233" s="59">
        <f t="shared" si="343"/>
        <v>0</v>
      </c>
      <c r="EB233" s="59">
        <f t="shared" si="343"/>
        <v>0</v>
      </c>
      <c r="EC233" s="59">
        <f t="shared" si="343"/>
        <v>0</v>
      </c>
      <c r="ED233" s="59">
        <f t="shared" si="343"/>
        <v>0</v>
      </c>
      <c r="EE233" s="59">
        <f t="shared" si="343"/>
        <v>0</v>
      </c>
      <c r="EF233" s="59">
        <f t="shared" si="343"/>
        <v>0</v>
      </c>
      <c r="EG233" s="59">
        <f t="shared" si="343"/>
        <v>0</v>
      </c>
      <c r="EH233" s="59">
        <f t="shared" si="343"/>
        <v>0</v>
      </c>
      <c r="EI233" s="59">
        <f t="shared" si="343"/>
        <v>0</v>
      </c>
    </row>
    <row r="234" spans="2:139" ht="15" x14ac:dyDescent="0.25">
      <c r="B234"/>
      <c r="C234" s="108" t="s">
        <v>1151</v>
      </c>
      <c r="D234" s="388">
        <v>0.01</v>
      </c>
      <c r="E234"/>
      <c r="F234"/>
      <c r="G234"/>
      <c r="H234"/>
      <c r="I234"/>
      <c r="J234"/>
      <c r="K234"/>
      <c r="L234"/>
      <c r="M234"/>
      <c r="N234"/>
      <c r="O234"/>
      <c r="P234" s="109">
        <f t="shared" ref="P234" si="344">SUM(S234:EI234)</f>
        <v>1923093902.5678236</v>
      </c>
      <c r="Q234" s="109">
        <f t="shared" si="330"/>
        <v>0</v>
      </c>
      <c r="R234" s="109">
        <f t="shared" si="331"/>
        <v>1923093902.5678236</v>
      </c>
      <c r="S234" s="85"/>
      <c r="T234" s="59">
        <f>IF(T6&lt;$F$224,(SUM($S228:S228)-SUM($S233:S233))*$D$234,0)+IF(T6=$F$224,SUM($S228:S228)-SUM($S233:S233)-SUM($S234:S234),0)</f>
        <v>0</v>
      </c>
      <c r="U234" s="59">
        <f>IF(U6&lt;$F$224,(SUM($S228:T228)-SUM($S233:T233))*$D$234,0)+IF(U6=$F$224,SUM($S228:T228)-SUM($S233:T233)-SUM($S234:T234),0)</f>
        <v>0</v>
      </c>
      <c r="V234" s="59">
        <f>IF(V6&lt;$F$224,(SUM($S228:U228)-SUM($S233:U233))*$D$234,0)+IF(V6=$F$224,SUM($S228:U228)-SUM($S233:U233)-SUM($S234:U234),0)</f>
        <v>0</v>
      </c>
      <c r="W234" s="59">
        <f>IF(W6&lt;$F$224,(SUM($S228:V228)-SUM($S233:V233))*$D$234,0)+IF(W6=$F$224,SUM($S228:V228)-SUM($S233:V233)-SUM($S234:V234),0)</f>
        <v>0</v>
      </c>
      <c r="X234" s="59">
        <f>IF(X6&lt;$F$224,(SUM($S228:W228)-SUM($S233:W233))*$D$234,0)+IF(X6=$F$224,SUM($S228:W228)-SUM($S233:W233)-SUM($S234:W234),0)</f>
        <v>0</v>
      </c>
      <c r="Y234" s="59">
        <f>IF(Y6&lt;$F$224,(SUM($S228:X228)-SUM($S233:X233))*$D$234,0)+IF(Y6=$F$224,SUM($S228:X228)-SUM($S233:X233)-SUM($S234:X234),0)</f>
        <v>0</v>
      </c>
      <c r="Z234" s="59">
        <f>IF(Z6&lt;$F$224,(SUM($S228:Y228)-SUM($S233:Y233))*$D$234,0)+IF(Z6=$F$224,SUM($S228:Y228)-SUM($S233:Y233)-SUM($S234:Y234),0)</f>
        <v>0</v>
      </c>
      <c r="AA234" s="59">
        <f>IF(AA6&lt;$F$224,(SUM($S228:Z228)-SUM($S233:Z233))*$D$234,0)+IF(AA6=$F$224,SUM($S228:Z228)-SUM($S233:Z233)-SUM($S234:Z234),0)</f>
        <v>0</v>
      </c>
      <c r="AB234" s="59">
        <f>IF(AB6&lt;$F$224,(SUM($S228:AA228)-SUM($S233:AA233))*$D$234,0)+IF(AB6=$F$224,SUM($S228:AA228)-SUM($S233:AA233)-SUM($S234:AA234),0)</f>
        <v>0</v>
      </c>
      <c r="AC234" s="59">
        <f>IF(AC6&lt;$F$224,(SUM($S228:AB228)-SUM($S233:AB233))*$D$234,0)+IF(AC6=$F$224,SUM($S228:AB228)-SUM($S233:AB233)-SUM($S234:AB234),0)</f>
        <v>0</v>
      </c>
      <c r="AD234" s="59">
        <f>IF(AD6&lt;$F$224,(SUM($S228:AC228)-SUM($S233:AC233))*$D$234,0)+IF(AD6=$F$224,SUM($S228:AC228)-SUM($S233:AC233)-SUM($S234:AC234),0)</f>
        <v>0</v>
      </c>
      <c r="AE234" s="59">
        <f>IF(AE6&lt;$F$224,(SUM($S228:AD228)-SUM($S233:AD233))*$D$234,0)+IF(AE6=$F$224,SUM($S228:AD228)-SUM($S233:AD233)-SUM($S234:AD234),0)</f>
        <v>0</v>
      </c>
      <c r="AF234" s="59">
        <f>IF(AF6&lt;$F$224,(SUM($S228:AE228)-SUM($S233:AE233))*$D$234,0)+IF(AF6=$F$224,SUM($S228:AE228)-SUM($S233:AE233)-SUM($S234:AE234),0)</f>
        <v>0</v>
      </c>
      <c r="AG234" s="59">
        <f>IF(AG6&lt;$F$224,(SUM($S228:AF228)-SUM($S233:AF233))*$D$234,0)+IF(AG6=$F$224,SUM($S228:AF228)-SUM($S233:AF233)-SUM($S234:AF234),0)</f>
        <v>0</v>
      </c>
      <c r="AH234" s="59">
        <f>IF(AH6&lt;$F$224,(SUM($S228:AG228)-SUM($S233:AG233))*$D$234,0)+IF(AH6=$F$224,SUM($S228:AG228)-SUM($S233:AG233)-SUM($S234:AG234),0)</f>
        <v>0</v>
      </c>
      <c r="AI234" s="59">
        <f>IF(AI6&lt;$F$224,(SUM($S228:AH228)-SUM($S233:AH233))*$D$234,0)+IF(AI6=$F$224,SUM($S228:AH228)-SUM($S233:AH233)-SUM($S234:AH234),0)</f>
        <v>0</v>
      </c>
      <c r="AJ234" s="59">
        <f>IF(AJ6&lt;$F$224,(SUM($S228:AI228)-SUM($S233:AI233))*$D$234,0)+IF(AJ6=$F$224,SUM($S228:AI228)-SUM($S233:AI233)-SUM($S234:AI234),0)</f>
        <v>0</v>
      </c>
      <c r="AK234" s="59">
        <f>IF(AK6&lt;$F$224,(SUM($S228:AJ228)-SUM($S233:AJ233))*$D$234,0)+IF(AK6=$F$224,SUM($S228:AJ228)-SUM($S233:AJ233)-SUM($S234:AJ234),0)</f>
        <v>0</v>
      </c>
      <c r="AL234" s="59">
        <f>IF(AL6&lt;$F$224,(SUM($S228:AK228)-SUM($S233:AK233))*$D$234,0)+IF(AL6=$F$224,SUM($S228:AK228)-SUM($S233:AK233)-SUM($S234:AK234),0)</f>
        <v>899234.83263079601</v>
      </c>
      <c r="AM234" s="59">
        <f>IF(AM6&lt;$F$224,(SUM($S228:AL228)-SUM($S233:AL233))*$D$234,0)+IF(AM6=$F$224,SUM($S228:AL228)-SUM($S233:AL233)-SUM($S234:AL234),0)</f>
        <v>1817823.8786135311</v>
      </c>
      <c r="AN234" s="59">
        <f>IF(AN6&lt;$F$224,(SUM($S228:AM228)-SUM($S233:AM233))*$D$234,0)+IF(AN6=$F$224,SUM($S228:AM228)-SUM($S233:AM233)-SUM($S234:AM234),0)</f>
        <v>2615344.9548209249</v>
      </c>
      <c r="AO234" s="59">
        <f>IF(AO6&lt;$F$224,(SUM($S228:AN228)-SUM($S233:AN233))*$D$234,0)+IF(AO6=$F$224,SUM($S228:AN228)-SUM($S233:AN233)-SUM($S234:AN234),0)</f>
        <v>3429859.6566222301</v>
      </c>
      <c r="AP234" s="59">
        <f>IF(AP6&lt;$F$224,(SUM($S228:AO228)-SUM($S233:AO233))*$D$234,0)+IF(AP6=$F$224,SUM($S228:AO228)-SUM($S233:AO233)-SUM($S234:AO234),0)</f>
        <v>4261645.2091056863</v>
      </c>
      <c r="AQ234" s="59">
        <f>IF(AQ6&lt;$F$224,(SUM($S228:AP228)-SUM($S233:AP233))*$D$234,0)+IF(AQ6=$F$224,SUM($S228:AP228)-SUM($S233:AP233)-SUM($S234:AP234),0)</f>
        <v>5110982.8786035609</v>
      </c>
      <c r="AR234" s="59">
        <f>IF(AR6&lt;$F$224,(SUM($S228:AQ228)-SUM($S233:AQ233))*$D$234,0)+IF(AR6=$F$224,SUM($S228:AQ228)-SUM($S233:AQ233)-SUM($S234:AQ234),0)</f>
        <v>6131188.9367629318</v>
      </c>
      <c r="AS234" s="59">
        <f>IF(AS6&lt;$F$224,(SUM($S228:AR228)-SUM($S233:AR233))*$D$234,0)+IF(AS6=$F$224,SUM($S228:AR228)-SUM($S233:AR233)-SUM($S234:AR234),0)</f>
        <v>7172720.8720129086</v>
      </c>
      <c r="AT234" s="59">
        <f>IF(AT6&lt;$F$224,(SUM($S228:AS228)-SUM($S233:AS233))*$D$234,0)+IF(AT6=$F$224,SUM($S228:AS228)-SUM($S233:AS233)-SUM($S234:AS234),0)</f>
        <v>8235924.2432579612</v>
      </c>
      <c r="AU234" s="59">
        <f>IF(AU6&lt;$F$224,(SUM($S228:AT228)-SUM($S233:AT233))*$D$234,0)+IF(AU6=$F$224,SUM($S228:AT228)-SUM($S233:AT233)-SUM($S234:AT234),0)</f>
        <v>9321149.6294493228</v>
      </c>
      <c r="AV234" s="59">
        <f>IF(AV6&lt;$F$224,(SUM($S228:AU228)-SUM($S233:AU233))*$D$234,0)+IF(AV6=$F$224,SUM($S228:AU228)-SUM($S233:AU233)-SUM($S234:AU234),0)</f>
        <v>10262612.237881793</v>
      </c>
      <c r="AW234" s="59">
        <f>IF(AW6&lt;$F$224,(SUM($S228:AV228)-SUM($S233:AV233))*$D$234,0)+IF(AW6=$F$224,SUM($S228:AV228)-SUM($S233:AV233)-SUM($S234:AV234),0)</f>
        <v>11392953.814950364</v>
      </c>
      <c r="AX234" s="59">
        <f>IF(AX6&lt;$F$224,(SUM($S228:AW228)-SUM($S233:AW233))*$D$234,0)+IF(AX6=$F$224,SUM($S228:AW228)-SUM($S233:AW233)-SUM($S234:AW234),0)</f>
        <v>12546399.954703977</v>
      </c>
      <c r="AY234" s="59">
        <f>IF(AY6&lt;$F$224,(SUM($S228:AX228)-SUM($S233:AX233))*$D$234,0)+IF(AY6=$F$224,SUM($S228:AX228)-SUM($S233:AX233)-SUM($S234:AX234),0)</f>
        <v>13723322.011440372</v>
      </c>
      <c r="AZ234" s="59">
        <f>IF(AZ6&lt;$F$224,(SUM($S228:AY228)-SUM($S233:AY233))*$D$234,0)+IF(AZ6=$F$224,SUM($S228:AY228)-SUM($S233:AY233)-SUM($S234:AY234),0)</f>
        <v>14743980.506643755</v>
      </c>
      <c r="BA234" s="59">
        <f>IF(BA6&lt;$F$224,(SUM($S228:AZ228)-SUM($S233:AZ233))*$D$234,0)+IF(BA6=$F$224,SUM($S228:AZ228)-SUM($S233:AZ233)-SUM($S234:AZ234),0)</f>
        <v>15785238.595004501</v>
      </c>
      <c r="BB234" s="59">
        <f>IF(BB6&lt;$F$224,(SUM($S228:BA228)-SUM($S233:BA233))*$D$234,0)+IF(BB6=$F$224,SUM($S228:BA228)-SUM($S233:BA233)-SUM($S234:BA234),0)</f>
        <v>16847425.81440594</v>
      </c>
      <c r="BC234" s="59">
        <f>IF(BC6&lt;$F$224,(SUM($S228:BB228)-SUM($S233:BB233))*$D$234,0)+IF(BC6=$F$224,SUM($S228:BB228)-SUM($S233:BB233)-SUM($S234:BB234),0)</f>
        <v>17930876.458327595</v>
      </c>
      <c r="BD234" s="59">
        <f>IF(BD6&lt;$F$224,(SUM($S228:BC228)-SUM($S233:BC233))*$D$234,0)+IF(BD6=$F$224,SUM($S228:BC228)-SUM($S233:BC233)-SUM($S234:BC234),0)</f>
        <v>19230939.025678236</v>
      </c>
      <c r="BE234" s="59">
        <f>IF(BE6&lt;$F$224,(SUM($S228:BD228)-SUM($S233:BD233))*$D$234,0)+IF(BE6=$F$224,SUM($S228:BD228)-SUM($S233:BD233)-SUM($S234:BD234),0)</f>
        <v>19230939.025678236</v>
      </c>
      <c r="BF234" s="59">
        <f>IF(BF6&lt;$F$224,(SUM($S228:BE228)-SUM($S233:BE233))*$D$234,0)+IF(BF6=$F$224,SUM($S228:BE228)-SUM($S233:BE233)-SUM($S234:BE234),0)</f>
        <v>19230939.025678236</v>
      </c>
      <c r="BG234" s="59">
        <f>IF(BG6&lt;$F$224,(SUM($S228:BF228)-SUM($S233:BF233))*$D$234,0)+IF(BG6=$F$224,SUM($S228:BF228)-SUM($S233:BF233)-SUM($S234:BF234),0)</f>
        <v>19230939.025678236</v>
      </c>
      <c r="BH234" s="59">
        <f>IF(BH6&lt;$F$224,(SUM($S228:BG228)-SUM($S233:BG233))*$D$234,0)+IF(BH6=$F$224,SUM($S228:BG228)-SUM($S233:BG233)-SUM($S234:BG234),0)</f>
        <v>19230939.025678236</v>
      </c>
      <c r="BI234" s="59">
        <f>IF(BI6&lt;$F$224,(SUM($S228:BH228)-SUM($S233:BH233))*$D$234,0)+IF(BI6=$F$224,SUM($S228:BH228)-SUM($S233:BH233)-SUM($S234:BH234),0)</f>
        <v>1664710522.9541943</v>
      </c>
      <c r="BJ234" s="59">
        <f>IF(BJ6&lt;$F$224,(SUM($S228:BI228)-SUM($S233:BI233))*$D$234,0)+IF(BJ6=$F$224,SUM($S228:BI228)-SUM($S233:BI233)-SUM($S234:BI234),0)</f>
        <v>0</v>
      </c>
      <c r="BK234" s="59">
        <f>IF(BK6&lt;$F$224,(SUM($S228:BJ228)-SUM($S233:BJ233))*$D$234,0)+IF(BK6=$F$224,SUM($S228:BJ228)-SUM($S233:BJ233)-SUM($S234:BJ234),0)</f>
        <v>0</v>
      </c>
      <c r="BL234" s="59">
        <f>IF(BL6&lt;$F$224,(SUM($S228:BK228)-SUM($S233:BK233))*$D$234,0)+IF(BL6=$F$224,SUM($S228:BK228)-SUM($S233:BK233)-SUM($S234:BK234),0)</f>
        <v>0</v>
      </c>
      <c r="BM234" s="59">
        <f>IF(BM6&lt;$F$224,(SUM($S228:BL228)-SUM($S233:BL233))*$D$234,0)+IF(BM6=$F$224,SUM($S228:BL228)-SUM($S233:BL233)-SUM($S234:BL234),0)</f>
        <v>0</v>
      </c>
      <c r="BN234" s="59">
        <f>IF(BN6&lt;$F$224,(SUM($S228:BM228)-SUM($S233:BM233))*$D$234,0)+IF(BN6=$F$224,SUM($S228:BM228)-SUM($S233:BM233)-SUM($S234:BM234),0)</f>
        <v>0</v>
      </c>
      <c r="BO234" s="59">
        <f>IF(BO6&lt;$F$224,(SUM($S228:BN228)-SUM($S233:BN233))*$D$234,0)+IF(BO6=$F$224,SUM($S228:BN228)-SUM($S233:BN233)-SUM($S234:BN234),0)</f>
        <v>0</v>
      </c>
      <c r="BP234" s="59">
        <f>IF(BP6&lt;$F$224,(SUM($S228:BO228)-SUM($S233:BO233))*$D$234,0)+IF(BP6=$F$224,SUM($S228:BO228)-SUM($S233:BO233)-SUM($S234:BO234),0)</f>
        <v>0</v>
      </c>
      <c r="BQ234" s="59">
        <f>IF(BQ6&lt;$F$224,(SUM($S228:BP228)-SUM($S233:BP233))*$D$234,0)+IF(BQ6=$F$224,SUM($S228:BP228)-SUM($S233:BP233)-SUM($S234:BP234),0)</f>
        <v>0</v>
      </c>
      <c r="BR234" s="59">
        <f>IF(BR6&lt;$F$224,(SUM($S228:BQ228)-SUM($S233:BQ233))*$D$234,0)+IF(BR6=$F$224,SUM($S228:BQ228)-SUM($S233:BQ233)-SUM($S234:BQ234),0)</f>
        <v>0</v>
      </c>
      <c r="BS234" s="59">
        <f>IF(BS6&lt;$F$224,(SUM($S228:BR228)-SUM($S233:BR233))*$D$234,0)+IF(BS6=$F$224,SUM($S228:BR228)-SUM($S233:BR233)-SUM($S234:BR234),0)</f>
        <v>0</v>
      </c>
      <c r="BT234" s="59">
        <f>IF(BT6&lt;$F$224,(SUM($S228:BS228)-SUM($S233:BS233))*$D$234,0)+IF(BT6=$F$224,SUM($S228:BS228)-SUM($S233:BS233)-SUM($S234:BS234),0)</f>
        <v>0</v>
      </c>
      <c r="BU234" s="59">
        <f>IF(BU6&lt;$F$224,(SUM($S228:BT228)-SUM($S233:BT233))*$D$234,0)+IF(BU6=$F$224,SUM($S228:BT228)-SUM($S233:BT233)-SUM($S234:BT234),0)</f>
        <v>0</v>
      </c>
      <c r="BV234" s="59">
        <f>IF(BV6&lt;$F$224,(SUM($S228:BU228)-SUM($S233:BU233))*$D$234,0)+IF(BV6=$F$224,SUM($S228:BU228)-SUM($S233:BU233)-SUM($S234:BU234),0)</f>
        <v>0</v>
      </c>
      <c r="BW234" s="59">
        <f>IF(BW6&lt;$F$224,(SUM($S228:BV228)-SUM($S233:BV233))*$D$234,0)+IF(BW6=$F$224,SUM($S228:BV228)-SUM($S233:BV233)-SUM($S234:BV234),0)</f>
        <v>0</v>
      </c>
      <c r="BX234" s="59">
        <f>IF(BX6&lt;$F$224,(SUM($S228:BW228)-SUM($S233:BW233))*$D$234,0)+IF(BX6=$F$224,SUM($S228:BW228)-SUM($S233:BW233)-SUM($S234:BW234),0)</f>
        <v>0</v>
      </c>
      <c r="BY234" s="59">
        <f>IF(BY6&lt;$F$224,(SUM($S228:BX228)-SUM($S233:BX233))*$D$234,0)+IF(BY6=$F$224,SUM($S228:BX228)-SUM($S233:BX233)-SUM($S234:BX234),0)</f>
        <v>0</v>
      </c>
      <c r="BZ234" s="59">
        <f>IF(BZ6&lt;$F$224,(SUM($S228:BY228)-SUM($S233:BY233))*$D$234,0)+IF(BZ6=$F$224,SUM($S228:BY228)-SUM($S233:BY233)-SUM($S234:BY234),0)</f>
        <v>0</v>
      </c>
      <c r="CA234" s="59">
        <f>IF(CA6&lt;$F$224,(SUM($S228:BZ228)-SUM($S233:BZ233))*$D$234,0)+IF(CA6=$F$224,SUM($S228:BZ228)-SUM($S233:BZ233)-SUM($S234:BZ234),0)</f>
        <v>0</v>
      </c>
      <c r="CB234" s="59">
        <f>IF(CB6&lt;$F$224,(SUM($S228:CA228)-SUM($S233:CA233))*$D$234,0)+IF(CB6=$F$224,SUM($S228:CA228)-SUM($S233:CA233)-SUM($S234:CA234),0)</f>
        <v>0</v>
      </c>
      <c r="CC234" s="59">
        <f>IF(CC6&lt;$F$224,(SUM($S228:CB228)-SUM($S233:CB233))*$D$234,0)+IF(CC6=$F$224,SUM($S228:CB228)-SUM($S233:CB233)-SUM($S234:CB234),0)</f>
        <v>0</v>
      </c>
      <c r="CD234" s="59">
        <f>IF(CD6&lt;$F$224,(SUM($S228:CC228)-SUM($S233:CC233))*$D$234,0)+IF(CD6=$F$224,SUM($S228:CC228)-SUM($S233:CC233)-SUM($S234:CC234),0)</f>
        <v>0</v>
      </c>
      <c r="CE234" s="59">
        <f>IF(CE6&lt;$F$224,(SUM($S228:CD228)-SUM($S233:CD233))*$D$234,0)+IF(CE6=$F$224,SUM($S228:CD228)-SUM($S233:CD233)-SUM($S234:CD234),0)</f>
        <v>0</v>
      </c>
      <c r="CF234" s="59">
        <f>IF(CF6&lt;$F$224,(SUM($S228:CE228)-SUM($S233:CE233))*$D$234,0)+IF(CF6=$F$224,SUM($S228:CE228)-SUM($S233:CE233)-SUM($S234:CE234),0)</f>
        <v>0</v>
      </c>
      <c r="CG234" s="59">
        <f>IF(CG6&lt;$F$224,(SUM($S228:CF228)-SUM($S233:CF233))*$D$234,0)+IF(CG6=$F$224,SUM($S228:CF228)-SUM($S233:CF233)-SUM($S234:CF234),0)</f>
        <v>0</v>
      </c>
      <c r="CH234" s="59">
        <f>IF(CH6&lt;$F$224,(SUM($S228:CG228)-SUM($S233:CG233))*$D$234,0)+IF(CH6=$F$224,SUM($S228:CG228)-SUM($S233:CG233)-SUM($S234:CG234),0)</f>
        <v>0</v>
      </c>
      <c r="CI234" s="59">
        <f>IF(CI6&lt;$F$224,(SUM($S228:CH228)-SUM($S233:CH233))*$D$234,0)+IF(CI6=$F$224,SUM($S228:CH228)-SUM($S233:CH233)-SUM($S234:CH234),0)</f>
        <v>0</v>
      </c>
      <c r="CJ234" s="59">
        <f>IF(CJ6&lt;$F$224,(SUM($S228:CI228)-SUM($S233:CI233))*$D$234,0)+IF(CJ6=$F$224,SUM($S228:CI228)-SUM($S233:CI233)-SUM($S234:CI234),0)</f>
        <v>0</v>
      </c>
      <c r="CK234" s="59">
        <f>IF(CK6&lt;$F$224,(SUM($S228:CJ228)-SUM($S233:CJ233))*$D$234,0)+IF(CK6=$F$224,SUM($S228:CJ228)-SUM($S233:CJ233)-SUM($S234:CJ234),0)</f>
        <v>0</v>
      </c>
      <c r="CL234" s="59">
        <f>IF(CL6&lt;$F$224,(SUM($S228:CK228)-SUM($S233:CK233))*$D$234,0)+IF(CL6=$F$224,SUM($S228:CK228)-SUM($S233:CK233)-SUM($S234:CK234),0)</f>
        <v>0</v>
      </c>
      <c r="CM234" s="59">
        <f>IF(CM6&lt;$F$224,(SUM($S228:CL228)-SUM($S233:CL233))*$D$234,0)+IF(CM6=$F$224,SUM($S228:CL228)-SUM($S233:CL233)-SUM($S234:CL234),0)</f>
        <v>0</v>
      </c>
      <c r="CN234" s="59">
        <f>IF(CN6&lt;$F$224,(SUM($S228:CM228)-SUM($S233:CM233))*$D$234,0)+IF(CN6=$F$224,SUM($S228:CM228)-SUM($S233:CM233)-SUM($S234:CM234),0)</f>
        <v>0</v>
      </c>
      <c r="CO234" s="59">
        <f>IF(CO6&lt;$F$224,(SUM($S228:CN228)-SUM($S233:CN233))*$D$234,0)+IF(CO6=$F$224,SUM($S228:CN228)-SUM($S233:CN233)-SUM($S234:CN234),0)</f>
        <v>0</v>
      </c>
      <c r="CP234" s="59">
        <f>IF(CP6&lt;$F$224,(SUM($S228:CO228)-SUM($S233:CO233))*$D$234,0)+IF(CP6=$F$224,SUM($S228:CO228)-SUM($S233:CO233)-SUM($S234:CO234),0)</f>
        <v>0</v>
      </c>
      <c r="CQ234" s="59">
        <f>IF(CQ6&lt;$F$224,(SUM($S228:CP228)-SUM($S233:CP233))*$D$234,0)+IF(CQ6=$F$224,SUM($S228:CP228)-SUM($S233:CP233)-SUM($S234:CP234),0)</f>
        <v>0</v>
      </c>
      <c r="CR234" s="59">
        <f>IF(CR6&lt;$F$224,(SUM($S228:CQ228)-SUM($S233:CQ233))*$D$234,0)+IF(CR6=$F$224,SUM($S228:CQ228)-SUM($S233:CQ233)-SUM($S234:CQ234),0)</f>
        <v>0</v>
      </c>
      <c r="CS234" s="59">
        <f>IF(CS6&lt;$F$224,(SUM($S228:CR228)-SUM($S233:CR233))*$D$234,0)+IF(CS6=$F$224,SUM($S228:CR228)-SUM($S233:CR233)-SUM($S234:CR234),0)</f>
        <v>0</v>
      </c>
      <c r="CT234" s="59">
        <f>IF(CT6&lt;$F$224,(SUM($S228:CS228)-SUM($S233:CS233))*$D$234,0)+IF(CT6=$F$224,SUM($S228:CS228)-SUM($S233:CS233)-SUM($S234:CS234),0)</f>
        <v>0</v>
      </c>
      <c r="CU234" s="59">
        <f>IF(CU6&lt;$F$224,(SUM($S228:CT228)-SUM($S233:CT233))*$D$234,0)+IF(CU6=$F$224,SUM($S228:CT228)-SUM($S233:CT233)-SUM($S234:CT234),0)</f>
        <v>0</v>
      </c>
      <c r="CV234" s="59">
        <f>IF(CV6&lt;$F$224,(SUM($S228:CU228)-SUM($S233:CU233))*$D$234,0)+IF(CV6=$F$224,SUM($S228:CU228)-SUM($S233:CU233)-SUM($S234:CU234),0)</f>
        <v>0</v>
      </c>
      <c r="CW234" s="59">
        <f>IF(CW6&lt;$F$224,(SUM($S228:CV228)-SUM($S233:CV233))*$D$234,0)+IF(CW6=$F$224,SUM($S228:CV228)-SUM($S233:CV233)-SUM($S234:CV234),0)</f>
        <v>0</v>
      </c>
      <c r="CX234" s="59">
        <f>IF(CX6&lt;$F$224,(SUM($S228:CW228)-SUM($S233:CW233))*$D$234,0)+IF(CX6=$F$224,SUM($S228:CW228)-SUM($S233:CW233)-SUM($S234:CW234),0)</f>
        <v>0</v>
      </c>
      <c r="CY234" s="59">
        <f>IF(CY6&lt;$F$224,(SUM($S228:CX228)-SUM($S233:CX233))*$D$234,0)+IF(CY6=$F$224,SUM($S228:CX228)-SUM($S233:CX233)-SUM($S234:CX234),0)</f>
        <v>0</v>
      </c>
      <c r="CZ234" s="59">
        <f>IF(CZ6&lt;$F$224,(SUM($S228:CY228)-SUM($S233:CY233))*$D$234,0)+IF(CZ6=$F$224,SUM($S228:CY228)-SUM($S233:CY233)-SUM($S234:CY234),0)</f>
        <v>0</v>
      </c>
      <c r="DA234" s="59">
        <f>IF(DA6&lt;$F$224,(SUM($S228:CZ228)-SUM($S233:CZ233))*$D$234,0)+IF(DA6=$F$224,SUM($S228:CZ228)-SUM($S233:CZ233)-SUM($S234:CZ234),0)</f>
        <v>0</v>
      </c>
      <c r="DB234" s="59">
        <f>IF(DB6&lt;$F$224,(SUM($S228:DA228)-SUM($S233:DA233))*$D$234,0)+IF(DB6=$F$224,SUM($S228:DA228)-SUM($S233:DA233)-SUM($S234:DA234),0)</f>
        <v>0</v>
      </c>
      <c r="DC234" s="59">
        <f>IF(DC6&lt;$F$224,(SUM($S228:DB228)-SUM($S233:DB233))*$D$234,0)+IF(DC6=$F$224,SUM($S228:DB228)-SUM($S233:DB233)-SUM($S234:DB234),0)</f>
        <v>0</v>
      </c>
      <c r="DD234" s="59">
        <f>IF(DD6&lt;$F$224,(SUM($S228:DC228)-SUM($S233:DC233))*$D$234,0)+IF(DD6=$F$224,SUM($S228:DC228)-SUM($S233:DC233)-SUM($S234:DC234),0)</f>
        <v>0</v>
      </c>
      <c r="DE234" s="59">
        <f>IF(DE6&lt;$F$224,(SUM($S228:DD228)-SUM($S233:DD233))*$D$234,0)+IF(DE6=$F$224,SUM($S228:DD228)-SUM($S233:DD233)-SUM($S234:DD234),0)</f>
        <v>0</v>
      </c>
      <c r="DF234" s="59">
        <f>IF(DF6&lt;$F$224,(SUM($S228:DE228)-SUM($S233:DE233))*$D$234,0)+IF(DF6=$F$224,SUM($S228:DE228)-SUM($S233:DE233)-SUM($S234:DE234),0)</f>
        <v>0</v>
      </c>
      <c r="DG234" s="59">
        <f>IF(DG6&lt;$F$224,(SUM($S228:DF228)-SUM($S233:DF233))*$D$234,0)+IF(DG6=$F$224,SUM($S228:DF228)-SUM($S233:DF233)-SUM($S234:DF234),0)</f>
        <v>0</v>
      </c>
      <c r="DH234" s="59">
        <f>IF(DH6&lt;$F$224,(SUM($S228:DG228)-SUM($S233:DG233))*$D$234,0)+IF(DH6=$F$224,SUM($S228:DG228)-SUM($S233:DG233)-SUM($S234:DG234),0)</f>
        <v>0</v>
      </c>
      <c r="DI234" s="59">
        <f>IF(DI6&lt;$F$224,(SUM($S228:DH228)-SUM($S233:DH233))*$D$234,0)+IF(DI6=$F$224,SUM($S228:DH228)-SUM($S233:DH233)-SUM($S234:DH234),0)</f>
        <v>0</v>
      </c>
      <c r="DJ234" s="59">
        <f>IF(DJ6&lt;$F$224,(SUM($S228:DI228)-SUM($S233:DI233))*$D$234,0)+IF(DJ6=$F$224,SUM($S228:DI228)-SUM($S233:DI233)-SUM($S234:DI234),0)</f>
        <v>0</v>
      </c>
      <c r="DK234" s="59">
        <f>IF(DK6&lt;$F$224,(SUM($S228:DJ228)-SUM($S233:DJ233))*$D$234,0)+IF(DK6=$F$224,SUM($S228:DJ228)-SUM($S233:DJ233)-SUM($S234:DJ234),0)</f>
        <v>0</v>
      </c>
      <c r="DL234" s="59">
        <f>IF(DL6&lt;$F$224,(SUM($S228:DK228)-SUM($S233:DK233))*$D$234,0)+IF(DL6=$F$224,SUM($S228:DK228)-SUM($S233:DK233)-SUM($S234:DK234),0)</f>
        <v>0</v>
      </c>
      <c r="DM234" s="59">
        <f>IF(DM6&lt;$F$224,(SUM($S228:DL228)-SUM($S233:DL233))*$D$234,0)+IF(DM6=$F$224,SUM($S228:DL228)-SUM($S233:DL233)-SUM($S234:DL234),0)</f>
        <v>0</v>
      </c>
      <c r="DN234" s="59">
        <f>IF(DN6&lt;$F$224,(SUM($S228:DM228)-SUM($S233:DM233))*$D$234,0)+IF(DN6=$F$224,SUM($S228:DM228)-SUM($S233:DM233)-SUM($S234:DM234),0)</f>
        <v>0</v>
      </c>
      <c r="DO234" s="59">
        <f>IF(DO6&lt;$F$224,(SUM($S228:DN228)-SUM($S233:DN233))*$D$234,0)+IF(DO6=$F$224,SUM($S228:DN228)-SUM($S233:DN233)-SUM($S234:DN234),0)</f>
        <v>0</v>
      </c>
      <c r="DP234" s="59">
        <f>IF(DP6&lt;$F$224,(SUM($S228:DO228)-SUM($S233:DO233))*$D$234,0)+IF(DP6=$F$224,SUM($S228:DO228)-SUM($S233:DO233)-SUM($S234:DO234),0)</f>
        <v>0</v>
      </c>
      <c r="DQ234" s="59">
        <f>IF(DQ6&lt;$F$224,(SUM($S228:DP228)-SUM($S233:DP233))*$D$234,0)+IF(DQ6=$F$224,SUM($S228:DP228)-SUM($S233:DP233)-SUM($S234:DP234),0)</f>
        <v>0</v>
      </c>
      <c r="DR234" s="59">
        <f>IF(DR6&lt;$F$224,(SUM($S228:DQ228)-SUM($S233:DQ233))*$D$234,0)+IF(DR6=$F$224,SUM($S228:DQ228)-SUM($S233:DQ233)-SUM($S234:DQ234),0)</f>
        <v>0</v>
      </c>
      <c r="DS234" s="59">
        <f>IF(DS6&lt;$F$224,(SUM($S228:DR228)-SUM($S233:DR233))*$D$234,0)+IF(DS6=$F$224,SUM($S228:DR228)-SUM($S233:DR233)-SUM($S234:DR234),0)</f>
        <v>0</v>
      </c>
      <c r="DT234" s="59">
        <f>IF(DT6&lt;$F$224,(SUM($S228:DS228)-SUM($S233:DS233))*$D$234,0)+IF(DT6=$F$224,SUM($S228:DS228)-SUM($S233:DS233)-SUM($S234:DS234),0)</f>
        <v>0</v>
      </c>
      <c r="DU234" s="59">
        <f>IF(DU6&lt;$F$224,(SUM($S228:DT228)-SUM($S233:DT233))*$D$234,0)+IF(DU6=$F$224,SUM($S228:DT228)-SUM($S233:DT233)-SUM($S234:DT234),0)</f>
        <v>0</v>
      </c>
      <c r="DV234" s="59">
        <f>IF(DV6&lt;$F$224,(SUM($S228:DU228)-SUM($S233:DU233))*$D$234,0)+IF(DV6=$F$224,SUM($S228:DU228)-SUM($S233:DU233)-SUM($S234:DU234),0)</f>
        <v>0</v>
      </c>
      <c r="DW234" s="59">
        <f>IF(DW6&lt;$F$224,(SUM($S228:DV228)-SUM($S233:DV233))*$D$234,0)+IF(DW6=$F$224,SUM($S228:DV228)-SUM($S233:DV233)-SUM($S234:DV234),0)</f>
        <v>0</v>
      </c>
      <c r="DX234" s="59">
        <f>IF(DX6&lt;$F$224,(SUM($S228:DW228)-SUM($S233:DW233))*$D$234,0)+IF(DX6=$F$224,SUM($S228:DW228)-SUM($S233:DW233)-SUM($S234:DW234),0)</f>
        <v>0</v>
      </c>
      <c r="DY234" s="59">
        <f>IF(DY6&lt;$F$224,(SUM($S228:DX228)-SUM($S233:DX233))*$D$234,0)+IF(DY6=$F$224,SUM($S228:DX228)-SUM($S233:DX233)-SUM($S234:DX234),0)</f>
        <v>0</v>
      </c>
      <c r="DZ234" s="59">
        <f>IF(DZ6&lt;$F$224,(SUM($S228:DY228)-SUM($S233:DY233))*$D$234,0)+IF(DZ6=$F$224,SUM($S228:DY228)-SUM($S233:DY233)-SUM($S234:DY234),0)</f>
        <v>0</v>
      </c>
      <c r="EA234" s="59">
        <f>IF(EA6&lt;$F$224,(SUM($S228:DZ228)-SUM($S233:DZ233))*$D$234,0)+IF(EA6=$F$224,SUM($S228:DZ228)-SUM($S233:DZ233)-SUM($S234:DZ234),0)</f>
        <v>0</v>
      </c>
      <c r="EB234" s="59">
        <f>IF(EB6&lt;$F$224,(SUM($S228:EA228)-SUM($S233:EA233))*$D$234,0)+IF(EB6=$F$224,SUM($S228:EA228)-SUM($S233:EA233)-SUM($S234:EA234),0)</f>
        <v>0</v>
      </c>
      <c r="EC234" s="59">
        <f>IF(EC6&lt;$F$224,(SUM($S228:EB228)-SUM($S233:EB233))*$D$234,0)+IF(EC6=$F$224,SUM($S228:EB228)-SUM($S233:EB233)-SUM($S234:EB234),0)</f>
        <v>0</v>
      </c>
      <c r="ED234" s="59">
        <f>IF(ED6&lt;$F$224,(SUM($S228:EC228)-SUM($S233:EC233))*$D$234,0)+IF(ED6=$F$224,SUM($S228:EC228)-SUM($S233:EC233)-SUM($S234:EC234),0)</f>
        <v>0</v>
      </c>
      <c r="EE234" s="59">
        <f>IF(EE6&lt;$F$224,(SUM($S228:ED228)-SUM($S233:ED233))*$D$234,0)+IF(EE6=$F$224,SUM($S228:ED228)-SUM($S233:ED233)-SUM($S234:ED234),0)</f>
        <v>0</v>
      </c>
      <c r="EF234" s="59">
        <f>IF(EF6&lt;$F$224,(SUM($S228:EE228)-SUM($S233:EE233))*$D$234,0)+IF(EF6=$F$224,SUM($S228:EE228)-SUM($S233:EE233)-SUM($S234:EE234),0)</f>
        <v>0</v>
      </c>
      <c r="EG234" s="59">
        <f>IF(EG6&lt;$F$224,(SUM($S228:EF228)-SUM($S233:EF233))*$D$234,0)+IF(EG6=$F$224,SUM($S228:EF228)-SUM($S233:EF233)-SUM($S234:EF234),0)</f>
        <v>0</v>
      </c>
      <c r="EH234" s="59">
        <f>IF(EH6&lt;$F$224,(SUM($S228:EG228)-SUM($S233:EG233))*$D$234,0)+IF(EH6=$F$224,SUM($S228:EG228)-SUM($S233:EG233)-SUM($S234:EG234),0)</f>
        <v>0</v>
      </c>
      <c r="EI234" s="59">
        <f>IF(EI6&lt;$F$224,(SUM($S228:EH228)-SUM($S233:EH233))*$D$234,0)+IF(EI6=$F$224,SUM($S228:EH228)-SUM($S233:EH233)-SUM($S234:EH234),0)</f>
        <v>0</v>
      </c>
    </row>
    <row r="238" spans="2:139" ht="15" x14ac:dyDescent="0.25">
      <c r="B238"/>
      <c r="C238"/>
      <c r="D238"/>
      <c r="E238"/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6575C"/>
  </sheetPr>
  <dimension ref="B1:GS237"/>
  <sheetViews>
    <sheetView showGridLines="0" workbookViewId="0"/>
  </sheetViews>
  <sheetFormatPr defaultColWidth="9.140625" defaultRowHeight="12.75" x14ac:dyDescent="0.2"/>
  <cols>
    <col min="1" max="1" width="9.140625" style="46"/>
    <col min="2" max="2" width="9.5703125" style="46" customWidth="1"/>
    <col min="3" max="3" width="72" style="46" customWidth="1"/>
    <col min="4" max="4" width="34.140625" style="46" customWidth="1"/>
    <col min="5" max="5" width="12.5703125" style="46" customWidth="1"/>
    <col min="6" max="6" width="11" style="46" customWidth="1"/>
    <col min="7" max="7" width="9" style="46" customWidth="1"/>
    <col min="8" max="14" width="1.42578125" style="46" customWidth="1"/>
    <col min="15" max="15" width="5.5703125" style="46" customWidth="1"/>
    <col min="16" max="16" width="16.5703125" style="46" customWidth="1"/>
    <col min="17" max="17" width="14.5703125" style="46" customWidth="1"/>
    <col min="18" max="18" width="16.140625" style="46" customWidth="1"/>
    <col min="19" max="43" width="11.42578125" style="46" customWidth="1"/>
    <col min="44" max="44" width="13.42578125" style="46" customWidth="1"/>
    <col min="45" max="92" width="11.42578125" style="46" customWidth="1"/>
    <col min="93" max="93" width="14.5703125" style="46" customWidth="1"/>
    <col min="94" max="139" width="11.42578125" style="46" customWidth="1"/>
    <col min="140" max="16384" width="9.140625" style="46"/>
  </cols>
  <sheetData>
    <row r="1" spans="2:201" x14ac:dyDescent="0.2">
      <c r="P1" s="46" t="s">
        <v>482</v>
      </c>
      <c r="Q1" s="46" t="s">
        <v>483</v>
      </c>
      <c r="S1" s="47" t="str">
        <f>CONCATENATE(INT((MONTH(S6)+2)/3),"кв",RIGHT(YEAR(S6),2))</f>
        <v>3кв26</v>
      </c>
      <c r="T1" s="47" t="str">
        <f t="shared" ref="T1:CE1" si="0">CONCATENATE(INT((MONTH(T6)+2)/3),"кв",RIGHT(YEAR(T6),2))</f>
        <v>4кв26</v>
      </c>
      <c r="U1" s="47" t="str">
        <f t="shared" ref="U1:AW1" si="1">CONCATENATE(INT((MONTH(U6)+2)/3),"кв",RIGHT(YEAR(U6),2))</f>
        <v>4кв26</v>
      </c>
      <c r="V1" s="47" t="str">
        <f t="shared" si="1"/>
        <v>4кв26</v>
      </c>
      <c r="W1" s="47" t="str">
        <f t="shared" si="1"/>
        <v>1кв27</v>
      </c>
      <c r="X1" s="47" t="str">
        <f t="shared" si="1"/>
        <v>1кв27</v>
      </c>
      <c r="Y1" s="47" t="str">
        <f t="shared" si="1"/>
        <v>1кв27</v>
      </c>
      <c r="Z1" s="47" t="str">
        <f t="shared" si="1"/>
        <v>2кв27</v>
      </c>
      <c r="AA1" s="47" t="str">
        <f t="shared" si="1"/>
        <v>2кв27</v>
      </c>
      <c r="AB1" s="47" t="str">
        <f t="shared" si="1"/>
        <v>2кв27</v>
      </c>
      <c r="AC1" s="47" t="str">
        <f t="shared" si="1"/>
        <v>3кв27</v>
      </c>
      <c r="AD1" s="47" t="str">
        <f t="shared" si="1"/>
        <v>3кв27</v>
      </c>
      <c r="AE1" s="47" t="str">
        <f t="shared" si="1"/>
        <v>3кв27</v>
      </c>
      <c r="AF1" s="47" t="str">
        <f t="shared" si="1"/>
        <v>4кв27</v>
      </c>
      <c r="AG1" s="47" t="str">
        <f t="shared" si="1"/>
        <v>4кв27</v>
      </c>
      <c r="AH1" s="47" t="str">
        <f t="shared" si="1"/>
        <v>4кв27</v>
      </c>
      <c r="AI1" s="47" t="str">
        <f t="shared" si="1"/>
        <v>1кв28</v>
      </c>
      <c r="AJ1" s="47" t="str">
        <f t="shared" si="1"/>
        <v>1кв28</v>
      </c>
      <c r="AK1" s="47" t="str">
        <f t="shared" si="1"/>
        <v>1кв28</v>
      </c>
      <c r="AL1" s="47" t="str">
        <f t="shared" si="1"/>
        <v>2кв28</v>
      </c>
      <c r="AM1" s="47" t="str">
        <f t="shared" si="1"/>
        <v>2кв28</v>
      </c>
      <c r="AN1" s="47" t="str">
        <f t="shared" si="1"/>
        <v>2кв28</v>
      </c>
      <c r="AO1" s="47" t="str">
        <f t="shared" si="1"/>
        <v>3кв28</v>
      </c>
      <c r="AP1" s="47" t="str">
        <f t="shared" si="1"/>
        <v>3кв28</v>
      </c>
      <c r="AQ1" s="47" t="str">
        <f t="shared" si="1"/>
        <v>3кв28</v>
      </c>
      <c r="AR1" s="47" t="str">
        <f t="shared" si="1"/>
        <v>4кв28</v>
      </c>
      <c r="AS1" s="47" t="str">
        <f t="shared" si="1"/>
        <v>4кв28</v>
      </c>
      <c r="AT1" s="47" t="str">
        <f t="shared" si="1"/>
        <v>4кв28</v>
      </c>
      <c r="AU1" s="47" t="str">
        <f t="shared" si="1"/>
        <v>1кв29</v>
      </c>
      <c r="AV1" s="47" t="str">
        <f t="shared" si="1"/>
        <v>1кв29</v>
      </c>
      <c r="AW1" s="47" t="str">
        <f t="shared" si="1"/>
        <v>1кв29</v>
      </c>
      <c r="AX1" s="47" t="str">
        <f t="shared" si="0"/>
        <v>2кв29</v>
      </c>
      <c r="AY1" s="47" t="str">
        <f t="shared" si="0"/>
        <v>2кв29</v>
      </c>
      <c r="AZ1" s="47" t="str">
        <f t="shared" si="0"/>
        <v>2кв29</v>
      </c>
      <c r="BA1" s="47" t="str">
        <f t="shared" si="0"/>
        <v>3кв29</v>
      </c>
      <c r="BB1" s="47" t="str">
        <f t="shared" si="0"/>
        <v>3кв29</v>
      </c>
      <c r="BC1" s="47" t="str">
        <f t="shared" si="0"/>
        <v>3кв29</v>
      </c>
      <c r="BD1" s="47" t="str">
        <f t="shared" si="0"/>
        <v>4кв29</v>
      </c>
      <c r="BE1" s="47" t="str">
        <f t="shared" si="0"/>
        <v>4кв29</v>
      </c>
      <c r="BF1" s="47" t="str">
        <f t="shared" si="0"/>
        <v>4кв29</v>
      </c>
      <c r="BG1" s="47" t="str">
        <f t="shared" si="0"/>
        <v>1кв30</v>
      </c>
      <c r="BH1" s="47" t="str">
        <f t="shared" si="0"/>
        <v>1кв30</v>
      </c>
      <c r="BI1" s="47" t="str">
        <f t="shared" si="0"/>
        <v>1кв30</v>
      </c>
      <c r="BJ1" s="47" t="str">
        <f t="shared" si="0"/>
        <v>2кв30</v>
      </c>
      <c r="BK1" s="47" t="str">
        <f t="shared" si="0"/>
        <v>2кв30</v>
      </c>
      <c r="BL1" s="47" t="str">
        <f t="shared" si="0"/>
        <v>2кв30</v>
      </c>
      <c r="BM1" s="47" t="str">
        <f t="shared" si="0"/>
        <v>3кв30</v>
      </c>
      <c r="BN1" s="47" t="str">
        <f t="shared" si="0"/>
        <v>3кв30</v>
      </c>
      <c r="BO1" s="47" t="str">
        <f t="shared" si="0"/>
        <v>3кв30</v>
      </c>
      <c r="BP1" s="47" t="str">
        <f t="shared" si="0"/>
        <v>4кв30</v>
      </c>
      <c r="BQ1" s="47" t="str">
        <f t="shared" si="0"/>
        <v>4кв30</v>
      </c>
      <c r="BR1" s="47" t="str">
        <f t="shared" si="0"/>
        <v>4кв30</v>
      </c>
      <c r="BS1" s="47" t="str">
        <f t="shared" si="0"/>
        <v>1кв31</v>
      </c>
      <c r="BT1" s="47" t="str">
        <f t="shared" si="0"/>
        <v>1кв31</v>
      </c>
      <c r="BU1" s="47" t="str">
        <f t="shared" si="0"/>
        <v>1кв31</v>
      </c>
      <c r="BV1" s="47" t="str">
        <f t="shared" si="0"/>
        <v>2кв31</v>
      </c>
      <c r="BW1" s="47" t="str">
        <f t="shared" si="0"/>
        <v>2кв31</v>
      </c>
      <c r="BX1" s="47" t="str">
        <f t="shared" si="0"/>
        <v>2кв31</v>
      </c>
      <c r="BY1" s="47" t="str">
        <f t="shared" si="0"/>
        <v>3кв31</v>
      </c>
      <c r="BZ1" s="47" t="str">
        <f t="shared" si="0"/>
        <v>3кв31</v>
      </c>
      <c r="CA1" s="47" t="str">
        <f t="shared" si="0"/>
        <v>3кв31</v>
      </c>
      <c r="CB1" s="47" t="str">
        <f t="shared" si="0"/>
        <v>4кв31</v>
      </c>
      <c r="CC1" s="47" t="str">
        <f t="shared" si="0"/>
        <v>4кв31</v>
      </c>
      <c r="CD1" s="47" t="str">
        <f t="shared" si="0"/>
        <v>4кв31</v>
      </c>
      <c r="CE1" s="47" t="str">
        <f t="shared" si="0"/>
        <v>1кв32</v>
      </c>
      <c r="CF1" s="47" t="str">
        <f t="shared" ref="CF1:EI1" si="2">CONCATENATE(INT((MONTH(CF6)+2)/3),"кв",RIGHT(YEAR(CF6),2))</f>
        <v>1кв32</v>
      </c>
      <c r="CG1" s="47" t="str">
        <f t="shared" si="2"/>
        <v>1кв32</v>
      </c>
      <c r="CH1" s="47" t="str">
        <f t="shared" si="2"/>
        <v>2кв32</v>
      </c>
      <c r="CI1" s="47" t="str">
        <f t="shared" si="2"/>
        <v>2кв32</v>
      </c>
      <c r="CJ1" s="47" t="str">
        <f t="shared" si="2"/>
        <v>2кв32</v>
      </c>
      <c r="CK1" s="47" t="str">
        <f t="shared" si="2"/>
        <v>3кв32</v>
      </c>
      <c r="CL1" s="47" t="str">
        <f t="shared" si="2"/>
        <v>3кв32</v>
      </c>
      <c r="CM1" s="47" t="str">
        <f t="shared" si="2"/>
        <v>3кв32</v>
      </c>
      <c r="CN1" s="47" t="str">
        <f t="shared" si="2"/>
        <v>4кв32</v>
      </c>
      <c r="CO1" s="47" t="str">
        <f t="shared" si="2"/>
        <v>4кв32</v>
      </c>
      <c r="CP1" s="47" t="str">
        <f t="shared" si="2"/>
        <v>4кв32</v>
      </c>
      <c r="CQ1" s="47" t="str">
        <f t="shared" si="2"/>
        <v>1кв33</v>
      </c>
      <c r="CR1" s="47" t="str">
        <f t="shared" si="2"/>
        <v>1кв33</v>
      </c>
      <c r="CS1" s="47" t="str">
        <f t="shared" si="2"/>
        <v>1кв33</v>
      </c>
      <c r="CT1" s="47" t="str">
        <f t="shared" si="2"/>
        <v>2кв33</v>
      </c>
      <c r="CU1" s="47" t="str">
        <f t="shared" si="2"/>
        <v>2кв33</v>
      </c>
      <c r="CV1" s="47" t="str">
        <f t="shared" si="2"/>
        <v>2кв33</v>
      </c>
      <c r="CW1" s="47" t="str">
        <f t="shared" si="2"/>
        <v>3кв33</v>
      </c>
      <c r="CX1" s="47" t="str">
        <f t="shared" si="2"/>
        <v>3кв33</v>
      </c>
      <c r="CY1" s="47" t="str">
        <f t="shared" si="2"/>
        <v>3кв33</v>
      </c>
      <c r="CZ1" s="47" t="str">
        <f t="shared" si="2"/>
        <v>4кв33</v>
      </c>
      <c r="DA1" s="47" t="str">
        <f t="shared" si="2"/>
        <v>4кв33</v>
      </c>
      <c r="DB1" s="47" t="str">
        <f t="shared" si="2"/>
        <v>4кв33</v>
      </c>
      <c r="DC1" s="47" t="str">
        <f t="shared" si="2"/>
        <v>1кв34</v>
      </c>
      <c r="DD1" s="47" t="str">
        <f t="shared" si="2"/>
        <v>1кв34</v>
      </c>
      <c r="DE1" s="47" t="str">
        <f t="shared" si="2"/>
        <v>1кв34</v>
      </c>
      <c r="DF1" s="47" t="str">
        <f t="shared" si="2"/>
        <v>2кв34</v>
      </c>
      <c r="DG1" s="47" t="str">
        <f t="shared" si="2"/>
        <v>2кв34</v>
      </c>
      <c r="DH1" s="47" t="str">
        <f t="shared" si="2"/>
        <v>2кв34</v>
      </c>
      <c r="DI1" s="47" t="str">
        <f t="shared" si="2"/>
        <v>3кв34</v>
      </c>
      <c r="DJ1" s="47" t="str">
        <f t="shared" si="2"/>
        <v>3кв34</v>
      </c>
      <c r="DK1" s="47" t="str">
        <f t="shared" si="2"/>
        <v>3кв34</v>
      </c>
      <c r="DL1" s="47" t="str">
        <f t="shared" si="2"/>
        <v>4кв34</v>
      </c>
      <c r="DM1" s="47" t="str">
        <f t="shared" si="2"/>
        <v>4кв34</v>
      </c>
      <c r="DN1" s="47" t="str">
        <f t="shared" si="2"/>
        <v>4кв34</v>
      </c>
      <c r="DO1" s="47" t="str">
        <f t="shared" si="2"/>
        <v>1кв35</v>
      </c>
      <c r="DP1" s="47" t="str">
        <f t="shared" si="2"/>
        <v>1кв35</v>
      </c>
      <c r="DQ1" s="47" t="str">
        <f t="shared" si="2"/>
        <v>1кв35</v>
      </c>
      <c r="DR1" s="47" t="str">
        <f t="shared" si="2"/>
        <v>2кв35</v>
      </c>
      <c r="DS1" s="47" t="str">
        <f t="shared" si="2"/>
        <v>2кв35</v>
      </c>
      <c r="DT1" s="47" t="str">
        <f t="shared" si="2"/>
        <v>2кв35</v>
      </c>
      <c r="DU1" s="47" t="str">
        <f t="shared" si="2"/>
        <v>3кв35</v>
      </c>
      <c r="DV1" s="47" t="str">
        <f t="shared" si="2"/>
        <v>3кв35</v>
      </c>
      <c r="DW1" s="47" t="str">
        <f t="shared" si="2"/>
        <v>3кв35</v>
      </c>
      <c r="DX1" s="47" t="str">
        <f t="shared" si="2"/>
        <v>4кв35</v>
      </c>
      <c r="DY1" s="47" t="str">
        <f t="shared" si="2"/>
        <v>4кв35</v>
      </c>
      <c r="DZ1" s="47" t="str">
        <f t="shared" si="2"/>
        <v>4кв35</v>
      </c>
      <c r="EA1" s="47" t="str">
        <f t="shared" si="2"/>
        <v>1кв36</v>
      </c>
      <c r="EB1" s="47" t="str">
        <f t="shared" si="2"/>
        <v>1кв36</v>
      </c>
      <c r="EC1" s="47" t="str">
        <f t="shared" si="2"/>
        <v>1кв36</v>
      </c>
      <c r="ED1" s="47" t="str">
        <f t="shared" si="2"/>
        <v>2кв36</v>
      </c>
      <c r="EE1" s="47" t="str">
        <f t="shared" si="2"/>
        <v>2кв36</v>
      </c>
      <c r="EF1" s="47" t="str">
        <f t="shared" si="2"/>
        <v>2кв36</v>
      </c>
      <c r="EG1" s="47" t="str">
        <f t="shared" si="2"/>
        <v>3кв36</v>
      </c>
      <c r="EH1" s="47" t="str">
        <f t="shared" si="2"/>
        <v>3кв36</v>
      </c>
      <c r="EI1" s="47" t="str">
        <f t="shared" si="2"/>
        <v>3кв36</v>
      </c>
    </row>
    <row r="2" spans="2:201" x14ac:dyDescent="0.2">
      <c r="O2" s="46" t="s">
        <v>1131</v>
      </c>
      <c r="P2" s="161">
        <f>ТЭП!J41</f>
        <v>0</v>
      </c>
      <c r="Q2" s="161">
        <f>ТЭП!K41</f>
        <v>0</v>
      </c>
      <c r="R2" s="203">
        <f>SUM(S2:EI2)</f>
        <v>0</v>
      </c>
      <c r="S2" s="202">
        <f>IF(AND(S$6&gt;=$P$2,S$6&lt;$Q$2),1,0)</f>
        <v>0</v>
      </c>
      <c r="T2" s="202">
        <f t="shared" ref="T2:CE2" si="3">IF(AND(T$6&gt;=$P$2,T$6&lt;$Q$2),1,0)</f>
        <v>0</v>
      </c>
      <c r="U2" s="202">
        <f t="shared" si="3"/>
        <v>0</v>
      </c>
      <c r="V2" s="202">
        <f t="shared" si="3"/>
        <v>0</v>
      </c>
      <c r="W2" s="202">
        <f t="shared" si="3"/>
        <v>0</v>
      </c>
      <c r="X2" s="202">
        <f t="shared" si="3"/>
        <v>0</v>
      </c>
      <c r="Y2" s="202">
        <f t="shared" si="3"/>
        <v>0</v>
      </c>
      <c r="Z2" s="202">
        <f t="shared" si="3"/>
        <v>0</v>
      </c>
      <c r="AA2" s="202">
        <f t="shared" si="3"/>
        <v>0</v>
      </c>
      <c r="AB2" s="202">
        <f t="shared" si="3"/>
        <v>0</v>
      </c>
      <c r="AC2" s="202">
        <f t="shared" si="3"/>
        <v>0</v>
      </c>
      <c r="AD2" s="202">
        <f t="shared" si="3"/>
        <v>0</v>
      </c>
      <c r="AE2" s="202">
        <f t="shared" si="3"/>
        <v>0</v>
      </c>
      <c r="AF2" s="202">
        <f t="shared" si="3"/>
        <v>0</v>
      </c>
      <c r="AG2" s="202">
        <f t="shared" si="3"/>
        <v>0</v>
      </c>
      <c r="AH2" s="202">
        <f t="shared" si="3"/>
        <v>0</v>
      </c>
      <c r="AI2" s="202">
        <f t="shared" si="3"/>
        <v>0</v>
      </c>
      <c r="AJ2" s="202">
        <f t="shared" si="3"/>
        <v>0</v>
      </c>
      <c r="AK2" s="202">
        <f t="shared" si="3"/>
        <v>0</v>
      </c>
      <c r="AL2" s="202">
        <f t="shared" si="3"/>
        <v>0</v>
      </c>
      <c r="AM2" s="202">
        <f t="shared" si="3"/>
        <v>0</v>
      </c>
      <c r="AN2" s="202">
        <f t="shared" si="3"/>
        <v>0</v>
      </c>
      <c r="AO2" s="202">
        <f t="shared" si="3"/>
        <v>0</v>
      </c>
      <c r="AP2" s="202">
        <f t="shared" si="3"/>
        <v>0</v>
      </c>
      <c r="AQ2" s="202">
        <f t="shared" si="3"/>
        <v>0</v>
      </c>
      <c r="AR2" s="202">
        <f t="shared" si="3"/>
        <v>0</v>
      </c>
      <c r="AS2" s="202">
        <f t="shared" si="3"/>
        <v>0</v>
      </c>
      <c r="AT2" s="202">
        <f t="shared" si="3"/>
        <v>0</v>
      </c>
      <c r="AU2" s="202">
        <f t="shared" si="3"/>
        <v>0</v>
      </c>
      <c r="AV2" s="202">
        <f t="shared" si="3"/>
        <v>0</v>
      </c>
      <c r="AW2" s="202">
        <f t="shared" si="3"/>
        <v>0</v>
      </c>
      <c r="AX2" s="202">
        <f t="shared" si="3"/>
        <v>0</v>
      </c>
      <c r="AY2" s="202">
        <f t="shared" si="3"/>
        <v>0</v>
      </c>
      <c r="AZ2" s="202">
        <f t="shared" si="3"/>
        <v>0</v>
      </c>
      <c r="BA2" s="202">
        <f t="shared" si="3"/>
        <v>0</v>
      </c>
      <c r="BB2" s="202">
        <f t="shared" si="3"/>
        <v>0</v>
      </c>
      <c r="BC2" s="202">
        <f t="shared" si="3"/>
        <v>0</v>
      </c>
      <c r="BD2" s="202">
        <f t="shared" si="3"/>
        <v>0</v>
      </c>
      <c r="BE2" s="202">
        <f t="shared" si="3"/>
        <v>0</v>
      </c>
      <c r="BF2" s="202">
        <f t="shared" si="3"/>
        <v>0</v>
      </c>
      <c r="BG2" s="202">
        <f t="shared" si="3"/>
        <v>0</v>
      </c>
      <c r="BH2" s="202">
        <f t="shared" si="3"/>
        <v>0</v>
      </c>
      <c r="BI2" s="202">
        <f t="shared" si="3"/>
        <v>0</v>
      </c>
      <c r="BJ2" s="202">
        <f t="shared" si="3"/>
        <v>0</v>
      </c>
      <c r="BK2" s="202">
        <f t="shared" si="3"/>
        <v>0</v>
      </c>
      <c r="BL2" s="202">
        <f t="shared" si="3"/>
        <v>0</v>
      </c>
      <c r="BM2" s="202">
        <f t="shared" si="3"/>
        <v>0</v>
      </c>
      <c r="BN2" s="202">
        <f t="shared" si="3"/>
        <v>0</v>
      </c>
      <c r="BO2" s="202">
        <f t="shared" si="3"/>
        <v>0</v>
      </c>
      <c r="BP2" s="202">
        <f t="shared" si="3"/>
        <v>0</v>
      </c>
      <c r="BQ2" s="202">
        <f t="shared" si="3"/>
        <v>0</v>
      </c>
      <c r="BR2" s="202">
        <f t="shared" si="3"/>
        <v>0</v>
      </c>
      <c r="BS2" s="202">
        <f t="shared" si="3"/>
        <v>0</v>
      </c>
      <c r="BT2" s="202">
        <f t="shared" si="3"/>
        <v>0</v>
      </c>
      <c r="BU2" s="202">
        <f t="shared" si="3"/>
        <v>0</v>
      </c>
      <c r="BV2" s="202">
        <f t="shared" si="3"/>
        <v>0</v>
      </c>
      <c r="BW2" s="202">
        <f t="shared" si="3"/>
        <v>0</v>
      </c>
      <c r="BX2" s="202">
        <f t="shared" si="3"/>
        <v>0</v>
      </c>
      <c r="BY2" s="202">
        <f t="shared" si="3"/>
        <v>0</v>
      </c>
      <c r="BZ2" s="202">
        <f t="shared" si="3"/>
        <v>0</v>
      </c>
      <c r="CA2" s="202">
        <f t="shared" si="3"/>
        <v>0</v>
      </c>
      <c r="CB2" s="202">
        <f t="shared" si="3"/>
        <v>0</v>
      </c>
      <c r="CC2" s="202">
        <f t="shared" si="3"/>
        <v>0</v>
      </c>
      <c r="CD2" s="202">
        <f t="shared" si="3"/>
        <v>0</v>
      </c>
      <c r="CE2" s="202">
        <f t="shared" si="3"/>
        <v>0</v>
      </c>
      <c r="CF2" s="202">
        <f t="shared" ref="CF2:EI2" si="4">IF(AND(CF$6&gt;=$P$2,CF$6&lt;$Q$2),1,0)</f>
        <v>0</v>
      </c>
      <c r="CG2" s="202">
        <f t="shared" si="4"/>
        <v>0</v>
      </c>
      <c r="CH2" s="202">
        <f t="shared" si="4"/>
        <v>0</v>
      </c>
      <c r="CI2" s="202">
        <f t="shared" si="4"/>
        <v>0</v>
      </c>
      <c r="CJ2" s="202">
        <f t="shared" si="4"/>
        <v>0</v>
      </c>
      <c r="CK2" s="202">
        <f t="shared" si="4"/>
        <v>0</v>
      </c>
      <c r="CL2" s="202">
        <f t="shared" si="4"/>
        <v>0</v>
      </c>
      <c r="CM2" s="202">
        <f t="shared" si="4"/>
        <v>0</v>
      </c>
      <c r="CN2" s="202">
        <f t="shared" si="4"/>
        <v>0</v>
      </c>
      <c r="CO2" s="202">
        <f t="shared" si="4"/>
        <v>0</v>
      </c>
      <c r="CP2" s="202">
        <f t="shared" si="4"/>
        <v>0</v>
      </c>
      <c r="CQ2" s="202">
        <f t="shared" si="4"/>
        <v>0</v>
      </c>
      <c r="CR2" s="202">
        <f t="shared" si="4"/>
        <v>0</v>
      </c>
      <c r="CS2" s="202">
        <f t="shared" si="4"/>
        <v>0</v>
      </c>
      <c r="CT2" s="202">
        <f t="shared" si="4"/>
        <v>0</v>
      </c>
      <c r="CU2" s="202">
        <f t="shared" si="4"/>
        <v>0</v>
      </c>
      <c r="CV2" s="202">
        <f t="shared" si="4"/>
        <v>0</v>
      </c>
      <c r="CW2" s="202">
        <f t="shared" si="4"/>
        <v>0</v>
      </c>
      <c r="CX2" s="202">
        <f t="shared" si="4"/>
        <v>0</v>
      </c>
      <c r="CY2" s="202">
        <f t="shared" si="4"/>
        <v>0</v>
      </c>
      <c r="CZ2" s="202">
        <f t="shared" si="4"/>
        <v>0</v>
      </c>
      <c r="DA2" s="202">
        <f t="shared" si="4"/>
        <v>0</v>
      </c>
      <c r="DB2" s="202">
        <f t="shared" si="4"/>
        <v>0</v>
      </c>
      <c r="DC2" s="202">
        <f t="shared" si="4"/>
        <v>0</v>
      </c>
      <c r="DD2" s="202">
        <f t="shared" si="4"/>
        <v>0</v>
      </c>
      <c r="DE2" s="202">
        <f t="shared" si="4"/>
        <v>0</v>
      </c>
      <c r="DF2" s="202">
        <f t="shared" si="4"/>
        <v>0</v>
      </c>
      <c r="DG2" s="202">
        <f t="shared" si="4"/>
        <v>0</v>
      </c>
      <c r="DH2" s="202">
        <f t="shared" si="4"/>
        <v>0</v>
      </c>
      <c r="DI2" s="202">
        <f t="shared" si="4"/>
        <v>0</v>
      </c>
      <c r="DJ2" s="202">
        <f t="shared" si="4"/>
        <v>0</v>
      </c>
      <c r="DK2" s="202">
        <f t="shared" si="4"/>
        <v>0</v>
      </c>
      <c r="DL2" s="202">
        <f t="shared" si="4"/>
        <v>0</v>
      </c>
      <c r="DM2" s="202">
        <f t="shared" si="4"/>
        <v>0</v>
      </c>
      <c r="DN2" s="202">
        <f t="shared" si="4"/>
        <v>0</v>
      </c>
      <c r="DO2" s="202">
        <f t="shared" si="4"/>
        <v>0</v>
      </c>
      <c r="DP2" s="202">
        <f t="shared" si="4"/>
        <v>0</v>
      </c>
      <c r="DQ2" s="202">
        <f t="shared" si="4"/>
        <v>0</v>
      </c>
      <c r="DR2" s="202">
        <f t="shared" si="4"/>
        <v>0</v>
      </c>
      <c r="DS2" s="202">
        <f t="shared" si="4"/>
        <v>0</v>
      </c>
      <c r="DT2" s="202">
        <f t="shared" si="4"/>
        <v>0</v>
      </c>
      <c r="DU2" s="202">
        <f t="shared" si="4"/>
        <v>0</v>
      </c>
      <c r="DV2" s="202">
        <f t="shared" si="4"/>
        <v>0</v>
      </c>
      <c r="DW2" s="202">
        <f t="shared" si="4"/>
        <v>0</v>
      </c>
      <c r="DX2" s="202">
        <f t="shared" si="4"/>
        <v>0</v>
      </c>
      <c r="DY2" s="202">
        <f t="shared" si="4"/>
        <v>0</v>
      </c>
      <c r="DZ2" s="202">
        <f t="shared" si="4"/>
        <v>0</v>
      </c>
      <c r="EA2" s="202">
        <f t="shared" si="4"/>
        <v>0</v>
      </c>
      <c r="EB2" s="202">
        <f t="shared" si="4"/>
        <v>0</v>
      </c>
      <c r="EC2" s="202">
        <f t="shared" si="4"/>
        <v>0</v>
      </c>
      <c r="ED2" s="202">
        <f t="shared" si="4"/>
        <v>0</v>
      </c>
      <c r="EE2" s="202">
        <f t="shared" si="4"/>
        <v>0</v>
      </c>
      <c r="EF2" s="202">
        <f t="shared" si="4"/>
        <v>0</v>
      </c>
      <c r="EG2" s="202">
        <f t="shared" si="4"/>
        <v>0</v>
      </c>
      <c r="EH2" s="202">
        <f t="shared" si="4"/>
        <v>0</v>
      </c>
      <c r="EI2" s="202">
        <f t="shared" si="4"/>
        <v>0</v>
      </c>
    </row>
    <row r="3" spans="2:201" x14ac:dyDescent="0.2">
      <c r="O3" s="46" t="s">
        <v>1132</v>
      </c>
      <c r="P3" s="161">
        <f>S6</f>
        <v>46266</v>
      </c>
      <c r="Q3" s="161">
        <f>EDATE(Q2,6)</f>
        <v>182</v>
      </c>
      <c r="R3" s="203">
        <f>SUM(S3:EI3)</f>
        <v>0</v>
      </c>
      <c r="S3" s="202">
        <f>IF(AND(S$6&gt;=$P$3,S$6&lt;$Q$3),1,0)</f>
        <v>0</v>
      </c>
      <c r="T3" s="202">
        <f t="shared" ref="T3:CE3" si="5">IF(AND(T$6&gt;=$P$3,T$6&lt;$Q$3),1,0)</f>
        <v>0</v>
      </c>
      <c r="U3" s="202">
        <f t="shared" si="5"/>
        <v>0</v>
      </c>
      <c r="V3" s="202">
        <f t="shared" si="5"/>
        <v>0</v>
      </c>
      <c r="W3" s="202">
        <f t="shared" si="5"/>
        <v>0</v>
      </c>
      <c r="X3" s="202">
        <f t="shared" si="5"/>
        <v>0</v>
      </c>
      <c r="Y3" s="202">
        <f t="shared" si="5"/>
        <v>0</v>
      </c>
      <c r="Z3" s="202">
        <f t="shared" si="5"/>
        <v>0</v>
      </c>
      <c r="AA3" s="202">
        <f t="shared" si="5"/>
        <v>0</v>
      </c>
      <c r="AB3" s="202">
        <f t="shared" si="5"/>
        <v>0</v>
      </c>
      <c r="AC3" s="202">
        <f t="shared" si="5"/>
        <v>0</v>
      </c>
      <c r="AD3" s="202">
        <f t="shared" si="5"/>
        <v>0</v>
      </c>
      <c r="AE3" s="202">
        <f t="shared" si="5"/>
        <v>0</v>
      </c>
      <c r="AF3" s="202">
        <f t="shared" si="5"/>
        <v>0</v>
      </c>
      <c r="AG3" s="202">
        <f t="shared" si="5"/>
        <v>0</v>
      </c>
      <c r="AH3" s="202">
        <f t="shared" si="5"/>
        <v>0</v>
      </c>
      <c r="AI3" s="202">
        <f t="shared" si="5"/>
        <v>0</v>
      </c>
      <c r="AJ3" s="202">
        <f t="shared" si="5"/>
        <v>0</v>
      </c>
      <c r="AK3" s="202">
        <f t="shared" si="5"/>
        <v>0</v>
      </c>
      <c r="AL3" s="202">
        <f t="shared" si="5"/>
        <v>0</v>
      </c>
      <c r="AM3" s="202">
        <f t="shared" si="5"/>
        <v>0</v>
      </c>
      <c r="AN3" s="202">
        <f t="shared" si="5"/>
        <v>0</v>
      </c>
      <c r="AO3" s="202">
        <f t="shared" si="5"/>
        <v>0</v>
      </c>
      <c r="AP3" s="202">
        <f t="shared" si="5"/>
        <v>0</v>
      </c>
      <c r="AQ3" s="202">
        <f t="shared" si="5"/>
        <v>0</v>
      </c>
      <c r="AR3" s="202">
        <f t="shared" si="5"/>
        <v>0</v>
      </c>
      <c r="AS3" s="202">
        <f t="shared" si="5"/>
        <v>0</v>
      </c>
      <c r="AT3" s="202">
        <f t="shared" si="5"/>
        <v>0</v>
      </c>
      <c r="AU3" s="202">
        <f t="shared" si="5"/>
        <v>0</v>
      </c>
      <c r="AV3" s="202">
        <f t="shared" si="5"/>
        <v>0</v>
      </c>
      <c r="AW3" s="202">
        <f t="shared" si="5"/>
        <v>0</v>
      </c>
      <c r="AX3" s="202">
        <f t="shared" si="5"/>
        <v>0</v>
      </c>
      <c r="AY3" s="202">
        <f t="shared" si="5"/>
        <v>0</v>
      </c>
      <c r="AZ3" s="202">
        <f t="shared" si="5"/>
        <v>0</v>
      </c>
      <c r="BA3" s="202">
        <f t="shared" si="5"/>
        <v>0</v>
      </c>
      <c r="BB3" s="202">
        <f t="shared" si="5"/>
        <v>0</v>
      </c>
      <c r="BC3" s="202">
        <f t="shared" si="5"/>
        <v>0</v>
      </c>
      <c r="BD3" s="202">
        <f t="shared" si="5"/>
        <v>0</v>
      </c>
      <c r="BE3" s="202">
        <f t="shared" si="5"/>
        <v>0</v>
      </c>
      <c r="BF3" s="202">
        <f t="shared" si="5"/>
        <v>0</v>
      </c>
      <c r="BG3" s="202">
        <f t="shared" si="5"/>
        <v>0</v>
      </c>
      <c r="BH3" s="202">
        <f t="shared" si="5"/>
        <v>0</v>
      </c>
      <c r="BI3" s="202">
        <f t="shared" si="5"/>
        <v>0</v>
      </c>
      <c r="BJ3" s="202">
        <f t="shared" si="5"/>
        <v>0</v>
      </c>
      <c r="BK3" s="202">
        <f t="shared" si="5"/>
        <v>0</v>
      </c>
      <c r="BL3" s="202">
        <f t="shared" si="5"/>
        <v>0</v>
      </c>
      <c r="BM3" s="202">
        <f t="shared" si="5"/>
        <v>0</v>
      </c>
      <c r="BN3" s="202">
        <f t="shared" si="5"/>
        <v>0</v>
      </c>
      <c r="BO3" s="202">
        <f t="shared" si="5"/>
        <v>0</v>
      </c>
      <c r="BP3" s="202">
        <f t="shared" si="5"/>
        <v>0</v>
      </c>
      <c r="BQ3" s="202">
        <f t="shared" si="5"/>
        <v>0</v>
      </c>
      <c r="BR3" s="202">
        <f t="shared" si="5"/>
        <v>0</v>
      </c>
      <c r="BS3" s="202">
        <f t="shared" si="5"/>
        <v>0</v>
      </c>
      <c r="BT3" s="202">
        <f t="shared" si="5"/>
        <v>0</v>
      </c>
      <c r="BU3" s="202">
        <f t="shared" si="5"/>
        <v>0</v>
      </c>
      <c r="BV3" s="202">
        <f t="shared" si="5"/>
        <v>0</v>
      </c>
      <c r="BW3" s="202">
        <f t="shared" si="5"/>
        <v>0</v>
      </c>
      <c r="BX3" s="202">
        <f t="shared" si="5"/>
        <v>0</v>
      </c>
      <c r="BY3" s="202">
        <f t="shared" si="5"/>
        <v>0</v>
      </c>
      <c r="BZ3" s="202">
        <f t="shared" si="5"/>
        <v>0</v>
      </c>
      <c r="CA3" s="202">
        <f t="shared" si="5"/>
        <v>0</v>
      </c>
      <c r="CB3" s="202">
        <f t="shared" si="5"/>
        <v>0</v>
      </c>
      <c r="CC3" s="202">
        <f t="shared" si="5"/>
        <v>0</v>
      </c>
      <c r="CD3" s="202">
        <f t="shared" si="5"/>
        <v>0</v>
      </c>
      <c r="CE3" s="202">
        <f t="shared" si="5"/>
        <v>0</v>
      </c>
      <c r="CF3" s="202">
        <f t="shared" ref="CF3:EI3" si="6">IF(AND(CF$6&gt;=$P$3,CF$6&lt;$Q$3),1,0)</f>
        <v>0</v>
      </c>
      <c r="CG3" s="202">
        <f t="shared" si="6"/>
        <v>0</v>
      </c>
      <c r="CH3" s="202">
        <f t="shared" si="6"/>
        <v>0</v>
      </c>
      <c r="CI3" s="202">
        <f t="shared" si="6"/>
        <v>0</v>
      </c>
      <c r="CJ3" s="202">
        <f t="shared" si="6"/>
        <v>0</v>
      </c>
      <c r="CK3" s="202">
        <f t="shared" si="6"/>
        <v>0</v>
      </c>
      <c r="CL3" s="202">
        <f t="shared" si="6"/>
        <v>0</v>
      </c>
      <c r="CM3" s="202">
        <f t="shared" si="6"/>
        <v>0</v>
      </c>
      <c r="CN3" s="202">
        <f t="shared" si="6"/>
        <v>0</v>
      </c>
      <c r="CO3" s="202">
        <f t="shared" si="6"/>
        <v>0</v>
      </c>
      <c r="CP3" s="202">
        <f t="shared" si="6"/>
        <v>0</v>
      </c>
      <c r="CQ3" s="202">
        <f t="shared" si="6"/>
        <v>0</v>
      </c>
      <c r="CR3" s="202">
        <f t="shared" si="6"/>
        <v>0</v>
      </c>
      <c r="CS3" s="202">
        <f t="shared" si="6"/>
        <v>0</v>
      </c>
      <c r="CT3" s="202">
        <f t="shared" si="6"/>
        <v>0</v>
      </c>
      <c r="CU3" s="202">
        <f t="shared" si="6"/>
        <v>0</v>
      </c>
      <c r="CV3" s="202">
        <f t="shared" si="6"/>
        <v>0</v>
      </c>
      <c r="CW3" s="202">
        <f t="shared" si="6"/>
        <v>0</v>
      </c>
      <c r="CX3" s="202">
        <f t="shared" si="6"/>
        <v>0</v>
      </c>
      <c r="CY3" s="202">
        <f t="shared" si="6"/>
        <v>0</v>
      </c>
      <c r="CZ3" s="202">
        <f t="shared" si="6"/>
        <v>0</v>
      </c>
      <c r="DA3" s="202">
        <f t="shared" si="6"/>
        <v>0</v>
      </c>
      <c r="DB3" s="202">
        <f t="shared" si="6"/>
        <v>0</v>
      </c>
      <c r="DC3" s="202">
        <f t="shared" si="6"/>
        <v>0</v>
      </c>
      <c r="DD3" s="202">
        <f t="shared" si="6"/>
        <v>0</v>
      </c>
      <c r="DE3" s="202">
        <f t="shared" si="6"/>
        <v>0</v>
      </c>
      <c r="DF3" s="202">
        <f t="shared" si="6"/>
        <v>0</v>
      </c>
      <c r="DG3" s="202">
        <f t="shared" si="6"/>
        <v>0</v>
      </c>
      <c r="DH3" s="202">
        <f t="shared" si="6"/>
        <v>0</v>
      </c>
      <c r="DI3" s="202">
        <f t="shared" si="6"/>
        <v>0</v>
      </c>
      <c r="DJ3" s="202">
        <f t="shared" si="6"/>
        <v>0</v>
      </c>
      <c r="DK3" s="202">
        <f t="shared" si="6"/>
        <v>0</v>
      </c>
      <c r="DL3" s="202">
        <f t="shared" si="6"/>
        <v>0</v>
      </c>
      <c r="DM3" s="202">
        <f t="shared" si="6"/>
        <v>0</v>
      </c>
      <c r="DN3" s="202">
        <f t="shared" si="6"/>
        <v>0</v>
      </c>
      <c r="DO3" s="202">
        <f t="shared" si="6"/>
        <v>0</v>
      </c>
      <c r="DP3" s="202">
        <f t="shared" si="6"/>
        <v>0</v>
      </c>
      <c r="DQ3" s="202">
        <f t="shared" si="6"/>
        <v>0</v>
      </c>
      <c r="DR3" s="202">
        <f t="shared" si="6"/>
        <v>0</v>
      </c>
      <c r="DS3" s="202">
        <f t="shared" si="6"/>
        <v>0</v>
      </c>
      <c r="DT3" s="202">
        <f t="shared" si="6"/>
        <v>0</v>
      </c>
      <c r="DU3" s="202">
        <f t="shared" si="6"/>
        <v>0</v>
      </c>
      <c r="DV3" s="202">
        <f t="shared" si="6"/>
        <v>0</v>
      </c>
      <c r="DW3" s="202">
        <f t="shared" si="6"/>
        <v>0</v>
      </c>
      <c r="DX3" s="202">
        <f t="shared" si="6"/>
        <v>0</v>
      </c>
      <c r="DY3" s="202">
        <f t="shared" si="6"/>
        <v>0</v>
      </c>
      <c r="DZ3" s="202">
        <f t="shared" si="6"/>
        <v>0</v>
      </c>
      <c r="EA3" s="202">
        <f t="shared" si="6"/>
        <v>0</v>
      </c>
      <c r="EB3" s="202">
        <f t="shared" si="6"/>
        <v>0</v>
      </c>
      <c r="EC3" s="202">
        <f t="shared" si="6"/>
        <v>0</v>
      </c>
      <c r="ED3" s="202">
        <f t="shared" si="6"/>
        <v>0</v>
      </c>
      <c r="EE3" s="202">
        <f t="shared" si="6"/>
        <v>0</v>
      </c>
      <c r="EF3" s="202">
        <f t="shared" si="6"/>
        <v>0</v>
      </c>
      <c r="EG3" s="202">
        <f t="shared" si="6"/>
        <v>0</v>
      </c>
      <c r="EH3" s="202">
        <f t="shared" si="6"/>
        <v>0</v>
      </c>
      <c r="EI3" s="202">
        <f t="shared" si="6"/>
        <v>0</v>
      </c>
    </row>
    <row r="4" spans="2:201" x14ac:dyDescent="0.2">
      <c r="C4" s="46">
        <f>факт!K4</f>
        <v>0</v>
      </c>
      <c r="O4" s="46" t="s">
        <v>94</v>
      </c>
      <c r="P4" s="161">
        <f>P2</f>
        <v>0</v>
      </c>
      <c r="Q4" s="161">
        <f>EDATE(P4,E28)</f>
        <v>0</v>
      </c>
      <c r="R4" s="203">
        <f>SUM(S4:EI4)</f>
        <v>0</v>
      </c>
      <c r="S4" s="202">
        <f t="shared" ref="S4:CD4" si="7">IF(AND(S6&gt;=$P$4,S6&lt;=$Q$4,1),1,0)</f>
        <v>0</v>
      </c>
      <c r="T4" s="202">
        <f t="shared" si="7"/>
        <v>0</v>
      </c>
      <c r="U4" s="202">
        <f t="shared" ref="U4:AW4" si="8">IF(AND(U6&gt;=$P$4,U6&lt;=$Q$4,1),1,0)</f>
        <v>0</v>
      </c>
      <c r="V4" s="202">
        <f t="shared" si="8"/>
        <v>0</v>
      </c>
      <c r="W4" s="202">
        <f t="shared" si="8"/>
        <v>0</v>
      </c>
      <c r="X4" s="202">
        <f t="shared" si="8"/>
        <v>0</v>
      </c>
      <c r="Y4" s="202">
        <f t="shared" si="8"/>
        <v>0</v>
      </c>
      <c r="Z4" s="202">
        <f t="shared" si="8"/>
        <v>0</v>
      </c>
      <c r="AA4" s="202">
        <f t="shared" si="8"/>
        <v>0</v>
      </c>
      <c r="AB4" s="202">
        <f t="shared" si="8"/>
        <v>0</v>
      </c>
      <c r="AC4" s="202">
        <f t="shared" si="8"/>
        <v>0</v>
      </c>
      <c r="AD4" s="202">
        <f t="shared" si="8"/>
        <v>0</v>
      </c>
      <c r="AE4" s="202">
        <f t="shared" si="8"/>
        <v>0</v>
      </c>
      <c r="AF4" s="202">
        <f t="shared" si="8"/>
        <v>0</v>
      </c>
      <c r="AG4" s="202">
        <f t="shared" si="8"/>
        <v>0</v>
      </c>
      <c r="AH4" s="202">
        <f t="shared" si="8"/>
        <v>0</v>
      </c>
      <c r="AI4" s="202">
        <f t="shared" si="8"/>
        <v>0</v>
      </c>
      <c r="AJ4" s="202">
        <f t="shared" si="8"/>
        <v>0</v>
      </c>
      <c r="AK4" s="202">
        <f t="shared" si="8"/>
        <v>0</v>
      </c>
      <c r="AL4" s="202">
        <f t="shared" si="8"/>
        <v>0</v>
      </c>
      <c r="AM4" s="202">
        <f t="shared" si="8"/>
        <v>0</v>
      </c>
      <c r="AN4" s="202">
        <f t="shared" si="8"/>
        <v>0</v>
      </c>
      <c r="AO4" s="202">
        <f t="shared" si="8"/>
        <v>0</v>
      </c>
      <c r="AP4" s="202">
        <f t="shared" si="8"/>
        <v>0</v>
      </c>
      <c r="AQ4" s="202">
        <f t="shared" si="8"/>
        <v>0</v>
      </c>
      <c r="AR4" s="202">
        <f t="shared" si="8"/>
        <v>0</v>
      </c>
      <c r="AS4" s="202">
        <f t="shared" si="8"/>
        <v>0</v>
      </c>
      <c r="AT4" s="202">
        <f t="shared" si="8"/>
        <v>0</v>
      </c>
      <c r="AU4" s="202">
        <f t="shared" si="8"/>
        <v>0</v>
      </c>
      <c r="AV4" s="202">
        <f t="shared" si="8"/>
        <v>0</v>
      </c>
      <c r="AW4" s="202">
        <f t="shared" si="8"/>
        <v>0</v>
      </c>
      <c r="AX4" s="202">
        <f t="shared" si="7"/>
        <v>0</v>
      </c>
      <c r="AY4" s="202">
        <f t="shared" si="7"/>
        <v>0</v>
      </c>
      <c r="AZ4" s="202">
        <f t="shared" si="7"/>
        <v>0</v>
      </c>
      <c r="BA4" s="202">
        <f t="shared" si="7"/>
        <v>0</v>
      </c>
      <c r="BB4" s="202">
        <f t="shared" si="7"/>
        <v>0</v>
      </c>
      <c r="BC4" s="202">
        <f t="shared" si="7"/>
        <v>0</v>
      </c>
      <c r="BD4" s="202">
        <f t="shared" si="7"/>
        <v>0</v>
      </c>
      <c r="BE4" s="202">
        <f t="shared" si="7"/>
        <v>0</v>
      </c>
      <c r="BF4" s="202">
        <f t="shared" si="7"/>
        <v>0</v>
      </c>
      <c r="BG4" s="202">
        <f t="shared" si="7"/>
        <v>0</v>
      </c>
      <c r="BH4" s="202">
        <f t="shared" si="7"/>
        <v>0</v>
      </c>
      <c r="BI4" s="202">
        <f t="shared" si="7"/>
        <v>0</v>
      </c>
      <c r="BJ4" s="202">
        <f t="shared" si="7"/>
        <v>0</v>
      </c>
      <c r="BK4" s="202">
        <f t="shared" si="7"/>
        <v>0</v>
      </c>
      <c r="BL4" s="202">
        <f t="shared" si="7"/>
        <v>0</v>
      </c>
      <c r="BM4" s="202">
        <f t="shared" si="7"/>
        <v>0</v>
      </c>
      <c r="BN4" s="202">
        <f t="shared" si="7"/>
        <v>0</v>
      </c>
      <c r="BO4" s="202">
        <f t="shared" si="7"/>
        <v>0</v>
      </c>
      <c r="BP4" s="202">
        <f t="shared" si="7"/>
        <v>0</v>
      </c>
      <c r="BQ4" s="202">
        <f t="shared" si="7"/>
        <v>0</v>
      </c>
      <c r="BR4" s="202">
        <f t="shared" si="7"/>
        <v>0</v>
      </c>
      <c r="BS4" s="202">
        <f t="shared" si="7"/>
        <v>0</v>
      </c>
      <c r="BT4" s="202">
        <f t="shared" si="7"/>
        <v>0</v>
      </c>
      <c r="BU4" s="202">
        <f t="shared" si="7"/>
        <v>0</v>
      </c>
      <c r="BV4" s="202">
        <f t="shared" si="7"/>
        <v>0</v>
      </c>
      <c r="BW4" s="202">
        <f t="shared" si="7"/>
        <v>0</v>
      </c>
      <c r="BX4" s="202">
        <f t="shared" si="7"/>
        <v>0</v>
      </c>
      <c r="BY4" s="202">
        <f t="shared" si="7"/>
        <v>0</v>
      </c>
      <c r="BZ4" s="202">
        <f t="shared" si="7"/>
        <v>0</v>
      </c>
      <c r="CA4" s="202">
        <f t="shared" si="7"/>
        <v>0</v>
      </c>
      <c r="CB4" s="202">
        <f t="shared" si="7"/>
        <v>0</v>
      </c>
      <c r="CC4" s="202">
        <f t="shared" si="7"/>
        <v>0</v>
      </c>
      <c r="CD4" s="202">
        <f t="shared" si="7"/>
        <v>0</v>
      </c>
      <c r="CE4" s="202">
        <f t="shared" ref="CE4:CH4" si="9">IF(AND(CE6&gt;=$P$4,CE6&lt;=$Q$4,1),1,0)</f>
        <v>0</v>
      </c>
      <c r="CF4" s="202">
        <f t="shared" si="9"/>
        <v>0</v>
      </c>
      <c r="CG4" s="202">
        <f t="shared" si="9"/>
        <v>0</v>
      </c>
      <c r="CH4" s="202">
        <f t="shared" si="9"/>
        <v>0</v>
      </c>
      <c r="CI4" s="202">
        <f>IF(AND(CI6&gt;=$P$4,CI6&lt;=$Q$4,1),1,0)</f>
        <v>0</v>
      </c>
      <c r="CJ4" s="202">
        <f t="shared" ref="CJ4:EI4" si="10">IF(AND(CJ6&gt;=$P$4,CJ6&lt;=$Q$4,1),1,0)</f>
        <v>0</v>
      </c>
      <c r="CK4" s="202">
        <f t="shared" si="10"/>
        <v>0</v>
      </c>
      <c r="CL4" s="202">
        <f t="shared" si="10"/>
        <v>0</v>
      </c>
      <c r="CM4" s="202">
        <f t="shared" si="10"/>
        <v>0</v>
      </c>
      <c r="CN4" s="202">
        <f t="shared" si="10"/>
        <v>0</v>
      </c>
      <c r="CO4" s="202">
        <f t="shared" si="10"/>
        <v>0</v>
      </c>
      <c r="CP4" s="202">
        <f t="shared" si="10"/>
        <v>0</v>
      </c>
      <c r="CQ4" s="202">
        <f t="shared" si="10"/>
        <v>0</v>
      </c>
      <c r="CR4" s="202">
        <f t="shared" si="10"/>
        <v>0</v>
      </c>
      <c r="CS4" s="202">
        <f t="shared" si="10"/>
        <v>0</v>
      </c>
      <c r="CT4" s="202">
        <f t="shared" si="10"/>
        <v>0</v>
      </c>
      <c r="CU4" s="202">
        <f t="shared" si="10"/>
        <v>0</v>
      </c>
      <c r="CV4" s="202">
        <f t="shared" si="10"/>
        <v>0</v>
      </c>
      <c r="CW4" s="202">
        <f t="shared" si="10"/>
        <v>0</v>
      </c>
      <c r="CX4" s="202">
        <f t="shared" si="10"/>
        <v>0</v>
      </c>
      <c r="CY4" s="202">
        <f t="shared" si="10"/>
        <v>0</v>
      </c>
      <c r="CZ4" s="202">
        <f t="shared" si="10"/>
        <v>0</v>
      </c>
      <c r="DA4" s="202">
        <f t="shared" si="10"/>
        <v>0</v>
      </c>
      <c r="DB4" s="202">
        <f t="shared" si="10"/>
        <v>0</v>
      </c>
      <c r="DC4" s="202">
        <f t="shared" si="10"/>
        <v>0</v>
      </c>
      <c r="DD4" s="202">
        <f t="shared" si="10"/>
        <v>0</v>
      </c>
      <c r="DE4" s="202">
        <f t="shared" si="10"/>
        <v>0</v>
      </c>
      <c r="DF4" s="202">
        <f t="shared" si="10"/>
        <v>0</v>
      </c>
      <c r="DG4" s="202">
        <f t="shared" si="10"/>
        <v>0</v>
      </c>
      <c r="DH4" s="202">
        <f t="shared" si="10"/>
        <v>0</v>
      </c>
      <c r="DI4" s="202">
        <f t="shared" si="10"/>
        <v>0</v>
      </c>
      <c r="DJ4" s="202">
        <f t="shared" si="10"/>
        <v>0</v>
      </c>
      <c r="DK4" s="202">
        <f t="shared" si="10"/>
        <v>0</v>
      </c>
      <c r="DL4" s="202">
        <f t="shared" si="10"/>
        <v>0</v>
      </c>
      <c r="DM4" s="202">
        <f t="shared" si="10"/>
        <v>0</v>
      </c>
      <c r="DN4" s="202">
        <f t="shared" si="10"/>
        <v>0</v>
      </c>
      <c r="DO4" s="202">
        <f t="shared" si="10"/>
        <v>0</v>
      </c>
      <c r="DP4" s="202">
        <f t="shared" si="10"/>
        <v>0</v>
      </c>
      <c r="DQ4" s="202">
        <f t="shared" si="10"/>
        <v>0</v>
      </c>
      <c r="DR4" s="202">
        <f t="shared" si="10"/>
        <v>0</v>
      </c>
      <c r="DS4" s="202">
        <f t="shared" si="10"/>
        <v>0</v>
      </c>
      <c r="DT4" s="202">
        <f t="shared" si="10"/>
        <v>0</v>
      </c>
      <c r="DU4" s="202">
        <f t="shared" si="10"/>
        <v>0</v>
      </c>
      <c r="DV4" s="202">
        <f t="shared" si="10"/>
        <v>0</v>
      </c>
      <c r="DW4" s="202">
        <f t="shared" si="10"/>
        <v>0</v>
      </c>
      <c r="DX4" s="202">
        <f t="shared" si="10"/>
        <v>0</v>
      </c>
      <c r="DY4" s="202">
        <f t="shared" si="10"/>
        <v>0</v>
      </c>
      <c r="DZ4" s="202">
        <f t="shared" si="10"/>
        <v>0</v>
      </c>
      <c r="EA4" s="202">
        <f t="shared" si="10"/>
        <v>0</v>
      </c>
      <c r="EB4" s="202">
        <f t="shared" si="10"/>
        <v>0</v>
      </c>
      <c r="EC4" s="202">
        <f t="shared" si="10"/>
        <v>0</v>
      </c>
      <c r="ED4" s="202">
        <f t="shared" si="10"/>
        <v>0</v>
      </c>
      <c r="EE4" s="202">
        <f t="shared" si="10"/>
        <v>0</v>
      </c>
      <c r="EF4" s="202">
        <f t="shared" si="10"/>
        <v>0</v>
      </c>
      <c r="EG4" s="202">
        <f t="shared" si="10"/>
        <v>0</v>
      </c>
      <c r="EH4" s="202">
        <f t="shared" si="10"/>
        <v>0</v>
      </c>
      <c r="EI4" s="202">
        <f t="shared" si="10"/>
        <v>0</v>
      </c>
    </row>
    <row r="5" spans="2:201" x14ac:dyDescent="0.2">
      <c r="C5" s="46" t="str">
        <f>ТЭП!B40</f>
        <v>2 очередь</v>
      </c>
      <c r="S5" s="48" t="s">
        <v>841</v>
      </c>
      <c r="T5" s="48" t="s">
        <v>841</v>
      </c>
      <c r="U5" s="47" t="s">
        <v>842</v>
      </c>
      <c r="V5" s="47" t="s">
        <v>842</v>
      </c>
      <c r="W5" s="47" t="s">
        <v>842</v>
      </c>
      <c r="X5" s="47" t="s">
        <v>842</v>
      </c>
      <c r="Y5" s="47" t="s">
        <v>842</v>
      </c>
      <c r="Z5" s="47" t="s">
        <v>842</v>
      </c>
      <c r="AA5" s="47" t="s">
        <v>842</v>
      </c>
      <c r="AB5" s="47" t="s">
        <v>842</v>
      </c>
      <c r="AC5" s="47" t="s">
        <v>842</v>
      </c>
      <c r="AD5" s="47" t="s">
        <v>842</v>
      </c>
      <c r="AE5" s="47" t="s">
        <v>842</v>
      </c>
      <c r="AF5" s="47" t="s">
        <v>842</v>
      </c>
      <c r="AG5" s="47" t="s">
        <v>842</v>
      </c>
      <c r="AH5" s="47" t="s">
        <v>842</v>
      </c>
      <c r="AI5" s="47" t="s">
        <v>842</v>
      </c>
      <c r="AJ5" s="47" t="s">
        <v>842</v>
      </c>
      <c r="AK5" s="47" t="s">
        <v>842</v>
      </c>
      <c r="AL5" s="47" t="s">
        <v>842</v>
      </c>
      <c r="AM5" s="47" t="s">
        <v>842</v>
      </c>
      <c r="AN5" s="47" t="s">
        <v>842</v>
      </c>
      <c r="AO5" s="47" t="s">
        <v>842</v>
      </c>
      <c r="AP5" s="47" t="s">
        <v>842</v>
      </c>
      <c r="AQ5" s="47" t="s">
        <v>842</v>
      </c>
      <c r="AR5" s="47" t="s">
        <v>842</v>
      </c>
      <c r="AS5" s="47" t="s">
        <v>842</v>
      </c>
      <c r="AT5" s="47" t="s">
        <v>842</v>
      </c>
      <c r="AU5" s="47" t="s">
        <v>842</v>
      </c>
      <c r="AV5" s="47" t="s">
        <v>842</v>
      </c>
      <c r="AW5" s="47" t="s">
        <v>842</v>
      </c>
      <c r="AX5" s="47" t="s">
        <v>842</v>
      </c>
      <c r="AY5" s="47" t="s">
        <v>842</v>
      </c>
      <c r="AZ5" s="47" t="s">
        <v>842</v>
      </c>
      <c r="BA5" s="47" t="s">
        <v>842</v>
      </c>
      <c r="BB5" s="47" t="s">
        <v>842</v>
      </c>
      <c r="BC5" s="47" t="s">
        <v>842</v>
      </c>
      <c r="BD5" s="47" t="s">
        <v>842</v>
      </c>
      <c r="BE5" s="47" t="s">
        <v>842</v>
      </c>
      <c r="BF5" s="47" t="s">
        <v>842</v>
      </c>
      <c r="BG5" s="47" t="s">
        <v>842</v>
      </c>
      <c r="BH5" s="47" t="s">
        <v>842</v>
      </c>
      <c r="BI5" s="47" t="s">
        <v>842</v>
      </c>
      <c r="BJ5" s="47" t="s">
        <v>842</v>
      </c>
      <c r="BK5" s="47" t="s">
        <v>842</v>
      </c>
      <c r="BL5" s="47" t="s">
        <v>842</v>
      </c>
      <c r="BM5" s="47" t="s">
        <v>842</v>
      </c>
      <c r="BN5" s="47" t="s">
        <v>842</v>
      </c>
      <c r="BO5" s="47" t="s">
        <v>842</v>
      </c>
      <c r="BP5" s="47" t="s">
        <v>842</v>
      </c>
      <c r="BQ5" s="47" t="s">
        <v>842</v>
      </c>
      <c r="BR5" s="47" t="s">
        <v>842</v>
      </c>
      <c r="BS5" s="47" t="s">
        <v>842</v>
      </c>
      <c r="BT5" s="47" t="s">
        <v>842</v>
      </c>
      <c r="BU5" s="47" t="s">
        <v>842</v>
      </c>
      <c r="BV5" s="47" t="s">
        <v>842</v>
      </c>
      <c r="BW5" s="47" t="s">
        <v>842</v>
      </c>
      <c r="BX5" s="47" t="s">
        <v>842</v>
      </c>
      <c r="BY5" s="47" t="s">
        <v>842</v>
      </c>
      <c r="BZ5" s="47" t="s">
        <v>842</v>
      </c>
      <c r="CA5" s="47" t="s">
        <v>842</v>
      </c>
      <c r="CB5" s="47" t="s">
        <v>842</v>
      </c>
      <c r="CC5" s="47" t="s">
        <v>842</v>
      </c>
      <c r="CD5" s="47" t="s">
        <v>842</v>
      </c>
      <c r="CE5" s="47" t="s">
        <v>842</v>
      </c>
      <c r="CF5" s="47" t="s">
        <v>842</v>
      </c>
      <c r="CG5" s="47" t="s">
        <v>842</v>
      </c>
      <c r="CH5" s="47" t="s">
        <v>842</v>
      </c>
      <c r="CI5" s="47" t="s">
        <v>842</v>
      </c>
      <c r="CJ5" s="47" t="s">
        <v>842</v>
      </c>
      <c r="CK5" s="47" t="s">
        <v>842</v>
      </c>
      <c r="CL5" s="47" t="s">
        <v>842</v>
      </c>
      <c r="CM5" s="47" t="s">
        <v>842</v>
      </c>
      <c r="CN5" s="47" t="s">
        <v>842</v>
      </c>
      <c r="CO5" s="47" t="s">
        <v>842</v>
      </c>
      <c r="CP5" s="47" t="s">
        <v>842</v>
      </c>
      <c r="CQ5" s="47" t="s">
        <v>842</v>
      </c>
      <c r="CR5" s="47" t="s">
        <v>842</v>
      </c>
      <c r="CS5" s="47" t="s">
        <v>842</v>
      </c>
      <c r="CT5" s="47" t="s">
        <v>842</v>
      </c>
      <c r="CU5" s="47" t="s">
        <v>842</v>
      </c>
      <c r="CV5" s="47" t="s">
        <v>842</v>
      </c>
      <c r="CW5" s="47" t="s">
        <v>842</v>
      </c>
      <c r="CX5" s="47" t="s">
        <v>842</v>
      </c>
      <c r="CY5" s="47" t="s">
        <v>842</v>
      </c>
      <c r="CZ5" s="47" t="s">
        <v>842</v>
      </c>
      <c r="DA5" s="47" t="s">
        <v>842</v>
      </c>
      <c r="DB5" s="47" t="s">
        <v>842</v>
      </c>
      <c r="DC5" s="47" t="s">
        <v>842</v>
      </c>
      <c r="DD5" s="47" t="s">
        <v>842</v>
      </c>
      <c r="DE5" s="47" t="s">
        <v>842</v>
      </c>
      <c r="DF5" s="47" t="s">
        <v>842</v>
      </c>
      <c r="DG5" s="47" t="s">
        <v>842</v>
      </c>
      <c r="DH5" s="47" t="s">
        <v>842</v>
      </c>
      <c r="DI5" s="47" t="s">
        <v>842</v>
      </c>
      <c r="DJ5" s="47" t="s">
        <v>842</v>
      </c>
      <c r="DK5" s="47" t="s">
        <v>842</v>
      </c>
      <c r="DL5" s="47" t="s">
        <v>842</v>
      </c>
      <c r="DM5" s="47" t="s">
        <v>842</v>
      </c>
      <c r="DN5" s="47" t="s">
        <v>842</v>
      </c>
      <c r="DO5" s="47" t="s">
        <v>842</v>
      </c>
      <c r="DP5" s="47" t="s">
        <v>842</v>
      </c>
      <c r="DQ5" s="47" t="s">
        <v>842</v>
      </c>
      <c r="DR5" s="47" t="s">
        <v>842</v>
      </c>
      <c r="DS5" s="47" t="s">
        <v>842</v>
      </c>
      <c r="DT5" s="47" t="s">
        <v>842</v>
      </c>
      <c r="DU5" s="47" t="s">
        <v>842</v>
      </c>
      <c r="DV5" s="47" t="s">
        <v>842</v>
      </c>
      <c r="DW5" s="47" t="s">
        <v>842</v>
      </c>
      <c r="DX5" s="47" t="s">
        <v>842</v>
      </c>
      <c r="DY5" s="47" t="s">
        <v>842</v>
      </c>
      <c r="DZ5" s="47" t="s">
        <v>842</v>
      </c>
      <c r="EA5" s="47" t="s">
        <v>842</v>
      </c>
      <c r="EB5" s="47" t="s">
        <v>842</v>
      </c>
      <c r="EC5" s="47" t="s">
        <v>842</v>
      </c>
      <c r="ED5" s="47" t="s">
        <v>842</v>
      </c>
      <c r="EE5" s="47" t="s">
        <v>842</v>
      </c>
      <c r="EF5" s="47" t="s">
        <v>842</v>
      </c>
      <c r="EG5" s="47" t="s">
        <v>842</v>
      </c>
      <c r="EH5" s="47" t="s">
        <v>842</v>
      </c>
      <c r="EI5" s="47" t="s">
        <v>842</v>
      </c>
    </row>
    <row r="6" spans="2:201" x14ac:dyDescent="0.2">
      <c r="B6" s="49" t="s">
        <v>843</v>
      </c>
      <c r="C6" s="50" t="s">
        <v>844</v>
      </c>
      <c r="D6" s="49" t="s">
        <v>845</v>
      </c>
      <c r="E6" s="49" t="s">
        <v>846</v>
      </c>
      <c r="F6" s="49" t="s">
        <v>847</v>
      </c>
      <c r="G6" s="49" t="s">
        <v>848</v>
      </c>
      <c r="H6" s="49" t="s">
        <v>849</v>
      </c>
      <c r="I6" s="49" t="s">
        <v>850</v>
      </c>
      <c r="J6" s="49" t="s">
        <v>851</v>
      </c>
      <c r="K6" s="49" t="s">
        <v>852</v>
      </c>
      <c r="L6" s="49" t="s">
        <v>853</v>
      </c>
      <c r="M6" s="49" t="s">
        <v>854</v>
      </c>
      <c r="N6" s="49" t="s">
        <v>855</v>
      </c>
      <c r="O6" s="51" t="s">
        <v>35</v>
      </c>
      <c r="P6" s="52" t="s">
        <v>856</v>
      </c>
      <c r="Q6" s="52" t="s">
        <v>857</v>
      </c>
      <c r="R6" s="53" t="s">
        <v>858</v>
      </c>
      <c r="S6" s="54">
        <f>ТЭП!C1</f>
        <v>46266</v>
      </c>
      <c r="T6" s="54">
        <f>EDATE(S6,1)</f>
        <v>46296</v>
      </c>
      <c r="U6" s="55">
        <f t="shared" ref="U6" si="11">EDATE(T6,1)</f>
        <v>46327</v>
      </c>
      <c r="V6" s="55">
        <f t="shared" ref="V6" si="12">EDATE(U6,1)</f>
        <v>46357</v>
      </c>
      <c r="W6" s="55">
        <f t="shared" ref="W6" si="13">EDATE(V6,1)</f>
        <v>46388</v>
      </c>
      <c r="X6" s="55">
        <f t="shared" ref="X6" si="14">EDATE(W6,1)</f>
        <v>46419</v>
      </c>
      <c r="Y6" s="55">
        <f t="shared" ref="Y6" si="15">EDATE(X6,1)</f>
        <v>46447</v>
      </c>
      <c r="Z6" s="55">
        <f t="shared" ref="Z6" si="16">EDATE(Y6,1)</f>
        <v>46478</v>
      </c>
      <c r="AA6" s="55">
        <f t="shared" ref="AA6" si="17">EDATE(Z6,1)</f>
        <v>46508</v>
      </c>
      <c r="AB6" s="55">
        <f t="shared" ref="AB6" si="18">EDATE(AA6,1)</f>
        <v>46539</v>
      </c>
      <c r="AC6" s="55">
        <f t="shared" ref="AC6" si="19">EDATE(AB6,1)</f>
        <v>46569</v>
      </c>
      <c r="AD6" s="55">
        <f t="shared" ref="AD6" si="20">EDATE(AC6,1)</f>
        <v>46600</v>
      </c>
      <c r="AE6" s="55">
        <f t="shared" ref="AE6" si="21">EDATE(AD6,1)</f>
        <v>46631</v>
      </c>
      <c r="AF6" s="55">
        <f t="shared" ref="AF6" si="22">EDATE(AE6,1)</f>
        <v>46661</v>
      </c>
      <c r="AG6" s="55">
        <f t="shared" ref="AG6" si="23">EDATE(AF6,1)</f>
        <v>46692</v>
      </c>
      <c r="AH6" s="55">
        <f t="shared" ref="AH6" si="24">EDATE(AG6,1)</f>
        <v>46722</v>
      </c>
      <c r="AI6" s="55">
        <f t="shared" ref="AI6" si="25">EDATE(AH6,1)</f>
        <v>46753</v>
      </c>
      <c r="AJ6" s="55">
        <f t="shared" ref="AJ6" si="26">EDATE(AI6,1)</f>
        <v>46784</v>
      </c>
      <c r="AK6" s="55">
        <f t="shared" ref="AK6" si="27">EDATE(AJ6,1)</f>
        <v>46813</v>
      </c>
      <c r="AL6" s="55">
        <f t="shared" ref="AL6" si="28">EDATE(AK6,1)</f>
        <v>46844</v>
      </c>
      <c r="AM6" s="55">
        <f t="shared" ref="AM6" si="29">EDATE(AL6,1)</f>
        <v>46874</v>
      </c>
      <c r="AN6" s="55">
        <f t="shared" ref="AN6" si="30">EDATE(AM6,1)</f>
        <v>46905</v>
      </c>
      <c r="AO6" s="55">
        <f t="shared" ref="AO6" si="31">EDATE(AN6,1)</f>
        <v>46935</v>
      </c>
      <c r="AP6" s="55">
        <f t="shared" ref="AP6" si="32">EDATE(AO6,1)</f>
        <v>46966</v>
      </c>
      <c r="AQ6" s="55">
        <f t="shared" ref="AQ6" si="33">EDATE(AP6,1)</f>
        <v>46997</v>
      </c>
      <c r="AR6" s="55">
        <f t="shared" ref="AR6" si="34">EDATE(AQ6,1)</f>
        <v>47027</v>
      </c>
      <c r="AS6" s="55">
        <f t="shared" ref="AS6" si="35">EDATE(AR6,1)</f>
        <v>47058</v>
      </c>
      <c r="AT6" s="55">
        <f t="shared" ref="AT6" si="36">EDATE(AS6,1)</f>
        <v>47088</v>
      </c>
      <c r="AU6" s="55">
        <f t="shared" ref="AU6" si="37">EDATE(AT6,1)</f>
        <v>47119</v>
      </c>
      <c r="AV6" s="55">
        <f t="shared" ref="AV6" si="38">EDATE(AU6,1)</f>
        <v>47150</v>
      </c>
      <c r="AW6" s="55">
        <f t="shared" ref="AW6" si="39">EDATE(AV6,1)</f>
        <v>47178</v>
      </c>
      <c r="AX6" s="55">
        <f t="shared" ref="AX6:CF6" si="40">EDATE(AW6,1)</f>
        <v>47209</v>
      </c>
      <c r="AY6" s="55">
        <f t="shared" si="40"/>
        <v>47239</v>
      </c>
      <c r="AZ6" s="55">
        <f t="shared" si="40"/>
        <v>47270</v>
      </c>
      <c r="BA6" s="55">
        <f t="shared" si="40"/>
        <v>47300</v>
      </c>
      <c r="BB6" s="55">
        <f t="shared" si="40"/>
        <v>47331</v>
      </c>
      <c r="BC6" s="55">
        <f t="shared" si="40"/>
        <v>47362</v>
      </c>
      <c r="BD6" s="55">
        <f t="shared" si="40"/>
        <v>47392</v>
      </c>
      <c r="BE6" s="55">
        <f t="shared" si="40"/>
        <v>47423</v>
      </c>
      <c r="BF6" s="55">
        <f t="shared" si="40"/>
        <v>47453</v>
      </c>
      <c r="BG6" s="55">
        <f t="shared" si="40"/>
        <v>47484</v>
      </c>
      <c r="BH6" s="55">
        <f t="shared" si="40"/>
        <v>47515</v>
      </c>
      <c r="BI6" s="55">
        <f t="shared" si="40"/>
        <v>47543</v>
      </c>
      <c r="BJ6" s="55">
        <f t="shared" si="40"/>
        <v>47574</v>
      </c>
      <c r="BK6" s="55">
        <f t="shared" si="40"/>
        <v>47604</v>
      </c>
      <c r="BL6" s="55">
        <f t="shared" si="40"/>
        <v>47635</v>
      </c>
      <c r="BM6" s="55">
        <f t="shared" si="40"/>
        <v>47665</v>
      </c>
      <c r="BN6" s="55">
        <f t="shared" si="40"/>
        <v>47696</v>
      </c>
      <c r="BO6" s="55">
        <f t="shared" si="40"/>
        <v>47727</v>
      </c>
      <c r="BP6" s="55">
        <f t="shared" si="40"/>
        <v>47757</v>
      </c>
      <c r="BQ6" s="55">
        <f t="shared" si="40"/>
        <v>47788</v>
      </c>
      <c r="BR6" s="55">
        <f t="shared" si="40"/>
        <v>47818</v>
      </c>
      <c r="BS6" s="55">
        <f t="shared" si="40"/>
        <v>47849</v>
      </c>
      <c r="BT6" s="55">
        <f t="shared" si="40"/>
        <v>47880</v>
      </c>
      <c r="BU6" s="55">
        <f t="shared" si="40"/>
        <v>47908</v>
      </c>
      <c r="BV6" s="55">
        <f t="shared" si="40"/>
        <v>47939</v>
      </c>
      <c r="BW6" s="55">
        <f t="shared" si="40"/>
        <v>47969</v>
      </c>
      <c r="BX6" s="55">
        <f t="shared" si="40"/>
        <v>48000</v>
      </c>
      <c r="BY6" s="55">
        <f t="shared" si="40"/>
        <v>48030</v>
      </c>
      <c r="BZ6" s="55">
        <f t="shared" si="40"/>
        <v>48061</v>
      </c>
      <c r="CA6" s="55">
        <f t="shared" si="40"/>
        <v>48092</v>
      </c>
      <c r="CB6" s="55">
        <f t="shared" si="40"/>
        <v>48122</v>
      </c>
      <c r="CC6" s="55">
        <f t="shared" si="40"/>
        <v>48153</v>
      </c>
      <c r="CD6" s="55">
        <f t="shared" si="40"/>
        <v>48183</v>
      </c>
      <c r="CE6" s="55">
        <f t="shared" si="40"/>
        <v>48214</v>
      </c>
      <c r="CF6" s="55">
        <f t="shared" si="40"/>
        <v>48245</v>
      </c>
      <c r="CG6" s="55">
        <f t="shared" ref="CG6:EI6" si="41">EDATE(CF6,1)</f>
        <v>48274</v>
      </c>
      <c r="CH6" s="55">
        <f t="shared" si="41"/>
        <v>48305</v>
      </c>
      <c r="CI6" s="55">
        <f t="shared" si="41"/>
        <v>48335</v>
      </c>
      <c r="CJ6" s="55">
        <f t="shared" si="41"/>
        <v>48366</v>
      </c>
      <c r="CK6" s="55">
        <f t="shared" si="41"/>
        <v>48396</v>
      </c>
      <c r="CL6" s="55">
        <f t="shared" si="41"/>
        <v>48427</v>
      </c>
      <c r="CM6" s="55">
        <f t="shared" si="41"/>
        <v>48458</v>
      </c>
      <c r="CN6" s="55">
        <f t="shared" si="41"/>
        <v>48488</v>
      </c>
      <c r="CO6" s="55">
        <f t="shared" si="41"/>
        <v>48519</v>
      </c>
      <c r="CP6" s="55">
        <f t="shared" si="41"/>
        <v>48549</v>
      </c>
      <c r="CQ6" s="55">
        <f t="shared" si="41"/>
        <v>48580</v>
      </c>
      <c r="CR6" s="55">
        <f t="shared" si="41"/>
        <v>48611</v>
      </c>
      <c r="CS6" s="55">
        <f t="shared" si="41"/>
        <v>48639</v>
      </c>
      <c r="CT6" s="55">
        <f t="shared" si="41"/>
        <v>48670</v>
      </c>
      <c r="CU6" s="55">
        <f t="shared" si="41"/>
        <v>48700</v>
      </c>
      <c r="CV6" s="55">
        <f t="shared" si="41"/>
        <v>48731</v>
      </c>
      <c r="CW6" s="55">
        <f t="shared" si="41"/>
        <v>48761</v>
      </c>
      <c r="CX6" s="55">
        <f t="shared" si="41"/>
        <v>48792</v>
      </c>
      <c r="CY6" s="55">
        <f t="shared" si="41"/>
        <v>48823</v>
      </c>
      <c r="CZ6" s="55">
        <f t="shared" si="41"/>
        <v>48853</v>
      </c>
      <c r="DA6" s="55">
        <f t="shared" si="41"/>
        <v>48884</v>
      </c>
      <c r="DB6" s="55">
        <f t="shared" si="41"/>
        <v>48914</v>
      </c>
      <c r="DC6" s="55">
        <f t="shared" si="41"/>
        <v>48945</v>
      </c>
      <c r="DD6" s="55">
        <f t="shared" si="41"/>
        <v>48976</v>
      </c>
      <c r="DE6" s="55">
        <f t="shared" si="41"/>
        <v>49004</v>
      </c>
      <c r="DF6" s="55">
        <f t="shared" si="41"/>
        <v>49035</v>
      </c>
      <c r="DG6" s="55">
        <f t="shared" si="41"/>
        <v>49065</v>
      </c>
      <c r="DH6" s="55">
        <f t="shared" si="41"/>
        <v>49096</v>
      </c>
      <c r="DI6" s="55">
        <f t="shared" si="41"/>
        <v>49126</v>
      </c>
      <c r="DJ6" s="55">
        <f t="shared" si="41"/>
        <v>49157</v>
      </c>
      <c r="DK6" s="55">
        <f t="shared" si="41"/>
        <v>49188</v>
      </c>
      <c r="DL6" s="55">
        <f t="shared" si="41"/>
        <v>49218</v>
      </c>
      <c r="DM6" s="55">
        <f t="shared" si="41"/>
        <v>49249</v>
      </c>
      <c r="DN6" s="55">
        <f t="shared" si="41"/>
        <v>49279</v>
      </c>
      <c r="DO6" s="55">
        <f t="shared" si="41"/>
        <v>49310</v>
      </c>
      <c r="DP6" s="55">
        <f t="shared" si="41"/>
        <v>49341</v>
      </c>
      <c r="DQ6" s="55">
        <f t="shared" si="41"/>
        <v>49369</v>
      </c>
      <c r="DR6" s="55">
        <f t="shared" si="41"/>
        <v>49400</v>
      </c>
      <c r="DS6" s="55">
        <f t="shared" si="41"/>
        <v>49430</v>
      </c>
      <c r="DT6" s="55">
        <f t="shared" si="41"/>
        <v>49461</v>
      </c>
      <c r="DU6" s="55">
        <f t="shared" si="41"/>
        <v>49491</v>
      </c>
      <c r="DV6" s="55">
        <f t="shared" si="41"/>
        <v>49522</v>
      </c>
      <c r="DW6" s="55">
        <f t="shared" si="41"/>
        <v>49553</v>
      </c>
      <c r="DX6" s="55">
        <f t="shared" si="41"/>
        <v>49583</v>
      </c>
      <c r="DY6" s="55">
        <f t="shared" si="41"/>
        <v>49614</v>
      </c>
      <c r="DZ6" s="55">
        <f t="shared" si="41"/>
        <v>49644</v>
      </c>
      <c r="EA6" s="55">
        <f t="shared" si="41"/>
        <v>49675</v>
      </c>
      <c r="EB6" s="55">
        <f t="shared" si="41"/>
        <v>49706</v>
      </c>
      <c r="EC6" s="55">
        <f t="shared" si="41"/>
        <v>49735</v>
      </c>
      <c r="ED6" s="55">
        <f t="shared" si="41"/>
        <v>49766</v>
      </c>
      <c r="EE6" s="55">
        <f t="shared" si="41"/>
        <v>49796</v>
      </c>
      <c r="EF6" s="55">
        <f t="shared" si="41"/>
        <v>49827</v>
      </c>
      <c r="EG6" s="55">
        <f t="shared" si="41"/>
        <v>49857</v>
      </c>
      <c r="EH6" s="55">
        <f t="shared" si="41"/>
        <v>49888</v>
      </c>
      <c r="EI6" s="55">
        <f t="shared" si="41"/>
        <v>49919</v>
      </c>
    </row>
    <row r="7" spans="2:201" x14ac:dyDescent="0.2">
      <c r="B7" s="56" t="s">
        <v>313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8">
        <f t="shared" ref="P7:AW7" ca="1" si="42">P8-P34-P73-P185</f>
        <v>0</v>
      </c>
      <c r="Q7" s="58">
        <f t="shared" si="42"/>
        <v>0</v>
      </c>
      <c r="R7" s="58">
        <f t="shared" ca="1" si="42"/>
        <v>0</v>
      </c>
      <c r="S7" s="58">
        <f t="shared" si="42"/>
        <v>0</v>
      </c>
      <c r="T7" s="58">
        <f t="shared" si="42"/>
        <v>0</v>
      </c>
      <c r="U7" s="58">
        <f t="shared" ca="1" si="42"/>
        <v>0</v>
      </c>
      <c r="V7" s="58">
        <f t="shared" ca="1" si="42"/>
        <v>0</v>
      </c>
      <c r="W7" s="58">
        <f t="shared" ca="1" si="42"/>
        <v>0</v>
      </c>
      <c r="X7" s="58">
        <f t="shared" ca="1" si="42"/>
        <v>0</v>
      </c>
      <c r="Y7" s="58">
        <f t="shared" ca="1" si="42"/>
        <v>0</v>
      </c>
      <c r="Z7" s="58">
        <f t="shared" ca="1" si="42"/>
        <v>0</v>
      </c>
      <c r="AA7" s="58">
        <f t="shared" ca="1" si="42"/>
        <v>0</v>
      </c>
      <c r="AB7" s="58">
        <f t="shared" ca="1" si="42"/>
        <v>0</v>
      </c>
      <c r="AC7" s="58">
        <f t="shared" ca="1" si="42"/>
        <v>0</v>
      </c>
      <c r="AD7" s="58">
        <f t="shared" ca="1" si="42"/>
        <v>0</v>
      </c>
      <c r="AE7" s="58">
        <f t="shared" ca="1" si="42"/>
        <v>0</v>
      </c>
      <c r="AF7" s="58">
        <f t="shared" ca="1" si="42"/>
        <v>0</v>
      </c>
      <c r="AG7" s="58">
        <f t="shared" ca="1" si="42"/>
        <v>0</v>
      </c>
      <c r="AH7" s="58">
        <f t="shared" ca="1" si="42"/>
        <v>0</v>
      </c>
      <c r="AI7" s="58">
        <f t="shared" ca="1" si="42"/>
        <v>0</v>
      </c>
      <c r="AJ7" s="58">
        <f t="shared" ca="1" si="42"/>
        <v>0</v>
      </c>
      <c r="AK7" s="58">
        <f t="shared" ca="1" si="42"/>
        <v>0</v>
      </c>
      <c r="AL7" s="58">
        <f t="shared" ca="1" si="42"/>
        <v>0</v>
      </c>
      <c r="AM7" s="58">
        <f t="shared" ca="1" si="42"/>
        <v>0</v>
      </c>
      <c r="AN7" s="58">
        <f t="shared" ca="1" si="42"/>
        <v>0</v>
      </c>
      <c r="AO7" s="58">
        <f t="shared" ca="1" si="42"/>
        <v>0</v>
      </c>
      <c r="AP7" s="58">
        <f t="shared" ca="1" si="42"/>
        <v>0</v>
      </c>
      <c r="AQ7" s="58">
        <f t="shared" ca="1" si="42"/>
        <v>0</v>
      </c>
      <c r="AR7" s="58">
        <f t="shared" ca="1" si="42"/>
        <v>0</v>
      </c>
      <c r="AS7" s="58">
        <f t="shared" ca="1" si="42"/>
        <v>0</v>
      </c>
      <c r="AT7" s="58">
        <f t="shared" ca="1" si="42"/>
        <v>0</v>
      </c>
      <c r="AU7" s="58">
        <f t="shared" ca="1" si="42"/>
        <v>0</v>
      </c>
      <c r="AV7" s="58">
        <f t="shared" ca="1" si="42"/>
        <v>0</v>
      </c>
      <c r="AW7" s="58">
        <f t="shared" ca="1" si="42"/>
        <v>0</v>
      </c>
      <c r="AX7" s="58">
        <f t="shared" ref="AX7:CA7" ca="1" si="43">AX8-AX34-AX73-AX185</f>
        <v>0</v>
      </c>
      <c r="AY7" s="58">
        <f t="shared" ca="1" si="43"/>
        <v>0</v>
      </c>
      <c r="AZ7" s="58">
        <f t="shared" ca="1" si="43"/>
        <v>0</v>
      </c>
      <c r="BA7" s="58">
        <f t="shared" ca="1" si="43"/>
        <v>0</v>
      </c>
      <c r="BB7" s="58">
        <f t="shared" ca="1" si="43"/>
        <v>0</v>
      </c>
      <c r="BC7" s="58">
        <f t="shared" ca="1" si="43"/>
        <v>0</v>
      </c>
      <c r="BD7" s="58">
        <f t="shared" ca="1" si="43"/>
        <v>0</v>
      </c>
      <c r="BE7" s="58">
        <f t="shared" ca="1" si="43"/>
        <v>0</v>
      </c>
      <c r="BF7" s="58">
        <f t="shared" ca="1" si="43"/>
        <v>0</v>
      </c>
      <c r="BG7" s="58">
        <f t="shared" ca="1" si="43"/>
        <v>0</v>
      </c>
      <c r="BH7" s="58">
        <f t="shared" ca="1" si="43"/>
        <v>0</v>
      </c>
      <c r="BI7" s="58">
        <f t="shared" ca="1" si="43"/>
        <v>0</v>
      </c>
      <c r="BJ7" s="58">
        <f t="shared" ca="1" si="43"/>
        <v>0</v>
      </c>
      <c r="BK7" s="58">
        <f t="shared" ca="1" si="43"/>
        <v>0</v>
      </c>
      <c r="BL7" s="58">
        <f t="shared" ca="1" si="43"/>
        <v>0</v>
      </c>
      <c r="BM7" s="58">
        <f t="shared" ca="1" si="43"/>
        <v>0</v>
      </c>
      <c r="BN7" s="58">
        <f t="shared" ca="1" si="43"/>
        <v>0</v>
      </c>
      <c r="BO7" s="58">
        <f t="shared" ca="1" si="43"/>
        <v>0</v>
      </c>
      <c r="BP7" s="58">
        <f t="shared" ca="1" si="43"/>
        <v>0</v>
      </c>
      <c r="BQ7" s="58">
        <f t="shared" ca="1" si="43"/>
        <v>0</v>
      </c>
      <c r="BR7" s="58">
        <f t="shared" ca="1" si="43"/>
        <v>0</v>
      </c>
      <c r="BS7" s="58">
        <f t="shared" ca="1" si="43"/>
        <v>0</v>
      </c>
      <c r="BT7" s="58">
        <f t="shared" ca="1" si="43"/>
        <v>0</v>
      </c>
      <c r="BU7" s="58">
        <f t="shared" ca="1" si="43"/>
        <v>0</v>
      </c>
      <c r="BV7" s="58">
        <f t="shared" ca="1" si="43"/>
        <v>0</v>
      </c>
      <c r="BW7" s="58">
        <f t="shared" ca="1" si="43"/>
        <v>0</v>
      </c>
      <c r="BX7" s="58">
        <f t="shared" ca="1" si="43"/>
        <v>0</v>
      </c>
      <c r="BY7" s="58">
        <f t="shared" ca="1" si="43"/>
        <v>0</v>
      </c>
      <c r="BZ7" s="58">
        <f t="shared" ca="1" si="43"/>
        <v>0</v>
      </c>
      <c r="CA7" s="58">
        <f t="shared" ca="1" si="43"/>
        <v>0</v>
      </c>
      <c r="CB7" s="58">
        <f t="shared" ref="CB7:DG7" ca="1" si="44">CB8-CB34-CB73-CB185</f>
        <v>0</v>
      </c>
      <c r="CC7" s="58">
        <f t="shared" ca="1" si="44"/>
        <v>0</v>
      </c>
      <c r="CD7" s="58">
        <f t="shared" ca="1" si="44"/>
        <v>0</v>
      </c>
      <c r="CE7" s="58">
        <f t="shared" ca="1" si="44"/>
        <v>0</v>
      </c>
      <c r="CF7" s="58">
        <f t="shared" ca="1" si="44"/>
        <v>0</v>
      </c>
      <c r="CG7" s="58">
        <f t="shared" ca="1" si="44"/>
        <v>0</v>
      </c>
      <c r="CH7" s="58">
        <f t="shared" ca="1" si="44"/>
        <v>0</v>
      </c>
      <c r="CI7" s="58">
        <f t="shared" ca="1" si="44"/>
        <v>0</v>
      </c>
      <c r="CJ7" s="58">
        <f t="shared" ca="1" si="44"/>
        <v>0</v>
      </c>
      <c r="CK7" s="58">
        <f t="shared" ca="1" si="44"/>
        <v>0</v>
      </c>
      <c r="CL7" s="58">
        <f t="shared" ca="1" si="44"/>
        <v>0</v>
      </c>
      <c r="CM7" s="58">
        <f t="shared" ca="1" si="44"/>
        <v>0</v>
      </c>
      <c r="CN7" s="58">
        <f t="shared" ca="1" si="44"/>
        <v>0</v>
      </c>
      <c r="CO7" s="58">
        <f t="shared" ca="1" si="44"/>
        <v>0</v>
      </c>
      <c r="CP7" s="58">
        <f t="shared" ca="1" si="44"/>
        <v>0</v>
      </c>
      <c r="CQ7" s="58">
        <f t="shared" ca="1" si="44"/>
        <v>0</v>
      </c>
      <c r="CR7" s="58">
        <f t="shared" ca="1" si="44"/>
        <v>0</v>
      </c>
      <c r="CS7" s="58">
        <f t="shared" ca="1" si="44"/>
        <v>0</v>
      </c>
      <c r="CT7" s="58">
        <f t="shared" ca="1" si="44"/>
        <v>0</v>
      </c>
      <c r="CU7" s="58">
        <f t="shared" ca="1" si="44"/>
        <v>0</v>
      </c>
      <c r="CV7" s="58">
        <f t="shared" ca="1" si="44"/>
        <v>0</v>
      </c>
      <c r="CW7" s="58">
        <f t="shared" ca="1" si="44"/>
        <v>0</v>
      </c>
      <c r="CX7" s="58">
        <f t="shared" ca="1" si="44"/>
        <v>0</v>
      </c>
      <c r="CY7" s="58">
        <f t="shared" ca="1" si="44"/>
        <v>0</v>
      </c>
      <c r="CZ7" s="58">
        <f t="shared" ca="1" si="44"/>
        <v>0</v>
      </c>
      <c r="DA7" s="58">
        <f t="shared" ca="1" si="44"/>
        <v>0</v>
      </c>
      <c r="DB7" s="58">
        <f t="shared" ca="1" si="44"/>
        <v>0</v>
      </c>
      <c r="DC7" s="58">
        <f t="shared" ca="1" si="44"/>
        <v>0</v>
      </c>
      <c r="DD7" s="58">
        <f t="shared" ca="1" si="44"/>
        <v>0</v>
      </c>
      <c r="DE7" s="58">
        <f t="shared" ca="1" si="44"/>
        <v>0</v>
      </c>
      <c r="DF7" s="58">
        <f t="shared" ca="1" si="44"/>
        <v>0</v>
      </c>
      <c r="DG7" s="58">
        <f t="shared" ca="1" si="44"/>
        <v>0</v>
      </c>
      <c r="DH7" s="58">
        <f t="shared" ref="DH7:EI7" ca="1" si="45">DH8-DH34-DH73-DH185</f>
        <v>0</v>
      </c>
      <c r="DI7" s="58">
        <f t="shared" ca="1" si="45"/>
        <v>0</v>
      </c>
      <c r="DJ7" s="58">
        <f t="shared" ca="1" si="45"/>
        <v>0</v>
      </c>
      <c r="DK7" s="58">
        <f t="shared" ca="1" si="45"/>
        <v>0</v>
      </c>
      <c r="DL7" s="58">
        <f t="shared" si="45"/>
        <v>0</v>
      </c>
      <c r="DM7" s="58">
        <f t="shared" si="45"/>
        <v>0</v>
      </c>
      <c r="DN7" s="58">
        <f t="shared" si="45"/>
        <v>0</v>
      </c>
      <c r="DO7" s="58">
        <f t="shared" si="45"/>
        <v>0</v>
      </c>
      <c r="DP7" s="58">
        <f t="shared" si="45"/>
        <v>0</v>
      </c>
      <c r="DQ7" s="58">
        <f t="shared" si="45"/>
        <v>0</v>
      </c>
      <c r="DR7" s="58">
        <f t="shared" si="45"/>
        <v>0</v>
      </c>
      <c r="DS7" s="58">
        <f t="shared" si="45"/>
        <v>0</v>
      </c>
      <c r="DT7" s="58">
        <f t="shared" si="45"/>
        <v>0</v>
      </c>
      <c r="DU7" s="58">
        <f t="shared" si="45"/>
        <v>0</v>
      </c>
      <c r="DV7" s="58">
        <f t="shared" si="45"/>
        <v>0</v>
      </c>
      <c r="DW7" s="58">
        <f t="shared" si="45"/>
        <v>0</v>
      </c>
      <c r="DX7" s="58">
        <f t="shared" si="45"/>
        <v>0</v>
      </c>
      <c r="DY7" s="58">
        <f t="shared" si="45"/>
        <v>0</v>
      </c>
      <c r="DZ7" s="58">
        <f t="shared" si="45"/>
        <v>0</v>
      </c>
      <c r="EA7" s="58">
        <f t="shared" si="45"/>
        <v>0</v>
      </c>
      <c r="EB7" s="58">
        <f t="shared" si="45"/>
        <v>0</v>
      </c>
      <c r="EC7" s="58">
        <f t="shared" si="45"/>
        <v>0</v>
      </c>
      <c r="ED7" s="58">
        <f t="shared" si="45"/>
        <v>0</v>
      </c>
      <c r="EE7" s="58">
        <f t="shared" si="45"/>
        <v>0</v>
      </c>
      <c r="EF7" s="58">
        <f t="shared" si="45"/>
        <v>0</v>
      </c>
      <c r="EG7" s="58">
        <f t="shared" si="45"/>
        <v>0</v>
      </c>
      <c r="EH7" s="58">
        <f t="shared" si="45"/>
        <v>0</v>
      </c>
      <c r="EI7" s="58">
        <f t="shared" si="45"/>
        <v>0</v>
      </c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</row>
    <row r="8" spans="2:201" x14ac:dyDescent="0.2">
      <c r="B8" s="56" t="s">
        <v>859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8">
        <f>P9+P15</f>
        <v>0</v>
      </c>
      <c r="Q8" s="58">
        <f t="shared" ref="Q8:CB8" si="46">Q9+Q15</f>
        <v>0</v>
      </c>
      <c r="R8" s="58">
        <f t="shared" si="46"/>
        <v>0</v>
      </c>
      <c r="S8" s="58">
        <f t="shared" si="46"/>
        <v>0</v>
      </c>
      <c r="T8" s="58">
        <f t="shared" si="46"/>
        <v>0</v>
      </c>
      <c r="U8" s="58">
        <f t="shared" ref="U8:AW8" si="47">U9+U15</f>
        <v>0</v>
      </c>
      <c r="V8" s="58">
        <f t="shared" si="47"/>
        <v>0</v>
      </c>
      <c r="W8" s="58">
        <f t="shared" si="47"/>
        <v>0</v>
      </c>
      <c r="X8" s="58">
        <f t="shared" si="47"/>
        <v>0</v>
      </c>
      <c r="Y8" s="58">
        <f t="shared" si="47"/>
        <v>0</v>
      </c>
      <c r="Z8" s="58">
        <f t="shared" si="47"/>
        <v>0</v>
      </c>
      <c r="AA8" s="58">
        <f t="shared" si="47"/>
        <v>0</v>
      </c>
      <c r="AB8" s="58">
        <f t="shared" si="47"/>
        <v>0</v>
      </c>
      <c r="AC8" s="58">
        <f t="shared" si="47"/>
        <v>0</v>
      </c>
      <c r="AD8" s="58">
        <f t="shared" si="47"/>
        <v>0</v>
      </c>
      <c r="AE8" s="58">
        <f t="shared" si="47"/>
        <v>0</v>
      </c>
      <c r="AF8" s="58">
        <f t="shared" si="47"/>
        <v>0</v>
      </c>
      <c r="AG8" s="58">
        <f t="shared" si="47"/>
        <v>0</v>
      </c>
      <c r="AH8" s="58">
        <f t="shared" si="47"/>
        <v>0</v>
      </c>
      <c r="AI8" s="58">
        <f t="shared" si="47"/>
        <v>0</v>
      </c>
      <c r="AJ8" s="58">
        <f t="shared" si="47"/>
        <v>0</v>
      </c>
      <c r="AK8" s="58">
        <f t="shared" si="47"/>
        <v>0</v>
      </c>
      <c r="AL8" s="58">
        <f t="shared" si="47"/>
        <v>0</v>
      </c>
      <c r="AM8" s="58">
        <f t="shared" si="47"/>
        <v>0</v>
      </c>
      <c r="AN8" s="58">
        <f t="shared" si="47"/>
        <v>0</v>
      </c>
      <c r="AO8" s="58">
        <f t="shared" si="47"/>
        <v>0</v>
      </c>
      <c r="AP8" s="58">
        <f t="shared" si="47"/>
        <v>0</v>
      </c>
      <c r="AQ8" s="58">
        <f t="shared" si="47"/>
        <v>0</v>
      </c>
      <c r="AR8" s="58">
        <f t="shared" si="47"/>
        <v>0</v>
      </c>
      <c r="AS8" s="58">
        <f t="shared" si="47"/>
        <v>0</v>
      </c>
      <c r="AT8" s="58">
        <f t="shared" si="47"/>
        <v>0</v>
      </c>
      <c r="AU8" s="58">
        <f t="shared" si="47"/>
        <v>0</v>
      </c>
      <c r="AV8" s="58">
        <f t="shared" si="47"/>
        <v>0</v>
      </c>
      <c r="AW8" s="58">
        <f t="shared" si="47"/>
        <v>0</v>
      </c>
      <c r="AX8" s="58">
        <f t="shared" si="46"/>
        <v>0</v>
      </c>
      <c r="AY8" s="58">
        <f t="shared" si="46"/>
        <v>0</v>
      </c>
      <c r="AZ8" s="58">
        <f t="shared" si="46"/>
        <v>0</v>
      </c>
      <c r="BA8" s="58">
        <f t="shared" si="46"/>
        <v>0</v>
      </c>
      <c r="BB8" s="58">
        <f t="shared" si="46"/>
        <v>0</v>
      </c>
      <c r="BC8" s="58">
        <f t="shared" si="46"/>
        <v>0</v>
      </c>
      <c r="BD8" s="58">
        <f t="shared" si="46"/>
        <v>0</v>
      </c>
      <c r="BE8" s="58">
        <f t="shared" si="46"/>
        <v>0</v>
      </c>
      <c r="BF8" s="58">
        <f t="shared" si="46"/>
        <v>0</v>
      </c>
      <c r="BG8" s="58">
        <f t="shared" si="46"/>
        <v>0</v>
      </c>
      <c r="BH8" s="58">
        <f t="shared" si="46"/>
        <v>0</v>
      </c>
      <c r="BI8" s="58">
        <f t="shared" si="46"/>
        <v>0</v>
      </c>
      <c r="BJ8" s="58">
        <f t="shared" si="46"/>
        <v>0</v>
      </c>
      <c r="BK8" s="58">
        <f t="shared" si="46"/>
        <v>0</v>
      </c>
      <c r="BL8" s="58">
        <f t="shared" si="46"/>
        <v>0</v>
      </c>
      <c r="BM8" s="58">
        <f t="shared" si="46"/>
        <v>0</v>
      </c>
      <c r="BN8" s="58">
        <f t="shared" si="46"/>
        <v>0</v>
      </c>
      <c r="BO8" s="58">
        <f t="shared" si="46"/>
        <v>0</v>
      </c>
      <c r="BP8" s="58">
        <f t="shared" si="46"/>
        <v>0</v>
      </c>
      <c r="BQ8" s="58">
        <f t="shared" si="46"/>
        <v>0</v>
      </c>
      <c r="BR8" s="58">
        <f t="shared" si="46"/>
        <v>0</v>
      </c>
      <c r="BS8" s="58">
        <f t="shared" si="46"/>
        <v>0</v>
      </c>
      <c r="BT8" s="58">
        <f t="shared" si="46"/>
        <v>0</v>
      </c>
      <c r="BU8" s="58">
        <f t="shared" si="46"/>
        <v>0</v>
      </c>
      <c r="BV8" s="58">
        <f t="shared" si="46"/>
        <v>0</v>
      </c>
      <c r="BW8" s="58">
        <f t="shared" si="46"/>
        <v>0</v>
      </c>
      <c r="BX8" s="58">
        <f t="shared" si="46"/>
        <v>0</v>
      </c>
      <c r="BY8" s="58">
        <f t="shared" si="46"/>
        <v>0</v>
      </c>
      <c r="BZ8" s="58">
        <f t="shared" si="46"/>
        <v>0</v>
      </c>
      <c r="CA8" s="58">
        <f t="shared" si="46"/>
        <v>0</v>
      </c>
      <c r="CB8" s="58">
        <f t="shared" si="46"/>
        <v>0</v>
      </c>
      <c r="CC8" s="58">
        <f t="shared" ref="CC8:EI8" si="48">CC9+CC15</f>
        <v>0</v>
      </c>
      <c r="CD8" s="58">
        <f t="shared" si="48"/>
        <v>0</v>
      </c>
      <c r="CE8" s="58">
        <f t="shared" si="48"/>
        <v>0</v>
      </c>
      <c r="CF8" s="58">
        <f t="shared" si="48"/>
        <v>0</v>
      </c>
      <c r="CG8" s="58">
        <f t="shared" si="48"/>
        <v>0</v>
      </c>
      <c r="CH8" s="58">
        <f t="shared" si="48"/>
        <v>0</v>
      </c>
      <c r="CI8" s="58">
        <f t="shared" si="48"/>
        <v>0</v>
      </c>
      <c r="CJ8" s="58">
        <f t="shared" si="48"/>
        <v>0</v>
      </c>
      <c r="CK8" s="58">
        <f t="shared" si="48"/>
        <v>0</v>
      </c>
      <c r="CL8" s="58">
        <f t="shared" si="48"/>
        <v>0</v>
      </c>
      <c r="CM8" s="58">
        <f t="shared" si="48"/>
        <v>0</v>
      </c>
      <c r="CN8" s="58">
        <f t="shared" si="48"/>
        <v>0</v>
      </c>
      <c r="CO8" s="58">
        <f t="shared" si="48"/>
        <v>0</v>
      </c>
      <c r="CP8" s="58">
        <f t="shared" si="48"/>
        <v>0</v>
      </c>
      <c r="CQ8" s="58">
        <f t="shared" si="48"/>
        <v>0</v>
      </c>
      <c r="CR8" s="58">
        <f t="shared" si="48"/>
        <v>0</v>
      </c>
      <c r="CS8" s="58">
        <f t="shared" si="48"/>
        <v>0</v>
      </c>
      <c r="CT8" s="58">
        <f t="shared" si="48"/>
        <v>0</v>
      </c>
      <c r="CU8" s="58">
        <f t="shared" si="48"/>
        <v>0</v>
      </c>
      <c r="CV8" s="58">
        <f t="shared" si="48"/>
        <v>0</v>
      </c>
      <c r="CW8" s="58">
        <f t="shared" si="48"/>
        <v>0</v>
      </c>
      <c r="CX8" s="58">
        <f t="shared" si="48"/>
        <v>0</v>
      </c>
      <c r="CY8" s="58">
        <f t="shared" si="48"/>
        <v>0</v>
      </c>
      <c r="CZ8" s="58">
        <f t="shared" si="48"/>
        <v>0</v>
      </c>
      <c r="DA8" s="58">
        <f t="shared" si="48"/>
        <v>0</v>
      </c>
      <c r="DB8" s="58">
        <f t="shared" si="48"/>
        <v>0</v>
      </c>
      <c r="DC8" s="58">
        <f t="shared" si="48"/>
        <v>0</v>
      </c>
      <c r="DD8" s="58">
        <f t="shared" si="48"/>
        <v>0</v>
      </c>
      <c r="DE8" s="58">
        <f t="shared" si="48"/>
        <v>0</v>
      </c>
      <c r="DF8" s="58">
        <f t="shared" si="48"/>
        <v>0</v>
      </c>
      <c r="DG8" s="58">
        <f t="shared" si="48"/>
        <v>0</v>
      </c>
      <c r="DH8" s="58">
        <f t="shared" si="48"/>
        <v>0</v>
      </c>
      <c r="DI8" s="58">
        <f t="shared" si="48"/>
        <v>0</v>
      </c>
      <c r="DJ8" s="58">
        <f t="shared" si="48"/>
        <v>0</v>
      </c>
      <c r="DK8" s="58">
        <f t="shared" si="48"/>
        <v>0</v>
      </c>
      <c r="DL8" s="58">
        <f t="shared" si="48"/>
        <v>0</v>
      </c>
      <c r="DM8" s="58">
        <f t="shared" si="48"/>
        <v>0</v>
      </c>
      <c r="DN8" s="58">
        <f t="shared" si="48"/>
        <v>0</v>
      </c>
      <c r="DO8" s="58">
        <f t="shared" si="48"/>
        <v>0</v>
      </c>
      <c r="DP8" s="58">
        <f t="shared" si="48"/>
        <v>0</v>
      </c>
      <c r="DQ8" s="58">
        <f t="shared" si="48"/>
        <v>0</v>
      </c>
      <c r="DR8" s="58">
        <f t="shared" si="48"/>
        <v>0</v>
      </c>
      <c r="DS8" s="58">
        <f t="shared" si="48"/>
        <v>0</v>
      </c>
      <c r="DT8" s="58">
        <f t="shared" si="48"/>
        <v>0</v>
      </c>
      <c r="DU8" s="58">
        <f t="shared" si="48"/>
        <v>0</v>
      </c>
      <c r="DV8" s="58">
        <f t="shared" si="48"/>
        <v>0</v>
      </c>
      <c r="DW8" s="58">
        <f t="shared" si="48"/>
        <v>0</v>
      </c>
      <c r="DX8" s="58">
        <f t="shared" si="48"/>
        <v>0</v>
      </c>
      <c r="DY8" s="58">
        <f t="shared" si="48"/>
        <v>0</v>
      </c>
      <c r="DZ8" s="58">
        <f t="shared" si="48"/>
        <v>0</v>
      </c>
      <c r="EA8" s="58">
        <f t="shared" si="48"/>
        <v>0</v>
      </c>
      <c r="EB8" s="58">
        <f t="shared" si="48"/>
        <v>0</v>
      </c>
      <c r="EC8" s="58">
        <f t="shared" si="48"/>
        <v>0</v>
      </c>
      <c r="ED8" s="58">
        <f t="shared" si="48"/>
        <v>0</v>
      </c>
      <c r="EE8" s="58">
        <f t="shared" si="48"/>
        <v>0</v>
      </c>
      <c r="EF8" s="58">
        <f t="shared" si="48"/>
        <v>0</v>
      </c>
      <c r="EG8" s="58">
        <f t="shared" si="48"/>
        <v>0</v>
      </c>
      <c r="EH8" s="58">
        <f t="shared" si="48"/>
        <v>0</v>
      </c>
      <c r="EI8" s="58">
        <f t="shared" si="48"/>
        <v>0</v>
      </c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</row>
    <row r="9" spans="2:201" x14ac:dyDescent="0.2">
      <c r="B9" s="61"/>
      <c r="C9" s="62" t="s">
        <v>728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4">
        <f>SUM(P10:P14)</f>
        <v>0</v>
      </c>
      <c r="Q9" s="65">
        <f t="shared" ref="Q9:CB9" si="49">SUM(Q10:Q14)</f>
        <v>0</v>
      </c>
      <c r="R9" s="65">
        <f t="shared" si="49"/>
        <v>0</v>
      </c>
      <c r="S9" s="65">
        <f t="shared" si="49"/>
        <v>0</v>
      </c>
      <c r="T9" s="65">
        <f t="shared" si="49"/>
        <v>0</v>
      </c>
      <c r="U9" s="65">
        <f t="shared" ref="U9:AW9" si="50">SUM(U10:U14)</f>
        <v>0</v>
      </c>
      <c r="V9" s="65">
        <f t="shared" si="50"/>
        <v>0</v>
      </c>
      <c r="W9" s="65">
        <f t="shared" si="50"/>
        <v>0</v>
      </c>
      <c r="X9" s="65">
        <f t="shared" si="50"/>
        <v>0</v>
      </c>
      <c r="Y9" s="65">
        <f t="shared" si="50"/>
        <v>0</v>
      </c>
      <c r="Z9" s="65">
        <f t="shared" si="50"/>
        <v>0</v>
      </c>
      <c r="AA9" s="65">
        <f t="shared" si="50"/>
        <v>0</v>
      </c>
      <c r="AB9" s="65">
        <f t="shared" si="50"/>
        <v>0</v>
      </c>
      <c r="AC9" s="65">
        <f t="shared" si="50"/>
        <v>0</v>
      </c>
      <c r="AD9" s="65">
        <f t="shared" si="50"/>
        <v>0</v>
      </c>
      <c r="AE9" s="65">
        <f t="shared" si="50"/>
        <v>0</v>
      </c>
      <c r="AF9" s="65">
        <f t="shared" si="50"/>
        <v>0</v>
      </c>
      <c r="AG9" s="65">
        <f t="shared" si="50"/>
        <v>0</v>
      </c>
      <c r="AH9" s="65">
        <f t="shared" si="50"/>
        <v>0</v>
      </c>
      <c r="AI9" s="65">
        <f t="shared" si="50"/>
        <v>0</v>
      </c>
      <c r="AJ9" s="65">
        <f t="shared" si="50"/>
        <v>0</v>
      </c>
      <c r="AK9" s="65">
        <f t="shared" si="50"/>
        <v>0</v>
      </c>
      <c r="AL9" s="65">
        <f t="shared" si="50"/>
        <v>0</v>
      </c>
      <c r="AM9" s="65">
        <f t="shared" si="50"/>
        <v>0</v>
      </c>
      <c r="AN9" s="65">
        <f t="shared" si="50"/>
        <v>0</v>
      </c>
      <c r="AO9" s="65">
        <f t="shared" si="50"/>
        <v>0</v>
      </c>
      <c r="AP9" s="65">
        <f t="shared" si="50"/>
        <v>0</v>
      </c>
      <c r="AQ9" s="65">
        <f t="shared" si="50"/>
        <v>0</v>
      </c>
      <c r="AR9" s="65">
        <f t="shared" si="50"/>
        <v>0</v>
      </c>
      <c r="AS9" s="65">
        <f t="shared" si="50"/>
        <v>0</v>
      </c>
      <c r="AT9" s="65">
        <f t="shared" si="50"/>
        <v>0</v>
      </c>
      <c r="AU9" s="65">
        <f t="shared" si="50"/>
        <v>0</v>
      </c>
      <c r="AV9" s="65">
        <f t="shared" si="50"/>
        <v>0</v>
      </c>
      <c r="AW9" s="65">
        <f t="shared" si="50"/>
        <v>0</v>
      </c>
      <c r="AX9" s="65">
        <f t="shared" si="49"/>
        <v>0</v>
      </c>
      <c r="AY9" s="65">
        <f t="shared" si="49"/>
        <v>0</v>
      </c>
      <c r="AZ9" s="65">
        <f t="shared" si="49"/>
        <v>0</v>
      </c>
      <c r="BA9" s="65">
        <f t="shared" si="49"/>
        <v>0</v>
      </c>
      <c r="BB9" s="65">
        <f t="shared" si="49"/>
        <v>0</v>
      </c>
      <c r="BC9" s="65">
        <f t="shared" si="49"/>
        <v>0</v>
      </c>
      <c r="BD9" s="65">
        <f t="shared" si="49"/>
        <v>0</v>
      </c>
      <c r="BE9" s="65">
        <f t="shared" si="49"/>
        <v>0</v>
      </c>
      <c r="BF9" s="65">
        <f t="shared" si="49"/>
        <v>0</v>
      </c>
      <c r="BG9" s="65">
        <f t="shared" si="49"/>
        <v>0</v>
      </c>
      <c r="BH9" s="65">
        <f t="shared" si="49"/>
        <v>0</v>
      </c>
      <c r="BI9" s="65">
        <f t="shared" si="49"/>
        <v>0</v>
      </c>
      <c r="BJ9" s="65">
        <f t="shared" si="49"/>
        <v>0</v>
      </c>
      <c r="BK9" s="65">
        <f t="shared" si="49"/>
        <v>0</v>
      </c>
      <c r="BL9" s="65">
        <f t="shared" si="49"/>
        <v>0</v>
      </c>
      <c r="BM9" s="65">
        <f t="shared" si="49"/>
        <v>0</v>
      </c>
      <c r="BN9" s="65">
        <f t="shared" si="49"/>
        <v>0</v>
      </c>
      <c r="BO9" s="65">
        <f t="shared" si="49"/>
        <v>0</v>
      </c>
      <c r="BP9" s="65">
        <f t="shared" si="49"/>
        <v>0</v>
      </c>
      <c r="BQ9" s="65">
        <f t="shared" si="49"/>
        <v>0</v>
      </c>
      <c r="BR9" s="65">
        <f t="shared" si="49"/>
        <v>0</v>
      </c>
      <c r="BS9" s="65">
        <f t="shared" si="49"/>
        <v>0</v>
      </c>
      <c r="BT9" s="65">
        <f t="shared" si="49"/>
        <v>0</v>
      </c>
      <c r="BU9" s="65">
        <f t="shared" si="49"/>
        <v>0</v>
      </c>
      <c r="BV9" s="65">
        <f t="shared" si="49"/>
        <v>0</v>
      </c>
      <c r="BW9" s="65">
        <f t="shared" si="49"/>
        <v>0</v>
      </c>
      <c r="BX9" s="65">
        <f t="shared" si="49"/>
        <v>0</v>
      </c>
      <c r="BY9" s="65">
        <f t="shared" si="49"/>
        <v>0</v>
      </c>
      <c r="BZ9" s="65">
        <f t="shared" si="49"/>
        <v>0</v>
      </c>
      <c r="CA9" s="65">
        <f t="shared" si="49"/>
        <v>0</v>
      </c>
      <c r="CB9" s="65">
        <f t="shared" si="49"/>
        <v>0</v>
      </c>
      <c r="CC9" s="65">
        <f t="shared" ref="CC9:EI9" si="51">SUM(CC10:CC14)</f>
        <v>0</v>
      </c>
      <c r="CD9" s="65">
        <f t="shared" si="51"/>
        <v>0</v>
      </c>
      <c r="CE9" s="65">
        <f t="shared" si="51"/>
        <v>0</v>
      </c>
      <c r="CF9" s="65">
        <f t="shared" si="51"/>
        <v>0</v>
      </c>
      <c r="CG9" s="65">
        <f t="shared" si="51"/>
        <v>0</v>
      </c>
      <c r="CH9" s="65">
        <f t="shared" si="51"/>
        <v>0</v>
      </c>
      <c r="CI9" s="65">
        <f t="shared" si="51"/>
        <v>0</v>
      </c>
      <c r="CJ9" s="65">
        <f t="shared" si="51"/>
        <v>0</v>
      </c>
      <c r="CK9" s="65">
        <f t="shared" si="51"/>
        <v>0</v>
      </c>
      <c r="CL9" s="65">
        <f t="shared" si="51"/>
        <v>0</v>
      </c>
      <c r="CM9" s="65">
        <f t="shared" si="51"/>
        <v>0</v>
      </c>
      <c r="CN9" s="65">
        <f t="shared" si="51"/>
        <v>0</v>
      </c>
      <c r="CO9" s="65">
        <f t="shared" si="51"/>
        <v>0</v>
      </c>
      <c r="CP9" s="65">
        <f t="shared" si="51"/>
        <v>0</v>
      </c>
      <c r="CQ9" s="65">
        <f t="shared" si="51"/>
        <v>0</v>
      </c>
      <c r="CR9" s="65">
        <f t="shared" si="51"/>
        <v>0</v>
      </c>
      <c r="CS9" s="65">
        <f t="shared" si="51"/>
        <v>0</v>
      </c>
      <c r="CT9" s="65">
        <f t="shared" si="51"/>
        <v>0</v>
      </c>
      <c r="CU9" s="65">
        <f t="shared" si="51"/>
        <v>0</v>
      </c>
      <c r="CV9" s="65">
        <f t="shared" si="51"/>
        <v>0</v>
      </c>
      <c r="CW9" s="65">
        <f t="shared" si="51"/>
        <v>0</v>
      </c>
      <c r="CX9" s="65">
        <f t="shared" si="51"/>
        <v>0</v>
      </c>
      <c r="CY9" s="65">
        <f t="shared" si="51"/>
        <v>0</v>
      </c>
      <c r="CZ9" s="65">
        <f t="shared" si="51"/>
        <v>0</v>
      </c>
      <c r="DA9" s="65">
        <f t="shared" si="51"/>
        <v>0</v>
      </c>
      <c r="DB9" s="65">
        <f t="shared" si="51"/>
        <v>0</v>
      </c>
      <c r="DC9" s="65">
        <f t="shared" si="51"/>
        <v>0</v>
      </c>
      <c r="DD9" s="65">
        <f t="shared" si="51"/>
        <v>0</v>
      </c>
      <c r="DE9" s="65">
        <f t="shared" si="51"/>
        <v>0</v>
      </c>
      <c r="DF9" s="65">
        <f t="shared" si="51"/>
        <v>0</v>
      </c>
      <c r="DG9" s="65">
        <f t="shared" si="51"/>
        <v>0</v>
      </c>
      <c r="DH9" s="65">
        <f t="shared" si="51"/>
        <v>0</v>
      </c>
      <c r="DI9" s="65">
        <f t="shared" si="51"/>
        <v>0</v>
      </c>
      <c r="DJ9" s="65">
        <f t="shared" si="51"/>
        <v>0</v>
      </c>
      <c r="DK9" s="65">
        <f t="shared" si="51"/>
        <v>0</v>
      </c>
      <c r="DL9" s="65">
        <f t="shared" si="51"/>
        <v>0</v>
      </c>
      <c r="DM9" s="65">
        <f t="shared" si="51"/>
        <v>0</v>
      </c>
      <c r="DN9" s="65">
        <f t="shared" si="51"/>
        <v>0</v>
      </c>
      <c r="DO9" s="65">
        <f t="shared" si="51"/>
        <v>0</v>
      </c>
      <c r="DP9" s="65">
        <f t="shared" si="51"/>
        <v>0</v>
      </c>
      <c r="DQ9" s="65">
        <f t="shared" si="51"/>
        <v>0</v>
      </c>
      <c r="DR9" s="65">
        <f t="shared" si="51"/>
        <v>0</v>
      </c>
      <c r="DS9" s="65">
        <f t="shared" si="51"/>
        <v>0</v>
      </c>
      <c r="DT9" s="65">
        <f t="shared" si="51"/>
        <v>0</v>
      </c>
      <c r="DU9" s="65">
        <f t="shared" si="51"/>
        <v>0</v>
      </c>
      <c r="DV9" s="65">
        <f t="shared" si="51"/>
        <v>0</v>
      </c>
      <c r="DW9" s="65">
        <f t="shared" si="51"/>
        <v>0</v>
      </c>
      <c r="DX9" s="65">
        <f t="shared" si="51"/>
        <v>0</v>
      </c>
      <c r="DY9" s="65">
        <f t="shared" si="51"/>
        <v>0</v>
      </c>
      <c r="DZ9" s="65">
        <f t="shared" si="51"/>
        <v>0</v>
      </c>
      <c r="EA9" s="65">
        <f t="shared" si="51"/>
        <v>0</v>
      </c>
      <c r="EB9" s="65">
        <f t="shared" si="51"/>
        <v>0</v>
      </c>
      <c r="EC9" s="65">
        <f t="shared" si="51"/>
        <v>0</v>
      </c>
      <c r="ED9" s="65">
        <f t="shared" si="51"/>
        <v>0</v>
      </c>
      <c r="EE9" s="65">
        <f t="shared" si="51"/>
        <v>0</v>
      </c>
      <c r="EF9" s="65">
        <f t="shared" si="51"/>
        <v>0</v>
      </c>
      <c r="EG9" s="65">
        <f t="shared" si="51"/>
        <v>0</v>
      </c>
      <c r="EH9" s="65">
        <f t="shared" si="51"/>
        <v>0</v>
      </c>
      <c r="EI9" s="65">
        <f t="shared" si="51"/>
        <v>0</v>
      </c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60"/>
      <c r="FU9" s="60"/>
      <c r="FV9" s="60"/>
      <c r="FW9" s="60"/>
      <c r="FX9" s="60"/>
      <c r="FY9" s="60"/>
      <c r="FZ9" s="60"/>
      <c r="GA9" s="60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P9" s="60"/>
      <c r="GQ9" s="60"/>
      <c r="GR9" s="60"/>
      <c r="GS9" s="60"/>
    </row>
    <row r="10" spans="2:201" x14ac:dyDescent="0.2">
      <c r="B10" s="66" t="s">
        <v>860</v>
      </c>
      <c r="C10" s="67" t="s">
        <v>729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9">
        <f>SUM(S10:EI10)</f>
        <v>0</v>
      </c>
      <c r="Q10" s="70">
        <f>SUMIF(S$5:EI$5,"факт",S10:EI10)</f>
        <v>0</v>
      </c>
      <c r="R10" s="59">
        <f>P10-Q10</f>
        <v>0</v>
      </c>
      <c r="S10" s="59"/>
      <c r="T10" s="59"/>
      <c r="U10" s="59">
        <f t="shared" ref="U10:AW10" si="52">U226</f>
        <v>0</v>
      </c>
      <c r="V10" s="59">
        <f t="shared" si="52"/>
        <v>0</v>
      </c>
      <c r="W10" s="59">
        <f t="shared" si="52"/>
        <v>0</v>
      </c>
      <c r="X10" s="59">
        <f t="shared" si="52"/>
        <v>0</v>
      </c>
      <c r="Y10" s="59">
        <f t="shared" si="52"/>
        <v>0</v>
      </c>
      <c r="Z10" s="59">
        <f t="shared" si="52"/>
        <v>0</v>
      </c>
      <c r="AA10" s="59">
        <f t="shared" si="52"/>
        <v>0</v>
      </c>
      <c r="AB10" s="59">
        <f t="shared" si="52"/>
        <v>0</v>
      </c>
      <c r="AC10" s="59">
        <f t="shared" si="52"/>
        <v>0</v>
      </c>
      <c r="AD10" s="59">
        <f t="shared" si="52"/>
        <v>0</v>
      </c>
      <c r="AE10" s="59">
        <f t="shared" si="52"/>
        <v>0</v>
      </c>
      <c r="AF10" s="59">
        <f t="shared" si="52"/>
        <v>0</v>
      </c>
      <c r="AG10" s="59">
        <f t="shared" si="52"/>
        <v>0</v>
      </c>
      <c r="AH10" s="59">
        <f t="shared" si="52"/>
        <v>0</v>
      </c>
      <c r="AI10" s="59">
        <f t="shared" si="52"/>
        <v>0</v>
      </c>
      <c r="AJ10" s="59">
        <f t="shared" si="52"/>
        <v>0</v>
      </c>
      <c r="AK10" s="59">
        <f t="shared" si="52"/>
        <v>0</v>
      </c>
      <c r="AL10" s="59">
        <f t="shared" si="52"/>
        <v>0</v>
      </c>
      <c r="AM10" s="59">
        <f t="shared" si="52"/>
        <v>0</v>
      </c>
      <c r="AN10" s="59">
        <f t="shared" si="52"/>
        <v>0</v>
      </c>
      <c r="AO10" s="59">
        <f t="shared" si="52"/>
        <v>0</v>
      </c>
      <c r="AP10" s="59">
        <f t="shared" si="52"/>
        <v>0</v>
      </c>
      <c r="AQ10" s="59">
        <f t="shared" si="52"/>
        <v>0</v>
      </c>
      <c r="AR10" s="59">
        <f t="shared" si="52"/>
        <v>0</v>
      </c>
      <c r="AS10" s="59">
        <f t="shared" si="52"/>
        <v>0</v>
      </c>
      <c r="AT10" s="59">
        <f t="shared" si="52"/>
        <v>0</v>
      </c>
      <c r="AU10" s="59">
        <f t="shared" si="52"/>
        <v>0</v>
      </c>
      <c r="AV10" s="59">
        <f t="shared" si="52"/>
        <v>0</v>
      </c>
      <c r="AW10" s="59">
        <f t="shared" si="52"/>
        <v>0</v>
      </c>
      <c r="AX10" s="59">
        <f t="shared" ref="AX10:DI10" si="53">AX226</f>
        <v>0</v>
      </c>
      <c r="AY10" s="59">
        <f t="shared" si="53"/>
        <v>0</v>
      </c>
      <c r="AZ10" s="59">
        <f t="shared" si="53"/>
        <v>0</v>
      </c>
      <c r="BA10" s="59">
        <f t="shared" si="53"/>
        <v>0</v>
      </c>
      <c r="BB10" s="59">
        <f t="shared" si="53"/>
        <v>0</v>
      </c>
      <c r="BC10" s="59">
        <f t="shared" si="53"/>
        <v>0</v>
      </c>
      <c r="BD10" s="59">
        <f t="shared" si="53"/>
        <v>0</v>
      </c>
      <c r="BE10" s="59">
        <f t="shared" si="53"/>
        <v>0</v>
      </c>
      <c r="BF10" s="59">
        <f t="shared" si="53"/>
        <v>0</v>
      </c>
      <c r="BG10" s="59">
        <f t="shared" si="53"/>
        <v>0</v>
      </c>
      <c r="BH10" s="59">
        <f t="shared" si="53"/>
        <v>0</v>
      </c>
      <c r="BI10" s="59">
        <f t="shared" si="53"/>
        <v>0</v>
      </c>
      <c r="BJ10" s="59">
        <f t="shared" si="53"/>
        <v>0</v>
      </c>
      <c r="BK10" s="59">
        <f t="shared" si="53"/>
        <v>0</v>
      </c>
      <c r="BL10" s="59">
        <f t="shared" si="53"/>
        <v>0</v>
      </c>
      <c r="BM10" s="59">
        <f t="shared" si="53"/>
        <v>0</v>
      </c>
      <c r="BN10" s="59">
        <f t="shared" si="53"/>
        <v>0</v>
      </c>
      <c r="BO10" s="59">
        <f t="shared" si="53"/>
        <v>0</v>
      </c>
      <c r="BP10" s="59">
        <f t="shared" si="53"/>
        <v>0</v>
      </c>
      <c r="BQ10" s="59">
        <f t="shared" si="53"/>
        <v>0</v>
      </c>
      <c r="BR10" s="59">
        <f t="shared" si="53"/>
        <v>0</v>
      </c>
      <c r="BS10" s="59">
        <f t="shared" si="53"/>
        <v>0</v>
      </c>
      <c r="BT10" s="59">
        <f t="shared" si="53"/>
        <v>0</v>
      </c>
      <c r="BU10" s="59">
        <f t="shared" si="53"/>
        <v>0</v>
      </c>
      <c r="BV10" s="59">
        <f t="shared" si="53"/>
        <v>0</v>
      </c>
      <c r="BW10" s="59">
        <f t="shared" si="53"/>
        <v>0</v>
      </c>
      <c r="BX10" s="59">
        <f t="shared" si="53"/>
        <v>0</v>
      </c>
      <c r="BY10" s="59">
        <f t="shared" si="53"/>
        <v>0</v>
      </c>
      <c r="BZ10" s="59">
        <f t="shared" si="53"/>
        <v>0</v>
      </c>
      <c r="CA10" s="59">
        <f t="shared" si="53"/>
        <v>0</v>
      </c>
      <c r="CB10" s="59">
        <f t="shared" si="53"/>
        <v>0</v>
      </c>
      <c r="CC10" s="59">
        <f t="shared" si="53"/>
        <v>0</v>
      </c>
      <c r="CD10" s="59">
        <f t="shared" si="53"/>
        <v>0</v>
      </c>
      <c r="CE10" s="59">
        <f t="shared" si="53"/>
        <v>0</v>
      </c>
      <c r="CF10" s="59">
        <f t="shared" si="53"/>
        <v>0</v>
      </c>
      <c r="CG10" s="59">
        <f t="shared" si="53"/>
        <v>0</v>
      </c>
      <c r="CH10" s="59">
        <f t="shared" si="53"/>
        <v>0</v>
      </c>
      <c r="CI10" s="59">
        <f t="shared" si="53"/>
        <v>0</v>
      </c>
      <c r="CJ10" s="59">
        <f t="shared" si="53"/>
        <v>0</v>
      </c>
      <c r="CK10" s="59">
        <f t="shared" si="53"/>
        <v>0</v>
      </c>
      <c r="CL10" s="59">
        <f t="shared" si="53"/>
        <v>0</v>
      </c>
      <c r="CM10" s="59">
        <f t="shared" si="53"/>
        <v>0</v>
      </c>
      <c r="CN10" s="59">
        <f t="shared" si="53"/>
        <v>0</v>
      </c>
      <c r="CO10" s="59">
        <f t="shared" si="53"/>
        <v>0</v>
      </c>
      <c r="CP10" s="59">
        <f t="shared" si="53"/>
        <v>0</v>
      </c>
      <c r="CQ10" s="59">
        <f t="shared" si="53"/>
        <v>0</v>
      </c>
      <c r="CR10" s="59">
        <f t="shared" si="53"/>
        <v>0</v>
      </c>
      <c r="CS10" s="59">
        <f t="shared" si="53"/>
        <v>0</v>
      </c>
      <c r="CT10" s="59">
        <f t="shared" si="53"/>
        <v>0</v>
      </c>
      <c r="CU10" s="59">
        <f t="shared" si="53"/>
        <v>0</v>
      </c>
      <c r="CV10" s="59">
        <f t="shared" si="53"/>
        <v>0</v>
      </c>
      <c r="CW10" s="59">
        <f t="shared" si="53"/>
        <v>0</v>
      </c>
      <c r="CX10" s="59">
        <f t="shared" si="53"/>
        <v>0</v>
      </c>
      <c r="CY10" s="59">
        <f t="shared" si="53"/>
        <v>0</v>
      </c>
      <c r="CZ10" s="59">
        <f t="shared" si="53"/>
        <v>0</v>
      </c>
      <c r="DA10" s="59">
        <f t="shared" si="53"/>
        <v>0</v>
      </c>
      <c r="DB10" s="59">
        <f t="shared" si="53"/>
        <v>0</v>
      </c>
      <c r="DC10" s="59">
        <f t="shared" si="53"/>
        <v>0</v>
      </c>
      <c r="DD10" s="59">
        <f t="shared" si="53"/>
        <v>0</v>
      </c>
      <c r="DE10" s="59">
        <f t="shared" si="53"/>
        <v>0</v>
      </c>
      <c r="DF10" s="59">
        <f t="shared" si="53"/>
        <v>0</v>
      </c>
      <c r="DG10" s="59">
        <f t="shared" si="53"/>
        <v>0</v>
      </c>
      <c r="DH10" s="59">
        <f t="shared" si="53"/>
        <v>0</v>
      </c>
      <c r="DI10" s="59">
        <f t="shared" si="53"/>
        <v>0</v>
      </c>
      <c r="DJ10" s="59">
        <f t="shared" ref="DJ10:EI10" si="54">DJ226</f>
        <v>0</v>
      </c>
      <c r="DK10" s="59">
        <f t="shared" si="54"/>
        <v>0</v>
      </c>
      <c r="DL10" s="59">
        <f t="shared" si="54"/>
        <v>0</v>
      </c>
      <c r="DM10" s="59">
        <f t="shared" si="54"/>
        <v>0</v>
      </c>
      <c r="DN10" s="59">
        <f t="shared" si="54"/>
        <v>0</v>
      </c>
      <c r="DO10" s="59">
        <f t="shared" si="54"/>
        <v>0</v>
      </c>
      <c r="DP10" s="59">
        <f t="shared" si="54"/>
        <v>0</v>
      </c>
      <c r="DQ10" s="59">
        <f t="shared" si="54"/>
        <v>0</v>
      </c>
      <c r="DR10" s="59">
        <f t="shared" si="54"/>
        <v>0</v>
      </c>
      <c r="DS10" s="59">
        <f t="shared" si="54"/>
        <v>0</v>
      </c>
      <c r="DT10" s="59">
        <f t="shared" si="54"/>
        <v>0</v>
      </c>
      <c r="DU10" s="59">
        <f t="shared" si="54"/>
        <v>0</v>
      </c>
      <c r="DV10" s="59">
        <f t="shared" si="54"/>
        <v>0</v>
      </c>
      <c r="DW10" s="59">
        <f t="shared" si="54"/>
        <v>0</v>
      </c>
      <c r="DX10" s="59">
        <f t="shared" si="54"/>
        <v>0</v>
      </c>
      <c r="DY10" s="59">
        <f t="shared" si="54"/>
        <v>0</v>
      </c>
      <c r="DZ10" s="59">
        <f t="shared" si="54"/>
        <v>0</v>
      </c>
      <c r="EA10" s="59">
        <f t="shared" si="54"/>
        <v>0</v>
      </c>
      <c r="EB10" s="59">
        <f t="shared" si="54"/>
        <v>0</v>
      </c>
      <c r="EC10" s="59">
        <f t="shared" si="54"/>
        <v>0</v>
      </c>
      <c r="ED10" s="59">
        <f t="shared" si="54"/>
        <v>0</v>
      </c>
      <c r="EE10" s="59">
        <f t="shared" si="54"/>
        <v>0</v>
      </c>
      <c r="EF10" s="59">
        <f t="shared" si="54"/>
        <v>0</v>
      </c>
      <c r="EG10" s="59">
        <f t="shared" si="54"/>
        <v>0</v>
      </c>
      <c r="EH10" s="59">
        <f t="shared" si="54"/>
        <v>0</v>
      </c>
      <c r="EI10" s="59">
        <f t="shared" si="54"/>
        <v>0</v>
      </c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</row>
    <row r="11" spans="2:201" x14ac:dyDescent="0.2">
      <c r="B11" s="66" t="s">
        <v>861</v>
      </c>
      <c r="C11" s="67" t="s">
        <v>730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9">
        <f>SUM(S11:EI11)</f>
        <v>0</v>
      </c>
      <c r="Q11" s="70">
        <f>SUMIF(S$5:EI$5,"факт",S11:EI11)</f>
        <v>0</v>
      </c>
      <c r="R11" s="59">
        <f>P11-Q11</f>
        <v>0</v>
      </c>
      <c r="S11" s="59"/>
      <c r="T11" s="59"/>
      <c r="U11" s="59">
        <f t="shared" ref="U11:AW11" si="55">U24*U30</f>
        <v>0</v>
      </c>
      <c r="V11" s="59">
        <f t="shared" si="55"/>
        <v>0</v>
      </c>
      <c r="W11" s="59">
        <f t="shared" si="55"/>
        <v>0</v>
      </c>
      <c r="X11" s="59">
        <f t="shared" si="55"/>
        <v>0</v>
      </c>
      <c r="Y11" s="59">
        <f t="shared" si="55"/>
        <v>0</v>
      </c>
      <c r="Z11" s="59">
        <f t="shared" si="55"/>
        <v>0</v>
      </c>
      <c r="AA11" s="59">
        <f t="shared" si="55"/>
        <v>0</v>
      </c>
      <c r="AB11" s="59">
        <f t="shared" si="55"/>
        <v>0</v>
      </c>
      <c r="AC11" s="59">
        <f t="shared" si="55"/>
        <v>0</v>
      </c>
      <c r="AD11" s="59">
        <f t="shared" si="55"/>
        <v>0</v>
      </c>
      <c r="AE11" s="59">
        <f t="shared" si="55"/>
        <v>0</v>
      </c>
      <c r="AF11" s="59">
        <f t="shared" si="55"/>
        <v>0</v>
      </c>
      <c r="AG11" s="59">
        <f t="shared" si="55"/>
        <v>0</v>
      </c>
      <c r="AH11" s="59">
        <f t="shared" si="55"/>
        <v>0</v>
      </c>
      <c r="AI11" s="59">
        <f t="shared" si="55"/>
        <v>0</v>
      </c>
      <c r="AJ11" s="59">
        <f t="shared" si="55"/>
        <v>0</v>
      </c>
      <c r="AK11" s="59">
        <f t="shared" si="55"/>
        <v>0</v>
      </c>
      <c r="AL11" s="59">
        <f t="shared" si="55"/>
        <v>0</v>
      </c>
      <c r="AM11" s="59">
        <f t="shared" si="55"/>
        <v>0</v>
      </c>
      <c r="AN11" s="59">
        <f t="shared" si="55"/>
        <v>0</v>
      </c>
      <c r="AO11" s="59">
        <f t="shared" si="55"/>
        <v>0</v>
      </c>
      <c r="AP11" s="59">
        <f t="shared" si="55"/>
        <v>0</v>
      </c>
      <c r="AQ11" s="59">
        <f t="shared" si="55"/>
        <v>0</v>
      </c>
      <c r="AR11" s="59">
        <f t="shared" si="55"/>
        <v>0</v>
      </c>
      <c r="AS11" s="59">
        <f t="shared" si="55"/>
        <v>0</v>
      </c>
      <c r="AT11" s="59">
        <f t="shared" si="55"/>
        <v>0</v>
      </c>
      <c r="AU11" s="59">
        <f t="shared" si="55"/>
        <v>0</v>
      </c>
      <c r="AV11" s="59">
        <f t="shared" si="55"/>
        <v>0</v>
      </c>
      <c r="AW11" s="59">
        <f t="shared" si="55"/>
        <v>0</v>
      </c>
      <c r="AX11" s="59">
        <f t="shared" ref="AX11:DB11" si="56">AX24*AX30</f>
        <v>0</v>
      </c>
      <c r="AY11" s="59">
        <f t="shared" si="56"/>
        <v>0</v>
      </c>
      <c r="AZ11" s="59">
        <f t="shared" si="56"/>
        <v>0</v>
      </c>
      <c r="BA11" s="59">
        <f t="shared" si="56"/>
        <v>0</v>
      </c>
      <c r="BB11" s="59">
        <f t="shared" si="56"/>
        <v>0</v>
      </c>
      <c r="BC11" s="59">
        <f t="shared" si="56"/>
        <v>0</v>
      </c>
      <c r="BD11" s="59">
        <f t="shared" si="56"/>
        <v>0</v>
      </c>
      <c r="BE11" s="59">
        <f t="shared" si="56"/>
        <v>0</v>
      </c>
      <c r="BF11" s="59">
        <f t="shared" si="56"/>
        <v>0</v>
      </c>
      <c r="BG11" s="59">
        <f t="shared" si="56"/>
        <v>0</v>
      </c>
      <c r="BH11" s="59">
        <f t="shared" si="56"/>
        <v>0</v>
      </c>
      <c r="BI11" s="59">
        <f t="shared" si="56"/>
        <v>0</v>
      </c>
      <c r="BJ11" s="59">
        <f t="shared" si="56"/>
        <v>0</v>
      </c>
      <c r="BK11" s="59">
        <f t="shared" si="56"/>
        <v>0</v>
      </c>
      <c r="BL11" s="59">
        <f t="shared" si="56"/>
        <v>0</v>
      </c>
      <c r="BM11" s="59">
        <f t="shared" si="56"/>
        <v>0</v>
      </c>
      <c r="BN11" s="59">
        <f t="shared" si="56"/>
        <v>0</v>
      </c>
      <c r="BO11" s="59">
        <f t="shared" si="56"/>
        <v>0</v>
      </c>
      <c r="BP11" s="59">
        <f t="shared" si="56"/>
        <v>0</v>
      </c>
      <c r="BQ11" s="59">
        <f t="shared" si="56"/>
        <v>0</v>
      </c>
      <c r="BR11" s="59">
        <f t="shared" si="56"/>
        <v>0</v>
      </c>
      <c r="BS11" s="59">
        <f t="shared" si="56"/>
        <v>0</v>
      </c>
      <c r="BT11" s="59">
        <f t="shared" si="56"/>
        <v>0</v>
      </c>
      <c r="BU11" s="59">
        <f t="shared" si="56"/>
        <v>0</v>
      </c>
      <c r="BV11" s="59">
        <f t="shared" si="56"/>
        <v>0</v>
      </c>
      <c r="BW11" s="59">
        <f t="shared" si="56"/>
        <v>0</v>
      </c>
      <c r="BX11" s="59">
        <f t="shared" si="56"/>
        <v>0</v>
      </c>
      <c r="BY11" s="59">
        <f t="shared" si="56"/>
        <v>0</v>
      </c>
      <c r="BZ11" s="59">
        <f t="shared" si="56"/>
        <v>0</v>
      </c>
      <c r="CA11" s="59">
        <f t="shared" si="56"/>
        <v>0</v>
      </c>
      <c r="CB11" s="59">
        <f t="shared" si="56"/>
        <v>0</v>
      </c>
      <c r="CC11" s="59">
        <f t="shared" si="56"/>
        <v>0</v>
      </c>
      <c r="CD11" s="59">
        <f t="shared" si="56"/>
        <v>0</v>
      </c>
      <c r="CE11" s="59">
        <f t="shared" si="56"/>
        <v>0</v>
      </c>
      <c r="CF11" s="59">
        <f t="shared" si="56"/>
        <v>0</v>
      </c>
      <c r="CG11" s="59">
        <f t="shared" si="56"/>
        <v>0</v>
      </c>
      <c r="CH11" s="59">
        <f t="shared" si="56"/>
        <v>0</v>
      </c>
      <c r="CI11" s="59">
        <f t="shared" si="56"/>
        <v>0</v>
      </c>
      <c r="CJ11" s="59">
        <f t="shared" si="56"/>
        <v>0</v>
      </c>
      <c r="CK11" s="59">
        <f t="shared" si="56"/>
        <v>0</v>
      </c>
      <c r="CL11" s="59">
        <f t="shared" si="56"/>
        <v>0</v>
      </c>
      <c r="CM11" s="59">
        <f t="shared" si="56"/>
        <v>0</v>
      </c>
      <c r="CN11" s="59">
        <f t="shared" si="56"/>
        <v>0</v>
      </c>
      <c r="CO11" s="59">
        <f t="shared" si="56"/>
        <v>0</v>
      </c>
      <c r="CP11" s="59">
        <f t="shared" si="56"/>
        <v>0</v>
      </c>
      <c r="CQ11" s="59">
        <f t="shared" si="56"/>
        <v>0</v>
      </c>
      <c r="CR11" s="59">
        <f t="shared" si="56"/>
        <v>0</v>
      </c>
      <c r="CS11" s="59">
        <f t="shared" si="56"/>
        <v>0</v>
      </c>
      <c r="CT11" s="59">
        <f t="shared" si="56"/>
        <v>0</v>
      </c>
      <c r="CU11" s="59">
        <f t="shared" si="56"/>
        <v>0</v>
      </c>
      <c r="CV11" s="59">
        <f t="shared" si="56"/>
        <v>0</v>
      </c>
      <c r="CW11" s="59">
        <f t="shared" si="56"/>
        <v>0</v>
      </c>
      <c r="CX11" s="59">
        <f t="shared" si="56"/>
        <v>0</v>
      </c>
      <c r="CY11" s="59">
        <f t="shared" si="56"/>
        <v>0</v>
      </c>
      <c r="CZ11" s="59">
        <f t="shared" si="56"/>
        <v>0</v>
      </c>
      <c r="DA11" s="59">
        <f t="shared" si="56"/>
        <v>0</v>
      </c>
      <c r="DB11" s="59">
        <f t="shared" si="56"/>
        <v>0</v>
      </c>
      <c r="DC11" s="59">
        <f t="shared" ref="DC11:EI11" si="57">DC24*DC30</f>
        <v>0</v>
      </c>
      <c r="DD11" s="59">
        <f t="shared" si="57"/>
        <v>0</v>
      </c>
      <c r="DE11" s="59">
        <f t="shared" si="57"/>
        <v>0</v>
      </c>
      <c r="DF11" s="59">
        <f t="shared" si="57"/>
        <v>0</v>
      </c>
      <c r="DG11" s="59">
        <f t="shared" si="57"/>
        <v>0</v>
      </c>
      <c r="DH11" s="59">
        <f t="shared" si="57"/>
        <v>0</v>
      </c>
      <c r="DI11" s="59">
        <f t="shared" si="57"/>
        <v>0</v>
      </c>
      <c r="DJ11" s="59">
        <f t="shared" si="57"/>
        <v>0</v>
      </c>
      <c r="DK11" s="59">
        <f t="shared" si="57"/>
        <v>0</v>
      </c>
      <c r="DL11" s="59">
        <f t="shared" si="57"/>
        <v>0</v>
      </c>
      <c r="DM11" s="59">
        <f t="shared" si="57"/>
        <v>0</v>
      </c>
      <c r="DN11" s="59">
        <f t="shared" si="57"/>
        <v>0</v>
      </c>
      <c r="DO11" s="59">
        <f t="shared" si="57"/>
        <v>0</v>
      </c>
      <c r="DP11" s="59">
        <f t="shared" si="57"/>
        <v>0</v>
      </c>
      <c r="DQ11" s="59">
        <f t="shared" si="57"/>
        <v>0</v>
      </c>
      <c r="DR11" s="59">
        <f t="shared" si="57"/>
        <v>0</v>
      </c>
      <c r="DS11" s="59">
        <f t="shared" si="57"/>
        <v>0</v>
      </c>
      <c r="DT11" s="59">
        <f t="shared" si="57"/>
        <v>0</v>
      </c>
      <c r="DU11" s="59">
        <f t="shared" si="57"/>
        <v>0</v>
      </c>
      <c r="DV11" s="59">
        <f t="shared" si="57"/>
        <v>0</v>
      </c>
      <c r="DW11" s="59">
        <f t="shared" si="57"/>
        <v>0</v>
      </c>
      <c r="DX11" s="59">
        <f t="shared" si="57"/>
        <v>0</v>
      </c>
      <c r="DY11" s="59">
        <f t="shared" si="57"/>
        <v>0</v>
      </c>
      <c r="DZ11" s="59">
        <f t="shared" si="57"/>
        <v>0</v>
      </c>
      <c r="EA11" s="59">
        <f t="shared" si="57"/>
        <v>0</v>
      </c>
      <c r="EB11" s="59">
        <f t="shared" si="57"/>
        <v>0</v>
      </c>
      <c r="EC11" s="59">
        <f t="shared" si="57"/>
        <v>0</v>
      </c>
      <c r="ED11" s="59">
        <f t="shared" si="57"/>
        <v>0</v>
      </c>
      <c r="EE11" s="59">
        <f t="shared" si="57"/>
        <v>0</v>
      </c>
      <c r="EF11" s="59">
        <f t="shared" si="57"/>
        <v>0</v>
      </c>
      <c r="EG11" s="59">
        <f t="shared" si="57"/>
        <v>0</v>
      </c>
      <c r="EH11" s="59">
        <f t="shared" si="57"/>
        <v>0</v>
      </c>
      <c r="EI11" s="59">
        <f t="shared" si="57"/>
        <v>0</v>
      </c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</row>
    <row r="12" spans="2:201" x14ac:dyDescent="0.2">
      <c r="B12" s="66" t="s">
        <v>862</v>
      </c>
      <c r="C12" s="67" t="s">
        <v>731</v>
      </c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9">
        <f>SUM(S12:EI12)</f>
        <v>0</v>
      </c>
      <c r="Q12" s="70">
        <f>SUMIF(S$5:EI$5,"факт",S12:EI12)</f>
        <v>0</v>
      </c>
      <c r="R12" s="59">
        <f>P12-Q12</f>
        <v>0</v>
      </c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59"/>
      <c r="CG12" s="59"/>
      <c r="CH12" s="59"/>
      <c r="CI12" s="59"/>
      <c r="CJ12" s="59"/>
      <c r="CK12" s="59"/>
      <c r="CL12" s="59"/>
      <c r="CM12" s="59"/>
      <c r="CN12" s="59"/>
      <c r="CO12" s="59"/>
      <c r="CP12" s="59"/>
      <c r="CQ12" s="59"/>
      <c r="CR12" s="59"/>
      <c r="CS12" s="59"/>
      <c r="CT12" s="59"/>
      <c r="CU12" s="59"/>
      <c r="CV12" s="59"/>
      <c r="CW12" s="59"/>
      <c r="CX12" s="59"/>
      <c r="CY12" s="59"/>
      <c r="CZ12" s="59"/>
      <c r="DA12" s="59"/>
      <c r="DB12" s="59"/>
      <c r="DC12" s="59"/>
      <c r="DD12" s="59"/>
      <c r="DE12" s="59"/>
      <c r="DF12" s="59"/>
      <c r="DG12" s="59"/>
      <c r="DH12" s="59"/>
      <c r="DI12" s="59"/>
      <c r="DJ12" s="59"/>
      <c r="DK12" s="59"/>
      <c r="DL12" s="59"/>
      <c r="DM12" s="59"/>
      <c r="DN12" s="59"/>
      <c r="DO12" s="59"/>
      <c r="DP12" s="59"/>
      <c r="DQ12" s="59"/>
      <c r="DR12" s="59"/>
      <c r="DS12" s="59"/>
      <c r="DT12" s="59"/>
      <c r="DU12" s="59"/>
      <c r="DV12" s="59"/>
      <c r="DW12" s="59"/>
      <c r="DX12" s="59"/>
      <c r="DY12" s="59"/>
      <c r="DZ12" s="59"/>
      <c r="EA12" s="59"/>
      <c r="EB12" s="59"/>
      <c r="EC12" s="59"/>
      <c r="ED12" s="59"/>
      <c r="EE12" s="59"/>
      <c r="EF12" s="59"/>
      <c r="EG12" s="59"/>
      <c r="EH12" s="59"/>
      <c r="EI12" s="59"/>
      <c r="EJ12" s="59"/>
      <c r="EK12" s="59"/>
      <c r="EL12" s="59"/>
      <c r="EM12" s="59"/>
      <c r="EN12" s="59"/>
      <c r="EO12" s="59"/>
      <c r="EP12" s="59"/>
      <c r="EQ12" s="5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  <c r="GE12" s="60"/>
      <c r="GF12" s="60"/>
      <c r="GG12" s="60"/>
      <c r="GH12" s="60"/>
      <c r="GI12" s="60"/>
      <c r="GJ12" s="60"/>
      <c r="GK12" s="60"/>
      <c r="GL12" s="60"/>
      <c r="GM12" s="60"/>
      <c r="GN12" s="60"/>
      <c r="GO12" s="60"/>
      <c r="GP12" s="60"/>
      <c r="GQ12" s="60"/>
      <c r="GR12" s="60"/>
      <c r="GS12" s="60"/>
    </row>
    <row r="13" spans="2:201" x14ac:dyDescent="0.2">
      <c r="B13" s="66" t="s">
        <v>863</v>
      </c>
      <c r="C13" s="67" t="s">
        <v>732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9">
        <f t="shared" ref="P13:P20" si="58">SUM(S13:EI13)</f>
        <v>0</v>
      </c>
      <c r="Q13" s="70">
        <f t="shared" ref="Q13:Q20" si="59">SUMIF(S$5:EI$5,"факт",S13:EI13)</f>
        <v>0</v>
      </c>
      <c r="R13" s="59">
        <f t="shared" ref="R13:R20" si="60">P13-Q13</f>
        <v>0</v>
      </c>
      <c r="S13" s="59"/>
      <c r="T13" s="59"/>
      <c r="U13" s="59">
        <f t="shared" ref="U13:AW13" si="61">U25*U31</f>
        <v>0</v>
      </c>
      <c r="V13" s="59">
        <f t="shared" si="61"/>
        <v>0</v>
      </c>
      <c r="W13" s="59">
        <f t="shared" si="61"/>
        <v>0</v>
      </c>
      <c r="X13" s="59">
        <f t="shared" si="61"/>
        <v>0</v>
      </c>
      <c r="Y13" s="59">
        <f t="shared" si="61"/>
        <v>0</v>
      </c>
      <c r="Z13" s="59">
        <f t="shared" si="61"/>
        <v>0</v>
      </c>
      <c r="AA13" s="59">
        <f t="shared" si="61"/>
        <v>0</v>
      </c>
      <c r="AB13" s="59">
        <f t="shared" si="61"/>
        <v>0</v>
      </c>
      <c r="AC13" s="59">
        <f t="shared" si="61"/>
        <v>0</v>
      </c>
      <c r="AD13" s="59">
        <f t="shared" si="61"/>
        <v>0</v>
      </c>
      <c r="AE13" s="59">
        <f t="shared" si="61"/>
        <v>0</v>
      </c>
      <c r="AF13" s="59">
        <f t="shared" si="61"/>
        <v>0</v>
      </c>
      <c r="AG13" s="59">
        <f t="shared" si="61"/>
        <v>0</v>
      </c>
      <c r="AH13" s="59">
        <f t="shared" si="61"/>
        <v>0</v>
      </c>
      <c r="AI13" s="59">
        <f t="shared" si="61"/>
        <v>0</v>
      </c>
      <c r="AJ13" s="59">
        <f t="shared" si="61"/>
        <v>0</v>
      </c>
      <c r="AK13" s="59">
        <f t="shared" si="61"/>
        <v>0</v>
      </c>
      <c r="AL13" s="59">
        <f t="shared" si="61"/>
        <v>0</v>
      </c>
      <c r="AM13" s="59">
        <f t="shared" si="61"/>
        <v>0</v>
      </c>
      <c r="AN13" s="59">
        <f t="shared" si="61"/>
        <v>0</v>
      </c>
      <c r="AO13" s="59">
        <f t="shared" si="61"/>
        <v>0</v>
      </c>
      <c r="AP13" s="59">
        <f t="shared" si="61"/>
        <v>0</v>
      </c>
      <c r="AQ13" s="59">
        <f t="shared" si="61"/>
        <v>0</v>
      </c>
      <c r="AR13" s="59">
        <f t="shared" si="61"/>
        <v>0</v>
      </c>
      <c r="AS13" s="59">
        <f t="shared" si="61"/>
        <v>0</v>
      </c>
      <c r="AT13" s="59">
        <f t="shared" si="61"/>
        <v>0</v>
      </c>
      <c r="AU13" s="59">
        <f t="shared" si="61"/>
        <v>0</v>
      </c>
      <c r="AV13" s="59">
        <f t="shared" si="61"/>
        <v>0</v>
      </c>
      <c r="AW13" s="59">
        <f t="shared" si="61"/>
        <v>0</v>
      </c>
      <c r="AX13" s="59">
        <f t="shared" ref="AX13:DE14" si="62">AX25*AX31</f>
        <v>0</v>
      </c>
      <c r="AY13" s="59">
        <f t="shared" si="62"/>
        <v>0</v>
      </c>
      <c r="AZ13" s="59">
        <f t="shared" si="62"/>
        <v>0</v>
      </c>
      <c r="BA13" s="59">
        <f t="shared" si="62"/>
        <v>0</v>
      </c>
      <c r="BB13" s="59">
        <f t="shared" si="62"/>
        <v>0</v>
      </c>
      <c r="BC13" s="59">
        <f t="shared" si="62"/>
        <v>0</v>
      </c>
      <c r="BD13" s="59">
        <f t="shared" si="62"/>
        <v>0</v>
      </c>
      <c r="BE13" s="59">
        <f t="shared" si="62"/>
        <v>0</v>
      </c>
      <c r="BF13" s="59">
        <f t="shared" si="62"/>
        <v>0</v>
      </c>
      <c r="BG13" s="59">
        <f t="shared" si="62"/>
        <v>0</v>
      </c>
      <c r="BH13" s="59">
        <f t="shared" si="62"/>
        <v>0</v>
      </c>
      <c r="BI13" s="59">
        <f t="shared" si="62"/>
        <v>0</v>
      </c>
      <c r="BJ13" s="59">
        <f t="shared" si="62"/>
        <v>0</v>
      </c>
      <c r="BK13" s="59">
        <f t="shared" si="62"/>
        <v>0</v>
      </c>
      <c r="BL13" s="59">
        <f t="shared" si="62"/>
        <v>0</v>
      </c>
      <c r="BM13" s="59">
        <f t="shared" si="62"/>
        <v>0</v>
      </c>
      <c r="BN13" s="59">
        <f t="shared" si="62"/>
        <v>0</v>
      </c>
      <c r="BO13" s="59">
        <f t="shared" si="62"/>
        <v>0</v>
      </c>
      <c r="BP13" s="59">
        <f t="shared" si="62"/>
        <v>0</v>
      </c>
      <c r="BQ13" s="59">
        <f t="shared" si="62"/>
        <v>0</v>
      </c>
      <c r="BR13" s="59">
        <f t="shared" si="62"/>
        <v>0</v>
      </c>
      <c r="BS13" s="59">
        <f t="shared" si="62"/>
        <v>0</v>
      </c>
      <c r="BT13" s="59">
        <f t="shared" si="62"/>
        <v>0</v>
      </c>
      <c r="BU13" s="59">
        <f t="shared" si="62"/>
        <v>0</v>
      </c>
      <c r="BV13" s="59">
        <f t="shared" si="62"/>
        <v>0</v>
      </c>
      <c r="BW13" s="59">
        <f t="shared" si="62"/>
        <v>0</v>
      </c>
      <c r="BX13" s="59">
        <f t="shared" si="62"/>
        <v>0</v>
      </c>
      <c r="BY13" s="59">
        <f t="shared" si="62"/>
        <v>0</v>
      </c>
      <c r="BZ13" s="59">
        <f t="shared" si="62"/>
        <v>0</v>
      </c>
      <c r="CA13" s="59">
        <f t="shared" si="62"/>
        <v>0</v>
      </c>
      <c r="CB13" s="59">
        <f t="shared" si="62"/>
        <v>0</v>
      </c>
      <c r="CC13" s="59">
        <f t="shared" si="62"/>
        <v>0</v>
      </c>
      <c r="CD13" s="59">
        <f t="shared" si="62"/>
        <v>0</v>
      </c>
      <c r="CE13" s="59">
        <f t="shared" si="62"/>
        <v>0</v>
      </c>
      <c r="CF13" s="59">
        <f t="shared" si="62"/>
        <v>0</v>
      </c>
      <c r="CG13" s="59">
        <f t="shared" si="62"/>
        <v>0</v>
      </c>
      <c r="CH13" s="59">
        <f t="shared" si="62"/>
        <v>0</v>
      </c>
      <c r="CI13" s="59">
        <f t="shared" si="62"/>
        <v>0</v>
      </c>
      <c r="CJ13" s="59">
        <f t="shared" si="62"/>
        <v>0</v>
      </c>
      <c r="CK13" s="59">
        <f t="shared" si="62"/>
        <v>0</v>
      </c>
      <c r="CL13" s="59">
        <f t="shared" si="62"/>
        <v>0</v>
      </c>
      <c r="CM13" s="59">
        <f t="shared" si="62"/>
        <v>0</v>
      </c>
      <c r="CN13" s="59">
        <f t="shared" si="62"/>
        <v>0</v>
      </c>
      <c r="CO13" s="59">
        <f t="shared" si="62"/>
        <v>0</v>
      </c>
      <c r="CP13" s="59">
        <f t="shared" si="62"/>
        <v>0</v>
      </c>
      <c r="CQ13" s="59">
        <f t="shared" si="62"/>
        <v>0</v>
      </c>
      <c r="CR13" s="59">
        <f t="shared" si="62"/>
        <v>0</v>
      </c>
      <c r="CS13" s="59">
        <f t="shared" si="62"/>
        <v>0</v>
      </c>
      <c r="CT13" s="59">
        <f t="shared" si="62"/>
        <v>0</v>
      </c>
      <c r="CU13" s="59">
        <f t="shared" si="62"/>
        <v>0</v>
      </c>
      <c r="CV13" s="59">
        <f t="shared" si="62"/>
        <v>0</v>
      </c>
      <c r="CW13" s="59">
        <f t="shared" si="62"/>
        <v>0</v>
      </c>
      <c r="CX13" s="59">
        <f t="shared" si="62"/>
        <v>0</v>
      </c>
      <c r="CY13" s="59">
        <f t="shared" si="62"/>
        <v>0</v>
      </c>
      <c r="CZ13" s="59">
        <f t="shared" si="62"/>
        <v>0</v>
      </c>
      <c r="DA13" s="59">
        <f t="shared" si="62"/>
        <v>0</v>
      </c>
      <c r="DB13" s="59">
        <f t="shared" si="62"/>
        <v>0</v>
      </c>
      <c r="DC13" s="59">
        <f t="shared" si="62"/>
        <v>0</v>
      </c>
      <c r="DD13" s="59">
        <f t="shared" si="62"/>
        <v>0</v>
      </c>
      <c r="DE13" s="59">
        <f t="shared" si="62"/>
        <v>0</v>
      </c>
      <c r="DF13" s="59">
        <f t="shared" ref="DC13:EI14" si="63">DF25*DF31</f>
        <v>0</v>
      </c>
      <c r="DG13" s="59">
        <f t="shared" si="63"/>
        <v>0</v>
      </c>
      <c r="DH13" s="59">
        <f t="shared" si="63"/>
        <v>0</v>
      </c>
      <c r="DI13" s="59">
        <f t="shared" si="63"/>
        <v>0</v>
      </c>
      <c r="DJ13" s="59">
        <f t="shared" si="63"/>
        <v>0</v>
      </c>
      <c r="DK13" s="59">
        <f t="shared" si="63"/>
        <v>0</v>
      </c>
      <c r="DL13" s="59">
        <f t="shared" si="63"/>
        <v>0</v>
      </c>
      <c r="DM13" s="59">
        <f t="shared" si="63"/>
        <v>0</v>
      </c>
      <c r="DN13" s="59">
        <f t="shared" si="63"/>
        <v>0</v>
      </c>
      <c r="DO13" s="59">
        <f t="shared" si="63"/>
        <v>0</v>
      </c>
      <c r="DP13" s="59">
        <f t="shared" si="63"/>
        <v>0</v>
      </c>
      <c r="DQ13" s="59">
        <f t="shared" si="63"/>
        <v>0</v>
      </c>
      <c r="DR13" s="59">
        <f t="shared" si="63"/>
        <v>0</v>
      </c>
      <c r="DS13" s="59">
        <f t="shared" si="63"/>
        <v>0</v>
      </c>
      <c r="DT13" s="59">
        <f t="shared" si="63"/>
        <v>0</v>
      </c>
      <c r="DU13" s="59">
        <f t="shared" si="63"/>
        <v>0</v>
      </c>
      <c r="DV13" s="59">
        <f t="shared" si="63"/>
        <v>0</v>
      </c>
      <c r="DW13" s="59">
        <f t="shared" si="63"/>
        <v>0</v>
      </c>
      <c r="DX13" s="59">
        <f t="shared" si="63"/>
        <v>0</v>
      </c>
      <c r="DY13" s="59">
        <f t="shared" si="63"/>
        <v>0</v>
      </c>
      <c r="DZ13" s="59">
        <f t="shared" si="63"/>
        <v>0</v>
      </c>
      <c r="EA13" s="59">
        <f t="shared" si="63"/>
        <v>0</v>
      </c>
      <c r="EB13" s="59">
        <f t="shared" si="63"/>
        <v>0</v>
      </c>
      <c r="EC13" s="59">
        <f t="shared" si="63"/>
        <v>0</v>
      </c>
      <c r="ED13" s="59">
        <f t="shared" si="63"/>
        <v>0</v>
      </c>
      <c r="EE13" s="59">
        <f t="shared" si="63"/>
        <v>0</v>
      </c>
      <c r="EF13" s="59">
        <f t="shared" si="63"/>
        <v>0</v>
      </c>
      <c r="EG13" s="59">
        <f t="shared" si="63"/>
        <v>0</v>
      </c>
      <c r="EH13" s="59">
        <f t="shared" si="63"/>
        <v>0</v>
      </c>
      <c r="EI13" s="59">
        <f t="shared" si="63"/>
        <v>0</v>
      </c>
      <c r="EJ13" s="59"/>
      <c r="EK13" s="59"/>
      <c r="EL13" s="59"/>
      <c r="EM13" s="59"/>
      <c r="EN13" s="59"/>
      <c r="EO13" s="59"/>
      <c r="EP13" s="59"/>
      <c r="EQ13" s="59"/>
      <c r="ER13" s="59"/>
      <c r="ES13" s="59"/>
      <c r="ET13" s="59"/>
      <c r="EU13" s="59"/>
      <c r="EV13" s="59"/>
      <c r="EW13" s="59"/>
      <c r="EX13" s="59"/>
      <c r="EY13" s="59"/>
      <c r="EZ13" s="59"/>
      <c r="FA13" s="59"/>
      <c r="FB13" s="59"/>
      <c r="FC13" s="59"/>
      <c r="FD13" s="59"/>
      <c r="FE13" s="59"/>
      <c r="FF13" s="59"/>
      <c r="FG13" s="59"/>
      <c r="FH13" s="59"/>
      <c r="FI13" s="59"/>
      <c r="FJ13" s="59"/>
      <c r="FK13" s="59"/>
      <c r="FL13" s="59"/>
      <c r="FM13" s="59"/>
      <c r="FN13" s="59"/>
      <c r="FO13" s="59"/>
      <c r="FP13" s="59"/>
      <c r="FQ13" s="59"/>
      <c r="FR13" s="59"/>
      <c r="FS13" s="59"/>
      <c r="FT13" s="60"/>
      <c r="FU13" s="60"/>
      <c r="FV13" s="60"/>
      <c r="FW13" s="60"/>
      <c r="FX13" s="60"/>
      <c r="FY13" s="60"/>
      <c r="FZ13" s="60"/>
      <c r="GA13" s="60"/>
      <c r="GB13" s="60"/>
      <c r="GC13" s="60"/>
      <c r="GD13" s="60"/>
      <c r="GE13" s="60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P13" s="60"/>
      <c r="GQ13" s="60"/>
      <c r="GR13" s="60"/>
      <c r="GS13" s="60"/>
    </row>
    <row r="14" spans="2:201" x14ac:dyDescent="0.2">
      <c r="B14" s="66" t="s">
        <v>864</v>
      </c>
      <c r="C14" s="67" t="s">
        <v>733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9">
        <f t="shared" si="58"/>
        <v>0</v>
      </c>
      <c r="Q14" s="70">
        <f t="shared" si="59"/>
        <v>0</v>
      </c>
      <c r="R14" s="59">
        <f t="shared" si="60"/>
        <v>0</v>
      </c>
      <c r="S14" s="59"/>
      <c r="T14" s="59"/>
      <c r="U14" s="59">
        <f t="shared" ref="U14:AW14" si="64">U26*U32</f>
        <v>0</v>
      </c>
      <c r="V14" s="59">
        <f t="shared" si="64"/>
        <v>0</v>
      </c>
      <c r="W14" s="59">
        <f t="shared" si="64"/>
        <v>0</v>
      </c>
      <c r="X14" s="59">
        <f t="shared" si="64"/>
        <v>0</v>
      </c>
      <c r="Y14" s="59">
        <f t="shared" si="64"/>
        <v>0</v>
      </c>
      <c r="Z14" s="59">
        <f t="shared" si="64"/>
        <v>0</v>
      </c>
      <c r="AA14" s="59">
        <f t="shared" si="64"/>
        <v>0</v>
      </c>
      <c r="AB14" s="59">
        <f t="shared" si="64"/>
        <v>0</v>
      </c>
      <c r="AC14" s="59">
        <f t="shared" si="64"/>
        <v>0</v>
      </c>
      <c r="AD14" s="59">
        <f t="shared" si="64"/>
        <v>0</v>
      </c>
      <c r="AE14" s="59">
        <f t="shared" si="64"/>
        <v>0</v>
      </c>
      <c r="AF14" s="59">
        <f t="shared" si="64"/>
        <v>0</v>
      </c>
      <c r="AG14" s="59">
        <f t="shared" si="64"/>
        <v>0</v>
      </c>
      <c r="AH14" s="59">
        <f t="shared" si="64"/>
        <v>0</v>
      </c>
      <c r="AI14" s="59">
        <f t="shared" si="64"/>
        <v>0</v>
      </c>
      <c r="AJ14" s="59">
        <f t="shared" si="64"/>
        <v>0</v>
      </c>
      <c r="AK14" s="59">
        <f t="shared" si="64"/>
        <v>0</v>
      </c>
      <c r="AL14" s="59">
        <f t="shared" si="64"/>
        <v>0</v>
      </c>
      <c r="AM14" s="59">
        <f t="shared" si="64"/>
        <v>0</v>
      </c>
      <c r="AN14" s="59">
        <f t="shared" si="64"/>
        <v>0</v>
      </c>
      <c r="AO14" s="59">
        <f t="shared" si="64"/>
        <v>0</v>
      </c>
      <c r="AP14" s="59">
        <f t="shared" si="64"/>
        <v>0</v>
      </c>
      <c r="AQ14" s="59">
        <f t="shared" si="64"/>
        <v>0</v>
      </c>
      <c r="AR14" s="59">
        <f t="shared" si="64"/>
        <v>0</v>
      </c>
      <c r="AS14" s="59">
        <f t="shared" si="64"/>
        <v>0</v>
      </c>
      <c r="AT14" s="59">
        <f t="shared" si="64"/>
        <v>0</v>
      </c>
      <c r="AU14" s="59">
        <f t="shared" si="64"/>
        <v>0</v>
      </c>
      <c r="AV14" s="59">
        <f t="shared" si="64"/>
        <v>0</v>
      </c>
      <c r="AW14" s="59">
        <f t="shared" si="64"/>
        <v>0</v>
      </c>
      <c r="AX14" s="59">
        <f t="shared" si="62"/>
        <v>0</v>
      </c>
      <c r="AY14" s="59">
        <f t="shared" si="62"/>
        <v>0</v>
      </c>
      <c r="AZ14" s="59">
        <f t="shared" si="62"/>
        <v>0</v>
      </c>
      <c r="BA14" s="59">
        <f t="shared" si="62"/>
        <v>0</v>
      </c>
      <c r="BB14" s="59">
        <f t="shared" si="62"/>
        <v>0</v>
      </c>
      <c r="BC14" s="59">
        <f t="shared" si="62"/>
        <v>0</v>
      </c>
      <c r="BD14" s="59">
        <f t="shared" si="62"/>
        <v>0</v>
      </c>
      <c r="BE14" s="59">
        <f t="shared" si="62"/>
        <v>0</v>
      </c>
      <c r="BF14" s="59">
        <f t="shared" si="62"/>
        <v>0</v>
      </c>
      <c r="BG14" s="59">
        <f t="shared" si="62"/>
        <v>0</v>
      </c>
      <c r="BH14" s="59">
        <f t="shared" si="62"/>
        <v>0</v>
      </c>
      <c r="BI14" s="59">
        <f t="shared" si="62"/>
        <v>0</v>
      </c>
      <c r="BJ14" s="59">
        <f t="shared" si="62"/>
        <v>0</v>
      </c>
      <c r="BK14" s="59">
        <f t="shared" si="62"/>
        <v>0</v>
      </c>
      <c r="BL14" s="59">
        <f t="shared" si="62"/>
        <v>0</v>
      </c>
      <c r="BM14" s="59">
        <f t="shared" si="62"/>
        <v>0</v>
      </c>
      <c r="BN14" s="59">
        <f t="shared" si="62"/>
        <v>0</v>
      </c>
      <c r="BO14" s="59">
        <f t="shared" si="62"/>
        <v>0</v>
      </c>
      <c r="BP14" s="59">
        <f t="shared" si="62"/>
        <v>0</v>
      </c>
      <c r="BQ14" s="59">
        <f t="shared" si="62"/>
        <v>0</v>
      </c>
      <c r="BR14" s="59">
        <f t="shared" si="62"/>
        <v>0</v>
      </c>
      <c r="BS14" s="59">
        <f t="shared" si="62"/>
        <v>0</v>
      </c>
      <c r="BT14" s="59">
        <f t="shared" si="62"/>
        <v>0</v>
      </c>
      <c r="BU14" s="59">
        <f t="shared" si="62"/>
        <v>0</v>
      </c>
      <c r="BV14" s="59">
        <f t="shared" si="62"/>
        <v>0</v>
      </c>
      <c r="BW14" s="59">
        <f t="shared" si="62"/>
        <v>0</v>
      </c>
      <c r="BX14" s="59">
        <f t="shared" si="62"/>
        <v>0</v>
      </c>
      <c r="BY14" s="59">
        <f t="shared" si="62"/>
        <v>0</v>
      </c>
      <c r="BZ14" s="59">
        <f t="shared" si="62"/>
        <v>0</v>
      </c>
      <c r="CA14" s="59">
        <f t="shared" si="62"/>
        <v>0</v>
      </c>
      <c r="CB14" s="59">
        <f t="shared" si="62"/>
        <v>0</v>
      </c>
      <c r="CC14" s="59">
        <f t="shared" si="62"/>
        <v>0</v>
      </c>
      <c r="CD14" s="59">
        <f t="shared" si="62"/>
        <v>0</v>
      </c>
      <c r="CE14" s="59">
        <f t="shared" si="62"/>
        <v>0</v>
      </c>
      <c r="CF14" s="59">
        <f t="shared" si="62"/>
        <v>0</v>
      </c>
      <c r="CG14" s="59">
        <f t="shared" si="62"/>
        <v>0</v>
      </c>
      <c r="CH14" s="59">
        <f t="shared" si="62"/>
        <v>0</v>
      </c>
      <c r="CI14" s="59">
        <f t="shared" si="62"/>
        <v>0</v>
      </c>
      <c r="CJ14" s="59">
        <f t="shared" si="62"/>
        <v>0</v>
      </c>
      <c r="CK14" s="59">
        <f t="shared" si="62"/>
        <v>0</v>
      </c>
      <c r="CL14" s="59">
        <f t="shared" si="62"/>
        <v>0</v>
      </c>
      <c r="CM14" s="59">
        <f t="shared" si="62"/>
        <v>0</v>
      </c>
      <c r="CN14" s="59">
        <f t="shared" si="62"/>
        <v>0</v>
      </c>
      <c r="CO14" s="59">
        <f t="shared" si="62"/>
        <v>0</v>
      </c>
      <c r="CP14" s="59">
        <f t="shared" si="62"/>
        <v>0</v>
      </c>
      <c r="CQ14" s="59">
        <f t="shared" si="62"/>
        <v>0</v>
      </c>
      <c r="CR14" s="59">
        <f t="shared" si="62"/>
        <v>0</v>
      </c>
      <c r="CS14" s="59">
        <f t="shared" si="62"/>
        <v>0</v>
      </c>
      <c r="CT14" s="59">
        <f t="shared" si="62"/>
        <v>0</v>
      </c>
      <c r="CU14" s="59">
        <f t="shared" si="62"/>
        <v>0</v>
      </c>
      <c r="CV14" s="59">
        <f t="shared" si="62"/>
        <v>0</v>
      </c>
      <c r="CW14" s="59">
        <f t="shared" si="62"/>
        <v>0</v>
      </c>
      <c r="CX14" s="59">
        <f t="shared" si="62"/>
        <v>0</v>
      </c>
      <c r="CY14" s="59">
        <f t="shared" si="62"/>
        <v>0</v>
      </c>
      <c r="CZ14" s="59">
        <f t="shared" si="62"/>
        <v>0</v>
      </c>
      <c r="DA14" s="59">
        <f t="shared" si="62"/>
        <v>0</v>
      </c>
      <c r="DB14" s="59">
        <f t="shared" si="62"/>
        <v>0</v>
      </c>
      <c r="DC14" s="59">
        <f t="shared" si="63"/>
        <v>0</v>
      </c>
      <c r="DD14" s="59">
        <f t="shared" si="63"/>
        <v>0</v>
      </c>
      <c r="DE14" s="59">
        <f t="shared" si="63"/>
        <v>0</v>
      </c>
      <c r="DF14" s="59">
        <f t="shared" si="63"/>
        <v>0</v>
      </c>
      <c r="DG14" s="59">
        <f t="shared" si="63"/>
        <v>0</v>
      </c>
      <c r="DH14" s="59">
        <f t="shared" si="63"/>
        <v>0</v>
      </c>
      <c r="DI14" s="59">
        <f t="shared" si="63"/>
        <v>0</v>
      </c>
      <c r="DJ14" s="59">
        <f t="shared" si="63"/>
        <v>0</v>
      </c>
      <c r="DK14" s="59">
        <f t="shared" si="63"/>
        <v>0</v>
      </c>
      <c r="DL14" s="59">
        <f t="shared" si="63"/>
        <v>0</v>
      </c>
      <c r="DM14" s="59">
        <f t="shared" si="63"/>
        <v>0</v>
      </c>
      <c r="DN14" s="59">
        <f t="shared" si="63"/>
        <v>0</v>
      </c>
      <c r="DO14" s="59">
        <f t="shared" si="63"/>
        <v>0</v>
      </c>
      <c r="DP14" s="59">
        <f t="shared" si="63"/>
        <v>0</v>
      </c>
      <c r="DQ14" s="59">
        <f t="shared" si="63"/>
        <v>0</v>
      </c>
      <c r="DR14" s="59">
        <f t="shared" si="63"/>
        <v>0</v>
      </c>
      <c r="DS14" s="59">
        <f t="shared" si="63"/>
        <v>0</v>
      </c>
      <c r="DT14" s="59">
        <f t="shared" si="63"/>
        <v>0</v>
      </c>
      <c r="DU14" s="59">
        <f t="shared" si="63"/>
        <v>0</v>
      </c>
      <c r="DV14" s="59">
        <f t="shared" si="63"/>
        <v>0</v>
      </c>
      <c r="DW14" s="59">
        <f t="shared" si="63"/>
        <v>0</v>
      </c>
      <c r="DX14" s="59">
        <f t="shared" si="63"/>
        <v>0</v>
      </c>
      <c r="DY14" s="59">
        <f t="shared" si="63"/>
        <v>0</v>
      </c>
      <c r="DZ14" s="59">
        <f t="shared" si="63"/>
        <v>0</v>
      </c>
      <c r="EA14" s="59">
        <f t="shared" si="63"/>
        <v>0</v>
      </c>
      <c r="EB14" s="59">
        <f t="shared" si="63"/>
        <v>0</v>
      </c>
      <c r="EC14" s="59">
        <f t="shared" si="63"/>
        <v>0</v>
      </c>
      <c r="ED14" s="59">
        <f t="shared" si="63"/>
        <v>0</v>
      </c>
      <c r="EE14" s="59">
        <f t="shared" si="63"/>
        <v>0</v>
      </c>
      <c r="EF14" s="59">
        <f t="shared" si="63"/>
        <v>0</v>
      </c>
      <c r="EG14" s="59">
        <f t="shared" si="63"/>
        <v>0</v>
      </c>
      <c r="EH14" s="59">
        <f t="shared" si="63"/>
        <v>0</v>
      </c>
      <c r="EI14" s="59">
        <f t="shared" si="63"/>
        <v>0</v>
      </c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60"/>
      <c r="GO14" s="60"/>
      <c r="GP14" s="60"/>
      <c r="GQ14" s="60"/>
      <c r="GR14" s="60"/>
      <c r="GS14" s="60"/>
    </row>
    <row r="15" spans="2:201" x14ac:dyDescent="0.2">
      <c r="B15" s="61"/>
      <c r="C15" s="62" t="s">
        <v>721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4">
        <f t="shared" si="58"/>
        <v>0</v>
      </c>
      <c r="Q15" s="65">
        <f t="shared" si="59"/>
        <v>0</v>
      </c>
      <c r="R15" s="65">
        <f t="shared" si="60"/>
        <v>0</v>
      </c>
      <c r="S15" s="65">
        <f t="shared" ref="S15:T15" si="65">SUM(S16:S20)</f>
        <v>0</v>
      </c>
      <c r="T15" s="65">
        <f t="shared" si="65"/>
        <v>0</v>
      </c>
      <c r="U15" s="65">
        <f t="shared" ref="U15:AW15" si="66">SUM(U16:U20)</f>
        <v>0</v>
      </c>
      <c r="V15" s="65">
        <f t="shared" si="66"/>
        <v>0</v>
      </c>
      <c r="W15" s="65">
        <f t="shared" si="66"/>
        <v>0</v>
      </c>
      <c r="X15" s="65">
        <f t="shared" si="66"/>
        <v>0</v>
      </c>
      <c r="Y15" s="65">
        <f t="shared" si="66"/>
        <v>0</v>
      </c>
      <c r="Z15" s="65">
        <f t="shared" si="66"/>
        <v>0</v>
      </c>
      <c r="AA15" s="65">
        <f t="shared" si="66"/>
        <v>0</v>
      </c>
      <c r="AB15" s="65">
        <f t="shared" si="66"/>
        <v>0</v>
      </c>
      <c r="AC15" s="65">
        <f t="shared" si="66"/>
        <v>0</v>
      </c>
      <c r="AD15" s="65">
        <f t="shared" si="66"/>
        <v>0</v>
      </c>
      <c r="AE15" s="65">
        <f t="shared" si="66"/>
        <v>0</v>
      </c>
      <c r="AF15" s="65">
        <f t="shared" si="66"/>
        <v>0</v>
      </c>
      <c r="AG15" s="65">
        <f t="shared" si="66"/>
        <v>0</v>
      </c>
      <c r="AH15" s="65">
        <f t="shared" si="66"/>
        <v>0</v>
      </c>
      <c r="AI15" s="65">
        <f t="shared" si="66"/>
        <v>0</v>
      </c>
      <c r="AJ15" s="65">
        <f t="shared" si="66"/>
        <v>0</v>
      </c>
      <c r="AK15" s="65">
        <f t="shared" si="66"/>
        <v>0</v>
      </c>
      <c r="AL15" s="65">
        <f t="shared" si="66"/>
        <v>0</v>
      </c>
      <c r="AM15" s="65">
        <f t="shared" si="66"/>
        <v>0</v>
      </c>
      <c r="AN15" s="65">
        <f t="shared" si="66"/>
        <v>0</v>
      </c>
      <c r="AO15" s="65">
        <f t="shared" si="66"/>
        <v>0</v>
      </c>
      <c r="AP15" s="65">
        <f t="shared" si="66"/>
        <v>0</v>
      </c>
      <c r="AQ15" s="65">
        <f t="shared" si="66"/>
        <v>0</v>
      </c>
      <c r="AR15" s="65">
        <f t="shared" si="66"/>
        <v>0</v>
      </c>
      <c r="AS15" s="65">
        <f t="shared" si="66"/>
        <v>0</v>
      </c>
      <c r="AT15" s="65">
        <f t="shared" si="66"/>
        <v>0</v>
      </c>
      <c r="AU15" s="65">
        <f t="shared" si="66"/>
        <v>0</v>
      </c>
      <c r="AV15" s="65">
        <f t="shared" si="66"/>
        <v>0</v>
      </c>
      <c r="AW15" s="65">
        <f t="shared" si="66"/>
        <v>0</v>
      </c>
      <c r="AX15" s="65">
        <f t="shared" ref="AX15:DF15" si="67">SUM(AX16:AX20)</f>
        <v>0</v>
      </c>
      <c r="AY15" s="65">
        <f t="shared" si="67"/>
        <v>0</v>
      </c>
      <c r="AZ15" s="65">
        <f t="shared" si="67"/>
        <v>0</v>
      </c>
      <c r="BA15" s="65">
        <f t="shared" si="67"/>
        <v>0</v>
      </c>
      <c r="BB15" s="65">
        <f t="shared" si="67"/>
        <v>0</v>
      </c>
      <c r="BC15" s="65">
        <f t="shared" si="67"/>
        <v>0</v>
      </c>
      <c r="BD15" s="65">
        <f t="shared" si="67"/>
        <v>0</v>
      </c>
      <c r="BE15" s="65">
        <f t="shared" si="67"/>
        <v>0</v>
      </c>
      <c r="BF15" s="65">
        <f t="shared" si="67"/>
        <v>0</v>
      </c>
      <c r="BG15" s="65">
        <f t="shared" si="67"/>
        <v>0</v>
      </c>
      <c r="BH15" s="65">
        <f t="shared" si="67"/>
        <v>0</v>
      </c>
      <c r="BI15" s="65">
        <f t="shared" si="67"/>
        <v>0</v>
      </c>
      <c r="BJ15" s="65">
        <f t="shared" si="67"/>
        <v>0</v>
      </c>
      <c r="BK15" s="65">
        <f t="shared" si="67"/>
        <v>0</v>
      </c>
      <c r="BL15" s="65">
        <f t="shared" si="67"/>
        <v>0</v>
      </c>
      <c r="BM15" s="65">
        <f t="shared" si="67"/>
        <v>0</v>
      </c>
      <c r="BN15" s="65">
        <f t="shared" si="67"/>
        <v>0</v>
      </c>
      <c r="BO15" s="65">
        <f t="shared" si="67"/>
        <v>0</v>
      </c>
      <c r="BP15" s="65">
        <f t="shared" si="67"/>
        <v>0</v>
      </c>
      <c r="BQ15" s="65">
        <f t="shared" si="67"/>
        <v>0</v>
      </c>
      <c r="BR15" s="65">
        <f t="shared" si="67"/>
        <v>0</v>
      </c>
      <c r="BS15" s="65">
        <f t="shared" si="67"/>
        <v>0</v>
      </c>
      <c r="BT15" s="65">
        <f t="shared" si="67"/>
        <v>0</v>
      </c>
      <c r="BU15" s="65">
        <f t="shared" si="67"/>
        <v>0</v>
      </c>
      <c r="BV15" s="65">
        <f t="shared" si="67"/>
        <v>0</v>
      </c>
      <c r="BW15" s="65">
        <f t="shared" si="67"/>
        <v>0</v>
      </c>
      <c r="BX15" s="65">
        <f t="shared" si="67"/>
        <v>0</v>
      </c>
      <c r="BY15" s="65">
        <f t="shared" si="67"/>
        <v>0</v>
      </c>
      <c r="BZ15" s="65">
        <f t="shared" si="67"/>
        <v>0</v>
      </c>
      <c r="CA15" s="65">
        <f t="shared" si="67"/>
        <v>0</v>
      </c>
      <c r="CB15" s="65">
        <f t="shared" si="67"/>
        <v>0</v>
      </c>
      <c r="CC15" s="65">
        <f t="shared" si="67"/>
        <v>0</v>
      </c>
      <c r="CD15" s="65">
        <f t="shared" si="67"/>
        <v>0</v>
      </c>
      <c r="CE15" s="65">
        <f t="shared" si="67"/>
        <v>0</v>
      </c>
      <c r="CF15" s="65">
        <f t="shared" si="67"/>
        <v>0</v>
      </c>
      <c r="CG15" s="65">
        <f t="shared" si="67"/>
        <v>0</v>
      </c>
      <c r="CH15" s="65">
        <f t="shared" si="67"/>
        <v>0</v>
      </c>
      <c r="CI15" s="65">
        <f t="shared" si="67"/>
        <v>0</v>
      </c>
      <c r="CJ15" s="65">
        <f t="shared" si="67"/>
        <v>0</v>
      </c>
      <c r="CK15" s="65">
        <f t="shared" si="67"/>
        <v>0</v>
      </c>
      <c r="CL15" s="65">
        <f t="shared" si="67"/>
        <v>0</v>
      </c>
      <c r="CM15" s="65">
        <f t="shared" si="67"/>
        <v>0</v>
      </c>
      <c r="CN15" s="65">
        <f t="shared" si="67"/>
        <v>0</v>
      </c>
      <c r="CO15" s="65">
        <f t="shared" si="67"/>
        <v>0</v>
      </c>
      <c r="CP15" s="65">
        <f t="shared" si="67"/>
        <v>0</v>
      </c>
      <c r="CQ15" s="65">
        <f t="shared" si="67"/>
        <v>0</v>
      </c>
      <c r="CR15" s="65">
        <f t="shared" si="67"/>
        <v>0</v>
      </c>
      <c r="CS15" s="65">
        <f t="shared" si="67"/>
        <v>0</v>
      </c>
      <c r="CT15" s="65">
        <f t="shared" si="67"/>
        <v>0</v>
      </c>
      <c r="CU15" s="65">
        <f t="shared" si="67"/>
        <v>0</v>
      </c>
      <c r="CV15" s="65">
        <f t="shared" si="67"/>
        <v>0</v>
      </c>
      <c r="CW15" s="65">
        <f t="shared" si="67"/>
        <v>0</v>
      </c>
      <c r="CX15" s="65">
        <f t="shared" si="67"/>
        <v>0</v>
      </c>
      <c r="CY15" s="65">
        <f t="shared" si="67"/>
        <v>0</v>
      </c>
      <c r="CZ15" s="65">
        <f t="shared" si="67"/>
        <v>0</v>
      </c>
      <c r="DA15" s="65">
        <f t="shared" si="67"/>
        <v>0</v>
      </c>
      <c r="DB15" s="65">
        <f t="shared" si="67"/>
        <v>0</v>
      </c>
      <c r="DC15" s="65">
        <f t="shared" si="67"/>
        <v>0</v>
      </c>
      <c r="DD15" s="65">
        <f t="shared" si="67"/>
        <v>0</v>
      </c>
      <c r="DE15" s="65">
        <f t="shared" si="67"/>
        <v>0</v>
      </c>
      <c r="DF15" s="65">
        <f t="shared" si="67"/>
        <v>0</v>
      </c>
      <c r="DG15" s="65">
        <f t="shared" ref="DG15:EI15" si="68">SUM(DG16:DG20)</f>
        <v>0</v>
      </c>
      <c r="DH15" s="65">
        <f t="shared" si="68"/>
        <v>0</v>
      </c>
      <c r="DI15" s="65">
        <f t="shared" si="68"/>
        <v>0</v>
      </c>
      <c r="DJ15" s="65">
        <f t="shared" si="68"/>
        <v>0</v>
      </c>
      <c r="DK15" s="65">
        <f t="shared" si="68"/>
        <v>0</v>
      </c>
      <c r="DL15" s="65">
        <f t="shared" si="68"/>
        <v>0</v>
      </c>
      <c r="DM15" s="65">
        <f t="shared" si="68"/>
        <v>0</v>
      </c>
      <c r="DN15" s="65">
        <f t="shared" si="68"/>
        <v>0</v>
      </c>
      <c r="DO15" s="65">
        <f t="shared" si="68"/>
        <v>0</v>
      </c>
      <c r="DP15" s="65">
        <f t="shared" si="68"/>
        <v>0</v>
      </c>
      <c r="DQ15" s="65">
        <f t="shared" si="68"/>
        <v>0</v>
      </c>
      <c r="DR15" s="65">
        <f t="shared" si="68"/>
        <v>0</v>
      </c>
      <c r="DS15" s="65">
        <f t="shared" si="68"/>
        <v>0</v>
      </c>
      <c r="DT15" s="65">
        <f t="shared" si="68"/>
        <v>0</v>
      </c>
      <c r="DU15" s="65">
        <f t="shared" si="68"/>
        <v>0</v>
      </c>
      <c r="DV15" s="65">
        <f t="shared" si="68"/>
        <v>0</v>
      </c>
      <c r="DW15" s="65">
        <f t="shared" si="68"/>
        <v>0</v>
      </c>
      <c r="DX15" s="65">
        <f t="shared" si="68"/>
        <v>0</v>
      </c>
      <c r="DY15" s="65">
        <f t="shared" si="68"/>
        <v>0</v>
      </c>
      <c r="DZ15" s="65">
        <f t="shared" si="68"/>
        <v>0</v>
      </c>
      <c r="EA15" s="65">
        <f t="shared" si="68"/>
        <v>0</v>
      </c>
      <c r="EB15" s="65">
        <f t="shared" si="68"/>
        <v>0</v>
      </c>
      <c r="EC15" s="65">
        <f t="shared" si="68"/>
        <v>0</v>
      </c>
      <c r="ED15" s="65">
        <f t="shared" si="68"/>
        <v>0</v>
      </c>
      <c r="EE15" s="65">
        <f t="shared" si="68"/>
        <v>0</v>
      </c>
      <c r="EF15" s="65">
        <f t="shared" si="68"/>
        <v>0</v>
      </c>
      <c r="EG15" s="65">
        <f t="shared" si="68"/>
        <v>0</v>
      </c>
      <c r="EH15" s="65">
        <f t="shared" si="68"/>
        <v>0</v>
      </c>
      <c r="EI15" s="65">
        <f t="shared" si="68"/>
        <v>0</v>
      </c>
      <c r="EJ15" s="59"/>
      <c r="EK15" s="59"/>
      <c r="EL15" s="59"/>
      <c r="EM15" s="59"/>
      <c r="EN15" s="59"/>
      <c r="EO15" s="59"/>
      <c r="EP15" s="59"/>
      <c r="EQ15" s="59"/>
      <c r="ER15" s="59"/>
      <c r="ES15" s="59"/>
      <c r="ET15" s="59"/>
      <c r="EU15" s="59"/>
      <c r="EV15" s="59"/>
      <c r="EW15" s="59"/>
      <c r="EX15" s="59"/>
      <c r="EY15" s="59"/>
      <c r="EZ15" s="59"/>
      <c r="FA15" s="59"/>
      <c r="FB15" s="59"/>
      <c r="FC15" s="59"/>
      <c r="FD15" s="59"/>
      <c r="FE15" s="59"/>
      <c r="FF15" s="59"/>
      <c r="FG15" s="59"/>
      <c r="FH15" s="59"/>
      <c r="FI15" s="59"/>
      <c r="FJ15" s="59"/>
      <c r="FK15" s="59"/>
      <c r="FL15" s="59"/>
      <c r="FM15" s="59"/>
      <c r="FN15" s="59"/>
      <c r="FO15" s="59"/>
      <c r="FP15" s="59"/>
      <c r="FQ15" s="59"/>
      <c r="FR15" s="59"/>
      <c r="FS15" s="59"/>
      <c r="FT15" s="60"/>
      <c r="FU15" s="60"/>
      <c r="FV15" s="60"/>
      <c r="FW15" s="60"/>
      <c r="FX15" s="60"/>
      <c r="FY15" s="60"/>
      <c r="FZ15" s="60"/>
      <c r="GA15" s="60"/>
      <c r="GB15" s="60"/>
      <c r="GC15" s="60"/>
      <c r="GD15" s="60"/>
      <c r="GE15" s="60"/>
      <c r="GF15" s="60"/>
      <c r="GG15" s="60"/>
      <c r="GH15" s="60"/>
      <c r="GI15" s="60"/>
      <c r="GJ15" s="60"/>
      <c r="GK15" s="60"/>
      <c r="GL15" s="60"/>
      <c r="GM15" s="60"/>
      <c r="GN15" s="60"/>
      <c r="GO15" s="60"/>
      <c r="GP15" s="60"/>
      <c r="GQ15" s="60"/>
      <c r="GR15" s="60"/>
      <c r="GS15" s="60"/>
    </row>
    <row r="16" spans="2:201" x14ac:dyDescent="0.2">
      <c r="B16" s="66" t="s">
        <v>865</v>
      </c>
      <c r="C16" s="67" t="s">
        <v>1152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9">
        <f t="shared" si="58"/>
        <v>0</v>
      </c>
      <c r="Q16" s="70">
        <f t="shared" si="59"/>
        <v>0</v>
      </c>
      <c r="R16" s="59">
        <f t="shared" si="60"/>
        <v>0</v>
      </c>
      <c r="S16" s="102">
        <f>SUMIF(факт!$S$7:$S$2427,S$6&amp;"/"&amp;$B16,факт!$O$7:$O$2427)</f>
        <v>0</v>
      </c>
      <c r="T16" s="102">
        <f>SUMIF(факт!$S$7:$S$2427,T$6&amp;"/"&amp;$B16,факт!$O$7:$O$2427)</f>
        <v>0</v>
      </c>
      <c r="U16" s="59">
        <f t="shared" ref="U16:AW16" si="69">IFERROR(U129+U182,0)</f>
        <v>0</v>
      </c>
      <c r="V16" s="59">
        <f t="shared" si="69"/>
        <v>0</v>
      </c>
      <c r="W16" s="59">
        <f t="shared" si="69"/>
        <v>0</v>
      </c>
      <c r="X16" s="59">
        <f t="shared" si="69"/>
        <v>0</v>
      </c>
      <c r="Y16" s="59">
        <f t="shared" si="69"/>
        <v>0</v>
      </c>
      <c r="Z16" s="59">
        <f t="shared" si="69"/>
        <v>0</v>
      </c>
      <c r="AA16" s="59">
        <f t="shared" si="69"/>
        <v>0</v>
      </c>
      <c r="AB16" s="59">
        <f t="shared" si="69"/>
        <v>0</v>
      </c>
      <c r="AC16" s="59">
        <f t="shared" si="69"/>
        <v>0</v>
      </c>
      <c r="AD16" s="59">
        <f t="shared" si="69"/>
        <v>0</v>
      </c>
      <c r="AE16" s="59">
        <f t="shared" si="69"/>
        <v>0</v>
      </c>
      <c r="AF16" s="59">
        <f t="shared" si="69"/>
        <v>0</v>
      </c>
      <c r="AG16" s="59">
        <f t="shared" si="69"/>
        <v>0</v>
      </c>
      <c r="AH16" s="59">
        <f t="shared" si="69"/>
        <v>0</v>
      </c>
      <c r="AI16" s="59">
        <f t="shared" si="69"/>
        <v>0</v>
      </c>
      <c r="AJ16" s="59">
        <f t="shared" si="69"/>
        <v>0</v>
      </c>
      <c r="AK16" s="59">
        <f t="shared" si="69"/>
        <v>0</v>
      </c>
      <c r="AL16" s="59">
        <f t="shared" si="69"/>
        <v>0</v>
      </c>
      <c r="AM16" s="59">
        <f t="shared" si="69"/>
        <v>0</v>
      </c>
      <c r="AN16" s="59">
        <f t="shared" si="69"/>
        <v>0</v>
      </c>
      <c r="AO16" s="59">
        <f t="shared" si="69"/>
        <v>0</v>
      </c>
      <c r="AP16" s="59">
        <f t="shared" si="69"/>
        <v>0</v>
      </c>
      <c r="AQ16" s="59">
        <f t="shared" si="69"/>
        <v>0</v>
      </c>
      <c r="AR16" s="59">
        <f t="shared" si="69"/>
        <v>0</v>
      </c>
      <c r="AS16" s="59">
        <f t="shared" si="69"/>
        <v>0</v>
      </c>
      <c r="AT16" s="59">
        <f t="shared" si="69"/>
        <v>0</v>
      </c>
      <c r="AU16" s="59">
        <f t="shared" si="69"/>
        <v>0</v>
      </c>
      <c r="AV16" s="59">
        <f t="shared" si="69"/>
        <v>0</v>
      </c>
      <c r="AW16" s="59">
        <f t="shared" si="69"/>
        <v>0</v>
      </c>
      <c r="AX16" s="59">
        <f t="shared" ref="AX16:DH16" si="70">IFERROR(AX129+AX182,0)</f>
        <v>0</v>
      </c>
      <c r="AY16" s="59">
        <f t="shared" si="70"/>
        <v>0</v>
      </c>
      <c r="AZ16" s="59">
        <f t="shared" si="70"/>
        <v>0</v>
      </c>
      <c r="BA16" s="59">
        <f t="shared" si="70"/>
        <v>0</v>
      </c>
      <c r="BB16" s="59">
        <f t="shared" si="70"/>
        <v>0</v>
      </c>
      <c r="BC16" s="59">
        <f t="shared" si="70"/>
        <v>0</v>
      </c>
      <c r="BD16" s="59">
        <f t="shared" si="70"/>
        <v>0</v>
      </c>
      <c r="BE16" s="59">
        <f t="shared" si="70"/>
        <v>0</v>
      </c>
      <c r="BF16" s="59">
        <f t="shared" si="70"/>
        <v>0</v>
      </c>
      <c r="BG16" s="59">
        <f t="shared" si="70"/>
        <v>0</v>
      </c>
      <c r="BH16" s="59">
        <f t="shared" si="70"/>
        <v>0</v>
      </c>
      <c r="BI16" s="59">
        <f t="shared" si="70"/>
        <v>0</v>
      </c>
      <c r="BJ16" s="59">
        <f t="shared" si="70"/>
        <v>0</v>
      </c>
      <c r="BK16" s="59">
        <f t="shared" si="70"/>
        <v>0</v>
      </c>
      <c r="BL16" s="59">
        <f t="shared" si="70"/>
        <v>0</v>
      </c>
      <c r="BM16" s="59">
        <f t="shared" si="70"/>
        <v>0</v>
      </c>
      <c r="BN16" s="59">
        <f t="shared" si="70"/>
        <v>0</v>
      </c>
      <c r="BO16" s="59">
        <f t="shared" si="70"/>
        <v>0</v>
      </c>
      <c r="BP16" s="59">
        <f t="shared" si="70"/>
        <v>0</v>
      </c>
      <c r="BQ16" s="59">
        <f t="shared" si="70"/>
        <v>0</v>
      </c>
      <c r="BR16" s="59">
        <f t="shared" si="70"/>
        <v>0</v>
      </c>
      <c r="BS16" s="59">
        <f t="shared" si="70"/>
        <v>0</v>
      </c>
      <c r="BT16" s="59">
        <f t="shared" si="70"/>
        <v>0</v>
      </c>
      <c r="BU16" s="59">
        <f t="shared" si="70"/>
        <v>0</v>
      </c>
      <c r="BV16" s="59">
        <f t="shared" si="70"/>
        <v>0</v>
      </c>
      <c r="BW16" s="59">
        <f t="shared" si="70"/>
        <v>0</v>
      </c>
      <c r="BX16" s="59">
        <f t="shared" si="70"/>
        <v>0</v>
      </c>
      <c r="BY16" s="59">
        <f t="shared" si="70"/>
        <v>0</v>
      </c>
      <c r="BZ16" s="59">
        <f t="shared" si="70"/>
        <v>0</v>
      </c>
      <c r="CA16" s="59">
        <f t="shared" si="70"/>
        <v>0</v>
      </c>
      <c r="CB16" s="59">
        <f t="shared" si="70"/>
        <v>0</v>
      </c>
      <c r="CC16" s="59">
        <f t="shared" si="70"/>
        <v>0</v>
      </c>
      <c r="CD16" s="59">
        <f t="shared" si="70"/>
        <v>0</v>
      </c>
      <c r="CE16" s="59">
        <f t="shared" si="70"/>
        <v>0</v>
      </c>
      <c r="CF16" s="59">
        <f t="shared" si="70"/>
        <v>0</v>
      </c>
      <c r="CG16" s="59">
        <f t="shared" si="70"/>
        <v>0</v>
      </c>
      <c r="CH16" s="59">
        <f t="shared" si="70"/>
        <v>0</v>
      </c>
      <c r="CI16" s="59">
        <f t="shared" si="70"/>
        <v>0</v>
      </c>
      <c r="CJ16" s="59">
        <f t="shared" si="70"/>
        <v>0</v>
      </c>
      <c r="CK16" s="59">
        <f t="shared" si="70"/>
        <v>0</v>
      </c>
      <c r="CL16" s="59">
        <f t="shared" si="70"/>
        <v>0</v>
      </c>
      <c r="CM16" s="59">
        <f t="shared" si="70"/>
        <v>0</v>
      </c>
      <c r="CN16" s="59">
        <f t="shared" si="70"/>
        <v>0</v>
      </c>
      <c r="CO16" s="59">
        <f t="shared" si="70"/>
        <v>0</v>
      </c>
      <c r="CP16" s="59">
        <f t="shared" si="70"/>
        <v>0</v>
      </c>
      <c r="CQ16" s="59">
        <f t="shared" si="70"/>
        <v>0</v>
      </c>
      <c r="CR16" s="59">
        <f t="shared" si="70"/>
        <v>0</v>
      </c>
      <c r="CS16" s="59">
        <f t="shared" si="70"/>
        <v>0</v>
      </c>
      <c r="CT16" s="59">
        <f t="shared" si="70"/>
        <v>0</v>
      </c>
      <c r="CU16" s="59">
        <f t="shared" si="70"/>
        <v>0</v>
      </c>
      <c r="CV16" s="59">
        <f t="shared" si="70"/>
        <v>0</v>
      </c>
      <c r="CW16" s="59">
        <f t="shared" si="70"/>
        <v>0</v>
      </c>
      <c r="CX16" s="59">
        <f t="shared" si="70"/>
        <v>0</v>
      </c>
      <c r="CY16" s="59">
        <f t="shared" si="70"/>
        <v>0</v>
      </c>
      <c r="CZ16" s="59">
        <f t="shared" si="70"/>
        <v>0</v>
      </c>
      <c r="DA16" s="59">
        <f t="shared" si="70"/>
        <v>0</v>
      </c>
      <c r="DB16" s="59">
        <f t="shared" si="70"/>
        <v>0</v>
      </c>
      <c r="DC16" s="59">
        <f t="shared" si="70"/>
        <v>0</v>
      </c>
      <c r="DD16" s="59">
        <f t="shared" si="70"/>
        <v>0</v>
      </c>
      <c r="DE16" s="59">
        <f t="shared" si="70"/>
        <v>0</v>
      </c>
      <c r="DF16" s="59">
        <f t="shared" si="70"/>
        <v>0</v>
      </c>
      <c r="DG16" s="59">
        <f t="shared" si="70"/>
        <v>0</v>
      </c>
      <c r="DH16" s="59">
        <f t="shared" si="70"/>
        <v>0</v>
      </c>
      <c r="DI16" s="59">
        <f t="shared" ref="DI16:EI16" si="71">IFERROR(DI129+DI182,0)</f>
        <v>0</v>
      </c>
      <c r="DJ16" s="59">
        <f t="shared" si="71"/>
        <v>0</v>
      </c>
      <c r="DK16" s="59">
        <f t="shared" si="71"/>
        <v>0</v>
      </c>
      <c r="DL16" s="59">
        <f t="shared" si="71"/>
        <v>0</v>
      </c>
      <c r="DM16" s="59">
        <f t="shared" si="71"/>
        <v>0</v>
      </c>
      <c r="DN16" s="59">
        <f t="shared" si="71"/>
        <v>0</v>
      </c>
      <c r="DO16" s="59">
        <f t="shared" si="71"/>
        <v>0</v>
      </c>
      <c r="DP16" s="59">
        <f t="shared" si="71"/>
        <v>0</v>
      </c>
      <c r="DQ16" s="59">
        <f t="shared" si="71"/>
        <v>0</v>
      </c>
      <c r="DR16" s="59">
        <f t="shared" si="71"/>
        <v>0</v>
      </c>
      <c r="DS16" s="59">
        <f t="shared" si="71"/>
        <v>0</v>
      </c>
      <c r="DT16" s="59">
        <f t="shared" si="71"/>
        <v>0</v>
      </c>
      <c r="DU16" s="59">
        <f t="shared" si="71"/>
        <v>0</v>
      </c>
      <c r="DV16" s="59">
        <f t="shared" si="71"/>
        <v>0</v>
      </c>
      <c r="DW16" s="59">
        <f t="shared" si="71"/>
        <v>0</v>
      </c>
      <c r="DX16" s="59">
        <f t="shared" si="71"/>
        <v>0</v>
      </c>
      <c r="DY16" s="59">
        <f t="shared" si="71"/>
        <v>0</v>
      </c>
      <c r="DZ16" s="59">
        <f t="shared" si="71"/>
        <v>0</v>
      </c>
      <c r="EA16" s="59">
        <f t="shared" si="71"/>
        <v>0</v>
      </c>
      <c r="EB16" s="59">
        <f t="shared" si="71"/>
        <v>0</v>
      </c>
      <c r="EC16" s="59">
        <f t="shared" si="71"/>
        <v>0</v>
      </c>
      <c r="ED16" s="59">
        <f t="shared" si="71"/>
        <v>0</v>
      </c>
      <c r="EE16" s="59">
        <f t="shared" si="71"/>
        <v>0</v>
      </c>
      <c r="EF16" s="59">
        <f t="shared" si="71"/>
        <v>0</v>
      </c>
      <c r="EG16" s="59">
        <f t="shared" si="71"/>
        <v>0</v>
      </c>
      <c r="EH16" s="59">
        <f t="shared" si="71"/>
        <v>0</v>
      </c>
      <c r="EI16" s="59">
        <f t="shared" si="71"/>
        <v>0</v>
      </c>
      <c r="EJ16" s="59"/>
      <c r="EK16" s="59"/>
      <c r="EL16" s="59"/>
      <c r="EM16" s="59"/>
      <c r="EN16" s="59"/>
      <c r="EO16" s="59"/>
      <c r="EP16" s="59"/>
      <c r="EQ16" s="59"/>
      <c r="ER16" s="59"/>
      <c r="ES16" s="59"/>
      <c r="ET16" s="59"/>
      <c r="EU16" s="59"/>
      <c r="EV16" s="59"/>
      <c r="EW16" s="59"/>
      <c r="EX16" s="59"/>
      <c r="EY16" s="59"/>
      <c r="EZ16" s="59"/>
      <c r="FA16" s="59"/>
      <c r="FB16" s="59"/>
      <c r="FC16" s="59"/>
      <c r="FD16" s="59"/>
      <c r="FE16" s="59"/>
      <c r="FF16" s="59"/>
      <c r="FG16" s="59"/>
      <c r="FH16" s="59"/>
      <c r="FI16" s="59"/>
      <c r="FJ16" s="59"/>
      <c r="FK16" s="59"/>
      <c r="FL16" s="59"/>
      <c r="FM16" s="59"/>
      <c r="FN16" s="59"/>
      <c r="FO16" s="59"/>
      <c r="FP16" s="59"/>
      <c r="FQ16" s="59"/>
      <c r="FR16" s="59"/>
      <c r="FS16" s="59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</row>
    <row r="17" spans="2:201" x14ac:dyDescent="0.2">
      <c r="B17" s="66" t="s">
        <v>866</v>
      </c>
      <c r="C17" s="67" t="s">
        <v>1153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9">
        <f t="shared" si="58"/>
        <v>0</v>
      </c>
      <c r="Q17" s="70">
        <f t="shared" si="59"/>
        <v>0</v>
      </c>
      <c r="R17" s="59">
        <f t="shared" si="60"/>
        <v>0</v>
      </c>
      <c r="S17" s="102">
        <f>SUMIF(факт!$S$7:$S$2427,S$6&amp;"/"&amp;$B17,факт!$O$7:$O$2427)</f>
        <v>0</v>
      </c>
      <c r="T17" s="102">
        <f>SUMIF(факт!$S$7:$S$2427,T$6&amp;"/"&amp;$B17,факт!$O$7:$O$2427)</f>
        <v>0</v>
      </c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  <c r="EF17" s="59"/>
      <c r="EG17" s="59"/>
      <c r="EH17" s="59"/>
      <c r="EI17" s="59"/>
      <c r="EJ17" s="59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U17" s="59"/>
      <c r="EV17" s="59"/>
      <c r="EW17" s="59"/>
      <c r="EX17" s="59"/>
      <c r="EY17" s="59"/>
      <c r="EZ17" s="59"/>
      <c r="FA17" s="59"/>
      <c r="FB17" s="59"/>
      <c r="FC17" s="59"/>
      <c r="FD17" s="59"/>
      <c r="FE17" s="59"/>
      <c r="FF17" s="59"/>
      <c r="FG17" s="59"/>
      <c r="FH17" s="59"/>
      <c r="FI17" s="59"/>
      <c r="FJ17" s="59"/>
      <c r="FK17" s="59"/>
      <c r="FL17" s="59"/>
      <c r="FM17" s="59"/>
      <c r="FN17" s="59"/>
      <c r="FO17" s="59"/>
      <c r="FP17" s="59"/>
      <c r="FQ17" s="59"/>
      <c r="FR17" s="59"/>
      <c r="FS17" s="59"/>
      <c r="FT17" s="60"/>
      <c r="FU17" s="60"/>
      <c r="FV17" s="60"/>
      <c r="FW17" s="60"/>
      <c r="FX17" s="60"/>
      <c r="FY17" s="60"/>
      <c r="FZ17" s="60"/>
      <c r="GA17" s="60"/>
      <c r="GB17" s="60"/>
      <c r="GC17" s="60"/>
      <c r="GD17" s="60"/>
      <c r="GE17" s="60"/>
      <c r="GF17" s="60"/>
      <c r="GG17" s="60"/>
      <c r="GH17" s="60"/>
      <c r="GI17" s="60"/>
      <c r="GJ17" s="60"/>
      <c r="GK17" s="60"/>
      <c r="GL17" s="60"/>
      <c r="GM17" s="60"/>
      <c r="GN17" s="60"/>
      <c r="GO17" s="60"/>
      <c r="GP17" s="60"/>
      <c r="GQ17" s="60"/>
      <c r="GR17" s="60"/>
      <c r="GS17" s="60"/>
    </row>
    <row r="18" spans="2:201" x14ac:dyDescent="0.2">
      <c r="B18" s="66" t="s">
        <v>867</v>
      </c>
      <c r="C18" s="67" t="s">
        <v>724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9">
        <f t="shared" si="58"/>
        <v>0</v>
      </c>
      <c r="Q18" s="70">
        <f t="shared" si="59"/>
        <v>0</v>
      </c>
      <c r="R18" s="59">
        <f t="shared" si="60"/>
        <v>0</v>
      </c>
      <c r="S18" s="102">
        <f>SUMIF(факт!$S$7:$S$2427,S$6&amp;"/"&amp;$B18,факт!$O$7:$O$2427)</f>
        <v>0</v>
      </c>
      <c r="T18" s="102">
        <f>SUMIF(факт!$S$7:$S$2427,T$6&amp;"/"&amp;$B18,факт!$O$7:$O$2427)</f>
        <v>0</v>
      </c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59"/>
      <c r="CR18" s="59"/>
      <c r="CS18" s="59"/>
      <c r="CT18" s="59"/>
      <c r="CU18" s="59"/>
      <c r="CV18" s="59"/>
      <c r="CW18" s="59"/>
      <c r="CX18" s="59"/>
      <c r="CY18" s="59"/>
      <c r="CZ18" s="59"/>
      <c r="DA18" s="59"/>
      <c r="DB18" s="59"/>
      <c r="DC18" s="59"/>
      <c r="DD18" s="59"/>
      <c r="DE18" s="59"/>
      <c r="DF18" s="59"/>
      <c r="DG18" s="59"/>
      <c r="DH18" s="59"/>
      <c r="DI18" s="59"/>
      <c r="DJ18" s="59"/>
      <c r="DK18" s="59"/>
      <c r="DL18" s="59"/>
      <c r="DM18" s="59"/>
      <c r="DN18" s="59"/>
      <c r="DO18" s="59"/>
      <c r="DP18" s="59"/>
      <c r="DQ18" s="59"/>
      <c r="DR18" s="59"/>
      <c r="DS18" s="59"/>
      <c r="DT18" s="59"/>
      <c r="DU18" s="59"/>
      <c r="DV18" s="59"/>
      <c r="DW18" s="59"/>
      <c r="DX18" s="59"/>
      <c r="DY18" s="59"/>
      <c r="DZ18" s="59"/>
      <c r="EA18" s="59"/>
      <c r="EB18" s="59"/>
      <c r="EC18" s="59"/>
      <c r="ED18" s="59"/>
      <c r="EE18" s="59"/>
      <c r="EF18" s="59"/>
      <c r="EG18" s="59"/>
      <c r="EH18" s="59"/>
      <c r="EI18" s="59"/>
      <c r="EJ18" s="59"/>
      <c r="EK18" s="59"/>
      <c r="EL18" s="59"/>
      <c r="EM18" s="59"/>
      <c r="EN18" s="59"/>
      <c r="EO18" s="59"/>
      <c r="EP18" s="59"/>
      <c r="EQ18" s="59"/>
      <c r="ER18" s="59"/>
      <c r="ES18" s="59"/>
      <c r="ET18" s="59"/>
      <c r="EU18" s="59"/>
      <c r="EV18" s="59"/>
      <c r="EW18" s="59"/>
      <c r="EX18" s="59"/>
      <c r="EY18" s="59"/>
      <c r="EZ18" s="59"/>
      <c r="FA18" s="59"/>
      <c r="FB18" s="59"/>
      <c r="FC18" s="59"/>
      <c r="FD18" s="59"/>
      <c r="FE18" s="59"/>
      <c r="FF18" s="59"/>
      <c r="FG18" s="59"/>
      <c r="FH18" s="59"/>
      <c r="FI18" s="59"/>
      <c r="FJ18" s="59"/>
      <c r="FK18" s="59"/>
      <c r="FL18" s="59"/>
      <c r="FM18" s="59"/>
      <c r="FN18" s="59"/>
      <c r="FO18" s="59"/>
      <c r="FP18" s="59"/>
      <c r="FQ18" s="59"/>
      <c r="FR18" s="59"/>
      <c r="FS18" s="59"/>
      <c r="FT18" s="60"/>
      <c r="FU18" s="60"/>
      <c r="FV18" s="60"/>
      <c r="FW18" s="60"/>
      <c r="FX18" s="60"/>
      <c r="FY18" s="60"/>
      <c r="FZ18" s="60"/>
      <c r="GA18" s="60"/>
      <c r="GB18" s="60"/>
      <c r="GC18" s="60"/>
      <c r="GD18" s="60"/>
      <c r="GE18" s="60"/>
      <c r="GF18" s="60"/>
      <c r="GG18" s="60"/>
      <c r="GH18" s="60"/>
      <c r="GI18" s="60"/>
      <c r="GJ18" s="60"/>
      <c r="GK18" s="60"/>
      <c r="GL18" s="60"/>
      <c r="GM18" s="60"/>
      <c r="GN18" s="60"/>
      <c r="GO18" s="60"/>
      <c r="GP18" s="60"/>
      <c r="GQ18" s="60"/>
      <c r="GR18" s="60"/>
      <c r="GS18" s="60"/>
    </row>
    <row r="19" spans="2:201" x14ac:dyDescent="0.2">
      <c r="B19" s="66" t="s">
        <v>868</v>
      </c>
      <c r="C19" s="67" t="s">
        <v>725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9">
        <f t="shared" si="58"/>
        <v>0</v>
      </c>
      <c r="Q19" s="70">
        <f t="shared" si="59"/>
        <v>0</v>
      </c>
      <c r="R19" s="59">
        <f t="shared" si="60"/>
        <v>0</v>
      </c>
      <c r="S19" s="102">
        <f>SUMIF(факт!$S$7:$S$2427,S$6&amp;"/"&amp;$B19,факт!$O$7:$O$2427)</f>
        <v>0</v>
      </c>
      <c r="T19" s="102">
        <f>SUMIF(факт!$S$7:$S$2427,T$6&amp;"/"&amp;$B19,факт!$O$7:$O$2427)</f>
        <v>0</v>
      </c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  <c r="FI19" s="59"/>
      <c r="FJ19" s="59"/>
      <c r="FK19" s="59"/>
      <c r="FL19" s="59"/>
      <c r="FM19" s="59"/>
      <c r="FN19" s="59"/>
      <c r="FO19" s="59"/>
      <c r="FP19" s="59"/>
      <c r="FQ19" s="59"/>
      <c r="FR19" s="59"/>
      <c r="FS19" s="59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</row>
    <row r="20" spans="2:201" x14ac:dyDescent="0.2">
      <c r="B20" s="66" t="s">
        <v>869</v>
      </c>
      <c r="C20" s="67" t="s">
        <v>726</v>
      </c>
      <c r="G20" s="68"/>
      <c r="H20" s="68"/>
      <c r="I20" s="68"/>
      <c r="J20" s="68"/>
      <c r="K20" s="68"/>
      <c r="L20" s="68"/>
      <c r="M20" s="68"/>
      <c r="N20" s="68"/>
      <c r="O20" s="68"/>
      <c r="P20" s="69">
        <f t="shared" si="58"/>
        <v>0</v>
      </c>
      <c r="Q20" s="70">
        <f t="shared" si="59"/>
        <v>0</v>
      </c>
      <c r="R20" s="59">
        <f t="shared" si="60"/>
        <v>0</v>
      </c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59"/>
      <c r="CR20" s="59"/>
      <c r="CS20" s="59"/>
      <c r="CT20" s="59"/>
      <c r="CU20" s="59"/>
      <c r="CV20" s="59"/>
      <c r="CW20" s="59"/>
      <c r="CX20" s="59"/>
      <c r="CY20" s="59"/>
      <c r="CZ20" s="59"/>
      <c r="DA20" s="59"/>
      <c r="DB20" s="59"/>
      <c r="DC20" s="59"/>
      <c r="DD20" s="59"/>
      <c r="DE20" s="59"/>
      <c r="DF20" s="59"/>
      <c r="DG20" s="59"/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59"/>
      <c r="DS20" s="59"/>
      <c r="DT20" s="59"/>
      <c r="DU20" s="59"/>
      <c r="DV20" s="59"/>
      <c r="DW20" s="59"/>
      <c r="DX20" s="59"/>
      <c r="DY20" s="59"/>
      <c r="DZ20" s="59"/>
      <c r="EA20" s="59"/>
      <c r="EB20" s="59"/>
      <c r="EC20" s="59"/>
      <c r="ED20" s="59"/>
      <c r="EE20" s="59"/>
      <c r="EF20" s="59"/>
      <c r="EG20" s="59"/>
      <c r="EH20" s="59"/>
      <c r="EI20" s="59"/>
      <c r="EJ20" s="59"/>
      <c r="EK20" s="59"/>
      <c r="EL20" s="59"/>
      <c r="EM20" s="59"/>
      <c r="EN20" s="59"/>
      <c r="EO20" s="59"/>
      <c r="EP20" s="59"/>
      <c r="EQ20" s="59"/>
      <c r="ER20" s="59"/>
      <c r="ES20" s="59"/>
      <c r="ET20" s="59"/>
      <c r="EU20" s="59"/>
      <c r="EV20" s="59"/>
      <c r="EW20" s="59"/>
      <c r="EX20" s="59"/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</row>
    <row r="21" spans="2:201" x14ac:dyDescent="0.2">
      <c r="B21" s="66"/>
      <c r="C21" s="67"/>
      <c r="G21" s="68"/>
      <c r="H21" s="68"/>
      <c r="I21" s="68"/>
      <c r="J21" s="68"/>
      <c r="K21" s="68"/>
      <c r="L21" s="68"/>
      <c r="M21" s="68"/>
      <c r="N21" s="68"/>
      <c r="O21" s="68"/>
      <c r="P21" s="70"/>
      <c r="Q21" s="70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  <c r="FI21" s="59"/>
      <c r="FJ21" s="59"/>
      <c r="FK21" s="59"/>
      <c r="FL21" s="59"/>
      <c r="FM21" s="59"/>
      <c r="FN21" s="59"/>
      <c r="FO21" s="59"/>
      <c r="FP21" s="59"/>
      <c r="FQ21" s="59"/>
      <c r="FR21" s="59"/>
      <c r="FS21" s="59"/>
      <c r="FT21" s="60"/>
      <c r="FU21" s="60"/>
      <c r="FV21" s="60"/>
      <c r="FW21" s="60"/>
      <c r="FX21" s="60"/>
      <c r="FY21" s="60"/>
      <c r="FZ21" s="60"/>
      <c r="GA21" s="60"/>
      <c r="GB21" s="60"/>
      <c r="GC21" s="60"/>
      <c r="GD21" s="60"/>
      <c r="GE21" s="60"/>
      <c r="GF21" s="60"/>
      <c r="GG21" s="60"/>
      <c r="GH21" s="60"/>
      <c r="GI21" s="60"/>
      <c r="GJ21" s="60"/>
      <c r="GK21" s="60"/>
      <c r="GL21" s="60"/>
      <c r="GM21" s="60"/>
      <c r="GN21" s="60"/>
      <c r="GO21" s="60"/>
      <c r="GP21" s="60"/>
      <c r="GQ21" s="60"/>
      <c r="GR21" s="60"/>
      <c r="GS21" s="60"/>
    </row>
    <row r="22" spans="2:201" x14ac:dyDescent="0.2">
      <c r="B22" s="66"/>
      <c r="C22" s="71" t="s">
        <v>870</v>
      </c>
      <c r="D22" s="72"/>
      <c r="E22" s="74">
        <f>MAX(T22:DK22)</f>
        <v>0</v>
      </c>
      <c r="F22" s="74"/>
      <c r="G22" s="72"/>
      <c r="H22" s="72"/>
      <c r="I22" s="72"/>
      <c r="J22" s="72"/>
      <c r="K22" s="72"/>
      <c r="L22" s="72"/>
      <c r="M22" s="72"/>
      <c r="N22" s="72"/>
      <c r="O22" s="72"/>
      <c r="P22" s="73"/>
      <c r="Q22" s="74"/>
      <c r="R22" s="75"/>
      <c r="S22" s="75"/>
      <c r="T22" s="75">
        <f>SUM(S23:U23)</f>
        <v>0</v>
      </c>
      <c r="U22" s="75">
        <f t="shared" ref="U22" si="72">SUM(T23:V23)</f>
        <v>0</v>
      </c>
      <c r="V22" s="75">
        <f t="shared" ref="V22" si="73">SUM(U23:W23)</f>
        <v>0</v>
      </c>
      <c r="W22" s="75">
        <f t="shared" ref="W22" si="74">SUM(V23:X23)</f>
        <v>0</v>
      </c>
      <c r="X22" s="75">
        <f t="shared" ref="X22" si="75">SUM(W23:Y23)</f>
        <v>0</v>
      </c>
      <c r="Y22" s="75">
        <f t="shared" ref="Y22" si="76">SUM(X23:Z23)</f>
        <v>0</v>
      </c>
      <c r="Z22" s="75">
        <f t="shared" ref="Z22" si="77">SUM(Y23:AA23)</f>
        <v>0</v>
      </c>
      <c r="AA22" s="75">
        <f t="shared" ref="AA22" si="78">SUM(Z23:AB23)</f>
        <v>0</v>
      </c>
      <c r="AB22" s="75">
        <f t="shared" ref="AB22" si="79">SUM(AA23:AC23)</f>
        <v>0</v>
      </c>
      <c r="AC22" s="75">
        <f t="shared" ref="AC22" si="80">SUM(AB23:AD23)</f>
        <v>0</v>
      </c>
      <c r="AD22" s="75">
        <f t="shared" ref="AD22" si="81">SUM(AC23:AE23)</f>
        <v>0</v>
      </c>
      <c r="AE22" s="75">
        <f t="shared" ref="AE22" si="82">SUM(AD23:AF23)</f>
        <v>0</v>
      </c>
      <c r="AF22" s="75">
        <f t="shared" ref="AF22" si="83">SUM(AE23:AG23)</f>
        <v>0</v>
      </c>
      <c r="AG22" s="75">
        <f t="shared" ref="AG22" si="84">SUM(AF23:AH23)</f>
        <v>0</v>
      </c>
      <c r="AH22" s="75">
        <f t="shared" ref="AH22" si="85">SUM(AG23:AI23)</f>
        <v>0</v>
      </c>
      <c r="AI22" s="75">
        <f t="shared" ref="AI22" si="86">SUM(AH23:AJ23)</f>
        <v>0</v>
      </c>
      <c r="AJ22" s="75">
        <f t="shared" ref="AJ22" si="87">SUM(AI23:AK23)</f>
        <v>0</v>
      </c>
      <c r="AK22" s="75">
        <f t="shared" ref="AK22" si="88">SUM(AJ23:AL23)</f>
        <v>0</v>
      </c>
      <c r="AL22" s="75">
        <f t="shared" ref="AL22" si="89">SUM(AK23:AM23)</f>
        <v>0</v>
      </c>
      <c r="AM22" s="75">
        <f t="shared" ref="AM22" si="90">SUM(AL23:AN23)</f>
        <v>0</v>
      </c>
      <c r="AN22" s="75">
        <f t="shared" ref="AN22" si="91">SUM(AM23:AO23)</f>
        <v>0</v>
      </c>
      <c r="AO22" s="75">
        <f t="shared" ref="AO22" si="92">SUM(AN23:AP23)</f>
        <v>0</v>
      </c>
      <c r="AP22" s="75">
        <f t="shared" ref="AP22" si="93">SUM(AO23:AQ23)</f>
        <v>0</v>
      </c>
      <c r="AQ22" s="75">
        <f t="shared" ref="AQ22" si="94">SUM(AP23:AR23)</f>
        <v>0</v>
      </c>
      <c r="AR22" s="75">
        <f t="shared" ref="AR22" si="95">SUM(AQ23:AS23)</f>
        <v>0</v>
      </c>
      <c r="AS22" s="75">
        <f t="shared" ref="AS22" si="96">SUM(AR23:AT23)</f>
        <v>0</v>
      </c>
      <c r="AT22" s="75">
        <f t="shared" ref="AT22" si="97">SUM(AS23:AU23)</f>
        <v>0</v>
      </c>
      <c r="AU22" s="75">
        <f t="shared" ref="AU22" si="98">SUM(AT23:AV23)</f>
        <v>0</v>
      </c>
      <c r="AV22" s="75">
        <f t="shared" ref="AV22" si="99">SUM(AU23:AW23)</f>
        <v>0</v>
      </c>
      <c r="AW22" s="75">
        <f t="shared" ref="AW22" si="100">SUM(AV23:AX23)</f>
        <v>0</v>
      </c>
      <c r="AX22" s="75">
        <f t="shared" ref="AX22:CF22" si="101">SUM(AW23:AY23)</f>
        <v>0</v>
      </c>
      <c r="AY22" s="75">
        <f t="shared" si="101"/>
        <v>0</v>
      </c>
      <c r="AZ22" s="75">
        <f t="shared" si="101"/>
        <v>0</v>
      </c>
      <c r="BA22" s="75">
        <f t="shared" si="101"/>
        <v>0</v>
      </c>
      <c r="BB22" s="75">
        <f t="shared" si="101"/>
        <v>0</v>
      </c>
      <c r="BC22" s="75">
        <f t="shared" si="101"/>
        <v>0</v>
      </c>
      <c r="BD22" s="75">
        <f t="shared" si="101"/>
        <v>0</v>
      </c>
      <c r="BE22" s="75">
        <f t="shared" si="101"/>
        <v>0</v>
      </c>
      <c r="BF22" s="75">
        <f t="shared" si="101"/>
        <v>0</v>
      </c>
      <c r="BG22" s="75">
        <f t="shared" si="101"/>
        <v>0</v>
      </c>
      <c r="BH22" s="75">
        <f t="shared" si="101"/>
        <v>0</v>
      </c>
      <c r="BI22" s="75">
        <f t="shared" si="101"/>
        <v>0</v>
      </c>
      <c r="BJ22" s="75">
        <f t="shared" si="101"/>
        <v>0</v>
      </c>
      <c r="BK22" s="75">
        <f t="shared" si="101"/>
        <v>0</v>
      </c>
      <c r="BL22" s="75">
        <f t="shared" si="101"/>
        <v>0</v>
      </c>
      <c r="BM22" s="75">
        <f t="shared" si="101"/>
        <v>0</v>
      </c>
      <c r="BN22" s="75">
        <f t="shared" si="101"/>
        <v>0</v>
      </c>
      <c r="BO22" s="75">
        <f t="shared" si="101"/>
        <v>0</v>
      </c>
      <c r="BP22" s="75">
        <f t="shared" si="101"/>
        <v>0</v>
      </c>
      <c r="BQ22" s="75">
        <f t="shared" si="101"/>
        <v>0</v>
      </c>
      <c r="BR22" s="75">
        <f t="shared" si="101"/>
        <v>0</v>
      </c>
      <c r="BS22" s="75">
        <f t="shared" si="101"/>
        <v>0</v>
      </c>
      <c r="BT22" s="75">
        <f t="shared" si="101"/>
        <v>0</v>
      </c>
      <c r="BU22" s="75">
        <f t="shared" si="101"/>
        <v>0</v>
      </c>
      <c r="BV22" s="75">
        <f t="shared" si="101"/>
        <v>0</v>
      </c>
      <c r="BW22" s="75">
        <f t="shared" si="101"/>
        <v>0</v>
      </c>
      <c r="BX22" s="75">
        <f t="shared" si="101"/>
        <v>0</v>
      </c>
      <c r="BY22" s="75">
        <f t="shared" si="101"/>
        <v>0</v>
      </c>
      <c r="BZ22" s="75">
        <f t="shared" si="101"/>
        <v>0</v>
      </c>
      <c r="CA22" s="75">
        <f t="shared" si="101"/>
        <v>0</v>
      </c>
      <c r="CB22" s="75">
        <f t="shared" si="101"/>
        <v>0</v>
      </c>
      <c r="CC22" s="75">
        <f t="shared" si="101"/>
        <v>0</v>
      </c>
      <c r="CD22" s="75">
        <f t="shared" si="101"/>
        <v>0</v>
      </c>
      <c r="CE22" s="75">
        <f t="shared" si="101"/>
        <v>0</v>
      </c>
      <c r="CF22" s="75">
        <f t="shared" si="101"/>
        <v>0</v>
      </c>
      <c r="CG22" s="75">
        <f t="shared" ref="CG22:EI22" si="102">SUM(CF23:CH23)</f>
        <v>0</v>
      </c>
      <c r="CH22" s="75">
        <f t="shared" si="102"/>
        <v>0</v>
      </c>
      <c r="CI22" s="75">
        <f t="shared" si="102"/>
        <v>0</v>
      </c>
      <c r="CJ22" s="75">
        <f t="shared" si="102"/>
        <v>0</v>
      </c>
      <c r="CK22" s="75">
        <f t="shared" si="102"/>
        <v>0</v>
      </c>
      <c r="CL22" s="75">
        <f t="shared" si="102"/>
        <v>0</v>
      </c>
      <c r="CM22" s="75">
        <f t="shared" si="102"/>
        <v>0</v>
      </c>
      <c r="CN22" s="75">
        <f t="shared" si="102"/>
        <v>0</v>
      </c>
      <c r="CO22" s="75">
        <f t="shared" si="102"/>
        <v>0</v>
      </c>
      <c r="CP22" s="75">
        <f t="shared" si="102"/>
        <v>0</v>
      </c>
      <c r="CQ22" s="75">
        <f t="shared" si="102"/>
        <v>0</v>
      </c>
      <c r="CR22" s="75">
        <f t="shared" si="102"/>
        <v>0</v>
      </c>
      <c r="CS22" s="75">
        <f t="shared" si="102"/>
        <v>0</v>
      </c>
      <c r="CT22" s="75">
        <f t="shared" si="102"/>
        <v>0</v>
      </c>
      <c r="CU22" s="75">
        <f t="shared" si="102"/>
        <v>0</v>
      </c>
      <c r="CV22" s="75">
        <f t="shared" si="102"/>
        <v>0</v>
      </c>
      <c r="CW22" s="75">
        <f t="shared" si="102"/>
        <v>0</v>
      </c>
      <c r="CX22" s="75">
        <f t="shared" si="102"/>
        <v>0</v>
      </c>
      <c r="CY22" s="75">
        <f t="shared" si="102"/>
        <v>0</v>
      </c>
      <c r="CZ22" s="75">
        <f t="shared" si="102"/>
        <v>0</v>
      </c>
      <c r="DA22" s="75">
        <f t="shared" si="102"/>
        <v>0</v>
      </c>
      <c r="DB22" s="75">
        <f t="shared" si="102"/>
        <v>0</v>
      </c>
      <c r="DC22" s="75">
        <f t="shared" si="102"/>
        <v>0</v>
      </c>
      <c r="DD22" s="75">
        <f t="shared" si="102"/>
        <v>0</v>
      </c>
      <c r="DE22" s="75">
        <f t="shared" si="102"/>
        <v>0</v>
      </c>
      <c r="DF22" s="75">
        <f t="shared" si="102"/>
        <v>0</v>
      </c>
      <c r="DG22" s="75">
        <f t="shared" si="102"/>
        <v>0</v>
      </c>
      <c r="DH22" s="75">
        <f t="shared" si="102"/>
        <v>0</v>
      </c>
      <c r="DI22" s="75">
        <f t="shared" si="102"/>
        <v>0</v>
      </c>
      <c r="DJ22" s="75">
        <f t="shared" si="102"/>
        <v>0</v>
      </c>
      <c r="DK22" s="75">
        <f t="shared" si="102"/>
        <v>0</v>
      </c>
      <c r="DL22" s="75">
        <f t="shared" si="102"/>
        <v>0</v>
      </c>
      <c r="DM22" s="75">
        <f t="shared" si="102"/>
        <v>0</v>
      </c>
      <c r="DN22" s="75">
        <f t="shared" si="102"/>
        <v>0</v>
      </c>
      <c r="DO22" s="75">
        <f t="shared" si="102"/>
        <v>0</v>
      </c>
      <c r="DP22" s="75">
        <f t="shared" si="102"/>
        <v>0</v>
      </c>
      <c r="DQ22" s="75">
        <f t="shared" si="102"/>
        <v>0</v>
      </c>
      <c r="DR22" s="75">
        <f t="shared" si="102"/>
        <v>0</v>
      </c>
      <c r="DS22" s="75">
        <f t="shared" si="102"/>
        <v>0</v>
      </c>
      <c r="DT22" s="75">
        <f t="shared" si="102"/>
        <v>0</v>
      </c>
      <c r="DU22" s="75">
        <f t="shared" si="102"/>
        <v>0</v>
      </c>
      <c r="DV22" s="75">
        <f t="shared" si="102"/>
        <v>0</v>
      </c>
      <c r="DW22" s="75">
        <f t="shared" si="102"/>
        <v>0</v>
      </c>
      <c r="DX22" s="75">
        <f t="shared" si="102"/>
        <v>0</v>
      </c>
      <c r="DY22" s="75">
        <f t="shared" si="102"/>
        <v>0</v>
      </c>
      <c r="DZ22" s="75">
        <f t="shared" si="102"/>
        <v>0</v>
      </c>
      <c r="EA22" s="75">
        <f t="shared" si="102"/>
        <v>0</v>
      </c>
      <c r="EB22" s="75">
        <f t="shared" si="102"/>
        <v>0</v>
      </c>
      <c r="EC22" s="75">
        <f t="shared" si="102"/>
        <v>0</v>
      </c>
      <c r="ED22" s="75">
        <f t="shared" si="102"/>
        <v>0</v>
      </c>
      <c r="EE22" s="75">
        <f t="shared" si="102"/>
        <v>0</v>
      </c>
      <c r="EF22" s="75">
        <f t="shared" si="102"/>
        <v>0</v>
      </c>
      <c r="EG22" s="75">
        <f t="shared" si="102"/>
        <v>0</v>
      </c>
      <c r="EH22" s="75">
        <f t="shared" si="102"/>
        <v>0</v>
      </c>
      <c r="EI22" s="75">
        <f t="shared" si="102"/>
        <v>0</v>
      </c>
      <c r="EJ22" s="59"/>
      <c r="EK22" s="59"/>
      <c r="EL22" s="59"/>
      <c r="EM22" s="59"/>
      <c r="EN22" s="59"/>
      <c r="EO22" s="59"/>
      <c r="EP22" s="59"/>
      <c r="EQ22" s="59"/>
      <c r="ER22" s="59"/>
      <c r="ES22" s="59"/>
      <c r="ET22" s="59"/>
      <c r="EU22" s="59"/>
      <c r="EV22" s="59"/>
      <c r="EW22" s="59"/>
      <c r="EX22" s="59"/>
      <c r="EY22" s="59"/>
      <c r="EZ22" s="59"/>
      <c r="FA22" s="59"/>
      <c r="FB22" s="59"/>
      <c r="FC22" s="59"/>
      <c r="FD22" s="59"/>
      <c r="FE22" s="59"/>
      <c r="FF22" s="59"/>
      <c r="FG22" s="59"/>
      <c r="FH22" s="59"/>
      <c r="FI22" s="59"/>
      <c r="FJ22" s="59"/>
      <c r="FK22" s="59"/>
      <c r="FL22" s="59"/>
      <c r="FM22" s="59"/>
      <c r="FN22" s="59"/>
      <c r="FO22" s="59"/>
      <c r="FP22" s="59"/>
      <c r="FQ22" s="59"/>
      <c r="FR22" s="59"/>
      <c r="FS22" s="59"/>
      <c r="FT22" s="60"/>
      <c r="FU22" s="60"/>
      <c r="FV22" s="60"/>
      <c r="FW22" s="60"/>
      <c r="FX22" s="60"/>
      <c r="FY22" s="60"/>
      <c r="FZ22" s="60"/>
      <c r="GA22" s="60"/>
      <c r="GB22" s="60"/>
      <c r="GC22" s="60"/>
      <c r="GD22" s="60"/>
      <c r="GE22" s="60"/>
      <c r="GF22" s="60"/>
      <c r="GG22" s="60"/>
      <c r="GH22" s="60"/>
      <c r="GI22" s="60"/>
      <c r="GJ22" s="60"/>
      <c r="GK22" s="60"/>
      <c r="GL22" s="60"/>
      <c r="GM22" s="60"/>
      <c r="GN22" s="60"/>
      <c r="GO22" s="60"/>
      <c r="GP22" s="60"/>
      <c r="GQ22" s="60"/>
      <c r="GR22" s="60"/>
      <c r="GS22" s="60"/>
    </row>
    <row r="23" spans="2:201" x14ac:dyDescent="0.2">
      <c r="B23" s="66"/>
      <c r="C23" s="67" t="s">
        <v>314</v>
      </c>
      <c r="D23" s="70" t="e">
        <f>AVERAGEIF(S23:DK23,"&gt;0")</f>
        <v>#DIV/0!</v>
      </c>
      <c r="E23" s="77" t="e">
        <f>SUMIF($S$6:$EI$6,"&lt;"&amp;$Q$2,S23:EI23)/P23</f>
        <v>#DIV/0!</v>
      </c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9">
        <f t="shared" ref="P23:P26" si="103">SUM(S23:EI23)</f>
        <v>0</v>
      </c>
      <c r="Q23" s="70">
        <f t="shared" ref="Q23:Q26" si="104">SUMIF(S$5:EI$5,"факт",S23:EI23)</f>
        <v>0</v>
      </c>
      <c r="R23" s="59">
        <f>P23-Q23</f>
        <v>0</v>
      </c>
      <c r="S23" s="59"/>
      <c r="T23" s="59"/>
      <c r="U23" s="59">
        <f>IFERROR(INDEX('План продаж'!$AJ$22:$AJ$116,MATCH(U$6,'План продаж'!$B$22:$B$116,0)),0)</f>
        <v>0</v>
      </c>
      <c r="V23" s="59">
        <f>IFERROR(INDEX('План продаж'!$AJ$22:$AJ$116,MATCH(V$6,'План продаж'!$B$22:$B$116,0)),0)</f>
        <v>0</v>
      </c>
      <c r="W23" s="59">
        <f>IFERROR(INDEX('План продаж'!$AJ$22:$AJ$116,MATCH(W$6,'План продаж'!$B$22:$B$116,0)),0)</f>
        <v>0</v>
      </c>
      <c r="X23" s="59">
        <f>IFERROR(INDEX('План продаж'!$AJ$22:$AJ$116,MATCH(X$6,'План продаж'!$B$22:$B$116,0)),0)</f>
        <v>0</v>
      </c>
      <c r="Y23" s="59">
        <f>IFERROR(INDEX('План продаж'!$AJ$22:$AJ$116,MATCH(Y$6,'План продаж'!$B$22:$B$116,0)),0)</f>
        <v>0</v>
      </c>
      <c r="Z23" s="59">
        <f>IFERROR(INDEX('План продаж'!$AJ$22:$AJ$116,MATCH(Z$6,'План продаж'!$B$22:$B$116,0)),0)</f>
        <v>0</v>
      </c>
      <c r="AA23" s="59">
        <f>IFERROR(INDEX('План продаж'!$AJ$22:$AJ$116,MATCH(AA$6,'План продаж'!$B$22:$B$116,0)),0)</f>
        <v>0</v>
      </c>
      <c r="AB23" s="59">
        <f>IFERROR(INDEX('План продаж'!$AJ$22:$AJ$116,MATCH(AB$6,'План продаж'!$B$22:$B$116,0)),0)</f>
        <v>0</v>
      </c>
      <c r="AC23" s="59">
        <f>IFERROR(INDEX('План продаж'!$AJ$22:$AJ$116,MATCH(AC$6,'План продаж'!$B$22:$B$116,0)),0)</f>
        <v>0</v>
      </c>
      <c r="AD23" s="59">
        <f>IFERROR(INDEX('План продаж'!$AJ$22:$AJ$116,MATCH(AD$6,'План продаж'!$B$22:$B$116,0)),0)</f>
        <v>0</v>
      </c>
      <c r="AE23" s="59">
        <f>IFERROR(INDEX('План продаж'!$AJ$22:$AJ$116,MATCH(AE$6,'План продаж'!$B$22:$B$116,0)),0)</f>
        <v>0</v>
      </c>
      <c r="AF23" s="59">
        <f>IFERROR(INDEX('План продаж'!$AJ$22:$AJ$116,MATCH(AF$6,'План продаж'!$B$22:$B$116,0)),0)</f>
        <v>0</v>
      </c>
      <c r="AG23" s="59">
        <f>IFERROR(INDEX('План продаж'!$AJ$22:$AJ$116,MATCH(AG$6,'План продаж'!$B$22:$B$116,0)),0)</f>
        <v>0</v>
      </c>
      <c r="AH23" s="59">
        <f>IFERROR(INDEX('План продаж'!$AJ$22:$AJ$116,MATCH(AH$6,'План продаж'!$B$22:$B$116,0)),0)</f>
        <v>0</v>
      </c>
      <c r="AI23" s="59">
        <f>IFERROR(INDEX('План продаж'!$AJ$22:$AJ$116,MATCH(AI$6,'План продаж'!$B$22:$B$116,0)),0)</f>
        <v>0</v>
      </c>
      <c r="AJ23" s="59">
        <f>IFERROR(INDEX('План продаж'!$AJ$22:$AJ$116,MATCH(AJ$6,'План продаж'!$B$22:$B$116,0)),0)</f>
        <v>0</v>
      </c>
      <c r="AK23" s="59">
        <f>IFERROR(INDEX('План продаж'!$AJ$22:$AJ$116,MATCH(AK$6,'План продаж'!$B$22:$B$116,0)),0)</f>
        <v>0</v>
      </c>
      <c r="AL23" s="59">
        <f>IFERROR(INDEX('План продаж'!$AJ$22:$AJ$116,MATCH(AL$6,'План продаж'!$B$22:$B$116,0)),0)</f>
        <v>0</v>
      </c>
      <c r="AM23" s="59">
        <f>IFERROR(INDEX('План продаж'!$AJ$22:$AJ$116,MATCH(AM$6,'План продаж'!$B$22:$B$116,0)),0)</f>
        <v>0</v>
      </c>
      <c r="AN23" s="59">
        <f>IFERROR(INDEX('План продаж'!$AJ$22:$AJ$116,MATCH(AN$6,'План продаж'!$B$22:$B$116,0)),0)</f>
        <v>0</v>
      </c>
      <c r="AO23" s="59">
        <f>IFERROR(INDEX('План продаж'!$AJ$22:$AJ$116,MATCH(AO$6,'План продаж'!$B$22:$B$116,0)),0)</f>
        <v>0</v>
      </c>
      <c r="AP23" s="59">
        <f>IFERROR(INDEX('План продаж'!$AJ$22:$AJ$116,MATCH(AP$6,'План продаж'!$B$22:$B$116,0)),0)</f>
        <v>0</v>
      </c>
      <c r="AQ23" s="59">
        <f>IFERROR(INDEX('План продаж'!$AJ$22:$AJ$116,MATCH(AQ$6,'План продаж'!$B$22:$B$116,0)),0)</f>
        <v>0</v>
      </c>
      <c r="AR23" s="59">
        <f>IFERROR(INDEX('План продаж'!$AJ$22:$AJ$116,MATCH(AR$6,'План продаж'!$B$22:$B$116,0)),0)</f>
        <v>0</v>
      </c>
      <c r="AS23" s="59">
        <f>IFERROR(INDEX('План продаж'!$AJ$22:$AJ$116,MATCH(AS$6,'План продаж'!$B$22:$B$116,0)),0)</f>
        <v>0</v>
      </c>
      <c r="AT23" s="59">
        <f>IFERROR(INDEX('План продаж'!$AJ$22:$AJ$116,MATCH(AT$6,'План продаж'!$B$22:$B$116,0)),0)</f>
        <v>0</v>
      </c>
      <c r="AU23" s="59">
        <f>IFERROR(INDEX('План продаж'!$AJ$22:$AJ$116,MATCH(AU$6,'План продаж'!$B$22:$B$116,0)),0)</f>
        <v>0</v>
      </c>
      <c r="AV23" s="59">
        <f>IFERROR(INDEX('План продаж'!$AJ$22:$AJ$116,MATCH(AV$6,'План продаж'!$B$22:$B$116,0)),0)</f>
        <v>0</v>
      </c>
      <c r="AW23" s="59">
        <f>IFERROR(INDEX('План продаж'!$AJ$22:$AJ$116,MATCH(AW$6,'План продаж'!$B$22:$B$116,0)),0)</f>
        <v>0</v>
      </c>
      <c r="AX23" s="59">
        <f>IFERROR(INDEX('План продаж'!$AJ$22:$AJ$116,MATCH(AX$6,'План продаж'!$B$22:$B$116,0)),0)</f>
        <v>0</v>
      </c>
      <c r="AY23" s="59">
        <f>IFERROR(INDEX('План продаж'!$AJ$22:$AJ$116,MATCH(AY$6,'План продаж'!$B$22:$B$116,0)),0)</f>
        <v>0</v>
      </c>
      <c r="AZ23" s="59">
        <f>IFERROR(INDEX('План продаж'!$AJ$22:$AJ$116,MATCH(AZ$6,'План продаж'!$B$22:$B$116,0)),0)</f>
        <v>0</v>
      </c>
      <c r="BA23" s="59">
        <f>IFERROR(INDEX('План продаж'!$AJ$22:$AJ$116,MATCH(BA$6,'План продаж'!$B$22:$B$116,0)),0)</f>
        <v>0</v>
      </c>
      <c r="BB23" s="59">
        <f>IFERROR(INDEX('План продаж'!$AJ$22:$AJ$116,MATCH(BB$6,'План продаж'!$B$22:$B$116,0)),0)</f>
        <v>0</v>
      </c>
      <c r="BC23" s="59">
        <f>IFERROR(INDEX('План продаж'!$AJ$22:$AJ$116,MATCH(BC$6,'План продаж'!$B$22:$B$116,0)),0)</f>
        <v>0</v>
      </c>
      <c r="BD23" s="59">
        <f>IFERROR(INDEX('План продаж'!$AJ$22:$AJ$116,MATCH(BD$6,'План продаж'!$B$22:$B$116,0)),0)</f>
        <v>0</v>
      </c>
      <c r="BE23" s="59">
        <f>IFERROR(INDEX('План продаж'!$AJ$22:$AJ$116,MATCH(BE$6,'План продаж'!$B$22:$B$116,0)),0)</f>
        <v>0</v>
      </c>
      <c r="BF23" s="59">
        <f>IFERROR(INDEX('План продаж'!$AJ$22:$AJ$116,MATCH(BF$6,'План продаж'!$B$22:$B$116,0)),0)</f>
        <v>0</v>
      </c>
      <c r="BG23" s="59">
        <f>IFERROR(INDEX('План продаж'!$AJ$22:$AJ$116,MATCH(BG$6,'План продаж'!$B$22:$B$116,0)),0)</f>
        <v>0</v>
      </c>
      <c r="BH23" s="59">
        <f>IFERROR(INDEX('План продаж'!$AJ$22:$AJ$116,MATCH(BH$6,'План продаж'!$B$22:$B$116,0)),0)</f>
        <v>0</v>
      </c>
      <c r="BI23" s="59">
        <f>IFERROR(INDEX('План продаж'!$AJ$22:$AJ$116,MATCH(BI$6,'План продаж'!$B$22:$B$116,0)),0)</f>
        <v>0</v>
      </c>
      <c r="BJ23" s="59">
        <f>IFERROR(INDEX('План продаж'!$AJ$22:$AJ$116,MATCH(BJ$6,'План продаж'!$B$22:$B$116,0)),0)</f>
        <v>0</v>
      </c>
      <c r="BK23" s="59">
        <f>IFERROR(INDEX('План продаж'!$AJ$22:$AJ$116,MATCH(BK$6,'План продаж'!$B$22:$B$116,0)),0)</f>
        <v>0</v>
      </c>
      <c r="BL23" s="59">
        <f>IFERROR(INDEX('План продаж'!$AJ$22:$AJ$116,MATCH(BL$6,'План продаж'!$B$22:$B$116,0)),0)</f>
        <v>0</v>
      </c>
      <c r="BM23" s="59">
        <f>IFERROR(INDEX('План продаж'!$AJ$22:$AJ$116,MATCH(BM$6,'План продаж'!$B$22:$B$116,0)),0)</f>
        <v>0</v>
      </c>
      <c r="BN23" s="59">
        <f>IFERROR(INDEX('План продаж'!$AJ$22:$AJ$116,MATCH(BN$6,'План продаж'!$B$22:$B$116,0)),0)</f>
        <v>0</v>
      </c>
      <c r="BO23" s="59">
        <f>IFERROR(INDEX('План продаж'!$AJ$22:$AJ$116,MATCH(BO$6,'План продаж'!$B$22:$B$116,0)),0)</f>
        <v>0</v>
      </c>
      <c r="BP23" s="59">
        <f>IFERROR(INDEX('План продаж'!$AJ$22:$AJ$116,MATCH(BP$6,'План продаж'!$B$22:$B$116,0)),0)</f>
        <v>0</v>
      </c>
      <c r="BQ23" s="59">
        <f>IFERROR(INDEX('План продаж'!$AJ$22:$AJ$116,MATCH(BQ$6,'План продаж'!$B$22:$B$116,0)),0)</f>
        <v>0</v>
      </c>
      <c r="BR23" s="59">
        <f>IFERROR(INDEX('План продаж'!$AJ$22:$AJ$116,MATCH(BR$6,'План продаж'!$B$22:$B$116,0)),0)</f>
        <v>0</v>
      </c>
      <c r="BS23" s="59">
        <f>IFERROR(INDEX('План продаж'!$AJ$22:$AJ$116,MATCH(BS$6,'План продаж'!$B$22:$B$116,0)),0)</f>
        <v>0</v>
      </c>
      <c r="BT23" s="59">
        <f>IFERROR(INDEX('План продаж'!$AJ$22:$AJ$116,MATCH(BT$6,'План продаж'!$B$22:$B$116,0)),0)</f>
        <v>0</v>
      </c>
      <c r="BU23" s="59">
        <f>IFERROR(INDEX('План продаж'!$AJ$22:$AJ$116,MATCH(BU$6,'План продаж'!$B$22:$B$116,0)),0)</f>
        <v>0</v>
      </c>
      <c r="BV23" s="59">
        <f>IFERROR(INDEX('План продаж'!$AJ$22:$AJ$116,MATCH(BV$6,'План продаж'!$B$22:$B$116,0)),0)</f>
        <v>0</v>
      </c>
      <c r="BW23" s="59">
        <f>IFERROR(INDEX('План продаж'!$AJ$22:$AJ$116,MATCH(BW$6,'План продаж'!$B$22:$B$116,0)),0)</f>
        <v>0</v>
      </c>
      <c r="BX23" s="59">
        <f>IFERROR(INDEX('План продаж'!$AJ$22:$AJ$116,MATCH(BX$6,'План продаж'!$B$22:$B$116,0)),0)</f>
        <v>0</v>
      </c>
      <c r="BY23" s="59">
        <f>IFERROR(INDEX('План продаж'!$AJ$22:$AJ$116,MATCH(BY$6,'План продаж'!$B$22:$B$116,0)),0)</f>
        <v>0</v>
      </c>
      <c r="BZ23" s="59">
        <f>IFERROR(INDEX('План продаж'!$AJ$22:$AJ$116,MATCH(BZ$6,'План продаж'!$B$22:$B$116,0)),0)</f>
        <v>0</v>
      </c>
      <c r="CA23" s="59">
        <f>IFERROR(INDEX('План продаж'!$AJ$22:$AJ$116,MATCH(CA$6,'План продаж'!$B$22:$B$116,0)),0)</f>
        <v>0</v>
      </c>
      <c r="CB23" s="59">
        <f>IFERROR(INDEX('План продаж'!$AJ$22:$AJ$116,MATCH(CB$6,'План продаж'!$B$22:$B$116,0)),0)</f>
        <v>0</v>
      </c>
      <c r="CC23" s="59">
        <f>IFERROR(INDEX('План продаж'!$AJ$22:$AJ$116,MATCH(CC$6,'План продаж'!$B$22:$B$116,0)),0)</f>
        <v>0</v>
      </c>
      <c r="CD23" s="59">
        <f>IFERROR(INDEX('План продаж'!$AJ$22:$AJ$116,MATCH(CD$6,'План продаж'!$B$22:$B$116,0)),0)</f>
        <v>0</v>
      </c>
      <c r="CE23" s="59">
        <f>IFERROR(INDEX('План продаж'!$AJ$22:$AJ$116,MATCH(CE$6,'План продаж'!$B$22:$B$116,0)),0)</f>
        <v>0</v>
      </c>
      <c r="CF23" s="59">
        <f>IFERROR(INDEX('План продаж'!$AJ$22:$AJ$116,MATCH(CF$6,'План продаж'!$B$22:$B$116,0)),0)</f>
        <v>0</v>
      </c>
      <c r="CG23" s="59">
        <f>IFERROR(INDEX('План продаж'!$AJ$22:$AJ$116,MATCH(CG$6,'План продаж'!$B$22:$B$116,0)),0)</f>
        <v>0</v>
      </c>
      <c r="CH23" s="59">
        <f>IFERROR(INDEX('План продаж'!$AJ$22:$AJ$116,MATCH(CH$6,'План продаж'!$B$22:$B$116,0)),0)</f>
        <v>0</v>
      </c>
      <c r="CI23" s="59">
        <f>IFERROR(INDEX('План продаж'!$AJ$22:$AJ$116,MATCH(CI$6,'План продаж'!$B$22:$B$116,0)),0)</f>
        <v>0</v>
      </c>
      <c r="CJ23" s="59">
        <f>IFERROR(INDEX('План продаж'!$AJ$22:$AJ$116,MATCH(CJ$6,'План продаж'!$B$22:$B$116,0)),0)</f>
        <v>0</v>
      </c>
      <c r="CK23" s="59">
        <f>IFERROR(INDEX('План продаж'!$AJ$22:$AJ$116,MATCH(CK$6,'План продаж'!$B$22:$B$116,0)),0)</f>
        <v>0</v>
      </c>
      <c r="CL23" s="59">
        <f>IFERROR(INDEX('План продаж'!$AJ$22:$AJ$116,MATCH(CL$6,'План продаж'!$B$22:$B$116,0)),0)</f>
        <v>0</v>
      </c>
      <c r="CM23" s="59">
        <f>IFERROR(INDEX('План продаж'!$AJ$22:$AJ$116,MATCH(CM$6,'План продаж'!$B$22:$B$116,0)),0)</f>
        <v>0</v>
      </c>
      <c r="CN23" s="59">
        <f>IFERROR(INDEX('План продаж'!$AJ$22:$AJ$116,MATCH(CN$6,'План продаж'!$B$22:$B$116,0)),0)</f>
        <v>0</v>
      </c>
      <c r="CO23" s="59">
        <f>IFERROR(INDEX('План продаж'!$AJ$22:$AJ$116,MATCH(CO$6,'План продаж'!$B$22:$B$116,0)),0)</f>
        <v>0</v>
      </c>
      <c r="CP23" s="59">
        <f>IFERROR(INDEX('План продаж'!$AJ$22:$AJ$116,MATCH(CP$6,'План продаж'!$B$22:$B$116,0)),0)</f>
        <v>0</v>
      </c>
      <c r="CQ23" s="59">
        <f>IFERROR(INDEX('План продаж'!$AJ$22:$AJ$116,MATCH(CQ$6,'План продаж'!$B$22:$B$116,0)),0)</f>
        <v>0</v>
      </c>
      <c r="CR23" s="59">
        <f>IFERROR(INDEX('План продаж'!$AJ$22:$AJ$116,MATCH(CR$6,'План продаж'!$B$22:$B$116,0)),0)</f>
        <v>0</v>
      </c>
      <c r="CS23" s="59">
        <f>IFERROR(INDEX('План продаж'!$AJ$22:$AJ$116,MATCH(CS$6,'План продаж'!$B$22:$B$116,0)),0)</f>
        <v>0</v>
      </c>
      <c r="CT23" s="59">
        <f>IFERROR(INDEX('План продаж'!$AJ$22:$AJ$116,MATCH(CT$6,'План продаж'!$B$22:$B$116,0)),0)</f>
        <v>0</v>
      </c>
      <c r="CU23" s="59">
        <f>IFERROR(INDEX('План продаж'!$AJ$22:$AJ$116,MATCH(CU$6,'План продаж'!$B$22:$B$116,0)),0)</f>
        <v>0</v>
      </c>
      <c r="CV23" s="59">
        <f>IFERROR(INDEX('План продаж'!$AJ$22:$AJ$116,MATCH(CV$6,'План продаж'!$B$22:$B$116,0)),0)</f>
        <v>0</v>
      </c>
      <c r="CW23" s="59">
        <f>IFERROR(INDEX('План продаж'!$AJ$22:$AJ$116,MATCH(CW$6,'План продаж'!$B$22:$B$116,0)),0)</f>
        <v>0</v>
      </c>
      <c r="CX23" s="59">
        <f>IFERROR(INDEX('План продаж'!$AJ$22:$AJ$116,MATCH(CX$6,'План продаж'!$B$22:$B$116,0)),0)</f>
        <v>0</v>
      </c>
      <c r="CY23" s="59">
        <f>IFERROR(INDEX('План продаж'!$AJ$22:$AJ$116,MATCH(CY$6,'План продаж'!$B$22:$B$116,0)),0)</f>
        <v>0</v>
      </c>
      <c r="CZ23" s="59">
        <f>IFERROR(INDEX('План продаж'!$AJ$22:$AJ$116,MATCH(CZ$6,'План продаж'!$B$22:$B$116,0)),0)</f>
        <v>0</v>
      </c>
      <c r="DA23" s="59">
        <f>IFERROR(INDEX('План продаж'!$AJ$22:$AJ$116,MATCH(DA$6,'План продаж'!$B$22:$B$116,0)),0)</f>
        <v>0</v>
      </c>
      <c r="DB23" s="59">
        <f>IFERROR(INDEX('План продаж'!$AJ$22:$AJ$116,MATCH(DB$6,'План продаж'!$B$22:$B$116,0)),0)</f>
        <v>0</v>
      </c>
      <c r="DC23" s="59">
        <f>IFERROR(INDEX('План продаж'!$AJ$22:$AJ$116,MATCH(DC$6,'План продаж'!$B$22:$B$116,0)),0)</f>
        <v>0</v>
      </c>
      <c r="DD23" s="59">
        <f>IFERROR(INDEX('План продаж'!$AJ$22:$AJ$116,MATCH(DD$6,'План продаж'!$B$22:$B$116,0)),0)</f>
        <v>0</v>
      </c>
      <c r="DE23" s="59">
        <f>IFERROR(INDEX('План продаж'!$AJ$22:$AJ$116,MATCH(DE$6,'План продаж'!$B$22:$B$116,0)),0)</f>
        <v>0</v>
      </c>
      <c r="DF23" s="59">
        <f>IFERROR(INDEX('План продаж'!$AJ$22:$AJ$116,MATCH(DF$6,'План продаж'!$B$22:$B$116,0)),0)</f>
        <v>0</v>
      </c>
      <c r="DG23" s="59">
        <f>IFERROR(INDEX('План продаж'!$AJ$22:$AJ$116,MATCH(DG$6,'План продаж'!$B$22:$B$116,0)),0)</f>
        <v>0</v>
      </c>
      <c r="DH23" s="59">
        <f>IFERROR(INDEX('План продаж'!$AJ$22:$AJ$116,MATCH(DH$6,'План продаж'!$B$22:$B$116,0)),0)</f>
        <v>0</v>
      </c>
      <c r="DI23" s="59">
        <f>IFERROR(INDEX('План продаж'!$AJ$22:$AJ$116,MATCH(DI$6,'План продаж'!$B$22:$B$116,0)),0)</f>
        <v>0</v>
      </c>
      <c r="DJ23" s="59">
        <f>IFERROR(INDEX('План продаж'!$AJ$22:$AJ$116,MATCH(DJ$6,'План продаж'!$B$22:$B$116,0)),0)</f>
        <v>0</v>
      </c>
      <c r="DK23" s="59">
        <f>IFERROR(INDEX('План продаж'!$AJ$22:$AJ$116,MATCH(DK$6,'План продаж'!$B$22:$B$116,0)),0)</f>
        <v>0</v>
      </c>
      <c r="DL23" s="59">
        <f>IFERROR(INDEX('План продаж'!$AJ$22:$AJ$116,MATCH(DL$6,'План продаж'!$B$22:$B$116,0)),0)</f>
        <v>0</v>
      </c>
      <c r="DM23" s="59">
        <f>IFERROR(INDEX('План продаж'!$AJ$22:$AJ$116,MATCH(DM$6,'План продаж'!$B$22:$B$116,0)),0)</f>
        <v>0</v>
      </c>
      <c r="DN23" s="59">
        <f>IFERROR(INDEX('План продаж'!$AJ$22:$AJ$116,MATCH(DN$6,'План продаж'!$B$22:$B$116,0)),0)</f>
        <v>0</v>
      </c>
      <c r="DO23" s="59">
        <f>IFERROR(INDEX('План продаж'!$AJ$22:$AJ$116,MATCH(DO$6,'План продаж'!$B$22:$B$116,0)),0)</f>
        <v>0</v>
      </c>
      <c r="DP23" s="59">
        <f>IFERROR(INDEX('План продаж'!$AJ$22:$AJ$116,MATCH(DP$6,'План продаж'!$B$22:$B$116,0)),0)</f>
        <v>0</v>
      </c>
      <c r="DQ23" s="59">
        <f>IFERROR(INDEX('План продаж'!$AJ$22:$AJ$116,MATCH(DQ$6,'План продаж'!$B$22:$B$116,0)),0)</f>
        <v>0</v>
      </c>
      <c r="DR23" s="59">
        <f>IFERROR(INDEX('План продаж'!$AJ$22:$AJ$116,MATCH(DR$6,'План продаж'!$B$22:$B$116,0)),0)</f>
        <v>0</v>
      </c>
      <c r="DS23" s="59">
        <f>IFERROR(INDEX('План продаж'!$AJ$22:$AJ$116,MATCH(DS$6,'План продаж'!$B$22:$B$116,0)),0)</f>
        <v>0</v>
      </c>
      <c r="DT23" s="59">
        <f>IFERROR(INDEX('План продаж'!$AJ$22:$AJ$116,MATCH(DT$6,'План продаж'!$B$22:$B$116,0)),0)</f>
        <v>0</v>
      </c>
      <c r="DU23" s="59">
        <f>IFERROR(INDEX('План продаж'!$AJ$22:$AJ$116,MATCH(DU$6,'План продаж'!$B$22:$B$116,0)),0)</f>
        <v>0</v>
      </c>
      <c r="DV23" s="59">
        <f>IFERROR(INDEX('План продаж'!$AJ$22:$AJ$116,MATCH(DV$6,'План продаж'!$B$22:$B$116,0)),0)</f>
        <v>0</v>
      </c>
      <c r="DW23" s="59">
        <f>IFERROR(INDEX('План продаж'!$AJ$22:$AJ$116,MATCH(DW$6,'План продаж'!$B$22:$B$116,0)),0)</f>
        <v>0</v>
      </c>
      <c r="DX23" s="59">
        <f>IFERROR(INDEX('План продаж'!$AJ$22:$AJ$116,MATCH(DX$6,'План продаж'!$B$22:$B$116,0)),0)</f>
        <v>0</v>
      </c>
      <c r="DY23" s="59">
        <f>IFERROR(INDEX('План продаж'!$AJ$22:$AJ$116,MATCH(DY$6,'План продаж'!$B$22:$B$116,0)),0)</f>
        <v>0</v>
      </c>
      <c r="DZ23" s="59">
        <f>IFERROR(INDEX('План продаж'!$AJ$22:$AJ$116,MATCH(DZ$6,'План продаж'!$B$22:$B$116,0)),0)</f>
        <v>0</v>
      </c>
      <c r="EA23" s="59">
        <f>IFERROR(INDEX('План продаж'!$AJ$22:$AJ$116,MATCH(EA$6,'План продаж'!$B$22:$B$116,0)),0)</f>
        <v>0</v>
      </c>
      <c r="EB23" s="59">
        <f>IFERROR(INDEX('План продаж'!$AJ$22:$AJ$116,MATCH(EB$6,'План продаж'!$B$22:$B$116,0)),0)</f>
        <v>0</v>
      </c>
      <c r="EC23" s="59">
        <f>IFERROR(INDEX('План продаж'!$AJ$22:$AJ$116,MATCH(EC$6,'План продаж'!$B$22:$B$116,0)),0)</f>
        <v>0</v>
      </c>
      <c r="ED23" s="59">
        <f>IFERROR(INDEX('План продаж'!$AJ$22:$AJ$116,MATCH(ED$6,'План продаж'!$B$22:$B$116,0)),0)</f>
        <v>0</v>
      </c>
      <c r="EE23" s="59">
        <f>IFERROR(INDEX('План продаж'!$AJ$22:$AJ$116,MATCH(EE$6,'План продаж'!$B$22:$B$116,0)),0)</f>
        <v>0</v>
      </c>
      <c r="EF23" s="59">
        <f>IFERROR(INDEX('План продаж'!$AJ$22:$AJ$116,MATCH(EF$6,'План продаж'!$B$22:$B$116,0)),0)</f>
        <v>0</v>
      </c>
      <c r="EG23" s="59">
        <f>IFERROR(INDEX('План продаж'!$AJ$22:$AJ$116,MATCH(EG$6,'План продаж'!$B$22:$B$116,0)),0)</f>
        <v>0</v>
      </c>
      <c r="EH23" s="59">
        <f>IFERROR(INDEX('План продаж'!$AJ$22:$AJ$116,MATCH(EH$6,'План продаж'!$B$22:$B$116,0)),0)</f>
        <v>0</v>
      </c>
      <c r="EI23" s="59">
        <f>IFERROR(INDEX('План продаж'!$AJ$22:$AJ$116,MATCH(EI$6,'План продаж'!$B$22:$B$116,0)),0)</f>
        <v>0</v>
      </c>
      <c r="EJ23" s="59"/>
      <c r="EK23" s="59"/>
      <c r="EL23" s="59"/>
      <c r="EM23" s="59"/>
      <c r="EN23" s="59"/>
      <c r="EO23" s="59"/>
      <c r="EP23" s="59"/>
      <c r="EQ23" s="59"/>
      <c r="ER23" s="59"/>
      <c r="ES23" s="59"/>
      <c r="ET23" s="59"/>
      <c r="EU23" s="59"/>
      <c r="EV23" s="59"/>
      <c r="EW23" s="59"/>
      <c r="EX23" s="59"/>
      <c r="EY23" s="59"/>
      <c r="EZ23" s="59"/>
      <c r="FA23" s="59"/>
      <c r="FB23" s="59"/>
      <c r="FC23" s="59"/>
      <c r="FD23" s="59"/>
      <c r="FE23" s="59"/>
      <c r="FF23" s="59"/>
      <c r="FG23" s="59"/>
      <c r="FH23" s="59"/>
      <c r="FI23" s="59"/>
      <c r="FJ23" s="59"/>
      <c r="FK23" s="59"/>
      <c r="FL23" s="59"/>
      <c r="FM23" s="59"/>
      <c r="FN23" s="59"/>
      <c r="FO23" s="59"/>
      <c r="FP23" s="59"/>
      <c r="FQ23" s="59"/>
      <c r="FR23" s="59"/>
      <c r="FS23" s="59"/>
      <c r="FT23" s="60"/>
      <c r="FU23" s="60"/>
      <c r="FV23" s="60"/>
      <c r="FW23" s="60"/>
      <c r="FX23" s="60"/>
      <c r="FY23" s="60"/>
      <c r="FZ23" s="60"/>
      <c r="GA23" s="60"/>
      <c r="GB23" s="60"/>
      <c r="GC23" s="60"/>
      <c r="GD23" s="60"/>
      <c r="GE23" s="60"/>
      <c r="GF23" s="60"/>
      <c r="GG23" s="60"/>
      <c r="GH23" s="60"/>
      <c r="GI23" s="60"/>
      <c r="GJ23" s="60"/>
      <c r="GK23" s="60"/>
      <c r="GL23" s="60"/>
      <c r="GM23" s="60"/>
      <c r="GN23" s="60"/>
      <c r="GO23" s="60"/>
      <c r="GP23" s="60"/>
      <c r="GQ23" s="60"/>
      <c r="GR23" s="60"/>
      <c r="GS23" s="60"/>
    </row>
    <row r="24" spans="2:201" x14ac:dyDescent="0.2">
      <c r="B24" s="66"/>
      <c r="C24" s="67" t="s">
        <v>871</v>
      </c>
      <c r="D24" s="70" t="e">
        <f t="shared" ref="D24:D26" si="105">AVERAGEIF(S24:DK24,"&gt;0")</f>
        <v>#DIV/0!</v>
      </c>
      <c r="E24" s="78" t="e">
        <f>SUMIF($S$6:$EI$6,"&lt;"&amp;$Q$2,S24:EI24)/P24</f>
        <v>#DIV/0!</v>
      </c>
      <c r="G24" s="68"/>
      <c r="H24" s="68"/>
      <c r="I24" s="68"/>
      <c r="J24" s="68"/>
      <c r="K24" s="68"/>
      <c r="L24" s="68"/>
      <c r="M24" s="68"/>
      <c r="N24" s="68"/>
      <c r="O24" s="68"/>
      <c r="P24" s="69">
        <f t="shared" si="103"/>
        <v>0</v>
      </c>
      <c r="Q24" s="70">
        <f t="shared" si="104"/>
        <v>0</v>
      </c>
      <c r="R24" s="59">
        <f>P24-Q24</f>
        <v>0</v>
      </c>
      <c r="S24" s="59"/>
      <c r="T24" s="59"/>
      <c r="U24" s="59">
        <f>IFERROR(INDEX('План продаж'!$AW$22:$AW$116,MATCH(U$6,'План продаж'!$B$22:$B$116,0)),0)</f>
        <v>0</v>
      </c>
      <c r="V24" s="59">
        <f>IFERROR(INDEX('План продаж'!$AW$22:$AW$116,MATCH(V$6,'План продаж'!$B$22:$B$116,0)),0)</f>
        <v>0</v>
      </c>
      <c r="W24" s="59">
        <f>IFERROR(INDEX('План продаж'!$AW$22:$AW$116,MATCH(W$6,'План продаж'!$B$22:$B$116,0)),0)</f>
        <v>0</v>
      </c>
      <c r="X24" s="59">
        <f>IFERROR(INDEX('План продаж'!$AW$22:$AW$116,MATCH(X$6,'План продаж'!$B$22:$B$116,0)),0)</f>
        <v>0</v>
      </c>
      <c r="Y24" s="59">
        <f>IFERROR(INDEX('План продаж'!$AW$22:$AW$116,MATCH(Y$6,'План продаж'!$B$22:$B$116,0)),0)</f>
        <v>0</v>
      </c>
      <c r="Z24" s="59">
        <f>IFERROR(INDEX('План продаж'!$AW$22:$AW$116,MATCH(Z$6,'План продаж'!$B$22:$B$116,0)),0)</f>
        <v>0</v>
      </c>
      <c r="AA24" s="59">
        <f>IFERROR(INDEX('План продаж'!$AW$22:$AW$116,MATCH(AA$6,'План продаж'!$B$22:$B$116,0)),0)</f>
        <v>0</v>
      </c>
      <c r="AB24" s="59">
        <f>IFERROR(INDEX('План продаж'!$AW$22:$AW$116,MATCH(AB$6,'План продаж'!$B$22:$B$116,0)),0)</f>
        <v>0</v>
      </c>
      <c r="AC24" s="59">
        <f>IFERROR(INDEX('План продаж'!$AW$22:$AW$116,MATCH(AC$6,'План продаж'!$B$22:$B$116,0)),0)</f>
        <v>0</v>
      </c>
      <c r="AD24" s="59">
        <f>IFERROR(INDEX('План продаж'!$AW$22:$AW$116,MATCH(AD$6,'План продаж'!$B$22:$B$116,0)),0)</f>
        <v>0</v>
      </c>
      <c r="AE24" s="59">
        <f>IFERROR(INDEX('План продаж'!$AW$22:$AW$116,MATCH(AE$6,'План продаж'!$B$22:$B$116,0)),0)</f>
        <v>0</v>
      </c>
      <c r="AF24" s="59">
        <f>IFERROR(INDEX('План продаж'!$AW$22:$AW$116,MATCH(AF$6,'План продаж'!$B$22:$B$116,0)),0)</f>
        <v>0</v>
      </c>
      <c r="AG24" s="59">
        <f>IFERROR(INDEX('План продаж'!$AW$22:$AW$116,MATCH(AG$6,'План продаж'!$B$22:$B$116,0)),0)</f>
        <v>0</v>
      </c>
      <c r="AH24" s="59">
        <f>IFERROR(INDEX('План продаж'!$AW$22:$AW$116,MATCH(AH$6,'План продаж'!$B$22:$B$116,0)),0)</f>
        <v>0</v>
      </c>
      <c r="AI24" s="59">
        <f>IFERROR(INDEX('План продаж'!$AW$22:$AW$116,MATCH(AI$6,'План продаж'!$B$22:$B$116,0)),0)</f>
        <v>0</v>
      </c>
      <c r="AJ24" s="59">
        <f>IFERROR(INDEX('План продаж'!$AW$22:$AW$116,MATCH(AJ$6,'План продаж'!$B$22:$B$116,0)),0)</f>
        <v>0</v>
      </c>
      <c r="AK24" s="59">
        <f>IFERROR(INDEX('План продаж'!$AW$22:$AW$116,MATCH(AK$6,'План продаж'!$B$22:$B$116,0)),0)</f>
        <v>0</v>
      </c>
      <c r="AL24" s="59">
        <f>IFERROR(INDEX('План продаж'!$AW$22:$AW$116,MATCH(AL$6,'План продаж'!$B$22:$B$116,0)),0)</f>
        <v>0</v>
      </c>
      <c r="AM24" s="59">
        <f>IFERROR(INDEX('План продаж'!$AW$22:$AW$116,MATCH(AM$6,'План продаж'!$B$22:$B$116,0)),0)</f>
        <v>0</v>
      </c>
      <c r="AN24" s="59">
        <f>IFERROR(INDEX('План продаж'!$AW$22:$AW$116,MATCH(AN$6,'План продаж'!$B$22:$B$116,0)),0)</f>
        <v>0</v>
      </c>
      <c r="AO24" s="59">
        <f>IFERROR(INDEX('План продаж'!$AW$22:$AW$116,MATCH(AO$6,'План продаж'!$B$22:$B$116,0)),0)</f>
        <v>0</v>
      </c>
      <c r="AP24" s="59">
        <f>IFERROR(INDEX('План продаж'!$AW$22:$AW$116,MATCH(AP$6,'План продаж'!$B$22:$B$116,0)),0)</f>
        <v>0</v>
      </c>
      <c r="AQ24" s="59">
        <f>IFERROR(INDEX('План продаж'!$AW$22:$AW$116,MATCH(AQ$6,'План продаж'!$B$22:$B$116,0)),0)</f>
        <v>0</v>
      </c>
      <c r="AR24" s="59">
        <f>IFERROR(INDEX('План продаж'!$AW$22:$AW$116,MATCH(AR$6,'План продаж'!$B$22:$B$116,0)),0)</f>
        <v>0</v>
      </c>
      <c r="AS24" s="59">
        <f>IFERROR(INDEX('План продаж'!$AW$22:$AW$116,MATCH(AS$6,'План продаж'!$B$22:$B$116,0)),0)</f>
        <v>0</v>
      </c>
      <c r="AT24" s="59">
        <f>IFERROR(INDEX('План продаж'!$AW$22:$AW$116,MATCH(AT$6,'План продаж'!$B$22:$B$116,0)),0)</f>
        <v>0</v>
      </c>
      <c r="AU24" s="59">
        <f>IFERROR(INDEX('План продаж'!$AW$22:$AW$116,MATCH(AU$6,'План продаж'!$B$22:$B$116,0)),0)</f>
        <v>0</v>
      </c>
      <c r="AV24" s="59">
        <f>IFERROR(INDEX('План продаж'!$AW$22:$AW$116,MATCH(AV$6,'План продаж'!$B$22:$B$116,0)),0)</f>
        <v>0</v>
      </c>
      <c r="AW24" s="59">
        <f>IFERROR(INDEX('План продаж'!$AW$22:$AW$116,MATCH(AW$6,'План продаж'!$B$22:$B$116,0)),0)</f>
        <v>0</v>
      </c>
      <c r="AX24" s="59">
        <f>IFERROR(INDEX('План продаж'!$AW$22:$AW$116,MATCH(AX$6,'План продаж'!$B$22:$B$116,0)),0)</f>
        <v>0</v>
      </c>
      <c r="AY24" s="59">
        <f>IFERROR(INDEX('План продаж'!$AW$22:$AW$116,MATCH(AY$6,'План продаж'!$B$22:$B$116,0)),0)</f>
        <v>0</v>
      </c>
      <c r="AZ24" s="59">
        <f>IFERROR(INDEX('План продаж'!$AW$22:$AW$116,MATCH(AZ$6,'План продаж'!$B$22:$B$116,0)),0)</f>
        <v>0</v>
      </c>
      <c r="BA24" s="59">
        <f>IFERROR(INDEX('План продаж'!$AW$22:$AW$116,MATCH(BA$6,'План продаж'!$B$22:$B$116,0)),0)</f>
        <v>0</v>
      </c>
      <c r="BB24" s="59">
        <f>IFERROR(INDEX('План продаж'!$AW$22:$AW$116,MATCH(BB$6,'План продаж'!$B$22:$B$116,0)),0)</f>
        <v>0</v>
      </c>
      <c r="BC24" s="59">
        <f>IFERROR(INDEX('План продаж'!$AW$22:$AW$116,MATCH(BC$6,'План продаж'!$B$22:$B$116,0)),0)</f>
        <v>0</v>
      </c>
      <c r="BD24" s="59">
        <f>IFERROR(INDEX('План продаж'!$AW$22:$AW$116,MATCH(BD$6,'План продаж'!$B$22:$B$116,0)),0)</f>
        <v>0</v>
      </c>
      <c r="BE24" s="59">
        <f>IFERROR(INDEX('План продаж'!$AW$22:$AW$116,MATCH(BE$6,'План продаж'!$B$22:$B$116,0)),0)</f>
        <v>0</v>
      </c>
      <c r="BF24" s="59">
        <f>IFERROR(INDEX('План продаж'!$AW$22:$AW$116,MATCH(BF$6,'План продаж'!$B$22:$B$116,0)),0)</f>
        <v>0</v>
      </c>
      <c r="BG24" s="59">
        <f>IFERROR(INDEX('План продаж'!$AW$22:$AW$116,MATCH(BG$6,'План продаж'!$B$22:$B$116,0)),0)</f>
        <v>0</v>
      </c>
      <c r="BH24" s="59">
        <f>IFERROR(INDEX('План продаж'!$AW$22:$AW$116,MATCH(BH$6,'План продаж'!$B$22:$B$116,0)),0)</f>
        <v>0</v>
      </c>
      <c r="BI24" s="59">
        <f>IFERROR(INDEX('План продаж'!$AW$22:$AW$116,MATCH(BI$6,'План продаж'!$B$22:$B$116,0)),0)</f>
        <v>0</v>
      </c>
      <c r="BJ24" s="59">
        <f>IFERROR(INDEX('План продаж'!$AW$22:$AW$116,MATCH(BJ$6,'План продаж'!$B$22:$B$116,0)),0)</f>
        <v>0</v>
      </c>
      <c r="BK24" s="59">
        <f>IFERROR(INDEX('План продаж'!$AW$22:$AW$116,MATCH(BK$6,'План продаж'!$B$22:$B$116,0)),0)</f>
        <v>0</v>
      </c>
      <c r="BL24" s="59">
        <f>IFERROR(INDEX('План продаж'!$AW$22:$AW$116,MATCH(BL$6,'План продаж'!$B$22:$B$116,0)),0)</f>
        <v>0</v>
      </c>
      <c r="BM24" s="59">
        <f>IFERROR(INDEX('План продаж'!$AW$22:$AW$116,MATCH(BM$6,'План продаж'!$B$22:$B$116,0)),0)</f>
        <v>0</v>
      </c>
      <c r="BN24" s="59">
        <f>IFERROR(INDEX('План продаж'!$AW$22:$AW$116,MATCH(BN$6,'План продаж'!$B$22:$B$116,0)),0)</f>
        <v>0</v>
      </c>
      <c r="BO24" s="59">
        <f>IFERROR(INDEX('План продаж'!$AW$22:$AW$116,MATCH(BO$6,'План продаж'!$B$22:$B$116,0)),0)</f>
        <v>0</v>
      </c>
      <c r="BP24" s="59">
        <f>IFERROR(INDEX('План продаж'!$AW$22:$AW$116,MATCH(BP$6,'План продаж'!$B$22:$B$116,0)),0)</f>
        <v>0</v>
      </c>
      <c r="BQ24" s="59">
        <f>IFERROR(INDEX('План продаж'!$AW$22:$AW$116,MATCH(BQ$6,'План продаж'!$B$22:$B$116,0)),0)</f>
        <v>0</v>
      </c>
      <c r="BR24" s="59">
        <f>IFERROR(INDEX('План продаж'!$AW$22:$AW$116,MATCH(BR$6,'План продаж'!$B$22:$B$116,0)),0)</f>
        <v>0</v>
      </c>
      <c r="BS24" s="59">
        <f>IFERROR(INDEX('План продаж'!$AW$22:$AW$116,MATCH(BS$6,'План продаж'!$B$22:$B$116,0)),0)</f>
        <v>0</v>
      </c>
      <c r="BT24" s="59">
        <f>IFERROR(INDEX('План продаж'!$AW$22:$AW$116,MATCH(BT$6,'План продаж'!$B$22:$B$116,0)),0)</f>
        <v>0</v>
      </c>
      <c r="BU24" s="59">
        <f>IFERROR(INDEX('План продаж'!$AW$22:$AW$116,MATCH(BU$6,'План продаж'!$B$22:$B$116,0)),0)</f>
        <v>0</v>
      </c>
      <c r="BV24" s="59">
        <f>IFERROR(INDEX('План продаж'!$AW$22:$AW$116,MATCH(BV$6,'План продаж'!$B$22:$B$116,0)),0)</f>
        <v>0</v>
      </c>
      <c r="BW24" s="59">
        <f>IFERROR(INDEX('План продаж'!$AW$22:$AW$116,MATCH(BW$6,'План продаж'!$B$22:$B$116,0)),0)</f>
        <v>0</v>
      </c>
      <c r="BX24" s="59">
        <f>IFERROR(INDEX('План продаж'!$AW$22:$AW$116,MATCH(BX$6,'План продаж'!$B$22:$B$116,0)),0)</f>
        <v>0</v>
      </c>
      <c r="BY24" s="59">
        <f>IFERROR(INDEX('План продаж'!$AW$22:$AW$116,MATCH(BY$6,'План продаж'!$B$22:$B$116,0)),0)</f>
        <v>0</v>
      </c>
      <c r="BZ24" s="59">
        <f>IFERROR(INDEX('План продаж'!$AW$22:$AW$116,MATCH(BZ$6,'План продаж'!$B$22:$B$116,0)),0)</f>
        <v>0</v>
      </c>
      <c r="CA24" s="59">
        <f>IFERROR(INDEX('План продаж'!$AW$22:$AW$116,MATCH(CA$6,'План продаж'!$B$22:$B$116,0)),0)</f>
        <v>0</v>
      </c>
      <c r="CB24" s="59">
        <f>IFERROR(INDEX('План продаж'!$AW$22:$AW$116,MATCH(CB$6,'План продаж'!$B$22:$B$116,0)),0)</f>
        <v>0</v>
      </c>
      <c r="CC24" s="59">
        <f>IFERROR(INDEX('План продаж'!$AW$22:$AW$116,MATCH(CC$6,'План продаж'!$B$22:$B$116,0)),0)</f>
        <v>0</v>
      </c>
      <c r="CD24" s="59">
        <f>IFERROR(INDEX('План продаж'!$AW$22:$AW$116,MATCH(CD$6,'План продаж'!$B$22:$B$116,0)),0)</f>
        <v>0</v>
      </c>
      <c r="CE24" s="59">
        <f>IFERROR(INDEX('План продаж'!$AW$22:$AW$116,MATCH(CE$6,'План продаж'!$B$22:$B$116,0)),0)</f>
        <v>0</v>
      </c>
      <c r="CF24" s="59">
        <f>IFERROR(INDEX('План продаж'!$AW$22:$AW$116,MATCH(CF$6,'План продаж'!$B$22:$B$116,0)),0)</f>
        <v>0</v>
      </c>
      <c r="CG24" s="59">
        <f>IFERROR(INDEX('План продаж'!$AW$22:$AW$116,MATCH(CG$6,'План продаж'!$B$22:$B$116,0)),0)</f>
        <v>0</v>
      </c>
      <c r="CH24" s="59">
        <f>IFERROR(INDEX('План продаж'!$AW$22:$AW$116,MATCH(CH$6,'План продаж'!$B$22:$B$116,0)),0)</f>
        <v>0</v>
      </c>
      <c r="CI24" s="59">
        <f>IFERROR(INDEX('План продаж'!$AW$22:$AW$116,MATCH(CI$6,'План продаж'!$B$22:$B$116,0)),0)</f>
        <v>0</v>
      </c>
      <c r="CJ24" s="59">
        <f>IFERROR(INDEX('План продаж'!$AW$22:$AW$116,MATCH(CJ$6,'План продаж'!$B$22:$B$116,0)),0)</f>
        <v>0</v>
      </c>
      <c r="CK24" s="59">
        <f>IFERROR(INDEX('План продаж'!$AW$22:$AW$116,MATCH(CK$6,'План продаж'!$B$22:$B$116,0)),0)</f>
        <v>0</v>
      </c>
      <c r="CL24" s="59">
        <f>IFERROR(INDEX('План продаж'!$AW$22:$AW$116,MATCH(CL$6,'План продаж'!$B$22:$B$116,0)),0)</f>
        <v>0</v>
      </c>
      <c r="CM24" s="59">
        <f>IFERROR(INDEX('План продаж'!$AW$22:$AW$116,MATCH(CM$6,'План продаж'!$B$22:$B$116,0)),0)</f>
        <v>0</v>
      </c>
      <c r="CN24" s="59">
        <f>IFERROR(INDEX('План продаж'!$AW$22:$AW$116,MATCH(CN$6,'План продаж'!$B$22:$B$116,0)),0)</f>
        <v>0</v>
      </c>
      <c r="CO24" s="59">
        <f>IFERROR(INDEX('План продаж'!$AW$22:$AW$116,MATCH(CO$6,'План продаж'!$B$22:$B$116,0)),0)</f>
        <v>0</v>
      </c>
      <c r="CP24" s="59">
        <f>IFERROR(INDEX('План продаж'!$AW$22:$AW$116,MATCH(CP$6,'План продаж'!$B$22:$B$116,0)),0)</f>
        <v>0</v>
      </c>
      <c r="CQ24" s="59">
        <f>IFERROR(INDEX('План продаж'!$AW$22:$AW$116,MATCH(CQ$6,'План продаж'!$B$22:$B$116,0)),0)</f>
        <v>0</v>
      </c>
      <c r="CR24" s="59">
        <f>IFERROR(INDEX('План продаж'!$AW$22:$AW$116,MATCH(CR$6,'План продаж'!$B$22:$B$116,0)),0)</f>
        <v>0</v>
      </c>
      <c r="CS24" s="59">
        <f>IFERROR(INDEX('План продаж'!$AW$22:$AW$116,MATCH(CS$6,'План продаж'!$B$22:$B$116,0)),0)</f>
        <v>0</v>
      </c>
      <c r="CT24" s="59">
        <f>IFERROR(INDEX('План продаж'!$AW$22:$AW$116,MATCH(CT$6,'План продаж'!$B$22:$B$116,0)),0)</f>
        <v>0</v>
      </c>
      <c r="CU24" s="59">
        <f>IFERROR(INDEX('План продаж'!$AW$22:$AW$116,MATCH(CU$6,'План продаж'!$B$22:$B$116,0)),0)</f>
        <v>0</v>
      </c>
      <c r="CV24" s="59">
        <f>IFERROR(INDEX('План продаж'!$AW$22:$AW$116,MATCH(CV$6,'План продаж'!$B$22:$B$116,0)),0)</f>
        <v>0</v>
      </c>
      <c r="CW24" s="59">
        <f>IFERROR(INDEX('План продаж'!$AW$22:$AW$116,MATCH(CW$6,'План продаж'!$B$22:$B$116,0)),0)</f>
        <v>0</v>
      </c>
      <c r="CX24" s="59">
        <f>IFERROR(INDEX('План продаж'!$AW$22:$AW$116,MATCH(CX$6,'План продаж'!$B$22:$B$116,0)),0)</f>
        <v>0</v>
      </c>
      <c r="CY24" s="59">
        <f>IFERROR(INDEX('План продаж'!$AW$22:$AW$116,MATCH(CY$6,'План продаж'!$B$22:$B$116,0)),0)</f>
        <v>0</v>
      </c>
      <c r="CZ24" s="59">
        <f>IFERROR(INDEX('План продаж'!$AW$22:$AW$116,MATCH(CZ$6,'План продаж'!$B$22:$B$116,0)),0)</f>
        <v>0</v>
      </c>
      <c r="DA24" s="59">
        <f>IFERROR(INDEX('План продаж'!$AW$22:$AW$116,MATCH(DA$6,'План продаж'!$B$22:$B$116,0)),0)</f>
        <v>0</v>
      </c>
      <c r="DB24" s="59">
        <f>IFERROR(INDEX('План продаж'!$AW$22:$AW$116,MATCH(DB$6,'План продаж'!$B$22:$B$116,0)),0)</f>
        <v>0</v>
      </c>
      <c r="DC24" s="59">
        <f>IFERROR(INDEX('План продаж'!$AW$22:$AW$116,MATCH(DC$6,'План продаж'!$B$22:$B$116,0)),0)</f>
        <v>0</v>
      </c>
      <c r="DD24" s="59">
        <f>IFERROR(INDEX('План продаж'!$AW$22:$AW$116,MATCH(DD$6,'План продаж'!$B$22:$B$116,0)),0)</f>
        <v>0</v>
      </c>
      <c r="DE24" s="59">
        <f>IFERROR(INDEX('План продаж'!$AW$22:$AW$116,MATCH(DE$6,'План продаж'!$B$22:$B$116,0)),0)</f>
        <v>0</v>
      </c>
      <c r="DF24" s="59">
        <f>IFERROR(INDEX('План продаж'!$AW$22:$AW$116,MATCH(DF$6,'План продаж'!$B$22:$B$116,0)),0)</f>
        <v>0</v>
      </c>
      <c r="DG24" s="59">
        <f>IFERROR(INDEX('План продаж'!$AW$22:$AW$116,MATCH(DG$6,'План продаж'!$B$22:$B$116,0)),0)</f>
        <v>0</v>
      </c>
      <c r="DH24" s="59">
        <f>IFERROR(INDEX('План продаж'!$AW$22:$AW$116,MATCH(DH$6,'План продаж'!$B$22:$B$116,0)),0)</f>
        <v>0</v>
      </c>
      <c r="DI24" s="59">
        <f>IFERROR(INDEX('План продаж'!$AW$22:$AW$116,MATCH(DI$6,'План продаж'!$B$22:$B$116,0)),0)</f>
        <v>0</v>
      </c>
      <c r="DJ24" s="59">
        <f>IFERROR(INDEX('План продаж'!$AW$22:$AW$116,MATCH(DJ$6,'План продаж'!$B$22:$B$116,0)),0)</f>
        <v>0</v>
      </c>
      <c r="DK24" s="59">
        <f>IFERROR(INDEX('План продаж'!$AW$22:$AW$116,MATCH(DK$6,'План продаж'!$B$22:$B$116,0)),0)</f>
        <v>0</v>
      </c>
      <c r="DL24" s="59">
        <f>IFERROR(INDEX('План продаж'!$AW$22:$AW$116,MATCH(DL$6,'План продаж'!$B$22:$B$116,0)),0)</f>
        <v>0</v>
      </c>
      <c r="DM24" s="59">
        <f>IFERROR(INDEX('План продаж'!$AW$22:$AW$116,MATCH(DM$6,'План продаж'!$B$22:$B$116,0)),0)</f>
        <v>0</v>
      </c>
      <c r="DN24" s="59">
        <f>IFERROR(INDEX('План продаж'!$AW$22:$AW$116,MATCH(DN$6,'План продаж'!$B$22:$B$116,0)),0)</f>
        <v>0</v>
      </c>
      <c r="DO24" s="59">
        <f>IFERROR(INDEX('План продаж'!$AW$22:$AW$116,MATCH(DO$6,'План продаж'!$B$22:$B$116,0)),0)</f>
        <v>0</v>
      </c>
      <c r="DP24" s="59">
        <f>IFERROR(INDEX('План продаж'!$AW$22:$AW$116,MATCH(DP$6,'План продаж'!$B$22:$B$116,0)),0)</f>
        <v>0</v>
      </c>
      <c r="DQ24" s="59">
        <f>IFERROR(INDEX('План продаж'!$AW$22:$AW$116,MATCH(DQ$6,'План продаж'!$B$22:$B$116,0)),0)</f>
        <v>0</v>
      </c>
      <c r="DR24" s="59">
        <f>IFERROR(INDEX('План продаж'!$AW$22:$AW$116,MATCH(DR$6,'План продаж'!$B$22:$B$116,0)),0)</f>
        <v>0</v>
      </c>
      <c r="DS24" s="59">
        <f>IFERROR(INDEX('План продаж'!$AW$22:$AW$116,MATCH(DS$6,'План продаж'!$B$22:$B$116,0)),0)</f>
        <v>0</v>
      </c>
      <c r="DT24" s="59">
        <f>IFERROR(INDEX('План продаж'!$AW$22:$AW$116,MATCH(DT$6,'План продаж'!$B$22:$B$116,0)),0)</f>
        <v>0</v>
      </c>
      <c r="DU24" s="59">
        <f>IFERROR(INDEX('План продаж'!$AW$22:$AW$116,MATCH(DU$6,'План продаж'!$B$22:$B$116,0)),0)</f>
        <v>0</v>
      </c>
      <c r="DV24" s="59">
        <f>IFERROR(INDEX('План продаж'!$AW$22:$AW$116,MATCH(DV$6,'План продаж'!$B$22:$B$116,0)),0)</f>
        <v>0</v>
      </c>
      <c r="DW24" s="59">
        <f>IFERROR(INDEX('План продаж'!$AW$22:$AW$116,MATCH(DW$6,'План продаж'!$B$22:$B$116,0)),0)</f>
        <v>0</v>
      </c>
      <c r="DX24" s="59">
        <f>IFERROR(INDEX('План продаж'!$AW$22:$AW$116,MATCH(DX$6,'План продаж'!$B$22:$B$116,0)),0)</f>
        <v>0</v>
      </c>
      <c r="DY24" s="59">
        <f>IFERROR(INDEX('План продаж'!$AW$22:$AW$116,MATCH(DY$6,'План продаж'!$B$22:$B$116,0)),0)</f>
        <v>0</v>
      </c>
      <c r="DZ24" s="59">
        <f>IFERROR(INDEX('План продаж'!$AW$22:$AW$116,MATCH(DZ$6,'План продаж'!$B$22:$B$116,0)),0)</f>
        <v>0</v>
      </c>
      <c r="EA24" s="59">
        <f>IFERROR(INDEX('План продаж'!$AW$22:$AW$116,MATCH(EA$6,'План продаж'!$B$22:$B$116,0)),0)</f>
        <v>0</v>
      </c>
      <c r="EB24" s="59">
        <f>IFERROR(INDEX('План продаж'!$AW$22:$AW$116,MATCH(EB$6,'План продаж'!$B$22:$B$116,0)),0)</f>
        <v>0</v>
      </c>
      <c r="EC24" s="59">
        <f>IFERROR(INDEX('План продаж'!$AW$22:$AW$116,MATCH(EC$6,'План продаж'!$B$22:$B$116,0)),0)</f>
        <v>0</v>
      </c>
      <c r="ED24" s="59">
        <f>IFERROR(INDEX('План продаж'!$AW$22:$AW$116,MATCH(ED$6,'План продаж'!$B$22:$B$116,0)),0)</f>
        <v>0</v>
      </c>
      <c r="EE24" s="59">
        <f>IFERROR(INDEX('План продаж'!$AW$22:$AW$116,MATCH(EE$6,'План продаж'!$B$22:$B$116,0)),0)</f>
        <v>0</v>
      </c>
      <c r="EF24" s="59">
        <f>IFERROR(INDEX('План продаж'!$AW$22:$AW$116,MATCH(EF$6,'План продаж'!$B$22:$B$116,0)),0)</f>
        <v>0</v>
      </c>
      <c r="EG24" s="59">
        <f>IFERROR(INDEX('План продаж'!$AW$22:$AW$116,MATCH(EG$6,'План продаж'!$B$22:$B$116,0)),0)</f>
        <v>0</v>
      </c>
      <c r="EH24" s="59">
        <f>IFERROR(INDEX('План продаж'!$AW$22:$AW$116,MATCH(EH$6,'План продаж'!$B$22:$B$116,0)),0)</f>
        <v>0</v>
      </c>
      <c r="EI24" s="59">
        <f>IFERROR(INDEX('План продаж'!$AW$22:$AW$116,MATCH(EI$6,'План продаж'!$B$22:$B$116,0)),0)</f>
        <v>0</v>
      </c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/>
      <c r="FJ24" s="59"/>
      <c r="FK24" s="59"/>
      <c r="FL24" s="59"/>
      <c r="FM24" s="59"/>
      <c r="FN24" s="59"/>
      <c r="FO24" s="59"/>
      <c r="FP24" s="59"/>
      <c r="FQ24" s="59"/>
      <c r="FR24" s="59"/>
      <c r="FS24" s="59"/>
      <c r="FT24" s="60"/>
      <c r="FU24" s="60"/>
      <c r="FV24" s="60"/>
      <c r="FW24" s="60"/>
      <c r="FX24" s="60"/>
      <c r="FY24" s="60"/>
      <c r="FZ24" s="60"/>
      <c r="GA24" s="60"/>
      <c r="GB24" s="60"/>
      <c r="GC24" s="60"/>
      <c r="GD24" s="60"/>
      <c r="GE24" s="60"/>
      <c r="GF24" s="60"/>
      <c r="GG24" s="60"/>
      <c r="GH24" s="60"/>
      <c r="GI24" s="60"/>
      <c r="GJ24" s="60"/>
      <c r="GK24" s="60"/>
      <c r="GL24" s="60"/>
      <c r="GM24" s="60"/>
      <c r="GN24" s="60"/>
      <c r="GO24" s="60"/>
      <c r="GP24" s="60"/>
      <c r="GQ24" s="60"/>
      <c r="GR24" s="60"/>
      <c r="GS24" s="60"/>
    </row>
    <row r="25" spans="2:201" x14ac:dyDescent="0.2">
      <c r="B25" s="66"/>
      <c r="C25" s="67" t="s">
        <v>872</v>
      </c>
      <c r="D25" s="70" t="e">
        <f t="shared" si="105"/>
        <v>#DIV/0!</v>
      </c>
      <c r="E25" s="78" t="e">
        <f>SUMIF($S$6:$EI$6,"&lt;"&amp;$Q$2,S25:EI25)/P25</f>
        <v>#DIV/0!</v>
      </c>
      <c r="G25" s="68"/>
      <c r="H25" s="68"/>
      <c r="I25" s="68"/>
      <c r="J25" s="68"/>
      <c r="K25" s="68"/>
      <c r="L25" s="68"/>
      <c r="M25" s="68"/>
      <c r="N25" s="68"/>
      <c r="O25" s="68"/>
      <c r="P25" s="69">
        <f t="shared" si="103"/>
        <v>0</v>
      </c>
      <c r="Q25" s="70">
        <f t="shared" si="104"/>
        <v>0</v>
      </c>
      <c r="R25" s="59">
        <f>P25-Q25</f>
        <v>0</v>
      </c>
      <c r="S25" s="59"/>
      <c r="T25" s="59"/>
      <c r="U25" s="59">
        <f>IFERROR(INDEX('План продаж'!$AO$22:$AO$116,MATCH(U$6,'План продаж'!$B$22:$B$116,0)),0)</f>
        <v>0</v>
      </c>
      <c r="V25" s="59">
        <f>IFERROR(INDEX('План продаж'!$AO$22:$AO$116,MATCH(V$6,'План продаж'!$B$22:$B$116,0)),0)</f>
        <v>0</v>
      </c>
      <c r="W25" s="59">
        <f>IFERROR(INDEX('План продаж'!$AO$22:$AO$116,MATCH(W$6,'План продаж'!$B$22:$B$116,0)),0)</f>
        <v>0</v>
      </c>
      <c r="X25" s="59">
        <f>IFERROR(INDEX('План продаж'!$AO$22:$AO$116,MATCH(X$6,'План продаж'!$B$22:$B$116,0)),0)</f>
        <v>0</v>
      </c>
      <c r="Y25" s="59">
        <f>IFERROR(INDEX('План продаж'!$AO$22:$AO$116,MATCH(Y$6,'План продаж'!$B$22:$B$116,0)),0)</f>
        <v>0</v>
      </c>
      <c r="Z25" s="59">
        <f>IFERROR(INDEX('План продаж'!$AO$22:$AO$116,MATCH(Z$6,'План продаж'!$B$22:$B$116,0)),0)</f>
        <v>0</v>
      </c>
      <c r="AA25" s="59">
        <f>IFERROR(INDEX('План продаж'!$AO$22:$AO$116,MATCH(AA$6,'План продаж'!$B$22:$B$116,0)),0)</f>
        <v>0</v>
      </c>
      <c r="AB25" s="59">
        <f>IFERROR(INDEX('План продаж'!$AO$22:$AO$116,MATCH(AB$6,'План продаж'!$B$22:$B$116,0)),0)</f>
        <v>0</v>
      </c>
      <c r="AC25" s="59">
        <f>IFERROR(INDEX('План продаж'!$AO$22:$AO$116,MATCH(AC$6,'План продаж'!$B$22:$B$116,0)),0)</f>
        <v>0</v>
      </c>
      <c r="AD25" s="59">
        <f>IFERROR(INDEX('План продаж'!$AO$22:$AO$116,MATCH(AD$6,'План продаж'!$B$22:$B$116,0)),0)</f>
        <v>0</v>
      </c>
      <c r="AE25" s="59">
        <f>IFERROR(INDEX('План продаж'!$AO$22:$AO$116,MATCH(AE$6,'План продаж'!$B$22:$B$116,0)),0)</f>
        <v>0</v>
      </c>
      <c r="AF25" s="59">
        <f>IFERROR(INDEX('План продаж'!$AO$22:$AO$116,MATCH(AF$6,'План продаж'!$B$22:$B$116,0)),0)</f>
        <v>0</v>
      </c>
      <c r="AG25" s="59">
        <f>IFERROR(INDEX('План продаж'!$AO$22:$AO$116,MATCH(AG$6,'План продаж'!$B$22:$B$116,0)),0)</f>
        <v>0</v>
      </c>
      <c r="AH25" s="59">
        <f>IFERROR(INDEX('План продаж'!$AO$22:$AO$116,MATCH(AH$6,'План продаж'!$B$22:$B$116,0)),0)</f>
        <v>0</v>
      </c>
      <c r="AI25" s="59">
        <f>IFERROR(INDEX('План продаж'!$AO$22:$AO$116,MATCH(AI$6,'План продаж'!$B$22:$B$116,0)),0)</f>
        <v>0</v>
      </c>
      <c r="AJ25" s="59">
        <f>IFERROR(INDEX('План продаж'!$AO$22:$AO$116,MATCH(AJ$6,'План продаж'!$B$22:$B$116,0)),0)</f>
        <v>0</v>
      </c>
      <c r="AK25" s="59">
        <f>IFERROR(INDEX('План продаж'!$AO$22:$AO$116,MATCH(AK$6,'План продаж'!$B$22:$B$116,0)),0)</f>
        <v>0</v>
      </c>
      <c r="AL25" s="59">
        <f>IFERROR(INDEX('План продаж'!$AO$22:$AO$116,MATCH(AL$6,'План продаж'!$B$22:$B$116,0)),0)</f>
        <v>0</v>
      </c>
      <c r="AM25" s="59">
        <f>IFERROR(INDEX('План продаж'!$AO$22:$AO$116,MATCH(AM$6,'План продаж'!$B$22:$B$116,0)),0)</f>
        <v>0</v>
      </c>
      <c r="AN25" s="59">
        <f>IFERROR(INDEX('План продаж'!$AO$22:$AO$116,MATCH(AN$6,'План продаж'!$B$22:$B$116,0)),0)</f>
        <v>0</v>
      </c>
      <c r="AO25" s="59">
        <f>IFERROR(INDEX('План продаж'!$AO$22:$AO$116,MATCH(AO$6,'План продаж'!$B$22:$B$116,0)),0)</f>
        <v>0</v>
      </c>
      <c r="AP25" s="59">
        <f>IFERROR(INDEX('План продаж'!$AO$22:$AO$116,MATCH(AP$6,'План продаж'!$B$22:$B$116,0)),0)</f>
        <v>0</v>
      </c>
      <c r="AQ25" s="59">
        <f>IFERROR(INDEX('План продаж'!$AO$22:$AO$116,MATCH(AQ$6,'План продаж'!$B$22:$B$116,0)),0)</f>
        <v>0</v>
      </c>
      <c r="AR25" s="59">
        <f>IFERROR(INDEX('План продаж'!$AO$22:$AO$116,MATCH(AR$6,'План продаж'!$B$22:$B$116,0)),0)</f>
        <v>0</v>
      </c>
      <c r="AS25" s="59">
        <f>IFERROR(INDEX('План продаж'!$AO$22:$AO$116,MATCH(AS$6,'План продаж'!$B$22:$B$116,0)),0)</f>
        <v>0</v>
      </c>
      <c r="AT25" s="59">
        <f>IFERROR(INDEX('План продаж'!$AO$22:$AO$116,MATCH(AT$6,'План продаж'!$B$22:$B$116,0)),0)</f>
        <v>0</v>
      </c>
      <c r="AU25" s="59">
        <f>IFERROR(INDEX('План продаж'!$AO$22:$AO$116,MATCH(AU$6,'План продаж'!$B$22:$B$116,0)),0)</f>
        <v>0</v>
      </c>
      <c r="AV25" s="59">
        <f>IFERROR(INDEX('План продаж'!$AO$22:$AO$116,MATCH(AV$6,'План продаж'!$B$22:$B$116,0)),0)</f>
        <v>0</v>
      </c>
      <c r="AW25" s="59">
        <f>IFERROR(INDEX('План продаж'!$AO$22:$AO$116,MATCH(AW$6,'План продаж'!$B$22:$B$116,0)),0)</f>
        <v>0</v>
      </c>
      <c r="AX25" s="59">
        <f>IFERROR(INDEX('План продаж'!$AO$22:$AO$116,MATCH(AX$6,'План продаж'!$B$22:$B$116,0)),0)</f>
        <v>0</v>
      </c>
      <c r="AY25" s="59">
        <f>IFERROR(INDEX('План продаж'!$AO$22:$AO$116,MATCH(AY$6,'План продаж'!$B$22:$B$116,0)),0)</f>
        <v>0</v>
      </c>
      <c r="AZ25" s="59">
        <f>IFERROR(INDEX('План продаж'!$AO$22:$AO$116,MATCH(AZ$6,'План продаж'!$B$22:$B$116,0)),0)</f>
        <v>0</v>
      </c>
      <c r="BA25" s="59">
        <f>IFERROR(INDEX('План продаж'!$AO$22:$AO$116,MATCH(BA$6,'План продаж'!$B$22:$B$116,0)),0)</f>
        <v>0</v>
      </c>
      <c r="BB25" s="59">
        <f>IFERROR(INDEX('План продаж'!$AO$22:$AO$116,MATCH(BB$6,'План продаж'!$B$22:$B$116,0)),0)</f>
        <v>0</v>
      </c>
      <c r="BC25" s="59">
        <f>IFERROR(INDEX('План продаж'!$AO$22:$AO$116,MATCH(BC$6,'План продаж'!$B$22:$B$116,0)),0)</f>
        <v>0</v>
      </c>
      <c r="BD25" s="59">
        <f>IFERROR(INDEX('План продаж'!$AO$22:$AO$116,MATCH(BD$6,'План продаж'!$B$22:$B$116,0)),0)</f>
        <v>0</v>
      </c>
      <c r="BE25" s="59">
        <f>IFERROR(INDEX('План продаж'!$AO$22:$AO$116,MATCH(BE$6,'План продаж'!$B$22:$B$116,0)),0)</f>
        <v>0</v>
      </c>
      <c r="BF25" s="59">
        <f>IFERROR(INDEX('План продаж'!$AO$22:$AO$116,MATCH(BF$6,'План продаж'!$B$22:$B$116,0)),0)</f>
        <v>0</v>
      </c>
      <c r="BG25" s="59">
        <f>IFERROR(INDEX('План продаж'!$AO$22:$AO$116,MATCH(BG$6,'План продаж'!$B$22:$B$116,0)),0)</f>
        <v>0</v>
      </c>
      <c r="BH25" s="59">
        <f>IFERROR(INDEX('План продаж'!$AO$22:$AO$116,MATCH(BH$6,'План продаж'!$B$22:$B$116,0)),0)</f>
        <v>0</v>
      </c>
      <c r="BI25" s="59">
        <f>IFERROR(INDEX('План продаж'!$AO$22:$AO$116,MATCH(BI$6,'План продаж'!$B$22:$B$116,0)),0)</f>
        <v>0</v>
      </c>
      <c r="BJ25" s="59">
        <f>IFERROR(INDEX('План продаж'!$AO$22:$AO$116,MATCH(BJ$6,'План продаж'!$B$22:$B$116,0)),0)</f>
        <v>0</v>
      </c>
      <c r="BK25" s="59">
        <f>IFERROR(INDEX('План продаж'!$AO$22:$AO$116,MATCH(BK$6,'План продаж'!$B$22:$B$116,0)),0)</f>
        <v>0</v>
      </c>
      <c r="BL25" s="59">
        <f>IFERROR(INDEX('План продаж'!$AO$22:$AO$116,MATCH(BL$6,'План продаж'!$B$22:$B$116,0)),0)</f>
        <v>0</v>
      </c>
      <c r="BM25" s="59">
        <f>IFERROR(INDEX('План продаж'!$AO$22:$AO$116,MATCH(BM$6,'План продаж'!$B$22:$B$116,0)),0)</f>
        <v>0</v>
      </c>
      <c r="BN25" s="59">
        <f>IFERROR(INDEX('План продаж'!$AO$22:$AO$116,MATCH(BN$6,'План продаж'!$B$22:$B$116,0)),0)</f>
        <v>0</v>
      </c>
      <c r="BO25" s="59">
        <f>IFERROR(INDEX('План продаж'!$AO$22:$AO$116,MATCH(BO$6,'План продаж'!$B$22:$B$116,0)),0)</f>
        <v>0</v>
      </c>
      <c r="BP25" s="59">
        <f>IFERROR(INDEX('План продаж'!$AO$22:$AO$116,MATCH(BP$6,'План продаж'!$B$22:$B$116,0)),0)</f>
        <v>0</v>
      </c>
      <c r="BQ25" s="59">
        <f>IFERROR(INDEX('План продаж'!$AO$22:$AO$116,MATCH(BQ$6,'План продаж'!$B$22:$B$116,0)),0)</f>
        <v>0</v>
      </c>
      <c r="BR25" s="59">
        <f>IFERROR(INDEX('План продаж'!$AO$22:$AO$116,MATCH(BR$6,'План продаж'!$B$22:$B$116,0)),0)</f>
        <v>0</v>
      </c>
      <c r="BS25" s="59">
        <f>IFERROR(INDEX('План продаж'!$AO$22:$AO$116,MATCH(BS$6,'План продаж'!$B$22:$B$116,0)),0)</f>
        <v>0</v>
      </c>
      <c r="BT25" s="59">
        <f>IFERROR(INDEX('План продаж'!$AO$22:$AO$116,MATCH(BT$6,'План продаж'!$B$22:$B$116,0)),0)</f>
        <v>0</v>
      </c>
      <c r="BU25" s="59">
        <f>IFERROR(INDEX('План продаж'!$AO$22:$AO$116,MATCH(BU$6,'План продаж'!$B$22:$B$116,0)),0)</f>
        <v>0</v>
      </c>
      <c r="BV25" s="59">
        <f>IFERROR(INDEX('План продаж'!$AO$22:$AO$116,MATCH(BV$6,'План продаж'!$B$22:$B$116,0)),0)</f>
        <v>0</v>
      </c>
      <c r="BW25" s="59">
        <f>IFERROR(INDEX('План продаж'!$AO$22:$AO$116,MATCH(BW$6,'План продаж'!$B$22:$B$116,0)),0)</f>
        <v>0</v>
      </c>
      <c r="BX25" s="59">
        <f>IFERROR(INDEX('План продаж'!$AO$22:$AO$116,MATCH(BX$6,'План продаж'!$B$22:$B$116,0)),0)</f>
        <v>0</v>
      </c>
      <c r="BY25" s="59">
        <f>IFERROR(INDEX('План продаж'!$AO$22:$AO$116,MATCH(BY$6,'План продаж'!$B$22:$B$116,0)),0)</f>
        <v>0</v>
      </c>
      <c r="BZ25" s="59">
        <f>IFERROR(INDEX('План продаж'!$AO$22:$AO$116,MATCH(BZ$6,'План продаж'!$B$22:$B$116,0)),0)</f>
        <v>0</v>
      </c>
      <c r="CA25" s="59">
        <f>IFERROR(INDEX('План продаж'!$AO$22:$AO$116,MATCH(CA$6,'План продаж'!$B$22:$B$116,0)),0)</f>
        <v>0</v>
      </c>
      <c r="CB25" s="59">
        <f>IFERROR(INDEX('План продаж'!$AO$22:$AO$116,MATCH(CB$6,'План продаж'!$B$22:$B$116,0)),0)</f>
        <v>0</v>
      </c>
      <c r="CC25" s="59">
        <f>IFERROR(INDEX('План продаж'!$AO$22:$AO$116,MATCH(CC$6,'План продаж'!$B$22:$B$116,0)),0)</f>
        <v>0</v>
      </c>
      <c r="CD25" s="59">
        <f>IFERROR(INDEX('План продаж'!$AO$22:$AO$116,MATCH(CD$6,'План продаж'!$B$22:$B$116,0)),0)</f>
        <v>0</v>
      </c>
      <c r="CE25" s="59">
        <f>IFERROR(INDEX('План продаж'!$AO$22:$AO$116,MATCH(CE$6,'План продаж'!$B$22:$B$116,0)),0)</f>
        <v>0</v>
      </c>
      <c r="CF25" s="59">
        <f>IFERROR(INDEX('План продаж'!$AO$22:$AO$116,MATCH(CF$6,'План продаж'!$B$22:$B$116,0)),0)</f>
        <v>0</v>
      </c>
      <c r="CG25" s="59">
        <f>IFERROR(INDEX('План продаж'!$AO$22:$AO$116,MATCH(CG$6,'План продаж'!$B$22:$B$116,0)),0)</f>
        <v>0</v>
      </c>
      <c r="CH25" s="59">
        <f>IFERROR(INDEX('План продаж'!$AO$22:$AO$116,MATCH(CH$6,'План продаж'!$B$22:$B$116,0)),0)</f>
        <v>0</v>
      </c>
      <c r="CI25" s="59">
        <f>IFERROR(INDEX('План продаж'!$AO$22:$AO$116,MATCH(CI$6,'План продаж'!$B$22:$B$116,0)),0)</f>
        <v>0</v>
      </c>
      <c r="CJ25" s="59">
        <f>IFERROR(INDEX('План продаж'!$AO$22:$AO$116,MATCH(CJ$6,'План продаж'!$B$22:$B$116,0)),0)</f>
        <v>0</v>
      </c>
      <c r="CK25" s="59">
        <f>IFERROR(INDEX('План продаж'!$AO$22:$AO$116,MATCH(CK$6,'План продаж'!$B$22:$B$116,0)),0)</f>
        <v>0</v>
      </c>
      <c r="CL25" s="59">
        <f>IFERROR(INDEX('План продаж'!$AO$22:$AO$116,MATCH(CL$6,'План продаж'!$B$22:$B$116,0)),0)</f>
        <v>0</v>
      </c>
      <c r="CM25" s="59">
        <f>IFERROR(INDEX('План продаж'!$AO$22:$AO$116,MATCH(CM$6,'План продаж'!$B$22:$B$116,0)),0)</f>
        <v>0</v>
      </c>
      <c r="CN25" s="59">
        <f>IFERROR(INDEX('План продаж'!$AO$22:$AO$116,MATCH(CN$6,'План продаж'!$B$22:$B$116,0)),0)</f>
        <v>0</v>
      </c>
      <c r="CO25" s="59">
        <f>IFERROR(INDEX('План продаж'!$AO$22:$AO$116,MATCH(CO$6,'План продаж'!$B$22:$B$116,0)),0)</f>
        <v>0</v>
      </c>
      <c r="CP25" s="59">
        <f>IFERROR(INDEX('План продаж'!$AO$22:$AO$116,MATCH(CP$6,'План продаж'!$B$22:$B$116,0)),0)</f>
        <v>0</v>
      </c>
      <c r="CQ25" s="59">
        <f>IFERROR(INDEX('План продаж'!$AO$22:$AO$116,MATCH(CQ$6,'План продаж'!$B$22:$B$116,0)),0)</f>
        <v>0</v>
      </c>
      <c r="CR25" s="59">
        <f>IFERROR(INDEX('План продаж'!$AO$22:$AO$116,MATCH(CR$6,'План продаж'!$B$22:$B$116,0)),0)</f>
        <v>0</v>
      </c>
      <c r="CS25" s="59">
        <f>IFERROR(INDEX('План продаж'!$AO$22:$AO$116,MATCH(CS$6,'План продаж'!$B$22:$B$116,0)),0)</f>
        <v>0</v>
      </c>
      <c r="CT25" s="59">
        <f>IFERROR(INDEX('План продаж'!$AO$22:$AO$116,MATCH(CT$6,'План продаж'!$B$22:$B$116,0)),0)</f>
        <v>0</v>
      </c>
      <c r="CU25" s="59">
        <f>IFERROR(INDEX('План продаж'!$AO$22:$AO$116,MATCH(CU$6,'План продаж'!$B$22:$B$116,0)),0)</f>
        <v>0</v>
      </c>
      <c r="CV25" s="59">
        <f>IFERROR(INDEX('План продаж'!$AO$22:$AO$116,MATCH(CV$6,'План продаж'!$B$22:$B$116,0)),0)</f>
        <v>0</v>
      </c>
      <c r="CW25" s="59">
        <f>IFERROR(INDEX('План продаж'!$AO$22:$AO$116,MATCH(CW$6,'План продаж'!$B$22:$B$116,0)),0)</f>
        <v>0</v>
      </c>
      <c r="CX25" s="59">
        <f>IFERROR(INDEX('План продаж'!$AO$22:$AO$116,MATCH(CX$6,'План продаж'!$B$22:$B$116,0)),0)</f>
        <v>0</v>
      </c>
      <c r="CY25" s="59">
        <f>IFERROR(INDEX('План продаж'!$AO$22:$AO$116,MATCH(CY$6,'План продаж'!$B$22:$B$116,0)),0)</f>
        <v>0</v>
      </c>
      <c r="CZ25" s="59">
        <f>IFERROR(INDEX('План продаж'!$AO$22:$AO$116,MATCH(CZ$6,'План продаж'!$B$22:$B$116,0)),0)</f>
        <v>0</v>
      </c>
      <c r="DA25" s="59">
        <f>IFERROR(INDEX('План продаж'!$AO$22:$AO$116,MATCH(DA$6,'План продаж'!$B$22:$B$116,0)),0)</f>
        <v>0</v>
      </c>
      <c r="DB25" s="59">
        <f>IFERROR(INDEX('План продаж'!$AO$22:$AO$116,MATCH(DB$6,'План продаж'!$B$22:$B$116,0)),0)</f>
        <v>0</v>
      </c>
      <c r="DC25" s="59">
        <f>IFERROR(INDEX('План продаж'!$AO$22:$AO$116,MATCH(DC$6,'План продаж'!$B$22:$B$116,0)),0)</f>
        <v>0</v>
      </c>
      <c r="DD25" s="59">
        <f>IFERROR(INDEX('План продаж'!$AO$22:$AO$116,MATCH(DD$6,'План продаж'!$B$22:$B$116,0)),0)</f>
        <v>0</v>
      </c>
      <c r="DE25" s="59">
        <f>IFERROR(INDEX('План продаж'!$AO$22:$AO$116,MATCH(DE$6,'План продаж'!$B$22:$B$116,0)),0)</f>
        <v>0</v>
      </c>
      <c r="DF25" s="59">
        <f>IFERROR(INDEX('План продаж'!$AO$22:$AO$116,MATCH(DF$6,'План продаж'!$B$22:$B$116,0)),0)</f>
        <v>0</v>
      </c>
      <c r="DG25" s="59">
        <f>IFERROR(INDEX('План продаж'!$AO$22:$AO$116,MATCH(DG$6,'План продаж'!$B$22:$B$116,0)),0)</f>
        <v>0</v>
      </c>
      <c r="DH25" s="59">
        <f>IFERROR(INDEX('План продаж'!$AO$22:$AO$116,MATCH(DH$6,'План продаж'!$B$22:$B$116,0)),0)</f>
        <v>0</v>
      </c>
      <c r="DI25" s="59">
        <f>IFERROR(INDEX('План продаж'!$AO$22:$AO$116,MATCH(DI$6,'План продаж'!$B$22:$B$116,0)),0)</f>
        <v>0</v>
      </c>
      <c r="DJ25" s="59">
        <f>IFERROR(INDEX('План продаж'!$AO$22:$AO$116,MATCH(DJ$6,'План продаж'!$B$22:$B$116,0)),0)</f>
        <v>0</v>
      </c>
      <c r="DK25" s="59">
        <f>IFERROR(INDEX('План продаж'!$AO$22:$AO$116,MATCH(DK$6,'План продаж'!$B$22:$B$116,0)),0)</f>
        <v>0</v>
      </c>
      <c r="DL25" s="59">
        <f>IFERROR(INDEX('План продаж'!$AO$22:$AO$116,MATCH(DL$6,'План продаж'!$B$22:$B$116,0)),0)</f>
        <v>0</v>
      </c>
      <c r="DM25" s="59">
        <f>IFERROR(INDEX('План продаж'!$AO$22:$AO$116,MATCH(DM$6,'План продаж'!$B$22:$B$116,0)),0)</f>
        <v>0</v>
      </c>
      <c r="DN25" s="59">
        <f>IFERROR(INDEX('План продаж'!$AO$22:$AO$116,MATCH(DN$6,'План продаж'!$B$22:$B$116,0)),0)</f>
        <v>0</v>
      </c>
      <c r="DO25" s="59">
        <f>IFERROR(INDEX('План продаж'!$AO$22:$AO$116,MATCH(DO$6,'План продаж'!$B$22:$B$116,0)),0)</f>
        <v>0</v>
      </c>
      <c r="DP25" s="59">
        <f>IFERROR(INDEX('План продаж'!$AO$22:$AO$116,MATCH(DP$6,'План продаж'!$B$22:$B$116,0)),0)</f>
        <v>0</v>
      </c>
      <c r="DQ25" s="59">
        <f>IFERROR(INDEX('План продаж'!$AO$22:$AO$116,MATCH(DQ$6,'План продаж'!$B$22:$B$116,0)),0)</f>
        <v>0</v>
      </c>
      <c r="DR25" s="59">
        <f>IFERROR(INDEX('План продаж'!$AO$22:$AO$116,MATCH(DR$6,'План продаж'!$B$22:$B$116,0)),0)</f>
        <v>0</v>
      </c>
      <c r="DS25" s="59">
        <f>IFERROR(INDEX('План продаж'!$AO$22:$AO$116,MATCH(DS$6,'План продаж'!$B$22:$B$116,0)),0)</f>
        <v>0</v>
      </c>
      <c r="DT25" s="59">
        <f>IFERROR(INDEX('План продаж'!$AO$22:$AO$116,MATCH(DT$6,'План продаж'!$B$22:$B$116,0)),0)</f>
        <v>0</v>
      </c>
      <c r="DU25" s="59">
        <f>IFERROR(INDEX('План продаж'!$AO$22:$AO$116,MATCH(DU$6,'План продаж'!$B$22:$B$116,0)),0)</f>
        <v>0</v>
      </c>
      <c r="DV25" s="59">
        <f>IFERROR(INDEX('План продаж'!$AO$22:$AO$116,MATCH(DV$6,'План продаж'!$B$22:$B$116,0)),0)</f>
        <v>0</v>
      </c>
      <c r="DW25" s="59">
        <f>IFERROR(INDEX('План продаж'!$AO$22:$AO$116,MATCH(DW$6,'План продаж'!$B$22:$B$116,0)),0)</f>
        <v>0</v>
      </c>
      <c r="DX25" s="59">
        <f>IFERROR(INDEX('План продаж'!$AO$22:$AO$116,MATCH(DX$6,'План продаж'!$B$22:$B$116,0)),0)</f>
        <v>0</v>
      </c>
      <c r="DY25" s="59">
        <f>IFERROR(INDEX('План продаж'!$AO$22:$AO$116,MATCH(DY$6,'План продаж'!$B$22:$B$116,0)),0)</f>
        <v>0</v>
      </c>
      <c r="DZ25" s="59">
        <f>IFERROR(INDEX('План продаж'!$AO$22:$AO$116,MATCH(DZ$6,'План продаж'!$B$22:$B$116,0)),0)</f>
        <v>0</v>
      </c>
      <c r="EA25" s="59">
        <f>IFERROR(INDEX('План продаж'!$AO$22:$AO$116,MATCH(EA$6,'План продаж'!$B$22:$B$116,0)),0)</f>
        <v>0</v>
      </c>
      <c r="EB25" s="59">
        <f>IFERROR(INDEX('План продаж'!$AO$22:$AO$116,MATCH(EB$6,'План продаж'!$B$22:$B$116,0)),0)</f>
        <v>0</v>
      </c>
      <c r="EC25" s="59">
        <f>IFERROR(INDEX('План продаж'!$AO$22:$AO$116,MATCH(EC$6,'План продаж'!$B$22:$B$116,0)),0)</f>
        <v>0</v>
      </c>
      <c r="ED25" s="59">
        <f>IFERROR(INDEX('План продаж'!$AO$22:$AO$116,MATCH(ED$6,'План продаж'!$B$22:$B$116,0)),0)</f>
        <v>0</v>
      </c>
      <c r="EE25" s="59">
        <f>IFERROR(INDEX('План продаж'!$AO$22:$AO$116,MATCH(EE$6,'План продаж'!$B$22:$B$116,0)),0)</f>
        <v>0</v>
      </c>
      <c r="EF25" s="59">
        <f>IFERROR(INDEX('План продаж'!$AO$22:$AO$116,MATCH(EF$6,'План продаж'!$B$22:$B$116,0)),0)</f>
        <v>0</v>
      </c>
      <c r="EG25" s="59">
        <f>IFERROR(INDEX('План продаж'!$AO$22:$AO$116,MATCH(EG$6,'План продаж'!$B$22:$B$116,0)),0)</f>
        <v>0</v>
      </c>
      <c r="EH25" s="59">
        <f>IFERROR(INDEX('План продаж'!$AO$22:$AO$116,MATCH(EH$6,'План продаж'!$B$22:$B$116,0)),0)</f>
        <v>0</v>
      </c>
      <c r="EI25" s="59">
        <f>IFERROR(INDEX('План продаж'!$AO$22:$AO$116,MATCH(EI$6,'План продаж'!$B$22:$B$116,0)),0)</f>
        <v>0</v>
      </c>
      <c r="EJ25" s="59"/>
      <c r="EK25" s="59"/>
      <c r="EL25" s="59"/>
      <c r="EM25" s="59"/>
      <c r="EN25" s="59"/>
      <c r="EO25" s="59"/>
      <c r="EP25" s="59"/>
      <c r="EQ25" s="59"/>
      <c r="ER25" s="59"/>
      <c r="ES25" s="59"/>
      <c r="ET25" s="59"/>
      <c r="EU25" s="59"/>
      <c r="EV25" s="59"/>
      <c r="EW25" s="59"/>
      <c r="EX25" s="59"/>
      <c r="EY25" s="59"/>
      <c r="EZ25" s="59"/>
      <c r="FA25" s="59"/>
      <c r="FB25" s="59"/>
      <c r="FC25" s="59"/>
      <c r="FD25" s="59"/>
      <c r="FE25" s="59"/>
      <c r="FF25" s="59"/>
      <c r="FG25" s="59"/>
      <c r="FH25" s="59"/>
      <c r="FI25" s="59"/>
      <c r="FJ25" s="59"/>
      <c r="FK25" s="59"/>
      <c r="FL25" s="59"/>
      <c r="FM25" s="59"/>
      <c r="FN25" s="59"/>
      <c r="FO25" s="59"/>
      <c r="FP25" s="59"/>
      <c r="FQ25" s="59"/>
      <c r="FR25" s="59"/>
      <c r="FS25" s="59"/>
      <c r="FT25" s="60"/>
      <c r="FU25" s="60"/>
      <c r="FV25" s="60"/>
      <c r="FW25" s="60"/>
      <c r="FX25" s="60"/>
      <c r="FY25" s="60"/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0"/>
      <c r="GK25" s="60"/>
      <c r="GL25" s="60"/>
      <c r="GM25" s="60"/>
      <c r="GN25" s="60"/>
      <c r="GO25" s="60"/>
      <c r="GP25" s="60"/>
      <c r="GQ25" s="60"/>
      <c r="GR25" s="60"/>
      <c r="GS25" s="60"/>
    </row>
    <row r="26" spans="2:201" x14ac:dyDescent="0.2">
      <c r="B26" s="66"/>
      <c r="C26" s="67" t="s">
        <v>321</v>
      </c>
      <c r="D26" s="70" t="e">
        <f t="shared" si="105"/>
        <v>#DIV/0!</v>
      </c>
      <c r="E26" s="78" t="e">
        <f>SUMIF($S$6:$EI$6,"&lt;"&amp;$Q$2,S26:EI26)/P26</f>
        <v>#DIV/0!</v>
      </c>
      <c r="G26" s="68"/>
      <c r="H26" s="68"/>
      <c r="I26" s="68"/>
      <c r="J26" s="68"/>
      <c r="K26" s="68"/>
      <c r="L26" s="68"/>
      <c r="M26" s="68"/>
      <c r="N26" s="68"/>
      <c r="O26" s="68"/>
      <c r="P26" s="69">
        <f t="shared" si="103"/>
        <v>0</v>
      </c>
      <c r="Q26" s="70">
        <f t="shared" si="104"/>
        <v>0</v>
      </c>
      <c r="R26" s="59">
        <f>P26-Q26</f>
        <v>0</v>
      </c>
      <c r="S26" s="59"/>
      <c r="T26" s="59"/>
      <c r="U26" s="59">
        <f>IFERROR(INDEX('План продаж'!$AS$22:$AS$116,MATCH(U$6,'План продаж'!$B$22:$B$116,0)),0)</f>
        <v>0</v>
      </c>
      <c r="V26" s="59">
        <f>IFERROR(INDEX('План продаж'!$AS$22:$AS$116,MATCH(V$6,'План продаж'!$B$22:$B$116,0)),0)</f>
        <v>0</v>
      </c>
      <c r="W26" s="59">
        <f>IFERROR(INDEX('План продаж'!$AS$22:$AS$116,MATCH(W$6,'План продаж'!$B$22:$B$116,0)),0)</f>
        <v>0</v>
      </c>
      <c r="X26" s="59">
        <f>IFERROR(INDEX('План продаж'!$AS$22:$AS$116,MATCH(X$6,'План продаж'!$B$22:$B$116,0)),0)</f>
        <v>0</v>
      </c>
      <c r="Y26" s="59">
        <f>IFERROR(INDEX('План продаж'!$AS$22:$AS$116,MATCH(Y$6,'План продаж'!$B$22:$B$116,0)),0)</f>
        <v>0</v>
      </c>
      <c r="Z26" s="59">
        <f>IFERROR(INDEX('План продаж'!$AS$22:$AS$116,MATCH(Z$6,'План продаж'!$B$22:$B$116,0)),0)</f>
        <v>0</v>
      </c>
      <c r="AA26" s="59">
        <f>IFERROR(INDEX('План продаж'!$AS$22:$AS$116,MATCH(AA$6,'План продаж'!$B$22:$B$116,0)),0)</f>
        <v>0</v>
      </c>
      <c r="AB26" s="59">
        <f>IFERROR(INDEX('План продаж'!$AS$22:$AS$116,MATCH(AB$6,'План продаж'!$B$22:$B$116,0)),0)</f>
        <v>0</v>
      </c>
      <c r="AC26" s="59">
        <f>IFERROR(INDEX('План продаж'!$AS$22:$AS$116,MATCH(AC$6,'План продаж'!$B$22:$B$116,0)),0)</f>
        <v>0</v>
      </c>
      <c r="AD26" s="59">
        <f>IFERROR(INDEX('План продаж'!$AS$22:$AS$116,MATCH(AD$6,'План продаж'!$B$22:$B$116,0)),0)</f>
        <v>0</v>
      </c>
      <c r="AE26" s="59">
        <f>IFERROR(INDEX('План продаж'!$AS$22:$AS$116,MATCH(AE$6,'План продаж'!$B$22:$B$116,0)),0)</f>
        <v>0</v>
      </c>
      <c r="AF26" s="59">
        <f>IFERROR(INDEX('План продаж'!$AS$22:$AS$116,MATCH(AF$6,'План продаж'!$B$22:$B$116,0)),0)</f>
        <v>0</v>
      </c>
      <c r="AG26" s="59">
        <f>IFERROR(INDEX('План продаж'!$AS$22:$AS$116,MATCH(AG$6,'План продаж'!$B$22:$B$116,0)),0)</f>
        <v>0</v>
      </c>
      <c r="AH26" s="59">
        <f>IFERROR(INDEX('План продаж'!$AS$22:$AS$116,MATCH(AH$6,'План продаж'!$B$22:$B$116,0)),0)</f>
        <v>0</v>
      </c>
      <c r="AI26" s="59">
        <f>IFERROR(INDEX('План продаж'!$AS$22:$AS$116,MATCH(AI$6,'План продаж'!$B$22:$B$116,0)),0)</f>
        <v>0</v>
      </c>
      <c r="AJ26" s="59">
        <f>IFERROR(INDEX('План продаж'!$AS$22:$AS$116,MATCH(AJ$6,'План продаж'!$B$22:$B$116,0)),0)</f>
        <v>0</v>
      </c>
      <c r="AK26" s="59">
        <f>IFERROR(INDEX('План продаж'!$AS$22:$AS$116,MATCH(AK$6,'План продаж'!$B$22:$B$116,0)),0)</f>
        <v>0</v>
      </c>
      <c r="AL26" s="59">
        <f>IFERROR(INDEX('План продаж'!$AS$22:$AS$116,MATCH(AL$6,'План продаж'!$B$22:$B$116,0)),0)</f>
        <v>0</v>
      </c>
      <c r="AM26" s="59">
        <f>IFERROR(INDEX('План продаж'!$AS$22:$AS$116,MATCH(AM$6,'План продаж'!$B$22:$B$116,0)),0)</f>
        <v>0</v>
      </c>
      <c r="AN26" s="59">
        <f>IFERROR(INDEX('План продаж'!$AS$22:$AS$116,MATCH(AN$6,'План продаж'!$B$22:$B$116,0)),0)</f>
        <v>0</v>
      </c>
      <c r="AO26" s="59">
        <f>IFERROR(INDEX('План продаж'!$AS$22:$AS$116,MATCH(AO$6,'План продаж'!$B$22:$B$116,0)),0)</f>
        <v>0</v>
      </c>
      <c r="AP26" s="59">
        <f>IFERROR(INDEX('План продаж'!$AS$22:$AS$116,MATCH(AP$6,'План продаж'!$B$22:$B$116,0)),0)</f>
        <v>0</v>
      </c>
      <c r="AQ26" s="59">
        <f>IFERROR(INDEX('План продаж'!$AS$22:$AS$116,MATCH(AQ$6,'План продаж'!$B$22:$B$116,0)),0)</f>
        <v>0</v>
      </c>
      <c r="AR26" s="59">
        <f>IFERROR(INDEX('План продаж'!$AS$22:$AS$116,MATCH(AR$6,'План продаж'!$B$22:$B$116,0)),0)</f>
        <v>0</v>
      </c>
      <c r="AS26" s="59">
        <f>IFERROR(INDEX('План продаж'!$AS$22:$AS$116,MATCH(AS$6,'План продаж'!$B$22:$B$116,0)),0)</f>
        <v>0</v>
      </c>
      <c r="AT26" s="59">
        <f>IFERROR(INDEX('План продаж'!$AS$22:$AS$116,MATCH(AT$6,'План продаж'!$B$22:$B$116,0)),0)</f>
        <v>0</v>
      </c>
      <c r="AU26" s="59">
        <f>IFERROR(INDEX('План продаж'!$AS$22:$AS$116,MATCH(AU$6,'План продаж'!$B$22:$B$116,0)),0)</f>
        <v>0</v>
      </c>
      <c r="AV26" s="59">
        <f>IFERROR(INDEX('План продаж'!$AS$22:$AS$116,MATCH(AV$6,'План продаж'!$B$22:$B$116,0)),0)</f>
        <v>0</v>
      </c>
      <c r="AW26" s="59">
        <f>IFERROR(INDEX('План продаж'!$AS$22:$AS$116,MATCH(AW$6,'План продаж'!$B$22:$B$116,0)),0)</f>
        <v>0</v>
      </c>
      <c r="AX26" s="59">
        <f>IFERROR(INDEX('План продаж'!$AS$22:$AS$116,MATCH(AX$6,'План продаж'!$B$22:$B$116,0)),0)</f>
        <v>0</v>
      </c>
      <c r="AY26" s="59">
        <f>IFERROR(INDEX('План продаж'!$AS$22:$AS$116,MATCH(AY$6,'План продаж'!$B$22:$B$116,0)),0)</f>
        <v>0</v>
      </c>
      <c r="AZ26" s="59">
        <f>IFERROR(INDEX('План продаж'!$AS$22:$AS$116,MATCH(AZ$6,'План продаж'!$B$22:$B$116,0)),0)</f>
        <v>0</v>
      </c>
      <c r="BA26" s="59">
        <f>IFERROR(INDEX('План продаж'!$AS$22:$AS$116,MATCH(BA$6,'План продаж'!$B$22:$B$116,0)),0)</f>
        <v>0</v>
      </c>
      <c r="BB26" s="59">
        <f>IFERROR(INDEX('План продаж'!$AS$22:$AS$116,MATCH(BB$6,'План продаж'!$B$22:$B$116,0)),0)</f>
        <v>0</v>
      </c>
      <c r="BC26" s="59">
        <f>IFERROR(INDEX('План продаж'!$AS$22:$AS$116,MATCH(BC$6,'План продаж'!$B$22:$B$116,0)),0)</f>
        <v>0</v>
      </c>
      <c r="BD26" s="59">
        <f>IFERROR(INDEX('План продаж'!$AS$22:$AS$116,MATCH(BD$6,'План продаж'!$B$22:$B$116,0)),0)</f>
        <v>0</v>
      </c>
      <c r="BE26" s="59">
        <f>IFERROR(INDEX('План продаж'!$AS$22:$AS$116,MATCH(BE$6,'План продаж'!$B$22:$B$116,0)),0)</f>
        <v>0</v>
      </c>
      <c r="BF26" s="59">
        <f>IFERROR(INDEX('План продаж'!$AS$22:$AS$116,MATCH(BF$6,'План продаж'!$B$22:$B$116,0)),0)</f>
        <v>0</v>
      </c>
      <c r="BG26" s="59">
        <f>IFERROR(INDEX('План продаж'!$AS$22:$AS$116,MATCH(BG$6,'План продаж'!$B$22:$B$116,0)),0)</f>
        <v>0</v>
      </c>
      <c r="BH26" s="59">
        <f>IFERROR(INDEX('План продаж'!$AS$22:$AS$116,MATCH(BH$6,'План продаж'!$B$22:$B$116,0)),0)</f>
        <v>0</v>
      </c>
      <c r="BI26" s="59">
        <f>IFERROR(INDEX('План продаж'!$AS$22:$AS$116,MATCH(BI$6,'План продаж'!$B$22:$B$116,0)),0)</f>
        <v>0</v>
      </c>
      <c r="BJ26" s="59">
        <f>IFERROR(INDEX('План продаж'!$AS$22:$AS$116,MATCH(BJ$6,'План продаж'!$B$22:$B$116,0)),0)</f>
        <v>0</v>
      </c>
      <c r="BK26" s="59">
        <f>IFERROR(INDEX('План продаж'!$AS$22:$AS$116,MATCH(BK$6,'План продаж'!$B$22:$B$116,0)),0)</f>
        <v>0</v>
      </c>
      <c r="BL26" s="59">
        <f>IFERROR(INDEX('План продаж'!$AS$22:$AS$116,MATCH(BL$6,'План продаж'!$B$22:$B$116,0)),0)</f>
        <v>0</v>
      </c>
      <c r="BM26" s="59">
        <f>IFERROR(INDEX('План продаж'!$AS$22:$AS$116,MATCH(BM$6,'План продаж'!$B$22:$B$116,0)),0)</f>
        <v>0</v>
      </c>
      <c r="BN26" s="59">
        <f>IFERROR(INDEX('План продаж'!$AS$22:$AS$116,MATCH(BN$6,'План продаж'!$B$22:$B$116,0)),0)</f>
        <v>0</v>
      </c>
      <c r="BO26" s="59">
        <f>IFERROR(INDEX('План продаж'!$AS$22:$AS$116,MATCH(BO$6,'План продаж'!$B$22:$B$116,0)),0)</f>
        <v>0</v>
      </c>
      <c r="BP26" s="59">
        <f>IFERROR(INDEX('План продаж'!$AS$22:$AS$116,MATCH(BP$6,'План продаж'!$B$22:$B$116,0)),0)</f>
        <v>0</v>
      </c>
      <c r="BQ26" s="59">
        <f>IFERROR(INDEX('План продаж'!$AS$22:$AS$116,MATCH(BQ$6,'План продаж'!$B$22:$B$116,0)),0)</f>
        <v>0</v>
      </c>
      <c r="BR26" s="59">
        <f>IFERROR(INDEX('План продаж'!$AS$22:$AS$116,MATCH(BR$6,'План продаж'!$B$22:$B$116,0)),0)</f>
        <v>0</v>
      </c>
      <c r="BS26" s="59">
        <f>IFERROR(INDEX('План продаж'!$AS$22:$AS$116,MATCH(BS$6,'План продаж'!$B$22:$B$116,0)),0)</f>
        <v>0</v>
      </c>
      <c r="BT26" s="59">
        <f>IFERROR(INDEX('План продаж'!$AS$22:$AS$116,MATCH(BT$6,'План продаж'!$B$22:$B$116,0)),0)</f>
        <v>0</v>
      </c>
      <c r="BU26" s="59">
        <f>IFERROR(INDEX('План продаж'!$AS$22:$AS$116,MATCH(BU$6,'План продаж'!$B$22:$B$116,0)),0)</f>
        <v>0</v>
      </c>
      <c r="BV26" s="59">
        <f>IFERROR(INDEX('План продаж'!$AS$22:$AS$116,MATCH(BV$6,'План продаж'!$B$22:$B$116,0)),0)</f>
        <v>0</v>
      </c>
      <c r="BW26" s="59">
        <f>IFERROR(INDEX('План продаж'!$AS$22:$AS$116,MATCH(BW$6,'План продаж'!$B$22:$B$116,0)),0)</f>
        <v>0</v>
      </c>
      <c r="BX26" s="59">
        <f>IFERROR(INDEX('План продаж'!$AS$22:$AS$116,MATCH(BX$6,'План продаж'!$B$22:$B$116,0)),0)</f>
        <v>0</v>
      </c>
      <c r="BY26" s="59">
        <f>IFERROR(INDEX('План продаж'!$AS$22:$AS$116,MATCH(BY$6,'План продаж'!$B$22:$B$116,0)),0)</f>
        <v>0</v>
      </c>
      <c r="BZ26" s="59">
        <f>IFERROR(INDEX('План продаж'!$AS$22:$AS$116,MATCH(BZ$6,'План продаж'!$B$22:$B$116,0)),0)</f>
        <v>0</v>
      </c>
      <c r="CA26" s="59">
        <f>IFERROR(INDEX('План продаж'!$AS$22:$AS$116,MATCH(CA$6,'План продаж'!$B$22:$B$116,0)),0)</f>
        <v>0</v>
      </c>
      <c r="CB26" s="59">
        <f>IFERROR(INDEX('План продаж'!$AS$22:$AS$116,MATCH(CB$6,'План продаж'!$B$22:$B$116,0)),0)</f>
        <v>0</v>
      </c>
      <c r="CC26" s="59">
        <f>IFERROR(INDEX('План продаж'!$AS$22:$AS$116,MATCH(CC$6,'План продаж'!$B$22:$B$116,0)),0)</f>
        <v>0</v>
      </c>
      <c r="CD26" s="59">
        <f>IFERROR(INDEX('План продаж'!$AS$22:$AS$116,MATCH(CD$6,'План продаж'!$B$22:$B$116,0)),0)</f>
        <v>0</v>
      </c>
      <c r="CE26" s="59">
        <f>IFERROR(INDEX('План продаж'!$AS$22:$AS$116,MATCH(CE$6,'План продаж'!$B$22:$B$116,0)),0)</f>
        <v>0</v>
      </c>
      <c r="CF26" s="59">
        <f>IFERROR(INDEX('План продаж'!$AS$22:$AS$116,MATCH(CF$6,'План продаж'!$B$22:$B$116,0)),0)</f>
        <v>0</v>
      </c>
      <c r="CG26" s="59">
        <f>IFERROR(INDEX('План продаж'!$AS$22:$AS$116,MATCH(CG$6,'План продаж'!$B$22:$B$116,0)),0)</f>
        <v>0</v>
      </c>
      <c r="CH26" s="59">
        <f>IFERROR(INDEX('План продаж'!$AS$22:$AS$116,MATCH(CH$6,'План продаж'!$B$22:$B$116,0)),0)</f>
        <v>0</v>
      </c>
      <c r="CI26" s="59">
        <f>IFERROR(INDEX('План продаж'!$AS$22:$AS$116,MATCH(CI$6,'План продаж'!$B$22:$B$116,0)),0)</f>
        <v>0</v>
      </c>
      <c r="CJ26" s="59">
        <f>IFERROR(INDEX('План продаж'!$AS$22:$AS$116,MATCH(CJ$6,'План продаж'!$B$22:$B$116,0)),0)</f>
        <v>0</v>
      </c>
      <c r="CK26" s="59">
        <f>IFERROR(INDEX('План продаж'!$AS$22:$AS$116,MATCH(CK$6,'План продаж'!$B$22:$B$116,0)),0)</f>
        <v>0</v>
      </c>
      <c r="CL26" s="59">
        <f>IFERROR(INDEX('План продаж'!$AS$22:$AS$116,MATCH(CL$6,'План продаж'!$B$22:$B$116,0)),0)</f>
        <v>0</v>
      </c>
      <c r="CM26" s="59">
        <f>IFERROR(INDEX('План продаж'!$AS$22:$AS$116,MATCH(CM$6,'План продаж'!$B$22:$B$116,0)),0)</f>
        <v>0</v>
      </c>
      <c r="CN26" s="59">
        <f>IFERROR(INDEX('План продаж'!$AS$22:$AS$116,MATCH(CN$6,'План продаж'!$B$22:$B$116,0)),0)</f>
        <v>0</v>
      </c>
      <c r="CO26" s="59">
        <f>IFERROR(INDEX('План продаж'!$AS$22:$AS$116,MATCH(CO$6,'План продаж'!$B$22:$B$116,0)),0)</f>
        <v>0</v>
      </c>
      <c r="CP26" s="59">
        <f>IFERROR(INDEX('План продаж'!$AS$22:$AS$116,MATCH(CP$6,'План продаж'!$B$22:$B$116,0)),0)</f>
        <v>0</v>
      </c>
      <c r="CQ26" s="59">
        <f>IFERROR(INDEX('План продаж'!$AS$22:$AS$116,MATCH(CQ$6,'План продаж'!$B$22:$B$116,0)),0)</f>
        <v>0</v>
      </c>
      <c r="CR26" s="59">
        <f>IFERROR(INDEX('План продаж'!$AS$22:$AS$116,MATCH(CR$6,'План продаж'!$B$22:$B$116,0)),0)</f>
        <v>0</v>
      </c>
      <c r="CS26" s="59">
        <f>IFERROR(INDEX('План продаж'!$AS$22:$AS$116,MATCH(CS$6,'План продаж'!$B$22:$B$116,0)),0)</f>
        <v>0</v>
      </c>
      <c r="CT26" s="59">
        <f>IFERROR(INDEX('План продаж'!$AS$22:$AS$116,MATCH(CT$6,'План продаж'!$B$22:$B$116,0)),0)</f>
        <v>0</v>
      </c>
      <c r="CU26" s="59">
        <f>IFERROR(INDEX('План продаж'!$AS$22:$AS$116,MATCH(CU$6,'План продаж'!$B$22:$B$116,0)),0)</f>
        <v>0</v>
      </c>
      <c r="CV26" s="59">
        <f>IFERROR(INDEX('План продаж'!$AS$22:$AS$116,MATCH(CV$6,'План продаж'!$B$22:$B$116,0)),0)</f>
        <v>0</v>
      </c>
      <c r="CW26" s="59">
        <f>IFERROR(INDEX('План продаж'!$AS$22:$AS$116,MATCH(CW$6,'План продаж'!$B$22:$B$116,0)),0)</f>
        <v>0</v>
      </c>
      <c r="CX26" s="59">
        <f>IFERROR(INDEX('План продаж'!$AS$22:$AS$116,MATCH(CX$6,'План продаж'!$B$22:$B$116,0)),0)</f>
        <v>0</v>
      </c>
      <c r="CY26" s="59">
        <f>IFERROR(INDEX('План продаж'!$AS$22:$AS$116,MATCH(CY$6,'План продаж'!$B$22:$B$116,0)),0)</f>
        <v>0</v>
      </c>
      <c r="CZ26" s="59">
        <f>IFERROR(INDEX('План продаж'!$AS$22:$AS$116,MATCH(CZ$6,'План продаж'!$B$22:$B$116,0)),0)</f>
        <v>0</v>
      </c>
      <c r="DA26" s="59">
        <f>IFERROR(INDEX('План продаж'!$AS$22:$AS$116,MATCH(DA$6,'План продаж'!$B$22:$B$116,0)),0)</f>
        <v>0</v>
      </c>
      <c r="DB26" s="59">
        <f>IFERROR(INDEX('План продаж'!$AS$22:$AS$116,MATCH(DB$6,'План продаж'!$B$22:$B$116,0)),0)</f>
        <v>0</v>
      </c>
      <c r="DC26" s="59">
        <f>IFERROR(INDEX('План продаж'!$AS$22:$AS$116,MATCH(DC$6,'План продаж'!$B$22:$B$116,0)),0)</f>
        <v>0</v>
      </c>
      <c r="DD26" s="59">
        <f>IFERROR(INDEX('План продаж'!$AS$22:$AS$116,MATCH(DD$6,'План продаж'!$B$22:$B$116,0)),0)</f>
        <v>0</v>
      </c>
      <c r="DE26" s="59">
        <f>IFERROR(INDEX('План продаж'!$AS$22:$AS$116,MATCH(DE$6,'План продаж'!$B$22:$B$116,0)),0)</f>
        <v>0</v>
      </c>
      <c r="DF26" s="59">
        <f>IFERROR(INDEX('План продаж'!$AS$22:$AS$116,MATCH(DF$6,'План продаж'!$B$22:$B$116,0)),0)</f>
        <v>0</v>
      </c>
      <c r="DG26" s="59">
        <f>IFERROR(INDEX('План продаж'!$AS$22:$AS$116,MATCH(DG$6,'План продаж'!$B$22:$B$116,0)),0)</f>
        <v>0</v>
      </c>
      <c r="DH26" s="59">
        <f>IFERROR(INDEX('План продаж'!$AS$22:$AS$116,MATCH(DH$6,'План продаж'!$B$22:$B$116,0)),0)</f>
        <v>0</v>
      </c>
      <c r="DI26" s="59">
        <f>IFERROR(INDEX('План продаж'!$AS$22:$AS$116,MATCH(DI$6,'План продаж'!$B$22:$B$116,0)),0)</f>
        <v>0</v>
      </c>
      <c r="DJ26" s="59">
        <f>IFERROR(INDEX('План продаж'!$AS$22:$AS$116,MATCH(DJ$6,'План продаж'!$B$22:$B$116,0)),0)</f>
        <v>0</v>
      </c>
      <c r="DK26" s="59">
        <f>IFERROR(INDEX('План продаж'!$AS$22:$AS$116,MATCH(DK$6,'План продаж'!$B$22:$B$116,0)),0)</f>
        <v>0</v>
      </c>
      <c r="DL26" s="59">
        <f>IFERROR(INDEX('План продаж'!$AS$22:$AS$116,MATCH(DL$6,'План продаж'!$B$22:$B$116,0)),0)</f>
        <v>0</v>
      </c>
      <c r="DM26" s="59">
        <f>IFERROR(INDEX('План продаж'!$AS$22:$AS$116,MATCH(DM$6,'План продаж'!$B$22:$B$116,0)),0)</f>
        <v>0</v>
      </c>
      <c r="DN26" s="59">
        <f>IFERROR(INDEX('План продаж'!$AS$22:$AS$116,MATCH(DN$6,'План продаж'!$B$22:$B$116,0)),0)</f>
        <v>0</v>
      </c>
      <c r="DO26" s="59">
        <f>IFERROR(INDEX('План продаж'!$AS$22:$AS$116,MATCH(DO$6,'План продаж'!$B$22:$B$116,0)),0)</f>
        <v>0</v>
      </c>
      <c r="DP26" s="59">
        <f>IFERROR(INDEX('План продаж'!$AS$22:$AS$116,MATCH(DP$6,'План продаж'!$B$22:$B$116,0)),0)</f>
        <v>0</v>
      </c>
      <c r="DQ26" s="59">
        <f>IFERROR(INDEX('План продаж'!$AS$22:$AS$116,MATCH(DQ$6,'План продаж'!$B$22:$B$116,0)),0)</f>
        <v>0</v>
      </c>
      <c r="DR26" s="59">
        <f>IFERROR(INDEX('План продаж'!$AS$22:$AS$116,MATCH(DR$6,'План продаж'!$B$22:$B$116,0)),0)</f>
        <v>0</v>
      </c>
      <c r="DS26" s="59">
        <f>IFERROR(INDEX('План продаж'!$AS$22:$AS$116,MATCH(DS$6,'План продаж'!$B$22:$B$116,0)),0)</f>
        <v>0</v>
      </c>
      <c r="DT26" s="59">
        <f>IFERROR(INDEX('План продаж'!$AS$22:$AS$116,MATCH(DT$6,'План продаж'!$B$22:$B$116,0)),0)</f>
        <v>0</v>
      </c>
      <c r="DU26" s="59">
        <f>IFERROR(INDEX('План продаж'!$AS$22:$AS$116,MATCH(DU$6,'План продаж'!$B$22:$B$116,0)),0)</f>
        <v>0</v>
      </c>
      <c r="DV26" s="59">
        <f>IFERROR(INDEX('План продаж'!$AS$22:$AS$116,MATCH(DV$6,'План продаж'!$B$22:$B$116,0)),0)</f>
        <v>0</v>
      </c>
      <c r="DW26" s="59">
        <f>IFERROR(INDEX('План продаж'!$AS$22:$AS$116,MATCH(DW$6,'План продаж'!$B$22:$B$116,0)),0)</f>
        <v>0</v>
      </c>
      <c r="DX26" s="59">
        <f>IFERROR(INDEX('План продаж'!$AS$22:$AS$116,MATCH(DX$6,'План продаж'!$B$22:$B$116,0)),0)</f>
        <v>0</v>
      </c>
      <c r="DY26" s="59">
        <f>IFERROR(INDEX('План продаж'!$AS$22:$AS$116,MATCH(DY$6,'План продаж'!$B$22:$B$116,0)),0)</f>
        <v>0</v>
      </c>
      <c r="DZ26" s="59">
        <f>IFERROR(INDEX('План продаж'!$AS$22:$AS$116,MATCH(DZ$6,'План продаж'!$B$22:$B$116,0)),0)</f>
        <v>0</v>
      </c>
      <c r="EA26" s="59">
        <f>IFERROR(INDEX('План продаж'!$AS$22:$AS$116,MATCH(EA$6,'План продаж'!$B$22:$B$116,0)),0)</f>
        <v>0</v>
      </c>
      <c r="EB26" s="59">
        <f>IFERROR(INDEX('План продаж'!$AS$22:$AS$116,MATCH(EB$6,'План продаж'!$B$22:$B$116,0)),0)</f>
        <v>0</v>
      </c>
      <c r="EC26" s="59">
        <f>IFERROR(INDEX('План продаж'!$AS$22:$AS$116,MATCH(EC$6,'План продаж'!$B$22:$B$116,0)),0)</f>
        <v>0</v>
      </c>
      <c r="ED26" s="59">
        <f>IFERROR(INDEX('План продаж'!$AS$22:$AS$116,MATCH(ED$6,'План продаж'!$B$22:$B$116,0)),0)</f>
        <v>0</v>
      </c>
      <c r="EE26" s="59">
        <f>IFERROR(INDEX('План продаж'!$AS$22:$AS$116,MATCH(EE$6,'План продаж'!$B$22:$B$116,0)),0)</f>
        <v>0</v>
      </c>
      <c r="EF26" s="59">
        <f>IFERROR(INDEX('План продаж'!$AS$22:$AS$116,MATCH(EF$6,'План продаж'!$B$22:$B$116,0)),0)</f>
        <v>0</v>
      </c>
      <c r="EG26" s="59">
        <f>IFERROR(INDEX('План продаж'!$AS$22:$AS$116,MATCH(EG$6,'План продаж'!$B$22:$B$116,0)),0)</f>
        <v>0</v>
      </c>
      <c r="EH26" s="59">
        <f>IFERROR(INDEX('План продаж'!$AS$22:$AS$116,MATCH(EH$6,'План продаж'!$B$22:$B$116,0)),0)</f>
        <v>0</v>
      </c>
      <c r="EI26" s="59">
        <f>IFERROR(INDEX('План продаж'!$AS$22:$AS$116,MATCH(EI$6,'План продаж'!$B$22:$B$116,0)),0)</f>
        <v>0</v>
      </c>
      <c r="EJ26" s="59"/>
      <c r="EK26" s="59"/>
      <c r="EL26" s="59"/>
      <c r="EM26" s="59"/>
      <c r="EN26" s="59"/>
      <c r="EO26" s="59"/>
      <c r="EP26" s="59"/>
      <c r="EQ26" s="59"/>
      <c r="ER26" s="59"/>
      <c r="ES26" s="59"/>
      <c r="ET26" s="59"/>
      <c r="EU26" s="59"/>
      <c r="EV26" s="59"/>
      <c r="EW26" s="59"/>
      <c r="EX26" s="59"/>
      <c r="EY26" s="59"/>
      <c r="EZ26" s="59"/>
      <c r="FA26" s="59"/>
      <c r="FB26" s="59"/>
      <c r="FC26" s="59"/>
      <c r="FD26" s="59"/>
      <c r="FE26" s="59"/>
      <c r="FF26" s="59"/>
      <c r="FG26" s="59"/>
      <c r="FH26" s="59"/>
      <c r="FI26" s="59"/>
      <c r="FJ26" s="59"/>
      <c r="FK26" s="59"/>
      <c r="FL26" s="59"/>
      <c r="FM26" s="59"/>
      <c r="FN26" s="59"/>
      <c r="FO26" s="59"/>
      <c r="FP26" s="59"/>
      <c r="FQ26" s="59"/>
      <c r="FR26" s="59"/>
      <c r="FS26" s="59"/>
      <c r="FT26" s="60"/>
      <c r="FU26" s="60"/>
      <c r="FV26" s="60"/>
      <c r="FW26" s="60"/>
      <c r="FX26" s="60"/>
      <c r="FY26" s="60"/>
      <c r="FZ26" s="60"/>
      <c r="GA26" s="60"/>
      <c r="GB26" s="60"/>
      <c r="GC26" s="60"/>
      <c r="GD26" s="60"/>
      <c r="GE26" s="60"/>
      <c r="GF26" s="60"/>
      <c r="GG26" s="60"/>
      <c r="GH26" s="60"/>
      <c r="GI26" s="60"/>
      <c r="GJ26" s="60"/>
      <c r="GK26" s="60"/>
      <c r="GL26" s="60"/>
      <c r="GM26" s="60"/>
      <c r="GN26" s="60"/>
      <c r="GO26" s="60"/>
      <c r="GP26" s="60"/>
      <c r="GQ26" s="60"/>
      <c r="GR26" s="60"/>
      <c r="GS26" s="60"/>
    </row>
    <row r="27" spans="2:201" x14ac:dyDescent="0.2">
      <c r="B27" s="66"/>
      <c r="C27" s="67"/>
      <c r="D27" s="67"/>
      <c r="E27" s="67"/>
      <c r="F27" s="67"/>
      <c r="G27" s="67"/>
      <c r="H27" s="68"/>
      <c r="I27" s="68"/>
      <c r="J27" s="68"/>
      <c r="K27" s="68"/>
      <c r="L27" s="68"/>
      <c r="M27" s="68"/>
      <c r="N27" s="68"/>
      <c r="O27" s="68"/>
      <c r="P27" s="70"/>
      <c r="Q27" s="70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60"/>
      <c r="FU27" s="60"/>
      <c r="FV27" s="60"/>
      <c r="FW27" s="60"/>
      <c r="FX27" s="60"/>
      <c r="FY27" s="60"/>
      <c r="FZ27" s="60"/>
      <c r="GA27" s="60"/>
      <c r="GB27" s="60"/>
      <c r="GC27" s="60"/>
      <c r="GD27" s="60"/>
      <c r="GE27" s="60"/>
      <c r="GF27" s="60"/>
      <c r="GG27" s="60"/>
      <c r="GH27" s="60"/>
      <c r="GI27" s="60"/>
      <c r="GJ27" s="60"/>
      <c r="GK27" s="60"/>
      <c r="GL27" s="60"/>
      <c r="GM27" s="60"/>
      <c r="GN27" s="60"/>
      <c r="GO27" s="60"/>
      <c r="GP27" s="60"/>
      <c r="GQ27" s="60"/>
      <c r="GR27" s="60"/>
      <c r="GS27" s="60"/>
    </row>
    <row r="28" spans="2:201" x14ac:dyDescent="0.2">
      <c r="B28" s="66"/>
      <c r="C28" s="71" t="s">
        <v>873</v>
      </c>
      <c r="D28" s="72"/>
      <c r="E28" s="72">
        <f>COUNTIFS(S28:EI28,"&gt;0",S28:EI28,"&lt;1")</f>
        <v>0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3"/>
      <c r="Q28" s="74"/>
      <c r="R28" s="75"/>
      <c r="S28" s="76" t="e">
        <f>ROUND(SUM($S9:S9)/$P$9,2)</f>
        <v>#DIV/0!</v>
      </c>
      <c r="T28" s="76" t="e">
        <f>ROUND(SUM($S9:T9)/$P$9,2)</f>
        <v>#DIV/0!</v>
      </c>
      <c r="U28" s="76" t="e">
        <f>ROUND(SUM($S9:U9)/$P$9,2)</f>
        <v>#DIV/0!</v>
      </c>
      <c r="V28" s="76" t="e">
        <f>ROUND(SUM($S9:V9)/$P$9,2)</f>
        <v>#DIV/0!</v>
      </c>
      <c r="W28" s="76" t="e">
        <f>ROUND(SUM($S9:W9)/$P$9,2)</f>
        <v>#DIV/0!</v>
      </c>
      <c r="X28" s="76" t="e">
        <f>ROUND(SUM($S9:X9)/$P$9,2)</f>
        <v>#DIV/0!</v>
      </c>
      <c r="Y28" s="76" t="e">
        <f>ROUND(SUM($S9:Y9)/$P$9,2)</f>
        <v>#DIV/0!</v>
      </c>
      <c r="Z28" s="76" t="e">
        <f>ROUND(SUM($S9:Z9)/$P$9,2)</f>
        <v>#DIV/0!</v>
      </c>
      <c r="AA28" s="76" t="e">
        <f>ROUND(SUM($S9:AA9)/$P$9,2)</f>
        <v>#DIV/0!</v>
      </c>
      <c r="AB28" s="76" t="e">
        <f>ROUND(SUM($S9:AB9)/$P$9,2)</f>
        <v>#DIV/0!</v>
      </c>
      <c r="AC28" s="76" t="e">
        <f>ROUND(SUM($S9:AC9)/$P$9,2)</f>
        <v>#DIV/0!</v>
      </c>
      <c r="AD28" s="76" t="e">
        <f>ROUND(SUM($S9:AD9)/$P$9,2)</f>
        <v>#DIV/0!</v>
      </c>
      <c r="AE28" s="76" t="e">
        <f>ROUND(SUM($S9:AE9)/$P$9,2)</f>
        <v>#DIV/0!</v>
      </c>
      <c r="AF28" s="76" t="e">
        <f>ROUND(SUM($S9:AF9)/$P$9,2)</f>
        <v>#DIV/0!</v>
      </c>
      <c r="AG28" s="76" t="e">
        <f>ROUND(SUM($S9:AG9)/$P$9,2)</f>
        <v>#DIV/0!</v>
      </c>
      <c r="AH28" s="76" t="e">
        <f>ROUND(SUM($S9:AH9)/$P$9,2)</f>
        <v>#DIV/0!</v>
      </c>
      <c r="AI28" s="76" t="e">
        <f>ROUND(SUM($S9:AI9)/$P$9,2)</f>
        <v>#DIV/0!</v>
      </c>
      <c r="AJ28" s="76" t="e">
        <f>ROUND(SUM($S9:AJ9)/$P$9,2)</f>
        <v>#DIV/0!</v>
      </c>
      <c r="AK28" s="76" t="e">
        <f>ROUND(SUM($S9:AK9)/$P$9,2)</f>
        <v>#DIV/0!</v>
      </c>
      <c r="AL28" s="76" t="e">
        <f>ROUND(SUM($S9:AL9)/$P$9,2)</f>
        <v>#DIV/0!</v>
      </c>
      <c r="AM28" s="76" t="e">
        <f>ROUND(SUM($S9:AM9)/$P$9,2)</f>
        <v>#DIV/0!</v>
      </c>
      <c r="AN28" s="76" t="e">
        <f>ROUND(SUM($S9:AN9)/$P$9,2)</f>
        <v>#DIV/0!</v>
      </c>
      <c r="AO28" s="76" t="e">
        <f>ROUND(SUM($S9:AO9)/$P$9,2)</f>
        <v>#DIV/0!</v>
      </c>
      <c r="AP28" s="76" t="e">
        <f>ROUND(SUM($S9:AP9)/$P$9,2)</f>
        <v>#DIV/0!</v>
      </c>
      <c r="AQ28" s="76" t="e">
        <f>ROUND(SUM($S9:AQ9)/$P$9,2)</f>
        <v>#DIV/0!</v>
      </c>
      <c r="AR28" s="76" t="e">
        <f>ROUND(SUM($S9:AR9)/$P$9,2)</f>
        <v>#DIV/0!</v>
      </c>
      <c r="AS28" s="76" t="e">
        <f>ROUND(SUM($S9:AS9)/$P$9,2)</f>
        <v>#DIV/0!</v>
      </c>
      <c r="AT28" s="76" t="e">
        <f>ROUND(SUM($S9:AT9)/$P$9,2)</f>
        <v>#DIV/0!</v>
      </c>
      <c r="AU28" s="76" t="e">
        <f>ROUND(SUM($S9:AU9)/$P$9,2)</f>
        <v>#DIV/0!</v>
      </c>
      <c r="AV28" s="76" t="e">
        <f>ROUND(SUM($S9:AV9)/$P$9,2)</f>
        <v>#DIV/0!</v>
      </c>
      <c r="AW28" s="76" t="e">
        <f>ROUND(SUM($S9:AW9)/$P$9,2)</f>
        <v>#DIV/0!</v>
      </c>
      <c r="AX28" s="76" t="e">
        <f>ROUND(SUM($S9:AX9)/$P$9,2)</f>
        <v>#DIV/0!</v>
      </c>
      <c r="AY28" s="76" t="e">
        <f>ROUND(SUM($S9:AY9)/$P$9,2)</f>
        <v>#DIV/0!</v>
      </c>
      <c r="AZ28" s="76" t="e">
        <f>ROUND(SUM($S9:AZ9)/$P$9,2)</f>
        <v>#DIV/0!</v>
      </c>
      <c r="BA28" s="76" t="e">
        <f>ROUND(SUM($S9:BA9)/$P$9,2)</f>
        <v>#DIV/0!</v>
      </c>
      <c r="BB28" s="76" t="e">
        <f>ROUND(SUM($S9:BB9)/$P$9,2)</f>
        <v>#DIV/0!</v>
      </c>
      <c r="BC28" s="76" t="e">
        <f>ROUND(SUM($S9:BC9)/$P$9,2)</f>
        <v>#DIV/0!</v>
      </c>
      <c r="BD28" s="76" t="e">
        <f>ROUND(SUM($S9:BD9)/$P$9,2)</f>
        <v>#DIV/0!</v>
      </c>
      <c r="BE28" s="76" t="e">
        <f>ROUND(SUM($S9:BE9)/$P$9,2)</f>
        <v>#DIV/0!</v>
      </c>
      <c r="BF28" s="76" t="e">
        <f>ROUND(SUM($S9:BF9)/$P$9,2)</f>
        <v>#DIV/0!</v>
      </c>
      <c r="BG28" s="76" t="e">
        <f>ROUND(SUM($S9:BG9)/$P$9,2)</f>
        <v>#DIV/0!</v>
      </c>
      <c r="BH28" s="76" t="e">
        <f>ROUND(SUM($S9:BH9)/$P$9,2)</f>
        <v>#DIV/0!</v>
      </c>
      <c r="BI28" s="76" t="e">
        <f>ROUND(SUM($S9:BI9)/$P$9,2)</f>
        <v>#DIV/0!</v>
      </c>
      <c r="BJ28" s="76" t="e">
        <f>ROUND(SUM($S9:BJ9)/$P$9,2)</f>
        <v>#DIV/0!</v>
      </c>
      <c r="BK28" s="76" t="e">
        <f>ROUND(SUM($S9:BK9)/$P$9,2)</f>
        <v>#DIV/0!</v>
      </c>
      <c r="BL28" s="76" t="e">
        <f>ROUND(SUM($S9:BL9)/$P$9,2)</f>
        <v>#DIV/0!</v>
      </c>
      <c r="BM28" s="76" t="e">
        <f>ROUND(SUM($S9:BM9)/$P$9,2)</f>
        <v>#DIV/0!</v>
      </c>
      <c r="BN28" s="76" t="e">
        <f>ROUND(SUM($S9:BN9)/$P$9,2)</f>
        <v>#DIV/0!</v>
      </c>
      <c r="BO28" s="76" t="e">
        <f>ROUND(SUM($S9:BO9)/$P$9,2)</f>
        <v>#DIV/0!</v>
      </c>
      <c r="BP28" s="76" t="e">
        <f>ROUND(SUM($S9:BP9)/$P$9,2)</f>
        <v>#DIV/0!</v>
      </c>
      <c r="BQ28" s="76" t="e">
        <f>ROUND(SUM($S9:BQ9)/$P$9,2)</f>
        <v>#DIV/0!</v>
      </c>
      <c r="BR28" s="76" t="e">
        <f>ROUND(SUM($S9:BR9)/$P$9,2)</f>
        <v>#DIV/0!</v>
      </c>
      <c r="BS28" s="76" t="e">
        <f>ROUND(SUM($S9:BS9)/$P$9,2)</f>
        <v>#DIV/0!</v>
      </c>
      <c r="BT28" s="76" t="e">
        <f>ROUND(SUM($S9:BT9)/$P$9,2)</f>
        <v>#DIV/0!</v>
      </c>
      <c r="BU28" s="76" t="e">
        <f>ROUND(SUM($S9:BU9)/$P$9,2)</f>
        <v>#DIV/0!</v>
      </c>
      <c r="BV28" s="76" t="e">
        <f>ROUND(SUM($S9:BV9)/$P$9,2)</f>
        <v>#DIV/0!</v>
      </c>
      <c r="BW28" s="76" t="e">
        <f>ROUND(SUM($S9:BW9)/$P$9,2)</f>
        <v>#DIV/0!</v>
      </c>
      <c r="BX28" s="76" t="e">
        <f>ROUND(SUM($S9:BX9)/$P$9,2)</f>
        <v>#DIV/0!</v>
      </c>
      <c r="BY28" s="76" t="e">
        <f>ROUND(SUM($S9:BY9)/$P$9,2)</f>
        <v>#DIV/0!</v>
      </c>
      <c r="BZ28" s="76" t="e">
        <f>ROUND(SUM($S9:BZ9)/$P$9,2)</f>
        <v>#DIV/0!</v>
      </c>
      <c r="CA28" s="76" t="e">
        <f>ROUND(SUM($S9:CA9)/$P$9,2)</f>
        <v>#DIV/0!</v>
      </c>
      <c r="CB28" s="76" t="e">
        <f>ROUND(SUM($S9:CB9)/$P$9,2)</f>
        <v>#DIV/0!</v>
      </c>
      <c r="CC28" s="76" t="e">
        <f>ROUND(SUM($S9:CC9)/$P$9,2)</f>
        <v>#DIV/0!</v>
      </c>
      <c r="CD28" s="76" t="e">
        <f>ROUND(SUM($S9:CD9)/$P$9,2)</f>
        <v>#DIV/0!</v>
      </c>
      <c r="CE28" s="76" t="e">
        <f>ROUND(SUM($S9:CE9)/$P$9,2)</f>
        <v>#DIV/0!</v>
      </c>
      <c r="CF28" s="76" t="e">
        <f>ROUND(SUM($S9:CF9)/$P$9,2)</f>
        <v>#DIV/0!</v>
      </c>
      <c r="CG28" s="76" t="e">
        <f>ROUND(SUM($S9:CG9)/$P$9,2)</f>
        <v>#DIV/0!</v>
      </c>
      <c r="CH28" s="76" t="e">
        <f>ROUND(SUM($S9:CH9)/$P$9,2)</f>
        <v>#DIV/0!</v>
      </c>
      <c r="CI28" s="76" t="e">
        <f>ROUND(SUM($S9:CI9)/$P$9,2)</f>
        <v>#DIV/0!</v>
      </c>
      <c r="CJ28" s="76" t="e">
        <f>ROUND(SUM($S9:CJ9)/$P$9,2)</f>
        <v>#DIV/0!</v>
      </c>
      <c r="CK28" s="76" t="e">
        <f>ROUND(SUM($S9:CK9)/$P$9,2)</f>
        <v>#DIV/0!</v>
      </c>
      <c r="CL28" s="76" t="e">
        <f>ROUND(SUM($S9:CL9)/$P$9,2)</f>
        <v>#DIV/0!</v>
      </c>
      <c r="CM28" s="76" t="e">
        <f>ROUND(SUM($S9:CM9)/$P$9,2)</f>
        <v>#DIV/0!</v>
      </c>
      <c r="CN28" s="76" t="e">
        <f>ROUND(SUM($S9:CN9)/$P$9,2)</f>
        <v>#DIV/0!</v>
      </c>
      <c r="CO28" s="76" t="e">
        <f>ROUND(SUM($S9:CO9)/$P$9,2)</f>
        <v>#DIV/0!</v>
      </c>
      <c r="CP28" s="76" t="e">
        <f>ROUND(SUM($S9:CP9)/$P$9,2)</f>
        <v>#DIV/0!</v>
      </c>
      <c r="CQ28" s="76" t="e">
        <f>ROUND(SUM($S9:CQ9)/$P$9,2)</f>
        <v>#DIV/0!</v>
      </c>
      <c r="CR28" s="76" t="e">
        <f>ROUND(SUM($S9:CR9)/$P$9,2)</f>
        <v>#DIV/0!</v>
      </c>
      <c r="CS28" s="76" t="e">
        <f>ROUND(SUM($S9:CS9)/$P$9,2)</f>
        <v>#DIV/0!</v>
      </c>
      <c r="CT28" s="76" t="e">
        <f>ROUND(SUM($S9:CT9)/$P$9,2)</f>
        <v>#DIV/0!</v>
      </c>
      <c r="CU28" s="76" t="e">
        <f>ROUND(SUM($S9:CU9)/$P$9,2)</f>
        <v>#DIV/0!</v>
      </c>
      <c r="CV28" s="76" t="e">
        <f>ROUND(SUM($S9:CV9)/$P$9,2)</f>
        <v>#DIV/0!</v>
      </c>
      <c r="CW28" s="76" t="e">
        <f>ROUND(SUM($S9:CW9)/$P$9,2)</f>
        <v>#DIV/0!</v>
      </c>
      <c r="CX28" s="76" t="e">
        <f>ROUND(SUM($S9:CX9)/$P$9,2)</f>
        <v>#DIV/0!</v>
      </c>
      <c r="CY28" s="76" t="e">
        <f>ROUND(SUM($S9:CY9)/$P$9,2)</f>
        <v>#DIV/0!</v>
      </c>
      <c r="CZ28" s="76" t="e">
        <f>ROUND(SUM($S9:CZ9)/$P$9,2)</f>
        <v>#DIV/0!</v>
      </c>
      <c r="DA28" s="76" t="e">
        <f>ROUND(SUM($S9:DA9)/$P$9,2)</f>
        <v>#DIV/0!</v>
      </c>
      <c r="DB28" s="76" t="e">
        <f>ROUND(SUM($S9:DB9)/$P$9,2)</f>
        <v>#DIV/0!</v>
      </c>
      <c r="DC28" s="76" t="e">
        <f>ROUND(SUM($S9:DC9)/$P$9,2)</f>
        <v>#DIV/0!</v>
      </c>
      <c r="DD28" s="76" t="e">
        <f>ROUND(SUM($S9:DD9)/$P$9,2)</f>
        <v>#DIV/0!</v>
      </c>
      <c r="DE28" s="76" t="e">
        <f>ROUND(SUM($S9:DE9)/$P$9,2)</f>
        <v>#DIV/0!</v>
      </c>
      <c r="DF28" s="76" t="e">
        <f>ROUND(SUM($S9:DF9)/$P$9,2)</f>
        <v>#DIV/0!</v>
      </c>
      <c r="DG28" s="76" t="e">
        <f>ROUND(SUM($S9:DG9)/$P$9,2)</f>
        <v>#DIV/0!</v>
      </c>
      <c r="DH28" s="76" t="e">
        <f>ROUND(SUM($S9:DH9)/$P$9,2)</f>
        <v>#DIV/0!</v>
      </c>
      <c r="DI28" s="76" t="e">
        <f>ROUND(SUM($S9:DI9)/$P$9,2)</f>
        <v>#DIV/0!</v>
      </c>
      <c r="DJ28" s="76" t="e">
        <f>ROUND(SUM($S9:DJ9)/$P$9,2)</f>
        <v>#DIV/0!</v>
      </c>
      <c r="DK28" s="76" t="e">
        <f>ROUND(SUM($S9:DK9)/$P$9,2)</f>
        <v>#DIV/0!</v>
      </c>
      <c r="DL28" s="76" t="e">
        <f>ROUND(SUM($S9:DL9)/$P$9,2)</f>
        <v>#DIV/0!</v>
      </c>
      <c r="DM28" s="76" t="e">
        <f>ROUND(SUM($S9:DM9)/$P$9,2)</f>
        <v>#DIV/0!</v>
      </c>
      <c r="DN28" s="76" t="e">
        <f>ROUND(SUM($S9:DN9)/$P$9,2)</f>
        <v>#DIV/0!</v>
      </c>
      <c r="DO28" s="76" t="e">
        <f>ROUND(SUM($S9:DO9)/$P$9,2)</f>
        <v>#DIV/0!</v>
      </c>
      <c r="DP28" s="76" t="e">
        <f>ROUND(SUM($S9:DP9)/$P$9,2)</f>
        <v>#DIV/0!</v>
      </c>
      <c r="DQ28" s="76" t="e">
        <f>ROUND(SUM($S9:DQ9)/$P$9,2)</f>
        <v>#DIV/0!</v>
      </c>
      <c r="DR28" s="76" t="e">
        <f>ROUND(SUM($S9:DR9)/$P$9,2)</f>
        <v>#DIV/0!</v>
      </c>
      <c r="DS28" s="76" t="e">
        <f>ROUND(SUM($S9:DS9)/$P$9,2)</f>
        <v>#DIV/0!</v>
      </c>
      <c r="DT28" s="76" t="e">
        <f>ROUND(SUM($S9:DT9)/$P$9,2)</f>
        <v>#DIV/0!</v>
      </c>
      <c r="DU28" s="76" t="e">
        <f>ROUND(SUM($S9:DU9)/$P$9,2)</f>
        <v>#DIV/0!</v>
      </c>
      <c r="DV28" s="76" t="e">
        <f>ROUND(SUM($S9:DV9)/$P$9,2)</f>
        <v>#DIV/0!</v>
      </c>
      <c r="DW28" s="76" t="e">
        <f>ROUND(SUM($S9:DW9)/$P$9,2)</f>
        <v>#DIV/0!</v>
      </c>
      <c r="DX28" s="76" t="e">
        <f>ROUND(SUM($S9:DX9)/$P$9,2)</f>
        <v>#DIV/0!</v>
      </c>
      <c r="DY28" s="76" t="e">
        <f>ROUND(SUM($S9:DY9)/$P$9,2)</f>
        <v>#DIV/0!</v>
      </c>
      <c r="DZ28" s="76" t="e">
        <f>ROUND(SUM($S9:DZ9)/$P$9,2)</f>
        <v>#DIV/0!</v>
      </c>
      <c r="EA28" s="76" t="e">
        <f>ROUND(SUM($S9:EA9)/$P$9,2)</f>
        <v>#DIV/0!</v>
      </c>
      <c r="EB28" s="76" t="e">
        <f>ROUND(SUM($S9:EB9)/$P$9,2)</f>
        <v>#DIV/0!</v>
      </c>
      <c r="EC28" s="76" t="e">
        <f>ROUND(SUM($S9:EC9)/$P$9,2)</f>
        <v>#DIV/0!</v>
      </c>
      <c r="ED28" s="76" t="e">
        <f>ROUND(SUM($S9:ED9)/$P$9,2)</f>
        <v>#DIV/0!</v>
      </c>
      <c r="EE28" s="76" t="e">
        <f>ROUND(SUM($S9:EE9)/$P$9,2)</f>
        <v>#DIV/0!</v>
      </c>
      <c r="EF28" s="76" t="e">
        <f>ROUND(SUM($S9:EF9)/$P$9,2)</f>
        <v>#DIV/0!</v>
      </c>
      <c r="EG28" s="76" t="e">
        <f>ROUND(SUM($S9:EG9)/$P$9,2)</f>
        <v>#DIV/0!</v>
      </c>
      <c r="EH28" s="76" t="e">
        <f>ROUND(SUM($S9:EH9)/$P$9,2)</f>
        <v>#DIV/0!</v>
      </c>
      <c r="EI28" s="76" t="e">
        <f>ROUND(SUM($S9:EI9)/$P$9,2)</f>
        <v>#DIV/0!</v>
      </c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60"/>
      <c r="FU28" s="60"/>
      <c r="FV28" s="60"/>
      <c r="FW28" s="60"/>
      <c r="FX28" s="60"/>
      <c r="FY28" s="60"/>
      <c r="FZ28" s="60"/>
      <c r="GA28" s="60"/>
      <c r="GB28" s="60"/>
      <c r="GC28" s="60"/>
      <c r="GD28" s="60"/>
      <c r="GE28" s="60"/>
      <c r="GF28" s="60"/>
      <c r="GG28" s="60"/>
      <c r="GH28" s="60"/>
      <c r="GI28" s="60"/>
      <c r="GJ28" s="60"/>
      <c r="GK28" s="60"/>
      <c r="GL28" s="60"/>
      <c r="GM28" s="60"/>
      <c r="GN28" s="60"/>
      <c r="GO28" s="60"/>
      <c r="GP28" s="60"/>
      <c r="GQ28" s="60"/>
      <c r="GR28" s="60"/>
      <c r="GS28" s="60"/>
    </row>
    <row r="29" spans="2:201" x14ac:dyDescent="0.2">
      <c r="B29" s="66"/>
      <c r="C29" s="67" t="s">
        <v>314</v>
      </c>
      <c r="D29" s="68"/>
      <c r="E29" s="70">
        <f>_xlfn.MINIFS(S29:EI29,S29:EI29,"&gt;0")</f>
        <v>0</v>
      </c>
      <c r="F29" s="70">
        <f>MAX(S29:EI29)</f>
        <v>0</v>
      </c>
      <c r="G29" s="70">
        <f>INDEX(S29:EI29,1,MATCH(E22,S22:EI22,0))</f>
        <v>0</v>
      </c>
      <c r="H29" s="68"/>
      <c r="I29" s="68"/>
      <c r="J29" s="68"/>
      <c r="K29" s="68"/>
      <c r="L29" s="68"/>
      <c r="M29" s="68"/>
      <c r="N29" s="68"/>
      <c r="O29" s="68"/>
      <c r="P29" s="69">
        <f t="shared" ref="P29:R30" si="106">IFERROR(P10/P23,0)</f>
        <v>0</v>
      </c>
      <c r="Q29" s="70">
        <f t="shared" si="106"/>
        <v>0</v>
      </c>
      <c r="R29" s="59">
        <f t="shared" si="106"/>
        <v>0</v>
      </c>
      <c r="S29" s="59"/>
      <c r="T29" s="59"/>
      <c r="U29" s="59">
        <f>IFERROR(INDEX('План продаж'!$AL$22:$AL$116,MATCH(U$6,'План продаж'!$B$22:$B$116,0)),0)</f>
        <v>0</v>
      </c>
      <c r="V29" s="59">
        <f>IFERROR(INDEX('План продаж'!$AL$22:$AL$116,MATCH(V$6,'План продаж'!$B$22:$B$116,0)),0)</f>
        <v>0</v>
      </c>
      <c r="W29" s="59">
        <f>IFERROR(INDEX('План продаж'!$AL$22:$AL$116,MATCH(W$6,'План продаж'!$B$22:$B$116,0)),0)</f>
        <v>0</v>
      </c>
      <c r="X29" s="59">
        <f>IFERROR(INDEX('План продаж'!$AL$22:$AL$116,MATCH(X$6,'План продаж'!$B$22:$B$116,0)),0)</f>
        <v>0</v>
      </c>
      <c r="Y29" s="59">
        <f>IFERROR(INDEX('План продаж'!$AL$22:$AL$116,MATCH(Y$6,'План продаж'!$B$22:$B$116,0)),0)</f>
        <v>0</v>
      </c>
      <c r="Z29" s="59">
        <f>IFERROR(INDEX('План продаж'!$AL$22:$AL$116,MATCH(Z$6,'План продаж'!$B$22:$B$116,0)),0)</f>
        <v>0</v>
      </c>
      <c r="AA29" s="59">
        <f>IFERROR(INDEX('План продаж'!$AL$22:$AL$116,MATCH(AA$6,'План продаж'!$B$22:$B$116,0)),0)</f>
        <v>0</v>
      </c>
      <c r="AB29" s="59">
        <f>IFERROR(INDEX('План продаж'!$AL$22:$AL$116,MATCH(AB$6,'План продаж'!$B$22:$B$116,0)),0)</f>
        <v>0</v>
      </c>
      <c r="AC29" s="59">
        <f>IFERROR(INDEX('План продаж'!$AL$22:$AL$116,MATCH(AC$6,'План продаж'!$B$22:$B$116,0)),0)</f>
        <v>0</v>
      </c>
      <c r="AD29" s="59">
        <f>IFERROR(INDEX('План продаж'!$AL$22:$AL$116,MATCH(AD$6,'План продаж'!$B$22:$B$116,0)),0)</f>
        <v>0</v>
      </c>
      <c r="AE29" s="59">
        <f>IFERROR(INDEX('План продаж'!$AL$22:$AL$116,MATCH(AE$6,'План продаж'!$B$22:$B$116,0)),0)</f>
        <v>0</v>
      </c>
      <c r="AF29" s="59">
        <f>IFERROR(INDEX('План продаж'!$AL$22:$AL$116,MATCH(AF$6,'План продаж'!$B$22:$B$116,0)),0)</f>
        <v>0</v>
      </c>
      <c r="AG29" s="59">
        <f>IFERROR(INDEX('План продаж'!$AL$22:$AL$116,MATCH(AG$6,'План продаж'!$B$22:$B$116,0)),0)</f>
        <v>0</v>
      </c>
      <c r="AH29" s="59">
        <f>IFERROR(INDEX('План продаж'!$AL$22:$AL$116,MATCH(AH$6,'План продаж'!$B$22:$B$116,0)),0)</f>
        <v>0</v>
      </c>
      <c r="AI29" s="59">
        <f>IFERROR(INDEX('План продаж'!$AL$22:$AL$116,MATCH(AI$6,'План продаж'!$B$22:$B$116,0)),0)</f>
        <v>0</v>
      </c>
      <c r="AJ29" s="59">
        <f>IFERROR(INDEX('План продаж'!$AL$22:$AL$116,MATCH(AJ$6,'План продаж'!$B$22:$B$116,0)),0)</f>
        <v>0</v>
      </c>
      <c r="AK29" s="59">
        <f>IFERROR(INDEX('План продаж'!$AL$22:$AL$116,MATCH(AK$6,'План продаж'!$B$22:$B$116,0)),0)</f>
        <v>0</v>
      </c>
      <c r="AL29" s="59">
        <f>IFERROR(INDEX('План продаж'!$AL$22:$AL$116,MATCH(AL$6,'План продаж'!$B$22:$B$116,0)),0)</f>
        <v>0</v>
      </c>
      <c r="AM29" s="59">
        <f>IFERROR(INDEX('План продаж'!$AL$22:$AL$116,MATCH(AM$6,'План продаж'!$B$22:$B$116,0)),0)</f>
        <v>0</v>
      </c>
      <c r="AN29" s="59">
        <f>IFERROR(INDEX('План продаж'!$AL$22:$AL$116,MATCH(AN$6,'План продаж'!$B$22:$B$116,0)),0)</f>
        <v>0</v>
      </c>
      <c r="AO29" s="59">
        <f>IFERROR(INDEX('План продаж'!$AL$22:$AL$116,MATCH(AO$6,'План продаж'!$B$22:$B$116,0)),0)</f>
        <v>0</v>
      </c>
      <c r="AP29" s="59">
        <f>IFERROR(INDEX('План продаж'!$AL$22:$AL$116,MATCH(AP$6,'План продаж'!$B$22:$B$116,0)),0)</f>
        <v>0</v>
      </c>
      <c r="AQ29" s="59">
        <f>IFERROR(INDEX('План продаж'!$AL$22:$AL$116,MATCH(AQ$6,'План продаж'!$B$22:$B$116,0)),0)</f>
        <v>0</v>
      </c>
      <c r="AR29" s="59">
        <f>IFERROR(INDEX('План продаж'!$AL$22:$AL$116,MATCH(AR$6,'План продаж'!$B$22:$B$116,0)),0)</f>
        <v>0</v>
      </c>
      <c r="AS29" s="59">
        <f>IFERROR(INDEX('План продаж'!$AL$22:$AL$116,MATCH(AS$6,'План продаж'!$B$22:$B$116,0)),0)</f>
        <v>0</v>
      </c>
      <c r="AT29" s="59">
        <f>IFERROR(INDEX('План продаж'!$AL$22:$AL$116,MATCH(AT$6,'План продаж'!$B$22:$B$116,0)),0)</f>
        <v>0</v>
      </c>
      <c r="AU29" s="59">
        <f>IFERROR(INDEX('План продаж'!$AL$22:$AL$116,MATCH(AU$6,'План продаж'!$B$22:$B$116,0)),0)</f>
        <v>0</v>
      </c>
      <c r="AV29" s="59">
        <f>IFERROR(INDEX('План продаж'!$AL$22:$AL$116,MATCH(AV$6,'План продаж'!$B$22:$B$116,0)),0)</f>
        <v>0</v>
      </c>
      <c r="AW29" s="59">
        <f>IFERROR(INDEX('План продаж'!$AL$22:$AL$116,MATCH(AW$6,'План продаж'!$B$22:$B$116,0)),0)</f>
        <v>0</v>
      </c>
      <c r="AX29" s="59">
        <f>IFERROR(INDEX('План продаж'!$AL$22:$AL$116,MATCH(AX$6,'План продаж'!$B$22:$B$116,0)),0)</f>
        <v>0</v>
      </c>
      <c r="AY29" s="59">
        <f>IFERROR(INDEX('План продаж'!$AL$22:$AL$116,MATCH(AY$6,'План продаж'!$B$22:$B$116,0)),0)</f>
        <v>0</v>
      </c>
      <c r="AZ29" s="59">
        <f>IFERROR(INDEX('План продаж'!$AL$22:$AL$116,MATCH(AZ$6,'План продаж'!$B$22:$B$116,0)),0)</f>
        <v>0</v>
      </c>
      <c r="BA29" s="59">
        <f>IFERROR(INDEX('План продаж'!$AL$22:$AL$116,MATCH(BA$6,'План продаж'!$B$22:$B$116,0)),0)</f>
        <v>0</v>
      </c>
      <c r="BB29" s="59">
        <f>IFERROR(INDEX('План продаж'!$AL$22:$AL$116,MATCH(BB$6,'План продаж'!$B$22:$B$116,0)),0)</f>
        <v>0</v>
      </c>
      <c r="BC29" s="59">
        <f>IFERROR(INDEX('План продаж'!$AL$22:$AL$116,MATCH(BC$6,'План продаж'!$B$22:$B$116,0)),0)</f>
        <v>0</v>
      </c>
      <c r="BD29" s="59">
        <f>IFERROR(INDEX('План продаж'!$AL$22:$AL$116,MATCH(BD$6,'План продаж'!$B$22:$B$116,0)),0)</f>
        <v>0</v>
      </c>
      <c r="BE29" s="59">
        <f>IFERROR(INDEX('План продаж'!$AL$22:$AL$116,MATCH(BE$6,'План продаж'!$B$22:$B$116,0)),0)</f>
        <v>0</v>
      </c>
      <c r="BF29" s="59">
        <f>IFERROR(INDEX('План продаж'!$AL$22:$AL$116,MATCH(BF$6,'План продаж'!$B$22:$B$116,0)),0)</f>
        <v>0</v>
      </c>
      <c r="BG29" s="59">
        <f>IFERROR(INDEX('План продаж'!$AL$22:$AL$116,MATCH(BG$6,'План продаж'!$B$22:$B$116,0)),0)</f>
        <v>0</v>
      </c>
      <c r="BH29" s="59">
        <f>IFERROR(INDEX('План продаж'!$AL$22:$AL$116,MATCH(BH$6,'План продаж'!$B$22:$B$116,0)),0)</f>
        <v>0</v>
      </c>
      <c r="BI29" s="59">
        <f>IFERROR(INDEX('План продаж'!$AL$22:$AL$116,MATCH(BI$6,'План продаж'!$B$22:$B$116,0)),0)</f>
        <v>0</v>
      </c>
      <c r="BJ29" s="59">
        <f>IFERROR(INDEX('План продаж'!$AL$22:$AL$116,MATCH(BJ$6,'План продаж'!$B$22:$B$116,0)),0)</f>
        <v>0</v>
      </c>
      <c r="BK29" s="59">
        <f>IFERROR(INDEX('План продаж'!$AL$22:$AL$116,MATCH(BK$6,'План продаж'!$B$22:$B$116,0)),0)</f>
        <v>0</v>
      </c>
      <c r="BL29" s="59">
        <f>IFERROR(INDEX('План продаж'!$AL$22:$AL$116,MATCH(BL$6,'План продаж'!$B$22:$B$116,0)),0)</f>
        <v>0</v>
      </c>
      <c r="BM29" s="59">
        <f>IFERROR(INDEX('План продаж'!$AL$22:$AL$116,MATCH(BM$6,'План продаж'!$B$22:$B$116,0)),0)</f>
        <v>0</v>
      </c>
      <c r="BN29" s="59">
        <f>IFERROR(INDEX('План продаж'!$AL$22:$AL$116,MATCH(BN$6,'План продаж'!$B$22:$B$116,0)),0)</f>
        <v>0</v>
      </c>
      <c r="BO29" s="59">
        <f>IFERROR(INDEX('План продаж'!$AL$22:$AL$116,MATCH(BO$6,'План продаж'!$B$22:$B$116,0)),0)</f>
        <v>0</v>
      </c>
      <c r="BP29" s="59">
        <f>IFERROR(INDEX('План продаж'!$AL$22:$AL$116,MATCH(BP$6,'План продаж'!$B$22:$B$116,0)),0)</f>
        <v>0</v>
      </c>
      <c r="BQ29" s="59">
        <f>IFERROR(INDEX('План продаж'!$AL$22:$AL$116,MATCH(BQ$6,'План продаж'!$B$22:$B$116,0)),0)</f>
        <v>0</v>
      </c>
      <c r="BR29" s="59">
        <f>IFERROR(INDEX('План продаж'!$AL$22:$AL$116,MATCH(BR$6,'План продаж'!$B$22:$B$116,0)),0)</f>
        <v>0</v>
      </c>
      <c r="BS29" s="59">
        <f>IFERROR(INDEX('План продаж'!$AL$22:$AL$116,MATCH(BS$6,'План продаж'!$B$22:$B$116,0)),0)</f>
        <v>0</v>
      </c>
      <c r="BT29" s="59">
        <f>IFERROR(INDEX('План продаж'!$AL$22:$AL$116,MATCH(BT$6,'План продаж'!$B$22:$B$116,0)),0)</f>
        <v>0</v>
      </c>
      <c r="BU29" s="59">
        <f>IFERROR(INDEX('План продаж'!$AL$22:$AL$116,MATCH(BU$6,'План продаж'!$B$22:$B$116,0)),0)</f>
        <v>0</v>
      </c>
      <c r="BV29" s="59">
        <f>IFERROR(INDEX('План продаж'!$AL$22:$AL$116,MATCH(BV$6,'План продаж'!$B$22:$B$116,0)),0)</f>
        <v>0</v>
      </c>
      <c r="BW29" s="59">
        <f>IFERROR(INDEX('План продаж'!$AL$22:$AL$116,MATCH(BW$6,'План продаж'!$B$22:$B$116,0)),0)</f>
        <v>0</v>
      </c>
      <c r="BX29" s="59">
        <f>IFERROR(INDEX('План продаж'!$AL$22:$AL$116,MATCH(BX$6,'План продаж'!$B$22:$B$116,0)),0)</f>
        <v>0</v>
      </c>
      <c r="BY29" s="59">
        <f>IFERROR(INDEX('План продаж'!$AL$22:$AL$116,MATCH(BY$6,'План продаж'!$B$22:$B$116,0)),0)</f>
        <v>0</v>
      </c>
      <c r="BZ29" s="59">
        <f>IFERROR(INDEX('План продаж'!$AL$22:$AL$116,MATCH(BZ$6,'План продаж'!$B$22:$B$116,0)),0)</f>
        <v>0</v>
      </c>
      <c r="CA29" s="59">
        <f>IFERROR(INDEX('План продаж'!$AL$22:$AL$116,MATCH(CA$6,'План продаж'!$B$22:$B$116,0)),0)</f>
        <v>0</v>
      </c>
      <c r="CB29" s="59">
        <f>IFERROR(INDEX('План продаж'!$AL$22:$AL$116,MATCH(CB$6,'План продаж'!$B$22:$B$116,0)),0)</f>
        <v>0</v>
      </c>
      <c r="CC29" s="59">
        <f>IFERROR(INDEX('План продаж'!$AL$22:$AL$116,MATCH(CC$6,'План продаж'!$B$22:$B$116,0)),0)</f>
        <v>0</v>
      </c>
      <c r="CD29" s="59">
        <f>IFERROR(INDEX('План продаж'!$AL$22:$AL$116,MATCH(CD$6,'План продаж'!$B$22:$B$116,0)),0)</f>
        <v>0</v>
      </c>
      <c r="CE29" s="59">
        <f>IFERROR(INDEX('План продаж'!$AL$22:$AL$116,MATCH(CE$6,'План продаж'!$B$22:$B$116,0)),0)</f>
        <v>0</v>
      </c>
      <c r="CF29" s="59">
        <f>IFERROR(INDEX('План продаж'!$AL$22:$AL$116,MATCH(CF$6,'План продаж'!$B$22:$B$116,0)),0)</f>
        <v>0</v>
      </c>
      <c r="CG29" s="59">
        <f>IFERROR(INDEX('План продаж'!$AL$22:$AL$116,MATCH(CG$6,'План продаж'!$B$22:$B$116,0)),0)</f>
        <v>0</v>
      </c>
      <c r="CH29" s="59">
        <f>IFERROR(INDEX('План продаж'!$AL$22:$AL$116,MATCH(CH$6,'План продаж'!$B$22:$B$116,0)),0)</f>
        <v>0</v>
      </c>
      <c r="CI29" s="59">
        <f>IFERROR(INDEX('План продаж'!$AL$22:$AL$116,MATCH(CI$6,'План продаж'!$B$22:$B$116,0)),0)</f>
        <v>0</v>
      </c>
      <c r="CJ29" s="59">
        <f>IFERROR(INDEX('План продаж'!$AL$22:$AL$116,MATCH(CJ$6,'План продаж'!$B$22:$B$116,0)),0)</f>
        <v>0</v>
      </c>
      <c r="CK29" s="59">
        <f>IFERROR(INDEX('План продаж'!$AL$22:$AL$116,MATCH(CK$6,'План продаж'!$B$22:$B$116,0)),0)</f>
        <v>0</v>
      </c>
      <c r="CL29" s="59">
        <f>IFERROR(INDEX('План продаж'!$AL$22:$AL$116,MATCH(CL$6,'План продаж'!$B$22:$B$116,0)),0)</f>
        <v>0</v>
      </c>
      <c r="CM29" s="59">
        <f>IFERROR(INDEX('План продаж'!$AL$22:$AL$116,MATCH(CM$6,'План продаж'!$B$22:$B$116,0)),0)</f>
        <v>0</v>
      </c>
      <c r="CN29" s="59">
        <f>IFERROR(INDEX('План продаж'!$AL$22:$AL$116,MATCH(CN$6,'План продаж'!$B$22:$B$116,0)),0)</f>
        <v>0</v>
      </c>
      <c r="CO29" s="59">
        <f>IFERROR(INDEX('План продаж'!$AL$22:$AL$116,MATCH(CO$6,'План продаж'!$B$22:$B$116,0)),0)</f>
        <v>0</v>
      </c>
      <c r="CP29" s="59">
        <f>IFERROR(INDEX('План продаж'!$AL$22:$AL$116,MATCH(CP$6,'План продаж'!$B$22:$B$116,0)),0)</f>
        <v>0</v>
      </c>
      <c r="CQ29" s="59">
        <f>IFERROR(INDEX('План продаж'!$AL$22:$AL$116,MATCH(CQ$6,'План продаж'!$B$22:$B$116,0)),0)</f>
        <v>0</v>
      </c>
      <c r="CR29" s="59">
        <f>IFERROR(INDEX('План продаж'!$AL$22:$AL$116,MATCH(CR$6,'План продаж'!$B$22:$B$116,0)),0)</f>
        <v>0</v>
      </c>
      <c r="CS29" s="59">
        <f>IFERROR(INDEX('План продаж'!$AL$22:$AL$116,MATCH(CS$6,'План продаж'!$B$22:$B$116,0)),0)</f>
        <v>0</v>
      </c>
      <c r="CT29" s="59">
        <f>IFERROR(INDEX('План продаж'!$AL$22:$AL$116,MATCH(CT$6,'План продаж'!$B$22:$B$116,0)),0)</f>
        <v>0</v>
      </c>
      <c r="CU29" s="59">
        <f>IFERROR(INDEX('План продаж'!$AL$22:$AL$116,MATCH(CU$6,'План продаж'!$B$22:$B$116,0)),0)</f>
        <v>0</v>
      </c>
      <c r="CV29" s="59">
        <f>IFERROR(INDEX('План продаж'!$AL$22:$AL$116,MATCH(CV$6,'План продаж'!$B$22:$B$116,0)),0)</f>
        <v>0</v>
      </c>
      <c r="CW29" s="59">
        <f>IFERROR(INDEX('План продаж'!$AL$22:$AL$116,MATCH(CW$6,'План продаж'!$B$22:$B$116,0)),0)</f>
        <v>0</v>
      </c>
      <c r="CX29" s="59">
        <f>IFERROR(INDEX('План продаж'!$AL$22:$AL$116,MATCH(CX$6,'План продаж'!$B$22:$B$116,0)),0)</f>
        <v>0</v>
      </c>
      <c r="CY29" s="59">
        <f>IFERROR(INDEX('План продаж'!$AL$22:$AL$116,MATCH(CY$6,'План продаж'!$B$22:$B$116,0)),0)</f>
        <v>0</v>
      </c>
      <c r="CZ29" s="59">
        <f>IFERROR(INDEX('План продаж'!$AL$22:$AL$116,MATCH(CZ$6,'План продаж'!$B$22:$B$116,0)),0)</f>
        <v>0</v>
      </c>
      <c r="DA29" s="59">
        <f>IFERROR(INDEX('План продаж'!$AL$22:$AL$116,MATCH(DA$6,'План продаж'!$B$22:$B$116,0)),0)</f>
        <v>0</v>
      </c>
      <c r="DB29" s="59">
        <f>IFERROR(INDEX('План продаж'!$AL$22:$AL$116,MATCH(DB$6,'План продаж'!$B$22:$B$116,0)),0)</f>
        <v>0</v>
      </c>
      <c r="DC29" s="59">
        <f>IFERROR(INDEX('План продаж'!$AL$22:$AL$116,MATCH(DC$6,'План продаж'!$B$22:$B$116,0)),0)</f>
        <v>0</v>
      </c>
      <c r="DD29" s="59">
        <f>IFERROR(INDEX('План продаж'!$AL$22:$AL$116,MATCH(DD$6,'План продаж'!$B$22:$B$116,0)),0)</f>
        <v>0</v>
      </c>
      <c r="DE29" s="59">
        <f>IFERROR(INDEX('План продаж'!$AL$22:$AL$116,MATCH(DE$6,'План продаж'!$B$22:$B$116,0)),0)</f>
        <v>0</v>
      </c>
      <c r="DF29" s="59">
        <f>IFERROR(INDEX('План продаж'!$AL$22:$AL$116,MATCH(DF$6,'План продаж'!$B$22:$B$116,0)),0)</f>
        <v>0</v>
      </c>
      <c r="DG29" s="59">
        <f>IFERROR(INDEX('План продаж'!$AL$22:$AL$116,MATCH(DG$6,'План продаж'!$B$22:$B$116,0)),0)</f>
        <v>0</v>
      </c>
      <c r="DH29" s="59">
        <f>IFERROR(INDEX('План продаж'!$AL$22:$AL$116,MATCH(DH$6,'План продаж'!$B$22:$B$116,0)),0)</f>
        <v>0</v>
      </c>
      <c r="DI29" s="59">
        <f>IFERROR(INDEX('План продаж'!$AL$22:$AL$116,MATCH(DI$6,'План продаж'!$B$22:$B$116,0)),0)</f>
        <v>0</v>
      </c>
      <c r="DJ29" s="59">
        <f>IFERROR(INDEX('План продаж'!$AL$22:$AL$116,MATCH(DJ$6,'План продаж'!$B$22:$B$116,0)),0)</f>
        <v>0</v>
      </c>
      <c r="DK29" s="59">
        <f>IFERROR(INDEX('План продаж'!$AL$22:$AL$116,MATCH(DK$6,'План продаж'!$B$22:$B$116,0)),0)</f>
        <v>0</v>
      </c>
      <c r="DL29" s="59">
        <f>IFERROR(INDEX('План продаж'!$AL$22:$AL$116,MATCH(DL$6,'План продаж'!$B$22:$B$116,0)),0)</f>
        <v>0</v>
      </c>
      <c r="DM29" s="59">
        <f>IFERROR(INDEX('План продаж'!$AL$22:$AL$116,MATCH(DM$6,'План продаж'!$B$22:$B$116,0)),0)</f>
        <v>0</v>
      </c>
      <c r="DN29" s="59">
        <f>IFERROR(INDEX('План продаж'!$AL$22:$AL$116,MATCH(DN$6,'План продаж'!$B$22:$B$116,0)),0)</f>
        <v>0</v>
      </c>
      <c r="DO29" s="59">
        <f>IFERROR(INDEX('План продаж'!$AL$22:$AL$116,MATCH(DO$6,'План продаж'!$B$22:$B$116,0)),0)</f>
        <v>0</v>
      </c>
      <c r="DP29" s="59">
        <f>IFERROR(INDEX('План продаж'!$AL$22:$AL$116,MATCH(DP$6,'План продаж'!$B$22:$B$116,0)),0)</f>
        <v>0</v>
      </c>
      <c r="DQ29" s="59">
        <f>IFERROR(INDEX('План продаж'!$AL$22:$AL$116,MATCH(DQ$6,'План продаж'!$B$22:$B$116,0)),0)</f>
        <v>0</v>
      </c>
      <c r="DR29" s="59">
        <f>IFERROR(INDEX('План продаж'!$AL$22:$AL$116,MATCH(DR$6,'План продаж'!$B$22:$B$116,0)),0)</f>
        <v>0</v>
      </c>
      <c r="DS29" s="59">
        <f>IFERROR(INDEX('План продаж'!$AL$22:$AL$116,MATCH(DS$6,'План продаж'!$B$22:$B$116,0)),0)</f>
        <v>0</v>
      </c>
      <c r="DT29" s="59">
        <f>IFERROR(INDEX('План продаж'!$AL$22:$AL$116,MATCH(DT$6,'План продаж'!$B$22:$B$116,0)),0)</f>
        <v>0</v>
      </c>
      <c r="DU29" s="59">
        <f>IFERROR(INDEX('План продаж'!$AL$22:$AL$116,MATCH(DU$6,'План продаж'!$B$22:$B$116,0)),0)</f>
        <v>0</v>
      </c>
      <c r="DV29" s="59">
        <f>IFERROR(INDEX('План продаж'!$AL$22:$AL$116,MATCH(DV$6,'План продаж'!$B$22:$B$116,0)),0)</f>
        <v>0</v>
      </c>
      <c r="DW29" s="59">
        <f>IFERROR(INDEX('План продаж'!$AL$22:$AL$116,MATCH(DW$6,'План продаж'!$B$22:$B$116,0)),0)</f>
        <v>0</v>
      </c>
      <c r="DX29" s="59">
        <f>IFERROR(INDEX('План продаж'!$AL$22:$AL$116,MATCH(DX$6,'План продаж'!$B$22:$B$116,0)),0)</f>
        <v>0</v>
      </c>
      <c r="DY29" s="59">
        <f>IFERROR(INDEX('План продаж'!$AL$22:$AL$116,MATCH(DY$6,'План продаж'!$B$22:$B$116,0)),0)</f>
        <v>0</v>
      </c>
      <c r="DZ29" s="59">
        <f>IFERROR(INDEX('План продаж'!$AL$22:$AL$116,MATCH(DZ$6,'План продаж'!$B$22:$B$116,0)),0)</f>
        <v>0</v>
      </c>
      <c r="EA29" s="59">
        <f>IFERROR(INDEX('План продаж'!$AL$22:$AL$116,MATCH(EA$6,'План продаж'!$B$22:$B$116,0)),0)</f>
        <v>0</v>
      </c>
      <c r="EB29" s="59">
        <f>IFERROR(INDEX('План продаж'!$AL$22:$AL$116,MATCH(EB$6,'План продаж'!$B$22:$B$116,0)),0)</f>
        <v>0</v>
      </c>
      <c r="EC29" s="59">
        <f>IFERROR(INDEX('План продаж'!$AL$22:$AL$116,MATCH(EC$6,'План продаж'!$B$22:$B$116,0)),0)</f>
        <v>0</v>
      </c>
      <c r="ED29" s="59">
        <f>IFERROR(INDEX('План продаж'!$AL$22:$AL$116,MATCH(ED$6,'План продаж'!$B$22:$B$116,0)),0)</f>
        <v>0</v>
      </c>
      <c r="EE29" s="59">
        <f>IFERROR(INDEX('План продаж'!$AL$22:$AL$116,MATCH(EE$6,'План продаж'!$B$22:$B$116,0)),0)</f>
        <v>0</v>
      </c>
      <c r="EF29" s="59">
        <f>IFERROR(INDEX('План продаж'!$AL$22:$AL$116,MATCH(EF$6,'План продаж'!$B$22:$B$116,0)),0)</f>
        <v>0</v>
      </c>
      <c r="EG29" s="59">
        <f>IFERROR(INDEX('План продаж'!$AL$22:$AL$116,MATCH(EG$6,'План продаж'!$B$22:$B$116,0)),0)</f>
        <v>0</v>
      </c>
      <c r="EH29" s="59">
        <f>IFERROR(INDEX('План продаж'!$AL$22:$AL$116,MATCH(EH$6,'План продаж'!$B$22:$B$116,0)),0)</f>
        <v>0</v>
      </c>
      <c r="EI29" s="59">
        <f>IFERROR(INDEX('План продаж'!$AL$22:$AL$116,MATCH(EI$6,'План продаж'!$B$22:$B$116,0)),0)</f>
        <v>0</v>
      </c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60"/>
      <c r="FU29" s="60"/>
      <c r="FV29" s="60"/>
      <c r="FW29" s="60"/>
      <c r="FX29" s="60"/>
      <c r="FY29" s="60"/>
      <c r="FZ29" s="60"/>
      <c r="GA29" s="60"/>
      <c r="GB29" s="60"/>
      <c r="GC29" s="60"/>
      <c r="GD29" s="60"/>
      <c r="GE29" s="60"/>
      <c r="GF29" s="60"/>
      <c r="GG29" s="60"/>
      <c r="GH29" s="60"/>
      <c r="GI29" s="60"/>
      <c r="GJ29" s="60"/>
      <c r="GK29" s="60"/>
      <c r="GL29" s="60"/>
      <c r="GM29" s="60"/>
      <c r="GN29" s="60"/>
      <c r="GO29" s="60"/>
      <c r="GP29" s="60"/>
      <c r="GQ29" s="60"/>
      <c r="GR29" s="60"/>
      <c r="GS29" s="60"/>
    </row>
    <row r="30" spans="2:201" x14ac:dyDescent="0.2">
      <c r="B30" s="66"/>
      <c r="C30" s="67" t="s">
        <v>871</v>
      </c>
      <c r="E30" s="70">
        <f t="shared" ref="E30:E32" si="107">_xlfn.MINIFS(S30:EI30,S30:EI30,"&gt;0")</f>
        <v>0</v>
      </c>
      <c r="F30" s="70">
        <f>MAX(S30:EI30)</f>
        <v>0</v>
      </c>
      <c r="G30" s="68"/>
      <c r="H30" s="68"/>
      <c r="I30" s="68"/>
      <c r="J30" s="68"/>
      <c r="K30" s="68"/>
      <c r="L30" s="68"/>
      <c r="M30" s="68"/>
      <c r="N30" s="68"/>
      <c r="O30" s="68"/>
      <c r="P30" s="69">
        <f t="shared" si="106"/>
        <v>0</v>
      </c>
      <c r="Q30" s="70">
        <f t="shared" si="106"/>
        <v>0</v>
      </c>
      <c r="R30" s="59">
        <f t="shared" si="106"/>
        <v>0</v>
      </c>
      <c r="S30" s="59"/>
      <c r="T30" s="59"/>
      <c r="U30" s="59">
        <f>IFERROR(INDEX('План продаж'!$AY$22:$AY$116,MATCH(U$6,'План продаж'!$B$22:$B$116,0)),0)</f>
        <v>0</v>
      </c>
      <c r="V30" s="59">
        <f>IFERROR(INDEX('План продаж'!$AY$22:$AY$116,MATCH(V$6,'План продаж'!$B$22:$B$116,0)),0)</f>
        <v>0</v>
      </c>
      <c r="W30" s="59">
        <f>IFERROR(INDEX('План продаж'!$AY$22:$AY$116,MATCH(W$6,'План продаж'!$B$22:$B$116,0)),0)</f>
        <v>0</v>
      </c>
      <c r="X30" s="59">
        <f>IFERROR(INDEX('План продаж'!$AY$22:$AY$116,MATCH(X$6,'План продаж'!$B$22:$B$116,0)),0)</f>
        <v>0</v>
      </c>
      <c r="Y30" s="59">
        <f>IFERROR(INDEX('План продаж'!$AY$22:$AY$116,MATCH(Y$6,'План продаж'!$B$22:$B$116,0)),0)</f>
        <v>0</v>
      </c>
      <c r="Z30" s="59">
        <f>IFERROR(INDEX('План продаж'!$AY$22:$AY$116,MATCH(Z$6,'План продаж'!$B$22:$B$116,0)),0)</f>
        <v>0</v>
      </c>
      <c r="AA30" s="59">
        <f>IFERROR(INDEX('План продаж'!$AY$22:$AY$116,MATCH(AA$6,'План продаж'!$B$22:$B$116,0)),0)</f>
        <v>0</v>
      </c>
      <c r="AB30" s="59">
        <f>IFERROR(INDEX('План продаж'!$AY$22:$AY$116,MATCH(AB$6,'План продаж'!$B$22:$B$116,0)),0)</f>
        <v>0</v>
      </c>
      <c r="AC30" s="59">
        <f>IFERROR(INDEX('План продаж'!$AY$22:$AY$116,MATCH(AC$6,'План продаж'!$B$22:$B$116,0)),0)</f>
        <v>0</v>
      </c>
      <c r="AD30" s="59">
        <f>IFERROR(INDEX('План продаж'!$AY$22:$AY$116,MATCH(AD$6,'План продаж'!$B$22:$B$116,0)),0)</f>
        <v>0</v>
      </c>
      <c r="AE30" s="59">
        <f>IFERROR(INDEX('План продаж'!$AY$22:$AY$116,MATCH(AE$6,'План продаж'!$B$22:$B$116,0)),0)</f>
        <v>0</v>
      </c>
      <c r="AF30" s="59">
        <f>IFERROR(INDEX('План продаж'!$AY$22:$AY$116,MATCH(AF$6,'План продаж'!$B$22:$B$116,0)),0)</f>
        <v>0</v>
      </c>
      <c r="AG30" s="59">
        <f>IFERROR(INDEX('План продаж'!$AY$22:$AY$116,MATCH(AG$6,'План продаж'!$B$22:$B$116,0)),0)</f>
        <v>0</v>
      </c>
      <c r="AH30" s="59">
        <f>IFERROR(INDEX('План продаж'!$AY$22:$AY$116,MATCH(AH$6,'План продаж'!$B$22:$B$116,0)),0)</f>
        <v>0</v>
      </c>
      <c r="AI30" s="59">
        <f>IFERROR(INDEX('План продаж'!$AY$22:$AY$116,MATCH(AI$6,'План продаж'!$B$22:$B$116,0)),0)</f>
        <v>0</v>
      </c>
      <c r="AJ30" s="59">
        <f>IFERROR(INDEX('План продаж'!$AY$22:$AY$116,MATCH(AJ$6,'План продаж'!$B$22:$B$116,0)),0)</f>
        <v>0</v>
      </c>
      <c r="AK30" s="59">
        <f>IFERROR(INDEX('План продаж'!$AY$22:$AY$116,MATCH(AK$6,'План продаж'!$B$22:$B$116,0)),0)</f>
        <v>0</v>
      </c>
      <c r="AL30" s="59">
        <f>IFERROR(INDEX('План продаж'!$AY$22:$AY$116,MATCH(AL$6,'План продаж'!$B$22:$B$116,0)),0)</f>
        <v>0</v>
      </c>
      <c r="AM30" s="59">
        <f>IFERROR(INDEX('План продаж'!$AY$22:$AY$116,MATCH(AM$6,'План продаж'!$B$22:$B$116,0)),0)</f>
        <v>0</v>
      </c>
      <c r="AN30" s="59">
        <f>IFERROR(INDEX('План продаж'!$AY$22:$AY$116,MATCH(AN$6,'План продаж'!$B$22:$B$116,0)),0)</f>
        <v>0</v>
      </c>
      <c r="AO30" s="59">
        <f>IFERROR(INDEX('План продаж'!$AY$22:$AY$116,MATCH(AO$6,'План продаж'!$B$22:$B$116,0)),0)</f>
        <v>0</v>
      </c>
      <c r="AP30" s="59">
        <f>IFERROR(INDEX('План продаж'!$AY$22:$AY$116,MATCH(AP$6,'План продаж'!$B$22:$B$116,0)),0)</f>
        <v>0</v>
      </c>
      <c r="AQ30" s="59">
        <f>IFERROR(INDEX('План продаж'!$AY$22:$AY$116,MATCH(AQ$6,'План продаж'!$B$22:$B$116,0)),0)</f>
        <v>0</v>
      </c>
      <c r="AR30" s="59">
        <f>IFERROR(INDEX('План продаж'!$AY$22:$AY$116,MATCH(AR$6,'План продаж'!$B$22:$B$116,0)),0)</f>
        <v>0</v>
      </c>
      <c r="AS30" s="59">
        <f>IFERROR(INDEX('План продаж'!$AY$22:$AY$116,MATCH(AS$6,'План продаж'!$B$22:$B$116,0)),0)</f>
        <v>0</v>
      </c>
      <c r="AT30" s="59">
        <f>IFERROR(INDEX('План продаж'!$AY$22:$AY$116,MATCH(AT$6,'План продаж'!$B$22:$B$116,0)),0)</f>
        <v>0</v>
      </c>
      <c r="AU30" s="59">
        <f>IFERROR(INDEX('План продаж'!$AY$22:$AY$116,MATCH(AU$6,'План продаж'!$B$22:$B$116,0)),0)</f>
        <v>0</v>
      </c>
      <c r="AV30" s="59">
        <f>IFERROR(INDEX('План продаж'!$AY$22:$AY$116,MATCH(AV$6,'План продаж'!$B$22:$B$116,0)),0)</f>
        <v>0</v>
      </c>
      <c r="AW30" s="59">
        <f>IFERROR(INDEX('План продаж'!$AY$22:$AY$116,MATCH(AW$6,'План продаж'!$B$22:$B$116,0)),0)</f>
        <v>0</v>
      </c>
      <c r="AX30" s="59">
        <f>IFERROR(INDEX('План продаж'!$AY$22:$AY$116,MATCH(AX$6,'План продаж'!$B$22:$B$116,0)),0)</f>
        <v>0</v>
      </c>
      <c r="AY30" s="59">
        <f>IFERROR(INDEX('План продаж'!$AY$22:$AY$116,MATCH(AY$6,'План продаж'!$B$22:$B$116,0)),0)</f>
        <v>0</v>
      </c>
      <c r="AZ30" s="59">
        <f>IFERROR(INDEX('План продаж'!$AY$22:$AY$116,MATCH(AZ$6,'План продаж'!$B$22:$B$116,0)),0)</f>
        <v>0</v>
      </c>
      <c r="BA30" s="59">
        <f>IFERROR(INDEX('План продаж'!$AY$22:$AY$116,MATCH(BA$6,'План продаж'!$B$22:$B$116,0)),0)</f>
        <v>0</v>
      </c>
      <c r="BB30" s="59">
        <f>IFERROR(INDEX('План продаж'!$AY$22:$AY$116,MATCH(BB$6,'План продаж'!$B$22:$B$116,0)),0)</f>
        <v>0</v>
      </c>
      <c r="BC30" s="59">
        <f>IFERROR(INDEX('План продаж'!$AY$22:$AY$116,MATCH(BC$6,'План продаж'!$B$22:$B$116,0)),0)</f>
        <v>0</v>
      </c>
      <c r="BD30" s="59">
        <f>IFERROR(INDEX('План продаж'!$AY$22:$AY$116,MATCH(BD$6,'План продаж'!$B$22:$B$116,0)),0)</f>
        <v>0</v>
      </c>
      <c r="BE30" s="59">
        <f>IFERROR(INDEX('План продаж'!$AY$22:$AY$116,MATCH(BE$6,'План продаж'!$B$22:$B$116,0)),0)</f>
        <v>0</v>
      </c>
      <c r="BF30" s="59">
        <f>IFERROR(INDEX('План продаж'!$AY$22:$AY$116,MATCH(BF$6,'План продаж'!$B$22:$B$116,0)),0)</f>
        <v>0</v>
      </c>
      <c r="BG30" s="59">
        <f>IFERROR(INDEX('План продаж'!$AY$22:$AY$116,MATCH(BG$6,'План продаж'!$B$22:$B$116,0)),0)</f>
        <v>0</v>
      </c>
      <c r="BH30" s="59">
        <f>IFERROR(INDEX('План продаж'!$AY$22:$AY$116,MATCH(BH$6,'План продаж'!$B$22:$B$116,0)),0)</f>
        <v>0</v>
      </c>
      <c r="BI30" s="59">
        <f>IFERROR(INDEX('План продаж'!$AY$22:$AY$116,MATCH(BI$6,'План продаж'!$B$22:$B$116,0)),0)</f>
        <v>0</v>
      </c>
      <c r="BJ30" s="59">
        <f>IFERROR(INDEX('План продаж'!$AY$22:$AY$116,MATCH(BJ$6,'План продаж'!$B$22:$B$116,0)),0)</f>
        <v>0</v>
      </c>
      <c r="BK30" s="59">
        <f>IFERROR(INDEX('План продаж'!$AY$22:$AY$116,MATCH(BK$6,'План продаж'!$B$22:$B$116,0)),0)</f>
        <v>0</v>
      </c>
      <c r="BL30" s="59">
        <f>IFERROR(INDEX('План продаж'!$AY$22:$AY$116,MATCH(BL$6,'План продаж'!$B$22:$B$116,0)),0)</f>
        <v>0</v>
      </c>
      <c r="BM30" s="59">
        <f>IFERROR(INDEX('План продаж'!$AY$22:$AY$116,MATCH(BM$6,'План продаж'!$B$22:$B$116,0)),0)</f>
        <v>0</v>
      </c>
      <c r="BN30" s="59">
        <f>IFERROR(INDEX('План продаж'!$AY$22:$AY$116,MATCH(BN$6,'План продаж'!$B$22:$B$116,0)),0)</f>
        <v>0</v>
      </c>
      <c r="BO30" s="59">
        <f>IFERROR(INDEX('План продаж'!$AY$22:$AY$116,MATCH(BO$6,'План продаж'!$B$22:$B$116,0)),0)</f>
        <v>0</v>
      </c>
      <c r="BP30" s="59">
        <f>IFERROR(INDEX('План продаж'!$AY$22:$AY$116,MATCH(BP$6,'План продаж'!$B$22:$B$116,0)),0)</f>
        <v>0</v>
      </c>
      <c r="BQ30" s="59">
        <f>IFERROR(INDEX('План продаж'!$AY$22:$AY$116,MATCH(BQ$6,'План продаж'!$B$22:$B$116,0)),0)</f>
        <v>0</v>
      </c>
      <c r="BR30" s="59">
        <f>IFERROR(INDEX('План продаж'!$AY$22:$AY$116,MATCH(BR$6,'План продаж'!$B$22:$B$116,0)),0)</f>
        <v>0</v>
      </c>
      <c r="BS30" s="59">
        <f>IFERROR(INDEX('План продаж'!$AY$22:$AY$116,MATCH(BS$6,'План продаж'!$B$22:$B$116,0)),0)</f>
        <v>0</v>
      </c>
      <c r="BT30" s="59">
        <f>IFERROR(INDEX('План продаж'!$AY$22:$AY$116,MATCH(BT$6,'План продаж'!$B$22:$B$116,0)),0)</f>
        <v>0</v>
      </c>
      <c r="BU30" s="59">
        <f>IFERROR(INDEX('План продаж'!$AY$22:$AY$116,MATCH(BU$6,'План продаж'!$B$22:$B$116,0)),0)</f>
        <v>0</v>
      </c>
      <c r="BV30" s="59">
        <f>IFERROR(INDEX('План продаж'!$AY$22:$AY$116,MATCH(BV$6,'План продаж'!$B$22:$B$116,0)),0)</f>
        <v>0</v>
      </c>
      <c r="BW30" s="59">
        <f>IFERROR(INDEX('План продаж'!$AY$22:$AY$116,MATCH(BW$6,'План продаж'!$B$22:$B$116,0)),0)</f>
        <v>0</v>
      </c>
      <c r="BX30" s="59">
        <f>IFERROR(INDEX('План продаж'!$AY$22:$AY$116,MATCH(BX$6,'План продаж'!$B$22:$B$116,0)),0)</f>
        <v>0</v>
      </c>
      <c r="BY30" s="59">
        <f>IFERROR(INDEX('План продаж'!$AY$22:$AY$116,MATCH(BY$6,'План продаж'!$B$22:$B$116,0)),0)</f>
        <v>0</v>
      </c>
      <c r="BZ30" s="59">
        <f>IFERROR(INDEX('План продаж'!$AY$22:$AY$116,MATCH(BZ$6,'План продаж'!$B$22:$B$116,0)),0)</f>
        <v>0</v>
      </c>
      <c r="CA30" s="59">
        <f>IFERROR(INDEX('План продаж'!$AY$22:$AY$116,MATCH(CA$6,'План продаж'!$B$22:$B$116,0)),0)</f>
        <v>0</v>
      </c>
      <c r="CB30" s="59">
        <f>IFERROR(INDEX('План продаж'!$AY$22:$AY$116,MATCH(CB$6,'План продаж'!$B$22:$B$116,0)),0)</f>
        <v>0</v>
      </c>
      <c r="CC30" s="59">
        <f>IFERROR(INDEX('План продаж'!$AY$22:$AY$116,MATCH(CC$6,'План продаж'!$B$22:$B$116,0)),0)</f>
        <v>0</v>
      </c>
      <c r="CD30" s="59">
        <f>IFERROR(INDEX('План продаж'!$AY$22:$AY$116,MATCH(CD$6,'План продаж'!$B$22:$B$116,0)),0)</f>
        <v>0</v>
      </c>
      <c r="CE30" s="59">
        <f>IFERROR(INDEX('План продаж'!$AY$22:$AY$116,MATCH(CE$6,'План продаж'!$B$22:$B$116,0)),0)</f>
        <v>0</v>
      </c>
      <c r="CF30" s="59">
        <f>IFERROR(INDEX('План продаж'!$AY$22:$AY$116,MATCH(CF$6,'План продаж'!$B$22:$B$116,0)),0)</f>
        <v>0</v>
      </c>
      <c r="CG30" s="59">
        <f>IFERROR(INDEX('План продаж'!$AY$22:$AY$116,MATCH(CG$6,'План продаж'!$B$22:$B$116,0)),0)</f>
        <v>0</v>
      </c>
      <c r="CH30" s="59">
        <f>IFERROR(INDEX('План продаж'!$AY$22:$AY$116,MATCH(CH$6,'План продаж'!$B$22:$B$116,0)),0)</f>
        <v>0</v>
      </c>
      <c r="CI30" s="59">
        <f>IFERROR(INDEX('План продаж'!$AY$22:$AY$116,MATCH(CI$6,'План продаж'!$B$22:$B$116,0)),0)</f>
        <v>0</v>
      </c>
      <c r="CJ30" s="59">
        <f>IFERROR(INDEX('План продаж'!$AY$22:$AY$116,MATCH(CJ$6,'План продаж'!$B$22:$B$116,0)),0)</f>
        <v>0</v>
      </c>
      <c r="CK30" s="59">
        <f>IFERROR(INDEX('План продаж'!$AY$22:$AY$116,MATCH(CK$6,'План продаж'!$B$22:$B$116,0)),0)</f>
        <v>0</v>
      </c>
      <c r="CL30" s="59">
        <f>IFERROR(INDEX('План продаж'!$AY$22:$AY$116,MATCH(CL$6,'План продаж'!$B$22:$B$116,0)),0)</f>
        <v>0</v>
      </c>
      <c r="CM30" s="59">
        <f>IFERROR(INDEX('План продаж'!$AY$22:$AY$116,MATCH(CM$6,'План продаж'!$B$22:$B$116,0)),0)</f>
        <v>0</v>
      </c>
      <c r="CN30" s="59">
        <f>IFERROR(INDEX('План продаж'!$AY$22:$AY$116,MATCH(CN$6,'План продаж'!$B$22:$B$116,0)),0)</f>
        <v>0</v>
      </c>
      <c r="CO30" s="59">
        <f>IFERROR(INDEX('План продаж'!$AY$22:$AY$116,MATCH(CO$6,'План продаж'!$B$22:$B$116,0)),0)</f>
        <v>0</v>
      </c>
      <c r="CP30" s="59">
        <f>IFERROR(INDEX('План продаж'!$AY$22:$AY$116,MATCH(CP$6,'План продаж'!$B$22:$B$116,0)),0)</f>
        <v>0</v>
      </c>
      <c r="CQ30" s="59">
        <f>IFERROR(INDEX('План продаж'!$AY$22:$AY$116,MATCH(CQ$6,'План продаж'!$B$22:$B$116,0)),0)</f>
        <v>0</v>
      </c>
      <c r="CR30" s="59">
        <f>IFERROR(INDEX('План продаж'!$AY$22:$AY$116,MATCH(CR$6,'План продаж'!$B$22:$B$116,0)),0)</f>
        <v>0</v>
      </c>
      <c r="CS30" s="59">
        <f>IFERROR(INDEX('План продаж'!$AY$22:$AY$116,MATCH(CS$6,'План продаж'!$B$22:$B$116,0)),0)</f>
        <v>0</v>
      </c>
      <c r="CT30" s="59">
        <f>IFERROR(INDEX('План продаж'!$AY$22:$AY$116,MATCH(CT$6,'План продаж'!$B$22:$B$116,0)),0)</f>
        <v>0</v>
      </c>
      <c r="CU30" s="59">
        <f>IFERROR(INDEX('План продаж'!$AY$22:$AY$116,MATCH(CU$6,'План продаж'!$B$22:$B$116,0)),0)</f>
        <v>0</v>
      </c>
      <c r="CV30" s="59">
        <f>IFERROR(INDEX('План продаж'!$AY$22:$AY$116,MATCH(CV$6,'План продаж'!$B$22:$B$116,0)),0)</f>
        <v>0</v>
      </c>
      <c r="CW30" s="59">
        <f>IFERROR(INDEX('План продаж'!$AY$22:$AY$116,MATCH(CW$6,'План продаж'!$B$22:$B$116,0)),0)</f>
        <v>0</v>
      </c>
      <c r="CX30" s="59">
        <f>IFERROR(INDEX('План продаж'!$AY$22:$AY$116,MATCH(CX$6,'План продаж'!$B$22:$B$116,0)),0)</f>
        <v>0</v>
      </c>
      <c r="CY30" s="59">
        <f>IFERROR(INDEX('План продаж'!$AY$22:$AY$116,MATCH(CY$6,'План продаж'!$B$22:$B$116,0)),0)</f>
        <v>0</v>
      </c>
      <c r="CZ30" s="59">
        <f>IFERROR(INDEX('План продаж'!$AY$22:$AY$116,MATCH(CZ$6,'План продаж'!$B$22:$B$116,0)),0)</f>
        <v>0</v>
      </c>
      <c r="DA30" s="59">
        <f>IFERROR(INDEX('План продаж'!$AY$22:$AY$116,MATCH(DA$6,'План продаж'!$B$22:$B$116,0)),0)</f>
        <v>0</v>
      </c>
      <c r="DB30" s="59">
        <f>IFERROR(INDEX('План продаж'!$AY$22:$AY$116,MATCH(DB$6,'План продаж'!$B$22:$B$116,0)),0)</f>
        <v>0</v>
      </c>
      <c r="DC30" s="59">
        <f>IFERROR(INDEX('План продаж'!$AY$22:$AY$116,MATCH(DC$6,'План продаж'!$B$22:$B$116,0)),0)</f>
        <v>0</v>
      </c>
      <c r="DD30" s="59">
        <f>IFERROR(INDEX('План продаж'!$AY$22:$AY$116,MATCH(DD$6,'План продаж'!$B$22:$B$116,0)),0)</f>
        <v>0</v>
      </c>
      <c r="DE30" s="59">
        <f>IFERROR(INDEX('План продаж'!$AY$22:$AY$116,MATCH(DE$6,'План продаж'!$B$22:$B$116,0)),0)</f>
        <v>0</v>
      </c>
      <c r="DF30" s="59">
        <f>IFERROR(INDEX('План продаж'!$AY$22:$AY$116,MATCH(DF$6,'План продаж'!$B$22:$B$116,0)),0)</f>
        <v>0</v>
      </c>
      <c r="DG30" s="59">
        <f>IFERROR(INDEX('План продаж'!$AY$22:$AY$116,MATCH(DG$6,'План продаж'!$B$22:$B$116,0)),0)</f>
        <v>0</v>
      </c>
      <c r="DH30" s="59">
        <f>IFERROR(INDEX('План продаж'!$AY$22:$AY$116,MATCH(DH$6,'План продаж'!$B$22:$B$116,0)),0)</f>
        <v>0</v>
      </c>
      <c r="DI30" s="59">
        <f>IFERROR(INDEX('План продаж'!$AY$22:$AY$116,MATCH(DI$6,'План продаж'!$B$22:$B$116,0)),0)</f>
        <v>0</v>
      </c>
      <c r="DJ30" s="59">
        <f>IFERROR(INDEX('План продаж'!$AY$22:$AY$116,MATCH(DJ$6,'План продаж'!$B$22:$B$116,0)),0)</f>
        <v>0</v>
      </c>
      <c r="DK30" s="59">
        <f>IFERROR(INDEX('План продаж'!$AY$22:$AY$116,MATCH(DK$6,'План продаж'!$B$22:$B$116,0)),0)</f>
        <v>0</v>
      </c>
      <c r="DL30" s="59">
        <f>IFERROR(INDEX('План продаж'!$AY$22:$AY$116,MATCH(DL$6,'План продаж'!$B$22:$B$116,0)),0)</f>
        <v>0</v>
      </c>
      <c r="DM30" s="59">
        <f>IFERROR(INDEX('План продаж'!$AY$22:$AY$116,MATCH(DM$6,'План продаж'!$B$22:$B$116,0)),0)</f>
        <v>0</v>
      </c>
      <c r="DN30" s="59">
        <f>IFERROR(INDEX('План продаж'!$AY$22:$AY$116,MATCH(DN$6,'План продаж'!$B$22:$B$116,0)),0)</f>
        <v>0</v>
      </c>
      <c r="DO30" s="59">
        <f>IFERROR(INDEX('План продаж'!$AY$22:$AY$116,MATCH(DO$6,'План продаж'!$B$22:$B$116,0)),0)</f>
        <v>0</v>
      </c>
      <c r="DP30" s="59">
        <f>IFERROR(INDEX('План продаж'!$AY$22:$AY$116,MATCH(DP$6,'План продаж'!$B$22:$B$116,0)),0)</f>
        <v>0</v>
      </c>
      <c r="DQ30" s="59">
        <f>IFERROR(INDEX('План продаж'!$AY$22:$AY$116,MATCH(DQ$6,'План продаж'!$B$22:$B$116,0)),0)</f>
        <v>0</v>
      </c>
      <c r="DR30" s="59">
        <f>IFERROR(INDEX('План продаж'!$AY$22:$AY$116,MATCH(DR$6,'План продаж'!$B$22:$B$116,0)),0)</f>
        <v>0</v>
      </c>
      <c r="DS30" s="59">
        <f>IFERROR(INDEX('План продаж'!$AY$22:$AY$116,MATCH(DS$6,'План продаж'!$B$22:$B$116,0)),0)</f>
        <v>0</v>
      </c>
      <c r="DT30" s="59">
        <f>IFERROR(INDEX('План продаж'!$AY$22:$AY$116,MATCH(DT$6,'План продаж'!$B$22:$B$116,0)),0)</f>
        <v>0</v>
      </c>
      <c r="DU30" s="59">
        <f>IFERROR(INDEX('План продаж'!$AY$22:$AY$116,MATCH(DU$6,'План продаж'!$B$22:$B$116,0)),0)</f>
        <v>0</v>
      </c>
      <c r="DV30" s="59">
        <f>IFERROR(INDEX('План продаж'!$AY$22:$AY$116,MATCH(DV$6,'План продаж'!$B$22:$B$116,0)),0)</f>
        <v>0</v>
      </c>
      <c r="DW30" s="59">
        <f>IFERROR(INDEX('План продаж'!$AY$22:$AY$116,MATCH(DW$6,'План продаж'!$B$22:$B$116,0)),0)</f>
        <v>0</v>
      </c>
      <c r="DX30" s="59">
        <f>IFERROR(INDEX('План продаж'!$AY$22:$AY$116,MATCH(DX$6,'План продаж'!$B$22:$B$116,0)),0)</f>
        <v>0</v>
      </c>
      <c r="DY30" s="59">
        <f>IFERROR(INDEX('План продаж'!$AY$22:$AY$116,MATCH(DY$6,'План продаж'!$B$22:$B$116,0)),0)</f>
        <v>0</v>
      </c>
      <c r="DZ30" s="59">
        <f>IFERROR(INDEX('План продаж'!$AY$22:$AY$116,MATCH(DZ$6,'План продаж'!$B$22:$B$116,0)),0)</f>
        <v>0</v>
      </c>
      <c r="EA30" s="59">
        <f>IFERROR(INDEX('План продаж'!$AY$22:$AY$116,MATCH(EA$6,'План продаж'!$B$22:$B$116,0)),0)</f>
        <v>0</v>
      </c>
      <c r="EB30" s="59">
        <f>IFERROR(INDEX('План продаж'!$AY$22:$AY$116,MATCH(EB$6,'План продаж'!$B$22:$B$116,0)),0)</f>
        <v>0</v>
      </c>
      <c r="EC30" s="59">
        <f>IFERROR(INDEX('План продаж'!$AY$22:$AY$116,MATCH(EC$6,'План продаж'!$B$22:$B$116,0)),0)</f>
        <v>0</v>
      </c>
      <c r="ED30" s="59">
        <f>IFERROR(INDEX('План продаж'!$AY$22:$AY$116,MATCH(ED$6,'План продаж'!$B$22:$B$116,0)),0)</f>
        <v>0</v>
      </c>
      <c r="EE30" s="59">
        <f>IFERROR(INDEX('План продаж'!$AY$22:$AY$116,MATCH(EE$6,'План продаж'!$B$22:$B$116,0)),0)</f>
        <v>0</v>
      </c>
      <c r="EF30" s="59">
        <f>IFERROR(INDEX('План продаж'!$AY$22:$AY$116,MATCH(EF$6,'План продаж'!$B$22:$B$116,0)),0)</f>
        <v>0</v>
      </c>
      <c r="EG30" s="59">
        <f>IFERROR(INDEX('План продаж'!$AY$22:$AY$116,MATCH(EG$6,'План продаж'!$B$22:$B$116,0)),0)</f>
        <v>0</v>
      </c>
      <c r="EH30" s="59">
        <f>IFERROR(INDEX('План продаж'!$AY$22:$AY$116,MATCH(EH$6,'План продаж'!$B$22:$B$116,0)),0)</f>
        <v>0</v>
      </c>
      <c r="EI30" s="59">
        <f>IFERROR(INDEX('План продаж'!$AY$22:$AY$116,MATCH(EI$6,'План продаж'!$B$22:$B$116,0)),0)</f>
        <v>0</v>
      </c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60"/>
      <c r="FU30" s="60"/>
      <c r="FV30" s="60"/>
      <c r="FW30" s="60"/>
      <c r="FX30" s="60"/>
      <c r="FY30" s="60"/>
      <c r="FZ30" s="60"/>
      <c r="GA30" s="60"/>
      <c r="GB30" s="60"/>
      <c r="GC30" s="60"/>
      <c r="GD30" s="60"/>
      <c r="GE30" s="60"/>
      <c r="GF30" s="60"/>
      <c r="GG30" s="60"/>
      <c r="GH30" s="60"/>
      <c r="GI30" s="60"/>
      <c r="GJ30" s="60"/>
      <c r="GK30" s="60"/>
      <c r="GL30" s="60"/>
      <c r="GM30" s="60"/>
      <c r="GN30" s="60"/>
      <c r="GO30" s="60"/>
      <c r="GP30" s="60"/>
      <c r="GQ30" s="60"/>
      <c r="GR30" s="60"/>
      <c r="GS30" s="60"/>
    </row>
    <row r="31" spans="2:201" x14ac:dyDescent="0.2">
      <c r="B31" s="66"/>
      <c r="C31" s="67" t="s">
        <v>872</v>
      </c>
      <c r="D31" s="59"/>
      <c r="E31" s="70">
        <f t="shared" si="107"/>
        <v>0</v>
      </c>
      <c r="F31" s="70">
        <f>MAX(S31:EI31)</f>
        <v>0</v>
      </c>
      <c r="G31" s="79"/>
      <c r="H31" s="68"/>
      <c r="I31" s="68"/>
      <c r="J31" s="68"/>
      <c r="K31" s="68"/>
      <c r="L31" s="68"/>
      <c r="M31" s="68"/>
      <c r="N31" s="68"/>
      <c r="O31" s="68"/>
      <c r="P31" s="69">
        <f>IFERROR(P13/P25,0)</f>
        <v>0</v>
      </c>
      <c r="Q31" s="70">
        <f t="shared" ref="Q31:R32" si="108">IFERROR(Q13/Q25,0)</f>
        <v>0</v>
      </c>
      <c r="R31" s="59">
        <f t="shared" si="108"/>
        <v>0</v>
      </c>
      <c r="S31" s="59"/>
      <c r="T31" s="59"/>
      <c r="U31" s="59">
        <f>IFERROR(INDEX('План продаж'!$AP$22:$AP$116,MATCH(U$6,'План продаж'!$B$22:$B$116,0)),0)</f>
        <v>0</v>
      </c>
      <c r="V31" s="59">
        <f>IFERROR(INDEX('План продаж'!$AP$22:$AP$116,MATCH(V$6,'План продаж'!$B$22:$B$116,0)),0)</f>
        <v>0</v>
      </c>
      <c r="W31" s="59">
        <f>IFERROR(INDEX('План продаж'!$AP$22:$AP$116,MATCH(W$6,'План продаж'!$B$22:$B$116,0)),0)</f>
        <v>0</v>
      </c>
      <c r="X31" s="59">
        <f>IFERROR(INDEX('План продаж'!$AP$22:$AP$116,MATCH(X$6,'План продаж'!$B$22:$B$116,0)),0)</f>
        <v>0</v>
      </c>
      <c r="Y31" s="59">
        <f>IFERROR(INDEX('План продаж'!$AP$22:$AP$116,MATCH(Y$6,'План продаж'!$B$22:$B$116,0)),0)</f>
        <v>0</v>
      </c>
      <c r="Z31" s="59">
        <f>IFERROR(INDEX('План продаж'!$AP$22:$AP$116,MATCH(Z$6,'План продаж'!$B$22:$B$116,0)),0)</f>
        <v>0</v>
      </c>
      <c r="AA31" s="59">
        <f>IFERROR(INDEX('План продаж'!$AP$22:$AP$116,MATCH(AA$6,'План продаж'!$B$22:$B$116,0)),0)</f>
        <v>0</v>
      </c>
      <c r="AB31" s="59">
        <f>IFERROR(INDEX('План продаж'!$AP$22:$AP$116,MATCH(AB$6,'План продаж'!$B$22:$B$116,0)),0)</f>
        <v>0</v>
      </c>
      <c r="AC31" s="59">
        <f>IFERROR(INDEX('План продаж'!$AP$22:$AP$116,MATCH(AC$6,'План продаж'!$B$22:$B$116,0)),0)</f>
        <v>0</v>
      </c>
      <c r="AD31" s="59">
        <f>IFERROR(INDEX('План продаж'!$AP$22:$AP$116,MATCH(AD$6,'План продаж'!$B$22:$B$116,0)),0)</f>
        <v>0</v>
      </c>
      <c r="AE31" s="59">
        <f>IFERROR(INDEX('План продаж'!$AP$22:$AP$116,MATCH(AE$6,'План продаж'!$B$22:$B$116,0)),0)</f>
        <v>0</v>
      </c>
      <c r="AF31" s="59">
        <f>IFERROR(INDEX('План продаж'!$AP$22:$AP$116,MATCH(AF$6,'План продаж'!$B$22:$B$116,0)),0)</f>
        <v>0</v>
      </c>
      <c r="AG31" s="59">
        <f>IFERROR(INDEX('План продаж'!$AP$22:$AP$116,MATCH(AG$6,'План продаж'!$B$22:$B$116,0)),0)</f>
        <v>0</v>
      </c>
      <c r="AH31" s="59">
        <f>IFERROR(INDEX('План продаж'!$AP$22:$AP$116,MATCH(AH$6,'План продаж'!$B$22:$B$116,0)),0)</f>
        <v>0</v>
      </c>
      <c r="AI31" s="59">
        <f>IFERROR(INDEX('План продаж'!$AP$22:$AP$116,MATCH(AI$6,'План продаж'!$B$22:$B$116,0)),0)</f>
        <v>0</v>
      </c>
      <c r="AJ31" s="59">
        <f>IFERROR(INDEX('План продаж'!$AP$22:$AP$116,MATCH(AJ$6,'План продаж'!$B$22:$B$116,0)),0)</f>
        <v>0</v>
      </c>
      <c r="AK31" s="59">
        <f>IFERROR(INDEX('План продаж'!$AP$22:$AP$116,MATCH(AK$6,'План продаж'!$B$22:$B$116,0)),0)</f>
        <v>0</v>
      </c>
      <c r="AL31" s="59">
        <f>IFERROR(INDEX('План продаж'!$AP$22:$AP$116,MATCH(AL$6,'План продаж'!$B$22:$B$116,0)),0)</f>
        <v>0</v>
      </c>
      <c r="AM31" s="59">
        <f>IFERROR(INDEX('План продаж'!$AP$22:$AP$116,MATCH(AM$6,'План продаж'!$B$22:$B$116,0)),0)</f>
        <v>0</v>
      </c>
      <c r="AN31" s="59">
        <f>IFERROR(INDEX('План продаж'!$AP$22:$AP$116,MATCH(AN$6,'План продаж'!$B$22:$B$116,0)),0)</f>
        <v>0</v>
      </c>
      <c r="AO31" s="59">
        <f>IFERROR(INDEX('План продаж'!$AP$22:$AP$116,MATCH(AO$6,'План продаж'!$B$22:$B$116,0)),0)</f>
        <v>0</v>
      </c>
      <c r="AP31" s="59">
        <f>IFERROR(INDEX('План продаж'!$AP$22:$AP$116,MATCH(AP$6,'План продаж'!$B$22:$B$116,0)),0)</f>
        <v>0</v>
      </c>
      <c r="AQ31" s="59">
        <f>IFERROR(INDEX('План продаж'!$AP$22:$AP$116,MATCH(AQ$6,'План продаж'!$B$22:$B$116,0)),0)</f>
        <v>0</v>
      </c>
      <c r="AR31" s="59">
        <f>IFERROR(INDEX('План продаж'!$AP$22:$AP$116,MATCH(AR$6,'План продаж'!$B$22:$B$116,0)),0)</f>
        <v>0</v>
      </c>
      <c r="AS31" s="59">
        <f>IFERROR(INDEX('План продаж'!$AP$22:$AP$116,MATCH(AS$6,'План продаж'!$B$22:$B$116,0)),0)</f>
        <v>0</v>
      </c>
      <c r="AT31" s="59">
        <f>IFERROR(INDEX('План продаж'!$AP$22:$AP$116,MATCH(AT$6,'План продаж'!$B$22:$B$116,0)),0)</f>
        <v>0</v>
      </c>
      <c r="AU31" s="59">
        <f>IFERROR(INDEX('План продаж'!$AP$22:$AP$116,MATCH(AU$6,'План продаж'!$B$22:$B$116,0)),0)</f>
        <v>0</v>
      </c>
      <c r="AV31" s="59">
        <f>IFERROR(INDEX('План продаж'!$AP$22:$AP$116,MATCH(AV$6,'План продаж'!$B$22:$B$116,0)),0)</f>
        <v>0</v>
      </c>
      <c r="AW31" s="59">
        <f>IFERROR(INDEX('План продаж'!$AP$22:$AP$116,MATCH(AW$6,'План продаж'!$B$22:$B$116,0)),0)</f>
        <v>0</v>
      </c>
      <c r="AX31" s="59">
        <f>IFERROR(INDEX('План продаж'!$AP$22:$AP$116,MATCH(AX$6,'План продаж'!$B$22:$B$116,0)),0)</f>
        <v>0</v>
      </c>
      <c r="AY31" s="59">
        <f>IFERROR(INDEX('План продаж'!$AP$22:$AP$116,MATCH(AY$6,'План продаж'!$B$22:$B$116,0)),0)</f>
        <v>0</v>
      </c>
      <c r="AZ31" s="59">
        <f>IFERROR(INDEX('План продаж'!$AP$22:$AP$116,MATCH(AZ$6,'План продаж'!$B$22:$B$116,0)),0)</f>
        <v>0</v>
      </c>
      <c r="BA31" s="59">
        <f>IFERROR(INDEX('План продаж'!$AP$22:$AP$116,MATCH(BA$6,'План продаж'!$B$22:$B$116,0)),0)</f>
        <v>0</v>
      </c>
      <c r="BB31" s="59">
        <f>IFERROR(INDEX('План продаж'!$AP$22:$AP$116,MATCH(BB$6,'План продаж'!$B$22:$B$116,0)),0)</f>
        <v>0</v>
      </c>
      <c r="BC31" s="59">
        <f>IFERROR(INDEX('План продаж'!$AP$22:$AP$116,MATCH(BC$6,'План продаж'!$B$22:$B$116,0)),0)</f>
        <v>0</v>
      </c>
      <c r="BD31" s="59">
        <f>IFERROR(INDEX('План продаж'!$AP$22:$AP$116,MATCH(BD$6,'План продаж'!$B$22:$B$116,0)),0)</f>
        <v>0</v>
      </c>
      <c r="BE31" s="59">
        <f>IFERROR(INDEX('План продаж'!$AP$22:$AP$116,MATCH(BE$6,'План продаж'!$B$22:$B$116,0)),0)</f>
        <v>0</v>
      </c>
      <c r="BF31" s="59">
        <f>IFERROR(INDEX('План продаж'!$AP$22:$AP$116,MATCH(BF$6,'План продаж'!$B$22:$B$116,0)),0)</f>
        <v>0</v>
      </c>
      <c r="BG31" s="59">
        <f>IFERROR(INDEX('План продаж'!$AP$22:$AP$116,MATCH(BG$6,'План продаж'!$B$22:$B$116,0)),0)</f>
        <v>0</v>
      </c>
      <c r="BH31" s="59">
        <f>IFERROR(INDEX('План продаж'!$AP$22:$AP$116,MATCH(BH$6,'План продаж'!$B$22:$B$116,0)),0)</f>
        <v>0</v>
      </c>
      <c r="BI31" s="59">
        <f>IFERROR(INDEX('План продаж'!$AP$22:$AP$116,MATCH(BI$6,'План продаж'!$B$22:$B$116,0)),0)</f>
        <v>0</v>
      </c>
      <c r="BJ31" s="59">
        <f>IFERROR(INDEX('План продаж'!$AP$22:$AP$116,MATCH(BJ$6,'План продаж'!$B$22:$B$116,0)),0)</f>
        <v>0</v>
      </c>
      <c r="BK31" s="59">
        <f>IFERROR(INDEX('План продаж'!$AP$22:$AP$116,MATCH(BK$6,'План продаж'!$B$22:$B$116,0)),0)</f>
        <v>0</v>
      </c>
      <c r="BL31" s="59">
        <f>IFERROR(INDEX('План продаж'!$AP$22:$AP$116,MATCH(BL$6,'План продаж'!$B$22:$B$116,0)),0)</f>
        <v>0</v>
      </c>
      <c r="BM31" s="59">
        <f>IFERROR(INDEX('План продаж'!$AP$22:$AP$116,MATCH(BM$6,'План продаж'!$B$22:$B$116,0)),0)</f>
        <v>0</v>
      </c>
      <c r="BN31" s="59">
        <f>IFERROR(INDEX('План продаж'!$AP$22:$AP$116,MATCH(BN$6,'План продаж'!$B$22:$B$116,0)),0)</f>
        <v>0</v>
      </c>
      <c r="BO31" s="59">
        <f>IFERROR(INDEX('План продаж'!$AP$22:$AP$116,MATCH(BO$6,'План продаж'!$B$22:$B$116,0)),0)</f>
        <v>0</v>
      </c>
      <c r="BP31" s="59">
        <f>IFERROR(INDEX('План продаж'!$AP$22:$AP$116,MATCH(BP$6,'План продаж'!$B$22:$B$116,0)),0)</f>
        <v>0</v>
      </c>
      <c r="BQ31" s="59">
        <f>IFERROR(INDEX('План продаж'!$AP$22:$AP$116,MATCH(BQ$6,'План продаж'!$B$22:$B$116,0)),0)</f>
        <v>0</v>
      </c>
      <c r="BR31" s="59">
        <f>IFERROR(INDEX('План продаж'!$AP$22:$AP$116,MATCH(BR$6,'План продаж'!$B$22:$B$116,0)),0)</f>
        <v>0</v>
      </c>
      <c r="BS31" s="59">
        <f>IFERROR(INDEX('План продаж'!$AP$22:$AP$116,MATCH(BS$6,'План продаж'!$B$22:$B$116,0)),0)</f>
        <v>0</v>
      </c>
      <c r="BT31" s="59">
        <f>IFERROR(INDEX('План продаж'!$AP$22:$AP$116,MATCH(BT$6,'План продаж'!$B$22:$B$116,0)),0)</f>
        <v>0</v>
      </c>
      <c r="BU31" s="59">
        <f>IFERROR(INDEX('План продаж'!$AP$22:$AP$116,MATCH(BU$6,'План продаж'!$B$22:$B$116,0)),0)</f>
        <v>0</v>
      </c>
      <c r="BV31" s="59">
        <f>IFERROR(INDEX('План продаж'!$AP$22:$AP$116,MATCH(BV$6,'План продаж'!$B$22:$B$116,0)),0)</f>
        <v>0</v>
      </c>
      <c r="BW31" s="59">
        <f>IFERROR(INDEX('План продаж'!$AP$22:$AP$116,MATCH(BW$6,'План продаж'!$B$22:$B$116,0)),0)</f>
        <v>0</v>
      </c>
      <c r="BX31" s="59">
        <f>IFERROR(INDEX('План продаж'!$AP$22:$AP$116,MATCH(BX$6,'План продаж'!$B$22:$B$116,0)),0)</f>
        <v>0</v>
      </c>
      <c r="BY31" s="59">
        <f>IFERROR(INDEX('План продаж'!$AP$22:$AP$116,MATCH(BY$6,'План продаж'!$B$22:$B$116,0)),0)</f>
        <v>0</v>
      </c>
      <c r="BZ31" s="59">
        <f>IFERROR(INDEX('План продаж'!$AP$22:$AP$116,MATCH(BZ$6,'План продаж'!$B$22:$B$116,0)),0)</f>
        <v>0</v>
      </c>
      <c r="CA31" s="59">
        <f>IFERROR(INDEX('План продаж'!$AP$22:$AP$116,MATCH(CA$6,'План продаж'!$B$22:$B$116,0)),0)</f>
        <v>0</v>
      </c>
      <c r="CB31" s="59">
        <f>IFERROR(INDEX('План продаж'!$AP$22:$AP$116,MATCH(CB$6,'План продаж'!$B$22:$B$116,0)),0)</f>
        <v>0</v>
      </c>
      <c r="CC31" s="59">
        <f>IFERROR(INDEX('План продаж'!$AP$22:$AP$116,MATCH(CC$6,'План продаж'!$B$22:$B$116,0)),0)</f>
        <v>0</v>
      </c>
      <c r="CD31" s="59">
        <f>IFERROR(INDEX('План продаж'!$AP$22:$AP$116,MATCH(CD$6,'План продаж'!$B$22:$B$116,0)),0)</f>
        <v>0</v>
      </c>
      <c r="CE31" s="59">
        <f>IFERROR(INDEX('План продаж'!$AP$22:$AP$116,MATCH(CE$6,'План продаж'!$B$22:$B$116,0)),0)</f>
        <v>0</v>
      </c>
      <c r="CF31" s="59">
        <f>IFERROR(INDEX('План продаж'!$AP$22:$AP$116,MATCH(CF$6,'План продаж'!$B$22:$B$116,0)),0)</f>
        <v>0</v>
      </c>
      <c r="CG31" s="59">
        <f>IFERROR(INDEX('План продаж'!$AP$22:$AP$116,MATCH(CG$6,'План продаж'!$B$22:$B$116,0)),0)</f>
        <v>0</v>
      </c>
      <c r="CH31" s="59">
        <f>IFERROR(INDEX('План продаж'!$AP$22:$AP$116,MATCH(CH$6,'План продаж'!$B$22:$B$116,0)),0)</f>
        <v>0</v>
      </c>
      <c r="CI31" s="59">
        <f>IFERROR(INDEX('План продаж'!$AP$22:$AP$116,MATCH(CI$6,'План продаж'!$B$22:$B$116,0)),0)</f>
        <v>0</v>
      </c>
      <c r="CJ31" s="59">
        <f>IFERROR(INDEX('План продаж'!$AP$22:$AP$116,MATCH(CJ$6,'План продаж'!$B$22:$B$116,0)),0)</f>
        <v>0</v>
      </c>
      <c r="CK31" s="59">
        <f>IFERROR(INDEX('План продаж'!$AP$22:$AP$116,MATCH(CK$6,'План продаж'!$B$22:$B$116,0)),0)</f>
        <v>0</v>
      </c>
      <c r="CL31" s="59">
        <f>IFERROR(INDEX('План продаж'!$AP$22:$AP$116,MATCH(CL$6,'План продаж'!$B$22:$B$116,0)),0)</f>
        <v>0</v>
      </c>
      <c r="CM31" s="59">
        <f>IFERROR(INDEX('План продаж'!$AP$22:$AP$116,MATCH(CM$6,'План продаж'!$B$22:$B$116,0)),0)</f>
        <v>0</v>
      </c>
      <c r="CN31" s="59">
        <f>IFERROR(INDEX('План продаж'!$AP$22:$AP$116,MATCH(CN$6,'План продаж'!$B$22:$B$116,0)),0)</f>
        <v>0</v>
      </c>
      <c r="CO31" s="59">
        <f>IFERROR(INDEX('План продаж'!$AP$22:$AP$116,MATCH(CO$6,'План продаж'!$B$22:$B$116,0)),0)</f>
        <v>0</v>
      </c>
      <c r="CP31" s="59">
        <f>IFERROR(INDEX('План продаж'!$AP$22:$AP$116,MATCH(CP$6,'План продаж'!$B$22:$B$116,0)),0)</f>
        <v>0</v>
      </c>
      <c r="CQ31" s="59">
        <f>IFERROR(INDEX('План продаж'!$AP$22:$AP$116,MATCH(CQ$6,'План продаж'!$B$22:$B$116,0)),0)</f>
        <v>0</v>
      </c>
      <c r="CR31" s="59">
        <f>IFERROR(INDEX('План продаж'!$AP$22:$AP$116,MATCH(CR$6,'План продаж'!$B$22:$B$116,0)),0)</f>
        <v>0</v>
      </c>
      <c r="CS31" s="59">
        <f>IFERROR(INDEX('План продаж'!$AP$22:$AP$116,MATCH(CS$6,'План продаж'!$B$22:$B$116,0)),0)</f>
        <v>0</v>
      </c>
      <c r="CT31" s="59">
        <f>IFERROR(INDEX('План продаж'!$AP$22:$AP$116,MATCH(CT$6,'План продаж'!$B$22:$B$116,0)),0)</f>
        <v>0</v>
      </c>
      <c r="CU31" s="59">
        <f>IFERROR(INDEX('План продаж'!$AP$22:$AP$116,MATCH(CU$6,'План продаж'!$B$22:$B$116,0)),0)</f>
        <v>0</v>
      </c>
      <c r="CV31" s="59">
        <f>IFERROR(INDEX('План продаж'!$AP$22:$AP$116,MATCH(CV$6,'План продаж'!$B$22:$B$116,0)),0)</f>
        <v>0</v>
      </c>
      <c r="CW31" s="59">
        <f>IFERROR(INDEX('План продаж'!$AP$22:$AP$116,MATCH(CW$6,'План продаж'!$B$22:$B$116,0)),0)</f>
        <v>0</v>
      </c>
      <c r="CX31" s="59">
        <f>IFERROR(INDEX('План продаж'!$AP$22:$AP$116,MATCH(CX$6,'План продаж'!$B$22:$B$116,0)),0)</f>
        <v>0</v>
      </c>
      <c r="CY31" s="59">
        <f>IFERROR(INDEX('План продаж'!$AP$22:$AP$116,MATCH(CY$6,'План продаж'!$B$22:$B$116,0)),0)</f>
        <v>0</v>
      </c>
      <c r="CZ31" s="59">
        <f>IFERROR(INDEX('План продаж'!$AP$22:$AP$116,MATCH(CZ$6,'План продаж'!$B$22:$B$116,0)),0)</f>
        <v>0</v>
      </c>
      <c r="DA31" s="59">
        <f>IFERROR(INDEX('План продаж'!$AP$22:$AP$116,MATCH(DA$6,'План продаж'!$B$22:$B$116,0)),0)</f>
        <v>0</v>
      </c>
      <c r="DB31" s="59">
        <f>IFERROR(INDEX('План продаж'!$AP$22:$AP$116,MATCH(DB$6,'План продаж'!$B$22:$B$116,0)),0)</f>
        <v>0</v>
      </c>
      <c r="DC31" s="59">
        <f>IFERROR(INDEX('План продаж'!$AP$22:$AP$116,MATCH(DC$6,'План продаж'!$B$22:$B$116,0)),0)</f>
        <v>0</v>
      </c>
      <c r="DD31" s="59">
        <f>IFERROR(INDEX('План продаж'!$AP$22:$AP$116,MATCH(DD$6,'План продаж'!$B$22:$B$116,0)),0)</f>
        <v>0</v>
      </c>
      <c r="DE31" s="59">
        <f>IFERROR(INDEX('План продаж'!$AP$22:$AP$116,MATCH(DE$6,'План продаж'!$B$22:$B$116,0)),0)</f>
        <v>0</v>
      </c>
      <c r="DF31" s="59">
        <f>IFERROR(INDEX('План продаж'!$AP$22:$AP$116,MATCH(DF$6,'План продаж'!$B$22:$B$116,0)),0)</f>
        <v>0</v>
      </c>
      <c r="DG31" s="59">
        <f>IFERROR(INDEX('План продаж'!$AP$22:$AP$116,MATCH(DG$6,'План продаж'!$B$22:$B$116,0)),0)</f>
        <v>0</v>
      </c>
      <c r="DH31" s="59">
        <f>IFERROR(INDEX('План продаж'!$AP$22:$AP$116,MATCH(DH$6,'План продаж'!$B$22:$B$116,0)),0)</f>
        <v>0</v>
      </c>
      <c r="DI31" s="59">
        <f>IFERROR(INDEX('План продаж'!$AP$22:$AP$116,MATCH(DI$6,'План продаж'!$B$22:$B$116,0)),0)</f>
        <v>0</v>
      </c>
      <c r="DJ31" s="59">
        <f>IFERROR(INDEX('План продаж'!$AP$22:$AP$116,MATCH(DJ$6,'План продаж'!$B$22:$B$116,0)),0)</f>
        <v>0</v>
      </c>
      <c r="DK31" s="59">
        <f>IFERROR(INDEX('План продаж'!$AP$22:$AP$116,MATCH(DK$6,'План продаж'!$B$22:$B$116,0)),0)</f>
        <v>0</v>
      </c>
      <c r="DL31" s="59">
        <f>IFERROR(INDEX('План продаж'!$AP$22:$AP$116,MATCH(DL$6,'План продаж'!$B$22:$B$116,0)),0)</f>
        <v>0</v>
      </c>
      <c r="DM31" s="59">
        <f>IFERROR(INDEX('План продаж'!$AP$22:$AP$116,MATCH(DM$6,'План продаж'!$B$22:$B$116,0)),0)</f>
        <v>0</v>
      </c>
      <c r="DN31" s="59">
        <f>IFERROR(INDEX('План продаж'!$AP$22:$AP$116,MATCH(DN$6,'План продаж'!$B$22:$B$116,0)),0)</f>
        <v>0</v>
      </c>
      <c r="DO31" s="59">
        <f>IFERROR(INDEX('План продаж'!$AP$22:$AP$116,MATCH(DO$6,'План продаж'!$B$22:$B$116,0)),0)</f>
        <v>0</v>
      </c>
      <c r="DP31" s="59">
        <f>IFERROR(INDEX('План продаж'!$AP$22:$AP$116,MATCH(DP$6,'План продаж'!$B$22:$B$116,0)),0)</f>
        <v>0</v>
      </c>
      <c r="DQ31" s="59">
        <f>IFERROR(INDEX('План продаж'!$AP$22:$AP$116,MATCH(DQ$6,'План продаж'!$B$22:$B$116,0)),0)</f>
        <v>0</v>
      </c>
      <c r="DR31" s="59">
        <f>IFERROR(INDEX('План продаж'!$AP$22:$AP$116,MATCH(DR$6,'План продаж'!$B$22:$B$116,0)),0)</f>
        <v>0</v>
      </c>
      <c r="DS31" s="59">
        <f>IFERROR(INDEX('План продаж'!$AP$22:$AP$116,MATCH(DS$6,'План продаж'!$B$22:$B$116,0)),0)</f>
        <v>0</v>
      </c>
      <c r="DT31" s="59">
        <f>IFERROR(INDEX('План продаж'!$AP$22:$AP$116,MATCH(DT$6,'План продаж'!$B$22:$B$116,0)),0)</f>
        <v>0</v>
      </c>
      <c r="DU31" s="59">
        <f>IFERROR(INDEX('План продаж'!$AP$22:$AP$116,MATCH(DU$6,'План продаж'!$B$22:$B$116,0)),0)</f>
        <v>0</v>
      </c>
      <c r="DV31" s="59">
        <f>IFERROR(INDEX('План продаж'!$AP$22:$AP$116,MATCH(DV$6,'План продаж'!$B$22:$B$116,0)),0)</f>
        <v>0</v>
      </c>
      <c r="DW31" s="59">
        <f>IFERROR(INDEX('План продаж'!$AP$22:$AP$116,MATCH(DW$6,'План продаж'!$B$22:$B$116,0)),0)</f>
        <v>0</v>
      </c>
      <c r="DX31" s="59">
        <f>IFERROR(INDEX('План продаж'!$AP$22:$AP$116,MATCH(DX$6,'План продаж'!$B$22:$B$116,0)),0)</f>
        <v>0</v>
      </c>
      <c r="DY31" s="59">
        <f>IFERROR(INDEX('План продаж'!$AP$22:$AP$116,MATCH(DY$6,'План продаж'!$B$22:$B$116,0)),0)</f>
        <v>0</v>
      </c>
      <c r="DZ31" s="59">
        <f>IFERROR(INDEX('План продаж'!$AP$22:$AP$116,MATCH(DZ$6,'План продаж'!$B$22:$B$116,0)),0)</f>
        <v>0</v>
      </c>
      <c r="EA31" s="59">
        <f>IFERROR(INDEX('План продаж'!$AP$22:$AP$116,MATCH(EA$6,'План продаж'!$B$22:$B$116,0)),0)</f>
        <v>0</v>
      </c>
      <c r="EB31" s="59">
        <f>IFERROR(INDEX('План продаж'!$AP$22:$AP$116,MATCH(EB$6,'План продаж'!$B$22:$B$116,0)),0)</f>
        <v>0</v>
      </c>
      <c r="EC31" s="59">
        <f>IFERROR(INDEX('План продаж'!$AP$22:$AP$116,MATCH(EC$6,'План продаж'!$B$22:$B$116,0)),0)</f>
        <v>0</v>
      </c>
      <c r="ED31" s="59">
        <f>IFERROR(INDEX('План продаж'!$AP$22:$AP$116,MATCH(ED$6,'План продаж'!$B$22:$B$116,0)),0)</f>
        <v>0</v>
      </c>
      <c r="EE31" s="59">
        <f>IFERROR(INDEX('План продаж'!$AP$22:$AP$116,MATCH(EE$6,'План продаж'!$B$22:$B$116,0)),0)</f>
        <v>0</v>
      </c>
      <c r="EF31" s="59">
        <f>IFERROR(INDEX('План продаж'!$AP$22:$AP$116,MATCH(EF$6,'План продаж'!$B$22:$B$116,0)),0)</f>
        <v>0</v>
      </c>
      <c r="EG31" s="59">
        <f>IFERROR(INDEX('План продаж'!$AP$22:$AP$116,MATCH(EG$6,'План продаж'!$B$22:$B$116,0)),0)</f>
        <v>0</v>
      </c>
      <c r="EH31" s="59">
        <f>IFERROR(INDEX('План продаж'!$AP$22:$AP$116,MATCH(EH$6,'План продаж'!$B$22:$B$116,0)),0)</f>
        <v>0</v>
      </c>
      <c r="EI31" s="59">
        <f>IFERROR(INDEX('План продаж'!$AP$22:$AP$116,MATCH(EI$6,'План продаж'!$B$22:$B$116,0)),0)</f>
        <v>0</v>
      </c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60"/>
      <c r="FU31" s="60"/>
      <c r="FV31" s="60"/>
      <c r="FW31" s="60"/>
      <c r="FX31" s="60"/>
      <c r="FY31" s="60"/>
      <c r="FZ31" s="60"/>
      <c r="GA31" s="60"/>
      <c r="GB31" s="60"/>
      <c r="GC31" s="60"/>
      <c r="GD31" s="60"/>
      <c r="GE31" s="60"/>
      <c r="GF31" s="60"/>
      <c r="GG31" s="60"/>
      <c r="GH31" s="60"/>
      <c r="GI31" s="60"/>
      <c r="GJ31" s="60"/>
      <c r="GK31" s="60"/>
      <c r="GL31" s="60"/>
      <c r="GM31" s="60"/>
      <c r="GN31" s="60"/>
      <c r="GO31" s="60"/>
      <c r="GP31" s="60"/>
      <c r="GQ31" s="60"/>
      <c r="GR31" s="60"/>
      <c r="GS31" s="60"/>
    </row>
    <row r="32" spans="2:201" x14ac:dyDescent="0.2">
      <c r="B32" s="66"/>
      <c r="C32" s="67" t="s">
        <v>321</v>
      </c>
      <c r="D32" s="59"/>
      <c r="E32" s="70">
        <f t="shared" si="107"/>
        <v>0</v>
      </c>
      <c r="F32" s="70">
        <f>MAX(S32:EI32)</f>
        <v>0</v>
      </c>
      <c r="H32" s="68"/>
      <c r="I32" s="68"/>
      <c r="J32" s="68"/>
      <c r="K32" s="68"/>
      <c r="L32" s="68"/>
      <c r="M32" s="68"/>
      <c r="N32" s="68"/>
      <c r="O32" s="68"/>
      <c r="P32" s="69">
        <f>IFERROR(P14/P26,0)</f>
        <v>0</v>
      </c>
      <c r="Q32" s="70">
        <f t="shared" si="108"/>
        <v>0</v>
      </c>
      <c r="R32" s="59">
        <f t="shared" si="108"/>
        <v>0</v>
      </c>
      <c r="S32" s="59"/>
      <c r="T32" s="59"/>
      <c r="U32" s="59">
        <f>IFERROR(INDEX('План продаж'!$AT$22:$AT$116,MATCH(U$6,'План продаж'!$B$22:$B$116,0)),0)</f>
        <v>0</v>
      </c>
      <c r="V32" s="59">
        <f>IFERROR(INDEX('План продаж'!$AT$22:$AT$116,MATCH(V$6,'План продаж'!$B$22:$B$116,0)),0)</f>
        <v>0</v>
      </c>
      <c r="W32" s="59">
        <f>IFERROR(INDEX('План продаж'!$AT$22:$AT$116,MATCH(W$6,'План продаж'!$B$22:$B$116,0)),0)</f>
        <v>0</v>
      </c>
      <c r="X32" s="59">
        <f>IFERROR(INDEX('План продаж'!$AT$22:$AT$116,MATCH(X$6,'План продаж'!$B$22:$B$116,0)),0)</f>
        <v>0</v>
      </c>
      <c r="Y32" s="59">
        <f>IFERROR(INDEX('План продаж'!$AT$22:$AT$116,MATCH(Y$6,'План продаж'!$B$22:$B$116,0)),0)</f>
        <v>0</v>
      </c>
      <c r="Z32" s="59">
        <f>IFERROR(INDEX('План продаж'!$AT$22:$AT$116,MATCH(Z$6,'План продаж'!$B$22:$B$116,0)),0)</f>
        <v>0</v>
      </c>
      <c r="AA32" s="59">
        <f>IFERROR(INDEX('План продаж'!$AT$22:$AT$116,MATCH(AA$6,'План продаж'!$B$22:$B$116,0)),0)</f>
        <v>0</v>
      </c>
      <c r="AB32" s="59">
        <f>IFERROR(INDEX('План продаж'!$AT$22:$AT$116,MATCH(AB$6,'План продаж'!$B$22:$B$116,0)),0)</f>
        <v>0</v>
      </c>
      <c r="AC32" s="59">
        <f>IFERROR(INDEX('План продаж'!$AT$22:$AT$116,MATCH(AC$6,'План продаж'!$B$22:$B$116,0)),0)</f>
        <v>0</v>
      </c>
      <c r="AD32" s="59">
        <f>IFERROR(INDEX('План продаж'!$AT$22:$AT$116,MATCH(AD$6,'План продаж'!$B$22:$B$116,0)),0)</f>
        <v>0</v>
      </c>
      <c r="AE32" s="59">
        <f>IFERROR(INDEX('План продаж'!$AT$22:$AT$116,MATCH(AE$6,'План продаж'!$B$22:$B$116,0)),0)</f>
        <v>0</v>
      </c>
      <c r="AF32" s="59">
        <f>IFERROR(INDEX('План продаж'!$AT$22:$AT$116,MATCH(AF$6,'План продаж'!$B$22:$B$116,0)),0)</f>
        <v>0</v>
      </c>
      <c r="AG32" s="59">
        <f>IFERROR(INDEX('План продаж'!$AT$22:$AT$116,MATCH(AG$6,'План продаж'!$B$22:$B$116,0)),0)</f>
        <v>0</v>
      </c>
      <c r="AH32" s="59">
        <f>IFERROR(INDEX('План продаж'!$AT$22:$AT$116,MATCH(AH$6,'План продаж'!$B$22:$B$116,0)),0)</f>
        <v>0</v>
      </c>
      <c r="AI32" s="59">
        <f>IFERROR(INDEX('План продаж'!$AT$22:$AT$116,MATCH(AI$6,'План продаж'!$B$22:$B$116,0)),0)</f>
        <v>0</v>
      </c>
      <c r="AJ32" s="59">
        <f>IFERROR(INDEX('План продаж'!$AT$22:$AT$116,MATCH(AJ$6,'План продаж'!$B$22:$B$116,0)),0)</f>
        <v>0</v>
      </c>
      <c r="AK32" s="59">
        <f>IFERROR(INDEX('План продаж'!$AT$22:$AT$116,MATCH(AK$6,'План продаж'!$B$22:$B$116,0)),0)</f>
        <v>0</v>
      </c>
      <c r="AL32" s="59">
        <f>IFERROR(INDEX('План продаж'!$AT$22:$AT$116,MATCH(AL$6,'План продаж'!$B$22:$B$116,0)),0)</f>
        <v>0</v>
      </c>
      <c r="AM32" s="59">
        <f>IFERROR(INDEX('План продаж'!$AT$22:$AT$116,MATCH(AM$6,'План продаж'!$B$22:$B$116,0)),0)</f>
        <v>0</v>
      </c>
      <c r="AN32" s="59">
        <f>IFERROR(INDEX('План продаж'!$AT$22:$AT$116,MATCH(AN$6,'План продаж'!$B$22:$B$116,0)),0)</f>
        <v>0</v>
      </c>
      <c r="AO32" s="59">
        <f>IFERROR(INDEX('План продаж'!$AT$22:$AT$116,MATCH(AO$6,'План продаж'!$B$22:$B$116,0)),0)</f>
        <v>0</v>
      </c>
      <c r="AP32" s="59">
        <f>IFERROR(INDEX('План продаж'!$AT$22:$AT$116,MATCH(AP$6,'План продаж'!$B$22:$B$116,0)),0)</f>
        <v>0</v>
      </c>
      <c r="AQ32" s="59">
        <f>IFERROR(INDEX('План продаж'!$AT$22:$AT$116,MATCH(AQ$6,'План продаж'!$B$22:$B$116,0)),0)</f>
        <v>0</v>
      </c>
      <c r="AR32" s="59">
        <f>IFERROR(INDEX('План продаж'!$AT$22:$AT$116,MATCH(AR$6,'План продаж'!$B$22:$B$116,0)),0)</f>
        <v>0</v>
      </c>
      <c r="AS32" s="59">
        <f>IFERROR(INDEX('План продаж'!$AT$22:$AT$116,MATCH(AS$6,'План продаж'!$B$22:$B$116,0)),0)</f>
        <v>0</v>
      </c>
      <c r="AT32" s="59">
        <f>IFERROR(INDEX('План продаж'!$AT$22:$AT$116,MATCH(AT$6,'План продаж'!$B$22:$B$116,0)),0)</f>
        <v>0</v>
      </c>
      <c r="AU32" s="59">
        <f>IFERROR(INDEX('План продаж'!$AT$22:$AT$116,MATCH(AU$6,'План продаж'!$B$22:$B$116,0)),0)</f>
        <v>0</v>
      </c>
      <c r="AV32" s="59">
        <f>IFERROR(INDEX('План продаж'!$AT$22:$AT$116,MATCH(AV$6,'План продаж'!$B$22:$B$116,0)),0)</f>
        <v>0</v>
      </c>
      <c r="AW32" s="59">
        <f>IFERROR(INDEX('План продаж'!$AT$22:$AT$116,MATCH(AW$6,'План продаж'!$B$22:$B$116,0)),0)</f>
        <v>0</v>
      </c>
      <c r="AX32" s="59">
        <f>IFERROR(INDEX('План продаж'!$AT$22:$AT$116,MATCH(AX$6,'План продаж'!$B$22:$B$116,0)),0)</f>
        <v>0</v>
      </c>
      <c r="AY32" s="59">
        <f>IFERROR(INDEX('План продаж'!$AT$22:$AT$116,MATCH(AY$6,'План продаж'!$B$22:$B$116,0)),0)</f>
        <v>0</v>
      </c>
      <c r="AZ32" s="59">
        <f>IFERROR(INDEX('План продаж'!$AT$22:$AT$116,MATCH(AZ$6,'План продаж'!$B$22:$B$116,0)),0)</f>
        <v>0</v>
      </c>
      <c r="BA32" s="59">
        <f>IFERROR(INDEX('План продаж'!$AT$22:$AT$116,MATCH(BA$6,'План продаж'!$B$22:$B$116,0)),0)</f>
        <v>0</v>
      </c>
      <c r="BB32" s="59">
        <f>IFERROR(INDEX('План продаж'!$AT$22:$AT$116,MATCH(BB$6,'План продаж'!$B$22:$B$116,0)),0)</f>
        <v>0</v>
      </c>
      <c r="BC32" s="59">
        <f>IFERROR(INDEX('План продаж'!$AT$22:$AT$116,MATCH(BC$6,'План продаж'!$B$22:$B$116,0)),0)</f>
        <v>0</v>
      </c>
      <c r="BD32" s="59">
        <f>IFERROR(INDEX('План продаж'!$AT$22:$AT$116,MATCH(BD$6,'План продаж'!$B$22:$B$116,0)),0)</f>
        <v>0</v>
      </c>
      <c r="BE32" s="59">
        <f>IFERROR(INDEX('План продаж'!$AT$22:$AT$116,MATCH(BE$6,'План продаж'!$B$22:$B$116,0)),0)</f>
        <v>0</v>
      </c>
      <c r="BF32" s="59">
        <f>IFERROR(INDEX('План продаж'!$AT$22:$AT$116,MATCH(BF$6,'План продаж'!$B$22:$B$116,0)),0)</f>
        <v>0</v>
      </c>
      <c r="BG32" s="59">
        <f>IFERROR(INDEX('План продаж'!$AT$22:$AT$116,MATCH(BG$6,'План продаж'!$B$22:$B$116,0)),0)</f>
        <v>0</v>
      </c>
      <c r="BH32" s="59">
        <f>IFERROR(INDEX('План продаж'!$AT$22:$AT$116,MATCH(BH$6,'План продаж'!$B$22:$B$116,0)),0)</f>
        <v>0</v>
      </c>
      <c r="BI32" s="59">
        <f>IFERROR(INDEX('План продаж'!$AT$22:$AT$116,MATCH(BI$6,'План продаж'!$B$22:$B$116,0)),0)</f>
        <v>0</v>
      </c>
      <c r="BJ32" s="59">
        <f>IFERROR(INDEX('План продаж'!$AT$22:$AT$116,MATCH(BJ$6,'План продаж'!$B$22:$B$116,0)),0)</f>
        <v>0</v>
      </c>
      <c r="BK32" s="59">
        <f>IFERROR(INDEX('План продаж'!$AT$22:$AT$116,MATCH(BK$6,'План продаж'!$B$22:$B$116,0)),0)</f>
        <v>0</v>
      </c>
      <c r="BL32" s="59">
        <f>IFERROR(INDEX('План продаж'!$AT$22:$AT$116,MATCH(BL$6,'План продаж'!$B$22:$B$116,0)),0)</f>
        <v>0</v>
      </c>
      <c r="BM32" s="59">
        <f>IFERROR(INDEX('План продаж'!$AT$22:$AT$116,MATCH(BM$6,'План продаж'!$B$22:$B$116,0)),0)</f>
        <v>0</v>
      </c>
      <c r="BN32" s="59">
        <f>IFERROR(INDEX('План продаж'!$AT$22:$AT$116,MATCH(BN$6,'План продаж'!$B$22:$B$116,0)),0)</f>
        <v>0</v>
      </c>
      <c r="BO32" s="59">
        <f>IFERROR(INDEX('План продаж'!$AT$22:$AT$116,MATCH(BO$6,'План продаж'!$B$22:$B$116,0)),0)</f>
        <v>0</v>
      </c>
      <c r="BP32" s="59">
        <f>IFERROR(INDEX('План продаж'!$AT$22:$AT$116,MATCH(BP$6,'План продаж'!$B$22:$B$116,0)),0)</f>
        <v>0</v>
      </c>
      <c r="BQ32" s="59">
        <f>IFERROR(INDEX('План продаж'!$AT$22:$AT$116,MATCH(BQ$6,'План продаж'!$B$22:$B$116,0)),0)</f>
        <v>0</v>
      </c>
      <c r="BR32" s="59">
        <f>IFERROR(INDEX('План продаж'!$AT$22:$AT$116,MATCH(BR$6,'План продаж'!$B$22:$B$116,0)),0)</f>
        <v>0</v>
      </c>
      <c r="BS32" s="59">
        <f>IFERROR(INDEX('План продаж'!$AT$22:$AT$116,MATCH(BS$6,'План продаж'!$B$22:$B$116,0)),0)</f>
        <v>0</v>
      </c>
      <c r="BT32" s="59">
        <f>IFERROR(INDEX('План продаж'!$AT$22:$AT$116,MATCH(BT$6,'План продаж'!$B$22:$B$116,0)),0)</f>
        <v>0</v>
      </c>
      <c r="BU32" s="59">
        <f>IFERROR(INDEX('План продаж'!$AT$22:$AT$116,MATCH(BU$6,'План продаж'!$B$22:$B$116,0)),0)</f>
        <v>0</v>
      </c>
      <c r="BV32" s="59">
        <f>IFERROR(INDEX('План продаж'!$AT$22:$AT$116,MATCH(BV$6,'План продаж'!$B$22:$B$116,0)),0)</f>
        <v>0</v>
      </c>
      <c r="BW32" s="59">
        <f>IFERROR(INDEX('План продаж'!$AT$22:$AT$116,MATCH(BW$6,'План продаж'!$B$22:$B$116,0)),0)</f>
        <v>0</v>
      </c>
      <c r="BX32" s="59">
        <f>IFERROR(INDEX('План продаж'!$AT$22:$AT$116,MATCH(BX$6,'План продаж'!$B$22:$B$116,0)),0)</f>
        <v>0</v>
      </c>
      <c r="BY32" s="59">
        <f>IFERROR(INDEX('План продаж'!$AT$22:$AT$116,MATCH(BY$6,'План продаж'!$B$22:$B$116,0)),0)</f>
        <v>0</v>
      </c>
      <c r="BZ32" s="59">
        <f>IFERROR(INDEX('План продаж'!$AT$22:$AT$116,MATCH(BZ$6,'План продаж'!$B$22:$B$116,0)),0)</f>
        <v>0</v>
      </c>
      <c r="CA32" s="59">
        <f>IFERROR(INDEX('План продаж'!$AT$22:$AT$116,MATCH(CA$6,'План продаж'!$B$22:$B$116,0)),0)</f>
        <v>0</v>
      </c>
      <c r="CB32" s="59">
        <f>IFERROR(INDEX('План продаж'!$AT$22:$AT$116,MATCH(CB$6,'План продаж'!$B$22:$B$116,0)),0)</f>
        <v>0</v>
      </c>
      <c r="CC32" s="59">
        <f>IFERROR(INDEX('План продаж'!$AT$22:$AT$116,MATCH(CC$6,'План продаж'!$B$22:$B$116,0)),0)</f>
        <v>0</v>
      </c>
      <c r="CD32" s="59">
        <f>IFERROR(INDEX('План продаж'!$AT$22:$AT$116,MATCH(CD$6,'План продаж'!$B$22:$B$116,0)),0)</f>
        <v>0</v>
      </c>
      <c r="CE32" s="59">
        <f>IFERROR(INDEX('План продаж'!$AT$22:$AT$116,MATCH(CE$6,'План продаж'!$B$22:$B$116,0)),0)</f>
        <v>0</v>
      </c>
      <c r="CF32" s="59">
        <f>IFERROR(INDEX('План продаж'!$AT$22:$AT$116,MATCH(CF$6,'План продаж'!$B$22:$B$116,0)),0)</f>
        <v>0</v>
      </c>
      <c r="CG32" s="59">
        <f>IFERROR(INDEX('План продаж'!$AT$22:$AT$116,MATCH(CG$6,'План продаж'!$B$22:$B$116,0)),0)</f>
        <v>0</v>
      </c>
      <c r="CH32" s="59">
        <f>IFERROR(INDEX('План продаж'!$AT$22:$AT$116,MATCH(CH$6,'План продаж'!$B$22:$B$116,0)),0)</f>
        <v>0</v>
      </c>
      <c r="CI32" s="59">
        <f>IFERROR(INDEX('План продаж'!$AT$22:$AT$116,MATCH(CI$6,'План продаж'!$B$22:$B$116,0)),0)</f>
        <v>0</v>
      </c>
      <c r="CJ32" s="59">
        <f>IFERROR(INDEX('План продаж'!$AT$22:$AT$116,MATCH(CJ$6,'План продаж'!$B$22:$B$116,0)),0)</f>
        <v>0</v>
      </c>
      <c r="CK32" s="59">
        <f>IFERROR(INDEX('План продаж'!$AT$22:$AT$116,MATCH(CK$6,'План продаж'!$B$22:$B$116,0)),0)</f>
        <v>0</v>
      </c>
      <c r="CL32" s="59">
        <f>IFERROR(INDEX('План продаж'!$AT$22:$AT$116,MATCH(CL$6,'План продаж'!$B$22:$B$116,0)),0)</f>
        <v>0</v>
      </c>
      <c r="CM32" s="59">
        <f>IFERROR(INDEX('План продаж'!$AT$22:$AT$116,MATCH(CM$6,'План продаж'!$B$22:$B$116,0)),0)</f>
        <v>0</v>
      </c>
      <c r="CN32" s="59">
        <f>IFERROR(INDEX('План продаж'!$AT$22:$AT$116,MATCH(CN$6,'План продаж'!$B$22:$B$116,0)),0)</f>
        <v>0</v>
      </c>
      <c r="CO32" s="59">
        <f>IFERROR(INDEX('План продаж'!$AT$22:$AT$116,MATCH(CO$6,'План продаж'!$B$22:$B$116,0)),0)</f>
        <v>0</v>
      </c>
      <c r="CP32" s="59">
        <f>IFERROR(INDEX('План продаж'!$AT$22:$AT$116,MATCH(CP$6,'План продаж'!$B$22:$B$116,0)),0)</f>
        <v>0</v>
      </c>
      <c r="CQ32" s="59">
        <f>IFERROR(INDEX('План продаж'!$AT$22:$AT$116,MATCH(CQ$6,'План продаж'!$B$22:$B$116,0)),0)</f>
        <v>0</v>
      </c>
      <c r="CR32" s="59">
        <f>IFERROR(INDEX('План продаж'!$AT$22:$AT$116,MATCH(CR$6,'План продаж'!$B$22:$B$116,0)),0)</f>
        <v>0</v>
      </c>
      <c r="CS32" s="59">
        <f>IFERROR(INDEX('План продаж'!$AT$22:$AT$116,MATCH(CS$6,'План продаж'!$B$22:$B$116,0)),0)</f>
        <v>0</v>
      </c>
      <c r="CT32" s="59">
        <f>IFERROR(INDEX('План продаж'!$AT$22:$AT$116,MATCH(CT$6,'План продаж'!$B$22:$B$116,0)),0)</f>
        <v>0</v>
      </c>
      <c r="CU32" s="59">
        <f>IFERROR(INDEX('План продаж'!$AT$22:$AT$116,MATCH(CU$6,'План продаж'!$B$22:$B$116,0)),0)</f>
        <v>0</v>
      </c>
      <c r="CV32" s="59">
        <f>IFERROR(INDEX('План продаж'!$AT$22:$AT$116,MATCH(CV$6,'План продаж'!$B$22:$B$116,0)),0)</f>
        <v>0</v>
      </c>
      <c r="CW32" s="59">
        <f>IFERROR(INDEX('План продаж'!$AT$22:$AT$116,MATCH(CW$6,'План продаж'!$B$22:$B$116,0)),0)</f>
        <v>0</v>
      </c>
      <c r="CX32" s="59">
        <f>IFERROR(INDEX('План продаж'!$AT$22:$AT$116,MATCH(CX$6,'План продаж'!$B$22:$B$116,0)),0)</f>
        <v>0</v>
      </c>
      <c r="CY32" s="59">
        <f>IFERROR(INDEX('План продаж'!$AT$22:$AT$116,MATCH(CY$6,'План продаж'!$B$22:$B$116,0)),0)</f>
        <v>0</v>
      </c>
      <c r="CZ32" s="59">
        <f>IFERROR(INDEX('План продаж'!$AT$22:$AT$116,MATCH(CZ$6,'План продаж'!$B$22:$B$116,0)),0)</f>
        <v>0</v>
      </c>
      <c r="DA32" s="59">
        <f>IFERROR(INDEX('План продаж'!$AT$22:$AT$116,MATCH(DA$6,'План продаж'!$B$22:$B$116,0)),0)</f>
        <v>0</v>
      </c>
      <c r="DB32" s="59">
        <f>IFERROR(INDEX('План продаж'!$AT$22:$AT$116,MATCH(DB$6,'План продаж'!$B$22:$B$116,0)),0)</f>
        <v>0</v>
      </c>
      <c r="DC32" s="59">
        <f>IFERROR(INDEX('План продаж'!$AT$22:$AT$116,MATCH(DC$6,'План продаж'!$B$22:$B$116,0)),0)</f>
        <v>0</v>
      </c>
      <c r="DD32" s="59">
        <f>IFERROR(INDEX('План продаж'!$AT$22:$AT$116,MATCH(DD$6,'План продаж'!$B$22:$B$116,0)),0)</f>
        <v>0</v>
      </c>
      <c r="DE32" s="59">
        <f>IFERROR(INDEX('План продаж'!$AT$22:$AT$116,MATCH(DE$6,'План продаж'!$B$22:$B$116,0)),0)</f>
        <v>0</v>
      </c>
      <c r="DF32" s="59">
        <f>IFERROR(INDEX('План продаж'!$AT$22:$AT$116,MATCH(DF$6,'План продаж'!$B$22:$B$116,0)),0)</f>
        <v>0</v>
      </c>
      <c r="DG32" s="59">
        <f>IFERROR(INDEX('План продаж'!$AT$22:$AT$116,MATCH(DG$6,'План продаж'!$B$22:$B$116,0)),0)</f>
        <v>0</v>
      </c>
      <c r="DH32" s="59">
        <f>IFERROR(INDEX('План продаж'!$AT$22:$AT$116,MATCH(DH$6,'План продаж'!$B$22:$B$116,0)),0)</f>
        <v>0</v>
      </c>
      <c r="DI32" s="59">
        <f>IFERROR(INDEX('План продаж'!$AT$22:$AT$116,MATCH(DI$6,'План продаж'!$B$22:$B$116,0)),0)</f>
        <v>0</v>
      </c>
      <c r="DJ32" s="59">
        <f>IFERROR(INDEX('План продаж'!$AT$22:$AT$116,MATCH(DJ$6,'План продаж'!$B$22:$B$116,0)),0)</f>
        <v>0</v>
      </c>
      <c r="DK32" s="59">
        <f>IFERROR(INDEX('План продаж'!$AT$22:$AT$116,MATCH(DK$6,'План продаж'!$B$22:$B$116,0)),0)</f>
        <v>0</v>
      </c>
      <c r="DL32" s="59">
        <f>IFERROR(INDEX('План продаж'!$AT$22:$AT$116,MATCH(DL$6,'План продаж'!$B$22:$B$116,0)),0)</f>
        <v>0</v>
      </c>
      <c r="DM32" s="59">
        <f>IFERROR(INDEX('План продаж'!$AT$22:$AT$116,MATCH(DM$6,'План продаж'!$B$22:$B$116,0)),0)</f>
        <v>0</v>
      </c>
      <c r="DN32" s="59">
        <f>IFERROR(INDEX('План продаж'!$AT$22:$AT$116,MATCH(DN$6,'План продаж'!$B$22:$B$116,0)),0)</f>
        <v>0</v>
      </c>
      <c r="DO32" s="59">
        <f>IFERROR(INDEX('План продаж'!$AT$22:$AT$116,MATCH(DO$6,'План продаж'!$B$22:$B$116,0)),0)</f>
        <v>0</v>
      </c>
      <c r="DP32" s="59">
        <f>IFERROR(INDEX('План продаж'!$AT$22:$AT$116,MATCH(DP$6,'План продаж'!$B$22:$B$116,0)),0)</f>
        <v>0</v>
      </c>
      <c r="DQ32" s="59">
        <f>IFERROR(INDEX('План продаж'!$AT$22:$AT$116,MATCH(DQ$6,'План продаж'!$B$22:$B$116,0)),0)</f>
        <v>0</v>
      </c>
      <c r="DR32" s="59">
        <f>IFERROR(INDEX('План продаж'!$AT$22:$AT$116,MATCH(DR$6,'План продаж'!$B$22:$B$116,0)),0)</f>
        <v>0</v>
      </c>
      <c r="DS32" s="59">
        <f>IFERROR(INDEX('План продаж'!$AT$22:$AT$116,MATCH(DS$6,'План продаж'!$B$22:$B$116,0)),0)</f>
        <v>0</v>
      </c>
      <c r="DT32" s="59">
        <f>IFERROR(INDEX('План продаж'!$AT$22:$AT$116,MATCH(DT$6,'План продаж'!$B$22:$B$116,0)),0)</f>
        <v>0</v>
      </c>
      <c r="DU32" s="59">
        <f>IFERROR(INDEX('План продаж'!$AT$22:$AT$116,MATCH(DU$6,'План продаж'!$B$22:$B$116,0)),0)</f>
        <v>0</v>
      </c>
      <c r="DV32" s="59">
        <f>IFERROR(INDEX('План продаж'!$AT$22:$AT$116,MATCH(DV$6,'План продаж'!$B$22:$B$116,0)),0)</f>
        <v>0</v>
      </c>
      <c r="DW32" s="59">
        <f>IFERROR(INDEX('План продаж'!$AT$22:$AT$116,MATCH(DW$6,'План продаж'!$B$22:$B$116,0)),0)</f>
        <v>0</v>
      </c>
      <c r="DX32" s="59">
        <f>IFERROR(INDEX('План продаж'!$AT$22:$AT$116,MATCH(DX$6,'План продаж'!$B$22:$B$116,0)),0)</f>
        <v>0</v>
      </c>
      <c r="DY32" s="59">
        <f>IFERROR(INDEX('План продаж'!$AT$22:$AT$116,MATCH(DY$6,'План продаж'!$B$22:$B$116,0)),0)</f>
        <v>0</v>
      </c>
      <c r="DZ32" s="59">
        <f>IFERROR(INDEX('План продаж'!$AT$22:$AT$116,MATCH(DZ$6,'План продаж'!$B$22:$B$116,0)),0)</f>
        <v>0</v>
      </c>
      <c r="EA32" s="59">
        <f>IFERROR(INDEX('План продаж'!$AT$22:$AT$116,MATCH(EA$6,'План продаж'!$B$22:$B$116,0)),0)</f>
        <v>0</v>
      </c>
      <c r="EB32" s="59">
        <f>IFERROR(INDEX('План продаж'!$AT$22:$AT$116,MATCH(EB$6,'План продаж'!$B$22:$B$116,0)),0)</f>
        <v>0</v>
      </c>
      <c r="EC32" s="59">
        <f>IFERROR(INDEX('План продаж'!$AT$22:$AT$116,MATCH(EC$6,'План продаж'!$B$22:$B$116,0)),0)</f>
        <v>0</v>
      </c>
      <c r="ED32" s="59">
        <f>IFERROR(INDEX('План продаж'!$AT$22:$AT$116,MATCH(ED$6,'План продаж'!$B$22:$B$116,0)),0)</f>
        <v>0</v>
      </c>
      <c r="EE32" s="59">
        <f>IFERROR(INDEX('План продаж'!$AT$22:$AT$116,MATCH(EE$6,'План продаж'!$B$22:$B$116,0)),0)</f>
        <v>0</v>
      </c>
      <c r="EF32" s="59">
        <f>IFERROR(INDEX('План продаж'!$AT$22:$AT$116,MATCH(EF$6,'План продаж'!$B$22:$B$116,0)),0)</f>
        <v>0</v>
      </c>
      <c r="EG32" s="59">
        <f>IFERROR(INDEX('План продаж'!$AT$22:$AT$116,MATCH(EG$6,'План продаж'!$B$22:$B$116,0)),0)</f>
        <v>0</v>
      </c>
      <c r="EH32" s="59">
        <f>IFERROR(INDEX('План продаж'!$AT$22:$AT$116,MATCH(EH$6,'План продаж'!$B$22:$B$116,0)),0)</f>
        <v>0</v>
      </c>
      <c r="EI32" s="59">
        <f>IFERROR(INDEX('План продаж'!$AT$22:$AT$116,MATCH(EI$6,'План продаж'!$B$22:$B$116,0)),0)</f>
        <v>0</v>
      </c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60"/>
      <c r="FU32" s="60"/>
      <c r="FV32" s="60"/>
      <c r="FW32" s="60"/>
      <c r="FX32" s="60"/>
      <c r="FY32" s="60"/>
      <c r="FZ32" s="60"/>
      <c r="GA32" s="60"/>
      <c r="GB32" s="60"/>
      <c r="GC32" s="60"/>
      <c r="GD32" s="60"/>
      <c r="GE32" s="60"/>
      <c r="GF32" s="60"/>
      <c r="GG32" s="60"/>
      <c r="GH32" s="60"/>
      <c r="GI32" s="60"/>
      <c r="GJ32" s="60"/>
      <c r="GK32" s="60"/>
      <c r="GL32" s="60"/>
      <c r="GM32" s="60"/>
      <c r="GN32" s="60"/>
      <c r="GO32" s="60"/>
      <c r="GP32" s="60"/>
      <c r="GQ32" s="60"/>
      <c r="GR32" s="60"/>
      <c r="GS32" s="60"/>
    </row>
    <row r="33" spans="2:201" x14ac:dyDescent="0.2">
      <c r="B33" s="66"/>
      <c r="C33" s="67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70"/>
      <c r="Q33" s="70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60"/>
      <c r="FU33" s="60"/>
      <c r="FV33" s="60"/>
      <c r="FW33" s="60"/>
      <c r="FX33" s="60"/>
      <c r="FY33" s="60"/>
      <c r="FZ33" s="60"/>
      <c r="GA33" s="60"/>
      <c r="GB33" s="60"/>
      <c r="GC33" s="60"/>
      <c r="GD33" s="60"/>
      <c r="GE33" s="60"/>
      <c r="GF33" s="60"/>
      <c r="GG33" s="60"/>
      <c r="GH33" s="60"/>
      <c r="GI33" s="60"/>
      <c r="GJ33" s="60"/>
      <c r="GK33" s="60"/>
      <c r="GL33" s="60"/>
      <c r="GM33" s="60"/>
      <c r="GN33" s="60"/>
      <c r="GO33" s="60"/>
      <c r="GP33" s="60"/>
      <c r="GQ33" s="60"/>
      <c r="GR33" s="60"/>
      <c r="GS33" s="60"/>
    </row>
    <row r="34" spans="2:201" x14ac:dyDescent="0.2">
      <c r="B34" s="56" t="s">
        <v>874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8">
        <f>P35+P47+P51+P60+P64</f>
        <v>0</v>
      </c>
      <c r="Q34" s="80">
        <f>Q35+Q47+Q51+Q60+Q64</f>
        <v>0</v>
      </c>
      <c r="R34" s="80">
        <f>R35+R47+R51+R60+R64</f>
        <v>0</v>
      </c>
      <c r="S34" s="80">
        <f t="shared" ref="S34:CD34" si="109">S35+S47+S51+S60+S64</f>
        <v>0</v>
      </c>
      <c r="T34" s="80">
        <f t="shared" ref="T34:AW34" si="110">T35+T47+T51+T60+T64</f>
        <v>0</v>
      </c>
      <c r="U34" s="80">
        <f t="shared" si="110"/>
        <v>0</v>
      </c>
      <c r="V34" s="80">
        <f t="shared" si="110"/>
        <v>0</v>
      </c>
      <c r="W34" s="80">
        <f t="shared" si="110"/>
        <v>0</v>
      </c>
      <c r="X34" s="80">
        <f t="shared" si="110"/>
        <v>0</v>
      </c>
      <c r="Y34" s="80">
        <f t="shared" si="110"/>
        <v>0</v>
      </c>
      <c r="Z34" s="80">
        <f t="shared" si="110"/>
        <v>0</v>
      </c>
      <c r="AA34" s="80">
        <f t="shared" si="110"/>
        <v>0</v>
      </c>
      <c r="AB34" s="80">
        <f t="shared" si="110"/>
        <v>0</v>
      </c>
      <c r="AC34" s="80">
        <f t="shared" si="110"/>
        <v>0</v>
      </c>
      <c r="AD34" s="80">
        <f t="shared" si="110"/>
        <v>0</v>
      </c>
      <c r="AE34" s="80">
        <f t="shared" si="110"/>
        <v>0</v>
      </c>
      <c r="AF34" s="80">
        <f t="shared" si="110"/>
        <v>0</v>
      </c>
      <c r="AG34" s="80">
        <f t="shared" si="110"/>
        <v>0</v>
      </c>
      <c r="AH34" s="80">
        <f t="shared" si="110"/>
        <v>0</v>
      </c>
      <c r="AI34" s="80">
        <f t="shared" si="110"/>
        <v>0</v>
      </c>
      <c r="AJ34" s="80">
        <f t="shared" si="110"/>
        <v>0</v>
      </c>
      <c r="AK34" s="80">
        <f t="shared" si="110"/>
        <v>0</v>
      </c>
      <c r="AL34" s="80">
        <f t="shared" si="110"/>
        <v>0</v>
      </c>
      <c r="AM34" s="80">
        <f t="shared" si="110"/>
        <v>0</v>
      </c>
      <c r="AN34" s="80">
        <f t="shared" si="110"/>
        <v>0</v>
      </c>
      <c r="AO34" s="80">
        <f t="shared" si="110"/>
        <v>0</v>
      </c>
      <c r="AP34" s="80">
        <f t="shared" si="110"/>
        <v>0</v>
      </c>
      <c r="AQ34" s="80">
        <f t="shared" si="110"/>
        <v>0</v>
      </c>
      <c r="AR34" s="80">
        <f t="shared" si="110"/>
        <v>0</v>
      </c>
      <c r="AS34" s="80">
        <f t="shared" si="110"/>
        <v>0</v>
      </c>
      <c r="AT34" s="80">
        <f t="shared" si="110"/>
        <v>0</v>
      </c>
      <c r="AU34" s="80">
        <f t="shared" si="110"/>
        <v>0</v>
      </c>
      <c r="AV34" s="80">
        <f t="shared" si="110"/>
        <v>0</v>
      </c>
      <c r="AW34" s="80">
        <f t="shared" si="110"/>
        <v>0</v>
      </c>
      <c r="AX34" s="80">
        <f t="shared" si="109"/>
        <v>0</v>
      </c>
      <c r="AY34" s="80">
        <f t="shared" si="109"/>
        <v>0</v>
      </c>
      <c r="AZ34" s="80">
        <f t="shared" si="109"/>
        <v>0</v>
      </c>
      <c r="BA34" s="80">
        <f t="shared" si="109"/>
        <v>0</v>
      </c>
      <c r="BB34" s="80">
        <f t="shared" si="109"/>
        <v>0</v>
      </c>
      <c r="BC34" s="80">
        <f t="shared" si="109"/>
        <v>0</v>
      </c>
      <c r="BD34" s="80">
        <f t="shared" si="109"/>
        <v>0</v>
      </c>
      <c r="BE34" s="80">
        <f t="shared" si="109"/>
        <v>0</v>
      </c>
      <c r="BF34" s="80">
        <f t="shared" si="109"/>
        <v>0</v>
      </c>
      <c r="BG34" s="80">
        <f t="shared" si="109"/>
        <v>0</v>
      </c>
      <c r="BH34" s="80">
        <f t="shared" si="109"/>
        <v>0</v>
      </c>
      <c r="BI34" s="80">
        <f t="shared" si="109"/>
        <v>0</v>
      </c>
      <c r="BJ34" s="80">
        <f t="shared" si="109"/>
        <v>0</v>
      </c>
      <c r="BK34" s="80">
        <f t="shared" si="109"/>
        <v>0</v>
      </c>
      <c r="BL34" s="80">
        <f t="shared" si="109"/>
        <v>0</v>
      </c>
      <c r="BM34" s="80">
        <f t="shared" si="109"/>
        <v>0</v>
      </c>
      <c r="BN34" s="80">
        <f t="shared" si="109"/>
        <v>0</v>
      </c>
      <c r="BO34" s="80">
        <f t="shared" si="109"/>
        <v>0</v>
      </c>
      <c r="BP34" s="80">
        <f t="shared" si="109"/>
        <v>0</v>
      </c>
      <c r="BQ34" s="80">
        <f t="shared" si="109"/>
        <v>0</v>
      </c>
      <c r="BR34" s="80">
        <f t="shared" si="109"/>
        <v>0</v>
      </c>
      <c r="BS34" s="80">
        <f t="shared" si="109"/>
        <v>0</v>
      </c>
      <c r="BT34" s="80">
        <f t="shared" si="109"/>
        <v>0</v>
      </c>
      <c r="BU34" s="80">
        <f t="shared" si="109"/>
        <v>0</v>
      </c>
      <c r="BV34" s="80">
        <f t="shared" si="109"/>
        <v>0</v>
      </c>
      <c r="BW34" s="80">
        <f t="shared" si="109"/>
        <v>0</v>
      </c>
      <c r="BX34" s="80">
        <f t="shared" si="109"/>
        <v>0</v>
      </c>
      <c r="BY34" s="80">
        <f t="shared" si="109"/>
        <v>0</v>
      </c>
      <c r="BZ34" s="80">
        <f t="shared" si="109"/>
        <v>0</v>
      </c>
      <c r="CA34" s="80">
        <f t="shared" si="109"/>
        <v>0</v>
      </c>
      <c r="CB34" s="80">
        <f t="shared" si="109"/>
        <v>0</v>
      </c>
      <c r="CC34" s="80">
        <f t="shared" si="109"/>
        <v>0</v>
      </c>
      <c r="CD34" s="80">
        <f t="shared" si="109"/>
        <v>0</v>
      </c>
      <c r="CE34" s="80">
        <f t="shared" ref="CE34:EI34" si="111">CE35+CE47+CE51+CE60+CE64</f>
        <v>0</v>
      </c>
      <c r="CF34" s="80">
        <f t="shared" si="111"/>
        <v>0</v>
      </c>
      <c r="CG34" s="80">
        <f t="shared" si="111"/>
        <v>0</v>
      </c>
      <c r="CH34" s="80">
        <f t="shared" si="111"/>
        <v>0</v>
      </c>
      <c r="CI34" s="80">
        <f t="shared" si="111"/>
        <v>0</v>
      </c>
      <c r="CJ34" s="80">
        <f t="shared" si="111"/>
        <v>0</v>
      </c>
      <c r="CK34" s="80">
        <f t="shared" si="111"/>
        <v>0</v>
      </c>
      <c r="CL34" s="80">
        <f t="shared" si="111"/>
        <v>0</v>
      </c>
      <c r="CM34" s="80">
        <f t="shared" si="111"/>
        <v>0</v>
      </c>
      <c r="CN34" s="80">
        <f t="shared" si="111"/>
        <v>0</v>
      </c>
      <c r="CO34" s="80">
        <f t="shared" si="111"/>
        <v>0</v>
      </c>
      <c r="CP34" s="80">
        <f t="shared" si="111"/>
        <v>0</v>
      </c>
      <c r="CQ34" s="80">
        <f t="shared" si="111"/>
        <v>0</v>
      </c>
      <c r="CR34" s="80">
        <f t="shared" si="111"/>
        <v>0</v>
      </c>
      <c r="CS34" s="80">
        <f t="shared" si="111"/>
        <v>0</v>
      </c>
      <c r="CT34" s="80">
        <f t="shared" si="111"/>
        <v>0</v>
      </c>
      <c r="CU34" s="80">
        <f t="shared" si="111"/>
        <v>0</v>
      </c>
      <c r="CV34" s="80">
        <f t="shared" si="111"/>
        <v>0</v>
      </c>
      <c r="CW34" s="80">
        <f t="shared" si="111"/>
        <v>0</v>
      </c>
      <c r="CX34" s="80">
        <f t="shared" si="111"/>
        <v>0</v>
      </c>
      <c r="CY34" s="80">
        <f t="shared" si="111"/>
        <v>0</v>
      </c>
      <c r="CZ34" s="80">
        <f t="shared" si="111"/>
        <v>0</v>
      </c>
      <c r="DA34" s="80">
        <f t="shared" si="111"/>
        <v>0</v>
      </c>
      <c r="DB34" s="80">
        <f t="shared" si="111"/>
        <v>0</v>
      </c>
      <c r="DC34" s="80">
        <f t="shared" si="111"/>
        <v>0</v>
      </c>
      <c r="DD34" s="80">
        <f t="shared" si="111"/>
        <v>0</v>
      </c>
      <c r="DE34" s="80">
        <f t="shared" si="111"/>
        <v>0</v>
      </c>
      <c r="DF34" s="80">
        <f t="shared" si="111"/>
        <v>0</v>
      </c>
      <c r="DG34" s="80">
        <f t="shared" si="111"/>
        <v>0</v>
      </c>
      <c r="DH34" s="80">
        <f t="shared" si="111"/>
        <v>0</v>
      </c>
      <c r="DI34" s="80">
        <f t="shared" si="111"/>
        <v>0</v>
      </c>
      <c r="DJ34" s="80">
        <f t="shared" si="111"/>
        <v>0</v>
      </c>
      <c r="DK34" s="80">
        <f t="shared" si="111"/>
        <v>0</v>
      </c>
      <c r="DL34" s="80">
        <f t="shared" si="111"/>
        <v>0</v>
      </c>
      <c r="DM34" s="80">
        <f t="shared" si="111"/>
        <v>0</v>
      </c>
      <c r="DN34" s="80">
        <f t="shared" si="111"/>
        <v>0</v>
      </c>
      <c r="DO34" s="80">
        <f t="shared" si="111"/>
        <v>0</v>
      </c>
      <c r="DP34" s="80">
        <f t="shared" si="111"/>
        <v>0</v>
      </c>
      <c r="DQ34" s="80">
        <f t="shared" si="111"/>
        <v>0</v>
      </c>
      <c r="DR34" s="80">
        <f t="shared" si="111"/>
        <v>0</v>
      </c>
      <c r="DS34" s="80">
        <f t="shared" si="111"/>
        <v>0</v>
      </c>
      <c r="DT34" s="80">
        <f t="shared" si="111"/>
        <v>0</v>
      </c>
      <c r="DU34" s="80">
        <f t="shared" si="111"/>
        <v>0</v>
      </c>
      <c r="DV34" s="80">
        <f t="shared" si="111"/>
        <v>0</v>
      </c>
      <c r="DW34" s="80">
        <f t="shared" si="111"/>
        <v>0</v>
      </c>
      <c r="DX34" s="80">
        <f t="shared" si="111"/>
        <v>0</v>
      </c>
      <c r="DY34" s="80">
        <f t="shared" si="111"/>
        <v>0</v>
      </c>
      <c r="DZ34" s="80">
        <f t="shared" si="111"/>
        <v>0</v>
      </c>
      <c r="EA34" s="80">
        <f t="shared" si="111"/>
        <v>0</v>
      </c>
      <c r="EB34" s="80">
        <f t="shared" si="111"/>
        <v>0</v>
      </c>
      <c r="EC34" s="80">
        <f t="shared" si="111"/>
        <v>0</v>
      </c>
      <c r="ED34" s="80">
        <f t="shared" si="111"/>
        <v>0</v>
      </c>
      <c r="EE34" s="80">
        <f t="shared" si="111"/>
        <v>0</v>
      </c>
      <c r="EF34" s="80">
        <f t="shared" si="111"/>
        <v>0</v>
      </c>
      <c r="EG34" s="80">
        <f t="shared" si="111"/>
        <v>0</v>
      </c>
      <c r="EH34" s="80">
        <f t="shared" si="111"/>
        <v>0</v>
      </c>
      <c r="EI34" s="80">
        <f t="shared" si="111"/>
        <v>0</v>
      </c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60"/>
      <c r="FU34" s="60"/>
      <c r="FV34" s="60"/>
      <c r="FW34" s="60"/>
      <c r="FX34" s="60"/>
      <c r="FY34" s="60"/>
      <c r="FZ34" s="60"/>
      <c r="GA34" s="60"/>
      <c r="GB34" s="60"/>
      <c r="GC34" s="60"/>
      <c r="GD34" s="60"/>
      <c r="GE34" s="60"/>
      <c r="GF34" s="60"/>
      <c r="GG34" s="60"/>
      <c r="GH34" s="60"/>
      <c r="GI34" s="60"/>
      <c r="GJ34" s="60"/>
      <c r="GK34" s="60"/>
      <c r="GL34" s="60"/>
      <c r="GM34" s="60"/>
      <c r="GN34" s="60"/>
      <c r="GO34" s="60"/>
      <c r="GP34" s="60"/>
      <c r="GQ34" s="60"/>
      <c r="GR34" s="60"/>
      <c r="GS34" s="60"/>
    </row>
    <row r="35" spans="2:201" x14ac:dyDescent="0.2">
      <c r="B35" s="61" t="s">
        <v>875</v>
      </c>
      <c r="C35" s="62" t="s">
        <v>736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4">
        <f>SUM(P36:P46)</f>
        <v>0</v>
      </c>
      <c r="Q35" s="65">
        <f>SUM(Q36:Q46)</f>
        <v>0</v>
      </c>
      <c r="R35" s="65">
        <f>SUM(R36:R46)</f>
        <v>0</v>
      </c>
      <c r="S35" s="65">
        <f t="shared" ref="S35:CD35" si="112">SUM(S36:S46)</f>
        <v>0</v>
      </c>
      <c r="T35" s="65">
        <f t="shared" ref="T35:AW35" si="113">SUM(T36:T46)</f>
        <v>0</v>
      </c>
      <c r="U35" s="65">
        <f t="shared" si="113"/>
        <v>0</v>
      </c>
      <c r="V35" s="65">
        <f t="shared" si="113"/>
        <v>0</v>
      </c>
      <c r="W35" s="65">
        <f t="shared" si="113"/>
        <v>0</v>
      </c>
      <c r="X35" s="65">
        <f t="shared" si="113"/>
        <v>0</v>
      </c>
      <c r="Y35" s="65">
        <f t="shared" si="113"/>
        <v>0</v>
      </c>
      <c r="Z35" s="65">
        <f t="shared" si="113"/>
        <v>0</v>
      </c>
      <c r="AA35" s="65">
        <f t="shared" si="113"/>
        <v>0</v>
      </c>
      <c r="AB35" s="65">
        <f t="shared" si="113"/>
        <v>0</v>
      </c>
      <c r="AC35" s="65">
        <f t="shared" si="113"/>
        <v>0</v>
      </c>
      <c r="AD35" s="65">
        <f t="shared" si="113"/>
        <v>0</v>
      </c>
      <c r="AE35" s="65">
        <f t="shared" si="113"/>
        <v>0</v>
      </c>
      <c r="AF35" s="65">
        <f t="shared" si="113"/>
        <v>0</v>
      </c>
      <c r="AG35" s="65">
        <f t="shared" si="113"/>
        <v>0</v>
      </c>
      <c r="AH35" s="65">
        <f t="shared" si="113"/>
        <v>0</v>
      </c>
      <c r="AI35" s="65">
        <f t="shared" si="113"/>
        <v>0</v>
      </c>
      <c r="AJ35" s="65">
        <f t="shared" si="113"/>
        <v>0</v>
      </c>
      <c r="AK35" s="65">
        <f t="shared" si="113"/>
        <v>0</v>
      </c>
      <c r="AL35" s="65">
        <f t="shared" si="113"/>
        <v>0</v>
      </c>
      <c r="AM35" s="65">
        <f t="shared" si="113"/>
        <v>0</v>
      </c>
      <c r="AN35" s="65">
        <f t="shared" si="113"/>
        <v>0</v>
      </c>
      <c r="AO35" s="65">
        <f t="shared" si="113"/>
        <v>0</v>
      </c>
      <c r="AP35" s="65">
        <f t="shared" si="113"/>
        <v>0</v>
      </c>
      <c r="AQ35" s="65">
        <f t="shared" si="113"/>
        <v>0</v>
      </c>
      <c r="AR35" s="65">
        <f t="shared" si="113"/>
        <v>0</v>
      </c>
      <c r="AS35" s="65">
        <f t="shared" si="113"/>
        <v>0</v>
      </c>
      <c r="AT35" s="65">
        <f t="shared" si="113"/>
        <v>0</v>
      </c>
      <c r="AU35" s="65">
        <f t="shared" si="113"/>
        <v>0</v>
      </c>
      <c r="AV35" s="65">
        <f t="shared" si="113"/>
        <v>0</v>
      </c>
      <c r="AW35" s="65">
        <f t="shared" si="113"/>
        <v>0</v>
      </c>
      <c r="AX35" s="65">
        <f t="shared" si="112"/>
        <v>0</v>
      </c>
      <c r="AY35" s="65">
        <f t="shared" si="112"/>
        <v>0</v>
      </c>
      <c r="AZ35" s="65">
        <f t="shared" si="112"/>
        <v>0</v>
      </c>
      <c r="BA35" s="65">
        <f t="shared" si="112"/>
        <v>0</v>
      </c>
      <c r="BB35" s="65">
        <f t="shared" si="112"/>
        <v>0</v>
      </c>
      <c r="BC35" s="65">
        <f t="shared" si="112"/>
        <v>0</v>
      </c>
      <c r="BD35" s="65">
        <f t="shared" si="112"/>
        <v>0</v>
      </c>
      <c r="BE35" s="65">
        <f t="shared" si="112"/>
        <v>0</v>
      </c>
      <c r="BF35" s="65">
        <f t="shared" si="112"/>
        <v>0</v>
      </c>
      <c r="BG35" s="65">
        <f t="shared" si="112"/>
        <v>0</v>
      </c>
      <c r="BH35" s="65">
        <f t="shared" si="112"/>
        <v>0</v>
      </c>
      <c r="BI35" s="65">
        <f t="shared" si="112"/>
        <v>0</v>
      </c>
      <c r="BJ35" s="65">
        <f t="shared" si="112"/>
        <v>0</v>
      </c>
      <c r="BK35" s="65">
        <f t="shared" si="112"/>
        <v>0</v>
      </c>
      <c r="BL35" s="65">
        <f t="shared" si="112"/>
        <v>0</v>
      </c>
      <c r="BM35" s="65">
        <f t="shared" si="112"/>
        <v>0</v>
      </c>
      <c r="BN35" s="65">
        <f t="shared" si="112"/>
        <v>0</v>
      </c>
      <c r="BO35" s="65">
        <f t="shared" si="112"/>
        <v>0</v>
      </c>
      <c r="BP35" s="65">
        <f t="shared" si="112"/>
        <v>0</v>
      </c>
      <c r="BQ35" s="65">
        <f t="shared" si="112"/>
        <v>0</v>
      </c>
      <c r="BR35" s="65">
        <f t="shared" si="112"/>
        <v>0</v>
      </c>
      <c r="BS35" s="65">
        <f t="shared" si="112"/>
        <v>0</v>
      </c>
      <c r="BT35" s="65">
        <f t="shared" si="112"/>
        <v>0</v>
      </c>
      <c r="BU35" s="65">
        <f t="shared" si="112"/>
        <v>0</v>
      </c>
      <c r="BV35" s="65">
        <f t="shared" si="112"/>
        <v>0</v>
      </c>
      <c r="BW35" s="65">
        <f t="shared" si="112"/>
        <v>0</v>
      </c>
      <c r="BX35" s="65">
        <f t="shared" si="112"/>
        <v>0</v>
      </c>
      <c r="BY35" s="65">
        <f t="shared" si="112"/>
        <v>0</v>
      </c>
      <c r="BZ35" s="65">
        <f t="shared" si="112"/>
        <v>0</v>
      </c>
      <c r="CA35" s="65">
        <f t="shared" si="112"/>
        <v>0</v>
      </c>
      <c r="CB35" s="65">
        <f t="shared" si="112"/>
        <v>0</v>
      </c>
      <c r="CC35" s="65">
        <f t="shared" si="112"/>
        <v>0</v>
      </c>
      <c r="CD35" s="65">
        <f t="shared" si="112"/>
        <v>0</v>
      </c>
      <c r="CE35" s="65">
        <f t="shared" ref="CE35:EI35" si="114">SUM(CE36:CE46)</f>
        <v>0</v>
      </c>
      <c r="CF35" s="65">
        <f t="shared" si="114"/>
        <v>0</v>
      </c>
      <c r="CG35" s="65">
        <f t="shared" si="114"/>
        <v>0</v>
      </c>
      <c r="CH35" s="65">
        <f t="shared" si="114"/>
        <v>0</v>
      </c>
      <c r="CI35" s="65">
        <f t="shared" si="114"/>
        <v>0</v>
      </c>
      <c r="CJ35" s="65">
        <f t="shared" si="114"/>
        <v>0</v>
      </c>
      <c r="CK35" s="65">
        <f t="shared" si="114"/>
        <v>0</v>
      </c>
      <c r="CL35" s="65">
        <f t="shared" si="114"/>
        <v>0</v>
      </c>
      <c r="CM35" s="65">
        <f t="shared" si="114"/>
        <v>0</v>
      </c>
      <c r="CN35" s="65">
        <f t="shared" si="114"/>
        <v>0</v>
      </c>
      <c r="CO35" s="65">
        <f t="shared" si="114"/>
        <v>0</v>
      </c>
      <c r="CP35" s="65">
        <f t="shared" si="114"/>
        <v>0</v>
      </c>
      <c r="CQ35" s="65">
        <f t="shared" si="114"/>
        <v>0</v>
      </c>
      <c r="CR35" s="65">
        <f t="shared" si="114"/>
        <v>0</v>
      </c>
      <c r="CS35" s="65">
        <f t="shared" si="114"/>
        <v>0</v>
      </c>
      <c r="CT35" s="65">
        <f t="shared" si="114"/>
        <v>0</v>
      </c>
      <c r="CU35" s="65">
        <f t="shared" si="114"/>
        <v>0</v>
      </c>
      <c r="CV35" s="65">
        <f t="shared" si="114"/>
        <v>0</v>
      </c>
      <c r="CW35" s="65">
        <f t="shared" si="114"/>
        <v>0</v>
      </c>
      <c r="CX35" s="65">
        <f t="shared" si="114"/>
        <v>0</v>
      </c>
      <c r="CY35" s="65">
        <f t="shared" si="114"/>
        <v>0</v>
      </c>
      <c r="CZ35" s="65">
        <f t="shared" si="114"/>
        <v>0</v>
      </c>
      <c r="DA35" s="65">
        <f t="shared" si="114"/>
        <v>0</v>
      </c>
      <c r="DB35" s="65">
        <f t="shared" si="114"/>
        <v>0</v>
      </c>
      <c r="DC35" s="65">
        <f t="shared" si="114"/>
        <v>0</v>
      </c>
      <c r="DD35" s="65">
        <f t="shared" si="114"/>
        <v>0</v>
      </c>
      <c r="DE35" s="65">
        <f t="shared" si="114"/>
        <v>0</v>
      </c>
      <c r="DF35" s="65">
        <f t="shared" si="114"/>
        <v>0</v>
      </c>
      <c r="DG35" s="65">
        <f t="shared" si="114"/>
        <v>0</v>
      </c>
      <c r="DH35" s="65">
        <f t="shared" si="114"/>
        <v>0</v>
      </c>
      <c r="DI35" s="65">
        <f t="shared" si="114"/>
        <v>0</v>
      </c>
      <c r="DJ35" s="65">
        <f t="shared" si="114"/>
        <v>0</v>
      </c>
      <c r="DK35" s="65">
        <f t="shared" si="114"/>
        <v>0</v>
      </c>
      <c r="DL35" s="65">
        <f t="shared" si="114"/>
        <v>0</v>
      </c>
      <c r="DM35" s="65">
        <f t="shared" si="114"/>
        <v>0</v>
      </c>
      <c r="DN35" s="65">
        <f t="shared" si="114"/>
        <v>0</v>
      </c>
      <c r="DO35" s="65">
        <f t="shared" si="114"/>
        <v>0</v>
      </c>
      <c r="DP35" s="65">
        <f t="shared" si="114"/>
        <v>0</v>
      </c>
      <c r="DQ35" s="65">
        <f t="shared" si="114"/>
        <v>0</v>
      </c>
      <c r="DR35" s="65">
        <f t="shared" si="114"/>
        <v>0</v>
      </c>
      <c r="DS35" s="65">
        <f t="shared" si="114"/>
        <v>0</v>
      </c>
      <c r="DT35" s="65">
        <f t="shared" si="114"/>
        <v>0</v>
      </c>
      <c r="DU35" s="65">
        <f t="shared" si="114"/>
        <v>0</v>
      </c>
      <c r="DV35" s="65">
        <f t="shared" si="114"/>
        <v>0</v>
      </c>
      <c r="DW35" s="65">
        <f t="shared" si="114"/>
        <v>0</v>
      </c>
      <c r="DX35" s="65">
        <f t="shared" si="114"/>
        <v>0</v>
      </c>
      <c r="DY35" s="65">
        <f t="shared" si="114"/>
        <v>0</v>
      </c>
      <c r="DZ35" s="65">
        <f t="shared" si="114"/>
        <v>0</v>
      </c>
      <c r="EA35" s="65">
        <f t="shared" si="114"/>
        <v>0</v>
      </c>
      <c r="EB35" s="65">
        <f t="shared" si="114"/>
        <v>0</v>
      </c>
      <c r="EC35" s="65">
        <f t="shared" si="114"/>
        <v>0</v>
      </c>
      <c r="ED35" s="65">
        <f t="shared" si="114"/>
        <v>0</v>
      </c>
      <c r="EE35" s="65">
        <f t="shared" si="114"/>
        <v>0</v>
      </c>
      <c r="EF35" s="65">
        <f t="shared" si="114"/>
        <v>0</v>
      </c>
      <c r="EG35" s="65">
        <f t="shared" si="114"/>
        <v>0</v>
      </c>
      <c r="EH35" s="65">
        <f t="shared" si="114"/>
        <v>0</v>
      </c>
      <c r="EI35" s="65">
        <f t="shared" si="114"/>
        <v>0</v>
      </c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60"/>
      <c r="FU35" s="60"/>
      <c r="FV35" s="60"/>
      <c r="FW35" s="60"/>
      <c r="FX35" s="60"/>
      <c r="FY35" s="60"/>
      <c r="FZ35" s="60"/>
      <c r="GA35" s="60"/>
      <c r="GB35" s="60"/>
      <c r="GC35" s="60"/>
      <c r="GD35" s="60"/>
      <c r="GE35" s="60"/>
      <c r="GF35" s="60"/>
      <c r="GG35" s="60"/>
      <c r="GH35" s="60"/>
      <c r="GI35" s="60"/>
      <c r="GJ35" s="60"/>
      <c r="GK35" s="60"/>
      <c r="GL35" s="60"/>
      <c r="GM35" s="60"/>
      <c r="GN35" s="60"/>
      <c r="GO35" s="60"/>
      <c r="GP35" s="60"/>
      <c r="GQ35" s="60"/>
      <c r="GR35" s="60"/>
      <c r="GS35" s="60"/>
    </row>
    <row r="36" spans="2:201" x14ac:dyDescent="0.2">
      <c r="B36" s="66" t="s">
        <v>876</v>
      </c>
      <c r="C36" s="67" t="s">
        <v>877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9">
        <f>SUM(S36:EI36)</f>
        <v>0</v>
      </c>
      <c r="Q36" s="70">
        <f>SUMIF(S$5:EI$5,"факт",S36:EI36)</f>
        <v>0</v>
      </c>
      <c r="R36" s="59">
        <f>P36-Q36</f>
        <v>0</v>
      </c>
      <c r="S36" s="102">
        <f>SUMIF(факт!$S$7:$S$2427,S$6&amp;"/"&amp;$B36,факт!$O$7:$O$2427)</f>
        <v>0</v>
      </c>
      <c r="T36" s="102">
        <f>SUMIF(факт!$S$7:$S$2427,T$6&amp;"/"&amp;$B36,факт!$O$7:$O$2427)</f>
        <v>0</v>
      </c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60"/>
      <c r="FU36" s="60"/>
      <c r="FV36" s="60"/>
      <c r="FW36" s="60"/>
      <c r="FX36" s="60"/>
      <c r="FY36" s="60"/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0"/>
      <c r="GK36" s="60"/>
      <c r="GL36" s="60"/>
      <c r="GM36" s="60"/>
      <c r="GN36" s="60"/>
      <c r="GO36" s="60"/>
      <c r="GP36" s="60"/>
      <c r="GQ36" s="60"/>
      <c r="GR36" s="60"/>
      <c r="GS36" s="60"/>
    </row>
    <row r="37" spans="2:201" x14ac:dyDescent="0.2">
      <c r="B37" s="66" t="s">
        <v>878</v>
      </c>
      <c r="C37" s="67" t="s">
        <v>879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9">
        <f t="shared" ref="P37:P46" si="115">SUM(S37:EI37)</f>
        <v>0</v>
      </c>
      <c r="Q37" s="70">
        <f t="shared" ref="Q37:Q46" si="116">SUMIF(S$5:EI$5,"факт",S37:EI37)</f>
        <v>0</v>
      </c>
      <c r="R37" s="59">
        <f t="shared" ref="R37:R46" si="117">P37-Q37</f>
        <v>0</v>
      </c>
      <c r="S37" s="102">
        <f>SUMIF(факт!$S$7:$S$2427,S$6&amp;"/"&amp;$B37,факт!$O$7:$O$2427)</f>
        <v>0</v>
      </c>
      <c r="T37" s="102">
        <f>SUMIF(факт!$S$7:$S$2427,T$6&amp;"/"&amp;$B37,факт!$O$7:$O$2427)</f>
        <v>0</v>
      </c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60"/>
      <c r="GO37" s="60"/>
      <c r="GP37" s="60"/>
      <c r="GQ37" s="60"/>
      <c r="GR37" s="60"/>
      <c r="GS37" s="60"/>
    </row>
    <row r="38" spans="2:201" x14ac:dyDescent="0.2">
      <c r="B38" s="66" t="s">
        <v>880</v>
      </c>
      <c r="C38" s="67" t="s">
        <v>881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9">
        <f t="shared" si="115"/>
        <v>0</v>
      </c>
      <c r="Q38" s="70">
        <f t="shared" si="116"/>
        <v>0</v>
      </c>
      <c r="R38" s="59">
        <f t="shared" si="117"/>
        <v>0</v>
      </c>
      <c r="S38" s="102">
        <f>SUMIF(факт!$S$7:$S$2427,S$6&amp;"/"&amp;$B38,факт!$O$7:$O$2427)</f>
        <v>0</v>
      </c>
      <c r="T38" s="102">
        <f>SUMIF(факт!$S$7:$S$2427,T$6&amp;"/"&amp;$B38,факт!$O$7:$O$2427)</f>
        <v>0</v>
      </c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T38" s="59"/>
      <c r="DU38" s="59"/>
      <c r="DV38" s="59"/>
      <c r="DW38" s="59"/>
      <c r="DX38" s="59"/>
      <c r="DY38" s="59"/>
      <c r="DZ38" s="59"/>
      <c r="EA38" s="59"/>
      <c r="EB38" s="59"/>
      <c r="EC38" s="59"/>
      <c r="ED38" s="59"/>
      <c r="EE38" s="59"/>
      <c r="EF38" s="59"/>
      <c r="EG38" s="59"/>
      <c r="EH38" s="59"/>
      <c r="EI38" s="59"/>
      <c r="EJ38" s="59"/>
      <c r="EK38" s="59"/>
      <c r="EL38" s="59"/>
      <c r="EM38" s="59"/>
      <c r="EN38" s="59"/>
      <c r="EO38" s="59"/>
      <c r="EP38" s="59"/>
      <c r="EQ38" s="59"/>
      <c r="ER38" s="59"/>
      <c r="ES38" s="59"/>
      <c r="ET38" s="59"/>
      <c r="EU38" s="59"/>
      <c r="EV38" s="59"/>
      <c r="EW38" s="59"/>
      <c r="EX38" s="59"/>
      <c r="EY38" s="59"/>
      <c r="EZ38" s="59"/>
      <c r="FA38" s="59"/>
      <c r="FB38" s="59"/>
      <c r="FC38" s="59"/>
      <c r="FD38" s="59"/>
      <c r="FE38" s="59"/>
      <c r="FF38" s="59"/>
      <c r="FG38" s="59"/>
      <c r="FH38" s="59"/>
      <c r="FI38" s="59"/>
      <c r="FJ38" s="59"/>
      <c r="FK38" s="59"/>
      <c r="FL38" s="59"/>
      <c r="FM38" s="59"/>
      <c r="FN38" s="59"/>
      <c r="FO38" s="59"/>
      <c r="FP38" s="59"/>
      <c r="FQ38" s="59"/>
      <c r="FR38" s="59"/>
      <c r="FS38" s="59"/>
      <c r="FT38" s="60"/>
      <c r="FU38" s="60"/>
      <c r="FV38" s="60"/>
      <c r="FW38" s="60"/>
      <c r="FX38" s="60"/>
      <c r="FY38" s="60"/>
      <c r="FZ38" s="60"/>
      <c r="GA38" s="60"/>
      <c r="GB38" s="60"/>
      <c r="GC38" s="60"/>
      <c r="GD38" s="60"/>
      <c r="GE38" s="60"/>
      <c r="GF38" s="60"/>
      <c r="GG38" s="60"/>
      <c r="GH38" s="60"/>
      <c r="GI38" s="60"/>
      <c r="GJ38" s="60"/>
      <c r="GK38" s="60"/>
      <c r="GL38" s="60"/>
      <c r="GM38" s="60"/>
      <c r="GN38" s="60"/>
      <c r="GO38" s="60"/>
      <c r="GP38" s="60"/>
      <c r="GQ38" s="60"/>
      <c r="GR38" s="60"/>
      <c r="GS38" s="60"/>
    </row>
    <row r="39" spans="2:201" x14ac:dyDescent="0.2">
      <c r="B39" s="66" t="s">
        <v>882</v>
      </c>
      <c r="C39" s="67" t="s">
        <v>883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9">
        <f t="shared" si="115"/>
        <v>0</v>
      </c>
      <c r="Q39" s="70">
        <f t="shared" si="116"/>
        <v>0</v>
      </c>
      <c r="R39" s="59">
        <f t="shared" si="117"/>
        <v>0</v>
      </c>
      <c r="S39" s="102">
        <f>SUMIF(факт!$S$7:$S$2427,S$6&amp;"/"&amp;$B39,факт!$O$7:$O$2427)</f>
        <v>0</v>
      </c>
      <c r="T39" s="102">
        <f>SUMIF(факт!$S$7:$S$2427,T$6&amp;"/"&amp;$B39,факт!$O$7:$O$2427)</f>
        <v>0</v>
      </c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60"/>
      <c r="FU39" s="60"/>
      <c r="FV39" s="60"/>
      <c r="FW39" s="60"/>
      <c r="FX39" s="60"/>
      <c r="FY39" s="60"/>
      <c r="FZ39" s="60"/>
      <c r="GA39" s="60"/>
      <c r="GB39" s="60"/>
      <c r="GC39" s="60"/>
      <c r="GD39" s="60"/>
      <c r="GE39" s="60"/>
      <c r="GF39" s="60"/>
      <c r="GG39" s="60"/>
      <c r="GH39" s="60"/>
      <c r="GI39" s="60"/>
      <c r="GJ39" s="60"/>
      <c r="GK39" s="60"/>
      <c r="GL39" s="60"/>
      <c r="GM39" s="60"/>
      <c r="GN39" s="60"/>
      <c r="GO39" s="60"/>
      <c r="GP39" s="60"/>
      <c r="GQ39" s="60"/>
      <c r="GR39" s="60"/>
      <c r="GS39" s="60"/>
    </row>
    <row r="40" spans="2:201" x14ac:dyDescent="0.2">
      <c r="B40" s="66" t="s">
        <v>884</v>
      </c>
      <c r="C40" s="67" t="s">
        <v>885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9">
        <f t="shared" si="115"/>
        <v>0</v>
      </c>
      <c r="Q40" s="70">
        <f t="shared" si="116"/>
        <v>0</v>
      </c>
      <c r="R40" s="59">
        <f t="shared" si="117"/>
        <v>0</v>
      </c>
      <c r="S40" s="102">
        <f>SUMIF(факт!$S$7:$S$2427,S$6&amp;"/"&amp;$B40,факт!$O$7:$O$2427)</f>
        <v>0</v>
      </c>
      <c r="T40" s="102">
        <f>SUMIF(факт!$S$7:$S$2427,T$6&amp;"/"&amp;$B40,факт!$O$7:$O$2427)</f>
        <v>0</v>
      </c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60"/>
      <c r="GM40" s="60"/>
      <c r="GN40" s="60"/>
      <c r="GO40" s="60"/>
      <c r="GP40" s="60"/>
      <c r="GQ40" s="60"/>
      <c r="GR40" s="60"/>
      <c r="GS40" s="60"/>
    </row>
    <row r="41" spans="2:201" x14ac:dyDescent="0.2">
      <c r="B41" s="66"/>
      <c r="C41" s="67" t="s">
        <v>886</v>
      </c>
      <c r="D41" s="59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9">
        <f t="shared" si="115"/>
        <v>0</v>
      </c>
      <c r="Q41" s="70">
        <f t="shared" si="116"/>
        <v>0</v>
      </c>
      <c r="R41" s="59">
        <f t="shared" si="117"/>
        <v>0</v>
      </c>
      <c r="S41" s="102">
        <f>SUMIF(факт!$S$7:$S$2427,S$6&amp;"/"&amp;$B41,факт!$O$7:$O$2427)</f>
        <v>0</v>
      </c>
      <c r="T41" s="102">
        <f>SUMIF(факт!$S$7:$S$2427,T$6&amp;"/"&amp;$B41,факт!$O$7:$O$2427)</f>
        <v>0</v>
      </c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  <c r="EF41" s="59"/>
      <c r="EG41" s="59"/>
      <c r="EH41" s="59"/>
      <c r="EI41" s="59"/>
      <c r="EJ41" s="59"/>
      <c r="EK41" s="59"/>
      <c r="EL41" s="59"/>
      <c r="EM41" s="59"/>
      <c r="EN41" s="59"/>
      <c r="EO41" s="59"/>
      <c r="EP41" s="59"/>
      <c r="EQ41" s="59"/>
      <c r="ER41" s="59"/>
      <c r="ES41" s="59"/>
      <c r="ET41" s="59"/>
      <c r="EU41" s="59"/>
      <c r="EV41" s="59"/>
      <c r="EW41" s="59"/>
      <c r="EX41" s="59"/>
      <c r="EY41" s="59"/>
      <c r="EZ41" s="59"/>
      <c r="FA41" s="59"/>
      <c r="FB41" s="59"/>
      <c r="FC41" s="59"/>
      <c r="FD41" s="59"/>
      <c r="FE41" s="59"/>
      <c r="FF41" s="59"/>
      <c r="FG41" s="59"/>
      <c r="FH41" s="59"/>
      <c r="FI41" s="59"/>
      <c r="FJ41" s="59"/>
      <c r="FK41" s="59"/>
      <c r="FL41" s="59"/>
      <c r="FM41" s="59"/>
      <c r="FN41" s="59"/>
      <c r="FO41" s="59"/>
      <c r="FP41" s="59"/>
      <c r="FQ41" s="59"/>
      <c r="FR41" s="59"/>
      <c r="FS41" s="59"/>
      <c r="FT41" s="60"/>
      <c r="FU41" s="60"/>
      <c r="FV41" s="60"/>
      <c r="FW41" s="60"/>
      <c r="FX41" s="60"/>
      <c r="FY41" s="60"/>
      <c r="FZ41" s="60"/>
      <c r="GA41" s="60"/>
      <c r="GB41" s="60"/>
      <c r="GC41" s="60"/>
      <c r="GD41" s="60"/>
      <c r="GE41" s="60"/>
      <c r="GF41" s="60"/>
      <c r="GG41" s="60"/>
      <c r="GH41" s="60"/>
      <c r="GI41" s="60"/>
      <c r="GJ41" s="60"/>
      <c r="GK41" s="60"/>
      <c r="GL41" s="60"/>
      <c r="GM41" s="60"/>
      <c r="GN41" s="60"/>
      <c r="GO41" s="60"/>
      <c r="GP41" s="60"/>
      <c r="GQ41" s="60"/>
      <c r="GR41" s="60"/>
      <c r="GS41" s="60"/>
    </row>
    <row r="42" spans="2:201" x14ac:dyDescent="0.2">
      <c r="B42" s="66"/>
      <c r="C42" s="67" t="s">
        <v>887</v>
      </c>
      <c r="D42" s="59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9">
        <f t="shared" si="115"/>
        <v>0</v>
      </c>
      <c r="Q42" s="70">
        <f t="shared" si="116"/>
        <v>0</v>
      </c>
      <c r="R42" s="59">
        <f t="shared" si="117"/>
        <v>0</v>
      </c>
      <c r="S42" s="102">
        <f>SUMIF(факт!$S$7:$S$2427,S$6&amp;"/"&amp;$B42,факт!$O$7:$O$2427)</f>
        <v>0</v>
      </c>
      <c r="T42" s="102">
        <f>SUMIF(факт!$S$7:$S$2427,T$6&amp;"/"&amp;$B42,факт!$O$7:$O$2427)</f>
        <v>0</v>
      </c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60"/>
      <c r="FU42" s="60"/>
      <c r="FV42" s="60"/>
      <c r="FW42" s="60"/>
      <c r="FX42" s="60"/>
      <c r="FY42" s="60"/>
      <c r="FZ42" s="60"/>
      <c r="GA42" s="60"/>
      <c r="GB42" s="60"/>
      <c r="GC42" s="60"/>
      <c r="GD42" s="60"/>
      <c r="GE42" s="60"/>
      <c r="GF42" s="60"/>
      <c r="GG42" s="60"/>
      <c r="GH42" s="60"/>
      <c r="GI42" s="60"/>
      <c r="GJ42" s="60"/>
      <c r="GK42" s="60"/>
      <c r="GL42" s="60"/>
      <c r="GM42" s="60"/>
      <c r="GN42" s="60"/>
      <c r="GO42" s="60"/>
      <c r="GP42" s="60"/>
      <c r="GQ42" s="60"/>
      <c r="GR42" s="60"/>
      <c r="GS42" s="60"/>
    </row>
    <row r="43" spans="2:201" x14ac:dyDescent="0.2">
      <c r="B43" s="66" t="s">
        <v>888</v>
      </c>
      <c r="C43" s="67" t="s">
        <v>889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9">
        <f t="shared" si="115"/>
        <v>0</v>
      </c>
      <c r="Q43" s="70">
        <f t="shared" si="116"/>
        <v>0</v>
      </c>
      <c r="R43" s="59">
        <f t="shared" si="117"/>
        <v>0</v>
      </c>
      <c r="S43" s="102">
        <f>SUMIF(факт!$S$7:$S$2427,S$6&amp;"/"&amp;$B43,факт!$O$7:$O$2427)</f>
        <v>0</v>
      </c>
      <c r="T43" s="102">
        <f>SUMIF(факт!$S$7:$S$2427,T$6&amp;"/"&amp;$B43,факт!$O$7:$O$2427)</f>
        <v>0</v>
      </c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60"/>
      <c r="FU43" s="60"/>
      <c r="FV43" s="60"/>
      <c r="FW43" s="60"/>
      <c r="FX43" s="60"/>
      <c r="FY43" s="60"/>
      <c r="FZ43" s="60"/>
      <c r="GA43" s="60"/>
      <c r="GB43" s="60"/>
      <c r="GC43" s="60"/>
      <c r="GD43" s="60"/>
      <c r="GE43" s="60"/>
      <c r="GF43" s="60"/>
      <c r="GG43" s="60"/>
      <c r="GH43" s="60"/>
      <c r="GI43" s="60"/>
      <c r="GJ43" s="60"/>
      <c r="GK43" s="60"/>
      <c r="GL43" s="60"/>
      <c r="GM43" s="60"/>
      <c r="GN43" s="60"/>
      <c r="GO43" s="60"/>
      <c r="GP43" s="60"/>
      <c r="GQ43" s="60"/>
      <c r="GR43" s="60"/>
      <c r="GS43" s="60"/>
    </row>
    <row r="44" spans="2:201" x14ac:dyDescent="0.2">
      <c r="B44" s="66" t="s">
        <v>890</v>
      </c>
      <c r="C44" s="67" t="s">
        <v>891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9">
        <f t="shared" si="115"/>
        <v>0</v>
      </c>
      <c r="Q44" s="70">
        <f t="shared" si="116"/>
        <v>0</v>
      </c>
      <c r="R44" s="59">
        <f t="shared" si="117"/>
        <v>0</v>
      </c>
      <c r="S44" s="102">
        <f>SUMIF(факт!$S$7:$S$2427,S$6&amp;"/"&amp;$B44,факт!$O$7:$O$2427)</f>
        <v>0</v>
      </c>
      <c r="T44" s="102">
        <f>SUMIF(факт!$S$7:$S$2427,T$6&amp;"/"&amp;$B44,факт!$O$7:$O$2427)</f>
        <v>0</v>
      </c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59"/>
      <c r="DJ44" s="59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59"/>
      <c r="DW44" s="59"/>
      <c r="DX44" s="59"/>
      <c r="DY44" s="59"/>
      <c r="DZ44" s="59"/>
      <c r="EA44" s="59"/>
      <c r="EB44" s="59"/>
      <c r="EC44" s="59"/>
      <c r="ED44" s="59"/>
      <c r="EE44" s="59"/>
      <c r="EF44" s="59"/>
      <c r="EG44" s="59"/>
      <c r="EH44" s="59"/>
      <c r="EI44" s="59"/>
      <c r="EJ44" s="59"/>
      <c r="EK44" s="59"/>
      <c r="EL44" s="59"/>
      <c r="EM44" s="59"/>
      <c r="EN44" s="59"/>
      <c r="EO44" s="59"/>
      <c r="EP44" s="59"/>
      <c r="EQ44" s="59"/>
      <c r="ER44" s="59"/>
      <c r="ES44" s="59"/>
      <c r="ET44" s="59"/>
      <c r="EU44" s="59"/>
      <c r="EV44" s="59"/>
      <c r="EW44" s="59"/>
      <c r="EX44" s="59"/>
      <c r="EY44" s="59"/>
      <c r="EZ44" s="59"/>
      <c r="FA44" s="59"/>
      <c r="FB44" s="59"/>
      <c r="FC44" s="59"/>
      <c r="FD44" s="59"/>
      <c r="FE44" s="59"/>
      <c r="FF44" s="59"/>
      <c r="FG44" s="59"/>
      <c r="FH44" s="59"/>
      <c r="FI44" s="59"/>
      <c r="FJ44" s="59"/>
      <c r="FK44" s="59"/>
      <c r="FL44" s="59"/>
      <c r="FM44" s="59"/>
      <c r="FN44" s="59"/>
      <c r="FO44" s="59"/>
      <c r="FP44" s="59"/>
      <c r="FQ44" s="59"/>
      <c r="FR44" s="59"/>
      <c r="FS44" s="59"/>
      <c r="FT44" s="60"/>
      <c r="FU44" s="60"/>
      <c r="FV44" s="60"/>
      <c r="FW44" s="60"/>
      <c r="FX44" s="60"/>
      <c r="FY44" s="60"/>
      <c r="FZ44" s="60"/>
      <c r="GA44" s="60"/>
      <c r="GB44" s="60"/>
      <c r="GC44" s="60"/>
      <c r="GD44" s="60"/>
      <c r="GE44" s="60"/>
      <c r="GF44" s="60"/>
      <c r="GG44" s="60"/>
      <c r="GH44" s="60"/>
      <c r="GI44" s="60"/>
      <c r="GJ44" s="60"/>
      <c r="GK44" s="60"/>
      <c r="GL44" s="60"/>
      <c r="GM44" s="60"/>
      <c r="GN44" s="60"/>
      <c r="GO44" s="60"/>
      <c r="GP44" s="60"/>
      <c r="GQ44" s="60"/>
      <c r="GR44" s="60"/>
      <c r="GS44" s="60"/>
    </row>
    <row r="45" spans="2:201" x14ac:dyDescent="0.2">
      <c r="B45" s="66" t="s">
        <v>892</v>
      </c>
      <c r="C45" s="67" t="s">
        <v>893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9">
        <f t="shared" si="115"/>
        <v>0</v>
      </c>
      <c r="Q45" s="70">
        <f t="shared" si="116"/>
        <v>0</v>
      </c>
      <c r="R45" s="59">
        <f t="shared" si="117"/>
        <v>0</v>
      </c>
      <c r="S45" s="102">
        <f>SUMIF(факт!$S$7:$S$2427,S$6&amp;"/"&amp;$B45,факт!$O$7:$O$2427)</f>
        <v>0</v>
      </c>
      <c r="T45" s="102">
        <f>SUMIF(факт!$S$7:$S$2427,T$6&amp;"/"&amp;$B45,факт!$O$7:$O$2427)</f>
        <v>0</v>
      </c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60"/>
      <c r="FU45" s="60"/>
      <c r="FV45" s="60"/>
      <c r="FW45" s="60"/>
      <c r="FX45" s="60"/>
      <c r="FY45" s="60"/>
      <c r="FZ45" s="60"/>
      <c r="GA45" s="60"/>
      <c r="GB45" s="60"/>
      <c r="GC45" s="60"/>
      <c r="GD45" s="60"/>
      <c r="GE45" s="60"/>
      <c r="GF45" s="60"/>
      <c r="GG45" s="60"/>
      <c r="GH45" s="60"/>
      <c r="GI45" s="60"/>
      <c r="GJ45" s="60"/>
      <c r="GK45" s="60"/>
      <c r="GL45" s="60"/>
      <c r="GM45" s="60"/>
      <c r="GN45" s="60"/>
      <c r="GO45" s="60"/>
      <c r="GP45" s="60"/>
      <c r="GQ45" s="60"/>
      <c r="GR45" s="60"/>
      <c r="GS45" s="60"/>
    </row>
    <row r="46" spans="2:201" x14ac:dyDescent="0.2">
      <c r="B46" s="66" t="s">
        <v>894</v>
      </c>
      <c r="C46" s="67" t="s">
        <v>895</v>
      </c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9">
        <f t="shared" si="115"/>
        <v>0</v>
      </c>
      <c r="Q46" s="70">
        <f t="shared" si="116"/>
        <v>0</v>
      </c>
      <c r="R46" s="59">
        <f t="shared" si="117"/>
        <v>0</v>
      </c>
      <c r="S46" s="102">
        <f>SUMIF(факт!$S$7:$S$2427,S$6&amp;"/"&amp;$B46,факт!$O$7:$O$2427)</f>
        <v>0</v>
      </c>
      <c r="T46" s="102">
        <f>SUMIF(факт!$S$7:$S$2427,T$6&amp;"/"&amp;$B46,факт!$O$7:$O$2427)</f>
        <v>0</v>
      </c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60"/>
      <c r="FU46" s="60"/>
      <c r="FV46" s="60"/>
      <c r="FW46" s="60"/>
      <c r="FX46" s="60"/>
      <c r="FY46" s="60"/>
      <c r="FZ46" s="60"/>
      <c r="GA46" s="60"/>
      <c r="GB46" s="60"/>
      <c r="GC46" s="60"/>
      <c r="GD46" s="60"/>
      <c r="GE46" s="60"/>
      <c r="GF46" s="60"/>
      <c r="GG46" s="60"/>
      <c r="GH46" s="60"/>
      <c r="GI46" s="60"/>
      <c r="GJ46" s="60"/>
      <c r="GK46" s="60"/>
      <c r="GL46" s="60"/>
      <c r="GM46" s="60"/>
      <c r="GN46" s="60"/>
      <c r="GO46" s="60"/>
      <c r="GP46" s="60"/>
      <c r="GQ46" s="60"/>
      <c r="GR46" s="60"/>
      <c r="GS46" s="60"/>
    </row>
    <row r="47" spans="2:201" x14ac:dyDescent="0.2">
      <c r="B47" s="61"/>
      <c r="C47" s="62" t="s">
        <v>896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4">
        <f>SUM(P48:P50)</f>
        <v>0</v>
      </c>
      <c r="Q47" s="65">
        <f>SUM(Q48:Q50)</f>
        <v>0</v>
      </c>
      <c r="R47" s="65">
        <f>SUM(R48:R50)</f>
        <v>0</v>
      </c>
      <c r="S47" s="65">
        <f t="shared" ref="S47:CD47" si="118">SUM(S48:S50)</f>
        <v>0</v>
      </c>
      <c r="T47" s="65">
        <f t="shared" ref="T47:AW47" si="119">SUM(T48:T50)</f>
        <v>0</v>
      </c>
      <c r="U47" s="65">
        <f t="shared" si="119"/>
        <v>0</v>
      </c>
      <c r="V47" s="65">
        <f t="shared" si="119"/>
        <v>0</v>
      </c>
      <c r="W47" s="65">
        <f t="shared" si="119"/>
        <v>0</v>
      </c>
      <c r="X47" s="65">
        <f t="shared" si="119"/>
        <v>0</v>
      </c>
      <c r="Y47" s="65">
        <f t="shared" si="119"/>
        <v>0</v>
      </c>
      <c r="Z47" s="65">
        <f t="shared" si="119"/>
        <v>0</v>
      </c>
      <c r="AA47" s="65">
        <f t="shared" si="119"/>
        <v>0</v>
      </c>
      <c r="AB47" s="65">
        <f t="shared" si="119"/>
        <v>0</v>
      </c>
      <c r="AC47" s="65">
        <f t="shared" si="119"/>
        <v>0</v>
      </c>
      <c r="AD47" s="65">
        <f t="shared" si="119"/>
        <v>0</v>
      </c>
      <c r="AE47" s="65">
        <f t="shared" si="119"/>
        <v>0</v>
      </c>
      <c r="AF47" s="65">
        <f t="shared" si="119"/>
        <v>0</v>
      </c>
      <c r="AG47" s="65">
        <f t="shared" si="119"/>
        <v>0</v>
      </c>
      <c r="AH47" s="65">
        <f t="shared" si="119"/>
        <v>0</v>
      </c>
      <c r="AI47" s="65">
        <f t="shared" si="119"/>
        <v>0</v>
      </c>
      <c r="AJ47" s="65">
        <f t="shared" si="119"/>
        <v>0</v>
      </c>
      <c r="AK47" s="65">
        <f t="shared" si="119"/>
        <v>0</v>
      </c>
      <c r="AL47" s="65">
        <f t="shared" si="119"/>
        <v>0</v>
      </c>
      <c r="AM47" s="65">
        <f t="shared" si="119"/>
        <v>0</v>
      </c>
      <c r="AN47" s="65">
        <f t="shared" si="119"/>
        <v>0</v>
      </c>
      <c r="AO47" s="65">
        <f t="shared" si="119"/>
        <v>0</v>
      </c>
      <c r="AP47" s="65">
        <f t="shared" si="119"/>
        <v>0</v>
      </c>
      <c r="AQ47" s="65">
        <f t="shared" si="119"/>
        <v>0</v>
      </c>
      <c r="AR47" s="65">
        <f t="shared" si="119"/>
        <v>0</v>
      </c>
      <c r="AS47" s="65">
        <f t="shared" si="119"/>
        <v>0</v>
      </c>
      <c r="AT47" s="65">
        <f t="shared" si="119"/>
        <v>0</v>
      </c>
      <c r="AU47" s="65">
        <f t="shared" si="119"/>
        <v>0</v>
      </c>
      <c r="AV47" s="65">
        <f t="shared" si="119"/>
        <v>0</v>
      </c>
      <c r="AW47" s="65">
        <f t="shared" si="119"/>
        <v>0</v>
      </c>
      <c r="AX47" s="65">
        <f t="shared" si="118"/>
        <v>0</v>
      </c>
      <c r="AY47" s="65">
        <f t="shared" si="118"/>
        <v>0</v>
      </c>
      <c r="AZ47" s="65">
        <f t="shared" si="118"/>
        <v>0</v>
      </c>
      <c r="BA47" s="65">
        <f t="shared" si="118"/>
        <v>0</v>
      </c>
      <c r="BB47" s="65">
        <f t="shared" si="118"/>
        <v>0</v>
      </c>
      <c r="BC47" s="65">
        <f t="shared" si="118"/>
        <v>0</v>
      </c>
      <c r="BD47" s="65">
        <f t="shared" si="118"/>
        <v>0</v>
      </c>
      <c r="BE47" s="65">
        <f t="shared" si="118"/>
        <v>0</v>
      </c>
      <c r="BF47" s="65">
        <f t="shared" si="118"/>
        <v>0</v>
      </c>
      <c r="BG47" s="65">
        <f t="shared" si="118"/>
        <v>0</v>
      </c>
      <c r="BH47" s="65">
        <f t="shared" si="118"/>
        <v>0</v>
      </c>
      <c r="BI47" s="65">
        <f t="shared" si="118"/>
        <v>0</v>
      </c>
      <c r="BJ47" s="65">
        <f t="shared" si="118"/>
        <v>0</v>
      </c>
      <c r="BK47" s="65">
        <f t="shared" si="118"/>
        <v>0</v>
      </c>
      <c r="BL47" s="65">
        <f t="shared" si="118"/>
        <v>0</v>
      </c>
      <c r="BM47" s="65">
        <f t="shared" si="118"/>
        <v>0</v>
      </c>
      <c r="BN47" s="65">
        <f t="shared" si="118"/>
        <v>0</v>
      </c>
      <c r="BO47" s="65">
        <f t="shared" si="118"/>
        <v>0</v>
      </c>
      <c r="BP47" s="65">
        <f t="shared" si="118"/>
        <v>0</v>
      </c>
      <c r="BQ47" s="65">
        <f t="shared" si="118"/>
        <v>0</v>
      </c>
      <c r="BR47" s="65">
        <f t="shared" si="118"/>
        <v>0</v>
      </c>
      <c r="BS47" s="65">
        <f t="shared" si="118"/>
        <v>0</v>
      </c>
      <c r="BT47" s="65">
        <f t="shared" si="118"/>
        <v>0</v>
      </c>
      <c r="BU47" s="65">
        <f t="shared" si="118"/>
        <v>0</v>
      </c>
      <c r="BV47" s="65">
        <f t="shared" si="118"/>
        <v>0</v>
      </c>
      <c r="BW47" s="65">
        <f t="shared" si="118"/>
        <v>0</v>
      </c>
      <c r="BX47" s="65">
        <f t="shared" si="118"/>
        <v>0</v>
      </c>
      <c r="BY47" s="65">
        <f t="shared" si="118"/>
        <v>0</v>
      </c>
      <c r="BZ47" s="65">
        <f t="shared" si="118"/>
        <v>0</v>
      </c>
      <c r="CA47" s="65">
        <f t="shared" si="118"/>
        <v>0</v>
      </c>
      <c r="CB47" s="65">
        <f t="shared" si="118"/>
        <v>0</v>
      </c>
      <c r="CC47" s="65">
        <f t="shared" si="118"/>
        <v>0</v>
      </c>
      <c r="CD47" s="65">
        <f t="shared" si="118"/>
        <v>0</v>
      </c>
      <c r="CE47" s="65">
        <f t="shared" ref="CE47:EI47" si="120">SUM(CE48:CE50)</f>
        <v>0</v>
      </c>
      <c r="CF47" s="65">
        <f t="shared" si="120"/>
        <v>0</v>
      </c>
      <c r="CG47" s="65">
        <f t="shared" si="120"/>
        <v>0</v>
      </c>
      <c r="CH47" s="65">
        <f t="shared" si="120"/>
        <v>0</v>
      </c>
      <c r="CI47" s="65">
        <f t="shared" si="120"/>
        <v>0</v>
      </c>
      <c r="CJ47" s="65">
        <f t="shared" si="120"/>
        <v>0</v>
      </c>
      <c r="CK47" s="65">
        <f t="shared" si="120"/>
        <v>0</v>
      </c>
      <c r="CL47" s="65">
        <f t="shared" si="120"/>
        <v>0</v>
      </c>
      <c r="CM47" s="65">
        <f t="shared" si="120"/>
        <v>0</v>
      </c>
      <c r="CN47" s="65">
        <f t="shared" si="120"/>
        <v>0</v>
      </c>
      <c r="CO47" s="65">
        <f t="shared" si="120"/>
        <v>0</v>
      </c>
      <c r="CP47" s="65">
        <f t="shared" si="120"/>
        <v>0</v>
      </c>
      <c r="CQ47" s="65">
        <f t="shared" si="120"/>
        <v>0</v>
      </c>
      <c r="CR47" s="65">
        <f t="shared" si="120"/>
        <v>0</v>
      </c>
      <c r="CS47" s="65">
        <f t="shared" si="120"/>
        <v>0</v>
      </c>
      <c r="CT47" s="65">
        <f t="shared" si="120"/>
        <v>0</v>
      </c>
      <c r="CU47" s="65">
        <f t="shared" si="120"/>
        <v>0</v>
      </c>
      <c r="CV47" s="65">
        <f t="shared" si="120"/>
        <v>0</v>
      </c>
      <c r="CW47" s="65">
        <f t="shared" si="120"/>
        <v>0</v>
      </c>
      <c r="CX47" s="65">
        <f t="shared" si="120"/>
        <v>0</v>
      </c>
      <c r="CY47" s="65">
        <f t="shared" si="120"/>
        <v>0</v>
      </c>
      <c r="CZ47" s="65">
        <f t="shared" si="120"/>
        <v>0</v>
      </c>
      <c r="DA47" s="65">
        <f t="shared" si="120"/>
        <v>0</v>
      </c>
      <c r="DB47" s="65">
        <f t="shared" si="120"/>
        <v>0</v>
      </c>
      <c r="DC47" s="65">
        <f t="shared" si="120"/>
        <v>0</v>
      </c>
      <c r="DD47" s="65">
        <f t="shared" si="120"/>
        <v>0</v>
      </c>
      <c r="DE47" s="65">
        <f t="shared" si="120"/>
        <v>0</v>
      </c>
      <c r="DF47" s="65">
        <f t="shared" si="120"/>
        <v>0</v>
      </c>
      <c r="DG47" s="65">
        <f t="shared" si="120"/>
        <v>0</v>
      </c>
      <c r="DH47" s="65">
        <f t="shared" si="120"/>
        <v>0</v>
      </c>
      <c r="DI47" s="65">
        <f t="shared" si="120"/>
        <v>0</v>
      </c>
      <c r="DJ47" s="65">
        <f t="shared" si="120"/>
        <v>0</v>
      </c>
      <c r="DK47" s="65">
        <f t="shared" si="120"/>
        <v>0</v>
      </c>
      <c r="DL47" s="65">
        <f t="shared" si="120"/>
        <v>0</v>
      </c>
      <c r="DM47" s="65">
        <f t="shared" si="120"/>
        <v>0</v>
      </c>
      <c r="DN47" s="65">
        <f t="shared" si="120"/>
        <v>0</v>
      </c>
      <c r="DO47" s="65">
        <f t="shared" si="120"/>
        <v>0</v>
      </c>
      <c r="DP47" s="65">
        <f t="shared" si="120"/>
        <v>0</v>
      </c>
      <c r="DQ47" s="65">
        <f t="shared" si="120"/>
        <v>0</v>
      </c>
      <c r="DR47" s="65">
        <f t="shared" si="120"/>
        <v>0</v>
      </c>
      <c r="DS47" s="65">
        <f t="shared" si="120"/>
        <v>0</v>
      </c>
      <c r="DT47" s="65">
        <f t="shared" si="120"/>
        <v>0</v>
      </c>
      <c r="DU47" s="65">
        <f t="shared" si="120"/>
        <v>0</v>
      </c>
      <c r="DV47" s="65">
        <f t="shared" si="120"/>
        <v>0</v>
      </c>
      <c r="DW47" s="65">
        <f t="shared" si="120"/>
        <v>0</v>
      </c>
      <c r="DX47" s="65">
        <f t="shared" si="120"/>
        <v>0</v>
      </c>
      <c r="DY47" s="65">
        <f t="shared" si="120"/>
        <v>0</v>
      </c>
      <c r="DZ47" s="65">
        <f t="shared" si="120"/>
        <v>0</v>
      </c>
      <c r="EA47" s="65">
        <f t="shared" si="120"/>
        <v>0</v>
      </c>
      <c r="EB47" s="65">
        <f t="shared" si="120"/>
        <v>0</v>
      </c>
      <c r="EC47" s="65">
        <f t="shared" si="120"/>
        <v>0</v>
      </c>
      <c r="ED47" s="65">
        <f t="shared" si="120"/>
        <v>0</v>
      </c>
      <c r="EE47" s="65">
        <f t="shared" si="120"/>
        <v>0</v>
      </c>
      <c r="EF47" s="65">
        <f t="shared" si="120"/>
        <v>0</v>
      </c>
      <c r="EG47" s="65">
        <f t="shared" si="120"/>
        <v>0</v>
      </c>
      <c r="EH47" s="65">
        <f t="shared" si="120"/>
        <v>0</v>
      </c>
      <c r="EI47" s="65">
        <f t="shared" si="120"/>
        <v>0</v>
      </c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60"/>
      <c r="FU47" s="60"/>
      <c r="FV47" s="60"/>
      <c r="FW47" s="60"/>
      <c r="FX47" s="60"/>
      <c r="FY47" s="60"/>
      <c r="FZ47" s="60"/>
      <c r="GA47" s="60"/>
      <c r="GB47" s="60"/>
      <c r="GC47" s="60"/>
      <c r="GD47" s="60"/>
      <c r="GE47" s="60"/>
      <c r="GF47" s="60"/>
      <c r="GG47" s="60"/>
      <c r="GH47" s="60"/>
      <c r="GI47" s="60"/>
      <c r="GJ47" s="60"/>
      <c r="GK47" s="60"/>
      <c r="GL47" s="60"/>
      <c r="GM47" s="60"/>
      <c r="GN47" s="60"/>
      <c r="GO47" s="60"/>
      <c r="GP47" s="60"/>
      <c r="GQ47" s="60"/>
      <c r="GR47" s="60"/>
      <c r="GS47" s="60"/>
    </row>
    <row r="48" spans="2:201" x14ac:dyDescent="0.2">
      <c r="B48" s="66"/>
      <c r="C48" s="67" t="s">
        <v>897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9">
        <f>SUM(S48:EI48)</f>
        <v>0</v>
      </c>
      <c r="Q48" s="70">
        <f>SUMIF(S$5:EI$5,"факт",S48:EI48)</f>
        <v>0</v>
      </c>
      <c r="R48" s="59">
        <f>P48-Q48</f>
        <v>0</v>
      </c>
      <c r="S48" s="102">
        <f>SUMIF(факт!$S$7:$S$2427,S$6&amp;"/"&amp;$B48,факт!$O$7:$O$2427)</f>
        <v>0</v>
      </c>
      <c r="T48" s="102">
        <f>SUMIF(факт!$S$7:$S$2427,T$6&amp;"/"&amp;$B48,факт!$O$7:$O$2427)</f>
        <v>0</v>
      </c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59"/>
      <c r="DJ48" s="59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59"/>
      <c r="DW48" s="59"/>
      <c r="DX48" s="59"/>
      <c r="DY48" s="59"/>
      <c r="DZ48" s="59"/>
      <c r="EA48" s="59"/>
      <c r="EB48" s="59"/>
      <c r="EC48" s="59"/>
      <c r="ED48" s="59"/>
      <c r="EE48" s="59"/>
      <c r="EF48" s="59"/>
      <c r="EG48" s="59"/>
      <c r="EH48" s="59"/>
      <c r="EI48" s="59"/>
      <c r="EJ48" s="59"/>
      <c r="EK48" s="59"/>
      <c r="EL48" s="59"/>
      <c r="EM48" s="59"/>
      <c r="EN48" s="59"/>
      <c r="EO48" s="59"/>
      <c r="EP48" s="59"/>
      <c r="EQ48" s="59"/>
      <c r="ER48" s="59"/>
      <c r="ES48" s="59"/>
      <c r="ET48" s="59"/>
      <c r="EU48" s="59"/>
      <c r="EV48" s="59"/>
      <c r="EW48" s="59"/>
      <c r="EX48" s="59"/>
      <c r="EY48" s="59"/>
      <c r="EZ48" s="59"/>
      <c r="FA48" s="59"/>
      <c r="FB48" s="59"/>
      <c r="FC48" s="59"/>
      <c r="FD48" s="59"/>
      <c r="FE48" s="59"/>
      <c r="FF48" s="59"/>
      <c r="FG48" s="59"/>
      <c r="FH48" s="59"/>
      <c r="FI48" s="59"/>
      <c r="FJ48" s="59"/>
      <c r="FK48" s="59"/>
      <c r="FL48" s="59"/>
      <c r="FM48" s="59"/>
      <c r="FN48" s="59"/>
      <c r="FO48" s="59"/>
      <c r="FP48" s="59"/>
      <c r="FQ48" s="59"/>
      <c r="FR48" s="59"/>
      <c r="FS48" s="59"/>
      <c r="FT48" s="60"/>
      <c r="FU48" s="60"/>
      <c r="FV48" s="60"/>
      <c r="FW48" s="60"/>
      <c r="FX48" s="60"/>
      <c r="FY48" s="60"/>
      <c r="FZ48" s="60"/>
      <c r="GA48" s="60"/>
      <c r="GB48" s="60"/>
      <c r="GC48" s="60"/>
      <c r="GD48" s="60"/>
      <c r="GE48" s="60"/>
      <c r="GF48" s="60"/>
      <c r="GG48" s="60"/>
      <c r="GH48" s="60"/>
      <c r="GI48" s="60"/>
      <c r="GJ48" s="60"/>
      <c r="GK48" s="60"/>
      <c r="GL48" s="60"/>
      <c r="GM48" s="60"/>
      <c r="GN48" s="60"/>
      <c r="GO48" s="60"/>
      <c r="GP48" s="60"/>
      <c r="GQ48" s="60"/>
      <c r="GR48" s="60"/>
      <c r="GS48" s="60"/>
    </row>
    <row r="49" spans="2:201" x14ac:dyDescent="0.2">
      <c r="B49" s="66"/>
      <c r="C49" s="67" t="s">
        <v>898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9">
        <f>SUM(S49:EI49)</f>
        <v>0</v>
      </c>
      <c r="Q49" s="70">
        <f>SUMIF(S$5:EI$5,"факт",S49:EI49)</f>
        <v>0</v>
      </c>
      <c r="R49" s="59">
        <f>P49-Q49</f>
        <v>0</v>
      </c>
      <c r="S49" s="102">
        <f>SUMIF(факт!$S$7:$S$2427,S$6&amp;"/"&amp;$B49,факт!$O$7:$O$2427)</f>
        <v>0</v>
      </c>
      <c r="T49" s="102">
        <f>SUMIF(факт!$S$7:$S$2427,T$6&amp;"/"&amp;$B49,факт!$O$7:$O$2427)</f>
        <v>0</v>
      </c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  <c r="DF49" s="59"/>
      <c r="DG49" s="59"/>
      <c r="DH49" s="59"/>
      <c r="DI49" s="59"/>
      <c r="DJ49" s="59"/>
      <c r="DK49" s="59"/>
      <c r="DL49" s="59"/>
      <c r="DM49" s="59"/>
      <c r="DN49" s="59"/>
      <c r="DO49" s="59"/>
      <c r="DP49" s="59"/>
      <c r="DQ49" s="59"/>
      <c r="DR49" s="59"/>
      <c r="DS49" s="59"/>
      <c r="DT49" s="59"/>
      <c r="DU49" s="59"/>
      <c r="DV49" s="59"/>
      <c r="DW49" s="59"/>
      <c r="DX49" s="59"/>
      <c r="DY49" s="59"/>
      <c r="DZ49" s="59"/>
      <c r="EA49" s="59"/>
      <c r="EB49" s="59"/>
      <c r="EC49" s="59"/>
      <c r="ED49" s="59"/>
      <c r="EE49" s="59"/>
      <c r="EF49" s="59"/>
      <c r="EG49" s="59"/>
      <c r="EH49" s="59"/>
      <c r="EI49" s="59"/>
      <c r="EJ49" s="59"/>
      <c r="EK49" s="59"/>
      <c r="EL49" s="59"/>
      <c r="EM49" s="59"/>
      <c r="EN49" s="59"/>
      <c r="EO49" s="59"/>
      <c r="EP49" s="59"/>
      <c r="EQ49" s="59"/>
      <c r="ER49" s="59"/>
      <c r="ES49" s="59"/>
      <c r="ET49" s="59"/>
      <c r="EU49" s="59"/>
      <c r="EV49" s="59"/>
      <c r="EW49" s="59"/>
      <c r="EX49" s="59"/>
      <c r="EY49" s="59"/>
      <c r="EZ49" s="59"/>
      <c r="FA49" s="59"/>
      <c r="FB49" s="59"/>
      <c r="FC49" s="59"/>
      <c r="FD49" s="59"/>
      <c r="FE49" s="59"/>
      <c r="FF49" s="59"/>
      <c r="FG49" s="59"/>
      <c r="FH49" s="59"/>
      <c r="FI49" s="59"/>
      <c r="FJ49" s="59"/>
      <c r="FK49" s="59"/>
      <c r="FL49" s="59"/>
      <c r="FM49" s="59"/>
      <c r="FN49" s="59"/>
      <c r="FO49" s="59"/>
      <c r="FP49" s="59"/>
      <c r="FQ49" s="59"/>
      <c r="FR49" s="59"/>
      <c r="FS49" s="59"/>
      <c r="FT49" s="60"/>
      <c r="FU49" s="60"/>
      <c r="FV49" s="60"/>
      <c r="FW49" s="60"/>
      <c r="FX49" s="60"/>
      <c r="FY49" s="60"/>
      <c r="FZ49" s="60"/>
      <c r="GA49" s="60"/>
      <c r="GB49" s="60"/>
      <c r="GC49" s="60"/>
      <c r="GD49" s="60"/>
      <c r="GE49" s="60"/>
      <c r="GF49" s="60"/>
      <c r="GG49" s="60"/>
      <c r="GH49" s="60"/>
      <c r="GI49" s="60"/>
      <c r="GJ49" s="60"/>
      <c r="GK49" s="60"/>
      <c r="GL49" s="60"/>
      <c r="GM49" s="60"/>
      <c r="GN49" s="60"/>
      <c r="GO49" s="60"/>
      <c r="GP49" s="60"/>
      <c r="GQ49" s="60"/>
      <c r="GR49" s="60"/>
      <c r="GS49" s="60"/>
    </row>
    <row r="50" spans="2:201" x14ac:dyDescent="0.2">
      <c r="B50" s="66"/>
      <c r="C50" s="67" t="s">
        <v>899</v>
      </c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9">
        <f>SUM(S50:EI50)</f>
        <v>0</v>
      </c>
      <c r="Q50" s="70">
        <f>SUMIF(S$5:EI$5,"факт",S50:EI50)</f>
        <v>0</v>
      </c>
      <c r="R50" s="59">
        <f>P50-Q50</f>
        <v>0</v>
      </c>
      <c r="S50" s="102">
        <f>SUMIF(факт!$S$7:$S$2427,S$6&amp;"/"&amp;$B50,факт!$O$7:$O$2427)</f>
        <v>0</v>
      </c>
      <c r="T50" s="102">
        <f>SUMIF(факт!$S$7:$S$2427,T$6&amp;"/"&amp;$B50,факт!$O$7:$O$2427)</f>
        <v>0</v>
      </c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60"/>
      <c r="FU50" s="60"/>
      <c r="FV50" s="60"/>
      <c r="FW50" s="60"/>
      <c r="FX50" s="60"/>
      <c r="FY50" s="60"/>
      <c r="FZ50" s="60"/>
      <c r="GA50" s="60"/>
      <c r="GB50" s="60"/>
      <c r="GC50" s="60"/>
      <c r="GD50" s="60"/>
      <c r="GE50" s="60"/>
      <c r="GF50" s="60"/>
      <c r="GG50" s="60"/>
      <c r="GH50" s="60"/>
      <c r="GI50" s="60"/>
      <c r="GJ50" s="60"/>
      <c r="GK50" s="60"/>
      <c r="GL50" s="60"/>
      <c r="GM50" s="60"/>
      <c r="GN50" s="60"/>
      <c r="GO50" s="60"/>
      <c r="GP50" s="60"/>
      <c r="GQ50" s="60"/>
      <c r="GR50" s="60"/>
      <c r="GS50" s="60"/>
    </row>
    <row r="51" spans="2:201" x14ac:dyDescent="0.2">
      <c r="B51" s="61" t="s">
        <v>900</v>
      </c>
      <c r="C51" s="62" t="s">
        <v>737</v>
      </c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4">
        <f>SUM(P52:P59)</f>
        <v>0</v>
      </c>
      <c r="Q51" s="65">
        <f>SUM(Q52:Q59)</f>
        <v>0</v>
      </c>
      <c r="R51" s="65">
        <f>SUM(R52:R59)</f>
        <v>0</v>
      </c>
      <c r="S51" s="65">
        <f t="shared" ref="S51:CD51" si="121">SUM(S52:S59)</f>
        <v>0</v>
      </c>
      <c r="T51" s="65">
        <f t="shared" ref="T51:AW51" si="122">SUM(T52:T59)</f>
        <v>0</v>
      </c>
      <c r="U51" s="65">
        <f t="shared" si="122"/>
        <v>0</v>
      </c>
      <c r="V51" s="65">
        <f t="shared" si="122"/>
        <v>0</v>
      </c>
      <c r="W51" s="65">
        <f t="shared" si="122"/>
        <v>0</v>
      </c>
      <c r="X51" s="65">
        <f t="shared" si="122"/>
        <v>0</v>
      </c>
      <c r="Y51" s="65">
        <f t="shared" si="122"/>
        <v>0</v>
      </c>
      <c r="Z51" s="65">
        <f t="shared" si="122"/>
        <v>0</v>
      </c>
      <c r="AA51" s="65">
        <f t="shared" si="122"/>
        <v>0</v>
      </c>
      <c r="AB51" s="65">
        <f t="shared" si="122"/>
        <v>0</v>
      </c>
      <c r="AC51" s="65">
        <f t="shared" si="122"/>
        <v>0</v>
      </c>
      <c r="AD51" s="65">
        <f t="shared" si="122"/>
        <v>0</v>
      </c>
      <c r="AE51" s="65">
        <f t="shared" si="122"/>
        <v>0</v>
      </c>
      <c r="AF51" s="65">
        <f t="shared" si="122"/>
        <v>0</v>
      </c>
      <c r="AG51" s="65">
        <f t="shared" si="122"/>
        <v>0</v>
      </c>
      <c r="AH51" s="65">
        <f t="shared" si="122"/>
        <v>0</v>
      </c>
      <c r="AI51" s="65">
        <f t="shared" si="122"/>
        <v>0</v>
      </c>
      <c r="AJ51" s="65">
        <f t="shared" si="122"/>
        <v>0</v>
      </c>
      <c r="AK51" s="65">
        <f t="shared" si="122"/>
        <v>0</v>
      </c>
      <c r="AL51" s="65">
        <f t="shared" si="122"/>
        <v>0</v>
      </c>
      <c r="AM51" s="65">
        <f t="shared" si="122"/>
        <v>0</v>
      </c>
      <c r="AN51" s="65">
        <f t="shared" si="122"/>
        <v>0</v>
      </c>
      <c r="AO51" s="65">
        <f t="shared" si="122"/>
        <v>0</v>
      </c>
      <c r="AP51" s="65">
        <f t="shared" si="122"/>
        <v>0</v>
      </c>
      <c r="AQ51" s="65">
        <f t="shared" si="122"/>
        <v>0</v>
      </c>
      <c r="AR51" s="65">
        <f t="shared" si="122"/>
        <v>0</v>
      </c>
      <c r="AS51" s="65">
        <f t="shared" si="122"/>
        <v>0</v>
      </c>
      <c r="AT51" s="65">
        <f t="shared" si="122"/>
        <v>0</v>
      </c>
      <c r="AU51" s="65">
        <f t="shared" si="122"/>
        <v>0</v>
      </c>
      <c r="AV51" s="65">
        <f t="shared" si="122"/>
        <v>0</v>
      </c>
      <c r="AW51" s="65">
        <f t="shared" si="122"/>
        <v>0</v>
      </c>
      <c r="AX51" s="65">
        <f t="shared" si="121"/>
        <v>0</v>
      </c>
      <c r="AY51" s="65">
        <f t="shared" si="121"/>
        <v>0</v>
      </c>
      <c r="AZ51" s="65">
        <f t="shared" si="121"/>
        <v>0</v>
      </c>
      <c r="BA51" s="65">
        <f t="shared" si="121"/>
        <v>0</v>
      </c>
      <c r="BB51" s="65">
        <f t="shared" si="121"/>
        <v>0</v>
      </c>
      <c r="BC51" s="65">
        <f t="shared" si="121"/>
        <v>0</v>
      </c>
      <c r="BD51" s="65">
        <f t="shared" si="121"/>
        <v>0</v>
      </c>
      <c r="BE51" s="65">
        <f t="shared" si="121"/>
        <v>0</v>
      </c>
      <c r="BF51" s="65">
        <f t="shared" si="121"/>
        <v>0</v>
      </c>
      <c r="BG51" s="65">
        <f t="shared" si="121"/>
        <v>0</v>
      </c>
      <c r="BH51" s="65">
        <f t="shared" si="121"/>
        <v>0</v>
      </c>
      <c r="BI51" s="65">
        <f t="shared" si="121"/>
        <v>0</v>
      </c>
      <c r="BJ51" s="65">
        <f t="shared" si="121"/>
        <v>0</v>
      </c>
      <c r="BK51" s="65">
        <f t="shared" si="121"/>
        <v>0</v>
      </c>
      <c r="BL51" s="65">
        <f t="shared" si="121"/>
        <v>0</v>
      </c>
      <c r="BM51" s="65">
        <f t="shared" si="121"/>
        <v>0</v>
      </c>
      <c r="BN51" s="65">
        <f t="shared" si="121"/>
        <v>0</v>
      </c>
      <c r="BO51" s="65">
        <f t="shared" si="121"/>
        <v>0</v>
      </c>
      <c r="BP51" s="65">
        <f t="shared" si="121"/>
        <v>0</v>
      </c>
      <c r="BQ51" s="65">
        <f t="shared" si="121"/>
        <v>0</v>
      </c>
      <c r="BR51" s="65">
        <f t="shared" si="121"/>
        <v>0</v>
      </c>
      <c r="BS51" s="65">
        <f t="shared" si="121"/>
        <v>0</v>
      </c>
      <c r="BT51" s="65">
        <f t="shared" si="121"/>
        <v>0</v>
      </c>
      <c r="BU51" s="65">
        <f t="shared" si="121"/>
        <v>0</v>
      </c>
      <c r="BV51" s="65">
        <f t="shared" si="121"/>
        <v>0</v>
      </c>
      <c r="BW51" s="65">
        <f t="shared" si="121"/>
        <v>0</v>
      </c>
      <c r="BX51" s="65">
        <f t="shared" si="121"/>
        <v>0</v>
      </c>
      <c r="BY51" s="65">
        <f t="shared" si="121"/>
        <v>0</v>
      </c>
      <c r="BZ51" s="65">
        <f t="shared" si="121"/>
        <v>0</v>
      </c>
      <c r="CA51" s="65">
        <f t="shared" si="121"/>
        <v>0</v>
      </c>
      <c r="CB51" s="65">
        <f t="shared" si="121"/>
        <v>0</v>
      </c>
      <c r="CC51" s="65">
        <f t="shared" si="121"/>
        <v>0</v>
      </c>
      <c r="CD51" s="65">
        <f t="shared" si="121"/>
        <v>0</v>
      </c>
      <c r="CE51" s="65">
        <f t="shared" ref="CE51:EI51" si="123">SUM(CE52:CE59)</f>
        <v>0</v>
      </c>
      <c r="CF51" s="65">
        <f t="shared" si="123"/>
        <v>0</v>
      </c>
      <c r="CG51" s="65">
        <f t="shared" si="123"/>
        <v>0</v>
      </c>
      <c r="CH51" s="65">
        <f t="shared" si="123"/>
        <v>0</v>
      </c>
      <c r="CI51" s="65">
        <f t="shared" si="123"/>
        <v>0</v>
      </c>
      <c r="CJ51" s="65">
        <f t="shared" si="123"/>
        <v>0</v>
      </c>
      <c r="CK51" s="65">
        <f t="shared" si="123"/>
        <v>0</v>
      </c>
      <c r="CL51" s="65">
        <f t="shared" si="123"/>
        <v>0</v>
      </c>
      <c r="CM51" s="65">
        <f t="shared" si="123"/>
        <v>0</v>
      </c>
      <c r="CN51" s="65">
        <f t="shared" si="123"/>
        <v>0</v>
      </c>
      <c r="CO51" s="65">
        <f t="shared" si="123"/>
        <v>0</v>
      </c>
      <c r="CP51" s="65">
        <f t="shared" si="123"/>
        <v>0</v>
      </c>
      <c r="CQ51" s="65">
        <f t="shared" si="123"/>
        <v>0</v>
      </c>
      <c r="CR51" s="65">
        <f t="shared" si="123"/>
        <v>0</v>
      </c>
      <c r="CS51" s="65">
        <f t="shared" si="123"/>
        <v>0</v>
      </c>
      <c r="CT51" s="65">
        <f t="shared" si="123"/>
        <v>0</v>
      </c>
      <c r="CU51" s="65">
        <f t="shared" si="123"/>
        <v>0</v>
      </c>
      <c r="CV51" s="65">
        <f t="shared" si="123"/>
        <v>0</v>
      </c>
      <c r="CW51" s="65">
        <f t="shared" si="123"/>
        <v>0</v>
      </c>
      <c r="CX51" s="65">
        <f t="shared" si="123"/>
        <v>0</v>
      </c>
      <c r="CY51" s="65">
        <f t="shared" si="123"/>
        <v>0</v>
      </c>
      <c r="CZ51" s="65">
        <f t="shared" si="123"/>
        <v>0</v>
      </c>
      <c r="DA51" s="65">
        <f t="shared" si="123"/>
        <v>0</v>
      </c>
      <c r="DB51" s="65">
        <f t="shared" si="123"/>
        <v>0</v>
      </c>
      <c r="DC51" s="65">
        <f t="shared" si="123"/>
        <v>0</v>
      </c>
      <c r="DD51" s="65">
        <f t="shared" si="123"/>
        <v>0</v>
      </c>
      <c r="DE51" s="65">
        <f t="shared" si="123"/>
        <v>0</v>
      </c>
      <c r="DF51" s="65">
        <f t="shared" si="123"/>
        <v>0</v>
      </c>
      <c r="DG51" s="65">
        <f t="shared" si="123"/>
        <v>0</v>
      </c>
      <c r="DH51" s="65">
        <f t="shared" si="123"/>
        <v>0</v>
      </c>
      <c r="DI51" s="65">
        <f t="shared" si="123"/>
        <v>0</v>
      </c>
      <c r="DJ51" s="65">
        <f t="shared" si="123"/>
        <v>0</v>
      </c>
      <c r="DK51" s="65">
        <f t="shared" si="123"/>
        <v>0</v>
      </c>
      <c r="DL51" s="65">
        <f t="shared" si="123"/>
        <v>0</v>
      </c>
      <c r="DM51" s="65">
        <f t="shared" si="123"/>
        <v>0</v>
      </c>
      <c r="DN51" s="65">
        <f t="shared" si="123"/>
        <v>0</v>
      </c>
      <c r="DO51" s="65">
        <f t="shared" si="123"/>
        <v>0</v>
      </c>
      <c r="DP51" s="65">
        <f t="shared" si="123"/>
        <v>0</v>
      </c>
      <c r="DQ51" s="65">
        <f t="shared" si="123"/>
        <v>0</v>
      </c>
      <c r="DR51" s="65">
        <f t="shared" si="123"/>
        <v>0</v>
      </c>
      <c r="DS51" s="65">
        <f t="shared" si="123"/>
        <v>0</v>
      </c>
      <c r="DT51" s="65">
        <f t="shared" si="123"/>
        <v>0</v>
      </c>
      <c r="DU51" s="65">
        <f t="shared" si="123"/>
        <v>0</v>
      </c>
      <c r="DV51" s="65">
        <f t="shared" si="123"/>
        <v>0</v>
      </c>
      <c r="DW51" s="65">
        <f t="shared" si="123"/>
        <v>0</v>
      </c>
      <c r="DX51" s="65">
        <f t="shared" si="123"/>
        <v>0</v>
      </c>
      <c r="DY51" s="65">
        <f t="shared" si="123"/>
        <v>0</v>
      </c>
      <c r="DZ51" s="65">
        <f t="shared" si="123"/>
        <v>0</v>
      </c>
      <c r="EA51" s="65">
        <f t="shared" si="123"/>
        <v>0</v>
      </c>
      <c r="EB51" s="65">
        <f t="shared" si="123"/>
        <v>0</v>
      </c>
      <c r="EC51" s="65">
        <f t="shared" si="123"/>
        <v>0</v>
      </c>
      <c r="ED51" s="65">
        <f t="shared" si="123"/>
        <v>0</v>
      </c>
      <c r="EE51" s="65">
        <f t="shared" si="123"/>
        <v>0</v>
      </c>
      <c r="EF51" s="65">
        <f t="shared" si="123"/>
        <v>0</v>
      </c>
      <c r="EG51" s="65">
        <f t="shared" si="123"/>
        <v>0</v>
      </c>
      <c r="EH51" s="65">
        <f t="shared" si="123"/>
        <v>0</v>
      </c>
      <c r="EI51" s="65">
        <f t="shared" si="123"/>
        <v>0</v>
      </c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60"/>
      <c r="FU51" s="60"/>
      <c r="FV51" s="60"/>
      <c r="FW51" s="60"/>
      <c r="FX51" s="60"/>
      <c r="FY51" s="60"/>
      <c r="FZ51" s="60"/>
      <c r="GA51" s="60"/>
      <c r="GB51" s="60"/>
      <c r="GC51" s="60"/>
      <c r="GD51" s="60"/>
      <c r="GE51" s="60"/>
      <c r="GF51" s="60"/>
      <c r="GG51" s="60"/>
      <c r="GH51" s="60"/>
      <c r="GI51" s="60"/>
      <c r="GJ51" s="60"/>
      <c r="GK51" s="60"/>
      <c r="GL51" s="60"/>
      <c r="GM51" s="60"/>
      <c r="GN51" s="60"/>
      <c r="GO51" s="60"/>
      <c r="GP51" s="60"/>
      <c r="GQ51" s="60"/>
      <c r="GR51" s="60"/>
      <c r="GS51" s="60"/>
    </row>
    <row r="52" spans="2:201" x14ac:dyDescent="0.2">
      <c r="B52" s="66"/>
      <c r="C52" s="67" t="s">
        <v>901</v>
      </c>
      <c r="D52" s="68"/>
      <c r="E52" s="68"/>
      <c r="F52" s="70"/>
      <c r="G52" s="68"/>
      <c r="H52" s="68"/>
      <c r="I52" s="68"/>
      <c r="J52" s="68"/>
      <c r="K52" s="68"/>
      <c r="L52" s="68"/>
      <c r="M52" s="68"/>
      <c r="N52" s="68"/>
      <c r="O52" s="68"/>
      <c r="P52" s="69">
        <f t="shared" ref="P52:P59" si="124">SUM(S52:EI52)</f>
        <v>0</v>
      </c>
      <c r="Q52" s="70">
        <f t="shared" ref="Q52:Q59" si="125">SUMIF(S$5:EI$5,"факт",S52:EI52)</f>
        <v>0</v>
      </c>
      <c r="R52" s="59">
        <f t="shared" ref="R52:R59" si="126">P52-Q52</f>
        <v>0</v>
      </c>
      <c r="S52" s="102">
        <f>SUMIF(факт!$S$7:$S$2427,S$6&amp;"/"&amp;$B52,факт!$O$7:$O$2427)</f>
        <v>0</v>
      </c>
      <c r="T52" s="102">
        <f>SUMIF(факт!$S$7:$S$2427,T$6&amp;"/"&amp;$B52,факт!$O$7:$O$2427)</f>
        <v>0</v>
      </c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60"/>
      <c r="FU52" s="60"/>
      <c r="FV52" s="60"/>
      <c r="FW52" s="60"/>
      <c r="FX52" s="60"/>
      <c r="FY52" s="60"/>
      <c r="FZ52" s="60"/>
      <c r="GA52" s="60"/>
      <c r="GB52" s="60"/>
      <c r="GC52" s="60"/>
      <c r="GD52" s="60"/>
      <c r="GE52" s="60"/>
      <c r="GF52" s="60"/>
      <c r="GG52" s="60"/>
      <c r="GH52" s="60"/>
      <c r="GI52" s="60"/>
      <c r="GJ52" s="60"/>
      <c r="GK52" s="60"/>
      <c r="GL52" s="60"/>
      <c r="GM52" s="60"/>
      <c r="GN52" s="60"/>
      <c r="GO52" s="60"/>
      <c r="GP52" s="60"/>
      <c r="GQ52" s="60"/>
      <c r="GR52" s="60"/>
      <c r="GS52" s="60"/>
    </row>
    <row r="53" spans="2:201" x14ac:dyDescent="0.2">
      <c r="B53" s="66" t="s">
        <v>902</v>
      </c>
      <c r="C53" s="67" t="s">
        <v>737</v>
      </c>
      <c r="D53" s="70">
        <f>$P$9*E53</f>
        <v>0</v>
      </c>
      <c r="E53" s="81">
        <f>Вводные!G35</f>
        <v>0.03</v>
      </c>
      <c r="G53" s="68"/>
      <c r="H53" s="68"/>
      <c r="I53" s="68"/>
      <c r="J53" s="68"/>
      <c r="K53" s="68"/>
      <c r="L53" s="68"/>
      <c r="M53" s="68"/>
      <c r="N53" s="68"/>
      <c r="O53" s="68"/>
      <c r="P53" s="69">
        <f t="shared" si="124"/>
        <v>0</v>
      </c>
      <c r="Q53" s="70">
        <f t="shared" si="125"/>
        <v>0</v>
      </c>
      <c r="R53" s="59">
        <f t="shared" si="126"/>
        <v>0</v>
      </c>
      <c r="S53" s="102">
        <f>SUMIF(факт!$S$7:$S$2427,S$6&amp;"/"&amp;$B53,факт!$O$7:$O$2427)</f>
        <v>0</v>
      </c>
      <c r="T53" s="102">
        <f>SUMIF(факт!$S$7:$S$2427,T$6&amp;"/"&amp;$B53,факт!$O$7:$O$2427)</f>
        <v>0</v>
      </c>
      <c r="U53" s="59">
        <f t="shared" ref="U53:AW53" si="127">MAX(IF(U$4=1,($D53-$Q53)/$R$4,0),0)</f>
        <v>0</v>
      </c>
      <c r="V53" s="59">
        <f t="shared" si="127"/>
        <v>0</v>
      </c>
      <c r="W53" s="59">
        <f t="shared" si="127"/>
        <v>0</v>
      </c>
      <c r="X53" s="59">
        <f t="shared" si="127"/>
        <v>0</v>
      </c>
      <c r="Y53" s="59">
        <f t="shared" si="127"/>
        <v>0</v>
      </c>
      <c r="Z53" s="59">
        <f t="shared" si="127"/>
        <v>0</v>
      </c>
      <c r="AA53" s="59">
        <f t="shared" si="127"/>
        <v>0</v>
      </c>
      <c r="AB53" s="59">
        <f t="shared" si="127"/>
        <v>0</v>
      </c>
      <c r="AC53" s="59">
        <f t="shared" si="127"/>
        <v>0</v>
      </c>
      <c r="AD53" s="59">
        <f t="shared" si="127"/>
        <v>0</v>
      </c>
      <c r="AE53" s="59">
        <f t="shared" si="127"/>
        <v>0</v>
      </c>
      <c r="AF53" s="59">
        <f t="shared" si="127"/>
        <v>0</v>
      </c>
      <c r="AG53" s="59">
        <f t="shared" si="127"/>
        <v>0</v>
      </c>
      <c r="AH53" s="59">
        <f t="shared" si="127"/>
        <v>0</v>
      </c>
      <c r="AI53" s="59">
        <f t="shared" si="127"/>
        <v>0</v>
      </c>
      <c r="AJ53" s="59">
        <f t="shared" si="127"/>
        <v>0</v>
      </c>
      <c r="AK53" s="59">
        <f t="shared" si="127"/>
        <v>0</v>
      </c>
      <c r="AL53" s="59">
        <f t="shared" si="127"/>
        <v>0</v>
      </c>
      <c r="AM53" s="59">
        <f t="shared" si="127"/>
        <v>0</v>
      </c>
      <c r="AN53" s="59">
        <f t="shared" si="127"/>
        <v>0</v>
      </c>
      <c r="AO53" s="59">
        <f t="shared" si="127"/>
        <v>0</v>
      </c>
      <c r="AP53" s="59">
        <f t="shared" si="127"/>
        <v>0</v>
      </c>
      <c r="AQ53" s="59">
        <f t="shared" si="127"/>
        <v>0</v>
      </c>
      <c r="AR53" s="59">
        <f t="shared" si="127"/>
        <v>0</v>
      </c>
      <c r="AS53" s="59">
        <f t="shared" si="127"/>
        <v>0</v>
      </c>
      <c r="AT53" s="59">
        <f t="shared" si="127"/>
        <v>0</v>
      </c>
      <c r="AU53" s="59">
        <f t="shared" si="127"/>
        <v>0</v>
      </c>
      <c r="AV53" s="59">
        <f t="shared" si="127"/>
        <v>0</v>
      </c>
      <c r="AW53" s="59">
        <f t="shared" si="127"/>
        <v>0</v>
      </c>
      <c r="AX53" s="59">
        <f t="shared" ref="AX53:DF53" si="128">MAX(IF(AX$4=1,($D53-$Q53)/$R$4,0),0)</f>
        <v>0</v>
      </c>
      <c r="AY53" s="59">
        <f t="shared" si="128"/>
        <v>0</v>
      </c>
      <c r="AZ53" s="59">
        <f t="shared" si="128"/>
        <v>0</v>
      </c>
      <c r="BA53" s="59">
        <f t="shared" si="128"/>
        <v>0</v>
      </c>
      <c r="BB53" s="59">
        <f t="shared" si="128"/>
        <v>0</v>
      </c>
      <c r="BC53" s="59">
        <f t="shared" si="128"/>
        <v>0</v>
      </c>
      <c r="BD53" s="59">
        <f t="shared" si="128"/>
        <v>0</v>
      </c>
      <c r="BE53" s="59">
        <f t="shared" si="128"/>
        <v>0</v>
      </c>
      <c r="BF53" s="59">
        <f t="shared" si="128"/>
        <v>0</v>
      </c>
      <c r="BG53" s="59">
        <f t="shared" si="128"/>
        <v>0</v>
      </c>
      <c r="BH53" s="59">
        <f t="shared" si="128"/>
        <v>0</v>
      </c>
      <c r="BI53" s="59">
        <f t="shared" si="128"/>
        <v>0</v>
      </c>
      <c r="BJ53" s="59">
        <f t="shared" si="128"/>
        <v>0</v>
      </c>
      <c r="BK53" s="59">
        <f t="shared" si="128"/>
        <v>0</v>
      </c>
      <c r="BL53" s="59">
        <f t="shared" si="128"/>
        <v>0</v>
      </c>
      <c r="BM53" s="59">
        <f t="shared" si="128"/>
        <v>0</v>
      </c>
      <c r="BN53" s="59">
        <f t="shared" si="128"/>
        <v>0</v>
      </c>
      <c r="BO53" s="59">
        <f t="shared" si="128"/>
        <v>0</v>
      </c>
      <c r="BP53" s="59">
        <f t="shared" si="128"/>
        <v>0</v>
      </c>
      <c r="BQ53" s="59">
        <f t="shared" si="128"/>
        <v>0</v>
      </c>
      <c r="BR53" s="59">
        <f t="shared" si="128"/>
        <v>0</v>
      </c>
      <c r="BS53" s="59">
        <f t="shared" si="128"/>
        <v>0</v>
      </c>
      <c r="BT53" s="59">
        <f t="shared" si="128"/>
        <v>0</v>
      </c>
      <c r="BU53" s="59">
        <f t="shared" si="128"/>
        <v>0</v>
      </c>
      <c r="BV53" s="59">
        <f t="shared" si="128"/>
        <v>0</v>
      </c>
      <c r="BW53" s="59">
        <f t="shared" si="128"/>
        <v>0</v>
      </c>
      <c r="BX53" s="59">
        <f t="shared" si="128"/>
        <v>0</v>
      </c>
      <c r="BY53" s="59">
        <f t="shared" si="128"/>
        <v>0</v>
      </c>
      <c r="BZ53" s="59">
        <f t="shared" si="128"/>
        <v>0</v>
      </c>
      <c r="CA53" s="59">
        <f t="shared" si="128"/>
        <v>0</v>
      </c>
      <c r="CB53" s="59">
        <f t="shared" si="128"/>
        <v>0</v>
      </c>
      <c r="CC53" s="59">
        <f t="shared" si="128"/>
        <v>0</v>
      </c>
      <c r="CD53" s="59">
        <f t="shared" si="128"/>
        <v>0</v>
      </c>
      <c r="CE53" s="59">
        <f t="shared" si="128"/>
        <v>0</v>
      </c>
      <c r="CF53" s="59">
        <f t="shared" si="128"/>
        <v>0</v>
      </c>
      <c r="CG53" s="59">
        <f t="shared" si="128"/>
        <v>0</v>
      </c>
      <c r="CH53" s="59">
        <f t="shared" si="128"/>
        <v>0</v>
      </c>
      <c r="CI53" s="59">
        <f t="shared" si="128"/>
        <v>0</v>
      </c>
      <c r="CJ53" s="59">
        <f t="shared" si="128"/>
        <v>0</v>
      </c>
      <c r="CK53" s="59">
        <f t="shared" si="128"/>
        <v>0</v>
      </c>
      <c r="CL53" s="59">
        <f t="shared" si="128"/>
        <v>0</v>
      </c>
      <c r="CM53" s="59">
        <f t="shared" si="128"/>
        <v>0</v>
      </c>
      <c r="CN53" s="59">
        <f t="shared" si="128"/>
        <v>0</v>
      </c>
      <c r="CO53" s="59">
        <f t="shared" si="128"/>
        <v>0</v>
      </c>
      <c r="CP53" s="59">
        <f t="shared" si="128"/>
        <v>0</v>
      </c>
      <c r="CQ53" s="59">
        <f t="shared" si="128"/>
        <v>0</v>
      </c>
      <c r="CR53" s="59">
        <f t="shared" si="128"/>
        <v>0</v>
      </c>
      <c r="CS53" s="59">
        <f t="shared" si="128"/>
        <v>0</v>
      </c>
      <c r="CT53" s="59">
        <f t="shared" si="128"/>
        <v>0</v>
      </c>
      <c r="CU53" s="59">
        <f t="shared" si="128"/>
        <v>0</v>
      </c>
      <c r="CV53" s="59">
        <f t="shared" si="128"/>
        <v>0</v>
      </c>
      <c r="CW53" s="59">
        <f t="shared" si="128"/>
        <v>0</v>
      </c>
      <c r="CX53" s="59">
        <f t="shared" si="128"/>
        <v>0</v>
      </c>
      <c r="CY53" s="59">
        <f t="shared" si="128"/>
        <v>0</v>
      </c>
      <c r="CZ53" s="59">
        <f t="shared" si="128"/>
        <v>0</v>
      </c>
      <c r="DA53" s="59">
        <f t="shared" si="128"/>
        <v>0</v>
      </c>
      <c r="DB53" s="59">
        <f t="shared" si="128"/>
        <v>0</v>
      </c>
      <c r="DC53" s="59">
        <f t="shared" si="128"/>
        <v>0</v>
      </c>
      <c r="DD53" s="59">
        <f t="shared" si="128"/>
        <v>0</v>
      </c>
      <c r="DE53" s="59">
        <f t="shared" si="128"/>
        <v>0</v>
      </c>
      <c r="DF53" s="59">
        <f t="shared" si="128"/>
        <v>0</v>
      </c>
      <c r="DG53" s="59">
        <f t="shared" ref="DG53:EI53" si="129">MAX(IF(DG$4=1,($D53-$Q53)/$R$4,0),0)</f>
        <v>0</v>
      </c>
      <c r="DH53" s="59">
        <f t="shared" si="129"/>
        <v>0</v>
      </c>
      <c r="DI53" s="59">
        <f t="shared" si="129"/>
        <v>0</v>
      </c>
      <c r="DJ53" s="59">
        <f t="shared" si="129"/>
        <v>0</v>
      </c>
      <c r="DK53" s="59">
        <f t="shared" si="129"/>
        <v>0</v>
      </c>
      <c r="DL53" s="59">
        <f t="shared" si="129"/>
        <v>0</v>
      </c>
      <c r="DM53" s="59">
        <f t="shared" si="129"/>
        <v>0</v>
      </c>
      <c r="DN53" s="59">
        <f t="shared" si="129"/>
        <v>0</v>
      </c>
      <c r="DO53" s="59">
        <f t="shared" si="129"/>
        <v>0</v>
      </c>
      <c r="DP53" s="59">
        <f t="shared" si="129"/>
        <v>0</v>
      </c>
      <c r="DQ53" s="59">
        <f t="shared" si="129"/>
        <v>0</v>
      </c>
      <c r="DR53" s="59">
        <f t="shared" si="129"/>
        <v>0</v>
      </c>
      <c r="DS53" s="59">
        <f t="shared" si="129"/>
        <v>0</v>
      </c>
      <c r="DT53" s="59">
        <f t="shared" si="129"/>
        <v>0</v>
      </c>
      <c r="DU53" s="59">
        <f t="shared" si="129"/>
        <v>0</v>
      </c>
      <c r="DV53" s="59">
        <f t="shared" si="129"/>
        <v>0</v>
      </c>
      <c r="DW53" s="59">
        <f t="shared" si="129"/>
        <v>0</v>
      </c>
      <c r="DX53" s="59">
        <f t="shared" si="129"/>
        <v>0</v>
      </c>
      <c r="DY53" s="59">
        <f t="shared" si="129"/>
        <v>0</v>
      </c>
      <c r="DZ53" s="59">
        <f t="shared" si="129"/>
        <v>0</v>
      </c>
      <c r="EA53" s="59">
        <f t="shared" si="129"/>
        <v>0</v>
      </c>
      <c r="EB53" s="59">
        <f t="shared" si="129"/>
        <v>0</v>
      </c>
      <c r="EC53" s="59">
        <f t="shared" si="129"/>
        <v>0</v>
      </c>
      <c r="ED53" s="59">
        <f t="shared" si="129"/>
        <v>0</v>
      </c>
      <c r="EE53" s="59">
        <f t="shared" si="129"/>
        <v>0</v>
      </c>
      <c r="EF53" s="59">
        <f t="shared" si="129"/>
        <v>0</v>
      </c>
      <c r="EG53" s="59">
        <f t="shared" si="129"/>
        <v>0</v>
      </c>
      <c r="EH53" s="59">
        <f t="shared" si="129"/>
        <v>0</v>
      </c>
      <c r="EI53" s="59">
        <f t="shared" si="129"/>
        <v>0</v>
      </c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60"/>
      <c r="FU53" s="60"/>
      <c r="FV53" s="60"/>
      <c r="FW53" s="60"/>
      <c r="FX53" s="60"/>
      <c r="FY53" s="60"/>
      <c r="FZ53" s="60"/>
      <c r="GA53" s="60"/>
      <c r="GB53" s="60"/>
      <c r="GC53" s="60"/>
      <c r="GD53" s="60"/>
      <c r="GE53" s="60"/>
      <c r="GF53" s="60"/>
      <c r="GG53" s="60"/>
      <c r="GH53" s="60"/>
      <c r="GI53" s="60"/>
      <c r="GJ53" s="60"/>
      <c r="GK53" s="60"/>
      <c r="GL53" s="60"/>
      <c r="GM53" s="60"/>
      <c r="GN53" s="60"/>
      <c r="GO53" s="60"/>
      <c r="GP53" s="60"/>
      <c r="GQ53" s="60"/>
      <c r="GR53" s="60"/>
      <c r="GS53" s="60"/>
    </row>
    <row r="54" spans="2:201" x14ac:dyDescent="0.2">
      <c r="B54" s="66" t="s">
        <v>903</v>
      </c>
      <c r="C54" s="67" t="s">
        <v>904</v>
      </c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9">
        <f t="shared" si="124"/>
        <v>0</v>
      </c>
      <c r="Q54" s="70">
        <f t="shared" si="125"/>
        <v>0</v>
      </c>
      <c r="R54" s="59">
        <f t="shared" si="126"/>
        <v>0</v>
      </c>
      <c r="S54" s="102">
        <f>SUMIF(факт!$S$7:$S$2427,S$6&amp;"/"&amp;$B54,факт!$O$7:$O$2427)</f>
        <v>0</v>
      </c>
      <c r="T54" s="102">
        <f>SUMIF(факт!$S$7:$S$2427,T$6&amp;"/"&amp;$B54,факт!$O$7:$O$2427)</f>
        <v>0</v>
      </c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60"/>
      <c r="FU54" s="60"/>
      <c r="FV54" s="60"/>
      <c r="FW54" s="60"/>
      <c r="FX54" s="60"/>
      <c r="FY54" s="60"/>
      <c r="FZ54" s="60"/>
      <c r="GA54" s="60"/>
      <c r="GB54" s="60"/>
      <c r="GC54" s="60"/>
      <c r="GD54" s="60"/>
      <c r="GE54" s="60"/>
      <c r="GF54" s="60"/>
      <c r="GG54" s="60"/>
      <c r="GH54" s="60"/>
      <c r="GI54" s="60"/>
      <c r="GJ54" s="60"/>
      <c r="GK54" s="60"/>
      <c r="GL54" s="60"/>
      <c r="GM54" s="60"/>
      <c r="GN54" s="60"/>
      <c r="GO54" s="60"/>
      <c r="GP54" s="60"/>
      <c r="GQ54" s="60"/>
      <c r="GR54" s="60"/>
      <c r="GS54" s="60"/>
    </row>
    <row r="55" spans="2:201" x14ac:dyDescent="0.2">
      <c r="B55" s="66" t="s">
        <v>905</v>
      </c>
      <c r="C55" s="67" t="s">
        <v>906</v>
      </c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9">
        <f t="shared" si="124"/>
        <v>0</v>
      </c>
      <c r="Q55" s="70">
        <f t="shared" si="125"/>
        <v>0</v>
      </c>
      <c r="R55" s="59">
        <f t="shared" si="126"/>
        <v>0</v>
      </c>
      <c r="S55" s="102">
        <f>SUMIF(факт!$S$7:$S$2427,S$6&amp;"/"&amp;$B55,факт!$O$7:$O$2427)</f>
        <v>0</v>
      </c>
      <c r="T55" s="102">
        <f>SUMIF(факт!$S$7:$S$2427,T$6&amp;"/"&amp;$B55,факт!$O$7:$O$2427)</f>
        <v>0</v>
      </c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60"/>
      <c r="FU55" s="60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60"/>
      <c r="GL55" s="60"/>
      <c r="GM55" s="60"/>
      <c r="GN55" s="60"/>
      <c r="GO55" s="60"/>
      <c r="GP55" s="60"/>
      <c r="GQ55" s="60"/>
      <c r="GR55" s="60"/>
      <c r="GS55" s="60"/>
    </row>
    <row r="56" spans="2:201" x14ac:dyDescent="0.2">
      <c r="B56" s="66" t="s">
        <v>907</v>
      </c>
      <c r="C56" s="67" t="s">
        <v>908</v>
      </c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9">
        <f t="shared" si="124"/>
        <v>0</v>
      </c>
      <c r="Q56" s="70">
        <f t="shared" si="125"/>
        <v>0</v>
      </c>
      <c r="R56" s="59">
        <f t="shared" si="126"/>
        <v>0</v>
      </c>
      <c r="S56" s="102">
        <f>SUMIF(факт!$S$7:$S$2427,S$6&amp;"/"&amp;$B56,факт!$O$7:$O$2427)</f>
        <v>0</v>
      </c>
      <c r="T56" s="102">
        <f>SUMIF(факт!$S$7:$S$2427,T$6&amp;"/"&amp;$B56,факт!$O$7:$O$2427)</f>
        <v>0</v>
      </c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60"/>
      <c r="FU56" s="60"/>
      <c r="FV56" s="60"/>
      <c r="FW56" s="60"/>
      <c r="FX56" s="60"/>
      <c r="FY56" s="60"/>
      <c r="FZ56" s="60"/>
      <c r="GA56" s="60"/>
      <c r="GB56" s="60"/>
      <c r="GC56" s="60"/>
      <c r="GD56" s="60"/>
      <c r="GE56" s="60"/>
      <c r="GF56" s="60"/>
      <c r="GG56" s="60"/>
      <c r="GH56" s="60"/>
      <c r="GI56" s="60"/>
      <c r="GJ56" s="60"/>
      <c r="GK56" s="60"/>
      <c r="GL56" s="60"/>
      <c r="GM56" s="60"/>
      <c r="GN56" s="60"/>
      <c r="GO56" s="60"/>
      <c r="GP56" s="60"/>
      <c r="GQ56" s="60"/>
      <c r="GR56" s="60"/>
      <c r="GS56" s="60"/>
    </row>
    <row r="57" spans="2:201" x14ac:dyDescent="0.2">
      <c r="B57" s="66" t="s">
        <v>909</v>
      </c>
      <c r="C57" s="67" t="s">
        <v>910</v>
      </c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9">
        <f t="shared" si="124"/>
        <v>0</v>
      </c>
      <c r="Q57" s="70">
        <f t="shared" si="125"/>
        <v>0</v>
      </c>
      <c r="R57" s="59">
        <f t="shared" si="126"/>
        <v>0</v>
      </c>
      <c r="S57" s="102">
        <f>SUMIF(факт!$S$7:$S$2427,S$6&amp;"/"&amp;$B57,факт!$O$7:$O$2427)</f>
        <v>0</v>
      </c>
      <c r="T57" s="102">
        <f>SUMIF(факт!$S$7:$S$2427,T$6&amp;"/"&amp;$B57,факт!$O$7:$O$2427)</f>
        <v>0</v>
      </c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60"/>
      <c r="FU57" s="60"/>
      <c r="FV57" s="60"/>
      <c r="FW57" s="60"/>
      <c r="FX57" s="60"/>
      <c r="FY57" s="60"/>
      <c r="FZ57" s="60"/>
      <c r="GA57" s="60"/>
      <c r="GB57" s="60"/>
      <c r="GC57" s="60"/>
      <c r="GD57" s="60"/>
      <c r="GE57" s="60"/>
      <c r="GF57" s="60"/>
      <c r="GG57" s="60"/>
      <c r="GH57" s="60"/>
      <c r="GI57" s="60"/>
      <c r="GJ57" s="60"/>
      <c r="GK57" s="60"/>
      <c r="GL57" s="60"/>
      <c r="GM57" s="60"/>
      <c r="GN57" s="60"/>
      <c r="GO57" s="60"/>
      <c r="GP57" s="60"/>
      <c r="GQ57" s="60"/>
      <c r="GR57" s="60"/>
      <c r="GS57" s="60"/>
    </row>
    <row r="58" spans="2:201" x14ac:dyDescent="0.2">
      <c r="B58" s="66" t="s">
        <v>911</v>
      </c>
      <c r="C58" s="67" t="s">
        <v>912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9">
        <f t="shared" si="124"/>
        <v>0</v>
      </c>
      <c r="Q58" s="70">
        <f t="shared" si="125"/>
        <v>0</v>
      </c>
      <c r="R58" s="59">
        <f t="shared" si="126"/>
        <v>0</v>
      </c>
      <c r="S58" s="102">
        <f>SUMIF(факт!$S$7:$S$2427,S$6&amp;"/"&amp;$B58,факт!$O$7:$O$2427)</f>
        <v>0</v>
      </c>
      <c r="T58" s="102">
        <f>SUMIF(факт!$S$7:$S$2427,T$6&amp;"/"&amp;$B58,факт!$O$7:$O$2427)</f>
        <v>0</v>
      </c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60"/>
      <c r="GO58" s="60"/>
      <c r="GP58" s="60"/>
      <c r="GQ58" s="60"/>
      <c r="GR58" s="60"/>
      <c r="GS58" s="60"/>
    </row>
    <row r="59" spans="2:201" x14ac:dyDescent="0.2">
      <c r="B59" s="66" t="s">
        <v>913</v>
      </c>
      <c r="C59" s="67" t="s">
        <v>914</v>
      </c>
      <c r="D59" s="70">
        <f>$P$9*E59</f>
        <v>0</v>
      </c>
      <c r="E59" s="81">
        <f>Вводные!G36</f>
        <v>0.04</v>
      </c>
      <c r="F59" s="70"/>
      <c r="G59" s="68"/>
      <c r="H59" s="68"/>
      <c r="I59" s="68"/>
      <c r="J59" s="68"/>
      <c r="K59" s="68"/>
      <c r="L59" s="68"/>
      <c r="M59" s="68"/>
      <c r="N59" s="68"/>
      <c r="O59" s="68"/>
      <c r="P59" s="69">
        <f t="shared" si="124"/>
        <v>0</v>
      </c>
      <c r="Q59" s="70">
        <f t="shared" si="125"/>
        <v>0</v>
      </c>
      <c r="R59" s="59">
        <f t="shared" si="126"/>
        <v>0</v>
      </c>
      <c r="S59" s="102">
        <f>SUMIF(факт!$S$7:$S$2427,S$6&amp;"/"&amp;$B59,факт!$O$7:$O$2427)</f>
        <v>0</v>
      </c>
      <c r="T59" s="102">
        <f>SUMIF(факт!$S$7:$S$2427,T$6&amp;"/"&amp;$B59,факт!$O$7:$O$2427)</f>
        <v>0</v>
      </c>
      <c r="U59" s="59">
        <f t="shared" ref="U59:AW59" si="130">MAX(IF(U$4=1,($D59-$Q59)/$R$4,0),0)</f>
        <v>0</v>
      </c>
      <c r="V59" s="59">
        <f t="shared" si="130"/>
        <v>0</v>
      </c>
      <c r="W59" s="59">
        <f t="shared" si="130"/>
        <v>0</v>
      </c>
      <c r="X59" s="59">
        <f t="shared" si="130"/>
        <v>0</v>
      </c>
      <c r="Y59" s="59">
        <f t="shared" si="130"/>
        <v>0</v>
      </c>
      <c r="Z59" s="59">
        <f t="shared" si="130"/>
        <v>0</v>
      </c>
      <c r="AA59" s="59">
        <f t="shared" si="130"/>
        <v>0</v>
      </c>
      <c r="AB59" s="59">
        <f t="shared" si="130"/>
        <v>0</v>
      </c>
      <c r="AC59" s="59">
        <f t="shared" si="130"/>
        <v>0</v>
      </c>
      <c r="AD59" s="59">
        <f t="shared" si="130"/>
        <v>0</v>
      </c>
      <c r="AE59" s="59">
        <f t="shared" si="130"/>
        <v>0</v>
      </c>
      <c r="AF59" s="59">
        <f t="shared" si="130"/>
        <v>0</v>
      </c>
      <c r="AG59" s="59">
        <f t="shared" si="130"/>
        <v>0</v>
      </c>
      <c r="AH59" s="59">
        <f t="shared" si="130"/>
        <v>0</v>
      </c>
      <c r="AI59" s="59">
        <f t="shared" si="130"/>
        <v>0</v>
      </c>
      <c r="AJ59" s="59">
        <f t="shared" si="130"/>
        <v>0</v>
      </c>
      <c r="AK59" s="59">
        <f t="shared" si="130"/>
        <v>0</v>
      </c>
      <c r="AL59" s="59">
        <f t="shared" si="130"/>
        <v>0</v>
      </c>
      <c r="AM59" s="59">
        <f t="shared" si="130"/>
        <v>0</v>
      </c>
      <c r="AN59" s="59">
        <f t="shared" si="130"/>
        <v>0</v>
      </c>
      <c r="AO59" s="59">
        <f t="shared" si="130"/>
        <v>0</v>
      </c>
      <c r="AP59" s="59">
        <f t="shared" si="130"/>
        <v>0</v>
      </c>
      <c r="AQ59" s="59">
        <f t="shared" si="130"/>
        <v>0</v>
      </c>
      <c r="AR59" s="59">
        <f t="shared" si="130"/>
        <v>0</v>
      </c>
      <c r="AS59" s="59">
        <f t="shared" si="130"/>
        <v>0</v>
      </c>
      <c r="AT59" s="59">
        <f t="shared" si="130"/>
        <v>0</v>
      </c>
      <c r="AU59" s="59">
        <f t="shared" si="130"/>
        <v>0</v>
      </c>
      <c r="AV59" s="59">
        <f t="shared" si="130"/>
        <v>0</v>
      </c>
      <c r="AW59" s="59">
        <f t="shared" si="130"/>
        <v>0</v>
      </c>
      <c r="AX59" s="59">
        <f t="shared" ref="AX59:DF59" si="131">MAX(IF(AX$4=1,($D59-$Q59)/$R$4,0),0)</f>
        <v>0</v>
      </c>
      <c r="AY59" s="59">
        <f t="shared" si="131"/>
        <v>0</v>
      </c>
      <c r="AZ59" s="59">
        <f t="shared" si="131"/>
        <v>0</v>
      </c>
      <c r="BA59" s="59">
        <f t="shared" si="131"/>
        <v>0</v>
      </c>
      <c r="BB59" s="59">
        <f t="shared" si="131"/>
        <v>0</v>
      </c>
      <c r="BC59" s="59">
        <f t="shared" si="131"/>
        <v>0</v>
      </c>
      <c r="BD59" s="59">
        <f t="shared" si="131"/>
        <v>0</v>
      </c>
      <c r="BE59" s="59">
        <f t="shared" si="131"/>
        <v>0</v>
      </c>
      <c r="BF59" s="59">
        <f t="shared" si="131"/>
        <v>0</v>
      </c>
      <c r="BG59" s="59">
        <f t="shared" si="131"/>
        <v>0</v>
      </c>
      <c r="BH59" s="59">
        <f t="shared" si="131"/>
        <v>0</v>
      </c>
      <c r="BI59" s="59">
        <f t="shared" si="131"/>
        <v>0</v>
      </c>
      <c r="BJ59" s="59">
        <f t="shared" si="131"/>
        <v>0</v>
      </c>
      <c r="BK59" s="59">
        <f t="shared" si="131"/>
        <v>0</v>
      </c>
      <c r="BL59" s="59">
        <f t="shared" si="131"/>
        <v>0</v>
      </c>
      <c r="BM59" s="59">
        <f t="shared" si="131"/>
        <v>0</v>
      </c>
      <c r="BN59" s="59">
        <f t="shared" si="131"/>
        <v>0</v>
      </c>
      <c r="BO59" s="59">
        <f t="shared" si="131"/>
        <v>0</v>
      </c>
      <c r="BP59" s="59">
        <f t="shared" si="131"/>
        <v>0</v>
      </c>
      <c r="BQ59" s="59">
        <f t="shared" si="131"/>
        <v>0</v>
      </c>
      <c r="BR59" s="59">
        <f t="shared" si="131"/>
        <v>0</v>
      </c>
      <c r="BS59" s="59">
        <f t="shared" si="131"/>
        <v>0</v>
      </c>
      <c r="BT59" s="59">
        <f t="shared" si="131"/>
        <v>0</v>
      </c>
      <c r="BU59" s="59">
        <f t="shared" si="131"/>
        <v>0</v>
      </c>
      <c r="BV59" s="59">
        <f t="shared" si="131"/>
        <v>0</v>
      </c>
      <c r="BW59" s="59">
        <f t="shared" si="131"/>
        <v>0</v>
      </c>
      <c r="BX59" s="59">
        <f t="shared" si="131"/>
        <v>0</v>
      </c>
      <c r="BY59" s="59">
        <f t="shared" si="131"/>
        <v>0</v>
      </c>
      <c r="BZ59" s="59">
        <f t="shared" si="131"/>
        <v>0</v>
      </c>
      <c r="CA59" s="59">
        <f t="shared" si="131"/>
        <v>0</v>
      </c>
      <c r="CB59" s="59">
        <f t="shared" si="131"/>
        <v>0</v>
      </c>
      <c r="CC59" s="59">
        <f t="shared" si="131"/>
        <v>0</v>
      </c>
      <c r="CD59" s="59">
        <f t="shared" si="131"/>
        <v>0</v>
      </c>
      <c r="CE59" s="59">
        <f t="shared" si="131"/>
        <v>0</v>
      </c>
      <c r="CF59" s="59">
        <f t="shared" si="131"/>
        <v>0</v>
      </c>
      <c r="CG59" s="59">
        <f t="shared" si="131"/>
        <v>0</v>
      </c>
      <c r="CH59" s="59">
        <f t="shared" si="131"/>
        <v>0</v>
      </c>
      <c r="CI59" s="59">
        <f t="shared" si="131"/>
        <v>0</v>
      </c>
      <c r="CJ59" s="59">
        <f t="shared" si="131"/>
        <v>0</v>
      </c>
      <c r="CK59" s="59">
        <f t="shared" si="131"/>
        <v>0</v>
      </c>
      <c r="CL59" s="59">
        <f t="shared" si="131"/>
        <v>0</v>
      </c>
      <c r="CM59" s="59">
        <f t="shared" si="131"/>
        <v>0</v>
      </c>
      <c r="CN59" s="59">
        <f t="shared" si="131"/>
        <v>0</v>
      </c>
      <c r="CO59" s="59">
        <f t="shared" si="131"/>
        <v>0</v>
      </c>
      <c r="CP59" s="59">
        <f t="shared" si="131"/>
        <v>0</v>
      </c>
      <c r="CQ59" s="59">
        <f t="shared" si="131"/>
        <v>0</v>
      </c>
      <c r="CR59" s="59">
        <f t="shared" si="131"/>
        <v>0</v>
      </c>
      <c r="CS59" s="59">
        <f t="shared" si="131"/>
        <v>0</v>
      </c>
      <c r="CT59" s="59">
        <f t="shared" si="131"/>
        <v>0</v>
      </c>
      <c r="CU59" s="59">
        <f t="shared" si="131"/>
        <v>0</v>
      </c>
      <c r="CV59" s="59">
        <f t="shared" si="131"/>
        <v>0</v>
      </c>
      <c r="CW59" s="59">
        <f t="shared" si="131"/>
        <v>0</v>
      </c>
      <c r="CX59" s="59">
        <f t="shared" si="131"/>
        <v>0</v>
      </c>
      <c r="CY59" s="59">
        <f t="shared" si="131"/>
        <v>0</v>
      </c>
      <c r="CZ59" s="59">
        <f t="shared" si="131"/>
        <v>0</v>
      </c>
      <c r="DA59" s="59">
        <f t="shared" si="131"/>
        <v>0</v>
      </c>
      <c r="DB59" s="59">
        <f t="shared" si="131"/>
        <v>0</v>
      </c>
      <c r="DC59" s="59">
        <f t="shared" si="131"/>
        <v>0</v>
      </c>
      <c r="DD59" s="59">
        <f t="shared" si="131"/>
        <v>0</v>
      </c>
      <c r="DE59" s="59">
        <f t="shared" si="131"/>
        <v>0</v>
      </c>
      <c r="DF59" s="59">
        <f t="shared" si="131"/>
        <v>0</v>
      </c>
      <c r="DG59" s="59">
        <f t="shared" ref="DG59:EI59" si="132">MAX(IF(DG$4=1,($D59-$Q59)/$R$4,0),0)</f>
        <v>0</v>
      </c>
      <c r="DH59" s="59">
        <f t="shared" si="132"/>
        <v>0</v>
      </c>
      <c r="DI59" s="59">
        <f t="shared" si="132"/>
        <v>0</v>
      </c>
      <c r="DJ59" s="59">
        <f t="shared" si="132"/>
        <v>0</v>
      </c>
      <c r="DK59" s="59">
        <f t="shared" si="132"/>
        <v>0</v>
      </c>
      <c r="DL59" s="59">
        <f t="shared" si="132"/>
        <v>0</v>
      </c>
      <c r="DM59" s="59">
        <f t="shared" si="132"/>
        <v>0</v>
      </c>
      <c r="DN59" s="59">
        <f t="shared" si="132"/>
        <v>0</v>
      </c>
      <c r="DO59" s="59">
        <f t="shared" si="132"/>
        <v>0</v>
      </c>
      <c r="DP59" s="59">
        <f t="shared" si="132"/>
        <v>0</v>
      </c>
      <c r="DQ59" s="59">
        <f t="shared" si="132"/>
        <v>0</v>
      </c>
      <c r="DR59" s="59">
        <f t="shared" si="132"/>
        <v>0</v>
      </c>
      <c r="DS59" s="59">
        <f t="shared" si="132"/>
        <v>0</v>
      </c>
      <c r="DT59" s="59">
        <f t="shared" si="132"/>
        <v>0</v>
      </c>
      <c r="DU59" s="59">
        <f t="shared" si="132"/>
        <v>0</v>
      </c>
      <c r="DV59" s="59">
        <f t="shared" si="132"/>
        <v>0</v>
      </c>
      <c r="DW59" s="59">
        <f t="shared" si="132"/>
        <v>0</v>
      </c>
      <c r="DX59" s="59">
        <f t="shared" si="132"/>
        <v>0</v>
      </c>
      <c r="DY59" s="59">
        <f t="shared" si="132"/>
        <v>0</v>
      </c>
      <c r="DZ59" s="59">
        <f t="shared" si="132"/>
        <v>0</v>
      </c>
      <c r="EA59" s="59">
        <f t="shared" si="132"/>
        <v>0</v>
      </c>
      <c r="EB59" s="59">
        <f t="shared" si="132"/>
        <v>0</v>
      </c>
      <c r="EC59" s="59">
        <f t="shared" si="132"/>
        <v>0</v>
      </c>
      <c r="ED59" s="59">
        <f t="shared" si="132"/>
        <v>0</v>
      </c>
      <c r="EE59" s="59">
        <f t="shared" si="132"/>
        <v>0</v>
      </c>
      <c r="EF59" s="59">
        <f t="shared" si="132"/>
        <v>0</v>
      </c>
      <c r="EG59" s="59">
        <f t="shared" si="132"/>
        <v>0</v>
      </c>
      <c r="EH59" s="59">
        <f t="shared" si="132"/>
        <v>0</v>
      </c>
      <c r="EI59" s="59">
        <f t="shared" si="132"/>
        <v>0</v>
      </c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60"/>
      <c r="GO59" s="60"/>
      <c r="GP59" s="60"/>
      <c r="GQ59" s="60"/>
      <c r="GR59" s="60"/>
      <c r="GS59" s="60"/>
    </row>
    <row r="60" spans="2:201" x14ac:dyDescent="0.2">
      <c r="B60" s="61" t="s">
        <v>915</v>
      </c>
      <c r="C60" s="62" t="s">
        <v>738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4">
        <f t="shared" ref="P60:CA60" si="133">SUM(P61:P63)</f>
        <v>0</v>
      </c>
      <c r="Q60" s="65">
        <f t="shared" si="133"/>
        <v>0</v>
      </c>
      <c r="R60" s="65">
        <f t="shared" si="133"/>
        <v>0</v>
      </c>
      <c r="S60" s="65">
        <f t="shared" si="133"/>
        <v>0</v>
      </c>
      <c r="T60" s="65">
        <f t="shared" ref="T60:AW60" si="134">SUM(T61:T63)</f>
        <v>0</v>
      </c>
      <c r="U60" s="65">
        <f t="shared" si="134"/>
        <v>0</v>
      </c>
      <c r="V60" s="65">
        <f t="shared" si="134"/>
        <v>0</v>
      </c>
      <c r="W60" s="65">
        <f t="shared" si="134"/>
        <v>0</v>
      </c>
      <c r="X60" s="65">
        <f t="shared" si="134"/>
        <v>0</v>
      </c>
      <c r="Y60" s="65">
        <f t="shared" si="134"/>
        <v>0</v>
      </c>
      <c r="Z60" s="65">
        <f t="shared" si="134"/>
        <v>0</v>
      </c>
      <c r="AA60" s="65">
        <f t="shared" si="134"/>
        <v>0</v>
      </c>
      <c r="AB60" s="65">
        <f t="shared" si="134"/>
        <v>0</v>
      </c>
      <c r="AC60" s="65">
        <f t="shared" si="134"/>
        <v>0</v>
      </c>
      <c r="AD60" s="65">
        <f t="shared" si="134"/>
        <v>0</v>
      </c>
      <c r="AE60" s="65">
        <f t="shared" si="134"/>
        <v>0</v>
      </c>
      <c r="AF60" s="65">
        <f t="shared" si="134"/>
        <v>0</v>
      </c>
      <c r="AG60" s="65">
        <f t="shared" si="134"/>
        <v>0</v>
      </c>
      <c r="AH60" s="65">
        <f t="shared" si="134"/>
        <v>0</v>
      </c>
      <c r="AI60" s="65">
        <f t="shared" si="134"/>
        <v>0</v>
      </c>
      <c r="AJ60" s="65">
        <f t="shared" si="134"/>
        <v>0</v>
      </c>
      <c r="AK60" s="65">
        <f t="shared" si="134"/>
        <v>0</v>
      </c>
      <c r="AL60" s="65">
        <f t="shared" si="134"/>
        <v>0</v>
      </c>
      <c r="AM60" s="65">
        <f t="shared" si="134"/>
        <v>0</v>
      </c>
      <c r="AN60" s="65">
        <f t="shared" si="134"/>
        <v>0</v>
      </c>
      <c r="AO60" s="65">
        <f t="shared" si="134"/>
        <v>0</v>
      </c>
      <c r="AP60" s="65">
        <f t="shared" si="134"/>
        <v>0</v>
      </c>
      <c r="AQ60" s="65">
        <f t="shared" si="134"/>
        <v>0</v>
      </c>
      <c r="AR60" s="65">
        <f t="shared" si="134"/>
        <v>0</v>
      </c>
      <c r="AS60" s="65">
        <f t="shared" si="134"/>
        <v>0</v>
      </c>
      <c r="AT60" s="65">
        <f t="shared" si="134"/>
        <v>0</v>
      </c>
      <c r="AU60" s="65">
        <f t="shared" si="134"/>
        <v>0</v>
      </c>
      <c r="AV60" s="65">
        <f t="shared" si="134"/>
        <v>0</v>
      </c>
      <c r="AW60" s="65">
        <f t="shared" si="134"/>
        <v>0</v>
      </c>
      <c r="AX60" s="65">
        <f t="shared" si="133"/>
        <v>0</v>
      </c>
      <c r="AY60" s="65">
        <f t="shared" si="133"/>
        <v>0</v>
      </c>
      <c r="AZ60" s="65">
        <f t="shared" si="133"/>
        <v>0</v>
      </c>
      <c r="BA60" s="65">
        <f t="shared" si="133"/>
        <v>0</v>
      </c>
      <c r="BB60" s="65">
        <f t="shared" si="133"/>
        <v>0</v>
      </c>
      <c r="BC60" s="65">
        <f t="shared" si="133"/>
        <v>0</v>
      </c>
      <c r="BD60" s="65">
        <f t="shared" si="133"/>
        <v>0</v>
      </c>
      <c r="BE60" s="65">
        <f t="shared" si="133"/>
        <v>0</v>
      </c>
      <c r="BF60" s="65">
        <f t="shared" si="133"/>
        <v>0</v>
      </c>
      <c r="BG60" s="65">
        <f t="shared" si="133"/>
        <v>0</v>
      </c>
      <c r="BH60" s="65">
        <f t="shared" si="133"/>
        <v>0</v>
      </c>
      <c r="BI60" s="65">
        <f t="shared" si="133"/>
        <v>0</v>
      </c>
      <c r="BJ60" s="65">
        <f t="shared" si="133"/>
        <v>0</v>
      </c>
      <c r="BK60" s="65">
        <f t="shared" si="133"/>
        <v>0</v>
      </c>
      <c r="BL60" s="65">
        <f t="shared" si="133"/>
        <v>0</v>
      </c>
      <c r="BM60" s="65">
        <f t="shared" si="133"/>
        <v>0</v>
      </c>
      <c r="BN60" s="65">
        <f t="shared" si="133"/>
        <v>0</v>
      </c>
      <c r="BO60" s="65">
        <f t="shared" si="133"/>
        <v>0</v>
      </c>
      <c r="BP60" s="65">
        <f t="shared" si="133"/>
        <v>0</v>
      </c>
      <c r="BQ60" s="65">
        <f t="shared" si="133"/>
        <v>0</v>
      </c>
      <c r="BR60" s="65">
        <f t="shared" si="133"/>
        <v>0</v>
      </c>
      <c r="BS60" s="65">
        <f t="shared" si="133"/>
        <v>0</v>
      </c>
      <c r="BT60" s="65">
        <f t="shared" si="133"/>
        <v>0</v>
      </c>
      <c r="BU60" s="65">
        <f t="shared" si="133"/>
        <v>0</v>
      </c>
      <c r="BV60" s="65">
        <f t="shared" si="133"/>
        <v>0</v>
      </c>
      <c r="BW60" s="65">
        <f t="shared" si="133"/>
        <v>0</v>
      </c>
      <c r="BX60" s="65">
        <f t="shared" si="133"/>
        <v>0</v>
      </c>
      <c r="BY60" s="65">
        <f t="shared" si="133"/>
        <v>0</v>
      </c>
      <c r="BZ60" s="65">
        <f t="shared" si="133"/>
        <v>0</v>
      </c>
      <c r="CA60" s="65">
        <f t="shared" si="133"/>
        <v>0</v>
      </c>
      <c r="CB60" s="65">
        <f t="shared" ref="CB60:EI60" si="135">SUM(CB61:CB63)</f>
        <v>0</v>
      </c>
      <c r="CC60" s="65">
        <f t="shared" si="135"/>
        <v>0</v>
      </c>
      <c r="CD60" s="65">
        <f t="shared" si="135"/>
        <v>0</v>
      </c>
      <c r="CE60" s="65">
        <f t="shared" si="135"/>
        <v>0</v>
      </c>
      <c r="CF60" s="65">
        <f t="shared" si="135"/>
        <v>0</v>
      </c>
      <c r="CG60" s="65">
        <f t="shared" si="135"/>
        <v>0</v>
      </c>
      <c r="CH60" s="65">
        <f t="shared" si="135"/>
        <v>0</v>
      </c>
      <c r="CI60" s="65">
        <f t="shared" si="135"/>
        <v>0</v>
      </c>
      <c r="CJ60" s="65">
        <f t="shared" si="135"/>
        <v>0</v>
      </c>
      <c r="CK60" s="65">
        <f t="shared" si="135"/>
        <v>0</v>
      </c>
      <c r="CL60" s="65">
        <f t="shared" si="135"/>
        <v>0</v>
      </c>
      <c r="CM60" s="65">
        <f t="shared" si="135"/>
        <v>0</v>
      </c>
      <c r="CN60" s="65">
        <f t="shared" si="135"/>
        <v>0</v>
      </c>
      <c r="CO60" s="65">
        <f t="shared" si="135"/>
        <v>0</v>
      </c>
      <c r="CP60" s="65">
        <f t="shared" si="135"/>
        <v>0</v>
      </c>
      <c r="CQ60" s="65">
        <f t="shared" si="135"/>
        <v>0</v>
      </c>
      <c r="CR60" s="65">
        <f t="shared" si="135"/>
        <v>0</v>
      </c>
      <c r="CS60" s="65">
        <f t="shared" si="135"/>
        <v>0</v>
      </c>
      <c r="CT60" s="65">
        <f t="shared" si="135"/>
        <v>0</v>
      </c>
      <c r="CU60" s="65">
        <f t="shared" si="135"/>
        <v>0</v>
      </c>
      <c r="CV60" s="65">
        <f t="shared" si="135"/>
        <v>0</v>
      </c>
      <c r="CW60" s="65">
        <f t="shared" si="135"/>
        <v>0</v>
      </c>
      <c r="CX60" s="65">
        <f t="shared" si="135"/>
        <v>0</v>
      </c>
      <c r="CY60" s="65">
        <f t="shared" si="135"/>
        <v>0</v>
      </c>
      <c r="CZ60" s="65">
        <f t="shared" si="135"/>
        <v>0</v>
      </c>
      <c r="DA60" s="65">
        <f t="shared" si="135"/>
        <v>0</v>
      </c>
      <c r="DB60" s="65">
        <f t="shared" si="135"/>
        <v>0</v>
      </c>
      <c r="DC60" s="65">
        <f t="shared" si="135"/>
        <v>0</v>
      </c>
      <c r="DD60" s="65">
        <f t="shared" si="135"/>
        <v>0</v>
      </c>
      <c r="DE60" s="65">
        <f t="shared" si="135"/>
        <v>0</v>
      </c>
      <c r="DF60" s="65">
        <f t="shared" si="135"/>
        <v>0</v>
      </c>
      <c r="DG60" s="65">
        <f t="shared" si="135"/>
        <v>0</v>
      </c>
      <c r="DH60" s="65">
        <f t="shared" si="135"/>
        <v>0</v>
      </c>
      <c r="DI60" s="65">
        <f t="shared" si="135"/>
        <v>0</v>
      </c>
      <c r="DJ60" s="65">
        <f t="shared" si="135"/>
        <v>0</v>
      </c>
      <c r="DK60" s="65">
        <f t="shared" si="135"/>
        <v>0</v>
      </c>
      <c r="DL60" s="65">
        <f t="shared" si="135"/>
        <v>0</v>
      </c>
      <c r="DM60" s="65">
        <f t="shared" si="135"/>
        <v>0</v>
      </c>
      <c r="DN60" s="65">
        <f t="shared" si="135"/>
        <v>0</v>
      </c>
      <c r="DO60" s="65">
        <f t="shared" si="135"/>
        <v>0</v>
      </c>
      <c r="DP60" s="65">
        <f t="shared" si="135"/>
        <v>0</v>
      </c>
      <c r="DQ60" s="65">
        <f t="shared" si="135"/>
        <v>0</v>
      </c>
      <c r="DR60" s="65">
        <f t="shared" si="135"/>
        <v>0</v>
      </c>
      <c r="DS60" s="65">
        <f t="shared" si="135"/>
        <v>0</v>
      </c>
      <c r="DT60" s="65">
        <f t="shared" si="135"/>
        <v>0</v>
      </c>
      <c r="DU60" s="65">
        <f t="shared" si="135"/>
        <v>0</v>
      </c>
      <c r="DV60" s="65">
        <f t="shared" si="135"/>
        <v>0</v>
      </c>
      <c r="DW60" s="65">
        <f t="shared" si="135"/>
        <v>0</v>
      </c>
      <c r="DX60" s="65">
        <f t="shared" si="135"/>
        <v>0</v>
      </c>
      <c r="DY60" s="65">
        <f t="shared" si="135"/>
        <v>0</v>
      </c>
      <c r="DZ60" s="65">
        <f t="shared" si="135"/>
        <v>0</v>
      </c>
      <c r="EA60" s="65">
        <f t="shared" si="135"/>
        <v>0</v>
      </c>
      <c r="EB60" s="65">
        <f t="shared" si="135"/>
        <v>0</v>
      </c>
      <c r="EC60" s="65">
        <f t="shared" si="135"/>
        <v>0</v>
      </c>
      <c r="ED60" s="65">
        <f t="shared" si="135"/>
        <v>0</v>
      </c>
      <c r="EE60" s="65">
        <f t="shared" si="135"/>
        <v>0</v>
      </c>
      <c r="EF60" s="65">
        <f t="shared" si="135"/>
        <v>0</v>
      </c>
      <c r="EG60" s="65">
        <f t="shared" si="135"/>
        <v>0</v>
      </c>
      <c r="EH60" s="65">
        <f t="shared" si="135"/>
        <v>0</v>
      </c>
      <c r="EI60" s="65">
        <f t="shared" si="135"/>
        <v>0</v>
      </c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60"/>
      <c r="FU60" s="60"/>
      <c r="FV60" s="60"/>
      <c r="FW60" s="60"/>
      <c r="FX60" s="60"/>
      <c r="FY60" s="60"/>
      <c r="FZ60" s="60"/>
      <c r="GA60" s="60"/>
      <c r="GB60" s="60"/>
      <c r="GC60" s="60"/>
      <c r="GD60" s="60"/>
      <c r="GE60" s="60"/>
      <c r="GF60" s="60"/>
      <c r="GG60" s="60"/>
      <c r="GH60" s="60"/>
      <c r="GI60" s="60"/>
      <c r="GJ60" s="60"/>
      <c r="GK60" s="60"/>
      <c r="GL60" s="60"/>
      <c r="GM60" s="60"/>
      <c r="GN60" s="60"/>
      <c r="GO60" s="60"/>
      <c r="GP60" s="60"/>
      <c r="GQ60" s="60"/>
      <c r="GR60" s="60"/>
      <c r="GS60" s="60"/>
    </row>
    <row r="61" spans="2:201" x14ac:dyDescent="0.2">
      <c r="B61" s="66" t="s">
        <v>916</v>
      </c>
      <c r="C61" s="67" t="s">
        <v>917</v>
      </c>
      <c r="D61" s="59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9">
        <f>SUM(S61:EI61)</f>
        <v>0</v>
      </c>
      <c r="Q61" s="70">
        <f>SUMIF(S$5:EI$5,"факт",S61:EI61)</f>
        <v>0</v>
      </c>
      <c r="R61" s="59">
        <f>P61-Q61</f>
        <v>0</v>
      </c>
      <c r="S61" s="102">
        <f>SUMIF(факт!$S$7:$S$2427,S$6&amp;"/"&amp;$B61,факт!$O$7:$O$2427)</f>
        <v>0</v>
      </c>
      <c r="T61" s="102">
        <f>SUMIF(факт!$S$7:$S$2427,T$6&amp;"/"&amp;$B61,факт!$O$7:$O$2427)</f>
        <v>0</v>
      </c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</row>
    <row r="62" spans="2:201" x14ac:dyDescent="0.2">
      <c r="B62" s="66" t="s">
        <v>918</v>
      </c>
      <c r="C62" s="67" t="s">
        <v>919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9">
        <f>SUM(S62:EI62)</f>
        <v>0</v>
      </c>
      <c r="Q62" s="70">
        <f>SUMIF(S$5:EI$5,"факт",S62:EI62)</f>
        <v>0</v>
      </c>
      <c r="R62" s="59">
        <f>P62-Q62</f>
        <v>0</v>
      </c>
      <c r="S62" s="102">
        <f>SUMIF(факт!$S$7:$S$2427,S$6&amp;"/"&amp;$B62,факт!$O$7:$O$2427)</f>
        <v>0</v>
      </c>
      <c r="T62" s="102">
        <f>SUMIF(факт!$S$7:$S$2427,T$6&amp;"/"&amp;$B62,факт!$O$7:$O$2427)</f>
        <v>0</v>
      </c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  <c r="GK62" s="60"/>
      <c r="GL62" s="60"/>
      <c r="GM62" s="60"/>
      <c r="GN62" s="60"/>
      <c r="GO62" s="60"/>
      <c r="GP62" s="60"/>
      <c r="GQ62" s="60"/>
      <c r="GR62" s="60"/>
      <c r="GS62" s="60"/>
    </row>
    <row r="63" spans="2:201" x14ac:dyDescent="0.2">
      <c r="B63" s="66" t="s">
        <v>920</v>
      </c>
      <c r="C63" s="67" t="s">
        <v>921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9">
        <f>SUM(S63:EI63)</f>
        <v>0</v>
      </c>
      <c r="Q63" s="70">
        <f>SUMIF(S$5:EI$5,"факт",S63:EI63)</f>
        <v>0</v>
      </c>
      <c r="R63" s="59">
        <f>P63-Q63</f>
        <v>0</v>
      </c>
      <c r="S63" s="102">
        <f>SUMIF(факт!$S$7:$S$2427,S$6&amp;"/"&amp;$B63,факт!$O$7:$O$2427)</f>
        <v>0</v>
      </c>
      <c r="T63" s="102">
        <f>SUMIF(факт!$S$7:$S$2427,T$6&amp;"/"&amp;$B63,факт!$O$7:$O$2427)</f>
        <v>0</v>
      </c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</row>
    <row r="64" spans="2:201" x14ac:dyDescent="0.2">
      <c r="B64" s="61" t="s">
        <v>922</v>
      </c>
      <c r="C64" s="62" t="s">
        <v>158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4">
        <f>SUM(P65:P71)</f>
        <v>0</v>
      </c>
      <c r="Q64" s="65">
        <f>SUM(Q65:Q71)</f>
        <v>0</v>
      </c>
      <c r="R64" s="65">
        <f>SUM(R65:R71)</f>
        <v>0</v>
      </c>
      <c r="S64" s="65">
        <f t="shared" ref="S64:CD64" si="136">SUM(S65:S71)</f>
        <v>0</v>
      </c>
      <c r="T64" s="65">
        <f t="shared" ref="T64:AW64" si="137">SUM(T65:T71)</f>
        <v>0</v>
      </c>
      <c r="U64" s="65">
        <f t="shared" si="137"/>
        <v>0</v>
      </c>
      <c r="V64" s="65">
        <f t="shared" si="137"/>
        <v>0</v>
      </c>
      <c r="W64" s="65">
        <f t="shared" si="137"/>
        <v>0</v>
      </c>
      <c r="X64" s="65">
        <f t="shared" si="137"/>
        <v>0</v>
      </c>
      <c r="Y64" s="65">
        <f t="shared" si="137"/>
        <v>0</v>
      </c>
      <c r="Z64" s="65">
        <f t="shared" si="137"/>
        <v>0</v>
      </c>
      <c r="AA64" s="65">
        <f t="shared" si="137"/>
        <v>0</v>
      </c>
      <c r="AB64" s="65">
        <f t="shared" si="137"/>
        <v>0</v>
      </c>
      <c r="AC64" s="65">
        <f t="shared" si="137"/>
        <v>0</v>
      </c>
      <c r="AD64" s="65">
        <f t="shared" si="137"/>
        <v>0</v>
      </c>
      <c r="AE64" s="65">
        <f t="shared" si="137"/>
        <v>0</v>
      </c>
      <c r="AF64" s="65">
        <f t="shared" si="137"/>
        <v>0</v>
      </c>
      <c r="AG64" s="65">
        <f t="shared" si="137"/>
        <v>0</v>
      </c>
      <c r="AH64" s="65">
        <f t="shared" si="137"/>
        <v>0</v>
      </c>
      <c r="AI64" s="65">
        <f t="shared" si="137"/>
        <v>0</v>
      </c>
      <c r="AJ64" s="65">
        <f t="shared" si="137"/>
        <v>0</v>
      </c>
      <c r="AK64" s="65">
        <f t="shared" si="137"/>
        <v>0</v>
      </c>
      <c r="AL64" s="65">
        <f t="shared" si="137"/>
        <v>0</v>
      </c>
      <c r="AM64" s="65">
        <f t="shared" si="137"/>
        <v>0</v>
      </c>
      <c r="AN64" s="65">
        <f t="shared" si="137"/>
        <v>0</v>
      </c>
      <c r="AO64" s="65">
        <f t="shared" si="137"/>
        <v>0</v>
      </c>
      <c r="AP64" s="65">
        <f t="shared" si="137"/>
        <v>0</v>
      </c>
      <c r="AQ64" s="65">
        <f t="shared" si="137"/>
        <v>0</v>
      </c>
      <c r="AR64" s="65">
        <f t="shared" si="137"/>
        <v>0</v>
      </c>
      <c r="AS64" s="65">
        <f t="shared" si="137"/>
        <v>0</v>
      </c>
      <c r="AT64" s="65">
        <f t="shared" si="137"/>
        <v>0</v>
      </c>
      <c r="AU64" s="65">
        <f t="shared" si="137"/>
        <v>0</v>
      </c>
      <c r="AV64" s="65">
        <f t="shared" si="137"/>
        <v>0</v>
      </c>
      <c r="AW64" s="65">
        <f t="shared" si="137"/>
        <v>0</v>
      </c>
      <c r="AX64" s="65">
        <f t="shared" si="136"/>
        <v>0</v>
      </c>
      <c r="AY64" s="65">
        <f t="shared" si="136"/>
        <v>0</v>
      </c>
      <c r="AZ64" s="65">
        <f t="shared" si="136"/>
        <v>0</v>
      </c>
      <c r="BA64" s="65">
        <f t="shared" si="136"/>
        <v>0</v>
      </c>
      <c r="BB64" s="65">
        <f t="shared" si="136"/>
        <v>0</v>
      </c>
      <c r="BC64" s="65">
        <f t="shared" si="136"/>
        <v>0</v>
      </c>
      <c r="BD64" s="65">
        <f t="shared" si="136"/>
        <v>0</v>
      </c>
      <c r="BE64" s="65">
        <f t="shared" si="136"/>
        <v>0</v>
      </c>
      <c r="BF64" s="65">
        <f t="shared" si="136"/>
        <v>0</v>
      </c>
      <c r="BG64" s="65">
        <f t="shared" si="136"/>
        <v>0</v>
      </c>
      <c r="BH64" s="65">
        <f t="shared" si="136"/>
        <v>0</v>
      </c>
      <c r="BI64" s="65">
        <f t="shared" si="136"/>
        <v>0</v>
      </c>
      <c r="BJ64" s="65">
        <f t="shared" si="136"/>
        <v>0</v>
      </c>
      <c r="BK64" s="65">
        <f t="shared" si="136"/>
        <v>0</v>
      </c>
      <c r="BL64" s="65">
        <f t="shared" si="136"/>
        <v>0</v>
      </c>
      <c r="BM64" s="65">
        <f t="shared" si="136"/>
        <v>0</v>
      </c>
      <c r="BN64" s="65">
        <f t="shared" si="136"/>
        <v>0</v>
      </c>
      <c r="BO64" s="65">
        <f t="shared" si="136"/>
        <v>0</v>
      </c>
      <c r="BP64" s="65">
        <f t="shared" si="136"/>
        <v>0</v>
      </c>
      <c r="BQ64" s="65">
        <f t="shared" si="136"/>
        <v>0</v>
      </c>
      <c r="BR64" s="65">
        <f t="shared" si="136"/>
        <v>0</v>
      </c>
      <c r="BS64" s="65">
        <f t="shared" si="136"/>
        <v>0</v>
      </c>
      <c r="BT64" s="65">
        <f t="shared" si="136"/>
        <v>0</v>
      </c>
      <c r="BU64" s="65">
        <f t="shared" si="136"/>
        <v>0</v>
      </c>
      <c r="BV64" s="65">
        <f t="shared" si="136"/>
        <v>0</v>
      </c>
      <c r="BW64" s="65">
        <f t="shared" si="136"/>
        <v>0</v>
      </c>
      <c r="BX64" s="65">
        <f t="shared" si="136"/>
        <v>0</v>
      </c>
      <c r="BY64" s="65">
        <f t="shared" si="136"/>
        <v>0</v>
      </c>
      <c r="BZ64" s="65">
        <f t="shared" si="136"/>
        <v>0</v>
      </c>
      <c r="CA64" s="65">
        <f t="shared" si="136"/>
        <v>0</v>
      </c>
      <c r="CB64" s="65">
        <f t="shared" si="136"/>
        <v>0</v>
      </c>
      <c r="CC64" s="65">
        <f t="shared" si="136"/>
        <v>0</v>
      </c>
      <c r="CD64" s="65">
        <f t="shared" si="136"/>
        <v>0</v>
      </c>
      <c r="CE64" s="65">
        <f t="shared" ref="CE64:EI64" si="138">SUM(CE65:CE71)</f>
        <v>0</v>
      </c>
      <c r="CF64" s="65">
        <f t="shared" si="138"/>
        <v>0</v>
      </c>
      <c r="CG64" s="65">
        <f t="shared" si="138"/>
        <v>0</v>
      </c>
      <c r="CH64" s="65">
        <f t="shared" si="138"/>
        <v>0</v>
      </c>
      <c r="CI64" s="65">
        <f t="shared" si="138"/>
        <v>0</v>
      </c>
      <c r="CJ64" s="65">
        <f t="shared" si="138"/>
        <v>0</v>
      </c>
      <c r="CK64" s="65">
        <f t="shared" si="138"/>
        <v>0</v>
      </c>
      <c r="CL64" s="65">
        <f t="shared" si="138"/>
        <v>0</v>
      </c>
      <c r="CM64" s="65">
        <f t="shared" si="138"/>
        <v>0</v>
      </c>
      <c r="CN64" s="65">
        <f t="shared" si="138"/>
        <v>0</v>
      </c>
      <c r="CO64" s="65">
        <f t="shared" si="138"/>
        <v>0</v>
      </c>
      <c r="CP64" s="65">
        <f t="shared" si="138"/>
        <v>0</v>
      </c>
      <c r="CQ64" s="65">
        <f t="shared" si="138"/>
        <v>0</v>
      </c>
      <c r="CR64" s="65">
        <f t="shared" si="138"/>
        <v>0</v>
      </c>
      <c r="CS64" s="65">
        <f t="shared" si="138"/>
        <v>0</v>
      </c>
      <c r="CT64" s="65">
        <f t="shared" si="138"/>
        <v>0</v>
      </c>
      <c r="CU64" s="65">
        <f t="shared" si="138"/>
        <v>0</v>
      </c>
      <c r="CV64" s="65">
        <f t="shared" si="138"/>
        <v>0</v>
      </c>
      <c r="CW64" s="65">
        <f t="shared" si="138"/>
        <v>0</v>
      </c>
      <c r="CX64" s="65">
        <f t="shared" si="138"/>
        <v>0</v>
      </c>
      <c r="CY64" s="65">
        <f t="shared" si="138"/>
        <v>0</v>
      </c>
      <c r="CZ64" s="65">
        <f t="shared" si="138"/>
        <v>0</v>
      </c>
      <c r="DA64" s="65">
        <f t="shared" si="138"/>
        <v>0</v>
      </c>
      <c r="DB64" s="65">
        <f t="shared" si="138"/>
        <v>0</v>
      </c>
      <c r="DC64" s="65">
        <f t="shared" si="138"/>
        <v>0</v>
      </c>
      <c r="DD64" s="65">
        <f t="shared" si="138"/>
        <v>0</v>
      </c>
      <c r="DE64" s="65">
        <f t="shared" si="138"/>
        <v>0</v>
      </c>
      <c r="DF64" s="65">
        <f t="shared" si="138"/>
        <v>0</v>
      </c>
      <c r="DG64" s="65">
        <f t="shared" si="138"/>
        <v>0</v>
      </c>
      <c r="DH64" s="65">
        <f t="shared" si="138"/>
        <v>0</v>
      </c>
      <c r="DI64" s="65">
        <f t="shared" si="138"/>
        <v>0</v>
      </c>
      <c r="DJ64" s="65">
        <f t="shared" si="138"/>
        <v>0</v>
      </c>
      <c r="DK64" s="65">
        <f t="shared" si="138"/>
        <v>0</v>
      </c>
      <c r="DL64" s="65">
        <f t="shared" si="138"/>
        <v>0</v>
      </c>
      <c r="DM64" s="65">
        <f t="shared" si="138"/>
        <v>0</v>
      </c>
      <c r="DN64" s="65">
        <f t="shared" si="138"/>
        <v>0</v>
      </c>
      <c r="DO64" s="65">
        <f t="shared" si="138"/>
        <v>0</v>
      </c>
      <c r="DP64" s="65">
        <f t="shared" si="138"/>
        <v>0</v>
      </c>
      <c r="DQ64" s="65">
        <f t="shared" si="138"/>
        <v>0</v>
      </c>
      <c r="DR64" s="65">
        <f t="shared" si="138"/>
        <v>0</v>
      </c>
      <c r="DS64" s="65">
        <f t="shared" si="138"/>
        <v>0</v>
      </c>
      <c r="DT64" s="65">
        <f t="shared" si="138"/>
        <v>0</v>
      </c>
      <c r="DU64" s="65">
        <f t="shared" si="138"/>
        <v>0</v>
      </c>
      <c r="DV64" s="65">
        <f t="shared" si="138"/>
        <v>0</v>
      </c>
      <c r="DW64" s="65">
        <f t="shared" si="138"/>
        <v>0</v>
      </c>
      <c r="DX64" s="65">
        <f t="shared" si="138"/>
        <v>0</v>
      </c>
      <c r="DY64" s="65">
        <f t="shared" si="138"/>
        <v>0</v>
      </c>
      <c r="DZ64" s="65">
        <f t="shared" si="138"/>
        <v>0</v>
      </c>
      <c r="EA64" s="65">
        <f t="shared" si="138"/>
        <v>0</v>
      </c>
      <c r="EB64" s="65">
        <f t="shared" si="138"/>
        <v>0</v>
      </c>
      <c r="EC64" s="65">
        <f t="shared" si="138"/>
        <v>0</v>
      </c>
      <c r="ED64" s="65">
        <f t="shared" si="138"/>
        <v>0</v>
      </c>
      <c r="EE64" s="65">
        <f t="shared" si="138"/>
        <v>0</v>
      </c>
      <c r="EF64" s="65">
        <f t="shared" si="138"/>
        <v>0</v>
      </c>
      <c r="EG64" s="65">
        <f t="shared" si="138"/>
        <v>0</v>
      </c>
      <c r="EH64" s="65">
        <f t="shared" si="138"/>
        <v>0</v>
      </c>
      <c r="EI64" s="65">
        <f t="shared" si="138"/>
        <v>0</v>
      </c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</row>
    <row r="65" spans="2:201" x14ac:dyDescent="0.2">
      <c r="B65" s="66" t="s">
        <v>923</v>
      </c>
      <c r="C65" s="67" t="s">
        <v>159</v>
      </c>
      <c r="D65" s="68"/>
      <c r="E65" s="81">
        <f>Вводные!G37</f>
        <v>0.25</v>
      </c>
      <c r="F65" s="68" t="s">
        <v>1133</v>
      </c>
      <c r="G65" s="68"/>
      <c r="H65" s="68"/>
      <c r="I65" s="68"/>
      <c r="J65" s="68"/>
      <c r="K65" s="68"/>
      <c r="L65" s="68"/>
      <c r="M65" s="68"/>
      <c r="N65" s="68"/>
      <c r="O65" s="68"/>
      <c r="P65" s="69">
        <f t="shared" ref="P65:P71" si="139">SUM(S65:EI65)</f>
        <v>0</v>
      </c>
      <c r="Q65" s="70">
        <f t="shared" ref="Q65:Q71" si="140">SUMIF(S$5:EI$5,"факт",S65:EI65)</f>
        <v>0</v>
      </c>
      <c r="R65" s="59">
        <f t="shared" ref="R65:R71" si="141">P65-Q65</f>
        <v>0</v>
      </c>
      <c r="S65" s="102">
        <f>SUMIF(факт!$S$7:$S$2427,S$6&amp;"/"&amp;$B65,факт!$O$7:$O$2427)</f>
        <v>0</v>
      </c>
      <c r="T65" s="102">
        <f>SUMIF(факт!$S$7:$S$2427,T$6&amp;"/"&amp;$B65,факт!$O$7:$O$2427)</f>
        <v>0</v>
      </c>
      <c r="U65" s="59">
        <f>IF(AND($Q$2&lt;&gt;0,U6&gt;=$Q2),MAX(MAX(SUM($S213:U216)-SUM($S203:U203),0)*$E$65-SUM($S65:T65),0),0)</f>
        <v>0</v>
      </c>
      <c r="V65" s="59">
        <f>IF(AND($Q$2&lt;&gt;0,V6&gt;=$Q2),MAX(MAX(SUM($S213:V216)-SUM($S203:V203),0)*$E$65-SUM($S65:U65),0),0)</f>
        <v>0</v>
      </c>
      <c r="W65" s="59">
        <f>IF(AND($Q$2&lt;&gt;0,W6&gt;=$Q2),MAX(MAX(SUM($S213:W216)-SUM($S203:W203),0)*$E$65-SUM($S65:V65),0),0)</f>
        <v>0</v>
      </c>
      <c r="X65" s="59">
        <f>IF(AND($Q$2&lt;&gt;0,X6&gt;=$Q2),MAX(MAX(SUM($S213:X216)-SUM($S203:X203),0)*$E$65-SUM($S65:W65),0),0)</f>
        <v>0</v>
      </c>
      <c r="Y65" s="59">
        <f>IF(AND($Q$2&lt;&gt;0,Y6&gt;=$Q2),MAX(MAX(SUM($S213:Y216)-SUM($S203:Y203),0)*$E$65-SUM($S65:X65),0),0)</f>
        <v>0</v>
      </c>
      <c r="Z65" s="59">
        <f>IF(AND($Q$2&lt;&gt;0,Z6&gt;=$Q2),MAX(MAX(SUM($S213:Z216)-SUM($S203:Z203),0)*$E$65-SUM($S65:Y65),0),0)</f>
        <v>0</v>
      </c>
      <c r="AA65" s="59">
        <f>IF(AND($Q$2&lt;&gt;0,AA6&gt;=$Q2),MAX(MAX(SUM($S213:AA216)-SUM($S203:AA203),0)*$E$65-SUM($S65:Z65),0),0)</f>
        <v>0</v>
      </c>
      <c r="AB65" s="59">
        <f>IF(AND($Q$2&lt;&gt;0,AB6&gt;=$Q2),MAX(MAX(SUM($S213:AB216)-SUM($S203:AB203),0)*$E$65-SUM($S65:AA65),0),0)</f>
        <v>0</v>
      </c>
      <c r="AC65" s="59">
        <f>IF(AND($Q$2&lt;&gt;0,AC6&gt;=$Q2),MAX(MAX(SUM($S213:AC216)-SUM($S203:AC203),0)*$E$65-SUM($S65:AB65),0),0)</f>
        <v>0</v>
      </c>
      <c r="AD65" s="59">
        <f>IF(AND($Q$2&lt;&gt;0,AD6&gt;=$Q2),MAX(MAX(SUM($S213:AD216)-SUM($S203:AD203),0)*$E$65-SUM($S65:AC65),0),0)</f>
        <v>0</v>
      </c>
      <c r="AE65" s="59">
        <f>IF(AND($Q$2&lt;&gt;0,AE6&gt;=$Q2),MAX(MAX(SUM($S213:AE216)-SUM($S203:AE203),0)*$E$65-SUM($S65:AD65),0),0)</f>
        <v>0</v>
      </c>
      <c r="AF65" s="59">
        <f>IF(AND($Q$2&lt;&gt;0,AF6&gt;=$Q2),MAX(MAX(SUM($S213:AF216)-SUM($S203:AF203),0)*$E$65-SUM($S65:AE65),0),0)</f>
        <v>0</v>
      </c>
      <c r="AG65" s="59">
        <f>IF(AND($Q$2&lt;&gt;0,AG6&gt;=$Q2),MAX(MAX(SUM($S213:AG216)-SUM($S203:AG203),0)*$E$65-SUM($S65:AF65),0),0)</f>
        <v>0</v>
      </c>
      <c r="AH65" s="59">
        <f>IF(AND($Q$2&lt;&gt;0,AH6&gt;=$Q2),MAX(MAX(SUM($S213:AH216)-SUM($S203:AH203),0)*$E$65-SUM($S65:AG65),0),0)</f>
        <v>0</v>
      </c>
      <c r="AI65" s="59">
        <f>IF(AND($Q$2&lt;&gt;0,AI6&gt;=$Q2),MAX(MAX(SUM($S213:AI216)-SUM($S203:AI203),0)*$E$65-SUM($S65:AH65),0),0)</f>
        <v>0</v>
      </c>
      <c r="AJ65" s="59">
        <f>IF(AND($Q$2&lt;&gt;0,AJ6&gt;=$Q2),MAX(MAX(SUM($S213:AJ216)-SUM($S203:AJ203),0)*$E$65-SUM($S65:AI65),0),0)</f>
        <v>0</v>
      </c>
      <c r="AK65" s="59">
        <f>IF(AND($Q$2&lt;&gt;0,AK6&gt;=$Q2),MAX(MAX(SUM($S213:AK216)-SUM($S203:AK203),0)*$E$65-SUM($S65:AJ65),0),0)</f>
        <v>0</v>
      </c>
      <c r="AL65" s="59">
        <f>IF(AND($Q$2&lt;&gt;0,AL6&gt;=$Q2),MAX(MAX(SUM($S213:AL216)-SUM($S203:AL203),0)*$E$65-SUM($S65:AK65),0),0)</f>
        <v>0</v>
      </c>
      <c r="AM65" s="59">
        <f>IF(AND($Q$2&lt;&gt;0,AM6&gt;=$Q2),MAX(MAX(SUM($S213:AM216)-SUM($S203:AM203),0)*$E$65-SUM($S65:AL65),0),0)</f>
        <v>0</v>
      </c>
      <c r="AN65" s="59">
        <f>IF(AND($Q$2&lt;&gt;0,AN6&gt;=$Q2),MAX(MAX(SUM($S213:AN216)-SUM($S203:AN203),0)*$E$65-SUM($S65:AM65),0),0)</f>
        <v>0</v>
      </c>
      <c r="AO65" s="59">
        <f>IF(AND($Q$2&lt;&gt;0,AO6&gt;=$Q2),MAX(MAX(SUM($S213:AO216)-SUM($S203:AO203),0)*$E$65-SUM($S65:AN65),0),0)</f>
        <v>0</v>
      </c>
      <c r="AP65" s="59">
        <f>IF(AND($Q$2&lt;&gt;0,AP6&gt;=$Q2),MAX(MAX(SUM($S213:AP216)-SUM($S203:AP203),0)*$E$65-SUM($S65:AO65),0),0)</f>
        <v>0</v>
      </c>
      <c r="AQ65" s="59">
        <f>IF(AND($Q$2&lt;&gt;0,AQ6&gt;=$Q2),MAX(MAX(SUM($S213:AQ216)-SUM($S203:AQ203),0)*$E$65-SUM($S65:AP65),0),0)</f>
        <v>0</v>
      </c>
      <c r="AR65" s="59">
        <f>IF(AND($Q$2&lt;&gt;0,AR6&gt;=$Q2),MAX(MAX(SUM($S213:AR216)-SUM($S203:AR203),0)*$E$65-SUM($S65:AQ65),0),0)</f>
        <v>0</v>
      </c>
      <c r="AS65" s="59">
        <f>IF(AND($Q$2&lt;&gt;0,AS6&gt;=$Q2),MAX(MAX(SUM($S213:AS216)-SUM($S203:AS203),0)*$E$65-SUM($S65:AR65),0),0)</f>
        <v>0</v>
      </c>
      <c r="AT65" s="59">
        <f>IF(AND($Q$2&lt;&gt;0,AT6&gt;=$Q2),MAX(MAX(SUM($S213:AT216)-SUM($S203:AT203),0)*$E$65-SUM($S65:AS65),0),0)</f>
        <v>0</v>
      </c>
      <c r="AU65" s="59">
        <f>IF(AND($Q$2&lt;&gt;0,AU6&gt;=$Q2),MAX(MAX(SUM($S213:AU216)-SUM($S203:AU203),0)*$E$65-SUM($S65:AT65),0),0)</f>
        <v>0</v>
      </c>
      <c r="AV65" s="59">
        <f>IF(AND($Q$2&lt;&gt;0,AV6&gt;=$Q2),MAX(MAX(SUM($S213:AV216)-SUM($S203:AV203),0)*$E$65-SUM($S65:AU65),0),0)</f>
        <v>0</v>
      </c>
      <c r="AW65" s="59">
        <f>IF(AND($Q$2&lt;&gt;0,AW6&gt;=$Q2),MAX(MAX(SUM($S213:AW216)-SUM($S203:AW203),0)*$E$65-SUM($S65:AV65),0),0)</f>
        <v>0</v>
      </c>
      <c r="AX65" s="59">
        <f>IF(AND($Q$2&lt;&gt;0,AX6&gt;=$Q2),MAX(MAX(SUM($S213:AX216)-SUM($S203:AX203),0)*$E$65-SUM($S65:AW65),0),0)</f>
        <v>0</v>
      </c>
      <c r="AY65" s="59">
        <f>IF(AND($Q$2&lt;&gt;0,AY6&gt;=$Q2),MAX(MAX(SUM($S213:AY216)-SUM($S203:AY203),0)*$E$65-SUM($S65:AX65),0),0)</f>
        <v>0</v>
      </c>
      <c r="AZ65" s="59">
        <f>IF(AND($Q$2&lt;&gt;0,AZ6&gt;=$Q2),MAX(MAX(SUM($S213:AZ216)-SUM($S203:AZ203),0)*$E$65-SUM($S65:AY65),0),0)</f>
        <v>0</v>
      </c>
      <c r="BA65" s="59">
        <f>IF(AND($Q$2&lt;&gt;0,BA6&gt;=$Q2),MAX(MAX(SUM($S213:BA216)-SUM($S203:BA203),0)*$E$65-SUM($S65:AZ65),0),0)</f>
        <v>0</v>
      </c>
      <c r="BB65" s="59">
        <f>IF(AND($Q$2&lt;&gt;0,BB6&gt;=$Q2),MAX(MAX(SUM($S213:BB216)-SUM($S203:BB203),0)*$E$65-SUM($S65:BA65),0),0)</f>
        <v>0</v>
      </c>
      <c r="BC65" s="59">
        <f>IF(AND($Q$2&lt;&gt;0,BC6&gt;=$Q2),MAX(MAX(SUM($S213:BC216)-SUM($S203:BC203),0)*$E$65-SUM($S65:BB65),0),0)</f>
        <v>0</v>
      </c>
      <c r="BD65" s="59">
        <f>IF(AND($Q$2&lt;&gt;0,BD6&gt;=$Q2),MAX(MAX(SUM($S213:BD216)-SUM($S203:BD203),0)*$E$65-SUM($S65:BC65),0),0)</f>
        <v>0</v>
      </c>
      <c r="BE65" s="59">
        <f>IF(AND($Q$2&lt;&gt;0,BE6&gt;=$Q2),MAX(MAX(SUM($S213:BE216)-SUM($S203:BE203),0)*$E$65-SUM($S65:BD65),0),0)</f>
        <v>0</v>
      </c>
      <c r="BF65" s="59">
        <f>IF(AND($Q$2&lt;&gt;0,BF6&gt;=$Q2),MAX(MAX(SUM($S213:BF216)-SUM($S203:BF203),0)*$E$65-SUM($S65:BE65),0),0)</f>
        <v>0</v>
      </c>
      <c r="BG65" s="59">
        <f>IF(AND($Q$2&lt;&gt;0,BG6&gt;=$Q2),MAX(MAX(SUM($S213:BG216)-SUM($S203:BG203),0)*$E$65-SUM($S65:BF65),0),0)</f>
        <v>0</v>
      </c>
      <c r="BH65" s="59">
        <f>IF(AND($Q$2&lt;&gt;0,BH6&gt;=$Q2),MAX(MAX(SUM($S213:BH216)-SUM($S203:BH203),0)*$E$65-SUM($S65:BG65),0),0)</f>
        <v>0</v>
      </c>
      <c r="BI65" s="59">
        <f>IF(AND($Q$2&lt;&gt;0,BI6&gt;=$Q2),MAX(MAX(SUM($S213:BI216)-SUM($S203:BI203),0)*$E$65-SUM($S65:BH65),0),0)</f>
        <v>0</v>
      </c>
      <c r="BJ65" s="59">
        <f>IF(AND($Q$2&lt;&gt;0,BJ6&gt;=$Q2),MAX(MAX(SUM($S213:BJ216)-SUM($S203:BJ203),0)*$E$65-SUM($S65:BI65),0),0)</f>
        <v>0</v>
      </c>
      <c r="BK65" s="59">
        <f>IF(AND($Q$2&lt;&gt;0,BK6&gt;=$Q2),MAX(MAX(SUM($S213:BK216)-SUM($S203:BK203),0)*$E$65-SUM($S65:BJ65),0),0)</f>
        <v>0</v>
      </c>
      <c r="BL65" s="59">
        <f>IF(AND($Q$2&lt;&gt;0,BL6&gt;=$Q2),MAX(MAX(SUM($S213:BL216)-SUM($S203:BL203),0)*$E$65-SUM($S65:BK65),0),0)</f>
        <v>0</v>
      </c>
      <c r="BM65" s="59">
        <f>IF(AND($Q$2&lt;&gt;0,BM6&gt;=$Q2),MAX(MAX(SUM($S213:BM216)-SUM($S203:BM203),0)*$E$65-SUM($S65:BL65),0),0)</f>
        <v>0</v>
      </c>
      <c r="BN65" s="59">
        <f>IF(AND($Q$2&lt;&gt;0,BN6&gt;=$Q2),MAX(MAX(SUM($S213:BN216)-SUM($S203:BN203),0)*$E$65-SUM($S65:BM65),0),0)</f>
        <v>0</v>
      </c>
      <c r="BO65" s="59">
        <f>IF(AND($Q$2&lt;&gt;0,BO6&gt;=$Q2),MAX(MAX(SUM($S213:BO216)-SUM($S203:BO203),0)*$E$65-SUM($S65:BN65),0),0)</f>
        <v>0</v>
      </c>
      <c r="BP65" s="59">
        <f>IF(AND($Q$2&lt;&gt;0,BP6&gt;=$Q2),MAX(MAX(SUM($S213:BP216)-SUM($S203:BP203),0)*$E$65-SUM($S65:BO65),0),0)</f>
        <v>0</v>
      </c>
      <c r="BQ65" s="59">
        <f>IF(AND($Q$2&lt;&gt;0,BQ6&gt;=$Q2),MAX(MAX(SUM($S213:BQ216)-SUM($S203:BQ203),0)*$E$65-SUM($S65:BP65),0),0)</f>
        <v>0</v>
      </c>
      <c r="BR65" s="59">
        <f>IF(AND($Q$2&lt;&gt;0,BR6&gt;=$Q2),MAX(MAX(SUM($S213:BR216)-SUM($S203:BR203),0)*$E$65-SUM($S65:BQ65),0),0)</f>
        <v>0</v>
      </c>
      <c r="BS65" s="59">
        <f>IF(AND($Q$2&lt;&gt;0,BS6&gt;=$Q2),MAX(MAX(SUM($S213:BS216)-SUM($S203:BS203),0)*$E$65-SUM($S65:BR65),0),0)</f>
        <v>0</v>
      </c>
      <c r="BT65" s="59">
        <f>IF(AND($Q$2&lt;&gt;0,BT6&gt;=$Q2),MAX(MAX(SUM($S213:BT216)-SUM($S203:BT203),0)*$E$65-SUM($S65:BS65),0),0)</f>
        <v>0</v>
      </c>
      <c r="BU65" s="59">
        <f>IF(AND($Q$2&lt;&gt;0,BU6&gt;=$Q2),MAX(MAX(SUM($S213:BU216)-SUM($S203:BU203),0)*$E$65-SUM($S65:BT65),0),0)</f>
        <v>0</v>
      </c>
      <c r="BV65" s="59">
        <f>IF(AND($Q$2&lt;&gt;0,BV6&gt;=$Q2),MAX(MAX(SUM($S213:BV216)-SUM($S203:BV203),0)*$E$65-SUM($S65:BU65),0),0)</f>
        <v>0</v>
      </c>
      <c r="BW65" s="59">
        <f>IF(AND($Q$2&lt;&gt;0,BW6&gt;=$Q2),MAX(MAX(SUM($S213:BW216)-SUM($S203:BW203),0)*$E$65-SUM($S65:BV65),0),0)</f>
        <v>0</v>
      </c>
      <c r="BX65" s="59">
        <f>IF(AND($Q$2&lt;&gt;0,BX6&gt;=$Q2),MAX(MAX(SUM($S213:BX216)-SUM($S203:BX203),0)*$E$65-SUM($S65:BW65),0),0)</f>
        <v>0</v>
      </c>
      <c r="BY65" s="59">
        <f>IF(AND($Q$2&lt;&gt;0,BY6&gt;=$Q2),MAX(MAX(SUM($S213:BY216)-SUM($S203:BY203),0)*$E$65-SUM($S65:BX65),0),0)</f>
        <v>0</v>
      </c>
      <c r="BZ65" s="59">
        <f>IF(AND($Q$2&lt;&gt;0,BZ6&gt;=$Q2),MAX(MAX(SUM($S213:BZ216)-SUM($S203:BZ203),0)*$E$65-SUM($S65:BY65),0),0)</f>
        <v>0</v>
      </c>
      <c r="CA65" s="59">
        <f>IF(AND($Q$2&lt;&gt;0,CA6&gt;=$Q2),MAX(MAX(SUM($S213:CA216)-SUM($S203:CA203),0)*$E$65-SUM($S65:BZ65),0),0)</f>
        <v>0</v>
      </c>
      <c r="CB65" s="59">
        <f>IF(AND($Q$2&lt;&gt;0,CB6&gt;=$Q2),MAX(MAX(SUM($S213:CB216)-SUM($S203:CB203),0)*$E$65-SUM($S65:CA65),0),0)</f>
        <v>0</v>
      </c>
      <c r="CC65" s="59">
        <f>IF(AND($Q$2&lt;&gt;0,CC6&gt;=$Q2),MAX(MAX(SUM($S213:CC216)-SUM($S203:CC203),0)*$E$65-SUM($S65:CB65),0),0)</f>
        <v>0</v>
      </c>
      <c r="CD65" s="59">
        <f>IF(AND($Q$2&lt;&gt;0,CD6&gt;=$Q2),MAX(MAX(SUM($S213:CD216)-SUM($S203:CD203),0)*$E$65-SUM($S65:CC65),0),0)</f>
        <v>0</v>
      </c>
      <c r="CE65" s="59">
        <f>IF(AND($Q$2&lt;&gt;0,CE6&gt;=$Q2),MAX(MAX(SUM($S213:CE216)-SUM($S203:CE203),0)*$E$65-SUM($S65:CD65),0),0)</f>
        <v>0</v>
      </c>
      <c r="CF65" s="59">
        <f>IF(AND($Q$2&lt;&gt;0,CF6&gt;=$Q2),MAX(MAX(SUM($S213:CF216)-SUM($S203:CF203),0)*$E$65-SUM($S65:CE65),0),0)</f>
        <v>0</v>
      </c>
      <c r="CG65" s="59">
        <f>IF(AND($Q$2&lt;&gt;0,CG6&gt;=$Q2),MAX(MAX(SUM($S213:CG216)-SUM($S203:CG203),0)*$E$65-SUM($S65:CF65),0),0)</f>
        <v>0</v>
      </c>
      <c r="CH65" s="59">
        <f>IF(AND($Q$2&lt;&gt;0,CH6&gt;=$Q2),MAX(MAX(SUM($S213:CH216)-SUM($S203:CH203),0)*$E$65-SUM($S65:CG65),0),0)</f>
        <v>0</v>
      </c>
      <c r="CI65" s="59">
        <f>IF(AND($Q$2&lt;&gt;0,CI6&gt;=$Q2),MAX(MAX(SUM($S213:CI216)-SUM($S203:CI203),0)*$E$65-SUM($S65:CH65),0),0)</f>
        <v>0</v>
      </c>
      <c r="CJ65" s="59">
        <f>IF(AND($Q$2&lt;&gt;0,CJ6&gt;=$Q2),MAX(MAX(SUM($S213:CJ216)-SUM($S203:CJ203),0)*$E$65-SUM($S65:CI65),0),0)</f>
        <v>0</v>
      </c>
      <c r="CK65" s="59">
        <f>IF(AND($Q$2&lt;&gt;0,CK6&gt;=$Q2),MAX(MAX(SUM($S213:CK216)-SUM($S203:CK203),0)*$E$65-SUM($S65:CJ65),0),0)</f>
        <v>0</v>
      </c>
      <c r="CL65" s="59">
        <f>IF(AND($Q$2&lt;&gt;0,CL6&gt;=$Q2),MAX(MAX(SUM($S213:CL216)-SUM($S203:CL203),0)*$E$65-SUM($S65:CK65),0),0)</f>
        <v>0</v>
      </c>
      <c r="CM65" s="59">
        <f>IF(AND($Q$2&lt;&gt;0,CM6&gt;=$Q2),MAX(MAX(SUM($S213:CM216)-SUM($S203:CM203),0)*$E$65-SUM($S65:CL65),0),0)</f>
        <v>0</v>
      </c>
      <c r="CN65" s="59">
        <f>IF(AND($Q$2&lt;&gt;0,CN6&gt;=$Q2),MAX(MAX(SUM($S213:CN216)-SUM($S203:CN203),0)*$E$65-SUM($S65:CM65),0),0)</f>
        <v>0</v>
      </c>
      <c r="CO65" s="59">
        <f>IF(AND($Q$2&lt;&gt;0,CO6&gt;=$Q2),MAX(MAX(SUM($S213:CO216)-SUM($S203:CO203),0)*$E$65-SUM($S65:CN65),0),0)</f>
        <v>0</v>
      </c>
      <c r="CP65" s="59">
        <f>IF(AND($Q$2&lt;&gt;0,CP6&gt;=$Q2),MAX(MAX(SUM($S213:CP216)-SUM($S203:CP203),0)*$E$65-SUM($S65:CO65),0),0)</f>
        <v>0</v>
      </c>
      <c r="CQ65" s="59">
        <f>IF(AND($Q$2&lt;&gt;0,CQ6&gt;=$Q2),MAX(MAX(SUM($S213:CQ216)-SUM($S203:CQ203),0)*$E$65-SUM($S65:CP65),0),0)</f>
        <v>0</v>
      </c>
      <c r="CR65" s="59">
        <f>IF(AND($Q$2&lt;&gt;0,CR6&gt;=$Q2),MAX(MAX(SUM($S213:CR216)-SUM($S203:CR203),0)*$E$65-SUM($S65:CQ65),0),0)</f>
        <v>0</v>
      </c>
      <c r="CS65" s="59">
        <f>IF(AND($Q$2&lt;&gt;0,CS6&gt;=$Q2),MAX(MAX(SUM($S213:CS216)-SUM($S203:CS203),0)*$E$65-SUM($S65:CR65),0),0)</f>
        <v>0</v>
      </c>
      <c r="CT65" s="59">
        <f>IF(AND($Q$2&lt;&gt;0,CT6&gt;=$Q2),MAX(MAX(SUM($S213:CT216)-SUM($S203:CT203),0)*$E$65-SUM($S65:CS65),0),0)</f>
        <v>0</v>
      </c>
      <c r="CU65" s="59">
        <f>IF(AND($Q$2&lt;&gt;0,CU6&gt;=$Q2),MAX(MAX(SUM($S213:CU216)-SUM($S203:CU203),0)*$E$65-SUM($S65:CT65),0),0)</f>
        <v>0</v>
      </c>
      <c r="CV65" s="59">
        <f>IF(AND($Q$2&lt;&gt;0,CV6&gt;=$Q2),MAX(MAX(SUM($S213:CV216)-SUM($S203:CV203),0)*$E$65-SUM($S65:CU65),0),0)</f>
        <v>0</v>
      </c>
      <c r="CW65" s="59">
        <f>IF(AND($Q$2&lt;&gt;0,CW6&gt;=$Q2),MAX(MAX(SUM($S213:CW216)-SUM($S203:CW203),0)*$E$65-SUM($S65:CV65),0),0)</f>
        <v>0</v>
      </c>
      <c r="CX65" s="59">
        <f>IF(AND($Q$2&lt;&gt;0,CX6&gt;=$Q2),MAX(MAX(SUM($S213:CX216)-SUM($S203:CX203),0)*$E$65-SUM($S65:CW65),0),0)</f>
        <v>0</v>
      </c>
      <c r="CY65" s="59">
        <f>IF(AND($Q$2&lt;&gt;0,CY6&gt;=$Q2),MAX(MAX(SUM($S213:CY216)-SUM($S203:CY203),0)*$E$65-SUM($S65:CX65),0),0)</f>
        <v>0</v>
      </c>
      <c r="CZ65" s="59">
        <f>IF(AND($Q$2&lt;&gt;0,CZ6&gt;=$Q2),MAX(MAX(SUM($S213:CZ216)-SUM($S203:CZ203),0)*$E$65-SUM($S65:CY65),0),0)</f>
        <v>0</v>
      </c>
      <c r="DA65" s="59">
        <f>IF(AND($Q$2&lt;&gt;0,DA6&gt;=$Q2),MAX(MAX(SUM($S213:DA216)-SUM($S203:DA203),0)*$E$65-SUM($S65:CZ65),0),0)</f>
        <v>0</v>
      </c>
      <c r="DB65" s="59">
        <f>IF(AND($Q$2&lt;&gt;0,DB6&gt;=$Q2),MAX(MAX(SUM($S213:DB216)-SUM($S203:DB203),0)*$E$65-SUM($S65:DA65),0),0)</f>
        <v>0</v>
      </c>
      <c r="DC65" s="59">
        <f>IF(AND($Q$2&lt;&gt;0,DC6&gt;=$Q2),MAX(MAX(SUM($S213:DC216)-SUM($S203:DC203),0)*$E$65-SUM($S65:DB65),0),0)</f>
        <v>0</v>
      </c>
      <c r="DD65" s="59">
        <f>IF(AND($Q$2&lt;&gt;0,DD6&gt;=$Q2),MAX(MAX(SUM($S213:DD216)-SUM($S203:DD203),0)*$E$65-SUM($S65:DC65),0),0)</f>
        <v>0</v>
      </c>
      <c r="DE65" s="59">
        <f>IF(AND($Q$2&lt;&gt;0,DE6&gt;=$Q2),MAX(MAX(SUM($S213:DE216)-SUM($S203:DE203),0)*$E$65-SUM($S65:DD65),0),0)</f>
        <v>0</v>
      </c>
      <c r="DF65" s="59">
        <f>IF(AND($Q$2&lt;&gt;0,DF6&gt;=$Q2),MAX(MAX(SUM($S213:DF216)-SUM($S203:DF203),0)*$E$65-SUM($S65:DE65),0),0)</f>
        <v>0</v>
      </c>
      <c r="DG65" s="59">
        <f>IF(AND($Q$2&lt;&gt;0,DG6&gt;=$Q2),MAX(MAX(SUM($S213:DG216)-SUM($S203:DG203),0)*$E$65-SUM($S65:DF65),0),0)</f>
        <v>0</v>
      </c>
      <c r="DH65" s="59">
        <f>IF(AND($Q$2&lt;&gt;0,DH6&gt;=$Q2),MAX(MAX(SUM($S213:DH216)-SUM($S203:DH203),0)*$E$65-SUM($S65:DG65),0),0)</f>
        <v>0</v>
      </c>
      <c r="DI65" s="59">
        <f>IF(AND($Q$2&lt;&gt;0,DI6&gt;=$Q2),MAX(MAX(SUM($S213:DI216)-SUM($S203:DI203),0)*$E$65-SUM($S65:DH65),0),0)</f>
        <v>0</v>
      </c>
      <c r="DJ65" s="59">
        <f>IF(AND($Q$2&lt;&gt;0,DJ6&gt;=$Q2),MAX(MAX(SUM($S213:DJ216)-SUM($S203:DJ203),0)*$E$65-SUM($S65:DI65),0),0)</f>
        <v>0</v>
      </c>
      <c r="DK65" s="59">
        <f>IF(AND($Q$2&lt;&gt;0,DK6&gt;=$Q2),MAX(MAX(SUM($S213:DK216)-SUM($S203:DK203),0)*$E$65-SUM($S65:DJ65),0),0)</f>
        <v>0</v>
      </c>
      <c r="DL65" s="59">
        <f>IF(AND($Q$2&lt;&gt;0,DL6&gt;=$Q2),MAX(MAX(SUM($S213:DL216)-SUM($S203:DL203),0)*$E$65-SUM($S65:DK65),0),0)</f>
        <v>0</v>
      </c>
      <c r="DM65" s="59">
        <f>IF(AND($Q$2&lt;&gt;0,DM6&gt;=$Q2),MAX(MAX(SUM($S213:DM216)-SUM($S203:DM203),0)*$E$65-SUM($S65:DL65),0),0)</f>
        <v>0</v>
      </c>
      <c r="DN65" s="59">
        <f>IF(AND($Q$2&lt;&gt;0,DN6&gt;=$Q2),MAX(MAX(SUM($S213:DN216)-SUM($S203:DN203),0)*$E$65-SUM($S65:DM65),0),0)</f>
        <v>0</v>
      </c>
      <c r="DO65" s="59">
        <f>IF(AND($Q$2&lt;&gt;0,DO6&gt;=$Q2),MAX(MAX(SUM($S213:DO216)-SUM($S203:DO203),0)*$E$65-SUM($S65:DN65),0),0)</f>
        <v>0</v>
      </c>
      <c r="DP65" s="59">
        <f>IF(AND($Q$2&lt;&gt;0,DP6&gt;=$Q2),MAX(MAX(SUM($S213:DP216)-SUM($S203:DP203),0)*$E$65-SUM($S65:DO65),0),0)</f>
        <v>0</v>
      </c>
      <c r="DQ65" s="59">
        <f>IF(AND($Q$2&lt;&gt;0,DQ6&gt;=$Q2),MAX(MAX(SUM($S213:DQ216)-SUM($S203:DQ203),0)*$E$65-SUM($S65:DP65),0),0)</f>
        <v>0</v>
      </c>
      <c r="DR65" s="59">
        <f>IF(AND($Q$2&lt;&gt;0,DR6&gt;=$Q2),MAX(MAX(SUM($S213:DR216)-SUM($S203:DR203),0)*$E$65-SUM($S65:DQ65),0),0)</f>
        <v>0</v>
      </c>
      <c r="DS65" s="59">
        <f>IF(AND($Q$2&lt;&gt;0,DS6&gt;=$Q2),MAX(MAX(SUM($S213:DS216)-SUM($S203:DS203),0)*$E$65-SUM($S65:DR65),0),0)</f>
        <v>0</v>
      </c>
      <c r="DT65" s="59">
        <f>IF(AND($Q$2&lt;&gt;0,DT6&gt;=$Q2),MAX(MAX(SUM($S213:DT216)-SUM($S203:DT203),0)*$E$65-SUM($S65:DS65),0),0)</f>
        <v>0</v>
      </c>
      <c r="DU65" s="59">
        <f>IF(AND($Q$2&lt;&gt;0,DU6&gt;=$Q2),MAX(MAX(SUM($S213:DU216)-SUM($S203:DU203),0)*$E$65-SUM($S65:DT65),0),0)</f>
        <v>0</v>
      </c>
      <c r="DV65" s="59">
        <f>IF(AND($Q$2&lt;&gt;0,DV6&gt;=$Q2),MAX(MAX(SUM($S213:DV216)-SUM($S203:DV203),0)*$E$65-SUM($S65:DU65),0),0)</f>
        <v>0</v>
      </c>
      <c r="DW65" s="59">
        <f>IF(AND($Q$2&lt;&gt;0,DW6&gt;=$Q2),MAX(MAX(SUM($S213:DW216)-SUM($S203:DW203),0)*$E$65-SUM($S65:DV65),0),0)</f>
        <v>0</v>
      </c>
      <c r="DX65" s="59">
        <f>IF(AND($Q$2&lt;&gt;0,DX6&gt;=$Q2),MAX(MAX(SUM($S213:DX216)-SUM($S203:DX203),0)*$E$65-SUM($S65:DW65),0),0)</f>
        <v>0</v>
      </c>
      <c r="DY65" s="59">
        <f>IF(AND($Q$2&lt;&gt;0,DY6&gt;=$Q2),MAX(MAX(SUM($S213:DY216)-SUM($S203:DY203),0)*$E$65-SUM($S65:DX65),0),0)</f>
        <v>0</v>
      </c>
      <c r="DZ65" s="59">
        <f>IF(AND($Q$2&lt;&gt;0,DZ6&gt;=$Q2),MAX(MAX(SUM($S213:DZ216)-SUM($S203:DZ203),0)*$E$65-SUM($S65:DY65),0),0)</f>
        <v>0</v>
      </c>
      <c r="EA65" s="59">
        <f>IF(AND($Q$2&lt;&gt;0,EA6&gt;=$Q2),MAX(MAX(SUM($S213:EA216)-SUM($S203:EA203),0)*$E$65-SUM($S65:DZ65),0),0)</f>
        <v>0</v>
      </c>
      <c r="EB65" s="59">
        <f>IF(AND($Q$2&lt;&gt;0,EB6&gt;=$Q2),MAX(MAX(SUM($S213:EB216)-SUM($S203:EB203),0)*$E$65-SUM($S65:EA65),0),0)</f>
        <v>0</v>
      </c>
      <c r="EC65" s="59">
        <f>IF(AND($Q$2&lt;&gt;0,EC6&gt;=$Q2),MAX(MAX(SUM($S213:EC216)-SUM($S203:EC203),0)*$E$65-SUM($S65:EB65),0),0)</f>
        <v>0</v>
      </c>
      <c r="ED65" s="59">
        <f>IF(AND($Q$2&lt;&gt;0,ED6&gt;=$Q2),MAX(MAX(SUM($S213:ED216)-SUM($S203:ED203),0)*$E$65-SUM($S65:EC65),0),0)</f>
        <v>0</v>
      </c>
      <c r="EE65" s="59">
        <f>IF(AND($Q$2&lt;&gt;0,EE6&gt;=$Q2),MAX(MAX(SUM($S213:EE216)-SUM($S203:EE203),0)*$E$65-SUM($S65:ED65),0),0)</f>
        <v>0</v>
      </c>
      <c r="EF65" s="59">
        <f>IF(AND($Q$2&lt;&gt;0,EF6&gt;=$Q2),MAX(MAX(SUM($S213:EF216)-SUM($S203:EF203),0)*$E$65-SUM($S65:EE65),0),0)</f>
        <v>0</v>
      </c>
      <c r="EG65" s="59">
        <f>IF(AND($Q$2&lt;&gt;0,EG6&gt;=$Q2),MAX(MAX(SUM($S213:EG216)-SUM($S203:EG203),0)*$E$65-SUM($S65:EF65),0),0)</f>
        <v>0</v>
      </c>
      <c r="EH65" s="59">
        <f>IF(AND($Q$2&lt;&gt;0,EH6&gt;=$Q2),MAX(MAX(SUM($S213:EH216)-SUM($S203:EH203),0)*$E$65-SUM($S65:EG65),0),0)</f>
        <v>0</v>
      </c>
      <c r="EI65" s="59">
        <f>IF(AND($Q$2&lt;&gt;0,EI6&gt;=$Q2),MAX(MAX(SUM($S213:EI216)-SUM($S203:EI203),0)*$E$65-SUM($S65:EH65),0),0)</f>
        <v>0</v>
      </c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60"/>
      <c r="GM65" s="60"/>
      <c r="GN65" s="60"/>
      <c r="GO65" s="60"/>
      <c r="GP65" s="60"/>
      <c r="GQ65" s="60"/>
      <c r="GR65" s="60"/>
      <c r="GS65" s="60"/>
    </row>
    <row r="66" spans="2:201" x14ac:dyDescent="0.2">
      <c r="B66" s="66" t="s">
        <v>924</v>
      </c>
      <c r="C66" s="67" t="s">
        <v>161</v>
      </c>
      <c r="D66" s="68"/>
      <c r="E66" s="81">
        <f>Вводные!G38</f>
        <v>0.22</v>
      </c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9">
        <f t="shared" si="139"/>
        <v>0</v>
      </c>
      <c r="Q66" s="70">
        <f t="shared" si="140"/>
        <v>0</v>
      </c>
      <c r="R66" s="59">
        <f t="shared" si="141"/>
        <v>0</v>
      </c>
      <c r="S66" s="102">
        <f>SUMIF(факт!$S$7:$S$2427,S$6&amp;"/"&amp;$B66,факт!$O$7:$O$2427)</f>
        <v>0</v>
      </c>
      <c r="T66" s="102">
        <f>SUMIF(факт!$S$7:$S$2427,T$6&amp;"/"&amp;$B66,факт!$O$7:$O$2427)</f>
        <v>0</v>
      </c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60"/>
      <c r="FU66" s="60"/>
      <c r="FV66" s="60"/>
      <c r="FW66" s="60"/>
      <c r="FX66" s="60"/>
      <c r="FY66" s="60"/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0"/>
      <c r="GK66" s="60"/>
      <c r="GL66" s="60"/>
      <c r="GM66" s="60"/>
      <c r="GN66" s="60"/>
      <c r="GO66" s="60"/>
      <c r="GP66" s="60"/>
      <c r="GQ66" s="60"/>
      <c r="GR66" s="60"/>
      <c r="GS66" s="60"/>
    </row>
    <row r="67" spans="2:201" x14ac:dyDescent="0.2">
      <c r="B67" s="66" t="s">
        <v>925</v>
      </c>
      <c r="C67" s="67" t="s">
        <v>926</v>
      </c>
      <c r="D67" s="70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9">
        <f t="shared" si="139"/>
        <v>0</v>
      </c>
      <c r="Q67" s="70">
        <f t="shared" si="140"/>
        <v>0</v>
      </c>
      <c r="R67" s="59">
        <f t="shared" si="141"/>
        <v>0</v>
      </c>
      <c r="S67" s="102">
        <f>SUMIF(факт!$S$7:$S$2427,S$6&amp;"/"&amp;$B67,факт!$O$7:$O$2427)</f>
        <v>0</v>
      </c>
      <c r="T67" s="102">
        <f>SUMIF(факт!$S$7:$S$2427,T$6&amp;"/"&amp;$B67,факт!$O$7:$O$2427)</f>
        <v>0</v>
      </c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60"/>
      <c r="FU67" s="60"/>
      <c r="FV67" s="60"/>
      <c r="FW67" s="60"/>
      <c r="FX67" s="60"/>
      <c r="FY67" s="60"/>
      <c r="FZ67" s="60"/>
      <c r="GA67" s="60"/>
      <c r="GB67" s="60"/>
      <c r="GC67" s="60"/>
      <c r="GD67" s="60"/>
      <c r="GE67" s="60"/>
      <c r="GF67" s="60"/>
      <c r="GG67" s="60"/>
      <c r="GH67" s="60"/>
      <c r="GI67" s="60"/>
      <c r="GJ67" s="60"/>
      <c r="GK67" s="60"/>
      <c r="GL67" s="60"/>
      <c r="GM67" s="60"/>
      <c r="GN67" s="60"/>
      <c r="GO67" s="60"/>
      <c r="GP67" s="60"/>
      <c r="GQ67" s="60"/>
      <c r="GR67" s="60"/>
      <c r="GS67" s="60"/>
    </row>
    <row r="68" spans="2:201" x14ac:dyDescent="0.2">
      <c r="B68" s="66" t="s">
        <v>927</v>
      </c>
      <c r="C68" s="67" t="s">
        <v>928</v>
      </c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9">
        <f t="shared" si="139"/>
        <v>0</v>
      </c>
      <c r="Q68" s="70">
        <f t="shared" si="140"/>
        <v>0</v>
      </c>
      <c r="R68" s="59">
        <f t="shared" si="141"/>
        <v>0</v>
      </c>
      <c r="S68" s="102">
        <f>SUMIF(факт!$S$7:$S$2427,S$6&amp;"/"&amp;$B68,факт!$O$7:$O$2427)</f>
        <v>0</v>
      </c>
      <c r="T68" s="102">
        <f>SUMIF(факт!$S$7:$S$2427,T$6&amp;"/"&amp;$B68,факт!$O$7:$O$2427)</f>
        <v>0</v>
      </c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60"/>
      <c r="FU68" s="60"/>
      <c r="FV68" s="60"/>
      <c r="FW68" s="60"/>
      <c r="FX68" s="60"/>
      <c r="FY68" s="60"/>
      <c r="FZ68" s="60"/>
      <c r="GA68" s="60"/>
      <c r="GB68" s="60"/>
      <c r="GC68" s="60"/>
      <c r="GD68" s="60"/>
      <c r="GE68" s="60"/>
      <c r="GF68" s="60"/>
      <c r="GG68" s="60"/>
      <c r="GH68" s="60"/>
      <c r="GI68" s="60"/>
      <c r="GJ68" s="60"/>
      <c r="GK68" s="60"/>
      <c r="GL68" s="60"/>
      <c r="GM68" s="60"/>
      <c r="GN68" s="60"/>
      <c r="GO68" s="60"/>
      <c r="GP68" s="60"/>
      <c r="GQ68" s="60"/>
      <c r="GR68" s="60"/>
      <c r="GS68" s="60"/>
    </row>
    <row r="69" spans="2:201" x14ac:dyDescent="0.2">
      <c r="B69" s="66" t="s">
        <v>929</v>
      </c>
      <c r="C69" s="67" t="s">
        <v>930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9">
        <f t="shared" si="139"/>
        <v>0</v>
      </c>
      <c r="Q69" s="70">
        <f t="shared" si="140"/>
        <v>0</v>
      </c>
      <c r="R69" s="59">
        <f t="shared" si="141"/>
        <v>0</v>
      </c>
      <c r="S69" s="102">
        <f>SUMIF(факт!$S$7:$S$2427,S$6&amp;"/"&amp;$B69,факт!$O$7:$O$2427)</f>
        <v>0</v>
      </c>
      <c r="T69" s="102">
        <f>SUMIF(факт!$S$7:$S$2427,T$6&amp;"/"&amp;$B69,факт!$O$7:$O$2427)</f>
        <v>0</v>
      </c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60"/>
      <c r="FU69" s="60"/>
      <c r="FV69" s="60"/>
      <c r="FW69" s="60"/>
      <c r="FX69" s="60"/>
      <c r="FY69" s="60"/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60"/>
      <c r="GK69" s="60"/>
      <c r="GL69" s="60"/>
      <c r="GM69" s="60"/>
      <c r="GN69" s="60"/>
      <c r="GO69" s="60"/>
      <c r="GP69" s="60"/>
      <c r="GQ69" s="60"/>
      <c r="GR69" s="60"/>
      <c r="GS69" s="60"/>
    </row>
    <row r="70" spans="2:201" x14ac:dyDescent="0.2">
      <c r="B70" s="66" t="s">
        <v>931</v>
      </c>
      <c r="C70" s="67" t="s">
        <v>932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>
        <f t="shared" si="139"/>
        <v>0</v>
      </c>
      <c r="Q70" s="70">
        <f t="shared" si="140"/>
        <v>0</v>
      </c>
      <c r="R70" s="59">
        <f t="shared" si="141"/>
        <v>0</v>
      </c>
      <c r="S70" s="102">
        <f>SUMIF(факт!$S$7:$S$2427,S$6&amp;"/"&amp;$B70,факт!$O$7:$O$2427)</f>
        <v>0</v>
      </c>
      <c r="T70" s="102">
        <f>SUMIF(факт!$S$7:$S$2427,T$6&amp;"/"&amp;$B70,факт!$O$7:$O$2427)</f>
        <v>0</v>
      </c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60"/>
      <c r="FU70" s="60"/>
      <c r="FV70" s="60"/>
      <c r="FW70" s="60"/>
      <c r="FX70" s="60"/>
      <c r="FY70" s="60"/>
      <c r="FZ70" s="60"/>
      <c r="GA70" s="60"/>
      <c r="GB70" s="60"/>
      <c r="GC70" s="60"/>
      <c r="GD70" s="60"/>
      <c r="GE70" s="60"/>
      <c r="GF70" s="60"/>
      <c r="GG70" s="60"/>
      <c r="GH70" s="60"/>
      <c r="GI70" s="60"/>
      <c r="GJ70" s="60"/>
      <c r="GK70" s="60"/>
      <c r="GL70" s="60"/>
      <c r="GM70" s="60"/>
      <c r="GN70" s="60"/>
      <c r="GO70" s="60"/>
      <c r="GP70" s="60"/>
      <c r="GQ70" s="60"/>
      <c r="GR70" s="60"/>
      <c r="GS70" s="60"/>
    </row>
    <row r="71" spans="2:201" x14ac:dyDescent="0.2">
      <c r="B71" s="66" t="s">
        <v>933</v>
      </c>
      <c r="C71" s="67" t="s">
        <v>934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9">
        <f t="shared" si="139"/>
        <v>0</v>
      </c>
      <c r="Q71" s="70">
        <f t="shared" si="140"/>
        <v>0</v>
      </c>
      <c r="R71" s="59">
        <f t="shared" si="141"/>
        <v>0</v>
      </c>
      <c r="S71" s="102">
        <f>SUMIF(факт!$S$7:$S$2427,S$6&amp;"/"&amp;$B71,факт!$O$7:$O$2427)</f>
        <v>0</v>
      </c>
      <c r="T71" s="102">
        <f>SUMIF(факт!$S$7:$S$2427,T$6&amp;"/"&amp;$B71,факт!$O$7:$O$2427)</f>
        <v>0</v>
      </c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60"/>
      <c r="FU71" s="60"/>
      <c r="FV71" s="60"/>
      <c r="FW71" s="60"/>
      <c r="FX71" s="60"/>
      <c r="FY71" s="60"/>
      <c r="FZ71" s="60"/>
      <c r="GA71" s="60"/>
      <c r="GB71" s="60"/>
      <c r="GC71" s="60"/>
      <c r="GD71" s="60"/>
      <c r="GE71" s="60"/>
      <c r="GF71" s="60"/>
      <c r="GG71" s="60"/>
      <c r="GH71" s="60"/>
      <c r="GI71" s="60"/>
      <c r="GJ71" s="60"/>
      <c r="GK71" s="60"/>
      <c r="GL71" s="60"/>
      <c r="GM71" s="60"/>
      <c r="GN71" s="60"/>
      <c r="GO71" s="60"/>
      <c r="GP71" s="60"/>
      <c r="GQ71" s="60"/>
      <c r="GR71" s="60"/>
      <c r="GS71" s="60"/>
    </row>
    <row r="73" spans="2:201" x14ac:dyDescent="0.2">
      <c r="B73" s="56" t="s">
        <v>935</v>
      </c>
      <c r="C73" s="57"/>
      <c r="D73" s="57"/>
      <c r="E73" s="57">
        <v>0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8">
        <f>P74+P96</f>
        <v>0</v>
      </c>
      <c r="Q73" s="80">
        <f t="shared" ref="Q73:CB73" si="142">Q74+Q96</f>
        <v>0</v>
      </c>
      <c r="R73" s="80">
        <f t="shared" si="142"/>
        <v>0</v>
      </c>
      <c r="S73" s="80">
        <f t="shared" si="142"/>
        <v>0</v>
      </c>
      <c r="T73" s="80">
        <f t="shared" ref="T73:AW73" si="143">T74+T96</f>
        <v>0</v>
      </c>
      <c r="U73" s="80">
        <f t="shared" si="143"/>
        <v>0</v>
      </c>
      <c r="V73" s="80">
        <f t="shared" si="143"/>
        <v>0</v>
      </c>
      <c r="W73" s="80">
        <f t="shared" si="143"/>
        <v>0</v>
      </c>
      <c r="X73" s="80">
        <f t="shared" si="143"/>
        <v>0</v>
      </c>
      <c r="Y73" s="80">
        <f t="shared" si="143"/>
        <v>0</v>
      </c>
      <c r="Z73" s="80">
        <f t="shared" si="143"/>
        <v>0</v>
      </c>
      <c r="AA73" s="80">
        <f t="shared" si="143"/>
        <v>0</v>
      </c>
      <c r="AB73" s="80">
        <f t="shared" si="143"/>
        <v>0</v>
      </c>
      <c r="AC73" s="80">
        <f t="shared" si="143"/>
        <v>0</v>
      </c>
      <c r="AD73" s="80">
        <f t="shared" si="143"/>
        <v>0</v>
      </c>
      <c r="AE73" s="80">
        <f t="shared" si="143"/>
        <v>0</v>
      </c>
      <c r="AF73" s="80">
        <f t="shared" si="143"/>
        <v>0</v>
      </c>
      <c r="AG73" s="80">
        <f t="shared" si="143"/>
        <v>0</v>
      </c>
      <c r="AH73" s="80">
        <f t="shared" si="143"/>
        <v>0</v>
      </c>
      <c r="AI73" s="80">
        <f t="shared" si="143"/>
        <v>0</v>
      </c>
      <c r="AJ73" s="80">
        <f t="shared" si="143"/>
        <v>0</v>
      </c>
      <c r="AK73" s="80">
        <f t="shared" si="143"/>
        <v>0</v>
      </c>
      <c r="AL73" s="80">
        <f t="shared" si="143"/>
        <v>0</v>
      </c>
      <c r="AM73" s="80">
        <f t="shared" si="143"/>
        <v>0</v>
      </c>
      <c r="AN73" s="80">
        <f t="shared" si="143"/>
        <v>0</v>
      </c>
      <c r="AO73" s="80">
        <f t="shared" si="143"/>
        <v>0</v>
      </c>
      <c r="AP73" s="80">
        <f t="shared" si="143"/>
        <v>0</v>
      </c>
      <c r="AQ73" s="80">
        <f t="shared" si="143"/>
        <v>0</v>
      </c>
      <c r="AR73" s="80">
        <f t="shared" si="143"/>
        <v>0</v>
      </c>
      <c r="AS73" s="80">
        <f t="shared" si="143"/>
        <v>0</v>
      </c>
      <c r="AT73" s="80">
        <f t="shared" si="143"/>
        <v>0</v>
      </c>
      <c r="AU73" s="80">
        <f t="shared" si="143"/>
        <v>0</v>
      </c>
      <c r="AV73" s="80">
        <f t="shared" si="143"/>
        <v>0</v>
      </c>
      <c r="AW73" s="80">
        <f t="shared" si="143"/>
        <v>0</v>
      </c>
      <c r="AX73" s="80">
        <f t="shared" si="142"/>
        <v>0</v>
      </c>
      <c r="AY73" s="80">
        <f t="shared" si="142"/>
        <v>0</v>
      </c>
      <c r="AZ73" s="80">
        <f t="shared" si="142"/>
        <v>0</v>
      </c>
      <c r="BA73" s="80">
        <f t="shared" si="142"/>
        <v>0</v>
      </c>
      <c r="BB73" s="80">
        <f t="shared" si="142"/>
        <v>0</v>
      </c>
      <c r="BC73" s="80">
        <f t="shared" si="142"/>
        <v>0</v>
      </c>
      <c r="BD73" s="80">
        <f t="shared" si="142"/>
        <v>0</v>
      </c>
      <c r="BE73" s="80">
        <f t="shared" si="142"/>
        <v>0</v>
      </c>
      <c r="BF73" s="80">
        <f t="shared" si="142"/>
        <v>0</v>
      </c>
      <c r="BG73" s="80">
        <f t="shared" si="142"/>
        <v>0</v>
      </c>
      <c r="BH73" s="80">
        <f t="shared" si="142"/>
        <v>0</v>
      </c>
      <c r="BI73" s="80">
        <f t="shared" si="142"/>
        <v>0</v>
      </c>
      <c r="BJ73" s="80">
        <f t="shared" si="142"/>
        <v>0</v>
      </c>
      <c r="BK73" s="80">
        <f t="shared" si="142"/>
        <v>0</v>
      </c>
      <c r="BL73" s="80">
        <f t="shared" si="142"/>
        <v>0</v>
      </c>
      <c r="BM73" s="80">
        <f t="shared" si="142"/>
        <v>0</v>
      </c>
      <c r="BN73" s="80">
        <f t="shared" si="142"/>
        <v>0</v>
      </c>
      <c r="BO73" s="80">
        <f t="shared" si="142"/>
        <v>0</v>
      </c>
      <c r="BP73" s="80">
        <f t="shared" si="142"/>
        <v>0</v>
      </c>
      <c r="BQ73" s="80">
        <f t="shared" si="142"/>
        <v>0</v>
      </c>
      <c r="BR73" s="80">
        <f t="shared" si="142"/>
        <v>0</v>
      </c>
      <c r="BS73" s="80">
        <f t="shared" si="142"/>
        <v>0</v>
      </c>
      <c r="BT73" s="80">
        <f t="shared" si="142"/>
        <v>0</v>
      </c>
      <c r="BU73" s="80">
        <f t="shared" si="142"/>
        <v>0</v>
      </c>
      <c r="BV73" s="80">
        <f t="shared" si="142"/>
        <v>0</v>
      </c>
      <c r="BW73" s="80">
        <f t="shared" si="142"/>
        <v>0</v>
      </c>
      <c r="BX73" s="80">
        <f t="shared" si="142"/>
        <v>0</v>
      </c>
      <c r="BY73" s="80">
        <f t="shared" si="142"/>
        <v>0</v>
      </c>
      <c r="BZ73" s="80">
        <f t="shared" si="142"/>
        <v>0</v>
      </c>
      <c r="CA73" s="80">
        <f t="shared" si="142"/>
        <v>0</v>
      </c>
      <c r="CB73" s="80">
        <f t="shared" si="142"/>
        <v>0</v>
      </c>
      <c r="CC73" s="80">
        <f t="shared" ref="CC73:EI73" si="144">CC74+CC96</f>
        <v>0</v>
      </c>
      <c r="CD73" s="80">
        <f t="shared" si="144"/>
        <v>0</v>
      </c>
      <c r="CE73" s="80">
        <f t="shared" si="144"/>
        <v>0</v>
      </c>
      <c r="CF73" s="80">
        <f t="shared" si="144"/>
        <v>0</v>
      </c>
      <c r="CG73" s="80">
        <f t="shared" si="144"/>
        <v>0</v>
      </c>
      <c r="CH73" s="80">
        <f t="shared" si="144"/>
        <v>0</v>
      </c>
      <c r="CI73" s="80">
        <f t="shared" si="144"/>
        <v>0</v>
      </c>
      <c r="CJ73" s="80">
        <f t="shared" si="144"/>
        <v>0</v>
      </c>
      <c r="CK73" s="80">
        <f t="shared" si="144"/>
        <v>0</v>
      </c>
      <c r="CL73" s="80">
        <f t="shared" si="144"/>
        <v>0</v>
      </c>
      <c r="CM73" s="80">
        <f t="shared" si="144"/>
        <v>0</v>
      </c>
      <c r="CN73" s="80">
        <f t="shared" si="144"/>
        <v>0</v>
      </c>
      <c r="CO73" s="80">
        <f t="shared" si="144"/>
        <v>0</v>
      </c>
      <c r="CP73" s="80">
        <f t="shared" si="144"/>
        <v>0</v>
      </c>
      <c r="CQ73" s="80">
        <f t="shared" si="144"/>
        <v>0</v>
      </c>
      <c r="CR73" s="80">
        <f t="shared" si="144"/>
        <v>0</v>
      </c>
      <c r="CS73" s="80">
        <f t="shared" si="144"/>
        <v>0</v>
      </c>
      <c r="CT73" s="80">
        <f t="shared" si="144"/>
        <v>0</v>
      </c>
      <c r="CU73" s="80">
        <f t="shared" si="144"/>
        <v>0</v>
      </c>
      <c r="CV73" s="80">
        <f t="shared" si="144"/>
        <v>0</v>
      </c>
      <c r="CW73" s="80">
        <f t="shared" si="144"/>
        <v>0</v>
      </c>
      <c r="CX73" s="80">
        <f t="shared" si="144"/>
        <v>0</v>
      </c>
      <c r="CY73" s="80">
        <f t="shared" si="144"/>
        <v>0</v>
      </c>
      <c r="CZ73" s="80">
        <f t="shared" si="144"/>
        <v>0</v>
      </c>
      <c r="DA73" s="80">
        <f t="shared" si="144"/>
        <v>0</v>
      </c>
      <c r="DB73" s="80">
        <f t="shared" si="144"/>
        <v>0</v>
      </c>
      <c r="DC73" s="80">
        <f t="shared" si="144"/>
        <v>0</v>
      </c>
      <c r="DD73" s="80">
        <f t="shared" si="144"/>
        <v>0</v>
      </c>
      <c r="DE73" s="80">
        <f t="shared" si="144"/>
        <v>0</v>
      </c>
      <c r="DF73" s="80">
        <f t="shared" si="144"/>
        <v>0</v>
      </c>
      <c r="DG73" s="80">
        <f t="shared" si="144"/>
        <v>0</v>
      </c>
      <c r="DH73" s="80">
        <f t="shared" si="144"/>
        <v>0</v>
      </c>
      <c r="DI73" s="80">
        <f t="shared" si="144"/>
        <v>0</v>
      </c>
      <c r="DJ73" s="80">
        <f t="shared" si="144"/>
        <v>0</v>
      </c>
      <c r="DK73" s="80">
        <f t="shared" si="144"/>
        <v>0</v>
      </c>
      <c r="DL73" s="80">
        <f t="shared" si="144"/>
        <v>0</v>
      </c>
      <c r="DM73" s="80">
        <f t="shared" si="144"/>
        <v>0</v>
      </c>
      <c r="DN73" s="80">
        <f t="shared" si="144"/>
        <v>0</v>
      </c>
      <c r="DO73" s="80">
        <f t="shared" si="144"/>
        <v>0</v>
      </c>
      <c r="DP73" s="80">
        <f t="shared" si="144"/>
        <v>0</v>
      </c>
      <c r="DQ73" s="80">
        <f t="shared" si="144"/>
        <v>0</v>
      </c>
      <c r="DR73" s="80">
        <f t="shared" si="144"/>
        <v>0</v>
      </c>
      <c r="DS73" s="80">
        <f t="shared" si="144"/>
        <v>0</v>
      </c>
      <c r="DT73" s="80">
        <f t="shared" si="144"/>
        <v>0</v>
      </c>
      <c r="DU73" s="80">
        <f t="shared" si="144"/>
        <v>0</v>
      </c>
      <c r="DV73" s="80">
        <f t="shared" si="144"/>
        <v>0</v>
      </c>
      <c r="DW73" s="80">
        <f t="shared" si="144"/>
        <v>0</v>
      </c>
      <c r="DX73" s="80">
        <f t="shared" si="144"/>
        <v>0</v>
      </c>
      <c r="DY73" s="80">
        <f t="shared" si="144"/>
        <v>0</v>
      </c>
      <c r="DZ73" s="80">
        <f t="shared" si="144"/>
        <v>0</v>
      </c>
      <c r="EA73" s="80">
        <f t="shared" si="144"/>
        <v>0</v>
      </c>
      <c r="EB73" s="80">
        <f t="shared" si="144"/>
        <v>0</v>
      </c>
      <c r="EC73" s="80">
        <f t="shared" si="144"/>
        <v>0</v>
      </c>
      <c r="ED73" s="80">
        <f t="shared" si="144"/>
        <v>0</v>
      </c>
      <c r="EE73" s="80">
        <f t="shared" si="144"/>
        <v>0</v>
      </c>
      <c r="EF73" s="80">
        <f t="shared" si="144"/>
        <v>0</v>
      </c>
      <c r="EG73" s="80">
        <f t="shared" si="144"/>
        <v>0</v>
      </c>
      <c r="EH73" s="80">
        <f t="shared" si="144"/>
        <v>0</v>
      </c>
      <c r="EI73" s="80">
        <f t="shared" si="144"/>
        <v>0</v>
      </c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</row>
    <row r="74" spans="2:201" x14ac:dyDescent="0.2">
      <c r="B74" s="82"/>
      <c r="C74" s="83" t="s">
        <v>936</v>
      </c>
      <c r="D74" s="83"/>
      <c r="E74" s="83">
        <v>0</v>
      </c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4">
        <f t="shared" ref="P74:CA74" si="145">P75+P82+P86+P92</f>
        <v>0</v>
      </c>
      <c r="Q74" s="85">
        <f t="shared" si="145"/>
        <v>0</v>
      </c>
      <c r="R74" s="85">
        <f t="shared" si="145"/>
        <v>0</v>
      </c>
      <c r="S74" s="85">
        <f t="shared" si="145"/>
        <v>0</v>
      </c>
      <c r="T74" s="85">
        <f t="shared" ref="T74:AW74" si="146">T75+T82+T86+T92</f>
        <v>0</v>
      </c>
      <c r="U74" s="85">
        <f t="shared" si="146"/>
        <v>0</v>
      </c>
      <c r="V74" s="85">
        <f t="shared" si="146"/>
        <v>0</v>
      </c>
      <c r="W74" s="85">
        <f t="shared" si="146"/>
        <v>0</v>
      </c>
      <c r="X74" s="85">
        <f t="shared" si="146"/>
        <v>0</v>
      </c>
      <c r="Y74" s="85">
        <f t="shared" si="146"/>
        <v>0</v>
      </c>
      <c r="Z74" s="85">
        <f t="shared" si="146"/>
        <v>0</v>
      </c>
      <c r="AA74" s="85">
        <f t="shared" si="146"/>
        <v>0</v>
      </c>
      <c r="AB74" s="85">
        <f t="shared" si="146"/>
        <v>0</v>
      </c>
      <c r="AC74" s="85">
        <f t="shared" si="146"/>
        <v>0</v>
      </c>
      <c r="AD74" s="85">
        <f t="shared" si="146"/>
        <v>0</v>
      </c>
      <c r="AE74" s="85">
        <f t="shared" si="146"/>
        <v>0</v>
      </c>
      <c r="AF74" s="85">
        <f t="shared" si="146"/>
        <v>0</v>
      </c>
      <c r="AG74" s="85">
        <f t="shared" si="146"/>
        <v>0</v>
      </c>
      <c r="AH74" s="85">
        <f t="shared" si="146"/>
        <v>0</v>
      </c>
      <c r="AI74" s="85">
        <f t="shared" si="146"/>
        <v>0</v>
      </c>
      <c r="AJ74" s="85">
        <f t="shared" si="146"/>
        <v>0</v>
      </c>
      <c r="AK74" s="85">
        <f t="shared" si="146"/>
        <v>0</v>
      </c>
      <c r="AL74" s="85">
        <f t="shared" si="146"/>
        <v>0</v>
      </c>
      <c r="AM74" s="85">
        <f t="shared" si="146"/>
        <v>0</v>
      </c>
      <c r="AN74" s="85">
        <f t="shared" si="146"/>
        <v>0</v>
      </c>
      <c r="AO74" s="85">
        <f t="shared" si="146"/>
        <v>0</v>
      </c>
      <c r="AP74" s="85">
        <f t="shared" si="146"/>
        <v>0</v>
      </c>
      <c r="AQ74" s="85">
        <f t="shared" si="146"/>
        <v>0</v>
      </c>
      <c r="AR74" s="85">
        <f t="shared" si="146"/>
        <v>0</v>
      </c>
      <c r="AS74" s="85">
        <f t="shared" si="146"/>
        <v>0</v>
      </c>
      <c r="AT74" s="85">
        <f t="shared" si="146"/>
        <v>0</v>
      </c>
      <c r="AU74" s="85">
        <f t="shared" si="146"/>
        <v>0</v>
      </c>
      <c r="AV74" s="85">
        <f t="shared" si="146"/>
        <v>0</v>
      </c>
      <c r="AW74" s="85">
        <f t="shared" si="146"/>
        <v>0</v>
      </c>
      <c r="AX74" s="85">
        <f t="shared" si="145"/>
        <v>0</v>
      </c>
      <c r="AY74" s="85">
        <f t="shared" si="145"/>
        <v>0</v>
      </c>
      <c r="AZ74" s="85">
        <f t="shared" si="145"/>
        <v>0</v>
      </c>
      <c r="BA74" s="85">
        <f t="shared" si="145"/>
        <v>0</v>
      </c>
      <c r="BB74" s="85">
        <f t="shared" si="145"/>
        <v>0</v>
      </c>
      <c r="BC74" s="85">
        <f t="shared" si="145"/>
        <v>0</v>
      </c>
      <c r="BD74" s="85">
        <f t="shared" si="145"/>
        <v>0</v>
      </c>
      <c r="BE74" s="85">
        <f t="shared" si="145"/>
        <v>0</v>
      </c>
      <c r="BF74" s="85">
        <f t="shared" si="145"/>
        <v>0</v>
      </c>
      <c r="BG74" s="85">
        <f t="shared" si="145"/>
        <v>0</v>
      </c>
      <c r="BH74" s="85">
        <f t="shared" si="145"/>
        <v>0</v>
      </c>
      <c r="BI74" s="85">
        <f t="shared" si="145"/>
        <v>0</v>
      </c>
      <c r="BJ74" s="85">
        <f t="shared" si="145"/>
        <v>0</v>
      </c>
      <c r="BK74" s="85">
        <f t="shared" si="145"/>
        <v>0</v>
      </c>
      <c r="BL74" s="85">
        <f t="shared" si="145"/>
        <v>0</v>
      </c>
      <c r="BM74" s="85">
        <f t="shared" si="145"/>
        <v>0</v>
      </c>
      <c r="BN74" s="85">
        <f t="shared" si="145"/>
        <v>0</v>
      </c>
      <c r="BO74" s="85">
        <f t="shared" si="145"/>
        <v>0</v>
      </c>
      <c r="BP74" s="85">
        <f t="shared" si="145"/>
        <v>0</v>
      </c>
      <c r="BQ74" s="85">
        <f t="shared" si="145"/>
        <v>0</v>
      </c>
      <c r="BR74" s="85">
        <f t="shared" si="145"/>
        <v>0</v>
      </c>
      <c r="BS74" s="85">
        <f t="shared" si="145"/>
        <v>0</v>
      </c>
      <c r="BT74" s="85">
        <f t="shared" si="145"/>
        <v>0</v>
      </c>
      <c r="BU74" s="85">
        <f t="shared" si="145"/>
        <v>0</v>
      </c>
      <c r="BV74" s="85">
        <f t="shared" si="145"/>
        <v>0</v>
      </c>
      <c r="BW74" s="85">
        <f t="shared" si="145"/>
        <v>0</v>
      </c>
      <c r="BX74" s="85">
        <f t="shared" si="145"/>
        <v>0</v>
      </c>
      <c r="BY74" s="85">
        <f t="shared" si="145"/>
        <v>0</v>
      </c>
      <c r="BZ74" s="85">
        <f t="shared" si="145"/>
        <v>0</v>
      </c>
      <c r="CA74" s="85">
        <f t="shared" si="145"/>
        <v>0</v>
      </c>
      <c r="CB74" s="85">
        <f t="shared" ref="CB74:EI74" si="147">CB75+CB82+CB86+CB92</f>
        <v>0</v>
      </c>
      <c r="CC74" s="85">
        <f t="shared" si="147"/>
        <v>0</v>
      </c>
      <c r="CD74" s="85">
        <f t="shared" si="147"/>
        <v>0</v>
      </c>
      <c r="CE74" s="85">
        <f t="shared" si="147"/>
        <v>0</v>
      </c>
      <c r="CF74" s="85">
        <f t="shared" si="147"/>
        <v>0</v>
      </c>
      <c r="CG74" s="85">
        <f t="shared" si="147"/>
        <v>0</v>
      </c>
      <c r="CH74" s="85">
        <f t="shared" si="147"/>
        <v>0</v>
      </c>
      <c r="CI74" s="85">
        <f t="shared" si="147"/>
        <v>0</v>
      </c>
      <c r="CJ74" s="85">
        <f t="shared" si="147"/>
        <v>0</v>
      </c>
      <c r="CK74" s="85">
        <f t="shared" si="147"/>
        <v>0</v>
      </c>
      <c r="CL74" s="85">
        <f t="shared" si="147"/>
        <v>0</v>
      </c>
      <c r="CM74" s="85">
        <f t="shared" si="147"/>
        <v>0</v>
      </c>
      <c r="CN74" s="85">
        <f t="shared" si="147"/>
        <v>0</v>
      </c>
      <c r="CO74" s="85">
        <f t="shared" si="147"/>
        <v>0</v>
      </c>
      <c r="CP74" s="85">
        <f t="shared" si="147"/>
        <v>0</v>
      </c>
      <c r="CQ74" s="85">
        <f t="shared" si="147"/>
        <v>0</v>
      </c>
      <c r="CR74" s="85">
        <f t="shared" si="147"/>
        <v>0</v>
      </c>
      <c r="CS74" s="85">
        <f t="shared" si="147"/>
        <v>0</v>
      </c>
      <c r="CT74" s="85">
        <f t="shared" si="147"/>
        <v>0</v>
      </c>
      <c r="CU74" s="85">
        <f t="shared" si="147"/>
        <v>0</v>
      </c>
      <c r="CV74" s="85">
        <f t="shared" si="147"/>
        <v>0</v>
      </c>
      <c r="CW74" s="85">
        <f t="shared" si="147"/>
        <v>0</v>
      </c>
      <c r="CX74" s="85">
        <f t="shared" si="147"/>
        <v>0</v>
      </c>
      <c r="CY74" s="85">
        <f t="shared" si="147"/>
        <v>0</v>
      </c>
      <c r="CZ74" s="85">
        <f t="shared" si="147"/>
        <v>0</v>
      </c>
      <c r="DA74" s="85">
        <f t="shared" si="147"/>
        <v>0</v>
      </c>
      <c r="DB74" s="85">
        <f t="shared" si="147"/>
        <v>0</v>
      </c>
      <c r="DC74" s="85">
        <f t="shared" si="147"/>
        <v>0</v>
      </c>
      <c r="DD74" s="85">
        <f t="shared" si="147"/>
        <v>0</v>
      </c>
      <c r="DE74" s="85">
        <f t="shared" si="147"/>
        <v>0</v>
      </c>
      <c r="DF74" s="85">
        <f t="shared" si="147"/>
        <v>0</v>
      </c>
      <c r="DG74" s="85">
        <f t="shared" si="147"/>
        <v>0</v>
      </c>
      <c r="DH74" s="85">
        <f t="shared" si="147"/>
        <v>0</v>
      </c>
      <c r="DI74" s="85">
        <f t="shared" si="147"/>
        <v>0</v>
      </c>
      <c r="DJ74" s="85">
        <f t="shared" si="147"/>
        <v>0</v>
      </c>
      <c r="DK74" s="85">
        <f t="shared" si="147"/>
        <v>0</v>
      </c>
      <c r="DL74" s="85">
        <f t="shared" si="147"/>
        <v>0</v>
      </c>
      <c r="DM74" s="85">
        <f t="shared" si="147"/>
        <v>0</v>
      </c>
      <c r="DN74" s="85">
        <f t="shared" si="147"/>
        <v>0</v>
      </c>
      <c r="DO74" s="85">
        <f t="shared" si="147"/>
        <v>0</v>
      </c>
      <c r="DP74" s="85">
        <f t="shared" si="147"/>
        <v>0</v>
      </c>
      <c r="DQ74" s="85">
        <f t="shared" si="147"/>
        <v>0</v>
      </c>
      <c r="DR74" s="85">
        <f t="shared" si="147"/>
        <v>0</v>
      </c>
      <c r="DS74" s="85">
        <f t="shared" si="147"/>
        <v>0</v>
      </c>
      <c r="DT74" s="85">
        <f t="shared" si="147"/>
        <v>0</v>
      </c>
      <c r="DU74" s="85">
        <f t="shared" si="147"/>
        <v>0</v>
      </c>
      <c r="DV74" s="85">
        <f t="shared" si="147"/>
        <v>0</v>
      </c>
      <c r="DW74" s="85">
        <f t="shared" si="147"/>
        <v>0</v>
      </c>
      <c r="DX74" s="85">
        <f t="shared" si="147"/>
        <v>0</v>
      </c>
      <c r="DY74" s="85">
        <f t="shared" si="147"/>
        <v>0</v>
      </c>
      <c r="DZ74" s="85">
        <f t="shared" si="147"/>
        <v>0</v>
      </c>
      <c r="EA74" s="85">
        <f t="shared" si="147"/>
        <v>0</v>
      </c>
      <c r="EB74" s="85">
        <f t="shared" si="147"/>
        <v>0</v>
      </c>
      <c r="EC74" s="85">
        <f t="shared" si="147"/>
        <v>0</v>
      </c>
      <c r="ED74" s="85">
        <f t="shared" si="147"/>
        <v>0</v>
      </c>
      <c r="EE74" s="85">
        <f t="shared" si="147"/>
        <v>0</v>
      </c>
      <c r="EF74" s="85">
        <f t="shared" si="147"/>
        <v>0</v>
      </c>
      <c r="EG74" s="85">
        <f t="shared" si="147"/>
        <v>0</v>
      </c>
      <c r="EH74" s="85">
        <f t="shared" si="147"/>
        <v>0</v>
      </c>
      <c r="EI74" s="85">
        <f t="shared" si="147"/>
        <v>0</v>
      </c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60"/>
      <c r="FU74" s="60"/>
      <c r="FV74" s="60"/>
      <c r="FW74" s="60"/>
      <c r="FX74" s="60"/>
      <c r="FY74" s="60"/>
      <c r="FZ74" s="60"/>
      <c r="GA74" s="60"/>
      <c r="GB74" s="60"/>
      <c r="GC74" s="60"/>
      <c r="GD74" s="60"/>
      <c r="GE74" s="60"/>
      <c r="GF74" s="60"/>
      <c r="GG74" s="60"/>
      <c r="GH74" s="60"/>
      <c r="GI74" s="60"/>
      <c r="GJ74" s="60"/>
      <c r="GK74" s="60"/>
      <c r="GL74" s="60"/>
      <c r="GM74" s="60"/>
      <c r="GN74" s="60"/>
      <c r="GO74" s="60"/>
      <c r="GP74" s="60"/>
      <c r="GQ74" s="60"/>
      <c r="GR74" s="60"/>
      <c r="GS74" s="60"/>
    </row>
    <row r="75" spans="2:201" x14ac:dyDescent="0.2">
      <c r="B75" s="86" t="s">
        <v>937</v>
      </c>
      <c r="C75" s="87" t="s">
        <v>740</v>
      </c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9">
        <f t="shared" ref="P75:CA75" si="148">SUM(P76:P81)</f>
        <v>0</v>
      </c>
      <c r="Q75" s="90">
        <f t="shared" si="148"/>
        <v>0</v>
      </c>
      <c r="R75" s="90">
        <f t="shared" si="148"/>
        <v>0</v>
      </c>
      <c r="S75" s="90">
        <f t="shared" si="148"/>
        <v>0</v>
      </c>
      <c r="T75" s="90">
        <f t="shared" ref="T75" si="149">SUM(T76:T81)</f>
        <v>0</v>
      </c>
      <c r="U75" s="90">
        <f t="shared" ref="U75:AW75" si="150">SUM(U76:U81)</f>
        <v>0</v>
      </c>
      <c r="V75" s="90">
        <f t="shared" si="150"/>
        <v>0</v>
      </c>
      <c r="W75" s="90">
        <f t="shared" si="150"/>
        <v>0</v>
      </c>
      <c r="X75" s="90">
        <f t="shared" si="150"/>
        <v>0</v>
      </c>
      <c r="Y75" s="90">
        <f t="shared" si="150"/>
        <v>0</v>
      </c>
      <c r="Z75" s="90">
        <f t="shared" si="150"/>
        <v>0</v>
      </c>
      <c r="AA75" s="90">
        <f t="shared" si="150"/>
        <v>0</v>
      </c>
      <c r="AB75" s="90">
        <f t="shared" si="150"/>
        <v>0</v>
      </c>
      <c r="AC75" s="90">
        <f t="shared" si="150"/>
        <v>0</v>
      </c>
      <c r="AD75" s="90">
        <f t="shared" si="150"/>
        <v>0</v>
      </c>
      <c r="AE75" s="90">
        <f t="shared" si="150"/>
        <v>0</v>
      </c>
      <c r="AF75" s="90">
        <f t="shared" si="150"/>
        <v>0</v>
      </c>
      <c r="AG75" s="90">
        <f t="shared" si="150"/>
        <v>0</v>
      </c>
      <c r="AH75" s="90">
        <f t="shared" si="150"/>
        <v>0</v>
      </c>
      <c r="AI75" s="90">
        <f t="shared" si="150"/>
        <v>0</v>
      </c>
      <c r="AJ75" s="90">
        <f t="shared" si="150"/>
        <v>0</v>
      </c>
      <c r="AK75" s="90">
        <f t="shared" si="150"/>
        <v>0</v>
      </c>
      <c r="AL75" s="90">
        <f t="shared" si="150"/>
        <v>0</v>
      </c>
      <c r="AM75" s="90">
        <f t="shared" si="150"/>
        <v>0</v>
      </c>
      <c r="AN75" s="90">
        <f t="shared" si="150"/>
        <v>0</v>
      </c>
      <c r="AO75" s="90">
        <f t="shared" si="150"/>
        <v>0</v>
      </c>
      <c r="AP75" s="90">
        <f t="shared" si="150"/>
        <v>0</v>
      </c>
      <c r="AQ75" s="90">
        <f t="shared" si="150"/>
        <v>0</v>
      </c>
      <c r="AR75" s="90">
        <f t="shared" si="150"/>
        <v>0</v>
      </c>
      <c r="AS75" s="90">
        <f t="shared" si="150"/>
        <v>0</v>
      </c>
      <c r="AT75" s="90">
        <f t="shared" si="150"/>
        <v>0</v>
      </c>
      <c r="AU75" s="90">
        <f t="shared" si="150"/>
        <v>0</v>
      </c>
      <c r="AV75" s="90">
        <f t="shared" si="150"/>
        <v>0</v>
      </c>
      <c r="AW75" s="90">
        <f t="shared" si="150"/>
        <v>0</v>
      </c>
      <c r="AX75" s="90">
        <f t="shared" si="148"/>
        <v>0</v>
      </c>
      <c r="AY75" s="90">
        <f t="shared" si="148"/>
        <v>0</v>
      </c>
      <c r="AZ75" s="90">
        <f t="shared" si="148"/>
        <v>0</v>
      </c>
      <c r="BA75" s="90">
        <f t="shared" si="148"/>
        <v>0</v>
      </c>
      <c r="BB75" s="90">
        <f t="shared" si="148"/>
        <v>0</v>
      </c>
      <c r="BC75" s="90">
        <f t="shared" si="148"/>
        <v>0</v>
      </c>
      <c r="BD75" s="90">
        <f t="shared" si="148"/>
        <v>0</v>
      </c>
      <c r="BE75" s="90">
        <f t="shared" si="148"/>
        <v>0</v>
      </c>
      <c r="BF75" s="90">
        <f t="shared" si="148"/>
        <v>0</v>
      </c>
      <c r="BG75" s="90">
        <f t="shared" si="148"/>
        <v>0</v>
      </c>
      <c r="BH75" s="90">
        <f t="shared" si="148"/>
        <v>0</v>
      </c>
      <c r="BI75" s="90">
        <f t="shared" si="148"/>
        <v>0</v>
      </c>
      <c r="BJ75" s="90">
        <f t="shared" si="148"/>
        <v>0</v>
      </c>
      <c r="BK75" s="90">
        <f t="shared" si="148"/>
        <v>0</v>
      </c>
      <c r="BL75" s="90">
        <f t="shared" si="148"/>
        <v>0</v>
      </c>
      <c r="BM75" s="90">
        <f t="shared" si="148"/>
        <v>0</v>
      </c>
      <c r="BN75" s="90">
        <f t="shared" si="148"/>
        <v>0</v>
      </c>
      <c r="BO75" s="90">
        <f t="shared" si="148"/>
        <v>0</v>
      </c>
      <c r="BP75" s="90">
        <f t="shared" si="148"/>
        <v>0</v>
      </c>
      <c r="BQ75" s="90">
        <f t="shared" si="148"/>
        <v>0</v>
      </c>
      <c r="BR75" s="90">
        <f t="shared" si="148"/>
        <v>0</v>
      </c>
      <c r="BS75" s="90">
        <f t="shared" si="148"/>
        <v>0</v>
      </c>
      <c r="BT75" s="90">
        <f t="shared" si="148"/>
        <v>0</v>
      </c>
      <c r="BU75" s="90">
        <f t="shared" si="148"/>
        <v>0</v>
      </c>
      <c r="BV75" s="90">
        <f t="shared" si="148"/>
        <v>0</v>
      </c>
      <c r="BW75" s="90">
        <f t="shared" si="148"/>
        <v>0</v>
      </c>
      <c r="BX75" s="90">
        <f t="shared" si="148"/>
        <v>0</v>
      </c>
      <c r="BY75" s="90">
        <f t="shared" si="148"/>
        <v>0</v>
      </c>
      <c r="BZ75" s="90">
        <f t="shared" si="148"/>
        <v>0</v>
      </c>
      <c r="CA75" s="90">
        <f t="shared" si="148"/>
        <v>0</v>
      </c>
      <c r="CB75" s="90">
        <f t="shared" ref="CB75:EI75" si="151">SUM(CB76:CB81)</f>
        <v>0</v>
      </c>
      <c r="CC75" s="90">
        <f t="shared" si="151"/>
        <v>0</v>
      </c>
      <c r="CD75" s="90">
        <f t="shared" si="151"/>
        <v>0</v>
      </c>
      <c r="CE75" s="90">
        <f t="shared" si="151"/>
        <v>0</v>
      </c>
      <c r="CF75" s="90">
        <f t="shared" si="151"/>
        <v>0</v>
      </c>
      <c r="CG75" s="90">
        <f t="shared" si="151"/>
        <v>0</v>
      </c>
      <c r="CH75" s="90">
        <f t="shared" si="151"/>
        <v>0</v>
      </c>
      <c r="CI75" s="90">
        <f t="shared" si="151"/>
        <v>0</v>
      </c>
      <c r="CJ75" s="90">
        <f t="shared" si="151"/>
        <v>0</v>
      </c>
      <c r="CK75" s="90">
        <f t="shared" si="151"/>
        <v>0</v>
      </c>
      <c r="CL75" s="90">
        <f t="shared" si="151"/>
        <v>0</v>
      </c>
      <c r="CM75" s="90">
        <f t="shared" si="151"/>
        <v>0</v>
      </c>
      <c r="CN75" s="90">
        <f t="shared" si="151"/>
        <v>0</v>
      </c>
      <c r="CO75" s="90">
        <f t="shared" si="151"/>
        <v>0</v>
      </c>
      <c r="CP75" s="90">
        <f t="shared" si="151"/>
        <v>0</v>
      </c>
      <c r="CQ75" s="90">
        <f t="shared" si="151"/>
        <v>0</v>
      </c>
      <c r="CR75" s="90">
        <f t="shared" si="151"/>
        <v>0</v>
      </c>
      <c r="CS75" s="90">
        <f t="shared" si="151"/>
        <v>0</v>
      </c>
      <c r="CT75" s="90">
        <f t="shared" si="151"/>
        <v>0</v>
      </c>
      <c r="CU75" s="90">
        <f t="shared" si="151"/>
        <v>0</v>
      </c>
      <c r="CV75" s="90">
        <f t="shared" si="151"/>
        <v>0</v>
      </c>
      <c r="CW75" s="90">
        <f t="shared" si="151"/>
        <v>0</v>
      </c>
      <c r="CX75" s="90">
        <f t="shared" si="151"/>
        <v>0</v>
      </c>
      <c r="CY75" s="90">
        <f t="shared" si="151"/>
        <v>0</v>
      </c>
      <c r="CZ75" s="90">
        <f t="shared" si="151"/>
        <v>0</v>
      </c>
      <c r="DA75" s="90">
        <f t="shared" si="151"/>
        <v>0</v>
      </c>
      <c r="DB75" s="90">
        <f t="shared" si="151"/>
        <v>0</v>
      </c>
      <c r="DC75" s="90">
        <f t="shared" si="151"/>
        <v>0</v>
      </c>
      <c r="DD75" s="90">
        <f t="shared" si="151"/>
        <v>0</v>
      </c>
      <c r="DE75" s="90">
        <f t="shared" si="151"/>
        <v>0</v>
      </c>
      <c r="DF75" s="90">
        <f t="shared" si="151"/>
        <v>0</v>
      </c>
      <c r="DG75" s="90">
        <f t="shared" si="151"/>
        <v>0</v>
      </c>
      <c r="DH75" s="90">
        <f t="shared" si="151"/>
        <v>0</v>
      </c>
      <c r="DI75" s="90">
        <f t="shared" si="151"/>
        <v>0</v>
      </c>
      <c r="DJ75" s="90">
        <f t="shared" si="151"/>
        <v>0</v>
      </c>
      <c r="DK75" s="90">
        <f t="shared" si="151"/>
        <v>0</v>
      </c>
      <c r="DL75" s="90">
        <f t="shared" si="151"/>
        <v>0</v>
      </c>
      <c r="DM75" s="90">
        <f t="shared" si="151"/>
        <v>0</v>
      </c>
      <c r="DN75" s="90">
        <f t="shared" si="151"/>
        <v>0</v>
      </c>
      <c r="DO75" s="90">
        <f t="shared" si="151"/>
        <v>0</v>
      </c>
      <c r="DP75" s="90">
        <f t="shared" si="151"/>
        <v>0</v>
      </c>
      <c r="DQ75" s="90">
        <f t="shared" si="151"/>
        <v>0</v>
      </c>
      <c r="DR75" s="90">
        <f t="shared" si="151"/>
        <v>0</v>
      </c>
      <c r="DS75" s="90">
        <f t="shared" si="151"/>
        <v>0</v>
      </c>
      <c r="DT75" s="90">
        <f t="shared" si="151"/>
        <v>0</v>
      </c>
      <c r="DU75" s="90">
        <f t="shared" si="151"/>
        <v>0</v>
      </c>
      <c r="DV75" s="90">
        <f t="shared" si="151"/>
        <v>0</v>
      </c>
      <c r="DW75" s="90">
        <f t="shared" si="151"/>
        <v>0</v>
      </c>
      <c r="DX75" s="90">
        <f t="shared" si="151"/>
        <v>0</v>
      </c>
      <c r="DY75" s="90">
        <f t="shared" si="151"/>
        <v>0</v>
      </c>
      <c r="DZ75" s="90">
        <f t="shared" si="151"/>
        <v>0</v>
      </c>
      <c r="EA75" s="90">
        <f t="shared" si="151"/>
        <v>0</v>
      </c>
      <c r="EB75" s="90">
        <f t="shared" si="151"/>
        <v>0</v>
      </c>
      <c r="EC75" s="90">
        <f t="shared" si="151"/>
        <v>0</v>
      </c>
      <c r="ED75" s="90">
        <f t="shared" si="151"/>
        <v>0</v>
      </c>
      <c r="EE75" s="90">
        <f t="shared" si="151"/>
        <v>0</v>
      </c>
      <c r="EF75" s="90">
        <f t="shared" si="151"/>
        <v>0</v>
      </c>
      <c r="EG75" s="90">
        <f t="shared" si="151"/>
        <v>0</v>
      </c>
      <c r="EH75" s="90">
        <f t="shared" si="151"/>
        <v>0</v>
      </c>
      <c r="EI75" s="90">
        <f t="shared" si="151"/>
        <v>0</v>
      </c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60"/>
      <c r="FU75" s="60"/>
      <c r="FV75" s="60"/>
      <c r="FW75" s="60"/>
      <c r="FX75" s="60"/>
      <c r="FY75" s="60"/>
      <c r="FZ75" s="60"/>
      <c r="GA75" s="60"/>
      <c r="GB75" s="60"/>
      <c r="GC75" s="60"/>
      <c r="GD75" s="60"/>
      <c r="GE75" s="60"/>
      <c r="GF75" s="60"/>
      <c r="GG75" s="60"/>
      <c r="GH75" s="60"/>
      <c r="GI75" s="60"/>
      <c r="GJ75" s="60"/>
      <c r="GK75" s="60"/>
      <c r="GL75" s="60"/>
      <c r="GM75" s="60"/>
      <c r="GN75" s="60"/>
      <c r="GO75" s="60"/>
      <c r="GP75" s="60"/>
      <c r="GQ75" s="60"/>
      <c r="GR75" s="60"/>
      <c r="GS75" s="60"/>
    </row>
    <row r="76" spans="2:201" x14ac:dyDescent="0.2">
      <c r="B76" s="66" t="s">
        <v>938</v>
      </c>
      <c r="C76" s="67" t="s">
        <v>939</v>
      </c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9">
        <f t="shared" ref="P76:P81" si="152">SUM(S76:EI76)</f>
        <v>0</v>
      </c>
      <c r="Q76" s="70">
        <f t="shared" ref="Q76:Q81" si="153">SUMIF(S$5:EI$5,"факт",S76:EI76)</f>
        <v>0</v>
      </c>
      <c r="R76" s="59">
        <f t="shared" ref="R76:R81" si="154">P76-Q76</f>
        <v>0</v>
      </c>
      <c r="S76" s="102">
        <f>SUMIF(факт!$S$7:$S$2427,S$6&amp;"/"&amp;$B76,факт!$O$7:$O$2427)</f>
        <v>0</v>
      </c>
      <c r="T76" s="102">
        <f>SUMIF(факт!$S$7:$S$2427,T$6&amp;"/"&amp;$B76,факт!$O$7:$O$2427)</f>
        <v>0</v>
      </c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60"/>
      <c r="FU76" s="60"/>
      <c r="FV76" s="60"/>
      <c r="FW76" s="60"/>
      <c r="FX76" s="60"/>
      <c r="FY76" s="60"/>
      <c r="FZ76" s="60"/>
      <c r="GA76" s="60"/>
      <c r="GB76" s="60"/>
      <c r="GC76" s="60"/>
      <c r="GD76" s="60"/>
      <c r="GE76" s="60"/>
      <c r="GF76" s="60"/>
      <c r="GG76" s="60"/>
      <c r="GH76" s="60"/>
      <c r="GI76" s="60"/>
      <c r="GJ76" s="60"/>
      <c r="GK76" s="60"/>
      <c r="GL76" s="60"/>
      <c r="GM76" s="60"/>
      <c r="GN76" s="60"/>
      <c r="GO76" s="60"/>
      <c r="GP76" s="60"/>
      <c r="GQ76" s="60"/>
      <c r="GR76" s="60"/>
      <c r="GS76" s="60"/>
    </row>
    <row r="77" spans="2:201" x14ac:dyDescent="0.2">
      <c r="B77" s="66" t="s">
        <v>940</v>
      </c>
      <c r="C77" s="67" t="s">
        <v>941</v>
      </c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9">
        <f t="shared" si="152"/>
        <v>0</v>
      </c>
      <c r="Q77" s="70">
        <f t="shared" si="153"/>
        <v>0</v>
      </c>
      <c r="R77" s="59">
        <f t="shared" si="154"/>
        <v>0</v>
      </c>
      <c r="S77" s="102">
        <f>SUMIF(факт!$S$7:$S$2427,S$6&amp;"/"&amp;$B77,факт!$O$7:$O$2427)</f>
        <v>0</v>
      </c>
      <c r="T77" s="102">
        <f>SUMIF(факт!$S$7:$S$2427,T$6&amp;"/"&amp;$B77,факт!$O$7:$O$2427)</f>
        <v>0</v>
      </c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  <c r="GK77" s="60"/>
      <c r="GL77" s="60"/>
      <c r="GM77" s="60"/>
      <c r="GN77" s="60"/>
      <c r="GO77" s="60"/>
      <c r="GP77" s="60"/>
      <c r="GQ77" s="60"/>
      <c r="GR77" s="60"/>
      <c r="GS77" s="60"/>
    </row>
    <row r="78" spans="2:201" x14ac:dyDescent="0.2">
      <c r="B78" s="66" t="s">
        <v>942</v>
      </c>
      <c r="C78" s="67" t="s">
        <v>943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9">
        <f t="shared" si="152"/>
        <v>0</v>
      </c>
      <c r="Q78" s="70">
        <f t="shared" si="153"/>
        <v>0</v>
      </c>
      <c r="R78" s="59">
        <f t="shared" si="154"/>
        <v>0</v>
      </c>
      <c r="S78" s="102">
        <f>SUMIF(факт!$S$7:$S$2427,S$6&amp;"/"&amp;$B78,факт!$O$7:$O$2427)</f>
        <v>0</v>
      </c>
      <c r="T78" s="102">
        <f>SUMIF(факт!$S$7:$S$2427,T$6&amp;"/"&amp;$B78,факт!$O$7:$O$2427)</f>
        <v>0</v>
      </c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  <c r="GK78" s="60"/>
      <c r="GL78" s="60"/>
      <c r="GM78" s="60"/>
      <c r="GN78" s="60"/>
      <c r="GO78" s="60"/>
      <c r="GP78" s="60"/>
      <c r="GQ78" s="60"/>
      <c r="GR78" s="60"/>
      <c r="GS78" s="60"/>
    </row>
    <row r="79" spans="2:201" x14ac:dyDescent="0.2">
      <c r="B79" s="66" t="s">
        <v>944</v>
      </c>
      <c r="C79" s="67" t="s">
        <v>945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9">
        <f t="shared" si="152"/>
        <v>0</v>
      </c>
      <c r="Q79" s="70">
        <f t="shared" si="153"/>
        <v>0</v>
      </c>
      <c r="R79" s="59">
        <f t="shared" si="154"/>
        <v>0</v>
      </c>
      <c r="S79" s="102">
        <f>SUMIF(факт!$S$7:$S$2427,S$6&amp;"/"&amp;$B79,факт!$O$7:$O$2427)</f>
        <v>0</v>
      </c>
      <c r="T79" s="102">
        <f>SUMIF(факт!$S$7:$S$2427,T$6&amp;"/"&amp;$B79,факт!$O$7:$O$2427)</f>
        <v>0</v>
      </c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  <c r="GK79" s="60"/>
      <c r="GL79" s="60"/>
      <c r="GM79" s="60"/>
      <c r="GN79" s="60"/>
      <c r="GO79" s="60"/>
      <c r="GP79" s="60"/>
      <c r="GQ79" s="60"/>
      <c r="GR79" s="60"/>
      <c r="GS79" s="60"/>
    </row>
    <row r="80" spans="2:201" x14ac:dyDescent="0.2">
      <c r="B80" s="66" t="s">
        <v>946</v>
      </c>
      <c r="C80" s="67" t="s">
        <v>947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9">
        <f t="shared" si="152"/>
        <v>0</v>
      </c>
      <c r="Q80" s="70">
        <f t="shared" si="153"/>
        <v>0</v>
      </c>
      <c r="R80" s="59">
        <f t="shared" si="154"/>
        <v>0</v>
      </c>
      <c r="S80" s="102">
        <f>SUMIF(факт!$S$7:$S$2427,S$6&amp;"/"&amp;$B80,факт!$O$7:$O$2427)</f>
        <v>0</v>
      </c>
      <c r="T80" s="102">
        <f>SUMIF(факт!$S$7:$S$2427,T$6&amp;"/"&amp;$B80,факт!$O$7:$O$2427)</f>
        <v>0</v>
      </c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</row>
    <row r="81" spans="2:201" x14ac:dyDescent="0.2">
      <c r="B81" s="66" t="s">
        <v>948</v>
      </c>
      <c r="C81" s="67" t="s">
        <v>949</v>
      </c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9">
        <f t="shared" si="152"/>
        <v>0</v>
      </c>
      <c r="Q81" s="70">
        <f t="shared" si="153"/>
        <v>0</v>
      </c>
      <c r="R81" s="59">
        <f t="shared" si="154"/>
        <v>0</v>
      </c>
      <c r="S81" s="102">
        <f>SUMIF(факт!$S$7:$S$2427,S$6&amp;"/"&amp;$B81,факт!$O$7:$O$2427)</f>
        <v>0</v>
      </c>
      <c r="T81" s="102">
        <f>SUMIF(факт!$S$7:$S$2427,T$6&amp;"/"&amp;$B81,факт!$O$7:$O$2427)</f>
        <v>0</v>
      </c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60"/>
      <c r="GO81" s="60"/>
      <c r="GP81" s="60"/>
      <c r="GQ81" s="60"/>
      <c r="GR81" s="60"/>
      <c r="GS81" s="60"/>
    </row>
    <row r="82" spans="2:201" x14ac:dyDescent="0.2">
      <c r="B82" s="86" t="s">
        <v>950</v>
      </c>
      <c r="C82" s="87" t="s">
        <v>741</v>
      </c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9">
        <f t="shared" ref="P82:S82" si="155">SUM(P83:P85)</f>
        <v>0</v>
      </c>
      <c r="Q82" s="90">
        <f t="shared" si="155"/>
        <v>0</v>
      </c>
      <c r="R82" s="90">
        <f t="shared" si="155"/>
        <v>0</v>
      </c>
      <c r="S82" s="90">
        <f t="shared" si="155"/>
        <v>0</v>
      </c>
      <c r="T82" s="90">
        <f t="shared" ref="T82:AW82" si="156">SUM(T83:T85)</f>
        <v>0</v>
      </c>
      <c r="U82" s="90">
        <f t="shared" si="156"/>
        <v>0</v>
      </c>
      <c r="V82" s="90">
        <f t="shared" si="156"/>
        <v>0</v>
      </c>
      <c r="W82" s="90">
        <f t="shared" si="156"/>
        <v>0</v>
      </c>
      <c r="X82" s="90">
        <f t="shared" si="156"/>
        <v>0</v>
      </c>
      <c r="Y82" s="90">
        <f t="shared" si="156"/>
        <v>0</v>
      </c>
      <c r="Z82" s="90">
        <f t="shared" si="156"/>
        <v>0</v>
      </c>
      <c r="AA82" s="90">
        <f t="shared" si="156"/>
        <v>0</v>
      </c>
      <c r="AB82" s="90">
        <f t="shared" si="156"/>
        <v>0</v>
      </c>
      <c r="AC82" s="90">
        <f t="shared" si="156"/>
        <v>0</v>
      </c>
      <c r="AD82" s="90">
        <f t="shared" si="156"/>
        <v>0</v>
      </c>
      <c r="AE82" s="90">
        <f t="shared" si="156"/>
        <v>0</v>
      </c>
      <c r="AF82" s="90">
        <f t="shared" si="156"/>
        <v>0</v>
      </c>
      <c r="AG82" s="90">
        <f t="shared" si="156"/>
        <v>0</v>
      </c>
      <c r="AH82" s="90">
        <f t="shared" si="156"/>
        <v>0</v>
      </c>
      <c r="AI82" s="90">
        <f t="shared" si="156"/>
        <v>0</v>
      </c>
      <c r="AJ82" s="90">
        <f t="shared" si="156"/>
        <v>0</v>
      </c>
      <c r="AK82" s="90">
        <f t="shared" si="156"/>
        <v>0</v>
      </c>
      <c r="AL82" s="90">
        <f t="shared" si="156"/>
        <v>0</v>
      </c>
      <c r="AM82" s="90">
        <f t="shared" si="156"/>
        <v>0</v>
      </c>
      <c r="AN82" s="90">
        <f t="shared" si="156"/>
        <v>0</v>
      </c>
      <c r="AO82" s="90">
        <f t="shared" si="156"/>
        <v>0</v>
      </c>
      <c r="AP82" s="90">
        <f t="shared" si="156"/>
        <v>0</v>
      </c>
      <c r="AQ82" s="90">
        <f t="shared" si="156"/>
        <v>0</v>
      </c>
      <c r="AR82" s="90">
        <f t="shared" si="156"/>
        <v>0</v>
      </c>
      <c r="AS82" s="90">
        <f t="shared" si="156"/>
        <v>0</v>
      </c>
      <c r="AT82" s="90">
        <f t="shared" si="156"/>
        <v>0</v>
      </c>
      <c r="AU82" s="90">
        <f t="shared" si="156"/>
        <v>0</v>
      </c>
      <c r="AV82" s="90">
        <f t="shared" si="156"/>
        <v>0</v>
      </c>
      <c r="AW82" s="90">
        <f t="shared" si="156"/>
        <v>0</v>
      </c>
      <c r="AX82" s="90">
        <f t="shared" ref="AX82:DF82" si="157">SUM(AX83:AX85)</f>
        <v>0</v>
      </c>
      <c r="AY82" s="90">
        <f t="shared" si="157"/>
        <v>0</v>
      </c>
      <c r="AZ82" s="90">
        <f t="shared" si="157"/>
        <v>0</v>
      </c>
      <c r="BA82" s="90">
        <f t="shared" si="157"/>
        <v>0</v>
      </c>
      <c r="BB82" s="90">
        <f t="shared" si="157"/>
        <v>0</v>
      </c>
      <c r="BC82" s="90">
        <f t="shared" si="157"/>
        <v>0</v>
      </c>
      <c r="BD82" s="90">
        <f t="shared" si="157"/>
        <v>0</v>
      </c>
      <c r="BE82" s="90">
        <f t="shared" si="157"/>
        <v>0</v>
      </c>
      <c r="BF82" s="90">
        <f t="shared" si="157"/>
        <v>0</v>
      </c>
      <c r="BG82" s="90">
        <f t="shared" si="157"/>
        <v>0</v>
      </c>
      <c r="BH82" s="90">
        <f t="shared" si="157"/>
        <v>0</v>
      </c>
      <c r="BI82" s="90">
        <f t="shared" si="157"/>
        <v>0</v>
      </c>
      <c r="BJ82" s="90">
        <f t="shared" si="157"/>
        <v>0</v>
      </c>
      <c r="BK82" s="90">
        <f t="shared" si="157"/>
        <v>0</v>
      </c>
      <c r="BL82" s="90">
        <f t="shared" si="157"/>
        <v>0</v>
      </c>
      <c r="BM82" s="90">
        <f t="shared" si="157"/>
        <v>0</v>
      </c>
      <c r="BN82" s="90">
        <f t="shared" si="157"/>
        <v>0</v>
      </c>
      <c r="BO82" s="90">
        <f t="shared" si="157"/>
        <v>0</v>
      </c>
      <c r="BP82" s="90">
        <f t="shared" si="157"/>
        <v>0</v>
      </c>
      <c r="BQ82" s="90">
        <f t="shared" si="157"/>
        <v>0</v>
      </c>
      <c r="BR82" s="90">
        <f t="shared" si="157"/>
        <v>0</v>
      </c>
      <c r="BS82" s="90">
        <f t="shared" si="157"/>
        <v>0</v>
      </c>
      <c r="BT82" s="90">
        <f t="shared" si="157"/>
        <v>0</v>
      </c>
      <c r="BU82" s="90">
        <f t="shared" si="157"/>
        <v>0</v>
      </c>
      <c r="BV82" s="90">
        <f t="shared" si="157"/>
        <v>0</v>
      </c>
      <c r="BW82" s="90">
        <f t="shared" si="157"/>
        <v>0</v>
      </c>
      <c r="BX82" s="90">
        <f t="shared" si="157"/>
        <v>0</v>
      </c>
      <c r="BY82" s="90">
        <f t="shared" si="157"/>
        <v>0</v>
      </c>
      <c r="BZ82" s="90">
        <f t="shared" si="157"/>
        <v>0</v>
      </c>
      <c r="CA82" s="90">
        <f t="shared" si="157"/>
        <v>0</v>
      </c>
      <c r="CB82" s="90">
        <f t="shared" si="157"/>
        <v>0</v>
      </c>
      <c r="CC82" s="90">
        <f t="shared" si="157"/>
        <v>0</v>
      </c>
      <c r="CD82" s="90">
        <f t="shared" si="157"/>
        <v>0</v>
      </c>
      <c r="CE82" s="90">
        <f t="shared" si="157"/>
        <v>0</v>
      </c>
      <c r="CF82" s="90">
        <f t="shared" si="157"/>
        <v>0</v>
      </c>
      <c r="CG82" s="90">
        <f t="shared" si="157"/>
        <v>0</v>
      </c>
      <c r="CH82" s="90">
        <f t="shared" si="157"/>
        <v>0</v>
      </c>
      <c r="CI82" s="90">
        <f t="shared" si="157"/>
        <v>0</v>
      </c>
      <c r="CJ82" s="90">
        <f t="shared" si="157"/>
        <v>0</v>
      </c>
      <c r="CK82" s="90">
        <f t="shared" si="157"/>
        <v>0</v>
      </c>
      <c r="CL82" s="90">
        <f t="shared" si="157"/>
        <v>0</v>
      </c>
      <c r="CM82" s="90">
        <f t="shared" si="157"/>
        <v>0</v>
      </c>
      <c r="CN82" s="90">
        <f t="shared" si="157"/>
        <v>0</v>
      </c>
      <c r="CO82" s="90">
        <f t="shared" si="157"/>
        <v>0</v>
      </c>
      <c r="CP82" s="90">
        <f t="shared" si="157"/>
        <v>0</v>
      </c>
      <c r="CQ82" s="90">
        <f t="shared" si="157"/>
        <v>0</v>
      </c>
      <c r="CR82" s="90">
        <f t="shared" si="157"/>
        <v>0</v>
      </c>
      <c r="CS82" s="90">
        <f t="shared" si="157"/>
        <v>0</v>
      </c>
      <c r="CT82" s="90">
        <f t="shared" si="157"/>
        <v>0</v>
      </c>
      <c r="CU82" s="90">
        <f t="shared" si="157"/>
        <v>0</v>
      </c>
      <c r="CV82" s="90">
        <f t="shared" si="157"/>
        <v>0</v>
      </c>
      <c r="CW82" s="90">
        <f t="shared" si="157"/>
        <v>0</v>
      </c>
      <c r="CX82" s="90">
        <f t="shared" si="157"/>
        <v>0</v>
      </c>
      <c r="CY82" s="90">
        <f t="shared" si="157"/>
        <v>0</v>
      </c>
      <c r="CZ82" s="90">
        <f t="shared" si="157"/>
        <v>0</v>
      </c>
      <c r="DA82" s="90">
        <f t="shared" si="157"/>
        <v>0</v>
      </c>
      <c r="DB82" s="90">
        <f t="shared" si="157"/>
        <v>0</v>
      </c>
      <c r="DC82" s="90">
        <f t="shared" si="157"/>
        <v>0</v>
      </c>
      <c r="DD82" s="90">
        <f t="shared" si="157"/>
        <v>0</v>
      </c>
      <c r="DE82" s="90">
        <f t="shared" si="157"/>
        <v>0</v>
      </c>
      <c r="DF82" s="90">
        <f t="shared" si="157"/>
        <v>0</v>
      </c>
      <c r="DG82" s="90">
        <f t="shared" ref="DG82:EI82" si="158">SUM(DG83:DG85)</f>
        <v>0</v>
      </c>
      <c r="DH82" s="90">
        <f t="shared" si="158"/>
        <v>0</v>
      </c>
      <c r="DI82" s="90">
        <f t="shared" si="158"/>
        <v>0</v>
      </c>
      <c r="DJ82" s="90">
        <f t="shared" si="158"/>
        <v>0</v>
      </c>
      <c r="DK82" s="90">
        <f t="shared" si="158"/>
        <v>0</v>
      </c>
      <c r="DL82" s="90">
        <f t="shared" si="158"/>
        <v>0</v>
      </c>
      <c r="DM82" s="90">
        <f t="shared" si="158"/>
        <v>0</v>
      </c>
      <c r="DN82" s="90">
        <f t="shared" si="158"/>
        <v>0</v>
      </c>
      <c r="DO82" s="90">
        <f t="shared" si="158"/>
        <v>0</v>
      </c>
      <c r="DP82" s="90">
        <f t="shared" si="158"/>
        <v>0</v>
      </c>
      <c r="DQ82" s="90">
        <f t="shared" si="158"/>
        <v>0</v>
      </c>
      <c r="DR82" s="90">
        <f t="shared" si="158"/>
        <v>0</v>
      </c>
      <c r="DS82" s="90">
        <f t="shared" si="158"/>
        <v>0</v>
      </c>
      <c r="DT82" s="90">
        <f t="shared" si="158"/>
        <v>0</v>
      </c>
      <c r="DU82" s="90">
        <f t="shared" si="158"/>
        <v>0</v>
      </c>
      <c r="DV82" s="90">
        <f t="shared" si="158"/>
        <v>0</v>
      </c>
      <c r="DW82" s="90">
        <f t="shared" si="158"/>
        <v>0</v>
      </c>
      <c r="DX82" s="90">
        <f t="shared" si="158"/>
        <v>0</v>
      </c>
      <c r="DY82" s="90">
        <f t="shared" si="158"/>
        <v>0</v>
      </c>
      <c r="DZ82" s="90">
        <f t="shared" si="158"/>
        <v>0</v>
      </c>
      <c r="EA82" s="90">
        <f t="shared" si="158"/>
        <v>0</v>
      </c>
      <c r="EB82" s="90">
        <f t="shared" si="158"/>
        <v>0</v>
      </c>
      <c r="EC82" s="90">
        <f t="shared" si="158"/>
        <v>0</v>
      </c>
      <c r="ED82" s="90">
        <f t="shared" si="158"/>
        <v>0</v>
      </c>
      <c r="EE82" s="90">
        <f t="shared" si="158"/>
        <v>0</v>
      </c>
      <c r="EF82" s="90">
        <f t="shared" si="158"/>
        <v>0</v>
      </c>
      <c r="EG82" s="90">
        <f t="shared" si="158"/>
        <v>0</v>
      </c>
      <c r="EH82" s="90">
        <f t="shared" si="158"/>
        <v>0</v>
      </c>
      <c r="EI82" s="90">
        <f t="shared" si="158"/>
        <v>0</v>
      </c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</row>
    <row r="83" spans="2:201" x14ac:dyDescent="0.2">
      <c r="B83" s="66" t="s">
        <v>951</v>
      </c>
      <c r="C83" s="67" t="s">
        <v>952</v>
      </c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9">
        <f>SUM(S83:EI83)</f>
        <v>0</v>
      </c>
      <c r="Q83" s="70">
        <f>SUMIF(S$5:EI$5,"факт",S83:EI83)</f>
        <v>0</v>
      </c>
      <c r="R83" s="59">
        <f>P83-Q83</f>
        <v>0</v>
      </c>
      <c r="S83" s="102">
        <f>SUMIF(факт!$S$7:$S$2427,S$6&amp;"/"&amp;$B83,факт!$O$7:$O$2427)</f>
        <v>0</v>
      </c>
      <c r="T83" s="102">
        <f>SUMIF(факт!$S$7:$S$2427,T$6&amp;"/"&amp;$B83,факт!$O$7:$O$2427)</f>
        <v>0</v>
      </c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60"/>
      <c r="FU83" s="60"/>
      <c r="FV83" s="60"/>
      <c r="FW83" s="60"/>
      <c r="FX83" s="60"/>
      <c r="FY83" s="60"/>
      <c r="FZ83" s="60"/>
      <c r="GA83" s="60"/>
      <c r="GB83" s="60"/>
      <c r="GC83" s="60"/>
      <c r="GD83" s="60"/>
      <c r="GE83" s="60"/>
      <c r="GF83" s="60"/>
      <c r="GG83" s="60"/>
      <c r="GH83" s="60"/>
      <c r="GI83" s="60"/>
      <c r="GJ83" s="60"/>
      <c r="GK83" s="60"/>
      <c r="GL83" s="60"/>
      <c r="GM83" s="60"/>
      <c r="GN83" s="60"/>
      <c r="GO83" s="60"/>
      <c r="GP83" s="60"/>
      <c r="GQ83" s="60"/>
      <c r="GR83" s="60"/>
      <c r="GS83" s="60"/>
    </row>
    <row r="84" spans="2:201" x14ac:dyDescent="0.2">
      <c r="B84" s="66" t="s">
        <v>953</v>
      </c>
      <c r="C84" s="67" t="s">
        <v>954</v>
      </c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9">
        <f>SUM(S84:EI84)</f>
        <v>0</v>
      </c>
      <c r="Q84" s="70">
        <f>SUMIF(S$5:EI$5,"факт",S84:EI84)</f>
        <v>0</v>
      </c>
      <c r="R84" s="59">
        <f>P84-Q84</f>
        <v>0</v>
      </c>
      <c r="S84" s="102">
        <f>SUMIF(факт!$S$7:$S$2427,S$6&amp;"/"&amp;$B84,факт!$O$7:$O$2427)</f>
        <v>0</v>
      </c>
      <c r="T84" s="102">
        <f>SUMIF(факт!$S$7:$S$2427,T$6&amp;"/"&amp;$B84,факт!$O$7:$O$2427)</f>
        <v>0</v>
      </c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60"/>
      <c r="FU84" s="60"/>
      <c r="FV84" s="60"/>
      <c r="FW84" s="60"/>
      <c r="FX84" s="60"/>
      <c r="FY84" s="60"/>
      <c r="FZ84" s="60"/>
      <c r="GA84" s="60"/>
      <c r="GB84" s="60"/>
      <c r="GC84" s="60"/>
      <c r="GD84" s="60"/>
      <c r="GE84" s="60"/>
      <c r="GF84" s="60"/>
      <c r="GG84" s="60"/>
      <c r="GH84" s="60"/>
      <c r="GI84" s="60"/>
      <c r="GJ84" s="60"/>
      <c r="GK84" s="60"/>
      <c r="GL84" s="60"/>
      <c r="GM84" s="60"/>
      <c r="GN84" s="60"/>
      <c r="GO84" s="60"/>
      <c r="GP84" s="60"/>
      <c r="GQ84" s="60"/>
      <c r="GR84" s="60"/>
      <c r="GS84" s="60"/>
    </row>
    <row r="85" spans="2:201" x14ac:dyDescent="0.2">
      <c r="B85" s="66" t="s">
        <v>955</v>
      </c>
      <c r="C85" s="67" t="s">
        <v>956</v>
      </c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9">
        <f>SUM(S85:EI85)</f>
        <v>0</v>
      </c>
      <c r="Q85" s="70">
        <f>SUMIF(S$5:EI$5,"факт",S85:EI85)</f>
        <v>0</v>
      </c>
      <c r="R85" s="59">
        <f>P85-Q85</f>
        <v>0</v>
      </c>
      <c r="S85" s="102">
        <f>SUMIF(факт!$S$7:$S$2427,S$6&amp;"/"&amp;$B85,факт!$O$7:$O$2427)</f>
        <v>0</v>
      </c>
      <c r="T85" s="102">
        <f>SUMIF(факт!$S$7:$S$2427,T$6&amp;"/"&amp;$B85,факт!$O$7:$O$2427)</f>
        <v>0</v>
      </c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60"/>
      <c r="FU85" s="60"/>
      <c r="FV85" s="60"/>
      <c r="FW85" s="60"/>
      <c r="FX85" s="60"/>
      <c r="FY85" s="60"/>
      <c r="FZ85" s="60"/>
      <c r="GA85" s="60"/>
      <c r="GB85" s="60"/>
      <c r="GC85" s="60"/>
      <c r="GD85" s="60"/>
      <c r="GE85" s="60"/>
      <c r="GF85" s="60"/>
      <c r="GG85" s="60"/>
      <c r="GH85" s="60"/>
      <c r="GI85" s="60"/>
      <c r="GJ85" s="60"/>
      <c r="GK85" s="60"/>
      <c r="GL85" s="60"/>
      <c r="GM85" s="60"/>
      <c r="GN85" s="60"/>
      <c r="GO85" s="60"/>
      <c r="GP85" s="60"/>
      <c r="GQ85" s="60"/>
      <c r="GR85" s="60"/>
      <c r="GS85" s="60"/>
    </row>
    <row r="86" spans="2:201" x14ac:dyDescent="0.2">
      <c r="B86" s="86" t="s">
        <v>957</v>
      </c>
      <c r="C86" s="87" t="s">
        <v>742</v>
      </c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9">
        <f t="shared" ref="P86:S86" si="159">SUM(P87:P91)</f>
        <v>0</v>
      </c>
      <c r="Q86" s="90">
        <f t="shared" si="159"/>
        <v>0</v>
      </c>
      <c r="R86" s="90">
        <f t="shared" si="159"/>
        <v>0</v>
      </c>
      <c r="S86" s="90">
        <f t="shared" si="159"/>
        <v>0</v>
      </c>
      <c r="T86" s="90">
        <f t="shared" ref="T86:AW86" si="160">SUM(T87:T91)</f>
        <v>0</v>
      </c>
      <c r="U86" s="90">
        <f t="shared" si="160"/>
        <v>0</v>
      </c>
      <c r="V86" s="90">
        <f t="shared" si="160"/>
        <v>0</v>
      </c>
      <c r="W86" s="90">
        <f t="shared" si="160"/>
        <v>0</v>
      </c>
      <c r="X86" s="90">
        <f t="shared" si="160"/>
        <v>0</v>
      </c>
      <c r="Y86" s="90">
        <f t="shared" si="160"/>
        <v>0</v>
      </c>
      <c r="Z86" s="90">
        <f t="shared" si="160"/>
        <v>0</v>
      </c>
      <c r="AA86" s="90">
        <f t="shared" si="160"/>
        <v>0</v>
      </c>
      <c r="AB86" s="90">
        <f t="shared" si="160"/>
        <v>0</v>
      </c>
      <c r="AC86" s="90">
        <f t="shared" si="160"/>
        <v>0</v>
      </c>
      <c r="AD86" s="90">
        <f t="shared" si="160"/>
        <v>0</v>
      </c>
      <c r="AE86" s="90">
        <f t="shared" si="160"/>
        <v>0</v>
      </c>
      <c r="AF86" s="90">
        <f t="shared" si="160"/>
        <v>0</v>
      </c>
      <c r="AG86" s="90">
        <f t="shared" si="160"/>
        <v>0</v>
      </c>
      <c r="AH86" s="90">
        <f t="shared" si="160"/>
        <v>0</v>
      </c>
      <c r="AI86" s="90">
        <f t="shared" si="160"/>
        <v>0</v>
      </c>
      <c r="AJ86" s="90">
        <f t="shared" si="160"/>
        <v>0</v>
      </c>
      <c r="AK86" s="90">
        <f t="shared" si="160"/>
        <v>0</v>
      </c>
      <c r="AL86" s="90">
        <f t="shared" si="160"/>
        <v>0</v>
      </c>
      <c r="AM86" s="90">
        <f t="shared" si="160"/>
        <v>0</v>
      </c>
      <c r="AN86" s="90">
        <f t="shared" si="160"/>
        <v>0</v>
      </c>
      <c r="AO86" s="90">
        <f t="shared" si="160"/>
        <v>0</v>
      </c>
      <c r="AP86" s="90">
        <f t="shared" si="160"/>
        <v>0</v>
      </c>
      <c r="AQ86" s="90">
        <f t="shared" si="160"/>
        <v>0</v>
      </c>
      <c r="AR86" s="90">
        <f t="shared" si="160"/>
        <v>0</v>
      </c>
      <c r="AS86" s="90">
        <f t="shared" si="160"/>
        <v>0</v>
      </c>
      <c r="AT86" s="90">
        <f t="shared" si="160"/>
        <v>0</v>
      </c>
      <c r="AU86" s="90">
        <f t="shared" si="160"/>
        <v>0</v>
      </c>
      <c r="AV86" s="90">
        <f t="shared" si="160"/>
        <v>0</v>
      </c>
      <c r="AW86" s="90">
        <f t="shared" si="160"/>
        <v>0</v>
      </c>
      <c r="AX86" s="90">
        <f t="shared" ref="AX86:DF86" si="161">SUM(AX87:AX91)</f>
        <v>0</v>
      </c>
      <c r="AY86" s="90">
        <f t="shared" si="161"/>
        <v>0</v>
      </c>
      <c r="AZ86" s="90">
        <f t="shared" si="161"/>
        <v>0</v>
      </c>
      <c r="BA86" s="90">
        <f t="shared" si="161"/>
        <v>0</v>
      </c>
      <c r="BB86" s="90">
        <f t="shared" si="161"/>
        <v>0</v>
      </c>
      <c r="BC86" s="90">
        <f t="shared" si="161"/>
        <v>0</v>
      </c>
      <c r="BD86" s="90">
        <f t="shared" si="161"/>
        <v>0</v>
      </c>
      <c r="BE86" s="90">
        <f t="shared" si="161"/>
        <v>0</v>
      </c>
      <c r="BF86" s="90">
        <f t="shared" si="161"/>
        <v>0</v>
      </c>
      <c r="BG86" s="90">
        <f t="shared" si="161"/>
        <v>0</v>
      </c>
      <c r="BH86" s="90">
        <f t="shared" si="161"/>
        <v>0</v>
      </c>
      <c r="BI86" s="90">
        <f t="shared" si="161"/>
        <v>0</v>
      </c>
      <c r="BJ86" s="90">
        <f t="shared" si="161"/>
        <v>0</v>
      </c>
      <c r="BK86" s="90">
        <f t="shared" si="161"/>
        <v>0</v>
      </c>
      <c r="BL86" s="90">
        <f t="shared" si="161"/>
        <v>0</v>
      </c>
      <c r="BM86" s="90">
        <f t="shared" si="161"/>
        <v>0</v>
      </c>
      <c r="BN86" s="90">
        <f t="shared" si="161"/>
        <v>0</v>
      </c>
      <c r="BO86" s="90">
        <f t="shared" si="161"/>
        <v>0</v>
      </c>
      <c r="BP86" s="90">
        <f t="shared" si="161"/>
        <v>0</v>
      </c>
      <c r="BQ86" s="90">
        <f t="shared" si="161"/>
        <v>0</v>
      </c>
      <c r="BR86" s="90">
        <f t="shared" si="161"/>
        <v>0</v>
      </c>
      <c r="BS86" s="90">
        <f t="shared" si="161"/>
        <v>0</v>
      </c>
      <c r="BT86" s="90">
        <f t="shared" si="161"/>
        <v>0</v>
      </c>
      <c r="BU86" s="90">
        <f t="shared" si="161"/>
        <v>0</v>
      </c>
      <c r="BV86" s="90">
        <f t="shared" si="161"/>
        <v>0</v>
      </c>
      <c r="BW86" s="90">
        <f t="shared" si="161"/>
        <v>0</v>
      </c>
      <c r="BX86" s="90">
        <f t="shared" si="161"/>
        <v>0</v>
      </c>
      <c r="BY86" s="90">
        <f t="shared" si="161"/>
        <v>0</v>
      </c>
      <c r="BZ86" s="90">
        <f t="shared" si="161"/>
        <v>0</v>
      </c>
      <c r="CA86" s="90">
        <f t="shared" si="161"/>
        <v>0</v>
      </c>
      <c r="CB86" s="90">
        <f t="shared" si="161"/>
        <v>0</v>
      </c>
      <c r="CC86" s="90">
        <f t="shared" si="161"/>
        <v>0</v>
      </c>
      <c r="CD86" s="90">
        <f t="shared" si="161"/>
        <v>0</v>
      </c>
      <c r="CE86" s="90">
        <f t="shared" si="161"/>
        <v>0</v>
      </c>
      <c r="CF86" s="90">
        <f t="shared" si="161"/>
        <v>0</v>
      </c>
      <c r="CG86" s="90">
        <f t="shared" si="161"/>
        <v>0</v>
      </c>
      <c r="CH86" s="90">
        <f t="shared" si="161"/>
        <v>0</v>
      </c>
      <c r="CI86" s="90">
        <f t="shared" si="161"/>
        <v>0</v>
      </c>
      <c r="CJ86" s="90">
        <f t="shared" si="161"/>
        <v>0</v>
      </c>
      <c r="CK86" s="90">
        <f t="shared" si="161"/>
        <v>0</v>
      </c>
      <c r="CL86" s="90">
        <f t="shared" si="161"/>
        <v>0</v>
      </c>
      <c r="CM86" s="90">
        <f t="shared" si="161"/>
        <v>0</v>
      </c>
      <c r="CN86" s="90">
        <f t="shared" si="161"/>
        <v>0</v>
      </c>
      <c r="CO86" s="90">
        <f t="shared" si="161"/>
        <v>0</v>
      </c>
      <c r="CP86" s="90">
        <f t="shared" si="161"/>
        <v>0</v>
      </c>
      <c r="CQ86" s="90">
        <f t="shared" si="161"/>
        <v>0</v>
      </c>
      <c r="CR86" s="90">
        <f t="shared" si="161"/>
        <v>0</v>
      </c>
      <c r="CS86" s="90">
        <f t="shared" si="161"/>
        <v>0</v>
      </c>
      <c r="CT86" s="90">
        <f t="shared" si="161"/>
        <v>0</v>
      </c>
      <c r="CU86" s="90">
        <f t="shared" si="161"/>
        <v>0</v>
      </c>
      <c r="CV86" s="90">
        <f t="shared" si="161"/>
        <v>0</v>
      </c>
      <c r="CW86" s="90">
        <f t="shared" si="161"/>
        <v>0</v>
      </c>
      <c r="CX86" s="90">
        <f t="shared" si="161"/>
        <v>0</v>
      </c>
      <c r="CY86" s="90">
        <f t="shared" si="161"/>
        <v>0</v>
      </c>
      <c r="CZ86" s="90">
        <f t="shared" si="161"/>
        <v>0</v>
      </c>
      <c r="DA86" s="90">
        <f t="shared" si="161"/>
        <v>0</v>
      </c>
      <c r="DB86" s="90">
        <f t="shared" si="161"/>
        <v>0</v>
      </c>
      <c r="DC86" s="90">
        <f t="shared" si="161"/>
        <v>0</v>
      </c>
      <c r="DD86" s="90">
        <f t="shared" si="161"/>
        <v>0</v>
      </c>
      <c r="DE86" s="90">
        <f t="shared" si="161"/>
        <v>0</v>
      </c>
      <c r="DF86" s="90">
        <f t="shared" si="161"/>
        <v>0</v>
      </c>
      <c r="DG86" s="90">
        <f t="shared" ref="DG86:EI86" si="162">SUM(DG87:DG91)</f>
        <v>0</v>
      </c>
      <c r="DH86" s="90">
        <f t="shared" si="162"/>
        <v>0</v>
      </c>
      <c r="DI86" s="90">
        <f t="shared" si="162"/>
        <v>0</v>
      </c>
      <c r="DJ86" s="90">
        <f t="shared" si="162"/>
        <v>0</v>
      </c>
      <c r="DK86" s="90">
        <f t="shared" si="162"/>
        <v>0</v>
      </c>
      <c r="DL86" s="90">
        <f t="shared" si="162"/>
        <v>0</v>
      </c>
      <c r="DM86" s="90">
        <f t="shared" si="162"/>
        <v>0</v>
      </c>
      <c r="DN86" s="90">
        <f t="shared" si="162"/>
        <v>0</v>
      </c>
      <c r="DO86" s="90">
        <f t="shared" si="162"/>
        <v>0</v>
      </c>
      <c r="DP86" s="90">
        <f t="shared" si="162"/>
        <v>0</v>
      </c>
      <c r="DQ86" s="90">
        <f t="shared" si="162"/>
        <v>0</v>
      </c>
      <c r="DR86" s="90">
        <f t="shared" si="162"/>
        <v>0</v>
      </c>
      <c r="DS86" s="90">
        <f t="shared" si="162"/>
        <v>0</v>
      </c>
      <c r="DT86" s="90">
        <f t="shared" si="162"/>
        <v>0</v>
      </c>
      <c r="DU86" s="90">
        <f t="shared" si="162"/>
        <v>0</v>
      </c>
      <c r="DV86" s="90">
        <f t="shared" si="162"/>
        <v>0</v>
      </c>
      <c r="DW86" s="90">
        <f t="shared" si="162"/>
        <v>0</v>
      </c>
      <c r="DX86" s="90">
        <f t="shared" si="162"/>
        <v>0</v>
      </c>
      <c r="DY86" s="90">
        <f t="shared" si="162"/>
        <v>0</v>
      </c>
      <c r="DZ86" s="90">
        <f t="shared" si="162"/>
        <v>0</v>
      </c>
      <c r="EA86" s="90">
        <f t="shared" si="162"/>
        <v>0</v>
      </c>
      <c r="EB86" s="90">
        <f t="shared" si="162"/>
        <v>0</v>
      </c>
      <c r="EC86" s="90">
        <f t="shared" si="162"/>
        <v>0</v>
      </c>
      <c r="ED86" s="90">
        <f t="shared" si="162"/>
        <v>0</v>
      </c>
      <c r="EE86" s="90">
        <f t="shared" si="162"/>
        <v>0</v>
      </c>
      <c r="EF86" s="90">
        <f t="shared" si="162"/>
        <v>0</v>
      </c>
      <c r="EG86" s="90">
        <f t="shared" si="162"/>
        <v>0</v>
      </c>
      <c r="EH86" s="90">
        <f t="shared" si="162"/>
        <v>0</v>
      </c>
      <c r="EI86" s="90">
        <f t="shared" si="162"/>
        <v>0</v>
      </c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60"/>
      <c r="FU86" s="60"/>
      <c r="FV86" s="60"/>
      <c r="FW86" s="60"/>
      <c r="FX86" s="60"/>
      <c r="FY86" s="60"/>
      <c r="FZ86" s="60"/>
      <c r="GA86" s="60"/>
      <c r="GB86" s="60"/>
      <c r="GC86" s="60"/>
      <c r="GD86" s="60"/>
      <c r="GE86" s="60"/>
      <c r="GF86" s="60"/>
      <c r="GG86" s="60"/>
      <c r="GH86" s="60"/>
      <c r="GI86" s="60"/>
      <c r="GJ86" s="60"/>
      <c r="GK86" s="60"/>
      <c r="GL86" s="60"/>
      <c r="GM86" s="60"/>
      <c r="GN86" s="60"/>
      <c r="GO86" s="60"/>
      <c r="GP86" s="60"/>
      <c r="GQ86" s="60"/>
      <c r="GR86" s="60"/>
      <c r="GS86" s="60"/>
    </row>
    <row r="87" spans="2:201" x14ac:dyDescent="0.2">
      <c r="B87" s="66" t="s">
        <v>958</v>
      </c>
      <c r="C87" s="67" t="s">
        <v>959</v>
      </c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9">
        <f>SUM(S87:EI87)</f>
        <v>0</v>
      </c>
      <c r="Q87" s="70">
        <f>SUMIF(S$5:EI$5,"факт",S87:EI87)</f>
        <v>0</v>
      </c>
      <c r="R87" s="59">
        <f>P87-Q87</f>
        <v>0</v>
      </c>
      <c r="S87" s="102">
        <f>SUMIF(факт!$S$7:$S$2427,S$6&amp;"/"&amp;$B87,факт!$O$7:$O$2427)</f>
        <v>0</v>
      </c>
      <c r="T87" s="102">
        <f>SUMIF(факт!$S$7:$S$2427,T$6&amp;"/"&amp;$B87,факт!$O$7:$O$2427)</f>
        <v>0</v>
      </c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60"/>
      <c r="FU87" s="60"/>
      <c r="FV87" s="60"/>
      <c r="FW87" s="60"/>
      <c r="FX87" s="60"/>
      <c r="FY87" s="60"/>
      <c r="FZ87" s="60"/>
      <c r="GA87" s="60"/>
      <c r="GB87" s="60"/>
      <c r="GC87" s="60"/>
      <c r="GD87" s="60"/>
      <c r="GE87" s="60"/>
      <c r="GF87" s="60"/>
      <c r="GG87" s="60"/>
      <c r="GH87" s="60"/>
      <c r="GI87" s="60"/>
      <c r="GJ87" s="60"/>
      <c r="GK87" s="60"/>
      <c r="GL87" s="60"/>
      <c r="GM87" s="60"/>
      <c r="GN87" s="60"/>
      <c r="GO87" s="60"/>
      <c r="GP87" s="60"/>
      <c r="GQ87" s="60"/>
      <c r="GR87" s="60"/>
      <c r="GS87" s="60"/>
    </row>
    <row r="88" spans="2:201" x14ac:dyDescent="0.2">
      <c r="B88" s="66" t="s">
        <v>960</v>
      </c>
      <c r="C88" s="67" t="s">
        <v>961</v>
      </c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9">
        <f>SUM(S88:EI88)</f>
        <v>0</v>
      </c>
      <c r="Q88" s="70">
        <f>SUMIF(S$5:EI$5,"факт",S88:EI88)</f>
        <v>0</v>
      </c>
      <c r="R88" s="59">
        <f>P88-Q88</f>
        <v>0</v>
      </c>
      <c r="S88" s="102">
        <f>SUMIF(факт!$S$7:$S$2427,S$6&amp;"/"&amp;$B88,факт!$O$7:$O$2427)</f>
        <v>0</v>
      </c>
      <c r="T88" s="102">
        <f>SUMIF(факт!$S$7:$S$2427,T$6&amp;"/"&amp;$B88,факт!$O$7:$O$2427)</f>
        <v>0</v>
      </c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60"/>
      <c r="FU88" s="60"/>
      <c r="FV88" s="60"/>
      <c r="FW88" s="60"/>
      <c r="FX88" s="60"/>
      <c r="FY88" s="60"/>
      <c r="FZ88" s="60"/>
      <c r="GA88" s="60"/>
      <c r="GB88" s="60"/>
      <c r="GC88" s="60"/>
      <c r="GD88" s="60"/>
      <c r="GE88" s="60"/>
      <c r="GF88" s="60"/>
      <c r="GG88" s="60"/>
      <c r="GH88" s="60"/>
      <c r="GI88" s="60"/>
      <c r="GJ88" s="60"/>
      <c r="GK88" s="60"/>
      <c r="GL88" s="60"/>
      <c r="GM88" s="60"/>
      <c r="GN88" s="60"/>
      <c r="GO88" s="60"/>
      <c r="GP88" s="60"/>
      <c r="GQ88" s="60"/>
      <c r="GR88" s="60"/>
      <c r="GS88" s="60"/>
    </row>
    <row r="89" spans="2:201" x14ac:dyDescent="0.2">
      <c r="B89" s="66" t="s">
        <v>962</v>
      </c>
      <c r="C89" s="67" t="s">
        <v>963</v>
      </c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9">
        <f>SUM(S89:EI89)</f>
        <v>0</v>
      </c>
      <c r="Q89" s="70">
        <f>SUMIF(S$5:EI$5,"факт",S89:EI89)</f>
        <v>0</v>
      </c>
      <c r="R89" s="59">
        <f>P89-Q89</f>
        <v>0</v>
      </c>
      <c r="S89" s="102">
        <f>SUMIF(факт!$S$7:$S$2427,S$6&amp;"/"&amp;$B89,факт!$O$7:$O$2427)</f>
        <v>0</v>
      </c>
      <c r="T89" s="102">
        <f>SUMIF(факт!$S$7:$S$2427,T$6&amp;"/"&amp;$B89,факт!$O$7:$O$2427)</f>
        <v>0</v>
      </c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60"/>
      <c r="FU89" s="60"/>
      <c r="FV89" s="60"/>
      <c r="FW89" s="60"/>
      <c r="FX89" s="60"/>
      <c r="FY89" s="60"/>
      <c r="FZ89" s="60"/>
      <c r="GA89" s="60"/>
      <c r="GB89" s="60"/>
      <c r="GC89" s="60"/>
      <c r="GD89" s="60"/>
      <c r="GE89" s="60"/>
      <c r="GF89" s="60"/>
      <c r="GG89" s="60"/>
      <c r="GH89" s="60"/>
      <c r="GI89" s="60"/>
      <c r="GJ89" s="60"/>
      <c r="GK89" s="60"/>
      <c r="GL89" s="60"/>
      <c r="GM89" s="60"/>
      <c r="GN89" s="60"/>
      <c r="GO89" s="60"/>
      <c r="GP89" s="60"/>
      <c r="GQ89" s="60"/>
      <c r="GR89" s="60"/>
      <c r="GS89" s="60"/>
    </row>
    <row r="90" spans="2:201" x14ac:dyDescent="0.2">
      <c r="B90" s="66" t="s">
        <v>962</v>
      </c>
      <c r="C90" s="67" t="s">
        <v>964</v>
      </c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9">
        <f>SUM(S90:EI90)</f>
        <v>0</v>
      </c>
      <c r="Q90" s="70">
        <f>SUMIF(S$5:EI$5,"факт",S90:EI90)</f>
        <v>0</v>
      </c>
      <c r="R90" s="59">
        <f>P90-Q90</f>
        <v>0</v>
      </c>
      <c r="S90" s="102">
        <f>SUMIF(факт!$S$7:$S$2427,S$6&amp;"/"&amp;$B90,факт!$O$7:$O$2427)</f>
        <v>0</v>
      </c>
      <c r="T90" s="102">
        <f>SUMIF(факт!$S$7:$S$2427,T$6&amp;"/"&amp;$B90,факт!$O$7:$O$2427)</f>
        <v>0</v>
      </c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60"/>
      <c r="FU90" s="60"/>
      <c r="FV90" s="60"/>
      <c r="FW90" s="60"/>
      <c r="FX90" s="60"/>
      <c r="FY90" s="60"/>
      <c r="FZ90" s="60"/>
      <c r="GA90" s="60"/>
      <c r="GB90" s="60"/>
      <c r="GC90" s="60"/>
      <c r="GD90" s="60"/>
      <c r="GE90" s="60"/>
      <c r="GF90" s="60"/>
      <c r="GG90" s="60"/>
      <c r="GH90" s="60"/>
      <c r="GI90" s="60"/>
      <c r="GJ90" s="60"/>
      <c r="GK90" s="60"/>
      <c r="GL90" s="60"/>
      <c r="GM90" s="60"/>
      <c r="GN90" s="60"/>
      <c r="GO90" s="60"/>
      <c r="GP90" s="60"/>
      <c r="GQ90" s="60"/>
      <c r="GR90" s="60"/>
      <c r="GS90" s="60"/>
    </row>
    <row r="91" spans="2:201" x14ac:dyDescent="0.2">
      <c r="B91" s="66" t="s">
        <v>965</v>
      </c>
      <c r="C91" s="67" t="s">
        <v>966</v>
      </c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9">
        <f>SUM(S91:EI91)</f>
        <v>0</v>
      </c>
      <c r="Q91" s="70">
        <f>SUMIF(S$5:EI$5,"факт",S91:EI91)</f>
        <v>0</v>
      </c>
      <c r="R91" s="59">
        <f>P91-Q91</f>
        <v>0</v>
      </c>
      <c r="S91" s="102">
        <f>SUMIF(факт!$S$7:$S$2427,S$6&amp;"/"&amp;$B91,факт!$O$7:$O$2427)</f>
        <v>0</v>
      </c>
      <c r="T91" s="102">
        <f>SUMIF(факт!$S$7:$S$2427,T$6&amp;"/"&amp;$B91,факт!$O$7:$O$2427)</f>
        <v>0</v>
      </c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60"/>
      <c r="FU91" s="60"/>
      <c r="FV91" s="60"/>
      <c r="FW91" s="60"/>
      <c r="FX91" s="60"/>
      <c r="FY91" s="60"/>
      <c r="FZ91" s="60"/>
      <c r="GA91" s="60"/>
      <c r="GB91" s="60"/>
      <c r="GC91" s="60"/>
      <c r="GD91" s="60"/>
      <c r="GE91" s="60"/>
      <c r="GF91" s="60"/>
      <c r="GG91" s="60"/>
      <c r="GH91" s="60"/>
      <c r="GI91" s="60"/>
      <c r="GJ91" s="60"/>
      <c r="GK91" s="60"/>
      <c r="GL91" s="60"/>
      <c r="GM91" s="60"/>
      <c r="GN91" s="60"/>
      <c r="GO91" s="60"/>
      <c r="GP91" s="60"/>
      <c r="GQ91" s="60"/>
      <c r="GR91" s="60"/>
      <c r="GS91" s="60"/>
    </row>
    <row r="92" spans="2:201" x14ac:dyDescent="0.2">
      <c r="B92" s="86" t="s">
        <v>967</v>
      </c>
      <c r="C92" s="87" t="s">
        <v>743</v>
      </c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9">
        <f t="shared" ref="P92:S92" si="163">SUM(P93:P95)</f>
        <v>0</v>
      </c>
      <c r="Q92" s="90">
        <f t="shared" si="163"/>
        <v>0</v>
      </c>
      <c r="R92" s="90">
        <f t="shared" si="163"/>
        <v>0</v>
      </c>
      <c r="S92" s="90">
        <f t="shared" si="163"/>
        <v>0</v>
      </c>
      <c r="T92" s="90">
        <f t="shared" ref="T92:AW92" si="164">SUM(T93:T95)</f>
        <v>0</v>
      </c>
      <c r="U92" s="90">
        <f t="shared" si="164"/>
        <v>0</v>
      </c>
      <c r="V92" s="90">
        <f t="shared" si="164"/>
        <v>0</v>
      </c>
      <c r="W92" s="90">
        <f t="shared" si="164"/>
        <v>0</v>
      </c>
      <c r="X92" s="90">
        <f t="shared" si="164"/>
        <v>0</v>
      </c>
      <c r="Y92" s="90">
        <f t="shared" si="164"/>
        <v>0</v>
      </c>
      <c r="Z92" s="90">
        <f t="shared" si="164"/>
        <v>0</v>
      </c>
      <c r="AA92" s="90">
        <f t="shared" si="164"/>
        <v>0</v>
      </c>
      <c r="AB92" s="90">
        <f t="shared" si="164"/>
        <v>0</v>
      </c>
      <c r="AC92" s="90">
        <f t="shared" si="164"/>
        <v>0</v>
      </c>
      <c r="AD92" s="90">
        <f t="shared" si="164"/>
        <v>0</v>
      </c>
      <c r="AE92" s="90">
        <f t="shared" si="164"/>
        <v>0</v>
      </c>
      <c r="AF92" s="90">
        <f t="shared" si="164"/>
        <v>0</v>
      </c>
      <c r="AG92" s="90">
        <f t="shared" si="164"/>
        <v>0</v>
      </c>
      <c r="AH92" s="90">
        <f t="shared" si="164"/>
        <v>0</v>
      </c>
      <c r="AI92" s="90">
        <f t="shared" si="164"/>
        <v>0</v>
      </c>
      <c r="AJ92" s="90">
        <f t="shared" si="164"/>
        <v>0</v>
      </c>
      <c r="AK92" s="90">
        <f t="shared" si="164"/>
        <v>0</v>
      </c>
      <c r="AL92" s="90">
        <f t="shared" si="164"/>
        <v>0</v>
      </c>
      <c r="AM92" s="90">
        <f t="shared" si="164"/>
        <v>0</v>
      </c>
      <c r="AN92" s="90">
        <f t="shared" si="164"/>
        <v>0</v>
      </c>
      <c r="AO92" s="90">
        <f t="shared" si="164"/>
        <v>0</v>
      </c>
      <c r="AP92" s="90">
        <f t="shared" si="164"/>
        <v>0</v>
      </c>
      <c r="AQ92" s="90">
        <f t="shared" si="164"/>
        <v>0</v>
      </c>
      <c r="AR92" s="90">
        <f t="shared" si="164"/>
        <v>0</v>
      </c>
      <c r="AS92" s="90">
        <f t="shared" si="164"/>
        <v>0</v>
      </c>
      <c r="AT92" s="90">
        <f t="shared" si="164"/>
        <v>0</v>
      </c>
      <c r="AU92" s="90">
        <f t="shared" si="164"/>
        <v>0</v>
      </c>
      <c r="AV92" s="90">
        <f t="shared" si="164"/>
        <v>0</v>
      </c>
      <c r="AW92" s="90">
        <f t="shared" si="164"/>
        <v>0</v>
      </c>
      <c r="AX92" s="90">
        <f t="shared" ref="AX92:DF92" si="165">SUM(AX93:AX95)</f>
        <v>0</v>
      </c>
      <c r="AY92" s="90">
        <f t="shared" si="165"/>
        <v>0</v>
      </c>
      <c r="AZ92" s="90">
        <f t="shared" si="165"/>
        <v>0</v>
      </c>
      <c r="BA92" s="90">
        <f t="shared" si="165"/>
        <v>0</v>
      </c>
      <c r="BB92" s="90">
        <f t="shared" si="165"/>
        <v>0</v>
      </c>
      <c r="BC92" s="90">
        <f t="shared" si="165"/>
        <v>0</v>
      </c>
      <c r="BD92" s="90">
        <f t="shared" si="165"/>
        <v>0</v>
      </c>
      <c r="BE92" s="90">
        <f t="shared" si="165"/>
        <v>0</v>
      </c>
      <c r="BF92" s="90">
        <f t="shared" si="165"/>
        <v>0</v>
      </c>
      <c r="BG92" s="90">
        <f t="shared" si="165"/>
        <v>0</v>
      </c>
      <c r="BH92" s="90">
        <f t="shared" si="165"/>
        <v>0</v>
      </c>
      <c r="BI92" s="90">
        <f t="shared" si="165"/>
        <v>0</v>
      </c>
      <c r="BJ92" s="90">
        <f t="shared" si="165"/>
        <v>0</v>
      </c>
      <c r="BK92" s="90">
        <f t="shared" si="165"/>
        <v>0</v>
      </c>
      <c r="BL92" s="90">
        <f t="shared" si="165"/>
        <v>0</v>
      </c>
      <c r="BM92" s="90">
        <f t="shared" si="165"/>
        <v>0</v>
      </c>
      <c r="BN92" s="90">
        <f t="shared" si="165"/>
        <v>0</v>
      </c>
      <c r="BO92" s="90">
        <f t="shared" si="165"/>
        <v>0</v>
      </c>
      <c r="BP92" s="90">
        <f t="shared" si="165"/>
        <v>0</v>
      </c>
      <c r="BQ92" s="90">
        <f t="shared" si="165"/>
        <v>0</v>
      </c>
      <c r="BR92" s="90">
        <f t="shared" si="165"/>
        <v>0</v>
      </c>
      <c r="BS92" s="90">
        <f t="shared" si="165"/>
        <v>0</v>
      </c>
      <c r="BT92" s="90">
        <f t="shared" si="165"/>
        <v>0</v>
      </c>
      <c r="BU92" s="90">
        <f t="shared" si="165"/>
        <v>0</v>
      </c>
      <c r="BV92" s="90">
        <f t="shared" si="165"/>
        <v>0</v>
      </c>
      <c r="BW92" s="90">
        <f t="shared" si="165"/>
        <v>0</v>
      </c>
      <c r="BX92" s="90">
        <f t="shared" si="165"/>
        <v>0</v>
      </c>
      <c r="BY92" s="90">
        <f t="shared" si="165"/>
        <v>0</v>
      </c>
      <c r="BZ92" s="90">
        <f t="shared" si="165"/>
        <v>0</v>
      </c>
      <c r="CA92" s="90">
        <f t="shared" si="165"/>
        <v>0</v>
      </c>
      <c r="CB92" s="90">
        <f t="shared" si="165"/>
        <v>0</v>
      </c>
      <c r="CC92" s="90">
        <f t="shared" si="165"/>
        <v>0</v>
      </c>
      <c r="CD92" s="90">
        <f t="shared" si="165"/>
        <v>0</v>
      </c>
      <c r="CE92" s="90">
        <f t="shared" si="165"/>
        <v>0</v>
      </c>
      <c r="CF92" s="90">
        <f t="shared" si="165"/>
        <v>0</v>
      </c>
      <c r="CG92" s="90">
        <f t="shared" si="165"/>
        <v>0</v>
      </c>
      <c r="CH92" s="90">
        <f t="shared" si="165"/>
        <v>0</v>
      </c>
      <c r="CI92" s="90">
        <f t="shared" si="165"/>
        <v>0</v>
      </c>
      <c r="CJ92" s="90">
        <f t="shared" si="165"/>
        <v>0</v>
      </c>
      <c r="CK92" s="90">
        <f t="shared" si="165"/>
        <v>0</v>
      </c>
      <c r="CL92" s="90">
        <f t="shared" si="165"/>
        <v>0</v>
      </c>
      <c r="CM92" s="90">
        <f t="shared" si="165"/>
        <v>0</v>
      </c>
      <c r="CN92" s="90">
        <f t="shared" si="165"/>
        <v>0</v>
      </c>
      <c r="CO92" s="90">
        <f t="shared" si="165"/>
        <v>0</v>
      </c>
      <c r="CP92" s="90">
        <f t="shared" si="165"/>
        <v>0</v>
      </c>
      <c r="CQ92" s="90">
        <f t="shared" si="165"/>
        <v>0</v>
      </c>
      <c r="CR92" s="90">
        <f t="shared" si="165"/>
        <v>0</v>
      </c>
      <c r="CS92" s="90">
        <f t="shared" si="165"/>
        <v>0</v>
      </c>
      <c r="CT92" s="90">
        <f t="shared" si="165"/>
        <v>0</v>
      </c>
      <c r="CU92" s="90">
        <f t="shared" si="165"/>
        <v>0</v>
      </c>
      <c r="CV92" s="90">
        <f t="shared" si="165"/>
        <v>0</v>
      </c>
      <c r="CW92" s="90">
        <f t="shared" si="165"/>
        <v>0</v>
      </c>
      <c r="CX92" s="90">
        <f t="shared" si="165"/>
        <v>0</v>
      </c>
      <c r="CY92" s="90">
        <f t="shared" si="165"/>
        <v>0</v>
      </c>
      <c r="CZ92" s="90">
        <f t="shared" si="165"/>
        <v>0</v>
      </c>
      <c r="DA92" s="90">
        <f t="shared" si="165"/>
        <v>0</v>
      </c>
      <c r="DB92" s="90">
        <f t="shared" si="165"/>
        <v>0</v>
      </c>
      <c r="DC92" s="90">
        <f t="shared" si="165"/>
        <v>0</v>
      </c>
      <c r="DD92" s="90">
        <f t="shared" si="165"/>
        <v>0</v>
      </c>
      <c r="DE92" s="90">
        <f t="shared" si="165"/>
        <v>0</v>
      </c>
      <c r="DF92" s="90">
        <f t="shared" si="165"/>
        <v>0</v>
      </c>
      <c r="DG92" s="90">
        <f t="shared" ref="DG92:EI92" si="166">SUM(DG93:DG95)</f>
        <v>0</v>
      </c>
      <c r="DH92" s="90">
        <f t="shared" si="166"/>
        <v>0</v>
      </c>
      <c r="DI92" s="90">
        <f t="shared" si="166"/>
        <v>0</v>
      </c>
      <c r="DJ92" s="90">
        <f t="shared" si="166"/>
        <v>0</v>
      </c>
      <c r="DK92" s="90">
        <f t="shared" si="166"/>
        <v>0</v>
      </c>
      <c r="DL92" s="90">
        <f t="shared" si="166"/>
        <v>0</v>
      </c>
      <c r="DM92" s="90">
        <f t="shared" si="166"/>
        <v>0</v>
      </c>
      <c r="DN92" s="90">
        <f t="shared" si="166"/>
        <v>0</v>
      </c>
      <c r="DO92" s="90">
        <f t="shared" si="166"/>
        <v>0</v>
      </c>
      <c r="DP92" s="90">
        <f t="shared" si="166"/>
        <v>0</v>
      </c>
      <c r="DQ92" s="90">
        <f t="shared" si="166"/>
        <v>0</v>
      </c>
      <c r="DR92" s="90">
        <f t="shared" si="166"/>
        <v>0</v>
      </c>
      <c r="DS92" s="90">
        <f t="shared" si="166"/>
        <v>0</v>
      </c>
      <c r="DT92" s="90">
        <f t="shared" si="166"/>
        <v>0</v>
      </c>
      <c r="DU92" s="90">
        <f t="shared" si="166"/>
        <v>0</v>
      </c>
      <c r="DV92" s="90">
        <f t="shared" si="166"/>
        <v>0</v>
      </c>
      <c r="DW92" s="90">
        <f t="shared" si="166"/>
        <v>0</v>
      </c>
      <c r="DX92" s="90">
        <f t="shared" si="166"/>
        <v>0</v>
      </c>
      <c r="DY92" s="90">
        <f t="shared" si="166"/>
        <v>0</v>
      </c>
      <c r="DZ92" s="90">
        <f t="shared" si="166"/>
        <v>0</v>
      </c>
      <c r="EA92" s="90">
        <f t="shared" si="166"/>
        <v>0</v>
      </c>
      <c r="EB92" s="90">
        <f t="shared" si="166"/>
        <v>0</v>
      </c>
      <c r="EC92" s="90">
        <f t="shared" si="166"/>
        <v>0</v>
      </c>
      <c r="ED92" s="90">
        <f t="shared" si="166"/>
        <v>0</v>
      </c>
      <c r="EE92" s="90">
        <f t="shared" si="166"/>
        <v>0</v>
      </c>
      <c r="EF92" s="90">
        <f t="shared" si="166"/>
        <v>0</v>
      </c>
      <c r="EG92" s="90">
        <f t="shared" si="166"/>
        <v>0</v>
      </c>
      <c r="EH92" s="90">
        <f t="shared" si="166"/>
        <v>0</v>
      </c>
      <c r="EI92" s="90">
        <f t="shared" si="166"/>
        <v>0</v>
      </c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60"/>
      <c r="FU92" s="60"/>
      <c r="FV92" s="60"/>
      <c r="FW92" s="60"/>
      <c r="FX92" s="60"/>
      <c r="FY92" s="60"/>
      <c r="FZ92" s="60"/>
      <c r="GA92" s="60"/>
      <c r="GB92" s="60"/>
      <c r="GC92" s="60"/>
      <c r="GD92" s="60"/>
      <c r="GE92" s="60"/>
      <c r="GF92" s="60"/>
      <c r="GG92" s="60"/>
      <c r="GH92" s="60"/>
      <c r="GI92" s="60"/>
      <c r="GJ92" s="60"/>
      <c r="GK92" s="60"/>
      <c r="GL92" s="60"/>
      <c r="GM92" s="60"/>
      <c r="GN92" s="60"/>
      <c r="GO92" s="60"/>
      <c r="GP92" s="60"/>
      <c r="GQ92" s="60"/>
      <c r="GR92" s="60"/>
      <c r="GS92" s="60"/>
    </row>
    <row r="93" spans="2:201" x14ac:dyDescent="0.2">
      <c r="B93" s="66" t="s">
        <v>968</v>
      </c>
      <c r="C93" s="67" t="s">
        <v>969</v>
      </c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9">
        <f>SUM(S93:EI93)</f>
        <v>0</v>
      </c>
      <c r="Q93" s="70">
        <f>SUMIF(S$5:EI$5,"факт",S93:EI93)</f>
        <v>0</v>
      </c>
      <c r="R93" s="59">
        <f>P93-Q93</f>
        <v>0</v>
      </c>
      <c r="S93" s="102">
        <f>SUMIF(факт!$S$7:$S$2427,S$6&amp;"/"&amp;$B93,факт!$O$7:$O$2427)</f>
        <v>0</v>
      </c>
      <c r="T93" s="102">
        <f>SUMIF(факт!$S$7:$S$2427,T$6&amp;"/"&amp;$B93,факт!$O$7:$O$2427)</f>
        <v>0</v>
      </c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60"/>
      <c r="FU93" s="60"/>
      <c r="FV93" s="60"/>
      <c r="FW93" s="60"/>
      <c r="FX93" s="60"/>
      <c r="FY93" s="60"/>
      <c r="FZ93" s="60"/>
      <c r="GA93" s="60"/>
      <c r="GB93" s="60"/>
      <c r="GC93" s="60"/>
      <c r="GD93" s="60"/>
      <c r="GE93" s="60"/>
      <c r="GF93" s="60"/>
      <c r="GG93" s="60"/>
      <c r="GH93" s="60"/>
      <c r="GI93" s="60"/>
      <c r="GJ93" s="60"/>
      <c r="GK93" s="60"/>
      <c r="GL93" s="60"/>
      <c r="GM93" s="60"/>
      <c r="GN93" s="60"/>
      <c r="GO93" s="60"/>
      <c r="GP93" s="60"/>
      <c r="GQ93" s="60"/>
      <c r="GR93" s="60"/>
      <c r="GS93" s="60"/>
    </row>
    <row r="94" spans="2:201" x14ac:dyDescent="0.2">
      <c r="B94" s="66" t="s">
        <v>970</v>
      </c>
      <c r="C94" s="67" t="s">
        <v>971</v>
      </c>
      <c r="D94" s="70"/>
      <c r="E94" s="205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9">
        <f>SUM(S94:EI94)</f>
        <v>0</v>
      </c>
      <c r="Q94" s="70">
        <f>SUMIF(S$5:EI$5,"факт",S94:EI94)</f>
        <v>0</v>
      </c>
      <c r="R94" s="59">
        <f>P94-Q94</f>
        <v>0</v>
      </c>
      <c r="S94" s="102">
        <f>SUMIF(факт!$S$7:$S$2427,S$6&amp;"/"&amp;$B94,факт!$O$7:$O$2427)</f>
        <v>0</v>
      </c>
      <c r="T94" s="102">
        <f>SUMIF(факт!$S$7:$S$2427,T$6&amp;"/"&amp;$B94,факт!$O$7:$O$2427)</f>
        <v>0</v>
      </c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60"/>
      <c r="FU94" s="60"/>
      <c r="FV94" s="60"/>
      <c r="FW94" s="60"/>
      <c r="FX94" s="60"/>
      <c r="FY94" s="60"/>
      <c r="FZ94" s="60"/>
      <c r="GA94" s="60"/>
      <c r="GB94" s="60"/>
      <c r="GC94" s="60"/>
      <c r="GD94" s="60"/>
      <c r="GE94" s="60"/>
      <c r="GF94" s="60"/>
      <c r="GG94" s="60"/>
      <c r="GH94" s="60"/>
      <c r="GI94" s="60"/>
      <c r="GJ94" s="60"/>
      <c r="GK94" s="60"/>
      <c r="GL94" s="60"/>
      <c r="GM94" s="60"/>
      <c r="GN94" s="60"/>
      <c r="GO94" s="60"/>
      <c r="GP94" s="60"/>
      <c r="GQ94" s="60"/>
      <c r="GR94" s="60"/>
      <c r="GS94" s="60"/>
    </row>
    <row r="95" spans="2:201" x14ac:dyDescent="0.2">
      <c r="B95" s="66" t="s">
        <v>972</v>
      </c>
      <c r="C95" s="67" t="s">
        <v>973</v>
      </c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9">
        <f>SUM(S95:EI95)</f>
        <v>0</v>
      </c>
      <c r="Q95" s="70">
        <f>SUMIF(S$5:EI$5,"факт",S95:EI95)</f>
        <v>0</v>
      </c>
      <c r="R95" s="59">
        <f>P95-Q95</f>
        <v>0</v>
      </c>
      <c r="S95" s="102">
        <f>SUMIF(факт!$S$7:$S$2427,S$6&amp;"/"&amp;$B95,факт!$O$7:$O$2427)</f>
        <v>0</v>
      </c>
      <c r="T95" s="102">
        <f>SUMIF(факт!$S$7:$S$2427,T$6&amp;"/"&amp;$B95,факт!$O$7:$O$2427)</f>
        <v>0</v>
      </c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60"/>
      <c r="FU95" s="60"/>
      <c r="FV95" s="60"/>
      <c r="FW95" s="60"/>
      <c r="FX95" s="60"/>
      <c r="FY95" s="60"/>
      <c r="FZ95" s="60"/>
      <c r="GA95" s="60"/>
      <c r="GB95" s="60"/>
      <c r="GC95" s="60"/>
      <c r="GD95" s="60"/>
      <c r="GE95" s="60"/>
      <c r="GF95" s="60"/>
      <c r="GG95" s="60"/>
      <c r="GH95" s="60"/>
      <c r="GI95" s="60"/>
      <c r="GJ95" s="60"/>
      <c r="GK95" s="60"/>
      <c r="GL95" s="60"/>
      <c r="GM95" s="60"/>
      <c r="GN95" s="60"/>
      <c r="GO95" s="60"/>
      <c r="GP95" s="60"/>
      <c r="GQ95" s="60"/>
      <c r="GR95" s="60"/>
      <c r="GS95" s="60"/>
    </row>
    <row r="96" spans="2:201" x14ac:dyDescent="0.2">
      <c r="B96" s="91"/>
      <c r="C96" s="92" t="s">
        <v>974</v>
      </c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3">
        <f t="shared" ref="P96:AW96" si="167">P97+P115+P122+P135+P160+P161+P162+P180+P181</f>
        <v>0</v>
      </c>
      <c r="Q96" s="94">
        <f t="shared" si="167"/>
        <v>0</v>
      </c>
      <c r="R96" s="94">
        <f t="shared" si="167"/>
        <v>0</v>
      </c>
      <c r="S96" s="94">
        <f t="shared" si="167"/>
        <v>0</v>
      </c>
      <c r="T96" s="94">
        <f t="shared" si="167"/>
        <v>0</v>
      </c>
      <c r="U96" s="94">
        <f t="shared" si="167"/>
        <v>0</v>
      </c>
      <c r="V96" s="94">
        <f t="shared" si="167"/>
        <v>0</v>
      </c>
      <c r="W96" s="94">
        <f t="shared" si="167"/>
        <v>0</v>
      </c>
      <c r="X96" s="94">
        <f t="shared" si="167"/>
        <v>0</v>
      </c>
      <c r="Y96" s="94">
        <f t="shared" si="167"/>
        <v>0</v>
      </c>
      <c r="Z96" s="94">
        <f t="shared" si="167"/>
        <v>0</v>
      </c>
      <c r="AA96" s="94">
        <f t="shared" si="167"/>
        <v>0</v>
      </c>
      <c r="AB96" s="94">
        <f t="shared" si="167"/>
        <v>0</v>
      </c>
      <c r="AC96" s="94">
        <f t="shared" si="167"/>
        <v>0</v>
      </c>
      <c r="AD96" s="94">
        <f t="shared" si="167"/>
        <v>0</v>
      </c>
      <c r="AE96" s="94">
        <f t="shared" si="167"/>
        <v>0</v>
      </c>
      <c r="AF96" s="94">
        <f t="shared" si="167"/>
        <v>0</v>
      </c>
      <c r="AG96" s="94">
        <f t="shared" si="167"/>
        <v>0</v>
      </c>
      <c r="AH96" s="94">
        <f t="shared" si="167"/>
        <v>0</v>
      </c>
      <c r="AI96" s="94">
        <f t="shared" si="167"/>
        <v>0</v>
      </c>
      <c r="AJ96" s="94">
        <f t="shared" si="167"/>
        <v>0</v>
      </c>
      <c r="AK96" s="94">
        <f t="shared" si="167"/>
        <v>0</v>
      </c>
      <c r="AL96" s="94">
        <f t="shared" si="167"/>
        <v>0</v>
      </c>
      <c r="AM96" s="94">
        <f t="shared" si="167"/>
        <v>0</v>
      </c>
      <c r="AN96" s="94">
        <f t="shared" si="167"/>
        <v>0</v>
      </c>
      <c r="AO96" s="94">
        <f t="shared" si="167"/>
        <v>0</v>
      </c>
      <c r="AP96" s="94">
        <f t="shared" si="167"/>
        <v>0</v>
      </c>
      <c r="AQ96" s="94">
        <f t="shared" si="167"/>
        <v>0</v>
      </c>
      <c r="AR96" s="94">
        <f t="shared" si="167"/>
        <v>0</v>
      </c>
      <c r="AS96" s="94">
        <f t="shared" si="167"/>
        <v>0</v>
      </c>
      <c r="AT96" s="94">
        <f t="shared" si="167"/>
        <v>0</v>
      </c>
      <c r="AU96" s="94">
        <f t="shared" si="167"/>
        <v>0</v>
      </c>
      <c r="AV96" s="94">
        <f t="shared" si="167"/>
        <v>0</v>
      </c>
      <c r="AW96" s="94">
        <f t="shared" si="167"/>
        <v>0</v>
      </c>
      <c r="AX96" s="94">
        <f t="shared" ref="AX96:CA96" si="168">AX97+AX115+AX122+AX135+AX160+AX161+AX162+AX180+AX181</f>
        <v>0</v>
      </c>
      <c r="AY96" s="94">
        <f t="shared" si="168"/>
        <v>0</v>
      </c>
      <c r="AZ96" s="94">
        <f t="shared" si="168"/>
        <v>0</v>
      </c>
      <c r="BA96" s="94">
        <f t="shared" si="168"/>
        <v>0</v>
      </c>
      <c r="BB96" s="94">
        <f t="shared" si="168"/>
        <v>0</v>
      </c>
      <c r="BC96" s="94">
        <f t="shared" si="168"/>
        <v>0</v>
      </c>
      <c r="BD96" s="94">
        <f t="shared" si="168"/>
        <v>0</v>
      </c>
      <c r="BE96" s="94">
        <f t="shared" si="168"/>
        <v>0</v>
      </c>
      <c r="BF96" s="94">
        <f t="shared" si="168"/>
        <v>0</v>
      </c>
      <c r="BG96" s="94">
        <f t="shared" si="168"/>
        <v>0</v>
      </c>
      <c r="BH96" s="94">
        <f t="shared" si="168"/>
        <v>0</v>
      </c>
      <c r="BI96" s="94">
        <f t="shared" si="168"/>
        <v>0</v>
      </c>
      <c r="BJ96" s="94">
        <f t="shared" si="168"/>
        <v>0</v>
      </c>
      <c r="BK96" s="94">
        <f t="shared" si="168"/>
        <v>0</v>
      </c>
      <c r="BL96" s="94">
        <f t="shared" si="168"/>
        <v>0</v>
      </c>
      <c r="BM96" s="94">
        <f t="shared" si="168"/>
        <v>0</v>
      </c>
      <c r="BN96" s="94">
        <f t="shared" si="168"/>
        <v>0</v>
      </c>
      <c r="BO96" s="94">
        <f t="shared" si="168"/>
        <v>0</v>
      </c>
      <c r="BP96" s="94">
        <f t="shared" si="168"/>
        <v>0</v>
      </c>
      <c r="BQ96" s="94">
        <f t="shared" si="168"/>
        <v>0</v>
      </c>
      <c r="BR96" s="94">
        <f t="shared" si="168"/>
        <v>0</v>
      </c>
      <c r="BS96" s="94">
        <f t="shared" si="168"/>
        <v>0</v>
      </c>
      <c r="BT96" s="94">
        <f t="shared" si="168"/>
        <v>0</v>
      </c>
      <c r="BU96" s="94">
        <f t="shared" si="168"/>
        <v>0</v>
      </c>
      <c r="BV96" s="94">
        <f t="shared" si="168"/>
        <v>0</v>
      </c>
      <c r="BW96" s="94">
        <f t="shared" si="168"/>
        <v>0</v>
      </c>
      <c r="BX96" s="94">
        <f t="shared" si="168"/>
        <v>0</v>
      </c>
      <c r="BY96" s="94">
        <f t="shared" si="168"/>
        <v>0</v>
      </c>
      <c r="BZ96" s="94">
        <f t="shared" si="168"/>
        <v>0</v>
      </c>
      <c r="CA96" s="94">
        <f t="shared" si="168"/>
        <v>0</v>
      </c>
      <c r="CB96" s="94">
        <f t="shared" ref="CB96:DG96" si="169">CB97+CB115+CB122+CB135+CB160+CB161+CB162+CB180+CB181</f>
        <v>0</v>
      </c>
      <c r="CC96" s="94">
        <f t="shared" si="169"/>
        <v>0</v>
      </c>
      <c r="CD96" s="94">
        <f t="shared" si="169"/>
        <v>0</v>
      </c>
      <c r="CE96" s="94">
        <f t="shared" si="169"/>
        <v>0</v>
      </c>
      <c r="CF96" s="94">
        <f t="shared" si="169"/>
        <v>0</v>
      </c>
      <c r="CG96" s="94">
        <f t="shared" si="169"/>
        <v>0</v>
      </c>
      <c r="CH96" s="94">
        <f t="shared" si="169"/>
        <v>0</v>
      </c>
      <c r="CI96" s="94">
        <f t="shared" si="169"/>
        <v>0</v>
      </c>
      <c r="CJ96" s="94">
        <f t="shared" si="169"/>
        <v>0</v>
      </c>
      <c r="CK96" s="94">
        <f t="shared" si="169"/>
        <v>0</v>
      </c>
      <c r="CL96" s="94">
        <f t="shared" si="169"/>
        <v>0</v>
      </c>
      <c r="CM96" s="94">
        <f t="shared" si="169"/>
        <v>0</v>
      </c>
      <c r="CN96" s="94">
        <f t="shared" si="169"/>
        <v>0</v>
      </c>
      <c r="CO96" s="94">
        <f t="shared" si="169"/>
        <v>0</v>
      </c>
      <c r="CP96" s="94">
        <f t="shared" si="169"/>
        <v>0</v>
      </c>
      <c r="CQ96" s="94">
        <f t="shared" si="169"/>
        <v>0</v>
      </c>
      <c r="CR96" s="94">
        <f t="shared" si="169"/>
        <v>0</v>
      </c>
      <c r="CS96" s="94">
        <f t="shared" si="169"/>
        <v>0</v>
      </c>
      <c r="CT96" s="94">
        <f t="shared" si="169"/>
        <v>0</v>
      </c>
      <c r="CU96" s="94">
        <f t="shared" si="169"/>
        <v>0</v>
      </c>
      <c r="CV96" s="94">
        <f t="shared" si="169"/>
        <v>0</v>
      </c>
      <c r="CW96" s="94">
        <f t="shared" si="169"/>
        <v>0</v>
      </c>
      <c r="CX96" s="94">
        <f t="shared" si="169"/>
        <v>0</v>
      </c>
      <c r="CY96" s="94">
        <f t="shared" si="169"/>
        <v>0</v>
      </c>
      <c r="CZ96" s="94">
        <f t="shared" si="169"/>
        <v>0</v>
      </c>
      <c r="DA96" s="94">
        <f t="shared" si="169"/>
        <v>0</v>
      </c>
      <c r="DB96" s="94">
        <f t="shared" si="169"/>
        <v>0</v>
      </c>
      <c r="DC96" s="94">
        <f t="shared" si="169"/>
        <v>0</v>
      </c>
      <c r="DD96" s="94">
        <f t="shared" si="169"/>
        <v>0</v>
      </c>
      <c r="DE96" s="94">
        <f t="shared" si="169"/>
        <v>0</v>
      </c>
      <c r="DF96" s="94">
        <f t="shared" si="169"/>
        <v>0</v>
      </c>
      <c r="DG96" s="94">
        <f t="shared" si="169"/>
        <v>0</v>
      </c>
      <c r="DH96" s="94">
        <f t="shared" ref="DH96:EI96" si="170">DH97+DH115+DH122+DH135+DH160+DH161+DH162+DH180+DH181</f>
        <v>0</v>
      </c>
      <c r="DI96" s="94">
        <f t="shared" si="170"/>
        <v>0</v>
      </c>
      <c r="DJ96" s="94">
        <f t="shared" si="170"/>
        <v>0</v>
      </c>
      <c r="DK96" s="94">
        <f t="shared" si="170"/>
        <v>0</v>
      </c>
      <c r="DL96" s="94">
        <f t="shared" si="170"/>
        <v>0</v>
      </c>
      <c r="DM96" s="94">
        <f t="shared" si="170"/>
        <v>0</v>
      </c>
      <c r="DN96" s="94">
        <f t="shared" si="170"/>
        <v>0</v>
      </c>
      <c r="DO96" s="94">
        <f t="shared" si="170"/>
        <v>0</v>
      </c>
      <c r="DP96" s="94">
        <f t="shared" si="170"/>
        <v>0</v>
      </c>
      <c r="DQ96" s="94">
        <f t="shared" si="170"/>
        <v>0</v>
      </c>
      <c r="DR96" s="94">
        <f t="shared" si="170"/>
        <v>0</v>
      </c>
      <c r="DS96" s="94">
        <f t="shared" si="170"/>
        <v>0</v>
      </c>
      <c r="DT96" s="94">
        <f t="shared" si="170"/>
        <v>0</v>
      </c>
      <c r="DU96" s="94">
        <f t="shared" si="170"/>
        <v>0</v>
      </c>
      <c r="DV96" s="94">
        <f t="shared" si="170"/>
        <v>0</v>
      </c>
      <c r="DW96" s="94">
        <f t="shared" si="170"/>
        <v>0</v>
      </c>
      <c r="DX96" s="94">
        <f t="shared" si="170"/>
        <v>0</v>
      </c>
      <c r="DY96" s="94">
        <f t="shared" si="170"/>
        <v>0</v>
      </c>
      <c r="DZ96" s="94">
        <f t="shared" si="170"/>
        <v>0</v>
      </c>
      <c r="EA96" s="94">
        <f t="shared" si="170"/>
        <v>0</v>
      </c>
      <c r="EB96" s="94">
        <f t="shared" si="170"/>
        <v>0</v>
      </c>
      <c r="EC96" s="94">
        <f t="shared" si="170"/>
        <v>0</v>
      </c>
      <c r="ED96" s="94">
        <f t="shared" si="170"/>
        <v>0</v>
      </c>
      <c r="EE96" s="94">
        <f t="shared" si="170"/>
        <v>0</v>
      </c>
      <c r="EF96" s="94">
        <f t="shared" si="170"/>
        <v>0</v>
      </c>
      <c r="EG96" s="94">
        <f t="shared" si="170"/>
        <v>0</v>
      </c>
      <c r="EH96" s="94">
        <f t="shared" si="170"/>
        <v>0</v>
      </c>
      <c r="EI96" s="94">
        <f t="shared" si="170"/>
        <v>0</v>
      </c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60"/>
      <c r="FU96" s="60"/>
      <c r="FV96" s="60"/>
      <c r="FW96" s="60"/>
      <c r="FX96" s="60"/>
      <c r="FY96" s="60"/>
      <c r="FZ96" s="60"/>
      <c r="GA96" s="60"/>
      <c r="GB96" s="60"/>
      <c r="GC96" s="60"/>
      <c r="GD96" s="60"/>
      <c r="GE96" s="60"/>
      <c r="GF96" s="60"/>
      <c r="GG96" s="60"/>
      <c r="GH96" s="60"/>
      <c r="GI96" s="60"/>
      <c r="GJ96" s="60"/>
      <c r="GK96" s="60"/>
      <c r="GL96" s="60"/>
      <c r="GM96" s="60"/>
      <c r="GN96" s="60"/>
      <c r="GO96" s="60"/>
      <c r="GP96" s="60"/>
      <c r="GQ96" s="60"/>
      <c r="GR96" s="60"/>
      <c r="GS96" s="60"/>
    </row>
    <row r="97" spans="2:201" x14ac:dyDescent="0.2">
      <c r="B97" s="82">
        <v>0</v>
      </c>
      <c r="C97" s="83" t="s">
        <v>975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4">
        <f t="shared" ref="P97:AW97" si="171">P98+P103+P113+P114</f>
        <v>0</v>
      </c>
      <c r="Q97" s="85">
        <f t="shared" si="171"/>
        <v>0</v>
      </c>
      <c r="R97" s="85">
        <f t="shared" si="171"/>
        <v>0</v>
      </c>
      <c r="S97" s="85">
        <f t="shared" si="171"/>
        <v>0</v>
      </c>
      <c r="T97" s="85">
        <f t="shared" si="171"/>
        <v>0</v>
      </c>
      <c r="U97" s="85">
        <f t="shared" si="171"/>
        <v>0</v>
      </c>
      <c r="V97" s="85">
        <f t="shared" si="171"/>
        <v>0</v>
      </c>
      <c r="W97" s="85">
        <f t="shared" si="171"/>
        <v>0</v>
      </c>
      <c r="X97" s="85">
        <f t="shared" si="171"/>
        <v>0</v>
      </c>
      <c r="Y97" s="85">
        <f t="shared" si="171"/>
        <v>0</v>
      </c>
      <c r="Z97" s="85">
        <f t="shared" si="171"/>
        <v>0</v>
      </c>
      <c r="AA97" s="85">
        <f t="shared" si="171"/>
        <v>0</v>
      </c>
      <c r="AB97" s="85">
        <f t="shared" si="171"/>
        <v>0</v>
      </c>
      <c r="AC97" s="85">
        <f t="shared" si="171"/>
        <v>0</v>
      </c>
      <c r="AD97" s="85">
        <f t="shared" si="171"/>
        <v>0</v>
      </c>
      <c r="AE97" s="85">
        <f t="shared" si="171"/>
        <v>0</v>
      </c>
      <c r="AF97" s="85">
        <f t="shared" si="171"/>
        <v>0</v>
      </c>
      <c r="AG97" s="85">
        <f t="shared" si="171"/>
        <v>0</v>
      </c>
      <c r="AH97" s="85">
        <f t="shared" si="171"/>
        <v>0</v>
      </c>
      <c r="AI97" s="85">
        <f t="shared" si="171"/>
        <v>0</v>
      </c>
      <c r="AJ97" s="85">
        <f t="shared" si="171"/>
        <v>0</v>
      </c>
      <c r="AK97" s="85">
        <f t="shared" si="171"/>
        <v>0</v>
      </c>
      <c r="AL97" s="85">
        <f t="shared" si="171"/>
        <v>0</v>
      </c>
      <c r="AM97" s="85">
        <f t="shared" si="171"/>
        <v>0</v>
      </c>
      <c r="AN97" s="85">
        <f t="shared" si="171"/>
        <v>0</v>
      </c>
      <c r="AO97" s="85">
        <f t="shared" si="171"/>
        <v>0</v>
      </c>
      <c r="AP97" s="85">
        <f t="shared" si="171"/>
        <v>0</v>
      </c>
      <c r="AQ97" s="85">
        <f t="shared" si="171"/>
        <v>0</v>
      </c>
      <c r="AR97" s="85">
        <f t="shared" si="171"/>
        <v>0</v>
      </c>
      <c r="AS97" s="85">
        <f t="shared" si="171"/>
        <v>0</v>
      </c>
      <c r="AT97" s="85">
        <f t="shared" si="171"/>
        <v>0</v>
      </c>
      <c r="AU97" s="85">
        <f t="shared" si="171"/>
        <v>0</v>
      </c>
      <c r="AV97" s="85">
        <f t="shared" si="171"/>
        <v>0</v>
      </c>
      <c r="AW97" s="85">
        <f t="shared" si="171"/>
        <v>0</v>
      </c>
      <c r="AX97" s="85">
        <f t="shared" ref="AX97:CA97" si="172">AX98+AX103+AX113+AX114</f>
        <v>0</v>
      </c>
      <c r="AY97" s="85">
        <f t="shared" si="172"/>
        <v>0</v>
      </c>
      <c r="AZ97" s="85">
        <f t="shared" si="172"/>
        <v>0</v>
      </c>
      <c r="BA97" s="85">
        <f t="shared" si="172"/>
        <v>0</v>
      </c>
      <c r="BB97" s="85">
        <f t="shared" si="172"/>
        <v>0</v>
      </c>
      <c r="BC97" s="85">
        <f t="shared" si="172"/>
        <v>0</v>
      </c>
      <c r="BD97" s="85">
        <f t="shared" si="172"/>
        <v>0</v>
      </c>
      <c r="BE97" s="85">
        <f t="shared" si="172"/>
        <v>0</v>
      </c>
      <c r="BF97" s="85">
        <f t="shared" si="172"/>
        <v>0</v>
      </c>
      <c r="BG97" s="85">
        <f t="shared" si="172"/>
        <v>0</v>
      </c>
      <c r="BH97" s="85">
        <f t="shared" si="172"/>
        <v>0</v>
      </c>
      <c r="BI97" s="85">
        <f t="shared" si="172"/>
        <v>0</v>
      </c>
      <c r="BJ97" s="85">
        <f t="shared" si="172"/>
        <v>0</v>
      </c>
      <c r="BK97" s="85">
        <f t="shared" si="172"/>
        <v>0</v>
      </c>
      <c r="BL97" s="85">
        <f t="shared" si="172"/>
        <v>0</v>
      </c>
      <c r="BM97" s="85">
        <f t="shared" si="172"/>
        <v>0</v>
      </c>
      <c r="BN97" s="85">
        <f t="shared" si="172"/>
        <v>0</v>
      </c>
      <c r="BO97" s="85">
        <f t="shared" si="172"/>
        <v>0</v>
      </c>
      <c r="BP97" s="85">
        <f t="shared" si="172"/>
        <v>0</v>
      </c>
      <c r="BQ97" s="85">
        <f t="shared" si="172"/>
        <v>0</v>
      </c>
      <c r="BR97" s="85">
        <f t="shared" si="172"/>
        <v>0</v>
      </c>
      <c r="BS97" s="85">
        <f t="shared" si="172"/>
        <v>0</v>
      </c>
      <c r="BT97" s="85">
        <f t="shared" si="172"/>
        <v>0</v>
      </c>
      <c r="BU97" s="85">
        <f t="shared" si="172"/>
        <v>0</v>
      </c>
      <c r="BV97" s="85">
        <f t="shared" si="172"/>
        <v>0</v>
      </c>
      <c r="BW97" s="85">
        <f t="shared" si="172"/>
        <v>0</v>
      </c>
      <c r="BX97" s="85">
        <f t="shared" si="172"/>
        <v>0</v>
      </c>
      <c r="BY97" s="85">
        <f t="shared" si="172"/>
        <v>0</v>
      </c>
      <c r="BZ97" s="85">
        <f t="shared" si="172"/>
        <v>0</v>
      </c>
      <c r="CA97" s="85">
        <f t="shared" si="172"/>
        <v>0</v>
      </c>
      <c r="CB97" s="85">
        <f t="shared" ref="CB97:DG97" si="173">CB98+CB103+CB113+CB114</f>
        <v>0</v>
      </c>
      <c r="CC97" s="85">
        <f t="shared" si="173"/>
        <v>0</v>
      </c>
      <c r="CD97" s="85">
        <f t="shared" si="173"/>
        <v>0</v>
      </c>
      <c r="CE97" s="85">
        <f t="shared" si="173"/>
        <v>0</v>
      </c>
      <c r="CF97" s="85">
        <f t="shared" si="173"/>
        <v>0</v>
      </c>
      <c r="CG97" s="85">
        <f t="shared" si="173"/>
        <v>0</v>
      </c>
      <c r="CH97" s="85">
        <f t="shared" si="173"/>
        <v>0</v>
      </c>
      <c r="CI97" s="85">
        <f t="shared" si="173"/>
        <v>0</v>
      </c>
      <c r="CJ97" s="85">
        <f t="shared" si="173"/>
        <v>0</v>
      </c>
      <c r="CK97" s="85">
        <f t="shared" si="173"/>
        <v>0</v>
      </c>
      <c r="CL97" s="85">
        <f t="shared" si="173"/>
        <v>0</v>
      </c>
      <c r="CM97" s="85">
        <f t="shared" si="173"/>
        <v>0</v>
      </c>
      <c r="CN97" s="85">
        <f t="shared" si="173"/>
        <v>0</v>
      </c>
      <c r="CO97" s="85">
        <f t="shared" si="173"/>
        <v>0</v>
      </c>
      <c r="CP97" s="85">
        <f t="shared" si="173"/>
        <v>0</v>
      </c>
      <c r="CQ97" s="85">
        <f t="shared" si="173"/>
        <v>0</v>
      </c>
      <c r="CR97" s="85">
        <f t="shared" si="173"/>
        <v>0</v>
      </c>
      <c r="CS97" s="85">
        <f t="shared" si="173"/>
        <v>0</v>
      </c>
      <c r="CT97" s="85">
        <f t="shared" si="173"/>
        <v>0</v>
      </c>
      <c r="CU97" s="85">
        <f t="shared" si="173"/>
        <v>0</v>
      </c>
      <c r="CV97" s="85">
        <f t="shared" si="173"/>
        <v>0</v>
      </c>
      <c r="CW97" s="85">
        <f t="shared" si="173"/>
        <v>0</v>
      </c>
      <c r="CX97" s="85">
        <f t="shared" si="173"/>
        <v>0</v>
      </c>
      <c r="CY97" s="85">
        <f t="shared" si="173"/>
        <v>0</v>
      </c>
      <c r="CZ97" s="85">
        <f t="shared" si="173"/>
        <v>0</v>
      </c>
      <c r="DA97" s="85">
        <f t="shared" si="173"/>
        <v>0</v>
      </c>
      <c r="DB97" s="85">
        <f t="shared" si="173"/>
        <v>0</v>
      </c>
      <c r="DC97" s="85">
        <f t="shared" si="173"/>
        <v>0</v>
      </c>
      <c r="DD97" s="85">
        <f t="shared" si="173"/>
        <v>0</v>
      </c>
      <c r="DE97" s="85">
        <f t="shared" si="173"/>
        <v>0</v>
      </c>
      <c r="DF97" s="85">
        <f t="shared" si="173"/>
        <v>0</v>
      </c>
      <c r="DG97" s="85">
        <f t="shared" si="173"/>
        <v>0</v>
      </c>
      <c r="DH97" s="85">
        <f t="shared" ref="DH97:EI97" si="174">DH98+DH103+DH113+DH114</f>
        <v>0</v>
      </c>
      <c r="DI97" s="85">
        <f t="shared" si="174"/>
        <v>0</v>
      </c>
      <c r="DJ97" s="85">
        <f t="shared" si="174"/>
        <v>0</v>
      </c>
      <c r="DK97" s="85">
        <f t="shared" si="174"/>
        <v>0</v>
      </c>
      <c r="DL97" s="85">
        <f t="shared" si="174"/>
        <v>0</v>
      </c>
      <c r="DM97" s="85">
        <f t="shared" si="174"/>
        <v>0</v>
      </c>
      <c r="DN97" s="85">
        <f t="shared" si="174"/>
        <v>0</v>
      </c>
      <c r="DO97" s="85">
        <f t="shared" si="174"/>
        <v>0</v>
      </c>
      <c r="DP97" s="85">
        <f t="shared" si="174"/>
        <v>0</v>
      </c>
      <c r="DQ97" s="85">
        <f t="shared" si="174"/>
        <v>0</v>
      </c>
      <c r="DR97" s="85">
        <f t="shared" si="174"/>
        <v>0</v>
      </c>
      <c r="DS97" s="85">
        <f t="shared" si="174"/>
        <v>0</v>
      </c>
      <c r="DT97" s="85">
        <f t="shared" si="174"/>
        <v>0</v>
      </c>
      <c r="DU97" s="85">
        <f t="shared" si="174"/>
        <v>0</v>
      </c>
      <c r="DV97" s="85">
        <f t="shared" si="174"/>
        <v>0</v>
      </c>
      <c r="DW97" s="85">
        <f t="shared" si="174"/>
        <v>0</v>
      </c>
      <c r="DX97" s="85">
        <f t="shared" si="174"/>
        <v>0</v>
      </c>
      <c r="DY97" s="85">
        <f t="shared" si="174"/>
        <v>0</v>
      </c>
      <c r="DZ97" s="85">
        <f t="shared" si="174"/>
        <v>0</v>
      </c>
      <c r="EA97" s="85">
        <f t="shared" si="174"/>
        <v>0</v>
      </c>
      <c r="EB97" s="85">
        <f t="shared" si="174"/>
        <v>0</v>
      </c>
      <c r="EC97" s="85">
        <f t="shared" si="174"/>
        <v>0</v>
      </c>
      <c r="ED97" s="85">
        <f t="shared" si="174"/>
        <v>0</v>
      </c>
      <c r="EE97" s="85">
        <f t="shared" si="174"/>
        <v>0</v>
      </c>
      <c r="EF97" s="85">
        <f t="shared" si="174"/>
        <v>0</v>
      </c>
      <c r="EG97" s="85">
        <f t="shared" si="174"/>
        <v>0</v>
      </c>
      <c r="EH97" s="85">
        <f t="shared" si="174"/>
        <v>0</v>
      </c>
      <c r="EI97" s="85">
        <f t="shared" si="174"/>
        <v>0</v>
      </c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60"/>
      <c r="FU97" s="60"/>
      <c r="FV97" s="60"/>
      <c r="FW97" s="60"/>
      <c r="FX97" s="60"/>
      <c r="FY97" s="60"/>
      <c r="FZ97" s="60"/>
      <c r="GA97" s="60"/>
      <c r="GB97" s="60"/>
      <c r="GC97" s="60"/>
      <c r="GD97" s="60"/>
      <c r="GE97" s="60"/>
      <c r="GF97" s="60"/>
      <c r="GG97" s="60"/>
      <c r="GH97" s="60"/>
      <c r="GI97" s="60"/>
      <c r="GJ97" s="60"/>
      <c r="GK97" s="60"/>
      <c r="GL97" s="60"/>
      <c r="GM97" s="60"/>
      <c r="GN97" s="60"/>
      <c r="GO97" s="60"/>
      <c r="GP97" s="60"/>
      <c r="GQ97" s="60"/>
      <c r="GR97" s="60"/>
      <c r="GS97" s="60"/>
    </row>
    <row r="98" spans="2:201" x14ac:dyDescent="0.2">
      <c r="B98" s="95" t="s">
        <v>976</v>
      </c>
      <c r="C98" s="96" t="s">
        <v>354</v>
      </c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8">
        <f t="shared" ref="P98:T98" si="175">SUM(P99:P102)</f>
        <v>0</v>
      </c>
      <c r="Q98" s="99">
        <f t="shared" si="175"/>
        <v>0</v>
      </c>
      <c r="R98" s="99">
        <f t="shared" si="175"/>
        <v>0</v>
      </c>
      <c r="S98" s="99">
        <f t="shared" si="175"/>
        <v>0</v>
      </c>
      <c r="T98" s="99">
        <f t="shared" si="175"/>
        <v>0</v>
      </c>
      <c r="U98" s="99">
        <f t="shared" ref="U98:AW98" si="176">SUM(U99:U102)</f>
        <v>0</v>
      </c>
      <c r="V98" s="99">
        <f t="shared" si="176"/>
        <v>0</v>
      </c>
      <c r="W98" s="99">
        <f t="shared" si="176"/>
        <v>0</v>
      </c>
      <c r="X98" s="99">
        <f t="shared" si="176"/>
        <v>0</v>
      </c>
      <c r="Y98" s="99">
        <f t="shared" si="176"/>
        <v>0</v>
      </c>
      <c r="Z98" s="99">
        <f t="shared" si="176"/>
        <v>0</v>
      </c>
      <c r="AA98" s="99">
        <f t="shared" si="176"/>
        <v>0</v>
      </c>
      <c r="AB98" s="99">
        <f t="shared" si="176"/>
        <v>0</v>
      </c>
      <c r="AC98" s="99">
        <f t="shared" si="176"/>
        <v>0</v>
      </c>
      <c r="AD98" s="99">
        <f t="shared" si="176"/>
        <v>0</v>
      </c>
      <c r="AE98" s="99">
        <f t="shared" si="176"/>
        <v>0</v>
      </c>
      <c r="AF98" s="99">
        <f t="shared" si="176"/>
        <v>0</v>
      </c>
      <c r="AG98" s="99">
        <f t="shared" si="176"/>
        <v>0</v>
      </c>
      <c r="AH98" s="99">
        <f t="shared" si="176"/>
        <v>0</v>
      </c>
      <c r="AI98" s="99">
        <f t="shared" si="176"/>
        <v>0</v>
      </c>
      <c r="AJ98" s="99">
        <f t="shared" si="176"/>
        <v>0</v>
      </c>
      <c r="AK98" s="99">
        <f t="shared" si="176"/>
        <v>0</v>
      </c>
      <c r="AL98" s="99">
        <f t="shared" si="176"/>
        <v>0</v>
      </c>
      <c r="AM98" s="99">
        <f t="shared" si="176"/>
        <v>0</v>
      </c>
      <c r="AN98" s="99">
        <f t="shared" si="176"/>
        <v>0</v>
      </c>
      <c r="AO98" s="99">
        <f t="shared" si="176"/>
        <v>0</v>
      </c>
      <c r="AP98" s="99">
        <f t="shared" si="176"/>
        <v>0</v>
      </c>
      <c r="AQ98" s="99">
        <f t="shared" si="176"/>
        <v>0</v>
      </c>
      <c r="AR98" s="99">
        <f t="shared" si="176"/>
        <v>0</v>
      </c>
      <c r="AS98" s="99">
        <f t="shared" si="176"/>
        <v>0</v>
      </c>
      <c r="AT98" s="99">
        <f t="shared" si="176"/>
        <v>0</v>
      </c>
      <c r="AU98" s="99">
        <f t="shared" si="176"/>
        <v>0</v>
      </c>
      <c r="AV98" s="99">
        <f t="shared" si="176"/>
        <v>0</v>
      </c>
      <c r="AW98" s="99">
        <f t="shared" si="176"/>
        <v>0</v>
      </c>
      <c r="AX98" s="99">
        <f t="shared" ref="AX98:CA98" si="177">SUM(AX99:AX102)</f>
        <v>0</v>
      </c>
      <c r="AY98" s="99">
        <f t="shared" si="177"/>
        <v>0</v>
      </c>
      <c r="AZ98" s="99">
        <f t="shared" si="177"/>
        <v>0</v>
      </c>
      <c r="BA98" s="99">
        <f t="shared" si="177"/>
        <v>0</v>
      </c>
      <c r="BB98" s="99">
        <f t="shared" si="177"/>
        <v>0</v>
      </c>
      <c r="BC98" s="99">
        <f t="shared" si="177"/>
        <v>0</v>
      </c>
      <c r="BD98" s="99">
        <f t="shared" si="177"/>
        <v>0</v>
      </c>
      <c r="BE98" s="99">
        <f t="shared" si="177"/>
        <v>0</v>
      </c>
      <c r="BF98" s="99">
        <f t="shared" si="177"/>
        <v>0</v>
      </c>
      <c r="BG98" s="99">
        <f t="shared" si="177"/>
        <v>0</v>
      </c>
      <c r="BH98" s="99">
        <f t="shared" si="177"/>
        <v>0</v>
      </c>
      <c r="BI98" s="99">
        <f t="shared" si="177"/>
        <v>0</v>
      </c>
      <c r="BJ98" s="99">
        <f t="shared" si="177"/>
        <v>0</v>
      </c>
      <c r="BK98" s="99">
        <f t="shared" si="177"/>
        <v>0</v>
      </c>
      <c r="BL98" s="99">
        <f t="shared" si="177"/>
        <v>0</v>
      </c>
      <c r="BM98" s="99">
        <f t="shared" si="177"/>
        <v>0</v>
      </c>
      <c r="BN98" s="99">
        <f t="shared" si="177"/>
        <v>0</v>
      </c>
      <c r="BO98" s="99">
        <f t="shared" si="177"/>
        <v>0</v>
      </c>
      <c r="BP98" s="99">
        <f t="shared" si="177"/>
        <v>0</v>
      </c>
      <c r="BQ98" s="99">
        <f t="shared" si="177"/>
        <v>0</v>
      </c>
      <c r="BR98" s="99">
        <f t="shared" si="177"/>
        <v>0</v>
      </c>
      <c r="BS98" s="99">
        <f t="shared" si="177"/>
        <v>0</v>
      </c>
      <c r="BT98" s="99">
        <f t="shared" si="177"/>
        <v>0</v>
      </c>
      <c r="BU98" s="99">
        <f t="shared" si="177"/>
        <v>0</v>
      </c>
      <c r="BV98" s="99">
        <f t="shared" si="177"/>
        <v>0</v>
      </c>
      <c r="BW98" s="99">
        <f t="shared" si="177"/>
        <v>0</v>
      </c>
      <c r="BX98" s="99">
        <f t="shared" si="177"/>
        <v>0</v>
      </c>
      <c r="BY98" s="99">
        <f t="shared" si="177"/>
        <v>0</v>
      </c>
      <c r="BZ98" s="99">
        <f t="shared" si="177"/>
        <v>0</v>
      </c>
      <c r="CA98" s="99">
        <f t="shared" si="177"/>
        <v>0</v>
      </c>
      <c r="CB98" s="99">
        <f t="shared" ref="CB98:DG98" si="178">SUM(CB99:CB102)</f>
        <v>0</v>
      </c>
      <c r="CC98" s="99">
        <f t="shared" si="178"/>
        <v>0</v>
      </c>
      <c r="CD98" s="99">
        <f t="shared" si="178"/>
        <v>0</v>
      </c>
      <c r="CE98" s="99">
        <f t="shared" si="178"/>
        <v>0</v>
      </c>
      <c r="CF98" s="99">
        <f t="shared" si="178"/>
        <v>0</v>
      </c>
      <c r="CG98" s="99">
        <f t="shared" si="178"/>
        <v>0</v>
      </c>
      <c r="CH98" s="99">
        <f t="shared" si="178"/>
        <v>0</v>
      </c>
      <c r="CI98" s="99">
        <f t="shared" si="178"/>
        <v>0</v>
      </c>
      <c r="CJ98" s="99">
        <f t="shared" si="178"/>
        <v>0</v>
      </c>
      <c r="CK98" s="99">
        <f t="shared" si="178"/>
        <v>0</v>
      </c>
      <c r="CL98" s="99">
        <f t="shared" si="178"/>
        <v>0</v>
      </c>
      <c r="CM98" s="99">
        <f t="shared" si="178"/>
        <v>0</v>
      </c>
      <c r="CN98" s="99">
        <f t="shared" si="178"/>
        <v>0</v>
      </c>
      <c r="CO98" s="99">
        <f t="shared" si="178"/>
        <v>0</v>
      </c>
      <c r="CP98" s="99">
        <f t="shared" si="178"/>
        <v>0</v>
      </c>
      <c r="CQ98" s="99">
        <f t="shared" si="178"/>
        <v>0</v>
      </c>
      <c r="CR98" s="99">
        <f t="shared" si="178"/>
        <v>0</v>
      </c>
      <c r="CS98" s="99">
        <f t="shared" si="178"/>
        <v>0</v>
      </c>
      <c r="CT98" s="99">
        <f t="shared" si="178"/>
        <v>0</v>
      </c>
      <c r="CU98" s="99">
        <f t="shared" si="178"/>
        <v>0</v>
      </c>
      <c r="CV98" s="99">
        <f t="shared" si="178"/>
        <v>0</v>
      </c>
      <c r="CW98" s="99">
        <f t="shared" si="178"/>
        <v>0</v>
      </c>
      <c r="CX98" s="99">
        <f t="shared" si="178"/>
        <v>0</v>
      </c>
      <c r="CY98" s="99">
        <f t="shared" si="178"/>
        <v>0</v>
      </c>
      <c r="CZ98" s="99">
        <f t="shared" si="178"/>
        <v>0</v>
      </c>
      <c r="DA98" s="99">
        <f t="shared" si="178"/>
        <v>0</v>
      </c>
      <c r="DB98" s="99">
        <f t="shared" si="178"/>
        <v>0</v>
      </c>
      <c r="DC98" s="99">
        <f t="shared" si="178"/>
        <v>0</v>
      </c>
      <c r="DD98" s="99">
        <f t="shared" si="178"/>
        <v>0</v>
      </c>
      <c r="DE98" s="99">
        <f t="shared" si="178"/>
        <v>0</v>
      </c>
      <c r="DF98" s="99">
        <f t="shared" si="178"/>
        <v>0</v>
      </c>
      <c r="DG98" s="99">
        <f t="shared" si="178"/>
        <v>0</v>
      </c>
      <c r="DH98" s="99">
        <f t="shared" ref="DH98:EI98" si="179">SUM(DH99:DH102)</f>
        <v>0</v>
      </c>
      <c r="DI98" s="99">
        <f t="shared" si="179"/>
        <v>0</v>
      </c>
      <c r="DJ98" s="99">
        <f t="shared" si="179"/>
        <v>0</v>
      </c>
      <c r="DK98" s="99">
        <f t="shared" si="179"/>
        <v>0</v>
      </c>
      <c r="DL98" s="99">
        <f t="shared" si="179"/>
        <v>0</v>
      </c>
      <c r="DM98" s="99">
        <f t="shared" si="179"/>
        <v>0</v>
      </c>
      <c r="DN98" s="99">
        <f t="shared" si="179"/>
        <v>0</v>
      </c>
      <c r="DO98" s="99">
        <f t="shared" si="179"/>
        <v>0</v>
      </c>
      <c r="DP98" s="99">
        <f t="shared" si="179"/>
        <v>0</v>
      </c>
      <c r="DQ98" s="99">
        <f t="shared" si="179"/>
        <v>0</v>
      </c>
      <c r="DR98" s="99">
        <f t="shared" si="179"/>
        <v>0</v>
      </c>
      <c r="DS98" s="99">
        <f t="shared" si="179"/>
        <v>0</v>
      </c>
      <c r="DT98" s="99">
        <f t="shared" si="179"/>
        <v>0</v>
      </c>
      <c r="DU98" s="99">
        <f t="shared" si="179"/>
        <v>0</v>
      </c>
      <c r="DV98" s="99">
        <f t="shared" si="179"/>
        <v>0</v>
      </c>
      <c r="DW98" s="99">
        <f t="shared" si="179"/>
        <v>0</v>
      </c>
      <c r="DX98" s="99">
        <f t="shared" si="179"/>
        <v>0</v>
      </c>
      <c r="DY98" s="99">
        <f t="shared" si="179"/>
        <v>0</v>
      </c>
      <c r="DZ98" s="99">
        <f t="shared" si="179"/>
        <v>0</v>
      </c>
      <c r="EA98" s="99">
        <f t="shared" si="179"/>
        <v>0</v>
      </c>
      <c r="EB98" s="99">
        <f t="shared" si="179"/>
        <v>0</v>
      </c>
      <c r="EC98" s="99">
        <f t="shared" si="179"/>
        <v>0</v>
      </c>
      <c r="ED98" s="99">
        <f t="shared" si="179"/>
        <v>0</v>
      </c>
      <c r="EE98" s="99">
        <f t="shared" si="179"/>
        <v>0</v>
      </c>
      <c r="EF98" s="99">
        <f t="shared" si="179"/>
        <v>0</v>
      </c>
      <c r="EG98" s="99">
        <f t="shared" si="179"/>
        <v>0</v>
      </c>
      <c r="EH98" s="99">
        <f t="shared" si="179"/>
        <v>0</v>
      </c>
      <c r="EI98" s="99">
        <f t="shared" si="179"/>
        <v>0</v>
      </c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60"/>
      <c r="FU98" s="60"/>
      <c r="FV98" s="60"/>
      <c r="FW98" s="60"/>
      <c r="FX98" s="60"/>
      <c r="FY98" s="60"/>
      <c r="FZ98" s="60"/>
      <c r="GA98" s="60"/>
      <c r="GB98" s="60"/>
      <c r="GC98" s="60"/>
      <c r="GD98" s="60"/>
      <c r="GE98" s="60"/>
      <c r="GF98" s="60"/>
      <c r="GG98" s="60"/>
      <c r="GH98" s="60"/>
      <c r="GI98" s="60"/>
      <c r="GJ98" s="60"/>
      <c r="GK98" s="60"/>
      <c r="GL98" s="60"/>
      <c r="GM98" s="60"/>
      <c r="GN98" s="60"/>
      <c r="GO98" s="60"/>
      <c r="GP98" s="60"/>
      <c r="GQ98" s="60"/>
      <c r="GR98" s="60"/>
      <c r="GS98" s="60"/>
    </row>
    <row r="99" spans="2:201" x14ac:dyDescent="0.2">
      <c r="B99" s="66" t="s">
        <v>977</v>
      </c>
      <c r="C99" s="67" t="s">
        <v>978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9">
        <f>SUM(S99:EI99)</f>
        <v>0</v>
      </c>
      <c r="Q99" s="70">
        <f>SUMIF(S$5:EI$5,"факт",S99:EI99)</f>
        <v>0</v>
      </c>
      <c r="R99" s="59">
        <f>P99-Q99</f>
        <v>0</v>
      </c>
      <c r="S99" s="102">
        <f>SUMIF(факт!$S$7:$S$2427,S$6&amp;"/"&amp;$B99,факт!$O$7:$O$2427)</f>
        <v>0</v>
      </c>
      <c r="T99" s="102">
        <f>SUMIF(факт!$S$7:$S$2427,T$6&amp;"/"&amp;$B99,факт!$O$7:$O$2427)</f>
        <v>0</v>
      </c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60"/>
      <c r="FU99" s="60"/>
      <c r="FV99" s="60"/>
      <c r="FW99" s="60"/>
      <c r="FX99" s="60"/>
      <c r="FY99" s="60"/>
      <c r="FZ99" s="60"/>
      <c r="GA99" s="60"/>
      <c r="GB99" s="60"/>
      <c r="GC99" s="60"/>
      <c r="GD99" s="60"/>
      <c r="GE99" s="60"/>
      <c r="GF99" s="60"/>
      <c r="GG99" s="60"/>
      <c r="GH99" s="60"/>
      <c r="GI99" s="60"/>
      <c r="GJ99" s="60"/>
      <c r="GK99" s="60"/>
      <c r="GL99" s="60"/>
      <c r="GM99" s="60"/>
      <c r="GN99" s="60"/>
      <c r="GO99" s="60"/>
      <c r="GP99" s="60"/>
      <c r="GQ99" s="60"/>
      <c r="GR99" s="60"/>
      <c r="GS99" s="60"/>
    </row>
    <row r="100" spans="2:201" x14ac:dyDescent="0.2">
      <c r="B100" s="66" t="s">
        <v>979</v>
      </c>
      <c r="C100" s="67" t="s">
        <v>980</v>
      </c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9">
        <f>SUM(S100:EI100)</f>
        <v>0</v>
      </c>
      <c r="Q100" s="70">
        <f>SUMIF(S$5:EI$5,"факт",S100:EI100)</f>
        <v>0</v>
      </c>
      <c r="R100" s="59">
        <f>P100-Q100</f>
        <v>0</v>
      </c>
      <c r="S100" s="102">
        <f>SUMIF(факт!$S$7:$S$2427,S$6&amp;"/"&amp;$B100,факт!$O$7:$O$2427)</f>
        <v>0</v>
      </c>
      <c r="T100" s="102">
        <f>SUMIF(факт!$S$7:$S$2427,T$6&amp;"/"&amp;$B100,факт!$O$7:$O$2427)</f>
        <v>0</v>
      </c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/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60"/>
      <c r="FU100" s="60"/>
      <c r="FV100" s="60"/>
      <c r="FW100" s="60"/>
      <c r="FX100" s="60"/>
      <c r="FY100" s="60"/>
      <c r="FZ100" s="60"/>
      <c r="GA100" s="60"/>
      <c r="GB100" s="60"/>
      <c r="GC100" s="60"/>
      <c r="GD100" s="60"/>
      <c r="GE100" s="60"/>
      <c r="GF100" s="60"/>
      <c r="GG100" s="60"/>
      <c r="GH100" s="60"/>
      <c r="GI100" s="60"/>
      <c r="GJ100" s="60"/>
      <c r="GK100" s="60"/>
      <c r="GL100" s="60"/>
      <c r="GM100" s="60"/>
      <c r="GN100" s="60"/>
      <c r="GO100" s="60"/>
      <c r="GP100" s="60"/>
      <c r="GQ100" s="60"/>
      <c r="GR100" s="60"/>
      <c r="GS100" s="60"/>
    </row>
    <row r="101" spans="2:201" x14ac:dyDescent="0.2">
      <c r="B101" s="66" t="s">
        <v>981</v>
      </c>
      <c r="C101" s="67" t="s">
        <v>982</v>
      </c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9">
        <f>SUM(S101:EI101)</f>
        <v>0</v>
      </c>
      <c r="Q101" s="70">
        <f>SUMIF(S$5:EI$5,"факт",S101:EI101)</f>
        <v>0</v>
      </c>
      <c r="R101" s="59">
        <f>P101-Q101</f>
        <v>0</v>
      </c>
      <c r="S101" s="102">
        <f>SUMIF(факт!$S$7:$S$2427,S$6&amp;"/"&amp;$B101,факт!$O$7:$O$2427)</f>
        <v>0</v>
      </c>
      <c r="T101" s="102">
        <f>SUMIF(факт!$S$7:$S$2427,T$6&amp;"/"&amp;$B101,факт!$O$7:$O$2427)</f>
        <v>0</v>
      </c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/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60"/>
      <c r="FU101" s="60"/>
      <c r="FV101" s="60"/>
      <c r="FW101" s="60"/>
      <c r="FX101" s="60"/>
      <c r="FY101" s="60"/>
      <c r="FZ101" s="60"/>
      <c r="GA101" s="60"/>
      <c r="GB101" s="60"/>
      <c r="GC101" s="60"/>
      <c r="GD101" s="60"/>
      <c r="GE101" s="60"/>
      <c r="GF101" s="60"/>
      <c r="GG101" s="60"/>
      <c r="GH101" s="60"/>
      <c r="GI101" s="60"/>
      <c r="GJ101" s="60"/>
      <c r="GK101" s="60"/>
      <c r="GL101" s="60"/>
      <c r="GM101" s="60"/>
      <c r="GN101" s="60"/>
      <c r="GO101" s="60"/>
      <c r="GP101" s="60"/>
      <c r="GQ101" s="60"/>
      <c r="GR101" s="60"/>
      <c r="GS101" s="60"/>
    </row>
    <row r="102" spans="2:201" x14ac:dyDescent="0.2">
      <c r="B102" s="66" t="s">
        <v>983</v>
      </c>
      <c r="C102" s="100" t="s">
        <v>687</v>
      </c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9">
        <f>SUM(S102:EI102)</f>
        <v>0</v>
      </c>
      <c r="Q102" s="70">
        <f>SUMIF(S$5:EI$5,"факт",S102:EI102)</f>
        <v>0</v>
      </c>
      <c r="R102" s="59">
        <f>P102-Q102</f>
        <v>0</v>
      </c>
      <c r="S102" s="102">
        <f>SUMIF(факт!$S$7:$S$2427,S$6&amp;"/"&amp;$B102,факт!$O$7:$O$2427)</f>
        <v>0</v>
      </c>
      <c r="T102" s="102">
        <f>SUMIF(факт!$S$7:$S$2427,T$6&amp;"/"&amp;$B102,факт!$O$7:$O$2427)</f>
        <v>0</v>
      </c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  <c r="DB102" s="59"/>
      <c r="DC102" s="59"/>
      <c r="DD102" s="59"/>
      <c r="DE102" s="59"/>
      <c r="DF102" s="59"/>
      <c r="DG102" s="59"/>
      <c r="DH102" s="59"/>
      <c r="DI102" s="59"/>
      <c r="DJ102" s="59"/>
      <c r="DK102" s="59"/>
      <c r="DL102" s="59"/>
      <c r="DM102" s="59"/>
      <c r="DN102" s="59"/>
      <c r="DO102" s="59"/>
      <c r="DP102" s="59"/>
      <c r="DQ102" s="59"/>
      <c r="DR102" s="59"/>
      <c r="DS102" s="59"/>
      <c r="DT102" s="59"/>
      <c r="DU102" s="59"/>
      <c r="DV102" s="59"/>
      <c r="DW102" s="59"/>
      <c r="DX102" s="59"/>
      <c r="DY102" s="59"/>
      <c r="DZ102" s="59"/>
      <c r="EA102" s="59"/>
      <c r="EB102" s="59"/>
      <c r="EC102" s="59"/>
      <c r="ED102" s="59"/>
      <c r="EE102" s="59"/>
      <c r="EF102" s="59"/>
      <c r="EG102" s="59"/>
      <c r="EH102" s="59"/>
      <c r="EI102" s="59"/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/>
      <c r="EW102" s="59"/>
      <c r="EX102" s="59"/>
      <c r="EY102" s="59"/>
      <c r="EZ102" s="59"/>
      <c r="FA102" s="59"/>
      <c r="FB102" s="59"/>
      <c r="FC102" s="59"/>
      <c r="FD102" s="59"/>
      <c r="FE102" s="59"/>
      <c r="FF102" s="59"/>
      <c r="FG102" s="59"/>
      <c r="FH102" s="59"/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60"/>
      <c r="FU102" s="60"/>
      <c r="FV102" s="60"/>
      <c r="FW102" s="60"/>
      <c r="FX102" s="60"/>
      <c r="FY102" s="60"/>
      <c r="FZ102" s="60"/>
      <c r="GA102" s="60"/>
      <c r="GB102" s="60"/>
      <c r="GC102" s="60"/>
      <c r="GD102" s="60"/>
      <c r="GE102" s="60"/>
      <c r="GF102" s="60"/>
      <c r="GG102" s="60"/>
      <c r="GH102" s="60"/>
      <c r="GI102" s="60"/>
      <c r="GJ102" s="60"/>
      <c r="GK102" s="60"/>
      <c r="GL102" s="60"/>
      <c r="GM102" s="60"/>
      <c r="GN102" s="60"/>
      <c r="GO102" s="60"/>
      <c r="GP102" s="60"/>
      <c r="GQ102" s="60"/>
      <c r="GR102" s="60"/>
      <c r="GS102" s="60"/>
    </row>
    <row r="103" spans="2:201" x14ac:dyDescent="0.2">
      <c r="B103" s="95" t="s">
        <v>984</v>
      </c>
      <c r="C103" s="96" t="s">
        <v>355</v>
      </c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8">
        <f>SUM(P104:P112)</f>
        <v>0</v>
      </c>
      <c r="Q103" s="99">
        <f>SUM(Q104:Q112)</f>
        <v>0</v>
      </c>
      <c r="R103" s="99">
        <f>SUM(R104:R112)</f>
        <v>0</v>
      </c>
      <c r="S103" s="99">
        <f>SUM(S104:S112)</f>
        <v>0</v>
      </c>
      <c r="T103" s="99">
        <f t="shared" ref="T103:AW103" si="180">SUM(T104:T112)</f>
        <v>0</v>
      </c>
      <c r="U103" s="99">
        <f t="shared" si="180"/>
        <v>0</v>
      </c>
      <c r="V103" s="99">
        <f t="shared" si="180"/>
        <v>0</v>
      </c>
      <c r="W103" s="99">
        <f t="shared" si="180"/>
        <v>0</v>
      </c>
      <c r="X103" s="99">
        <f t="shared" si="180"/>
        <v>0</v>
      </c>
      <c r="Y103" s="99">
        <f t="shared" si="180"/>
        <v>0</v>
      </c>
      <c r="Z103" s="99">
        <f t="shared" si="180"/>
        <v>0</v>
      </c>
      <c r="AA103" s="99">
        <f t="shared" si="180"/>
        <v>0</v>
      </c>
      <c r="AB103" s="99">
        <f t="shared" si="180"/>
        <v>0</v>
      </c>
      <c r="AC103" s="99">
        <f t="shared" si="180"/>
        <v>0</v>
      </c>
      <c r="AD103" s="99">
        <f t="shared" si="180"/>
        <v>0</v>
      </c>
      <c r="AE103" s="99">
        <f t="shared" si="180"/>
        <v>0</v>
      </c>
      <c r="AF103" s="99">
        <f t="shared" si="180"/>
        <v>0</v>
      </c>
      <c r="AG103" s="99">
        <f t="shared" si="180"/>
        <v>0</v>
      </c>
      <c r="AH103" s="99">
        <f t="shared" si="180"/>
        <v>0</v>
      </c>
      <c r="AI103" s="99">
        <f t="shared" si="180"/>
        <v>0</v>
      </c>
      <c r="AJ103" s="99">
        <f t="shared" si="180"/>
        <v>0</v>
      </c>
      <c r="AK103" s="99">
        <f t="shared" si="180"/>
        <v>0</v>
      </c>
      <c r="AL103" s="99">
        <f t="shared" si="180"/>
        <v>0</v>
      </c>
      <c r="AM103" s="99">
        <f t="shared" si="180"/>
        <v>0</v>
      </c>
      <c r="AN103" s="99">
        <f t="shared" si="180"/>
        <v>0</v>
      </c>
      <c r="AO103" s="99">
        <f t="shared" si="180"/>
        <v>0</v>
      </c>
      <c r="AP103" s="99">
        <f t="shared" si="180"/>
        <v>0</v>
      </c>
      <c r="AQ103" s="99">
        <f t="shared" si="180"/>
        <v>0</v>
      </c>
      <c r="AR103" s="99">
        <f t="shared" si="180"/>
        <v>0</v>
      </c>
      <c r="AS103" s="99">
        <f t="shared" si="180"/>
        <v>0</v>
      </c>
      <c r="AT103" s="99">
        <f t="shared" si="180"/>
        <v>0</v>
      </c>
      <c r="AU103" s="99">
        <f t="shared" si="180"/>
        <v>0</v>
      </c>
      <c r="AV103" s="99">
        <f t="shared" si="180"/>
        <v>0</v>
      </c>
      <c r="AW103" s="99">
        <f t="shared" si="180"/>
        <v>0</v>
      </c>
      <c r="AX103" s="99">
        <f t="shared" ref="AX103" si="181">SUM(AX104:AX112)</f>
        <v>0</v>
      </c>
      <c r="AY103" s="99">
        <f t="shared" ref="AY103" si="182">SUM(AY104:AY112)</f>
        <v>0</v>
      </c>
      <c r="AZ103" s="99">
        <f t="shared" ref="AZ103" si="183">SUM(AZ104:AZ112)</f>
        <v>0</v>
      </c>
      <c r="BA103" s="99">
        <f t="shared" ref="BA103" si="184">SUM(BA104:BA112)</f>
        <v>0</v>
      </c>
      <c r="BB103" s="99">
        <f t="shared" ref="BB103" si="185">SUM(BB104:BB112)</f>
        <v>0</v>
      </c>
      <c r="BC103" s="99">
        <f t="shared" ref="BC103" si="186">SUM(BC104:BC112)</f>
        <v>0</v>
      </c>
      <c r="BD103" s="99">
        <f t="shared" ref="BD103" si="187">SUM(BD104:BD112)</f>
        <v>0</v>
      </c>
      <c r="BE103" s="99">
        <f t="shared" ref="BE103" si="188">SUM(BE104:BE112)</f>
        <v>0</v>
      </c>
      <c r="BF103" s="99">
        <f t="shared" ref="BF103" si="189">SUM(BF104:BF112)</f>
        <v>0</v>
      </c>
      <c r="BG103" s="99">
        <f t="shared" ref="BG103" si="190">SUM(BG104:BG112)</f>
        <v>0</v>
      </c>
      <c r="BH103" s="99">
        <f t="shared" ref="BH103" si="191">SUM(BH104:BH112)</f>
        <v>0</v>
      </c>
      <c r="BI103" s="99">
        <f t="shared" ref="BI103" si="192">SUM(BI104:BI112)</f>
        <v>0</v>
      </c>
      <c r="BJ103" s="99">
        <f t="shared" ref="BJ103" si="193">SUM(BJ104:BJ112)</f>
        <v>0</v>
      </c>
      <c r="BK103" s="99">
        <f t="shared" ref="BK103" si="194">SUM(BK104:BK112)</f>
        <v>0</v>
      </c>
      <c r="BL103" s="99">
        <f t="shared" ref="BL103" si="195">SUM(BL104:BL112)</f>
        <v>0</v>
      </c>
      <c r="BM103" s="99">
        <f t="shared" ref="BM103" si="196">SUM(BM104:BM112)</f>
        <v>0</v>
      </c>
      <c r="BN103" s="99">
        <f t="shared" ref="BN103" si="197">SUM(BN104:BN112)</f>
        <v>0</v>
      </c>
      <c r="BO103" s="99">
        <f t="shared" ref="BO103" si="198">SUM(BO104:BO112)</f>
        <v>0</v>
      </c>
      <c r="BP103" s="99">
        <f t="shared" ref="BP103" si="199">SUM(BP104:BP112)</f>
        <v>0</v>
      </c>
      <c r="BQ103" s="99">
        <f t="shared" ref="BQ103" si="200">SUM(BQ104:BQ112)</f>
        <v>0</v>
      </c>
      <c r="BR103" s="99">
        <f t="shared" ref="BR103" si="201">SUM(BR104:BR112)</f>
        <v>0</v>
      </c>
      <c r="BS103" s="99">
        <f t="shared" ref="BS103" si="202">SUM(BS104:BS112)</f>
        <v>0</v>
      </c>
      <c r="BT103" s="99">
        <f t="shared" ref="BT103" si="203">SUM(BT104:BT112)</f>
        <v>0</v>
      </c>
      <c r="BU103" s="99">
        <f t="shared" ref="BU103" si="204">SUM(BU104:BU112)</f>
        <v>0</v>
      </c>
      <c r="BV103" s="99">
        <f t="shared" ref="BV103" si="205">SUM(BV104:BV112)</f>
        <v>0</v>
      </c>
      <c r="BW103" s="99">
        <f t="shared" ref="BW103" si="206">SUM(BW104:BW112)</f>
        <v>0</v>
      </c>
      <c r="BX103" s="99">
        <f t="shared" ref="BX103" si="207">SUM(BX104:BX112)</f>
        <v>0</v>
      </c>
      <c r="BY103" s="99">
        <f t="shared" ref="BY103" si="208">SUM(BY104:BY112)</f>
        <v>0</v>
      </c>
      <c r="BZ103" s="99">
        <f t="shared" ref="BZ103" si="209">SUM(BZ104:BZ112)</f>
        <v>0</v>
      </c>
      <c r="CA103" s="99">
        <f t="shared" ref="CA103" si="210">SUM(CA104:CA112)</f>
        <v>0</v>
      </c>
      <c r="CB103" s="99">
        <f t="shared" ref="CB103" si="211">SUM(CB104:CB112)</f>
        <v>0</v>
      </c>
      <c r="CC103" s="99">
        <f t="shared" ref="CC103" si="212">SUM(CC104:CC112)</f>
        <v>0</v>
      </c>
      <c r="CD103" s="99">
        <f t="shared" ref="CD103" si="213">SUM(CD104:CD112)</f>
        <v>0</v>
      </c>
      <c r="CE103" s="99">
        <f t="shared" ref="CE103" si="214">SUM(CE104:CE112)</f>
        <v>0</v>
      </c>
      <c r="CF103" s="99">
        <f t="shared" ref="CF103" si="215">SUM(CF104:CF112)</f>
        <v>0</v>
      </c>
      <c r="CG103" s="99">
        <f t="shared" ref="CG103" si="216">SUM(CG104:CG112)</f>
        <v>0</v>
      </c>
      <c r="CH103" s="99">
        <f t="shared" ref="CH103" si="217">SUM(CH104:CH112)</f>
        <v>0</v>
      </c>
      <c r="CI103" s="99">
        <f t="shared" ref="CI103" si="218">SUM(CI104:CI112)</f>
        <v>0</v>
      </c>
      <c r="CJ103" s="99">
        <f t="shared" ref="CJ103" si="219">SUM(CJ104:CJ112)</f>
        <v>0</v>
      </c>
      <c r="CK103" s="99">
        <f t="shared" ref="CK103" si="220">SUM(CK104:CK112)</f>
        <v>0</v>
      </c>
      <c r="CL103" s="99">
        <f t="shared" ref="CL103" si="221">SUM(CL104:CL112)</f>
        <v>0</v>
      </c>
      <c r="CM103" s="99">
        <f t="shared" ref="CM103" si="222">SUM(CM104:CM112)</f>
        <v>0</v>
      </c>
      <c r="CN103" s="99">
        <f t="shared" ref="CN103" si="223">SUM(CN104:CN112)</f>
        <v>0</v>
      </c>
      <c r="CO103" s="99">
        <f t="shared" ref="CO103" si="224">SUM(CO104:CO112)</f>
        <v>0</v>
      </c>
      <c r="CP103" s="99">
        <f t="shared" ref="CP103" si="225">SUM(CP104:CP112)</f>
        <v>0</v>
      </c>
      <c r="CQ103" s="99">
        <f t="shared" ref="CQ103" si="226">SUM(CQ104:CQ112)</f>
        <v>0</v>
      </c>
      <c r="CR103" s="99">
        <f t="shared" ref="CR103" si="227">SUM(CR104:CR112)</f>
        <v>0</v>
      </c>
      <c r="CS103" s="99">
        <f t="shared" ref="CS103" si="228">SUM(CS104:CS112)</f>
        <v>0</v>
      </c>
      <c r="CT103" s="99">
        <f t="shared" ref="CT103" si="229">SUM(CT104:CT112)</f>
        <v>0</v>
      </c>
      <c r="CU103" s="99">
        <f t="shared" ref="CU103" si="230">SUM(CU104:CU112)</f>
        <v>0</v>
      </c>
      <c r="CV103" s="99">
        <f t="shared" ref="CV103" si="231">SUM(CV104:CV112)</f>
        <v>0</v>
      </c>
      <c r="CW103" s="99">
        <f t="shared" ref="CW103" si="232">SUM(CW104:CW112)</f>
        <v>0</v>
      </c>
      <c r="CX103" s="99">
        <f t="shared" ref="CX103" si="233">SUM(CX104:CX112)</f>
        <v>0</v>
      </c>
      <c r="CY103" s="99">
        <f t="shared" ref="CY103" si="234">SUM(CY104:CY112)</f>
        <v>0</v>
      </c>
      <c r="CZ103" s="99">
        <f t="shared" ref="CZ103" si="235">SUM(CZ104:CZ112)</f>
        <v>0</v>
      </c>
      <c r="DA103" s="99">
        <f t="shared" ref="DA103" si="236">SUM(DA104:DA112)</f>
        <v>0</v>
      </c>
      <c r="DB103" s="99">
        <f t="shared" ref="DB103" si="237">SUM(DB104:DB112)</f>
        <v>0</v>
      </c>
      <c r="DC103" s="99">
        <f t="shared" ref="DC103" si="238">SUM(DC104:DC112)</f>
        <v>0</v>
      </c>
      <c r="DD103" s="99">
        <f t="shared" ref="DD103" si="239">SUM(DD104:DD112)</f>
        <v>0</v>
      </c>
      <c r="DE103" s="99">
        <f t="shared" ref="DE103" si="240">SUM(DE104:DE112)</f>
        <v>0</v>
      </c>
      <c r="DF103" s="99">
        <f t="shared" ref="DF103" si="241">SUM(DF104:DF112)</f>
        <v>0</v>
      </c>
      <c r="DG103" s="99">
        <f t="shared" ref="DG103" si="242">SUM(DG104:DG112)</f>
        <v>0</v>
      </c>
      <c r="DH103" s="99">
        <f t="shared" ref="DH103" si="243">SUM(DH104:DH112)</f>
        <v>0</v>
      </c>
      <c r="DI103" s="99">
        <f t="shared" ref="DI103" si="244">SUM(DI104:DI112)</f>
        <v>0</v>
      </c>
      <c r="DJ103" s="99">
        <f t="shared" ref="DJ103" si="245">SUM(DJ104:DJ112)</f>
        <v>0</v>
      </c>
      <c r="DK103" s="99">
        <f t="shared" ref="DK103" si="246">SUM(DK104:DK112)</f>
        <v>0</v>
      </c>
      <c r="DL103" s="99">
        <f t="shared" ref="DL103" si="247">SUM(DL104:DL112)</f>
        <v>0</v>
      </c>
      <c r="DM103" s="99">
        <f t="shared" ref="DM103" si="248">SUM(DM104:DM112)</f>
        <v>0</v>
      </c>
      <c r="DN103" s="99">
        <f t="shared" ref="DN103" si="249">SUM(DN104:DN112)</f>
        <v>0</v>
      </c>
      <c r="DO103" s="99">
        <f t="shared" ref="DO103" si="250">SUM(DO104:DO112)</f>
        <v>0</v>
      </c>
      <c r="DP103" s="99">
        <f t="shared" ref="DP103" si="251">SUM(DP104:DP112)</f>
        <v>0</v>
      </c>
      <c r="DQ103" s="99">
        <f t="shared" ref="DQ103" si="252">SUM(DQ104:DQ112)</f>
        <v>0</v>
      </c>
      <c r="DR103" s="99">
        <f t="shared" ref="DR103" si="253">SUM(DR104:DR112)</f>
        <v>0</v>
      </c>
      <c r="DS103" s="99">
        <f t="shared" ref="DS103" si="254">SUM(DS104:DS112)</f>
        <v>0</v>
      </c>
      <c r="DT103" s="99">
        <f t="shared" ref="DT103" si="255">SUM(DT104:DT112)</f>
        <v>0</v>
      </c>
      <c r="DU103" s="99">
        <f t="shared" ref="DU103" si="256">SUM(DU104:DU112)</f>
        <v>0</v>
      </c>
      <c r="DV103" s="99">
        <f t="shared" ref="DV103" si="257">SUM(DV104:DV112)</f>
        <v>0</v>
      </c>
      <c r="DW103" s="99">
        <f t="shared" ref="DW103" si="258">SUM(DW104:DW112)</f>
        <v>0</v>
      </c>
      <c r="DX103" s="99">
        <f t="shared" ref="DX103" si="259">SUM(DX104:DX112)</f>
        <v>0</v>
      </c>
      <c r="DY103" s="99">
        <f t="shared" ref="DY103" si="260">SUM(DY104:DY112)</f>
        <v>0</v>
      </c>
      <c r="DZ103" s="99">
        <f t="shared" ref="DZ103" si="261">SUM(DZ104:DZ112)</f>
        <v>0</v>
      </c>
      <c r="EA103" s="99">
        <f t="shared" ref="EA103" si="262">SUM(EA104:EA112)</f>
        <v>0</v>
      </c>
      <c r="EB103" s="99">
        <f t="shared" ref="EB103" si="263">SUM(EB104:EB112)</f>
        <v>0</v>
      </c>
      <c r="EC103" s="99">
        <f t="shared" ref="EC103" si="264">SUM(EC104:EC112)</f>
        <v>0</v>
      </c>
      <c r="ED103" s="99">
        <f t="shared" ref="ED103" si="265">SUM(ED104:ED112)</f>
        <v>0</v>
      </c>
      <c r="EE103" s="99">
        <f t="shared" ref="EE103" si="266">SUM(EE104:EE112)</f>
        <v>0</v>
      </c>
      <c r="EF103" s="99">
        <f t="shared" ref="EF103" si="267">SUM(EF104:EF112)</f>
        <v>0</v>
      </c>
      <c r="EG103" s="99">
        <f t="shared" ref="EG103" si="268">SUM(EG104:EG112)</f>
        <v>0</v>
      </c>
      <c r="EH103" s="99">
        <f t="shared" ref="EH103" si="269">SUM(EH104:EH112)</f>
        <v>0</v>
      </c>
      <c r="EI103" s="99">
        <f t="shared" ref="EI103" si="270">SUM(EI104:EI112)</f>
        <v>0</v>
      </c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/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60"/>
      <c r="FU103" s="60"/>
      <c r="FV103" s="60"/>
      <c r="FW103" s="60"/>
      <c r="FX103" s="60"/>
      <c r="FY103" s="60"/>
      <c r="FZ103" s="60"/>
      <c r="GA103" s="60"/>
      <c r="GB103" s="60"/>
      <c r="GC103" s="60"/>
      <c r="GD103" s="60"/>
      <c r="GE103" s="60"/>
      <c r="GF103" s="60"/>
      <c r="GG103" s="60"/>
      <c r="GH103" s="60"/>
      <c r="GI103" s="60"/>
      <c r="GJ103" s="60"/>
      <c r="GK103" s="60"/>
      <c r="GL103" s="60"/>
      <c r="GM103" s="60"/>
      <c r="GN103" s="60"/>
      <c r="GO103" s="60"/>
      <c r="GP103" s="60"/>
      <c r="GQ103" s="60"/>
      <c r="GR103" s="60"/>
      <c r="GS103" s="60"/>
    </row>
    <row r="104" spans="2:201" x14ac:dyDescent="0.2">
      <c r="B104" s="66" t="s">
        <v>985</v>
      </c>
      <c r="C104" s="67" t="s">
        <v>688</v>
      </c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9">
        <f t="shared" ref="P104:P114" si="271">SUM(S104:EI104)</f>
        <v>0</v>
      </c>
      <c r="Q104" s="70">
        <f t="shared" ref="Q104:Q114" si="272">SUMIF(S$5:EI$5,"факт",S104:EI104)</f>
        <v>0</v>
      </c>
      <c r="R104" s="59">
        <f t="shared" ref="R104:R114" si="273">P104-Q104</f>
        <v>0</v>
      </c>
      <c r="S104" s="101">
        <f>SUMIF(факт!$U$7:$U$2427,S$6&amp;"/"&amp;$B104&amp;"/"&amp;$C104,факт!$O$7:$O$2427)</f>
        <v>0</v>
      </c>
      <c r="T104" s="101">
        <f>SUMIF(факт!$U$7:$U$2427,T$6&amp;"/"&amp;$B104&amp;"/"&amp;$C104,факт!$O$7:$O$2427)</f>
        <v>0</v>
      </c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C104" s="59"/>
      <c r="DD104" s="59"/>
      <c r="DE104" s="59"/>
      <c r="DF104" s="59"/>
      <c r="DG104" s="59"/>
      <c r="DH104" s="59"/>
      <c r="DI104" s="59"/>
      <c r="DJ104" s="59"/>
      <c r="DK104" s="59"/>
      <c r="DL104" s="59"/>
      <c r="DM104" s="59"/>
      <c r="DN104" s="59"/>
      <c r="DO104" s="59"/>
      <c r="DP104" s="59"/>
      <c r="DQ104" s="59"/>
      <c r="DR104" s="59"/>
      <c r="DS104" s="59"/>
      <c r="DT104" s="59"/>
      <c r="DU104" s="59"/>
      <c r="DV104" s="59"/>
      <c r="DW104" s="59"/>
      <c r="DX104" s="59"/>
      <c r="DY104" s="59"/>
      <c r="DZ104" s="59"/>
      <c r="EA104" s="59"/>
      <c r="EB104" s="59"/>
      <c r="EC104" s="59"/>
      <c r="ED104" s="59"/>
      <c r="EE104" s="59"/>
      <c r="EF104" s="59"/>
      <c r="EG104" s="59"/>
      <c r="EH104" s="59"/>
      <c r="EI104" s="59"/>
      <c r="EJ104" s="59"/>
      <c r="EK104" s="59"/>
      <c r="EL104" s="59"/>
      <c r="EM104" s="59"/>
      <c r="EN104" s="59"/>
      <c r="EO104" s="59"/>
      <c r="EP104" s="59"/>
      <c r="EQ104" s="59"/>
      <c r="ER104" s="59"/>
      <c r="ES104" s="59"/>
      <c r="ET104" s="59"/>
      <c r="EU104" s="59"/>
      <c r="EV104" s="59"/>
      <c r="EW104" s="59"/>
      <c r="EX104" s="59"/>
      <c r="EY104" s="59"/>
      <c r="EZ104" s="59"/>
      <c r="FA104" s="59"/>
      <c r="FB104" s="59"/>
      <c r="FC104" s="59"/>
      <c r="FD104" s="59"/>
      <c r="FE104" s="59"/>
      <c r="FF104" s="59"/>
      <c r="FG104" s="59"/>
      <c r="FH104" s="59"/>
      <c r="FI104" s="59"/>
      <c r="FJ104" s="59"/>
      <c r="FK104" s="59"/>
      <c r="FL104" s="59"/>
      <c r="FM104" s="59"/>
      <c r="FN104" s="59"/>
      <c r="FO104" s="59"/>
      <c r="FP104" s="59"/>
      <c r="FQ104" s="59"/>
      <c r="FR104" s="59"/>
      <c r="FS104" s="59"/>
      <c r="FT104" s="60"/>
      <c r="FU104" s="60"/>
      <c r="FV104" s="60"/>
      <c r="FW104" s="60"/>
      <c r="FX104" s="60"/>
      <c r="FY104" s="60"/>
      <c r="FZ104" s="60"/>
      <c r="GA104" s="60"/>
      <c r="GB104" s="60"/>
      <c r="GC104" s="60"/>
      <c r="GD104" s="60"/>
      <c r="GE104" s="60"/>
      <c r="GF104" s="60"/>
      <c r="GG104" s="60"/>
      <c r="GH104" s="60"/>
      <c r="GI104" s="60"/>
      <c r="GJ104" s="60"/>
      <c r="GK104" s="60"/>
      <c r="GL104" s="60"/>
      <c r="GM104" s="60"/>
      <c r="GN104" s="60"/>
      <c r="GO104" s="60"/>
      <c r="GP104" s="60"/>
      <c r="GQ104" s="60"/>
      <c r="GR104" s="60"/>
      <c r="GS104" s="60"/>
    </row>
    <row r="105" spans="2:201" x14ac:dyDescent="0.2">
      <c r="B105" s="66" t="s">
        <v>986</v>
      </c>
      <c r="C105" s="67" t="s">
        <v>689</v>
      </c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9">
        <f t="shared" si="271"/>
        <v>0</v>
      </c>
      <c r="Q105" s="70">
        <f t="shared" si="272"/>
        <v>0</v>
      </c>
      <c r="R105" s="59">
        <f t="shared" si="273"/>
        <v>0</v>
      </c>
      <c r="S105" s="101">
        <f>SUMIF(факт!$U$7:$U$2427,S$6&amp;"/"&amp;$B105&amp;"/"&amp;$C105,факт!$O$7:$O$2427)</f>
        <v>0</v>
      </c>
      <c r="T105" s="101">
        <f>SUMIF(факт!$U$7:$U$2427,T$6&amp;"/"&amp;$B105&amp;"/"&amp;$C105,факт!$O$7:$O$2427)</f>
        <v>0</v>
      </c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59"/>
      <c r="DT105" s="59"/>
      <c r="DU105" s="59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/>
      <c r="FQ105" s="59"/>
      <c r="FR105" s="59"/>
      <c r="FS105" s="59"/>
      <c r="FT105" s="60"/>
      <c r="FU105" s="60"/>
      <c r="FV105" s="60"/>
      <c r="FW105" s="60"/>
      <c r="FX105" s="60"/>
      <c r="FY105" s="60"/>
      <c r="FZ105" s="60"/>
      <c r="GA105" s="60"/>
      <c r="GB105" s="60"/>
      <c r="GC105" s="60"/>
      <c r="GD105" s="60"/>
      <c r="GE105" s="60"/>
      <c r="GF105" s="60"/>
      <c r="GG105" s="60"/>
      <c r="GH105" s="60"/>
      <c r="GI105" s="60"/>
      <c r="GJ105" s="60"/>
      <c r="GK105" s="60"/>
      <c r="GL105" s="60"/>
      <c r="GM105" s="60"/>
      <c r="GN105" s="60"/>
      <c r="GO105" s="60"/>
      <c r="GP105" s="60"/>
      <c r="GQ105" s="60"/>
      <c r="GR105" s="60"/>
      <c r="GS105" s="60"/>
    </row>
    <row r="106" spans="2:201" x14ac:dyDescent="0.2">
      <c r="B106" s="66" t="s">
        <v>987</v>
      </c>
      <c r="C106" s="67" t="s">
        <v>988</v>
      </c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9">
        <f t="shared" si="271"/>
        <v>0</v>
      </c>
      <c r="Q106" s="70">
        <f t="shared" si="272"/>
        <v>0</v>
      </c>
      <c r="R106" s="59">
        <f t="shared" si="273"/>
        <v>0</v>
      </c>
      <c r="S106" s="101">
        <f>SUMIF(факт!$U$7:$U$2427,S$6&amp;"/"&amp;$B106&amp;"/"&amp;$C106,факт!$O$7:$O$2427)</f>
        <v>0</v>
      </c>
      <c r="T106" s="101">
        <f>SUMIF(факт!$U$7:$U$2427,T$6&amp;"/"&amp;$B106&amp;"/"&amp;$C106,факт!$O$7:$O$2427)</f>
        <v>0</v>
      </c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59"/>
      <c r="DI106" s="59"/>
      <c r="DJ106" s="59"/>
      <c r="DK106" s="59"/>
      <c r="DL106" s="59"/>
      <c r="DM106" s="59"/>
      <c r="DN106" s="59"/>
      <c r="DO106" s="59"/>
      <c r="DP106" s="59"/>
      <c r="DQ106" s="59"/>
      <c r="DR106" s="59"/>
      <c r="DS106" s="59"/>
      <c r="DT106" s="59"/>
      <c r="DU106" s="59"/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/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/>
      <c r="FD106" s="59"/>
      <c r="FE106" s="59"/>
      <c r="FF106" s="59"/>
      <c r="FG106" s="59"/>
      <c r="FH106" s="59"/>
      <c r="FI106" s="59"/>
      <c r="FJ106" s="59"/>
      <c r="FK106" s="59"/>
      <c r="FL106" s="59"/>
      <c r="FM106" s="59"/>
      <c r="FN106" s="59"/>
      <c r="FO106" s="59"/>
      <c r="FP106" s="59"/>
      <c r="FQ106" s="59"/>
      <c r="FR106" s="59"/>
      <c r="FS106" s="59"/>
      <c r="FT106" s="60"/>
      <c r="FU106" s="60"/>
      <c r="FV106" s="60"/>
      <c r="FW106" s="60"/>
      <c r="FX106" s="60"/>
      <c r="FY106" s="60"/>
      <c r="FZ106" s="60"/>
      <c r="GA106" s="60"/>
      <c r="GB106" s="60"/>
      <c r="GC106" s="60"/>
      <c r="GD106" s="60"/>
      <c r="GE106" s="60"/>
      <c r="GF106" s="60"/>
      <c r="GG106" s="60"/>
      <c r="GH106" s="60"/>
      <c r="GI106" s="60"/>
      <c r="GJ106" s="60"/>
      <c r="GK106" s="60"/>
      <c r="GL106" s="60"/>
      <c r="GM106" s="60"/>
      <c r="GN106" s="60"/>
      <c r="GO106" s="60"/>
      <c r="GP106" s="60"/>
      <c r="GQ106" s="60"/>
      <c r="GR106" s="60"/>
      <c r="GS106" s="60"/>
    </row>
    <row r="107" spans="2:201" x14ac:dyDescent="0.2">
      <c r="B107" s="66" t="s">
        <v>989</v>
      </c>
      <c r="C107" s="67" t="s">
        <v>990</v>
      </c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9">
        <f t="shared" si="271"/>
        <v>0</v>
      </c>
      <c r="Q107" s="70">
        <f t="shared" si="272"/>
        <v>0</v>
      </c>
      <c r="R107" s="59">
        <f t="shared" si="273"/>
        <v>0</v>
      </c>
      <c r="S107" s="101">
        <f>SUMIF(факт!$U$7:$U$2427,S$6&amp;"/"&amp;$B107&amp;"/"&amp;$C107,факт!$O$7:$O$2427)</f>
        <v>0</v>
      </c>
      <c r="T107" s="101">
        <f>SUMIF(факт!$U$7:$U$2427,T$6&amp;"/"&amp;$B107&amp;"/"&amp;$C107,факт!$O$7:$O$2427)</f>
        <v>0</v>
      </c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B107" s="59"/>
      <c r="DC107" s="59"/>
      <c r="DD107" s="59"/>
      <c r="DE107" s="59"/>
      <c r="DF107" s="59"/>
      <c r="DG107" s="59"/>
      <c r="DH107" s="59"/>
      <c r="DI107" s="59"/>
      <c r="DJ107" s="59"/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/>
      <c r="EN107" s="59"/>
      <c r="EO107" s="59"/>
      <c r="EP107" s="59"/>
      <c r="EQ107" s="59"/>
      <c r="ER107" s="59"/>
      <c r="ES107" s="59"/>
      <c r="ET107" s="59"/>
      <c r="EU107" s="59"/>
      <c r="EV107" s="59"/>
      <c r="EW107" s="59"/>
      <c r="EX107" s="59"/>
      <c r="EY107" s="59"/>
      <c r="EZ107" s="59"/>
      <c r="FA107" s="59"/>
      <c r="FB107" s="59"/>
      <c r="FC107" s="59"/>
      <c r="FD107" s="59"/>
      <c r="FE107" s="59"/>
      <c r="FF107" s="59"/>
      <c r="FG107" s="59"/>
      <c r="FH107" s="59"/>
      <c r="FI107" s="59"/>
      <c r="FJ107" s="59"/>
      <c r="FK107" s="59"/>
      <c r="FL107" s="59"/>
      <c r="FM107" s="59"/>
      <c r="FN107" s="59"/>
      <c r="FO107" s="59"/>
      <c r="FP107" s="59"/>
      <c r="FQ107" s="59"/>
      <c r="FR107" s="59"/>
      <c r="FS107" s="59"/>
      <c r="FT107" s="60"/>
      <c r="FU107" s="60"/>
      <c r="FV107" s="60"/>
      <c r="FW107" s="60"/>
      <c r="FX107" s="60"/>
      <c r="FY107" s="60"/>
      <c r="FZ107" s="60"/>
      <c r="GA107" s="60"/>
      <c r="GB107" s="60"/>
      <c r="GC107" s="60"/>
      <c r="GD107" s="60"/>
      <c r="GE107" s="60"/>
      <c r="GF107" s="60"/>
      <c r="GG107" s="60"/>
      <c r="GH107" s="60"/>
      <c r="GI107" s="60"/>
      <c r="GJ107" s="60"/>
      <c r="GK107" s="60"/>
      <c r="GL107" s="60"/>
      <c r="GM107" s="60"/>
      <c r="GN107" s="60"/>
      <c r="GO107" s="60"/>
      <c r="GP107" s="60"/>
      <c r="GQ107" s="60"/>
      <c r="GR107" s="60"/>
      <c r="GS107" s="60"/>
    </row>
    <row r="108" spans="2:201" x14ac:dyDescent="0.2">
      <c r="B108" s="66" t="s">
        <v>991</v>
      </c>
      <c r="C108" s="67" t="s">
        <v>992</v>
      </c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9">
        <f t="shared" si="271"/>
        <v>0</v>
      </c>
      <c r="Q108" s="70">
        <f t="shared" si="272"/>
        <v>0</v>
      </c>
      <c r="R108" s="59">
        <f t="shared" si="273"/>
        <v>0</v>
      </c>
      <c r="S108" s="101">
        <f>SUMIF(факт!$U$7:$U$2427,S$6&amp;"/"&amp;$B108&amp;"/"&amp;$C108,факт!$O$7:$O$2427)</f>
        <v>0</v>
      </c>
      <c r="T108" s="101">
        <f>SUMIF(факт!$U$7:$U$2427,T$6&amp;"/"&amp;$B108&amp;"/"&amp;$C108,факт!$O$7:$O$2427)</f>
        <v>0</v>
      </c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59"/>
      <c r="FG108" s="59"/>
      <c r="FH108" s="59"/>
      <c r="FI108" s="59"/>
      <c r="FJ108" s="59"/>
      <c r="FK108" s="59"/>
      <c r="FL108" s="59"/>
      <c r="FM108" s="59"/>
      <c r="FN108" s="59"/>
      <c r="FO108" s="59"/>
      <c r="FP108" s="59"/>
      <c r="FQ108" s="59"/>
      <c r="FR108" s="59"/>
      <c r="FS108" s="59"/>
      <c r="FT108" s="60"/>
      <c r="FU108" s="60"/>
      <c r="FV108" s="60"/>
      <c r="FW108" s="60"/>
      <c r="FX108" s="60"/>
      <c r="FY108" s="60"/>
      <c r="FZ108" s="60"/>
      <c r="GA108" s="60"/>
      <c r="GB108" s="60"/>
      <c r="GC108" s="60"/>
      <c r="GD108" s="60"/>
      <c r="GE108" s="60"/>
      <c r="GF108" s="60"/>
      <c r="GG108" s="60"/>
      <c r="GH108" s="60"/>
      <c r="GI108" s="60"/>
      <c r="GJ108" s="60"/>
      <c r="GK108" s="60"/>
      <c r="GL108" s="60"/>
      <c r="GM108" s="60"/>
      <c r="GN108" s="60"/>
      <c r="GO108" s="60"/>
      <c r="GP108" s="60"/>
      <c r="GQ108" s="60"/>
      <c r="GR108" s="60"/>
      <c r="GS108" s="60"/>
    </row>
    <row r="109" spans="2:201" x14ac:dyDescent="0.2">
      <c r="B109" s="66" t="s">
        <v>993</v>
      </c>
      <c r="C109" s="67" t="s">
        <v>994</v>
      </c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9">
        <f t="shared" si="271"/>
        <v>0</v>
      </c>
      <c r="Q109" s="70">
        <f t="shared" si="272"/>
        <v>0</v>
      </c>
      <c r="R109" s="59">
        <f t="shared" si="273"/>
        <v>0</v>
      </c>
      <c r="S109" s="101">
        <f>SUMIF(факт!$U$7:$U$2427,S$6&amp;"/"&amp;$B109&amp;"/"&amp;$C109,факт!$O$7:$O$2427)</f>
        <v>0</v>
      </c>
      <c r="T109" s="101">
        <f>SUMIF(факт!$U$7:$U$2427,T$6&amp;"/"&amp;$B109&amp;"/"&amp;$C109,факт!$O$7:$O$2427)</f>
        <v>0</v>
      </c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/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60"/>
      <c r="FU109" s="60"/>
      <c r="FV109" s="60"/>
      <c r="FW109" s="60"/>
      <c r="FX109" s="60"/>
      <c r="FY109" s="60"/>
      <c r="FZ109" s="60"/>
      <c r="GA109" s="60"/>
      <c r="GB109" s="60"/>
      <c r="GC109" s="60"/>
      <c r="GD109" s="60"/>
      <c r="GE109" s="60"/>
      <c r="GF109" s="60"/>
      <c r="GG109" s="60"/>
      <c r="GH109" s="60"/>
      <c r="GI109" s="60"/>
      <c r="GJ109" s="60"/>
      <c r="GK109" s="60"/>
      <c r="GL109" s="60"/>
      <c r="GM109" s="60"/>
      <c r="GN109" s="60"/>
      <c r="GO109" s="60"/>
      <c r="GP109" s="60"/>
      <c r="GQ109" s="60"/>
      <c r="GR109" s="60"/>
      <c r="GS109" s="60"/>
    </row>
    <row r="110" spans="2:201" x14ac:dyDescent="0.2">
      <c r="B110" s="66" t="s">
        <v>985</v>
      </c>
      <c r="C110" s="67" t="s">
        <v>995</v>
      </c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9">
        <f t="shared" si="271"/>
        <v>0</v>
      </c>
      <c r="Q110" s="70">
        <f t="shared" si="272"/>
        <v>0</v>
      </c>
      <c r="R110" s="59">
        <f t="shared" si="273"/>
        <v>0</v>
      </c>
      <c r="S110" s="101">
        <f>SUMIF(факт!$U$7:$U$2427,S$6&amp;"/"&amp;$B110&amp;"/"&amp;$C110,факт!$O$7:$O$2427)</f>
        <v>0</v>
      </c>
      <c r="T110" s="101">
        <f>SUMIF(факт!$U$7:$U$2427,T$6&amp;"/"&amp;$B110&amp;"/"&amp;$C110,факт!$O$7:$O$2427)</f>
        <v>0</v>
      </c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60"/>
      <c r="FU110" s="60"/>
      <c r="FV110" s="60"/>
      <c r="FW110" s="60"/>
      <c r="FX110" s="60"/>
      <c r="FY110" s="60"/>
      <c r="FZ110" s="60"/>
      <c r="GA110" s="60"/>
      <c r="GB110" s="60"/>
      <c r="GC110" s="60"/>
      <c r="GD110" s="60"/>
      <c r="GE110" s="60"/>
      <c r="GF110" s="60"/>
      <c r="GG110" s="60"/>
      <c r="GH110" s="60"/>
      <c r="GI110" s="60"/>
      <c r="GJ110" s="60"/>
      <c r="GK110" s="60"/>
      <c r="GL110" s="60"/>
      <c r="GM110" s="60"/>
      <c r="GN110" s="60"/>
      <c r="GO110" s="60"/>
      <c r="GP110" s="60"/>
      <c r="GQ110" s="60"/>
      <c r="GR110" s="60"/>
      <c r="GS110" s="60"/>
    </row>
    <row r="111" spans="2:201" x14ac:dyDescent="0.2">
      <c r="B111" s="66" t="s">
        <v>996</v>
      </c>
      <c r="C111" s="67" t="s">
        <v>997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9">
        <f t="shared" si="271"/>
        <v>0</v>
      </c>
      <c r="Q111" s="70">
        <f t="shared" si="272"/>
        <v>0</v>
      </c>
      <c r="R111" s="59">
        <f t="shared" si="273"/>
        <v>0</v>
      </c>
      <c r="S111" s="101">
        <f>SUMIF(факт!$U$7:$U$2427,S$6&amp;"/"&amp;$B111&amp;"/"&amp;$C111,факт!$O$7:$O$2427)</f>
        <v>0</v>
      </c>
      <c r="T111" s="101">
        <f>SUMIF(факт!$U$7:$U$2427,T$6&amp;"/"&amp;$B111&amp;"/"&amp;$C111,факт!$O$7:$O$2427)</f>
        <v>0</v>
      </c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59"/>
      <c r="FG111" s="59"/>
      <c r="FH111" s="59"/>
      <c r="FI111" s="59"/>
      <c r="FJ111" s="59"/>
      <c r="FK111" s="59"/>
      <c r="FL111" s="59"/>
      <c r="FM111" s="59"/>
      <c r="FN111" s="59"/>
      <c r="FO111" s="59"/>
      <c r="FP111" s="59"/>
      <c r="FQ111" s="59"/>
      <c r="FR111" s="59"/>
      <c r="FS111" s="59"/>
      <c r="FT111" s="60"/>
      <c r="FU111" s="60"/>
      <c r="FV111" s="60"/>
      <c r="FW111" s="60"/>
      <c r="FX111" s="60"/>
      <c r="FY111" s="60"/>
      <c r="FZ111" s="60"/>
      <c r="GA111" s="60"/>
      <c r="GB111" s="60"/>
      <c r="GC111" s="60"/>
      <c r="GD111" s="60"/>
      <c r="GE111" s="60"/>
      <c r="GF111" s="60"/>
      <c r="GG111" s="60"/>
      <c r="GH111" s="60"/>
      <c r="GI111" s="60"/>
      <c r="GJ111" s="60"/>
      <c r="GK111" s="60"/>
      <c r="GL111" s="60"/>
      <c r="GM111" s="60"/>
      <c r="GN111" s="60"/>
      <c r="GO111" s="60"/>
      <c r="GP111" s="60"/>
      <c r="GQ111" s="60"/>
      <c r="GR111" s="60"/>
      <c r="GS111" s="60"/>
    </row>
    <row r="112" spans="2:201" x14ac:dyDescent="0.2">
      <c r="B112" s="66" t="s">
        <v>998</v>
      </c>
      <c r="C112" s="67" t="s">
        <v>999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9">
        <f t="shared" si="271"/>
        <v>0</v>
      </c>
      <c r="Q112" s="70">
        <f t="shared" si="272"/>
        <v>0</v>
      </c>
      <c r="R112" s="59">
        <f t="shared" si="273"/>
        <v>0</v>
      </c>
      <c r="S112" s="101">
        <f>SUMIF(факт!$U$7:$U$2427,S$6&amp;"/"&amp;$B112&amp;"/"&amp;$C112,факт!$O$7:$O$2427)</f>
        <v>0</v>
      </c>
      <c r="T112" s="101">
        <f>SUMIF(факт!$U$7:$U$2427,T$6&amp;"/"&amp;$B112&amp;"/"&amp;$C112,факт!$O$7:$O$2427)</f>
        <v>0</v>
      </c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60"/>
      <c r="FU112" s="60"/>
      <c r="FV112" s="60"/>
      <c r="FW112" s="60"/>
      <c r="FX112" s="60"/>
      <c r="FY112" s="60"/>
      <c r="FZ112" s="60"/>
      <c r="GA112" s="60"/>
      <c r="GB112" s="60"/>
      <c r="GC112" s="60"/>
      <c r="GD112" s="60"/>
      <c r="GE112" s="60"/>
      <c r="GF112" s="60"/>
      <c r="GG112" s="60"/>
      <c r="GH112" s="60"/>
      <c r="GI112" s="60"/>
      <c r="GJ112" s="60"/>
      <c r="GK112" s="60"/>
      <c r="GL112" s="60"/>
      <c r="GM112" s="60"/>
      <c r="GN112" s="60"/>
      <c r="GO112" s="60"/>
      <c r="GP112" s="60"/>
      <c r="GQ112" s="60"/>
      <c r="GR112" s="60"/>
      <c r="GS112" s="60"/>
    </row>
    <row r="113" spans="2:201" x14ac:dyDescent="0.2">
      <c r="B113" s="95" t="s">
        <v>1000</v>
      </c>
      <c r="C113" s="96" t="s">
        <v>744</v>
      </c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8">
        <f t="shared" si="271"/>
        <v>0</v>
      </c>
      <c r="Q113" s="99">
        <f t="shared" si="272"/>
        <v>0</v>
      </c>
      <c r="R113" s="99">
        <f t="shared" si="273"/>
        <v>0</v>
      </c>
      <c r="S113" s="158">
        <f>SUMIF(факт!$S$7:$S$2427,S$6&amp;"/"&amp;$B113,факт!$O$7:$O$2427)</f>
        <v>0</v>
      </c>
      <c r="T113" s="158">
        <f>SUMIF(факт!$S$7:$S$2427,T$6&amp;"/"&amp;$B113,факт!$O$7:$O$2427)</f>
        <v>0</v>
      </c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99"/>
      <c r="BD113" s="99"/>
      <c r="BE113" s="99"/>
      <c r="BF113" s="99"/>
      <c r="BG113" s="99"/>
      <c r="BH113" s="99"/>
      <c r="BI113" s="99"/>
      <c r="BJ113" s="99"/>
      <c r="BK113" s="99"/>
      <c r="BL113" s="99"/>
      <c r="BM113" s="99"/>
      <c r="BN113" s="99"/>
      <c r="BO113" s="99"/>
      <c r="BP113" s="99"/>
      <c r="BQ113" s="99"/>
      <c r="BR113" s="99"/>
      <c r="BS113" s="99"/>
      <c r="BT113" s="99"/>
      <c r="BU113" s="99"/>
      <c r="BV113" s="99"/>
      <c r="BW113" s="99"/>
      <c r="BX113" s="99"/>
      <c r="BY113" s="99"/>
      <c r="BZ113" s="99"/>
      <c r="CA113" s="99"/>
      <c r="CB113" s="99"/>
      <c r="CC113" s="99"/>
      <c r="CD113" s="99"/>
      <c r="CE113" s="99"/>
      <c r="CF113" s="99"/>
      <c r="CG113" s="99"/>
      <c r="CH113" s="99"/>
      <c r="CI113" s="99"/>
      <c r="CJ113" s="99"/>
      <c r="CK113" s="99"/>
      <c r="CL113" s="99"/>
      <c r="CM113" s="99"/>
      <c r="CN113" s="99"/>
      <c r="CO113" s="99"/>
      <c r="CP113" s="99"/>
      <c r="CQ113" s="99"/>
      <c r="CR113" s="99"/>
      <c r="CS113" s="99"/>
      <c r="CT113" s="99"/>
      <c r="CU113" s="99"/>
      <c r="CV113" s="99"/>
      <c r="CW113" s="99"/>
      <c r="CX113" s="99"/>
      <c r="CY113" s="99"/>
      <c r="CZ113" s="99"/>
      <c r="DA113" s="99"/>
      <c r="DB113" s="99"/>
      <c r="DC113" s="99"/>
      <c r="DD113" s="99"/>
      <c r="DE113" s="99"/>
      <c r="DF113" s="99"/>
      <c r="DG113" s="99"/>
      <c r="DH113" s="99"/>
      <c r="DI113" s="99"/>
      <c r="DJ113" s="99"/>
      <c r="DK113" s="99"/>
      <c r="DL113" s="99"/>
      <c r="DM113" s="99"/>
      <c r="DN113" s="99"/>
      <c r="DO113" s="99"/>
      <c r="DP113" s="99"/>
      <c r="DQ113" s="99"/>
      <c r="DR113" s="99"/>
      <c r="DS113" s="99"/>
      <c r="DT113" s="99"/>
      <c r="DU113" s="99"/>
      <c r="DV113" s="99"/>
      <c r="DW113" s="99"/>
      <c r="DX113" s="99"/>
      <c r="DY113" s="99"/>
      <c r="DZ113" s="99"/>
      <c r="EA113" s="99"/>
      <c r="EB113" s="99"/>
      <c r="EC113" s="99"/>
      <c r="ED113" s="99"/>
      <c r="EE113" s="99"/>
      <c r="EF113" s="99"/>
      <c r="EG113" s="99"/>
      <c r="EH113" s="99"/>
      <c r="EI113" s="99"/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60"/>
      <c r="FU113" s="60"/>
      <c r="FV113" s="60"/>
      <c r="FW113" s="60"/>
      <c r="FX113" s="60"/>
      <c r="FY113" s="60"/>
      <c r="FZ113" s="60"/>
      <c r="GA113" s="60"/>
      <c r="GB113" s="60"/>
      <c r="GC113" s="60"/>
      <c r="GD113" s="60"/>
      <c r="GE113" s="60"/>
      <c r="GF113" s="60"/>
      <c r="GG113" s="60"/>
      <c r="GH113" s="60"/>
      <c r="GI113" s="60"/>
      <c r="GJ113" s="60"/>
      <c r="GK113" s="60"/>
      <c r="GL113" s="60"/>
      <c r="GM113" s="60"/>
      <c r="GN113" s="60"/>
      <c r="GO113" s="60"/>
      <c r="GP113" s="60"/>
      <c r="GQ113" s="60"/>
      <c r="GR113" s="60"/>
      <c r="GS113" s="60"/>
    </row>
    <row r="114" spans="2:201" x14ac:dyDescent="0.2">
      <c r="B114" s="95" t="s">
        <v>1001</v>
      </c>
      <c r="C114" s="96" t="s">
        <v>745</v>
      </c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8">
        <f t="shared" si="271"/>
        <v>0</v>
      </c>
      <c r="Q114" s="99">
        <f t="shared" si="272"/>
        <v>0</v>
      </c>
      <c r="R114" s="99">
        <f t="shared" si="273"/>
        <v>0</v>
      </c>
      <c r="S114" s="158">
        <f>SUMIF(факт!$S$7:$S$2427,S$6&amp;"/"&amp;$B114,факт!$O$7:$O$2427)</f>
        <v>0</v>
      </c>
      <c r="T114" s="158">
        <f>SUMIF(факт!$S$7:$S$2427,T$6&amp;"/"&amp;$B114,факт!$O$7:$O$2427)</f>
        <v>0</v>
      </c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  <c r="AH114" s="99"/>
      <c r="AI114" s="99"/>
      <c r="AJ114" s="99"/>
      <c r="AK114" s="99"/>
      <c r="AL114" s="99"/>
      <c r="AM114" s="99"/>
      <c r="AN114" s="99"/>
      <c r="AO114" s="99"/>
      <c r="AP114" s="99"/>
      <c r="AQ114" s="99"/>
      <c r="AR114" s="99"/>
      <c r="AS114" s="99"/>
      <c r="AT114" s="99"/>
      <c r="AU114" s="99"/>
      <c r="AV114" s="99"/>
      <c r="AW114" s="99"/>
      <c r="AX114" s="99"/>
      <c r="AY114" s="99"/>
      <c r="AZ114" s="99"/>
      <c r="BA114" s="99"/>
      <c r="BB114" s="99"/>
      <c r="BC114" s="99"/>
      <c r="BD114" s="99"/>
      <c r="BE114" s="99"/>
      <c r="BF114" s="99"/>
      <c r="BG114" s="99"/>
      <c r="BH114" s="99"/>
      <c r="BI114" s="99"/>
      <c r="BJ114" s="99"/>
      <c r="BK114" s="99"/>
      <c r="BL114" s="99"/>
      <c r="BM114" s="99"/>
      <c r="BN114" s="99"/>
      <c r="BO114" s="99"/>
      <c r="BP114" s="99"/>
      <c r="BQ114" s="99"/>
      <c r="BR114" s="99"/>
      <c r="BS114" s="99"/>
      <c r="BT114" s="99"/>
      <c r="BU114" s="99"/>
      <c r="BV114" s="99"/>
      <c r="BW114" s="99"/>
      <c r="BX114" s="99"/>
      <c r="BY114" s="99"/>
      <c r="BZ114" s="99"/>
      <c r="CA114" s="99"/>
      <c r="CB114" s="99"/>
      <c r="CC114" s="99"/>
      <c r="CD114" s="99"/>
      <c r="CE114" s="99"/>
      <c r="CF114" s="99"/>
      <c r="CG114" s="99"/>
      <c r="CH114" s="99"/>
      <c r="CI114" s="99"/>
      <c r="CJ114" s="99"/>
      <c r="CK114" s="99"/>
      <c r="CL114" s="99"/>
      <c r="CM114" s="99"/>
      <c r="CN114" s="99"/>
      <c r="CO114" s="99"/>
      <c r="CP114" s="99"/>
      <c r="CQ114" s="99"/>
      <c r="CR114" s="99"/>
      <c r="CS114" s="99"/>
      <c r="CT114" s="99"/>
      <c r="CU114" s="99"/>
      <c r="CV114" s="99"/>
      <c r="CW114" s="99"/>
      <c r="CX114" s="99"/>
      <c r="CY114" s="99"/>
      <c r="CZ114" s="99"/>
      <c r="DA114" s="99"/>
      <c r="DB114" s="99"/>
      <c r="DC114" s="99"/>
      <c r="DD114" s="99"/>
      <c r="DE114" s="99"/>
      <c r="DF114" s="99"/>
      <c r="DG114" s="99"/>
      <c r="DH114" s="99"/>
      <c r="DI114" s="99"/>
      <c r="DJ114" s="99"/>
      <c r="DK114" s="99"/>
      <c r="DL114" s="99"/>
      <c r="DM114" s="99"/>
      <c r="DN114" s="99"/>
      <c r="DO114" s="99"/>
      <c r="DP114" s="99"/>
      <c r="DQ114" s="99"/>
      <c r="DR114" s="99"/>
      <c r="DS114" s="99"/>
      <c r="DT114" s="99"/>
      <c r="DU114" s="99"/>
      <c r="DV114" s="99"/>
      <c r="DW114" s="99"/>
      <c r="DX114" s="99"/>
      <c r="DY114" s="99"/>
      <c r="DZ114" s="99"/>
      <c r="EA114" s="99"/>
      <c r="EB114" s="99"/>
      <c r="EC114" s="99"/>
      <c r="ED114" s="99"/>
      <c r="EE114" s="99"/>
      <c r="EF114" s="99"/>
      <c r="EG114" s="99"/>
      <c r="EH114" s="99"/>
      <c r="EI114" s="9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60"/>
      <c r="FU114" s="60"/>
      <c r="FV114" s="60"/>
      <c r="FW114" s="60"/>
      <c r="FX114" s="60"/>
      <c r="FY114" s="60"/>
      <c r="FZ114" s="60"/>
      <c r="GA114" s="60"/>
      <c r="GB114" s="60"/>
      <c r="GC114" s="60"/>
      <c r="GD114" s="60"/>
      <c r="GE114" s="60"/>
      <c r="GF114" s="60"/>
      <c r="GG114" s="60"/>
      <c r="GH114" s="60"/>
      <c r="GI114" s="60"/>
      <c r="GJ114" s="60"/>
      <c r="GK114" s="60"/>
      <c r="GL114" s="60"/>
      <c r="GM114" s="60"/>
      <c r="GN114" s="60"/>
      <c r="GO114" s="60"/>
      <c r="GP114" s="60"/>
      <c r="GQ114" s="60"/>
      <c r="GR114" s="60"/>
      <c r="GS114" s="60"/>
    </row>
    <row r="115" spans="2:201" x14ac:dyDescent="0.2">
      <c r="B115" s="82">
        <v>0</v>
      </c>
      <c r="C115" s="83" t="s">
        <v>746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4">
        <f>P116</f>
        <v>0</v>
      </c>
      <c r="Q115" s="85">
        <f>Q116</f>
        <v>0</v>
      </c>
      <c r="R115" s="85">
        <f>R116</f>
        <v>0</v>
      </c>
      <c r="S115" s="85">
        <f>S116</f>
        <v>0</v>
      </c>
      <c r="T115" s="85">
        <f t="shared" ref="T115:AW115" si="274">T116</f>
        <v>0</v>
      </c>
      <c r="U115" s="85">
        <f t="shared" si="274"/>
        <v>0</v>
      </c>
      <c r="V115" s="85">
        <f t="shared" si="274"/>
        <v>0</v>
      </c>
      <c r="W115" s="85">
        <f t="shared" si="274"/>
        <v>0</v>
      </c>
      <c r="X115" s="85">
        <f t="shared" si="274"/>
        <v>0</v>
      </c>
      <c r="Y115" s="85">
        <f t="shared" si="274"/>
        <v>0</v>
      </c>
      <c r="Z115" s="85">
        <f t="shared" si="274"/>
        <v>0</v>
      </c>
      <c r="AA115" s="85">
        <f t="shared" si="274"/>
        <v>0</v>
      </c>
      <c r="AB115" s="85">
        <f t="shared" si="274"/>
        <v>0</v>
      </c>
      <c r="AC115" s="85">
        <f t="shared" si="274"/>
        <v>0</v>
      </c>
      <c r="AD115" s="85">
        <f t="shared" si="274"/>
        <v>0</v>
      </c>
      <c r="AE115" s="85">
        <f t="shared" si="274"/>
        <v>0</v>
      </c>
      <c r="AF115" s="85">
        <f t="shared" si="274"/>
        <v>0</v>
      </c>
      <c r="AG115" s="85">
        <f t="shared" si="274"/>
        <v>0</v>
      </c>
      <c r="AH115" s="85">
        <f t="shared" si="274"/>
        <v>0</v>
      </c>
      <c r="AI115" s="85">
        <f t="shared" si="274"/>
        <v>0</v>
      </c>
      <c r="AJ115" s="85">
        <f t="shared" si="274"/>
        <v>0</v>
      </c>
      <c r="AK115" s="85">
        <f t="shared" si="274"/>
        <v>0</v>
      </c>
      <c r="AL115" s="85">
        <f t="shared" si="274"/>
        <v>0</v>
      </c>
      <c r="AM115" s="85">
        <f t="shared" si="274"/>
        <v>0</v>
      </c>
      <c r="AN115" s="85">
        <f t="shared" si="274"/>
        <v>0</v>
      </c>
      <c r="AO115" s="85">
        <f t="shared" si="274"/>
        <v>0</v>
      </c>
      <c r="AP115" s="85">
        <f t="shared" si="274"/>
        <v>0</v>
      </c>
      <c r="AQ115" s="85">
        <f t="shared" si="274"/>
        <v>0</v>
      </c>
      <c r="AR115" s="85">
        <f t="shared" si="274"/>
        <v>0</v>
      </c>
      <c r="AS115" s="85">
        <f t="shared" si="274"/>
        <v>0</v>
      </c>
      <c r="AT115" s="85">
        <f t="shared" si="274"/>
        <v>0</v>
      </c>
      <c r="AU115" s="85">
        <f t="shared" si="274"/>
        <v>0</v>
      </c>
      <c r="AV115" s="85">
        <f t="shared" si="274"/>
        <v>0</v>
      </c>
      <c r="AW115" s="85">
        <f t="shared" si="274"/>
        <v>0</v>
      </c>
      <c r="AX115" s="85">
        <f t="shared" ref="AX115" si="275">AX116</f>
        <v>0</v>
      </c>
      <c r="AY115" s="85">
        <f t="shared" ref="AY115" si="276">AY116</f>
        <v>0</v>
      </c>
      <c r="AZ115" s="85">
        <f t="shared" ref="AZ115" si="277">AZ116</f>
        <v>0</v>
      </c>
      <c r="BA115" s="85">
        <f t="shared" ref="BA115" si="278">BA116</f>
        <v>0</v>
      </c>
      <c r="BB115" s="85">
        <f t="shared" ref="BB115" si="279">BB116</f>
        <v>0</v>
      </c>
      <c r="BC115" s="85">
        <f t="shared" ref="BC115" si="280">BC116</f>
        <v>0</v>
      </c>
      <c r="BD115" s="85">
        <f t="shared" ref="BD115" si="281">BD116</f>
        <v>0</v>
      </c>
      <c r="BE115" s="85">
        <f t="shared" ref="BE115" si="282">BE116</f>
        <v>0</v>
      </c>
      <c r="BF115" s="85">
        <f t="shared" ref="BF115" si="283">BF116</f>
        <v>0</v>
      </c>
      <c r="BG115" s="85">
        <f t="shared" ref="BG115" si="284">BG116</f>
        <v>0</v>
      </c>
      <c r="BH115" s="85">
        <f t="shared" ref="BH115" si="285">BH116</f>
        <v>0</v>
      </c>
      <c r="BI115" s="85">
        <f t="shared" ref="BI115" si="286">BI116</f>
        <v>0</v>
      </c>
      <c r="BJ115" s="85">
        <f t="shared" ref="BJ115" si="287">BJ116</f>
        <v>0</v>
      </c>
      <c r="BK115" s="85">
        <f t="shared" ref="BK115" si="288">BK116</f>
        <v>0</v>
      </c>
      <c r="BL115" s="85">
        <f t="shared" ref="BL115" si="289">BL116</f>
        <v>0</v>
      </c>
      <c r="BM115" s="85">
        <f t="shared" ref="BM115" si="290">BM116</f>
        <v>0</v>
      </c>
      <c r="BN115" s="85">
        <f t="shared" ref="BN115" si="291">BN116</f>
        <v>0</v>
      </c>
      <c r="BO115" s="85">
        <f t="shared" ref="BO115" si="292">BO116</f>
        <v>0</v>
      </c>
      <c r="BP115" s="85">
        <f t="shared" ref="BP115" si="293">BP116</f>
        <v>0</v>
      </c>
      <c r="BQ115" s="85">
        <f t="shared" ref="BQ115" si="294">BQ116</f>
        <v>0</v>
      </c>
      <c r="BR115" s="85">
        <f t="shared" ref="BR115" si="295">BR116</f>
        <v>0</v>
      </c>
      <c r="BS115" s="85">
        <f t="shared" ref="BS115" si="296">BS116</f>
        <v>0</v>
      </c>
      <c r="BT115" s="85">
        <f t="shared" ref="BT115" si="297">BT116</f>
        <v>0</v>
      </c>
      <c r="BU115" s="85">
        <f t="shared" ref="BU115" si="298">BU116</f>
        <v>0</v>
      </c>
      <c r="BV115" s="85">
        <f t="shared" ref="BV115" si="299">BV116</f>
        <v>0</v>
      </c>
      <c r="BW115" s="85">
        <f t="shared" ref="BW115" si="300">BW116</f>
        <v>0</v>
      </c>
      <c r="BX115" s="85">
        <f t="shared" ref="BX115" si="301">BX116</f>
        <v>0</v>
      </c>
      <c r="BY115" s="85">
        <f t="shared" ref="BY115" si="302">BY116</f>
        <v>0</v>
      </c>
      <c r="BZ115" s="85">
        <f t="shared" ref="BZ115" si="303">BZ116</f>
        <v>0</v>
      </c>
      <c r="CA115" s="85">
        <f t="shared" ref="CA115" si="304">CA116</f>
        <v>0</v>
      </c>
      <c r="CB115" s="85">
        <f t="shared" ref="CB115" si="305">CB116</f>
        <v>0</v>
      </c>
      <c r="CC115" s="85">
        <f t="shared" ref="CC115" si="306">CC116</f>
        <v>0</v>
      </c>
      <c r="CD115" s="85">
        <f t="shared" ref="CD115" si="307">CD116</f>
        <v>0</v>
      </c>
      <c r="CE115" s="85">
        <f t="shared" ref="CE115" si="308">CE116</f>
        <v>0</v>
      </c>
      <c r="CF115" s="85">
        <f t="shared" ref="CF115" si="309">CF116</f>
        <v>0</v>
      </c>
      <c r="CG115" s="85">
        <f t="shared" ref="CG115" si="310">CG116</f>
        <v>0</v>
      </c>
      <c r="CH115" s="85">
        <f t="shared" ref="CH115" si="311">CH116</f>
        <v>0</v>
      </c>
      <c r="CI115" s="85">
        <f t="shared" ref="CI115" si="312">CI116</f>
        <v>0</v>
      </c>
      <c r="CJ115" s="85">
        <f t="shared" ref="CJ115" si="313">CJ116</f>
        <v>0</v>
      </c>
      <c r="CK115" s="85">
        <f t="shared" ref="CK115" si="314">CK116</f>
        <v>0</v>
      </c>
      <c r="CL115" s="85">
        <f t="shared" ref="CL115" si="315">CL116</f>
        <v>0</v>
      </c>
      <c r="CM115" s="85">
        <f t="shared" ref="CM115" si="316">CM116</f>
        <v>0</v>
      </c>
      <c r="CN115" s="85">
        <f t="shared" ref="CN115" si="317">CN116</f>
        <v>0</v>
      </c>
      <c r="CO115" s="85">
        <f t="shared" ref="CO115" si="318">CO116</f>
        <v>0</v>
      </c>
      <c r="CP115" s="85">
        <f t="shared" ref="CP115" si="319">CP116</f>
        <v>0</v>
      </c>
      <c r="CQ115" s="85">
        <f t="shared" ref="CQ115" si="320">CQ116</f>
        <v>0</v>
      </c>
      <c r="CR115" s="85">
        <f t="shared" ref="CR115" si="321">CR116</f>
        <v>0</v>
      </c>
      <c r="CS115" s="85">
        <f t="shared" ref="CS115" si="322">CS116</f>
        <v>0</v>
      </c>
      <c r="CT115" s="85">
        <f t="shared" ref="CT115" si="323">CT116</f>
        <v>0</v>
      </c>
      <c r="CU115" s="85">
        <f t="shared" ref="CU115" si="324">CU116</f>
        <v>0</v>
      </c>
      <c r="CV115" s="85">
        <f t="shared" ref="CV115" si="325">CV116</f>
        <v>0</v>
      </c>
      <c r="CW115" s="85">
        <f t="shared" ref="CW115" si="326">CW116</f>
        <v>0</v>
      </c>
      <c r="CX115" s="85">
        <f t="shared" ref="CX115" si="327">CX116</f>
        <v>0</v>
      </c>
      <c r="CY115" s="85">
        <f t="shared" ref="CY115" si="328">CY116</f>
        <v>0</v>
      </c>
      <c r="CZ115" s="85">
        <f t="shared" ref="CZ115" si="329">CZ116</f>
        <v>0</v>
      </c>
      <c r="DA115" s="85">
        <f t="shared" ref="DA115" si="330">DA116</f>
        <v>0</v>
      </c>
      <c r="DB115" s="85">
        <f t="shared" ref="DB115" si="331">DB116</f>
        <v>0</v>
      </c>
      <c r="DC115" s="85">
        <f t="shared" ref="DC115" si="332">DC116</f>
        <v>0</v>
      </c>
      <c r="DD115" s="85">
        <f t="shared" ref="DD115" si="333">DD116</f>
        <v>0</v>
      </c>
      <c r="DE115" s="85">
        <f t="shared" ref="DE115" si="334">DE116</f>
        <v>0</v>
      </c>
      <c r="DF115" s="85">
        <f t="shared" ref="DF115" si="335">DF116</f>
        <v>0</v>
      </c>
      <c r="DG115" s="85">
        <f t="shared" ref="DG115" si="336">DG116</f>
        <v>0</v>
      </c>
      <c r="DH115" s="85">
        <f t="shared" ref="DH115" si="337">DH116</f>
        <v>0</v>
      </c>
      <c r="DI115" s="85">
        <f t="shared" ref="DI115" si="338">DI116</f>
        <v>0</v>
      </c>
      <c r="DJ115" s="85">
        <f t="shared" ref="DJ115" si="339">DJ116</f>
        <v>0</v>
      </c>
      <c r="DK115" s="85">
        <f t="shared" ref="DK115" si="340">DK116</f>
        <v>0</v>
      </c>
      <c r="DL115" s="85">
        <f t="shared" ref="DL115" si="341">DL116</f>
        <v>0</v>
      </c>
      <c r="DM115" s="85">
        <f t="shared" ref="DM115" si="342">DM116</f>
        <v>0</v>
      </c>
      <c r="DN115" s="85">
        <f t="shared" ref="DN115" si="343">DN116</f>
        <v>0</v>
      </c>
      <c r="DO115" s="85">
        <f t="shared" ref="DO115" si="344">DO116</f>
        <v>0</v>
      </c>
      <c r="DP115" s="85">
        <f t="shared" ref="DP115" si="345">DP116</f>
        <v>0</v>
      </c>
      <c r="DQ115" s="85">
        <f t="shared" ref="DQ115" si="346">DQ116</f>
        <v>0</v>
      </c>
      <c r="DR115" s="85">
        <f t="shared" ref="DR115" si="347">DR116</f>
        <v>0</v>
      </c>
      <c r="DS115" s="85">
        <f t="shared" ref="DS115" si="348">DS116</f>
        <v>0</v>
      </c>
      <c r="DT115" s="85">
        <f t="shared" ref="DT115" si="349">DT116</f>
        <v>0</v>
      </c>
      <c r="DU115" s="85">
        <f t="shared" ref="DU115" si="350">DU116</f>
        <v>0</v>
      </c>
      <c r="DV115" s="85">
        <f t="shared" ref="DV115" si="351">DV116</f>
        <v>0</v>
      </c>
      <c r="DW115" s="85">
        <f t="shared" ref="DW115" si="352">DW116</f>
        <v>0</v>
      </c>
      <c r="DX115" s="85">
        <f t="shared" ref="DX115" si="353">DX116</f>
        <v>0</v>
      </c>
      <c r="DY115" s="85">
        <f t="shared" ref="DY115" si="354">DY116</f>
        <v>0</v>
      </c>
      <c r="DZ115" s="85">
        <f t="shared" ref="DZ115" si="355">DZ116</f>
        <v>0</v>
      </c>
      <c r="EA115" s="85">
        <f t="shared" ref="EA115" si="356">EA116</f>
        <v>0</v>
      </c>
      <c r="EB115" s="85">
        <f t="shared" ref="EB115" si="357">EB116</f>
        <v>0</v>
      </c>
      <c r="EC115" s="85">
        <f t="shared" ref="EC115" si="358">EC116</f>
        <v>0</v>
      </c>
      <c r="ED115" s="85">
        <f t="shared" ref="ED115" si="359">ED116</f>
        <v>0</v>
      </c>
      <c r="EE115" s="85">
        <f t="shared" ref="EE115" si="360">EE116</f>
        <v>0</v>
      </c>
      <c r="EF115" s="85">
        <f t="shared" ref="EF115" si="361">EF116</f>
        <v>0</v>
      </c>
      <c r="EG115" s="85">
        <f t="shared" ref="EG115" si="362">EG116</f>
        <v>0</v>
      </c>
      <c r="EH115" s="85">
        <f t="shared" ref="EH115" si="363">EH116</f>
        <v>0</v>
      </c>
      <c r="EI115" s="85">
        <f t="shared" ref="EI115" si="364">EI116</f>
        <v>0</v>
      </c>
      <c r="EJ115" s="59"/>
      <c r="EK115" s="59"/>
      <c r="EL115" s="59"/>
      <c r="EM115" s="59"/>
      <c r="EN115" s="59"/>
      <c r="EO115" s="59"/>
      <c r="EP115" s="59"/>
      <c r="EQ115" s="59"/>
      <c r="ER115" s="59"/>
      <c r="ES115" s="59"/>
      <c r="ET115" s="59"/>
      <c r="EU115" s="59"/>
      <c r="EV115" s="59"/>
      <c r="EW115" s="59"/>
      <c r="EX115" s="59"/>
      <c r="EY115" s="59"/>
      <c r="EZ115" s="59"/>
      <c r="FA115" s="59"/>
      <c r="FB115" s="59"/>
      <c r="FC115" s="59"/>
      <c r="FD115" s="59"/>
      <c r="FE115" s="59"/>
      <c r="FF115" s="59"/>
      <c r="FG115" s="59"/>
      <c r="FH115" s="59"/>
      <c r="FI115" s="59"/>
      <c r="FJ115" s="59"/>
      <c r="FK115" s="59"/>
      <c r="FL115" s="59"/>
      <c r="FM115" s="59"/>
      <c r="FN115" s="59"/>
      <c r="FO115" s="59"/>
      <c r="FP115" s="59"/>
      <c r="FQ115" s="59"/>
      <c r="FR115" s="59"/>
      <c r="FS115" s="59"/>
      <c r="FT115" s="60"/>
      <c r="FU115" s="60"/>
      <c r="FV115" s="60"/>
      <c r="FW115" s="60"/>
      <c r="FX115" s="60"/>
      <c r="FY115" s="60"/>
      <c r="FZ115" s="60"/>
      <c r="GA115" s="60"/>
      <c r="GB115" s="60"/>
      <c r="GC115" s="60"/>
      <c r="GD115" s="60"/>
      <c r="GE115" s="60"/>
      <c r="GF115" s="60"/>
      <c r="GG115" s="60"/>
      <c r="GH115" s="60"/>
      <c r="GI115" s="60"/>
      <c r="GJ115" s="60"/>
      <c r="GK115" s="60"/>
      <c r="GL115" s="60"/>
      <c r="GM115" s="60"/>
      <c r="GN115" s="60"/>
      <c r="GO115" s="60"/>
      <c r="GP115" s="60"/>
      <c r="GQ115" s="60"/>
      <c r="GR115" s="60"/>
      <c r="GS115" s="60"/>
    </row>
    <row r="116" spans="2:201" x14ac:dyDescent="0.2">
      <c r="B116" s="95" t="s">
        <v>1002</v>
      </c>
      <c r="C116" s="96" t="s">
        <v>133</v>
      </c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8">
        <f>SUM(P117:P121)</f>
        <v>0</v>
      </c>
      <c r="Q116" s="99">
        <f>SUM(Q117:Q121)</f>
        <v>0</v>
      </c>
      <c r="R116" s="99">
        <f>SUM(R117:R121)</f>
        <v>0</v>
      </c>
      <c r="S116" s="99">
        <f>SUM(S117:S121)</f>
        <v>0</v>
      </c>
      <c r="T116" s="99">
        <f t="shared" ref="T116:AW116" si="365">SUM(T117:T121)</f>
        <v>0</v>
      </c>
      <c r="U116" s="99">
        <f t="shared" si="365"/>
        <v>0</v>
      </c>
      <c r="V116" s="99">
        <f t="shared" si="365"/>
        <v>0</v>
      </c>
      <c r="W116" s="99">
        <f t="shared" si="365"/>
        <v>0</v>
      </c>
      <c r="X116" s="99">
        <f t="shared" si="365"/>
        <v>0</v>
      </c>
      <c r="Y116" s="99">
        <f t="shared" si="365"/>
        <v>0</v>
      </c>
      <c r="Z116" s="99">
        <f t="shared" si="365"/>
        <v>0</v>
      </c>
      <c r="AA116" s="99">
        <f t="shared" si="365"/>
        <v>0</v>
      </c>
      <c r="AB116" s="99">
        <f t="shared" si="365"/>
        <v>0</v>
      </c>
      <c r="AC116" s="99">
        <f t="shared" si="365"/>
        <v>0</v>
      </c>
      <c r="AD116" s="99">
        <f t="shared" si="365"/>
        <v>0</v>
      </c>
      <c r="AE116" s="99">
        <f t="shared" si="365"/>
        <v>0</v>
      </c>
      <c r="AF116" s="99">
        <f t="shared" si="365"/>
        <v>0</v>
      </c>
      <c r="AG116" s="99">
        <f t="shared" si="365"/>
        <v>0</v>
      </c>
      <c r="AH116" s="99">
        <f t="shared" si="365"/>
        <v>0</v>
      </c>
      <c r="AI116" s="99">
        <f t="shared" si="365"/>
        <v>0</v>
      </c>
      <c r="AJ116" s="99">
        <f t="shared" si="365"/>
        <v>0</v>
      </c>
      <c r="AK116" s="99">
        <f t="shared" si="365"/>
        <v>0</v>
      </c>
      <c r="AL116" s="99">
        <f t="shared" si="365"/>
        <v>0</v>
      </c>
      <c r="AM116" s="99">
        <f t="shared" si="365"/>
        <v>0</v>
      </c>
      <c r="AN116" s="99">
        <f t="shared" si="365"/>
        <v>0</v>
      </c>
      <c r="AO116" s="99">
        <f t="shared" si="365"/>
        <v>0</v>
      </c>
      <c r="AP116" s="99">
        <f t="shared" si="365"/>
        <v>0</v>
      </c>
      <c r="AQ116" s="99">
        <f t="shared" si="365"/>
        <v>0</v>
      </c>
      <c r="AR116" s="99">
        <f t="shared" si="365"/>
        <v>0</v>
      </c>
      <c r="AS116" s="99">
        <f t="shared" si="365"/>
        <v>0</v>
      </c>
      <c r="AT116" s="99">
        <f t="shared" si="365"/>
        <v>0</v>
      </c>
      <c r="AU116" s="99">
        <f t="shared" si="365"/>
        <v>0</v>
      </c>
      <c r="AV116" s="99">
        <f t="shared" si="365"/>
        <v>0</v>
      </c>
      <c r="AW116" s="99">
        <f t="shared" si="365"/>
        <v>0</v>
      </c>
      <c r="AX116" s="99">
        <f t="shared" ref="AX116" si="366">SUM(AX117:AX121)</f>
        <v>0</v>
      </c>
      <c r="AY116" s="99">
        <f t="shared" ref="AY116" si="367">SUM(AY117:AY121)</f>
        <v>0</v>
      </c>
      <c r="AZ116" s="99">
        <f t="shared" ref="AZ116" si="368">SUM(AZ117:AZ121)</f>
        <v>0</v>
      </c>
      <c r="BA116" s="99">
        <f t="shared" ref="BA116" si="369">SUM(BA117:BA121)</f>
        <v>0</v>
      </c>
      <c r="BB116" s="99">
        <f t="shared" ref="BB116" si="370">SUM(BB117:BB121)</f>
        <v>0</v>
      </c>
      <c r="BC116" s="99">
        <f t="shared" ref="BC116" si="371">SUM(BC117:BC121)</f>
        <v>0</v>
      </c>
      <c r="BD116" s="99">
        <f t="shared" ref="BD116" si="372">SUM(BD117:BD121)</f>
        <v>0</v>
      </c>
      <c r="BE116" s="99">
        <f t="shared" ref="BE116" si="373">SUM(BE117:BE121)</f>
        <v>0</v>
      </c>
      <c r="BF116" s="99">
        <f t="shared" ref="BF116" si="374">SUM(BF117:BF121)</f>
        <v>0</v>
      </c>
      <c r="BG116" s="99">
        <f t="shared" ref="BG116" si="375">SUM(BG117:BG121)</f>
        <v>0</v>
      </c>
      <c r="BH116" s="99">
        <f t="shared" ref="BH116" si="376">SUM(BH117:BH121)</f>
        <v>0</v>
      </c>
      <c r="BI116" s="99">
        <f t="shared" ref="BI116" si="377">SUM(BI117:BI121)</f>
        <v>0</v>
      </c>
      <c r="BJ116" s="99">
        <f t="shared" ref="BJ116" si="378">SUM(BJ117:BJ121)</f>
        <v>0</v>
      </c>
      <c r="BK116" s="99">
        <f t="shared" ref="BK116" si="379">SUM(BK117:BK121)</f>
        <v>0</v>
      </c>
      <c r="BL116" s="99">
        <f t="shared" ref="BL116" si="380">SUM(BL117:BL121)</f>
        <v>0</v>
      </c>
      <c r="BM116" s="99">
        <f t="shared" ref="BM116" si="381">SUM(BM117:BM121)</f>
        <v>0</v>
      </c>
      <c r="BN116" s="99">
        <f t="shared" ref="BN116" si="382">SUM(BN117:BN121)</f>
        <v>0</v>
      </c>
      <c r="BO116" s="99">
        <f t="shared" ref="BO116" si="383">SUM(BO117:BO121)</f>
        <v>0</v>
      </c>
      <c r="BP116" s="99">
        <f t="shared" ref="BP116" si="384">SUM(BP117:BP121)</f>
        <v>0</v>
      </c>
      <c r="BQ116" s="99">
        <f t="shared" ref="BQ116" si="385">SUM(BQ117:BQ121)</f>
        <v>0</v>
      </c>
      <c r="BR116" s="99">
        <f t="shared" ref="BR116" si="386">SUM(BR117:BR121)</f>
        <v>0</v>
      </c>
      <c r="BS116" s="99">
        <f t="shared" ref="BS116" si="387">SUM(BS117:BS121)</f>
        <v>0</v>
      </c>
      <c r="BT116" s="99">
        <f t="shared" ref="BT116" si="388">SUM(BT117:BT121)</f>
        <v>0</v>
      </c>
      <c r="BU116" s="99">
        <f t="shared" ref="BU116" si="389">SUM(BU117:BU121)</f>
        <v>0</v>
      </c>
      <c r="BV116" s="99">
        <f t="shared" ref="BV116" si="390">SUM(BV117:BV121)</f>
        <v>0</v>
      </c>
      <c r="BW116" s="99">
        <f t="shared" ref="BW116" si="391">SUM(BW117:BW121)</f>
        <v>0</v>
      </c>
      <c r="BX116" s="99">
        <f t="shared" ref="BX116" si="392">SUM(BX117:BX121)</f>
        <v>0</v>
      </c>
      <c r="BY116" s="99">
        <f t="shared" ref="BY116" si="393">SUM(BY117:BY121)</f>
        <v>0</v>
      </c>
      <c r="BZ116" s="99">
        <f t="shared" ref="BZ116" si="394">SUM(BZ117:BZ121)</f>
        <v>0</v>
      </c>
      <c r="CA116" s="99">
        <f t="shared" ref="CA116" si="395">SUM(CA117:CA121)</f>
        <v>0</v>
      </c>
      <c r="CB116" s="99">
        <f t="shared" ref="CB116" si="396">SUM(CB117:CB121)</f>
        <v>0</v>
      </c>
      <c r="CC116" s="99">
        <f t="shared" ref="CC116" si="397">SUM(CC117:CC121)</f>
        <v>0</v>
      </c>
      <c r="CD116" s="99">
        <f t="shared" ref="CD116" si="398">SUM(CD117:CD121)</f>
        <v>0</v>
      </c>
      <c r="CE116" s="99">
        <f t="shared" ref="CE116" si="399">SUM(CE117:CE121)</f>
        <v>0</v>
      </c>
      <c r="CF116" s="99">
        <f t="shared" ref="CF116" si="400">SUM(CF117:CF121)</f>
        <v>0</v>
      </c>
      <c r="CG116" s="99">
        <f t="shared" ref="CG116" si="401">SUM(CG117:CG121)</f>
        <v>0</v>
      </c>
      <c r="CH116" s="99">
        <f t="shared" ref="CH116" si="402">SUM(CH117:CH121)</f>
        <v>0</v>
      </c>
      <c r="CI116" s="99">
        <f t="shared" ref="CI116" si="403">SUM(CI117:CI121)</f>
        <v>0</v>
      </c>
      <c r="CJ116" s="99">
        <f t="shared" ref="CJ116" si="404">SUM(CJ117:CJ121)</f>
        <v>0</v>
      </c>
      <c r="CK116" s="99">
        <f t="shared" ref="CK116" si="405">SUM(CK117:CK121)</f>
        <v>0</v>
      </c>
      <c r="CL116" s="99">
        <f t="shared" ref="CL116" si="406">SUM(CL117:CL121)</f>
        <v>0</v>
      </c>
      <c r="CM116" s="99">
        <f t="shared" ref="CM116" si="407">SUM(CM117:CM121)</f>
        <v>0</v>
      </c>
      <c r="CN116" s="99">
        <f t="shared" ref="CN116" si="408">SUM(CN117:CN121)</f>
        <v>0</v>
      </c>
      <c r="CO116" s="99">
        <f t="shared" ref="CO116" si="409">SUM(CO117:CO121)</f>
        <v>0</v>
      </c>
      <c r="CP116" s="99">
        <f t="shared" ref="CP116" si="410">SUM(CP117:CP121)</f>
        <v>0</v>
      </c>
      <c r="CQ116" s="99">
        <f t="shared" ref="CQ116" si="411">SUM(CQ117:CQ121)</f>
        <v>0</v>
      </c>
      <c r="CR116" s="99">
        <f t="shared" ref="CR116" si="412">SUM(CR117:CR121)</f>
        <v>0</v>
      </c>
      <c r="CS116" s="99">
        <f t="shared" ref="CS116" si="413">SUM(CS117:CS121)</f>
        <v>0</v>
      </c>
      <c r="CT116" s="99">
        <f t="shared" ref="CT116" si="414">SUM(CT117:CT121)</f>
        <v>0</v>
      </c>
      <c r="CU116" s="99">
        <f t="shared" ref="CU116" si="415">SUM(CU117:CU121)</f>
        <v>0</v>
      </c>
      <c r="CV116" s="99">
        <f t="shared" ref="CV116" si="416">SUM(CV117:CV121)</f>
        <v>0</v>
      </c>
      <c r="CW116" s="99">
        <f t="shared" ref="CW116" si="417">SUM(CW117:CW121)</f>
        <v>0</v>
      </c>
      <c r="CX116" s="99">
        <f t="shared" ref="CX116" si="418">SUM(CX117:CX121)</f>
        <v>0</v>
      </c>
      <c r="CY116" s="99">
        <f t="shared" ref="CY116" si="419">SUM(CY117:CY121)</f>
        <v>0</v>
      </c>
      <c r="CZ116" s="99">
        <f t="shared" ref="CZ116" si="420">SUM(CZ117:CZ121)</f>
        <v>0</v>
      </c>
      <c r="DA116" s="99">
        <f t="shared" ref="DA116" si="421">SUM(DA117:DA121)</f>
        <v>0</v>
      </c>
      <c r="DB116" s="99">
        <f t="shared" ref="DB116" si="422">SUM(DB117:DB121)</f>
        <v>0</v>
      </c>
      <c r="DC116" s="99">
        <f t="shared" ref="DC116" si="423">SUM(DC117:DC121)</f>
        <v>0</v>
      </c>
      <c r="DD116" s="99">
        <f t="shared" ref="DD116" si="424">SUM(DD117:DD121)</f>
        <v>0</v>
      </c>
      <c r="DE116" s="99">
        <f t="shared" ref="DE116" si="425">SUM(DE117:DE121)</f>
        <v>0</v>
      </c>
      <c r="DF116" s="99">
        <f t="shared" ref="DF116" si="426">SUM(DF117:DF121)</f>
        <v>0</v>
      </c>
      <c r="DG116" s="99">
        <f t="shared" ref="DG116" si="427">SUM(DG117:DG121)</f>
        <v>0</v>
      </c>
      <c r="DH116" s="99">
        <f t="shared" ref="DH116" si="428">SUM(DH117:DH121)</f>
        <v>0</v>
      </c>
      <c r="DI116" s="99">
        <f t="shared" ref="DI116" si="429">SUM(DI117:DI121)</f>
        <v>0</v>
      </c>
      <c r="DJ116" s="99">
        <f t="shared" ref="DJ116" si="430">SUM(DJ117:DJ121)</f>
        <v>0</v>
      </c>
      <c r="DK116" s="99">
        <f t="shared" ref="DK116" si="431">SUM(DK117:DK121)</f>
        <v>0</v>
      </c>
      <c r="DL116" s="99">
        <f t="shared" ref="DL116" si="432">SUM(DL117:DL121)</f>
        <v>0</v>
      </c>
      <c r="DM116" s="99">
        <f t="shared" ref="DM116" si="433">SUM(DM117:DM121)</f>
        <v>0</v>
      </c>
      <c r="DN116" s="99">
        <f t="shared" ref="DN116" si="434">SUM(DN117:DN121)</f>
        <v>0</v>
      </c>
      <c r="DO116" s="99">
        <f t="shared" ref="DO116" si="435">SUM(DO117:DO121)</f>
        <v>0</v>
      </c>
      <c r="DP116" s="99">
        <f t="shared" ref="DP116" si="436">SUM(DP117:DP121)</f>
        <v>0</v>
      </c>
      <c r="DQ116" s="99">
        <f t="shared" ref="DQ116" si="437">SUM(DQ117:DQ121)</f>
        <v>0</v>
      </c>
      <c r="DR116" s="99">
        <f t="shared" ref="DR116" si="438">SUM(DR117:DR121)</f>
        <v>0</v>
      </c>
      <c r="DS116" s="99">
        <f t="shared" ref="DS116" si="439">SUM(DS117:DS121)</f>
        <v>0</v>
      </c>
      <c r="DT116" s="99">
        <f t="shared" ref="DT116" si="440">SUM(DT117:DT121)</f>
        <v>0</v>
      </c>
      <c r="DU116" s="99">
        <f t="shared" ref="DU116" si="441">SUM(DU117:DU121)</f>
        <v>0</v>
      </c>
      <c r="DV116" s="99">
        <f t="shared" ref="DV116" si="442">SUM(DV117:DV121)</f>
        <v>0</v>
      </c>
      <c r="DW116" s="99">
        <f t="shared" ref="DW116" si="443">SUM(DW117:DW121)</f>
        <v>0</v>
      </c>
      <c r="DX116" s="99">
        <f t="shared" ref="DX116" si="444">SUM(DX117:DX121)</f>
        <v>0</v>
      </c>
      <c r="DY116" s="99">
        <f t="shared" ref="DY116" si="445">SUM(DY117:DY121)</f>
        <v>0</v>
      </c>
      <c r="DZ116" s="99">
        <f t="shared" ref="DZ116" si="446">SUM(DZ117:DZ121)</f>
        <v>0</v>
      </c>
      <c r="EA116" s="99">
        <f t="shared" ref="EA116" si="447">SUM(EA117:EA121)</f>
        <v>0</v>
      </c>
      <c r="EB116" s="99">
        <f t="shared" ref="EB116" si="448">SUM(EB117:EB121)</f>
        <v>0</v>
      </c>
      <c r="EC116" s="99">
        <f t="shared" ref="EC116" si="449">SUM(EC117:EC121)</f>
        <v>0</v>
      </c>
      <c r="ED116" s="99">
        <f t="shared" ref="ED116" si="450">SUM(ED117:ED121)</f>
        <v>0</v>
      </c>
      <c r="EE116" s="99">
        <f t="shared" ref="EE116" si="451">SUM(EE117:EE121)</f>
        <v>0</v>
      </c>
      <c r="EF116" s="99">
        <f t="shared" ref="EF116" si="452">SUM(EF117:EF121)</f>
        <v>0</v>
      </c>
      <c r="EG116" s="99">
        <f t="shared" ref="EG116" si="453">SUM(EG117:EG121)</f>
        <v>0</v>
      </c>
      <c r="EH116" s="99">
        <f t="shared" ref="EH116" si="454">SUM(EH117:EH121)</f>
        <v>0</v>
      </c>
      <c r="EI116" s="99">
        <f t="shared" ref="EI116" si="455">SUM(EI117:EI121)</f>
        <v>0</v>
      </c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/>
      <c r="EW116" s="59"/>
      <c r="EX116" s="59"/>
      <c r="EY116" s="59"/>
      <c r="EZ116" s="59"/>
      <c r="FA116" s="59"/>
      <c r="FB116" s="59"/>
      <c r="FC116" s="59"/>
      <c r="FD116" s="59"/>
      <c r="FE116" s="59"/>
      <c r="FF116" s="59"/>
      <c r="FG116" s="59"/>
      <c r="FH116" s="59"/>
      <c r="FI116" s="59"/>
      <c r="FJ116" s="59"/>
      <c r="FK116" s="59"/>
      <c r="FL116" s="59"/>
      <c r="FM116" s="59"/>
      <c r="FN116" s="59"/>
      <c r="FO116" s="59"/>
      <c r="FP116" s="59"/>
      <c r="FQ116" s="59"/>
      <c r="FR116" s="59"/>
      <c r="FS116" s="59"/>
      <c r="FT116" s="60"/>
      <c r="FU116" s="60"/>
      <c r="FV116" s="60"/>
      <c r="FW116" s="60"/>
      <c r="FX116" s="60"/>
      <c r="FY116" s="60"/>
      <c r="FZ116" s="60"/>
      <c r="GA116" s="60"/>
      <c r="GB116" s="60"/>
      <c r="GC116" s="60"/>
      <c r="GD116" s="60"/>
      <c r="GE116" s="60"/>
      <c r="GF116" s="60"/>
      <c r="GG116" s="60"/>
      <c r="GH116" s="60"/>
      <c r="GI116" s="60"/>
      <c r="GJ116" s="60"/>
      <c r="GK116" s="60"/>
      <c r="GL116" s="60"/>
      <c r="GM116" s="60"/>
      <c r="GN116" s="60"/>
      <c r="GO116" s="60"/>
      <c r="GP116" s="60"/>
      <c r="GQ116" s="60"/>
      <c r="GR116" s="60"/>
      <c r="GS116" s="60"/>
    </row>
    <row r="117" spans="2:201" x14ac:dyDescent="0.2">
      <c r="B117" s="66" t="s">
        <v>1003</v>
      </c>
      <c r="C117" s="67" t="s">
        <v>1004</v>
      </c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9">
        <f>SUM(S117:EI117)</f>
        <v>0</v>
      </c>
      <c r="Q117" s="70">
        <f>SUMIF(S$5:EI$5,"факт",S117:EI117)</f>
        <v>0</v>
      </c>
      <c r="R117" s="59">
        <f>P117-Q117</f>
        <v>0</v>
      </c>
      <c r="S117" s="102">
        <f>SUMIF(факт!$S$7:$S$2427,S$6&amp;"/"&amp;$B117,факт!$O$7:$O$2427)</f>
        <v>0</v>
      </c>
      <c r="T117" s="102">
        <f>SUMIF(факт!$S$7:$S$2427,T$6&amp;"/"&amp;$B117,факт!$O$7:$O$2427)</f>
        <v>0</v>
      </c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/>
      <c r="DL117" s="59"/>
      <c r="DM117" s="59"/>
      <c r="DN117" s="59"/>
      <c r="DO117" s="59"/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/>
      <c r="EW117" s="59"/>
      <c r="EX117" s="59"/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60"/>
      <c r="FU117" s="60"/>
      <c r="FV117" s="60"/>
      <c r="FW117" s="60"/>
      <c r="FX117" s="60"/>
      <c r="FY117" s="60"/>
      <c r="FZ117" s="60"/>
      <c r="GA117" s="60"/>
      <c r="GB117" s="60"/>
      <c r="GC117" s="60"/>
      <c r="GD117" s="60"/>
      <c r="GE117" s="60"/>
      <c r="GF117" s="60"/>
      <c r="GG117" s="60"/>
      <c r="GH117" s="60"/>
      <c r="GI117" s="60"/>
      <c r="GJ117" s="60"/>
      <c r="GK117" s="60"/>
      <c r="GL117" s="60"/>
      <c r="GM117" s="60"/>
      <c r="GN117" s="60"/>
      <c r="GO117" s="60"/>
      <c r="GP117" s="60"/>
      <c r="GQ117" s="60"/>
      <c r="GR117" s="60"/>
      <c r="GS117" s="60"/>
    </row>
    <row r="118" spans="2:201" x14ac:dyDescent="0.2">
      <c r="B118" s="66" t="s">
        <v>1005</v>
      </c>
      <c r="C118" s="67" t="s">
        <v>690</v>
      </c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9">
        <f>SUM(S118:EI118)</f>
        <v>0</v>
      </c>
      <c r="Q118" s="70">
        <f>SUMIF(S$5:EI$5,"факт",S118:EI118)</f>
        <v>0</v>
      </c>
      <c r="R118" s="59">
        <f>P118-Q118</f>
        <v>0</v>
      </c>
      <c r="S118" s="102">
        <f>SUMIF(факт!$S$7:$S$2427,S$6&amp;"/"&amp;$B118,факт!$O$7:$O$2427)</f>
        <v>0</v>
      </c>
      <c r="T118" s="102">
        <f>SUMIF(факт!$S$7:$S$2427,T$6&amp;"/"&amp;$B118,факт!$O$7:$O$2427)</f>
        <v>0</v>
      </c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/>
      <c r="CO118" s="59"/>
      <c r="CP118" s="59"/>
      <c r="CQ118" s="59"/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  <c r="DB118" s="59"/>
      <c r="DC118" s="59"/>
      <c r="DD118" s="59"/>
      <c r="DE118" s="59"/>
      <c r="DF118" s="59"/>
      <c r="DG118" s="59"/>
      <c r="DH118" s="59"/>
      <c r="DI118" s="59"/>
      <c r="DJ118" s="59"/>
      <c r="DK118" s="59"/>
      <c r="DL118" s="59"/>
      <c r="DM118" s="59"/>
      <c r="DN118" s="59"/>
      <c r="DO118" s="59"/>
      <c r="DP118" s="59"/>
      <c r="DQ118" s="59"/>
      <c r="DR118" s="59"/>
      <c r="DS118" s="59"/>
      <c r="DT118" s="59"/>
      <c r="DU118" s="59"/>
      <c r="DV118" s="59"/>
      <c r="DW118" s="59"/>
      <c r="DX118" s="59"/>
      <c r="DY118" s="59"/>
      <c r="DZ118" s="59"/>
      <c r="EA118" s="59"/>
      <c r="EB118" s="59"/>
      <c r="EC118" s="59"/>
      <c r="ED118" s="59"/>
      <c r="EE118" s="59"/>
      <c r="EF118" s="59"/>
      <c r="EG118" s="59"/>
      <c r="EH118" s="59"/>
      <c r="EI118" s="59"/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/>
      <c r="EX118" s="59"/>
      <c r="EY118" s="59"/>
      <c r="EZ118" s="59"/>
      <c r="FA118" s="59"/>
      <c r="FB118" s="59"/>
      <c r="FC118" s="59"/>
      <c r="FD118" s="59"/>
      <c r="FE118" s="59"/>
      <c r="FF118" s="59"/>
      <c r="FG118" s="59"/>
      <c r="FH118" s="59"/>
      <c r="FI118" s="59"/>
      <c r="FJ118" s="59"/>
      <c r="FK118" s="59"/>
      <c r="FL118" s="59"/>
      <c r="FM118" s="59"/>
      <c r="FN118" s="59"/>
      <c r="FO118" s="59"/>
      <c r="FP118" s="59"/>
      <c r="FQ118" s="59"/>
      <c r="FR118" s="59"/>
      <c r="FS118" s="59"/>
      <c r="FT118" s="60"/>
      <c r="FU118" s="60"/>
      <c r="FV118" s="60"/>
      <c r="FW118" s="60"/>
      <c r="FX118" s="60"/>
      <c r="FY118" s="60"/>
      <c r="FZ118" s="60"/>
      <c r="GA118" s="60"/>
      <c r="GB118" s="60"/>
      <c r="GC118" s="60"/>
      <c r="GD118" s="60"/>
      <c r="GE118" s="60"/>
      <c r="GF118" s="60"/>
      <c r="GG118" s="60"/>
      <c r="GH118" s="60"/>
      <c r="GI118" s="60"/>
      <c r="GJ118" s="60"/>
      <c r="GK118" s="60"/>
      <c r="GL118" s="60"/>
      <c r="GM118" s="60"/>
      <c r="GN118" s="60"/>
      <c r="GO118" s="60"/>
      <c r="GP118" s="60"/>
      <c r="GQ118" s="60"/>
      <c r="GR118" s="60"/>
      <c r="GS118" s="60"/>
    </row>
    <row r="119" spans="2:201" x14ac:dyDescent="0.2">
      <c r="B119" s="66" t="s">
        <v>1006</v>
      </c>
      <c r="C119" s="67" t="s">
        <v>1007</v>
      </c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9">
        <f>SUM(S119:EI119)</f>
        <v>0</v>
      </c>
      <c r="Q119" s="70">
        <f>SUMIF(S$5:EI$5,"факт",S119:EI119)</f>
        <v>0</v>
      </c>
      <c r="R119" s="59">
        <f>P119-Q119</f>
        <v>0</v>
      </c>
      <c r="S119" s="102">
        <f>SUMIF(факт!$S$7:$S$2427,S$6&amp;"/"&amp;$B119,факт!$O$7:$O$2427)</f>
        <v>0</v>
      </c>
      <c r="T119" s="102">
        <f>SUMIF(факт!$S$7:$S$2427,T$6&amp;"/"&amp;$B119,факт!$O$7:$O$2427)</f>
        <v>0</v>
      </c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  <c r="DB119" s="59"/>
      <c r="DC119" s="59"/>
      <c r="DD119" s="59"/>
      <c r="DE119" s="59"/>
      <c r="DF119" s="59"/>
      <c r="DG119" s="59"/>
      <c r="DH119" s="59"/>
      <c r="DI119" s="59"/>
      <c r="DJ119" s="59"/>
      <c r="DK119" s="59"/>
      <c r="DL119" s="59"/>
      <c r="DM119" s="59"/>
      <c r="DN119" s="59"/>
      <c r="DO119" s="59"/>
      <c r="DP119" s="59"/>
      <c r="DQ119" s="59"/>
      <c r="DR119" s="59"/>
      <c r="DS119" s="59"/>
      <c r="DT119" s="59"/>
      <c r="DU119" s="59"/>
      <c r="DV119" s="59"/>
      <c r="DW119" s="59"/>
      <c r="DX119" s="59"/>
      <c r="DY119" s="59"/>
      <c r="DZ119" s="59"/>
      <c r="EA119" s="59"/>
      <c r="EB119" s="59"/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/>
      <c r="EQ119" s="59"/>
      <c r="ER119" s="59"/>
      <c r="ES119" s="59"/>
      <c r="ET119" s="59"/>
      <c r="EU119" s="59"/>
      <c r="EV119" s="59"/>
      <c r="EW119" s="59"/>
      <c r="EX119" s="59"/>
      <c r="EY119" s="59"/>
      <c r="EZ119" s="59"/>
      <c r="FA119" s="59"/>
      <c r="FB119" s="59"/>
      <c r="FC119" s="59"/>
      <c r="FD119" s="59"/>
      <c r="FE119" s="59"/>
      <c r="FF119" s="59"/>
      <c r="FG119" s="59"/>
      <c r="FH119" s="59"/>
      <c r="FI119" s="59"/>
      <c r="FJ119" s="59"/>
      <c r="FK119" s="59"/>
      <c r="FL119" s="59"/>
      <c r="FM119" s="59"/>
      <c r="FN119" s="59"/>
      <c r="FO119" s="59"/>
      <c r="FP119" s="59"/>
      <c r="FQ119" s="59"/>
      <c r="FR119" s="59"/>
      <c r="FS119" s="59"/>
      <c r="FT119" s="60"/>
      <c r="FU119" s="60"/>
      <c r="FV119" s="60"/>
      <c r="FW119" s="60"/>
      <c r="FX119" s="60"/>
      <c r="FY119" s="60"/>
      <c r="FZ119" s="60"/>
      <c r="GA119" s="60"/>
      <c r="GB119" s="60"/>
      <c r="GC119" s="60"/>
      <c r="GD119" s="60"/>
      <c r="GE119" s="60"/>
      <c r="GF119" s="60"/>
      <c r="GG119" s="60"/>
      <c r="GH119" s="60"/>
      <c r="GI119" s="60"/>
      <c r="GJ119" s="60"/>
      <c r="GK119" s="60"/>
      <c r="GL119" s="60"/>
      <c r="GM119" s="60"/>
      <c r="GN119" s="60"/>
      <c r="GO119" s="60"/>
      <c r="GP119" s="60"/>
      <c r="GQ119" s="60"/>
      <c r="GR119" s="60"/>
      <c r="GS119" s="60"/>
    </row>
    <row r="120" spans="2:201" x14ac:dyDescent="0.2">
      <c r="B120" s="66" t="s">
        <v>1008</v>
      </c>
      <c r="C120" s="67" t="s">
        <v>1009</v>
      </c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9">
        <f>SUM(S120:EI120)</f>
        <v>0</v>
      </c>
      <c r="Q120" s="70">
        <f>SUMIF(S$5:EI$5,"факт",S120:EI120)</f>
        <v>0</v>
      </c>
      <c r="R120" s="59">
        <f>P120-Q120</f>
        <v>0</v>
      </c>
      <c r="S120" s="102">
        <f>SUMIF(факт!$S$7:$S$2427,S$6&amp;"/"&amp;$B120,факт!$O$7:$O$2427)</f>
        <v>0</v>
      </c>
      <c r="T120" s="102">
        <f>SUMIF(факт!$S$7:$S$2427,T$6&amp;"/"&amp;$B120,факт!$O$7:$O$2427)</f>
        <v>0</v>
      </c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60"/>
      <c r="FU120" s="60"/>
      <c r="FV120" s="60"/>
      <c r="FW120" s="60"/>
      <c r="FX120" s="60"/>
      <c r="FY120" s="60"/>
      <c r="FZ120" s="60"/>
      <c r="GA120" s="60"/>
      <c r="GB120" s="60"/>
      <c r="GC120" s="60"/>
      <c r="GD120" s="60"/>
      <c r="GE120" s="60"/>
      <c r="GF120" s="60"/>
      <c r="GG120" s="60"/>
      <c r="GH120" s="60"/>
      <c r="GI120" s="60"/>
      <c r="GJ120" s="60"/>
      <c r="GK120" s="60"/>
      <c r="GL120" s="60"/>
      <c r="GM120" s="60"/>
      <c r="GN120" s="60"/>
      <c r="GO120" s="60"/>
      <c r="GP120" s="60"/>
      <c r="GQ120" s="60"/>
      <c r="GR120" s="60"/>
      <c r="GS120" s="60"/>
    </row>
    <row r="121" spans="2:201" x14ac:dyDescent="0.2">
      <c r="B121" s="66" t="s">
        <v>1010</v>
      </c>
      <c r="C121" s="67" t="s">
        <v>1011</v>
      </c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9">
        <f>SUM(S121:EI121)</f>
        <v>0</v>
      </c>
      <c r="Q121" s="70">
        <f>SUMIF(S$5:EI$5,"факт",S121:EI121)</f>
        <v>0</v>
      </c>
      <c r="R121" s="59">
        <f>P121-Q121</f>
        <v>0</v>
      </c>
      <c r="S121" s="102">
        <f>SUMIF(факт!$S$7:$S$2427,S$6&amp;"/"&amp;$B121,факт!$O$7:$O$2427)</f>
        <v>0</v>
      </c>
      <c r="T121" s="102">
        <f>SUMIF(факт!$S$7:$S$2427,T$6&amp;"/"&amp;$B121,факт!$O$7:$O$2427)</f>
        <v>0</v>
      </c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/>
      <c r="EV121" s="59"/>
      <c r="EW121" s="59"/>
      <c r="EX121" s="59"/>
      <c r="EY121" s="59"/>
      <c r="EZ121" s="59"/>
      <c r="FA121" s="59"/>
      <c r="FB121" s="5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60"/>
      <c r="FU121" s="60"/>
      <c r="FV121" s="60"/>
      <c r="FW121" s="60"/>
      <c r="FX121" s="60"/>
      <c r="FY121" s="60"/>
      <c r="FZ121" s="60"/>
      <c r="GA121" s="60"/>
      <c r="GB121" s="60"/>
      <c r="GC121" s="60"/>
      <c r="GD121" s="60"/>
      <c r="GE121" s="60"/>
      <c r="GF121" s="60"/>
      <c r="GG121" s="60"/>
      <c r="GH121" s="60"/>
      <c r="GI121" s="60"/>
      <c r="GJ121" s="60"/>
      <c r="GK121" s="60"/>
      <c r="GL121" s="60"/>
      <c r="GM121" s="60"/>
      <c r="GN121" s="60"/>
      <c r="GO121" s="60"/>
      <c r="GP121" s="60"/>
      <c r="GQ121" s="60"/>
      <c r="GR121" s="60"/>
      <c r="GS121" s="60"/>
    </row>
    <row r="122" spans="2:201" x14ac:dyDescent="0.2">
      <c r="B122" s="82">
        <v>0</v>
      </c>
      <c r="C122" s="83" t="s">
        <v>1012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4">
        <f>P123+P130+P134</f>
        <v>0</v>
      </c>
      <c r="Q122" s="85">
        <f>Q123+Q130+Q134</f>
        <v>0</v>
      </c>
      <c r="R122" s="85">
        <f>R123+R130+R134</f>
        <v>0</v>
      </c>
      <c r="S122" s="85">
        <f>S123+S130+S134</f>
        <v>0</v>
      </c>
      <c r="T122" s="85">
        <f t="shared" ref="T122:AW122" si="456">T123+T130+T134</f>
        <v>0</v>
      </c>
      <c r="U122" s="85">
        <f t="shared" si="456"/>
        <v>0</v>
      </c>
      <c r="V122" s="85">
        <f t="shared" si="456"/>
        <v>0</v>
      </c>
      <c r="W122" s="85">
        <f t="shared" si="456"/>
        <v>0</v>
      </c>
      <c r="X122" s="85">
        <f t="shared" si="456"/>
        <v>0</v>
      </c>
      <c r="Y122" s="85">
        <f t="shared" si="456"/>
        <v>0</v>
      </c>
      <c r="Z122" s="85">
        <f t="shared" si="456"/>
        <v>0</v>
      </c>
      <c r="AA122" s="85">
        <f t="shared" si="456"/>
        <v>0</v>
      </c>
      <c r="AB122" s="85">
        <f t="shared" si="456"/>
        <v>0</v>
      </c>
      <c r="AC122" s="85">
        <f t="shared" si="456"/>
        <v>0</v>
      </c>
      <c r="AD122" s="85">
        <f t="shared" si="456"/>
        <v>0</v>
      </c>
      <c r="AE122" s="85">
        <f t="shared" si="456"/>
        <v>0</v>
      </c>
      <c r="AF122" s="85">
        <f t="shared" si="456"/>
        <v>0</v>
      </c>
      <c r="AG122" s="85">
        <f t="shared" si="456"/>
        <v>0</v>
      </c>
      <c r="AH122" s="85">
        <f t="shared" si="456"/>
        <v>0</v>
      </c>
      <c r="AI122" s="85">
        <f t="shared" si="456"/>
        <v>0</v>
      </c>
      <c r="AJ122" s="85">
        <f t="shared" si="456"/>
        <v>0</v>
      </c>
      <c r="AK122" s="85">
        <f t="shared" si="456"/>
        <v>0</v>
      </c>
      <c r="AL122" s="85">
        <f t="shared" si="456"/>
        <v>0</v>
      </c>
      <c r="AM122" s="85">
        <f t="shared" si="456"/>
        <v>0</v>
      </c>
      <c r="AN122" s="85">
        <f t="shared" si="456"/>
        <v>0</v>
      </c>
      <c r="AO122" s="85">
        <f t="shared" si="456"/>
        <v>0</v>
      </c>
      <c r="AP122" s="85">
        <f t="shared" si="456"/>
        <v>0</v>
      </c>
      <c r="AQ122" s="85">
        <f t="shared" si="456"/>
        <v>0</v>
      </c>
      <c r="AR122" s="85">
        <f t="shared" si="456"/>
        <v>0</v>
      </c>
      <c r="AS122" s="85">
        <f t="shared" si="456"/>
        <v>0</v>
      </c>
      <c r="AT122" s="85">
        <f t="shared" si="456"/>
        <v>0</v>
      </c>
      <c r="AU122" s="85">
        <f t="shared" si="456"/>
        <v>0</v>
      </c>
      <c r="AV122" s="85">
        <f t="shared" si="456"/>
        <v>0</v>
      </c>
      <c r="AW122" s="85">
        <f t="shared" si="456"/>
        <v>0</v>
      </c>
      <c r="AX122" s="85">
        <f t="shared" ref="AX122" si="457">AX123+AX130+AX134</f>
        <v>0</v>
      </c>
      <c r="AY122" s="85">
        <f t="shared" ref="AY122" si="458">AY123+AY130+AY134</f>
        <v>0</v>
      </c>
      <c r="AZ122" s="85">
        <f t="shared" ref="AZ122" si="459">AZ123+AZ130+AZ134</f>
        <v>0</v>
      </c>
      <c r="BA122" s="85">
        <f t="shared" ref="BA122" si="460">BA123+BA130+BA134</f>
        <v>0</v>
      </c>
      <c r="BB122" s="85">
        <f t="shared" ref="BB122" si="461">BB123+BB130+BB134</f>
        <v>0</v>
      </c>
      <c r="BC122" s="85">
        <f t="shared" ref="BC122" si="462">BC123+BC130+BC134</f>
        <v>0</v>
      </c>
      <c r="BD122" s="85">
        <f t="shared" ref="BD122" si="463">BD123+BD130+BD134</f>
        <v>0</v>
      </c>
      <c r="BE122" s="85">
        <f t="shared" ref="BE122" si="464">BE123+BE130+BE134</f>
        <v>0</v>
      </c>
      <c r="BF122" s="85">
        <f t="shared" ref="BF122" si="465">BF123+BF130+BF134</f>
        <v>0</v>
      </c>
      <c r="BG122" s="85">
        <f t="shared" ref="BG122" si="466">BG123+BG130+BG134</f>
        <v>0</v>
      </c>
      <c r="BH122" s="85">
        <f t="shared" ref="BH122" si="467">BH123+BH130+BH134</f>
        <v>0</v>
      </c>
      <c r="BI122" s="85">
        <f t="shared" ref="BI122" si="468">BI123+BI130+BI134</f>
        <v>0</v>
      </c>
      <c r="BJ122" s="85">
        <f t="shared" ref="BJ122" si="469">BJ123+BJ130+BJ134</f>
        <v>0</v>
      </c>
      <c r="BK122" s="85">
        <f t="shared" ref="BK122" si="470">BK123+BK130+BK134</f>
        <v>0</v>
      </c>
      <c r="BL122" s="85">
        <f t="shared" ref="BL122" si="471">BL123+BL130+BL134</f>
        <v>0</v>
      </c>
      <c r="BM122" s="85">
        <f t="shared" ref="BM122" si="472">BM123+BM130+BM134</f>
        <v>0</v>
      </c>
      <c r="BN122" s="85">
        <f t="shared" ref="BN122" si="473">BN123+BN130+BN134</f>
        <v>0</v>
      </c>
      <c r="BO122" s="85">
        <f t="shared" ref="BO122" si="474">BO123+BO130+BO134</f>
        <v>0</v>
      </c>
      <c r="BP122" s="85">
        <f t="shared" ref="BP122" si="475">BP123+BP130+BP134</f>
        <v>0</v>
      </c>
      <c r="BQ122" s="85">
        <f t="shared" ref="BQ122" si="476">BQ123+BQ130+BQ134</f>
        <v>0</v>
      </c>
      <c r="BR122" s="85">
        <f t="shared" ref="BR122" si="477">BR123+BR130+BR134</f>
        <v>0</v>
      </c>
      <c r="BS122" s="85">
        <f t="shared" ref="BS122" si="478">BS123+BS130+BS134</f>
        <v>0</v>
      </c>
      <c r="BT122" s="85">
        <f t="shared" ref="BT122" si="479">BT123+BT130+BT134</f>
        <v>0</v>
      </c>
      <c r="BU122" s="85">
        <f t="shared" ref="BU122" si="480">BU123+BU130+BU134</f>
        <v>0</v>
      </c>
      <c r="BV122" s="85">
        <f t="shared" ref="BV122" si="481">BV123+BV130+BV134</f>
        <v>0</v>
      </c>
      <c r="BW122" s="85">
        <f t="shared" ref="BW122" si="482">BW123+BW130+BW134</f>
        <v>0</v>
      </c>
      <c r="BX122" s="85">
        <f t="shared" ref="BX122" si="483">BX123+BX130+BX134</f>
        <v>0</v>
      </c>
      <c r="BY122" s="85">
        <f t="shared" ref="BY122" si="484">BY123+BY130+BY134</f>
        <v>0</v>
      </c>
      <c r="BZ122" s="85">
        <f t="shared" ref="BZ122" si="485">BZ123+BZ130+BZ134</f>
        <v>0</v>
      </c>
      <c r="CA122" s="85">
        <f t="shared" ref="CA122" si="486">CA123+CA130+CA134</f>
        <v>0</v>
      </c>
      <c r="CB122" s="85">
        <f t="shared" ref="CB122" si="487">CB123+CB130+CB134</f>
        <v>0</v>
      </c>
      <c r="CC122" s="85">
        <f t="shared" ref="CC122" si="488">CC123+CC130+CC134</f>
        <v>0</v>
      </c>
      <c r="CD122" s="85">
        <f t="shared" ref="CD122" si="489">CD123+CD130+CD134</f>
        <v>0</v>
      </c>
      <c r="CE122" s="85">
        <f t="shared" ref="CE122" si="490">CE123+CE130+CE134</f>
        <v>0</v>
      </c>
      <c r="CF122" s="85">
        <f t="shared" ref="CF122" si="491">CF123+CF130+CF134</f>
        <v>0</v>
      </c>
      <c r="CG122" s="85">
        <f t="shared" ref="CG122" si="492">CG123+CG130+CG134</f>
        <v>0</v>
      </c>
      <c r="CH122" s="85">
        <f t="shared" ref="CH122" si="493">CH123+CH130+CH134</f>
        <v>0</v>
      </c>
      <c r="CI122" s="85">
        <f t="shared" ref="CI122" si="494">CI123+CI130+CI134</f>
        <v>0</v>
      </c>
      <c r="CJ122" s="85">
        <f t="shared" ref="CJ122" si="495">CJ123+CJ130+CJ134</f>
        <v>0</v>
      </c>
      <c r="CK122" s="85">
        <f t="shared" ref="CK122" si="496">CK123+CK130+CK134</f>
        <v>0</v>
      </c>
      <c r="CL122" s="85">
        <f t="shared" ref="CL122" si="497">CL123+CL130+CL134</f>
        <v>0</v>
      </c>
      <c r="CM122" s="85">
        <f t="shared" ref="CM122" si="498">CM123+CM130+CM134</f>
        <v>0</v>
      </c>
      <c r="CN122" s="85">
        <f t="shared" ref="CN122" si="499">CN123+CN130+CN134</f>
        <v>0</v>
      </c>
      <c r="CO122" s="85">
        <f t="shared" ref="CO122" si="500">CO123+CO130+CO134</f>
        <v>0</v>
      </c>
      <c r="CP122" s="85">
        <f t="shared" ref="CP122" si="501">CP123+CP130+CP134</f>
        <v>0</v>
      </c>
      <c r="CQ122" s="85">
        <f t="shared" ref="CQ122" si="502">CQ123+CQ130+CQ134</f>
        <v>0</v>
      </c>
      <c r="CR122" s="85">
        <f t="shared" ref="CR122" si="503">CR123+CR130+CR134</f>
        <v>0</v>
      </c>
      <c r="CS122" s="85">
        <f t="shared" ref="CS122" si="504">CS123+CS130+CS134</f>
        <v>0</v>
      </c>
      <c r="CT122" s="85">
        <f t="shared" ref="CT122" si="505">CT123+CT130+CT134</f>
        <v>0</v>
      </c>
      <c r="CU122" s="85">
        <f t="shared" ref="CU122" si="506">CU123+CU130+CU134</f>
        <v>0</v>
      </c>
      <c r="CV122" s="85">
        <f t="shared" ref="CV122" si="507">CV123+CV130+CV134</f>
        <v>0</v>
      </c>
      <c r="CW122" s="85">
        <f t="shared" ref="CW122" si="508">CW123+CW130+CW134</f>
        <v>0</v>
      </c>
      <c r="CX122" s="85">
        <f t="shared" ref="CX122" si="509">CX123+CX130+CX134</f>
        <v>0</v>
      </c>
      <c r="CY122" s="85">
        <f t="shared" ref="CY122" si="510">CY123+CY130+CY134</f>
        <v>0</v>
      </c>
      <c r="CZ122" s="85">
        <f t="shared" ref="CZ122" si="511">CZ123+CZ130+CZ134</f>
        <v>0</v>
      </c>
      <c r="DA122" s="85">
        <f t="shared" ref="DA122" si="512">DA123+DA130+DA134</f>
        <v>0</v>
      </c>
      <c r="DB122" s="85">
        <f t="shared" ref="DB122" si="513">DB123+DB130+DB134</f>
        <v>0</v>
      </c>
      <c r="DC122" s="85">
        <f t="shared" ref="DC122" si="514">DC123+DC130+DC134</f>
        <v>0</v>
      </c>
      <c r="DD122" s="85">
        <f t="shared" ref="DD122" si="515">DD123+DD130+DD134</f>
        <v>0</v>
      </c>
      <c r="DE122" s="85">
        <f t="shared" ref="DE122" si="516">DE123+DE130+DE134</f>
        <v>0</v>
      </c>
      <c r="DF122" s="85">
        <f t="shared" ref="DF122" si="517">DF123+DF130+DF134</f>
        <v>0</v>
      </c>
      <c r="DG122" s="85">
        <f t="shared" ref="DG122" si="518">DG123+DG130+DG134</f>
        <v>0</v>
      </c>
      <c r="DH122" s="85">
        <f t="shared" ref="DH122" si="519">DH123+DH130+DH134</f>
        <v>0</v>
      </c>
      <c r="DI122" s="85">
        <f t="shared" ref="DI122" si="520">DI123+DI130+DI134</f>
        <v>0</v>
      </c>
      <c r="DJ122" s="85">
        <f t="shared" ref="DJ122" si="521">DJ123+DJ130+DJ134</f>
        <v>0</v>
      </c>
      <c r="DK122" s="85">
        <f t="shared" ref="DK122" si="522">DK123+DK130+DK134</f>
        <v>0</v>
      </c>
      <c r="DL122" s="85">
        <f t="shared" ref="DL122" si="523">DL123+DL130+DL134</f>
        <v>0</v>
      </c>
      <c r="DM122" s="85">
        <f t="shared" ref="DM122" si="524">DM123+DM130+DM134</f>
        <v>0</v>
      </c>
      <c r="DN122" s="85">
        <f t="shared" ref="DN122" si="525">DN123+DN130+DN134</f>
        <v>0</v>
      </c>
      <c r="DO122" s="85">
        <f t="shared" ref="DO122" si="526">DO123+DO130+DO134</f>
        <v>0</v>
      </c>
      <c r="DP122" s="85">
        <f t="shared" ref="DP122" si="527">DP123+DP130+DP134</f>
        <v>0</v>
      </c>
      <c r="DQ122" s="85">
        <f t="shared" ref="DQ122" si="528">DQ123+DQ130+DQ134</f>
        <v>0</v>
      </c>
      <c r="DR122" s="85">
        <f t="shared" ref="DR122" si="529">DR123+DR130+DR134</f>
        <v>0</v>
      </c>
      <c r="DS122" s="85">
        <f t="shared" ref="DS122" si="530">DS123+DS130+DS134</f>
        <v>0</v>
      </c>
      <c r="DT122" s="85">
        <f t="shared" ref="DT122" si="531">DT123+DT130+DT134</f>
        <v>0</v>
      </c>
      <c r="DU122" s="85">
        <f t="shared" ref="DU122" si="532">DU123+DU130+DU134</f>
        <v>0</v>
      </c>
      <c r="DV122" s="85">
        <f t="shared" ref="DV122" si="533">DV123+DV130+DV134</f>
        <v>0</v>
      </c>
      <c r="DW122" s="85">
        <f t="shared" ref="DW122" si="534">DW123+DW130+DW134</f>
        <v>0</v>
      </c>
      <c r="DX122" s="85">
        <f t="shared" ref="DX122" si="535">DX123+DX130+DX134</f>
        <v>0</v>
      </c>
      <c r="DY122" s="85">
        <f t="shared" ref="DY122" si="536">DY123+DY130+DY134</f>
        <v>0</v>
      </c>
      <c r="DZ122" s="85">
        <f t="shared" ref="DZ122" si="537">DZ123+DZ130+DZ134</f>
        <v>0</v>
      </c>
      <c r="EA122" s="85">
        <f t="shared" ref="EA122" si="538">EA123+EA130+EA134</f>
        <v>0</v>
      </c>
      <c r="EB122" s="85">
        <f t="shared" ref="EB122" si="539">EB123+EB130+EB134</f>
        <v>0</v>
      </c>
      <c r="EC122" s="85">
        <f t="shared" ref="EC122" si="540">EC123+EC130+EC134</f>
        <v>0</v>
      </c>
      <c r="ED122" s="85">
        <f t="shared" ref="ED122" si="541">ED123+ED130+ED134</f>
        <v>0</v>
      </c>
      <c r="EE122" s="85">
        <f t="shared" ref="EE122" si="542">EE123+EE130+EE134</f>
        <v>0</v>
      </c>
      <c r="EF122" s="85">
        <f t="shared" ref="EF122" si="543">EF123+EF130+EF134</f>
        <v>0</v>
      </c>
      <c r="EG122" s="85">
        <f t="shared" ref="EG122" si="544">EG123+EG130+EG134</f>
        <v>0</v>
      </c>
      <c r="EH122" s="85">
        <f t="shared" ref="EH122" si="545">EH123+EH130+EH134</f>
        <v>0</v>
      </c>
      <c r="EI122" s="85">
        <f t="shared" ref="EI122" si="546">EI123+EI130+EI134</f>
        <v>0</v>
      </c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/>
      <c r="FI122" s="59"/>
      <c r="FJ122" s="59"/>
      <c r="FK122" s="59"/>
      <c r="FL122" s="59"/>
      <c r="FM122" s="59"/>
      <c r="FN122" s="59"/>
      <c r="FO122" s="59"/>
      <c r="FP122" s="59"/>
      <c r="FQ122" s="59"/>
      <c r="FR122" s="59"/>
      <c r="FS122" s="59"/>
      <c r="FT122" s="60"/>
      <c r="FU122" s="60"/>
      <c r="FV122" s="60"/>
      <c r="FW122" s="60"/>
      <c r="FX122" s="60"/>
      <c r="FY122" s="60"/>
      <c r="FZ122" s="60"/>
      <c r="GA122" s="60"/>
      <c r="GB122" s="60"/>
      <c r="GC122" s="60"/>
      <c r="GD122" s="60"/>
      <c r="GE122" s="60"/>
      <c r="GF122" s="60"/>
      <c r="GG122" s="60"/>
      <c r="GH122" s="60"/>
      <c r="GI122" s="60"/>
      <c r="GJ122" s="60"/>
      <c r="GK122" s="60"/>
      <c r="GL122" s="60"/>
      <c r="GM122" s="60"/>
      <c r="GN122" s="60"/>
      <c r="GO122" s="60"/>
      <c r="GP122" s="60"/>
      <c r="GQ122" s="60"/>
      <c r="GR122" s="60"/>
      <c r="GS122" s="60"/>
    </row>
    <row r="123" spans="2:201" x14ac:dyDescent="0.2">
      <c r="B123" s="95" t="s">
        <v>1013</v>
      </c>
      <c r="C123" s="96" t="s">
        <v>691</v>
      </c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8">
        <f t="shared" ref="P123:S123" si="547">SUM(P124:P129)</f>
        <v>0</v>
      </c>
      <c r="Q123" s="99">
        <f t="shared" si="547"/>
        <v>0</v>
      </c>
      <c r="R123" s="99">
        <f t="shared" si="547"/>
        <v>0</v>
      </c>
      <c r="S123" s="99">
        <f t="shared" si="547"/>
        <v>0</v>
      </c>
      <c r="T123" s="99">
        <f t="shared" ref="T123:AW123" si="548">SUM(T124:T129)</f>
        <v>0</v>
      </c>
      <c r="U123" s="99">
        <f t="shared" si="548"/>
        <v>0</v>
      </c>
      <c r="V123" s="99">
        <f t="shared" si="548"/>
        <v>0</v>
      </c>
      <c r="W123" s="99">
        <f t="shared" si="548"/>
        <v>0</v>
      </c>
      <c r="X123" s="99">
        <f t="shared" si="548"/>
        <v>0</v>
      </c>
      <c r="Y123" s="99">
        <f t="shared" si="548"/>
        <v>0</v>
      </c>
      <c r="Z123" s="99">
        <f t="shared" si="548"/>
        <v>0</v>
      </c>
      <c r="AA123" s="99">
        <f t="shared" si="548"/>
        <v>0</v>
      </c>
      <c r="AB123" s="99">
        <f t="shared" si="548"/>
        <v>0</v>
      </c>
      <c r="AC123" s="99">
        <f t="shared" si="548"/>
        <v>0</v>
      </c>
      <c r="AD123" s="99">
        <f t="shared" si="548"/>
        <v>0</v>
      </c>
      <c r="AE123" s="99">
        <f t="shared" si="548"/>
        <v>0</v>
      </c>
      <c r="AF123" s="99">
        <f t="shared" si="548"/>
        <v>0</v>
      </c>
      <c r="AG123" s="99">
        <f t="shared" si="548"/>
        <v>0</v>
      </c>
      <c r="AH123" s="99">
        <f t="shared" si="548"/>
        <v>0</v>
      </c>
      <c r="AI123" s="99">
        <f t="shared" si="548"/>
        <v>0</v>
      </c>
      <c r="AJ123" s="99">
        <f t="shared" si="548"/>
        <v>0</v>
      </c>
      <c r="AK123" s="99">
        <f t="shared" si="548"/>
        <v>0</v>
      </c>
      <c r="AL123" s="99">
        <f t="shared" si="548"/>
        <v>0</v>
      </c>
      <c r="AM123" s="99">
        <f t="shared" si="548"/>
        <v>0</v>
      </c>
      <c r="AN123" s="99">
        <f t="shared" si="548"/>
        <v>0</v>
      </c>
      <c r="AO123" s="99">
        <f t="shared" si="548"/>
        <v>0</v>
      </c>
      <c r="AP123" s="99">
        <f t="shared" si="548"/>
        <v>0</v>
      </c>
      <c r="AQ123" s="99">
        <f t="shared" si="548"/>
        <v>0</v>
      </c>
      <c r="AR123" s="99">
        <f t="shared" si="548"/>
        <v>0</v>
      </c>
      <c r="AS123" s="99">
        <f t="shared" si="548"/>
        <v>0</v>
      </c>
      <c r="AT123" s="99">
        <f t="shared" si="548"/>
        <v>0</v>
      </c>
      <c r="AU123" s="99">
        <f t="shared" si="548"/>
        <v>0</v>
      </c>
      <c r="AV123" s="99">
        <f t="shared" si="548"/>
        <v>0</v>
      </c>
      <c r="AW123" s="99">
        <f t="shared" si="548"/>
        <v>0</v>
      </c>
      <c r="AX123" s="99">
        <f t="shared" ref="AX123:DE123" si="549">SUM(AX124:AX129)</f>
        <v>0</v>
      </c>
      <c r="AY123" s="99">
        <f t="shared" si="549"/>
        <v>0</v>
      </c>
      <c r="AZ123" s="99">
        <f t="shared" si="549"/>
        <v>0</v>
      </c>
      <c r="BA123" s="99">
        <f t="shared" si="549"/>
        <v>0</v>
      </c>
      <c r="BB123" s="99">
        <f t="shared" si="549"/>
        <v>0</v>
      </c>
      <c r="BC123" s="99">
        <f t="shared" si="549"/>
        <v>0</v>
      </c>
      <c r="BD123" s="99">
        <f t="shared" si="549"/>
        <v>0</v>
      </c>
      <c r="BE123" s="99">
        <f t="shared" si="549"/>
        <v>0</v>
      </c>
      <c r="BF123" s="99">
        <f t="shared" si="549"/>
        <v>0</v>
      </c>
      <c r="BG123" s="99">
        <f t="shared" si="549"/>
        <v>0</v>
      </c>
      <c r="BH123" s="99">
        <f t="shared" si="549"/>
        <v>0</v>
      </c>
      <c r="BI123" s="99">
        <f t="shared" si="549"/>
        <v>0</v>
      </c>
      <c r="BJ123" s="99">
        <f t="shared" si="549"/>
        <v>0</v>
      </c>
      <c r="BK123" s="99">
        <f t="shared" si="549"/>
        <v>0</v>
      </c>
      <c r="BL123" s="99">
        <f t="shared" si="549"/>
        <v>0</v>
      </c>
      <c r="BM123" s="99">
        <f t="shared" si="549"/>
        <v>0</v>
      </c>
      <c r="BN123" s="99">
        <f t="shared" si="549"/>
        <v>0</v>
      </c>
      <c r="BO123" s="99">
        <f t="shared" si="549"/>
        <v>0</v>
      </c>
      <c r="BP123" s="99">
        <f t="shared" si="549"/>
        <v>0</v>
      </c>
      <c r="BQ123" s="99">
        <f t="shared" si="549"/>
        <v>0</v>
      </c>
      <c r="BR123" s="99">
        <f t="shared" si="549"/>
        <v>0</v>
      </c>
      <c r="BS123" s="99">
        <f t="shared" si="549"/>
        <v>0</v>
      </c>
      <c r="BT123" s="99">
        <f t="shared" si="549"/>
        <v>0</v>
      </c>
      <c r="BU123" s="99">
        <f t="shared" si="549"/>
        <v>0</v>
      </c>
      <c r="BV123" s="99">
        <f t="shared" si="549"/>
        <v>0</v>
      </c>
      <c r="BW123" s="99">
        <f t="shared" si="549"/>
        <v>0</v>
      </c>
      <c r="BX123" s="99">
        <f t="shared" si="549"/>
        <v>0</v>
      </c>
      <c r="BY123" s="99">
        <f t="shared" si="549"/>
        <v>0</v>
      </c>
      <c r="BZ123" s="99">
        <f t="shared" si="549"/>
        <v>0</v>
      </c>
      <c r="CA123" s="99">
        <f t="shared" si="549"/>
        <v>0</v>
      </c>
      <c r="CB123" s="99">
        <f t="shared" si="549"/>
        <v>0</v>
      </c>
      <c r="CC123" s="99">
        <f t="shared" si="549"/>
        <v>0</v>
      </c>
      <c r="CD123" s="99">
        <f t="shared" si="549"/>
        <v>0</v>
      </c>
      <c r="CE123" s="99">
        <f t="shared" si="549"/>
        <v>0</v>
      </c>
      <c r="CF123" s="99">
        <f t="shared" si="549"/>
        <v>0</v>
      </c>
      <c r="CG123" s="99">
        <f t="shared" si="549"/>
        <v>0</v>
      </c>
      <c r="CH123" s="99">
        <f t="shared" si="549"/>
        <v>0</v>
      </c>
      <c r="CI123" s="99">
        <f t="shared" si="549"/>
        <v>0</v>
      </c>
      <c r="CJ123" s="99">
        <f t="shared" si="549"/>
        <v>0</v>
      </c>
      <c r="CK123" s="99">
        <f t="shared" si="549"/>
        <v>0</v>
      </c>
      <c r="CL123" s="99">
        <f t="shared" si="549"/>
        <v>0</v>
      </c>
      <c r="CM123" s="99">
        <f t="shared" si="549"/>
        <v>0</v>
      </c>
      <c r="CN123" s="99">
        <f t="shared" si="549"/>
        <v>0</v>
      </c>
      <c r="CO123" s="99">
        <f t="shared" si="549"/>
        <v>0</v>
      </c>
      <c r="CP123" s="99">
        <f t="shared" si="549"/>
        <v>0</v>
      </c>
      <c r="CQ123" s="99">
        <f t="shared" si="549"/>
        <v>0</v>
      </c>
      <c r="CR123" s="99">
        <f t="shared" si="549"/>
        <v>0</v>
      </c>
      <c r="CS123" s="99">
        <f t="shared" si="549"/>
        <v>0</v>
      </c>
      <c r="CT123" s="99">
        <f t="shared" si="549"/>
        <v>0</v>
      </c>
      <c r="CU123" s="99">
        <f t="shared" si="549"/>
        <v>0</v>
      </c>
      <c r="CV123" s="99">
        <f t="shared" si="549"/>
        <v>0</v>
      </c>
      <c r="CW123" s="99">
        <f t="shared" si="549"/>
        <v>0</v>
      </c>
      <c r="CX123" s="99">
        <f t="shared" si="549"/>
        <v>0</v>
      </c>
      <c r="CY123" s="99">
        <f t="shared" si="549"/>
        <v>0</v>
      </c>
      <c r="CZ123" s="99">
        <f t="shared" si="549"/>
        <v>0</v>
      </c>
      <c r="DA123" s="99">
        <f t="shared" si="549"/>
        <v>0</v>
      </c>
      <c r="DB123" s="99">
        <f t="shared" si="549"/>
        <v>0</v>
      </c>
      <c r="DC123" s="99">
        <f t="shared" si="549"/>
        <v>0</v>
      </c>
      <c r="DD123" s="99">
        <f t="shared" si="549"/>
        <v>0</v>
      </c>
      <c r="DE123" s="99">
        <f t="shared" si="549"/>
        <v>0</v>
      </c>
      <c r="DF123" s="99">
        <f t="shared" ref="DF123:EI123" si="550">SUM(DF124:DF129)</f>
        <v>0</v>
      </c>
      <c r="DG123" s="99">
        <f t="shared" si="550"/>
        <v>0</v>
      </c>
      <c r="DH123" s="99">
        <f t="shared" si="550"/>
        <v>0</v>
      </c>
      <c r="DI123" s="99">
        <f t="shared" si="550"/>
        <v>0</v>
      </c>
      <c r="DJ123" s="99">
        <f t="shared" si="550"/>
        <v>0</v>
      </c>
      <c r="DK123" s="99">
        <f t="shared" si="550"/>
        <v>0</v>
      </c>
      <c r="DL123" s="99">
        <f t="shared" si="550"/>
        <v>0</v>
      </c>
      <c r="DM123" s="99">
        <f t="shared" si="550"/>
        <v>0</v>
      </c>
      <c r="DN123" s="99">
        <f t="shared" si="550"/>
        <v>0</v>
      </c>
      <c r="DO123" s="99">
        <f t="shared" si="550"/>
        <v>0</v>
      </c>
      <c r="DP123" s="99">
        <f t="shared" si="550"/>
        <v>0</v>
      </c>
      <c r="DQ123" s="99">
        <f t="shared" si="550"/>
        <v>0</v>
      </c>
      <c r="DR123" s="99">
        <f t="shared" si="550"/>
        <v>0</v>
      </c>
      <c r="DS123" s="99">
        <f t="shared" si="550"/>
        <v>0</v>
      </c>
      <c r="DT123" s="99">
        <f t="shared" si="550"/>
        <v>0</v>
      </c>
      <c r="DU123" s="99">
        <f t="shared" si="550"/>
        <v>0</v>
      </c>
      <c r="DV123" s="99">
        <f t="shared" si="550"/>
        <v>0</v>
      </c>
      <c r="DW123" s="99">
        <f t="shared" si="550"/>
        <v>0</v>
      </c>
      <c r="DX123" s="99">
        <f t="shared" si="550"/>
        <v>0</v>
      </c>
      <c r="DY123" s="99">
        <f t="shared" si="550"/>
        <v>0</v>
      </c>
      <c r="DZ123" s="99">
        <f t="shared" si="550"/>
        <v>0</v>
      </c>
      <c r="EA123" s="99">
        <f t="shared" si="550"/>
        <v>0</v>
      </c>
      <c r="EB123" s="99">
        <f t="shared" si="550"/>
        <v>0</v>
      </c>
      <c r="EC123" s="99">
        <f t="shared" si="550"/>
        <v>0</v>
      </c>
      <c r="ED123" s="99">
        <f t="shared" si="550"/>
        <v>0</v>
      </c>
      <c r="EE123" s="99">
        <f t="shared" si="550"/>
        <v>0</v>
      </c>
      <c r="EF123" s="99">
        <f t="shared" si="550"/>
        <v>0</v>
      </c>
      <c r="EG123" s="99">
        <f t="shared" si="550"/>
        <v>0</v>
      </c>
      <c r="EH123" s="99">
        <f t="shared" si="550"/>
        <v>0</v>
      </c>
      <c r="EI123" s="99">
        <f t="shared" si="550"/>
        <v>0</v>
      </c>
      <c r="EJ123" s="59"/>
      <c r="EK123" s="59"/>
      <c r="EL123" s="59"/>
      <c r="EM123" s="59"/>
      <c r="EN123" s="59"/>
      <c r="EO123" s="59"/>
      <c r="EP123" s="59"/>
      <c r="EQ123" s="59"/>
      <c r="ER123" s="59"/>
      <c r="ES123" s="59"/>
      <c r="ET123" s="59"/>
      <c r="EU123" s="59"/>
      <c r="EV123" s="59"/>
      <c r="EW123" s="59"/>
      <c r="EX123" s="59"/>
      <c r="EY123" s="59"/>
      <c r="EZ123" s="59"/>
      <c r="FA123" s="59"/>
      <c r="FB123" s="59"/>
      <c r="FC123" s="59"/>
      <c r="FD123" s="59"/>
      <c r="FE123" s="59"/>
      <c r="FF123" s="59"/>
      <c r="FG123" s="59"/>
      <c r="FH123" s="59"/>
      <c r="FI123" s="59"/>
      <c r="FJ123" s="59"/>
      <c r="FK123" s="59"/>
      <c r="FL123" s="59"/>
      <c r="FM123" s="59"/>
      <c r="FN123" s="59"/>
      <c r="FO123" s="59"/>
      <c r="FP123" s="59"/>
      <c r="FQ123" s="59"/>
      <c r="FR123" s="59"/>
      <c r="FS123" s="59"/>
      <c r="FT123" s="60"/>
      <c r="FU123" s="60"/>
      <c r="FV123" s="60"/>
      <c r="FW123" s="60"/>
      <c r="FX123" s="60"/>
      <c r="FY123" s="60"/>
      <c r="FZ123" s="60"/>
      <c r="GA123" s="60"/>
      <c r="GB123" s="60"/>
      <c r="GC123" s="60"/>
      <c r="GD123" s="60"/>
      <c r="GE123" s="60"/>
      <c r="GF123" s="60"/>
      <c r="GG123" s="60"/>
      <c r="GH123" s="60"/>
      <c r="GI123" s="60"/>
      <c r="GJ123" s="60"/>
      <c r="GK123" s="60"/>
      <c r="GL123" s="60"/>
      <c r="GM123" s="60"/>
      <c r="GN123" s="60"/>
      <c r="GO123" s="60"/>
      <c r="GP123" s="60"/>
      <c r="GQ123" s="60"/>
      <c r="GR123" s="60"/>
      <c r="GS123" s="60"/>
    </row>
    <row r="124" spans="2:201" x14ac:dyDescent="0.2">
      <c r="B124" s="66" t="s">
        <v>1014</v>
      </c>
      <c r="C124" s="67" t="s">
        <v>747</v>
      </c>
      <c r="D124" s="68">
        <f>C4</f>
        <v>0</v>
      </c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9">
        <f t="shared" ref="P124:P129" si="551">SUM(S124:EI124)</f>
        <v>0</v>
      </c>
      <c r="Q124" s="70">
        <f t="shared" ref="Q124:Q129" si="552">SUMIF(S$5:EI$5,"факт",S124:EI124)</f>
        <v>0</v>
      </c>
      <c r="R124" s="59">
        <f t="shared" ref="R124:R129" si="553">P124-Q124</f>
        <v>0</v>
      </c>
      <c r="S124" s="159">
        <f>SUMIF(факт!$T$7:$T$2427,S$6&amp;"/"&amp;$B124&amp;"/"&amp;$D124,факт!$O$7:$O$2427)</f>
        <v>0</v>
      </c>
      <c r="T124" s="159">
        <f>SUMIF(факт!$T$7:$T$2427,T$6&amp;"/"&amp;$B124&amp;"/"&amp;$D124,факт!$O$7:$O$2427)</f>
        <v>0</v>
      </c>
      <c r="U124" s="317"/>
      <c r="V124" s="317"/>
      <c r="W124" s="317"/>
      <c r="X124" s="317"/>
      <c r="Y124" s="317"/>
      <c r="Z124" s="317"/>
      <c r="AA124" s="317"/>
      <c r="AB124" s="317"/>
      <c r="AC124" s="317"/>
      <c r="AD124" s="317"/>
      <c r="AE124" s="317"/>
      <c r="AF124" s="317"/>
      <c r="AG124" s="317"/>
      <c r="AH124" s="317"/>
      <c r="AI124" s="317"/>
      <c r="AJ124" s="317"/>
      <c r="AK124" s="317"/>
      <c r="AL124" s="317"/>
      <c r="AM124" s="317"/>
      <c r="AN124" s="317"/>
      <c r="AO124" s="317"/>
      <c r="AP124" s="317"/>
      <c r="AQ124" s="317"/>
      <c r="AR124" s="317"/>
      <c r="AS124" s="317"/>
      <c r="AT124" s="317"/>
      <c r="AU124" s="317"/>
      <c r="AV124" s="317"/>
      <c r="AW124" s="317"/>
      <c r="AX124" s="317"/>
      <c r="AY124" s="317"/>
      <c r="AZ124" s="317"/>
      <c r="BA124" s="317"/>
      <c r="BB124" s="317"/>
      <c r="BC124" s="317"/>
      <c r="BD124" s="317"/>
      <c r="BE124" s="317"/>
      <c r="BF124" s="317"/>
      <c r="BG124" s="317"/>
      <c r="BH124" s="317"/>
      <c r="BI124" s="317"/>
      <c r="BJ124" s="317"/>
      <c r="BK124" s="317"/>
      <c r="BL124" s="317"/>
      <c r="BM124" s="317"/>
      <c r="BN124" s="317"/>
      <c r="BO124" s="317"/>
      <c r="BP124" s="317"/>
      <c r="BQ124" s="317"/>
      <c r="BR124" s="317"/>
      <c r="BS124" s="317"/>
      <c r="BT124" s="317"/>
      <c r="BU124" s="317"/>
      <c r="BV124" s="317"/>
      <c r="BW124" s="317"/>
      <c r="BX124" s="317"/>
      <c r="BY124" s="317"/>
      <c r="BZ124" s="317"/>
      <c r="CA124" s="317"/>
      <c r="CB124" s="317"/>
      <c r="CC124" s="317"/>
      <c r="CD124" s="317"/>
      <c r="CE124" s="317"/>
      <c r="CF124" s="317"/>
      <c r="CG124" s="317"/>
      <c r="CH124" s="317"/>
      <c r="CI124" s="317"/>
      <c r="CJ124" s="317"/>
      <c r="CK124" s="317"/>
      <c r="CL124" s="317"/>
      <c r="CM124" s="317"/>
      <c r="CN124" s="317"/>
      <c r="CO124" s="317"/>
      <c r="CP124" s="317"/>
      <c r="CQ124" s="317"/>
      <c r="CR124" s="317"/>
      <c r="CS124" s="317"/>
      <c r="CT124" s="317"/>
      <c r="CU124" s="317"/>
      <c r="CV124" s="317"/>
      <c r="CW124" s="317"/>
      <c r="CX124" s="317"/>
      <c r="CY124" s="317"/>
      <c r="CZ124" s="317"/>
      <c r="DA124" s="317"/>
      <c r="DB124" s="317"/>
      <c r="DC124" s="317"/>
      <c r="DD124" s="317"/>
      <c r="DE124" s="317"/>
      <c r="DF124" s="317"/>
      <c r="DG124" s="317"/>
      <c r="DH124" s="317"/>
      <c r="DI124" s="317"/>
      <c r="DJ124" s="317"/>
      <c r="DK124" s="317"/>
      <c r="DL124" s="317"/>
      <c r="DM124" s="317"/>
      <c r="DN124" s="317"/>
      <c r="DO124" s="317"/>
      <c r="DP124" s="317"/>
      <c r="DQ124" s="317"/>
      <c r="DR124" s="317"/>
      <c r="DS124" s="317"/>
      <c r="DT124" s="317"/>
      <c r="DU124" s="317"/>
      <c r="DV124" s="317"/>
      <c r="DW124" s="317"/>
      <c r="DX124" s="317"/>
      <c r="DY124" s="317"/>
      <c r="DZ124" s="317"/>
      <c r="EA124" s="317"/>
      <c r="EB124" s="317"/>
      <c r="EC124" s="317"/>
      <c r="ED124" s="317"/>
      <c r="EE124" s="317"/>
      <c r="EF124" s="317"/>
      <c r="EG124" s="317"/>
      <c r="EH124" s="317"/>
      <c r="EI124" s="317"/>
      <c r="EJ124" s="59"/>
      <c r="EK124" s="59"/>
      <c r="EL124" s="59"/>
      <c r="EM124" s="59"/>
      <c r="EN124" s="59"/>
      <c r="EO124" s="59"/>
      <c r="EP124" s="59"/>
      <c r="EQ124" s="59"/>
      <c r="ER124" s="59"/>
      <c r="ES124" s="59"/>
      <c r="ET124" s="59"/>
      <c r="EU124" s="59"/>
      <c r="EV124" s="59"/>
      <c r="EW124" s="59"/>
      <c r="EX124" s="59"/>
      <c r="EY124" s="59"/>
      <c r="EZ124" s="59"/>
      <c r="FA124" s="59"/>
      <c r="FB124" s="59"/>
      <c r="FC124" s="59"/>
      <c r="FD124" s="59"/>
      <c r="FE124" s="59"/>
      <c r="FF124" s="59"/>
      <c r="FG124" s="59"/>
      <c r="FH124" s="59"/>
      <c r="FI124" s="59"/>
      <c r="FJ124" s="59"/>
      <c r="FK124" s="59"/>
      <c r="FL124" s="59"/>
      <c r="FM124" s="59"/>
      <c r="FN124" s="59"/>
      <c r="FO124" s="59"/>
      <c r="FP124" s="59"/>
      <c r="FQ124" s="59"/>
      <c r="FR124" s="59"/>
      <c r="FS124" s="59"/>
      <c r="FT124" s="60"/>
      <c r="FU124" s="60"/>
      <c r="FV124" s="60"/>
      <c r="FW124" s="60"/>
      <c r="FX124" s="60"/>
      <c r="FY124" s="60"/>
      <c r="FZ124" s="60"/>
      <c r="GA124" s="60"/>
      <c r="GB124" s="60"/>
      <c r="GC124" s="60"/>
      <c r="GD124" s="60"/>
      <c r="GE124" s="60"/>
      <c r="GF124" s="60"/>
      <c r="GG124" s="60"/>
      <c r="GH124" s="60"/>
      <c r="GI124" s="60"/>
      <c r="GJ124" s="60"/>
      <c r="GK124" s="60"/>
      <c r="GL124" s="60"/>
      <c r="GM124" s="60"/>
      <c r="GN124" s="60"/>
      <c r="GO124" s="60"/>
      <c r="GP124" s="60"/>
      <c r="GQ124" s="60"/>
      <c r="GR124" s="60"/>
      <c r="GS124" s="60"/>
    </row>
    <row r="125" spans="2:201" x14ac:dyDescent="0.2">
      <c r="B125" s="66" t="s">
        <v>1015</v>
      </c>
      <c r="C125" s="67" t="s">
        <v>692</v>
      </c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9">
        <f t="shared" si="551"/>
        <v>0</v>
      </c>
      <c r="Q125" s="70">
        <f t="shared" si="552"/>
        <v>0</v>
      </c>
      <c r="R125" s="59">
        <f t="shared" si="553"/>
        <v>0</v>
      </c>
      <c r="S125" s="159">
        <f>SUMIF(факт!$T$7:$T$2427,S$6&amp;"/"&amp;$B125&amp;"/"&amp;$D125,факт!$O$7:$O$2427)</f>
        <v>0</v>
      </c>
      <c r="T125" s="159">
        <f>SUMIF(факт!$T$7:$T$2427,T$6&amp;"/"&amp;$B125&amp;"/"&amp;$D125,факт!$O$7:$O$2427)</f>
        <v>0</v>
      </c>
      <c r="U125" s="317">
        <v>0</v>
      </c>
      <c r="V125" s="317">
        <v>0</v>
      </c>
      <c r="W125" s="317">
        <v>0</v>
      </c>
      <c r="X125" s="317">
        <v>0</v>
      </c>
      <c r="Y125" s="317">
        <v>0</v>
      </c>
      <c r="Z125" s="317">
        <v>0</v>
      </c>
      <c r="AA125" s="317">
        <v>0</v>
      </c>
      <c r="AB125" s="317">
        <v>0</v>
      </c>
      <c r="AC125" s="317">
        <v>0</v>
      </c>
      <c r="AD125" s="317">
        <v>0</v>
      </c>
      <c r="AE125" s="317">
        <v>0</v>
      </c>
      <c r="AF125" s="317">
        <v>0</v>
      </c>
      <c r="AG125" s="317">
        <v>0</v>
      </c>
      <c r="AH125" s="317">
        <v>0</v>
      </c>
      <c r="AI125" s="317">
        <v>0</v>
      </c>
      <c r="AJ125" s="317">
        <v>0</v>
      </c>
      <c r="AK125" s="317">
        <v>0</v>
      </c>
      <c r="AL125" s="317">
        <v>0</v>
      </c>
      <c r="AM125" s="317">
        <v>0</v>
      </c>
      <c r="AN125" s="317">
        <v>0</v>
      </c>
      <c r="AO125" s="317">
        <v>0</v>
      </c>
      <c r="AP125" s="317">
        <v>0</v>
      </c>
      <c r="AQ125" s="317">
        <v>0</v>
      </c>
      <c r="AR125" s="317">
        <v>0</v>
      </c>
      <c r="AS125" s="317">
        <v>0</v>
      </c>
      <c r="AT125" s="317">
        <v>0</v>
      </c>
      <c r="AU125" s="317">
        <v>0</v>
      </c>
      <c r="AV125" s="317">
        <v>0</v>
      </c>
      <c r="AW125" s="317">
        <v>0</v>
      </c>
      <c r="AX125" s="317">
        <v>0</v>
      </c>
      <c r="AY125" s="317">
        <v>0</v>
      </c>
      <c r="AZ125" s="317">
        <v>0</v>
      </c>
      <c r="BA125" s="317">
        <v>0</v>
      </c>
      <c r="BB125" s="317">
        <v>0</v>
      </c>
      <c r="BC125" s="317">
        <v>0</v>
      </c>
      <c r="BD125" s="317">
        <v>0</v>
      </c>
      <c r="BE125" s="317">
        <v>0</v>
      </c>
      <c r="BF125" s="317">
        <v>0</v>
      </c>
      <c r="BG125" s="317">
        <v>0</v>
      </c>
      <c r="BH125" s="317">
        <v>0</v>
      </c>
      <c r="BI125" s="317">
        <v>0</v>
      </c>
      <c r="BJ125" s="317">
        <v>0</v>
      </c>
      <c r="BK125" s="317">
        <v>0</v>
      </c>
      <c r="BL125" s="317">
        <v>0</v>
      </c>
      <c r="BM125" s="317">
        <v>0</v>
      </c>
      <c r="BN125" s="317">
        <v>0</v>
      </c>
      <c r="BO125" s="317">
        <v>0</v>
      </c>
      <c r="BP125" s="317">
        <v>0</v>
      </c>
      <c r="BQ125" s="317">
        <v>0</v>
      </c>
      <c r="BR125" s="317">
        <v>0</v>
      </c>
      <c r="BS125" s="317">
        <v>0</v>
      </c>
      <c r="BT125" s="317">
        <v>0</v>
      </c>
      <c r="BU125" s="317">
        <v>0</v>
      </c>
      <c r="BV125" s="317">
        <v>0</v>
      </c>
      <c r="BW125" s="317">
        <v>0</v>
      </c>
      <c r="BX125" s="317">
        <v>0</v>
      </c>
      <c r="BY125" s="317">
        <v>0</v>
      </c>
      <c r="BZ125" s="317">
        <v>0</v>
      </c>
      <c r="CA125" s="317">
        <v>0</v>
      </c>
      <c r="CB125" s="317">
        <v>0</v>
      </c>
      <c r="CC125" s="317">
        <v>0</v>
      </c>
      <c r="CD125" s="317">
        <v>0</v>
      </c>
      <c r="CE125" s="317">
        <v>0</v>
      </c>
      <c r="CF125" s="317">
        <v>0</v>
      </c>
      <c r="CG125" s="317">
        <v>0</v>
      </c>
      <c r="CH125" s="317">
        <v>0</v>
      </c>
      <c r="CI125" s="317">
        <v>0</v>
      </c>
      <c r="CJ125" s="317">
        <v>0</v>
      </c>
      <c r="CK125" s="317">
        <v>0</v>
      </c>
      <c r="CL125" s="317">
        <v>0</v>
      </c>
      <c r="CM125" s="317">
        <v>0</v>
      </c>
      <c r="CN125" s="317">
        <v>0</v>
      </c>
      <c r="CO125" s="317">
        <v>0</v>
      </c>
      <c r="CP125" s="317">
        <v>0</v>
      </c>
      <c r="CQ125" s="317">
        <v>0</v>
      </c>
      <c r="CR125" s="317">
        <v>0</v>
      </c>
      <c r="CS125" s="317">
        <v>0</v>
      </c>
      <c r="CT125" s="317">
        <v>0</v>
      </c>
      <c r="CU125" s="317">
        <v>0</v>
      </c>
      <c r="CV125" s="317">
        <v>0</v>
      </c>
      <c r="CW125" s="317">
        <v>0</v>
      </c>
      <c r="CX125" s="317">
        <v>0</v>
      </c>
      <c r="CY125" s="317">
        <v>0</v>
      </c>
      <c r="CZ125" s="317">
        <v>0</v>
      </c>
      <c r="DA125" s="317">
        <v>0</v>
      </c>
      <c r="DB125" s="317">
        <v>0</v>
      </c>
      <c r="DC125" s="317">
        <v>0</v>
      </c>
      <c r="DD125" s="317">
        <v>0</v>
      </c>
      <c r="DE125" s="317">
        <v>0</v>
      </c>
      <c r="DF125" s="317">
        <v>0</v>
      </c>
      <c r="DG125" s="317">
        <v>0</v>
      </c>
      <c r="DH125" s="317">
        <v>0</v>
      </c>
      <c r="DI125" s="317">
        <v>0</v>
      </c>
      <c r="DJ125" s="317">
        <v>0</v>
      </c>
      <c r="DK125" s="317">
        <v>0</v>
      </c>
      <c r="DL125" s="317">
        <v>0</v>
      </c>
      <c r="DM125" s="317">
        <v>0</v>
      </c>
      <c r="DN125" s="317">
        <v>0</v>
      </c>
      <c r="DO125" s="317">
        <v>0</v>
      </c>
      <c r="DP125" s="317">
        <v>0</v>
      </c>
      <c r="DQ125" s="317">
        <v>0</v>
      </c>
      <c r="DR125" s="317">
        <v>0</v>
      </c>
      <c r="DS125" s="317">
        <v>0</v>
      </c>
      <c r="DT125" s="317">
        <v>0</v>
      </c>
      <c r="DU125" s="317">
        <v>0</v>
      </c>
      <c r="DV125" s="317">
        <v>0</v>
      </c>
      <c r="DW125" s="317">
        <v>0</v>
      </c>
      <c r="DX125" s="317">
        <v>0</v>
      </c>
      <c r="DY125" s="317">
        <v>0</v>
      </c>
      <c r="DZ125" s="317">
        <v>0</v>
      </c>
      <c r="EA125" s="317">
        <v>0</v>
      </c>
      <c r="EB125" s="317">
        <v>0</v>
      </c>
      <c r="EC125" s="317">
        <v>0</v>
      </c>
      <c r="ED125" s="317">
        <v>0</v>
      </c>
      <c r="EE125" s="317">
        <v>0</v>
      </c>
      <c r="EF125" s="317">
        <v>0</v>
      </c>
      <c r="EG125" s="317">
        <v>0</v>
      </c>
      <c r="EH125" s="317">
        <v>0</v>
      </c>
      <c r="EI125" s="317">
        <v>0</v>
      </c>
      <c r="EJ125" s="59"/>
      <c r="EK125" s="59"/>
      <c r="EL125" s="59"/>
      <c r="EM125" s="59"/>
      <c r="EN125" s="59"/>
      <c r="EO125" s="59"/>
      <c r="EP125" s="59"/>
      <c r="EQ125" s="59"/>
      <c r="ER125" s="59"/>
      <c r="ES125" s="59"/>
      <c r="ET125" s="59"/>
      <c r="EU125" s="59"/>
      <c r="EV125" s="59"/>
      <c r="EW125" s="59"/>
      <c r="EX125" s="59"/>
      <c r="EY125" s="59"/>
      <c r="EZ125" s="59"/>
      <c r="FA125" s="59"/>
      <c r="FB125" s="59"/>
      <c r="FC125" s="59"/>
      <c r="FD125" s="59"/>
      <c r="FE125" s="59"/>
      <c r="FF125" s="59"/>
      <c r="FG125" s="59"/>
      <c r="FH125" s="59"/>
      <c r="FI125" s="59"/>
      <c r="FJ125" s="59"/>
      <c r="FK125" s="59"/>
      <c r="FL125" s="59"/>
      <c r="FM125" s="59"/>
      <c r="FN125" s="59"/>
      <c r="FO125" s="59"/>
      <c r="FP125" s="59"/>
      <c r="FQ125" s="59"/>
      <c r="FR125" s="59"/>
      <c r="FS125" s="59"/>
      <c r="FT125" s="60"/>
      <c r="FU125" s="60"/>
      <c r="FV125" s="60"/>
      <c r="FW125" s="60"/>
      <c r="FX125" s="60"/>
      <c r="FY125" s="60"/>
      <c r="FZ125" s="60"/>
      <c r="GA125" s="60"/>
      <c r="GB125" s="60"/>
      <c r="GC125" s="60"/>
      <c r="GD125" s="60"/>
      <c r="GE125" s="60"/>
      <c r="GF125" s="60"/>
      <c r="GG125" s="60"/>
      <c r="GH125" s="60"/>
      <c r="GI125" s="60"/>
      <c r="GJ125" s="60"/>
      <c r="GK125" s="60"/>
      <c r="GL125" s="60"/>
      <c r="GM125" s="60"/>
      <c r="GN125" s="60"/>
      <c r="GO125" s="60"/>
      <c r="GP125" s="60"/>
      <c r="GQ125" s="60"/>
      <c r="GR125" s="60"/>
      <c r="GS125" s="60"/>
    </row>
    <row r="126" spans="2:201" x14ac:dyDescent="0.2">
      <c r="B126" s="206" t="s">
        <v>1016</v>
      </c>
      <c r="C126" s="67" t="s">
        <v>693</v>
      </c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9">
        <f t="shared" si="551"/>
        <v>0</v>
      </c>
      <c r="Q126" s="70">
        <f t="shared" si="552"/>
        <v>0</v>
      </c>
      <c r="R126" s="59">
        <f t="shared" si="553"/>
        <v>0</v>
      </c>
      <c r="S126" s="159">
        <f>SUMIF(факт!$T$7:$T$2427,S$6&amp;"/"&amp;$B126&amp;"/"&amp;$D126,факт!$O$7:$O$2427)</f>
        <v>0</v>
      </c>
      <c r="T126" s="159">
        <f>SUMIF(факт!$T$7:$T$2427,T$6&amp;"/"&amp;$B126&amp;"/"&amp;$D126,факт!$O$7:$O$2427)</f>
        <v>0</v>
      </c>
      <c r="U126" s="317">
        <v>0</v>
      </c>
      <c r="V126" s="317">
        <v>0</v>
      </c>
      <c r="W126" s="317">
        <v>0</v>
      </c>
      <c r="X126" s="317">
        <v>0</v>
      </c>
      <c r="Y126" s="317">
        <v>0</v>
      </c>
      <c r="Z126" s="317">
        <v>0</v>
      </c>
      <c r="AA126" s="317">
        <v>0</v>
      </c>
      <c r="AB126" s="317">
        <v>0</v>
      </c>
      <c r="AC126" s="317">
        <v>0</v>
      </c>
      <c r="AD126" s="317">
        <v>0</v>
      </c>
      <c r="AE126" s="317">
        <v>0</v>
      </c>
      <c r="AF126" s="317">
        <v>0</v>
      </c>
      <c r="AG126" s="317">
        <v>0</v>
      </c>
      <c r="AH126" s="317">
        <v>0</v>
      </c>
      <c r="AI126" s="317">
        <v>0</v>
      </c>
      <c r="AJ126" s="317">
        <v>0</v>
      </c>
      <c r="AK126" s="317">
        <v>0</v>
      </c>
      <c r="AL126" s="317">
        <v>0</v>
      </c>
      <c r="AM126" s="317">
        <v>0</v>
      </c>
      <c r="AN126" s="317">
        <v>0</v>
      </c>
      <c r="AO126" s="317">
        <v>0</v>
      </c>
      <c r="AP126" s="317">
        <v>0</v>
      </c>
      <c r="AQ126" s="317">
        <v>0</v>
      </c>
      <c r="AR126" s="317">
        <v>0</v>
      </c>
      <c r="AS126" s="317">
        <v>0</v>
      </c>
      <c r="AT126" s="317">
        <v>0</v>
      </c>
      <c r="AU126" s="317">
        <v>0</v>
      </c>
      <c r="AV126" s="317">
        <v>0</v>
      </c>
      <c r="AW126" s="317">
        <v>0</v>
      </c>
      <c r="AX126" s="317">
        <v>0</v>
      </c>
      <c r="AY126" s="317">
        <v>0</v>
      </c>
      <c r="AZ126" s="317">
        <v>0</v>
      </c>
      <c r="BA126" s="317">
        <v>0</v>
      </c>
      <c r="BB126" s="317">
        <v>0</v>
      </c>
      <c r="BC126" s="317">
        <v>0</v>
      </c>
      <c r="BD126" s="317">
        <v>0</v>
      </c>
      <c r="BE126" s="317">
        <v>0</v>
      </c>
      <c r="BF126" s="317">
        <v>0</v>
      </c>
      <c r="BG126" s="317">
        <v>0</v>
      </c>
      <c r="BH126" s="317">
        <v>0</v>
      </c>
      <c r="BI126" s="317">
        <v>0</v>
      </c>
      <c r="BJ126" s="317">
        <v>0</v>
      </c>
      <c r="BK126" s="317">
        <v>0</v>
      </c>
      <c r="BL126" s="317">
        <v>0</v>
      </c>
      <c r="BM126" s="317">
        <v>0</v>
      </c>
      <c r="BN126" s="317">
        <v>0</v>
      </c>
      <c r="BO126" s="317">
        <v>0</v>
      </c>
      <c r="BP126" s="317">
        <v>0</v>
      </c>
      <c r="BQ126" s="317">
        <v>0</v>
      </c>
      <c r="BR126" s="317">
        <v>0</v>
      </c>
      <c r="BS126" s="317">
        <v>0</v>
      </c>
      <c r="BT126" s="317">
        <v>0</v>
      </c>
      <c r="BU126" s="317">
        <v>0</v>
      </c>
      <c r="BV126" s="317">
        <v>0</v>
      </c>
      <c r="BW126" s="317">
        <v>0</v>
      </c>
      <c r="BX126" s="317">
        <v>0</v>
      </c>
      <c r="BY126" s="317">
        <v>0</v>
      </c>
      <c r="BZ126" s="317">
        <v>0</v>
      </c>
      <c r="CA126" s="317">
        <v>0</v>
      </c>
      <c r="CB126" s="317">
        <v>0</v>
      </c>
      <c r="CC126" s="317">
        <v>0</v>
      </c>
      <c r="CD126" s="317">
        <v>0</v>
      </c>
      <c r="CE126" s="317">
        <v>0</v>
      </c>
      <c r="CF126" s="317">
        <v>0</v>
      </c>
      <c r="CG126" s="317">
        <v>0</v>
      </c>
      <c r="CH126" s="317">
        <v>0</v>
      </c>
      <c r="CI126" s="317">
        <v>0</v>
      </c>
      <c r="CJ126" s="317">
        <v>0</v>
      </c>
      <c r="CK126" s="317">
        <v>0</v>
      </c>
      <c r="CL126" s="317">
        <v>0</v>
      </c>
      <c r="CM126" s="317">
        <v>0</v>
      </c>
      <c r="CN126" s="317">
        <v>0</v>
      </c>
      <c r="CO126" s="317">
        <v>0</v>
      </c>
      <c r="CP126" s="317">
        <v>0</v>
      </c>
      <c r="CQ126" s="317">
        <v>0</v>
      </c>
      <c r="CR126" s="317">
        <v>0</v>
      </c>
      <c r="CS126" s="317">
        <v>0</v>
      </c>
      <c r="CT126" s="317">
        <v>0</v>
      </c>
      <c r="CU126" s="317">
        <v>0</v>
      </c>
      <c r="CV126" s="317">
        <v>0</v>
      </c>
      <c r="CW126" s="317">
        <v>0</v>
      </c>
      <c r="CX126" s="317">
        <v>0</v>
      </c>
      <c r="CY126" s="317">
        <v>0</v>
      </c>
      <c r="CZ126" s="317">
        <v>0</v>
      </c>
      <c r="DA126" s="317">
        <v>0</v>
      </c>
      <c r="DB126" s="317">
        <v>0</v>
      </c>
      <c r="DC126" s="317">
        <v>0</v>
      </c>
      <c r="DD126" s="317">
        <v>0</v>
      </c>
      <c r="DE126" s="317">
        <v>0</v>
      </c>
      <c r="DF126" s="317">
        <v>0</v>
      </c>
      <c r="DG126" s="317">
        <v>0</v>
      </c>
      <c r="DH126" s="317">
        <v>0</v>
      </c>
      <c r="DI126" s="317">
        <v>0</v>
      </c>
      <c r="DJ126" s="317">
        <v>0</v>
      </c>
      <c r="DK126" s="317">
        <v>0</v>
      </c>
      <c r="DL126" s="317">
        <v>0</v>
      </c>
      <c r="DM126" s="317">
        <v>0</v>
      </c>
      <c r="DN126" s="317">
        <v>0</v>
      </c>
      <c r="DO126" s="317">
        <v>0</v>
      </c>
      <c r="DP126" s="317">
        <v>0</v>
      </c>
      <c r="DQ126" s="317">
        <v>0</v>
      </c>
      <c r="DR126" s="317">
        <v>0</v>
      </c>
      <c r="DS126" s="317">
        <v>0</v>
      </c>
      <c r="DT126" s="317">
        <v>0</v>
      </c>
      <c r="DU126" s="317">
        <v>0</v>
      </c>
      <c r="DV126" s="317">
        <v>0</v>
      </c>
      <c r="DW126" s="317">
        <v>0</v>
      </c>
      <c r="DX126" s="317">
        <v>0</v>
      </c>
      <c r="DY126" s="317">
        <v>0</v>
      </c>
      <c r="DZ126" s="317">
        <v>0</v>
      </c>
      <c r="EA126" s="317">
        <v>0</v>
      </c>
      <c r="EB126" s="317">
        <v>0</v>
      </c>
      <c r="EC126" s="317">
        <v>0</v>
      </c>
      <c r="ED126" s="317">
        <v>0</v>
      </c>
      <c r="EE126" s="317">
        <v>0</v>
      </c>
      <c r="EF126" s="317">
        <v>0</v>
      </c>
      <c r="EG126" s="317">
        <v>0</v>
      </c>
      <c r="EH126" s="317">
        <v>0</v>
      </c>
      <c r="EI126" s="317">
        <v>0</v>
      </c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60"/>
      <c r="FU126" s="60"/>
      <c r="FV126" s="60"/>
      <c r="FW126" s="60"/>
      <c r="FX126" s="60"/>
      <c r="FY126" s="60"/>
      <c r="FZ126" s="60"/>
      <c r="GA126" s="60"/>
      <c r="GB126" s="60"/>
      <c r="GC126" s="60"/>
      <c r="GD126" s="60"/>
      <c r="GE126" s="60"/>
      <c r="GF126" s="60"/>
      <c r="GG126" s="60"/>
      <c r="GH126" s="60"/>
      <c r="GI126" s="60"/>
      <c r="GJ126" s="60"/>
      <c r="GK126" s="60"/>
      <c r="GL126" s="60"/>
      <c r="GM126" s="60"/>
      <c r="GN126" s="60"/>
      <c r="GO126" s="60"/>
      <c r="GP126" s="60"/>
      <c r="GQ126" s="60"/>
      <c r="GR126" s="60"/>
      <c r="GS126" s="60"/>
    </row>
    <row r="127" spans="2:201" x14ac:dyDescent="0.2">
      <c r="B127" s="206" t="s">
        <v>1017</v>
      </c>
      <c r="C127" s="67" t="s">
        <v>694</v>
      </c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9">
        <f t="shared" si="551"/>
        <v>0</v>
      </c>
      <c r="Q127" s="70">
        <f t="shared" si="552"/>
        <v>0</v>
      </c>
      <c r="R127" s="59">
        <f t="shared" si="553"/>
        <v>0</v>
      </c>
      <c r="S127" s="159">
        <f>SUMIF(факт!$T$7:$T$2427,S$6&amp;"/"&amp;$B127&amp;"/"&amp;$D127,факт!$O$7:$O$2427)</f>
        <v>0</v>
      </c>
      <c r="T127" s="159">
        <f>SUMIF(факт!$T$7:$T$2427,T$6&amp;"/"&amp;$B127&amp;"/"&amp;$D127,факт!$O$7:$O$2427)</f>
        <v>0</v>
      </c>
      <c r="U127" s="317">
        <v>0</v>
      </c>
      <c r="V127" s="317">
        <v>0</v>
      </c>
      <c r="W127" s="317">
        <v>0</v>
      </c>
      <c r="X127" s="317">
        <v>0</v>
      </c>
      <c r="Y127" s="317">
        <v>0</v>
      </c>
      <c r="Z127" s="317">
        <v>0</v>
      </c>
      <c r="AA127" s="317">
        <v>0</v>
      </c>
      <c r="AB127" s="317">
        <v>0</v>
      </c>
      <c r="AC127" s="317">
        <v>0</v>
      </c>
      <c r="AD127" s="317">
        <v>0</v>
      </c>
      <c r="AE127" s="317">
        <v>0</v>
      </c>
      <c r="AF127" s="317">
        <v>0</v>
      </c>
      <c r="AG127" s="317">
        <v>0</v>
      </c>
      <c r="AH127" s="317">
        <v>0</v>
      </c>
      <c r="AI127" s="317">
        <v>0</v>
      </c>
      <c r="AJ127" s="317">
        <v>0</v>
      </c>
      <c r="AK127" s="317">
        <v>0</v>
      </c>
      <c r="AL127" s="317">
        <v>0</v>
      </c>
      <c r="AM127" s="317">
        <v>0</v>
      </c>
      <c r="AN127" s="317">
        <v>0</v>
      </c>
      <c r="AO127" s="317">
        <v>0</v>
      </c>
      <c r="AP127" s="317">
        <v>0</v>
      </c>
      <c r="AQ127" s="317">
        <v>0</v>
      </c>
      <c r="AR127" s="317">
        <v>0</v>
      </c>
      <c r="AS127" s="317">
        <v>0</v>
      </c>
      <c r="AT127" s="317">
        <v>0</v>
      </c>
      <c r="AU127" s="317">
        <v>0</v>
      </c>
      <c r="AV127" s="317">
        <v>0</v>
      </c>
      <c r="AW127" s="317">
        <v>0</v>
      </c>
      <c r="AX127" s="317">
        <v>0</v>
      </c>
      <c r="AY127" s="317">
        <v>0</v>
      </c>
      <c r="AZ127" s="317">
        <v>0</v>
      </c>
      <c r="BA127" s="317">
        <v>0</v>
      </c>
      <c r="BB127" s="317">
        <v>0</v>
      </c>
      <c r="BC127" s="317">
        <v>0</v>
      </c>
      <c r="BD127" s="317">
        <v>0</v>
      </c>
      <c r="BE127" s="317">
        <v>0</v>
      </c>
      <c r="BF127" s="317">
        <v>0</v>
      </c>
      <c r="BG127" s="317">
        <v>0</v>
      </c>
      <c r="BH127" s="317">
        <v>0</v>
      </c>
      <c r="BI127" s="317">
        <v>0</v>
      </c>
      <c r="BJ127" s="317">
        <v>0</v>
      </c>
      <c r="BK127" s="317">
        <v>0</v>
      </c>
      <c r="BL127" s="317">
        <v>0</v>
      </c>
      <c r="BM127" s="317">
        <v>0</v>
      </c>
      <c r="BN127" s="317">
        <v>0</v>
      </c>
      <c r="BO127" s="317">
        <v>0</v>
      </c>
      <c r="BP127" s="317">
        <v>0</v>
      </c>
      <c r="BQ127" s="317">
        <v>0</v>
      </c>
      <c r="BR127" s="317">
        <v>0</v>
      </c>
      <c r="BS127" s="317">
        <v>0</v>
      </c>
      <c r="BT127" s="317">
        <v>0</v>
      </c>
      <c r="BU127" s="317">
        <v>0</v>
      </c>
      <c r="BV127" s="317">
        <v>0</v>
      </c>
      <c r="BW127" s="317">
        <v>0</v>
      </c>
      <c r="BX127" s="317">
        <v>0</v>
      </c>
      <c r="BY127" s="317">
        <v>0</v>
      </c>
      <c r="BZ127" s="317">
        <v>0</v>
      </c>
      <c r="CA127" s="317">
        <v>0</v>
      </c>
      <c r="CB127" s="317">
        <v>0</v>
      </c>
      <c r="CC127" s="317">
        <v>0</v>
      </c>
      <c r="CD127" s="317">
        <v>0</v>
      </c>
      <c r="CE127" s="317">
        <v>0</v>
      </c>
      <c r="CF127" s="317">
        <v>0</v>
      </c>
      <c r="CG127" s="317">
        <v>0</v>
      </c>
      <c r="CH127" s="317">
        <v>0</v>
      </c>
      <c r="CI127" s="317">
        <v>0</v>
      </c>
      <c r="CJ127" s="317">
        <v>0</v>
      </c>
      <c r="CK127" s="317">
        <v>0</v>
      </c>
      <c r="CL127" s="317">
        <v>0</v>
      </c>
      <c r="CM127" s="317">
        <v>0</v>
      </c>
      <c r="CN127" s="317">
        <v>0</v>
      </c>
      <c r="CO127" s="317">
        <v>0</v>
      </c>
      <c r="CP127" s="317">
        <v>0</v>
      </c>
      <c r="CQ127" s="317">
        <v>0</v>
      </c>
      <c r="CR127" s="317">
        <v>0</v>
      </c>
      <c r="CS127" s="317">
        <v>0</v>
      </c>
      <c r="CT127" s="317">
        <v>0</v>
      </c>
      <c r="CU127" s="317">
        <v>0</v>
      </c>
      <c r="CV127" s="317">
        <v>0</v>
      </c>
      <c r="CW127" s="317">
        <v>0</v>
      </c>
      <c r="CX127" s="317">
        <v>0</v>
      </c>
      <c r="CY127" s="317">
        <v>0</v>
      </c>
      <c r="CZ127" s="317">
        <v>0</v>
      </c>
      <c r="DA127" s="317">
        <v>0</v>
      </c>
      <c r="DB127" s="317">
        <v>0</v>
      </c>
      <c r="DC127" s="317">
        <v>0</v>
      </c>
      <c r="DD127" s="317">
        <v>0</v>
      </c>
      <c r="DE127" s="317">
        <v>0</v>
      </c>
      <c r="DF127" s="317">
        <v>0</v>
      </c>
      <c r="DG127" s="317">
        <v>0</v>
      </c>
      <c r="DH127" s="317">
        <v>0</v>
      </c>
      <c r="DI127" s="317">
        <v>0</v>
      </c>
      <c r="DJ127" s="317">
        <v>0</v>
      </c>
      <c r="DK127" s="317">
        <v>0</v>
      </c>
      <c r="DL127" s="317">
        <v>0</v>
      </c>
      <c r="DM127" s="317">
        <v>0</v>
      </c>
      <c r="DN127" s="317">
        <v>0</v>
      </c>
      <c r="DO127" s="317">
        <v>0</v>
      </c>
      <c r="DP127" s="317">
        <v>0</v>
      </c>
      <c r="DQ127" s="317">
        <v>0</v>
      </c>
      <c r="DR127" s="317">
        <v>0</v>
      </c>
      <c r="DS127" s="317">
        <v>0</v>
      </c>
      <c r="DT127" s="317">
        <v>0</v>
      </c>
      <c r="DU127" s="317">
        <v>0</v>
      </c>
      <c r="DV127" s="317">
        <v>0</v>
      </c>
      <c r="DW127" s="317">
        <v>0</v>
      </c>
      <c r="DX127" s="317">
        <v>0</v>
      </c>
      <c r="DY127" s="317">
        <v>0</v>
      </c>
      <c r="DZ127" s="317">
        <v>0</v>
      </c>
      <c r="EA127" s="317">
        <v>0</v>
      </c>
      <c r="EB127" s="317">
        <v>0</v>
      </c>
      <c r="EC127" s="317">
        <v>0</v>
      </c>
      <c r="ED127" s="317">
        <v>0</v>
      </c>
      <c r="EE127" s="317">
        <v>0</v>
      </c>
      <c r="EF127" s="317">
        <v>0</v>
      </c>
      <c r="EG127" s="317">
        <v>0</v>
      </c>
      <c r="EH127" s="317">
        <v>0</v>
      </c>
      <c r="EI127" s="317">
        <v>0</v>
      </c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/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/>
      <c r="FK127" s="59"/>
      <c r="FL127" s="59"/>
      <c r="FM127" s="59"/>
      <c r="FN127" s="59"/>
      <c r="FO127" s="59"/>
      <c r="FP127" s="59"/>
      <c r="FQ127" s="59"/>
      <c r="FR127" s="59"/>
      <c r="FS127" s="59"/>
      <c r="FT127" s="60"/>
      <c r="FU127" s="60"/>
      <c r="FV127" s="60"/>
      <c r="FW127" s="60"/>
      <c r="FX127" s="60"/>
      <c r="FY127" s="60"/>
      <c r="FZ127" s="60"/>
      <c r="GA127" s="60"/>
      <c r="GB127" s="60"/>
      <c r="GC127" s="60"/>
      <c r="GD127" s="60"/>
      <c r="GE127" s="60"/>
      <c r="GF127" s="60"/>
      <c r="GG127" s="60"/>
      <c r="GH127" s="60"/>
      <c r="GI127" s="60"/>
      <c r="GJ127" s="60"/>
      <c r="GK127" s="60"/>
      <c r="GL127" s="60"/>
      <c r="GM127" s="60"/>
      <c r="GN127" s="60"/>
      <c r="GO127" s="60"/>
      <c r="GP127" s="60"/>
      <c r="GQ127" s="60"/>
      <c r="GR127" s="60"/>
      <c r="GS127" s="60"/>
    </row>
    <row r="128" spans="2:201" x14ac:dyDescent="0.2">
      <c r="B128" s="206" t="s">
        <v>1018</v>
      </c>
      <c r="C128" s="67" t="s">
        <v>1019</v>
      </c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9">
        <f t="shared" si="551"/>
        <v>0</v>
      </c>
      <c r="Q128" s="70">
        <f t="shared" si="552"/>
        <v>0</v>
      </c>
      <c r="R128" s="59">
        <f t="shared" si="553"/>
        <v>0</v>
      </c>
      <c r="S128" s="159">
        <f>SUMIF(факт!$T$7:$T$2427,S$6&amp;"/"&amp;$B128&amp;"/"&amp;$D128,факт!$O$7:$O$2427)</f>
        <v>0</v>
      </c>
      <c r="T128" s="159">
        <f>SUMIF(факт!$T$7:$T$2427,T$6&amp;"/"&amp;$B128&amp;"/"&amp;$D128,факт!$O$7:$O$2427)</f>
        <v>0</v>
      </c>
      <c r="U128" s="317"/>
      <c r="V128" s="317"/>
      <c r="W128" s="317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17"/>
      <c r="AH128" s="317"/>
      <c r="AI128" s="317"/>
      <c r="AJ128" s="317"/>
      <c r="AK128" s="317"/>
      <c r="AL128" s="317"/>
      <c r="AM128" s="317"/>
      <c r="AN128" s="317"/>
      <c r="AO128" s="317"/>
      <c r="AP128" s="317"/>
      <c r="AQ128" s="317"/>
      <c r="AR128" s="317"/>
      <c r="AS128" s="317"/>
      <c r="AT128" s="317"/>
      <c r="AU128" s="317"/>
      <c r="AV128" s="317"/>
      <c r="AW128" s="317"/>
      <c r="AX128" s="317"/>
      <c r="AY128" s="317"/>
      <c r="AZ128" s="317"/>
      <c r="BA128" s="317"/>
      <c r="BB128" s="317"/>
      <c r="BC128" s="317"/>
      <c r="BD128" s="317"/>
      <c r="BE128" s="317"/>
      <c r="BF128" s="317"/>
      <c r="BG128" s="317"/>
      <c r="BH128" s="317"/>
      <c r="BI128" s="317"/>
      <c r="BJ128" s="317"/>
      <c r="BK128" s="317"/>
      <c r="BL128" s="317"/>
      <c r="BM128" s="317"/>
      <c r="BN128" s="317"/>
      <c r="BO128" s="317"/>
      <c r="BP128" s="317"/>
      <c r="BQ128" s="317"/>
      <c r="BR128" s="317"/>
      <c r="BS128" s="317"/>
      <c r="BT128" s="317"/>
      <c r="BU128" s="317"/>
      <c r="BV128" s="317"/>
      <c r="BW128" s="317"/>
      <c r="BX128" s="317"/>
      <c r="BY128" s="317"/>
      <c r="BZ128" s="317"/>
      <c r="CA128" s="317"/>
      <c r="CB128" s="317"/>
      <c r="CC128" s="317"/>
      <c r="CD128" s="317"/>
      <c r="CE128" s="317"/>
      <c r="CF128" s="317"/>
      <c r="CG128" s="317"/>
      <c r="CH128" s="317"/>
      <c r="CI128" s="317"/>
      <c r="CJ128" s="317"/>
      <c r="CK128" s="317"/>
      <c r="CL128" s="317"/>
      <c r="CM128" s="317"/>
      <c r="CN128" s="317"/>
      <c r="CO128" s="317"/>
      <c r="CP128" s="317"/>
      <c r="CQ128" s="317"/>
      <c r="CR128" s="317"/>
      <c r="CS128" s="317"/>
      <c r="CT128" s="317"/>
      <c r="CU128" s="317"/>
      <c r="CV128" s="317"/>
      <c r="CW128" s="317"/>
      <c r="CX128" s="317"/>
      <c r="CY128" s="317"/>
      <c r="CZ128" s="317"/>
      <c r="DA128" s="317"/>
      <c r="DB128" s="317"/>
      <c r="DC128" s="317"/>
      <c r="DD128" s="317"/>
      <c r="DE128" s="317"/>
      <c r="DF128" s="317"/>
      <c r="DG128" s="317"/>
      <c r="DH128" s="317"/>
      <c r="DI128" s="317"/>
      <c r="DJ128" s="317"/>
      <c r="DK128" s="317"/>
      <c r="DL128" s="317"/>
      <c r="DM128" s="317"/>
      <c r="DN128" s="317"/>
      <c r="DO128" s="317"/>
      <c r="DP128" s="317"/>
      <c r="DQ128" s="317"/>
      <c r="DR128" s="317"/>
      <c r="DS128" s="317"/>
      <c r="DT128" s="317"/>
      <c r="DU128" s="317"/>
      <c r="DV128" s="317"/>
      <c r="DW128" s="317"/>
      <c r="DX128" s="317"/>
      <c r="DY128" s="317"/>
      <c r="DZ128" s="317"/>
      <c r="EA128" s="317"/>
      <c r="EB128" s="317"/>
      <c r="EC128" s="317"/>
      <c r="ED128" s="317"/>
      <c r="EE128" s="317"/>
      <c r="EF128" s="317"/>
      <c r="EG128" s="317"/>
      <c r="EH128" s="317"/>
      <c r="EI128" s="317"/>
      <c r="EJ128" s="59"/>
      <c r="EK128" s="59"/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/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60"/>
      <c r="FU128" s="60"/>
      <c r="FV128" s="60"/>
      <c r="FW128" s="60"/>
      <c r="FX128" s="60"/>
      <c r="FY128" s="60"/>
      <c r="FZ128" s="60"/>
      <c r="GA128" s="60"/>
      <c r="GB128" s="60"/>
      <c r="GC128" s="60"/>
      <c r="GD128" s="60"/>
      <c r="GE128" s="60"/>
      <c r="GF128" s="60"/>
      <c r="GG128" s="60"/>
      <c r="GH128" s="60"/>
      <c r="GI128" s="60"/>
      <c r="GJ128" s="60"/>
      <c r="GK128" s="60"/>
      <c r="GL128" s="60"/>
      <c r="GM128" s="60"/>
      <c r="GN128" s="60"/>
      <c r="GO128" s="60"/>
      <c r="GP128" s="60"/>
      <c r="GQ128" s="60"/>
      <c r="GR128" s="60"/>
      <c r="GS128" s="60"/>
    </row>
    <row r="129" spans="2:201" x14ac:dyDescent="0.2">
      <c r="B129" s="66" t="s">
        <v>1020</v>
      </c>
      <c r="C129" s="204" t="s">
        <v>361</v>
      </c>
      <c r="D129" s="70">
        <f>P124*E129</f>
        <v>0</v>
      </c>
      <c r="E129" s="81">
        <f>Вводные!G32</f>
        <v>7.0000000000000007E-2</v>
      </c>
      <c r="F129" s="68">
        <f>SUMIF(S$5:EI$5,"план",S$2:EI$2)</f>
        <v>0</v>
      </c>
      <c r="G129" s="68"/>
      <c r="H129" s="68"/>
      <c r="I129" s="68"/>
      <c r="J129" s="68"/>
      <c r="K129" s="68"/>
      <c r="L129" s="68"/>
      <c r="M129" s="68"/>
      <c r="N129" s="68"/>
      <c r="O129" s="68"/>
      <c r="P129" s="69">
        <f t="shared" si="551"/>
        <v>0</v>
      </c>
      <c r="Q129" s="70">
        <f t="shared" si="552"/>
        <v>0</v>
      </c>
      <c r="R129" s="59">
        <f t="shared" si="553"/>
        <v>0</v>
      </c>
      <c r="S129" s="102">
        <v>0</v>
      </c>
      <c r="T129" s="102">
        <f>S129</f>
        <v>0</v>
      </c>
      <c r="U129" s="101">
        <f t="shared" ref="U129:AW129" si="554">IFERROR(($D129-$Q129)/$F129*U2,0)</f>
        <v>0</v>
      </c>
      <c r="V129" s="101">
        <f t="shared" si="554"/>
        <v>0</v>
      </c>
      <c r="W129" s="101">
        <f t="shared" si="554"/>
        <v>0</v>
      </c>
      <c r="X129" s="101">
        <f t="shared" si="554"/>
        <v>0</v>
      </c>
      <c r="Y129" s="101">
        <f t="shared" si="554"/>
        <v>0</v>
      </c>
      <c r="Z129" s="101">
        <f t="shared" si="554"/>
        <v>0</v>
      </c>
      <c r="AA129" s="101">
        <f t="shared" si="554"/>
        <v>0</v>
      </c>
      <c r="AB129" s="101">
        <f t="shared" si="554"/>
        <v>0</v>
      </c>
      <c r="AC129" s="101">
        <f t="shared" si="554"/>
        <v>0</v>
      </c>
      <c r="AD129" s="101">
        <f t="shared" si="554"/>
        <v>0</v>
      </c>
      <c r="AE129" s="101">
        <f t="shared" si="554"/>
        <v>0</v>
      </c>
      <c r="AF129" s="101">
        <f t="shared" si="554"/>
        <v>0</v>
      </c>
      <c r="AG129" s="101">
        <f t="shared" si="554"/>
        <v>0</v>
      </c>
      <c r="AH129" s="101">
        <f t="shared" si="554"/>
        <v>0</v>
      </c>
      <c r="AI129" s="101">
        <f t="shared" si="554"/>
        <v>0</v>
      </c>
      <c r="AJ129" s="101">
        <f t="shared" si="554"/>
        <v>0</v>
      </c>
      <c r="AK129" s="101">
        <f t="shared" si="554"/>
        <v>0</v>
      </c>
      <c r="AL129" s="101">
        <f t="shared" si="554"/>
        <v>0</v>
      </c>
      <c r="AM129" s="101">
        <f t="shared" si="554"/>
        <v>0</v>
      </c>
      <c r="AN129" s="101">
        <f t="shared" si="554"/>
        <v>0</v>
      </c>
      <c r="AO129" s="101">
        <f t="shared" si="554"/>
        <v>0</v>
      </c>
      <c r="AP129" s="101">
        <f t="shared" si="554"/>
        <v>0</v>
      </c>
      <c r="AQ129" s="101">
        <f t="shared" si="554"/>
        <v>0</v>
      </c>
      <c r="AR129" s="101">
        <f t="shared" si="554"/>
        <v>0</v>
      </c>
      <c r="AS129" s="101">
        <f t="shared" si="554"/>
        <v>0</v>
      </c>
      <c r="AT129" s="101">
        <f t="shared" si="554"/>
        <v>0</v>
      </c>
      <c r="AU129" s="101">
        <f t="shared" si="554"/>
        <v>0</v>
      </c>
      <c r="AV129" s="101">
        <f t="shared" si="554"/>
        <v>0</v>
      </c>
      <c r="AW129" s="101">
        <f t="shared" si="554"/>
        <v>0</v>
      </c>
      <c r="AX129" s="101">
        <f t="shared" ref="AX129:CB129" si="555">IFERROR(($D129-$Q129)/$F129*AX2,0)</f>
        <v>0</v>
      </c>
      <c r="AY129" s="101">
        <f t="shared" si="555"/>
        <v>0</v>
      </c>
      <c r="AZ129" s="101">
        <f t="shared" si="555"/>
        <v>0</v>
      </c>
      <c r="BA129" s="101">
        <f t="shared" si="555"/>
        <v>0</v>
      </c>
      <c r="BB129" s="101">
        <f t="shared" si="555"/>
        <v>0</v>
      </c>
      <c r="BC129" s="101">
        <f t="shared" si="555"/>
        <v>0</v>
      </c>
      <c r="BD129" s="101">
        <f t="shared" si="555"/>
        <v>0</v>
      </c>
      <c r="BE129" s="101">
        <f t="shared" si="555"/>
        <v>0</v>
      </c>
      <c r="BF129" s="101">
        <f t="shared" si="555"/>
        <v>0</v>
      </c>
      <c r="BG129" s="101">
        <f t="shared" si="555"/>
        <v>0</v>
      </c>
      <c r="BH129" s="101">
        <f t="shared" si="555"/>
        <v>0</v>
      </c>
      <c r="BI129" s="101">
        <f t="shared" si="555"/>
        <v>0</v>
      </c>
      <c r="BJ129" s="101">
        <f t="shared" si="555"/>
        <v>0</v>
      </c>
      <c r="BK129" s="101">
        <f t="shared" si="555"/>
        <v>0</v>
      </c>
      <c r="BL129" s="101">
        <f t="shared" si="555"/>
        <v>0</v>
      </c>
      <c r="BM129" s="101">
        <f t="shared" si="555"/>
        <v>0</v>
      </c>
      <c r="BN129" s="101">
        <f t="shared" si="555"/>
        <v>0</v>
      </c>
      <c r="BO129" s="101">
        <f t="shared" si="555"/>
        <v>0</v>
      </c>
      <c r="BP129" s="101">
        <f t="shared" si="555"/>
        <v>0</v>
      </c>
      <c r="BQ129" s="101">
        <f t="shared" si="555"/>
        <v>0</v>
      </c>
      <c r="BR129" s="101">
        <f t="shared" si="555"/>
        <v>0</v>
      </c>
      <c r="BS129" s="101">
        <f t="shared" si="555"/>
        <v>0</v>
      </c>
      <c r="BT129" s="101">
        <f t="shared" si="555"/>
        <v>0</v>
      </c>
      <c r="BU129" s="101">
        <f t="shared" si="555"/>
        <v>0</v>
      </c>
      <c r="BV129" s="101">
        <f t="shared" si="555"/>
        <v>0</v>
      </c>
      <c r="BW129" s="101">
        <f t="shared" si="555"/>
        <v>0</v>
      </c>
      <c r="BX129" s="101">
        <f t="shared" si="555"/>
        <v>0</v>
      </c>
      <c r="BY129" s="101">
        <f t="shared" si="555"/>
        <v>0</v>
      </c>
      <c r="BZ129" s="101">
        <f t="shared" si="555"/>
        <v>0</v>
      </c>
      <c r="CA129" s="101">
        <f t="shared" si="555"/>
        <v>0</v>
      </c>
      <c r="CB129" s="101">
        <f t="shared" si="555"/>
        <v>0</v>
      </c>
      <c r="CC129" s="101">
        <f t="shared" ref="CC129:DH129" si="556">IFERROR(($D129-$Q129)/$F129*CC2,0)</f>
        <v>0</v>
      </c>
      <c r="CD129" s="101">
        <f t="shared" si="556"/>
        <v>0</v>
      </c>
      <c r="CE129" s="101">
        <f t="shared" si="556"/>
        <v>0</v>
      </c>
      <c r="CF129" s="101">
        <f t="shared" si="556"/>
        <v>0</v>
      </c>
      <c r="CG129" s="101">
        <f t="shared" si="556"/>
        <v>0</v>
      </c>
      <c r="CH129" s="101">
        <f t="shared" si="556"/>
        <v>0</v>
      </c>
      <c r="CI129" s="101">
        <f t="shared" si="556"/>
        <v>0</v>
      </c>
      <c r="CJ129" s="101">
        <f t="shared" si="556"/>
        <v>0</v>
      </c>
      <c r="CK129" s="101">
        <f t="shared" si="556"/>
        <v>0</v>
      </c>
      <c r="CL129" s="101">
        <f t="shared" si="556"/>
        <v>0</v>
      </c>
      <c r="CM129" s="101">
        <f t="shared" si="556"/>
        <v>0</v>
      </c>
      <c r="CN129" s="101">
        <f t="shared" si="556"/>
        <v>0</v>
      </c>
      <c r="CO129" s="101">
        <f t="shared" si="556"/>
        <v>0</v>
      </c>
      <c r="CP129" s="101">
        <f t="shared" si="556"/>
        <v>0</v>
      </c>
      <c r="CQ129" s="101">
        <f t="shared" si="556"/>
        <v>0</v>
      </c>
      <c r="CR129" s="101">
        <f t="shared" si="556"/>
        <v>0</v>
      </c>
      <c r="CS129" s="101">
        <f t="shared" si="556"/>
        <v>0</v>
      </c>
      <c r="CT129" s="101">
        <f t="shared" si="556"/>
        <v>0</v>
      </c>
      <c r="CU129" s="101">
        <f t="shared" si="556"/>
        <v>0</v>
      </c>
      <c r="CV129" s="101">
        <f t="shared" si="556"/>
        <v>0</v>
      </c>
      <c r="CW129" s="101">
        <f t="shared" si="556"/>
        <v>0</v>
      </c>
      <c r="CX129" s="101">
        <f t="shared" si="556"/>
        <v>0</v>
      </c>
      <c r="CY129" s="101">
        <f t="shared" si="556"/>
        <v>0</v>
      </c>
      <c r="CZ129" s="101">
        <f t="shared" si="556"/>
        <v>0</v>
      </c>
      <c r="DA129" s="101">
        <f t="shared" si="556"/>
        <v>0</v>
      </c>
      <c r="DB129" s="101">
        <f t="shared" si="556"/>
        <v>0</v>
      </c>
      <c r="DC129" s="101">
        <f t="shared" si="556"/>
        <v>0</v>
      </c>
      <c r="DD129" s="101">
        <f t="shared" si="556"/>
        <v>0</v>
      </c>
      <c r="DE129" s="101">
        <f t="shared" si="556"/>
        <v>0</v>
      </c>
      <c r="DF129" s="101">
        <f t="shared" si="556"/>
        <v>0</v>
      </c>
      <c r="DG129" s="101">
        <f t="shared" si="556"/>
        <v>0</v>
      </c>
      <c r="DH129" s="101">
        <f t="shared" si="556"/>
        <v>0</v>
      </c>
      <c r="DI129" s="101">
        <f t="shared" ref="DI129:EI129" si="557">IFERROR(($D129-$Q129)/$F129*DI2,0)</f>
        <v>0</v>
      </c>
      <c r="DJ129" s="101">
        <f t="shared" si="557"/>
        <v>0</v>
      </c>
      <c r="DK129" s="101">
        <f t="shared" si="557"/>
        <v>0</v>
      </c>
      <c r="DL129" s="101">
        <f t="shared" si="557"/>
        <v>0</v>
      </c>
      <c r="DM129" s="101">
        <f t="shared" si="557"/>
        <v>0</v>
      </c>
      <c r="DN129" s="101">
        <f t="shared" si="557"/>
        <v>0</v>
      </c>
      <c r="DO129" s="101">
        <f t="shared" si="557"/>
        <v>0</v>
      </c>
      <c r="DP129" s="101">
        <f t="shared" si="557"/>
        <v>0</v>
      </c>
      <c r="DQ129" s="101">
        <f t="shared" si="557"/>
        <v>0</v>
      </c>
      <c r="DR129" s="101">
        <f t="shared" si="557"/>
        <v>0</v>
      </c>
      <c r="DS129" s="101">
        <f t="shared" si="557"/>
        <v>0</v>
      </c>
      <c r="DT129" s="101">
        <f t="shared" si="557"/>
        <v>0</v>
      </c>
      <c r="DU129" s="101">
        <f t="shared" si="557"/>
        <v>0</v>
      </c>
      <c r="DV129" s="101">
        <f t="shared" si="557"/>
        <v>0</v>
      </c>
      <c r="DW129" s="101">
        <f t="shared" si="557"/>
        <v>0</v>
      </c>
      <c r="DX129" s="101">
        <f t="shared" si="557"/>
        <v>0</v>
      </c>
      <c r="DY129" s="101">
        <f t="shared" si="557"/>
        <v>0</v>
      </c>
      <c r="DZ129" s="101">
        <f t="shared" si="557"/>
        <v>0</v>
      </c>
      <c r="EA129" s="101">
        <f t="shared" si="557"/>
        <v>0</v>
      </c>
      <c r="EB129" s="101">
        <f t="shared" si="557"/>
        <v>0</v>
      </c>
      <c r="EC129" s="101">
        <f t="shared" si="557"/>
        <v>0</v>
      </c>
      <c r="ED129" s="101">
        <f t="shared" si="557"/>
        <v>0</v>
      </c>
      <c r="EE129" s="101">
        <f t="shared" si="557"/>
        <v>0</v>
      </c>
      <c r="EF129" s="101">
        <f t="shared" si="557"/>
        <v>0</v>
      </c>
      <c r="EG129" s="101">
        <f t="shared" si="557"/>
        <v>0</v>
      </c>
      <c r="EH129" s="101">
        <f t="shared" si="557"/>
        <v>0</v>
      </c>
      <c r="EI129" s="101">
        <f t="shared" si="557"/>
        <v>0</v>
      </c>
      <c r="EJ129" s="59"/>
      <c r="EK129" s="59"/>
      <c r="EL129" s="59"/>
      <c r="EM129" s="59"/>
      <c r="EN129" s="59"/>
      <c r="EO129" s="59"/>
      <c r="EP129" s="59"/>
      <c r="EQ129" s="59"/>
      <c r="ER129" s="59"/>
      <c r="ES129" s="59"/>
      <c r="ET129" s="59"/>
      <c r="EU129" s="59"/>
      <c r="EV129" s="59"/>
      <c r="EW129" s="59"/>
      <c r="EX129" s="59"/>
      <c r="EY129" s="59"/>
      <c r="EZ129" s="59"/>
      <c r="FA129" s="59"/>
      <c r="FB129" s="59"/>
      <c r="FC129" s="59"/>
      <c r="FD129" s="59"/>
      <c r="FE129" s="59"/>
      <c r="FF129" s="59"/>
      <c r="FG129" s="59"/>
      <c r="FH129" s="59"/>
      <c r="FI129" s="59"/>
      <c r="FJ129" s="59"/>
      <c r="FK129" s="59"/>
      <c r="FL129" s="59"/>
      <c r="FM129" s="59"/>
      <c r="FN129" s="59"/>
      <c r="FO129" s="59"/>
      <c r="FP129" s="59"/>
      <c r="FQ129" s="59"/>
      <c r="FR129" s="59"/>
      <c r="FS129" s="59"/>
      <c r="FT129" s="60"/>
      <c r="FU129" s="60"/>
      <c r="FV129" s="60"/>
      <c r="FW129" s="60"/>
      <c r="FX129" s="60"/>
      <c r="FY129" s="60"/>
      <c r="FZ129" s="60"/>
      <c r="GA129" s="60"/>
      <c r="GB129" s="60"/>
      <c r="GC129" s="60"/>
      <c r="GD129" s="60"/>
      <c r="GE129" s="60"/>
      <c r="GF129" s="60"/>
      <c r="GG129" s="60"/>
      <c r="GH129" s="60"/>
      <c r="GI129" s="60"/>
      <c r="GJ129" s="60"/>
      <c r="GK129" s="60"/>
      <c r="GL129" s="60"/>
      <c r="GM129" s="60"/>
      <c r="GN129" s="60"/>
      <c r="GO129" s="60"/>
      <c r="GP129" s="60"/>
      <c r="GQ129" s="60"/>
      <c r="GR129" s="60"/>
      <c r="GS129" s="60"/>
    </row>
    <row r="130" spans="2:201" x14ac:dyDescent="0.2">
      <c r="B130" s="95" t="s">
        <v>1021</v>
      </c>
      <c r="C130" s="96" t="s">
        <v>1022</v>
      </c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8">
        <f t="shared" ref="P130:S130" si="558">SUM(P131:P133)</f>
        <v>0</v>
      </c>
      <c r="Q130" s="99">
        <f t="shared" si="558"/>
        <v>0</v>
      </c>
      <c r="R130" s="99">
        <f t="shared" si="558"/>
        <v>0</v>
      </c>
      <c r="S130" s="99">
        <f t="shared" si="558"/>
        <v>0</v>
      </c>
      <c r="T130" s="99">
        <f t="shared" ref="T130:AW130" si="559">SUM(T131:T133)</f>
        <v>0</v>
      </c>
      <c r="U130" s="99">
        <f t="shared" si="559"/>
        <v>0</v>
      </c>
      <c r="V130" s="99">
        <f t="shared" si="559"/>
        <v>0</v>
      </c>
      <c r="W130" s="99">
        <f t="shared" si="559"/>
        <v>0</v>
      </c>
      <c r="X130" s="99">
        <f t="shared" si="559"/>
        <v>0</v>
      </c>
      <c r="Y130" s="99">
        <f t="shared" si="559"/>
        <v>0</v>
      </c>
      <c r="Z130" s="99">
        <f t="shared" si="559"/>
        <v>0</v>
      </c>
      <c r="AA130" s="99">
        <f t="shared" si="559"/>
        <v>0</v>
      </c>
      <c r="AB130" s="99">
        <f t="shared" si="559"/>
        <v>0</v>
      </c>
      <c r="AC130" s="99">
        <f t="shared" si="559"/>
        <v>0</v>
      </c>
      <c r="AD130" s="99">
        <f t="shared" si="559"/>
        <v>0</v>
      </c>
      <c r="AE130" s="99">
        <f t="shared" si="559"/>
        <v>0</v>
      </c>
      <c r="AF130" s="99">
        <f t="shared" si="559"/>
        <v>0</v>
      </c>
      <c r="AG130" s="99">
        <f t="shared" si="559"/>
        <v>0</v>
      </c>
      <c r="AH130" s="99">
        <f t="shared" si="559"/>
        <v>0</v>
      </c>
      <c r="AI130" s="99">
        <f t="shared" si="559"/>
        <v>0</v>
      </c>
      <c r="AJ130" s="99">
        <f t="shared" si="559"/>
        <v>0</v>
      </c>
      <c r="AK130" s="99">
        <f t="shared" si="559"/>
        <v>0</v>
      </c>
      <c r="AL130" s="99">
        <f t="shared" si="559"/>
        <v>0</v>
      </c>
      <c r="AM130" s="99">
        <f t="shared" si="559"/>
        <v>0</v>
      </c>
      <c r="AN130" s="99">
        <f t="shared" si="559"/>
        <v>0</v>
      </c>
      <c r="AO130" s="99">
        <f t="shared" si="559"/>
        <v>0</v>
      </c>
      <c r="AP130" s="99">
        <f t="shared" si="559"/>
        <v>0</v>
      </c>
      <c r="AQ130" s="99">
        <f t="shared" si="559"/>
        <v>0</v>
      </c>
      <c r="AR130" s="99">
        <f t="shared" si="559"/>
        <v>0</v>
      </c>
      <c r="AS130" s="99">
        <f t="shared" si="559"/>
        <v>0</v>
      </c>
      <c r="AT130" s="99">
        <f t="shared" si="559"/>
        <v>0</v>
      </c>
      <c r="AU130" s="99">
        <f t="shared" si="559"/>
        <v>0</v>
      </c>
      <c r="AV130" s="99">
        <f t="shared" si="559"/>
        <v>0</v>
      </c>
      <c r="AW130" s="99">
        <f t="shared" si="559"/>
        <v>0</v>
      </c>
      <c r="AX130" s="99">
        <f t="shared" ref="AX130:DF130" si="560">SUM(AX131:AX133)</f>
        <v>0</v>
      </c>
      <c r="AY130" s="99">
        <f t="shared" si="560"/>
        <v>0</v>
      </c>
      <c r="AZ130" s="99">
        <f t="shared" si="560"/>
        <v>0</v>
      </c>
      <c r="BA130" s="99">
        <f t="shared" si="560"/>
        <v>0</v>
      </c>
      <c r="BB130" s="99">
        <f t="shared" si="560"/>
        <v>0</v>
      </c>
      <c r="BC130" s="99">
        <f t="shared" si="560"/>
        <v>0</v>
      </c>
      <c r="BD130" s="99">
        <f t="shared" si="560"/>
        <v>0</v>
      </c>
      <c r="BE130" s="99">
        <f t="shared" si="560"/>
        <v>0</v>
      </c>
      <c r="BF130" s="99">
        <f t="shared" si="560"/>
        <v>0</v>
      </c>
      <c r="BG130" s="99">
        <f t="shared" si="560"/>
        <v>0</v>
      </c>
      <c r="BH130" s="99">
        <f t="shared" si="560"/>
        <v>0</v>
      </c>
      <c r="BI130" s="99">
        <f t="shared" si="560"/>
        <v>0</v>
      </c>
      <c r="BJ130" s="99">
        <f t="shared" si="560"/>
        <v>0</v>
      </c>
      <c r="BK130" s="99">
        <f t="shared" si="560"/>
        <v>0</v>
      </c>
      <c r="BL130" s="99">
        <f t="shared" si="560"/>
        <v>0</v>
      </c>
      <c r="BM130" s="99">
        <f t="shared" si="560"/>
        <v>0</v>
      </c>
      <c r="BN130" s="99">
        <f t="shared" si="560"/>
        <v>0</v>
      </c>
      <c r="BO130" s="99">
        <f t="shared" si="560"/>
        <v>0</v>
      </c>
      <c r="BP130" s="99">
        <f t="shared" si="560"/>
        <v>0</v>
      </c>
      <c r="BQ130" s="99">
        <f t="shared" si="560"/>
        <v>0</v>
      </c>
      <c r="BR130" s="99">
        <f t="shared" si="560"/>
        <v>0</v>
      </c>
      <c r="BS130" s="99">
        <f t="shared" si="560"/>
        <v>0</v>
      </c>
      <c r="BT130" s="99">
        <f t="shared" si="560"/>
        <v>0</v>
      </c>
      <c r="BU130" s="99">
        <f t="shared" si="560"/>
        <v>0</v>
      </c>
      <c r="BV130" s="99">
        <f t="shared" si="560"/>
        <v>0</v>
      </c>
      <c r="BW130" s="99">
        <f t="shared" si="560"/>
        <v>0</v>
      </c>
      <c r="BX130" s="99">
        <f t="shared" si="560"/>
        <v>0</v>
      </c>
      <c r="BY130" s="99">
        <f t="shared" si="560"/>
        <v>0</v>
      </c>
      <c r="BZ130" s="99">
        <f t="shared" si="560"/>
        <v>0</v>
      </c>
      <c r="CA130" s="99">
        <f t="shared" si="560"/>
        <v>0</v>
      </c>
      <c r="CB130" s="99">
        <f t="shared" si="560"/>
        <v>0</v>
      </c>
      <c r="CC130" s="99">
        <f t="shared" si="560"/>
        <v>0</v>
      </c>
      <c r="CD130" s="99">
        <f t="shared" si="560"/>
        <v>0</v>
      </c>
      <c r="CE130" s="99">
        <f t="shared" si="560"/>
        <v>0</v>
      </c>
      <c r="CF130" s="99">
        <f t="shared" si="560"/>
        <v>0</v>
      </c>
      <c r="CG130" s="99">
        <f t="shared" si="560"/>
        <v>0</v>
      </c>
      <c r="CH130" s="99">
        <f t="shared" si="560"/>
        <v>0</v>
      </c>
      <c r="CI130" s="99">
        <f t="shared" si="560"/>
        <v>0</v>
      </c>
      <c r="CJ130" s="99">
        <f t="shared" si="560"/>
        <v>0</v>
      </c>
      <c r="CK130" s="99">
        <f t="shared" si="560"/>
        <v>0</v>
      </c>
      <c r="CL130" s="99">
        <f t="shared" si="560"/>
        <v>0</v>
      </c>
      <c r="CM130" s="99">
        <f t="shared" si="560"/>
        <v>0</v>
      </c>
      <c r="CN130" s="99">
        <f t="shared" si="560"/>
        <v>0</v>
      </c>
      <c r="CO130" s="99">
        <f t="shared" si="560"/>
        <v>0</v>
      </c>
      <c r="CP130" s="99">
        <f t="shared" si="560"/>
        <v>0</v>
      </c>
      <c r="CQ130" s="99">
        <f t="shared" si="560"/>
        <v>0</v>
      </c>
      <c r="CR130" s="99">
        <f t="shared" si="560"/>
        <v>0</v>
      </c>
      <c r="CS130" s="99">
        <f t="shared" si="560"/>
        <v>0</v>
      </c>
      <c r="CT130" s="99">
        <f t="shared" si="560"/>
        <v>0</v>
      </c>
      <c r="CU130" s="99">
        <f t="shared" si="560"/>
        <v>0</v>
      </c>
      <c r="CV130" s="99">
        <f t="shared" si="560"/>
        <v>0</v>
      </c>
      <c r="CW130" s="99">
        <f t="shared" si="560"/>
        <v>0</v>
      </c>
      <c r="CX130" s="99">
        <f t="shared" si="560"/>
        <v>0</v>
      </c>
      <c r="CY130" s="99">
        <f t="shared" si="560"/>
        <v>0</v>
      </c>
      <c r="CZ130" s="99">
        <f t="shared" si="560"/>
        <v>0</v>
      </c>
      <c r="DA130" s="99">
        <f t="shared" si="560"/>
        <v>0</v>
      </c>
      <c r="DB130" s="99">
        <f t="shared" si="560"/>
        <v>0</v>
      </c>
      <c r="DC130" s="99">
        <f t="shared" si="560"/>
        <v>0</v>
      </c>
      <c r="DD130" s="99">
        <f t="shared" si="560"/>
        <v>0</v>
      </c>
      <c r="DE130" s="99">
        <f t="shared" si="560"/>
        <v>0</v>
      </c>
      <c r="DF130" s="99">
        <f t="shared" si="560"/>
        <v>0</v>
      </c>
      <c r="DG130" s="99">
        <f t="shared" ref="DG130:EI130" si="561">SUM(DG131:DG133)</f>
        <v>0</v>
      </c>
      <c r="DH130" s="99">
        <f t="shared" si="561"/>
        <v>0</v>
      </c>
      <c r="DI130" s="99">
        <f t="shared" si="561"/>
        <v>0</v>
      </c>
      <c r="DJ130" s="99">
        <f t="shared" si="561"/>
        <v>0</v>
      </c>
      <c r="DK130" s="99">
        <f t="shared" si="561"/>
        <v>0</v>
      </c>
      <c r="DL130" s="99">
        <f t="shared" si="561"/>
        <v>0</v>
      </c>
      <c r="DM130" s="99">
        <f t="shared" si="561"/>
        <v>0</v>
      </c>
      <c r="DN130" s="99">
        <f t="shared" si="561"/>
        <v>0</v>
      </c>
      <c r="DO130" s="99">
        <f t="shared" si="561"/>
        <v>0</v>
      </c>
      <c r="DP130" s="99">
        <f t="shared" si="561"/>
        <v>0</v>
      </c>
      <c r="DQ130" s="99">
        <f t="shared" si="561"/>
        <v>0</v>
      </c>
      <c r="DR130" s="99">
        <f t="shared" si="561"/>
        <v>0</v>
      </c>
      <c r="DS130" s="99">
        <f t="shared" si="561"/>
        <v>0</v>
      </c>
      <c r="DT130" s="99">
        <f t="shared" si="561"/>
        <v>0</v>
      </c>
      <c r="DU130" s="99">
        <f t="shared" si="561"/>
        <v>0</v>
      </c>
      <c r="DV130" s="99">
        <f t="shared" si="561"/>
        <v>0</v>
      </c>
      <c r="DW130" s="99">
        <f t="shared" si="561"/>
        <v>0</v>
      </c>
      <c r="DX130" s="99">
        <f t="shared" si="561"/>
        <v>0</v>
      </c>
      <c r="DY130" s="99">
        <f t="shared" si="561"/>
        <v>0</v>
      </c>
      <c r="DZ130" s="99">
        <f t="shared" si="561"/>
        <v>0</v>
      </c>
      <c r="EA130" s="99">
        <f t="shared" si="561"/>
        <v>0</v>
      </c>
      <c r="EB130" s="99">
        <f t="shared" si="561"/>
        <v>0</v>
      </c>
      <c r="EC130" s="99">
        <f t="shared" si="561"/>
        <v>0</v>
      </c>
      <c r="ED130" s="99">
        <f t="shared" si="561"/>
        <v>0</v>
      </c>
      <c r="EE130" s="99">
        <f t="shared" si="561"/>
        <v>0</v>
      </c>
      <c r="EF130" s="99">
        <f t="shared" si="561"/>
        <v>0</v>
      </c>
      <c r="EG130" s="99">
        <f t="shared" si="561"/>
        <v>0</v>
      </c>
      <c r="EH130" s="99">
        <f t="shared" si="561"/>
        <v>0</v>
      </c>
      <c r="EI130" s="99">
        <f t="shared" si="561"/>
        <v>0</v>
      </c>
      <c r="EJ130" s="59"/>
      <c r="EK130" s="59"/>
      <c r="EL130" s="59"/>
      <c r="EM130" s="59"/>
      <c r="EN130" s="59"/>
      <c r="EO130" s="59"/>
      <c r="EP130" s="59"/>
      <c r="EQ130" s="59"/>
      <c r="ER130" s="59"/>
      <c r="ES130" s="59"/>
      <c r="ET130" s="59"/>
      <c r="EU130" s="59"/>
      <c r="EV130" s="59"/>
      <c r="EW130" s="59"/>
      <c r="EX130" s="59"/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60"/>
      <c r="FU130" s="60"/>
      <c r="FV130" s="60"/>
      <c r="FW130" s="60"/>
      <c r="FX130" s="60"/>
      <c r="FY130" s="60"/>
      <c r="FZ130" s="60"/>
      <c r="GA130" s="60"/>
      <c r="GB130" s="60"/>
      <c r="GC130" s="60"/>
      <c r="GD130" s="60"/>
      <c r="GE130" s="60"/>
      <c r="GF130" s="60"/>
      <c r="GG130" s="60"/>
      <c r="GH130" s="60"/>
      <c r="GI130" s="60"/>
      <c r="GJ130" s="60"/>
      <c r="GK130" s="60"/>
      <c r="GL130" s="60"/>
      <c r="GM130" s="60"/>
      <c r="GN130" s="60"/>
      <c r="GO130" s="60"/>
      <c r="GP130" s="60"/>
      <c r="GQ130" s="60"/>
      <c r="GR130" s="60"/>
      <c r="GS130" s="60"/>
    </row>
    <row r="131" spans="2:201" x14ac:dyDescent="0.2">
      <c r="B131" s="66" t="s">
        <v>1023</v>
      </c>
      <c r="C131" s="67" t="s">
        <v>1024</v>
      </c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9">
        <f>SUM(S131:EI131)</f>
        <v>0</v>
      </c>
      <c r="Q131" s="70">
        <f>SUMIF(S$5:EI$5,"факт",S131:EI131)</f>
        <v>0</v>
      </c>
      <c r="R131" s="59">
        <f>P131-Q131</f>
        <v>0</v>
      </c>
      <c r="S131" s="102">
        <v>0</v>
      </c>
      <c r="T131" s="102">
        <v>0</v>
      </c>
      <c r="U131" s="59">
        <v>0</v>
      </c>
      <c r="V131" s="59">
        <v>0</v>
      </c>
      <c r="W131" s="59">
        <v>0</v>
      </c>
      <c r="X131" s="59">
        <v>0</v>
      </c>
      <c r="Y131" s="59">
        <v>0</v>
      </c>
      <c r="Z131" s="59">
        <v>0</v>
      </c>
      <c r="AA131" s="59">
        <v>0</v>
      </c>
      <c r="AB131" s="59">
        <v>0</v>
      </c>
      <c r="AC131" s="59">
        <v>0</v>
      </c>
      <c r="AD131" s="59">
        <v>0</v>
      </c>
      <c r="AE131" s="59">
        <v>0</v>
      </c>
      <c r="AF131" s="59">
        <v>0</v>
      </c>
      <c r="AG131" s="59">
        <v>0</v>
      </c>
      <c r="AH131" s="59">
        <v>0</v>
      </c>
      <c r="AI131" s="59">
        <v>0</v>
      </c>
      <c r="AJ131" s="59">
        <v>0</v>
      </c>
      <c r="AK131" s="59">
        <v>0</v>
      </c>
      <c r="AL131" s="59">
        <v>0</v>
      </c>
      <c r="AM131" s="59">
        <v>0</v>
      </c>
      <c r="AN131" s="59">
        <v>0</v>
      </c>
      <c r="AO131" s="59">
        <v>0</v>
      </c>
      <c r="AP131" s="59">
        <v>0</v>
      </c>
      <c r="AQ131" s="59">
        <v>0</v>
      </c>
      <c r="AR131" s="59">
        <v>0</v>
      </c>
      <c r="AS131" s="59">
        <v>0</v>
      </c>
      <c r="AT131" s="59">
        <v>0</v>
      </c>
      <c r="AU131" s="59">
        <v>0</v>
      </c>
      <c r="AV131" s="59">
        <v>0</v>
      </c>
      <c r="AW131" s="59">
        <v>0</v>
      </c>
      <c r="AX131" s="59">
        <v>0</v>
      </c>
      <c r="AY131" s="59">
        <v>0</v>
      </c>
      <c r="AZ131" s="59">
        <v>0</v>
      </c>
      <c r="BA131" s="59">
        <v>0</v>
      </c>
      <c r="BB131" s="59">
        <v>0</v>
      </c>
      <c r="BC131" s="59">
        <v>0</v>
      </c>
      <c r="BD131" s="59">
        <v>0</v>
      </c>
      <c r="BE131" s="59">
        <v>0</v>
      </c>
      <c r="BF131" s="59">
        <v>0</v>
      </c>
      <c r="BG131" s="59">
        <v>0</v>
      </c>
      <c r="BH131" s="59">
        <v>0</v>
      </c>
      <c r="BI131" s="59">
        <v>0</v>
      </c>
      <c r="BJ131" s="59">
        <v>0</v>
      </c>
      <c r="BK131" s="59">
        <v>0</v>
      </c>
      <c r="BL131" s="59">
        <v>0</v>
      </c>
      <c r="BM131" s="59">
        <v>0</v>
      </c>
      <c r="BN131" s="59">
        <v>0</v>
      </c>
      <c r="BO131" s="59">
        <v>0</v>
      </c>
      <c r="BP131" s="59">
        <v>0</v>
      </c>
      <c r="BQ131" s="59">
        <v>0</v>
      </c>
      <c r="BR131" s="59">
        <v>0</v>
      </c>
      <c r="BS131" s="59">
        <v>0</v>
      </c>
      <c r="BT131" s="59">
        <v>0</v>
      </c>
      <c r="BU131" s="59">
        <v>0</v>
      </c>
      <c r="BV131" s="59">
        <v>0</v>
      </c>
      <c r="BW131" s="59">
        <v>0</v>
      </c>
      <c r="BX131" s="59">
        <v>0</v>
      </c>
      <c r="BY131" s="59">
        <v>0</v>
      </c>
      <c r="BZ131" s="59">
        <v>0</v>
      </c>
      <c r="CA131" s="59">
        <v>0</v>
      </c>
      <c r="CB131" s="59">
        <v>0</v>
      </c>
      <c r="CC131" s="59">
        <v>0</v>
      </c>
      <c r="CD131" s="59">
        <v>0</v>
      </c>
      <c r="CE131" s="59">
        <v>0</v>
      </c>
      <c r="CF131" s="59">
        <v>0</v>
      </c>
      <c r="CG131" s="59">
        <v>0</v>
      </c>
      <c r="CH131" s="59">
        <v>0</v>
      </c>
      <c r="CI131" s="59">
        <v>0</v>
      </c>
      <c r="CJ131" s="59">
        <v>0</v>
      </c>
      <c r="CK131" s="59">
        <v>0</v>
      </c>
      <c r="CL131" s="59">
        <v>0</v>
      </c>
      <c r="CM131" s="59">
        <v>0</v>
      </c>
      <c r="CN131" s="59">
        <v>0</v>
      </c>
      <c r="CO131" s="59">
        <v>0</v>
      </c>
      <c r="CP131" s="59">
        <v>0</v>
      </c>
      <c r="CQ131" s="59">
        <v>0</v>
      </c>
      <c r="CR131" s="59">
        <v>0</v>
      </c>
      <c r="CS131" s="59">
        <v>0</v>
      </c>
      <c r="CT131" s="59">
        <v>0</v>
      </c>
      <c r="CU131" s="59">
        <v>0</v>
      </c>
      <c r="CV131" s="59">
        <v>0</v>
      </c>
      <c r="CW131" s="59">
        <v>0</v>
      </c>
      <c r="CX131" s="59">
        <v>0</v>
      </c>
      <c r="CY131" s="59">
        <v>0</v>
      </c>
      <c r="CZ131" s="59">
        <v>0</v>
      </c>
      <c r="DA131" s="59">
        <v>0</v>
      </c>
      <c r="DB131" s="59">
        <v>0</v>
      </c>
      <c r="DC131" s="59">
        <v>0</v>
      </c>
      <c r="DD131" s="59">
        <v>0</v>
      </c>
      <c r="DE131" s="59">
        <v>0</v>
      </c>
      <c r="DF131" s="59">
        <v>0</v>
      </c>
      <c r="DG131" s="59">
        <v>0</v>
      </c>
      <c r="DH131" s="59">
        <v>0</v>
      </c>
      <c r="DI131" s="59">
        <v>0</v>
      </c>
      <c r="DJ131" s="59">
        <v>0</v>
      </c>
      <c r="DK131" s="59">
        <v>0</v>
      </c>
      <c r="DL131" s="59">
        <v>0</v>
      </c>
      <c r="DM131" s="59">
        <v>0</v>
      </c>
      <c r="DN131" s="59">
        <v>0</v>
      </c>
      <c r="DO131" s="59">
        <v>0</v>
      </c>
      <c r="DP131" s="59">
        <v>0</v>
      </c>
      <c r="DQ131" s="59">
        <v>0</v>
      </c>
      <c r="DR131" s="59">
        <v>0</v>
      </c>
      <c r="DS131" s="59">
        <v>0</v>
      </c>
      <c r="DT131" s="59">
        <v>0</v>
      </c>
      <c r="DU131" s="59">
        <v>0</v>
      </c>
      <c r="DV131" s="59">
        <v>0</v>
      </c>
      <c r="DW131" s="59">
        <v>0</v>
      </c>
      <c r="DX131" s="59">
        <v>0</v>
      </c>
      <c r="DY131" s="59">
        <v>0</v>
      </c>
      <c r="DZ131" s="59">
        <v>0</v>
      </c>
      <c r="EA131" s="59">
        <v>0</v>
      </c>
      <c r="EB131" s="59">
        <v>0</v>
      </c>
      <c r="EC131" s="59">
        <v>0</v>
      </c>
      <c r="ED131" s="59">
        <v>0</v>
      </c>
      <c r="EE131" s="59">
        <v>0</v>
      </c>
      <c r="EF131" s="59">
        <v>0</v>
      </c>
      <c r="EG131" s="59">
        <v>0</v>
      </c>
      <c r="EH131" s="59">
        <v>0</v>
      </c>
      <c r="EI131" s="59">
        <v>0</v>
      </c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/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60"/>
      <c r="FU131" s="60"/>
      <c r="FV131" s="60"/>
      <c r="FW131" s="60"/>
      <c r="FX131" s="60"/>
      <c r="FY131" s="60"/>
      <c r="FZ131" s="60"/>
      <c r="GA131" s="60"/>
      <c r="GB131" s="60"/>
      <c r="GC131" s="60"/>
      <c r="GD131" s="60"/>
      <c r="GE131" s="60"/>
      <c r="GF131" s="60"/>
      <c r="GG131" s="60"/>
      <c r="GH131" s="60"/>
      <c r="GI131" s="60"/>
      <c r="GJ131" s="60"/>
      <c r="GK131" s="60"/>
      <c r="GL131" s="60"/>
      <c r="GM131" s="60"/>
      <c r="GN131" s="60"/>
      <c r="GO131" s="60"/>
      <c r="GP131" s="60"/>
      <c r="GQ131" s="60"/>
      <c r="GR131" s="60"/>
      <c r="GS131" s="60"/>
    </row>
    <row r="132" spans="2:201" x14ac:dyDescent="0.2">
      <c r="B132" s="66" t="s">
        <v>1025</v>
      </c>
      <c r="C132" s="67" t="s">
        <v>1026</v>
      </c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9">
        <f>SUM(S132:EI132)</f>
        <v>0</v>
      </c>
      <c r="Q132" s="70">
        <f>SUMIF(S$5:EI$5,"факт",S132:EI132)</f>
        <v>0</v>
      </c>
      <c r="R132" s="59">
        <f>P132-Q132</f>
        <v>0</v>
      </c>
      <c r="S132" s="102">
        <v>0</v>
      </c>
      <c r="T132" s="102">
        <v>0</v>
      </c>
      <c r="U132" s="59">
        <v>0</v>
      </c>
      <c r="V132" s="59">
        <v>0</v>
      </c>
      <c r="W132" s="59">
        <v>0</v>
      </c>
      <c r="X132" s="59">
        <v>0</v>
      </c>
      <c r="Y132" s="59">
        <v>0</v>
      </c>
      <c r="Z132" s="59">
        <v>0</v>
      </c>
      <c r="AA132" s="59">
        <v>0</v>
      </c>
      <c r="AB132" s="59">
        <v>0</v>
      </c>
      <c r="AC132" s="59">
        <v>0</v>
      </c>
      <c r="AD132" s="59">
        <v>0</v>
      </c>
      <c r="AE132" s="59">
        <v>0</v>
      </c>
      <c r="AF132" s="59">
        <v>0</v>
      </c>
      <c r="AG132" s="59">
        <v>0</v>
      </c>
      <c r="AH132" s="59">
        <v>0</v>
      </c>
      <c r="AI132" s="59">
        <v>0</v>
      </c>
      <c r="AJ132" s="59">
        <v>0</v>
      </c>
      <c r="AK132" s="59">
        <v>0</v>
      </c>
      <c r="AL132" s="59">
        <v>0</v>
      </c>
      <c r="AM132" s="59">
        <v>0</v>
      </c>
      <c r="AN132" s="59">
        <v>0</v>
      </c>
      <c r="AO132" s="59">
        <v>0</v>
      </c>
      <c r="AP132" s="59">
        <v>0</v>
      </c>
      <c r="AQ132" s="59">
        <v>0</v>
      </c>
      <c r="AR132" s="59">
        <v>0</v>
      </c>
      <c r="AS132" s="59">
        <v>0</v>
      </c>
      <c r="AT132" s="59">
        <v>0</v>
      </c>
      <c r="AU132" s="59">
        <v>0</v>
      </c>
      <c r="AV132" s="59">
        <v>0</v>
      </c>
      <c r="AW132" s="59">
        <v>0</v>
      </c>
      <c r="AX132" s="59">
        <v>0</v>
      </c>
      <c r="AY132" s="59">
        <v>0</v>
      </c>
      <c r="AZ132" s="59">
        <v>0</v>
      </c>
      <c r="BA132" s="59">
        <v>0</v>
      </c>
      <c r="BB132" s="59">
        <v>0</v>
      </c>
      <c r="BC132" s="59">
        <v>0</v>
      </c>
      <c r="BD132" s="59">
        <v>0</v>
      </c>
      <c r="BE132" s="59">
        <v>0</v>
      </c>
      <c r="BF132" s="59">
        <v>0</v>
      </c>
      <c r="BG132" s="59">
        <v>0</v>
      </c>
      <c r="BH132" s="59">
        <v>0</v>
      </c>
      <c r="BI132" s="59">
        <v>0</v>
      </c>
      <c r="BJ132" s="59">
        <v>0</v>
      </c>
      <c r="BK132" s="59">
        <v>0</v>
      </c>
      <c r="BL132" s="59">
        <v>0</v>
      </c>
      <c r="BM132" s="59">
        <v>0</v>
      </c>
      <c r="BN132" s="59">
        <v>0</v>
      </c>
      <c r="BO132" s="59">
        <v>0</v>
      </c>
      <c r="BP132" s="59">
        <v>0</v>
      </c>
      <c r="BQ132" s="59">
        <v>0</v>
      </c>
      <c r="BR132" s="59">
        <v>0</v>
      </c>
      <c r="BS132" s="59">
        <v>0</v>
      </c>
      <c r="BT132" s="59">
        <v>0</v>
      </c>
      <c r="BU132" s="59">
        <v>0</v>
      </c>
      <c r="BV132" s="59">
        <v>0</v>
      </c>
      <c r="BW132" s="59">
        <v>0</v>
      </c>
      <c r="BX132" s="59">
        <v>0</v>
      </c>
      <c r="BY132" s="59">
        <v>0</v>
      </c>
      <c r="BZ132" s="59">
        <v>0</v>
      </c>
      <c r="CA132" s="59">
        <v>0</v>
      </c>
      <c r="CB132" s="59">
        <v>0</v>
      </c>
      <c r="CC132" s="59">
        <v>0</v>
      </c>
      <c r="CD132" s="59">
        <v>0</v>
      </c>
      <c r="CE132" s="59">
        <v>0</v>
      </c>
      <c r="CF132" s="59">
        <v>0</v>
      </c>
      <c r="CG132" s="59">
        <v>0</v>
      </c>
      <c r="CH132" s="59">
        <v>0</v>
      </c>
      <c r="CI132" s="59">
        <v>0</v>
      </c>
      <c r="CJ132" s="59">
        <v>0</v>
      </c>
      <c r="CK132" s="59">
        <v>0</v>
      </c>
      <c r="CL132" s="59">
        <v>0</v>
      </c>
      <c r="CM132" s="59">
        <v>0</v>
      </c>
      <c r="CN132" s="59">
        <v>0</v>
      </c>
      <c r="CO132" s="59">
        <v>0</v>
      </c>
      <c r="CP132" s="59">
        <v>0</v>
      </c>
      <c r="CQ132" s="59">
        <v>0</v>
      </c>
      <c r="CR132" s="59">
        <v>0</v>
      </c>
      <c r="CS132" s="59">
        <v>0</v>
      </c>
      <c r="CT132" s="59">
        <v>0</v>
      </c>
      <c r="CU132" s="59">
        <v>0</v>
      </c>
      <c r="CV132" s="59">
        <v>0</v>
      </c>
      <c r="CW132" s="59">
        <v>0</v>
      </c>
      <c r="CX132" s="59">
        <v>0</v>
      </c>
      <c r="CY132" s="59">
        <v>0</v>
      </c>
      <c r="CZ132" s="59">
        <v>0</v>
      </c>
      <c r="DA132" s="59">
        <v>0</v>
      </c>
      <c r="DB132" s="59">
        <v>0</v>
      </c>
      <c r="DC132" s="59">
        <v>0</v>
      </c>
      <c r="DD132" s="59">
        <v>0</v>
      </c>
      <c r="DE132" s="59">
        <v>0</v>
      </c>
      <c r="DF132" s="59">
        <v>0</v>
      </c>
      <c r="DG132" s="59">
        <v>0</v>
      </c>
      <c r="DH132" s="59">
        <v>0</v>
      </c>
      <c r="DI132" s="59">
        <v>0</v>
      </c>
      <c r="DJ132" s="59">
        <v>0</v>
      </c>
      <c r="DK132" s="59">
        <v>0</v>
      </c>
      <c r="DL132" s="59">
        <v>0</v>
      </c>
      <c r="DM132" s="59">
        <v>0</v>
      </c>
      <c r="DN132" s="59">
        <v>0</v>
      </c>
      <c r="DO132" s="59">
        <v>0</v>
      </c>
      <c r="DP132" s="59">
        <v>0</v>
      </c>
      <c r="DQ132" s="59">
        <v>0</v>
      </c>
      <c r="DR132" s="59">
        <v>0</v>
      </c>
      <c r="DS132" s="59">
        <v>0</v>
      </c>
      <c r="DT132" s="59">
        <v>0</v>
      </c>
      <c r="DU132" s="59">
        <v>0</v>
      </c>
      <c r="DV132" s="59">
        <v>0</v>
      </c>
      <c r="DW132" s="59">
        <v>0</v>
      </c>
      <c r="DX132" s="59">
        <v>0</v>
      </c>
      <c r="DY132" s="59">
        <v>0</v>
      </c>
      <c r="DZ132" s="59">
        <v>0</v>
      </c>
      <c r="EA132" s="59">
        <v>0</v>
      </c>
      <c r="EB132" s="59">
        <v>0</v>
      </c>
      <c r="EC132" s="59">
        <v>0</v>
      </c>
      <c r="ED132" s="59">
        <v>0</v>
      </c>
      <c r="EE132" s="59">
        <v>0</v>
      </c>
      <c r="EF132" s="59">
        <v>0</v>
      </c>
      <c r="EG132" s="59">
        <v>0</v>
      </c>
      <c r="EH132" s="59">
        <v>0</v>
      </c>
      <c r="EI132" s="59">
        <v>0</v>
      </c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60"/>
      <c r="FU132" s="60"/>
      <c r="FV132" s="60"/>
      <c r="FW132" s="60"/>
      <c r="FX132" s="60"/>
      <c r="FY132" s="60"/>
      <c r="FZ132" s="60"/>
      <c r="GA132" s="60"/>
      <c r="GB132" s="60"/>
      <c r="GC132" s="60"/>
      <c r="GD132" s="60"/>
      <c r="GE132" s="60"/>
      <c r="GF132" s="60"/>
      <c r="GG132" s="60"/>
      <c r="GH132" s="60"/>
      <c r="GI132" s="60"/>
      <c r="GJ132" s="60"/>
      <c r="GK132" s="60"/>
      <c r="GL132" s="60"/>
      <c r="GM132" s="60"/>
      <c r="GN132" s="60"/>
      <c r="GO132" s="60"/>
      <c r="GP132" s="60"/>
      <c r="GQ132" s="60"/>
      <c r="GR132" s="60"/>
      <c r="GS132" s="60"/>
    </row>
    <row r="133" spans="2:201" x14ac:dyDescent="0.2">
      <c r="B133" s="66" t="s">
        <v>1027</v>
      </c>
      <c r="C133" s="67" t="s">
        <v>1028</v>
      </c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9">
        <f>SUM(S133:EI133)</f>
        <v>0</v>
      </c>
      <c r="Q133" s="70">
        <f>SUMIF(S$5:EI$5,"факт",S133:EI133)</f>
        <v>0</v>
      </c>
      <c r="R133" s="59">
        <f>P133-Q133</f>
        <v>0</v>
      </c>
      <c r="S133" s="102">
        <v>0</v>
      </c>
      <c r="T133" s="102">
        <v>0</v>
      </c>
      <c r="U133" s="59">
        <v>0</v>
      </c>
      <c r="V133" s="59">
        <v>0</v>
      </c>
      <c r="W133" s="59">
        <v>0</v>
      </c>
      <c r="X133" s="59">
        <v>0</v>
      </c>
      <c r="Y133" s="59">
        <v>0</v>
      </c>
      <c r="Z133" s="59">
        <v>0</v>
      </c>
      <c r="AA133" s="59">
        <v>0</v>
      </c>
      <c r="AB133" s="59">
        <v>0</v>
      </c>
      <c r="AC133" s="59">
        <v>0</v>
      </c>
      <c r="AD133" s="59">
        <v>0</v>
      </c>
      <c r="AE133" s="59">
        <v>0</v>
      </c>
      <c r="AF133" s="59">
        <v>0</v>
      </c>
      <c r="AG133" s="59">
        <v>0</v>
      </c>
      <c r="AH133" s="59">
        <v>0</v>
      </c>
      <c r="AI133" s="59">
        <v>0</v>
      </c>
      <c r="AJ133" s="59">
        <v>0</v>
      </c>
      <c r="AK133" s="59">
        <v>0</v>
      </c>
      <c r="AL133" s="59">
        <v>0</v>
      </c>
      <c r="AM133" s="59">
        <v>0</v>
      </c>
      <c r="AN133" s="59">
        <v>0</v>
      </c>
      <c r="AO133" s="59">
        <v>0</v>
      </c>
      <c r="AP133" s="59">
        <v>0</v>
      </c>
      <c r="AQ133" s="59">
        <v>0</v>
      </c>
      <c r="AR133" s="59">
        <v>0</v>
      </c>
      <c r="AS133" s="59">
        <v>0</v>
      </c>
      <c r="AT133" s="59">
        <v>0</v>
      </c>
      <c r="AU133" s="59">
        <v>0</v>
      </c>
      <c r="AV133" s="59">
        <v>0</v>
      </c>
      <c r="AW133" s="59">
        <v>0</v>
      </c>
      <c r="AX133" s="59">
        <v>0</v>
      </c>
      <c r="AY133" s="59">
        <v>0</v>
      </c>
      <c r="AZ133" s="59">
        <v>0</v>
      </c>
      <c r="BA133" s="59">
        <v>0</v>
      </c>
      <c r="BB133" s="59">
        <v>0</v>
      </c>
      <c r="BC133" s="59">
        <v>0</v>
      </c>
      <c r="BD133" s="59">
        <v>0</v>
      </c>
      <c r="BE133" s="59">
        <v>0</v>
      </c>
      <c r="BF133" s="59">
        <v>0</v>
      </c>
      <c r="BG133" s="59">
        <v>0</v>
      </c>
      <c r="BH133" s="59">
        <v>0</v>
      </c>
      <c r="BI133" s="59">
        <v>0</v>
      </c>
      <c r="BJ133" s="59">
        <v>0</v>
      </c>
      <c r="BK133" s="59">
        <v>0</v>
      </c>
      <c r="BL133" s="59">
        <v>0</v>
      </c>
      <c r="BM133" s="59">
        <v>0</v>
      </c>
      <c r="BN133" s="59">
        <v>0</v>
      </c>
      <c r="BO133" s="59">
        <v>0</v>
      </c>
      <c r="BP133" s="59">
        <v>0</v>
      </c>
      <c r="BQ133" s="59">
        <v>0</v>
      </c>
      <c r="BR133" s="59">
        <v>0</v>
      </c>
      <c r="BS133" s="59">
        <v>0</v>
      </c>
      <c r="BT133" s="59">
        <v>0</v>
      </c>
      <c r="BU133" s="59">
        <v>0</v>
      </c>
      <c r="BV133" s="59">
        <v>0</v>
      </c>
      <c r="BW133" s="59">
        <v>0</v>
      </c>
      <c r="BX133" s="59">
        <v>0</v>
      </c>
      <c r="BY133" s="59">
        <v>0</v>
      </c>
      <c r="BZ133" s="59">
        <v>0</v>
      </c>
      <c r="CA133" s="59">
        <v>0</v>
      </c>
      <c r="CB133" s="59">
        <v>0</v>
      </c>
      <c r="CC133" s="59">
        <v>0</v>
      </c>
      <c r="CD133" s="59">
        <v>0</v>
      </c>
      <c r="CE133" s="59">
        <v>0</v>
      </c>
      <c r="CF133" s="59">
        <v>0</v>
      </c>
      <c r="CG133" s="59">
        <v>0</v>
      </c>
      <c r="CH133" s="59">
        <v>0</v>
      </c>
      <c r="CI133" s="59">
        <v>0</v>
      </c>
      <c r="CJ133" s="59">
        <v>0</v>
      </c>
      <c r="CK133" s="59">
        <v>0</v>
      </c>
      <c r="CL133" s="59">
        <v>0</v>
      </c>
      <c r="CM133" s="59">
        <v>0</v>
      </c>
      <c r="CN133" s="59">
        <v>0</v>
      </c>
      <c r="CO133" s="59">
        <v>0</v>
      </c>
      <c r="CP133" s="59">
        <v>0</v>
      </c>
      <c r="CQ133" s="59">
        <v>0</v>
      </c>
      <c r="CR133" s="59">
        <v>0</v>
      </c>
      <c r="CS133" s="59">
        <v>0</v>
      </c>
      <c r="CT133" s="59">
        <v>0</v>
      </c>
      <c r="CU133" s="59">
        <v>0</v>
      </c>
      <c r="CV133" s="59">
        <v>0</v>
      </c>
      <c r="CW133" s="59">
        <v>0</v>
      </c>
      <c r="CX133" s="59">
        <v>0</v>
      </c>
      <c r="CY133" s="59">
        <v>0</v>
      </c>
      <c r="CZ133" s="59">
        <v>0</v>
      </c>
      <c r="DA133" s="59">
        <v>0</v>
      </c>
      <c r="DB133" s="59">
        <v>0</v>
      </c>
      <c r="DC133" s="59">
        <v>0</v>
      </c>
      <c r="DD133" s="59">
        <v>0</v>
      </c>
      <c r="DE133" s="59">
        <v>0</v>
      </c>
      <c r="DF133" s="59">
        <v>0</v>
      </c>
      <c r="DG133" s="59">
        <v>0</v>
      </c>
      <c r="DH133" s="59">
        <v>0</v>
      </c>
      <c r="DI133" s="59">
        <v>0</v>
      </c>
      <c r="DJ133" s="59">
        <v>0</v>
      </c>
      <c r="DK133" s="59">
        <v>0</v>
      </c>
      <c r="DL133" s="59">
        <v>0</v>
      </c>
      <c r="DM133" s="59">
        <v>0</v>
      </c>
      <c r="DN133" s="59">
        <v>0</v>
      </c>
      <c r="DO133" s="59">
        <v>0</v>
      </c>
      <c r="DP133" s="59">
        <v>0</v>
      </c>
      <c r="DQ133" s="59">
        <v>0</v>
      </c>
      <c r="DR133" s="59">
        <v>0</v>
      </c>
      <c r="DS133" s="59">
        <v>0</v>
      </c>
      <c r="DT133" s="59">
        <v>0</v>
      </c>
      <c r="DU133" s="59">
        <v>0</v>
      </c>
      <c r="DV133" s="59">
        <v>0</v>
      </c>
      <c r="DW133" s="59">
        <v>0</v>
      </c>
      <c r="DX133" s="59">
        <v>0</v>
      </c>
      <c r="DY133" s="59">
        <v>0</v>
      </c>
      <c r="DZ133" s="59">
        <v>0</v>
      </c>
      <c r="EA133" s="59">
        <v>0</v>
      </c>
      <c r="EB133" s="59">
        <v>0</v>
      </c>
      <c r="EC133" s="59">
        <v>0</v>
      </c>
      <c r="ED133" s="59">
        <v>0</v>
      </c>
      <c r="EE133" s="59">
        <v>0</v>
      </c>
      <c r="EF133" s="59">
        <v>0</v>
      </c>
      <c r="EG133" s="59">
        <v>0</v>
      </c>
      <c r="EH133" s="59">
        <v>0</v>
      </c>
      <c r="EI133" s="59">
        <v>0</v>
      </c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60"/>
      <c r="FU133" s="60"/>
      <c r="FV133" s="60"/>
      <c r="FW133" s="60"/>
      <c r="FX133" s="60"/>
      <c r="FY133" s="60"/>
      <c r="FZ133" s="60"/>
      <c r="GA133" s="60"/>
      <c r="GB133" s="60"/>
      <c r="GC133" s="60"/>
      <c r="GD133" s="60"/>
      <c r="GE133" s="60"/>
      <c r="GF133" s="60"/>
      <c r="GG133" s="60"/>
      <c r="GH133" s="60"/>
      <c r="GI133" s="60"/>
      <c r="GJ133" s="60"/>
      <c r="GK133" s="60"/>
      <c r="GL133" s="60"/>
      <c r="GM133" s="60"/>
      <c r="GN133" s="60"/>
      <c r="GO133" s="60"/>
      <c r="GP133" s="60"/>
      <c r="GQ133" s="60"/>
      <c r="GR133" s="60"/>
      <c r="GS133" s="60"/>
    </row>
    <row r="134" spans="2:201" x14ac:dyDescent="0.2">
      <c r="B134" s="95" t="s">
        <v>1029</v>
      </c>
      <c r="C134" s="96" t="s">
        <v>1030</v>
      </c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8">
        <f>SUM(S134:EI134)</f>
        <v>0</v>
      </c>
      <c r="Q134" s="99">
        <f>SUMIF(S$5:EI$5,"факт",S134:EI134)</f>
        <v>0</v>
      </c>
      <c r="R134" s="99">
        <f>P134-Q134</f>
        <v>0</v>
      </c>
      <c r="S134" s="158">
        <f>IFERROR(
SUMIF(факт!$R$7:$R$2427,S$6&amp;"+"&amp;$C134&amp;"+"&amp;$D134,факт!$M$7:$M$2427),0)</f>
        <v>0</v>
      </c>
      <c r="T134" s="158">
        <f>IFERROR(
SUMIF(факт!$R$7:$R$2427,T$6&amp;"+"&amp;$C134&amp;"+"&amp;$D134,факт!$M$7:$M$2427),0)</f>
        <v>0</v>
      </c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  <c r="AH134" s="99"/>
      <c r="AI134" s="99"/>
      <c r="AJ134" s="99"/>
      <c r="AK134" s="99"/>
      <c r="AL134" s="99"/>
      <c r="AM134" s="99"/>
      <c r="AN134" s="99"/>
      <c r="AO134" s="99"/>
      <c r="AP134" s="99"/>
      <c r="AQ134" s="99"/>
      <c r="AR134" s="99"/>
      <c r="AS134" s="99"/>
      <c r="AT134" s="99"/>
      <c r="AU134" s="99"/>
      <c r="AV134" s="99"/>
      <c r="AW134" s="99"/>
      <c r="AX134" s="99"/>
      <c r="AY134" s="99"/>
      <c r="AZ134" s="99"/>
      <c r="BA134" s="99"/>
      <c r="BB134" s="99"/>
      <c r="BC134" s="99"/>
      <c r="BD134" s="99"/>
      <c r="BE134" s="99"/>
      <c r="BF134" s="99"/>
      <c r="BG134" s="99"/>
      <c r="BH134" s="99"/>
      <c r="BI134" s="99"/>
      <c r="BJ134" s="99"/>
      <c r="BK134" s="99"/>
      <c r="BL134" s="99"/>
      <c r="BM134" s="99"/>
      <c r="BN134" s="99"/>
      <c r="BO134" s="99"/>
      <c r="BP134" s="99"/>
      <c r="BQ134" s="99"/>
      <c r="BR134" s="99"/>
      <c r="BS134" s="99"/>
      <c r="BT134" s="99"/>
      <c r="BU134" s="99"/>
      <c r="BV134" s="99"/>
      <c r="BW134" s="99"/>
      <c r="BX134" s="99"/>
      <c r="BY134" s="99"/>
      <c r="BZ134" s="99"/>
      <c r="CA134" s="99"/>
      <c r="CB134" s="99"/>
      <c r="CC134" s="99"/>
      <c r="CD134" s="99"/>
      <c r="CE134" s="99"/>
      <c r="CF134" s="99"/>
      <c r="CG134" s="99"/>
      <c r="CH134" s="99"/>
      <c r="CI134" s="99"/>
      <c r="CJ134" s="99"/>
      <c r="CK134" s="99"/>
      <c r="CL134" s="99"/>
      <c r="CM134" s="99"/>
      <c r="CN134" s="99"/>
      <c r="CO134" s="99"/>
      <c r="CP134" s="99"/>
      <c r="CQ134" s="99"/>
      <c r="CR134" s="99"/>
      <c r="CS134" s="99"/>
      <c r="CT134" s="99"/>
      <c r="CU134" s="99"/>
      <c r="CV134" s="99"/>
      <c r="CW134" s="99"/>
      <c r="CX134" s="99"/>
      <c r="CY134" s="99"/>
      <c r="CZ134" s="99"/>
      <c r="DA134" s="99"/>
      <c r="DB134" s="99"/>
      <c r="DC134" s="99"/>
      <c r="DD134" s="99"/>
      <c r="DE134" s="99"/>
      <c r="DF134" s="99"/>
      <c r="DG134" s="99"/>
      <c r="DH134" s="99"/>
      <c r="DI134" s="99"/>
      <c r="DJ134" s="99"/>
      <c r="DK134" s="99"/>
      <c r="DL134" s="99"/>
      <c r="DM134" s="99"/>
      <c r="DN134" s="99"/>
      <c r="DO134" s="99"/>
      <c r="DP134" s="99"/>
      <c r="DQ134" s="99"/>
      <c r="DR134" s="99"/>
      <c r="DS134" s="99"/>
      <c r="DT134" s="99"/>
      <c r="DU134" s="99"/>
      <c r="DV134" s="99"/>
      <c r="DW134" s="99"/>
      <c r="DX134" s="99"/>
      <c r="DY134" s="99"/>
      <c r="DZ134" s="99"/>
      <c r="EA134" s="99"/>
      <c r="EB134" s="99"/>
      <c r="EC134" s="99"/>
      <c r="ED134" s="99"/>
      <c r="EE134" s="99"/>
      <c r="EF134" s="99"/>
      <c r="EG134" s="99"/>
      <c r="EH134" s="99"/>
      <c r="EI134" s="99"/>
      <c r="EJ134" s="59"/>
      <c r="EK134" s="59"/>
      <c r="EL134" s="59"/>
      <c r="EM134" s="59"/>
      <c r="EN134" s="59"/>
      <c r="EO134" s="59"/>
      <c r="EP134" s="59"/>
      <c r="EQ134" s="59"/>
      <c r="ER134" s="59"/>
      <c r="ES134" s="59"/>
      <c r="ET134" s="59"/>
      <c r="EU134" s="59"/>
      <c r="EV134" s="59"/>
      <c r="EW134" s="59"/>
      <c r="EX134" s="59"/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/>
      <c r="FK134" s="59"/>
      <c r="FL134" s="59"/>
      <c r="FM134" s="59"/>
      <c r="FN134" s="59"/>
      <c r="FO134" s="59"/>
      <c r="FP134" s="59"/>
      <c r="FQ134" s="59"/>
      <c r="FR134" s="59"/>
      <c r="FS134" s="59"/>
      <c r="FT134" s="60"/>
      <c r="FU134" s="60"/>
      <c r="FV134" s="60"/>
      <c r="FW134" s="60"/>
      <c r="FX134" s="60"/>
      <c r="FY134" s="60"/>
      <c r="FZ134" s="60"/>
      <c r="GA134" s="60"/>
      <c r="GB134" s="60"/>
      <c r="GC134" s="60"/>
      <c r="GD134" s="60"/>
      <c r="GE134" s="60"/>
      <c r="GF134" s="60"/>
      <c r="GG134" s="60"/>
      <c r="GH134" s="60"/>
      <c r="GI134" s="60"/>
      <c r="GJ134" s="60"/>
      <c r="GK134" s="60"/>
      <c r="GL134" s="60"/>
      <c r="GM134" s="60"/>
      <c r="GN134" s="60"/>
      <c r="GO134" s="60"/>
      <c r="GP134" s="60"/>
      <c r="GQ134" s="60"/>
      <c r="GR134" s="60"/>
      <c r="GS134" s="60"/>
    </row>
    <row r="135" spans="2:201" x14ac:dyDescent="0.2">
      <c r="B135" s="82">
        <v>0</v>
      </c>
      <c r="C135" s="83" t="s">
        <v>1031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4">
        <f t="shared" ref="P135:S135" si="562">P136+P144+P152</f>
        <v>0</v>
      </c>
      <c r="Q135" s="85">
        <f t="shared" si="562"/>
        <v>0</v>
      </c>
      <c r="R135" s="85">
        <f t="shared" si="562"/>
        <v>0</v>
      </c>
      <c r="S135" s="85">
        <f t="shared" si="562"/>
        <v>0</v>
      </c>
      <c r="T135" s="85">
        <f t="shared" ref="T135:AW135" si="563">T136+T144+T152</f>
        <v>0</v>
      </c>
      <c r="U135" s="85">
        <f t="shared" si="563"/>
        <v>0</v>
      </c>
      <c r="V135" s="85">
        <f t="shared" si="563"/>
        <v>0</v>
      </c>
      <c r="W135" s="85">
        <f t="shared" si="563"/>
        <v>0</v>
      </c>
      <c r="X135" s="85">
        <f t="shared" si="563"/>
        <v>0</v>
      </c>
      <c r="Y135" s="85">
        <f t="shared" si="563"/>
        <v>0</v>
      </c>
      <c r="Z135" s="85">
        <f t="shared" si="563"/>
        <v>0</v>
      </c>
      <c r="AA135" s="85">
        <f t="shared" si="563"/>
        <v>0</v>
      </c>
      <c r="AB135" s="85">
        <f t="shared" si="563"/>
        <v>0</v>
      </c>
      <c r="AC135" s="85">
        <f t="shared" si="563"/>
        <v>0</v>
      </c>
      <c r="AD135" s="85">
        <f t="shared" si="563"/>
        <v>0</v>
      </c>
      <c r="AE135" s="85">
        <f t="shared" si="563"/>
        <v>0</v>
      </c>
      <c r="AF135" s="85">
        <f t="shared" si="563"/>
        <v>0</v>
      </c>
      <c r="AG135" s="85">
        <f t="shared" si="563"/>
        <v>0</v>
      </c>
      <c r="AH135" s="85">
        <f t="shared" si="563"/>
        <v>0</v>
      </c>
      <c r="AI135" s="85">
        <f t="shared" si="563"/>
        <v>0</v>
      </c>
      <c r="AJ135" s="85">
        <f t="shared" si="563"/>
        <v>0</v>
      </c>
      <c r="AK135" s="85">
        <f t="shared" si="563"/>
        <v>0</v>
      </c>
      <c r="AL135" s="85">
        <f t="shared" si="563"/>
        <v>0</v>
      </c>
      <c r="AM135" s="85">
        <f t="shared" si="563"/>
        <v>0</v>
      </c>
      <c r="AN135" s="85">
        <f t="shared" si="563"/>
        <v>0</v>
      </c>
      <c r="AO135" s="85">
        <f t="shared" si="563"/>
        <v>0</v>
      </c>
      <c r="AP135" s="85">
        <f t="shared" si="563"/>
        <v>0</v>
      </c>
      <c r="AQ135" s="85">
        <f t="shared" si="563"/>
        <v>0</v>
      </c>
      <c r="AR135" s="85">
        <f t="shared" si="563"/>
        <v>0</v>
      </c>
      <c r="AS135" s="85">
        <f t="shared" si="563"/>
        <v>0</v>
      </c>
      <c r="AT135" s="85">
        <f t="shared" si="563"/>
        <v>0</v>
      </c>
      <c r="AU135" s="85">
        <f t="shared" si="563"/>
        <v>0</v>
      </c>
      <c r="AV135" s="85">
        <f t="shared" si="563"/>
        <v>0</v>
      </c>
      <c r="AW135" s="85">
        <f t="shared" si="563"/>
        <v>0</v>
      </c>
      <c r="AX135" s="85">
        <f t="shared" ref="AX135:DF135" si="564">AX136+AX144+AX152</f>
        <v>0</v>
      </c>
      <c r="AY135" s="85">
        <f t="shared" si="564"/>
        <v>0</v>
      </c>
      <c r="AZ135" s="85">
        <f t="shared" si="564"/>
        <v>0</v>
      </c>
      <c r="BA135" s="85">
        <f t="shared" si="564"/>
        <v>0</v>
      </c>
      <c r="BB135" s="85">
        <f t="shared" si="564"/>
        <v>0</v>
      </c>
      <c r="BC135" s="85">
        <f t="shared" si="564"/>
        <v>0</v>
      </c>
      <c r="BD135" s="85">
        <f t="shared" si="564"/>
        <v>0</v>
      </c>
      <c r="BE135" s="85">
        <f t="shared" si="564"/>
        <v>0</v>
      </c>
      <c r="BF135" s="85">
        <f t="shared" si="564"/>
        <v>0</v>
      </c>
      <c r="BG135" s="85">
        <f t="shared" si="564"/>
        <v>0</v>
      </c>
      <c r="BH135" s="85">
        <f t="shared" si="564"/>
        <v>0</v>
      </c>
      <c r="BI135" s="85">
        <f t="shared" si="564"/>
        <v>0</v>
      </c>
      <c r="BJ135" s="85">
        <f t="shared" si="564"/>
        <v>0</v>
      </c>
      <c r="BK135" s="85">
        <f t="shared" si="564"/>
        <v>0</v>
      </c>
      <c r="BL135" s="85">
        <f t="shared" si="564"/>
        <v>0</v>
      </c>
      <c r="BM135" s="85">
        <f t="shared" si="564"/>
        <v>0</v>
      </c>
      <c r="BN135" s="85">
        <f t="shared" si="564"/>
        <v>0</v>
      </c>
      <c r="BO135" s="85">
        <f t="shared" si="564"/>
        <v>0</v>
      </c>
      <c r="BP135" s="85">
        <f t="shared" si="564"/>
        <v>0</v>
      </c>
      <c r="BQ135" s="85">
        <f t="shared" si="564"/>
        <v>0</v>
      </c>
      <c r="BR135" s="85">
        <f t="shared" si="564"/>
        <v>0</v>
      </c>
      <c r="BS135" s="85">
        <f t="shared" si="564"/>
        <v>0</v>
      </c>
      <c r="BT135" s="85">
        <f t="shared" si="564"/>
        <v>0</v>
      </c>
      <c r="BU135" s="85">
        <f t="shared" si="564"/>
        <v>0</v>
      </c>
      <c r="BV135" s="85">
        <f t="shared" si="564"/>
        <v>0</v>
      </c>
      <c r="BW135" s="85">
        <f t="shared" si="564"/>
        <v>0</v>
      </c>
      <c r="BX135" s="85">
        <f t="shared" si="564"/>
        <v>0</v>
      </c>
      <c r="BY135" s="85">
        <f t="shared" si="564"/>
        <v>0</v>
      </c>
      <c r="BZ135" s="85">
        <f t="shared" si="564"/>
        <v>0</v>
      </c>
      <c r="CA135" s="85">
        <f t="shared" si="564"/>
        <v>0</v>
      </c>
      <c r="CB135" s="85">
        <f t="shared" si="564"/>
        <v>0</v>
      </c>
      <c r="CC135" s="85">
        <f t="shared" si="564"/>
        <v>0</v>
      </c>
      <c r="CD135" s="85">
        <f t="shared" si="564"/>
        <v>0</v>
      </c>
      <c r="CE135" s="85">
        <f t="shared" si="564"/>
        <v>0</v>
      </c>
      <c r="CF135" s="85">
        <f t="shared" si="564"/>
        <v>0</v>
      </c>
      <c r="CG135" s="85">
        <f t="shared" si="564"/>
        <v>0</v>
      </c>
      <c r="CH135" s="85">
        <f t="shared" si="564"/>
        <v>0</v>
      </c>
      <c r="CI135" s="85">
        <f t="shared" si="564"/>
        <v>0</v>
      </c>
      <c r="CJ135" s="85">
        <f t="shared" si="564"/>
        <v>0</v>
      </c>
      <c r="CK135" s="85">
        <f t="shared" si="564"/>
        <v>0</v>
      </c>
      <c r="CL135" s="85">
        <f t="shared" si="564"/>
        <v>0</v>
      </c>
      <c r="CM135" s="85">
        <f t="shared" si="564"/>
        <v>0</v>
      </c>
      <c r="CN135" s="85">
        <f t="shared" si="564"/>
        <v>0</v>
      </c>
      <c r="CO135" s="85">
        <f t="shared" si="564"/>
        <v>0</v>
      </c>
      <c r="CP135" s="85">
        <f t="shared" si="564"/>
        <v>0</v>
      </c>
      <c r="CQ135" s="85">
        <f t="shared" si="564"/>
        <v>0</v>
      </c>
      <c r="CR135" s="85">
        <f t="shared" si="564"/>
        <v>0</v>
      </c>
      <c r="CS135" s="85">
        <f t="shared" si="564"/>
        <v>0</v>
      </c>
      <c r="CT135" s="85">
        <f t="shared" si="564"/>
        <v>0</v>
      </c>
      <c r="CU135" s="85">
        <f t="shared" si="564"/>
        <v>0</v>
      </c>
      <c r="CV135" s="85">
        <f t="shared" si="564"/>
        <v>0</v>
      </c>
      <c r="CW135" s="85">
        <f t="shared" si="564"/>
        <v>0</v>
      </c>
      <c r="CX135" s="85">
        <f t="shared" si="564"/>
        <v>0</v>
      </c>
      <c r="CY135" s="85">
        <f t="shared" si="564"/>
        <v>0</v>
      </c>
      <c r="CZ135" s="85">
        <f t="shared" si="564"/>
        <v>0</v>
      </c>
      <c r="DA135" s="85">
        <f t="shared" si="564"/>
        <v>0</v>
      </c>
      <c r="DB135" s="85">
        <f t="shared" si="564"/>
        <v>0</v>
      </c>
      <c r="DC135" s="85">
        <f t="shared" si="564"/>
        <v>0</v>
      </c>
      <c r="DD135" s="85">
        <f t="shared" si="564"/>
        <v>0</v>
      </c>
      <c r="DE135" s="85">
        <f t="shared" si="564"/>
        <v>0</v>
      </c>
      <c r="DF135" s="85">
        <f t="shared" si="564"/>
        <v>0</v>
      </c>
      <c r="DG135" s="85">
        <f t="shared" ref="DG135:EI135" si="565">DG136+DG144+DG152</f>
        <v>0</v>
      </c>
      <c r="DH135" s="85">
        <f t="shared" si="565"/>
        <v>0</v>
      </c>
      <c r="DI135" s="85">
        <f t="shared" si="565"/>
        <v>0</v>
      </c>
      <c r="DJ135" s="85">
        <f t="shared" si="565"/>
        <v>0</v>
      </c>
      <c r="DK135" s="85">
        <f t="shared" si="565"/>
        <v>0</v>
      </c>
      <c r="DL135" s="85">
        <f t="shared" si="565"/>
        <v>0</v>
      </c>
      <c r="DM135" s="85">
        <f t="shared" si="565"/>
        <v>0</v>
      </c>
      <c r="DN135" s="85">
        <f t="shared" si="565"/>
        <v>0</v>
      </c>
      <c r="DO135" s="85">
        <f t="shared" si="565"/>
        <v>0</v>
      </c>
      <c r="DP135" s="85">
        <f t="shared" si="565"/>
        <v>0</v>
      </c>
      <c r="DQ135" s="85">
        <f t="shared" si="565"/>
        <v>0</v>
      </c>
      <c r="DR135" s="85">
        <f t="shared" si="565"/>
        <v>0</v>
      </c>
      <c r="DS135" s="85">
        <f t="shared" si="565"/>
        <v>0</v>
      </c>
      <c r="DT135" s="85">
        <f t="shared" si="565"/>
        <v>0</v>
      </c>
      <c r="DU135" s="85">
        <f t="shared" si="565"/>
        <v>0</v>
      </c>
      <c r="DV135" s="85">
        <f t="shared" si="565"/>
        <v>0</v>
      </c>
      <c r="DW135" s="85">
        <f t="shared" si="565"/>
        <v>0</v>
      </c>
      <c r="DX135" s="85">
        <f t="shared" si="565"/>
        <v>0</v>
      </c>
      <c r="DY135" s="85">
        <f t="shared" si="565"/>
        <v>0</v>
      </c>
      <c r="DZ135" s="85">
        <f t="shared" si="565"/>
        <v>0</v>
      </c>
      <c r="EA135" s="85">
        <f t="shared" si="565"/>
        <v>0</v>
      </c>
      <c r="EB135" s="85">
        <f t="shared" si="565"/>
        <v>0</v>
      </c>
      <c r="EC135" s="85">
        <f t="shared" si="565"/>
        <v>0</v>
      </c>
      <c r="ED135" s="85">
        <f t="shared" si="565"/>
        <v>0</v>
      </c>
      <c r="EE135" s="85">
        <f t="shared" si="565"/>
        <v>0</v>
      </c>
      <c r="EF135" s="85">
        <f t="shared" si="565"/>
        <v>0</v>
      </c>
      <c r="EG135" s="85">
        <f t="shared" si="565"/>
        <v>0</v>
      </c>
      <c r="EH135" s="85">
        <f t="shared" si="565"/>
        <v>0</v>
      </c>
      <c r="EI135" s="85">
        <f t="shared" si="565"/>
        <v>0</v>
      </c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/>
      <c r="EV135" s="59"/>
      <c r="EW135" s="59"/>
      <c r="EX135" s="59"/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60"/>
      <c r="FU135" s="60"/>
      <c r="FV135" s="60"/>
      <c r="FW135" s="60"/>
      <c r="FX135" s="60"/>
      <c r="FY135" s="60"/>
      <c r="FZ135" s="60"/>
      <c r="GA135" s="60"/>
      <c r="GB135" s="60"/>
      <c r="GC135" s="60"/>
      <c r="GD135" s="60"/>
      <c r="GE135" s="60"/>
      <c r="GF135" s="60"/>
      <c r="GG135" s="60"/>
      <c r="GH135" s="60"/>
      <c r="GI135" s="60"/>
      <c r="GJ135" s="60"/>
      <c r="GK135" s="60"/>
      <c r="GL135" s="60"/>
      <c r="GM135" s="60"/>
      <c r="GN135" s="60"/>
      <c r="GO135" s="60"/>
      <c r="GP135" s="60"/>
      <c r="GQ135" s="60"/>
      <c r="GR135" s="60"/>
      <c r="GS135" s="60"/>
    </row>
    <row r="136" spans="2:201" x14ac:dyDescent="0.2">
      <c r="B136" s="95" t="s">
        <v>1032</v>
      </c>
      <c r="C136" s="96" t="s">
        <v>362</v>
      </c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8">
        <f t="shared" ref="P136:S136" si="566">SUM(P137:P143)</f>
        <v>0</v>
      </c>
      <c r="Q136" s="99">
        <f t="shared" si="566"/>
        <v>0</v>
      </c>
      <c r="R136" s="99">
        <f t="shared" si="566"/>
        <v>0</v>
      </c>
      <c r="S136" s="99">
        <f t="shared" si="566"/>
        <v>0</v>
      </c>
      <c r="T136" s="99">
        <f t="shared" ref="T136:AW136" si="567">SUM(T137:T143)</f>
        <v>0</v>
      </c>
      <c r="U136" s="99">
        <f t="shared" si="567"/>
        <v>0</v>
      </c>
      <c r="V136" s="99">
        <f t="shared" si="567"/>
        <v>0</v>
      </c>
      <c r="W136" s="99">
        <f t="shared" si="567"/>
        <v>0</v>
      </c>
      <c r="X136" s="99">
        <f t="shared" si="567"/>
        <v>0</v>
      </c>
      <c r="Y136" s="99">
        <f t="shared" si="567"/>
        <v>0</v>
      </c>
      <c r="Z136" s="99">
        <f t="shared" si="567"/>
        <v>0</v>
      </c>
      <c r="AA136" s="99">
        <f t="shared" si="567"/>
        <v>0</v>
      </c>
      <c r="AB136" s="99">
        <f t="shared" si="567"/>
        <v>0</v>
      </c>
      <c r="AC136" s="99">
        <f t="shared" si="567"/>
        <v>0</v>
      </c>
      <c r="AD136" s="99">
        <f t="shared" si="567"/>
        <v>0</v>
      </c>
      <c r="AE136" s="99">
        <f t="shared" si="567"/>
        <v>0</v>
      </c>
      <c r="AF136" s="99">
        <f t="shared" si="567"/>
        <v>0</v>
      </c>
      <c r="AG136" s="99">
        <f t="shared" si="567"/>
        <v>0</v>
      </c>
      <c r="AH136" s="99">
        <f t="shared" si="567"/>
        <v>0</v>
      </c>
      <c r="AI136" s="99">
        <f t="shared" si="567"/>
        <v>0</v>
      </c>
      <c r="AJ136" s="99">
        <f t="shared" si="567"/>
        <v>0</v>
      </c>
      <c r="AK136" s="99">
        <f t="shared" si="567"/>
        <v>0</v>
      </c>
      <c r="AL136" s="99">
        <f t="shared" si="567"/>
        <v>0</v>
      </c>
      <c r="AM136" s="99">
        <f t="shared" si="567"/>
        <v>0</v>
      </c>
      <c r="AN136" s="99">
        <f t="shared" si="567"/>
        <v>0</v>
      </c>
      <c r="AO136" s="99">
        <f t="shared" si="567"/>
        <v>0</v>
      </c>
      <c r="AP136" s="99">
        <f t="shared" si="567"/>
        <v>0</v>
      </c>
      <c r="AQ136" s="99">
        <f t="shared" si="567"/>
        <v>0</v>
      </c>
      <c r="AR136" s="99">
        <f t="shared" si="567"/>
        <v>0</v>
      </c>
      <c r="AS136" s="99">
        <f t="shared" si="567"/>
        <v>0</v>
      </c>
      <c r="AT136" s="99">
        <f t="shared" si="567"/>
        <v>0</v>
      </c>
      <c r="AU136" s="99">
        <f t="shared" si="567"/>
        <v>0</v>
      </c>
      <c r="AV136" s="99">
        <f t="shared" si="567"/>
        <v>0</v>
      </c>
      <c r="AW136" s="99">
        <f t="shared" si="567"/>
        <v>0</v>
      </c>
      <c r="AX136" s="99">
        <f t="shared" ref="AX136:DF136" si="568">SUM(AX137:AX143)</f>
        <v>0</v>
      </c>
      <c r="AY136" s="99">
        <f t="shared" si="568"/>
        <v>0</v>
      </c>
      <c r="AZ136" s="99">
        <f t="shared" si="568"/>
        <v>0</v>
      </c>
      <c r="BA136" s="99">
        <f t="shared" si="568"/>
        <v>0</v>
      </c>
      <c r="BB136" s="99">
        <f t="shared" si="568"/>
        <v>0</v>
      </c>
      <c r="BC136" s="99">
        <f t="shared" si="568"/>
        <v>0</v>
      </c>
      <c r="BD136" s="99">
        <f t="shared" si="568"/>
        <v>0</v>
      </c>
      <c r="BE136" s="99">
        <f t="shared" si="568"/>
        <v>0</v>
      </c>
      <c r="BF136" s="99">
        <f t="shared" si="568"/>
        <v>0</v>
      </c>
      <c r="BG136" s="99">
        <f t="shared" si="568"/>
        <v>0</v>
      </c>
      <c r="BH136" s="99">
        <f t="shared" si="568"/>
        <v>0</v>
      </c>
      <c r="BI136" s="99">
        <f t="shared" si="568"/>
        <v>0</v>
      </c>
      <c r="BJ136" s="99">
        <f t="shared" si="568"/>
        <v>0</v>
      </c>
      <c r="BK136" s="99">
        <f t="shared" si="568"/>
        <v>0</v>
      </c>
      <c r="BL136" s="99">
        <f t="shared" si="568"/>
        <v>0</v>
      </c>
      <c r="BM136" s="99">
        <f t="shared" si="568"/>
        <v>0</v>
      </c>
      <c r="BN136" s="99">
        <f t="shared" si="568"/>
        <v>0</v>
      </c>
      <c r="BO136" s="99">
        <f t="shared" si="568"/>
        <v>0</v>
      </c>
      <c r="BP136" s="99">
        <f t="shared" si="568"/>
        <v>0</v>
      </c>
      <c r="BQ136" s="99">
        <f t="shared" si="568"/>
        <v>0</v>
      </c>
      <c r="BR136" s="99">
        <f t="shared" si="568"/>
        <v>0</v>
      </c>
      <c r="BS136" s="99">
        <f t="shared" si="568"/>
        <v>0</v>
      </c>
      <c r="BT136" s="99">
        <f t="shared" si="568"/>
        <v>0</v>
      </c>
      <c r="BU136" s="99">
        <f t="shared" si="568"/>
        <v>0</v>
      </c>
      <c r="BV136" s="99">
        <f t="shared" si="568"/>
        <v>0</v>
      </c>
      <c r="BW136" s="99">
        <f t="shared" si="568"/>
        <v>0</v>
      </c>
      <c r="BX136" s="99">
        <f t="shared" si="568"/>
        <v>0</v>
      </c>
      <c r="BY136" s="99">
        <f t="shared" si="568"/>
        <v>0</v>
      </c>
      <c r="BZ136" s="99">
        <f t="shared" si="568"/>
        <v>0</v>
      </c>
      <c r="CA136" s="99">
        <f t="shared" si="568"/>
        <v>0</v>
      </c>
      <c r="CB136" s="99">
        <f t="shared" si="568"/>
        <v>0</v>
      </c>
      <c r="CC136" s="99">
        <f t="shared" si="568"/>
        <v>0</v>
      </c>
      <c r="CD136" s="99">
        <f t="shared" si="568"/>
        <v>0</v>
      </c>
      <c r="CE136" s="99">
        <f t="shared" si="568"/>
        <v>0</v>
      </c>
      <c r="CF136" s="99">
        <f t="shared" si="568"/>
        <v>0</v>
      </c>
      <c r="CG136" s="99">
        <f t="shared" si="568"/>
        <v>0</v>
      </c>
      <c r="CH136" s="99">
        <f t="shared" si="568"/>
        <v>0</v>
      </c>
      <c r="CI136" s="99">
        <f t="shared" si="568"/>
        <v>0</v>
      </c>
      <c r="CJ136" s="99">
        <f t="shared" si="568"/>
        <v>0</v>
      </c>
      <c r="CK136" s="99">
        <f t="shared" si="568"/>
        <v>0</v>
      </c>
      <c r="CL136" s="99">
        <f t="shared" si="568"/>
        <v>0</v>
      </c>
      <c r="CM136" s="99">
        <f t="shared" si="568"/>
        <v>0</v>
      </c>
      <c r="CN136" s="99">
        <f t="shared" si="568"/>
        <v>0</v>
      </c>
      <c r="CO136" s="99">
        <f t="shared" si="568"/>
        <v>0</v>
      </c>
      <c r="CP136" s="99">
        <f t="shared" si="568"/>
        <v>0</v>
      </c>
      <c r="CQ136" s="99">
        <f t="shared" si="568"/>
        <v>0</v>
      </c>
      <c r="CR136" s="99">
        <f t="shared" si="568"/>
        <v>0</v>
      </c>
      <c r="CS136" s="99">
        <f t="shared" si="568"/>
        <v>0</v>
      </c>
      <c r="CT136" s="99">
        <f t="shared" si="568"/>
        <v>0</v>
      </c>
      <c r="CU136" s="99">
        <f t="shared" si="568"/>
        <v>0</v>
      </c>
      <c r="CV136" s="99">
        <f t="shared" si="568"/>
        <v>0</v>
      </c>
      <c r="CW136" s="99">
        <f t="shared" si="568"/>
        <v>0</v>
      </c>
      <c r="CX136" s="99">
        <f t="shared" si="568"/>
        <v>0</v>
      </c>
      <c r="CY136" s="99">
        <f t="shared" si="568"/>
        <v>0</v>
      </c>
      <c r="CZ136" s="99">
        <f t="shared" si="568"/>
        <v>0</v>
      </c>
      <c r="DA136" s="99">
        <f t="shared" si="568"/>
        <v>0</v>
      </c>
      <c r="DB136" s="99">
        <f t="shared" si="568"/>
        <v>0</v>
      </c>
      <c r="DC136" s="99">
        <f t="shared" si="568"/>
        <v>0</v>
      </c>
      <c r="DD136" s="99">
        <f t="shared" si="568"/>
        <v>0</v>
      </c>
      <c r="DE136" s="99">
        <f t="shared" si="568"/>
        <v>0</v>
      </c>
      <c r="DF136" s="99">
        <f t="shared" si="568"/>
        <v>0</v>
      </c>
      <c r="DG136" s="99">
        <f t="shared" ref="DG136:EI136" si="569">SUM(DG137:DG143)</f>
        <v>0</v>
      </c>
      <c r="DH136" s="99">
        <f t="shared" si="569"/>
        <v>0</v>
      </c>
      <c r="DI136" s="99">
        <f t="shared" si="569"/>
        <v>0</v>
      </c>
      <c r="DJ136" s="99">
        <f t="shared" si="569"/>
        <v>0</v>
      </c>
      <c r="DK136" s="99">
        <f t="shared" si="569"/>
        <v>0</v>
      </c>
      <c r="DL136" s="99">
        <f t="shared" si="569"/>
        <v>0</v>
      </c>
      <c r="DM136" s="99">
        <f t="shared" si="569"/>
        <v>0</v>
      </c>
      <c r="DN136" s="99">
        <f t="shared" si="569"/>
        <v>0</v>
      </c>
      <c r="DO136" s="99">
        <f t="shared" si="569"/>
        <v>0</v>
      </c>
      <c r="DP136" s="99">
        <f t="shared" si="569"/>
        <v>0</v>
      </c>
      <c r="DQ136" s="99">
        <f t="shared" si="569"/>
        <v>0</v>
      </c>
      <c r="DR136" s="99">
        <f t="shared" si="569"/>
        <v>0</v>
      </c>
      <c r="DS136" s="99">
        <f t="shared" si="569"/>
        <v>0</v>
      </c>
      <c r="DT136" s="99">
        <f t="shared" si="569"/>
        <v>0</v>
      </c>
      <c r="DU136" s="99">
        <f t="shared" si="569"/>
        <v>0</v>
      </c>
      <c r="DV136" s="99">
        <f t="shared" si="569"/>
        <v>0</v>
      </c>
      <c r="DW136" s="99">
        <f t="shared" si="569"/>
        <v>0</v>
      </c>
      <c r="DX136" s="99">
        <f t="shared" si="569"/>
        <v>0</v>
      </c>
      <c r="DY136" s="99">
        <f t="shared" si="569"/>
        <v>0</v>
      </c>
      <c r="DZ136" s="99">
        <f t="shared" si="569"/>
        <v>0</v>
      </c>
      <c r="EA136" s="99">
        <f t="shared" si="569"/>
        <v>0</v>
      </c>
      <c r="EB136" s="99">
        <f t="shared" si="569"/>
        <v>0</v>
      </c>
      <c r="EC136" s="99">
        <f t="shared" si="569"/>
        <v>0</v>
      </c>
      <c r="ED136" s="99">
        <f t="shared" si="569"/>
        <v>0</v>
      </c>
      <c r="EE136" s="99">
        <f t="shared" si="569"/>
        <v>0</v>
      </c>
      <c r="EF136" s="99">
        <f t="shared" si="569"/>
        <v>0</v>
      </c>
      <c r="EG136" s="99">
        <f t="shared" si="569"/>
        <v>0</v>
      </c>
      <c r="EH136" s="99">
        <f t="shared" si="569"/>
        <v>0</v>
      </c>
      <c r="EI136" s="99">
        <f t="shared" si="569"/>
        <v>0</v>
      </c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/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60"/>
      <c r="FU136" s="60"/>
      <c r="FV136" s="60"/>
      <c r="FW136" s="60"/>
      <c r="FX136" s="60"/>
      <c r="FY136" s="60"/>
      <c r="FZ136" s="60"/>
      <c r="GA136" s="60"/>
      <c r="GB136" s="60"/>
      <c r="GC136" s="60"/>
      <c r="GD136" s="60"/>
      <c r="GE136" s="60"/>
      <c r="GF136" s="60"/>
      <c r="GG136" s="60"/>
      <c r="GH136" s="60"/>
      <c r="GI136" s="60"/>
      <c r="GJ136" s="60"/>
      <c r="GK136" s="60"/>
      <c r="GL136" s="60"/>
      <c r="GM136" s="60"/>
      <c r="GN136" s="60"/>
      <c r="GO136" s="60"/>
      <c r="GP136" s="60"/>
      <c r="GQ136" s="60"/>
      <c r="GR136" s="60"/>
      <c r="GS136" s="60"/>
    </row>
    <row r="137" spans="2:201" x14ac:dyDescent="0.2">
      <c r="B137" s="66" t="s">
        <v>1033</v>
      </c>
      <c r="C137" s="67" t="s">
        <v>1034</v>
      </c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9">
        <f t="shared" ref="P137:P143" si="570">SUM(S137:EI137)</f>
        <v>0</v>
      </c>
      <c r="Q137" s="70">
        <f t="shared" ref="Q137:Q143" si="571">SUMIF(S$5:EI$5,"факт",S137:EI137)</f>
        <v>0</v>
      </c>
      <c r="R137" s="59">
        <f t="shared" ref="R137:R143" si="572">P137-Q137</f>
        <v>0</v>
      </c>
      <c r="S137" s="102">
        <f>SUMIF(факт!$S$7:$S$2427,S$6&amp;"/"&amp;$B137,факт!$O$7:$O$2427)</f>
        <v>0</v>
      </c>
      <c r="T137" s="102">
        <f>SUMIF(факт!$S$7:$S$2427,T$6&amp;"/"&amp;$B137,факт!$O$7:$O$2427)</f>
        <v>0</v>
      </c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/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/>
      <c r="EF137" s="59"/>
      <c r="EG137" s="59"/>
      <c r="EH137" s="59"/>
      <c r="EI137" s="59"/>
      <c r="EJ137" s="59"/>
      <c r="EK137" s="59"/>
      <c r="EL137" s="59"/>
      <c r="EM137" s="59"/>
      <c r="EN137" s="59"/>
      <c r="EO137" s="59"/>
      <c r="EP137" s="59"/>
      <c r="EQ137" s="59"/>
      <c r="ER137" s="59"/>
      <c r="ES137" s="59"/>
      <c r="ET137" s="59"/>
      <c r="EU137" s="59"/>
      <c r="EV137" s="59"/>
      <c r="EW137" s="59"/>
      <c r="EX137" s="59"/>
      <c r="EY137" s="59"/>
      <c r="EZ137" s="59"/>
      <c r="FA137" s="59"/>
      <c r="FB137" s="59"/>
      <c r="FC137" s="59"/>
      <c r="FD137" s="59"/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60"/>
      <c r="FU137" s="60"/>
      <c r="FV137" s="60"/>
      <c r="FW137" s="60"/>
      <c r="FX137" s="60"/>
      <c r="FY137" s="60"/>
      <c r="FZ137" s="60"/>
      <c r="GA137" s="60"/>
      <c r="GB137" s="60"/>
      <c r="GC137" s="60"/>
      <c r="GD137" s="60"/>
      <c r="GE137" s="60"/>
      <c r="GF137" s="60"/>
      <c r="GG137" s="60"/>
      <c r="GH137" s="60"/>
      <c r="GI137" s="60"/>
      <c r="GJ137" s="60"/>
      <c r="GK137" s="60"/>
      <c r="GL137" s="60"/>
      <c r="GM137" s="60"/>
      <c r="GN137" s="60"/>
      <c r="GO137" s="60"/>
      <c r="GP137" s="60"/>
      <c r="GQ137" s="60"/>
      <c r="GR137" s="60"/>
      <c r="GS137" s="60"/>
    </row>
    <row r="138" spans="2:201" x14ac:dyDescent="0.2">
      <c r="B138" s="66" t="s">
        <v>1035</v>
      </c>
      <c r="C138" s="67" t="s">
        <v>1036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9">
        <f t="shared" si="570"/>
        <v>0</v>
      </c>
      <c r="Q138" s="70">
        <f t="shared" si="571"/>
        <v>0</v>
      </c>
      <c r="R138" s="59">
        <f t="shared" si="572"/>
        <v>0</v>
      </c>
      <c r="S138" s="102">
        <f>SUMIF(факт!$S$7:$S$2427,S$6&amp;"/"&amp;$B138,факт!$O$7:$O$2427)</f>
        <v>0</v>
      </c>
      <c r="T138" s="102">
        <f>SUMIF(факт!$S$7:$S$2427,T$6&amp;"/"&amp;$B138,факт!$O$7:$O$2427)</f>
        <v>0</v>
      </c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/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/>
      <c r="DN138" s="59"/>
      <c r="DO138" s="59"/>
      <c r="DP138" s="59"/>
      <c r="DQ138" s="59"/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/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/>
      <c r="EZ138" s="59"/>
      <c r="FA138" s="59"/>
      <c r="FB138" s="59"/>
      <c r="FC138" s="59"/>
      <c r="FD138" s="59"/>
      <c r="FE138" s="59"/>
      <c r="FF138" s="59"/>
      <c r="FG138" s="59"/>
      <c r="FH138" s="59"/>
      <c r="FI138" s="59"/>
      <c r="FJ138" s="59"/>
      <c r="FK138" s="59"/>
      <c r="FL138" s="59"/>
      <c r="FM138" s="59"/>
      <c r="FN138" s="59"/>
      <c r="FO138" s="59"/>
      <c r="FP138" s="59"/>
      <c r="FQ138" s="59"/>
      <c r="FR138" s="59"/>
      <c r="FS138" s="59"/>
      <c r="FT138" s="60"/>
      <c r="FU138" s="60"/>
      <c r="FV138" s="60"/>
      <c r="FW138" s="60"/>
      <c r="FX138" s="60"/>
      <c r="FY138" s="60"/>
      <c r="FZ138" s="60"/>
      <c r="GA138" s="60"/>
      <c r="GB138" s="60"/>
      <c r="GC138" s="60"/>
      <c r="GD138" s="60"/>
      <c r="GE138" s="60"/>
      <c r="GF138" s="60"/>
      <c r="GG138" s="60"/>
      <c r="GH138" s="60"/>
      <c r="GI138" s="60"/>
      <c r="GJ138" s="60"/>
      <c r="GK138" s="60"/>
      <c r="GL138" s="60"/>
      <c r="GM138" s="60"/>
      <c r="GN138" s="60"/>
      <c r="GO138" s="60"/>
      <c r="GP138" s="60"/>
      <c r="GQ138" s="60"/>
      <c r="GR138" s="60"/>
      <c r="GS138" s="60"/>
    </row>
    <row r="139" spans="2:201" x14ac:dyDescent="0.2">
      <c r="B139" s="66" t="s">
        <v>1037</v>
      </c>
      <c r="C139" s="67" t="s">
        <v>1038</v>
      </c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9">
        <f t="shared" si="570"/>
        <v>0</v>
      </c>
      <c r="Q139" s="70">
        <f t="shared" si="571"/>
        <v>0</v>
      </c>
      <c r="R139" s="59">
        <f t="shared" si="572"/>
        <v>0</v>
      </c>
      <c r="S139" s="102">
        <f>SUMIF(факт!$S$7:$S$2427,S$6&amp;"/"&amp;$B139,факт!$O$7:$O$2427)</f>
        <v>0</v>
      </c>
      <c r="T139" s="102">
        <f>SUMIF(факт!$S$7:$S$2427,T$6&amp;"/"&amp;$B139,факт!$O$7:$O$2427)</f>
        <v>0</v>
      </c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/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60"/>
      <c r="FU139" s="60"/>
      <c r="FV139" s="60"/>
      <c r="FW139" s="60"/>
      <c r="FX139" s="60"/>
      <c r="FY139" s="60"/>
      <c r="FZ139" s="60"/>
      <c r="GA139" s="60"/>
      <c r="GB139" s="60"/>
      <c r="GC139" s="60"/>
      <c r="GD139" s="60"/>
      <c r="GE139" s="60"/>
      <c r="GF139" s="60"/>
      <c r="GG139" s="60"/>
      <c r="GH139" s="60"/>
      <c r="GI139" s="60"/>
      <c r="GJ139" s="60"/>
      <c r="GK139" s="60"/>
      <c r="GL139" s="60"/>
      <c r="GM139" s="60"/>
      <c r="GN139" s="60"/>
      <c r="GO139" s="60"/>
      <c r="GP139" s="60"/>
      <c r="GQ139" s="60"/>
      <c r="GR139" s="60"/>
      <c r="GS139" s="60"/>
    </row>
    <row r="140" spans="2:201" x14ac:dyDescent="0.2">
      <c r="B140" s="66" t="s">
        <v>1039</v>
      </c>
      <c r="C140" s="67" t="s">
        <v>1040</v>
      </c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9">
        <f t="shared" si="570"/>
        <v>0</v>
      </c>
      <c r="Q140" s="70">
        <f t="shared" si="571"/>
        <v>0</v>
      </c>
      <c r="R140" s="59">
        <f t="shared" si="572"/>
        <v>0</v>
      </c>
      <c r="S140" s="102">
        <f>SUMIF(факт!$S$7:$S$2427,S$6&amp;"/"&amp;$B140,факт!$O$7:$O$2427)</f>
        <v>0</v>
      </c>
      <c r="T140" s="102">
        <f>SUMIF(факт!$S$7:$S$2427,T$6&amp;"/"&amp;$B140,факт!$O$7:$O$2427)</f>
        <v>0</v>
      </c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/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/>
      <c r="FB140" s="59"/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60"/>
      <c r="FU140" s="60"/>
      <c r="FV140" s="60"/>
      <c r="FW140" s="60"/>
      <c r="FX140" s="60"/>
      <c r="FY140" s="60"/>
      <c r="FZ140" s="60"/>
      <c r="GA140" s="60"/>
      <c r="GB140" s="60"/>
      <c r="GC140" s="60"/>
      <c r="GD140" s="60"/>
      <c r="GE140" s="60"/>
      <c r="GF140" s="60"/>
      <c r="GG140" s="60"/>
      <c r="GH140" s="60"/>
      <c r="GI140" s="60"/>
      <c r="GJ140" s="60"/>
      <c r="GK140" s="60"/>
      <c r="GL140" s="60"/>
      <c r="GM140" s="60"/>
      <c r="GN140" s="60"/>
      <c r="GO140" s="60"/>
      <c r="GP140" s="60"/>
      <c r="GQ140" s="60"/>
      <c r="GR140" s="60"/>
      <c r="GS140" s="60"/>
    </row>
    <row r="141" spans="2:201" x14ac:dyDescent="0.2">
      <c r="B141" s="66" t="s">
        <v>1041</v>
      </c>
      <c r="C141" s="67" t="s">
        <v>1042</v>
      </c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9">
        <f t="shared" si="570"/>
        <v>0</v>
      </c>
      <c r="Q141" s="70">
        <f t="shared" si="571"/>
        <v>0</v>
      </c>
      <c r="R141" s="59">
        <f t="shared" si="572"/>
        <v>0</v>
      </c>
      <c r="S141" s="102">
        <f>SUMIF(факт!$S$7:$S$2427,S$6&amp;"/"&amp;$B141,факт!$O$7:$O$2427)</f>
        <v>0</v>
      </c>
      <c r="T141" s="102">
        <f>SUMIF(факт!$S$7:$S$2427,T$6&amp;"/"&amp;$B141,факт!$O$7:$O$2427)</f>
        <v>0</v>
      </c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/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/>
      <c r="FB141" s="59"/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60"/>
      <c r="FU141" s="60"/>
      <c r="FV141" s="60"/>
      <c r="FW141" s="60"/>
      <c r="FX141" s="60"/>
      <c r="FY141" s="60"/>
      <c r="FZ141" s="60"/>
      <c r="GA141" s="60"/>
      <c r="GB141" s="60"/>
      <c r="GC141" s="60"/>
      <c r="GD141" s="60"/>
      <c r="GE141" s="60"/>
      <c r="GF141" s="60"/>
      <c r="GG141" s="60"/>
      <c r="GH141" s="60"/>
      <c r="GI141" s="60"/>
      <c r="GJ141" s="60"/>
      <c r="GK141" s="60"/>
      <c r="GL141" s="60"/>
      <c r="GM141" s="60"/>
      <c r="GN141" s="60"/>
      <c r="GO141" s="60"/>
      <c r="GP141" s="60"/>
      <c r="GQ141" s="60"/>
      <c r="GR141" s="60"/>
      <c r="GS141" s="60"/>
    </row>
    <row r="142" spans="2:201" x14ac:dyDescent="0.2">
      <c r="B142" s="66" t="s">
        <v>1043</v>
      </c>
      <c r="C142" s="67" t="s">
        <v>1044</v>
      </c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9">
        <f t="shared" si="570"/>
        <v>0</v>
      </c>
      <c r="Q142" s="70">
        <f t="shared" si="571"/>
        <v>0</v>
      </c>
      <c r="R142" s="59">
        <f t="shared" si="572"/>
        <v>0</v>
      </c>
      <c r="S142" s="102">
        <f>SUMIF(факт!$S$7:$S$2427,S$6&amp;"/"&amp;$B142,факт!$O$7:$O$2427)</f>
        <v>0</v>
      </c>
      <c r="T142" s="102">
        <f>SUMIF(факт!$S$7:$S$2427,T$6&amp;"/"&amp;$B142,факт!$O$7:$O$2427)</f>
        <v>0</v>
      </c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/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60"/>
      <c r="FU142" s="60"/>
      <c r="FV142" s="60"/>
      <c r="FW142" s="60"/>
      <c r="FX142" s="60"/>
      <c r="FY142" s="60"/>
      <c r="FZ142" s="60"/>
      <c r="GA142" s="60"/>
      <c r="GB142" s="60"/>
      <c r="GC142" s="60"/>
      <c r="GD142" s="60"/>
      <c r="GE142" s="60"/>
      <c r="GF142" s="60"/>
      <c r="GG142" s="60"/>
      <c r="GH142" s="60"/>
      <c r="GI142" s="60"/>
      <c r="GJ142" s="60"/>
      <c r="GK142" s="60"/>
      <c r="GL142" s="60"/>
      <c r="GM142" s="60"/>
      <c r="GN142" s="60"/>
      <c r="GO142" s="60"/>
      <c r="GP142" s="60"/>
      <c r="GQ142" s="60"/>
      <c r="GR142" s="60"/>
      <c r="GS142" s="60"/>
    </row>
    <row r="143" spans="2:201" x14ac:dyDescent="0.2">
      <c r="B143" s="66" t="s">
        <v>1045</v>
      </c>
      <c r="C143" s="67" t="s">
        <v>1046</v>
      </c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9">
        <f t="shared" si="570"/>
        <v>0</v>
      </c>
      <c r="Q143" s="70">
        <f t="shared" si="571"/>
        <v>0</v>
      </c>
      <c r="R143" s="59">
        <f t="shared" si="572"/>
        <v>0</v>
      </c>
      <c r="S143" s="102">
        <f>SUMIF(факт!$S$7:$S$2427,S$6&amp;"/"&amp;$B143,факт!$O$7:$O$2427)</f>
        <v>0</v>
      </c>
      <c r="T143" s="102">
        <f>SUMIF(факт!$S$7:$S$2427,T$6&amp;"/"&amp;$B143,факт!$O$7:$O$2427)</f>
        <v>0</v>
      </c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/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/>
      <c r="FB143" s="59"/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60"/>
      <c r="FU143" s="60"/>
      <c r="FV143" s="60"/>
      <c r="FW143" s="60"/>
      <c r="FX143" s="60"/>
      <c r="FY143" s="60"/>
      <c r="FZ143" s="60"/>
      <c r="GA143" s="60"/>
      <c r="GB143" s="60"/>
      <c r="GC143" s="60"/>
      <c r="GD143" s="60"/>
      <c r="GE143" s="60"/>
      <c r="GF143" s="60"/>
      <c r="GG143" s="60"/>
      <c r="GH143" s="60"/>
      <c r="GI143" s="60"/>
      <c r="GJ143" s="60"/>
      <c r="GK143" s="60"/>
      <c r="GL143" s="60"/>
      <c r="GM143" s="60"/>
      <c r="GN143" s="60"/>
      <c r="GO143" s="60"/>
      <c r="GP143" s="60"/>
      <c r="GQ143" s="60"/>
      <c r="GR143" s="60"/>
      <c r="GS143" s="60"/>
    </row>
    <row r="144" spans="2:201" x14ac:dyDescent="0.2">
      <c r="B144" s="95" t="s">
        <v>1047</v>
      </c>
      <c r="C144" s="96" t="s">
        <v>1048</v>
      </c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8">
        <f>SUM(P145:P151)</f>
        <v>0</v>
      </c>
      <c r="Q144" s="99">
        <f>SUM(Q145:Q151)</f>
        <v>0</v>
      </c>
      <c r="R144" s="99">
        <f>SUM(R145:R151)</f>
        <v>0</v>
      </c>
      <c r="S144" s="99">
        <f>SUM(S145:S151)</f>
        <v>0</v>
      </c>
      <c r="T144" s="99">
        <f t="shared" ref="T144:AW144" si="573">SUM(T145:T151)</f>
        <v>0</v>
      </c>
      <c r="U144" s="99">
        <f t="shared" si="573"/>
        <v>0</v>
      </c>
      <c r="V144" s="99">
        <f t="shared" si="573"/>
        <v>0</v>
      </c>
      <c r="W144" s="99">
        <f t="shared" si="573"/>
        <v>0</v>
      </c>
      <c r="X144" s="99">
        <f t="shared" si="573"/>
        <v>0</v>
      </c>
      <c r="Y144" s="99">
        <f t="shared" si="573"/>
        <v>0</v>
      </c>
      <c r="Z144" s="99">
        <f t="shared" si="573"/>
        <v>0</v>
      </c>
      <c r="AA144" s="99">
        <f t="shared" si="573"/>
        <v>0</v>
      </c>
      <c r="AB144" s="99">
        <f t="shared" si="573"/>
        <v>0</v>
      </c>
      <c r="AC144" s="99">
        <f t="shared" si="573"/>
        <v>0</v>
      </c>
      <c r="AD144" s="99">
        <f t="shared" si="573"/>
        <v>0</v>
      </c>
      <c r="AE144" s="99">
        <f t="shared" si="573"/>
        <v>0</v>
      </c>
      <c r="AF144" s="99">
        <f t="shared" si="573"/>
        <v>0</v>
      </c>
      <c r="AG144" s="99">
        <f t="shared" si="573"/>
        <v>0</v>
      </c>
      <c r="AH144" s="99">
        <f t="shared" si="573"/>
        <v>0</v>
      </c>
      <c r="AI144" s="99">
        <f t="shared" si="573"/>
        <v>0</v>
      </c>
      <c r="AJ144" s="99">
        <f t="shared" si="573"/>
        <v>0</v>
      </c>
      <c r="AK144" s="99">
        <f t="shared" si="573"/>
        <v>0</v>
      </c>
      <c r="AL144" s="99">
        <f t="shared" si="573"/>
        <v>0</v>
      </c>
      <c r="AM144" s="99">
        <f t="shared" si="573"/>
        <v>0</v>
      </c>
      <c r="AN144" s="99">
        <f t="shared" si="573"/>
        <v>0</v>
      </c>
      <c r="AO144" s="99">
        <f t="shared" si="573"/>
        <v>0</v>
      </c>
      <c r="AP144" s="99">
        <f t="shared" si="573"/>
        <v>0</v>
      </c>
      <c r="AQ144" s="99">
        <f t="shared" si="573"/>
        <v>0</v>
      </c>
      <c r="AR144" s="99">
        <f t="shared" si="573"/>
        <v>0</v>
      </c>
      <c r="AS144" s="99">
        <f t="shared" si="573"/>
        <v>0</v>
      </c>
      <c r="AT144" s="99">
        <f t="shared" si="573"/>
        <v>0</v>
      </c>
      <c r="AU144" s="99">
        <f t="shared" si="573"/>
        <v>0</v>
      </c>
      <c r="AV144" s="99">
        <f t="shared" si="573"/>
        <v>0</v>
      </c>
      <c r="AW144" s="99">
        <f t="shared" si="573"/>
        <v>0</v>
      </c>
      <c r="AX144" s="99">
        <f t="shared" ref="AX144" si="574">SUM(AX145:AX151)</f>
        <v>0</v>
      </c>
      <c r="AY144" s="99">
        <f t="shared" ref="AY144" si="575">SUM(AY145:AY151)</f>
        <v>0</v>
      </c>
      <c r="AZ144" s="99">
        <f t="shared" ref="AZ144" si="576">SUM(AZ145:AZ151)</f>
        <v>0</v>
      </c>
      <c r="BA144" s="99">
        <f t="shared" ref="BA144" si="577">SUM(BA145:BA151)</f>
        <v>0</v>
      </c>
      <c r="BB144" s="99">
        <f t="shared" ref="BB144" si="578">SUM(BB145:BB151)</f>
        <v>0</v>
      </c>
      <c r="BC144" s="99">
        <f t="shared" ref="BC144" si="579">SUM(BC145:BC151)</f>
        <v>0</v>
      </c>
      <c r="BD144" s="99">
        <f t="shared" ref="BD144" si="580">SUM(BD145:BD151)</f>
        <v>0</v>
      </c>
      <c r="BE144" s="99">
        <f t="shared" ref="BE144" si="581">SUM(BE145:BE151)</f>
        <v>0</v>
      </c>
      <c r="BF144" s="99">
        <f t="shared" ref="BF144" si="582">SUM(BF145:BF151)</f>
        <v>0</v>
      </c>
      <c r="BG144" s="99">
        <f t="shared" ref="BG144" si="583">SUM(BG145:BG151)</f>
        <v>0</v>
      </c>
      <c r="BH144" s="99">
        <f t="shared" ref="BH144" si="584">SUM(BH145:BH151)</f>
        <v>0</v>
      </c>
      <c r="BI144" s="99">
        <f t="shared" ref="BI144" si="585">SUM(BI145:BI151)</f>
        <v>0</v>
      </c>
      <c r="BJ144" s="99">
        <f t="shared" ref="BJ144" si="586">SUM(BJ145:BJ151)</f>
        <v>0</v>
      </c>
      <c r="BK144" s="99">
        <f t="shared" ref="BK144" si="587">SUM(BK145:BK151)</f>
        <v>0</v>
      </c>
      <c r="BL144" s="99">
        <f t="shared" ref="BL144" si="588">SUM(BL145:BL151)</f>
        <v>0</v>
      </c>
      <c r="BM144" s="99">
        <f t="shared" ref="BM144" si="589">SUM(BM145:BM151)</f>
        <v>0</v>
      </c>
      <c r="BN144" s="99">
        <f t="shared" ref="BN144" si="590">SUM(BN145:BN151)</f>
        <v>0</v>
      </c>
      <c r="BO144" s="99">
        <f t="shared" ref="BO144" si="591">SUM(BO145:BO151)</f>
        <v>0</v>
      </c>
      <c r="BP144" s="99">
        <f t="shared" ref="BP144" si="592">SUM(BP145:BP151)</f>
        <v>0</v>
      </c>
      <c r="BQ144" s="99">
        <f t="shared" ref="BQ144" si="593">SUM(BQ145:BQ151)</f>
        <v>0</v>
      </c>
      <c r="BR144" s="99">
        <f t="shared" ref="BR144" si="594">SUM(BR145:BR151)</f>
        <v>0</v>
      </c>
      <c r="BS144" s="99">
        <f t="shared" ref="BS144" si="595">SUM(BS145:BS151)</f>
        <v>0</v>
      </c>
      <c r="BT144" s="99">
        <f t="shared" ref="BT144" si="596">SUM(BT145:BT151)</f>
        <v>0</v>
      </c>
      <c r="BU144" s="99">
        <f t="shared" ref="BU144" si="597">SUM(BU145:BU151)</f>
        <v>0</v>
      </c>
      <c r="BV144" s="99">
        <f t="shared" ref="BV144" si="598">SUM(BV145:BV151)</f>
        <v>0</v>
      </c>
      <c r="BW144" s="99">
        <f t="shared" ref="BW144" si="599">SUM(BW145:BW151)</f>
        <v>0</v>
      </c>
      <c r="BX144" s="99">
        <f t="shared" ref="BX144" si="600">SUM(BX145:BX151)</f>
        <v>0</v>
      </c>
      <c r="BY144" s="99">
        <f t="shared" ref="BY144" si="601">SUM(BY145:BY151)</f>
        <v>0</v>
      </c>
      <c r="BZ144" s="99">
        <f t="shared" ref="BZ144" si="602">SUM(BZ145:BZ151)</f>
        <v>0</v>
      </c>
      <c r="CA144" s="99">
        <f t="shared" ref="CA144" si="603">SUM(CA145:CA151)</f>
        <v>0</v>
      </c>
      <c r="CB144" s="99">
        <f t="shared" ref="CB144" si="604">SUM(CB145:CB151)</f>
        <v>0</v>
      </c>
      <c r="CC144" s="99">
        <f t="shared" ref="CC144" si="605">SUM(CC145:CC151)</f>
        <v>0</v>
      </c>
      <c r="CD144" s="99">
        <f t="shared" ref="CD144" si="606">SUM(CD145:CD151)</f>
        <v>0</v>
      </c>
      <c r="CE144" s="99">
        <f t="shared" ref="CE144" si="607">SUM(CE145:CE151)</f>
        <v>0</v>
      </c>
      <c r="CF144" s="99">
        <f t="shared" ref="CF144" si="608">SUM(CF145:CF151)</f>
        <v>0</v>
      </c>
      <c r="CG144" s="99">
        <f t="shared" ref="CG144" si="609">SUM(CG145:CG151)</f>
        <v>0</v>
      </c>
      <c r="CH144" s="99">
        <f t="shared" ref="CH144" si="610">SUM(CH145:CH151)</f>
        <v>0</v>
      </c>
      <c r="CI144" s="99">
        <f t="shared" ref="CI144" si="611">SUM(CI145:CI151)</f>
        <v>0</v>
      </c>
      <c r="CJ144" s="99">
        <f t="shared" ref="CJ144" si="612">SUM(CJ145:CJ151)</f>
        <v>0</v>
      </c>
      <c r="CK144" s="99">
        <f t="shared" ref="CK144" si="613">SUM(CK145:CK151)</f>
        <v>0</v>
      </c>
      <c r="CL144" s="99">
        <f t="shared" ref="CL144" si="614">SUM(CL145:CL151)</f>
        <v>0</v>
      </c>
      <c r="CM144" s="99">
        <f t="shared" ref="CM144" si="615">SUM(CM145:CM151)</f>
        <v>0</v>
      </c>
      <c r="CN144" s="99">
        <f t="shared" ref="CN144" si="616">SUM(CN145:CN151)</f>
        <v>0</v>
      </c>
      <c r="CO144" s="99">
        <f t="shared" ref="CO144" si="617">SUM(CO145:CO151)</f>
        <v>0</v>
      </c>
      <c r="CP144" s="99">
        <f t="shared" ref="CP144" si="618">SUM(CP145:CP151)</f>
        <v>0</v>
      </c>
      <c r="CQ144" s="99">
        <f t="shared" ref="CQ144" si="619">SUM(CQ145:CQ151)</f>
        <v>0</v>
      </c>
      <c r="CR144" s="99">
        <f t="shared" ref="CR144" si="620">SUM(CR145:CR151)</f>
        <v>0</v>
      </c>
      <c r="CS144" s="99">
        <f t="shared" ref="CS144" si="621">SUM(CS145:CS151)</f>
        <v>0</v>
      </c>
      <c r="CT144" s="99">
        <f t="shared" ref="CT144" si="622">SUM(CT145:CT151)</f>
        <v>0</v>
      </c>
      <c r="CU144" s="99">
        <f t="shared" ref="CU144" si="623">SUM(CU145:CU151)</f>
        <v>0</v>
      </c>
      <c r="CV144" s="99">
        <f t="shared" ref="CV144" si="624">SUM(CV145:CV151)</f>
        <v>0</v>
      </c>
      <c r="CW144" s="99">
        <f t="shared" ref="CW144" si="625">SUM(CW145:CW151)</f>
        <v>0</v>
      </c>
      <c r="CX144" s="99">
        <f t="shared" ref="CX144" si="626">SUM(CX145:CX151)</f>
        <v>0</v>
      </c>
      <c r="CY144" s="99">
        <f t="shared" ref="CY144" si="627">SUM(CY145:CY151)</f>
        <v>0</v>
      </c>
      <c r="CZ144" s="99">
        <f t="shared" ref="CZ144" si="628">SUM(CZ145:CZ151)</f>
        <v>0</v>
      </c>
      <c r="DA144" s="99">
        <f t="shared" ref="DA144" si="629">SUM(DA145:DA151)</f>
        <v>0</v>
      </c>
      <c r="DB144" s="99">
        <f t="shared" ref="DB144" si="630">SUM(DB145:DB151)</f>
        <v>0</v>
      </c>
      <c r="DC144" s="99">
        <f t="shared" ref="DC144" si="631">SUM(DC145:DC151)</f>
        <v>0</v>
      </c>
      <c r="DD144" s="99">
        <f t="shared" ref="DD144" si="632">SUM(DD145:DD151)</f>
        <v>0</v>
      </c>
      <c r="DE144" s="99">
        <f t="shared" ref="DE144" si="633">SUM(DE145:DE151)</f>
        <v>0</v>
      </c>
      <c r="DF144" s="99">
        <f t="shared" ref="DF144" si="634">SUM(DF145:DF151)</f>
        <v>0</v>
      </c>
      <c r="DG144" s="99">
        <f t="shared" ref="DG144" si="635">SUM(DG145:DG151)</f>
        <v>0</v>
      </c>
      <c r="DH144" s="99">
        <f t="shared" ref="DH144" si="636">SUM(DH145:DH151)</f>
        <v>0</v>
      </c>
      <c r="DI144" s="99">
        <f t="shared" ref="DI144" si="637">SUM(DI145:DI151)</f>
        <v>0</v>
      </c>
      <c r="DJ144" s="99">
        <f t="shared" ref="DJ144" si="638">SUM(DJ145:DJ151)</f>
        <v>0</v>
      </c>
      <c r="DK144" s="99">
        <f t="shared" ref="DK144" si="639">SUM(DK145:DK151)</f>
        <v>0</v>
      </c>
      <c r="DL144" s="99">
        <f t="shared" ref="DL144" si="640">SUM(DL145:DL151)</f>
        <v>0</v>
      </c>
      <c r="DM144" s="99">
        <f t="shared" ref="DM144" si="641">SUM(DM145:DM151)</f>
        <v>0</v>
      </c>
      <c r="DN144" s="99">
        <f t="shared" ref="DN144" si="642">SUM(DN145:DN151)</f>
        <v>0</v>
      </c>
      <c r="DO144" s="99">
        <f t="shared" ref="DO144" si="643">SUM(DO145:DO151)</f>
        <v>0</v>
      </c>
      <c r="DP144" s="99">
        <f t="shared" ref="DP144" si="644">SUM(DP145:DP151)</f>
        <v>0</v>
      </c>
      <c r="DQ144" s="99">
        <f t="shared" ref="DQ144" si="645">SUM(DQ145:DQ151)</f>
        <v>0</v>
      </c>
      <c r="DR144" s="99">
        <f t="shared" ref="DR144" si="646">SUM(DR145:DR151)</f>
        <v>0</v>
      </c>
      <c r="DS144" s="99">
        <f t="shared" ref="DS144" si="647">SUM(DS145:DS151)</f>
        <v>0</v>
      </c>
      <c r="DT144" s="99">
        <f t="shared" ref="DT144" si="648">SUM(DT145:DT151)</f>
        <v>0</v>
      </c>
      <c r="DU144" s="99">
        <f t="shared" ref="DU144" si="649">SUM(DU145:DU151)</f>
        <v>0</v>
      </c>
      <c r="DV144" s="99">
        <f t="shared" ref="DV144" si="650">SUM(DV145:DV151)</f>
        <v>0</v>
      </c>
      <c r="DW144" s="99">
        <f t="shared" ref="DW144" si="651">SUM(DW145:DW151)</f>
        <v>0</v>
      </c>
      <c r="DX144" s="99">
        <f t="shared" ref="DX144" si="652">SUM(DX145:DX151)</f>
        <v>0</v>
      </c>
      <c r="DY144" s="99">
        <f t="shared" ref="DY144" si="653">SUM(DY145:DY151)</f>
        <v>0</v>
      </c>
      <c r="DZ144" s="99">
        <f t="shared" ref="DZ144" si="654">SUM(DZ145:DZ151)</f>
        <v>0</v>
      </c>
      <c r="EA144" s="99">
        <f t="shared" ref="EA144" si="655">SUM(EA145:EA151)</f>
        <v>0</v>
      </c>
      <c r="EB144" s="99">
        <f t="shared" ref="EB144" si="656">SUM(EB145:EB151)</f>
        <v>0</v>
      </c>
      <c r="EC144" s="99">
        <f t="shared" ref="EC144" si="657">SUM(EC145:EC151)</f>
        <v>0</v>
      </c>
      <c r="ED144" s="99">
        <f t="shared" ref="ED144" si="658">SUM(ED145:ED151)</f>
        <v>0</v>
      </c>
      <c r="EE144" s="99">
        <f t="shared" ref="EE144" si="659">SUM(EE145:EE151)</f>
        <v>0</v>
      </c>
      <c r="EF144" s="99">
        <f t="shared" ref="EF144" si="660">SUM(EF145:EF151)</f>
        <v>0</v>
      </c>
      <c r="EG144" s="99">
        <f t="shared" ref="EG144" si="661">SUM(EG145:EG151)</f>
        <v>0</v>
      </c>
      <c r="EH144" s="99">
        <f t="shared" ref="EH144" si="662">SUM(EH145:EH151)</f>
        <v>0</v>
      </c>
      <c r="EI144" s="99">
        <f t="shared" ref="EI144" si="663">SUM(EI145:EI151)</f>
        <v>0</v>
      </c>
      <c r="EJ144" s="59"/>
      <c r="EK144" s="59"/>
      <c r="EL144" s="59"/>
      <c r="EM144" s="59"/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/>
      <c r="EY144" s="59"/>
      <c r="EZ144" s="59"/>
      <c r="FA144" s="59"/>
      <c r="FB144" s="59"/>
      <c r="FC144" s="59"/>
      <c r="FD144" s="59"/>
      <c r="FE144" s="59"/>
      <c r="FF144" s="59"/>
      <c r="FG144" s="59"/>
      <c r="FH144" s="59"/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/>
      <c r="FT144" s="60"/>
      <c r="FU144" s="60"/>
      <c r="FV144" s="60"/>
      <c r="FW144" s="60"/>
      <c r="FX144" s="60"/>
      <c r="FY144" s="60"/>
      <c r="FZ144" s="60"/>
      <c r="GA144" s="60"/>
      <c r="GB144" s="60"/>
      <c r="GC144" s="60"/>
      <c r="GD144" s="60"/>
      <c r="GE144" s="60"/>
      <c r="GF144" s="60"/>
      <c r="GG144" s="60"/>
      <c r="GH144" s="60"/>
      <c r="GI144" s="60"/>
      <c r="GJ144" s="60"/>
      <c r="GK144" s="60"/>
      <c r="GL144" s="60"/>
      <c r="GM144" s="60"/>
      <c r="GN144" s="60"/>
      <c r="GO144" s="60"/>
      <c r="GP144" s="60"/>
      <c r="GQ144" s="60"/>
      <c r="GR144" s="60"/>
      <c r="GS144" s="60"/>
    </row>
    <row r="145" spans="2:201" x14ac:dyDescent="0.2">
      <c r="B145" s="66" t="s">
        <v>1049</v>
      </c>
      <c r="C145" s="67" t="s">
        <v>1050</v>
      </c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9">
        <f t="shared" ref="P145:P151" si="664">SUM(S145:EI145)</f>
        <v>0</v>
      </c>
      <c r="Q145" s="70">
        <f t="shared" ref="Q145:Q151" si="665">SUMIF(S$5:EI$5,"факт",S145:EI145)</f>
        <v>0</v>
      </c>
      <c r="R145" s="59">
        <f t="shared" ref="R145:R151" si="666">P145-Q145</f>
        <v>0</v>
      </c>
      <c r="S145" s="102">
        <f>SUMIF(факт!$S$7:$S$2427,S$6&amp;"/"&amp;$B145,факт!$O$7:$O$2427)</f>
        <v>0</v>
      </c>
      <c r="T145" s="102">
        <f>SUMIF(факт!$S$7:$S$2427,T$6&amp;"/"&amp;$B145,факт!$O$7:$O$2427)</f>
        <v>0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  <c r="DB145" s="59"/>
      <c r="DC145" s="59"/>
      <c r="DD145" s="59"/>
      <c r="DE145" s="59"/>
      <c r="DF145" s="59"/>
      <c r="DG145" s="59"/>
      <c r="DH145" s="59"/>
      <c r="DI145" s="59"/>
      <c r="DJ145" s="59"/>
      <c r="DK145" s="59"/>
      <c r="DL145" s="59"/>
      <c r="DM145" s="59"/>
      <c r="DN145" s="59"/>
      <c r="DO145" s="59"/>
      <c r="DP145" s="59"/>
      <c r="DQ145" s="59"/>
      <c r="DR145" s="59"/>
      <c r="DS145" s="59"/>
      <c r="DT145" s="59"/>
      <c r="DU145" s="59"/>
      <c r="DV145" s="59"/>
      <c r="DW145" s="59"/>
      <c r="DX145" s="59"/>
      <c r="DY145" s="59"/>
      <c r="DZ145" s="59"/>
      <c r="EA145" s="59"/>
      <c r="EB145" s="59"/>
      <c r="EC145" s="59"/>
      <c r="ED145" s="59"/>
      <c r="EE145" s="59"/>
      <c r="EF145" s="59"/>
      <c r="EG145" s="59"/>
      <c r="EH145" s="59"/>
      <c r="EI145" s="59"/>
      <c r="EJ145" s="59"/>
      <c r="EK145" s="59"/>
      <c r="EL145" s="59"/>
      <c r="EM145" s="59"/>
      <c r="EN145" s="59"/>
      <c r="EO145" s="59"/>
      <c r="EP145" s="59"/>
      <c r="EQ145" s="59"/>
      <c r="ER145" s="59"/>
      <c r="ES145" s="59"/>
      <c r="ET145" s="59"/>
      <c r="EU145" s="59"/>
      <c r="EV145" s="59"/>
      <c r="EW145" s="59"/>
      <c r="EX145" s="59"/>
      <c r="EY145" s="59"/>
      <c r="EZ145" s="59"/>
      <c r="FA145" s="59"/>
      <c r="FB145" s="59"/>
      <c r="FC145" s="59"/>
      <c r="FD145" s="59"/>
      <c r="FE145" s="59"/>
      <c r="FF145" s="59"/>
      <c r="FG145" s="59"/>
      <c r="FH145" s="59"/>
      <c r="FI145" s="59"/>
      <c r="FJ145" s="59"/>
      <c r="FK145" s="59"/>
      <c r="FL145" s="59"/>
      <c r="FM145" s="59"/>
      <c r="FN145" s="59"/>
      <c r="FO145" s="59"/>
      <c r="FP145" s="59"/>
      <c r="FQ145" s="59"/>
      <c r="FR145" s="59"/>
      <c r="FS145" s="59"/>
      <c r="FT145" s="60"/>
      <c r="FU145" s="60"/>
      <c r="FV145" s="60"/>
      <c r="FW145" s="60"/>
      <c r="FX145" s="60"/>
      <c r="FY145" s="60"/>
      <c r="FZ145" s="60"/>
      <c r="GA145" s="60"/>
      <c r="GB145" s="60"/>
      <c r="GC145" s="60"/>
      <c r="GD145" s="60"/>
      <c r="GE145" s="60"/>
      <c r="GF145" s="60"/>
      <c r="GG145" s="60"/>
      <c r="GH145" s="60"/>
      <c r="GI145" s="60"/>
      <c r="GJ145" s="60"/>
      <c r="GK145" s="60"/>
      <c r="GL145" s="60"/>
      <c r="GM145" s="60"/>
      <c r="GN145" s="60"/>
      <c r="GO145" s="60"/>
      <c r="GP145" s="60"/>
      <c r="GQ145" s="60"/>
      <c r="GR145" s="60"/>
      <c r="GS145" s="60"/>
    </row>
    <row r="146" spans="2:201" x14ac:dyDescent="0.2">
      <c r="B146" s="66" t="s">
        <v>1051</v>
      </c>
      <c r="C146" s="67" t="s">
        <v>1052</v>
      </c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9">
        <f t="shared" si="664"/>
        <v>0</v>
      </c>
      <c r="Q146" s="70">
        <f t="shared" si="665"/>
        <v>0</v>
      </c>
      <c r="R146" s="59">
        <f t="shared" si="666"/>
        <v>0</v>
      </c>
      <c r="S146" s="102">
        <f>SUMIF(факт!$S$7:$S$2427,S$6&amp;"/"&amp;$B146,факт!$O$7:$O$2427)</f>
        <v>0</v>
      </c>
      <c r="T146" s="102">
        <f>SUMIF(факт!$S$7:$S$2427,T$6&amp;"/"&amp;$B146,факт!$O$7:$O$2427)</f>
        <v>0</v>
      </c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  <c r="DB146" s="59"/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/>
      <c r="DN146" s="59"/>
      <c r="DO146" s="59"/>
      <c r="DP146" s="59"/>
      <c r="DQ146" s="59"/>
      <c r="DR146" s="59"/>
      <c r="DS146" s="59"/>
      <c r="DT146" s="59"/>
      <c r="DU146" s="59"/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/>
      <c r="EO146" s="59"/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/>
      <c r="FI146" s="59"/>
      <c r="FJ146" s="59"/>
      <c r="FK146" s="59"/>
      <c r="FL146" s="59"/>
      <c r="FM146" s="59"/>
      <c r="FN146" s="59"/>
      <c r="FO146" s="59"/>
      <c r="FP146" s="59"/>
      <c r="FQ146" s="59"/>
      <c r="FR146" s="59"/>
      <c r="FS146" s="59"/>
      <c r="FT146" s="60"/>
      <c r="FU146" s="60"/>
      <c r="FV146" s="60"/>
      <c r="FW146" s="60"/>
      <c r="FX146" s="60"/>
      <c r="FY146" s="60"/>
      <c r="FZ146" s="60"/>
      <c r="GA146" s="60"/>
      <c r="GB146" s="60"/>
      <c r="GC146" s="60"/>
      <c r="GD146" s="60"/>
      <c r="GE146" s="60"/>
      <c r="GF146" s="60"/>
      <c r="GG146" s="60"/>
      <c r="GH146" s="60"/>
      <c r="GI146" s="60"/>
      <c r="GJ146" s="60"/>
      <c r="GK146" s="60"/>
      <c r="GL146" s="60"/>
      <c r="GM146" s="60"/>
      <c r="GN146" s="60"/>
      <c r="GO146" s="60"/>
      <c r="GP146" s="60"/>
      <c r="GQ146" s="60"/>
      <c r="GR146" s="60"/>
      <c r="GS146" s="60"/>
    </row>
    <row r="147" spans="2:201" x14ac:dyDescent="0.2">
      <c r="B147" s="66" t="s">
        <v>1053</v>
      </c>
      <c r="C147" s="67" t="s">
        <v>1054</v>
      </c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9">
        <f t="shared" si="664"/>
        <v>0</v>
      </c>
      <c r="Q147" s="70">
        <f t="shared" si="665"/>
        <v>0</v>
      </c>
      <c r="R147" s="59">
        <f t="shared" si="666"/>
        <v>0</v>
      </c>
      <c r="S147" s="102">
        <f>SUMIF(факт!$S$7:$S$2427,S$6&amp;"/"&amp;$B147,факт!$O$7:$O$2427)</f>
        <v>0</v>
      </c>
      <c r="T147" s="102">
        <f>SUMIF(факт!$S$7:$S$2427,T$6&amp;"/"&amp;$B147,факт!$O$7:$O$2427)</f>
        <v>0</v>
      </c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  <c r="DB147" s="59"/>
      <c r="DC147" s="59"/>
      <c r="DD147" s="59"/>
      <c r="DE147" s="59"/>
      <c r="DF147" s="59"/>
      <c r="DG147" s="59"/>
      <c r="DH147" s="59"/>
      <c r="DI147" s="59"/>
      <c r="DJ147" s="59"/>
      <c r="DK147" s="59"/>
      <c r="DL147" s="59"/>
      <c r="DM147" s="59"/>
      <c r="DN147" s="59"/>
      <c r="DO147" s="59"/>
      <c r="DP147" s="59"/>
      <c r="DQ147" s="59"/>
      <c r="DR147" s="59"/>
      <c r="DS147" s="59"/>
      <c r="DT147" s="59"/>
      <c r="DU147" s="59"/>
      <c r="DV147" s="59"/>
      <c r="DW147" s="59"/>
      <c r="DX147" s="59"/>
      <c r="DY147" s="59"/>
      <c r="DZ147" s="59"/>
      <c r="EA147" s="59"/>
      <c r="EB147" s="59"/>
      <c r="EC147" s="59"/>
      <c r="ED147" s="59"/>
      <c r="EE147" s="59"/>
      <c r="EF147" s="59"/>
      <c r="EG147" s="59"/>
      <c r="EH147" s="59"/>
      <c r="EI147" s="59"/>
      <c r="EJ147" s="59"/>
      <c r="EK147" s="59"/>
      <c r="EL147" s="59"/>
      <c r="EM147" s="59"/>
      <c r="EN147" s="59"/>
      <c r="EO147" s="59"/>
      <c r="EP147" s="59"/>
      <c r="EQ147" s="59"/>
      <c r="ER147" s="59"/>
      <c r="ES147" s="59"/>
      <c r="ET147" s="59"/>
      <c r="EU147" s="59"/>
      <c r="EV147" s="59"/>
      <c r="EW147" s="59"/>
      <c r="EX147" s="59"/>
      <c r="EY147" s="59"/>
      <c r="EZ147" s="59"/>
      <c r="FA147" s="59"/>
      <c r="FB147" s="59"/>
      <c r="FC147" s="59"/>
      <c r="FD147" s="59"/>
      <c r="FE147" s="59"/>
      <c r="FF147" s="59"/>
      <c r="FG147" s="59"/>
      <c r="FH147" s="59"/>
      <c r="FI147" s="59"/>
      <c r="FJ147" s="59"/>
      <c r="FK147" s="59"/>
      <c r="FL147" s="59"/>
      <c r="FM147" s="59"/>
      <c r="FN147" s="59"/>
      <c r="FO147" s="59"/>
      <c r="FP147" s="59"/>
      <c r="FQ147" s="59"/>
      <c r="FR147" s="59"/>
      <c r="FS147" s="59"/>
      <c r="FT147" s="60"/>
      <c r="FU147" s="60"/>
      <c r="FV147" s="60"/>
      <c r="FW147" s="60"/>
      <c r="FX147" s="60"/>
      <c r="FY147" s="60"/>
      <c r="FZ147" s="60"/>
      <c r="GA147" s="60"/>
      <c r="GB147" s="60"/>
      <c r="GC147" s="60"/>
      <c r="GD147" s="60"/>
      <c r="GE147" s="60"/>
      <c r="GF147" s="60"/>
      <c r="GG147" s="60"/>
      <c r="GH147" s="60"/>
      <c r="GI147" s="60"/>
      <c r="GJ147" s="60"/>
      <c r="GK147" s="60"/>
      <c r="GL147" s="60"/>
      <c r="GM147" s="60"/>
      <c r="GN147" s="60"/>
      <c r="GO147" s="60"/>
      <c r="GP147" s="60"/>
      <c r="GQ147" s="60"/>
      <c r="GR147" s="60"/>
      <c r="GS147" s="60"/>
    </row>
    <row r="148" spans="2:201" x14ac:dyDescent="0.2">
      <c r="B148" s="66" t="s">
        <v>1055</v>
      </c>
      <c r="C148" s="67" t="s">
        <v>1056</v>
      </c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9">
        <f t="shared" si="664"/>
        <v>0</v>
      </c>
      <c r="Q148" s="70">
        <f t="shared" si="665"/>
        <v>0</v>
      </c>
      <c r="R148" s="59">
        <f t="shared" si="666"/>
        <v>0</v>
      </c>
      <c r="S148" s="102">
        <f>SUMIF(факт!$S$7:$S$2427,S$6&amp;"/"&amp;$B148,факт!$O$7:$O$2427)</f>
        <v>0</v>
      </c>
      <c r="T148" s="102">
        <f>SUMIF(факт!$S$7:$S$2427,T$6&amp;"/"&amp;$B148,факт!$O$7:$O$2427)</f>
        <v>0</v>
      </c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59"/>
      <c r="DM148" s="59"/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/>
      <c r="EQ148" s="59"/>
      <c r="ER148" s="59"/>
      <c r="ES148" s="59"/>
      <c r="ET148" s="59"/>
      <c r="EU148" s="59"/>
      <c r="EV148" s="59"/>
      <c r="EW148" s="59"/>
      <c r="EX148" s="59"/>
      <c r="EY148" s="59"/>
      <c r="EZ148" s="59"/>
      <c r="FA148" s="59"/>
      <c r="FB148" s="59"/>
      <c r="FC148" s="59"/>
      <c r="FD148" s="59"/>
      <c r="FE148" s="59"/>
      <c r="FF148" s="59"/>
      <c r="FG148" s="59"/>
      <c r="FH148" s="59"/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60"/>
      <c r="FU148" s="60"/>
      <c r="FV148" s="60"/>
      <c r="FW148" s="60"/>
      <c r="FX148" s="60"/>
      <c r="FY148" s="60"/>
      <c r="FZ148" s="60"/>
      <c r="GA148" s="60"/>
      <c r="GB148" s="60"/>
      <c r="GC148" s="60"/>
      <c r="GD148" s="60"/>
      <c r="GE148" s="60"/>
      <c r="GF148" s="60"/>
      <c r="GG148" s="60"/>
      <c r="GH148" s="60"/>
      <c r="GI148" s="60"/>
      <c r="GJ148" s="60"/>
      <c r="GK148" s="60"/>
      <c r="GL148" s="60"/>
      <c r="GM148" s="60"/>
      <c r="GN148" s="60"/>
      <c r="GO148" s="60"/>
      <c r="GP148" s="60"/>
      <c r="GQ148" s="60"/>
      <c r="GR148" s="60"/>
      <c r="GS148" s="60"/>
    </row>
    <row r="149" spans="2:201" x14ac:dyDescent="0.2">
      <c r="B149" s="66" t="s">
        <v>1057</v>
      </c>
      <c r="C149" s="67" t="s">
        <v>1058</v>
      </c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9">
        <f t="shared" si="664"/>
        <v>0</v>
      </c>
      <c r="Q149" s="70">
        <f t="shared" si="665"/>
        <v>0</v>
      </c>
      <c r="R149" s="59">
        <f t="shared" si="666"/>
        <v>0</v>
      </c>
      <c r="S149" s="102">
        <f>SUMIF(факт!$S$7:$S$2427,S$6&amp;"/"&amp;$B149,факт!$O$7:$O$2427)</f>
        <v>0</v>
      </c>
      <c r="T149" s="102">
        <f>SUMIF(факт!$S$7:$S$2427,T$6&amp;"/"&amp;$B149,факт!$O$7:$O$2427)</f>
        <v>0</v>
      </c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/>
      <c r="DL149" s="59"/>
      <c r="DM149" s="59"/>
      <c r="DN149" s="59"/>
      <c r="DO149" s="59"/>
      <c r="DP149" s="59"/>
      <c r="DQ149" s="59"/>
      <c r="DR149" s="59"/>
      <c r="DS149" s="59"/>
      <c r="DT149" s="59"/>
      <c r="DU149" s="59"/>
      <c r="DV149" s="59"/>
      <c r="DW149" s="59"/>
      <c r="DX149" s="59"/>
      <c r="DY149" s="59"/>
      <c r="DZ149" s="59"/>
      <c r="EA149" s="59"/>
      <c r="EB149" s="59"/>
      <c r="EC149" s="59"/>
      <c r="ED149" s="59"/>
      <c r="EE149" s="59"/>
      <c r="EF149" s="59"/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/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/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60"/>
      <c r="FU149" s="60"/>
      <c r="FV149" s="60"/>
      <c r="FW149" s="60"/>
      <c r="FX149" s="60"/>
      <c r="FY149" s="60"/>
      <c r="FZ149" s="60"/>
      <c r="GA149" s="60"/>
      <c r="GB149" s="60"/>
      <c r="GC149" s="60"/>
      <c r="GD149" s="60"/>
      <c r="GE149" s="60"/>
      <c r="GF149" s="60"/>
      <c r="GG149" s="60"/>
      <c r="GH149" s="60"/>
      <c r="GI149" s="60"/>
      <c r="GJ149" s="60"/>
      <c r="GK149" s="60"/>
      <c r="GL149" s="60"/>
      <c r="GM149" s="60"/>
      <c r="GN149" s="60"/>
      <c r="GO149" s="60"/>
      <c r="GP149" s="60"/>
      <c r="GQ149" s="60"/>
      <c r="GR149" s="60"/>
      <c r="GS149" s="60"/>
    </row>
    <row r="150" spans="2:201" x14ac:dyDescent="0.2">
      <c r="B150" s="66" t="s">
        <v>1059</v>
      </c>
      <c r="C150" s="67" t="s">
        <v>1060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9">
        <f t="shared" si="664"/>
        <v>0</v>
      </c>
      <c r="Q150" s="70">
        <f t="shared" si="665"/>
        <v>0</v>
      </c>
      <c r="R150" s="59">
        <f t="shared" si="666"/>
        <v>0</v>
      </c>
      <c r="S150" s="102">
        <f>SUMIF(факт!$S$7:$S$2427,S$6&amp;"/"&amp;$B150,факт!$O$7:$O$2427)</f>
        <v>0</v>
      </c>
      <c r="T150" s="102">
        <f>SUMIF(факт!$S$7:$S$2427,T$6&amp;"/"&amp;$B150,факт!$O$7:$O$2427)</f>
        <v>0</v>
      </c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C150" s="59"/>
      <c r="DD150" s="59"/>
      <c r="DE150" s="59"/>
      <c r="DF150" s="59"/>
      <c r="DG150" s="59"/>
      <c r="DH150" s="59"/>
      <c r="DI150" s="59"/>
      <c r="DJ150" s="59"/>
      <c r="DK150" s="59"/>
      <c r="DL150" s="59"/>
      <c r="DM150" s="59"/>
      <c r="DN150" s="59"/>
      <c r="DO150" s="59"/>
      <c r="DP150" s="59"/>
      <c r="DQ150" s="59"/>
      <c r="DR150" s="59"/>
      <c r="DS150" s="59"/>
      <c r="DT150" s="59"/>
      <c r="DU150" s="59"/>
      <c r="DV150" s="59"/>
      <c r="DW150" s="59"/>
      <c r="DX150" s="59"/>
      <c r="DY150" s="59"/>
      <c r="DZ150" s="59"/>
      <c r="EA150" s="59"/>
      <c r="EB150" s="59"/>
      <c r="EC150" s="59"/>
      <c r="ED150" s="59"/>
      <c r="EE150" s="59"/>
      <c r="EF150" s="59"/>
      <c r="EG150" s="59"/>
      <c r="EH150" s="59"/>
      <c r="EI150" s="59"/>
      <c r="EJ150" s="59"/>
      <c r="EK150" s="59"/>
      <c r="EL150" s="59"/>
      <c r="EM150" s="59"/>
      <c r="EN150" s="59"/>
      <c r="EO150" s="59"/>
      <c r="EP150" s="59"/>
      <c r="EQ150" s="59"/>
      <c r="ER150" s="59"/>
      <c r="ES150" s="59"/>
      <c r="ET150" s="59"/>
      <c r="EU150" s="59"/>
      <c r="EV150" s="59"/>
      <c r="EW150" s="59"/>
      <c r="EX150" s="59"/>
      <c r="EY150" s="59"/>
      <c r="EZ150" s="59"/>
      <c r="FA150" s="59"/>
      <c r="FB150" s="59"/>
      <c r="FC150" s="59"/>
      <c r="FD150" s="59"/>
      <c r="FE150" s="59"/>
      <c r="FF150" s="59"/>
      <c r="FG150" s="59"/>
      <c r="FH150" s="59"/>
      <c r="FI150" s="59"/>
      <c r="FJ150" s="59"/>
      <c r="FK150" s="59"/>
      <c r="FL150" s="59"/>
      <c r="FM150" s="59"/>
      <c r="FN150" s="59"/>
      <c r="FO150" s="59"/>
      <c r="FP150" s="59"/>
      <c r="FQ150" s="59"/>
      <c r="FR150" s="59"/>
      <c r="FS150" s="59"/>
      <c r="FT150" s="60"/>
      <c r="FU150" s="60"/>
      <c r="FV150" s="60"/>
      <c r="FW150" s="60"/>
      <c r="FX150" s="60"/>
      <c r="FY150" s="60"/>
      <c r="FZ150" s="60"/>
      <c r="GA150" s="60"/>
      <c r="GB150" s="60"/>
      <c r="GC150" s="60"/>
      <c r="GD150" s="60"/>
      <c r="GE150" s="60"/>
      <c r="GF150" s="60"/>
      <c r="GG150" s="60"/>
      <c r="GH150" s="60"/>
      <c r="GI150" s="60"/>
      <c r="GJ150" s="60"/>
      <c r="GK150" s="60"/>
      <c r="GL150" s="60"/>
      <c r="GM150" s="60"/>
      <c r="GN150" s="60"/>
      <c r="GO150" s="60"/>
      <c r="GP150" s="60"/>
      <c r="GQ150" s="60"/>
      <c r="GR150" s="60"/>
      <c r="GS150" s="60"/>
    </row>
    <row r="151" spans="2:201" x14ac:dyDescent="0.2">
      <c r="B151" s="66" t="s">
        <v>1061</v>
      </c>
      <c r="C151" s="67" t="s">
        <v>1062</v>
      </c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9">
        <f t="shared" si="664"/>
        <v>0</v>
      </c>
      <c r="Q151" s="70">
        <f t="shared" si="665"/>
        <v>0</v>
      </c>
      <c r="R151" s="59">
        <f t="shared" si="666"/>
        <v>0</v>
      </c>
      <c r="S151" s="102">
        <f>SUMIF(факт!$S$7:$S$2427,S$6&amp;"/"&amp;$B151,факт!$O$7:$O$2427)</f>
        <v>0</v>
      </c>
      <c r="T151" s="102">
        <f>SUMIF(факт!$S$7:$S$2427,T$6&amp;"/"&amp;$B151,факт!$O$7:$O$2427)</f>
        <v>0</v>
      </c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C151" s="59"/>
      <c r="DD151" s="59"/>
      <c r="DE151" s="59"/>
      <c r="DF151" s="59"/>
      <c r="DG151" s="59"/>
      <c r="DH151" s="59"/>
      <c r="DI151" s="59"/>
      <c r="DJ151" s="59"/>
      <c r="DK151" s="59"/>
      <c r="DL151" s="59"/>
      <c r="DM151" s="59"/>
      <c r="DN151" s="59"/>
      <c r="DO151" s="59"/>
      <c r="DP151" s="59"/>
      <c r="DQ151" s="59"/>
      <c r="DR151" s="59"/>
      <c r="DS151" s="59"/>
      <c r="DT151" s="59"/>
      <c r="DU151" s="59"/>
      <c r="DV151" s="59"/>
      <c r="DW151" s="59"/>
      <c r="DX151" s="59"/>
      <c r="DY151" s="59"/>
      <c r="DZ151" s="59"/>
      <c r="EA151" s="59"/>
      <c r="EB151" s="59"/>
      <c r="EC151" s="59"/>
      <c r="ED151" s="59"/>
      <c r="EE151" s="59"/>
      <c r="EF151" s="59"/>
      <c r="EG151" s="59"/>
      <c r="EH151" s="59"/>
      <c r="EI151" s="59"/>
      <c r="EJ151" s="59"/>
      <c r="EK151" s="59"/>
      <c r="EL151" s="59"/>
      <c r="EM151" s="59"/>
      <c r="EN151" s="59"/>
      <c r="EO151" s="59"/>
      <c r="EP151" s="59"/>
      <c r="EQ151" s="59"/>
      <c r="ER151" s="59"/>
      <c r="ES151" s="59"/>
      <c r="ET151" s="59"/>
      <c r="EU151" s="59"/>
      <c r="EV151" s="59"/>
      <c r="EW151" s="59"/>
      <c r="EX151" s="59"/>
      <c r="EY151" s="59"/>
      <c r="EZ151" s="59"/>
      <c r="FA151" s="59"/>
      <c r="FB151" s="59"/>
      <c r="FC151" s="59"/>
      <c r="FD151" s="59"/>
      <c r="FE151" s="59"/>
      <c r="FF151" s="59"/>
      <c r="FG151" s="59"/>
      <c r="FH151" s="59"/>
      <c r="FI151" s="59"/>
      <c r="FJ151" s="59"/>
      <c r="FK151" s="59"/>
      <c r="FL151" s="59"/>
      <c r="FM151" s="59"/>
      <c r="FN151" s="59"/>
      <c r="FO151" s="59"/>
      <c r="FP151" s="59"/>
      <c r="FQ151" s="59"/>
      <c r="FR151" s="59"/>
      <c r="FS151" s="59"/>
      <c r="FT151" s="60"/>
      <c r="FU151" s="60"/>
      <c r="FV151" s="60"/>
      <c r="FW151" s="60"/>
      <c r="FX151" s="60"/>
      <c r="FY151" s="60"/>
      <c r="FZ151" s="60"/>
      <c r="GA151" s="60"/>
      <c r="GB151" s="60"/>
      <c r="GC151" s="60"/>
      <c r="GD151" s="60"/>
      <c r="GE151" s="60"/>
      <c r="GF151" s="60"/>
      <c r="GG151" s="60"/>
      <c r="GH151" s="60"/>
      <c r="GI151" s="60"/>
      <c r="GJ151" s="60"/>
      <c r="GK151" s="60"/>
      <c r="GL151" s="60"/>
      <c r="GM151" s="60"/>
      <c r="GN151" s="60"/>
      <c r="GO151" s="60"/>
      <c r="GP151" s="60"/>
      <c r="GQ151" s="60"/>
      <c r="GR151" s="60"/>
      <c r="GS151" s="60"/>
    </row>
    <row r="152" spans="2:201" x14ac:dyDescent="0.2">
      <c r="B152" s="95" t="s">
        <v>1063</v>
      </c>
      <c r="C152" s="96" t="s">
        <v>751</v>
      </c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8">
        <f>SUM(P153:P159)</f>
        <v>0</v>
      </c>
      <c r="Q152" s="99">
        <f>SUM(Q153:Q159)</f>
        <v>0</v>
      </c>
      <c r="R152" s="99">
        <f>SUM(R153:R159)</f>
        <v>0</v>
      </c>
      <c r="S152" s="99">
        <f>SUM(S153:S159)</f>
        <v>0</v>
      </c>
      <c r="T152" s="99">
        <f t="shared" ref="T152:AW152" si="667">SUM(T153:T159)</f>
        <v>0</v>
      </c>
      <c r="U152" s="99">
        <f t="shared" si="667"/>
        <v>0</v>
      </c>
      <c r="V152" s="99">
        <f t="shared" si="667"/>
        <v>0</v>
      </c>
      <c r="W152" s="99">
        <f t="shared" si="667"/>
        <v>0</v>
      </c>
      <c r="X152" s="99">
        <f t="shared" si="667"/>
        <v>0</v>
      </c>
      <c r="Y152" s="99">
        <f t="shared" si="667"/>
        <v>0</v>
      </c>
      <c r="Z152" s="99">
        <f t="shared" si="667"/>
        <v>0</v>
      </c>
      <c r="AA152" s="99">
        <f t="shared" si="667"/>
        <v>0</v>
      </c>
      <c r="AB152" s="99">
        <f t="shared" si="667"/>
        <v>0</v>
      </c>
      <c r="AC152" s="99">
        <f t="shared" si="667"/>
        <v>0</v>
      </c>
      <c r="AD152" s="99">
        <f t="shared" si="667"/>
        <v>0</v>
      </c>
      <c r="AE152" s="99">
        <f t="shared" si="667"/>
        <v>0</v>
      </c>
      <c r="AF152" s="99">
        <f t="shared" si="667"/>
        <v>0</v>
      </c>
      <c r="AG152" s="99">
        <f t="shared" si="667"/>
        <v>0</v>
      </c>
      <c r="AH152" s="99">
        <f t="shared" si="667"/>
        <v>0</v>
      </c>
      <c r="AI152" s="99">
        <f t="shared" si="667"/>
        <v>0</v>
      </c>
      <c r="AJ152" s="99">
        <f t="shared" si="667"/>
        <v>0</v>
      </c>
      <c r="AK152" s="99">
        <f t="shared" si="667"/>
        <v>0</v>
      </c>
      <c r="AL152" s="99">
        <f t="shared" si="667"/>
        <v>0</v>
      </c>
      <c r="AM152" s="99">
        <f t="shared" si="667"/>
        <v>0</v>
      </c>
      <c r="AN152" s="99">
        <f t="shared" si="667"/>
        <v>0</v>
      </c>
      <c r="AO152" s="99">
        <f t="shared" si="667"/>
        <v>0</v>
      </c>
      <c r="AP152" s="99">
        <f t="shared" si="667"/>
        <v>0</v>
      </c>
      <c r="AQ152" s="99">
        <f t="shared" si="667"/>
        <v>0</v>
      </c>
      <c r="AR152" s="99">
        <f t="shared" si="667"/>
        <v>0</v>
      </c>
      <c r="AS152" s="99">
        <f t="shared" si="667"/>
        <v>0</v>
      </c>
      <c r="AT152" s="99">
        <f t="shared" si="667"/>
        <v>0</v>
      </c>
      <c r="AU152" s="99">
        <f t="shared" si="667"/>
        <v>0</v>
      </c>
      <c r="AV152" s="99">
        <f t="shared" si="667"/>
        <v>0</v>
      </c>
      <c r="AW152" s="99">
        <f t="shared" si="667"/>
        <v>0</v>
      </c>
      <c r="AX152" s="99">
        <f t="shared" ref="AX152" si="668">SUM(AX153:AX159)</f>
        <v>0</v>
      </c>
      <c r="AY152" s="99">
        <f t="shared" ref="AY152" si="669">SUM(AY153:AY159)</f>
        <v>0</v>
      </c>
      <c r="AZ152" s="99">
        <f t="shared" ref="AZ152" si="670">SUM(AZ153:AZ159)</f>
        <v>0</v>
      </c>
      <c r="BA152" s="99">
        <f t="shared" ref="BA152" si="671">SUM(BA153:BA159)</f>
        <v>0</v>
      </c>
      <c r="BB152" s="99">
        <f t="shared" ref="BB152" si="672">SUM(BB153:BB159)</f>
        <v>0</v>
      </c>
      <c r="BC152" s="99">
        <f t="shared" ref="BC152" si="673">SUM(BC153:BC159)</f>
        <v>0</v>
      </c>
      <c r="BD152" s="99">
        <f t="shared" ref="BD152" si="674">SUM(BD153:BD159)</f>
        <v>0</v>
      </c>
      <c r="BE152" s="99">
        <f t="shared" ref="BE152" si="675">SUM(BE153:BE159)</f>
        <v>0</v>
      </c>
      <c r="BF152" s="99">
        <f t="shared" ref="BF152" si="676">SUM(BF153:BF159)</f>
        <v>0</v>
      </c>
      <c r="BG152" s="99">
        <f t="shared" ref="BG152" si="677">SUM(BG153:BG159)</f>
        <v>0</v>
      </c>
      <c r="BH152" s="99">
        <f t="shared" ref="BH152" si="678">SUM(BH153:BH159)</f>
        <v>0</v>
      </c>
      <c r="BI152" s="99">
        <f t="shared" ref="BI152" si="679">SUM(BI153:BI159)</f>
        <v>0</v>
      </c>
      <c r="BJ152" s="99">
        <f t="shared" ref="BJ152" si="680">SUM(BJ153:BJ159)</f>
        <v>0</v>
      </c>
      <c r="BK152" s="99">
        <f t="shared" ref="BK152" si="681">SUM(BK153:BK159)</f>
        <v>0</v>
      </c>
      <c r="BL152" s="99">
        <f t="shared" ref="BL152" si="682">SUM(BL153:BL159)</f>
        <v>0</v>
      </c>
      <c r="BM152" s="99">
        <f t="shared" ref="BM152" si="683">SUM(BM153:BM159)</f>
        <v>0</v>
      </c>
      <c r="BN152" s="99">
        <f t="shared" ref="BN152" si="684">SUM(BN153:BN159)</f>
        <v>0</v>
      </c>
      <c r="BO152" s="99">
        <f t="shared" ref="BO152" si="685">SUM(BO153:BO159)</f>
        <v>0</v>
      </c>
      <c r="BP152" s="99">
        <f t="shared" ref="BP152" si="686">SUM(BP153:BP159)</f>
        <v>0</v>
      </c>
      <c r="BQ152" s="99">
        <f t="shared" ref="BQ152" si="687">SUM(BQ153:BQ159)</f>
        <v>0</v>
      </c>
      <c r="BR152" s="99">
        <f t="shared" ref="BR152" si="688">SUM(BR153:BR159)</f>
        <v>0</v>
      </c>
      <c r="BS152" s="99">
        <f t="shared" ref="BS152" si="689">SUM(BS153:BS159)</f>
        <v>0</v>
      </c>
      <c r="BT152" s="99">
        <f t="shared" ref="BT152" si="690">SUM(BT153:BT159)</f>
        <v>0</v>
      </c>
      <c r="BU152" s="99">
        <f t="shared" ref="BU152" si="691">SUM(BU153:BU159)</f>
        <v>0</v>
      </c>
      <c r="BV152" s="99">
        <f t="shared" ref="BV152" si="692">SUM(BV153:BV159)</f>
        <v>0</v>
      </c>
      <c r="BW152" s="99">
        <f t="shared" ref="BW152" si="693">SUM(BW153:BW159)</f>
        <v>0</v>
      </c>
      <c r="BX152" s="99">
        <f t="shared" ref="BX152" si="694">SUM(BX153:BX159)</f>
        <v>0</v>
      </c>
      <c r="BY152" s="99">
        <f t="shared" ref="BY152" si="695">SUM(BY153:BY159)</f>
        <v>0</v>
      </c>
      <c r="BZ152" s="99">
        <f t="shared" ref="BZ152" si="696">SUM(BZ153:BZ159)</f>
        <v>0</v>
      </c>
      <c r="CA152" s="99">
        <f t="shared" ref="CA152" si="697">SUM(CA153:CA159)</f>
        <v>0</v>
      </c>
      <c r="CB152" s="99">
        <f t="shared" ref="CB152" si="698">SUM(CB153:CB159)</f>
        <v>0</v>
      </c>
      <c r="CC152" s="99">
        <f t="shared" ref="CC152" si="699">SUM(CC153:CC159)</f>
        <v>0</v>
      </c>
      <c r="CD152" s="99">
        <f t="shared" ref="CD152" si="700">SUM(CD153:CD159)</f>
        <v>0</v>
      </c>
      <c r="CE152" s="99">
        <f t="shared" ref="CE152" si="701">SUM(CE153:CE159)</f>
        <v>0</v>
      </c>
      <c r="CF152" s="99">
        <f t="shared" ref="CF152" si="702">SUM(CF153:CF159)</f>
        <v>0</v>
      </c>
      <c r="CG152" s="99">
        <f t="shared" ref="CG152" si="703">SUM(CG153:CG159)</f>
        <v>0</v>
      </c>
      <c r="CH152" s="99">
        <f t="shared" ref="CH152" si="704">SUM(CH153:CH159)</f>
        <v>0</v>
      </c>
      <c r="CI152" s="99">
        <f t="shared" ref="CI152" si="705">SUM(CI153:CI159)</f>
        <v>0</v>
      </c>
      <c r="CJ152" s="99">
        <f t="shared" ref="CJ152" si="706">SUM(CJ153:CJ159)</f>
        <v>0</v>
      </c>
      <c r="CK152" s="99">
        <f t="shared" ref="CK152" si="707">SUM(CK153:CK159)</f>
        <v>0</v>
      </c>
      <c r="CL152" s="99">
        <f t="shared" ref="CL152" si="708">SUM(CL153:CL159)</f>
        <v>0</v>
      </c>
      <c r="CM152" s="99">
        <f t="shared" ref="CM152" si="709">SUM(CM153:CM159)</f>
        <v>0</v>
      </c>
      <c r="CN152" s="99">
        <f t="shared" ref="CN152" si="710">SUM(CN153:CN159)</f>
        <v>0</v>
      </c>
      <c r="CO152" s="99">
        <f t="shared" ref="CO152" si="711">SUM(CO153:CO159)</f>
        <v>0</v>
      </c>
      <c r="CP152" s="99">
        <f t="shared" ref="CP152" si="712">SUM(CP153:CP159)</f>
        <v>0</v>
      </c>
      <c r="CQ152" s="99">
        <f t="shared" ref="CQ152" si="713">SUM(CQ153:CQ159)</f>
        <v>0</v>
      </c>
      <c r="CR152" s="99">
        <f t="shared" ref="CR152" si="714">SUM(CR153:CR159)</f>
        <v>0</v>
      </c>
      <c r="CS152" s="99">
        <f t="shared" ref="CS152" si="715">SUM(CS153:CS159)</f>
        <v>0</v>
      </c>
      <c r="CT152" s="99">
        <f t="shared" ref="CT152" si="716">SUM(CT153:CT159)</f>
        <v>0</v>
      </c>
      <c r="CU152" s="99">
        <f t="shared" ref="CU152" si="717">SUM(CU153:CU159)</f>
        <v>0</v>
      </c>
      <c r="CV152" s="99">
        <f t="shared" ref="CV152" si="718">SUM(CV153:CV159)</f>
        <v>0</v>
      </c>
      <c r="CW152" s="99">
        <f t="shared" ref="CW152" si="719">SUM(CW153:CW159)</f>
        <v>0</v>
      </c>
      <c r="CX152" s="99">
        <f t="shared" ref="CX152" si="720">SUM(CX153:CX159)</f>
        <v>0</v>
      </c>
      <c r="CY152" s="99">
        <f t="shared" ref="CY152" si="721">SUM(CY153:CY159)</f>
        <v>0</v>
      </c>
      <c r="CZ152" s="99">
        <f t="shared" ref="CZ152" si="722">SUM(CZ153:CZ159)</f>
        <v>0</v>
      </c>
      <c r="DA152" s="99">
        <f t="shared" ref="DA152" si="723">SUM(DA153:DA159)</f>
        <v>0</v>
      </c>
      <c r="DB152" s="99">
        <f t="shared" ref="DB152" si="724">SUM(DB153:DB159)</f>
        <v>0</v>
      </c>
      <c r="DC152" s="99">
        <f t="shared" ref="DC152" si="725">SUM(DC153:DC159)</f>
        <v>0</v>
      </c>
      <c r="DD152" s="99">
        <f t="shared" ref="DD152" si="726">SUM(DD153:DD159)</f>
        <v>0</v>
      </c>
      <c r="DE152" s="99">
        <f t="shared" ref="DE152" si="727">SUM(DE153:DE159)</f>
        <v>0</v>
      </c>
      <c r="DF152" s="99">
        <f t="shared" ref="DF152" si="728">SUM(DF153:DF159)</f>
        <v>0</v>
      </c>
      <c r="DG152" s="99">
        <f t="shared" ref="DG152" si="729">SUM(DG153:DG159)</f>
        <v>0</v>
      </c>
      <c r="DH152" s="99">
        <f t="shared" ref="DH152" si="730">SUM(DH153:DH159)</f>
        <v>0</v>
      </c>
      <c r="DI152" s="99">
        <f t="shared" ref="DI152" si="731">SUM(DI153:DI159)</f>
        <v>0</v>
      </c>
      <c r="DJ152" s="99">
        <f t="shared" ref="DJ152" si="732">SUM(DJ153:DJ159)</f>
        <v>0</v>
      </c>
      <c r="DK152" s="99">
        <f t="shared" ref="DK152" si="733">SUM(DK153:DK159)</f>
        <v>0</v>
      </c>
      <c r="DL152" s="99">
        <f t="shared" ref="DL152" si="734">SUM(DL153:DL159)</f>
        <v>0</v>
      </c>
      <c r="DM152" s="99">
        <f t="shared" ref="DM152" si="735">SUM(DM153:DM159)</f>
        <v>0</v>
      </c>
      <c r="DN152" s="99">
        <f t="shared" ref="DN152" si="736">SUM(DN153:DN159)</f>
        <v>0</v>
      </c>
      <c r="DO152" s="99">
        <f t="shared" ref="DO152" si="737">SUM(DO153:DO159)</f>
        <v>0</v>
      </c>
      <c r="DP152" s="99">
        <f t="shared" ref="DP152" si="738">SUM(DP153:DP159)</f>
        <v>0</v>
      </c>
      <c r="DQ152" s="99">
        <f t="shared" ref="DQ152" si="739">SUM(DQ153:DQ159)</f>
        <v>0</v>
      </c>
      <c r="DR152" s="99">
        <f t="shared" ref="DR152" si="740">SUM(DR153:DR159)</f>
        <v>0</v>
      </c>
      <c r="DS152" s="99">
        <f t="shared" ref="DS152" si="741">SUM(DS153:DS159)</f>
        <v>0</v>
      </c>
      <c r="DT152" s="99">
        <f t="shared" ref="DT152" si="742">SUM(DT153:DT159)</f>
        <v>0</v>
      </c>
      <c r="DU152" s="99">
        <f t="shared" ref="DU152" si="743">SUM(DU153:DU159)</f>
        <v>0</v>
      </c>
      <c r="DV152" s="99">
        <f t="shared" ref="DV152" si="744">SUM(DV153:DV159)</f>
        <v>0</v>
      </c>
      <c r="DW152" s="99">
        <f t="shared" ref="DW152" si="745">SUM(DW153:DW159)</f>
        <v>0</v>
      </c>
      <c r="DX152" s="99">
        <f t="shared" ref="DX152" si="746">SUM(DX153:DX159)</f>
        <v>0</v>
      </c>
      <c r="DY152" s="99">
        <f t="shared" ref="DY152" si="747">SUM(DY153:DY159)</f>
        <v>0</v>
      </c>
      <c r="DZ152" s="99">
        <f t="shared" ref="DZ152" si="748">SUM(DZ153:DZ159)</f>
        <v>0</v>
      </c>
      <c r="EA152" s="99">
        <f t="shared" ref="EA152" si="749">SUM(EA153:EA159)</f>
        <v>0</v>
      </c>
      <c r="EB152" s="99">
        <f t="shared" ref="EB152" si="750">SUM(EB153:EB159)</f>
        <v>0</v>
      </c>
      <c r="EC152" s="99">
        <f t="shared" ref="EC152" si="751">SUM(EC153:EC159)</f>
        <v>0</v>
      </c>
      <c r="ED152" s="99">
        <f t="shared" ref="ED152" si="752">SUM(ED153:ED159)</f>
        <v>0</v>
      </c>
      <c r="EE152" s="99">
        <f t="shared" ref="EE152" si="753">SUM(EE153:EE159)</f>
        <v>0</v>
      </c>
      <c r="EF152" s="99">
        <f t="shared" ref="EF152" si="754">SUM(EF153:EF159)</f>
        <v>0</v>
      </c>
      <c r="EG152" s="99">
        <f t="shared" ref="EG152" si="755">SUM(EG153:EG159)</f>
        <v>0</v>
      </c>
      <c r="EH152" s="99">
        <f t="shared" ref="EH152" si="756">SUM(EH153:EH159)</f>
        <v>0</v>
      </c>
      <c r="EI152" s="99">
        <f t="shared" ref="EI152" si="757">SUM(EI153:EI159)</f>
        <v>0</v>
      </c>
      <c r="EJ152" s="59"/>
      <c r="EK152" s="59"/>
      <c r="EL152" s="59"/>
      <c r="EM152" s="59"/>
      <c r="EN152" s="59"/>
      <c r="EO152" s="59"/>
      <c r="EP152" s="59"/>
      <c r="EQ152" s="59"/>
      <c r="ER152" s="59"/>
      <c r="ES152" s="59"/>
      <c r="ET152" s="59"/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/>
      <c r="FK152" s="59"/>
      <c r="FL152" s="59"/>
      <c r="FM152" s="59"/>
      <c r="FN152" s="59"/>
      <c r="FO152" s="59"/>
      <c r="FP152" s="59"/>
      <c r="FQ152" s="59"/>
      <c r="FR152" s="59"/>
      <c r="FS152" s="59"/>
      <c r="FT152" s="60"/>
      <c r="FU152" s="60"/>
      <c r="FV152" s="60"/>
      <c r="FW152" s="60"/>
      <c r="FX152" s="60"/>
      <c r="FY152" s="60"/>
      <c r="FZ152" s="60"/>
      <c r="GA152" s="60"/>
      <c r="GB152" s="60"/>
      <c r="GC152" s="60"/>
      <c r="GD152" s="60"/>
      <c r="GE152" s="60"/>
      <c r="GF152" s="60"/>
      <c r="GG152" s="60"/>
      <c r="GH152" s="60"/>
      <c r="GI152" s="60"/>
      <c r="GJ152" s="60"/>
      <c r="GK152" s="60"/>
      <c r="GL152" s="60"/>
      <c r="GM152" s="60"/>
      <c r="GN152" s="60"/>
      <c r="GO152" s="60"/>
      <c r="GP152" s="60"/>
      <c r="GQ152" s="60"/>
      <c r="GR152" s="60"/>
      <c r="GS152" s="60"/>
    </row>
    <row r="153" spans="2:201" x14ac:dyDescent="0.2">
      <c r="B153" s="66" t="s">
        <v>1064</v>
      </c>
      <c r="C153" s="67" t="s">
        <v>1065</v>
      </c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9">
        <f t="shared" ref="P153:P161" si="758">SUM(S153:EI153)</f>
        <v>0</v>
      </c>
      <c r="Q153" s="70">
        <f t="shared" ref="Q153:Q161" si="759">SUMIF(S$5:EI$5,"факт",S153:EI153)</f>
        <v>0</v>
      </c>
      <c r="R153" s="59">
        <f t="shared" ref="R153:R161" si="760">P153-Q153</f>
        <v>0</v>
      </c>
      <c r="S153" s="102">
        <f>SUMIF(факт!$S$7:$S$2427,S$6&amp;"/"&amp;$B153,факт!$O$7:$O$2427)</f>
        <v>0</v>
      </c>
      <c r="T153" s="102">
        <f>SUMIF(факт!$S$7:$S$2427,T$6&amp;"/"&amp;$B153,факт!$O$7:$O$2427)</f>
        <v>0</v>
      </c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C153" s="59"/>
      <c r="DD153" s="59"/>
      <c r="DE153" s="59"/>
      <c r="DF153" s="59"/>
      <c r="DG153" s="59"/>
      <c r="DH153" s="59"/>
      <c r="DI153" s="59"/>
      <c r="DJ153" s="59"/>
      <c r="DK153" s="59"/>
      <c r="DL153" s="59"/>
      <c r="DM153" s="59"/>
      <c r="DN153" s="59"/>
      <c r="DO153" s="59"/>
      <c r="DP153" s="59"/>
      <c r="DQ153" s="59"/>
      <c r="DR153" s="59"/>
      <c r="DS153" s="59"/>
      <c r="DT153" s="59"/>
      <c r="DU153" s="59"/>
      <c r="DV153" s="59"/>
      <c r="DW153" s="59"/>
      <c r="DX153" s="59"/>
      <c r="DY153" s="59"/>
      <c r="DZ153" s="59"/>
      <c r="EA153" s="59"/>
      <c r="EB153" s="59"/>
      <c r="EC153" s="59"/>
      <c r="ED153" s="59"/>
      <c r="EE153" s="59"/>
      <c r="EF153" s="59"/>
      <c r="EG153" s="59"/>
      <c r="EH153" s="59"/>
      <c r="EI153" s="59"/>
      <c r="EJ153" s="59"/>
      <c r="EK153" s="59"/>
      <c r="EL153" s="59"/>
      <c r="EM153" s="59"/>
      <c r="EN153" s="59"/>
      <c r="EO153" s="59"/>
      <c r="EP153" s="59"/>
      <c r="EQ153" s="59"/>
      <c r="ER153" s="59"/>
      <c r="ES153" s="59"/>
      <c r="ET153" s="59"/>
      <c r="EU153" s="59"/>
      <c r="EV153" s="59"/>
      <c r="EW153" s="59"/>
      <c r="EX153" s="59"/>
      <c r="EY153" s="59"/>
      <c r="EZ153" s="59"/>
      <c r="FA153" s="59"/>
      <c r="FB153" s="59"/>
      <c r="FC153" s="59"/>
      <c r="FD153" s="59"/>
      <c r="FE153" s="59"/>
      <c r="FF153" s="59"/>
      <c r="FG153" s="59"/>
      <c r="FH153" s="59"/>
      <c r="FI153" s="59"/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60"/>
      <c r="FU153" s="60"/>
      <c r="FV153" s="60"/>
      <c r="FW153" s="60"/>
      <c r="FX153" s="60"/>
      <c r="FY153" s="60"/>
      <c r="FZ153" s="60"/>
      <c r="GA153" s="60"/>
      <c r="GB153" s="60"/>
      <c r="GC153" s="60"/>
      <c r="GD153" s="60"/>
      <c r="GE153" s="60"/>
      <c r="GF153" s="60"/>
      <c r="GG153" s="60"/>
      <c r="GH153" s="60"/>
      <c r="GI153" s="60"/>
      <c r="GJ153" s="60"/>
      <c r="GK153" s="60"/>
      <c r="GL153" s="60"/>
      <c r="GM153" s="60"/>
      <c r="GN153" s="60"/>
      <c r="GO153" s="60"/>
      <c r="GP153" s="60"/>
      <c r="GQ153" s="60"/>
      <c r="GR153" s="60"/>
      <c r="GS153" s="60"/>
    </row>
    <row r="154" spans="2:201" x14ac:dyDescent="0.2">
      <c r="B154" s="66" t="s">
        <v>1066</v>
      </c>
      <c r="C154" s="67" t="s">
        <v>1067</v>
      </c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9">
        <f t="shared" si="758"/>
        <v>0</v>
      </c>
      <c r="Q154" s="70">
        <f t="shared" si="759"/>
        <v>0</v>
      </c>
      <c r="R154" s="59">
        <f t="shared" si="760"/>
        <v>0</v>
      </c>
      <c r="S154" s="102">
        <f>SUMIF(факт!$S$7:$S$2427,S$6&amp;"/"&amp;$B154,факт!$O$7:$O$2427)</f>
        <v>0</v>
      </c>
      <c r="T154" s="102">
        <f>SUMIF(факт!$S$7:$S$2427,T$6&amp;"/"&amp;$B154,факт!$O$7:$O$2427)</f>
        <v>0</v>
      </c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/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60"/>
      <c r="FU154" s="60"/>
      <c r="FV154" s="60"/>
      <c r="FW154" s="60"/>
      <c r="FX154" s="60"/>
      <c r="FY154" s="60"/>
      <c r="FZ154" s="60"/>
      <c r="GA154" s="60"/>
      <c r="GB154" s="60"/>
      <c r="GC154" s="60"/>
      <c r="GD154" s="60"/>
      <c r="GE154" s="60"/>
      <c r="GF154" s="60"/>
      <c r="GG154" s="60"/>
      <c r="GH154" s="60"/>
      <c r="GI154" s="60"/>
      <c r="GJ154" s="60"/>
      <c r="GK154" s="60"/>
      <c r="GL154" s="60"/>
      <c r="GM154" s="60"/>
      <c r="GN154" s="60"/>
      <c r="GO154" s="60"/>
      <c r="GP154" s="60"/>
      <c r="GQ154" s="60"/>
      <c r="GR154" s="60"/>
      <c r="GS154" s="60"/>
    </row>
    <row r="155" spans="2:201" x14ac:dyDescent="0.2">
      <c r="B155" s="66" t="s">
        <v>1068</v>
      </c>
      <c r="C155" s="67" t="s">
        <v>1069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9">
        <f t="shared" si="758"/>
        <v>0</v>
      </c>
      <c r="Q155" s="70">
        <f t="shared" si="759"/>
        <v>0</v>
      </c>
      <c r="R155" s="59">
        <f t="shared" si="760"/>
        <v>0</v>
      </c>
      <c r="S155" s="102">
        <f>SUMIF(факт!$S$7:$S$2427,S$6&amp;"/"&amp;$B155,факт!$O$7:$O$2427)</f>
        <v>0</v>
      </c>
      <c r="T155" s="102">
        <f>SUMIF(факт!$S$7:$S$2427,T$6&amp;"/"&amp;$B155,факт!$O$7:$O$2427)</f>
        <v>0</v>
      </c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60"/>
      <c r="FU155" s="60"/>
      <c r="FV155" s="60"/>
      <c r="FW155" s="60"/>
      <c r="FX155" s="60"/>
      <c r="FY155" s="60"/>
      <c r="FZ155" s="60"/>
      <c r="GA155" s="60"/>
      <c r="GB155" s="60"/>
      <c r="GC155" s="60"/>
      <c r="GD155" s="60"/>
      <c r="GE155" s="60"/>
      <c r="GF155" s="60"/>
      <c r="GG155" s="60"/>
      <c r="GH155" s="60"/>
      <c r="GI155" s="60"/>
      <c r="GJ155" s="60"/>
      <c r="GK155" s="60"/>
      <c r="GL155" s="60"/>
      <c r="GM155" s="60"/>
      <c r="GN155" s="60"/>
      <c r="GO155" s="60"/>
      <c r="GP155" s="60"/>
      <c r="GQ155" s="60"/>
      <c r="GR155" s="60"/>
      <c r="GS155" s="60"/>
    </row>
    <row r="156" spans="2:201" x14ac:dyDescent="0.2">
      <c r="B156" s="66" t="s">
        <v>1070</v>
      </c>
      <c r="C156" s="67" t="s">
        <v>1071</v>
      </c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9">
        <f t="shared" si="758"/>
        <v>0</v>
      </c>
      <c r="Q156" s="70">
        <f t="shared" si="759"/>
        <v>0</v>
      </c>
      <c r="R156" s="59">
        <f t="shared" si="760"/>
        <v>0</v>
      </c>
      <c r="S156" s="102">
        <f>SUMIF(факт!$S$7:$S$2427,S$6&amp;"/"&amp;$B156,факт!$O$7:$O$2427)</f>
        <v>0</v>
      </c>
      <c r="T156" s="102">
        <f>SUMIF(факт!$S$7:$S$2427,T$6&amp;"/"&amp;$B156,факт!$O$7:$O$2427)</f>
        <v>0</v>
      </c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/>
      <c r="EY156" s="59"/>
      <c r="EZ156" s="59"/>
      <c r="FA156" s="59"/>
      <c r="FB156" s="59"/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60"/>
      <c r="FU156" s="60"/>
      <c r="FV156" s="60"/>
      <c r="FW156" s="60"/>
      <c r="FX156" s="60"/>
      <c r="FY156" s="60"/>
      <c r="FZ156" s="60"/>
      <c r="GA156" s="60"/>
      <c r="GB156" s="60"/>
      <c r="GC156" s="60"/>
      <c r="GD156" s="60"/>
      <c r="GE156" s="60"/>
      <c r="GF156" s="60"/>
      <c r="GG156" s="60"/>
      <c r="GH156" s="60"/>
      <c r="GI156" s="60"/>
      <c r="GJ156" s="60"/>
      <c r="GK156" s="60"/>
      <c r="GL156" s="60"/>
      <c r="GM156" s="60"/>
      <c r="GN156" s="60"/>
      <c r="GO156" s="60"/>
      <c r="GP156" s="60"/>
      <c r="GQ156" s="60"/>
      <c r="GR156" s="60"/>
      <c r="GS156" s="60"/>
    </row>
    <row r="157" spans="2:201" x14ac:dyDescent="0.2">
      <c r="B157" s="66" t="s">
        <v>1072</v>
      </c>
      <c r="C157" s="67" t="s">
        <v>1073</v>
      </c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9">
        <f t="shared" si="758"/>
        <v>0</v>
      </c>
      <c r="Q157" s="70">
        <f t="shared" si="759"/>
        <v>0</v>
      </c>
      <c r="R157" s="59">
        <f t="shared" si="760"/>
        <v>0</v>
      </c>
      <c r="S157" s="102">
        <f>SUMIF(факт!$S$7:$S$2427,S$6&amp;"/"&amp;$B157,факт!$O$7:$O$2427)</f>
        <v>0</v>
      </c>
      <c r="T157" s="102">
        <f>SUMIF(факт!$S$7:$S$2427,T$6&amp;"/"&amp;$B157,факт!$O$7:$O$2427)</f>
        <v>0</v>
      </c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/>
      <c r="EW157" s="59"/>
      <c r="EX157" s="59"/>
      <c r="EY157" s="59"/>
      <c r="EZ157" s="59"/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60"/>
      <c r="FU157" s="60"/>
      <c r="FV157" s="60"/>
      <c r="FW157" s="60"/>
      <c r="FX157" s="60"/>
      <c r="FY157" s="60"/>
      <c r="FZ157" s="60"/>
      <c r="GA157" s="60"/>
      <c r="GB157" s="60"/>
      <c r="GC157" s="60"/>
      <c r="GD157" s="60"/>
      <c r="GE157" s="60"/>
      <c r="GF157" s="60"/>
      <c r="GG157" s="60"/>
      <c r="GH157" s="60"/>
      <c r="GI157" s="60"/>
      <c r="GJ157" s="60"/>
      <c r="GK157" s="60"/>
      <c r="GL157" s="60"/>
      <c r="GM157" s="60"/>
      <c r="GN157" s="60"/>
      <c r="GO157" s="60"/>
      <c r="GP157" s="60"/>
      <c r="GQ157" s="60"/>
      <c r="GR157" s="60"/>
      <c r="GS157" s="60"/>
    </row>
    <row r="158" spans="2:201" x14ac:dyDescent="0.2">
      <c r="B158" s="66" t="s">
        <v>1074</v>
      </c>
      <c r="C158" s="67" t="s">
        <v>1075</v>
      </c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9">
        <f t="shared" si="758"/>
        <v>0</v>
      </c>
      <c r="Q158" s="70">
        <f t="shared" si="759"/>
        <v>0</v>
      </c>
      <c r="R158" s="59">
        <f t="shared" si="760"/>
        <v>0</v>
      </c>
      <c r="S158" s="102">
        <f>SUMIF(факт!$S$7:$S$2427,S$6&amp;"/"&amp;$B158,факт!$O$7:$O$2427)</f>
        <v>0</v>
      </c>
      <c r="T158" s="102">
        <f>SUMIF(факт!$S$7:$S$2427,T$6&amp;"/"&amp;$B158,факт!$O$7:$O$2427)</f>
        <v>0</v>
      </c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/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60"/>
      <c r="FU158" s="60"/>
      <c r="FV158" s="60"/>
      <c r="FW158" s="60"/>
      <c r="FX158" s="60"/>
      <c r="FY158" s="60"/>
      <c r="FZ158" s="60"/>
      <c r="GA158" s="60"/>
      <c r="GB158" s="60"/>
      <c r="GC158" s="60"/>
      <c r="GD158" s="60"/>
      <c r="GE158" s="60"/>
      <c r="GF158" s="60"/>
      <c r="GG158" s="60"/>
      <c r="GH158" s="60"/>
      <c r="GI158" s="60"/>
      <c r="GJ158" s="60"/>
      <c r="GK158" s="60"/>
      <c r="GL158" s="60"/>
      <c r="GM158" s="60"/>
      <c r="GN158" s="60"/>
      <c r="GO158" s="60"/>
      <c r="GP158" s="60"/>
      <c r="GQ158" s="60"/>
      <c r="GR158" s="60"/>
      <c r="GS158" s="60"/>
    </row>
    <row r="159" spans="2:201" x14ac:dyDescent="0.2">
      <c r="B159" s="66" t="s">
        <v>1076</v>
      </c>
      <c r="C159" s="67" t="s">
        <v>1077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9">
        <f t="shared" si="758"/>
        <v>0</v>
      </c>
      <c r="Q159" s="70">
        <f t="shared" si="759"/>
        <v>0</v>
      </c>
      <c r="R159" s="59">
        <f t="shared" si="760"/>
        <v>0</v>
      </c>
      <c r="S159" s="102">
        <f>SUMIF(факт!$S$7:$S$2427,S$6&amp;"/"&amp;$B159,факт!$O$7:$O$2427)</f>
        <v>0</v>
      </c>
      <c r="T159" s="102">
        <f>SUMIF(факт!$S$7:$S$2427,T$6&amp;"/"&amp;$B159,факт!$O$7:$O$2427)</f>
        <v>0</v>
      </c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/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60"/>
      <c r="FU159" s="60"/>
      <c r="FV159" s="60"/>
      <c r="FW159" s="60"/>
      <c r="FX159" s="60"/>
      <c r="FY159" s="60"/>
      <c r="FZ159" s="60"/>
      <c r="GA159" s="60"/>
      <c r="GB159" s="60"/>
      <c r="GC159" s="60"/>
      <c r="GD159" s="60"/>
      <c r="GE159" s="60"/>
      <c r="GF159" s="60"/>
      <c r="GG159" s="60"/>
      <c r="GH159" s="60"/>
      <c r="GI159" s="60"/>
      <c r="GJ159" s="60"/>
      <c r="GK159" s="60"/>
      <c r="GL159" s="60"/>
      <c r="GM159" s="60"/>
      <c r="GN159" s="60"/>
      <c r="GO159" s="60"/>
      <c r="GP159" s="60"/>
      <c r="GQ159" s="60"/>
      <c r="GR159" s="60"/>
      <c r="GS159" s="60"/>
    </row>
    <row r="160" spans="2:201" x14ac:dyDescent="0.2">
      <c r="B160" s="82" t="s">
        <v>1078</v>
      </c>
      <c r="C160" s="83" t="s">
        <v>363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4">
        <f t="shared" si="758"/>
        <v>0</v>
      </c>
      <c r="Q160" s="85">
        <f t="shared" si="759"/>
        <v>0</v>
      </c>
      <c r="R160" s="85">
        <f t="shared" si="760"/>
        <v>0</v>
      </c>
      <c r="S160" s="160">
        <f>SUMIF(факт!$S$7:$S$2427,S$6&amp;"/"&amp;$B160,факт!$O$7:$O$2427)</f>
        <v>0</v>
      </c>
      <c r="T160" s="160">
        <f>SUMIF(факт!$S$7:$S$2427,T$6&amp;"/"&amp;$B160,факт!$O$7:$O$2427)</f>
        <v>0</v>
      </c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/>
      <c r="FA160" s="59"/>
      <c r="FB160" s="59"/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60"/>
      <c r="FU160" s="60"/>
      <c r="FV160" s="60"/>
      <c r="FW160" s="60"/>
      <c r="FX160" s="60"/>
      <c r="FY160" s="60"/>
      <c r="FZ160" s="60"/>
      <c r="GA160" s="60"/>
      <c r="GB160" s="60"/>
      <c r="GC160" s="60"/>
      <c r="GD160" s="60"/>
      <c r="GE160" s="60"/>
      <c r="GF160" s="60"/>
      <c r="GG160" s="60"/>
      <c r="GH160" s="60"/>
      <c r="GI160" s="60"/>
      <c r="GJ160" s="60"/>
      <c r="GK160" s="60"/>
      <c r="GL160" s="60"/>
      <c r="GM160" s="60"/>
      <c r="GN160" s="60"/>
      <c r="GO160" s="60"/>
      <c r="GP160" s="60"/>
      <c r="GQ160" s="60"/>
      <c r="GR160" s="60"/>
      <c r="GS160" s="60"/>
    </row>
    <row r="161" spans="2:201" x14ac:dyDescent="0.2">
      <c r="B161" s="82" t="s">
        <v>1079</v>
      </c>
      <c r="C161" s="83" t="s">
        <v>365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4">
        <f t="shared" si="758"/>
        <v>0</v>
      </c>
      <c r="Q161" s="85">
        <f t="shared" si="759"/>
        <v>0</v>
      </c>
      <c r="R161" s="85">
        <f t="shared" si="760"/>
        <v>0</v>
      </c>
      <c r="S161" s="160">
        <f>SUMIF(факт!$S$7:$S$2427,S$6&amp;"/"&amp;$B161,факт!$O$7:$O$2427)</f>
        <v>0</v>
      </c>
      <c r="T161" s="160">
        <f>SUMIF(факт!$S$7:$S$2427,T$6&amp;"/"&amp;$B161,факт!$O$7:$O$2427)</f>
        <v>0</v>
      </c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59"/>
      <c r="EK161" s="59"/>
      <c r="EL161" s="59"/>
      <c r="EM161" s="59"/>
      <c r="EN161" s="59"/>
      <c r="EO161" s="59"/>
      <c r="EP161" s="59"/>
      <c r="EQ161" s="59"/>
      <c r="ER161" s="59"/>
      <c r="ES161" s="59"/>
      <c r="ET161" s="59"/>
      <c r="EU161" s="59"/>
      <c r="EV161" s="59"/>
      <c r="EW161" s="59"/>
      <c r="EX161" s="59"/>
      <c r="EY161" s="59"/>
      <c r="EZ161" s="59"/>
      <c r="FA161" s="59"/>
      <c r="FB161" s="59"/>
      <c r="FC161" s="59"/>
      <c r="FD161" s="59"/>
      <c r="FE161" s="59"/>
      <c r="FF161" s="59"/>
      <c r="FG161" s="59"/>
      <c r="FH161" s="59"/>
      <c r="FI161" s="59"/>
      <c r="FJ161" s="59"/>
      <c r="FK161" s="59"/>
      <c r="FL161" s="59"/>
      <c r="FM161" s="59"/>
      <c r="FN161" s="59"/>
      <c r="FO161" s="59"/>
      <c r="FP161" s="59"/>
      <c r="FQ161" s="59"/>
      <c r="FR161" s="59"/>
      <c r="FS161" s="59"/>
      <c r="FT161" s="60"/>
      <c r="FU161" s="60"/>
      <c r="FV161" s="60"/>
      <c r="FW161" s="60"/>
      <c r="FX161" s="60"/>
      <c r="FY161" s="60"/>
      <c r="FZ161" s="60"/>
      <c r="GA161" s="60"/>
      <c r="GB161" s="60"/>
      <c r="GC161" s="60"/>
      <c r="GD161" s="60"/>
      <c r="GE161" s="60"/>
      <c r="GF161" s="60"/>
      <c r="GG161" s="60"/>
      <c r="GH161" s="60"/>
      <c r="GI161" s="60"/>
      <c r="GJ161" s="60"/>
      <c r="GK161" s="60"/>
      <c r="GL161" s="60"/>
      <c r="GM161" s="60"/>
      <c r="GN161" s="60"/>
      <c r="GO161" s="60"/>
      <c r="GP161" s="60"/>
      <c r="GQ161" s="60"/>
      <c r="GR161" s="60"/>
      <c r="GS161" s="60"/>
    </row>
    <row r="162" spans="2:201" x14ac:dyDescent="0.2">
      <c r="B162" s="82" t="s">
        <v>1080</v>
      </c>
      <c r="C162" s="83" t="s">
        <v>752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4">
        <f t="shared" ref="P162:S162" si="761">P163+P174</f>
        <v>0</v>
      </c>
      <c r="Q162" s="85">
        <f t="shared" si="761"/>
        <v>0</v>
      </c>
      <c r="R162" s="85">
        <f t="shared" si="761"/>
        <v>0</v>
      </c>
      <c r="S162" s="85">
        <f t="shared" si="761"/>
        <v>0</v>
      </c>
      <c r="T162" s="85">
        <f t="shared" ref="T162:AW162" si="762">T163+T174</f>
        <v>0</v>
      </c>
      <c r="U162" s="85">
        <f t="shared" si="762"/>
        <v>0</v>
      </c>
      <c r="V162" s="85">
        <f t="shared" si="762"/>
        <v>0</v>
      </c>
      <c r="W162" s="85">
        <f t="shared" si="762"/>
        <v>0</v>
      </c>
      <c r="X162" s="85">
        <f t="shared" si="762"/>
        <v>0</v>
      </c>
      <c r="Y162" s="85">
        <f t="shared" si="762"/>
        <v>0</v>
      </c>
      <c r="Z162" s="85">
        <f t="shared" si="762"/>
        <v>0</v>
      </c>
      <c r="AA162" s="85">
        <f t="shared" si="762"/>
        <v>0</v>
      </c>
      <c r="AB162" s="85">
        <f t="shared" si="762"/>
        <v>0</v>
      </c>
      <c r="AC162" s="85">
        <f t="shared" si="762"/>
        <v>0</v>
      </c>
      <c r="AD162" s="85">
        <f t="shared" si="762"/>
        <v>0</v>
      </c>
      <c r="AE162" s="85">
        <f t="shared" si="762"/>
        <v>0</v>
      </c>
      <c r="AF162" s="85">
        <f t="shared" si="762"/>
        <v>0</v>
      </c>
      <c r="AG162" s="85">
        <f t="shared" si="762"/>
        <v>0</v>
      </c>
      <c r="AH162" s="85">
        <f t="shared" si="762"/>
        <v>0</v>
      </c>
      <c r="AI162" s="85">
        <f t="shared" si="762"/>
        <v>0</v>
      </c>
      <c r="AJ162" s="85">
        <f t="shared" si="762"/>
        <v>0</v>
      </c>
      <c r="AK162" s="85">
        <f t="shared" si="762"/>
        <v>0</v>
      </c>
      <c r="AL162" s="85">
        <f t="shared" si="762"/>
        <v>0</v>
      </c>
      <c r="AM162" s="85">
        <f t="shared" si="762"/>
        <v>0</v>
      </c>
      <c r="AN162" s="85">
        <f t="shared" si="762"/>
        <v>0</v>
      </c>
      <c r="AO162" s="85">
        <f t="shared" si="762"/>
        <v>0</v>
      </c>
      <c r="AP162" s="85">
        <f t="shared" si="762"/>
        <v>0</v>
      </c>
      <c r="AQ162" s="85">
        <f t="shared" si="762"/>
        <v>0</v>
      </c>
      <c r="AR162" s="85">
        <f t="shared" si="762"/>
        <v>0</v>
      </c>
      <c r="AS162" s="85">
        <f t="shared" si="762"/>
        <v>0</v>
      </c>
      <c r="AT162" s="85">
        <f t="shared" si="762"/>
        <v>0</v>
      </c>
      <c r="AU162" s="85">
        <f t="shared" si="762"/>
        <v>0</v>
      </c>
      <c r="AV162" s="85">
        <f t="shared" si="762"/>
        <v>0</v>
      </c>
      <c r="AW162" s="85">
        <f t="shared" si="762"/>
        <v>0</v>
      </c>
      <c r="AX162" s="85">
        <f t="shared" ref="AX162:DF162" si="763">AX163+AX174</f>
        <v>0</v>
      </c>
      <c r="AY162" s="85">
        <f t="shared" si="763"/>
        <v>0</v>
      </c>
      <c r="AZ162" s="85">
        <f t="shared" si="763"/>
        <v>0</v>
      </c>
      <c r="BA162" s="85">
        <f t="shared" si="763"/>
        <v>0</v>
      </c>
      <c r="BB162" s="85">
        <f t="shared" si="763"/>
        <v>0</v>
      </c>
      <c r="BC162" s="85">
        <f t="shared" si="763"/>
        <v>0</v>
      </c>
      <c r="BD162" s="85">
        <f t="shared" si="763"/>
        <v>0</v>
      </c>
      <c r="BE162" s="85">
        <f t="shared" si="763"/>
        <v>0</v>
      </c>
      <c r="BF162" s="85">
        <f t="shared" si="763"/>
        <v>0</v>
      </c>
      <c r="BG162" s="85">
        <f t="shared" si="763"/>
        <v>0</v>
      </c>
      <c r="BH162" s="85">
        <f t="shared" si="763"/>
        <v>0</v>
      </c>
      <c r="BI162" s="85">
        <f t="shared" si="763"/>
        <v>0</v>
      </c>
      <c r="BJ162" s="85">
        <f t="shared" si="763"/>
        <v>0</v>
      </c>
      <c r="BK162" s="85">
        <f t="shared" si="763"/>
        <v>0</v>
      </c>
      <c r="BL162" s="85">
        <f t="shared" si="763"/>
        <v>0</v>
      </c>
      <c r="BM162" s="85">
        <f t="shared" si="763"/>
        <v>0</v>
      </c>
      <c r="BN162" s="85">
        <f t="shared" si="763"/>
        <v>0</v>
      </c>
      <c r="BO162" s="85">
        <f t="shared" si="763"/>
        <v>0</v>
      </c>
      <c r="BP162" s="85">
        <f t="shared" si="763"/>
        <v>0</v>
      </c>
      <c r="BQ162" s="85">
        <f t="shared" si="763"/>
        <v>0</v>
      </c>
      <c r="BR162" s="85">
        <f t="shared" si="763"/>
        <v>0</v>
      </c>
      <c r="BS162" s="85">
        <f t="shared" si="763"/>
        <v>0</v>
      </c>
      <c r="BT162" s="85">
        <f t="shared" si="763"/>
        <v>0</v>
      </c>
      <c r="BU162" s="85">
        <f t="shared" si="763"/>
        <v>0</v>
      </c>
      <c r="BV162" s="85">
        <f t="shared" si="763"/>
        <v>0</v>
      </c>
      <c r="BW162" s="85">
        <f t="shared" si="763"/>
        <v>0</v>
      </c>
      <c r="BX162" s="85">
        <f t="shared" si="763"/>
        <v>0</v>
      </c>
      <c r="BY162" s="85">
        <f t="shared" si="763"/>
        <v>0</v>
      </c>
      <c r="BZ162" s="85">
        <f t="shared" si="763"/>
        <v>0</v>
      </c>
      <c r="CA162" s="85">
        <f t="shared" si="763"/>
        <v>0</v>
      </c>
      <c r="CB162" s="85">
        <f t="shared" si="763"/>
        <v>0</v>
      </c>
      <c r="CC162" s="85">
        <f t="shared" si="763"/>
        <v>0</v>
      </c>
      <c r="CD162" s="85">
        <f t="shared" si="763"/>
        <v>0</v>
      </c>
      <c r="CE162" s="85">
        <f t="shared" si="763"/>
        <v>0</v>
      </c>
      <c r="CF162" s="85">
        <f t="shared" si="763"/>
        <v>0</v>
      </c>
      <c r="CG162" s="85">
        <f t="shared" si="763"/>
        <v>0</v>
      </c>
      <c r="CH162" s="85">
        <f t="shared" si="763"/>
        <v>0</v>
      </c>
      <c r="CI162" s="85">
        <f t="shared" si="763"/>
        <v>0</v>
      </c>
      <c r="CJ162" s="85">
        <f t="shared" si="763"/>
        <v>0</v>
      </c>
      <c r="CK162" s="85">
        <f t="shared" si="763"/>
        <v>0</v>
      </c>
      <c r="CL162" s="85">
        <f t="shared" si="763"/>
        <v>0</v>
      </c>
      <c r="CM162" s="85">
        <f t="shared" si="763"/>
        <v>0</v>
      </c>
      <c r="CN162" s="85">
        <f t="shared" si="763"/>
        <v>0</v>
      </c>
      <c r="CO162" s="85">
        <f t="shared" si="763"/>
        <v>0</v>
      </c>
      <c r="CP162" s="85">
        <f t="shared" si="763"/>
        <v>0</v>
      </c>
      <c r="CQ162" s="85">
        <f t="shared" si="763"/>
        <v>0</v>
      </c>
      <c r="CR162" s="85">
        <f t="shared" si="763"/>
        <v>0</v>
      </c>
      <c r="CS162" s="85">
        <f t="shared" si="763"/>
        <v>0</v>
      </c>
      <c r="CT162" s="85">
        <f t="shared" si="763"/>
        <v>0</v>
      </c>
      <c r="CU162" s="85">
        <f t="shared" si="763"/>
        <v>0</v>
      </c>
      <c r="CV162" s="85">
        <f t="shared" si="763"/>
        <v>0</v>
      </c>
      <c r="CW162" s="85">
        <f t="shared" si="763"/>
        <v>0</v>
      </c>
      <c r="CX162" s="85">
        <f t="shared" si="763"/>
        <v>0</v>
      </c>
      <c r="CY162" s="85">
        <f t="shared" si="763"/>
        <v>0</v>
      </c>
      <c r="CZ162" s="85">
        <f t="shared" si="763"/>
        <v>0</v>
      </c>
      <c r="DA162" s="85">
        <f t="shared" si="763"/>
        <v>0</v>
      </c>
      <c r="DB162" s="85">
        <f t="shared" si="763"/>
        <v>0</v>
      </c>
      <c r="DC162" s="85">
        <f t="shared" si="763"/>
        <v>0</v>
      </c>
      <c r="DD162" s="85">
        <f t="shared" si="763"/>
        <v>0</v>
      </c>
      <c r="DE162" s="85">
        <f t="shared" si="763"/>
        <v>0</v>
      </c>
      <c r="DF162" s="85">
        <f t="shared" si="763"/>
        <v>0</v>
      </c>
      <c r="DG162" s="85">
        <f t="shared" ref="DG162:EI162" si="764">DG163+DG174</f>
        <v>0</v>
      </c>
      <c r="DH162" s="85">
        <f t="shared" si="764"/>
        <v>0</v>
      </c>
      <c r="DI162" s="85">
        <f t="shared" si="764"/>
        <v>0</v>
      </c>
      <c r="DJ162" s="85">
        <f t="shared" si="764"/>
        <v>0</v>
      </c>
      <c r="DK162" s="85">
        <f t="shared" si="764"/>
        <v>0</v>
      </c>
      <c r="DL162" s="85">
        <f t="shared" si="764"/>
        <v>0</v>
      </c>
      <c r="DM162" s="85">
        <f t="shared" si="764"/>
        <v>0</v>
      </c>
      <c r="DN162" s="85">
        <f t="shared" si="764"/>
        <v>0</v>
      </c>
      <c r="DO162" s="85">
        <f t="shared" si="764"/>
        <v>0</v>
      </c>
      <c r="DP162" s="85">
        <f t="shared" si="764"/>
        <v>0</v>
      </c>
      <c r="DQ162" s="85">
        <f t="shared" si="764"/>
        <v>0</v>
      </c>
      <c r="DR162" s="85">
        <f t="shared" si="764"/>
        <v>0</v>
      </c>
      <c r="DS162" s="85">
        <f t="shared" si="764"/>
        <v>0</v>
      </c>
      <c r="DT162" s="85">
        <f t="shared" si="764"/>
        <v>0</v>
      </c>
      <c r="DU162" s="85">
        <f t="shared" si="764"/>
        <v>0</v>
      </c>
      <c r="DV162" s="85">
        <f t="shared" si="764"/>
        <v>0</v>
      </c>
      <c r="DW162" s="85">
        <f t="shared" si="764"/>
        <v>0</v>
      </c>
      <c r="DX162" s="85">
        <f t="shared" si="764"/>
        <v>0</v>
      </c>
      <c r="DY162" s="85">
        <f t="shared" si="764"/>
        <v>0</v>
      </c>
      <c r="DZ162" s="85">
        <f t="shared" si="764"/>
        <v>0</v>
      </c>
      <c r="EA162" s="85">
        <f t="shared" si="764"/>
        <v>0</v>
      </c>
      <c r="EB162" s="85">
        <f t="shared" si="764"/>
        <v>0</v>
      </c>
      <c r="EC162" s="85">
        <f t="shared" si="764"/>
        <v>0</v>
      </c>
      <c r="ED162" s="85">
        <f t="shared" si="764"/>
        <v>0</v>
      </c>
      <c r="EE162" s="85">
        <f t="shared" si="764"/>
        <v>0</v>
      </c>
      <c r="EF162" s="85">
        <f t="shared" si="764"/>
        <v>0</v>
      </c>
      <c r="EG162" s="85">
        <f t="shared" si="764"/>
        <v>0</v>
      </c>
      <c r="EH162" s="85">
        <f t="shared" si="764"/>
        <v>0</v>
      </c>
      <c r="EI162" s="85">
        <f t="shared" si="764"/>
        <v>0</v>
      </c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/>
      <c r="EV162" s="59"/>
      <c r="EW162" s="59"/>
      <c r="EX162" s="59"/>
      <c r="EY162" s="59"/>
      <c r="EZ162" s="59"/>
      <c r="FA162" s="59"/>
      <c r="FB162" s="59"/>
      <c r="FC162" s="59"/>
      <c r="FD162" s="59"/>
      <c r="FE162" s="59"/>
      <c r="FF162" s="59"/>
      <c r="FG162" s="59"/>
      <c r="FH162" s="59"/>
      <c r="FI162" s="59"/>
      <c r="FJ162" s="59"/>
      <c r="FK162" s="59"/>
      <c r="FL162" s="59"/>
      <c r="FM162" s="59"/>
      <c r="FN162" s="59"/>
      <c r="FO162" s="59"/>
      <c r="FP162" s="59"/>
      <c r="FQ162" s="59"/>
      <c r="FR162" s="59"/>
      <c r="FS162" s="59"/>
      <c r="FT162" s="60"/>
      <c r="FU162" s="60"/>
      <c r="FV162" s="60"/>
      <c r="FW162" s="60"/>
      <c r="FX162" s="60"/>
      <c r="FY162" s="60"/>
      <c r="FZ162" s="60"/>
      <c r="GA162" s="60"/>
      <c r="GB162" s="60"/>
      <c r="GC162" s="60"/>
      <c r="GD162" s="60"/>
      <c r="GE162" s="60"/>
      <c r="GF162" s="60"/>
      <c r="GG162" s="60"/>
      <c r="GH162" s="60"/>
      <c r="GI162" s="60"/>
      <c r="GJ162" s="60"/>
      <c r="GK162" s="60"/>
      <c r="GL162" s="60"/>
      <c r="GM162" s="60"/>
      <c r="GN162" s="60"/>
      <c r="GO162" s="60"/>
      <c r="GP162" s="60"/>
      <c r="GQ162" s="60"/>
      <c r="GR162" s="60"/>
      <c r="GS162" s="60"/>
    </row>
    <row r="163" spans="2:201" x14ac:dyDescent="0.2">
      <c r="B163" s="95" t="s">
        <v>1080</v>
      </c>
      <c r="C163" s="96" t="s">
        <v>752</v>
      </c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8">
        <f t="shared" ref="P163:S163" si="765">SUM(P164:P173)</f>
        <v>0</v>
      </c>
      <c r="Q163" s="99">
        <f t="shared" si="765"/>
        <v>0</v>
      </c>
      <c r="R163" s="99">
        <f t="shared" si="765"/>
        <v>0</v>
      </c>
      <c r="S163" s="99">
        <f t="shared" si="765"/>
        <v>0</v>
      </c>
      <c r="T163" s="99">
        <f t="shared" ref="T163:AW163" si="766">SUM(T164:T173)</f>
        <v>0</v>
      </c>
      <c r="U163" s="99">
        <f t="shared" si="766"/>
        <v>0</v>
      </c>
      <c r="V163" s="99">
        <f t="shared" si="766"/>
        <v>0</v>
      </c>
      <c r="W163" s="99">
        <f t="shared" si="766"/>
        <v>0</v>
      </c>
      <c r="X163" s="99">
        <f t="shared" si="766"/>
        <v>0</v>
      </c>
      <c r="Y163" s="99">
        <f t="shared" si="766"/>
        <v>0</v>
      </c>
      <c r="Z163" s="99">
        <f t="shared" si="766"/>
        <v>0</v>
      </c>
      <c r="AA163" s="99">
        <f t="shared" si="766"/>
        <v>0</v>
      </c>
      <c r="AB163" s="99">
        <f t="shared" si="766"/>
        <v>0</v>
      </c>
      <c r="AC163" s="99">
        <f t="shared" si="766"/>
        <v>0</v>
      </c>
      <c r="AD163" s="99">
        <f t="shared" si="766"/>
        <v>0</v>
      </c>
      <c r="AE163" s="99">
        <f t="shared" si="766"/>
        <v>0</v>
      </c>
      <c r="AF163" s="99">
        <f t="shared" si="766"/>
        <v>0</v>
      </c>
      <c r="AG163" s="99">
        <f t="shared" si="766"/>
        <v>0</v>
      </c>
      <c r="AH163" s="99">
        <f t="shared" si="766"/>
        <v>0</v>
      </c>
      <c r="AI163" s="99">
        <f t="shared" si="766"/>
        <v>0</v>
      </c>
      <c r="AJ163" s="99">
        <f t="shared" si="766"/>
        <v>0</v>
      </c>
      <c r="AK163" s="99">
        <f t="shared" si="766"/>
        <v>0</v>
      </c>
      <c r="AL163" s="99">
        <f t="shared" si="766"/>
        <v>0</v>
      </c>
      <c r="AM163" s="99">
        <f t="shared" si="766"/>
        <v>0</v>
      </c>
      <c r="AN163" s="99">
        <f t="shared" si="766"/>
        <v>0</v>
      </c>
      <c r="AO163" s="99">
        <f t="shared" si="766"/>
        <v>0</v>
      </c>
      <c r="AP163" s="99">
        <f t="shared" si="766"/>
        <v>0</v>
      </c>
      <c r="AQ163" s="99">
        <f t="shared" si="766"/>
        <v>0</v>
      </c>
      <c r="AR163" s="99">
        <f t="shared" si="766"/>
        <v>0</v>
      </c>
      <c r="AS163" s="99">
        <f t="shared" si="766"/>
        <v>0</v>
      </c>
      <c r="AT163" s="99">
        <f t="shared" si="766"/>
        <v>0</v>
      </c>
      <c r="AU163" s="99">
        <f t="shared" si="766"/>
        <v>0</v>
      </c>
      <c r="AV163" s="99">
        <f t="shared" si="766"/>
        <v>0</v>
      </c>
      <c r="AW163" s="99">
        <f t="shared" si="766"/>
        <v>0</v>
      </c>
      <c r="AX163" s="99">
        <f t="shared" ref="AX163:DF163" si="767">SUM(AX164:AX173)</f>
        <v>0</v>
      </c>
      <c r="AY163" s="99">
        <f t="shared" si="767"/>
        <v>0</v>
      </c>
      <c r="AZ163" s="99">
        <f t="shared" si="767"/>
        <v>0</v>
      </c>
      <c r="BA163" s="99">
        <f t="shared" si="767"/>
        <v>0</v>
      </c>
      <c r="BB163" s="99">
        <f t="shared" si="767"/>
        <v>0</v>
      </c>
      <c r="BC163" s="99">
        <f t="shared" si="767"/>
        <v>0</v>
      </c>
      <c r="BD163" s="99">
        <f t="shared" si="767"/>
        <v>0</v>
      </c>
      <c r="BE163" s="99">
        <f t="shared" si="767"/>
        <v>0</v>
      </c>
      <c r="BF163" s="99">
        <f t="shared" si="767"/>
        <v>0</v>
      </c>
      <c r="BG163" s="99">
        <f t="shared" si="767"/>
        <v>0</v>
      </c>
      <c r="BH163" s="99">
        <f t="shared" si="767"/>
        <v>0</v>
      </c>
      <c r="BI163" s="99">
        <f t="shared" si="767"/>
        <v>0</v>
      </c>
      <c r="BJ163" s="99">
        <f t="shared" si="767"/>
        <v>0</v>
      </c>
      <c r="BK163" s="99">
        <f t="shared" si="767"/>
        <v>0</v>
      </c>
      <c r="BL163" s="99">
        <f t="shared" si="767"/>
        <v>0</v>
      </c>
      <c r="BM163" s="99">
        <f t="shared" si="767"/>
        <v>0</v>
      </c>
      <c r="BN163" s="99">
        <f t="shared" si="767"/>
        <v>0</v>
      </c>
      <c r="BO163" s="99">
        <f t="shared" si="767"/>
        <v>0</v>
      </c>
      <c r="BP163" s="99">
        <f t="shared" si="767"/>
        <v>0</v>
      </c>
      <c r="BQ163" s="99">
        <f t="shared" si="767"/>
        <v>0</v>
      </c>
      <c r="BR163" s="99">
        <f t="shared" si="767"/>
        <v>0</v>
      </c>
      <c r="BS163" s="99">
        <f t="shared" si="767"/>
        <v>0</v>
      </c>
      <c r="BT163" s="99">
        <f t="shared" si="767"/>
        <v>0</v>
      </c>
      <c r="BU163" s="99">
        <f t="shared" si="767"/>
        <v>0</v>
      </c>
      <c r="BV163" s="99">
        <f t="shared" si="767"/>
        <v>0</v>
      </c>
      <c r="BW163" s="99">
        <f t="shared" si="767"/>
        <v>0</v>
      </c>
      <c r="BX163" s="99">
        <f t="shared" si="767"/>
        <v>0</v>
      </c>
      <c r="BY163" s="99">
        <f t="shared" si="767"/>
        <v>0</v>
      </c>
      <c r="BZ163" s="99">
        <f t="shared" si="767"/>
        <v>0</v>
      </c>
      <c r="CA163" s="99">
        <f t="shared" si="767"/>
        <v>0</v>
      </c>
      <c r="CB163" s="99">
        <f t="shared" si="767"/>
        <v>0</v>
      </c>
      <c r="CC163" s="99">
        <f t="shared" si="767"/>
        <v>0</v>
      </c>
      <c r="CD163" s="99">
        <f t="shared" si="767"/>
        <v>0</v>
      </c>
      <c r="CE163" s="99">
        <f t="shared" si="767"/>
        <v>0</v>
      </c>
      <c r="CF163" s="99">
        <f t="shared" si="767"/>
        <v>0</v>
      </c>
      <c r="CG163" s="99">
        <f t="shared" si="767"/>
        <v>0</v>
      </c>
      <c r="CH163" s="99">
        <f t="shared" si="767"/>
        <v>0</v>
      </c>
      <c r="CI163" s="99">
        <f t="shared" si="767"/>
        <v>0</v>
      </c>
      <c r="CJ163" s="99">
        <f t="shared" si="767"/>
        <v>0</v>
      </c>
      <c r="CK163" s="99">
        <f t="shared" si="767"/>
        <v>0</v>
      </c>
      <c r="CL163" s="99">
        <f t="shared" si="767"/>
        <v>0</v>
      </c>
      <c r="CM163" s="99">
        <f t="shared" si="767"/>
        <v>0</v>
      </c>
      <c r="CN163" s="99">
        <f t="shared" si="767"/>
        <v>0</v>
      </c>
      <c r="CO163" s="99">
        <f t="shared" si="767"/>
        <v>0</v>
      </c>
      <c r="CP163" s="99">
        <f t="shared" si="767"/>
        <v>0</v>
      </c>
      <c r="CQ163" s="99">
        <f t="shared" si="767"/>
        <v>0</v>
      </c>
      <c r="CR163" s="99">
        <f t="shared" si="767"/>
        <v>0</v>
      </c>
      <c r="CS163" s="99">
        <f t="shared" si="767"/>
        <v>0</v>
      </c>
      <c r="CT163" s="99">
        <f t="shared" si="767"/>
        <v>0</v>
      </c>
      <c r="CU163" s="99">
        <f t="shared" si="767"/>
        <v>0</v>
      </c>
      <c r="CV163" s="99">
        <f t="shared" si="767"/>
        <v>0</v>
      </c>
      <c r="CW163" s="99">
        <f t="shared" si="767"/>
        <v>0</v>
      </c>
      <c r="CX163" s="99">
        <f t="shared" si="767"/>
        <v>0</v>
      </c>
      <c r="CY163" s="99">
        <f t="shared" si="767"/>
        <v>0</v>
      </c>
      <c r="CZ163" s="99">
        <f t="shared" si="767"/>
        <v>0</v>
      </c>
      <c r="DA163" s="99">
        <f t="shared" si="767"/>
        <v>0</v>
      </c>
      <c r="DB163" s="99">
        <f t="shared" si="767"/>
        <v>0</v>
      </c>
      <c r="DC163" s="99">
        <f t="shared" si="767"/>
        <v>0</v>
      </c>
      <c r="DD163" s="99">
        <f t="shared" si="767"/>
        <v>0</v>
      </c>
      <c r="DE163" s="99">
        <f t="shared" si="767"/>
        <v>0</v>
      </c>
      <c r="DF163" s="99">
        <f t="shared" si="767"/>
        <v>0</v>
      </c>
      <c r="DG163" s="99">
        <f t="shared" ref="DG163:EI163" si="768">SUM(DG164:DG173)</f>
        <v>0</v>
      </c>
      <c r="DH163" s="99">
        <f t="shared" si="768"/>
        <v>0</v>
      </c>
      <c r="DI163" s="99">
        <f t="shared" si="768"/>
        <v>0</v>
      </c>
      <c r="DJ163" s="99">
        <f t="shared" si="768"/>
        <v>0</v>
      </c>
      <c r="DK163" s="99">
        <f t="shared" si="768"/>
        <v>0</v>
      </c>
      <c r="DL163" s="99">
        <f t="shared" si="768"/>
        <v>0</v>
      </c>
      <c r="DM163" s="99">
        <f t="shared" si="768"/>
        <v>0</v>
      </c>
      <c r="DN163" s="99">
        <f t="shared" si="768"/>
        <v>0</v>
      </c>
      <c r="DO163" s="99">
        <f t="shared" si="768"/>
        <v>0</v>
      </c>
      <c r="DP163" s="99">
        <f t="shared" si="768"/>
        <v>0</v>
      </c>
      <c r="DQ163" s="99">
        <f t="shared" si="768"/>
        <v>0</v>
      </c>
      <c r="DR163" s="99">
        <f t="shared" si="768"/>
        <v>0</v>
      </c>
      <c r="DS163" s="99">
        <f t="shared" si="768"/>
        <v>0</v>
      </c>
      <c r="DT163" s="99">
        <f t="shared" si="768"/>
        <v>0</v>
      </c>
      <c r="DU163" s="99">
        <f t="shared" si="768"/>
        <v>0</v>
      </c>
      <c r="DV163" s="99">
        <f t="shared" si="768"/>
        <v>0</v>
      </c>
      <c r="DW163" s="99">
        <f t="shared" si="768"/>
        <v>0</v>
      </c>
      <c r="DX163" s="99">
        <f t="shared" si="768"/>
        <v>0</v>
      </c>
      <c r="DY163" s="99">
        <f t="shared" si="768"/>
        <v>0</v>
      </c>
      <c r="DZ163" s="99">
        <f t="shared" si="768"/>
        <v>0</v>
      </c>
      <c r="EA163" s="99">
        <f t="shared" si="768"/>
        <v>0</v>
      </c>
      <c r="EB163" s="99">
        <f t="shared" si="768"/>
        <v>0</v>
      </c>
      <c r="EC163" s="99">
        <f t="shared" si="768"/>
        <v>0</v>
      </c>
      <c r="ED163" s="99">
        <f t="shared" si="768"/>
        <v>0</v>
      </c>
      <c r="EE163" s="99">
        <f t="shared" si="768"/>
        <v>0</v>
      </c>
      <c r="EF163" s="99">
        <f t="shared" si="768"/>
        <v>0</v>
      </c>
      <c r="EG163" s="99">
        <f t="shared" si="768"/>
        <v>0</v>
      </c>
      <c r="EH163" s="99">
        <f t="shared" si="768"/>
        <v>0</v>
      </c>
      <c r="EI163" s="99">
        <f t="shared" si="768"/>
        <v>0</v>
      </c>
      <c r="EJ163" s="59"/>
      <c r="EK163" s="59"/>
      <c r="EL163" s="59"/>
      <c r="EM163" s="59"/>
      <c r="EN163" s="59"/>
      <c r="EO163" s="59"/>
      <c r="EP163" s="59"/>
      <c r="EQ163" s="59"/>
      <c r="ER163" s="59"/>
      <c r="ES163" s="59"/>
      <c r="ET163" s="59"/>
      <c r="EU163" s="59"/>
      <c r="EV163" s="59"/>
      <c r="EW163" s="59"/>
      <c r="EX163" s="59"/>
      <c r="EY163" s="59"/>
      <c r="EZ163" s="59"/>
      <c r="FA163" s="59"/>
      <c r="FB163" s="59"/>
      <c r="FC163" s="59"/>
      <c r="FD163" s="59"/>
      <c r="FE163" s="59"/>
      <c r="FF163" s="59"/>
      <c r="FG163" s="59"/>
      <c r="FH163" s="59"/>
      <c r="FI163" s="59"/>
      <c r="FJ163" s="59"/>
      <c r="FK163" s="59"/>
      <c r="FL163" s="59"/>
      <c r="FM163" s="59"/>
      <c r="FN163" s="59"/>
      <c r="FO163" s="59"/>
      <c r="FP163" s="59"/>
      <c r="FQ163" s="59"/>
      <c r="FR163" s="59"/>
      <c r="FS163" s="59"/>
      <c r="FT163" s="60"/>
      <c r="FU163" s="60"/>
      <c r="FV163" s="60"/>
      <c r="FW163" s="60"/>
      <c r="FX163" s="60"/>
      <c r="FY163" s="60"/>
      <c r="FZ163" s="60"/>
      <c r="GA163" s="60"/>
      <c r="GB163" s="60"/>
      <c r="GC163" s="60"/>
      <c r="GD163" s="60"/>
      <c r="GE163" s="60"/>
      <c r="GF163" s="60"/>
      <c r="GG163" s="60"/>
      <c r="GH163" s="60"/>
      <c r="GI163" s="60"/>
      <c r="GJ163" s="60"/>
      <c r="GK163" s="60"/>
      <c r="GL163" s="60"/>
      <c r="GM163" s="60"/>
      <c r="GN163" s="60"/>
      <c r="GO163" s="60"/>
      <c r="GP163" s="60"/>
      <c r="GQ163" s="60"/>
      <c r="GR163" s="60"/>
      <c r="GS163" s="60"/>
    </row>
    <row r="164" spans="2:201" x14ac:dyDescent="0.2">
      <c r="B164" s="66" t="s">
        <v>1081</v>
      </c>
      <c r="C164" s="67" t="s">
        <v>698</v>
      </c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9">
        <f t="shared" ref="P164:P173" si="769">SUM(S164:EI164)</f>
        <v>0</v>
      </c>
      <c r="Q164" s="70">
        <f t="shared" ref="Q164:Q173" si="770">SUMIF(S$5:EI$5,"факт",S164:EI164)</f>
        <v>0</v>
      </c>
      <c r="R164" s="59">
        <f t="shared" ref="R164:R173" si="771">P164-Q164</f>
        <v>0</v>
      </c>
      <c r="S164" s="102">
        <f>SUMIF(факт!$S$7:$S$2427,S$6&amp;"/"&amp;$B164,факт!$O$7:$O$2427)</f>
        <v>0</v>
      </c>
      <c r="T164" s="102">
        <f>SUMIF(факт!$S$7:$S$2427,T$6&amp;"/"&amp;$B164,факт!$O$7:$O$2427)</f>
        <v>0</v>
      </c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  <c r="DR164" s="59"/>
      <c r="DS164" s="59"/>
      <c r="DT164" s="59"/>
      <c r="DU164" s="59"/>
      <c r="DV164" s="59"/>
      <c r="DW164" s="59"/>
      <c r="DX164" s="59"/>
      <c r="DY164" s="59"/>
      <c r="DZ164" s="59"/>
      <c r="EA164" s="59"/>
      <c r="EB164" s="59"/>
      <c r="EC164" s="59"/>
      <c r="ED164" s="59"/>
      <c r="EE164" s="59"/>
      <c r="EF164" s="59"/>
      <c r="EG164" s="59"/>
      <c r="EH164" s="59"/>
      <c r="EI164" s="59"/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/>
      <c r="EW164" s="59"/>
      <c r="EX164" s="59"/>
      <c r="EY164" s="59"/>
      <c r="EZ164" s="59"/>
      <c r="FA164" s="59"/>
      <c r="FB164" s="59"/>
      <c r="FC164" s="59"/>
      <c r="FD164" s="59"/>
      <c r="FE164" s="59"/>
      <c r="FF164" s="59"/>
      <c r="FG164" s="59"/>
      <c r="FH164" s="59"/>
      <c r="FI164" s="59"/>
      <c r="FJ164" s="59"/>
      <c r="FK164" s="59"/>
      <c r="FL164" s="59"/>
      <c r="FM164" s="59"/>
      <c r="FN164" s="59"/>
      <c r="FO164" s="59"/>
      <c r="FP164" s="59"/>
      <c r="FQ164" s="59"/>
      <c r="FR164" s="59"/>
      <c r="FS164" s="59"/>
      <c r="FT164" s="60"/>
      <c r="FU164" s="60"/>
      <c r="FV164" s="60"/>
      <c r="FW164" s="60"/>
      <c r="FX164" s="60"/>
      <c r="FY164" s="60"/>
      <c r="FZ164" s="60"/>
      <c r="GA164" s="60"/>
      <c r="GB164" s="60"/>
      <c r="GC164" s="60"/>
      <c r="GD164" s="60"/>
      <c r="GE164" s="60"/>
      <c r="GF164" s="60"/>
      <c r="GG164" s="60"/>
      <c r="GH164" s="60"/>
      <c r="GI164" s="60"/>
      <c r="GJ164" s="60"/>
      <c r="GK164" s="60"/>
      <c r="GL164" s="60"/>
      <c r="GM164" s="60"/>
      <c r="GN164" s="60"/>
      <c r="GO164" s="60"/>
      <c r="GP164" s="60"/>
      <c r="GQ164" s="60"/>
      <c r="GR164" s="60"/>
      <c r="GS164" s="60"/>
    </row>
    <row r="165" spans="2:201" x14ac:dyDescent="0.2">
      <c r="B165" s="66" t="s">
        <v>1082</v>
      </c>
      <c r="C165" s="67" t="s">
        <v>1083</v>
      </c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9">
        <f t="shared" si="769"/>
        <v>0</v>
      </c>
      <c r="Q165" s="70">
        <f t="shared" si="770"/>
        <v>0</v>
      </c>
      <c r="R165" s="59">
        <f t="shared" si="771"/>
        <v>0</v>
      </c>
      <c r="S165" s="102">
        <f>SUMIF(факт!$S$7:$S$2427,S$6&amp;"/"&amp;$B165,факт!$O$7:$O$2427)</f>
        <v>0</v>
      </c>
      <c r="T165" s="102">
        <f>SUMIF(факт!$S$7:$S$2427,T$6&amp;"/"&amp;$B165,факт!$O$7:$O$2427)</f>
        <v>0</v>
      </c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  <c r="DR165" s="59"/>
      <c r="DS165" s="59"/>
      <c r="DT165" s="59"/>
      <c r="DU165" s="59"/>
      <c r="DV165" s="59"/>
      <c r="DW165" s="59"/>
      <c r="DX165" s="59"/>
      <c r="DY165" s="59"/>
      <c r="DZ165" s="59"/>
      <c r="EA165" s="59"/>
      <c r="EB165" s="59"/>
      <c r="EC165" s="59"/>
      <c r="ED165" s="59"/>
      <c r="EE165" s="59"/>
      <c r="EF165" s="59"/>
      <c r="EG165" s="59"/>
      <c r="EH165" s="59"/>
      <c r="EI165" s="59"/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/>
      <c r="EW165" s="59"/>
      <c r="EX165" s="59"/>
      <c r="EY165" s="59"/>
      <c r="EZ165" s="59"/>
      <c r="FA165" s="59"/>
      <c r="FB165" s="59"/>
      <c r="FC165" s="59"/>
      <c r="FD165" s="59"/>
      <c r="FE165" s="59"/>
      <c r="FF165" s="59"/>
      <c r="FG165" s="59"/>
      <c r="FH165" s="59"/>
      <c r="FI165" s="59"/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60"/>
      <c r="FU165" s="60"/>
      <c r="FV165" s="60"/>
      <c r="FW165" s="60"/>
      <c r="FX165" s="60"/>
      <c r="FY165" s="60"/>
      <c r="FZ165" s="60"/>
      <c r="GA165" s="60"/>
      <c r="GB165" s="60"/>
      <c r="GC165" s="60"/>
      <c r="GD165" s="60"/>
      <c r="GE165" s="60"/>
      <c r="GF165" s="60"/>
      <c r="GG165" s="60"/>
      <c r="GH165" s="60"/>
      <c r="GI165" s="60"/>
      <c r="GJ165" s="60"/>
      <c r="GK165" s="60"/>
      <c r="GL165" s="60"/>
      <c r="GM165" s="60"/>
      <c r="GN165" s="60"/>
      <c r="GO165" s="60"/>
      <c r="GP165" s="60"/>
      <c r="GQ165" s="60"/>
      <c r="GR165" s="60"/>
      <c r="GS165" s="60"/>
    </row>
    <row r="166" spans="2:201" x14ac:dyDescent="0.2">
      <c r="B166" s="66" t="s">
        <v>1084</v>
      </c>
      <c r="C166" s="67" t="s">
        <v>1085</v>
      </c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9">
        <f t="shared" si="769"/>
        <v>0</v>
      </c>
      <c r="Q166" s="70">
        <f t="shared" si="770"/>
        <v>0</v>
      </c>
      <c r="R166" s="59">
        <f t="shared" si="771"/>
        <v>0</v>
      </c>
      <c r="S166" s="102">
        <f>SUMIF(факт!$S$7:$S$2427,S$6&amp;"/"&amp;$B166,факт!$O$7:$O$2427)</f>
        <v>0</v>
      </c>
      <c r="T166" s="102">
        <f>SUMIF(факт!$S$7:$S$2427,T$6&amp;"/"&amp;$B166,факт!$O$7:$O$2427)</f>
        <v>0</v>
      </c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  <c r="DB166" s="59"/>
      <c r="DC166" s="59"/>
      <c r="DD166" s="59"/>
      <c r="DE166" s="59"/>
      <c r="DF166" s="59"/>
      <c r="DG166" s="59"/>
      <c r="DH166" s="59"/>
      <c r="DI166" s="59"/>
      <c r="DJ166" s="59"/>
      <c r="DK166" s="59"/>
      <c r="DL166" s="59"/>
      <c r="DM166" s="59"/>
      <c r="DN166" s="59"/>
      <c r="DO166" s="59"/>
      <c r="DP166" s="59"/>
      <c r="DQ166" s="59"/>
      <c r="DR166" s="59"/>
      <c r="DS166" s="59"/>
      <c r="DT166" s="59"/>
      <c r="DU166" s="59"/>
      <c r="DV166" s="59"/>
      <c r="DW166" s="59"/>
      <c r="DX166" s="59"/>
      <c r="DY166" s="59"/>
      <c r="DZ166" s="59"/>
      <c r="EA166" s="59"/>
      <c r="EB166" s="59"/>
      <c r="EC166" s="59"/>
      <c r="ED166" s="59"/>
      <c r="EE166" s="59"/>
      <c r="EF166" s="59"/>
      <c r="EG166" s="59"/>
      <c r="EH166" s="59"/>
      <c r="EI166" s="59"/>
      <c r="EJ166" s="59"/>
      <c r="EK166" s="59"/>
      <c r="EL166" s="59"/>
      <c r="EM166" s="59"/>
      <c r="EN166" s="59"/>
      <c r="EO166" s="59"/>
      <c r="EP166" s="59"/>
      <c r="EQ166" s="59"/>
      <c r="ER166" s="59"/>
      <c r="ES166" s="59"/>
      <c r="ET166" s="59"/>
      <c r="EU166" s="59"/>
      <c r="EV166" s="59"/>
      <c r="EW166" s="59"/>
      <c r="EX166" s="59"/>
      <c r="EY166" s="59"/>
      <c r="EZ166" s="59"/>
      <c r="FA166" s="59"/>
      <c r="FB166" s="59"/>
      <c r="FC166" s="59"/>
      <c r="FD166" s="59"/>
      <c r="FE166" s="59"/>
      <c r="FF166" s="59"/>
      <c r="FG166" s="59"/>
      <c r="FH166" s="59"/>
      <c r="FI166" s="59"/>
      <c r="FJ166" s="59"/>
      <c r="FK166" s="59"/>
      <c r="FL166" s="59"/>
      <c r="FM166" s="59"/>
      <c r="FN166" s="59"/>
      <c r="FO166" s="59"/>
      <c r="FP166" s="59"/>
      <c r="FQ166" s="59"/>
      <c r="FR166" s="59"/>
      <c r="FS166" s="59"/>
      <c r="FT166" s="60"/>
      <c r="FU166" s="60"/>
      <c r="FV166" s="60"/>
      <c r="FW166" s="60"/>
      <c r="FX166" s="60"/>
      <c r="FY166" s="60"/>
      <c r="FZ166" s="60"/>
      <c r="GA166" s="60"/>
      <c r="GB166" s="60"/>
      <c r="GC166" s="60"/>
      <c r="GD166" s="60"/>
      <c r="GE166" s="60"/>
      <c r="GF166" s="60"/>
      <c r="GG166" s="60"/>
      <c r="GH166" s="60"/>
      <c r="GI166" s="60"/>
      <c r="GJ166" s="60"/>
      <c r="GK166" s="60"/>
      <c r="GL166" s="60"/>
      <c r="GM166" s="60"/>
      <c r="GN166" s="60"/>
      <c r="GO166" s="60"/>
      <c r="GP166" s="60"/>
      <c r="GQ166" s="60"/>
      <c r="GR166" s="60"/>
      <c r="GS166" s="60"/>
    </row>
    <row r="167" spans="2:201" x14ac:dyDescent="0.2">
      <c r="B167" s="66" t="s">
        <v>1086</v>
      </c>
      <c r="C167" s="67" t="s">
        <v>1087</v>
      </c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9">
        <f t="shared" si="769"/>
        <v>0</v>
      </c>
      <c r="Q167" s="70">
        <f t="shared" si="770"/>
        <v>0</v>
      </c>
      <c r="R167" s="59">
        <f t="shared" si="771"/>
        <v>0</v>
      </c>
      <c r="S167" s="102">
        <f>SUMIF(факт!$S$7:$S$2427,S$6&amp;"/"&amp;$B167,факт!$O$7:$O$2427)</f>
        <v>0</v>
      </c>
      <c r="T167" s="102">
        <f>SUMIF(факт!$S$7:$S$2427,T$6&amp;"/"&amp;$B167,факт!$O$7:$O$2427)</f>
        <v>0</v>
      </c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  <c r="DB167" s="59"/>
      <c r="DC167" s="59"/>
      <c r="DD167" s="59"/>
      <c r="DE167" s="59"/>
      <c r="DF167" s="59"/>
      <c r="DG167" s="59"/>
      <c r="DH167" s="59"/>
      <c r="DI167" s="59"/>
      <c r="DJ167" s="59"/>
      <c r="DK167" s="59"/>
      <c r="DL167" s="59"/>
      <c r="DM167" s="59"/>
      <c r="DN167" s="59"/>
      <c r="DO167" s="59"/>
      <c r="DP167" s="59"/>
      <c r="DQ167" s="59"/>
      <c r="DR167" s="59"/>
      <c r="DS167" s="59"/>
      <c r="DT167" s="59"/>
      <c r="DU167" s="59"/>
      <c r="DV167" s="59"/>
      <c r="DW167" s="59"/>
      <c r="DX167" s="59"/>
      <c r="DY167" s="59"/>
      <c r="DZ167" s="59"/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/>
      <c r="EN167" s="59"/>
      <c r="EO167" s="59"/>
      <c r="EP167" s="59"/>
      <c r="EQ167" s="59"/>
      <c r="ER167" s="59"/>
      <c r="ES167" s="59"/>
      <c r="ET167" s="59"/>
      <c r="EU167" s="59"/>
      <c r="EV167" s="59"/>
      <c r="EW167" s="59"/>
      <c r="EX167" s="59"/>
      <c r="EY167" s="59"/>
      <c r="EZ167" s="59"/>
      <c r="FA167" s="59"/>
      <c r="FB167" s="59"/>
      <c r="FC167" s="59"/>
      <c r="FD167" s="59"/>
      <c r="FE167" s="59"/>
      <c r="FF167" s="59"/>
      <c r="FG167" s="59"/>
      <c r="FH167" s="59"/>
      <c r="FI167" s="59"/>
      <c r="FJ167" s="59"/>
      <c r="FK167" s="59"/>
      <c r="FL167" s="59"/>
      <c r="FM167" s="59"/>
      <c r="FN167" s="59"/>
      <c r="FO167" s="59"/>
      <c r="FP167" s="59"/>
      <c r="FQ167" s="59"/>
      <c r="FR167" s="59"/>
      <c r="FS167" s="59"/>
      <c r="FT167" s="60"/>
      <c r="FU167" s="60"/>
      <c r="FV167" s="60"/>
      <c r="FW167" s="60"/>
      <c r="FX167" s="60"/>
      <c r="FY167" s="60"/>
      <c r="FZ167" s="60"/>
      <c r="GA167" s="60"/>
      <c r="GB167" s="60"/>
      <c r="GC167" s="60"/>
      <c r="GD167" s="60"/>
      <c r="GE167" s="60"/>
      <c r="GF167" s="60"/>
      <c r="GG167" s="60"/>
      <c r="GH167" s="60"/>
      <c r="GI167" s="60"/>
      <c r="GJ167" s="60"/>
      <c r="GK167" s="60"/>
      <c r="GL167" s="60"/>
      <c r="GM167" s="60"/>
      <c r="GN167" s="60"/>
      <c r="GO167" s="60"/>
      <c r="GP167" s="60"/>
      <c r="GQ167" s="60"/>
      <c r="GR167" s="60"/>
      <c r="GS167" s="60"/>
    </row>
    <row r="168" spans="2:201" x14ac:dyDescent="0.2">
      <c r="B168" s="66" t="s">
        <v>1088</v>
      </c>
      <c r="C168" s="67" t="s">
        <v>1089</v>
      </c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9">
        <f t="shared" si="769"/>
        <v>0</v>
      </c>
      <c r="Q168" s="70">
        <f t="shared" si="770"/>
        <v>0</v>
      </c>
      <c r="R168" s="59">
        <f t="shared" si="771"/>
        <v>0</v>
      </c>
      <c r="S168" s="102">
        <f>SUMIF(факт!$S$7:$S$2427,S$6&amp;"/"&amp;$B168,факт!$O$7:$O$2427)</f>
        <v>0</v>
      </c>
      <c r="T168" s="102">
        <f>SUMIF(факт!$S$7:$S$2427,T$6&amp;"/"&amp;$B168,факт!$O$7:$O$2427)</f>
        <v>0</v>
      </c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/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/>
      <c r="FK168" s="59"/>
      <c r="FL168" s="59"/>
      <c r="FM168" s="59"/>
      <c r="FN168" s="59"/>
      <c r="FO168" s="59"/>
      <c r="FP168" s="59"/>
      <c r="FQ168" s="59"/>
      <c r="FR168" s="59"/>
      <c r="FS168" s="59"/>
      <c r="FT168" s="60"/>
      <c r="FU168" s="60"/>
      <c r="FV168" s="60"/>
      <c r="FW168" s="60"/>
      <c r="FX168" s="60"/>
      <c r="FY168" s="60"/>
      <c r="FZ168" s="60"/>
      <c r="GA168" s="60"/>
      <c r="GB168" s="60"/>
      <c r="GC168" s="60"/>
      <c r="GD168" s="60"/>
      <c r="GE168" s="60"/>
      <c r="GF168" s="60"/>
      <c r="GG168" s="60"/>
      <c r="GH168" s="60"/>
      <c r="GI168" s="60"/>
      <c r="GJ168" s="60"/>
      <c r="GK168" s="60"/>
      <c r="GL168" s="60"/>
      <c r="GM168" s="60"/>
      <c r="GN168" s="60"/>
      <c r="GO168" s="60"/>
      <c r="GP168" s="60"/>
      <c r="GQ168" s="60"/>
      <c r="GR168" s="60"/>
      <c r="GS168" s="60"/>
    </row>
    <row r="169" spans="2:201" x14ac:dyDescent="0.2">
      <c r="B169" s="66" t="s">
        <v>1090</v>
      </c>
      <c r="C169" s="67" t="s">
        <v>1091</v>
      </c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9">
        <f t="shared" si="769"/>
        <v>0</v>
      </c>
      <c r="Q169" s="70">
        <f t="shared" si="770"/>
        <v>0</v>
      </c>
      <c r="R169" s="59">
        <f t="shared" si="771"/>
        <v>0</v>
      </c>
      <c r="S169" s="102">
        <f>SUMIF(факт!$S$7:$S$2427,S$6&amp;"/"&amp;$B169,факт!$O$7:$O$2427)</f>
        <v>0</v>
      </c>
      <c r="T169" s="102">
        <f>SUMIF(факт!$S$7:$S$2427,T$6&amp;"/"&amp;$B169,факт!$O$7:$O$2427)</f>
        <v>0</v>
      </c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/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/>
      <c r="FK169" s="59"/>
      <c r="FL169" s="59"/>
      <c r="FM169" s="59"/>
      <c r="FN169" s="59"/>
      <c r="FO169" s="59"/>
      <c r="FP169" s="59"/>
      <c r="FQ169" s="59"/>
      <c r="FR169" s="59"/>
      <c r="FS169" s="59"/>
      <c r="FT169" s="60"/>
      <c r="FU169" s="60"/>
      <c r="FV169" s="60"/>
      <c r="FW169" s="60"/>
      <c r="FX169" s="60"/>
      <c r="FY169" s="60"/>
      <c r="FZ169" s="60"/>
      <c r="GA169" s="60"/>
      <c r="GB169" s="60"/>
      <c r="GC169" s="60"/>
      <c r="GD169" s="60"/>
      <c r="GE169" s="60"/>
      <c r="GF169" s="60"/>
      <c r="GG169" s="60"/>
      <c r="GH169" s="60"/>
      <c r="GI169" s="60"/>
      <c r="GJ169" s="60"/>
      <c r="GK169" s="60"/>
      <c r="GL169" s="60"/>
      <c r="GM169" s="60"/>
      <c r="GN169" s="60"/>
      <c r="GO169" s="60"/>
      <c r="GP169" s="60"/>
      <c r="GQ169" s="60"/>
      <c r="GR169" s="60"/>
      <c r="GS169" s="60"/>
    </row>
    <row r="170" spans="2:201" x14ac:dyDescent="0.2">
      <c r="B170" s="66" t="s">
        <v>1092</v>
      </c>
      <c r="C170" s="67" t="s">
        <v>1093</v>
      </c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9">
        <f t="shared" si="769"/>
        <v>0</v>
      </c>
      <c r="Q170" s="70">
        <f t="shared" si="770"/>
        <v>0</v>
      </c>
      <c r="R170" s="59">
        <f t="shared" si="771"/>
        <v>0</v>
      </c>
      <c r="S170" s="102">
        <f>SUMIF(факт!$S$7:$S$2427,S$6&amp;"/"&amp;$B170,факт!$O$7:$O$2427)</f>
        <v>0</v>
      </c>
      <c r="T170" s="102">
        <f>SUMIF(факт!$S$7:$S$2427,T$6&amp;"/"&amp;$B170,факт!$O$7:$O$2427)</f>
        <v>0</v>
      </c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  <c r="DR170" s="59"/>
      <c r="DS170" s="59"/>
      <c r="DT170" s="59"/>
      <c r="DU170" s="59"/>
      <c r="DV170" s="59"/>
      <c r="DW170" s="59"/>
      <c r="DX170" s="59"/>
      <c r="DY170" s="59"/>
      <c r="DZ170" s="59"/>
      <c r="EA170" s="59"/>
      <c r="EB170" s="59"/>
      <c r="EC170" s="59"/>
      <c r="ED170" s="59"/>
      <c r="EE170" s="59"/>
      <c r="EF170" s="59"/>
      <c r="EG170" s="59"/>
      <c r="EH170" s="59"/>
      <c r="EI170" s="59"/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/>
      <c r="FK170" s="59"/>
      <c r="FL170" s="59"/>
      <c r="FM170" s="59"/>
      <c r="FN170" s="59"/>
      <c r="FO170" s="59"/>
      <c r="FP170" s="59"/>
      <c r="FQ170" s="59"/>
      <c r="FR170" s="59"/>
      <c r="FS170" s="59"/>
      <c r="FT170" s="60"/>
      <c r="FU170" s="60"/>
      <c r="FV170" s="60"/>
      <c r="FW170" s="60"/>
      <c r="FX170" s="60"/>
      <c r="FY170" s="60"/>
      <c r="FZ170" s="60"/>
      <c r="GA170" s="60"/>
      <c r="GB170" s="60"/>
      <c r="GC170" s="60"/>
      <c r="GD170" s="60"/>
      <c r="GE170" s="60"/>
      <c r="GF170" s="60"/>
      <c r="GG170" s="60"/>
      <c r="GH170" s="60"/>
      <c r="GI170" s="60"/>
      <c r="GJ170" s="60"/>
      <c r="GK170" s="60"/>
      <c r="GL170" s="60"/>
      <c r="GM170" s="60"/>
      <c r="GN170" s="60"/>
      <c r="GO170" s="60"/>
      <c r="GP170" s="60"/>
      <c r="GQ170" s="60"/>
      <c r="GR170" s="60"/>
      <c r="GS170" s="60"/>
    </row>
    <row r="171" spans="2:201" x14ac:dyDescent="0.2">
      <c r="B171" s="66" t="s">
        <v>1094</v>
      </c>
      <c r="C171" s="67" t="s">
        <v>1095</v>
      </c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9">
        <f t="shared" si="769"/>
        <v>0</v>
      </c>
      <c r="Q171" s="70">
        <f t="shared" si="770"/>
        <v>0</v>
      </c>
      <c r="R171" s="59">
        <f t="shared" si="771"/>
        <v>0</v>
      </c>
      <c r="S171" s="102">
        <f>SUMIF(факт!$S$7:$S$2427,S$6&amp;"/"&amp;$B171,факт!$O$7:$O$2427)</f>
        <v>0</v>
      </c>
      <c r="T171" s="102">
        <f>SUMIF(факт!$S$7:$S$2427,T$6&amp;"/"&amp;$B171,факт!$O$7:$O$2427)</f>
        <v>0</v>
      </c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/>
      <c r="FN171" s="59"/>
      <c r="FO171" s="59"/>
      <c r="FP171" s="59"/>
      <c r="FQ171" s="59"/>
      <c r="FR171" s="59"/>
      <c r="FS171" s="59"/>
      <c r="FT171" s="60"/>
      <c r="FU171" s="60"/>
      <c r="FV171" s="60"/>
      <c r="FW171" s="60"/>
      <c r="FX171" s="60"/>
      <c r="FY171" s="60"/>
      <c r="FZ171" s="60"/>
      <c r="GA171" s="60"/>
      <c r="GB171" s="60"/>
      <c r="GC171" s="60"/>
      <c r="GD171" s="60"/>
      <c r="GE171" s="60"/>
      <c r="GF171" s="60"/>
      <c r="GG171" s="60"/>
      <c r="GH171" s="60"/>
      <c r="GI171" s="60"/>
      <c r="GJ171" s="60"/>
      <c r="GK171" s="60"/>
      <c r="GL171" s="60"/>
      <c r="GM171" s="60"/>
      <c r="GN171" s="60"/>
      <c r="GO171" s="60"/>
      <c r="GP171" s="60"/>
      <c r="GQ171" s="60"/>
      <c r="GR171" s="60"/>
      <c r="GS171" s="60"/>
    </row>
    <row r="172" spans="2:201" x14ac:dyDescent="0.2">
      <c r="B172" s="66" t="s">
        <v>1096</v>
      </c>
      <c r="C172" s="67" t="s">
        <v>1097</v>
      </c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9">
        <f t="shared" si="769"/>
        <v>0</v>
      </c>
      <c r="Q172" s="70">
        <f t="shared" si="770"/>
        <v>0</v>
      </c>
      <c r="R172" s="59">
        <f t="shared" si="771"/>
        <v>0</v>
      </c>
      <c r="S172" s="102">
        <f>SUMIF(факт!$S$7:$S$2427,S$6&amp;"/"&amp;$B172,факт!$O$7:$O$2427)</f>
        <v>0</v>
      </c>
      <c r="T172" s="102">
        <f>SUMIF(факт!$S$7:$S$2427,T$6&amp;"/"&amp;$B172,факт!$O$7:$O$2427)</f>
        <v>0</v>
      </c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/>
      <c r="FN172" s="59"/>
      <c r="FO172" s="59"/>
      <c r="FP172" s="59"/>
      <c r="FQ172" s="59"/>
      <c r="FR172" s="59"/>
      <c r="FS172" s="59"/>
      <c r="FT172" s="60"/>
      <c r="FU172" s="60"/>
      <c r="FV172" s="60"/>
      <c r="FW172" s="60"/>
      <c r="FX172" s="60"/>
      <c r="FY172" s="60"/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0"/>
      <c r="GK172" s="60"/>
      <c r="GL172" s="60"/>
      <c r="GM172" s="60"/>
      <c r="GN172" s="60"/>
      <c r="GO172" s="60"/>
      <c r="GP172" s="60"/>
      <c r="GQ172" s="60"/>
      <c r="GR172" s="60"/>
      <c r="GS172" s="60"/>
    </row>
    <row r="173" spans="2:201" x14ac:dyDescent="0.2">
      <c r="B173" s="66" t="s">
        <v>1098</v>
      </c>
      <c r="C173" s="67" t="s">
        <v>1099</v>
      </c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9">
        <f t="shared" si="769"/>
        <v>0</v>
      </c>
      <c r="Q173" s="70">
        <f t="shared" si="770"/>
        <v>0</v>
      </c>
      <c r="R173" s="59">
        <f t="shared" si="771"/>
        <v>0</v>
      </c>
      <c r="S173" s="102">
        <f>SUMIF(факт!$S$7:$S$2427,S$6&amp;"/"&amp;$B173,факт!$O$7:$O$2427)</f>
        <v>0</v>
      </c>
      <c r="T173" s="102">
        <f>SUMIF(факт!$S$7:$S$2427,T$6&amp;"/"&amp;$B173,факт!$O$7:$O$2427)</f>
        <v>0</v>
      </c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/>
      <c r="FP173" s="59"/>
      <c r="FQ173" s="59"/>
      <c r="FR173" s="59"/>
      <c r="FS173" s="59"/>
      <c r="FT173" s="60"/>
      <c r="FU173" s="60"/>
      <c r="FV173" s="60"/>
      <c r="FW173" s="60"/>
      <c r="FX173" s="60"/>
      <c r="FY173" s="60"/>
      <c r="FZ173" s="60"/>
      <c r="GA173" s="60"/>
      <c r="GB173" s="60"/>
      <c r="GC173" s="60"/>
      <c r="GD173" s="60"/>
      <c r="GE173" s="60"/>
      <c r="GF173" s="60"/>
      <c r="GG173" s="60"/>
      <c r="GH173" s="60"/>
      <c r="GI173" s="60"/>
      <c r="GJ173" s="60"/>
      <c r="GK173" s="60"/>
      <c r="GL173" s="60"/>
      <c r="GM173" s="60"/>
      <c r="GN173" s="60"/>
      <c r="GO173" s="60"/>
      <c r="GP173" s="60"/>
      <c r="GQ173" s="60"/>
      <c r="GR173" s="60"/>
      <c r="GS173" s="60"/>
    </row>
    <row r="174" spans="2:201" x14ac:dyDescent="0.2">
      <c r="B174" s="95" t="s">
        <v>1100</v>
      </c>
      <c r="C174" s="96" t="s">
        <v>753</v>
      </c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8">
        <f t="shared" ref="P174:S174" si="772">SUM(P175:P179)</f>
        <v>0</v>
      </c>
      <c r="Q174" s="99">
        <f t="shared" si="772"/>
        <v>0</v>
      </c>
      <c r="R174" s="99">
        <f t="shared" si="772"/>
        <v>0</v>
      </c>
      <c r="S174" s="99">
        <f t="shared" si="772"/>
        <v>0</v>
      </c>
      <c r="T174" s="99">
        <f t="shared" ref="T174:AW174" si="773">SUM(T175:T179)</f>
        <v>0</v>
      </c>
      <c r="U174" s="99">
        <f t="shared" si="773"/>
        <v>0</v>
      </c>
      <c r="V174" s="99">
        <f t="shared" si="773"/>
        <v>0</v>
      </c>
      <c r="W174" s="99">
        <f t="shared" si="773"/>
        <v>0</v>
      </c>
      <c r="X174" s="99">
        <f t="shared" si="773"/>
        <v>0</v>
      </c>
      <c r="Y174" s="99">
        <f t="shared" si="773"/>
        <v>0</v>
      </c>
      <c r="Z174" s="99">
        <f t="shared" si="773"/>
        <v>0</v>
      </c>
      <c r="AA174" s="99">
        <f t="shared" si="773"/>
        <v>0</v>
      </c>
      <c r="AB174" s="99">
        <f t="shared" si="773"/>
        <v>0</v>
      </c>
      <c r="AC174" s="99">
        <f t="shared" si="773"/>
        <v>0</v>
      </c>
      <c r="AD174" s="99">
        <f t="shared" si="773"/>
        <v>0</v>
      </c>
      <c r="AE174" s="99">
        <f t="shared" si="773"/>
        <v>0</v>
      </c>
      <c r="AF174" s="99">
        <f t="shared" si="773"/>
        <v>0</v>
      </c>
      <c r="AG174" s="99">
        <f t="shared" si="773"/>
        <v>0</v>
      </c>
      <c r="AH174" s="99">
        <f t="shared" si="773"/>
        <v>0</v>
      </c>
      <c r="AI174" s="99">
        <f t="shared" si="773"/>
        <v>0</v>
      </c>
      <c r="AJ174" s="99">
        <f t="shared" si="773"/>
        <v>0</v>
      </c>
      <c r="AK174" s="99">
        <f t="shared" si="773"/>
        <v>0</v>
      </c>
      <c r="AL174" s="99">
        <f t="shared" si="773"/>
        <v>0</v>
      </c>
      <c r="AM174" s="99">
        <f t="shared" si="773"/>
        <v>0</v>
      </c>
      <c r="AN174" s="99">
        <f t="shared" si="773"/>
        <v>0</v>
      </c>
      <c r="AO174" s="99">
        <f t="shared" si="773"/>
        <v>0</v>
      </c>
      <c r="AP174" s="99">
        <f t="shared" si="773"/>
        <v>0</v>
      </c>
      <c r="AQ174" s="99">
        <f t="shared" si="773"/>
        <v>0</v>
      </c>
      <c r="AR174" s="99">
        <f t="shared" si="773"/>
        <v>0</v>
      </c>
      <c r="AS174" s="99">
        <f t="shared" si="773"/>
        <v>0</v>
      </c>
      <c r="AT174" s="99">
        <f t="shared" si="773"/>
        <v>0</v>
      </c>
      <c r="AU174" s="99">
        <f t="shared" si="773"/>
        <v>0</v>
      </c>
      <c r="AV174" s="99">
        <f t="shared" si="773"/>
        <v>0</v>
      </c>
      <c r="AW174" s="99">
        <f t="shared" si="773"/>
        <v>0</v>
      </c>
      <c r="AX174" s="99">
        <f t="shared" ref="AX174:DF174" si="774">SUM(AX175:AX179)</f>
        <v>0</v>
      </c>
      <c r="AY174" s="99">
        <f t="shared" si="774"/>
        <v>0</v>
      </c>
      <c r="AZ174" s="99">
        <f t="shared" si="774"/>
        <v>0</v>
      </c>
      <c r="BA174" s="99">
        <f t="shared" si="774"/>
        <v>0</v>
      </c>
      <c r="BB174" s="99">
        <f t="shared" si="774"/>
        <v>0</v>
      </c>
      <c r="BC174" s="99">
        <f t="shared" si="774"/>
        <v>0</v>
      </c>
      <c r="BD174" s="99">
        <f t="shared" si="774"/>
        <v>0</v>
      </c>
      <c r="BE174" s="99">
        <f t="shared" si="774"/>
        <v>0</v>
      </c>
      <c r="BF174" s="99">
        <f t="shared" si="774"/>
        <v>0</v>
      </c>
      <c r="BG174" s="99">
        <f t="shared" si="774"/>
        <v>0</v>
      </c>
      <c r="BH174" s="99">
        <f t="shared" si="774"/>
        <v>0</v>
      </c>
      <c r="BI174" s="99">
        <f t="shared" si="774"/>
        <v>0</v>
      </c>
      <c r="BJ174" s="99">
        <f t="shared" si="774"/>
        <v>0</v>
      </c>
      <c r="BK174" s="99">
        <f t="shared" si="774"/>
        <v>0</v>
      </c>
      <c r="BL174" s="99">
        <f t="shared" si="774"/>
        <v>0</v>
      </c>
      <c r="BM174" s="99">
        <f t="shared" si="774"/>
        <v>0</v>
      </c>
      <c r="BN174" s="99">
        <f t="shared" si="774"/>
        <v>0</v>
      </c>
      <c r="BO174" s="99">
        <f t="shared" si="774"/>
        <v>0</v>
      </c>
      <c r="BP174" s="99">
        <f t="shared" si="774"/>
        <v>0</v>
      </c>
      <c r="BQ174" s="99">
        <f t="shared" si="774"/>
        <v>0</v>
      </c>
      <c r="BR174" s="99">
        <f t="shared" si="774"/>
        <v>0</v>
      </c>
      <c r="BS174" s="99">
        <f t="shared" si="774"/>
        <v>0</v>
      </c>
      <c r="BT174" s="99">
        <f t="shared" si="774"/>
        <v>0</v>
      </c>
      <c r="BU174" s="99">
        <f t="shared" si="774"/>
        <v>0</v>
      </c>
      <c r="BV174" s="99">
        <f t="shared" si="774"/>
        <v>0</v>
      </c>
      <c r="BW174" s="99">
        <f t="shared" si="774"/>
        <v>0</v>
      </c>
      <c r="BX174" s="99">
        <f t="shared" si="774"/>
        <v>0</v>
      </c>
      <c r="BY174" s="99">
        <f t="shared" si="774"/>
        <v>0</v>
      </c>
      <c r="BZ174" s="99">
        <f t="shared" si="774"/>
        <v>0</v>
      </c>
      <c r="CA174" s="99">
        <f t="shared" si="774"/>
        <v>0</v>
      </c>
      <c r="CB174" s="99">
        <f t="shared" si="774"/>
        <v>0</v>
      </c>
      <c r="CC174" s="99">
        <f t="shared" si="774"/>
        <v>0</v>
      </c>
      <c r="CD174" s="99">
        <f t="shared" si="774"/>
        <v>0</v>
      </c>
      <c r="CE174" s="99">
        <f t="shared" si="774"/>
        <v>0</v>
      </c>
      <c r="CF174" s="99">
        <f t="shared" si="774"/>
        <v>0</v>
      </c>
      <c r="CG174" s="99">
        <f t="shared" si="774"/>
        <v>0</v>
      </c>
      <c r="CH174" s="99">
        <f t="shared" si="774"/>
        <v>0</v>
      </c>
      <c r="CI174" s="99">
        <f t="shared" si="774"/>
        <v>0</v>
      </c>
      <c r="CJ174" s="99">
        <f t="shared" si="774"/>
        <v>0</v>
      </c>
      <c r="CK174" s="99">
        <f t="shared" si="774"/>
        <v>0</v>
      </c>
      <c r="CL174" s="99">
        <f t="shared" si="774"/>
        <v>0</v>
      </c>
      <c r="CM174" s="99">
        <f t="shared" si="774"/>
        <v>0</v>
      </c>
      <c r="CN174" s="99">
        <f t="shared" si="774"/>
        <v>0</v>
      </c>
      <c r="CO174" s="99">
        <f t="shared" si="774"/>
        <v>0</v>
      </c>
      <c r="CP174" s="99">
        <f t="shared" si="774"/>
        <v>0</v>
      </c>
      <c r="CQ174" s="99">
        <f t="shared" si="774"/>
        <v>0</v>
      </c>
      <c r="CR174" s="99">
        <f t="shared" si="774"/>
        <v>0</v>
      </c>
      <c r="CS174" s="99">
        <f t="shared" si="774"/>
        <v>0</v>
      </c>
      <c r="CT174" s="99">
        <f t="shared" si="774"/>
        <v>0</v>
      </c>
      <c r="CU174" s="99">
        <f t="shared" si="774"/>
        <v>0</v>
      </c>
      <c r="CV174" s="99">
        <f t="shared" si="774"/>
        <v>0</v>
      </c>
      <c r="CW174" s="99">
        <f t="shared" si="774"/>
        <v>0</v>
      </c>
      <c r="CX174" s="99">
        <f t="shared" si="774"/>
        <v>0</v>
      </c>
      <c r="CY174" s="99">
        <f t="shared" si="774"/>
        <v>0</v>
      </c>
      <c r="CZ174" s="99">
        <f t="shared" si="774"/>
        <v>0</v>
      </c>
      <c r="DA174" s="99">
        <f t="shared" si="774"/>
        <v>0</v>
      </c>
      <c r="DB174" s="99">
        <f t="shared" si="774"/>
        <v>0</v>
      </c>
      <c r="DC174" s="99">
        <f t="shared" si="774"/>
        <v>0</v>
      </c>
      <c r="DD174" s="99">
        <f t="shared" si="774"/>
        <v>0</v>
      </c>
      <c r="DE174" s="99">
        <f t="shared" si="774"/>
        <v>0</v>
      </c>
      <c r="DF174" s="99">
        <f t="shared" si="774"/>
        <v>0</v>
      </c>
      <c r="DG174" s="99">
        <f t="shared" ref="DG174:EI174" si="775">SUM(DG175:DG179)</f>
        <v>0</v>
      </c>
      <c r="DH174" s="99">
        <f t="shared" si="775"/>
        <v>0</v>
      </c>
      <c r="DI174" s="99">
        <f t="shared" si="775"/>
        <v>0</v>
      </c>
      <c r="DJ174" s="99">
        <f t="shared" si="775"/>
        <v>0</v>
      </c>
      <c r="DK174" s="99">
        <f t="shared" si="775"/>
        <v>0</v>
      </c>
      <c r="DL174" s="99">
        <f t="shared" si="775"/>
        <v>0</v>
      </c>
      <c r="DM174" s="99">
        <f t="shared" si="775"/>
        <v>0</v>
      </c>
      <c r="DN174" s="99">
        <f t="shared" si="775"/>
        <v>0</v>
      </c>
      <c r="DO174" s="99">
        <f t="shared" si="775"/>
        <v>0</v>
      </c>
      <c r="DP174" s="99">
        <f t="shared" si="775"/>
        <v>0</v>
      </c>
      <c r="DQ174" s="99">
        <f t="shared" si="775"/>
        <v>0</v>
      </c>
      <c r="DR174" s="99">
        <f t="shared" si="775"/>
        <v>0</v>
      </c>
      <c r="DS174" s="99">
        <f t="shared" si="775"/>
        <v>0</v>
      </c>
      <c r="DT174" s="99">
        <f t="shared" si="775"/>
        <v>0</v>
      </c>
      <c r="DU174" s="99">
        <f t="shared" si="775"/>
        <v>0</v>
      </c>
      <c r="DV174" s="99">
        <f t="shared" si="775"/>
        <v>0</v>
      </c>
      <c r="DW174" s="99">
        <f t="shared" si="775"/>
        <v>0</v>
      </c>
      <c r="DX174" s="99">
        <f t="shared" si="775"/>
        <v>0</v>
      </c>
      <c r="DY174" s="99">
        <f t="shared" si="775"/>
        <v>0</v>
      </c>
      <c r="DZ174" s="99">
        <f t="shared" si="775"/>
        <v>0</v>
      </c>
      <c r="EA174" s="99">
        <f t="shared" si="775"/>
        <v>0</v>
      </c>
      <c r="EB174" s="99">
        <f t="shared" si="775"/>
        <v>0</v>
      </c>
      <c r="EC174" s="99">
        <f t="shared" si="775"/>
        <v>0</v>
      </c>
      <c r="ED174" s="99">
        <f t="shared" si="775"/>
        <v>0</v>
      </c>
      <c r="EE174" s="99">
        <f t="shared" si="775"/>
        <v>0</v>
      </c>
      <c r="EF174" s="99">
        <f t="shared" si="775"/>
        <v>0</v>
      </c>
      <c r="EG174" s="99">
        <f t="shared" si="775"/>
        <v>0</v>
      </c>
      <c r="EH174" s="99">
        <f t="shared" si="775"/>
        <v>0</v>
      </c>
      <c r="EI174" s="99">
        <f t="shared" si="775"/>
        <v>0</v>
      </c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/>
      <c r="FQ174" s="59"/>
      <c r="FR174" s="59"/>
      <c r="FS174" s="59"/>
      <c r="FT174" s="60"/>
      <c r="FU174" s="60"/>
      <c r="FV174" s="60"/>
      <c r="FW174" s="60"/>
      <c r="FX174" s="60"/>
      <c r="FY174" s="60"/>
      <c r="FZ174" s="60"/>
      <c r="GA174" s="60"/>
      <c r="GB174" s="60"/>
      <c r="GC174" s="60"/>
      <c r="GD174" s="60"/>
      <c r="GE174" s="60"/>
      <c r="GF174" s="60"/>
      <c r="GG174" s="60"/>
      <c r="GH174" s="60"/>
      <c r="GI174" s="60"/>
      <c r="GJ174" s="60"/>
      <c r="GK174" s="60"/>
      <c r="GL174" s="60"/>
      <c r="GM174" s="60"/>
      <c r="GN174" s="60"/>
      <c r="GO174" s="60"/>
      <c r="GP174" s="60"/>
      <c r="GQ174" s="60"/>
      <c r="GR174" s="60"/>
      <c r="GS174" s="60"/>
    </row>
    <row r="175" spans="2:201" x14ac:dyDescent="0.2">
      <c r="B175" s="66" t="s">
        <v>1101</v>
      </c>
      <c r="C175" s="67" t="s">
        <v>1102</v>
      </c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9">
        <f t="shared" ref="P175:P180" si="776">SUM(S175:EI175)</f>
        <v>0</v>
      </c>
      <c r="Q175" s="70">
        <f t="shared" ref="Q175:Q180" si="777">SUMIF(S$5:EI$5,"факт",S175:EI175)</f>
        <v>0</v>
      </c>
      <c r="R175" s="59">
        <f t="shared" ref="R175:R180" si="778">P175-Q175</f>
        <v>0</v>
      </c>
      <c r="S175" s="102">
        <f>SUMIF(факт!$S$7:$S$2427,S$6&amp;"/"&amp;$B175,факт!$O$7:$O$2427)</f>
        <v>0</v>
      </c>
      <c r="T175" s="102">
        <f>SUMIF(факт!$S$7:$S$2427,T$6&amp;"/"&amp;$B175,факт!$O$7:$O$2427)</f>
        <v>0</v>
      </c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/>
      <c r="FQ175" s="59"/>
      <c r="FR175" s="59"/>
      <c r="FS175" s="59"/>
      <c r="FT175" s="60"/>
      <c r="FU175" s="60"/>
      <c r="FV175" s="60"/>
      <c r="FW175" s="60"/>
      <c r="FX175" s="60"/>
      <c r="FY175" s="60"/>
      <c r="FZ175" s="60"/>
      <c r="GA175" s="60"/>
      <c r="GB175" s="60"/>
      <c r="GC175" s="60"/>
      <c r="GD175" s="60"/>
      <c r="GE175" s="60"/>
      <c r="GF175" s="60"/>
      <c r="GG175" s="60"/>
      <c r="GH175" s="60"/>
      <c r="GI175" s="60"/>
      <c r="GJ175" s="60"/>
      <c r="GK175" s="60"/>
      <c r="GL175" s="60"/>
      <c r="GM175" s="60"/>
      <c r="GN175" s="60"/>
      <c r="GO175" s="60"/>
      <c r="GP175" s="60"/>
      <c r="GQ175" s="60"/>
      <c r="GR175" s="60"/>
      <c r="GS175" s="60"/>
    </row>
    <row r="176" spans="2:201" x14ac:dyDescent="0.2">
      <c r="B176" s="66" t="s">
        <v>1103</v>
      </c>
      <c r="C176" s="67" t="s">
        <v>697</v>
      </c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9">
        <f t="shared" si="776"/>
        <v>0</v>
      </c>
      <c r="Q176" s="70">
        <f t="shared" si="777"/>
        <v>0</v>
      </c>
      <c r="R176" s="59">
        <f t="shared" si="778"/>
        <v>0</v>
      </c>
      <c r="S176" s="102">
        <f>SUMIF(факт!$S$7:$S$2427,S$6&amp;"/"&amp;$B176,факт!$O$7:$O$2427)</f>
        <v>0</v>
      </c>
      <c r="T176" s="102">
        <f>SUMIF(факт!$S$7:$S$2427,T$6&amp;"/"&amp;$B176,факт!$O$7:$O$2427)</f>
        <v>0</v>
      </c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  <c r="DB176" s="59"/>
      <c r="DC176" s="59"/>
      <c r="DD176" s="59"/>
      <c r="DE176" s="59"/>
      <c r="DF176" s="59"/>
      <c r="DG176" s="59"/>
      <c r="DH176" s="59"/>
      <c r="DI176" s="59"/>
      <c r="DJ176" s="59"/>
      <c r="DK176" s="59"/>
      <c r="DL176" s="59"/>
      <c r="DM176" s="59"/>
      <c r="DN176" s="59"/>
      <c r="DO176" s="59"/>
      <c r="DP176" s="59"/>
      <c r="DQ176" s="59"/>
      <c r="DR176" s="59"/>
      <c r="DS176" s="59"/>
      <c r="DT176" s="59"/>
      <c r="DU176" s="59"/>
      <c r="DV176" s="59"/>
      <c r="DW176" s="59"/>
      <c r="DX176" s="59"/>
      <c r="DY176" s="59"/>
      <c r="DZ176" s="59"/>
      <c r="EA176" s="59"/>
      <c r="EB176" s="59"/>
      <c r="EC176" s="59"/>
      <c r="ED176" s="59"/>
      <c r="EE176" s="59"/>
      <c r="EF176" s="59"/>
      <c r="EG176" s="59"/>
      <c r="EH176" s="59"/>
      <c r="EI176" s="59"/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/>
      <c r="FS176" s="59"/>
      <c r="FT176" s="60"/>
      <c r="FU176" s="60"/>
      <c r="FV176" s="60"/>
      <c r="FW176" s="60"/>
      <c r="FX176" s="60"/>
      <c r="FY176" s="60"/>
      <c r="FZ176" s="60"/>
      <c r="GA176" s="60"/>
      <c r="GB176" s="60"/>
      <c r="GC176" s="60"/>
      <c r="GD176" s="60"/>
      <c r="GE176" s="60"/>
      <c r="GF176" s="60"/>
      <c r="GG176" s="60"/>
      <c r="GH176" s="60"/>
      <c r="GI176" s="60"/>
      <c r="GJ176" s="60"/>
      <c r="GK176" s="60"/>
      <c r="GL176" s="60"/>
      <c r="GM176" s="60"/>
      <c r="GN176" s="60"/>
      <c r="GO176" s="60"/>
      <c r="GP176" s="60"/>
      <c r="GQ176" s="60"/>
      <c r="GR176" s="60"/>
      <c r="GS176" s="60"/>
    </row>
    <row r="177" spans="2:201" x14ac:dyDescent="0.2">
      <c r="B177" s="66" t="s">
        <v>1104</v>
      </c>
      <c r="C177" s="67" t="s">
        <v>1105</v>
      </c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9">
        <f t="shared" si="776"/>
        <v>0</v>
      </c>
      <c r="Q177" s="70">
        <f t="shared" si="777"/>
        <v>0</v>
      </c>
      <c r="R177" s="59">
        <f t="shared" si="778"/>
        <v>0</v>
      </c>
      <c r="S177" s="102">
        <f>SUMIF(факт!$S$7:$S$2427,S$6&amp;"/"&amp;$B177,факт!$O$7:$O$2427)</f>
        <v>0</v>
      </c>
      <c r="T177" s="102">
        <f>SUMIF(факт!$S$7:$S$2427,T$6&amp;"/"&amp;$B177,факт!$O$7:$O$2427)</f>
        <v>0</v>
      </c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/>
      <c r="FT177" s="60"/>
      <c r="FU177" s="60"/>
      <c r="FV177" s="60"/>
      <c r="FW177" s="60"/>
      <c r="FX177" s="60"/>
      <c r="FY177" s="60"/>
      <c r="FZ177" s="60"/>
      <c r="GA177" s="60"/>
      <c r="GB177" s="60"/>
      <c r="GC177" s="60"/>
      <c r="GD177" s="60"/>
      <c r="GE177" s="60"/>
      <c r="GF177" s="60"/>
      <c r="GG177" s="60"/>
      <c r="GH177" s="60"/>
      <c r="GI177" s="60"/>
      <c r="GJ177" s="60"/>
      <c r="GK177" s="60"/>
      <c r="GL177" s="60"/>
      <c r="GM177" s="60"/>
      <c r="GN177" s="60"/>
      <c r="GO177" s="60"/>
      <c r="GP177" s="60"/>
      <c r="GQ177" s="60"/>
      <c r="GR177" s="60"/>
      <c r="GS177" s="60"/>
    </row>
    <row r="178" spans="2:201" x14ac:dyDescent="0.2">
      <c r="B178" s="66" t="s">
        <v>1106</v>
      </c>
      <c r="C178" s="67" t="s">
        <v>1107</v>
      </c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9">
        <f t="shared" si="776"/>
        <v>0</v>
      </c>
      <c r="Q178" s="70">
        <f t="shared" si="777"/>
        <v>0</v>
      </c>
      <c r="R178" s="59">
        <f t="shared" si="778"/>
        <v>0</v>
      </c>
      <c r="S178" s="102">
        <f>SUMIF(факт!$S$7:$S$2427,S$6&amp;"/"&amp;$B178,факт!$O$7:$O$2427)</f>
        <v>0</v>
      </c>
      <c r="T178" s="102">
        <f>SUMIF(факт!$S$7:$S$2427,T$6&amp;"/"&amp;$B178,факт!$O$7:$O$2427)</f>
        <v>0</v>
      </c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/>
      <c r="FB178" s="59"/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60"/>
      <c r="FU178" s="60"/>
      <c r="FV178" s="60"/>
      <c r="FW178" s="60"/>
      <c r="FX178" s="60"/>
      <c r="FY178" s="60"/>
      <c r="FZ178" s="60"/>
      <c r="GA178" s="60"/>
      <c r="GB178" s="60"/>
      <c r="GC178" s="60"/>
      <c r="GD178" s="60"/>
      <c r="GE178" s="60"/>
      <c r="GF178" s="60"/>
      <c r="GG178" s="60"/>
      <c r="GH178" s="60"/>
      <c r="GI178" s="60"/>
      <c r="GJ178" s="60"/>
      <c r="GK178" s="60"/>
      <c r="GL178" s="60"/>
      <c r="GM178" s="60"/>
      <c r="GN178" s="60"/>
      <c r="GO178" s="60"/>
      <c r="GP178" s="60"/>
      <c r="GQ178" s="60"/>
      <c r="GR178" s="60"/>
      <c r="GS178" s="60"/>
    </row>
    <row r="179" spans="2:201" x14ac:dyDescent="0.2">
      <c r="B179" s="66" t="s">
        <v>1108</v>
      </c>
      <c r="C179" s="67" t="s">
        <v>1109</v>
      </c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9">
        <f t="shared" si="776"/>
        <v>0</v>
      </c>
      <c r="Q179" s="70">
        <f t="shared" si="777"/>
        <v>0</v>
      </c>
      <c r="R179" s="59">
        <f t="shared" si="778"/>
        <v>0</v>
      </c>
      <c r="S179" s="102">
        <f>SUMIF(факт!$S$7:$S$2427,S$6&amp;"/"&amp;$B179,факт!$O$7:$O$2427)</f>
        <v>0</v>
      </c>
      <c r="T179" s="102">
        <f>SUMIF(факт!$S$7:$S$2427,T$6&amp;"/"&amp;$B179,факт!$O$7:$O$2427)</f>
        <v>0</v>
      </c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/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/>
      <c r="DN179" s="59"/>
      <c r="DO179" s="59"/>
      <c r="DP179" s="59"/>
      <c r="DQ179" s="59"/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/>
      <c r="FG179" s="59"/>
      <c r="FH179" s="59"/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60"/>
      <c r="FU179" s="60"/>
      <c r="FV179" s="60"/>
      <c r="FW179" s="60"/>
      <c r="FX179" s="60"/>
      <c r="FY179" s="60"/>
      <c r="FZ179" s="60"/>
      <c r="GA179" s="60"/>
      <c r="GB179" s="60"/>
      <c r="GC179" s="60"/>
      <c r="GD179" s="60"/>
      <c r="GE179" s="60"/>
      <c r="GF179" s="60"/>
      <c r="GG179" s="60"/>
      <c r="GH179" s="60"/>
      <c r="GI179" s="60"/>
      <c r="GJ179" s="60"/>
      <c r="GK179" s="60"/>
      <c r="GL179" s="60"/>
      <c r="GM179" s="60"/>
      <c r="GN179" s="60"/>
      <c r="GO179" s="60"/>
      <c r="GP179" s="60"/>
      <c r="GQ179" s="60"/>
      <c r="GR179" s="60"/>
      <c r="GS179" s="60"/>
    </row>
    <row r="180" spans="2:201" x14ac:dyDescent="0.2">
      <c r="B180" s="82" t="s">
        <v>1110</v>
      </c>
      <c r="C180" s="83" t="s">
        <v>366</v>
      </c>
      <c r="D180" s="83"/>
      <c r="E180" s="83">
        <f>Вводные!G33</f>
        <v>0.05</v>
      </c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4">
        <f t="shared" si="776"/>
        <v>0</v>
      </c>
      <c r="Q180" s="85">
        <f t="shared" si="777"/>
        <v>0</v>
      </c>
      <c r="R180" s="85">
        <f t="shared" si="778"/>
        <v>0</v>
      </c>
      <c r="S180" s="160">
        <f>SUMIF(факт!$S$7:$S$2427,S$6&amp;"/"&amp;$B180,факт!$O$7:$O$2427)</f>
        <v>0</v>
      </c>
      <c r="T180" s="160">
        <f>SUMIF(факт!$S$7:$S$2427,T$6&amp;"/"&amp;$B180,факт!$O$7:$O$2427)</f>
        <v>0</v>
      </c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60"/>
      <c r="FU180" s="60"/>
      <c r="FV180" s="60"/>
      <c r="FW180" s="60"/>
      <c r="FX180" s="60"/>
      <c r="FY180" s="60"/>
      <c r="FZ180" s="60"/>
      <c r="GA180" s="60"/>
      <c r="GB180" s="60"/>
      <c r="GC180" s="60"/>
      <c r="GD180" s="60"/>
      <c r="GE180" s="60"/>
      <c r="GF180" s="60"/>
      <c r="GG180" s="60"/>
      <c r="GH180" s="60"/>
      <c r="GI180" s="60"/>
      <c r="GJ180" s="60"/>
      <c r="GK180" s="60"/>
      <c r="GL180" s="60"/>
      <c r="GM180" s="60"/>
      <c r="GN180" s="60"/>
      <c r="GO180" s="60"/>
      <c r="GP180" s="60"/>
      <c r="GQ180" s="60"/>
      <c r="GR180" s="60"/>
      <c r="GS180" s="60"/>
    </row>
    <row r="181" spans="2:201" x14ac:dyDescent="0.2">
      <c r="B181" s="82" t="s">
        <v>1111</v>
      </c>
      <c r="C181" s="83" t="s">
        <v>755</v>
      </c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4">
        <f>P182</f>
        <v>0</v>
      </c>
      <c r="Q181" s="85">
        <f t="shared" ref="Q181:CB181" si="779">Q182</f>
        <v>0</v>
      </c>
      <c r="R181" s="85">
        <f t="shared" si="779"/>
        <v>0</v>
      </c>
      <c r="S181" s="85">
        <f t="shared" si="779"/>
        <v>0</v>
      </c>
      <c r="T181" s="85">
        <f t="shared" si="779"/>
        <v>0</v>
      </c>
      <c r="U181" s="85">
        <f t="shared" si="779"/>
        <v>0</v>
      </c>
      <c r="V181" s="85">
        <f t="shared" si="779"/>
        <v>0</v>
      </c>
      <c r="W181" s="85">
        <f t="shared" si="779"/>
        <v>0</v>
      </c>
      <c r="X181" s="85">
        <f t="shared" si="779"/>
        <v>0</v>
      </c>
      <c r="Y181" s="85">
        <f t="shared" si="779"/>
        <v>0</v>
      </c>
      <c r="Z181" s="85">
        <f t="shared" si="779"/>
        <v>0</v>
      </c>
      <c r="AA181" s="85">
        <f t="shared" si="779"/>
        <v>0</v>
      </c>
      <c r="AB181" s="85">
        <f t="shared" si="779"/>
        <v>0</v>
      </c>
      <c r="AC181" s="85">
        <f t="shared" si="779"/>
        <v>0</v>
      </c>
      <c r="AD181" s="85">
        <f t="shared" si="779"/>
        <v>0</v>
      </c>
      <c r="AE181" s="85">
        <f t="shared" si="779"/>
        <v>0</v>
      </c>
      <c r="AF181" s="85">
        <f t="shared" si="779"/>
        <v>0</v>
      </c>
      <c r="AG181" s="85">
        <f t="shared" si="779"/>
        <v>0</v>
      </c>
      <c r="AH181" s="85">
        <f t="shared" si="779"/>
        <v>0</v>
      </c>
      <c r="AI181" s="85">
        <f t="shared" si="779"/>
        <v>0</v>
      </c>
      <c r="AJ181" s="85">
        <f t="shared" si="779"/>
        <v>0</v>
      </c>
      <c r="AK181" s="85">
        <f t="shared" si="779"/>
        <v>0</v>
      </c>
      <c r="AL181" s="85">
        <f t="shared" si="779"/>
        <v>0</v>
      </c>
      <c r="AM181" s="85">
        <f t="shared" si="779"/>
        <v>0</v>
      </c>
      <c r="AN181" s="85">
        <f t="shared" si="779"/>
        <v>0</v>
      </c>
      <c r="AO181" s="85">
        <f t="shared" si="779"/>
        <v>0</v>
      </c>
      <c r="AP181" s="85">
        <f t="shared" si="779"/>
        <v>0</v>
      </c>
      <c r="AQ181" s="85">
        <f t="shared" si="779"/>
        <v>0</v>
      </c>
      <c r="AR181" s="85">
        <f t="shared" si="779"/>
        <v>0</v>
      </c>
      <c r="AS181" s="85">
        <f t="shared" si="779"/>
        <v>0</v>
      </c>
      <c r="AT181" s="85">
        <f t="shared" si="779"/>
        <v>0</v>
      </c>
      <c r="AU181" s="85">
        <f t="shared" si="779"/>
        <v>0</v>
      </c>
      <c r="AV181" s="85">
        <f t="shared" si="779"/>
        <v>0</v>
      </c>
      <c r="AW181" s="85">
        <f t="shared" si="779"/>
        <v>0</v>
      </c>
      <c r="AX181" s="85">
        <f t="shared" si="779"/>
        <v>0</v>
      </c>
      <c r="AY181" s="85">
        <f t="shared" si="779"/>
        <v>0</v>
      </c>
      <c r="AZ181" s="85">
        <f t="shared" si="779"/>
        <v>0</v>
      </c>
      <c r="BA181" s="85">
        <f t="shared" si="779"/>
        <v>0</v>
      </c>
      <c r="BB181" s="85">
        <f t="shared" si="779"/>
        <v>0</v>
      </c>
      <c r="BC181" s="85">
        <f t="shared" si="779"/>
        <v>0</v>
      </c>
      <c r="BD181" s="85">
        <f t="shared" si="779"/>
        <v>0</v>
      </c>
      <c r="BE181" s="85">
        <f t="shared" si="779"/>
        <v>0</v>
      </c>
      <c r="BF181" s="85">
        <f t="shared" si="779"/>
        <v>0</v>
      </c>
      <c r="BG181" s="85">
        <f t="shared" si="779"/>
        <v>0</v>
      </c>
      <c r="BH181" s="85">
        <f t="shared" si="779"/>
        <v>0</v>
      </c>
      <c r="BI181" s="85">
        <f t="shared" si="779"/>
        <v>0</v>
      </c>
      <c r="BJ181" s="85">
        <f t="shared" si="779"/>
        <v>0</v>
      </c>
      <c r="BK181" s="85">
        <f t="shared" si="779"/>
        <v>0</v>
      </c>
      <c r="BL181" s="85">
        <f t="shared" si="779"/>
        <v>0</v>
      </c>
      <c r="BM181" s="85">
        <f t="shared" si="779"/>
        <v>0</v>
      </c>
      <c r="BN181" s="85">
        <f t="shared" si="779"/>
        <v>0</v>
      </c>
      <c r="BO181" s="85">
        <f t="shared" si="779"/>
        <v>0</v>
      </c>
      <c r="BP181" s="85">
        <f t="shared" si="779"/>
        <v>0</v>
      </c>
      <c r="BQ181" s="85">
        <f t="shared" si="779"/>
        <v>0</v>
      </c>
      <c r="BR181" s="85">
        <f t="shared" si="779"/>
        <v>0</v>
      </c>
      <c r="BS181" s="85">
        <f t="shared" si="779"/>
        <v>0</v>
      </c>
      <c r="BT181" s="85">
        <f t="shared" si="779"/>
        <v>0</v>
      </c>
      <c r="BU181" s="85">
        <f t="shared" si="779"/>
        <v>0</v>
      </c>
      <c r="BV181" s="85">
        <f t="shared" si="779"/>
        <v>0</v>
      </c>
      <c r="BW181" s="85">
        <f t="shared" si="779"/>
        <v>0</v>
      </c>
      <c r="BX181" s="85">
        <f t="shared" si="779"/>
        <v>0</v>
      </c>
      <c r="BY181" s="85">
        <f t="shared" si="779"/>
        <v>0</v>
      </c>
      <c r="BZ181" s="85">
        <f t="shared" si="779"/>
        <v>0</v>
      </c>
      <c r="CA181" s="85">
        <f t="shared" si="779"/>
        <v>0</v>
      </c>
      <c r="CB181" s="85">
        <f t="shared" si="779"/>
        <v>0</v>
      </c>
      <c r="CC181" s="85">
        <f t="shared" ref="CC181:EI181" si="780">CC182</f>
        <v>0</v>
      </c>
      <c r="CD181" s="85">
        <f t="shared" si="780"/>
        <v>0</v>
      </c>
      <c r="CE181" s="85">
        <f t="shared" si="780"/>
        <v>0</v>
      </c>
      <c r="CF181" s="85">
        <f t="shared" si="780"/>
        <v>0</v>
      </c>
      <c r="CG181" s="85">
        <f t="shared" si="780"/>
        <v>0</v>
      </c>
      <c r="CH181" s="85">
        <f t="shared" si="780"/>
        <v>0</v>
      </c>
      <c r="CI181" s="85">
        <f t="shared" si="780"/>
        <v>0</v>
      </c>
      <c r="CJ181" s="85">
        <f t="shared" si="780"/>
        <v>0</v>
      </c>
      <c r="CK181" s="85">
        <f t="shared" si="780"/>
        <v>0</v>
      </c>
      <c r="CL181" s="85">
        <f t="shared" si="780"/>
        <v>0</v>
      </c>
      <c r="CM181" s="85">
        <f t="shared" si="780"/>
        <v>0</v>
      </c>
      <c r="CN181" s="85">
        <f t="shared" si="780"/>
        <v>0</v>
      </c>
      <c r="CO181" s="85">
        <f t="shared" si="780"/>
        <v>0</v>
      </c>
      <c r="CP181" s="85">
        <f t="shared" si="780"/>
        <v>0</v>
      </c>
      <c r="CQ181" s="85">
        <f t="shared" si="780"/>
        <v>0</v>
      </c>
      <c r="CR181" s="85">
        <f t="shared" si="780"/>
        <v>0</v>
      </c>
      <c r="CS181" s="85">
        <f t="shared" si="780"/>
        <v>0</v>
      </c>
      <c r="CT181" s="85">
        <f t="shared" si="780"/>
        <v>0</v>
      </c>
      <c r="CU181" s="85">
        <f t="shared" si="780"/>
        <v>0</v>
      </c>
      <c r="CV181" s="85">
        <f t="shared" si="780"/>
        <v>0</v>
      </c>
      <c r="CW181" s="85">
        <f t="shared" si="780"/>
        <v>0</v>
      </c>
      <c r="CX181" s="85">
        <f t="shared" si="780"/>
        <v>0</v>
      </c>
      <c r="CY181" s="85">
        <f t="shared" si="780"/>
        <v>0</v>
      </c>
      <c r="CZ181" s="85">
        <f t="shared" si="780"/>
        <v>0</v>
      </c>
      <c r="DA181" s="85">
        <f t="shared" si="780"/>
        <v>0</v>
      </c>
      <c r="DB181" s="85">
        <f t="shared" si="780"/>
        <v>0</v>
      </c>
      <c r="DC181" s="85">
        <f t="shared" si="780"/>
        <v>0</v>
      </c>
      <c r="DD181" s="85">
        <f t="shared" si="780"/>
        <v>0</v>
      </c>
      <c r="DE181" s="85">
        <f t="shared" si="780"/>
        <v>0</v>
      </c>
      <c r="DF181" s="85">
        <f t="shared" si="780"/>
        <v>0</v>
      </c>
      <c r="DG181" s="85">
        <f t="shared" si="780"/>
        <v>0</v>
      </c>
      <c r="DH181" s="85">
        <f t="shared" si="780"/>
        <v>0</v>
      </c>
      <c r="DI181" s="85">
        <f t="shared" si="780"/>
        <v>0</v>
      </c>
      <c r="DJ181" s="85">
        <f t="shared" si="780"/>
        <v>0</v>
      </c>
      <c r="DK181" s="85">
        <f t="shared" si="780"/>
        <v>0</v>
      </c>
      <c r="DL181" s="85">
        <f t="shared" si="780"/>
        <v>0</v>
      </c>
      <c r="DM181" s="85">
        <f t="shared" si="780"/>
        <v>0</v>
      </c>
      <c r="DN181" s="85">
        <f t="shared" si="780"/>
        <v>0</v>
      </c>
      <c r="DO181" s="85">
        <f t="shared" si="780"/>
        <v>0</v>
      </c>
      <c r="DP181" s="85">
        <f t="shared" si="780"/>
        <v>0</v>
      </c>
      <c r="DQ181" s="85">
        <f t="shared" si="780"/>
        <v>0</v>
      </c>
      <c r="DR181" s="85">
        <f t="shared" si="780"/>
        <v>0</v>
      </c>
      <c r="DS181" s="85">
        <f t="shared" si="780"/>
        <v>0</v>
      </c>
      <c r="DT181" s="85">
        <f t="shared" si="780"/>
        <v>0</v>
      </c>
      <c r="DU181" s="85">
        <f t="shared" si="780"/>
        <v>0</v>
      </c>
      <c r="DV181" s="85">
        <f t="shared" si="780"/>
        <v>0</v>
      </c>
      <c r="DW181" s="85">
        <f t="shared" si="780"/>
        <v>0</v>
      </c>
      <c r="DX181" s="85">
        <f t="shared" si="780"/>
        <v>0</v>
      </c>
      <c r="DY181" s="85">
        <f t="shared" si="780"/>
        <v>0</v>
      </c>
      <c r="DZ181" s="85">
        <f t="shared" si="780"/>
        <v>0</v>
      </c>
      <c r="EA181" s="85">
        <f t="shared" si="780"/>
        <v>0</v>
      </c>
      <c r="EB181" s="85">
        <f t="shared" si="780"/>
        <v>0</v>
      </c>
      <c r="EC181" s="85">
        <f t="shared" si="780"/>
        <v>0</v>
      </c>
      <c r="ED181" s="85">
        <f t="shared" si="780"/>
        <v>0</v>
      </c>
      <c r="EE181" s="85">
        <f t="shared" si="780"/>
        <v>0</v>
      </c>
      <c r="EF181" s="85">
        <f t="shared" si="780"/>
        <v>0</v>
      </c>
      <c r="EG181" s="85">
        <f t="shared" si="780"/>
        <v>0</v>
      </c>
      <c r="EH181" s="85">
        <f t="shared" si="780"/>
        <v>0</v>
      </c>
      <c r="EI181" s="85">
        <f t="shared" si="780"/>
        <v>0</v>
      </c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59"/>
      <c r="FS181" s="59"/>
      <c r="FT181" s="60"/>
      <c r="FU181" s="60"/>
      <c r="FV181" s="60"/>
      <c r="FW181" s="60"/>
      <c r="FX181" s="60"/>
      <c r="FY181" s="60"/>
      <c r="FZ181" s="60"/>
      <c r="GA181" s="60"/>
      <c r="GB181" s="60"/>
      <c r="GC181" s="60"/>
      <c r="GD181" s="60"/>
      <c r="GE181" s="60"/>
      <c r="GF181" s="60"/>
      <c r="GG181" s="60"/>
      <c r="GH181" s="60"/>
      <c r="GI181" s="60"/>
      <c r="GJ181" s="60"/>
      <c r="GK181" s="60"/>
      <c r="GL181" s="60"/>
      <c r="GM181" s="60"/>
      <c r="GN181" s="60"/>
      <c r="GO181" s="60"/>
      <c r="GP181" s="60"/>
      <c r="GQ181" s="60"/>
      <c r="GR181" s="60"/>
      <c r="GS181" s="60"/>
    </row>
    <row r="182" spans="2:201" x14ac:dyDescent="0.2">
      <c r="B182" s="95" t="s">
        <v>1112</v>
      </c>
      <c r="C182" s="96" t="s">
        <v>1113</v>
      </c>
      <c r="D182" s="103">
        <f>(P97+P115+P122+P135+P160+P161+P162)*E182</f>
        <v>0</v>
      </c>
      <c r="E182" s="81">
        <f>Вводные!G34</f>
        <v>0.05</v>
      </c>
      <c r="F182" s="103">
        <f>SUMIF(S$5:EI$5,"план",S$3:EI$3)</f>
        <v>0</v>
      </c>
      <c r="G182" s="97"/>
      <c r="H182" s="97"/>
      <c r="I182" s="97"/>
      <c r="J182" s="97"/>
      <c r="K182" s="97"/>
      <c r="L182" s="97"/>
      <c r="M182" s="97"/>
      <c r="N182" s="97"/>
      <c r="O182" s="97"/>
      <c r="P182" s="98">
        <f t="shared" ref="P182" si="781">SUM(S182:EI182)</f>
        <v>0</v>
      </c>
      <c r="Q182" s="99"/>
      <c r="R182" s="99">
        <f t="shared" ref="R182" si="782">P182-Q182</f>
        <v>0</v>
      </c>
      <c r="S182" s="158">
        <f>SUMIF(факт!$S$7:$S$2427,S$6&amp;"/"&amp;$B182,факт!$O$7:$O$2427)</f>
        <v>0</v>
      </c>
      <c r="T182" s="158">
        <f>SUMIF(факт!$S$7:$S$2427,T$6&amp;"/"&amp;$B182,факт!$O$7:$O$2427)</f>
        <v>0</v>
      </c>
      <c r="U182" s="99">
        <f t="shared" ref="U182:AW182" si="783">IFERROR(($D182-$Q182)/$F182*U3,0)</f>
        <v>0</v>
      </c>
      <c r="V182" s="99">
        <f t="shared" si="783"/>
        <v>0</v>
      </c>
      <c r="W182" s="99">
        <f t="shared" si="783"/>
        <v>0</v>
      </c>
      <c r="X182" s="99">
        <f t="shared" si="783"/>
        <v>0</v>
      </c>
      <c r="Y182" s="99">
        <f t="shared" si="783"/>
        <v>0</v>
      </c>
      <c r="Z182" s="99">
        <f t="shared" si="783"/>
        <v>0</v>
      </c>
      <c r="AA182" s="99">
        <f t="shared" si="783"/>
        <v>0</v>
      </c>
      <c r="AB182" s="99">
        <f t="shared" si="783"/>
        <v>0</v>
      </c>
      <c r="AC182" s="99">
        <f t="shared" si="783"/>
        <v>0</v>
      </c>
      <c r="AD182" s="99">
        <f t="shared" si="783"/>
        <v>0</v>
      </c>
      <c r="AE182" s="99">
        <f t="shared" si="783"/>
        <v>0</v>
      </c>
      <c r="AF182" s="99">
        <f t="shared" si="783"/>
        <v>0</v>
      </c>
      <c r="AG182" s="99">
        <f t="shared" si="783"/>
        <v>0</v>
      </c>
      <c r="AH182" s="99">
        <f t="shared" si="783"/>
        <v>0</v>
      </c>
      <c r="AI182" s="99">
        <f t="shared" si="783"/>
        <v>0</v>
      </c>
      <c r="AJ182" s="99">
        <f t="shared" si="783"/>
        <v>0</v>
      </c>
      <c r="AK182" s="99">
        <f t="shared" si="783"/>
        <v>0</v>
      </c>
      <c r="AL182" s="99">
        <f t="shared" si="783"/>
        <v>0</v>
      </c>
      <c r="AM182" s="99">
        <f t="shared" si="783"/>
        <v>0</v>
      </c>
      <c r="AN182" s="99">
        <f t="shared" si="783"/>
        <v>0</v>
      </c>
      <c r="AO182" s="99">
        <f t="shared" si="783"/>
        <v>0</v>
      </c>
      <c r="AP182" s="99">
        <f t="shared" si="783"/>
        <v>0</v>
      </c>
      <c r="AQ182" s="99">
        <f t="shared" si="783"/>
        <v>0</v>
      </c>
      <c r="AR182" s="99">
        <f t="shared" si="783"/>
        <v>0</v>
      </c>
      <c r="AS182" s="99">
        <f t="shared" si="783"/>
        <v>0</v>
      </c>
      <c r="AT182" s="99">
        <f t="shared" si="783"/>
        <v>0</v>
      </c>
      <c r="AU182" s="99">
        <f t="shared" si="783"/>
        <v>0</v>
      </c>
      <c r="AV182" s="99">
        <f t="shared" si="783"/>
        <v>0</v>
      </c>
      <c r="AW182" s="99">
        <f t="shared" si="783"/>
        <v>0</v>
      </c>
      <c r="AX182" s="99">
        <f t="shared" ref="AX182:CB182" si="784">IFERROR(($D182-$Q182)/$F182*AX3,0)</f>
        <v>0</v>
      </c>
      <c r="AY182" s="99">
        <f t="shared" si="784"/>
        <v>0</v>
      </c>
      <c r="AZ182" s="99">
        <f t="shared" si="784"/>
        <v>0</v>
      </c>
      <c r="BA182" s="99">
        <f t="shared" si="784"/>
        <v>0</v>
      </c>
      <c r="BB182" s="99">
        <f t="shared" si="784"/>
        <v>0</v>
      </c>
      <c r="BC182" s="99">
        <f t="shared" si="784"/>
        <v>0</v>
      </c>
      <c r="BD182" s="99">
        <f t="shared" si="784"/>
        <v>0</v>
      </c>
      <c r="BE182" s="99">
        <f t="shared" si="784"/>
        <v>0</v>
      </c>
      <c r="BF182" s="99">
        <f t="shared" si="784"/>
        <v>0</v>
      </c>
      <c r="BG182" s="99">
        <f t="shared" si="784"/>
        <v>0</v>
      </c>
      <c r="BH182" s="99">
        <f t="shared" si="784"/>
        <v>0</v>
      </c>
      <c r="BI182" s="99">
        <f t="shared" si="784"/>
        <v>0</v>
      </c>
      <c r="BJ182" s="99">
        <f t="shared" si="784"/>
        <v>0</v>
      </c>
      <c r="BK182" s="99">
        <f t="shared" si="784"/>
        <v>0</v>
      </c>
      <c r="BL182" s="99">
        <f t="shared" si="784"/>
        <v>0</v>
      </c>
      <c r="BM182" s="99">
        <f t="shared" si="784"/>
        <v>0</v>
      </c>
      <c r="BN182" s="99">
        <f t="shared" si="784"/>
        <v>0</v>
      </c>
      <c r="BO182" s="99">
        <f t="shared" si="784"/>
        <v>0</v>
      </c>
      <c r="BP182" s="99">
        <f t="shared" si="784"/>
        <v>0</v>
      </c>
      <c r="BQ182" s="99">
        <f t="shared" si="784"/>
        <v>0</v>
      </c>
      <c r="BR182" s="99">
        <f t="shared" si="784"/>
        <v>0</v>
      </c>
      <c r="BS182" s="99">
        <f t="shared" si="784"/>
        <v>0</v>
      </c>
      <c r="BT182" s="99">
        <f t="shared" si="784"/>
        <v>0</v>
      </c>
      <c r="BU182" s="99">
        <f t="shared" si="784"/>
        <v>0</v>
      </c>
      <c r="BV182" s="99">
        <f t="shared" si="784"/>
        <v>0</v>
      </c>
      <c r="BW182" s="99">
        <f t="shared" si="784"/>
        <v>0</v>
      </c>
      <c r="BX182" s="99">
        <f t="shared" si="784"/>
        <v>0</v>
      </c>
      <c r="BY182" s="99">
        <f t="shared" si="784"/>
        <v>0</v>
      </c>
      <c r="BZ182" s="99">
        <f t="shared" si="784"/>
        <v>0</v>
      </c>
      <c r="CA182" s="99">
        <f t="shared" si="784"/>
        <v>0</v>
      </c>
      <c r="CB182" s="99">
        <f t="shared" si="784"/>
        <v>0</v>
      </c>
      <c r="CC182" s="99">
        <f t="shared" ref="CC182:DH182" si="785">IFERROR(($D182-$Q182)/$F182*CC3,0)</f>
        <v>0</v>
      </c>
      <c r="CD182" s="99">
        <f t="shared" si="785"/>
        <v>0</v>
      </c>
      <c r="CE182" s="99">
        <f t="shared" si="785"/>
        <v>0</v>
      </c>
      <c r="CF182" s="99">
        <f t="shared" si="785"/>
        <v>0</v>
      </c>
      <c r="CG182" s="99">
        <f t="shared" si="785"/>
        <v>0</v>
      </c>
      <c r="CH182" s="99">
        <f t="shared" si="785"/>
        <v>0</v>
      </c>
      <c r="CI182" s="99">
        <f t="shared" si="785"/>
        <v>0</v>
      </c>
      <c r="CJ182" s="99">
        <f t="shared" si="785"/>
        <v>0</v>
      </c>
      <c r="CK182" s="99">
        <f t="shared" si="785"/>
        <v>0</v>
      </c>
      <c r="CL182" s="99">
        <f t="shared" si="785"/>
        <v>0</v>
      </c>
      <c r="CM182" s="99">
        <f t="shared" si="785"/>
        <v>0</v>
      </c>
      <c r="CN182" s="99">
        <f t="shared" si="785"/>
        <v>0</v>
      </c>
      <c r="CO182" s="99">
        <f t="shared" si="785"/>
        <v>0</v>
      </c>
      <c r="CP182" s="99">
        <f t="shared" si="785"/>
        <v>0</v>
      </c>
      <c r="CQ182" s="99">
        <f t="shared" si="785"/>
        <v>0</v>
      </c>
      <c r="CR182" s="99">
        <f t="shared" si="785"/>
        <v>0</v>
      </c>
      <c r="CS182" s="99">
        <f t="shared" si="785"/>
        <v>0</v>
      </c>
      <c r="CT182" s="99">
        <f t="shared" si="785"/>
        <v>0</v>
      </c>
      <c r="CU182" s="99">
        <f t="shared" si="785"/>
        <v>0</v>
      </c>
      <c r="CV182" s="99">
        <f t="shared" si="785"/>
        <v>0</v>
      </c>
      <c r="CW182" s="99">
        <f t="shared" si="785"/>
        <v>0</v>
      </c>
      <c r="CX182" s="99">
        <f t="shared" si="785"/>
        <v>0</v>
      </c>
      <c r="CY182" s="99">
        <f t="shared" si="785"/>
        <v>0</v>
      </c>
      <c r="CZ182" s="99">
        <f t="shared" si="785"/>
        <v>0</v>
      </c>
      <c r="DA182" s="99">
        <f t="shared" si="785"/>
        <v>0</v>
      </c>
      <c r="DB182" s="99">
        <f t="shared" si="785"/>
        <v>0</v>
      </c>
      <c r="DC182" s="99">
        <f t="shared" si="785"/>
        <v>0</v>
      </c>
      <c r="DD182" s="99">
        <f t="shared" si="785"/>
        <v>0</v>
      </c>
      <c r="DE182" s="99">
        <f t="shared" si="785"/>
        <v>0</v>
      </c>
      <c r="DF182" s="99">
        <f t="shared" si="785"/>
        <v>0</v>
      </c>
      <c r="DG182" s="99">
        <f t="shared" si="785"/>
        <v>0</v>
      </c>
      <c r="DH182" s="99">
        <f t="shared" si="785"/>
        <v>0</v>
      </c>
      <c r="DI182" s="99">
        <f t="shared" ref="DI182:EI182" si="786">IFERROR(($D182-$Q182)/$F182*DI3,0)</f>
        <v>0</v>
      </c>
      <c r="DJ182" s="99">
        <f t="shared" si="786"/>
        <v>0</v>
      </c>
      <c r="DK182" s="99">
        <f t="shared" si="786"/>
        <v>0</v>
      </c>
      <c r="DL182" s="99">
        <f t="shared" si="786"/>
        <v>0</v>
      </c>
      <c r="DM182" s="99">
        <f t="shared" si="786"/>
        <v>0</v>
      </c>
      <c r="DN182" s="99">
        <f t="shared" si="786"/>
        <v>0</v>
      </c>
      <c r="DO182" s="99">
        <f t="shared" si="786"/>
        <v>0</v>
      </c>
      <c r="DP182" s="99">
        <f t="shared" si="786"/>
        <v>0</v>
      </c>
      <c r="DQ182" s="99">
        <f t="shared" si="786"/>
        <v>0</v>
      </c>
      <c r="DR182" s="99">
        <f t="shared" si="786"/>
        <v>0</v>
      </c>
      <c r="DS182" s="99">
        <f t="shared" si="786"/>
        <v>0</v>
      </c>
      <c r="DT182" s="99">
        <f t="shared" si="786"/>
        <v>0</v>
      </c>
      <c r="DU182" s="99">
        <f t="shared" si="786"/>
        <v>0</v>
      </c>
      <c r="DV182" s="99">
        <f t="shared" si="786"/>
        <v>0</v>
      </c>
      <c r="DW182" s="99">
        <f t="shared" si="786"/>
        <v>0</v>
      </c>
      <c r="DX182" s="99">
        <f t="shared" si="786"/>
        <v>0</v>
      </c>
      <c r="DY182" s="99">
        <f t="shared" si="786"/>
        <v>0</v>
      </c>
      <c r="DZ182" s="99">
        <f t="shared" si="786"/>
        <v>0</v>
      </c>
      <c r="EA182" s="99">
        <f t="shared" si="786"/>
        <v>0</v>
      </c>
      <c r="EB182" s="99">
        <f t="shared" si="786"/>
        <v>0</v>
      </c>
      <c r="EC182" s="99">
        <f t="shared" si="786"/>
        <v>0</v>
      </c>
      <c r="ED182" s="99">
        <f t="shared" si="786"/>
        <v>0</v>
      </c>
      <c r="EE182" s="99">
        <f t="shared" si="786"/>
        <v>0</v>
      </c>
      <c r="EF182" s="99">
        <f t="shared" si="786"/>
        <v>0</v>
      </c>
      <c r="EG182" s="99">
        <f t="shared" si="786"/>
        <v>0</v>
      </c>
      <c r="EH182" s="99">
        <f t="shared" si="786"/>
        <v>0</v>
      </c>
      <c r="EI182" s="99">
        <f t="shared" si="786"/>
        <v>0</v>
      </c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59"/>
      <c r="FS182" s="59"/>
      <c r="FT182" s="60"/>
      <c r="FU182" s="60"/>
      <c r="FV182" s="60"/>
      <c r="FW182" s="60"/>
      <c r="FX182" s="60"/>
      <c r="FY182" s="60"/>
      <c r="FZ182" s="60"/>
      <c r="GA182" s="60"/>
      <c r="GB182" s="60"/>
      <c r="GC182" s="60"/>
      <c r="GD182" s="60"/>
      <c r="GE182" s="60"/>
      <c r="GF182" s="60"/>
      <c r="GG182" s="60"/>
      <c r="GH182" s="60"/>
      <c r="GI182" s="60"/>
      <c r="GJ182" s="60"/>
      <c r="GK182" s="60"/>
      <c r="GL182" s="60"/>
      <c r="GM182" s="60"/>
      <c r="GN182" s="60"/>
      <c r="GO182" s="60"/>
      <c r="GP182" s="60"/>
      <c r="GQ182" s="60"/>
      <c r="GR182" s="60"/>
      <c r="GS182" s="60"/>
    </row>
    <row r="183" spans="2:201" x14ac:dyDescent="0.2">
      <c r="B183" s="56" t="s">
        <v>1122</v>
      </c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8">
        <f t="shared" ref="P183:AW183" si="787">P34+P73</f>
        <v>0</v>
      </c>
      <c r="Q183" s="58">
        <f t="shared" si="787"/>
        <v>0</v>
      </c>
      <c r="R183" s="58">
        <f t="shared" si="787"/>
        <v>0</v>
      </c>
      <c r="S183" s="58">
        <f t="shared" si="787"/>
        <v>0</v>
      </c>
      <c r="T183" s="58">
        <f t="shared" si="787"/>
        <v>0</v>
      </c>
      <c r="U183" s="58">
        <f t="shared" si="787"/>
        <v>0</v>
      </c>
      <c r="V183" s="58">
        <f t="shared" si="787"/>
        <v>0</v>
      </c>
      <c r="W183" s="58">
        <f t="shared" si="787"/>
        <v>0</v>
      </c>
      <c r="X183" s="58">
        <f t="shared" si="787"/>
        <v>0</v>
      </c>
      <c r="Y183" s="58">
        <f t="shared" si="787"/>
        <v>0</v>
      </c>
      <c r="Z183" s="58">
        <f t="shared" si="787"/>
        <v>0</v>
      </c>
      <c r="AA183" s="58">
        <f t="shared" si="787"/>
        <v>0</v>
      </c>
      <c r="AB183" s="58">
        <f t="shared" si="787"/>
        <v>0</v>
      </c>
      <c r="AC183" s="58">
        <f t="shared" si="787"/>
        <v>0</v>
      </c>
      <c r="AD183" s="58">
        <f t="shared" si="787"/>
        <v>0</v>
      </c>
      <c r="AE183" s="58">
        <f t="shared" si="787"/>
        <v>0</v>
      </c>
      <c r="AF183" s="58">
        <f t="shared" si="787"/>
        <v>0</v>
      </c>
      <c r="AG183" s="58">
        <f t="shared" si="787"/>
        <v>0</v>
      </c>
      <c r="AH183" s="58">
        <f t="shared" si="787"/>
        <v>0</v>
      </c>
      <c r="AI183" s="58">
        <f t="shared" si="787"/>
        <v>0</v>
      </c>
      <c r="AJ183" s="58">
        <f t="shared" si="787"/>
        <v>0</v>
      </c>
      <c r="AK183" s="58">
        <f t="shared" si="787"/>
        <v>0</v>
      </c>
      <c r="AL183" s="58">
        <f t="shared" si="787"/>
        <v>0</v>
      </c>
      <c r="AM183" s="58">
        <f t="shared" si="787"/>
        <v>0</v>
      </c>
      <c r="AN183" s="58">
        <f t="shared" si="787"/>
        <v>0</v>
      </c>
      <c r="AO183" s="58">
        <f t="shared" si="787"/>
        <v>0</v>
      </c>
      <c r="AP183" s="58">
        <f t="shared" si="787"/>
        <v>0</v>
      </c>
      <c r="AQ183" s="58">
        <f t="shared" si="787"/>
        <v>0</v>
      </c>
      <c r="AR183" s="58">
        <f t="shared" si="787"/>
        <v>0</v>
      </c>
      <c r="AS183" s="58">
        <f t="shared" si="787"/>
        <v>0</v>
      </c>
      <c r="AT183" s="58">
        <f t="shared" si="787"/>
        <v>0</v>
      </c>
      <c r="AU183" s="58">
        <f t="shared" si="787"/>
        <v>0</v>
      </c>
      <c r="AV183" s="58">
        <f t="shared" si="787"/>
        <v>0</v>
      </c>
      <c r="AW183" s="58">
        <f t="shared" si="787"/>
        <v>0</v>
      </c>
      <c r="AX183" s="58">
        <f t="shared" ref="AX183:CA183" si="788">AX34+AX73</f>
        <v>0</v>
      </c>
      <c r="AY183" s="58">
        <f t="shared" si="788"/>
        <v>0</v>
      </c>
      <c r="AZ183" s="58">
        <f t="shared" si="788"/>
        <v>0</v>
      </c>
      <c r="BA183" s="58">
        <f t="shared" si="788"/>
        <v>0</v>
      </c>
      <c r="BB183" s="58">
        <f t="shared" si="788"/>
        <v>0</v>
      </c>
      <c r="BC183" s="58">
        <f t="shared" si="788"/>
        <v>0</v>
      </c>
      <c r="BD183" s="58">
        <f t="shared" si="788"/>
        <v>0</v>
      </c>
      <c r="BE183" s="58">
        <f t="shared" si="788"/>
        <v>0</v>
      </c>
      <c r="BF183" s="58">
        <f t="shared" si="788"/>
        <v>0</v>
      </c>
      <c r="BG183" s="58">
        <f t="shared" si="788"/>
        <v>0</v>
      </c>
      <c r="BH183" s="58">
        <f t="shared" si="788"/>
        <v>0</v>
      </c>
      <c r="BI183" s="58">
        <f t="shared" si="788"/>
        <v>0</v>
      </c>
      <c r="BJ183" s="58">
        <f t="shared" si="788"/>
        <v>0</v>
      </c>
      <c r="BK183" s="58">
        <f t="shared" si="788"/>
        <v>0</v>
      </c>
      <c r="BL183" s="58">
        <f t="shared" si="788"/>
        <v>0</v>
      </c>
      <c r="BM183" s="58">
        <f t="shared" si="788"/>
        <v>0</v>
      </c>
      <c r="BN183" s="58">
        <f t="shared" si="788"/>
        <v>0</v>
      </c>
      <c r="BO183" s="58">
        <f t="shared" si="788"/>
        <v>0</v>
      </c>
      <c r="BP183" s="58">
        <f t="shared" si="788"/>
        <v>0</v>
      </c>
      <c r="BQ183" s="58">
        <f t="shared" si="788"/>
        <v>0</v>
      </c>
      <c r="BR183" s="58">
        <f t="shared" si="788"/>
        <v>0</v>
      </c>
      <c r="BS183" s="58">
        <f t="shared" si="788"/>
        <v>0</v>
      </c>
      <c r="BT183" s="58">
        <f t="shared" si="788"/>
        <v>0</v>
      </c>
      <c r="BU183" s="58">
        <f t="shared" si="788"/>
        <v>0</v>
      </c>
      <c r="BV183" s="58">
        <f t="shared" si="788"/>
        <v>0</v>
      </c>
      <c r="BW183" s="58">
        <f t="shared" si="788"/>
        <v>0</v>
      </c>
      <c r="BX183" s="58">
        <f t="shared" si="788"/>
        <v>0</v>
      </c>
      <c r="BY183" s="58">
        <f t="shared" si="788"/>
        <v>0</v>
      </c>
      <c r="BZ183" s="58">
        <f t="shared" si="788"/>
        <v>0</v>
      </c>
      <c r="CA183" s="58">
        <f t="shared" si="788"/>
        <v>0</v>
      </c>
      <c r="CB183" s="58">
        <f t="shared" ref="CB183:DG183" si="789">CB34+CB73</f>
        <v>0</v>
      </c>
      <c r="CC183" s="58">
        <f t="shared" si="789"/>
        <v>0</v>
      </c>
      <c r="CD183" s="58">
        <f t="shared" si="789"/>
        <v>0</v>
      </c>
      <c r="CE183" s="58">
        <f t="shared" si="789"/>
        <v>0</v>
      </c>
      <c r="CF183" s="58">
        <f t="shared" si="789"/>
        <v>0</v>
      </c>
      <c r="CG183" s="58">
        <f t="shared" si="789"/>
        <v>0</v>
      </c>
      <c r="CH183" s="58">
        <f t="shared" si="789"/>
        <v>0</v>
      </c>
      <c r="CI183" s="58">
        <f t="shared" si="789"/>
        <v>0</v>
      </c>
      <c r="CJ183" s="58">
        <f t="shared" si="789"/>
        <v>0</v>
      </c>
      <c r="CK183" s="58">
        <f t="shared" si="789"/>
        <v>0</v>
      </c>
      <c r="CL183" s="58">
        <f t="shared" si="789"/>
        <v>0</v>
      </c>
      <c r="CM183" s="58">
        <f t="shared" si="789"/>
        <v>0</v>
      </c>
      <c r="CN183" s="58">
        <f t="shared" si="789"/>
        <v>0</v>
      </c>
      <c r="CO183" s="58">
        <f t="shared" si="789"/>
        <v>0</v>
      </c>
      <c r="CP183" s="58">
        <f t="shared" si="789"/>
        <v>0</v>
      </c>
      <c r="CQ183" s="58">
        <f t="shared" si="789"/>
        <v>0</v>
      </c>
      <c r="CR183" s="58">
        <f t="shared" si="789"/>
        <v>0</v>
      </c>
      <c r="CS183" s="58">
        <f t="shared" si="789"/>
        <v>0</v>
      </c>
      <c r="CT183" s="58">
        <f t="shared" si="789"/>
        <v>0</v>
      </c>
      <c r="CU183" s="58">
        <f t="shared" si="789"/>
        <v>0</v>
      </c>
      <c r="CV183" s="58">
        <f t="shared" si="789"/>
        <v>0</v>
      </c>
      <c r="CW183" s="58">
        <f t="shared" si="789"/>
        <v>0</v>
      </c>
      <c r="CX183" s="58">
        <f t="shared" si="789"/>
        <v>0</v>
      </c>
      <c r="CY183" s="58">
        <f t="shared" si="789"/>
        <v>0</v>
      </c>
      <c r="CZ183" s="58">
        <f t="shared" si="789"/>
        <v>0</v>
      </c>
      <c r="DA183" s="58">
        <f t="shared" si="789"/>
        <v>0</v>
      </c>
      <c r="DB183" s="58">
        <f t="shared" si="789"/>
        <v>0</v>
      </c>
      <c r="DC183" s="58">
        <f t="shared" si="789"/>
        <v>0</v>
      </c>
      <c r="DD183" s="58">
        <f t="shared" si="789"/>
        <v>0</v>
      </c>
      <c r="DE183" s="58">
        <f t="shared" si="789"/>
        <v>0</v>
      </c>
      <c r="DF183" s="58">
        <f t="shared" si="789"/>
        <v>0</v>
      </c>
      <c r="DG183" s="58">
        <f t="shared" si="789"/>
        <v>0</v>
      </c>
      <c r="DH183" s="58">
        <f t="shared" ref="DH183:EI183" si="790">DH34+DH73</f>
        <v>0</v>
      </c>
      <c r="DI183" s="58">
        <f t="shared" si="790"/>
        <v>0</v>
      </c>
      <c r="DJ183" s="58">
        <f t="shared" si="790"/>
        <v>0</v>
      </c>
      <c r="DK183" s="58">
        <f t="shared" si="790"/>
        <v>0</v>
      </c>
      <c r="DL183" s="58">
        <f t="shared" si="790"/>
        <v>0</v>
      </c>
      <c r="DM183" s="58">
        <f t="shared" si="790"/>
        <v>0</v>
      </c>
      <c r="DN183" s="58">
        <f t="shared" si="790"/>
        <v>0</v>
      </c>
      <c r="DO183" s="58">
        <f t="shared" si="790"/>
        <v>0</v>
      </c>
      <c r="DP183" s="58">
        <f t="shared" si="790"/>
        <v>0</v>
      </c>
      <c r="DQ183" s="58">
        <f t="shared" si="790"/>
        <v>0</v>
      </c>
      <c r="DR183" s="58">
        <f t="shared" si="790"/>
        <v>0</v>
      </c>
      <c r="DS183" s="58">
        <f t="shared" si="790"/>
        <v>0</v>
      </c>
      <c r="DT183" s="58">
        <f t="shared" si="790"/>
        <v>0</v>
      </c>
      <c r="DU183" s="58">
        <f t="shared" si="790"/>
        <v>0</v>
      </c>
      <c r="DV183" s="58">
        <f t="shared" si="790"/>
        <v>0</v>
      </c>
      <c r="DW183" s="58">
        <f t="shared" si="790"/>
        <v>0</v>
      </c>
      <c r="DX183" s="58">
        <f t="shared" si="790"/>
        <v>0</v>
      </c>
      <c r="DY183" s="58">
        <f t="shared" si="790"/>
        <v>0</v>
      </c>
      <c r="DZ183" s="58">
        <f t="shared" si="790"/>
        <v>0</v>
      </c>
      <c r="EA183" s="58">
        <f t="shared" si="790"/>
        <v>0</v>
      </c>
      <c r="EB183" s="58">
        <f t="shared" si="790"/>
        <v>0</v>
      </c>
      <c r="EC183" s="58">
        <f t="shared" si="790"/>
        <v>0</v>
      </c>
      <c r="ED183" s="58">
        <f t="shared" si="790"/>
        <v>0</v>
      </c>
      <c r="EE183" s="58">
        <f t="shared" si="790"/>
        <v>0</v>
      </c>
      <c r="EF183" s="58">
        <f t="shared" si="790"/>
        <v>0</v>
      </c>
      <c r="EG183" s="58">
        <f t="shared" si="790"/>
        <v>0</v>
      </c>
      <c r="EH183" s="58">
        <f t="shared" si="790"/>
        <v>0</v>
      </c>
      <c r="EI183" s="58">
        <f t="shared" si="790"/>
        <v>0</v>
      </c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/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/>
      <c r="FK183" s="59"/>
      <c r="FL183" s="59"/>
      <c r="FM183" s="59"/>
      <c r="FN183" s="59"/>
      <c r="FO183" s="59"/>
      <c r="FP183" s="59"/>
      <c r="FQ183" s="59"/>
      <c r="FR183" s="59"/>
      <c r="FS183" s="59"/>
      <c r="FT183" s="60"/>
      <c r="FU183" s="60"/>
      <c r="FV183" s="60"/>
      <c r="FW183" s="60"/>
      <c r="FX183" s="60"/>
      <c r="FY183" s="60"/>
      <c r="FZ183" s="60"/>
      <c r="GA183" s="60"/>
      <c r="GB183" s="60"/>
      <c r="GC183" s="60"/>
      <c r="GD183" s="60"/>
      <c r="GE183" s="60"/>
      <c r="GF183" s="60"/>
      <c r="GG183" s="60"/>
      <c r="GH183" s="60"/>
      <c r="GI183" s="60"/>
      <c r="GJ183" s="60"/>
      <c r="GK183" s="60"/>
      <c r="GL183" s="60"/>
      <c r="GM183" s="60"/>
      <c r="GN183" s="60"/>
      <c r="GO183" s="60"/>
      <c r="GP183" s="60"/>
      <c r="GQ183" s="60"/>
      <c r="GR183" s="60"/>
      <c r="GS183" s="60"/>
    </row>
    <row r="184" spans="2:201" x14ac:dyDescent="0.2">
      <c r="P184" s="59"/>
    </row>
    <row r="185" spans="2:201" x14ac:dyDescent="0.2">
      <c r="B185" s="56" t="s">
        <v>1115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8">
        <f ca="1">P203</f>
        <v>0</v>
      </c>
      <c r="Q185" s="58">
        <f t="shared" ref="Q185:CB185" si="791">Q203</f>
        <v>0</v>
      </c>
      <c r="R185" s="58">
        <f t="shared" ca="1" si="791"/>
        <v>0</v>
      </c>
      <c r="S185" s="58">
        <f t="shared" si="791"/>
        <v>0</v>
      </c>
      <c r="T185" s="58">
        <f t="shared" si="791"/>
        <v>0</v>
      </c>
      <c r="U185" s="58">
        <f t="shared" ref="U185:AW185" ca="1" si="792">U203</f>
        <v>0</v>
      </c>
      <c r="V185" s="58">
        <f t="shared" ca="1" si="792"/>
        <v>0</v>
      </c>
      <c r="W185" s="58">
        <f t="shared" ca="1" si="792"/>
        <v>0</v>
      </c>
      <c r="X185" s="58">
        <f t="shared" ca="1" si="792"/>
        <v>0</v>
      </c>
      <c r="Y185" s="58">
        <f t="shared" ca="1" si="792"/>
        <v>0</v>
      </c>
      <c r="Z185" s="58">
        <f t="shared" ca="1" si="792"/>
        <v>0</v>
      </c>
      <c r="AA185" s="58">
        <f t="shared" ca="1" si="792"/>
        <v>0</v>
      </c>
      <c r="AB185" s="58">
        <f t="shared" ca="1" si="792"/>
        <v>0</v>
      </c>
      <c r="AC185" s="58">
        <f t="shared" ca="1" si="792"/>
        <v>0</v>
      </c>
      <c r="AD185" s="58">
        <f t="shared" ca="1" si="792"/>
        <v>0</v>
      </c>
      <c r="AE185" s="58">
        <f t="shared" ca="1" si="792"/>
        <v>0</v>
      </c>
      <c r="AF185" s="58">
        <f t="shared" ca="1" si="792"/>
        <v>0</v>
      </c>
      <c r="AG185" s="58">
        <f t="shared" ca="1" si="792"/>
        <v>0</v>
      </c>
      <c r="AH185" s="58">
        <f t="shared" ca="1" si="792"/>
        <v>0</v>
      </c>
      <c r="AI185" s="58">
        <f t="shared" ca="1" si="792"/>
        <v>0</v>
      </c>
      <c r="AJ185" s="58">
        <f t="shared" ca="1" si="792"/>
        <v>0</v>
      </c>
      <c r="AK185" s="58">
        <f t="shared" ca="1" si="792"/>
        <v>0</v>
      </c>
      <c r="AL185" s="58">
        <f t="shared" ca="1" si="792"/>
        <v>0</v>
      </c>
      <c r="AM185" s="58">
        <f t="shared" ca="1" si="792"/>
        <v>0</v>
      </c>
      <c r="AN185" s="58">
        <f t="shared" ca="1" si="792"/>
        <v>0</v>
      </c>
      <c r="AO185" s="58">
        <f t="shared" ca="1" si="792"/>
        <v>0</v>
      </c>
      <c r="AP185" s="58">
        <f t="shared" ca="1" si="792"/>
        <v>0</v>
      </c>
      <c r="AQ185" s="58">
        <f t="shared" ca="1" si="792"/>
        <v>0</v>
      </c>
      <c r="AR185" s="58">
        <f t="shared" ca="1" si="792"/>
        <v>0</v>
      </c>
      <c r="AS185" s="58">
        <f t="shared" ca="1" si="792"/>
        <v>0</v>
      </c>
      <c r="AT185" s="58">
        <f t="shared" ca="1" si="792"/>
        <v>0</v>
      </c>
      <c r="AU185" s="58">
        <f t="shared" ca="1" si="792"/>
        <v>0</v>
      </c>
      <c r="AV185" s="58">
        <f t="shared" ca="1" si="792"/>
        <v>0</v>
      </c>
      <c r="AW185" s="58">
        <f t="shared" ca="1" si="792"/>
        <v>0</v>
      </c>
      <c r="AX185" s="58">
        <f t="shared" ca="1" si="791"/>
        <v>0</v>
      </c>
      <c r="AY185" s="58">
        <f t="shared" ca="1" si="791"/>
        <v>0</v>
      </c>
      <c r="AZ185" s="58">
        <f t="shared" ca="1" si="791"/>
        <v>0</v>
      </c>
      <c r="BA185" s="58">
        <f t="shared" ca="1" si="791"/>
        <v>0</v>
      </c>
      <c r="BB185" s="58">
        <f t="shared" ca="1" si="791"/>
        <v>0</v>
      </c>
      <c r="BC185" s="58">
        <f t="shared" ca="1" si="791"/>
        <v>0</v>
      </c>
      <c r="BD185" s="58">
        <f t="shared" ca="1" si="791"/>
        <v>0</v>
      </c>
      <c r="BE185" s="58">
        <f t="shared" ca="1" si="791"/>
        <v>0</v>
      </c>
      <c r="BF185" s="58">
        <f t="shared" ca="1" si="791"/>
        <v>0</v>
      </c>
      <c r="BG185" s="58">
        <f t="shared" ca="1" si="791"/>
        <v>0</v>
      </c>
      <c r="BH185" s="58">
        <f t="shared" ca="1" si="791"/>
        <v>0</v>
      </c>
      <c r="BI185" s="58">
        <f t="shared" ca="1" si="791"/>
        <v>0</v>
      </c>
      <c r="BJ185" s="58">
        <f t="shared" ca="1" si="791"/>
        <v>0</v>
      </c>
      <c r="BK185" s="58">
        <f t="shared" ca="1" si="791"/>
        <v>0</v>
      </c>
      <c r="BL185" s="58">
        <f t="shared" ca="1" si="791"/>
        <v>0</v>
      </c>
      <c r="BM185" s="58">
        <f t="shared" ca="1" si="791"/>
        <v>0</v>
      </c>
      <c r="BN185" s="58">
        <f t="shared" ca="1" si="791"/>
        <v>0</v>
      </c>
      <c r="BO185" s="58">
        <f t="shared" ca="1" si="791"/>
        <v>0</v>
      </c>
      <c r="BP185" s="58">
        <f t="shared" ca="1" si="791"/>
        <v>0</v>
      </c>
      <c r="BQ185" s="58">
        <f t="shared" ca="1" si="791"/>
        <v>0</v>
      </c>
      <c r="BR185" s="58">
        <f t="shared" ca="1" si="791"/>
        <v>0</v>
      </c>
      <c r="BS185" s="58">
        <f t="shared" ca="1" si="791"/>
        <v>0</v>
      </c>
      <c r="BT185" s="58">
        <f t="shared" ca="1" si="791"/>
        <v>0</v>
      </c>
      <c r="BU185" s="58">
        <f t="shared" ca="1" si="791"/>
        <v>0</v>
      </c>
      <c r="BV185" s="58">
        <f t="shared" ca="1" si="791"/>
        <v>0</v>
      </c>
      <c r="BW185" s="58">
        <f t="shared" ca="1" si="791"/>
        <v>0</v>
      </c>
      <c r="BX185" s="58">
        <f t="shared" ca="1" si="791"/>
        <v>0</v>
      </c>
      <c r="BY185" s="58">
        <f t="shared" ca="1" si="791"/>
        <v>0</v>
      </c>
      <c r="BZ185" s="58">
        <f t="shared" ca="1" si="791"/>
        <v>0</v>
      </c>
      <c r="CA185" s="58">
        <f t="shared" ca="1" si="791"/>
        <v>0</v>
      </c>
      <c r="CB185" s="58">
        <f t="shared" ca="1" si="791"/>
        <v>0</v>
      </c>
      <c r="CC185" s="58">
        <f t="shared" ref="CC185:EI185" ca="1" si="793">CC203</f>
        <v>0</v>
      </c>
      <c r="CD185" s="58">
        <f t="shared" ca="1" si="793"/>
        <v>0</v>
      </c>
      <c r="CE185" s="58">
        <f t="shared" ca="1" si="793"/>
        <v>0</v>
      </c>
      <c r="CF185" s="58">
        <f t="shared" ca="1" si="793"/>
        <v>0</v>
      </c>
      <c r="CG185" s="58">
        <f t="shared" ca="1" si="793"/>
        <v>0</v>
      </c>
      <c r="CH185" s="58">
        <f t="shared" ca="1" si="793"/>
        <v>0</v>
      </c>
      <c r="CI185" s="58">
        <f t="shared" ca="1" si="793"/>
        <v>0</v>
      </c>
      <c r="CJ185" s="58">
        <f t="shared" ca="1" si="793"/>
        <v>0</v>
      </c>
      <c r="CK185" s="58">
        <f t="shared" ca="1" si="793"/>
        <v>0</v>
      </c>
      <c r="CL185" s="58">
        <f t="shared" ca="1" si="793"/>
        <v>0</v>
      </c>
      <c r="CM185" s="58">
        <f t="shared" ca="1" si="793"/>
        <v>0</v>
      </c>
      <c r="CN185" s="58">
        <f t="shared" ca="1" si="793"/>
        <v>0</v>
      </c>
      <c r="CO185" s="58">
        <f t="shared" ca="1" si="793"/>
        <v>0</v>
      </c>
      <c r="CP185" s="58">
        <f t="shared" ca="1" si="793"/>
        <v>0</v>
      </c>
      <c r="CQ185" s="58">
        <f t="shared" ca="1" si="793"/>
        <v>0</v>
      </c>
      <c r="CR185" s="58">
        <f t="shared" ca="1" si="793"/>
        <v>0</v>
      </c>
      <c r="CS185" s="58">
        <f t="shared" ca="1" si="793"/>
        <v>0</v>
      </c>
      <c r="CT185" s="58">
        <f t="shared" ca="1" si="793"/>
        <v>0</v>
      </c>
      <c r="CU185" s="58">
        <f t="shared" ca="1" si="793"/>
        <v>0</v>
      </c>
      <c r="CV185" s="58">
        <f t="shared" ca="1" si="793"/>
        <v>0</v>
      </c>
      <c r="CW185" s="58">
        <f t="shared" ca="1" si="793"/>
        <v>0</v>
      </c>
      <c r="CX185" s="58">
        <f t="shared" ca="1" si="793"/>
        <v>0</v>
      </c>
      <c r="CY185" s="58">
        <f t="shared" ca="1" si="793"/>
        <v>0</v>
      </c>
      <c r="CZ185" s="58">
        <f t="shared" ca="1" si="793"/>
        <v>0</v>
      </c>
      <c r="DA185" s="58">
        <f t="shared" ca="1" si="793"/>
        <v>0</v>
      </c>
      <c r="DB185" s="58">
        <f t="shared" ca="1" si="793"/>
        <v>0</v>
      </c>
      <c r="DC185" s="58">
        <f t="shared" ca="1" si="793"/>
        <v>0</v>
      </c>
      <c r="DD185" s="58">
        <f t="shared" ca="1" si="793"/>
        <v>0</v>
      </c>
      <c r="DE185" s="58">
        <f t="shared" ca="1" si="793"/>
        <v>0</v>
      </c>
      <c r="DF185" s="58">
        <f t="shared" ca="1" si="793"/>
        <v>0</v>
      </c>
      <c r="DG185" s="58">
        <f t="shared" ca="1" si="793"/>
        <v>0</v>
      </c>
      <c r="DH185" s="58">
        <f t="shared" ca="1" si="793"/>
        <v>0</v>
      </c>
      <c r="DI185" s="58">
        <f t="shared" ca="1" si="793"/>
        <v>0</v>
      </c>
      <c r="DJ185" s="58">
        <f t="shared" ca="1" si="793"/>
        <v>0</v>
      </c>
      <c r="DK185" s="58">
        <f t="shared" ca="1" si="793"/>
        <v>0</v>
      </c>
      <c r="DL185" s="58">
        <f t="shared" si="793"/>
        <v>0</v>
      </c>
      <c r="DM185" s="58">
        <f t="shared" si="793"/>
        <v>0</v>
      </c>
      <c r="DN185" s="58">
        <f t="shared" si="793"/>
        <v>0</v>
      </c>
      <c r="DO185" s="58">
        <f t="shared" si="793"/>
        <v>0</v>
      </c>
      <c r="DP185" s="58">
        <f t="shared" si="793"/>
        <v>0</v>
      </c>
      <c r="DQ185" s="58">
        <f t="shared" si="793"/>
        <v>0</v>
      </c>
      <c r="DR185" s="58">
        <f t="shared" si="793"/>
        <v>0</v>
      </c>
      <c r="DS185" s="58">
        <f t="shared" si="793"/>
        <v>0</v>
      </c>
      <c r="DT185" s="58">
        <f t="shared" si="793"/>
        <v>0</v>
      </c>
      <c r="DU185" s="58">
        <f t="shared" si="793"/>
        <v>0</v>
      </c>
      <c r="DV185" s="58">
        <f t="shared" si="793"/>
        <v>0</v>
      </c>
      <c r="DW185" s="58">
        <f t="shared" si="793"/>
        <v>0</v>
      </c>
      <c r="DX185" s="58">
        <f t="shared" si="793"/>
        <v>0</v>
      </c>
      <c r="DY185" s="58">
        <f t="shared" si="793"/>
        <v>0</v>
      </c>
      <c r="DZ185" s="58">
        <f t="shared" si="793"/>
        <v>0</v>
      </c>
      <c r="EA185" s="58">
        <f t="shared" si="793"/>
        <v>0</v>
      </c>
      <c r="EB185" s="58">
        <f t="shared" si="793"/>
        <v>0</v>
      </c>
      <c r="EC185" s="58">
        <f t="shared" si="793"/>
        <v>0</v>
      </c>
      <c r="ED185" s="58">
        <f t="shared" si="793"/>
        <v>0</v>
      </c>
      <c r="EE185" s="58">
        <f t="shared" si="793"/>
        <v>0</v>
      </c>
      <c r="EF185" s="58">
        <f t="shared" si="793"/>
        <v>0</v>
      </c>
      <c r="EG185" s="58">
        <f t="shared" si="793"/>
        <v>0</v>
      </c>
      <c r="EH185" s="58">
        <f t="shared" si="793"/>
        <v>0</v>
      </c>
      <c r="EI185" s="58">
        <f t="shared" si="793"/>
        <v>0</v>
      </c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60"/>
      <c r="FU185" s="60"/>
      <c r="FV185" s="60"/>
      <c r="FW185" s="60"/>
      <c r="FX185" s="60"/>
      <c r="FY185" s="60"/>
      <c r="FZ185" s="60"/>
      <c r="GA185" s="60"/>
      <c r="GB185" s="60"/>
      <c r="GC185" s="60"/>
      <c r="GD185" s="60"/>
      <c r="GE185" s="60"/>
      <c r="GF185" s="60"/>
      <c r="GG185" s="60"/>
      <c r="GH185" s="60"/>
      <c r="GI185" s="60"/>
      <c r="GJ185" s="60"/>
      <c r="GK185" s="60"/>
      <c r="GL185" s="60"/>
      <c r="GM185" s="60"/>
      <c r="GN185" s="60"/>
      <c r="GO185" s="60"/>
      <c r="GP185" s="60"/>
      <c r="GQ185" s="60"/>
      <c r="GR185" s="60"/>
      <c r="GS185" s="60"/>
    </row>
    <row r="186" spans="2:201" x14ac:dyDescent="0.2">
      <c r="B186" s="104"/>
      <c r="C186" s="104" t="s">
        <v>766</v>
      </c>
      <c r="D186" s="104"/>
      <c r="E186" s="105"/>
      <c r="F186" s="104"/>
      <c r="G186" s="105"/>
      <c r="H186" s="104"/>
      <c r="I186" s="105"/>
      <c r="J186" s="104"/>
      <c r="K186" s="105"/>
      <c r="L186" s="105"/>
      <c r="M186" s="105"/>
      <c r="N186" s="105"/>
      <c r="O186" s="105"/>
      <c r="P186" s="106">
        <f t="shared" ref="P186:CA186" si="794">P187+P190</f>
        <v>0</v>
      </c>
      <c r="Q186" s="106">
        <f t="shared" si="794"/>
        <v>0</v>
      </c>
      <c r="R186" s="106">
        <f t="shared" si="794"/>
        <v>0</v>
      </c>
      <c r="S186" s="107">
        <f t="shared" si="794"/>
        <v>0</v>
      </c>
      <c r="T186" s="107">
        <f t="shared" si="794"/>
        <v>0</v>
      </c>
      <c r="U186" s="107">
        <f t="shared" ref="U186:AW186" si="795">U187+U190</f>
        <v>0</v>
      </c>
      <c r="V186" s="107">
        <f t="shared" si="795"/>
        <v>0</v>
      </c>
      <c r="W186" s="107">
        <f t="shared" si="795"/>
        <v>0</v>
      </c>
      <c r="X186" s="107">
        <f t="shared" si="795"/>
        <v>0</v>
      </c>
      <c r="Y186" s="107">
        <f t="shared" si="795"/>
        <v>0</v>
      </c>
      <c r="Z186" s="107">
        <f t="shared" si="795"/>
        <v>0</v>
      </c>
      <c r="AA186" s="107">
        <f t="shared" si="795"/>
        <v>0</v>
      </c>
      <c r="AB186" s="107">
        <f t="shared" si="795"/>
        <v>0</v>
      </c>
      <c r="AC186" s="107">
        <f t="shared" si="795"/>
        <v>0</v>
      </c>
      <c r="AD186" s="107">
        <f t="shared" si="795"/>
        <v>0</v>
      </c>
      <c r="AE186" s="107">
        <f t="shared" si="795"/>
        <v>0</v>
      </c>
      <c r="AF186" s="107">
        <f t="shared" si="795"/>
        <v>0</v>
      </c>
      <c r="AG186" s="107">
        <f t="shared" si="795"/>
        <v>0</v>
      </c>
      <c r="AH186" s="107">
        <f t="shared" si="795"/>
        <v>0</v>
      </c>
      <c r="AI186" s="107">
        <f t="shared" si="795"/>
        <v>0</v>
      </c>
      <c r="AJ186" s="107">
        <f t="shared" si="795"/>
        <v>0</v>
      </c>
      <c r="AK186" s="107">
        <f t="shared" si="795"/>
        <v>0</v>
      </c>
      <c r="AL186" s="107">
        <f t="shared" si="795"/>
        <v>0</v>
      </c>
      <c r="AM186" s="107">
        <f t="shared" si="795"/>
        <v>0</v>
      </c>
      <c r="AN186" s="107">
        <f t="shared" si="795"/>
        <v>0</v>
      </c>
      <c r="AO186" s="107">
        <f t="shared" si="795"/>
        <v>0</v>
      </c>
      <c r="AP186" s="107">
        <f t="shared" si="795"/>
        <v>0</v>
      </c>
      <c r="AQ186" s="107">
        <f t="shared" si="795"/>
        <v>0</v>
      </c>
      <c r="AR186" s="107">
        <f t="shared" si="795"/>
        <v>0</v>
      </c>
      <c r="AS186" s="107">
        <f t="shared" si="795"/>
        <v>0</v>
      </c>
      <c r="AT186" s="107">
        <f t="shared" si="795"/>
        <v>0</v>
      </c>
      <c r="AU186" s="107">
        <f t="shared" si="795"/>
        <v>0</v>
      </c>
      <c r="AV186" s="107">
        <f t="shared" si="795"/>
        <v>0</v>
      </c>
      <c r="AW186" s="107">
        <f t="shared" si="795"/>
        <v>0</v>
      </c>
      <c r="AX186" s="107">
        <f t="shared" si="794"/>
        <v>0</v>
      </c>
      <c r="AY186" s="107">
        <f t="shared" si="794"/>
        <v>0</v>
      </c>
      <c r="AZ186" s="107">
        <f t="shared" si="794"/>
        <v>0</v>
      </c>
      <c r="BA186" s="107">
        <f t="shared" si="794"/>
        <v>0</v>
      </c>
      <c r="BB186" s="107">
        <f t="shared" si="794"/>
        <v>0</v>
      </c>
      <c r="BC186" s="107">
        <f t="shared" si="794"/>
        <v>0</v>
      </c>
      <c r="BD186" s="107">
        <f t="shared" si="794"/>
        <v>0</v>
      </c>
      <c r="BE186" s="107">
        <f t="shared" si="794"/>
        <v>0</v>
      </c>
      <c r="BF186" s="107">
        <f t="shared" si="794"/>
        <v>0</v>
      </c>
      <c r="BG186" s="107">
        <f t="shared" si="794"/>
        <v>0</v>
      </c>
      <c r="BH186" s="107">
        <f t="shared" si="794"/>
        <v>0</v>
      </c>
      <c r="BI186" s="107">
        <f t="shared" si="794"/>
        <v>0</v>
      </c>
      <c r="BJ186" s="107">
        <f t="shared" si="794"/>
        <v>0</v>
      </c>
      <c r="BK186" s="107">
        <f t="shared" si="794"/>
        <v>0</v>
      </c>
      <c r="BL186" s="107">
        <f t="shared" si="794"/>
        <v>0</v>
      </c>
      <c r="BM186" s="107">
        <f t="shared" si="794"/>
        <v>0</v>
      </c>
      <c r="BN186" s="107">
        <f t="shared" si="794"/>
        <v>0</v>
      </c>
      <c r="BO186" s="107">
        <f t="shared" si="794"/>
        <v>0</v>
      </c>
      <c r="BP186" s="107">
        <f t="shared" si="794"/>
        <v>0</v>
      </c>
      <c r="BQ186" s="107">
        <f t="shared" si="794"/>
        <v>0</v>
      </c>
      <c r="BR186" s="107">
        <f t="shared" si="794"/>
        <v>0</v>
      </c>
      <c r="BS186" s="107">
        <f t="shared" si="794"/>
        <v>0</v>
      </c>
      <c r="BT186" s="107">
        <f t="shared" si="794"/>
        <v>0</v>
      </c>
      <c r="BU186" s="107">
        <f t="shared" si="794"/>
        <v>0</v>
      </c>
      <c r="BV186" s="107">
        <f t="shared" si="794"/>
        <v>0</v>
      </c>
      <c r="BW186" s="107">
        <f t="shared" si="794"/>
        <v>0</v>
      </c>
      <c r="BX186" s="107">
        <f t="shared" si="794"/>
        <v>0</v>
      </c>
      <c r="BY186" s="107">
        <f t="shared" si="794"/>
        <v>0</v>
      </c>
      <c r="BZ186" s="107">
        <f t="shared" si="794"/>
        <v>0</v>
      </c>
      <c r="CA186" s="107">
        <f t="shared" si="794"/>
        <v>0</v>
      </c>
      <c r="CB186" s="107">
        <f t="shared" ref="CB186:EI186" si="796">CB187+CB190</f>
        <v>0</v>
      </c>
      <c r="CC186" s="107">
        <f t="shared" si="796"/>
        <v>0</v>
      </c>
      <c r="CD186" s="107">
        <f t="shared" si="796"/>
        <v>0</v>
      </c>
      <c r="CE186" s="107">
        <f t="shared" si="796"/>
        <v>0</v>
      </c>
      <c r="CF186" s="107">
        <f t="shared" si="796"/>
        <v>0</v>
      </c>
      <c r="CG186" s="107">
        <f t="shared" si="796"/>
        <v>0</v>
      </c>
      <c r="CH186" s="107">
        <f t="shared" si="796"/>
        <v>0</v>
      </c>
      <c r="CI186" s="107">
        <f t="shared" si="796"/>
        <v>0</v>
      </c>
      <c r="CJ186" s="107">
        <f t="shared" si="796"/>
        <v>0</v>
      </c>
      <c r="CK186" s="107">
        <f t="shared" si="796"/>
        <v>0</v>
      </c>
      <c r="CL186" s="107">
        <f t="shared" si="796"/>
        <v>0</v>
      </c>
      <c r="CM186" s="107">
        <f t="shared" si="796"/>
        <v>0</v>
      </c>
      <c r="CN186" s="107">
        <f t="shared" si="796"/>
        <v>0</v>
      </c>
      <c r="CO186" s="107">
        <f t="shared" si="796"/>
        <v>0</v>
      </c>
      <c r="CP186" s="107">
        <f t="shared" si="796"/>
        <v>0</v>
      </c>
      <c r="CQ186" s="107">
        <f t="shared" si="796"/>
        <v>0</v>
      </c>
      <c r="CR186" s="107">
        <f t="shared" si="796"/>
        <v>0</v>
      </c>
      <c r="CS186" s="107">
        <f t="shared" si="796"/>
        <v>0</v>
      </c>
      <c r="CT186" s="107">
        <f t="shared" si="796"/>
        <v>0</v>
      </c>
      <c r="CU186" s="107">
        <f t="shared" si="796"/>
        <v>0</v>
      </c>
      <c r="CV186" s="107">
        <f t="shared" si="796"/>
        <v>0</v>
      </c>
      <c r="CW186" s="107">
        <f t="shared" si="796"/>
        <v>0</v>
      </c>
      <c r="CX186" s="107">
        <f t="shared" si="796"/>
        <v>0</v>
      </c>
      <c r="CY186" s="107">
        <f t="shared" si="796"/>
        <v>0</v>
      </c>
      <c r="CZ186" s="107">
        <f t="shared" si="796"/>
        <v>0</v>
      </c>
      <c r="DA186" s="107">
        <f t="shared" si="796"/>
        <v>0</v>
      </c>
      <c r="DB186" s="107">
        <f t="shared" si="796"/>
        <v>0</v>
      </c>
      <c r="DC186" s="107">
        <f t="shared" si="796"/>
        <v>0</v>
      </c>
      <c r="DD186" s="107">
        <f t="shared" si="796"/>
        <v>0</v>
      </c>
      <c r="DE186" s="107">
        <f t="shared" si="796"/>
        <v>0</v>
      </c>
      <c r="DF186" s="107">
        <f t="shared" si="796"/>
        <v>0</v>
      </c>
      <c r="DG186" s="107">
        <f t="shared" si="796"/>
        <v>0</v>
      </c>
      <c r="DH186" s="107">
        <f t="shared" si="796"/>
        <v>0</v>
      </c>
      <c r="DI186" s="107">
        <f t="shared" si="796"/>
        <v>0</v>
      </c>
      <c r="DJ186" s="107">
        <f t="shared" si="796"/>
        <v>0</v>
      </c>
      <c r="DK186" s="107">
        <f t="shared" si="796"/>
        <v>0</v>
      </c>
      <c r="DL186" s="107">
        <f t="shared" si="796"/>
        <v>0</v>
      </c>
      <c r="DM186" s="107">
        <f t="shared" si="796"/>
        <v>0</v>
      </c>
      <c r="DN186" s="107">
        <f t="shared" si="796"/>
        <v>0</v>
      </c>
      <c r="DO186" s="107">
        <f t="shared" si="796"/>
        <v>0</v>
      </c>
      <c r="DP186" s="107">
        <f t="shared" si="796"/>
        <v>0</v>
      </c>
      <c r="DQ186" s="107">
        <f t="shared" si="796"/>
        <v>0</v>
      </c>
      <c r="DR186" s="107">
        <f t="shared" si="796"/>
        <v>0</v>
      </c>
      <c r="DS186" s="107">
        <f t="shared" si="796"/>
        <v>0</v>
      </c>
      <c r="DT186" s="107">
        <f t="shared" si="796"/>
        <v>0</v>
      </c>
      <c r="DU186" s="107">
        <f t="shared" si="796"/>
        <v>0</v>
      </c>
      <c r="DV186" s="107">
        <f t="shared" si="796"/>
        <v>0</v>
      </c>
      <c r="DW186" s="107">
        <f t="shared" si="796"/>
        <v>0</v>
      </c>
      <c r="DX186" s="107">
        <f t="shared" si="796"/>
        <v>0</v>
      </c>
      <c r="DY186" s="107">
        <f t="shared" si="796"/>
        <v>0</v>
      </c>
      <c r="DZ186" s="107">
        <f t="shared" si="796"/>
        <v>0</v>
      </c>
      <c r="EA186" s="107">
        <f t="shared" si="796"/>
        <v>0</v>
      </c>
      <c r="EB186" s="107">
        <f t="shared" si="796"/>
        <v>0</v>
      </c>
      <c r="EC186" s="107">
        <f t="shared" si="796"/>
        <v>0</v>
      </c>
      <c r="ED186" s="107">
        <f t="shared" si="796"/>
        <v>0</v>
      </c>
      <c r="EE186" s="107">
        <f t="shared" si="796"/>
        <v>0</v>
      </c>
      <c r="EF186" s="107">
        <f t="shared" si="796"/>
        <v>0</v>
      </c>
      <c r="EG186" s="107">
        <f t="shared" si="796"/>
        <v>0</v>
      </c>
      <c r="EH186" s="107">
        <f t="shared" si="796"/>
        <v>0</v>
      </c>
      <c r="EI186" s="107">
        <f t="shared" si="796"/>
        <v>0</v>
      </c>
    </row>
    <row r="187" spans="2:201" x14ac:dyDescent="0.2">
      <c r="B187" s="108"/>
      <c r="C187" s="108" t="s">
        <v>767</v>
      </c>
      <c r="P187" s="109">
        <f>SUM(P188:P189)</f>
        <v>0</v>
      </c>
      <c r="Q187" s="109">
        <f t="shared" ref="Q187:CB187" si="797">SUM(Q188:Q189)</f>
        <v>0</v>
      </c>
      <c r="R187" s="109">
        <f t="shared" si="797"/>
        <v>0</v>
      </c>
      <c r="S187" s="59">
        <f t="shared" si="797"/>
        <v>0</v>
      </c>
      <c r="T187" s="59">
        <f t="shared" si="797"/>
        <v>0</v>
      </c>
      <c r="U187" s="59">
        <f t="shared" ref="U187:AW187" si="798">SUM(U188:U189)</f>
        <v>0</v>
      </c>
      <c r="V187" s="59">
        <f t="shared" si="798"/>
        <v>0</v>
      </c>
      <c r="W187" s="59">
        <f t="shared" si="798"/>
        <v>0</v>
      </c>
      <c r="X187" s="59">
        <f t="shared" si="798"/>
        <v>0</v>
      </c>
      <c r="Y187" s="59">
        <f t="shared" si="798"/>
        <v>0</v>
      </c>
      <c r="Z187" s="59">
        <f t="shared" si="798"/>
        <v>0</v>
      </c>
      <c r="AA187" s="59">
        <f t="shared" si="798"/>
        <v>0</v>
      </c>
      <c r="AB187" s="59">
        <f t="shared" si="798"/>
        <v>0</v>
      </c>
      <c r="AC187" s="59">
        <f t="shared" si="798"/>
        <v>0</v>
      </c>
      <c r="AD187" s="59">
        <f t="shared" si="798"/>
        <v>0</v>
      </c>
      <c r="AE187" s="59">
        <f t="shared" si="798"/>
        <v>0</v>
      </c>
      <c r="AF187" s="59">
        <f t="shared" si="798"/>
        <v>0</v>
      </c>
      <c r="AG187" s="59">
        <f t="shared" si="798"/>
        <v>0</v>
      </c>
      <c r="AH187" s="59">
        <f t="shared" si="798"/>
        <v>0</v>
      </c>
      <c r="AI187" s="59">
        <f t="shared" si="798"/>
        <v>0</v>
      </c>
      <c r="AJ187" s="59">
        <f t="shared" si="798"/>
        <v>0</v>
      </c>
      <c r="AK187" s="59">
        <f t="shared" si="798"/>
        <v>0</v>
      </c>
      <c r="AL187" s="59">
        <f t="shared" si="798"/>
        <v>0</v>
      </c>
      <c r="AM187" s="59">
        <f t="shared" si="798"/>
        <v>0</v>
      </c>
      <c r="AN187" s="59">
        <f t="shared" si="798"/>
        <v>0</v>
      </c>
      <c r="AO187" s="59">
        <f t="shared" si="798"/>
        <v>0</v>
      </c>
      <c r="AP187" s="59">
        <f t="shared" si="798"/>
        <v>0</v>
      </c>
      <c r="AQ187" s="59">
        <f t="shared" si="798"/>
        <v>0</v>
      </c>
      <c r="AR187" s="59">
        <f t="shared" si="798"/>
        <v>0</v>
      </c>
      <c r="AS187" s="59">
        <f t="shared" si="798"/>
        <v>0</v>
      </c>
      <c r="AT187" s="59">
        <f t="shared" si="798"/>
        <v>0</v>
      </c>
      <c r="AU187" s="59">
        <f t="shared" si="798"/>
        <v>0</v>
      </c>
      <c r="AV187" s="59">
        <f t="shared" si="798"/>
        <v>0</v>
      </c>
      <c r="AW187" s="59">
        <f t="shared" si="798"/>
        <v>0</v>
      </c>
      <c r="AX187" s="59">
        <f t="shared" si="797"/>
        <v>0</v>
      </c>
      <c r="AY187" s="59">
        <f t="shared" si="797"/>
        <v>0</v>
      </c>
      <c r="AZ187" s="59">
        <f t="shared" si="797"/>
        <v>0</v>
      </c>
      <c r="BA187" s="59">
        <f t="shared" si="797"/>
        <v>0</v>
      </c>
      <c r="BB187" s="59">
        <f t="shared" si="797"/>
        <v>0</v>
      </c>
      <c r="BC187" s="59">
        <f t="shared" si="797"/>
        <v>0</v>
      </c>
      <c r="BD187" s="59">
        <f t="shared" si="797"/>
        <v>0</v>
      </c>
      <c r="BE187" s="59">
        <f t="shared" si="797"/>
        <v>0</v>
      </c>
      <c r="BF187" s="59">
        <f t="shared" si="797"/>
        <v>0</v>
      </c>
      <c r="BG187" s="59">
        <f t="shared" si="797"/>
        <v>0</v>
      </c>
      <c r="BH187" s="59">
        <f t="shared" si="797"/>
        <v>0</v>
      </c>
      <c r="BI187" s="59">
        <f t="shared" si="797"/>
        <v>0</v>
      </c>
      <c r="BJ187" s="59">
        <f t="shared" si="797"/>
        <v>0</v>
      </c>
      <c r="BK187" s="59">
        <f t="shared" si="797"/>
        <v>0</v>
      </c>
      <c r="BL187" s="59">
        <f t="shared" si="797"/>
        <v>0</v>
      </c>
      <c r="BM187" s="59">
        <f t="shared" si="797"/>
        <v>0</v>
      </c>
      <c r="BN187" s="59">
        <f t="shared" si="797"/>
        <v>0</v>
      </c>
      <c r="BO187" s="59">
        <f t="shared" si="797"/>
        <v>0</v>
      </c>
      <c r="BP187" s="59">
        <f t="shared" si="797"/>
        <v>0</v>
      </c>
      <c r="BQ187" s="59">
        <f t="shared" si="797"/>
        <v>0</v>
      </c>
      <c r="BR187" s="59">
        <f t="shared" si="797"/>
        <v>0</v>
      </c>
      <c r="BS187" s="59">
        <f t="shared" si="797"/>
        <v>0</v>
      </c>
      <c r="BT187" s="59">
        <f t="shared" si="797"/>
        <v>0</v>
      </c>
      <c r="BU187" s="59">
        <f t="shared" si="797"/>
        <v>0</v>
      </c>
      <c r="BV187" s="59">
        <f t="shared" si="797"/>
        <v>0</v>
      </c>
      <c r="BW187" s="59">
        <f t="shared" si="797"/>
        <v>0</v>
      </c>
      <c r="BX187" s="59">
        <f t="shared" si="797"/>
        <v>0</v>
      </c>
      <c r="BY187" s="59">
        <f t="shared" si="797"/>
        <v>0</v>
      </c>
      <c r="BZ187" s="59">
        <f t="shared" si="797"/>
        <v>0</v>
      </c>
      <c r="CA187" s="59">
        <f t="shared" si="797"/>
        <v>0</v>
      </c>
      <c r="CB187" s="59">
        <f t="shared" si="797"/>
        <v>0</v>
      </c>
      <c r="CC187" s="59">
        <f t="shared" ref="CC187:EI187" si="799">SUM(CC188:CC189)</f>
        <v>0</v>
      </c>
      <c r="CD187" s="59">
        <f t="shared" si="799"/>
        <v>0</v>
      </c>
      <c r="CE187" s="59">
        <f t="shared" si="799"/>
        <v>0</v>
      </c>
      <c r="CF187" s="59">
        <f t="shared" si="799"/>
        <v>0</v>
      </c>
      <c r="CG187" s="59">
        <f t="shared" si="799"/>
        <v>0</v>
      </c>
      <c r="CH187" s="59">
        <f t="shared" si="799"/>
        <v>0</v>
      </c>
      <c r="CI187" s="59">
        <f t="shared" si="799"/>
        <v>0</v>
      </c>
      <c r="CJ187" s="59">
        <f t="shared" si="799"/>
        <v>0</v>
      </c>
      <c r="CK187" s="59">
        <f t="shared" si="799"/>
        <v>0</v>
      </c>
      <c r="CL187" s="59">
        <f t="shared" si="799"/>
        <v>0</v>
      </c>
      <c r="CM187" s="59">
        <f t="shared" si="799"/>
        <v>0</v>
      </c>
      <c r="CN187" s="59">
        <f t="shared" si="799"/>
        <v>0</v>
      </c>
      <c r="CO187" s="59">
        <f t="shared" si="799"/>
        <v>0</v>
      </c>
      <c r="CP187" s="59">
        <f t="shared" si="799"/>
        <v>0</v>
      </c>
      <c r="CQ187" s="59">
        <f t="shared" si="799"/>
        <v>0</v>
      </c>
      <c r="CR187" s="59">
        <f t="shared" si="799"/>
        <v>0</v>
      </c>
      <c r="CS187" s="59">
        <f t="shared" si="799"/>
        <v>0</v>
      </c>
      <c r="CT187" s="59">
        <f t="shared" si="799"/>
        <v>0</v>
      </c>
      <c r="CU187" s="59">
        <f t="shared" si="799"/>
        <v>0</v>
      </c>
      <c r="CV187" s="59">
        <f t="shared" si="799"/>
        <v>0</v>
      </c>
      <c r="CW187" s="59">
        <f t="shared" si="799"/>
        <v>0</v>
      </c>
      <c r="CX187" s="59">
        <f t="shared" si="799"/>
        <v>0</v>
      </c>
      <c r="CY187" s="59">
        <f t="shared" si="799"/>
        <v>0</v>
      </c>
      <c r="CZ187" s="59">
        <f t="shared" si="799"/>
        <v>0</v>
      </c>
      <c r="DA187" s="59">
        <f t="shared" si="799"/>
        <v>0</v>
      </c>
      <c r="DB187" s="59">
        <f t="shared" si="799"/>
        <v>0</v>
      </c>
      <c r="DC187" s="59">
        <f t="shared" si="799"/>
        <v>0</v>
      </c>
      <c r="DD187" s="59">
        <f t="shared" si="799"/>
        <v>0</v>
      </c>
      <c r="DE187" s="59">
        <f t="shared" si="799"/>
        <v>0</v>
      </c>
      <c r="DF187" s="59">
        <f t="shared" si="799"/>
        <v>0</v>
      </c>
      <c r="DG187" s="59">
        <f t="shared" si="799"/>
        <v>0</v>
      </c>
      <c r="DH187" s="59">
        <f t="shared" si="799"/>
        <v>0</v>
      </c>
      <c r="DI187" s="59">
        <f t="shared" si="799"/>
        <v>0</v>
      </c>
      <c r="DJ187" s="59">
        <f t="shared" si="799"/>
        <v>0</v>
      </c>
      <c r="DK187" s="59">
        <f t="shared" si="799"/>
        <v>0</v>
      </c>
      <c r="DL187" s="59">
        <f t="shared" si="799"/>
        <v>0</v>
      </c>
      <c r="DM187" s="59">
        <f t="shared" si="799"/>
        <v>0</v>
      </c>
      <c r="DN187" s="59">
        <f t="shared" si="799"/>
        <v>0</v>
      </c>
      <c r="DO187" s="59">
        <f t="shared" si="799"/>
        <v>0</v>
      </c>
      <c r="DP187" s="59">
        <f t="shared" si="799"/>
        <v>0</v>
      </c>
      <c r="DQ187" s="59">
        <f t="shared" si="799"/>
        <v>0</v>
      </c>
      <c r="DR187" s="59">
        <f t="shared" si="799"/>
        <v>0</v>
      </c>
      <c r="DS187" s="59">
        <f t="shared" si="799"/>
        <v>0</v>
      </c>
      <c r="DT187" s="59">
        <f t="shared" si="799"/>
        <v>0</v>
      </c>
      <c r="DU187" s="59">
        <f t="shared" si="799"/>
        <v>0</v>
      </c>
      <c r="DV187" s="59">
        <f t="shared" si="799"/>
        <v>0</v>
      </c>
      <c r="DW187" s="59">
        <f t="shared" si="799"/>
        <v>0</v>
      </c>
      <c r="DX187" s="59">
        <f t="shared" si="799"/>
        <v>0</v>
      </c>
      <c r="DY187" s="59">
        <f t="shared" si="799"/>
        <v>0</v>
      </c>
      <c r="DZ187" s="59">
        <f t="shared" si="799"/>
        <v>0</v>
      </c>
      <c r="EA187" s="59">
        <f t="shared" si="799"/>
        <v>0</v>
      </c>
      <c r="EB187" s="59">
        <f t="shared" si="799"/>
        <v>0</v>
      </c>
      <c r="EC187" s="59">
        <f t="shared" si="799"/>
        <v>0</v>
      </c>
      <c r="ED187" s="59">
        <f t="shared" si="799"/>
        <v>0</v>
      </c>
      <c r="EE187" s="59">
        <f t="shared" si="799"/>
        <v>0</v>
      </c>
      <c r="EF187" s="59">
        <f t="shared" si="799"/>
        <v>0</v>
      </c>
      <c r="EG187" s="59">
        <f t="shared" si="799"/>
        <v>0</v>
      </c>
      <c r="EH187" s="59">
        <f t="shared" si="799"/>
        <v>0</v>
      </c>
      <c r="EI187" s="59">
        <f t="shared" si="799"/>
        <v>0</v>
      </c>
    </row>
    <row r="188" spans="2:201" x14ac:dyDescent="0.2">
      <c r="B188" s="110" t="s">
        <v>1116</v>
      </c>
      <c r="C188" s="110" t="s">
        <v>768</v>
      </c>
      <c r="D188" s="111" t="s">
        <v>493</v>
      </c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2">
        <f>SUM(S188:EI188)</f>
        <v>0</v>
      </c>
      <c r="Q188" s="112">
        <f>SUMIF(S$5:EI$5,"факт",S188:EI188)</f>
        <v>0</v>
      </c>
      <c r="R188" s="112">
        <f>P188-Q188</f>
        <v>0</v>
      </c>
      <c r="S188" s="113">
        <f>КРЕДИТЫ!S39*КРЕДИТЫ!$E$83</f>
        <v>0</v>
      </c>
      <c r="T188" s="113">
        <f>КРЕДИТЫ!T39*КРЕДИТЫ!$E$83</f>
        <v>0</v>
      </c>
      <c r="U188" s="113">
        <f>КРЕДИТЫ!U39*КРЕДИТЫ!$E$83</f>
        <v>0</v>
      </c>
      <c r="V188" s="113">
        <f>КРЕДИТЫ!V39*КРЕДИТЫ!$E$83</f>
        <v>0</v>
      </c>
      <c r="W188" s="113">
        <f>КРЕДИТЫ!W39*КРЕДИТЫ!$E$83</f>
        <v>0</v>
      </c>
      <c r="X188" s="113">
        <f>КРЕДИТЫ!X39*КРЕДИТЫ!$E$83</f>
        <v>0</v>
      </c>
      <c r="Y188" s="113">
        <f>КРЕДИТЫ!Y39*КРЕДИТЫ!$E$83</f>
        <v>0</v>
      </c>
      <c r="Z188" s="113">
        <f>КРЕДИТЫ!Z39*КРЕДИТЫ!$E$83</f>
        <v>0</v>
      </c>
      <c r="AA188" s="113">
        <f>КРЕДИТЫ!AA39*КРЕДИТЫ!$E$83</f>
        <v>0</v>
      </c>
      <c r="AB188" s="113">
        <f>КРЕДИТЫ!AB39*КРЕДИТЫ!$E$83</f>
        <v>0</v>
      </c>
      <c r="AC188" s="113">
        <f>КРЕДИТЫ!AC39*КРЕДИТЫ!$E$83</f>
        <v>0</v>
      </c>
      <c r="AD188" s="113">
        <f>КРЕДИТЫ!AD39*КРЕДИТЫ!$E$83</f>
        <v>0</v>
      </c>
      <c r="AE188" s="113">
        <f>КРЕДИТЫ!AE39*КРЕДИТЫ!$E$83</f>
        <v>0</v>
      </c>
      <c r="AF188" s="113">
        <f>КРЕДИТЫ!AF39*КРЕДИТЫ!$E$83</f>
        <v>0</v>
      </c>
      <c r="AG188" s="113">
        <f>КРЕДИТЫ!AG39*КРЕДИТЫ!$E$83</f>
        <v>0</v>
      </c>
      <c r="AH188" s="113">
        <f>КРЕДИТЫ!AH39*КРЕДИТЫ!$E$83</f>
        <v>0</v>
      </c>
      <c r="AI188" s="113">
        <f>КРЕДИТЫ!AI39*КРЕДИТЫ!$E$83</f>
        <v>0</v>
      </c>
      <c r="AJ188" s="113">
        <f>КРЕДИТЫ!AJ39*КРЕДИТЫ!$E$83</f>
        <v>0</v>
      </c>
      <c r="AK188" s="113">
        <f>КРЕДИТЫ!AK39*КРЕДИТЫ!$E$83</f>
        <v>0</v>
      </c>
      <c r="AL188" s="113">
        <f>КРЕДИТЫ!AL39*КРЕДИТЫ!$E$83</f>
        <v>0</v>
      </c>
      <c r="AM188" s="113">
        <f>КРЕДИТЫ!AM39*КРЕДИТЫ!$E$83</f>
        <v>0</v>
      </c>
      <c r="AN188" s="113">
        <f>КРЕДИТЫ!AN39*КРЕДИТЫ!$E$83</f>
        <v>0</v>
      </c>
      <c r="AO188" s="113">
        <f>КРЕДИТЫ!AO39*КРЕДИТЫ!$E$83</f>
        <v>0</v>
      </c>
      <c r="AP188" s="113">
        <f>КРЕДИТЫ!AP39*КРЕДИТЫ!$E$83</f>
        <v>0</v>
      </c>
      <c r="AQ188" s="113">
        <f>КРЕДИТЫ!AQ39*КРЕДИТЫ!$E$83</f>
        <v>0</v>
      </c>
      <c r="AR188" s="113">
        <f>КРЕДИТЫ!AR39*КРЕДИТЫ!$E$83</f>
        <v>0</v>
      </c>
      <c r="AS188" s="113">
        <f>КРЕДИТЫ!AS39*КРЕДИТЫ!$E$83</f>
        <v>0</v>
      </c>
      <c r="AT188" s="113">
        <f>КРЕДИТЫ!AT39*КРЕДИТЫ!$E$83</f>
        <v>0</v>
      </c>
      <c r="AU188" s="113">
        <f>КРЕДИТЫ!AU39*КРЕДИТЫ!$E$83</f>
        <v>0</v>
      </c>
      <c r="AV188" s="113">
        <f>КРЕДИТЫ!AV39*КРЕДИТЫ!$E$83</f>
        <v>0</v>
      </c>
      <c r="AW188" s="113">
        <f>КРЕДИТЫ!AW39*КРЕДИТЫ!$E$83</f>
        <v>0</v>
      </c>
      <c r="AX188" s="113">
        <f>КРЕДИТЫ!AX39*КРЕДИТЫ!$E$83</f>
        <v>0</v>
      </c>
      <c r="AY188" s="113">
        <f>КРЕДИТЫ!AY39*КРЕДИТЫ!$E$83</f>
        <v>0</v>
      </c>
      <c r="AZ188" s="113">
        <f>КРЕДИТЫ!AZ39*КРЕДИТЫ!$E$83</f>
        <v>0</v>
      </c>
      <c r="BA188" s="113">
        <f>КРЕДИТЫ!BA39*КРЕДИТЫ!$E$83</f>
        <v>0</v>
      </c>
      <c r="BB188" s="113">
        <f>КРЕДИТЫ!BB39*КРЕДИТЫ!$E$83</f>
        <v>0</v>
      </c>
      <c r="BC188" s="113">
        <f>КРЕДИТЫ!BC39*КРЕДИТЫ!$E$83</f>
        <v>0</v>
      </c>
      <c r="BD188" s="113">
        <f>КРЕДИТЫ!BD39*КРЕДИТЫ!$E$83</f>
        <v>0</v>
      </c>
      <c r="BE188" s="113">
        <f>КРЕДИТЫ!BE39*КРЕДИТЫ!$E$83</f>
        <v>0</v>
      </c>
      <c r="BF188" s="113">
        <f>КРЕДИТЫ!BF39*КРЕДИТЫ!$E$83</f>
        <v>0</v>
      </c>
      <c r="BG188" s="113">
        <f>КРЕДИТЫ!BG39*КРЕДИТЫ!$E$83</f>
        <v>0</v>
      </c>
      <c r="BH188" s="113">
        <f>КРЕДИТЫ!BH39*КРЕДИТЫ!$E$83</f>
        <v>0</v>
      </c>
      <c r="BI188" s="113">
        <f>КРЕДИТЫ!BI39*КРЕДИТЫ!$E$83</f>
        <v>0</v>
      </c>
      <c r="BJ188" s="113">
        <f>КРЕДИТЫ!BJ39*КРЕДИТЫ!$E$83</f>
        <v>0</v>
      </c>
      <c r="BK188" s="113">
        <f>КРЕДИТЫ!BK39*КРЕДИТЫ!$E$83</f>
        <v>0</v>
      </c>
      <c r="BL188" s="113">
        <f>КРЕДИТЫ!BL39*КРЕДИТЫ!$E$83</f>
        <v>0</v>
      </c>
      <c r="BM188" s="113">
        <f>КРЕДИТЫ!BM39*КРЕДИТЫ!$E$83</f>
        <v>0</v>
      </c>
      <c r="BN188" s="113">
        <f>КРЕДИТЫ!BN39*КРЕДИТЫ!$E$83</f>
        <v>0</v>
      </c>
      <c r="BO188" s="113">
        <f>КРЕДИТЫ!BO39*КРЕДИТЫ!$E$83</f>
        <v>0</v>
      </c>
      <c r="BP188" s="113">
        <f>КРЕДИТЫ!BP39*КРЕДИТЫ!$E$83</f>
        <v>0</v>
      </c>
      <c r="BQ188" s="113">
        <f>КРЕДИТЫ!BQ39*КРЕДИТЫ!$E$83</f>
        <v>0</v>
      </c>
      <c r="BR188" s="113">
        <f>КРЕДИТЫ!BR39*КРЕДИТЫ!$E$83</f>
        <v>0</v>
      </c>
      <c r="BS188" s="113">
        <f>КРЕДИТЫ!BS39*КРЕДИТЫ!$E$83</f>
        <v>0</v>
      </c>
      <c r="BT188" s="113">
        <f>КРЕДИТЫ!BT39*КРЕДИТЫ!$E$83</f>
        <v>0</v>
      </c>
      <c r="BU188" s="113">
        <f>КРЕДИТЫ!BU39*КРЕДИТЫ!$E$83</f>
        <v>0</v>
      </c>
      <c r="BV188" s="113">
        <f>КРЕДИТЫ!BV39*КРЕДИТЫ!$E$83</f>
        <v>0</v>
      </c>
      <c r="BW188" s="113">
        <f>КРЕДИТЫ!BW39*КРЕДИТЫ!$E$83</f>
        <v>0</v>
      </c>
      <c r="BX188" s="113">
        <f>КРЕДИТЫ!BX39*КРЕДИТЫ!$E$83</f>
        <v>0</v>
      </c>
      <c r="BY188" s="113">
        <f>КРЕДИТЫ!BY39*КРЕДИТЫ!$E$83</f>
        <v>0</v>
      </c>
      <c r="BZ188" s="113">
        <f>КРЕДИТЫ!BZ39*КРЕДИТЫ!$E$83</f>
        <v>0</v>
      </c>
      <c r="CA188" s="113">
        <f>КРЕДИТЫ!CA39*КРЕДИТЫ!$E$83</f>
        <v>0</v>
      </c>
      <c r="CB188" s="113">
        <f>КРЕДИТЫ!CB39*КРЕДИТЫ!$E$83</f>
        <v>0</v>
      </c>
      <c r="CC188" s="113">
        <f>КРЕДИТЫ!CC39*КРЕДИТЫ!$E$83</f>
        <v>0</v>
      </c>
      <c r="CD188" s="113">
        <f>КРЕДИТЫ!CD39*КРЕДИТЫ!$E$83</f>
        <v>0</v>
      </c>
      <c r="CE188" s="113">
        <f>КРЕДИТЫ!CE39*КРЕДИТЫ!$E$83</f>
        <v>0</v>
      </c>
      <c r="CF188" s="113">
        <f>КРЕДИТЫ!CF39*КРЕДИТЫ!$E$83</f>
        <v>0</v>
      </c>
      <c r="CG188" s="113">
        <f>КРЕДИТЫ!CG39*КРЕДИТЫ!$E$83</f>
        <v>0</v>
      </c>
      <c r="CH188" s="113">
        <f>КРЕДИТЫ!CH39*КРЕДИТЫ!$E$83</f>
        <v>0</v>
      </c>
      <c r="CI188" s="113">
        <f>КРЕДИТЫ!CI39*КРЕДИТЫ!$E$83</f>
        <v>0</v>
      </c>
      <c r="CJ188" s="113">
        <f>КРЕДИТЫ!CJ39*КРЕДИТЫ!$E$83</f>
        <v>0</v>
      </c>
      <c r="CK188" s="113">
        <f>КРЕДИТЫ!CK39*КРЕДИТЫ!$E$83</f>
        <v>0</v>
      </c>
      <c r="CL188" s="113">
        <f>КРЕДИТЫ!CL39*КРЕДИТЫ!$E$83</f>
        <v>0</v>
      </c>
      <c r="CM188" s="113">
        <f>КРЕДИТЫ!CM39*КРЕДИТЫ!$E$83</f>
        <v>0</v>
      </c>
      <c r="CN188" s="113">
        <f>КРЕДИТЫ!CN39*КРЕДИТЫ!$E$83</f>
        <v>0</v>
      </c>
      <c r="CO188" s="113">
        <f>КРЕДИТЫ!CO39*КРЕДИТЫ!$E$83</f>
        <v>0</v>
      </c>
      <c r="CP188" s="113">
        <f>КРЕДИТЫ!CP39*КРЕДИТЫ!$E$83</f>
        <v>0</v>
      </c>
      <c r="CQ188" s="113">
        <f>КРЕДИТЫ!CQ39*КРЕДИТЫ!$E$83</f>
        <v>0</v>
      </c>
      <c r="CR188" s="113">
        <f>КРЕДИТЫ!CR39*КРЕДИТЫ!$E$83</f>
        <v>0</v>
      </c>
      <c r="CS188" s="113">
        <f>КРЕДИТЫ!CS39*КРЕДИТЫ!$E$83</f>
        <v>0</v>
      </c>
      <c r="CT188" s="113">
        <f>КРЕДИТЫ!CT39*КРЕДИТЫ!$E$83</f>
        <v>0</v>
      </c>
      <c r="CU188" s="113">
        <f>КРЕДИТЫ!CU39*КРЕДИТЫ!$E$83</f>
        <v>0</v>
      </c>
      <c r="CV188" s="113">
        <f>КРЕДИТЫ!CV39*КРЕДИТЫ!$E$83</f>
        <v>0</v>
      </c>
      <c r="CW188" s="113">
        <f>КРЕДИТЫ!CW39*КРЕДИТЫ!$E$83</f>
        <v>0</v>
      </c>
      <c r="CX188" s="113">
        <f>КРЕДИТЫ!CX39*КРЕДИТЫ!$E$83</f>
        <v>0</v>
      </c>
      <c r="CY188" s="113">
        <f>КРЕДИТЫ!CY39*КРЕДИТЫ!$E$83</f>
        <v>0</v>
      </c>
      <c r="CZ188" s="113">
        <f>КРЕДИТЫ!CZ39*КРЕДИТЫ!$E$83</f>
        <v>0</v>
      </c>
      <c r="DA188" s="113">
        <f>КРЕДИТЫ!DA39*КРЕДИТЫ!$E$83</f>
        <v>0</v>
      </c>
      <c r="DB188" s="113">
        <f>КРЕДИТЫ!DB39*КРЕДИТЫ!$E$83</f>
        <v>0</v>
      </c>
      <c r="DC188" s="113">
        <f>КРЕДИТЫ!DC39*КРЕДИТЫ!$E$83</f>
        <v>0</v>
      </c>
      <c r="DD188" s="113">
        <f>КРЕДИТЫ!DD39*КРЕДИТЫ!$E$83</f>
        <v>0</v>
      </c>
      <c r="DE188" s="113">
        <f>КРЕДИТЫ!DE39*КРЕДИТЫ!$E$83</f>
        <v>0</v>
      </c>
      <c r="DF188" s="113">
        <f>КРЕДИТЫ!DF39*КРЕДИТЫ!$E$83</f>
        <v>0</v>
      </c>
      <c r="DG188" s="113">
        <f>КРЕДИТЫ!DG39*КРЕДИТЫ!$E$83</f>
        <v>0</v>
      </c>
      <c r="DH188" s="113">
        <f>КРЕДИТЫ!DH39*КРЕДИТЫ!$E$83</f>
        <v>0</v>
      </c>
      <c r="DI188" s="113">
        <f>КРЕДИТЫ!DI39*КРЕДИТЫ!$E$83</f>
        <v>0</v>
      </c>
      <c r="DJ188" s="113">
        <f>КРЕДИТЫ!DJ39*КРЕДИТЫ!$E$83</f>
        <v>0</v>
      </c>
      <c r="DK188" s="113">
        <f>КРЕДИТЫ!DK39*КРЕДИТЫ!$E$83</f>
        <v>0</v>
      </c>
      <c r="DL188" s="113">
        <f>КРЕДИТЫ!DL39*КРЕДИТЫ!$E$83</f>
        <v>0</v>
      </c>
      <c r="DM188" s="113">
        <f>КРЕДИТЫ!DM39*КРЕДИТЫ!$E$83</f>
        <v>0</v>
      </c>
      <c r="DN188" s="113">
        <f>КРЕДИТЫ!DN39*КРЕДИТЫ!$E$83</f>
        <v>0</v>
      </c>
      <c r="DO188" s="113">
        <f>КРЕДИТЫ!DO39*КРЕДИТЫ!$E$83</f>
        <v>0</v>
      </c>
      <c r="DP188" s="113">
        <f>КРЕДИТЫ!DP39*КРЕДИТЫ!$E$83</f>
        <v>0</v>
      </c>
      <c r="DQ188" s="113">
        <f>КРЕДИТЫ!DQ39*КРЕДИТЫ!$E$83</f>
        <v>0</v>
      </c>
      <c r="DR188" s="113">
        <f>КРЕДИТЫ!DR39*КРЕДИТЫ!$E$83</f>
        <v>0</v>
      </c>
      <c r="DS188" s="113">
        <f>КРЕДИТЫ!DS39*КРЕДИТЫ!$E$83</f>
        <v>0</v>
      </c>
      <c r="DT188" s="113">
        <f>КРЕДИТЫ!DT39*КРЕДИТЫ!$E$83</f>
        <v>0</v>
      </c>
      <c r="DU188" s="113">
        <f>КРЕДИТЫ!DU39*КРЕДИТЫ!$E$83</f>
        <v>0</v>
      </c>
      <c r="DV188" s="113">
        <f>КРЕДИТЫ!DV39*КРЕДИТЫ!$E$83</f>
        <v>0</v>
      </c>
      <c r="DW188" s="113">
        <f>КРЕДИТЫ!DW39*КРЕДИТЫ!$E$83</f>
        <v>0</v>
      </c>
      <c r="DX188" s="113">
        <f>КРЕДИТЫ!DX39*КРЕДИТЫ!$E$83</f>
        <v>0</v>
      </c>
      <c r="DY188" s="113">
        <f>КРЕДИТЫ!DY39*КРЕДИТЫ!$E$83</f>
        <v>0</v>
      </c>
      <c r="DZ188" s="113">
        <f>КРЕДИТЫ!DZ39*КРЕДИТЫ!$E$83</f>
        <v>0</v>
      </c>
      <c r="EA188" s="113">
        <f>КРЕДИТЫ!EA39*КРЕДИТЫ!$E$83</f>
        <v>0</v>
      </c>
      <c r="EB188" s="113">
        <f>КРЕДИТЫ!EB39*КРЕДИТЫ!$E$83</f>
        <v>0</v>
      </c>
      <c r="EC188" s="113">
        <f>КРЕДИТЫ!EC39*КРЕДИТЫ!$E$83</f>
        <v>0</v>
      </c>
      <c r="ED188" s="113">
        <f>КРЕДИТЫ!ED39*КРЕДИТЫ!$E$83</f>
        <v>0</v>
      </c>
      <c r="EE188" s="113">
        <f>КРЕДИТЫ!EE39*КРЕДИТЫ!$E$83</f>
        <v>0</v>
      </c>
      <c r="EF188" s="113">
        <f>КРЕДИТЫ!EF39*КРЕДИТЫ!$E$83</f>
        <v>0</v>
      </c>
      <c r="EG188" s="113">
        <f>КРЕДИТЫ!EG39*КРЕДИТЫ!$E$83</f>
        <v>0</v>
      </c>
      <c r="EH188" s="113">
        <f>КРЕДИТЫ!EH39*КРЕДИТЫ!$E$83</f>
        <v>0</v>
      </c>
      <c r="EI188" s="113">
        <f>КРЕДИТЫ!EI39*КРЕДИТЫ!$E$83</f>
        <v>0</v>
      </c>
    </row>
    <row r="189" spans="2:201" x14ac:dyDescent="0.2">
      <c r="B189" s="110"/>
      <c r="C189" s="110" t="s">
        <v>769</v>
      </c>
      <c r="D189" s="111" t="s">
        <v>537</v>
      </c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2">
        <f>SUM(S189:EI189)</f>
        <v>0</v>
      </c>
      <c r="Q189" s="112">
        <f>SUMIF(S$5:EI$5,"факт",S189:EI189)</f>
        <v>0</v>
      </c>
      <c r="R189" s="112">
        <f>P189-Q189</f>
        <v>0</v>
      </c>
      <c r="S189" s="113">
        <f>КРЕДИТЫ!S83</f>
        <v>0</v>
      </c>
      <c r="T189" s="113">
        <f>КРЕДИТЫ!T83</f>
        <v>0</v>
      </c>
      <c r="U189" s="113">
        <f>КРЕДИТЫ!U83</f>
        <v>0</v>
      </c>
      <c r="V189" s="113">
        <f>КРЕДИТЫ!V83</f>
        <v>0</v>
      </c>
      <c r="W189" s="113">
        <f>КРЕДИТЫ!W83</f>
        <v>0</v>
      </c>
      <c r="X189" s="113">
        <f>КРЕДИТЫ!X83</f>
        <v>0</v>
      </c>
      <c r="Y189" s="113">
        <f>КРЕДИТЫ!Y83</f>
        <v>0</v>
      </c>
      <c r="Z189" s="113">
        <f>КРЕДИТЫ!Z83</f>
        <v>0</v>
      </c>
      <c r="AA189" s="113">
        <f>КРЕДИТЫ!AA83</f>
        <v>0</v>
      </c>
      <c r="AB189" s="113">
        <f>КРЕДИТЫ!AB83</f>
        <v>0</v>
      </c>
      <c r="AC189" s="113">
        <f>КРЕДИТЫ!AC83</f>
        <v>0</v>
      </c>
      <c r="AD189" s="113">
        <f>КРЕДИТЫ!AD83</f>
        <v>0</v>
      </c>
      <c r="AE189" s="113">
        <f>КРЕДИТЫ!AE83</f>
        <v>0</v>
      </c>
      <c r="AF189" s="113">
        <f>КРЕДИТЫ!AF83</f>
        <v>0</v>
      </c>
      <c r="AG189" s="113">
        <f>КРЕДИТЫ!AG83</f>
        <v>0</v>
      </c>
      <c r="AH189" s="113">
        <f>КРЕДИТЫ!AH83</f>
        <v>0</v>
      </c>
      <c r="AI189" s="113">
        <f>КРЕДИТЫ!AI83</f>
        <v>0</v>
      </c>
      <c r="AJ189" s="113">
        <f>КРЕДИТЫ!AJ83</f>
        <v>0</v>
      </c>
      <c r="AK189" s="113">
        <f>КРЕДИТЫ!AK83</f>
        <v>0</v>
      </c>
      <c r="AL189" s="113">
        <f>КРЕДИТЫ!AL83</f>
        <v>0</v>
      </c>
      <c r="AM189" s="113">
        <f>КРЕДИТЫ!AM83</f>
        <v>0</v>
      </c>
      <c r="AN189" s="113">
        <f>КРЕДИТЫ!AN83</f>
        <v>0</v>
      </c>
      <c r="AO189" s="113">
        <f>КРЕДИТЫ!AO83</f>
        <v>0</v>
      </c>
      <c r="AP189" s="113">
        <f>КРЕДИТЫ!AP83</f>
        <v>0</v>
      </c>
      <c r="AQ189" s="113">
        <f>КРЕДИТЫ!AQ83</f>
        <v>0</v>
      </c>
      <c r="AR189" s="113">
        <f>КРЕДИТЫ!AR83</f>
        <v>0</v>
      </c>
      <c r="AS189" s="113">
        <f>КРЕДИТЫ!AS83</f>
        <v>0</v>
      </c>
      <c r="AT189" s="113">
        <f>КРЕДИТЫ!AT83</f>
        <v>0</v>
      </c>
      <c r="AU189" s="113">
        <f>КРЕДИТЫ!AU83</f>
        <v>0</v>
      </c>
      <c r="AV189" s="113">
        <f>КРЕДИТЫ!AV83</f>
        <v>0</v>
      </c>
      <c r="AW189" s="113">
        <f>КРЕДИТЫ!AW83</f>
        <v>0</v>
      </c>
      <c r="AX189" s="113">
        <f>КРЕДИТЫ!AX83</f>
        <v>0</v>
      </c>
      <c r="AY189" s="113">
        <f>КРЕДИТЫ!AY83</f>
        <v>0</v>
      </c>
      <c r="AZ189" s="113">
        <f>КРЕДИТЫ!AZ83</f>
        <v>0</v>
      </c>
      <c r="BA189" s="113">
        <f>КРЕДИТЫ!BA83</f>
        <v>0</v>
      </c>
      <c r="BB189" s="113">
        <f>КРЕДИТЫ!BB83</f>
        <v>0</v>
      </c>
      <c r="BC189" s="113">
        <f>КРЕДИТЫ!BC83</f>
        <v>0</v>
      </c>
      <c r="BD189" s="113">
        <f>КРЕДИТЫ!BD83</f>
        <v>0</v>
      </c>
      <c r="BE189" s="113">
        <f>КРЕДИТЫ!BE83</f>
        <v>0</v>
      </c>
      <c r="BF189" s="113">
        <f>КРЕДИТЫ!BF83</f>
        <v>0</v>
      </c>
      <c r="BG189" s="113">
        <f>КРЕДИТЫ!BG83</f>
        <v>0</v>
      </c>
      <c r="BH189" s="113">
        <f>КРЕДИТЫ!BH83</f>
        <v>0</v>
      </c>
      <c r="BI189" s="113">
        <f>КРЕДИТЫ!BI83</f>
        <v>0</v>
      </c>
      <c r="BJ189" s="113">
        <f>КРЕДИТЫ!BJ83</f>
        <v>0</v>
      </c>
      <c r="BK189" s="113">
        <f>КРЕДИТЫ!BK83</f>
        <v>0</v>
      </c>
      <c r="BL189" s="113">
        <f>КРЕДИТЫ!BL83</f>
        <v>0</v>
      </c>
      <c r="BM189" s="113">
        <f>КРЕДИТЫ!BM83</f>
        <v>0</v>
      </c>
      <c r="BN189" s="113">
        <f>КРЕДИТЫ!BN83</f>
        <v>0</v>
      </c>
      <c r="BO189" s="113">
        <f>КРЕДИТЫ!BO83</f>
        <v>0</v>
      </c>
      <c r="BP189" s="113">
        <f>КРЕДИТЫ!BP83</f>
        <v>0</v>
      </c>
      <c r="BQ189" s="113">
        <f>КРЕДИТЫ!BQ83</f>
        <v>0</v>
      </c>
      <c r="BR189" s="113">
        <f>КРЕДИТЫ!BR83</f>
        <v>0</v>
      </c>
      <c r="BS189" s="113">
        <f>КРЕДИТЫ!BS83</f>
        <v>0</v>
      </c>
      <c r="BT189" s="113">
        <f>КРЕДИТЫ!BT83</f>
        <v>0</v>
      </c>
      <c r="BU189" s="113">
        <f>КРЕДИТЫ!BU83</f>
        <v>0</v>
      </c>
      <c r="BV189" s="113">
        <f>КРЕДИТЫ!BV83</f>
        <v>0</v>
      </c>
      <c r="BW189" s="113">
        <f>КРЕДИТЫ!BW83</f>
        <v>0</v>
      </c>
      <c r="BX189" s="113">
        <f>КРЕДИТЫ!BX83</f>
        <v>0</v>
      </c>
      <c r="BY189" s="113">
        <f>КРЕДИТЫ!BY83</f>
        <v>0</v>
      </c>
      <c r="BZ189" s="113">
        <f>КРЕДИТЫ!BZ83</f>
        <v>0</v>
      </c>
      <c r="CA189" s="113">
        <f>КРЕДИТЫ!CA83</f>
        <v>0</v>
      </c>
      <c r="CB189" s="113">
        <f>КРЕДИТЫ!CB83</f>
        <v>0</v>
      </c>
      <c r="CC189" s="113">
        <f>КРЕДИТЫ!CC83</f>
        <v>0</v>
      </c>
      <c r="CD189" s="113">
        <f>КРЕДИТЫ!CD83</f>
        <v>0</v>
      </c>
      <c r="CE189" s="113">
        <f>КРЕДИТЫ!CE83</f>
        <v>0</v>
      </c>
      <c r="CF189" s="113">
        <f>КРЕДИТЫ!CF83</f>
        <v>0</v>
      </c>
      <c r="CG189" s="113">
        <f>КРЕДИТЫ!CG83</f>
        <v>0</v>
      </c>
      <c r="CH189" s="113">
        <f>КРЕДИТЫ!CH83</f>
        <v>0</v>
      </c>
      <c r="CI189" s="113">
        <f>КРЕДИТЫ!CI83</f>
        <v>0</v>
      </c>
      <c r="CJ189" s="113">
        <f>КРЕДИТЫ!CJ83</f>
        <v>0</v>
      </c>
      <c r="CK189" s="113">
        <f>КРЕДИТЫ!CK83</f>
        <v>0</v>
      </c>
      <c r="CL189" s="113">
        <f>КРЕДИТЫ!CL83</f>
        <v>0</v>
      </c>
      <c r="CM189" s="113">
        <f>КРЕДИТЫ!CM83</f>
        <v>0</v>
      </c>
      <c r="CN189" s="113">
        <f>КРЕДИТЫ!CN83</f>
        <v>0</v>
      </c>
      <c r="CO189" s="113">
        <f>КРЕДИТЫ!CO83</f>
        <v>0</v>
      </c>
      <c r="CP189" s="113">
        <f>КРЕДИТЫ!CP83</f>
        <v>0</v>
      </c>
      <c r="CQ189" s="113">
        <f>КРЕДИТЫ!CQ83</f>
        <v>0</v>
      </c>
      <c r="CR189" s="113">
        <f>КРЕДИТЫ!CR83</f>
        <v>0</v>
      </c>
      <c r="CS189" s="113">
        <f>КРЕДИТЫ!CS83</f>
        <v>0</v>
      </c>
      <c r="CT189" s="113">
        <f>КРЕДИТЫ!CT83</f>
        <v>0</v>
      </c>
      <c r="CU189" s="113">
        <f>КРЕДИТЫ!CU83</f>
        <v>0</v>
      </c>
      <c r="CV189" s="113">
        <f>КРЕДИТЫ!CV83</f>
        <v>0</v>
      </c>
      <c r="CW189" s="113">
        <f>КРЕДИТЫ!CW83</f>
        <v>0</v>
      </c>
      <c r="CX189" s="113">
        <f>КРЕДИТЫ!CX83</f>
        <v>0</v>
      </c>
      <c r="CY189" s="113">
        <f>КРЕДИТЫ!CY83</f>
        <v>0</v>
      </c>
      <c r="CZ189" s="113">
        <f>КРЕДИТЫ!CZ83</f>
        <v>0</v>
      </c>
      <c r="DA189" s="113">
        <f>КРЕДИТЫ!DA83</f>
        <v>0</v>
      </c>
      <c r="DB189" s="113">
        <f>КРЕДИТЫ!DB83</f>
        <v>0</v>
      </c>
      <c r="DC189" s="113">
        <f>КРЕДИТЫ!DC83</f>
        <v>0</v>
      </c>
      <c r="DD189" s="113">
        <f>КРЕДИТЫ!DD83</f>
        <v>0</v>
      </c>
      <c r="DE189" s="113">
        <f>КРЕДИТЫ!DE83</f>
        <v>0</v>
      </c>
      <c r="DF189" s="113">
        <f>КРЕДИТЫ!DF83</f>
        <v>0</v>
      </c>
      <c r="DG189" s="113">
        <f>КРЕДИТЫ!DG83</f>
        <v>0</v>
      </c>
      <c r="DH189" s="113">
        <f>КРЕДИТЫ!DH83</f>
        <v>0</v>
      </c>
      <c r="DI189" s="113">
        <f>КРЕДИТЫ!DI83</f>
        <v>0</v>
      </c>
      <c r="DJ189" s="113">
        <f>КРЕДИТЫ!DJ83</f>
        <v>0</v>
      </c>
      <c r="DK189" s="113">
        <f>КРЕДИТЫ!DK83</f>
        <v>0</v>
      </c>
      <c r="DL189" s="113">
        <f>КРЕДИТЫ!DL83</f>
        <v>0</v>
      </c>
      <c r="DM189" s="113">
        <f>КРЕДИТЫ!DM83</f>
        <v>0</v>
      </c>
      <c r="DN189" s="113">
        <f>КРЕДИТЫ!DN83</f>
        <v>0</v>
      </c>
      <c r="DO189" s="113">
        <f>КРЕДИТЫ!DO83</f>
        <v>0</v>
      </c>
      <c r="DP189" s="113">
        <f>КРЕДИТЫ!DP83</f>
        <v>0</v>
      </c>
      <c r="DQ189" s="113">
        <f>КРЕДИТЫ!DQ83</f>
        <v>0</v>
      </c>
      <c r="DR189" s="113">
        <f>КРЕДИТЫ!DR83</f>
        <v>0</v>
      </c>
      <c r="DS189" s="113">
        <f>КРЕДИТЫ!DS83</f>
        <v>0</v>
      </c>
      <c r="DT189" s="113">
        <f>КРЕДИТЫ!DT83</f>
        <v>0</v>
      </c>
      <c r="DU189" s="113">
        <f>КРЕДИТЫ!DU83</f>
        <v>0</v>
      </c>
      <c r="DV189" s="113">
        <f>КРЕДИТЫ!DV83</f>
        <v>0</v>
      </c>
      <c r="DW189" s="113">
        <f>КРЕДИТЫ!DW83</f>
        <v>0</v>
      </c>
      <c r="DX189" s="113">
        <f>КРЕДИТЫ!DX83</f>
        <v>0</v>
      </c>
      <c r="DY189" s="113">
        <f>КРЕДИТЫ!DY83</f>
        <v>0</v>
      </c>
      <c r="DZ189" s="113">
        <f>КРЕДИТЫ!DZ83</f>
        <v>0</v>
      </c>
      <c r="EA189" s="113">
        <f>КРЕДИТЫ!EA83</f>
        <v>0</v>
      </c>
      <c r="EB189" s="113">
        <f>КРЕДИТЫ!EB83</f>
        <v>0</v>
      </c>
      <c r="EC189" s="113">
        <f>КРЕДИТЫ!EC83</f>
        <v>0</v>
      </c>
      <c r="ED189" s="113">
        <f>КРЕДИТЫ!ED83</f>
        <v>0</v>
      </c>
      <c r="EE189" s="113">
        <f>КРЕДИТЫ!EE83</f>
        <v>0</v>
      </c>
      <c r="EF189" s="113">
        <f>КРЕДИТЫ!EF83</f>
        <v>0</v>
      </c>
      <c r="EG189" s="113">
        <f>КРЕДИТЫ!EG83</f>
        <v>0</v>
      </c>
      <c r="EH189" s="113">
        <f>КРЕДИТЫ!EH83</f>
        <v>0</v>
      </c>
      <c r="EI189" s="113">
        <f>КРЕДИТЫ!EI83</f>
        <v>0</v>
      </c>
    </row>
    <row r="190" spans="2:201" x14ac:dyDescent="0.2">
      <c r="B190" s="108"/>
      <c r="C190" s="108" t="s">
        <v>770</v>
      </c>
      <c r="P190" s="109">
        <f>SUM(P191:P194)</f>
        <v>0</v>
      </c>
      <c r="Q190" s="109">
        <f t="shared" ref="Q190:CB190" si="800">SUM(Q191:Q194)</f>
        <v>0</v>
      </c>
      <c r="R190" s="109">
        <f t="shared" si="800"/>
        <v>0</v>
      </c>
      <c r="S190" s="59">
        <f t="shared" si="800"/>
        <v>0</v>
      </c>
      <c r="T190" s="59">
        <f t="shared" si="800"/>
        <v>0</v>
      </c>
      <c r="U190" s="59">
        <f t="shared" ref="U190:AW190" si="801">SUM(U191:U194)</f>
        <v>0</v>
      </c>
      <c r="V190" s="59">
        <f t="shared" si="801"/>
        <v>0</v>
      </c>
      <c r="W190" s="59">
        <f t="shared" si="801"/>
        <v>0</v>
      </c>
      <c r="X190" s="59">
        <f t="shared" si="801"/>
        <v>0</v>
      </c>
      <c r="Y190" s="59">
        <f t="shared" si="801"/>
        <v>0</v>
      </c>
      <c r="Z190" s="59">
        <f t="shared" si="801"/>
        <v>0</v>
      </c>
      <c r="AA190" s="59">
        <f t="shared" si="801"/>
        <v>0</v>
      </c>
      <c r="AB190" s="59">
        <f t="shared" si="801"/>
        <v>0</v>
      </c>
      <c r="AC190" s="59">
        <f t="shared" si="801"/>
        <v>0</v>
      </c>
      <c r="AD190" s="59">
        <f t="shared" si="801"/>
        <v>0</v>
      </c>
      <c r="AE190" s="59">
        <f t="shared" si="801"/>
        <v>0</v>
      </c>
      <c r="AF190" s="59">
        <f t="shared" si="801"/>
        <v>0</v>
      </c>
      <c r="AG190" s="59">
        <f t="shared" si="801"/>
        <v>0</v>
      </c>
      <c r="AH190" s="59">
        <f t="shared" si="801"/>
        <v>0</v>
      </c>
      <c r="AI190" s="59">
        <f t="shared" si="801"/>
        <v>0</v>
      </c>
      <c r="AJ190" s="59">
        <f t="shared" si="801"/>
        <v>0</v>
      </c>
      <c r="AK190" s="59">
        <f t="shared" si="801"/>
        <v>0</v>
      </c>
      <c r="AL190" s="59">
        <f t="shared" si="801"/>
        <v>0</v>
      </c>
      <c r="AM190" s="59">
        <f t="shared" si="801"/>
        <v>0</v>
      </c>
      <c r="AN190" s="59">
        <f t="shared" si="801"/>
        <v>0</v>
      </c>
      <c r="AO190" s="59">
        <f t="shared" si="801"/>
        <v>0</v>
      </c>
      <c r="AP190" s="59">
        <f t="shared" si="801"/>
        <v>0</v>
      </c>
      <c r="AQ190" s="59">
        <f t="shared" si="801"/>
        <v>0</v>
      </c>
      <c r="AR190" s="59">
        <f t="shared" si="801"/>
        <v>0</v>
      </c>
      <c r="AS190" s="59">
        <f t="shared" si="801"/>
        <v>0</v>
      </c>
      <c r="AT190" s="59">
        <f t="shared" si="801"/>
        <v>0</v>
      </c>
      <c r="AU190" s="59">
        <f t="shared" si="801"/>
        <v>0</v>
      </c>
      <c r="AV190" s="59">
        <f t="shared" si="801"/>
        <v>0</v>
      </c>
      <c r="AW190" s="59">
        <f t="shared" si="801"/>
        <v>0</v>
      </c>
      <c r="AX190" s="59">
        <f t="shared" si="800"/>
        <v>0</v>
      </c>
      <c r="AY190" s="59">
        <f t="shared" si="800"/>
        <v>0</v>
      </c>
      <c r="AZ190" s="59">
        <f t="shared" si="800"/>
        <v>0</v>
      </c>
      <c r="BA190" s="59">
        <f t="shared" si="800"/>
        <v>0</v>
      </c>
      <c r="BB190" s="59">
        <f t="shared" si="800"/>
        <v>0</v>
      </c>
      <c r="BC190" s="59">
        <f t="shared" si="800"/>
        <v>0</v>
      </c>
      <c r="BD190" s="59">
        <f t="shared" si="800"/>
        <v>0</v>
      </c>
      <c r="BE190" s="59">
        <f t="shared" si="800"/>
        <v>0</v>
      </c>
      <c r="BF190" s="59">
        <f t="shared" si="800"/>
        <v>0</v>
      </c>
      <c r="BG190" s="59">
        <f t="shared" si="800"/>
        <v>0</v>
      </c>
      <c r="BH190" s="59">
        <f t="shared" si="800"/>
        <v>0</v>
      </c>
      <c r="BI190" s="59">
        <f t="shared" si="800"/>
        <v>0</v>
      </c>
      <c r="BJ190" s="59">
        <f t="shared" si="800"/>
        <v>0</v>
      </c>
      <c r="BK190" s="59">
        <f t="shared" si="800"/>
        <v>0</v>
      </c>
      <c r="BL190" s="59">
        <f t="shared" si="800"/>
        <v>0</v>
      </c>
      <c r="BM190" s="59">
        <f t="shared" si="800"/>
        <v>0</v>
      </c>
      <c r="BN190" s="59">
        <f t="shared" si="800"/>
        <v>0</v>
      </c>
      <c r="BO190" s="59">
        <f t="shared" si="800"/>
        <v>0</v>
      </c>
      <c r="BP190" s="59">
        <f t="shared" si="800"/>
        <v>0</v>
      </c>
      <c r="BQ190" s="59">
        <f t="shared" si="800"/>
        <v>0</v>
      </c>
      <c r="BR190" s="59">
        <f t="shared" si="800"/>
        <v>0</v>
      </c>
      <c r="BS190" s="59">
        <f t="shared" si="800"/>
        <v>0</v>
      </c>
      <c r="BT190" s="59">
        <f t="shared" si="800"/>
        <v>0</v>
      </c>
      <c r="BU190" s="59">
        <f t="shared" si="800"/>
        <v>0</v>
      </c>
      <c r="BV190" s="59">
        <f t="shared" si="800"/>
        <v>0</v>
      </c>
      <c r="BW190" s="59">
        <f t="shared" si="800"/>
        <v>0</v>
      </c>
      <c r="BX190" s="59">
        <f t="shared" si="800"/>
        <v>0</v>
      </c>
      <c r="BY190" s="59">
        <f t="shared" si="800"/>
        <v>0</v>
      </c>
      <c r="BZ190" s="59">
        <f t="shared" si="800"/>
        <v>0</v>
      </c>
      <c r="CA190" s="59">
        <f t="shared" si="800"/>
        <v>0</v>
      </c>
      <c r="CB190" s="59">
        <f t="shared" si="800"/>
        <v>0</v>
      </c>
      <c r="CC190" s="59">
        <f t="shared" ref="CC190:EI190" si="802">SUM(CC191:CC194)</f>
        <v>0</v>
      </c>
      <c r="CD190" s="59">
        <f t="shared" si="802"/>
        <v>0</v>
      </c>
      <c r="CE190" s="59">
        <f t="shared" si="802"/>
        <v>0</v>
      </c>
      <c r="CF190" s="59">
        <f t="shared" si="802"/>
        <v>0</v>
      </c>
      <c r="CG190" s="59">
        <f t="shared" si="802"/>
        <v>0</v>
      </c>
      <c r="CH190" s="59">
        <f t="shared" si="802"/>
        <v>0</v>
      </c>
      <c r="CI190" s="59">
        <f t="shared" si="802"/>
        <v>0</v>
      </c>
      <c r="CJ190" s="59">
        <f t="shared" si="802"/>
        <v>0</v>
      </c>
      <c r="CK190" s="59">
        <f t="shared" si="802"/>
        <v>0</v>
      </c>
      <c r="CL190" s="59">
        <f t="shared" si="802"/>
        <v>0</v>
      </c>
      <c r="CM190" s="59">
        <f t="shared" si="802"/>
        <v>0</v>
      </c>
      <c r="CN190" s="59">
        <f t="shared" si="802"/>
        <v>0</v>
      </c>
      <c r="CO190" s="59">
        <f t="shared" si="802"/>
        <v>0</v>
      </c>
      <c r="CP190" s="59">
        <f t="shared" si="802"/>
        <v>0</v>
      </c>
      <c r="CQ190" s="59">
        <f t="shared" si="802"/>
        <v>0</v>
      </c>
      <c r="CR190" s="59">
        <f t="shared" si="802"/>
        <v>0</v>
      </c>
      <c r="CS190" s="59">
        <f t="shared" si="802"/>
        <v>0</v>
      </c>
      <c r="CT190" s="59">
        <f t="shared" si="802"/>
        <v>0</v>
      </c>
      <c r="CU190" s="59">
        <f t="shared" si="802"/>
        <v>0</v>
      </c>
      <c r="CV190" s="59">
        <f t="shared" si="802"/>
        <v>0</v>
      </c>
      <c r="CW190" s="59">
        <f t="shared" si="802"/>
        <v>0</v>
      </c>
      <c r="CX190" s="59">
        <f t="shared" si="802"/>
        <v>0</v>
      </c>
      <c r="CY190" s="59">
        <f t="shared" si="802"/>
        <v>0</v>
      </c>
      <c r="CZ190" s="59">
        <f t="shared" si="802"/>
        <v>0</v>
      </c>
      <c r="DA190" s="59">
        <f t="shared" si="802"/>
        <v>0</v>
      </c>
      <c r="DB190" s="59">
        <f t="shared" si="802"/>
        <v>0</v>
      </c>
      <c r="DC190" s="59">
        <f t="shared" si="802"/>
        <v>0</v>
      </c>
      <c r="DD190" s="59">
        <f t="shared" si="802"/>
        <v>0</v>
      </c>
      <c r="DE190" s="59">
        <f t="shared" si="802"/>
        <v>0</v>
      </c>
      <c r="DF190" s="59">
        <f t="shared" si="802"/>
        <v>0</v>
      </c>
      <c r="DG190" s="59">
        <f t="shared" si="802"/>
        <v>0</v>
      </c>
      <c r="DH190" s="59">
        <f t="shared" si="802"/>
        <v>0</v>
      </c>
      <c r="DI190" s="59">
        <f t="shared" si="802"/>
        <v>0</v>
      </c>
      <c r="DJ190" s="59">
        <f t="shared" si="802"/>
        <v>0</v>
      </c>
      <c r="DK190" s="59">
        <f t="shared" si="802"/>
        <v>0</v>
      </c>
      <c r="DL190" s="59">
        <f t="shared" si="802"/>
        <v>0</v>
      </c>
      <c r="DM190" s="59">
        <f t="shared" si="802"/>
        <v>0</v>
      </c>
      <c r="DN190" s="59">
        <f t="shared" si="802"/>
        <v>0</v>
      </c>
      <c r="DO190" s="59">
        <f t="shared" si="802"/>
        <v>0</v>
      </c>
      <c r="DP190" s="59">
        <f t="shared" si="802"/>
        <v>0</v>
      </c>
      <c r="DQ190" s="59">
        <f t="shared" si="802"/>
        <v>0</v>
      </c>
      <c r="DR190" s="59">
        <f t="shared" si="802"/>
        <v>0</v>
      </c>
      <c r="DS190" s="59">
        <f t="shared" si="802"/>
        <v>0</v>
      </c>
      <c r="DT190" s="59">
        <f t="shared" si="802"/>
        <v>0</v>
      </c>
      <c r="DU190" s="59">
        <f t="shared" si="802"/>
        <v>0</v>
      </c>
      <c r="DV190" s="59">
        <f t="shared" si="802"/>
        <v>0</v>
      </c>
      <c r="DW190" s="59">
        <f t="shared" si="802"/>
        <v>0</v>
      </c>
      <c r="DX190" s="59">
        <f t="shared" si="802"/>
        <v>0</v>
      </c>
      <c r="DY190" s="59">
        <f t="shared" si="802"/>
        <v>0</v>
      </c>
      <c r="DZ190" s="59">
        <f t="shared" si="802"/>
        <v>0</v>
      </c>
      <c r="EA190" s="59">
        <f t="shared" si="802"/>
        <v>0</v>
      </c>
      <c r="EB190" s="59">
        <f t="shared" si="802"/>
        <v>0</v>
      </c>
      <c r="EC190" s="59">
        <f t="shared" si="802"/>
        <v>0</v>
      </c>
      <c r="ED190" s="59">
        <f t="shared" si="802"/>
        <v>0</v>
      </c>
      <c r="EE190" s="59">
        <f t="shared" si="802"/>
        <v>0</v>
      </c>
      <c r="EF190" s="59">
        <f t="shared" si="802"/>
        <v>0</v>
      </c>
      <c r="EG190" s="59">
        <f t="shared" si="802"/>
        <v>0</v>
      </c>
      <c r="EH190" s="59">
        <f t="shared" si="802"/>
        <v>0</v>
      </c>
      <c r="EI190" s="59">
        <f t="shared" si="802"/>
        <v>0</v>
      </c>
    </row>
    <row r="191" spans="2:201" x14ac:dyDescent="0.2">
      <c r="B191" s="108"/>
      <c r="C191" s="108" t="s">
        <v>771</v>
      </c>
      <c r="P191" s="109">
        <f>SUM(S191:EI191)</f>
        <v>0</v>
      </c>
      <c r="Q191" s="109">
        <f>SUMIF(S$5:EI$5,"факт",S191:EI191)</f>
        <v>0</v>
      </c>
      <c r="R191" s="109">
        <f>P191-Q191</f>
        <v>0</v>
      </c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</row>
    <row r="192" spans="2:201" x14ac:dyDescent="0.2">
      <c r="B192" s="108"/>
      <c r="C192" s="108" t="s">
        <v>772</v>
      </c>
      <c r="P192" s="109">
        <f>SUM(S192:EI192)</f>
        <v>0</v>
      </c>
      <c r="Q192" s="109">
        <f>SUMIF(S$5:EI$5,"факт",S192:EI192)</f>
        <v>0</v>
      </c>
      <c r="R192" s="109">
        <f>P192-Q192</f>
        <v>0</v>
      </c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</row>
    <row r="193" spans="2:139" x14ac:dyDescent="0.2">
      <c r="B193" s="108"/>
      <c r="C193" s="108" t="s">
        <v>773</v>
      </c>
      <c r="P193" s="109">
        <f>SUM(S193:EI193)</f>
        <v>0</v>
      </c>
      <c r="Q193" s="109">
        <f>SUMIF(S$5:EI$5,"факт",S193:EI193)</f>
        <v>0</v>
      </c>
      <c r="R193" s="109">
        <f>P193-Q193</f>
        <v>0</v>
      </c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</row>
    <row r="194" spans="2:139" x14ac:dyDescent="0.2">
      <c r="B194" s="108"/>
      <c r="C194" s="108" t="s">
        <v>774</v>
      </c>
      <c r="P194" s="109">
        <f>SUM(S194:EI194)</f>
        <v>0</v>
      </c>
      <c r="Q194" s="109">
        <f>SUMIF(S$5:EI$5,"факт",S194:EI194)</f>
        <v>0</v>
      </c>
      <c r="R194" s="109">
        <f>P194-Q194</f>
        <v>0</v>
      </c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</row>
    <row r="195" spans="2:139" x14ac:dyDescent="0.2">
      <c r="B195" s="104"/>
      <c r="C195" s="104" t="s">
        <v>775</v>
      </c>
      <c r="D195" s="104"/>
      <c r="E195" s="105"/>
      <c r="F195" s="104"/>
      <c r="G195" s="105"/>
      <c r="H195" s="104"/>
      <c r="I195" s="105"/>
      <c r="J195" s="104"/>
      <c r="K195" s="105"/>
      <c r="L195" s="105"/>
      <c r="M195" s="105"/>
      <c r="N195" s="105"/>
      <c r="O195" s="105"/>
      <c r="P195" s="106">
        <f t="shared" ref="P195:CA195" si="803">P196+P199</f>
        <v>0</v>
      </c>
      <c r="Q195" s="106">
        <f t="shared" si="803"/>
        <v>0</v>
      </c>
      <c r="R195" s="106">
        <f t="shared" si="803"/>
        <v>0</v>
      </c>
      <c r="S195" s="107">
        <f t="shared" si="803"/>
        <v>0</v>
      </c>
      <c r="T195" s="107">
        <f t="shared" si="803"/>
        <v>0</v>
      </c>
      <c r="U195" s="107">
        <f t="shared" ref="U195:AW195" si="804">U196+U199</f>
        <v>0</v>
      </c>
      <c r="V195" s="107">
        <f t="shared" si="804"/>
        <v>0</v>
      </c>
      <c r="W195" s="107">
        <f t="shared" si="804"/>
        <v>0</v>
      </c>
      <c r="X195" s="107">
        <f t="shared" si="804"/>
        <v>0</v>
      </c>
      <c r="Y195" s="107">
        <f t="shared" si="804"/>
        <v>0</v>
      </c>
      <c r="Z195" s="107">
        <f t="shared" si="804"/>
        <v>0</v>
      </c>
      <c r="AA195" s="107">
        <f t="shared" si="804"/>
        <v>0</v>
      </c>
      <c r="AB195" s="107">
        <f t="shared" si="804"/>
        <v>0</v>
      </c>
      <c r="AC195" s="107">
        <f t="shared" si="804"/>
        <v>0</v>
      </c>
      <c r="AD195" s="107">
        <f t="shared" si="804"/>
        <v>0</v>
      </c>
      <c r="AE195" s="107">
        <f t="shared" si="804"/>
        <v>0</v>
      </c>
      <c r="AF195" s="107">
        <f t="shared" si="804"/>
        <v>0</v>
      </c>
      <c r="AG195" s="107">
        <f t="shared" si="804"/>
        <v>0</v>
      </c>
      <c r="AH195" s="107">
        <f t="shared" si="804"/>
        <v>0</v>
      </c>
      <c r="AI195" s="107">
        <f t="shared" si="804"/>
        <v>0</v>
      </c>
      <c r="AJ195" s="107">
        <f t="shared" si="804"/>
        <v>0</v>
      </c>
      <c r="AK195" s="107">
        <f t="shared" si="804"/>
        <v>0</v>
      </c>
      <c r="AL195" s="107">
        <f t="shared" si="804"/>
        <v>0</v>
      </c>
      <c r="AM195" s="107">
        <f t="shared" si="804"/>
        <v>0</v>
      </c>
      <c r="AN195" s="107">
        <f t="shared" si="804"/>
        <v>0</v>
      </c>
      <c r="AO195" s="107">
        <f t="shared" si="804"/>
        <v>0</v>
      </c>
      <c r="AP195" s="107">
        <f t="shared" si="804"/>
        <v>0</v>
      </c>
      <c r="AQ195" s="107">
        <f t="shared" si="804"/>
        <v>0</v>
      </c>
      <c r="AR195" s="107">
        <f t="shared" si="804"/>
        <v>0</v>
      </c>
      <c r="AS195" s="107">
        <f t="shared" si="804"/>
        <v>0</v>
      </c>
      <c r="AT195" s="107">
        <f t="shared" si="804"/>
        <v>0</v>
      </c>
      <c r="AU195" s="107">
        <f t="shared" si="804"/>
        <v>0</v>
      </c>
      <c r="AV195" s="107">
        <f t="shared" si="804"/>
        <v>0</v>
      </c>
      <c r="AW195" s="107">
        <f t="shared" si="804"/>
        <v>0</v>
      </c>
      <c r="AX195" s="107">
        <f t="shared" si="803"/>
        <v>0</v>
      </c>
      <c r="AY195" s="107">
        <f t="shared" si="803"/>
        <v>0</v>
      </c>
      <c r="AZ195" s="107">
        <f t="shared" si="803"/>
        <v>0</v>
      </c>
      <c r="BA195" s="107">
        <f t="shared" si="803"/>
        <v>0</v>
      </c>
      <c r="BB195" s="107">
        <f t="shared" si="803"/>
        <v>0</v>
      </c>
      <c r="BC195" s="107">
        <f t="shared" si="803"/>
        <v>0</v>
      </c>
      <c r="BD195" s="107">
        <f t="shared" si="803"/>
        <v>0</v>
      </c>
      <c r="BE195" s="107">
        <f t="shared" si="803"/>
        <v>0</v>
      </c>
      <c r="BF195" s="107">
        <f t="shared" si="803"/>
        <v>0</v>
      </c>
      <c r="BG195" s="107">
        <f t="shared" si="803"/>
        <v>0</v>
      </c>
      <c r="BH195" s="107">
        <f t="shared" si="803"/>
        <v>0</v>
      </c>
      <c r="BI195" s="107">
        <f t="shared" si="803"/>
        <v>0</v>
      </c>
      <c r="BJ195" s="107">
        <f t="shared" si="803"/>
        <v>0</v>
      </c>
      <c r="BK195" s="107">
        <f t="shared" si="803"/>
        <v>0</v>
      </c>
      <c r="BL195" s="107">
        <f t="shared" si="803"/>
        <v>0</v>
      </c>
      <c r="BM195" s="107">
        <f t="shared" si="803"/>
        <v>0</v>
      </c>
      <c r="BN195" s="107">
        <f t="shared" si="803"/>
        <v>0</v>
      </c>
      <c r="BO195" s="107">
        <f t="shared" si="803"/>
        <v>0</v>
      </c>
      <c r="BP195" s="107">
        <f t="shared" si="803"/>
        <v>0</v>
      </c>
      <c r="BQ195" s="107">
        <f t="shared" si="803"/>
        <v>0</v>
      </c>
      <c r="BR195" s="107">
        <f t="shared" si="803"/>
        <v>0</v>
      </c>
      <c r="BS195" s="107">
        <f t="shared" si="803"/>
        <v>0</v>
      </c>
      <c r="BT195" s="107">
        <f t="shared" si="803"/>
        <v>0</v>
      </c>
      <c r="BU195" s="107">
        <f t="shared" si="803"/>
        <v>0</v>
      </c>
      <c r="BV195" s="107">
        <f t="shared" si="803"/>
        <v>0</v>
      </c>
      <c r="BW195" s="107">
        <f t="shared" si="803"/>
        <v>0</v>
      </c>
      <c r="BX195" s="107">
        <f t="shared" si="803"/>
        <v>0</v>
      </c>
      <c r="BY195" s="107">
        <f t="shared" si="803"/>
        <v>0</v>
      </c>
      <c r="BZ195" s="107">
        <f t="shared" si="803"/>
        <v>0</v>
      </c>
      <c r="CA195" s="107">
        <f t="shared" si="803"/>
        <v>0</v>
      </c>
      <c r="CB195" s="107">
        <f t="shared" ref="CB195:EI195" si="805">CB196+CB199</f>
        <v>0</v>
      </c>
      <c r="CC195" s="107">
        <f t="shared" si="805"/>
        <v>0</v>
      </c>
      <c r="CD195" s="107">
        <f t="shared" si="805"/>
        <v>0</v>
      </c>
      <c r="CE195" s="107">
        <f t="shared" si="805"/>
        <v>0</v>
      </c>
      <c r="CF195" s="107">
        <f t="shared" si="805"/>
        <v>0</v>
      </c>
      <c r="CG195" s="107">
        <f t="shared" si="805"/>
        <v>0</v>
      </c>
      <c r="CH195" s="107">
        <f t="shared" si="805"/>
        <v>0</v>
      </c>
      <c r="CI195" s="107">
        <f t="shared" si="805"/>
        <v>0</v>
      </c>
      <c r="CJ195" s="107">
        <f t="shared" si="805"/>
        <v>0</v>
      </c>
      <c r="CK195" s="107">
        <f t="shared" si="805"/>
        <v>0</v>
      </c>
      <c r="CL195" s="107">
        <f t="shared" si="805"/>
        <v>0</v>
      </c>
      <c r="CM195" s="107">
        <f t="shared" si="805"/>
        <v>0</v>
      </c>
      <c r="CN195" s="107">
        <f t="shared" si="805"/>
        <v>0</v>
      </c>
      <c r="CO195" s="107">
        <f t="shared" si="805"/>
        <v>0</v>
      </c>
      <c r="CP195" s="107">
        <f t="shared" si="805"/>
        <v>0</v>
      </c>
      <c r="CQ195" s="107">
        <f t="shared" si="805"/>
        <v>0</v>
      </c>
      <c r="CR195" s="107">
        <f t="shared" si="805"/>
        <v>0</v>
      </c>
      <c r="CS195" s="107">
        <f t="shared" si="805"/>
        <v>0</v>
      </c>
      <c r="CT195" s="107">
        <f t="shared" si="805"/>
        <v>0</v>
      </c>
      <c r="CU195" s="107">
        <f t="shared" si="805"/>
        <v>0</v>
      </c>
      <c r="CV195" s="107">
        <f t="shared" si="805"/>
        <v>0</v>
      </c>
      <c r="CW195" s="107">
        <f t="shared" si="805"/>
        <v>0</v>
      </c>
      <c r="CX195" s="107">
        <f t="shared" si="805"/>
        <v>0</v>
      </c>
      <c r="CY195" s="107">
        <f t="shared" si="805"/>
        <v>0</v>
      </c>
      <c r="CZ195" s="107">
        <f t="shared" si="805"/>
        <v>0</v>
      </c>
      <c r="DA195" s="107">
        <f t="shared" si="805"/>
        <v>0</v>
      </c>
      <c r="DB195" s="107">
        <f t="shared" si="805"/>
        <v>0</v>
      </c>
      <c r="DC195" s="107">
        <f t="shared" si="805"/>
        <v>0</v>
      </c>
      <c r="DD195" s="107">
        <f t="shared" si="805"/>
        <v>0</v>
      </c>
      <c r="DE195" s="107">
        <f t="shared" si="805"/>
        <v>0</v>
      </c>
      <c r="DF195" s="107">
        <f t="shared" si="805"/>
        <v>0</v>
      </c>
      <c r="DG195" s="107">
        <f t="shared" si="805"/>
        <v>0</v>
      </c>
      <c r="DH195" s="107">
        <f t="shared" si="805"/>
        <v>0</v>
      </c>
      <c r="DI195" s="107">
        <f t="shared" si="805"/>
        <v>0</v>
      </c>
      <c r="DJ195" s="107">
        <f t="shared" si="805"/>
        <v>0</v>
      </c>
      <c r="DK195" s="107">
        <f t="shared" si="805"/>
        <v>0</v>
      </c>
      <c r="DL195" s="107">
        <f t="shared" si="805"/>
        <v>0</v>
      </c>
      <c r="DM195" s="107">
        <f t="shared" si="805"/>
        <v>0</v>
      </c>
      <c r="DN195" s="107">
        <f t="shared" si="805"/>
        <v>0</v>
      </c>
      <c r="DO195" s="107">
        <f t="shared" si="805"/>
        <v>0</v>
      </c>
      <c r="DP195" s="107">
        <f t="shared" si="805"/>
        <v>0</v>
      </c>
      <c r="DQ195" s="107">
        <f t="shared" si="805"/>
        <v>0</v>
      </c>
      <c r="DR195" s="107">
        <f t="shared" si="805"/>
        <v>0</v>
      </c>
      <c r="DS195" s="107">
        <f t="shared" si="805"/>
        <v>0</v>
      </c>
      <c r="DT195" s="107">
        <f t="shared" si="805"/>
        <v>0</v>
      </c>
      <c r="DU195" s="107">
        <f t="shared" si="805"/>
        <v>0</v>
      </c>
      <c r="DV195" s="107">
        <f t="shared" si="805"/>
        <v>0</v>
      </c>
      <c r="DW195" s="107">
        <f t="shared" si="805"/>
        <v>0</v>
      </c>
      <c r="DX195" s="107">
        <f t="shared" si="805"/>
        <v>0</v>
      </c>
      <c r="DY195" s="107">
        <f t="shared" si="805"/>
        <v>0</v>
      </c>
      <c r="DZ195" s="107">
        <f t="shared" si="805"/>
        <v>0</v>
      </c>
      <c r="EA195" s="107">
        <f t="shared" si="805"/>
        <v>0</v>
      </c>
      <c r="EB195" s="107">
        <f t="shared" si="805"/>
        <v>0</v>
      </c>
      <c r="EC195" s="107">
        <f t="shared" si="805"/>
        <v>0</v>
      </c>
      <c r="ED195" s="107">
        <f t="shared" si="805"/>
        <v>0</v>
      </c>
      <c r="EE195" s="107">
        <f t="shared" si="805"/>
        <v>0</v>
      </c>
      <c r="EF195" s="107">
        <f t="shared" si="805"/>
        <v>0</v>
      </c>
      <c r="EG195" s="107">
        <f t="shared" si="805"/>
        <v>0</v>
      </c>
      <c r="EH195" s="107">
        <f t="shared" si="805"/>
        <v>0</v>
      </c>
      <c r="EI195" s="107">
        <f t="shared" si="805"/>
        <v>0</v>
      </c>
    </row>
    <row r="196" spans="2:139" x14ac:dyDescent="0.2">
      <c r="B196" s="108"/>
      <c r="C196" s="108" t="s">
        <v>776</v>
      </c>
      <c r="P196" s="109">
        <f t="shared" ref="P196:T196" si="806">SUM(P197:P198)</f>
        <v>0</v>
      </c>
      <c r="Q196" s="109">
        <f t="shared" si="806"/>
        <v>0</v>
      </c>
      <c r="R196" s="109">
        <f t="shared" si="806"/>
        <v>0</v>
      </c>
      <c r="S196" s="59">
        <f t="shared" si="806"/>
        <v>0</v>
      </c>
      <c r="T196" s="59">
        <f t="shared" si="806"/>
        <v>0</v>
      </c>
      <c r="U196" s="59">
        <f t="shared" ref="U196:AW196" si="807">SUM(U197:U198)</f>
        <v>0</v>
      </c>
      <c r="V196" s="59">
        <f t="shared" si="807"/>
        <v>0</v>
      </c>
      <c r="W196" s="59">
        <f t="shared" si="807"/>
        <v>0</v>
      </c>
      <c r="X196" s="59">
        <f t="shared" si="807"/>
        <v>0</v>
      </c>
      <c r="Y196" s="59">
        <f t="shared" si="807"/>
        <v>0</v>
      </c>
      <c r="Z196" s="59">
        <f t="shared" si="807"/>
        <v>0</v>
      </c>
      <c r="AA196" s="59">
        <f t="shared" si="807"/>
        <v>0</v>
      </c>
      <c r="AB196" s="59">
        <f t="shared" si="807"/>
        <v>0</v>
      </c>
      <c r="AC196" s="59">
        <f t="shared" si="807"/>
        <v>0</v>
      </c>
      <c r="AD196" s="59">
        <f t="shared" si="807"/>
        <v>0</v>
      </c>
      <c r="AE196" s="59">
        <f t="shared" si="807"/>
        <v>0</v>
      </c>
      <c r="AF196" s="59">
        <f t="shared" si="807"/>
        <v>0</v>
      </c>
      <c r="AG196" s="59">
        <f t="shared" si="807"/>
        <v>0</v>
      </c>
      <c r="AH196" s="59">
        <f t="shared" si="807"/>
        <v>0</v>
      </c>
      <c r="AI196" s="59">
        <f t="shared" si="807"/>
        <v>0</v>
      </c>
      <c r="AJ196" s="59">
        <f t="shared" si="807"/>
        <v>0</v>
      </c>
      <c r="AK196" s="59">
        <f t="shared" si="807"/>
        <v>0</v>
      </c>
      <c r="AL196" s="59">
        <f t="shared" si="807"/>
        <v>0</v>
      </c>
      <c r="AM196" s="59">
        <f t="shared" si="807"/>
        <v>0</v>
      </c>
      <c r="AN196" s="59">
        <f t="shared" si="807"/>
        <v>0</v>
      </c>
      <c r="AO196" s="59">
        <f t="shared" si="807"/>
        <v>0</v>
      </c>
      <c r="AP196" s="59">
        <f t="shared" si="807"/>
        <v>0</v>
      </c>
      <c r="AQ196" s="59">
        <f t="shared" si="807"/>
        <v>0</v>
      </c>
      <c r="AR196" s="59">
        <f t="shared" si="807"/>
        <v>0</v>
      </c>
      <c r="AS196" s="59">
        <f t="shared" si="807"/>
        <v>0</v>
      </c>
      <c r="AT196" s="59">
        <f t="shared" si="807"/>
        <v>0</v>
      </c>
      <c r="AU196" s="59">
        <f t="shared" si="807"/>
        <v>0</v>
      </c>
      <c r="AV196" s="59">
        <f t="shared" si="807"/>
        <v>0</v>
      </c>
      <c r="AW196" s="59">
        <f t="shared" si="807"/>
        <v>0</v>
      </c>
      <c r="AX196" s="59">
        <f t="shared" ref="AX196:DG196" si="808">SUM(AX197:AX198)</f>
        <v>0</v>
      </c>
      <c r="AY196" s="59">
        <f t="shared" si="808"/>
        <v>0</v>
      </c>
      <c r="AZ196" s="59">
        <f t="shared" si="808"/>
        <v>0</v>
      </c>
      <c r="BA196" s="59">
        <f t="shared" si="808"/>
        <v>0</v>
      </c>
      <c r="BB196" s="59">
        <f t="shared" si="808"/>
        <v>0</v>
      </c>
      <c r="BC196" s="59">
        <f t="shared" si="808"/>
        <v>0</v>
      </c>
      <c r="BD196" s="59">
        <f t="shared" si="808"/>
        <v>0</v>
      </c>
      <c r="BE196" s="59">
        <f t="shared" si="808"/>
        <v>0</v>
      </c>
      <c r="BF196" s="59">
        <f t="shared" si="808"/>
        <v>0</v>
      </c>
      <c r="BG196" s="59">
        <f t="shared" si="808"/>
        <v>0</v>
      </c>
      <c r="BH196" s="59">
        <f t="shared" si="808"/>
        <v>0</v>
      </c>
      <c r="BI196" s="59">
        <f t="shared" si="808"/>
        <v>0</v>
      </c>
      <c r="BJ196" s="59">
        <f t="shared" si="808"/>
        <v>0</v>
      </c>
      <c r="BK196" s="59">
        <f t="shared" si="808"/>
        <v>0</v>
      </c>
      <c r="BL196" s="59">
        <f t="shared" si="808"/>
        <v>0</v>
      </c>
      <c r="BM196" s="59">
        <f t="shared" si="808"/>
        <v>0</v>
      </c>
      <c r="BN196" s="59">
        <f t="shared" si="808"/>
        <v>0</v>
      </c>
      <c r="BO196" s="59">
        <f t="shared" si="808"/>
        <v>0</v>
      </c>
      <c r="BP196" s="59">
        <f t="shared" si="808"/>
        <v>0</v>
      </c>
      <c r="BQ196" s="59">
        <f t="shared" si="808"/>
        <v>0</v>
      </c>
      <c r="BR196" s="59">
        <f t="shared" si="808"/>
        <v>0</v>
      </c>
      <c r="BS196" s="59">
        <f t="shared" si="808"/>
        <v>0</v>
      </c>
      <c r="BT196" s="59">
        <f t="shared" si="808"/>
        <v>0</v>
      </c>
      <c r="BU196" s="59">
        <f t="shared" si="808"/>
        <v>0</v>
      </c>
      <c r="BV196" s="59">
        <f t="shared" si="808"/>
        <v>0</v>
      </c>
      <c r="BW196" s="59">
        <f t="shared" si="808"/>
        <v>0</v>
      </c>
      <c r="BX196" s="59">
        <f t="shared" si="808"/>
        <v>0</v>
      </c>
      <c r="BY196" s="59">
        <f t="shared" si="808"/>
        <v>0</v>
      </c>
      <c r="BZ196" s="59">
        <f t="shared" si="808"/>
        <v>0</v>
      </c>
      <c r="CA196" s="59">
        <f t="shared" si="808"/>
        <v>0</v>
      </c>
      <c r="CB196" s="59">
        <f t="shared" si="808"/>
        <v>0</v>
      </c>
      <c r="CC196" s="59">
        <f t="shared" si="808"/>
        <v>0</v>
      </c>
      <c r="CD196" s="59">
        <f t="shared" si="808"/>
        <v>0</v>
      </c>
      <c r="CE196" s="59">
        <f t="shared" si="808"/>
        <v>0</v>
      </c>
      <c r="CF196" s="59">
        <f t="shared" si="808"/>
        <v>0</v>
      </c>
      <c r="CG196" s="59">
        <f t="shared" si="808"/>
        <v>0</v>
      </c>
      <c r="CH196" s="59">
        <f t="shared" si="808"/>
        <v>0</v>
      </c>
      <c r="CI196" s="59">
        <f t="shared" si="808"/>
        <v>0</v>
      </c>
      <c r="CJ196" s="59">
        <f t="shared" si="808"/>
        <v>0</v>
      </c>
      <c r="CK196" s="59">
        <f t="shared" si="808"/>
        <v>0</v>
      </c>
      <c r="CL196" s="59">
        <f t="shared" si="808"/>
        <v>0</v>
      </c>
      <c r="CM196" s="59">
        <f t="shared" si="808"/>
        <v>0</v>
      </c>
      <c r="CN196" s="59">
        <f t="shared" si="808"/>
        <v>0</v>
      </c>
      <c r="CO196" s="59">
        <f t="shared" si="808"/>
        <v>0</v>
      </c>
      <c r="CP196" s="59">
        <f t="shared" si="808"/>
        <v>0</v>
      </c>
      <c r="CQ196" s="59">
        <f t="shared" si="808"/>
        <v>0</v>
      </c>
      <c r="CR196" s="59">
        <f t="shared" si="808"/>
        <v>0</v>
      </c>
      <c r="CS196" s="59">
        <f t="shared" si="808"/>
        <v>0</v>
      </c>
      <c r="CT196" s="59">
        <f t="shared" si="808"/>
        <v>0</v>
      </c>
      <c r="CU196" s="59">
        <f t="shared" si="808"/>
        <v>0</v>
      </c>
      <c r="CV196" s="59">
        <f t="shared" si="808"/>
        <v>0</v>
      </c>
      <c r="CW196" s="59">
        <f t="shared" si="808"/>
        <v>0</v>
      </c>
      <c r="CX196" s="59">
        <f t="shared" si="808"/>
        <v>0</v>
      </c>
      <c r="CY196" s="59">
        <f t="shared" si="808"/>
        <v>0</v>
      </c>
      <c r="CZ196" s="59">
        <f t="shared" si="808"/>
        <v>0</v>
      </c>
      <c r="DA196" s="59">
        <f t="shared" si="808"/>
        <v>0</v>
      </c>
      <c r="DB196" s="59">
        <f t="shared" si="808"/>
        <v>0</v>
      </c>
      <c r="DC196" s="59">
        <f t="shared" si="808"/>
        <v>0</v>
      </c>
      <c r="DD196" s="59">
        <f t="shared" si="808"/>
        <v>0</v>
      </c>
      <c r="DE196" s="59">
        <f t="shared" si="808"/>
        <v>0</v>
      </c>
      <c r="DF196" s="59">
        <f t="shared" si="808"/>
        <v>0</v>
      </c>
      <c r="DG196" s="59">
        <f t="shared" si="808"/>
        <v>0</v>
      </c>
      <c r="DH196" s="59">
        <f t="shared" ref="DH196:EI196" si="809">SUM(DH197:DH198)</f>
        <v>0</v>
      </c>
      <c r="DI196" s="59">
        <f t="shared" si="809"/>
        <v>0</v>
      </c>
      <c r="DJ196" s="59">
        <f t="shared" si="809"/>
        <v>0</v>
      </c>
      <c r="DK196" s="59">
        <f t="shared" si="809"/>
        <v>0</v>
      </c>
      <c r="DL196" s="59">
        <f t="shared" si="809"/>
        <v>0</v>
      </c>
      <c r="DM196" s="59">
        <f t="shared" si="809"/>
        <v>0</v>
      </c>
      <c r="DN196" s="59">
        <f t="shared" si="809"/>
        <v>0</v>
      </c>
      <c r="DO196" s="59">
        <f t="shared" si="809"/>
        <v>0</v>
      </c>
      <c r="DP196" s="59">
        <f t="shared" si="809"/>
        <v>0</v>
      </c>
      <c r="DQ196" s="59">
        <f t="shared" si="809"/>
        <v>0</v>
      </c>
      <c r="DR196" s="59">
        <f t="shared" si="809"/>
        <v>0</v>
      </c>
      <c r="DS196" s="59">
        <f t="shared" si="809"/>
        <v>0</v>
      </c>
      <c r="DT196" s="59">
        <f t="shared" si="809"/>
        <v>0</v>
      </c>
      <c r="DU196" s="59">
        <f t="shared" si="809"/>
        <v>0</v>
      </c>
      <c r="DV196" s="59">
        <f t="shared" si="809"/>
        <v>0</v>
      </c>
      <c r="DW196" s="59">
        <f t="shared" si="809"/>
        <v>0</v>
      </c>
      <c r="DX196" s="59">
        <f t="shared" si="809"/>
        <v>0</v>
      </c>
      <c r="DY196" s="59">
        <f t="shared" si="809"/>
        <v>0</v>
      </c>
      <c r="DZ196" s="59">
        <f t="shared" si="809"/>
        <v>0</v>
      </c>
      <c r="EA196" s="59">
        <f t="shared" si="809"/>
        <v>0</v>
      </c>
      <c r="EB196" s="59">
        <f t="shared" si="809"/>
        <v>0</v>
      </c>
      <c r="EC196" s="59">
        <f t="shared" si="809"/>
        <v>0</v>
      </c>
      <c r="ED196" s="59">
        <f t="shared" si="809"/>
        <v>0</v>
      </c>
      <c r="EE196" s="59">
        <f t="shared" si="809"/>
        <v>0</v>
      </c>
      <c r="EF196" s="59">
        <f t="shared" si="809"/>
        <v>0</v>
      </c>
      <c r="EG196" s="59">
        <f t="shared" si="809"/>
        <v>0</v>
      </c>
      <c r="EH196" s="59">
        <f t="shared" si="809"/>
        <v>0</v>
      </c>
      <c r="EI196" s="59">
        <f t="shared" si="809"/>
        <v>0</v>
      </c>
    </row>
    <row r="197" spans="2:139" x14ac:dyDescent="0.2">
      <c r="B197" s="110" t="s">
        <v>1117</v>
      </c>
      <c r="C197" s="110" t="s">
        <v>777</v>
      </c>
      <c r="D197" s="111" t="s">
        <v>493</v>
      </c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2">
        <f>SUM(S197:EI197)</f>
        <v>0</v>
      </c>
      <c r="Q197" s="112">
        <f>SUMIF(S$5:EI$5,"факт",S197:EI197)</f>
        <v>0</v>
      </c>
      <c r="R197" s="112">
        <f>P197-Q197</f>
        <v>0</v>
      </c>
      <c r="S197" s="113">
        <f>КРЕДИТЫ!S40*КРЕДИТЫ!$E$83</f>
        <v>0</v>
      </c>
      <c r="T197" s="113">
        <f>КРЕДИТЫ!T40*КРЕДИТЫ!$E$83</f>
        <v>0</v>
      </c>
      <c r="U197" s="113">
        <f>КРЕДИТЫ!U40*КРЕДИТЫ!$E$83</f>
        <v>0</v>
      </c>
      <c r="V197" s="113">
        <f>КРЕДИТЫ!V40*КРЕДИТЫ!$E$83</f>
        <v>0</v>
      </c>
      <c r="W197" s="113">
        <f>КРЕДИТЫ!W40*КРЕДИТЫ!$E$83</f>
        <v>0</v>
      </c>
      <c r="X197" s="113">
        <f>КРЕДИТЫ!X40*КРЕДИТЫ!$E$83</f>
        <v>0</v>
      </c>
      <c r="Y197" s="113">
        <f>КРЕДИТЫ!Y40*КРЕДИТЫ!$E$83</f>
        <v>0</v>
      </c>
      <c r="Z197" s="113">
        <f>КРЕДИТЫ!Z40*КРЕДИТЫ!$E$83</f>
        <v>0</v>
      </c>
      <c r="AA197" s="113">
        <f>КРЕДИТЫ!AA40*КРЕДИТЫ!$E$83</f>
        <v>0</v>
      </c>
      <c r="AB197" s="113">
        <f>КРЕДИТЫ!AB40*КРЕДИТЫ!$E$83</f>
        <v>0</v>
      </c>
      <c r="AC197" s="113">
        <f>КРЕДИТЫ!AC40*КРЕДИТЫ!$E$83</f>
        <v>0</v>
      </c>
      <c r="AD197" s="113">
        <f>КРЕДИТЫ!AD40*КРЕДИТЫ!$E$83</f>
        <v>0</v>
      </c>
      <c r="AE197" s="113">
        <f>КРЕДИТЫ!AE40*КРЕДИТЫ!$E$83</f>
        <v>0</v>
      </c>
      <c r="AF197" s="113">
        <f>КРЕДИТЫ!AF40*КРЕДИТЫ!$E$83</f>
        <v>0</v>
      </c>
      <c r="AG197" s="113">
        <f>КРЕДИТЫ!AG40*КРЕДИТЫ!$E$83</f>
        <v>0</v>
      </c>
      <c r="AH197" s="113">
        <f>КРЕДИТЫ!AH40*КРЕДИТЫ!$E$83</f>
        <v>0</v>
      </c>
      <c r="AI197" s="113">
        <f>КРЕДИТЫ!AI40*КРЕДИТЫ!$E$83</f>
        <v>0</v>
      </c>
      <c r="AJ197" s="113">
        <f>КРЕДИТЫ!AJ40*КРЕДИТЫ!$E$83</f>
        <v>0</v>
      </c>
      <c r="AK197" s="113">
        <f>КРЕДИТЫ!AK40*КРЕДИТЫ!$E$83</f>
        <v>0</v>
      </c>
      <c r="AL197" s="113">
        <f>КРЕДИТЫ!AL40*КРЕДИТЫ!$E$83</f>
        <v>0</v>
      </c>
      <c r="AM197" s="113">
        <f>КРЕДИТЫ!AM40*КРЕДИТЫ!$E$83</f>
        <v>0</v>
      </c>
      <c r="AN197" s="113">
        <f>КРЕДИТЫ!AN40*КРЕДИТЫ!$E$83</f>
        <v>0</v>
      </c>
      <c r="AO197" s="113">
        <f>КРЕДИТЫ!AO40*КРЕДИТЫ!$E$83</f>
        <v>0</v>
      </c>
      <c r="AP197" s="113">
        <f>КРЕДИТЫ!AP40*КРЕДИТЫ!$E$83</f>
        <v>0</v>
      </c>
      <c r="AQ197" s="113">
        <f>КРЕДИТЫ!AQ40*КРЕДИТЫ!$E$83</f>
        <v>0</v>
      </c>
      <c r="AR197" s="113">
        <f>КРЕДИТЫ!AR40*КРЕДИТЫ!$E$83</f>
        <v>0</v>
      </c>
      <c r="AS197" s="113">
        <f>КРЕДИТЫ!AS40*КРЕДИТЫ!$E$83</f>
        <v>0</v>
      </c>
      <c r="AT197" s="113">
        <f>КРЕДИТЫ!AT40*КРЕДИТЫ!$E$83</f>
        <v>0</v>
      </c>
      <c r="AU197" s="113">
        <f>КРЕДИТЫ!AU40*КРЕДИТЫ!$E$83</f>
        <v>0</v>
      </c>
      <c r="AV197" s="113">
        <f>КРЕДИТЫ!AV40*КРЕДИТЫ!$E$83</f>
        <v>0</v>
      </c>
      <c r="AW197" s="113">
        <f>КРЕДИТЫ!AW40*КРЕДИТЫ!$E$83</f>
        <v>0</v>
      </c>
      <c r="AX197" s="113">
        <f>КРЕДИТЫ!AX40*КРЕДИТЫ!$E$83</f>
        <v>0</v>
      </c>
      <c r="AY197" s="113">
        <f>КРЕДИТЫ!AY40*КРЕДИТЫ!$E$83</f>
        <v>0</v>
      </c>
      <c r="AZ197" s="113">
        <f>КРЕДИТЫ!AZ40*КРЕДИТЫ!$E$83</f>
        <v>0</v>
      </c>
      <c r="BA197" s="113">
        <f>КРЕДИТЫ!BA40*КРЕДИТЫ!$E$83</f>
        <v>0</v>
      </c>
      <c r="BB197" s="113">
        <f>КРЕДИТЫ!BB40*КРЕДИТЫ!$E$83</f>
        <v>0</v>
      </c>
      <c r="BC197" s="113">
        <f>КРЕДИТЫ!BC40*КРЕДИТЫ!$E$83</f>
        <v>0</v>
      </c>
      <c r="BD197" s="113">
        <f>КРЕДИТЫ!BD40*КРЕДИТЫ!$E$83</f>
        <v>0</v>
      </c>
      <c r="BE197" s="113">
        <f>КРЕДИТЫ!BE40*КРЕДИТЫ!$E$83</f>
        <v>0</v>
      </c>
      <c r="BF197" s="113">
        <f>КРЕДИТЫ!BF40*КРЕДИТЫ!$E$83</f>
        <v>0</v>
      </c>
      <c r="BG197" s="113">
        <f>КРЕДИТЫ!BG40*КРЕДИТЫ!$E$83</f>
        <v>0</v>
      </c>
      <c r="BH197" s="113">
        <f>КРЕДИТЫ!BH40*КРЕДИТЫ!$E$83</f>
        <v>0</v>
      </c>
      <c r="BI197" s="113">
        <f>КРЕДИТЫ!BI40*КРЕДИТЫ!$E$83</f>
        <v>0</v>
      </c>
      <c r="BJ197" s="113">
        <f>КРЕДИТЫ!BJ40*КРЕДИТЫ!$E$83</f>
        <v>0</v>
      </c>
      <c r="BK197" s="113">
        <f>КРЕДИТЫ!BK40*КРЕДИТЫ!$E$83</f>
        <v>0</v>
      </c>
      <c r="BL197" s="113">
        <f>КРЕДИТЫ!BL40*КРЕДИТЫ!$E$83</f>
        <v>0</v>
      </c>
      <c r="BM197" s="113">
        <f>КРЕДИТЫ!BM40*КРЕДИТЫ!$E$83</f>
        <v>0</v>
      </c>
      <c r="BN197" s="113">
        <f>КРЕДИТЫ!BN40*КРЕДИТЫ!$E$83</f>
        <v>0</v>
      </c>
      <c r="BO197" s="113">
        <f>КРЕДИТЫ!BO40*КРЕДИТЫ!$E$83</f>
        <v>0</v>
      </c>
      <c r="BP197" s="113">
        <f>КРЕДИТЫ!BP40*КРЕДИТЫ!$E$83</f>
        <v>0</v>
      </c>
      <c r="BQ197" s="113">
        <f>КРЕДИТЫ!BQ40*КРЕДИТЫ!$E$83</f>
        <v>0</v>
      </c>
      <c r="BR197" s="113">
        <f>КРЕДИТЫ!BR40*КРЕДИТЫ!$E$83</f>
        <v>0</v>
      </c>
      <c r="BS197" s="113">
        <f>КРЕДИТЫ!BS40*КРЕДИТЫ!$E$83</f>
        <v>0</v>
      </c>
      <c r="BT197" s="113">
        <f>КРЕДИТЫ!BT40*КРЕДИТЫ!$E$83</f>
        <v>0</v>
      </c>
      <c r="BU197" s="113">
        <f>КРЕДИТЫ!BU40*КРЕДИТЫ!$E$83</f>
        <v>0</v>
      </c>
      <c r="BV197" s="113">
        <f>КРЕДИТЫ!BV40*КРЕДИТЫ!$E$83</f>
        <v>0</v>
      </c>
      <c r="BW197" s="113">
        <f>КРЕДИТЫ!BW40*КРЕДИТЫ!$E$83</f>
        <v>0</v>
      </c>
      <c r="BX197" s="113">
        <f>КРЕДИТЫ!BX40*КРЕДИТЫ!$E$83</f>
        <v>0</v>
      </c>
      <c r="BY197" s="113">
        <f>КРЕДИТЫ!BY40*КРЕДИТЫ!$E$83</f>
        <v>0</v>
      </c>
      <c r="BZ197" s="113">
        <f>КРЕДИТЫ!BZ40*КРЕДИТЫ!$E$83</f>
        <v>0</v>
      </c>
      <c r="CA197" s="113">
        <f>КРЕДИТЫ!CA40*КРЕДИТЫ!$E$83</f>
        <v>0</v>
      </c>
      <c r="CB197" s="113">
        <f>КРЕДИТЫ!CB40*КРЕДИТЫ!$E$83</f>
        <v>0</v>
      </c>
      <c r="CC197" s="113">
        <f>КРЕДИТЫ!CC40*КРЕДИТЫ!$E$83</f>
        <v>0</v>
      </c>
      <c r="CD197" s="113">
        <f>КРЕДИТЫ!CD40*КРЕДИТЫ!$E$83</f>
        <v>0</v>
      </c>
      <c r="CE197" s="113">
        <f>КРЕДИТЫ!CE40*КРЕДИТЫ!$E$83</f>
        <v>0</v>
      </c>
      <c r="CF197" s="113">
        <f>КРЕДИТЫ!CF40*КРЕДИТЫ!$E$83</f>
        <v>0</v>
      </c>
      <c r="CG197" s="113">
        <f>КРЕДИТЫ!CG40*КРЕДИТЫ!$E$83</f>
        <v>0</v>
      </c>
      <c r="CH197" s="113">
        <f>КРЕДИТЫ!CH40*КРЕДИТЫ!$E$83</f>
        <v>0</v>
      </c>
      <c r="CI197" s="113">
        <f>КРЕДИТЫ!CI40*КРЕДИТЫ!$E$83</f>
        <v>0</v>
      </c>
      <c r="CJ197" s="113">
        <f>КРЕДИТЫ!CJ40*КРЕДИТЫ!$E$83</f>
        <v>0</v>
      </c>
      <c r="CK197" s="113">
        <f>КРЕДИТЫ!CK40*КРЕДИТЫ!$E$83</f>
        <v>0</v>
      </c>
      <c r="CL197" s="113">
        <f>КРЕДИТЫ!CL40*КРЕДИТЫ!$E$83</f>
        <v>0</v>
      </c>
      <c r="CM197" s="113">
        <f>КРЕДИТЫ!CM40*КРЕДИТЫ!$E$83</f>
        <v>0</v>
      </c>
      <c r="CN197" s="113">
        <f>КРЕДИТЫ!CN40*КРЕДИТЫ!$E$83</f>
        <v>0</v>
      </c>
      <c r="CO197" s="113">
        <f>КРЕДИТЫ!CO40*КРЕДИТЫ!$E$83</f>
        <v>0</v>
      </c>
      <c r="CP197" s="113">
        <f>КРЕДИТЫ!CP40*КРЕДИТЫ!$E$83</f>
        <v>0</v>
      </c>
      <c r="CQ197" s="113">
        <f>КРЕДИТЫ!CQ40*КРЕДИТЫ!$E$83</f>
        <v>0</v>
      </c>
      <c r="CR197" s="113">
        <f>КРЕДИТЫ!CR40*КРЕДИТЫ!$E$83</f>
        <v>0</v>
      </c>
      <c r="CS197" s="113">
        <f>КРЕДИТЫ!CS40*КРЕДИТЫ!$E$83</f>
        <v>0</v>
      </c>
      <c r="CT197" s="113">
        <f>КРЕДИТЫ!CT40*КРЕДИТЫ!$E$83</f>
        <v>0</v>
      </c>
      <c r="CU197" s="113">
        <f>КРЕДИТЫ!CU40*КРЕДИТЫ!$E$83</f>
        <v>0</v>
      </c>
      <c r="CV197" s="113">
        <f>КРЕДИТЫ!CV40*КРЕДИТЫ!$E$83</f>
        <v>0</v>
      </c>
      <c r="CW197" s="113">
        <f>КРЕДИТЫ!CW40*КРЕДИТЫ!$E$83</f>
        <v>0</v>
      </c>
      <c r="CX197" s="113">
        <f>КРЕДИТЫ!CX40*КРЕДИТЫ!$E$83</f>
        <v>0</v>
      </c>
      <c r="CY197" s="113">
        <f>КРЕДИТЫ!CY40*КРЕДИТЫ!$E$83</f>
        <v>0</v>
      </c>
      <c r="CZ197" s="113">
        <f>КРЕДИТЫ!CZ40*КРЕДИТЫ!$E$83</f>
        <v>0</v>
      </c>
      <c r="DA197" s="113">
        <f>КРЕДИТЫ!DA40*КРЕДИТЫ!$E$83</f>
        <v>0</v>
      </c>
      <c r="DB197" s="113">
        <f>КРЕДИТЫ!DB40*КРЕДИТЫ!$E$83</f>
        <v>0</v>
      </c>
      <c r="DC197" s="113">
        <f>КРЕДИТЫ!DC40*КРЕДИТЫ!$E$83</f>
        <v>0</v>
      </c>
      <c r="DD197" s="113">
        <f>КРЕДИТЫ!DD40*КРЕДИТЫ!$E$83</f>
        <v>0</v>
      </c>
      <c r="DE197" s="113">
        <f>КРЕДИТЫ!DE40*КРЕДИТЫ!$E$83</f>
        <v>0</v>
      </c>
      <c r="DF197" s="113">
        <f>КРЕДИТЫ!DF40*КРЕДИТЫ!$E$83</f>
        <v>0</v>
      </c>
      <c r="DG197" s="113">
        <f>КРЕДИТЫ!DG40*КРЕДИТЫ!$E$83</f>
        <v>0</v>
      </c>
      <c r="DH197" s="113">
        <f>КРЕДИТЫ!DH40*КРЕДИТЫ!$E$83</f>
        <v>0</v>
      </c>
      <c r="DI197" s="113">
        <f>КРЕДИТЫ!DI40*КРЕДИТЫ!$E$83</f>
        <v>0</v>
      </c>
      <c r="DJ197" s="113">
        <f>КРЕДИТЫ!DJ40*КРЕДИТЫ!$E$83</f>
        <v>0</v>
      </c>
      <c r="DK197" s="113">
        <f>КРЕДИТЫ!DK40*КРЕДИТЫ!$E$83</f>
        <v>0</v>
      </c>
      <c r="DL197" s="113">
        <f>КРЕДИТЫ!DL40*КРЕДИТЫ!$E$83</f>
        <v>0</v>
      </c>
      <c r="DM197" s="113">
        <f>КРЕДИТЫ!DM40*КРЕДИТЫ!$E$83</f>
        <v>0</v>
      </c>
      <c r="DN197" s="113">
        <f>КРЕДИТЫ!DN40*КРЕДИТЫ!$E$83</f>
        <v>0</v>
      </c>
      <c r="DO197" s="113">
        <f>КРЕДИТЫ!DO40*КРЕДИТЫ!$E$83</f>
        <v>0</v>
      </c>
      <c r="DP197" s="113">
        <f>КРЕДИТЫ!DP40*КРЕДИТЫ!$E$83</f>
        <v>0</v>
      </c>
      <c r="DQ197" s="113">
        <f>КРЕДИТЫ!DQ40*КРЕДИТЫ!$E$83</f>
        <v>0</v>
      </c>
      <c r="DR197" s="113">
        <f>КРЕДИТЫ!DR40*КРЕДИТЫ!$E$83</f>
        <v>0</v>
      </c>
      <c r="DS197" s="113">
        <f>КРЕДИТЫ!DS40*КРЕДИТЫ!$E$83</f>
        <v>0</v>
      </c>
      <c r="DT197" s="113">
        <f>КРЕДИТЫ!DT40*КРЕДИТЫ!$E$83</f>
        <v>0</v>
      </c>
      <c r="DU197" s="113">
        <f>КРЕДИТЫ!DU40*КРЕДИТЫ!$E$83</f>
        <v>0</v>
      </c>
      <c r="DV197" s="113">
        <f>КРЕДИТЫ!DV40*КРЕДИТЫ!$E$83</f>
        <v>0</v>
      </c>
      <c r="DW197" s="113">
        <f>КРЕДИТЫ!DW40*КРЕДИТЫ!$E$83</f>
        <v>0</v>
      </c>
      <c r="DX197" s="113">
        <f>КРЕДИТЫ!DX40*КРЕДИТЫ!$E$83</f>
        <v>0</v>
      </c>
      <c r="DY197" s="113">
        <f>КРЕДИТЫ!DY40*КРЕДИТЫ!$E$83</f>
        <v>0</v>
      </c>
      <c r="DZ197" s="113">
        <f>КРЕДИТЫ!DZ40*КРЕДИТЫ!$E$83</f>
        <v>0</v>
      </c>
      <c r="EA197" s="113">
        <f>КРЕДИТЫ!EA40*КРЕДИТЫ!$E$83</f>
        <v>0</v>
      </c>
      <c r="EB197" s="113">
        <f>КРЕДИТЫ!EB40*КРЕДИТЫ!$E$83</f>
        <v>0</v>
      </c>
      <c r="EC197" s="113">
        <f>КРЕДИТЫ!EC40*КРЕДИТЫ!$E$83</f>
        <v>0</v>
      </c>
      <c r="ED197" s="113">
        <f>КРЕДИТЫ!ED40*КРЕДИТЫ!$E$83</f>
        <v>0</v>
      </c>
      <c r="EE197" s="113">
        <f>КРЕДИТЫ!EE40*КРЕДИТЫ!$E$83</f>
        <v>0</v>
      </c>
      <c r="EF197" s="113">
        <f>КРЕДИТЫ!EF40*КРЕДИТЫ!$E$83</f>
        <v>0</v>
      </c>
      <c r="EG197" s="113">
        <f>КРЕДИТЫ!EG40*КРЕДИТЫ!$E$83</f>
        <v>0</v>
      </c>
      <c r="EH197" s="113">
        <f>КРЕДИТЫ!EH40*КРЕДИТЫ!$E$83</f>
        <v>0</v>
      </c>
      <c r="EI197" s="113">
        <f>КРЕДИТЫ!EI40*КРЕДИТЫ!$E$83</f>
        <v>0</v>
      </c>
    </row>
    <row r="198" spans="2:139" x14ac:dyDescent="0.2">
      <c r="B198" s="110"/>
      <c r="C198" s="110" t="s">
        <v>778</v>
      </c>
      <c r="D198" s="111" t="s">
        <v>537</v>
      </c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2">
        <f>SUM(S198:EI198)</f>
        <v>0</v>
      </c>
      <c r="Q198" s="112">
        <f>SUMIF(S$5:EI$5,"факт",S198:EI198)</f>
        <v>0</v>
      </c>
      <c r="R198" s="112">
        <f>P198-Q198</f>
        <v>0</v>
      </c>
      <c r="S198" s="113">
        <f>КРЕДИТЫ!S84</f>
        <v>0</v>
      </c>
      <c r="T198" s="113">
        <f>КРЕДИТЫ!T84</f>
        <v>0</v>
      </c>
      <c r="U198" s="113">
        <f>КРЕДИТЫ!U84</f>
        <v>0</v>
      </c>
      <c r="V198" s="113">
        <f>КРЕДИТЫ!V84</f>
        <v>0</v>
      </c>
      <c r="W198" s="113">
        <f>КРЕДИТЫ!W84</f>
        <v>0</v>
      </c>
      <c r="X198" s="113">
        <f>КРЕДИТЫ!X84</f>
        <v>0</v>
      </c>
      <c r="Y198" s="113">
        <f>КРЕДИТЫ!Y84</f>
        <v>0</v>
      </c>
      <c r="Z198" s="113">
        <f>КРЕДИТЫ!Z84</f>
        <v>0</v>
      </c>
      <c r="AA198" s="113">
        <f>КРЕДИТЫ!AA84</f>
        <v>0</v>
      </c>
      <c r="AB198" s="113">
        <f>КРЕДИТЫ!AB84</f>
        <v>0</v>
      </c>
      <c r="AC198" s="113">
        <f>КРЕДИТЫ!AC84</f>
        <v>0</v>
      </c>
      <c r="AD198" s="113">
        <f>КРЕДИТЫ!AD84</f>
        <v>0</v>
      </c>
      <c r="AE198" s="113">
        <f>КРЕДИТЫ!AE84</f>
        <v>0</v>
      </c>
      <c r="AF198" s="113">
        <f>КРЕДИТЫ!AF84</f>
        <v>0</v>
      </c>
      <c r="AG198" s="113">
        <f>КРЕДИТЫ!AG84</f>
        <v>0</v>
      </c>
      <c r="AH198" s="113">
        <f>КРЕДИТЫ!AH84</f>
        <v>0</v>
      </c>
      <c r="AI198" s="113">
        <f>КРЕДИТЫ!AI84</f>
        <v>0</v>
      </c>
      <c r="AJ198" s="113">
        <f>КРЕДИТЫ!AJ84</f>
        <v>0</v>
      </c>
      <c r="AK198" s="113">
        <f>КРЕДИТЫ!AK84</f>
        <v>0</v>
      </c>
      <c r="AL198" s="113">
        <f>КРЕДИТЫ!AL84</f>
        <v>0</v>
      </c>
      <c r="AM198" s="113">
        <f>КРЕДИТЫ!AM84</f>
        <v>0</v>
      </c>
      <c r="AN198" s="113">
        <f>КРЕДИТЫ!AN84</f>
        <v>0</v>
      </c>
      <c r="AO198" s="113">
        <f>КРЕДИТЫ!AO84</f>
        <v>0</v>
      </c>
      <c r="AP198" s="113">
        <f>КРЕДИТЫ!AP84</f>
        <v>0</v>
      </c>
      <c r="AQ198" s="113">
        <f>КРЕДИТЫ!AQ84</f>
        <v>0</v>
      </c>
      <c r="AR198" s="113">
        <f>КРЕДИТЫ!AR84</f>
        <v>0</v>
      </c>
      <c r="AS198" s="113">
        <f>КРЕДИТЫ!AS84</f>
        <v>0</v>
      </c>
      <c r="AT198" s="113">
        <f>КРЕДИТЫ!AT84</f>
        <v>0</v>
      </c>
      <c r="AU198" s="113">
        <f>КРЕДИТЫ!AU84</f>
        <v>0</v>
      </c>
      <c r="AV198" s="113">
        <f>КРЕДИТЫ!AV84</f>
        <v>0</v>
      </c>
      <c r="AW198" s="113">
        <f>КРЕДИТЫ!AW84</f>
        <v>0</v>
      </c>
      <c r="AX198" s="113">
        <f>КРЕДИТЫ!AX84</f>
        <v>0</v>
      </c>
      <c r="AY198" s="113">
        <f>КРЕДИТЫ!AY84</f>
        <v>0</v>
      </c>
      <c r="AZ198" s="113">
        <f>КРЕДИТЫ!AZ84</f>
        <v>0</v>
      </c>
      <c r="BA198" s="113">
        <f>КРЕДИТЫ!BA84</f>
        <v>0</v>
      </c>
      <c r="BB198" s="113">
        <f>КРЕДИТЫ!BB84</f>
        <v>0</v>
      </c>
      <c r="BC198" s="113">
        <f>КРЕДИТЫ!BC84</f>
        <v>0</v>
      </c>
      <c r="BD198" s="113">
        <f>КРЕДИТЫ!BD84</f>
        <v>0</v>
      </c>
      <c r="BE198" s="113">
        <f>КРЕДИТЫ!BE84</f>
        <v>0</v>
      </c>
      <c r="BF198" s="113">
        <f>КРЕДИТЫ!BF84</f>
        <v>0</v>
      </c>
      <c r="BG198" s="113">
        <f>КРЕДИТЫ!BG84</f>
        <v>0</v>
      </c>
      <c r="BH198" s="113">
        <f>КРЕДИТЫ!BH84</f>
        <v>0</v>
      </c>
      <c r="BI198" s="113">
        <f>КРЕДИТЫ!BI84</f>
        <v>0</v>
      </c>
      <c r="BJ198" s="113">
        <f>КРЕДИТЫ!BJ84</f>
        <v>0</v>
      </c>
      <c r="BK198" s="113">
        <f>КРЕДИТЫ!BK84</f>
        <v>0</v>
      </c>
      <c r="BL198" s="113">
        <f>КРЕДИТЫ!BL84</f>
        <v>0</v>
      </c>
      <c r="BM198" s="113">
        <f>КРЕДИТЫ!BM84</f>
        <v>0</v>
      </c>
      <c r="BN198" s="113">
        <f>КРЕДИТЫ!BN84</f>
        <v>0</v>
      </c>
      <c r="BO198" s="113">
        <f>КРЕДИТЫ!BO84</f>
        <v>0</v>
      </c>
      <c r="BP198" s="113">
        <f>КРЕДИТЫ!BP84</f>
        <v>0</v>
      </c>
      <c r="BQ198" s="113">
        <f>КРЕДИТЫ!BQ84</f>
        <v>0</v>
      </c>
      <c r="BR198" s="113">
        <f>КРЕДИТЫ!BR84</f>
        <v>0</v>
      </c>
      <c r="BS198" s="113">
        <f>КРЕДИТЫ!BS84</f>
        <v>0</v>
      </c>
      <c r="BT198" s="113">
        <f>КРЕДИТЫ!BT84</f>
        <v>0</v>
      </c>
      <c r="BU198" s="113">
        <f>КРЕДИТЫ!BU84</f>
        <v>0</v>
      </c>
      <c r="BV198" s="113">
        <f>КРЕДИТЫ!BV84</f>
        <v>0</v>
      </c>
      <c r="BW198" s="113">
        <f>КРЕДИТЫ!BW84</f>
        <v>0</v>
      </c>
      <c r="BX198" s="113">
        <f>КРЕДИТЫ!BX84</f>
        <v>0</v>
      </c>
      <c r="BY198" s="113">
        <f>КРЕДИТЫ!BY84</f>
        <v>0</v>
      </c>
      <c r="BZ198" s="113">
        <f>КРЕДИТЫ!BZ84</f>
        <v>0</v>
      </c>
      <c r="CA198" s="113">
        <f>КРЕДИТЫ!CA84</f>
        <v>0</v>
      </c>
      <c r="CB198" s="113">
        <f>КРЕДИТЫ!CB84</f>
        <v>0</v>
      </c>
      <c r="CC198" s="113">
        <f>КРЕДИТЫ!CC84</f>
        <v>0</v>
      </c>
      <c r="CD198" s="113">
        <f>КРЕДИТЫ!CD84</f>
        <v>0</v>
      </c>
      <c r="CE198" s="113">
        <f>КРЕДИТЫ!CE84</f>
        <v>0</v>
      </c>
      <c r="CF198" s="113">
        <f>КРЕДИТЫ!CF84</f>
        <v>0</v>
      </c>
      <c r="CG198" s="113">
        <f>КРЕДИТЫ!CG84</f>
        <v>0</v>
      </c>
      <c r="CH198" s="113">
        <f>КРЕДИТЫ!CH84</f>
        <v>0</v>
      </c>
      <c r="CI198" s="113">
        <f>КРЕДИТЫ!CI84</f>
        <v>0</v>
      </c>
      <c r="CJ198" s="113">
        <f>КРЕДИТЫ!CJ84</f>
        <v>0</v>
      </c>
      <c r="CK198" s="113">
        <f>КРЕДИТЫ!CK84</f>
        <v>0</v>
      </c>
      <c r="CL198" s="113">
        <f>КРЕДИТЫ!CL84</f>
        <v>0</v>
      </c>
      <c r="CM198" s="113">
        <f>КРЕДИТЫ!CM84</f>
        <v>0</v>
      </c>
      <c r="CN198" s="113">
        <f>КРЕДИТЫ!CN84</f>
        <v>0</v>
      </c>
      <c r="CO198" s="113">
        <f>КРЕДИТЫ!CO84</f>
        <v>0</v>
      </c>
      <c r="CP198" s="113">
        <f>КРЕДИТЫ!CP84</f>
        <v>0</v>
      </c>
      <c r="CQ198" s="113">
        <f>КРЕДИТЫ!CQ84</f>
        <v>0</v>
      </c>
      <c r="CR198" s="113">
        <f>КРЕДИТЫ!CR84</f>
        <v>0</v>
      </c>
      <c r="CS198" s="113">
        <f>КРЕДИТЫ!CS84</f>
        <v>0</v>
      </c>
      <c r="CT198" s="113">
        <f>КРЕДИТЫ!CT84</f>
        <v>0</v>
      </c>
      <c r="CU198" s="113">
        <f>КРЕДИТЫ!CU84</f>
        <v>0</v>
      </c>
      <c r="CV198" s="113">
        <f>КРЕДИТЫ!CV84</f>
        <v>0</v>
      </c>
      <c r="CW198" s="113">
        <f>КРЕДИТЫ!CW84</f>
        <v>0</v>
      </c>
      <c r="CX198" s="113">
        <f>КРЕДИТЫ!CX84</f>
        <v>0</v>
      </c>
      <c r="CY198" s="113">
        <f>КРЕДИТЫ!CY84</f>
        <v>0</v>
      </c>
      <c r="CZ198" s="113">
        <f>КРЕДИТЫ!CZ84</f>
        <v>0</v>
      </c>
      <c r="DA198" s="113">
        <f>КРЕДИТЫ!DA84</f>
        <v>0</v>
      </c>
      <c r="DB198" s="113">
        <f>КРЕДИТЫ!DB84</f>
        <v>0</v>
      </c>
      <c r="DC198" s="113">
        <f>КРЕДИТЫ!DC84</f>
        <v>0</v>
      </c>
      <c r="DD198" s="113">
        <f>КРЕДИТЫ!DD84</f>
        <v>0</v>
      </c>
      <c r="DE198" s="113">
        <f>КРЕДИТЫ!DE84</f>
        <v>0</v>
      </c>
      <c r="DF198" s="113">
        <f>КРЕДИТЫ!DF84</f>
        <v>0</v>
      </c>
      <c r="DG198" s="113">
        <f>КРЕДИТЫ!DG84</f>
        <v>0</v>
      </c>
      <c r="DH198" s="113">
        <f>КРЕДИТЫ!DH84</f>
        <v>0</v>
      </c>
      <c r="DI198" s="113">
        <f>КРЕДИТЫ!DI84</f>
        <v>0</v>
      </c>
      <c r="DJ198" s="113">
        <f>КРЕДИТЫ!DJ84</f>
        <v>0</v>
      </c>
      <c r="DK198" s="113">
        <f>КРЕДИТЫ!DK84</f>
        <v>0</v>
      </c>
      <c r="DL198" s="113">
        <f>КРЕДИТЫ!DL84</f>
        <v>0</v>
      </c>
      <c r="DM198" s="113">
        <f>КРЕДИТЫ!DM84</f>
        <v>0</v>
      </c>
      <c r="DN198" s="113">
        <f>КРЕДИТЫ!DN84</f>
        <v>0</v>
      </c>
      <c r="DO198" s="113">
        <f>КРЕДИТЫ!DO84</f>
        <v>0</v>
      </c>
      <c r="DP198" s="113">
        <f>КРЕДИТЫ!DP84</f>
        <v>0</v>
      </c>
      <c r="DQ198" s="113">
        <f>КРЕДИТЫ!DQ84</f>
        <v>0</v>
      </c>
      <c r="DR198" s="113">
        <f>КРЕДИТЫ!DR84</f>
        <v>0</v>
      </c>
      <c r="DS198" s="113">
        <f>КРЕДИТЫ!DS84</f>
        <v>0</v>
      </c>
      <c r="DT198" s="113">
        <f>КРЕДИТЫ!DT84</f>
        <v>0</v>
      </c>
      <c r="DU198" s="113">
        <f>КРЕДИТЫ!DU84</f>
        <v>0</v>
      </c>
      <c r="DV198" s="113">
        <f>КРЕДИТЫ!DV84</f>
        <v>0</v>
      </c>
      <c r="DW198" s="113">
        <f>КРЕДИТЫ!DW84</f>
        <v>0</v>
      </c>
      <c r="DX198" s="113">
        <f>КРЕДИТЫ!DX84</f>
        <v>0</v>
      </c>
      <c r="DY198" s="113">
        <f>КРЕДИТЫ!DY84</f>
        <v>0</v>
      </c>
      <c r="DZ198" s="113">
        <f>КРЕДИТЫ!DZ84</f>
        <v>0</v>
      </c>
      <c r="EA198" s="113">
        <f>КРЕДИТЫ!EA84</f>
        <v>0</v>
      </c>
      <c r="EB198" s="113">
        <f>КРЕДИТЫ!EB84</f>
        <v>0</v>
      </c>
      <c r="EC198" s="113">
        <f>КРЕДИТЫ!EC84</f>
        <v>0</v>
      </c>
      <c r="ED198" s="113">
        <f>КРЕДИТЫ!ED84</f>
        <v>0</v>
      </c>
      <c r="EE198" s="113">
        <f>КРЕДИТЫ!EE84</f>
        <v>0</v>
      </c>
      <c r="EF198" s="113">
        <f>КРЕДИТЫ!EF84</f>
        <v>0</v>
      </c>
      <c r="EG198" s="113">
        <f>КРЕДИТЫ!EG84</f>
        <v>0</v>
      </c>
      <c r="EH198" s="113">
        <f>КРЕДИТЫ!EH84</f>
        <v>0</v>
      </c>
      <c r="EI198" s="113">
        <f>КРЕДИТЫ!EI84</f>
        <v>0</v>
      </c>
    </row>
    <row r="199" spans="2:139" x14ac:dyDescent="0.2">
      <c r="B199" s="108"/>
      <c r="C199" s="108" t="s">
        <v>779</v>
      </c>
      <c r="P199" s="109">
        <f>SUM(P200:P202)</f>
        <v>0</v>
      </c>
      <c r="Q199" s="109">
        <f t="shared" ref="Q199:CB199" si="810">SUM(Q200:Q202)</f>
        <v>0</v>
      </c>
      <c r="R199" s="109">
        <f t="shared" si="810"/>
        <v>0</v>
      </c>
      <c r="S199" s="59">
        <f t="shared" si="810"/>
        <v>0</v>
      </c>
      <c r="T199" s="59">
        <f t="shared" si="810"/>
        <v>0</v>
      </c>
      <c r="U199" s="59">
        <f t="shared" ref="U199:AW199" si="811">SUM(U200:U202)</f>
        <v>0</v>
      </c>
      <c r="V199" s="59">
        <f t="shared" si="811"/>
        <v>0</v>
      </c>
      <c r="W199" s="59">
        <f t="shared" si="811"/>
        <v>0</v>
      </c>
      <c r="X199" s="59">
        <f t="shared" si="811"/>
        <v>0</v>
      </c>
      <c r="Y199" s="59">
        <f t="shared" si="811"/>
        <v>0</v>
      </c>
      <c r="Z199" s="59">
        <f t="shared" si="811"/>
        <v>0</v>
      </c>
      <c r="AA199" s="59">
        <f t="shared" si="811"/>
        <v>0</v>
      </c>
      <c r="AB199" s="59">
        <f t="shared" si="811"/>
        <v>0</v>
      </c>
      <c r="AC199" s="59">
        <f t="shared" si="811"/>
        <v>0</v>
      </c>
      <c r="AD199" s="59">
        <f t="shared" si="811"/>
        <v>0</v>
      </c>
      <c r="AE199" s="59">
        <f t="shared" si="811"/>
        <v>0</v>
      </c>
      <c r="AF199" s="59">
        <f t="shared" si="811"/>
        <v>0</v>
      </c>
      <c r="AG199" s="59">
        <f t="shared" si="811"/>
        <v>0</v>
      </c>
      <c r="AH199" s="59">
        <f t="shared" si="811"/>
        <v>0</v>
      </c>
      <c r="AI199" s="59">
        <f t="shared" si="811"/>
        <v>0</v>
      </c>
      <c r="AJ199" s="59">
        <f t="shared" si="811"/>
        <v>0</v>
      </c>
      <c r="AK199" s="59">
        <f t="shared" si="811"/>
        <v>0</v>
      </c>
      <c r="AL199" s="59">
        <f t="shared" si="811"/>
        <v>0</v>
      </c>
      <c r="AM199" s="59">
        <f t="shared" si="811"/>
        <v>0</v>
      </c>
      <c r="AN199" s="59">
        <f t="shared" si="811"/>
        <v>0</v>
      </c>
      <c r="AO199" s="59">
        <f t="shared" si="811"/>
        <v>0</v>
      </c>
      <c r="AP199" s="59">
        <f t="shared" si="811"/>
        <v>0</v>
      </c>
      <c r="AQ199" s="59">
        <f t="shared" si="811"/>
        <v>0</v>
      </c>
      <c r="AR199" s="59">
        <f t="shared" si="811"/>
        <v>0</v>
      </c>
      <c r="AS199" s="59">
        <f t="shared" si="811"/>
        <v>0</v>
      </c>
      <c r="AT199" s="59">
        <f t="shared" si="811"/>
        <v>0</v>
      </c>
      <c r="AU199" s="59">
        <f t="shared" si="811"/>
        <v>0</v>
      </c>
      <c r="AV199" s="59">
        <f t="shared" si="811"/>
        <v>0</v>
      </c>
      <c r="AW199" s="59">
        <f t="shared" si="811"/>
        <v>0</v>
      </c>
      <c r="AX199" s="59">
        <f t="shared" si="810"/>
        <v>0</v>
      </c>
      <c r="AY199" s="59">
        <f t="shared" si="810"/>
        <v>0</v>
      </c>
      <c r="AZ199" s="59">
        <f t="shared" si="810"/>
        <v>0</v>
      </c>
      <c r="BA199" s="59">
        <f t="shared" si="810"/>
        <v>0</v>
      </c>
      <c r="BB199" s="59">
        <f t="shared" si="810"/>
        <v>0</v>
      </c>
      <c r="BC199" s="59">
        <f t="shared" si="810"/>
        <v>0</v>
      </c>
      <c r="BD199" s="59">
        <f t="shared" si="810"/>
        <v>0</v>
      </c>
      <c r="BE199" s="59">
        <f t="shared" si="810"/>
        <v>0</v>
      </c>
      <c r="BF199" s="59">
        <f t="shared" si="810"/>
        <v>0</v>
      </c>
      <c r="BG199" s="59">
        <f t="shared" si="810"/>
        <v>0</v>
      </c>
      <c r="BH199" s="59">
        <f t="shared" si="810"/>
        <v>0</v>
      </c>
      <c r="BI199" s="59">
        <f t="shared" si="810"/>
        <v>0</v>
      </c>
      <c r="BJ199" s="59">
        <f t="shared" si="810"/>
        <v>0</v>
      </c>
      <c r="BK199" s="59">
        <f t="shared" si="810"/>
        <v>0</v>
      </c>
      <c r="BL199" s="59">
        <f t="shared" si="810"/>
        <v>0</v>
      </c>
      <c r="BM199" s="59">
        <f t="shared" si="810"/>
        <v>0</v>
      </c>
      <c r="BN199" s="59">
        <f t="shared" si="810"/>
        <v>0</v>
      </c>
      <c r="BO199" s="59">
        <f t="shared" si="810"/>
        <v>0</v>
      </c>
      <c r="BP199" s="59">
        <f t="shared" si="810"/>
        <v>0</v>
      </c>
      <c r="BQ199" s="59">
        <f t="shared" si="810"/>
        <v>0</v>
      </c>
      <c r="BR199" s="59">
        <f t="shared" si="810"/>
        <v>0</v>
      </c>
      <c r="BS199" s="59">
        <f t="shared" si="810"/>
        <v>0</v>
      </c>
      <c r="BT199" s="59">
        <f t="shared" si="810"/>
        <v>0</v>
      </c>
      <c r="BU199" s="59">
        <f t="shared" si="810"/>
        <v>0</v>
      </c>
      <c r="BV199" s="59">
        <f t="shared" si="810"/>
        <v>0</v>
      </c>
      <c r="BW199" s="59">
        <f t="shared" si="810"/>
        <v>0</v>
      </c>
      <c r="BX199" s="59">
        <f t="shared" si="810"/>
        <v>0</v>
      </c>
      <c r="BY199" s="59">
        <f t="shared" si="810"/>
        <v>0</v>
      </c>
      <c r="BZ199" s="59">
        <f t="shared" si="810"/>
        <v>0</v>
      </c>
      <c r="CA199" s="59">
        <f t="shared" si="810"/>
        <v>0</v>
      </c>
      <c r="CB199" s="59">
        <f t="shared" si="810"/>
        <v>0</v>
      </c>
      <c r="CC199" s="59">
        <f t="shared" ref="CC199:EI199" si="812">SUM(CC200:CC202)</f>
        <v>0</v>
      </c>
      <c r="CD199" s="59">
        <f t="shared" si="812"/>
        <v>0</v>
      </c>
      <c r="CE199" s="59">
        <f t="shared" si="812"/>
        <v>0</v>
      </c>
      <c r="CF199" s="59">
        <f t="shared" si="812"/>
        <v>0</v>
      </c>
      <c r="CG199" s="59">
        <f t="shared" si="812"/>
        <v>0</v>
      </c>
      <c r="CH199" s="59">
        <f t="shared" si="812"/>
        <v>0</v>
      </c>
      <c r="CI199" s="59">
        <f t="shared" si="812"/>
        <v>0</v>
      </c>
      <c r="CJ199" s="59">
        <f t="shared" si="812"/>
        <v>0</v>
      </c>
      <c r="CK199" s="59">
        <f t="shared" si="812"/>
        <v>0</v>
      </c>
      <c r="CL199" s="59">
        <f t="shared" si="812"/>
        <v>0</v>
      </c>
      <c r="CM199" s="59">
        <f t="shared" si="812"/>
        <v>0</v>
      </c>
      <c r="CN199" s="59">
        <f t="shared" si="812"/>
        <v>0</v>
      </c>
      <c r="CO199" s="59">
        <f t="shared" si="812"/>
        <v>0</v>
      </c>
      <c r="CP199" s="59">
        <f t="shared" si="812"/>
        <v>0</v>
      </c>
      <c r="CQ199" s="59">
        <f t="shared" si="812"/>
        <v>0</v>
      </c>
      <c r="CR199" s="59">
        <f t="shared" si="812"/>
        <v>0</v>
      </c>
      <c r="CS199" s="59">
        <f t="shared" si="812"/>
        <v>0</v>
      </c>
      <c r="CT199" s="59">
        <f t="shared" si="812"/>
        <v>0</v>
      </c>
      <c r="CU199" s="59">
        <f t="shared" si="812"/>
        <v>0</v>
      </c>
      <c r="CV199" s="59">
        <f t="shared" si="812"/>
        <v>0</v>
      </c>
      <c r="CW199" s="59">
        <f t="shared" si="812"/>
        <v>0</v>
      </c>
      <c r="CX199" s="59">
        <f t="shared" si="812"/>
        <v>0</v>
      </c>
      <c r="CY199" s="59">
        <f t="shared" si="812"/>
        <v>0</v>
      </c>
      <c r="CZ199" s="59">
        <f t="shared" si="812"/>
        <v>0</v>
      </c>
      <c r="DA199" s="59">
        <f t="shared" si="812"/>
        <v>0</v>
      </c>
      <c r="DB199" s="59">
        <f t="shared" si="812"/>
        <v>0</v>
      </c>
      <c r="DC199" s="59">
        <f t="shared" si="812"/>
        <v>0</v>
      </c>
      <c r="DD199" s="59">
        <f t="shared" si="812"/>
        <v>0</v>
      </c>
      <c r="DE199" s="59">
        <f t="shared" si="812"/>
        <v>0</v>
      </c>
      <c r="DF199" s="59">
        <f t="shared" si="812"/>
        <v>0</v>
      </c>
      <c r="DG199" s="59">
        <f t="shared" si="812"/>
        <v>0</v>
      </c>
      <c r="DH199" s="59">
        <f t="shared" si="812"/>
        <v>0</v>
      </c>
      <c r="DI199" s="59">
        <f t="shared" si="812"/>
        <v>0</v>
      </c>
      <c r="DJ199" s="59">
        <f t="shared" si="812"/>
        <v>0</v>
      </c>
      <c r="DK199" s="59">
        <f t="shared" si="812"/>
        <v>0</v>
      </c>
      <c r="DL199" s="59">
        <f t="shared" si="812"/>
        <v>0</v>
      </c>
      <c r="DM199" s="59">
        <f t="shared" si="812"/>
        <v>0</v>
      </c>
      <c r="DN199" s="59">
        <f t="shared" si="812"/>
        <v>0</v>
      </c>
      <c r="DO199" s="59">
        <f t="shared" si="812"/>
        <v>0</v>
      </c>
      <c r="DP199" s="59">
        <f t="shared" si="812"/>
        <v>0</v>
      </c>
      <c r="DQ199" s="59">
        <f t="shared" si="812"/>
        <v>0</v>
      </c>
      <c r="DR199" s="59">
        <f t="shared" si="812"/>
        <v>0</v>
      </c>
      <c r="DS199" s="59">
        <f t="shared" si="812"/>
        <v>0</v>
      </c>
      <c r="DT199" s="59">
        <f t="shared" si="812"/>
        <v>0</v>
      </c>
      <c r="DU199" s="59">
        <f t="shared" si="812"/>
        <v>0</v>
      </c>
      <c r="DV199" s="59">
        <f t="shared" si="812"/>
        <v>0</v>
      </c>
      <c r="DW199" s="59">
        <f t="shared" si="812"/>
        <v>0</v>
      </c>
      <c r="DX199" s="59">
        <f t="shared" si="812"/>
        <v>0</v>
      </c>
      <c r="DY199" s="59">
        <f t="shared" si="812"/>
        <v>0</v>
      </c>
      <c r="DZ199" s="59">
        <f t="shared" si="812"/>
        <v>0</v>
      </c>
      <c r="EA199" s="59">
        <f t="shared" si="812"/>
        <v>0</v>
      </c>
      <c r="EB199" s="59">
        <f t="shared" si="812"/>
        <v>0</v>
      </c>
      <c r="EC199" s="59">
        <f t="shared" si="812"/>
        <v>0</v>
      </c>
      <c r="ED199" s="59">
        <f t="shared" si="812"/>
        <v>0</v>
      </c>
      <c r="EE199" s="59">
        <f t="shared" si="812"/>
        <v>0</v>
      </c>
      <c r="EF199" s="59">
        <f t="shared" si="812"/>
        <v>0</v>
      </c>
      <c r="EG199" s="59">
        <f t="shared" si="812"/>
        <v>0</v>
      </c>
      <c r="EH199" s="59">
        <f t="shared" si="812"/>
        <v>0</v>
      </c>
      <c r="EI199" s="59">
        <f t="shared" si="812"/>
        <v>0</v>
      </c>
    </row>
    <row r="200" spans="2:139" x14ac:dyDescent="0.2">
      <c r="B200" s="108"/>
      <c r="C200" s="108" t="s">
        <v>780</v>
      </c>
      <c r="P200" s="109">
        <f>SUM(S200:EI200)</f>
        <v>0</v>
      </c>
      <c r="Q200" s="109">
        <f>SUMIF(S$5:EI$5,"факт",S200:EI200)</f>
        <v>0</v>
      </c>
      <c r="R200" s="109">
        <f>P200-Q200</f>
        <v>0</v>
      </c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</row>
    <row r="201" spans="2:139" x14ac:dyDescent="0.2">
      <c r="B201" s="108"/>
      <c r="C201" s="108" t="s">
        <v>781</v>
      </c>
      <c r="P201" s="109">
        <f>SUM(S201:EI201)</f>
        <v>0</v>
      </c>
      <c r="Q201" s="109">
        <f>SUMIF(S$5:EI$5,"факт",S201:EI201)</f>
        <v>0</v>
      </c>
      <c r="R201" s="109">
        <f>P201-Q201</f>
        <v>0</v>
      </c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</row>
    <row r="202" spans="2:139" x14ac:dyDescent="0.2">
      <c r="B202" s="108"/>
      <c r="C202" s="108" t="s">
        <v>782</v>
      </c>
      <c r="P202" s="109">
        <f>SUM(S202:EI202)</f>
        <v>0</v>
      </c>
      <c r="Q202" s="109">
        <f>SUMIF(S$5:EI$5,"факт",S202:EI202)</f>
        <v>0</v>
      </c>
      <c r="R202" s="109">
        <f>P202-Q202</f>
        <v>0</v>
      </c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</row>
    <row r="203" spans="2:139" x14ac:dyDescent="0.2">
      <c r="B203" s="104"/>
      <c r="C203" s="104" t="s">
        <v>1118</v>
      </c>
      <c r="D203" s="104"/>
      <c r="E203" s="105"/>
      <c r="F203" s="104"/>
      <c r="G203" s="105"/>
      <c r="H203" s="104"/>
      <c r="I203" s="105"/>
      <c r="J203" s="104"/>
      <c r="K203" s="105"/>
      <c r="L203" s="105"/>
      <c r="M203" s="105"/>
      <c r="N203" s="105"/>
      <c r="O203" s="105"/>
      <c r="P203" s="106">
        <f ca="1">SUM(P204:P206)</f>
        <v>0</v>
      </c>
      <c r="Q203" s="106">
        <f t="shared" ref="Q203:CB203" si="813">SUM(Q204:Q206)</f>
        <v>0</v>
      </c>
      <c r="R203" s="106">
        <f t="shared" ca="1" si="813"/>
        <v>0</v>
      </c>
      <c r="S203" s="107">
        <f t="shared" si="813"/>
        <v>0</v>
      </c>
      <c r="T203" s="107">
        <f t="shared" si="813"/>
        <v>0</v>
      </c>
      <c r="U203" s="107">
        <f t="shared" ref="U203:AW203" ca="1" si="814">SUM(U204:U206)</f>
        <v>0</v>
      </c>
      <c r="V203" s="107">
        <f t="shared" ca="1" si="814"/>
        <v>0</v>
      </c>
      <c r="W203" s="107">
        <f t="shared" ca="1" si="814"/>
        <v>0</v>
      </c>
      <c r="X203" s="107">
        <f t="shared" ca="1" si="814"/>
        <v>0</v>
      </c>
      <c r="Y203" s="107">
        <f t="shared" ca="1" si="814"/>
        <v>0</v>
      </c>
      <c r="Z203" s="107">
        <f t="shared" ca="1" si="814"/>
        <v>0</v>
      </c>
      <c r="AA203" s="107">
        <f t="shared" ca="1" si="814"/>
        <v>0</v>
      </c>
      <c r="AB203" s="107">
        <f t="shared" ca="1" si="814"/>
        <v>0</v>
      </c>
      <c r="AC203" s="107">
        <f t="shared" ca="1" si="814"/>
        <v>0</v>
      </c>
      <c r="AD203" s="107">
        <f t="shared" ca="1" si="814"/>
        <v>0</v>
      </c>
      <c r="AE203" s="107">
        <f t="shared" ca="1" si="814"/>
        <v>0</v>
      </c>
      <c r="AF203" s="107">
        <f t="shared" ca="1" si="814"/>
        <v>0</v>
      </c>
      <c r="AG203" s="107">
        <f t="shared" ca="1" si="814"/>
        <v>0</v>
      </c>
      <c r="AH203" s="107">
        <f t="shared" ca="1" si="814"/>
        <v>0</v>
      </c>
      <c r="AI203" s="107">
        <f t="shared" ca="1" si="814"/>
        <v>0</v>
      </c>
      <c r="AJ203" s="107">
        <f t="shared" ca="1" si="814"/>
        <v>0</v>
      </c>
      <c r="AK203" s="107">
        <f t="shared" ca="1" si="814"/>
        <v>0</v>
      </c>
      <c r="AL203" s="107">
        <f t="shared" ca="1" si="814"/>
        <v>0</v>
      </c>
      <c r="AM203" s="107">
        <f t="shared" ca="1" si="814"/>
        <v>0</v>
      </c>
      <c r="AN203" s="107">
        <f t="shared" ca="1" si="814"/>
        <v>0</v>
      </c>
      <c r="AO203" s="107">
        <f t="shared" ca="1" si="814"/>
        <v>0</v>
      </c>
      <c r="AP203" s="107">
        <f t="shared" ca="1" si="814"/>
        <v>0</v>
      </c>
      <c r="AQ203" s="107">
        <f t="shared" ca="1" si="814"/>
        <v>0</v>
      </c>
      <c r="AR203" s="107">
        <f t="shared" ca="1" si="814"/>
        <v>0</v>
      </c>
      <c r="AS203" s="107">
        <f t="shared" ca="1" si="814"/>
        <v>0</v>
      </c>
      <c r="AT203" s="107">
        <f t="shared" ca="1" si="814"/>
        <v>0</v>
      </c>
      <c r="AU203" s="107">
        <f t="shared" ca="1" si="814"/>
        <v>0</v>
      </c>
      <c r="AV203" s="107">
        <f t="shared" ca="1" si="814"/>
        <v>0</v>
      </c>
      <c r="AW203" s="107">
        <f t="shared" ca="1" si="814"/>
        <v>0</v>
      </c>
      <c r="AX203" s="107">
        <f t="shared" ca="1" si="813"/>
        <v>0</v>
      </c>
      <c r="AY203" s="107">
        <f t="shared" ca="1" si="813"/>
        <v>0</v>
      </c>
      <c r="AZ203" s="107">
        <f t="shared" ca="1" si="813"/>
        <v>0</v>
      </c>
      <c r="BA203" s="107">
        <f t="shared" ca="1" si="813"/>
        <v>0</v>
      </c>
      <c r="BB203" s="107">
        <f t="shared" ca="1" si="813"/>
        <v>0</v>
      </c>
      <c r="BC203" s="107">
        <f t="shared" ca="1" si="813"/>
        <v>0</v>
      </c>
      <c r="BD203" s="107">
        <f t="shared" ca="1" si="813"/>
        <v>0</v>
      </c>
      <c r="BE203" s="107">
        <f t="shared" ca="1" si="813"/>
        <v>0</v>
      </c>
      <c r="BF203" s="107">
        <f t="shared" ca="1" si="813"/>
        <v>0</v>
      </c>
      <c r="BG203" s="107">
        <f t="shared" ca="1" si="813"/>
        <v>0</v>
      </c>
      <c r="BH203" s="107">
        <f t="shared" ca="1" si="813"/>
        <v>0</v>
      </c>
      <c r="BI203" s="107">
        <f t="shared" ca="1" si="813"/>
        <v>0</v>
      </c>
      <c r="BJ203" s="107">
        <f t="shared" ca="1" si="813"/>
        <v>0</v>
      </c>
      <c r="BK203" s="107">
        <f t="shared" ca="1" si="813"/>
        <v>0</v>
      </c>
      <c r="BL203" s="107">
        <f t="shared" ca="1" si="813"/>
        <v>0</v>
      </c>
      <c r="BM203" s="107">
        <f t="shared" ca="1" si="813"/>
        <v>0</v>
      </c>
      <c r="BN203" s="107">
        <f t="shared" ca="1" si="813"/>
        <v>0</v>
      </c>
      <c r="BO203" s="107">
        <f t="shared" ca="1" si="813"/>
        <v>0</v>
      </c>
      <c r="BP203" s="107">
        <f t="shared" ca="1" si="813"/>
        <v>0</v>
      </c>
      <c r="BQ203" s="107">
        <f t="shared" ca="1" si="813"/>
        <v>0</v>
      </c>
      <c r="BR203" s="107">
        <f t="shared" ca="1" si="813"/>
        <v>0</v>
      </c>
      <c r="BS203" s="107">
        <f t="shared" ca="1" si="813"/>
        <v>0</v>
      </c>
      <c r="BT203" s="107">
        <f t="shared" ca="1" si="813"/>
        <v>0</v>
      </c>
      <c r="BU203" s="107">
        <f t="shared" ca="1" si="813"/>
        <v>0</v>
      </c>
      <c r="BV203" s="107">
        <f t="shared" ca="1" si="813"/>
        <v>0</v>
      </c>
      <c r="BW203" s="107">
        <f t="shared" ca="1" si="813"/>
        <v>0</v>
      </c>
      <c r="BX203" s="107">
        <f t="shared" ca="1" si="813"/>
        <v>0</v>
      </c>
      <c r="BY203" s="107">
        <f t="shared" ca="1" si="813"/>
        <v>0</v>
      </c>
      <c r="BZ203" s="107">
        <f t="shared" ca="1" si="813"/>
        <v>0</v>
      </c>
      <c r="CA203" s="107">
        <f t="shared" ca="1" si="813"/>
        <v>0</v>
      </c>
      <c r="CB203" s="107">
        <f t="shared" ca="1" si="813"/>
        <v>0</v>
      </c>
      <c r="CC203" s="107">
        <f t="shared" ref="CC203:EI203" ca="1" si="815">SUM(CC204:CC206)</f>
        <v>0</v>
      </c>
      <c r="CD203" s="107">
        <f t="shared" ca="1" si="815"/>
        <v>0</v>
      </c>
      <c r="CE203" s="107">
        <f t="shared" ca="1" si="815"/>
        <v>0</v>
      </c>
      <c r="CF203" s="107">
        <f t="shared" ca="1" si="815"/>
        <v>0</v>
      </c>
      <c r="CG203" s="107">
        <f t="shared" ca="1" si="815"/>
        <v>0</v>
      </c>
      <c r="CH203" s="107">
        <f t="shared" ca="1" si="815"/>
        <v>0</v>
      </c>
      <c r="CI203" s="107">
        <f t="shared" ca="1" si="815"/>
        <v>0</v>
      </c>
      <c r="CJ203" s="107">
        <f t="shared" ca="1" si="815"/>
        <v>0</v>
      </c>
      <c r="CK203" s="107">
        <f t="shared" ca="1" si="815"/>
        <v>0</v>
      </c>
      <c r="CL203" s="107">
        <f t="shared" ca="1" si="815"/>
        <v>0</v>
      </c>
      <c r="CM203" s="107">
        <f t="shared" ca="1" si="815"/>
        <v>0</v>
      </c>
      <c r="CN203" s="107">
        <f t="shared" ca="1" si="815"/>
        <v>0</v>
      </c>
      <c r="CO203" s="107">
        <f t="shared" ca="1" si="815"/>
        <v>0</v>
      </c>
      <c r="CP203" s="107">
        <f t="shared" ca="1" si="815"/>
        <v>0</v>
      </c>
      <c r="CQ203" s="107">
        <f t="shared" ca="1" si="815"/>
        <v>0</v>
      </c>
      <c r="CR203" s="107">
        <f t="shared" ca="1" si="815"/>
        <v>0</v>
      </c>
      <c r="CS203" s="107">
        <f t="shared" ca="1" si="815"/>
        <v>0</v>
      </c>
      <c r="CT203" s="107">
        <f t="shared" ca="1" si="815"/>
        <v>0</v>
      </c>
      <c r="CU203" s="107">
        <f t="shared" ca="1" si="815"/>
        <v>0</v>
      </c>
      <c r="CV203" s="107">
        <f t="shared" ca="1" si="815"/>
        <v>0</v>
      </c>
      <c r="CW203" s="107">
        <f t="shared" ca="1" si="815"/>
        <v>0</v>
      </c>
      <c r="CX203" s="107">
        <f t="shared" ca="1" si="815"/>
        <v>0</v>
      </c>
      <c r="CY203" s="107">
        <f t="shared" ca="1" si="815"/>
        <v>0</v>
      </c>
      <c r="CZ203" s="107">
        <f t="shared" ca="1" si="815"/>
        <v>0</v>
      </c>
      <c r="DA203" s="107">
        <f t="shared" ca="1" si="815"/>
        <v>0</v>
      </c>
      <c r="DB203" s="107">
        <f t="shared" ca="1" si="815"/>
        <v>0</v>
      </c>
      <c r="DC203" s="107">
        <f t="shared" ca="1" si="815"/>
        <v>0</v>
      </c>
      <c r="DD203" s="107">
        <f t="shared" ca="1" si="815"/>
        <v>0</v>
      </c>
      <c r="DE203" s="107">
        <f t="shared" ca="1" si="815"/>
        <v>0</v>
      </c>
      <c r="DF203" s="107">
        <f t="shared" ca="1" si="815"/>
        <v>0</v>
      </c>
      <c r="DG203" s="107">
        <f t="shared" ca="1" si="815"/>
        <v>0</v>
      </c>
      <c r="DH203" s="107">
        <f t="shared" ca="1" si="815"/>
        <v>0</v>
      </c>
      <c r="DI203" s="107">
        <f t="shared" ca="1" si="815"/>
        <v>0</v>
      </c>
      <c r="DJ203" s="107">
        <f t="shared" ca="1" si="815"/>
        <v>0</v>
      </c>
      <c r="DK203" s="107">
        <f t="shared" ca="1" si="815"/>
        <v>0</v>
      </c>
      <c r="DL203" s="107">
        <f t="shared" si="815"/>
        <v>0</v>
      </c>
      <c r="DM203" s="107">
        <f t="shared" si="815"/>
        <v>0</v>
      </c>
      <c r="DN203" s="107">
        <f t="shared" si="815"/>
        <v>0</v>
      </c>
      <c r="DO203" s="107">
        <f t="shared" si="815"/>
        <v>0</v>
      </c>
      <c r="DP203" s="107">
        <f t="shared" si="815"/>
        <v>0</v>
      </c>
      <c r="DQ203" s="107">
        <f t="shared" si="815"/>
        <v>0</v>
      </c>
      <c r="DR203" s="107">
        <f t="shared" si="815"/>
        <v>0</v>
      </c>
      <c r="DS203" s="107">
        <f t="shared" si="815"/>
        <v>0</v>
      </c>
      <c r="DT203" s="107">
        <f t="shared" si="815"/>
        <v>0</v>
      </c>
      <c r="DU203" s="107">
        <f t="shared" si="815"/>
        <v>0</v>
      </c>
      <c r="DV203" s="107">
        <f t="shared" si="815"/>
        <v>0</v>
      </c>
      <c r="DW203" s="107">
        <f t="shared" si="815"/>
        <v>0</v>
      </c>
      <c r="DX203" s="107">
        <f t="shared" si="815"/>
        <v>0</v>
      </c>
      <c r="DY203" s="107">
        <f t="shared" si="815"/>
        <v>0</v>
      </c>
      <c r="DZ203" s="107">
        <f t="shared" si="815"/>
        <v>0</v>
      </c>
      <c r="EA203" s="107">
        <f t="shared" si="815"/>
        <v>0</v>
      </c>
      <c r="EB203" s="107">
        <f t="shared" si="815"/>
        <v>0</v>
      </c>
      <c r="EC203" s="107">
        <f t="shared" si="815"/>
        <v>0</v>
      </c>
      <c r="ED203" s="107">
        <f t="shared" si="815"/>
        <v>0</v>
      </c>
      <c r="EE203" s="107">
        <f t="shared" si="815"/>
        <v>0</v>
      </c>
      <c r="EF203" s="107">
        <f t="shared" si="815"/>
        <v>0</v>
      </c>
      <c r="EG203" s="107">
        <f t="shared" si="815"/>
        <v>0</v>
      </c>
      <c r="EH203" s="107">
        <f t="shared" si="815"/>
        <v>0</v>
      </c>
      <c r="EI203" s="107">
        <f t="shared" si="815"/>
        <v>0</v>
      </c>
    </row>
    <row r="204" spans="2:139" x14ac:dyDescent="0.2">
      <c r="B204" s="108"/>
      <c r="C204" s="108" t="s">
        <v>758</v>
      </c>
      <c r="D204" s="46" t="s">
        <v>1119</v>
      </c>
      <c r="K204" s="108"/>
      <c r="L204" s="108"/>
      <c r="M204" s="108"/>
      <c r="N204" s="108"/>
      <c r="O204" s="108"/>
      <c r="P204" s="109">
        <f ca="1">SUM(S204:EI204)</f>
        <v>0</v>
      </c>
      <c r="Q204" s="109">
        <f>SUMIF(S$5:EI$5,"факт",S204:EI204)</f>
        <v>0</v>
      </c>
      <c r="R204" s="109">
        <f ca="1">P204-Q204</f>
        <v>0</v>
      </c>
      <c r="S204" s="59">
        <f>КРЕДИТЫ!S42*КРЕДИТЫ!$E$83</f>
        <v>0</v>
      </c>
      <c r="T204" s="59">
        <f>КРЕДИТЫ!T42*КРЕДИТЫ!$E$83</f>
        <v>0</v>
      </c>
      <c r="U204" s="59">
        <f>КРЕДИТЫ!U42*КРЕДИТЫ!$E$83</f>
        <v>0</v>
      </c>
      <c r="V204" s="59">
        <f>КРЕДИТЫ!V42*КРЕДИТЫ!$E$83</f>
        <v>0</v>
      </c>
      <c r="W204" s="59">
        <f>КРЕДИТЫ!W42*КРЕДИТЫ!$E$83</f>
        <v>0</v>
      </c>
      <c r="X204" s="59">
        <f>КРЕДИТЫ!X42*КРЕДИТЫ!$E$83</f>
        <v>0</v>
      </c>
      <c r="Y204" s="59">
        <f>КРЕДИТЫ!Y42*КРЕДИТЫ!$E$83</f>
        <v>0</v>
      </c>
      <c r="Z204" s="59">
        <f>КРЕДИТЫ!Z42*КРЕДИТЫ!$E$83</f>
        <v>0</v>
      </c>
      <c r="AA204" s="59">
        <f>КРЕДИТЫ!AA42*КРЕДИТЫ!$E$83</f>
        <v>0</v>
      </c>
      <c r="AB204" s="59">
        <f>КРЕДИТЫ!AB42*КРЕДИТЫ!$E$83</f>
        <v>0</v>
      </c>
      <c r="AC204" s="59">
        <f>КРЕДИТЫ!AC42*КРЕДИТЫ!$E$83</f>
        <v>0</v>
      </c>
      <c r="AD204" s="59">
        <f>КРЕДИТЫ!AD42*КРЕДИТЫ!$E$83</f>
        <v>0</v>
      </c>
      <c r="AE204" s="59">
        <f>КРЕДИТЫ!AE42*КРЕДИТЫ!$E$83</f>
        <v>0</v>
      </c>
      <c r="AF204" s="59">
        <f>КРЕДИТЫ!AF42*КРЕДИТЫ!$E$83</f>
        <v>0</v>
      </c>
      <c r="AG204" s="59">
        <f>КРЕДИТЫ!AG42*КРЕДИТЫ!$E$83</f>
        <v>0</v>
      </c>
      <c r="AH204" s="59">
        <f>КРЕДИТЫ!AH42*КРЕДИТЫ!$E$83</f>
        <v>0</v>
      </c>
      <c r="AI204" s="59">
        <f>КРЕДИТЫ!AI42*КРЕДИТЫ!$E$83</f>
        <v>0</v>
      </c>
      <c r="AJ204" s="59">
        <f>КРЕДИТЫ!AJ42*КРЕДИТЫ!$E$83</f>
        <v>0</v>
      </c>
      <c r="AK204" s="59">
        <f ca="1">КРЕДИТЫ!AK42*КРЕДИТЫ!$E$83</f>
        <v>0</v>
      </c>
      <c r="AL204" s="59">
        <f>КРЕДИТЫ!AL42*КРЕДИТЫ!$E$83</f>
        <v>0</v>
      </c>
      <c r="AM204" s="59">
        <f>КРЕДИТЫ!AM42*КРЕДИТЫ!$E$83</f>
        <v>0</v>
      </c>
      <c r="AN204" s="59">
        <f>КРЕДИТЫ!AN42*КРЕДИТЫ!$E$83</f>
        <v>0</v>
      </c>
      <c r="AO204" s="59">
        <f>КРЕДИТЫ!AO42*КРЕДИТЫ!$E$83</f>
        <v>0</v>
      </c>
      <c r="AP204" s="59">
        <f>КРЕДИТЫ!AP42*КРЕДИТЫ!$E$83</f>
        <v>0</v>
      </c>
      <c r="AQ204" s="59">
        <f>КРЕДИТЫ!AQ42*КРЕДИТЫ!$E$83</f>
        <v>0</v>
      </c>
      <c r="AR204" s="59">
        <f>КРЕДИТЫ!AR42*КРЕДИТЫ!$E$83</f>
        <v>0</v>
      </c>
      <c r="AS204" s="59">
        <f>КРЕДИТЫ!AS42*КРЕДИТЫ!$E$83</f>
        <v>0</v>
      </c>
      <c r="AT204" s="59">
        <f>КРЕДИТЫ!AT42*КРЕДИТЫ!$E$83</f>
        <v>0</v>
      </c>
      <c r="AU204" s="59">
        <f>КРЕДИТЫ!AU42*КРЕДИТЫ!$E$83</f>
        <v>0</v>
      </c>
      <c r="AV204" s="59">
        <f>КРЕДИТЫ!AV42*КРЕДИТЫ!$E$83</f>
        <v>0</v>
      </c>
      <c r="AW204" s="59">
        <f>КРЕДИТЫ!AW42*КРЕДИТЫ!$E$83</f>
        <v>0</v>
      </c>
      <c r="AX204" s="59">
        <f>КРЕДИТЫ!AX42*КРЕДИТЫ!$E$83</f>
        <v>0</v>
      </c>
      <c r="AY204" s="59">
        <f>КРЕДИТЫ!AY42*КРЕДИТЫ!$E$83</f>
        <v>0</v>
      </c>
      <c r="AZ204" s="59">
        <f>КРЕДИТЫ!AZ42*КРЕДИТЫ!$E$83</f>
        <v>0</v>
      </c>
      <c r="BA204" s="59">
        <f>КРЕДИТЫ!BA42*КРЕДИТЫ!$E$83</f>
        <v>0</v>
      </c>
      <c r="BB204" s="59">
        <f>КРЕДИТЫ!BB42*КРЕДИТЫ!$E$83</f>
        <v>0</v>
      </c>
      <c r="BC204" s="59">
        <f>КРЕДИТЫ!BC42*КРЕДИТЫ!$E$83</f>
        <v>0</v>
      </c>
      <c r="BD204" s="59">
        <f>КРЕДИТЫ!BD42*КРЕДИТЫ!$E$83</f>
        <v>0</v>
      </c>
      <c r="BE204" s="59">
        <f>КРЕДИТЫ!BE42*КРЕДИТЫ!$E$83</f>
        <v>0</v>
      </c>
      <c r="BF204" s="59">
        <f>КРЕДИТЫ!BF42*КРЕДИТЫ!$E$83</f>
        <v>0</v>
      </c>
      <c r="BG204" s="59">
        <f>КРЕДИТЫ!BG42*КРЕДИТЫ!$E$83</f>
        <v>0</v>
      </c>
      <c r="BH204" s="59">
        <f>КРЕДИТЫ!BH42*КРЕДИТЫ!$E$83</f>
        <v>0</v>
      </c>
      <c r="BI204" s="59">
        <f>КРЕДИТЫ!BI42*КРЕДИТЫ!$E$83</f>
        <v>0</v>
      </c>
      <c r="BJ204" s="59">
        <f>КРЕДИТЫ!BJ42*КРЕДИТЫ!$E$83</f>
        <v>0</v>
      </c>
      <c r="BK204" s="59">
        <f>КРЕДИТЫ!BK42*КРЕДИТЫ!$E$83</f>
        <v>0</v>
      </c>
      <c r="BL204" s="59">
        <f>КРЕДИТЫ!BL42*КРЕДИТЫ!$E$83</f>
        <v>0</v>
      </c>
      <c r="BM204" s="59">
        <f>КРЕДИТЫ!BM42*КРЕДИТЫ!$E$83</f>
        <v>0</v>
      </c>
      <c r="BN204" s="59">
        <f>КРЕДИТЫ!BN42*КРЕДИТЫ!$E$83</f>
        <v>0</v>
      </c>
      <c r="BO204" s="59">
        <f>КРЕДИТЫ!BO42*КРЕДИТЫ!$E$83</f>
        <v>0</v>
      </c>
      <c r="BP204" s="59">
        <f>КРЕДИТЫ!BP42*КРЕДИТЫ!$E$83</f>
        <v>0</v>
      </c>
      <c r="BQ204" s="59">
        <f>КРЕДИТЫ!BQ42*КРЕДИТЫ!$E$83</f>
        <v>0</v>
      </c>
      <c r="BR204" s="59">
        <f>КРЕДИТЫ!BR42*КРЕДИТЫ!$E$83</f>
        <v>0</v>
      </c>
      <c r="BS204" s="59">
        <f>КРЕДИТЫ!BS42*КРЕДИТЫ!$E$83</f>
        <v>0</v>
      </c>
      <c r="BT204" s="59">
        <f>КРЕДИТЫ!BT42*КРЕДИТЫ!$E$83</f>
        <v>0</v>
      </c>
      <c r="BU204" s="59">
        <f>КРЕДИТЫ!BU42*КРЕДИТЫ!$E$83</f>
        <v>0</v>
      </c>
      <c r="BV204" s="59">
        <f>КРЕДИТЫ!BV42*КРЕДИТЫ!$E$83</f>
        <v>0</v>
      </c>
      <c r="BW204" s="59">
        <f>КРЕДИТЫ!BW42*КРЕДИТЫ!$E$83</f>
        <v>0</v>
      </c>
      <c r="BX204" s="59">
        <f>КРЕДИТЫ!BX42*КРЕДИТЫ!$E$83</f>
        <v>0</v>
      </c>
      <c r="BY204" s="59">
        <f>КРЕДИТЫ!BY42*КРЕДИТЫ!$E$83</f>
        <v>0</v>
      </c>
      <c r="BZ204" s="59">
        <f>КРЕДИТЫ!BZ42*КРЕДИТЫ!$E$83</f>
        <v>0</v>
      </c>
      <c r="CA204" s="59">
        <f>КРЕДИТЫ!CA42*КРЕДИТЫ!$E$83</f>
        <v>0</v>
      </c>
      <c r="CB204" s="59">
        <f>КРЕДИТЫ!CB42*КРЕДИТЫ!$E$83</f>
        <v>0</v>
      </c>
      <c r="CC204" s="59">
        <f>КРЕДИТЫ!CC42*КРЕДИТЫ!$E$83</f>
        <v>0</v>
      </c>
      <c r="CD204" s="59">
        <f>КРЕДИТЫ!CD42*КРЕДИТЫ!$E$83</f>
        <v>0</v>
      </c>
      <c r="CE204" s="59">
        <f>КРЕДИТЫ!CE42*КРЕДИТЫ!$E$83</f>
        <v>0</v>
      </c>
      <c r="CF204" s="59">
        <f>КРЕДИТЫ!CF42*КРЕДИТЫ!$E$83</f>
        <v>0</v>
      </c>
      <c r="CG204" s="59">
        <f>КРЕДИТЫ!CG42*КРЕДИТЫ!$E$83</f>
        <v>0</v>
      </c>
      <c r="CH204" s="59">
        <f>КРЕДИТЫ!CH42*КРЕДИТЫ!$E$83</f>
        <v>0</v>
      </c>
      <c r="CI204" s="59">
        <f>КРЕДИТЫ!CI42*КРЕДИТЫ!$E$83</f>
        <v>0</v>
      </c>
      <c r="CJ204" s="59">
        <f>КРЕДИТЫ!CJ42*КРЕДИТЫ!$E$83</f>
        <v>0</v>
      </c>
      <c r="CK204" s="59">
        <f>КРЕДИТЫ!CK42*КРЕДИТЫ!$E$83</f>
        <v>0</v>
      </c>
      <c r="CL204" s="59">
        <f>КРЕДИТЫ!CL42*КРЕДИТЫ!$E$83</f>
        <v>0</v>
      </c>
      <c r="CM204" s="59">
        <f>КРЕДИТЫ!CM42*КРЕДИТЫ!$E$83</f>
        <v>0</v>
      </c>
      <c r="CN204" s="59">
        <f>КРЕДИТЫ!CN42*КРЕДИТЫ!$E$83</f>
        <v>0</v>
      </c>
      <c r="CO204" s="59">
        <f>КРЕДИТЫ!CO42*КРЕДИТЫ!$E$83</f>
        <v>0</v>
      </c>
      <c r="CP204" s="59">
        <f>КРЕДИТЫ!CP42*КРЕДИТЫ!$E$83</f>
        <v>0</v>
      </c>
      <c r="CQ204" s="59">
        <f>КРЕДИТЫ!CQ42*КРЕДИТЫ!$E$83</f>
        <v>0</v>
      </c>
      <c r="CR204" s="59">
        <f>КРЕДИТЫ!CR42*КРЕДИТЫ!$E$83</f>
        <v>0</v>
      </c>
      <c r="CS204" s="59">
        <f>КРЕДИТЫ!CS42*КРЕДИТЫ!$E$83</f>
        <v>0</v>
      </c>
      <c r="CT204" s="59">
        <f>КРЕДИТЫ!CT42*КРЕДИТЫ!$E$83</f>
        <v>0</v>
      </c>
      <c r="CU204" s="59">
        <f>КРЕДИТЫ!CU42*КРЕДИТЫ!$E$83</f>
        <v>0</v>
      </c>
      <c r="CV204" s="59">
        <f>КРЕДИТЫ!CV42*КРЕДИТЫ!$E$83</f>
        <v>0</v>
      </c>
      <c r="CW204" s="59">
        <f>КРЕДИТЫ!CW42*КРЕДИТЫ!$E$83</f>
        <v>0</v>
      </c>
      <c r="CX204" s="59">
        <f>КРЕДИТЫ!CX42*КРЕДИТЫ!$E$83</f>
        <v>0</v>
      </c>
      <c r="CY204" s="59">
        <f>КРЕДИТЫ!CY42*КРЕДИТЫ!$E$83</f>
        <v>0</v>
      </c>
      <c r="CZ204" s="59">
        <f>КРЕДИТЫ!CZ42*КРЕДИТЫ!$E$83</f>
        <v>0</v>
      </c>
      <c r="DA204" s="59">
        <f>КРЕДИТЫ!DA42*КРЕДИТЫ!$E$83</f>
        <v>0</v>
      </c>
      <c r="DB204" s="59">
        <f>КРЕДИТЫ!DB42*КРЕДИТЫ!$E$83</f>
        <v>0</v>
      </c>
      <c r="DC204" s="59">
        <f>КРЕДИТЫ!DC42*КРЕДИТЫ!$E$83</f>
        <v>0</v>
      </c>
      <c r="DD204" s="59">
        <f>КРЕДИТЫ!DD42*КРЕДИТЫ!$E$83</f>
        <v>0</v>
      </c>
      <c r="DE204" s="59">
        <f>КРЕДИТЫ!DE42*КРЕДИТЫ!$E$83</f>
        <v>0</v>
      </c>
      <c r="DF204" s="59">
        <f>КРЕДИТЫ!DF42*КРЕДИТЫ!$E$83</f>
        <v>0</v>
      </c>
      <c r="DG204" s="59">
        <f>КРЕДИТЫ!DG42*КРЕДИТЫ!$E$83</f>
        <v>0</v>
      </c>
      <c r="DH204" s="59">
        <f>КРЕДИТЫ!DH42*КРЕДИТЫ!$E$83</f>
        <v>0</v>
      </c>
      <c r="DI204" s="59">
        <f>КРЕДИТЫ!DI42*КРЕДИТЫ!$E$83</f>
        <v>0</v>
      </c>
      <c r="DJ204" s="59">
        <f>КРЕДИТЫ!DJ42*КРЕДИТЫ!$E$83</f>
        <v>0</v>
      </c>
      <c r="DK204" s="59">
        <f>КРЕДИТЫ!DK42*КРЕДИТЫ!$E$83</f>
        <v>0</v>
      </c>
      <c r="DL204" s="59">
        <f>КРЕДИТЫ!DL42*КРЕДИТЫ!$E$83</f>
        <v>0</v>
      </c>
      <c r="DM204" s="59">
        <f>КРЕДИТЫ!DM42*КРЕДИТЫ!$E$83</f>
        <v>0</v>
      </c>
      <c r="DN204" s="59">
        <f>КРЕДИТЫ!DN42*КРЕДИТЫ!$E$83</f>
        <v>0</v>
      </c>
      <c r="DO204" s="59">
        <f>КРЕДИТЫ!DO42*КРЕДИТЫ!$E$83</f>
        <v>0</v>
      </c>
      <c r="DP204" s="59">
        <f>КРЕДИТЫ!DP42*КРЕДИТЫ!$E$83</f>
        <v>0</v>
      </c>
      <c r="DQ204" s="59">
        <f>КРЕДИТЫ!DQ42*КРЕДИТЫ!$E$83</f>
        <v>0</v>
      </c>
      <c r="DR204" s="59">
        <f>КРЕДИТЫ!DR42*КРЕДИТЫ!$E$83</f>
        <v>0</v>
      </c>
      <c r="DS204" s="59">
        <f>КРЕДИТЫ!DS42*КРЕДИТЫ!$E$83</f>
        <v>0</v>
      </c>
      <c r="DT204" s="59">
        <f>КРЕДИТЫ!DT42*КРЕДИТЫ!$E$83</f>
        <v>0</v>
      </c>
      <c r="DU204" s="59">
        <f>КРЕДИТЫ!DU42*КРЕДИТЫ!$E$83</f>
        <v>0</v>
      </c>
      <c r="DV204" s="59">
        <f>КРЕДИТЫ!DV42*КРЕДИТЫ!$E$83</f>
        <v>0</v>
      </c>
      <c r="DW204" s="59">
        <f>КРЕДИТЫ!DW42*КРЕДИТЫ!$E$83</f>
        <v>0</v>
      </c>
      <c r="DX204" s="59">
        <f>КРЕДИТЫ!DX42*КРЕДИТЫ!$E$83</f>
        <v>0</v>
      </c>
      <c r="DY204" s="59">
        <f>КРЕДИТЫ!DY42*КРЕДИТЫ!$E$83</f>
        <v>0</v>
      </c>
      <c r="DZ204" s="59">
        <f>КРЕДИТЫ!DZ42*КРЕДИТЫ!$E$83</f>
        <v>0</v>
      </c>
      <c r="EA204" s="59">
        <f>КРЕДИТЫ!EA42*КРЕДИТЫ!$E$83</f>
        <v>0</v>
      </c>
      <c r="EB204" s="59">
        <f>КРЕДИТЫ!EB42*КРЕДИТЫ!$E$83</f>
        <v>0</v>
      </c>
      <c r="EC204" s="59">
        <f>КРЕДИТЫ!EC42*КРЕДИТЫ!$E$83</f>
        <v>0</v>
      </c>
      <c r="ED204" s="59">
        <f>КРЕДИТЫ!ED42*КРЕДИТЫ!$E$83</f>
        <v>0</v>
      </c>
      <c r="EE204" s="59">
        <f>КРЕДИТЫ!EE42*КРЕДИТЫ!$E$83</f>
        <v>0</v>
      </c>
      <c r="EF204" s="59">
        <f>КРЕДИТЫ!EF42*КРЕДИТЫ!$E$83</f>
        <v>0</v>
      </c>
      <c r="EG204" s="59">
        <f>КРЕДИТЫ!EG42*КРЕДИТЫ!$E$83</f>
        <v>0</v>
      </c>
      <c r="EH204" s="59">
        <f>КРЕДИТЫ!EH42*КРЕДИТЫ!$E$83</f>
        <v>0</v>
      </c>
      <c r="EI204" s="59">
        <f>КРЕДИТЫ!EI42*КРЕДИТЫ!$E$83</f>
        <v>0</v>
      </c>
    </row>
    <row r="205" spans="2:139" x14ac:dyDescent="0.2">
      <c r="B205" s="108"/>
      <c r="C205" s="108" t="s">
        <v>1120</v>
      </c>
      <c r="D205" s="46" t="s">
        <v>1121</v>
      </c>
      <c r="K205" s="108"/>
      <c r="L205" s="108"/>
      <c r="M205" s="108"/>
      <c r="N205" s="108"/>
      <c r="O205" s="108"/>
      <c r="P205" s="109">
        <f ca="1">SUM(S205:EI205)</f>
        <v>0</v>
      </c>
      <c r="Q205" s="109">
        <f>SUMIF(S$5:EI$5,"факт",S205:EI205)</f>
        <v>0</v>
      </c>
      <c r="R205" s="109">
        <f ca="1">P205-Q205</f>
        <v>0</v>
      </c>
      <c r="S205" s="59">
        <f>КРЕДИТЫ!S92</f>
        <v>0</v>
      </c>
      <c r="T205" s="59">
        <f>КРЕДИТЫ!T92</f>
        <v>0</v>
      </c>
      <c r="U205" s="59">
        <f ca="1">КРЕДИТЫ!U92</f>
        <v>0</v>
      </c>
      <c r="V205" s="59">
        <f ca="1">КРЕДИТЫ!V92</f>
        <v>0</v>
      </c>
      <c r="W205" s="59">
        <f ca="1">КРЕДИТЫ!W92</f>
        <v>0</v>
      </c>
      <c r="X205" s="59">
        <f ca="1">КРЕДИТЫ!X92</f>
        <v>0</v>
      </c>
      <c r="Y205" s="59">
        <f ca="1">КРЕДИТЫ!Y92</f>
        <v>0</v>
      </c>
      <c r="Z205" s="59">
        <f ca="1">КРЕДИТЫ!Z92</f>
        <v>0</v>
      </c>
      <c r="AA205" s="59">
        <f ca="1">КРЕДИТЫ!AA92</f>
        <v>0</v>
      </c>
      <c r="AB205" s="59">
        <f ca="1">КРЕДИТЫ!AB92</f>
        <v>0</v>
      </c>
      <c r="AC205" s="59">
        <f ca="1">КРЕДИТЫ!AC92</f>
        <v>0</v>
      </c>
      <c r="AD205" s="59">
        <f ca="1">КРЕДИТЫ!AD92</f>
        <v>0</v>
      </c>
      <c r="AE205" s="59">
        <f ca="1">КРЕДИТЫ!AE92</f>
        <v>0</v>
      </c>
      <c r="AF205" s="59">
        <f ca="1">КРЕДИТЫ!AF92</f>
        <v>0</v>
      </c>
      <c r="AG205" s="59">
        <f ca="1">КРЕДИТЫ!AG92</f>
        <v>0</v>
      </c>
      <c r="AH205" s="59">
        <f ca="1">КРЕДИТЫ!AH92</f>
        <v>0</v>
      </c>
      <c r="AI205" s="59">
        <f ca="1">КРЕДИТЫ!AI92</f>
        <v>0</v>
      </c>
      <c r="AJ205" s="59">
        <f ca="1">КРЕДИТЫ!AJ92</f>
        <v>0</v>
      </c>
      <c r="AK205" s="59">
        <f ca="1">КРЕДИТЫ!AK92</f>
        <v>0</v>
      </c>
      <c r="AL205" s="59">
        <f ca="1">КРЕДИТЫ!AL92</f>
        <v>0</v>
      </c>
      <c r="AM205" s="59">
        <f ca="1">КРЕДИТЫ!AM92</f>
        <v>0</v>
      </c>
      <c r="AN205" s="59">
        <f ca="1">КРЕДИТЫ!AN92</f>
        <v>0</v>
      </c>
      <c r="AO205" s="59">
        <f ca="1">КРЕДИТЫ!AO92</f>
        <v>0</v>
      </c>
      <c r="AP205" s="59">
        <f ca="1">КРЕДИТЫ!AP92</f>
        <v>0</v>
      </c>
      <c r="AQ205" s="59">
        <f ca="1">КРЕДИТЫ!AQ92</f>
        <v>0</v>
      </c>
      <c r="AR205" s="59">
        <f ca="1">КРЕДИТЫ!AR92</f>
        <v>0</v>
      </c>
      <c r="AS205" s="59">
        <f ca="1">КРЕДИТЫ!AS92</f>
        <v>0</v>
      </c>
      <c r="AT205" s="59">
        <f ca="1">КРЕДИТЫ!AT92</f>
        <v>0</v>
      </c>
      <c r="AU205" s="59">
        <f ca="1">КРЕДИТЫ!AU92</f>
        <v>0</v>
      </c>
      <c r="AV205" s="59">
        <f ca="1">КРЕДИТЫ!AV92</f>
        <v>0</v>
      </c>
      <c r="AW205" s="59">
        <f ca="1">КРЕДИТЫ!AW92</f>
        <v>0</v>
      </c>
      <c r="AX205" s="59">
        <f ca="1">КРЕДИТЫ!AX92</f>
        <v>0</v>
      </c>
      <c r="AY205" s="59">
        <f ca="1">КРЕДИТЫ!AY92</f>
        <v>0</v>
      </c>
      <c r="AZ205" s="59">
        <f ca="1">КРЕДИТЫ!AZ92</f>
        <v>0</v>
      </c>
      <c r="BA205" s="59">
        <f ca="1">КРЕДИТЫ!BA92</f>
        <v>0</v>
      </c>
      <c r="BB205" s="59">
        <f ca="1">КРЕДИТЫ!BB92</f>
        <v>0</v>
      </c>
      <c r="BC205" s="59">
        <f ca="1">КРЕДИТЫ!BC92</f>
        <v>0</v>
      </c>
      <c r="BD205" s="59">
        <f ca="1">КРЕДИТЫ!BD92</f>
        <v>0</v>
      </c>
      <c r="BE205" s="59">
        <f ca="1">КРЕДИТЫ!BE92</f>
        <v>0</v>
      </c>
      <c r="BF205" s="59">
        <f ca="1">КРЕДИТЫ!BF92</f>
        <v>0</v>
      </c>
      <c r="BG205" s="59">
        <f ca="1">КРЕДИТЫ!BG92</f>
        <v>0</v>
      </c>
      <c r="BH205" s="59">
        <f ca="1">КРЕДИТЫ!BH92</f>
        <v>0</v>
      </c>
      <c r="BI205" s="59">
        <f ca="1">КРЕДИТЫ!BI92</f>
        <v>0</v>
      </c>
      <c r="BJ205" s="59">
        <f ca="1">КРЕДИТЫ!BJ92</f>
        <v>0</v>
      </c>
      <c r="BK205" s="59">
        <f ca="1">КРЕДИТЫ!BK92</f>
        <v>0</v>
      </c>
      <c r="BL205" s="59">
        <f ca="1">КРЕДИТЫ!BL92</f>
        <v>0</v>
      </c>
      <c r="BM205" s="59">
        <f ca="1">КРЕДИТЫ!BM92</f>
        <v>0</v>
      </c>
      <c r="BN205" s="59">
        <f ca="1">КРЕДИТЫ!BN92</f>
        <v>0</v>
      </c>
      <c r="BO205" s="59">
        <f ca="1">КРЕДИТЫ!BO92</f>
        <v>0</v>
      </c>
      <c r="BP205" s="59">
        <f ca="1">КРЕДИТЫ!BP92</f>
        <v>0</v>
      </c>
      <c r="BQ205" s="59">
        <f ca="1">КРЕДИТЫ!BQ92</f>
        <v>0</v>
      </c>
      <c r="BR205" s="59">
        <f ca="1">КРЕДИТЫ!BR92</f>
        <v>0</v>
      </c>
      <c r="BS205" s="59">
        <f ca="1">КРЕДИТЫ!BS92</f>
        <v>0</v>
      </c>
      <c r="BT205" s="59">
        <f ca="1">КРЕДИТЫ!BT92</f>
        <v>0</v>
      </c>
      <c r="BU205" s="59">
        <f ca="1">КРЕДИТЫ!BU92</f>
        <v>0</v>
      </c>
      <c r="BV205" s="59">
        <f ca="1">КРЕДИТЫ!BV92</f>
        <v>0</v>
      </c>
      <c r="BW205" s="59">
        <f ca="1">КРЕДИТЫ!BW92</f>
        <v>0</v>
      </c>
      <c r="BX205" s="59">
        <f ca="1">КРЕДИТЫ!BX92</f>
        <v>0</v>
      </c>
      <c r="BY205" s="59">
        <f ca="1">КРЕДИТЫ!BY92</f>
        <v>0</v>
      </c>
      <c r="BZ205" s="59">
        <f ca="1">КРЕДИТЫ!BZ92</f>
        <v>0</v>
      </c>
      <c r="CA205" s="59">
        <f ca="1">КРЕДИТЫ!CA92</f>
        <v>0</v>
      </c>
      <c r="CB205" s="59">
        <f ca="1">КРЕДИТЫ!CB92</f>
        <v>0</v>
      </c>
      <c r="CC205" s="59">
        <f ca="1">КРЕДИТЫ!CC92</f>
        <v>0</v>
      </c>
      <c r="CD205" s="59">
        <f ca="1">КРЕДИТЫ!CD92</f>
        <v>0</v>
      </c>
      <c r="CE205" s="59">
        <f ca="1">КРЕДИТЫ!CE92</f>
        <v>0</v>
      </c>
      <c r="CF205" s="59">
        <f ca="1">КРЕДИТЫ!CF92</f>
        <v>0</v>
      </c>
      <c r="CG205" s="59">
        <f ca="1">КРЕДИТЫ!CG92</f>
        <v>0</v>
      </c>
      <c r="CH205" s="59">
        <f ca="1">КРЕДИТЫ!CH92</f>
        <v>0</v>
      </c>
      <c r="CI205" s="59">
        <f ca="1">КРЕДИТЫ!CI92</f>
        <v>0</v>
      </c>
      <c r="CJ205" s="59">
        <f ca="1">КРЕДИТЫ!CJ92</f>
        <v>0</v>
      </c>
      <c r="CK205" s="59">
        <f ca="1">КРЕДИТЫ!CK92</f>
        <v>0</v>
      </c>
      <c r="CL205" s="59">
        <f ca="1">КРЕДИТЫ!CL92</f>
        <v>0</v>
      </c>
      <c r="CM205" s="59">
        <f ca="1">КРЕДИТЫ!CM92</f>
        <v>0</v>
      </c>
      <c r="CN205" s="59">
        <f ca="1">КРЕДИТЫ!CN92</f>
        <v>0</v>
      </c>
      <c r="CO205" s="59">
        <f ca="1">КРЕДИТЫ!CO92</f>
        <v>0</v>
      </c>
      <c r="CP205" s="59">
        <f ca="1">КРЕДИТЫ!CP92</f>
        <v>0</v>
      </c>
      <c r="CQ205" s="59">
        <f ca="1">КРЕДИТЫ!CQ92</f>
        <v>0</v>
      </c>
      <c r="CR205" s="59">
        <f ca="1">КРЕДИТЫ!CR92</f>
        <v>0</v>
      </c>
      <c r="CS205" s="59">
        <f ca="1">КРЕДИТЫ!CS92</f>
        <v>0</v>
      </c>
      <c r="CT205" s="59">
        <f ca="1">КРЕДИТЫ!CT92</f>
        <v>0</v>
      </c>
      <c r="CU205" s="59">
        <f ca="1">КРЕДИТЫ!CU92</f>
        <v>0</v>
      </c>
      <c r="CV205" s="59">
        <f ca="1">КРЕДИТЫ!CV92</f>
        <v>0</v>
      </c>
      <c r="CW205" s="59">
        <f ca="1">КРЕДИТЫ!CW92</f>
        <v>0</v>
      </c>
      <c r="CX205" s="59">
        <f ca="1">КРЕДИТЫ!CX92</f>
        <v>0</v>
      </c>
      <c r="CY205" s="59">
        <f ca="1">КРЕДИТЫ!CY92</f>
        <v>0</v>
      </c>
      <c r="CZ205" s="59">
        <f ca="1">КРЕДИТЫ!CZ92</f>
        <v>0</v>
      </c>
      <c r="DA205" s="59">
        <f ca="1">КРЕДИТЫ!DA92</f>
        <v>0</v>
      </c>
      <c r="DB205" s="59">
        <f ca="1">КРЕДИТЫ!DB92</f>
        <v>0</v>
      </c>
      <c r="DC205" s="59">
        <f ca="1">КРЕДИТЫ!DC92</f>
        <v>0</v>
      </c>
      <c r="DD205" s="59">
        <f ca="1">КРЕДИТЫ!DD92</f>
        <v>0</v>
      </c>
      <c r="DE205" s="59">
        <f ca="1">КРЕДИТЫ!DE92</f>
        <v>0</v>
      </c>
      <c r="DF205" s="59">
        <f ca="1">КРЕДИТЫ!DF92</f>
        <v>0</v>
      </c>
      <c r="DG205" s="59">
        <f ca="1">КРЕДИТЫ!DG92</f>
        <v>0</v>
      </c>
      <c r="DH205" s="59">
        <f ca="1">КРЕДИТЫ!DH92</f>
        <v>0</v>
      </c>
      <c r="DI205" s="59">
        <f ca="1">КРЕДИТЫ!DI92</f>
        <v>0</v>
      </c>
      <c r="DJ205" s="59">
        <f ca="1">КРЕДИТЫ!DJ92</f>
        <v>0</v>
      </c>
      <c r="DK205" s="59">
        <f ca="1">КРЕДИТЫ!DK92</f>
        <v>0</v>
      </c>
      <c r="DL205" s="59">
        <f>КРЕДИТЫ!DL92</f>
        <v>0</v>
      </c>
      <c r="DM205" s="59">
        <f>КРЕДИТЫ!DM92</f>
        <v>0</v>
      </c>
      <c r="DN205" s="59">
        <f>КРЕДИТЫ!DN92</f>
        <v>0</v>
      </c>
      <c r="DO205" s="59">
        <f>КРЕДИТЫ!DO92</f>
        <v>0</v>
      </c>
      <c r="DP205" s="59">
        <f>КРЕДИТЫ!DP92</f>
        <v>0</v>
      </c>
      <c r="DQ205" s="59">
        <f>КРЕДИТЫ!DQ92</f>
        <v>0</v>
      </c>
      <c r="DR205" s="59">
        <f>КРЕДИТЫ!DR92</f>
        <v>0</v>
      </c>
      <c r="DS205" s="59">
        <f>КРЕДИТЫ!DS92</f>
        <v>0</v>
      </c>
      <c r="DT205" s="59">
        <f>КРЕДИТЫ!DT92</f>
        <v>0</v>
      </c>
      <c r="DU205" s="59">
        <f>КРЕДИТЫ!DU92</f>
        <v>0</v>
      </c>
      <c r="DV205" s="59">
        <f>КРЕДИТЫ!DV92</f>
        <v>0</v>
      </c>
      <c r="DW205" s="59">
        <f>КРЕДИТЫ!DW92</f>
        <v>0</v>
      </c>
      <c r="DX205" s="59">
        <f>КРЕДИТЫ!DX92</f>
        <v>0</v>
      </c>
      <c r="DY205" s="59">
        <f>КРЕДИТЫ!DY92</f>
        <v>0</v>
      </c>
      <c r="DZ205" s="59">
        <f>КРЕДИТЫ!DZ92</f>
        <v>0</v>
      </c>
      <c r="EA205" s="59">
        <f>КРЕДИТЫ!EA92</f>
        <v>0</v>
      </c>
      <c r="EB205" s="59">
        <f>КРЕДИТЫ!EB92</f>
        <v>0</v>
      </c>
      <c r="EC205" s="59">
        <f>КРЕДИТЫ!EC92</f>
        <v>0</v>
      </c>
      <c r="ED205" s="59">
        <f>КРЕДИТЫ!ED92</f>
        <v>0</v>
      </c>
      <c r="EE205" s="59">
        <f>КРЕДИТЫ!EE92</f>
        <v>0</v>
      </c>
      <c r="EF205" s="59">
        <f>КРЕДИТЫ!EF92</f>
        <v>0</v>
      </c>
      <c r="EG205" s="59">
        <f>КРЕДИТЫ!EG92</f>
        <v>0</v>
      </c>
      <c r="EH205" s="59">
        <f>КРЕДИТЫ!EH92</f>
        <v>0</v>
      </c>
      <c r="EI205" s="59">
        <f>КРЕДИТЫ!EI92</f>
        <v>0</v>
      </c>
    </row>
    <row r="206" spans="2:139" x14ac:dyDescent="0.2">
      <c r="B206" s="114"/>
      <c r="C206" s="114" t="s">
        <v>759</v>
      </c>
      <c r="D206" s="115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6">
        <f>SUM(S206:EI206)</f>
        <v>0</v>
      </c>
      <c r="Q206" s="116">
        <f>SUMIF(S$5:EI$5,"факт",S206:EI206)</f>
        <v>0</v>
      </c>
      <c r="R206" s="116">
        <f>P206-Q206</f>
        <v>0</v>
      </c>
      <c r="S206" s="75">
        <f>КРЕДИТЫ!S41*КРЕДИТЫ!$E$83+КРЕДИТЫ!S85</f>
        <v>0</v>
      </c>
      <c r="T206" s="75">
        <f>КРЕДИТЫ!T41*КРЕДИТЫ!$E$83+КРЕДИТЫ!T85</f>
        <v>0</v>
      </c>
      <c r="U206" s="75">
        <f>КРЕДИТЫ!U41*КРЕДИТЫ!$E$83+КРЕДИТЫ!U85</f>
        <v>0</v>
      </c>
      <c r="V206" s="75">
        <f>КРЕДИТЫ!V41*КРЕДИТЫ!$E$83+КРЕДИТЫ!V85</f>
        <v>0</v>
      </c>
      <c r="W206" s="75">
        <f>КРЕДИТЫ!W41*КРЕДИТЫ!$E$83+КРЕДИТЫ!W85</f>
        <v>0</v>
      </c>
      <c r="X206" s="75">
        <f>КРЕДИТЫ!X41*КРЕДИТЫ!$E$83+КРЕДИТЫ!X85</f>
        <v>0</v>
      </c>
      <c r="Y206" s="75">
        <f>КРЕДИТЫ!Y41*КРЕДИТЫ!$E$83+КРЕДИТЫ!Y85</f>
        <v>0</v>
      </c>
      <c r="Z206" s="75">
        <f>КРЕДИТЫ!Z41*КРЕДИТЫ!$E$83+КРЕДИТЫ!Z85</f>
        <v>0</v>
      </c>
      <c r="AA206" s="75">
        <f>КРЕДИТЫ!AA41*КРЕДИТЫ!$E$83+КРЕДИТЫ!AA85</f>
        <v>0</v>
      </c>
      <c r="AB206" s="75">
        <f>КРЕДИТЫ!AB41*КРЕДИТЫ!$E$83+КРЕДИТЫ!AB85</f>
        <v>0</v>
      </c>
      <c r="AC206" s="75">
        <f>КРЕДИТЫ!AC41*КРЕДИТЫ!$E$83+КРЕДИТЫ!AC85</f>
        <v>0</v>
      </c>
      <c r="AD206" s="75">
        <f>КРЕДИТЫ!AD41*КРЕДИТЫ!$E$83+КРЕДИТЫ!AD85</f>
        <v>0</v>
      </c>
      <c r="AE206" s="75">
        <f>КРЕДИТЫ!AE41*КРЕДИТЫ!$E$83+КРЕДИТЫ!AE85</f>
        <v>0</v>
      </c>
      <c r="AF206" s="75">
        <f>КРЕДИТЫ!AF41*КРЕДИТЫ!$E$83+КРЕДИТЫ!AF85</f>
        <v>0</v>
      </c>
      <c r="AG206" s="75">
        <f>КРЕДИТЫ!AG41*КРЕДИТЫ!$E$83+КРЕДИТЫ!AG85</f>
        <v>0</v>
      </c>
      <c r="AH206" s="75">
        <f>КРЕДИТЫ!AH41*КРЕДИТЫ!$E$83+КРЕДИТЫ!AH85</f>
        <v>0</v>
      </c>
      <c r="AI206" s="75">
        <f>КРЕДИТЫ!AI41*КРЕДИТЫ!$E$83+КРЕДИТЫ!AI85</f>
        <v>0</v>
      </c>
      <c r="AJ206" s="75">
        <f>КРЕДИТЫ!AJ41*КРЕДИТЫ!$E$83+КРЕДИТЫ!AJ85</f>
        <v>0</v>
      </c>
      <c r="AK206" s="75">
        <f>КРЕДИТЫ!AK41*КРЕДИТЫ!$E$83+КРЕДИТЫ!AK85</f>
        <v>0</v>
      </c>
      <c r="AL206" s="75">
        <f>КРЕДИТЫ!AL41*КРЕДИТЫ!$E$83+КРЕДИТЫ!AL85</f>
        <v>0</v>
      </c>
      <c r="AM206" s="75">
        <f>КРЕДИТЫ!AM41*КРЕДИТЫ!$E$83+КРЕДИТЫ!AM85</f>
        <v>0</v>
      </c>
      <c r="AN206" s="75">
        <f>КРЕДИТЫ!AN41*КРЕДИТЫ!$E$83+КРЕДИТЫ!AN85</f>
        <v>0</v>
      </c>
      <c r="AO206" s="75">
        <f>КРЕДИТЫ!AO41*КРЕДИТЫ!$E$83+КРЕДИТЫ!AO85</f>
        <v>0</v>
      </c>
      <c r="AP206" s="75">
        <f>КРЕДИТЫ!AP41*КРЕДИТЫ!$E$83+КРЕДИТЫ!AP85</f>
        <v>0</v>
      </c>
      <c r="AQ206" s="75">
        <f>КРЕДИТЫ!AQ41*КРЕДИТЫ!$E$83+КРЕДИТЫ!AQ85</f>
        <v>0</v>
      </c>
      <c r="AR206" s="75">
        <f>КРЕДИТЫ!AR41*КРЕДИТЫ!$E$83+КРЕДИТЫ!AR85</f>
        <v>0</v>
      </c>
      <c r="AS206" s="75">
        <f>КРЕДИТЫ!AS41*КРЕДИТЫ!$E$83+КРЕДИТЫ!AS85</f>
        <v>0</v>
      </c>
      <c r="AT206" s="75">
        <f>КРЕДИТЫ!AT41*КРЕДИТЫ!$E$83+КРЕДИТЫ!AT85</f>
        <v>0</v>
      </c>
      <c r="AU206" s="75">
        <f>КРЕДИТЫ!AU41*КРЕДИТЫ!$E$83+КРЕДИТЫ!AU85</f>
        <v>0</v>
      </c>
      <c r="AV206" s="75">
        <f>КРЕДИТЫ!AV41*КРЕДИТЫ!$E$83+КРЕДИТЫ!AV85</f>
        <v>0</v>
      </c>
      <c r="AW206" s="75">
        <f>КРЕДИТЫ!AW41*КРЕДИТЫ!$E$83+КРЕДИТЫ!AW85</f>
        <v>0</v>
      </c>
      <c r="AX206" s="75">
        <f>КРЕДИТЫ!AX41*КРЕДИТЫ!$E$83+КРЕДИТЫ!AX85</f>
        <v>0</v>
      </c>
      <c r="AY206" s="75">
        <f>КРЕДИТЫ!AY41*КРЕДИТЫ!$E$83+КРЕДИТЫ!AY85</f>
        <v>0</v>
      </c>
      <c r="AZ206" s="75">
        <f>КРЕДИТЫ!AZ41*КРЕДИТЫ!$E$83+КРЕДИТЫ!AZ85</f>
        <v>0</v>
      </c>
      <c r="BA206" s="75">
        <f>КРЕДИТЫ!BA41*КРЕДИТЫ!$E$83+КРЕДИТЫ!BA85</f>
        <v>0</v>
      </c>
      <c r="BB206" s="75">
        <f>КРЕДИТЫ!BB41*КРЕДИТЫ!$E$83+КРЕДИТЫ!BB85</f>
        <v>0</v>
      </c>
      <c r="BC206" s="75">
        <f>КРЕДИТЫ!BC41*КРЕДИТЫ!$E$83+КРЕДИТЫ!BC85</f>
        <v>0</v>
      </c>
      <c r="BD206" s="75">
        <f>КРЕДИТЫ!BD41*КРЕДИТЫ!$E$83+КРЕДИТЫ!BD85</f>
        <v>0</v>
      </c>
      <c r="BE206" s="75">
        <f>КРЕДИТЫ!BE41*КРЕДИТЫ!$E$83+КРЕДИТЫ!BE85</f>
        <v>0</v>
      </c>
      <c r="BF206" s="75">
        <f>КРЕДИТЫ!BF41*КРЕДИТЫ!$E$83+КРЕДИТЫ!BF85</f>
        <v>0</v>
      </c>
      <c r="BG206" s="75">
        <f>КРЕДИТЫ!BG41*КРЕДИТЫ!$E$83+КРЕДИТЫ!BG85</f>
        <v>0</v>
      </c>
      <c r="BH206" s="75">
        <f>КРЕДИТЫ!BH41*КРЕДИТЫ!$E$83+КРЕДИТЫ!BH85</f>
        <v>0</v>
      </c>
      <c r="BI206" s="75">
        <f>КРЕДИТЫ!BI41*КРЕДИТЫ!$E$83+КРЕДИТЫ!BI85</f>
        <v>0</v>
      </c>
      <c r="BJ206" s="75">
        <f>КРЕДИТЫ!BJ41*КРЕДИТЫ!$E$83+КРЕДИТЫ!BJ85</f>
        <v>0</v>
      </c>
      <c r="BK206" s="75">
        <f>КРЕДИТЫ!BK41*КРЕДИТЫ!$E$83+КРЕДИТЫ!BK85</f>
        <v>0</v>
      </c>
      <c r="BL206" s="75">
        <f>КРЕДИТЫ!BL41*КРЕДИТЫ!$E$83+КРЕДИТЫ!BL85</f>
        <v>0</v>
      </c>
      <c r="BM206" s="75">
        <f>КРЕДИТЫ!BM41*КРЕДИТЫ!$E$83+КРЕДИТЫ!BM85</f>
        <v>0</v>
      </c>
      <c r="BN206" s="75">
        <f>КРЕДИТЫ!BN41*КРЕДИТЫ!$E$83+КРЕДИТЫ!BN85</f>
        <v>0</v>
      </c>
      <c r="BO206" s="75">
        <f>КРЕДИТЫ!BO41*КРЕДИТЫ!$E$83+КРЕДИТЫ!BO85</f>
        <v>0</v>
      </c>
      <c r="BP206" s="75">
        <f>КРЕДИТЫ!BP41*КРЕДИТЫ!$E$83+КРЕДИТЫ!BP85</f>
        <v>0</v>
      </c>
      <c r="BQ206" s="75">
        <f>КРЕДИТЫ!BQ41*КРЕДИТЫ!$E$83+КРЕДИТЫ!BQ85</f>
        <v>0</v>
      </c>
      <c r="BR206" s="75">
        <f>КРЕДИТЫ!BR41*КРЕДИТЫ!$E$83+КРЕДИТЫ!BR85</f>
        <v>0</v>
      </c>
      <c r="BS206" s="75">
        <f>КРЕДИТЫ!BS41*КРЕДИТЫ!$E$83+КРЕДИТЫ!BS85</f>
        <v>0</v>
      </c>
      <c r="BT206" s="75">
        <f>КРЕДИТЫ!BT41*КРЕДИТЫ!$E$83+КРЕДИТЫ!BT85</f>
        <v>0</v>
      </c>
      <c r="BU206" s="75">
        <f>КРЕДИТЫ!BU41*КРЕДИТЫ!$E$83+КРЕДИТЫ!BU85</f>
        <v>0</v>
      </c>
      <c r="BV206" s="75">
        <f>КРЕДИТЫ!BV41*КРЕДИТЫ!$E$83+КРЕДИТЫ!BV85</f>
        <v>0</v>
      </c>
      <c r="BW206" s="75">
        <f>КРЕДИТЫ!BW41*КРЕДИТЫ!$E$83+КРЕДИТЫ!BW85</f>
        <v>0</v>
      </c>
      <c r="BX206" s="75">
        <f>КРЕДИТЫ!BX41*КРЕДИТЫ!$E$83+КРЕДИТЫ!BX85</f>
        <v>0</v>
      </c>
      <c r="BY206" s="75">
        <f>КРЕДИТЫ!BY41*КРЕДИТЫ!$E$83+КРЕДИТЫ!BY85</f>
        <v>0</v>
      </c>
      <c r="BZ206" s="75">
        <f>КРЕДИТЫ!BZ41*КРЕДИТЫ!$E$83+КРЕДИТЫ!BZ85</f>
        <v>0</v>
      </c>
      <c r="CA206" s="75">
        <f>КРЕДИТЫ!CA41*КРЕДИТЫ!$E$83+КРЕДИТЫ!CA85</f>
        <v>0</v>
      </c>
      <c r="CB206" s="75">
        <f>КРЕДИТЫ!CB41*КРЕДИТЫ!$E$83+КРЕДИТЫ!CB85</f>
        <v>0</v>
      </c>
      <c r="CC206" s="75">
        <f>КРЕДИТЫ!CC41*КРЕДИТЫ!$E$83+КРЕДИТЫ!CC85</f>
        <v>0</v>
      </c>
      <c r="CD206" s="75">
        <f>КРЕДИТЫ!CD41*КРЕДИТЫ!$E$83+КРЕДИТЫ!CD85</f>
        <v>0</v>
      </c>
      <c r="CE206" s="75">
        <f>КРЕДИТЫ!CE41*КРЕДИТЫ!$E$83+КРЕДИТЫ!CE85</f>
        <v>0</v>
      </c>
      <c r="CF206" s="75">
        <f>КРЕДИТЫ!CF41*КРЕДИТЫ!$E$83+КРЕДИТЫ!CF85</f>
        <v>0</v>
      </c>
      <c r="CG206" s="75">
        <f>КРЕДИТЫ!CG41*КРЕДИТЫ!$E$83+КРЕДИТЫ!CG85</f>
        <v>0</v>
      </c>
      <c r="CH206" s="75">
        <f>КРЕДИТЫ!CH41*КРЕДИТЫ!$E$83+КРЕДИТЫ!CH85</f>
        <v>0</v>
      </c>
      <c r="CI206" s="75">
        <f>КРЕДИТЫ!CI41*КРЕДИТЫ!$E$83+КРЕДИТЫ!CI85</f>
        <v>0</v>
      </c>
      <c r="CJ206" s="75">
        <f>КРЕДИТЫ!CJ41*КРЕДИТЫ!$E$83+КРЕДИТЫ!CJ85</f>
        <v>0</v>
      </c>
      <c r="CK206" s="75">
        <f>КРЕДИТЫ!CK41*КРЕДИТЫ!$E$83+КРЕДИТЫ!CK85</f>
        <v>0</v>
      </c>
      <c r="CL206" s="75">
        <f>КРЕДИТЫ!CL41*КРЕДИТЫ!$E$83+КРЕДИТЫ!CL85</f>
        <v>0</v>
      </c>
      <c r="CM206" s="75">
        <f>КРЕДИТЫ!CM41*КРЕДИТЫ!$E$83+КРЕДИТЫ!CM85</f>
        <v>0</v>
      </c>
      <c r="CN206" s="75">
        <f>КРЕДИТЫ!CN41*КРЕДИТЫ!$E$83+КРЕДИТЫ!CN85</f>
        <v>0</v>
      </c>
      <c r="CO206" s="75">
        <f>КРЕДИТЫ!CO41*КРЕДИТЫ!$E$83+КРЕДИТЫ!CO85</f>
        <v>0</v>
      </c>
      <c r="CP206" s="75">
        <f>КРЕДИТЫ!CP41*КРЕДИТЫ!$E$83+КРЕДИТЫ!CP85</f>
        <v>0</v>
      </c>
      <c r="CQ206" s="75">
        <f>КРЕДИТЫ!CQ41*КРЕДИТЫ!$E$83+КРЕДИТЫ!CQ85</f>
        <v>0</v>
      </c>
      <c r="CR206" s="75">
        <f>КРЕДИТЫ!CR41*КРЕДИТЫ!$E$83+КРЕДИТЫ!CR85</f>
        <v>0</v>
      </c>
      <c r="CS206" s="75">
        <f>КРЕДИТЫ!CS41*КРЕДИТЫ!$E$83+КРЕДИТЫ!CS85</f>
        <v>0</v>
      </c>
      <c r="CT206" s="75">
        <f>КРЕДИТЫ!CT41*КРЕДИТЫ!$E$83+КРЕДИТЫ!CT85</f>
        <v>0</v>
      </c>
      <c r="CU206" s="75">
        <f>КРЕДИТЫ!CU41*КРЕДИТЫ!$E$83+КРЕДИТЫ!CU85</f>
        <v>0</v>
      </c>
      <c r="CV206" s="75">
        <f>КРЕДИТЫ!CV41*КРЕДИТЫ!$E$83+КРЕДИТЫ!CV85</f>
        <v>0</v>
      </c>
      <c r="CW206" s="75">
        <f>КРЕДИТЫ!CW41*КРЕДИТЫ!$E$83+КРЕДИТЫ!CW85</f>
        <v>0</v>
      </c>
      <c r="CX206" s="75">
        <f>КРЕДИТЫ!CX41*КРЕДИТЫ!$E$83+КРЕДИТЫ!CX85</f>
        <v>0</v>
      </c>
      <c r="CY206" s="75">
        <f>КРЕДИТЫ!CY41*КРЕДИТЫ!$E$83+КРЕДИТЫ!CY85</f>
        <v>0</v>
      </c>
      <c r="CZ206" s="75">
        <f>КРЕДИТЫ!CZ41*КРЕДИТЫ!$E$83+КРЕДИТЫ!CZ85</f>
        <v>0</v>
      </c>
      <c r="DA206" s="75">
        <f>КРЕДИТЫ!DA41*КРЕДИТЫ!$E$83+КРЕДИТЫ!DA85</f>
        <v>0</v>
      </c>
      <c r="DB206" s="75">
        <f>КРЕДИТЫ!DB41*КРЕДИТЫ!$E$83+КРЕДИТЫ!DB85</f>
        <v>0</v>
      </c>
      <c r="DC206" s="75">
        <f>КРЕДИТЫ!DC41*КРЕДИТЫ!$E$83+КРЕДИТЫ!DC85</f>
        <v>0</v>
      </c>
      <c r="DD206" s="75">
        <f>КРЕДИТЫ!DD41*КРЕДИТЫ!$E$83+КРЕДИТЫ!DD85</f>
        <v>0</v>
      </c>
      <c r="DE206" s="75">
        <f>КРЕДИТЫ!DE41*КРЕДИТЫ!$E$83+КРЕДИТЫ!DE85</f>
        <v>0</v>
      </c>
      <c r="DF206" s="75">
        <f>КРЕДИТЫ!DF41*КРЕДИТЫ!$E$83+КРЕДИТЫ!DF85</f>
        <v>0</v>
      </c>
      <c r="DG206" s="75">
        <f>КРЕДИТЫ!DG41*КРЕДИТЫ!$E$83+КРЕДИТЫ!DG85</f>
        <v>0</v>
      </c>
      <c r="DH206" s="75">
        <f>КРЕДИТЫ!DH41*КРЕДИТЫ!$E$83+КРЕДИТЫ!DH85</f>
        <v>0</v>
      </c>
      <c r="DI206" s="75">
        <f>КРЕДИТЫ!DI41*КРЕДИТЫ!$E$83+КРЕДИТЫ!DI85</f>
        <v>0</v>
      </c>
      <c r="DJ206" s="75">
        <f>КРЕДИТЫ!DJ41*КРЕДИТЫ!$E$83+КРЕДИТЫ!DJ85</f>
        <v>0</v>
      </c>
      <c r="DK206" s="75">
        <f>КРЕДИТЫ!DK41*КРЕДИТЫ!$E$83+КРЕДИТЫ!DK85</f>
        <v>0</v>
      </c>
      <c r="DL206" s="75">
        <f>КРЕДИТЫ!DL41*КРЕДИТЫ!$E$83+КРЕДИТЫ!DL85</f>
        <v>0</v>
      </c>
      <c r="DM206" s="75">
        <f>КРЕДИТЫ!DM41*КРЕДИТЫ!$E$83+КРЕДИТЫ!DM85</f>
        <v>0</v>
      </c>
      <c r="DN206" s="75">
        <f>КРЕДИТЫ!DN41*КРЕДИТЫ!$E$83+КРЕДИТЫ!DN85</f>
        <v>0</v>
      </c>
      <c r="DO206" s="75">
        <f>КРЕДИТЫ!DO41*КРЕДИТЫ!$E$83+КРЕДИТЫ!DO85</f>
        <v>0</v>
      </c>
      <c r="DP206" s="75">
        <f>КРЕДИТЫ!DP41*КРЕДИТЫ!$E$83+КРЕДИТЫ!DP85</f>
        <v>0</v>
      </c>
      <c r="DQ206" s="75">
        <f>КРЕДИТЫ!DQ41*КРЕДИТЫ!$E$83+КРЕДИТЫ!DQ85</f>
        <v>0</v>
      </c>
      <c r="DR206" s="75">
        <f>КРЕДИТЫ!DR41*КРЕДИТЫ!$E$83+КРЕДИТЫ!DR85</f>
        <v>0</v>
      </c>
      <c r="DS206" s="75">
        <f>КРЕДИТЫ!DS41*КРЕДИТЫ!$E$83+КРЕДИТЫ!DS85</f>
        <v>0</v>
      </c>
      <c r="DT206" s="75">
        <f>КРЕДИТЫ!DT41*КРЕДИТЫ!$E$83+КРЕДИТЫ!DT85</f>
        <v>0</v>
      </c>
      <c r="DU206" s="75">
        <f>КРЕДИТЫ!DU41*КРЕДИТЫ!$E$83+КРЕДИТЫ!DU85</f>
        <v>0</v>
      </c>
      <c r="DV206" s="75">
        <f>КРЕДИТЫ!DV41*КРЕДИТЫ!$E$83+КРЕДИТЫ!DV85</f>
        <v>0</v>
      </c>
      <c r="DW206" s="75">
        <f>КРЕДИТЫ!DW41*КРЕДИТЫ!$E$83+КРЕДИТЫ!DW85</f>
        <v>0</v>
      </c>
      <c r="DX206" s="75">
        <f>КРЕДИТЫ!DX41*КРЕДИТЫ!$E$83+КРЕДИТЫ!DX85</f>
        <v>0</v>
      </c>
      <c r="DY206" s="75">
        <f>КРЕДИТЫ!DY41*КРЕДИТЫ!$E$83+КРЕДИТЫ!DY85</f>
        <v>0</v>
      </c>
      <c r="DZ206" s="75">
        <f>КРЕДИТЫ!DZ41*КРЕДИТЫ!$E$83+КРЕДИТЫ!DZ85</f>
        <v>0</v>
      </c>
      <c r="EA206" s="75">
        <f>КРЕДИТЫ!EA41*КРЕДИТЫ!$E$83+КРЕДИТЫ!EA85</f>
        <v>0</v>
      </c>
      <c r="EB206" s="75">
        <f>КРЕДИТЫ!EB41*КРЕДИТЫ!$E$83+КРЕДИТЫ!EB85</f>
        <v>0</v>
      </c>
      <c r="EC206" s="75">
        <f>КРЕДИТЫ!EC41*КРЕДИТЫ!$E$83+КРЕДИТЫ!EC85</f>
        <v>0</v>
      </c>
      <c r="ED206" s="75">
        <f>КРЕДИТЫ!ED41*КРЕДИТЫ!$E$83+КРЕДИТЫ!ED85</f>
        <v>0</v>
      </c>
      <c r="EE206" s="75">
        <f>КРЕДИТЫ!EE41*КРЕДИТЫ!$E$83+КРЕДИТЫ!EE85</f>
        <v>0</v>
      </c>
      <c r="EF206" s="75">
        <f>КРЕДИТЫ!EF41*КРЕДИТЫ!$E$83+КРЕДИТЫ!EF85</f>
        <v>0</v>
      </c>
      <c r="EG206" s="75">
        <f>КРЕДИТЫ!EG41*КРЕДИТЫ!$E$83+КРЕДИТЫ!EG85</f>
        <v>0</v>
      </c>
      <c r="EH206" s="75">
        <f>КРЕДИТЫ!EH41*КРЕДИТЫ!$E$83+КРЕДИТЫ!EH85</f>
        <v>0</v>
      </c>
      <c r="EI206" s="75">
        <f>КРЕДИТЫ!EI41*КРЕДИТЫ!$E$83+КРЕДИТЫ!EI85</f>
        <v>0</v>
      </c>
    </row>
    <row r="208" spans="2:139" x14ac:dyDescent="0.2">
      <c r="B208" s="104"/>
      <c r="C208" s="104" t="s">
        <v>793</v>
      </c>
      <c r="D208" s="104"/>
      <c r="E208" s="105"/>
      <c r="F208" s="104"/>
      <c r="G208" s="105"/>
      <c r="H208" s="104"/>
      <c r="I208" s="105"/>
      <c r="J208" s="104"/>
      <c r="K208" s="105"/>
      <c r="L208" s="105"/>
      <c r="M208" s="105"/>
      <c r="N208" s="105"/>
      <c r="O208" s="105"/>
      <c r="P208" s="106">
        <f ca="1">SUM(S208:EI208)</f>
        <v>0</v>
      </c>
      <c r="Q208" s="106">
        <f>SUMIF(S$5:EI$5,"факт",S208:EI208)</f>
        <v>0</v>
      </c>
      <c r="R208" s="106">
        <f ca="1">P208-Q208</f>
        <v>0</v>
      </c>
      <c r="S208" s="107"/>
      <c r="T208" s="107">
        <f>IF(T6&gt;=$Q$2,SUM($S7:T7),0)-SUM($S208:S208)</f>
        <v>0</v>
      </c>
      <c r="U208" s="107">
        <f ca="1">IF(U6&gt;=$Q$2,SUM($S7:U7),0)-SUM($S208:T208)</f>
        <v>0</v>
      </c>
      <c r="V208" s="107">
        <f ca="1">IF(V6&gt;=$Q$2,SUM($S7:V7),0)-SUM($S208:U208)</f>
        <v>0</v>
      </c>
      <c r="W208" s="107">
        <f ca="1">IF(W6&gt;=$Q$2,SUM($S7:W7),0)-SUM($S208:V208)</f>
        <v>0</v>
      </c>
      <c r="X208" s="107">
        <f ca="1">IF(X6&gt;=$Q$2,SUM($S7:X7),0)-SUM($S208:W208)</f>
        <v>0</v>
      </c>
      <c r="Y208" s="107">
        <f ca="1">IF(Y6&gt;=$Q$2,SUM($S7:Y7),0)-SUM($S208:X208)</f>
        <v>0</v>
      </c>
      <c r="Z208" s="107">
        <f ca="1">IF(Z6&gt;=$Q$2,SUM($S7:Z7),0)-SUM($S208:Y208)</f>
        <v>0</v>
      </c>
      <c r="AA208" s="107">
        <f ca="1">IF(AA6&gt;=$Q$2,SUM($S7:AA7),0)-SUM($S208:Z208)</f>
        <v>0</v>
      </c>
      <c r="AB208" s="107">
        <f ca="1">IF(AB6&gt;=$Q$2,SUM($S7:AB7),0)-SUM($S208:AA208)</f>
        <v>0</v>
      </c>
      <c r="AC208" s="107">
        <f ca="1">IF(AC6&gt;=$Q$2,SUM($S7:AC7),0)-SUM($S208:AB208)</f>
        <v>0</v>
      </c>
      <c r="AD208" s="107">
        <f ca="1">IF(AD6&gt;=$Q$2,SUM($S7:AD7),0)-SUM($S208:AC208)</f>
        <v>0</v>
      </c>
      <c r="AE208" s="107">
        <f ca="1">IF(AE6&gt;=$Q$2,SUM($S7:AE7),0)-SUM($S208:AD208)</f>
        <v>0</v>
      </c>
      <c r="AF208" s="107">
        <f ca="1">IF(AF6&gt;=$Q$2,SUM($S7:AF7),0)-SUM($S208:AE208)</f>
        <v>0</v>
      </c>
      <c r="AG208" s="107">
        <f ca="1">IF(AG6&gt;=$Q$2,SUM($S7:AG7),0)-SUM($S208:AF208)</f>
        <v>0</v>
      </c>
      <c r="AH208" s="107">
        <f ca="1">IF(AH6&gt;=$Q$2,SUM($S7:AH7),0)-SUM($S208:AG208)</f>
        <v>0</v>
      </c>
      <c r="AI208" s="107">
        <f ca="1">IF(AI6&gt;=$Q$2,SUM($S7:AI7),0)-SUM($S208:AH208)</f>
        <v>0</v>
      </c>
      <c r="AJ208" s="107">
        <f ca="1">IF(AJ6&gt;=$Q$2,SUM($S7:AJ7),0)-SUM($S208:AI208)</f>
        <v>0</v>
      </c>
      <c r="AK208" s="107">
        <f ca="1">IF(AK6&gt;=$Q$2,SUM($S7:AK7),0)-SUM($S208:AJ208)</f>
        <v>0</v>
      </c>
      <c r="AL208" s="107">
        <f ca="1">IF(AL6&gt;=$Q$2,SUM($S7:AL7),0)-SUM($S208:AK208)</f>
        <v>0</v>
      </c>
      <c r="AM208" s="107">
        <f ca="1">IF(AM6&gt;=$Q$2,SUM($S7:AM7),0)-SUM($S208:AL208)</f>
        <v>0</v>
      </c>
      <c r="AN208" s="107">
        <f ca="1">IF(AN6&gt;=$Q$2,SUM($S7:AN7),0)-SUM($S208:AM208)</f>
        <v>0</v>
      </c>
      <c r="AO208" s="107">
        <f ca="1">IF(AO6&gt;=$Q$2,SUM($S7:AO7),0)-SUM($S208:AN208)</f>
        <v>0</v>
      </c>
      <c r="AP208" s="107">
        <f ca="1">IF(AP6&gt;=$Q$2,SUM($S7:AP7),0)-SUM($S208:AO208)</f>
        <v>0</v>
      </c>
      <c r="AQ208" s="107">
        <f ca="1">IF(AQ6&gt;=$Q$2,SUM($S7:AQ7),0)-SUM($S208:AP208)</f>
        <v>0</v>
      </c>
      <c r="AR208" s="107">
        <f ca="1">IF(AR6&gt;=$Q$2,SUM($S7:AR7),0)-SUM($S208:AQ208)</f>
        <v>0</v>
      </c>
      <c r="AS208" s="107">
        <f ca="1">IF(AS6&gt;=$Q$2,SUM($S7:AS7),0)-SUM($S208:AR208)</f>
        <v>0</v>
      </c>
      <c r="AT208" s="107">
        <f ca="1">IF(AT6&gt;=$Q$2,SUM($S7:AT7),0)-SUM($S208:AS208)</f>
        <v>0</v>
      </c>
      <c r="AU208" s="107">
        <f ca="1">IF(AU6&gt;=$Q$2,SUM($S7:AU7),0)-SUM($S208:AT208)</f>
        <v>0</v>
      </c>
      <c r="AV208" s="107">
        <f ca="1">IF(AV6&gt;=$Q$2,SUM($S7:AV7),0)-SUM($S208:AU208)</f>
        <v>0</v>
      </c>
      <c r="AW208" s="107">
        <f ca="1">IF(AW6&gt;=$Q$2,SUM($S7:AW7),0)-SUM($S208:AV208)</f>
        <v>0</v>
      </c>
      <c r="AX208" s="107">
        <f ca="1">IF(AX6&gt;=$Q$2,SUM($S7:AX7),0)-SUM($S208:AW208)</f>
        <v>0</v>
      </c>
      <c r="AY208" s="107">
        <f ca="1">IF(AY6&gt;=$Q$2,SUM($S7:AY7),0)-SUM($S208:AX208)</f>
        <v>0</v>
      </c>
      <c r="AZ208" s="107">
        <f ca="1">IF(AZ6&gt;=$Q$2,SUM($S7:AZ7),0)-SUM($S208:AY208)</f>
        <v>0</v>
      </c>
      <c r="BA208" s="107">
        <f ca="1">IF(BA6&gt;=$Q$2,SUM($S7:BA7),0)-SUM($S208:AZ208)</f>
        <v>0</v>
      </c>
      <c r="BB208" s="107">
        <f ca="1">IF(BB6&gt;=$Q$2,SUM($S7:BB7),0)-SUM($S208:BA208)</f>
        <v>0</v>
      </c>
      <c r="BC208" s="107">
        <f ca="1">IF(BC6&gt;=$Q$2,SUM($S7:BC7),0)-SUM($S208:BB208)</f>
        <v>0</v>
      </c>
      <c r="BD208" s="107">
        <f ca="1">IF(BD6&gt;=$Q$2,SUM($S7:BD7),0)-SUM($S208:BC208)</f>
        <v>0</v>
      </c>
      <c r="BE208" s="107">
        <f ca="1">IF(BE6&gt;=$Q$2,SUM($S7:BE7),0)-SUM($S208:BD208)</f>
        <v>0</v>
      </c>
      <c r="BF208" s="107">
        <f ca="1">IF(BF6&gt;=$Q$2,SUM($S7:BF7),0)-SUM($S208:BE208)</f>
        <v>0</v>
      </c>
      <c r="BG208" s="107">
        <f ca="1">IF(BG6&gt;=$Q$2,SUM($S7:BG7),0)-SUM($S208:BF208)</f>
        <v>0</v>
      </c>
      <c r="BH208" s="107">
        <f ca="1">IF(BH6&gt;=$Q$2,SUM($S7:BH7),0)-SUM($S208:BG208)</f>
        <v>0</v>
      </c>
      <c r="BI208" s="107">
        <f ca="1">IF(BI6&gt;=$Q$2,SUM($S7:BI7),0)-SUM($S208:BH208)</f>
        <v>0</v>
      </c>
      <c r="BJ208" s="107">
        <f ca="1">IF(BJ6&gt;=$Q$2,SUM($S7:BJ7),0)-SUM($S208:BI208)</f>
        <v>0</v>
      </c>
      <c r="BK208" s="107">
        <f ca="1">IF(BK6&gt;=$Q$2,SUM($S7:BK7),0)-SUM($S208:BJ208)</f>
        <v>0</v>
      </c>
      <c r="BL208" s="107">
        <f ca="1">IF(BL6&gt;=$Q$2,SUM($S7:BL7),0)-SUM($S208:BK208)</f>
        <v>0</v>
      </c>
      <c r="BM208" s="107">
        <f ca="1">IF(BM6&gt;=$Q$2,SUM($S7:BM7),0)-SUM($S208:BL208)</f>
        <v>0</v>
      </c>
      <c r="BN208" s="107">
        <f ca="1">IF(BN6&gt;=$Q$2,SUM($S7:BN7),0)-SUM($S208:BM208)</f>
        <v>0</v>
      </c>
      <c r="BO208" s="107">
        <f ca="1">IF(BO6&gt;=$Q$2,SUM($S7:BO7),0)-SUM($S208:BN208)</f>
        <v>0</v>
      </c>
      <c r="BP208" s="107">
        <f ca="1">IF(BP6&gt;=$Q$2,SUM($S7:BP7),0)-SUM($S208:BO208)</f>
        <v>0</v>
      </c>
      <c r="BQ208" s="107">
        <f ca="1">IF(BQ6&gt;=$Q$2,SUM($S7:BQ7),0)-SUM($S208:BP208)</f>
        <v>0</v>
      </c>
      <c r="BR208" s="107">
        <f ca="1">IF(BR6&gt;=$Q$2,SUM($S7:BR7),0)-SUM($S208:BQ208)</f>
        <v>0</v>
      </c>
      <c r="BS208" s="107">
        <f ca="1">IF(BS6&gt;=$Q$2,SUM($S7:BS7),0)-SUM($S208:BR208)</f>
        <v>0</v>
      </c>
      <c r="BT208" s="107">
        <f ca="1">IF(BT6&gt;=$Q$2,SUM($S7:BT7),0)-SUM($S208:BS208)</f>
        <v>0</v>
      </c>
      <c r="BU208" s="107">
        <f ca="1">IF(BU6&gt;=$Q$2,SUM($S7:BU7),0)-SUM($S208:BT208)</f>
        <v>0</v>
      </c>
      <c r="BV208" s="107">
        <f ca="1">IF(BV6&gt;=$Q$2,SUM($S7:BV7),0)-SUM($S208:BU208)</f>
        <v>0</v>
      </c>
      <c r="BW208" s="107">
        <f ca="1">IF(BW6&gt;=$Q$2,SUM($S7:BW7),0)-SUM($S208:BV208)</f>
        <v>0</v>
      </c>
      <c r="BX208" s="107">
        <f ca="1">IF(BX6&gt;=$Q$2,SUM($S7:BX7),0)-SUM($S208:BW208)</f>
        <v>0</v>
      </c>
      <c r="BY208" s="107">
        <f ca="1">IF(BY6&gt;=$Q$2,SUM($S7:BY7),0)-SUM($S208:BX208)</f>
        <v>0</v>
      </c>
      <c r="BZ208" s="107">
        <f ca="1">IF(BZ6&gt;=$Q$2,SUM($S7:BZ7),0)-SUM($S208:BY208)</f>
        <v>0</v>
      </c>
      <c r="CA208" s="107">
        <f ca="1">IF(CA6&gt;=$Q$2,SUM($S7:CA7),0)-SUM($S208:BZ208)</f>
        <v>0</v>
      </c>
      <c r="CB208" s="107">
        <f ca="1">IF(CB6&gt;=$Q$2,SUM($S7:CB7),0)-SUM($S208:CA208)</f>
        <v>0</v>
      </c>
      <c r="CC208" s="107">
        <f ca="1">IF(CC6&gt;=$Q$2,SUM($S7:CC7),0)-SUM($S208:CB208)</f>
        <v>0</v>
      </c>
      <c r="CD208" s="107">
        <f ca="1">IF(CD6&gt;=$Q$2,SUM($S7:CD7),0)-SUM($S208:CC208)</f>
        <v>0</v>
      </c>
      <c r="CE208" s="107">
        <f ca="1">IF(CE6&gt;=$Q$2,SUM($S7:CE7),0)-SUM($S208:CD208)</f>
        <v>0</v>
      </c>
      <c r="CF208" s="107">
        <f ca="1">IF(CF6&gt;=$Q$2,SUM($S7:CF7),0)-SUM($S208:CE208)</f>
        <v>0</v>
      </c>
      <c r="CG208" s="107">
        <f ca="1">IF(CG6&gt;=$Q$2,SUM($S7:CG7),0)-SUM($S208:CF208)</f>
        <v>0</v>
      </c>
      <c r="CH208" s="107">
        <f ca="1">IF(CH6&gt;=$Q$2,SUM($S7:CH7),0)-SUM($S208:CG208)</f>
        <v>0</v>
      </c>
      <c r="CI208" s="107">
        <f ca="1">IF(CI6&gt;=$Q$2,SUM($S7:CI7),0)-SUM($S208:CH208)</f>
        <v>0</v>
      </c>
      <c r="CJ208" s="107">
        <f ca="1">IF(CJ6&gt;=$Q$2,SUM($S7:CJ7),0)-SUM($S208:CI208)</f>
        <v>0</v>
      </c>
      <c r="CK208" s="107">
        <f ca="1">IF(CK6&gt;=$Q$2,SUM($S7:CK7),0)-SUM($S208:CJ208)</f>
        <v>0</v>
      </c>
      <c r="CL208" s="107">
        <f ca="1">IF(CL6&gt;=$Q$2,SUM($S7:CL7),0)-SUM($S208:CK208)</f>
        <v>0</v>
      </c>
      <c r="CM208" s="107">
        <f ca="1">IF(CM6&gt;=$Q$2,SUM($S7:CM7),0)-SUM($S208:CL208)</f>
        <v>0</v>
      </c>
      <c r="CN208" s="107">
        <f ca="1">IF(CN6&gt;=$Q$2,SUM($S7:CN7),0)-SUM($S208:CM208)</f>
        <v>0</v>
      </c>
      <c r="CO208" s="107">
        <f ca="1">IF(CO6&gt;=$Q$2,SUM($S7:CO7),0)-SUM($S208:CN208)</f>
        <v>0</v>
      </c>
      <c r="CP208" s="107">
        <f ca="1">IF(CP6&gt;=$Q$2,SUM($S7:CP7),0)-SUM($S208:CO208)</f>
        <v>0</v>
      </c>
      <c r="CQ208" s="107">
        <f ca="1">IF(CQ6&gt;=$Q$2,SUM($S7:CQ7),0)-SUM($S208:CP208)</f>
        <v>0</v>
      </c>
      <c r="CR208" s="107">
        <f ca="1">IF(CR6&gt;=$Q$2,SUM($S7:CR7),0)-SUM($S208:CQ208)</f>
        <v>0</v>
      </c>
      <c r="CS208" s="107">
        <f ca="1">IF(CS6&gt;=$Q$2,SUM($S7:CS7),0)-SUM($S208:CR208)</f>
        <v>0</v>
      </c>
      <c r="CT208" s="107">
        <f ca="1">IF(CT6&gt;=$Q$2,SUM($S7:CT7),0)-SUM($S208:CS208)</f>
        <v>0</v>
      </c>
      <c r="CU208" s="107">
        <f ca="1">IF(CU6&gt;=$Q$2,SUM($S7:CU7),0)-SUM($S208:CT208)</f>
        <v>0</v>
      </c>
      <c r="CV208" s="107">
        <f ca="1">IF(CV6&gt;=$Q$2,SUM($S7:CV7),0)-SUM($S208:CU208)</f>
        <v>0</v>
      </c>
      <c r="CW208" s="107">
        <f ca="1">IF(CW6&gt;=$Q$2,SUM($S7:CW7),0)-SUM($S208:CV208)</f>
        <v>0</v>
      </c>
      <c r="CX208" s="107">
        <f ca="1">IF(CX6&gt;=$Q$2,SUM($S7:CX7),0)-SUM($S208:CW208)</f>
        <v>0</v>
      </c>
      <c r="CY208" s="107">
        <f ca="1">IF(CY6&gt;=$Q$2,SUM($S7:CY7),0)-SUM($S208:CX208)</f>
        <v>0</v>
      </c>
      <c r="CZ208" s="107">
        <f ca="1">IF(CZ6&gt;=$Q$2,SUM($S7:CZ7),0)-SUM($S208:CY208)</f>
        <v>0</v>
      </c>
      <c r="DA208" s="107">
        <f ca="1">IF(DA6&gt;=$Q$2,SUM($S7:DA7),0)-SUM($S208:CZ208)</f>
        <v>0</v>
      </c>
      <c r="DB208" s="107">
        <f ca="1">IF(DB6&gt;=$Q$2,SUM($S7:DB7),0)-SUM($S208:DA208)</f>
        <v>0</v>
      </c>
      <c r="DC208" s="107">
        <f ca="1">IF(DC6&gt;=$Q$2,SUM($S7:DC7),0)-SUM($S208:DB208)</f>
        <v>0</v>
      </c>
      <c r="DD208" s="107">
        <f ca="1">IF(DD6&gt;=$Q$2,SUM($S7:DD7),0)-SUM($S208:DC208)</f>
        <v>0</v>
      </c>
      <c r="DE208" s="107">
        <f ca="1">IF(DE6&gt;=$Q$2,SUM($S7:DE7),0)-SUM($S208:DD208)</f>
        <v>0</v>
      </c>
      <c r="DF208" s="107">
        <f ca="1">IF(DF6&gt;=$Q$2,SUM($S7:DF7),0)-SUM($S208:DE208)</f>
        <v>0</v>
      </c>
      <c r="DG208" s="107">
        <f ca="1">IF(DG6&gt;=$Q$2,SUM($S7:DG7),0)-SUM($S208:DF208)</f>
        <v>0</v>
      </c>
      <c r="DH208" s="107">
        <f ca="1">IF(DH6&gt;=$Q$2,SUM($S7:DH7),0)-SUM($S208:DG208)</f>
        <v>0</v>
      </c>
      <c r="DI208" s="107">
        <f ca="1">IF(DI6&gt;=$Q$2,SUM($S7:DI7),0)-SUM($S208:DH208)</f>
        <v>0</v>
      </c>
      <c r="DJ208" s="107">
        <f ca="1">IF(DJ6&gt;=$Q$2,SUM($S7:DJ7),0)-SUM($S208:DI208)</f>
        <v>0</v>
      </c>
      <c r="DK208" s="107">
        <f ca="1">IF(DK6&gt;=$Q$2,SUM($S7:DK7),0)-SUM($S208:DJ208)</f>
        <v>0</v>
      </c>
      <c r="DL208" s="107">
        <f ca="1">IF(DL6&gt;=$Q$2,SUM($S7:DL7),0)-SUM($S208:DK208)</f>
        <v>0</v>
      </c>
      <c r="DM208" s="107">
        <f ca="1">IF(DM6&gt;=$Q$2,SUM($S7:DM7),0)-SUM($S208:DL208)</f>
        <v>0</v>
      </c>
      <c r="DN208" s="107">
        <f ca="1">IF(DN6&gt;=$Q$2,SUM($S7:DN7),0)-SUM($S208:DM208)</f>
        <v>0</v>
      </c>
      <c r="DO208" s="107">
        <f ca="1">IF(DO6&gt;=$Q$2,SUM($S7:DO7),0)-SUM($S208:DN208)</f>
        <v>0</v>
      </c>
      <c r="DP208" s="107">
        <f ca="1">IF(DP6&gt;=$Q$2,SUM($S7:DP7),0)-SUM($S208:DO208)</f>
        <v>0</v>
      </c>
      <c r="DQ208" s="107">
        <f ca="1">IF(DQ6&gt;=$Q$2,SUM($S7:DQ7),0)-SUM($S208:DP208)</f>
        <v>0</v>
      </c>
      <c r="DR208" s="107">
        <f ca="1">IF(DR6&gt;=$Q$2,SUM($S7:DR7),0)-SUM($S208:DQ208)</f>
        <v>0</v>
      </c>
      <c r="DS208" s="107">
        <f ca="1">IF(DS6&gt;=$Q$2,SUM($S7:DS7),0)-SUM($S208:DR208)</f>
        <v>0</v>
      </c>
      <c r="DT208" s="107">
        <f ca="1">IF(DT6&gt;=$Q$2,SUM($S7:DT7),0)-SUM($S208:DS208)</f>
        <v>0</v>
      </c>
      <c r="DU208" s="107">
        <f ca="1">IF(DU6&gt;=$Q$2,SUM($S7:DU7),0)-SUM($S208:DT208)</f>
        <v>0</v>
      </c>
      <c r="DV208" s="107">
        <f ca="1">IF(DV6&gt;=$Q$2,SUM($S7:DV7),0)-SUM($S208:DU208)</f>
        <v>0</v>
      </c>
      <c r="DW208" s="107">
        <f ca="1">IF(DW6&gt;=$Q$2,SUM($S7:DW7),0)-SUM($S208:DV208)</f>
        <v>0</v>
      </c>
      <c r="DX208" s="107">
        <f ca="1">IF(DX6&gt;=$Q$2,SUM($S7:DX7),0)-SUM($S208:DW208)</f>
        <v>0</v>
      </c>
      <c r="DY208" s="107">
        <f ca="1">IF(DY6&gt;=$Q$2,SUM($S7:DY7),0)-SUM($S208:DX208)</f>
        <v>0</v>
      </c>
      <c r="DZ208" s="107">
        <f ca="1">IF(DZ6&gt;=$Q$2,SUM($S7:DZ7),0)-SUM($S208:DY208)</f>
        <v>0</v>
      </c>
      <c r="EA208" s="107">
        <f ca="1">IF(EA6&gt;=$Q$2,SUM($S7:EA7),0)-SUM($S208:DZ208)</f>
        <v>0</v>
      </c>
      <c r="EB208" s="107">
        <f ca="1">IF(EB6&gt;=$Q$2,SUM($S7:EB7),0)-SUM($S208:EA208)</f>
        <v>0</v>
      </c>
      <c r="EC208" s="107">
        <f ca="1">IF(EC6&gt;=$Q$2,SUM($S7:EC7),0)-SUM($S208:EB208)</f>
        <v>0</v>
      </c>
      <c r="ED208" s="107">
        <f ca="1">IF(ED6&gt;=$Q$2,SUM($S7:ED7),0)-SUM($S208:EC208)</f>
        <v>0</v>
      </c>
      <c r="EE208" s="107">
        <f ca="1">IF(EE6&gt;=$Q$2,SUM($S7:EE7),0)-SUM($S208:ED208)</f>
        <v>0</v>
      </c>
      <c r="EF208" s="107">
        <f ca="1">IF(EF6&gt;=$Q$2,SUM($S7:EF7),0)-SUM($S208:EE208)</f>
        <v>0</v>
      </c>
      <c r="EG208" s="107">
        <f ca="1">IF(EG6&gt;=$Q$2,SUM($S7:EG7),0)-SUM($S208:EF208)</f>
        <v>0</v>
      </c>
      <c r="EH208" s="107">
        <f ca="1">IF(EH6&gt;=$Q$2,SUM($S7:EH7),0)-SUM($S208:EG208)</f>
        <v>0</v>
      </c>
      <c r="EI208" s="107">
        <f ca="1">IF(EI6&gt;=$Q$2,SUM($S7:EI7),0)-SUM($S208:EH208)</f>
        <v>0</v>
      </c>
    </row>
    <row r="209" spans="2:139" x14ac:dyDescent="0.2">
      <c r="C209" s="46" t="s">
        <v>792</v>
      </c>
      <c r="P209" s="109">
        <f>SUM(S209:EI209)</f>
        <v>0</v>
      </c>
      <c r="Q209" s="109">
        <f>SUMIF(S$5:EI$5,"факт",S209:EI209)</f>
        <v>0</v>
      </c>
      <c r="R209" s="109">
        <f>P209-Q209</f>
        <v>0</v>
      </c>
      <c r="T209" s="59">
        <f>IF(T6&gt;=$Q$2,SUM($S9:T9),0)-SUM($S209:S209)</f>
        <v>0</v>
      </c>
      <c r="U209" s="59">
        <f>IF(U6&gt;=$Q$2,SUM($S9:U9),0)-SUM($S209:T209)</f>
        <v>0</v>
      </c>
      <c r="V209" s="59">
        <f>IF(V6&gt;=$Q$2,SUM($S9:V9),0)-SUM($S209:U209)</f>
        <v>0</v>
      </c>
      <c r="W209" s="59">
        <f>IF(W6&gt;=$Q$2,SUM($S9:W9),0)-SUM($S209:V209)</f>
        <v>0</v>
      </c>
      <c r="X209" s="59">
        <f>IF(X6&gt;=$Q$2,SUM($S9:X9),0)-SUM($S209:W209)</f>
        <v>0</v>
      </c>
      <c r="Y209" s="59">
        <f>IF(Y6&gt;=$Q$2,SUM($S9:Y9),0)-SUM($S209:X209)</f>
        <v>0</v>
      </c>
      <c r="Z209" s="59">
        <f>IF(Z6&gt;=$Q$2,SUM($S9:Z9),0)-SUM($S209:Y209)</f>
        <v>0</v>
      </c>
      <c r="AA209" s="59">
        <f>IF(AA6&gt;=$Q$2,SUM($S9:AA9),0)-SUM($S209:Z209)</f>
        <v>0</v>
      </c>
      <c r="AB209" s="59">
        <f>IF(AB6&gt;=$Q$2,SUM($S9:AB9),0)-SUM($S209:AA209)</f>
        <v>0</v>
      </c>
      <c r="AC209" s="59">
        <f>IF(AC6&gt;=$Q$2,SUM($S9:AC9),0)-SUM($S209:AB209)</f>
        <v>0</v>
      </c>
      <c r="AD209" s="59">
        <f>IF(AD6&gt;=$Q$2,SUM($S9:AD9),0)-SUM($S209:AC209)</f>
        <v>0</v>
      </c>
      <c r="AE209" s="59">
        <f>IF(AE6&gt;=$Q$2,SUM($S9:AE9),0)-SUM($S209:AD209)</f>
        <v>0</v>
      </c>
      <c r="AF209" s="59">
        <f>IF(AF6&gt;=$Q$2,SUM($S9:AF9),0)-SUM($S209:AE209)</f>
        <v>0</v>
      </c>
      <c r="AG209" s="59">
        <f>IF(AG6&gt;=$Q$2,SUM($S9:AG9),0)-SUM($S209:AF209)</f>
        <v>0</v>
      </c>
      <c r="AH209" s="59">
        <f>IF(AH6&gt;=$Q$2,SUM($S9:AH9),0)-SUM($S209:AG209)</f>
        <v>0</v>
      </c>
      <c r="AI209" s="59">
        <f>IF(AI6&gt;=$Q$2,SUM($S9:AI9),0)-SUM($S209:AH209)</f>
        <v>0</v>
      </c>
      <c r="AJ209" s="59">
        <f>IF(AJ6&gt;=$Q$2,SUM($S9:AJ9),0)-SUM($S209:AI209)</f>
        <v>0</v>
      </c>
      <c r="AK209" s="59">
        <f>IF(AK6&gt;=$Q$2,SUM($S9:AK9),0)-SUM($S209:AJ209)</f>
        <v>0</v>
      </c>
      <c r="AL209" s="59">
        <f>IF(AL6&gt;=$Q$2,SUM($S9:AL9),0)-SUM($S209:AK209)</f>
        <v>0</v>
      </c>
      <c r="AM209" s="59">
        <f>IF(AM6&gt;=$Q$2,SUM($S9:AM9),0)-SUM($S209:AL209)</f>
        <v>0</v>
      </c>
      <c r="AN209" s="59">
        <f>IF(AN6&gt;=$Q$2,SUM($S9:AN9),0)-SUM($S209:AM209)</f>
        <v>0</v>
      </c>
      <c r="AO209" s="59">
        <f>IF(AO6&gt;=$Q$2,SUM($S9:AO9),0)-SUM($S209:AN209)</f>
        <v>0</v>
      </c>
      <c r="AP209" s="59">
        <f>IF(AP6&gt;=$Q$2,SUM($S9:AP9),0)-SUM($S209:AO209)</f>
        <v>0</v>
      </c>
      <c r="AQ209" s="59">
        <f>IF(AQ6&gt;=$Q$2,SUM($S9:AQ9),0)-SUM($S209:AP209)</f>
        <v>0</v>
      </c>
      <c r="AR209" s="59">
        <f>IF(AR6&gt;=$Q$2,SUM($S9:AR9),0)-SUM($S209:AQ209)</f>
        <v>0</v>
      </c>
      <c r="AS209" s="59">
        <f>IF(AS6&gt;=$Q$2,SUM($S9:AS9),0)-SUM($S209:AR209)</f>
        <v>0</v>
      </c>
      <c r="AT209" s="59">
        <f>IF(AT6&gt;=$Q$2,SUM($S9:AT9),0)-SUM($S209:AS209)</f>
        <v>0</v>
      </c>
      <c r="AU209" s="59">
        <f>IF(AU6&gt;=$Q$2,SUM($S9:AU9),0)-SUM($S209:AT209)</f>
        <v>0</v>
      </c>
      <c r="AV209" s="59">
        <f>IF(AV6&gt;=$Q$2,SUM($S9:AV9),0)-SUM($S209:AU209)</f>
        <v>0</v>
      </c>
      <c r="AW209" s="59">
        <f>IF(AW6&gt;=$Q$2,SUM($S9:AW9),0)-SUM($S209:AV209)</f>
        <v>0</v>
      </c>
      <c r="AX209" s="59">
        <f>IF(AX6&gt;=$Q$2,SUM($S9:AX9),0)-SUM($S209:AW209)</f>
        <v>0</v>
      </c>
      <c r="AY209" s="59">
        <f>IF(AY6&gt;=$Q$2,SUM($S9:AY9),0)-SUM($S209:AX209)</f>
        <v>0</v>
      </c>
      <c r="AZ209" s="59">
        <f>IF(AZ6&gt;=$Q$2,SUM($S9:AZ9),0)-SUM($S209:AY209)</f>
        <v>0</v>
      </c>
      <c r="BA209" s="59">
        <f>IF(BA6&gt;=$Q$2,SUM($S9:BA9),0)-SUM($S209:AZ209)</f>
        <v>0</v>
      </c>
      <c r="BB209" s="59">
        <f>IF(BB6&gt;=$Q$2,SUM($S9:BB9),0)-SUM($S209:BA209)</f>
        <v>0</v>
      </c>
      <c r="BC209" s="59">
        <f>IF(BC6&gt;=$Q$2,SUM($S9:BC9),0)-SUM($S209:BB209)</f>
        <v>0</v>
      </c>
      <c r="BD209" s="59">
        <f>IF(BD6&gt;=$Q$2,SUM($S9:BD9),0)-SUM($S209:BC209)</f>
        <v>0</v>
      </c>
      <c r="BE209" s="59">
        <f>IF(BE6&gt;=$Q$2,SUM($S9:BE9),0)-SUM($S209:BD209)</f>
        <v>0</v>
      </c>
      <c r="BF209" s="59">
        <f>IF(BF6&gt;=$Q$2,SUM($S9:BF9),0)-SUM($S209:BE209)</f>
        <v>0</v>
      </c>
      <c r="BG209" s="59">
        <f>IF(BG6&gt;=$Q$2,SUM($S9:BG9),0)-SUM($S209:BF209)</f>
        <v>0</v>
      </c>
      <c r="BH209" s="59">
        <f>IF(BH6&gt;=$Q$2,SUM($S9:BH9),0)-SUM($S209:BG209)</f>
        <v>0</v>
      </c>
      <c r="BI209" s="59">
        <f>IF(BI6&gt;=$Q$2,SUM($S9:BI9),0)-SUM($S209:BH209)</f>
        <v>0</v>
      </c>
      <c r="BJ209" s="59">
        <f>IF(BJ6&gt;=$Q$2,SUM($S9:BJ9),0)-SUM($S209:BI209)</f>
        <v>0</v>
      </c>
      <c r="BK209" s="59">
        <f>IF(BK6&gt;=$Q$2,SUM($S9:BK9),0)-SUM($S209:BJ209)</f>
        <v>0</v>
      </c>
      <c r="BL209" s="59">
        <f>IF(BL6&gt;=$Q$2,SUM($S9:BL9),0)-SUM($S209:BK209)</f>
        <v>0</v>
      </c>
      <c r="BM209" s="59">
        <f>IF(BM6&gt;=$Q$2,SUM($S9:BM9),0)-SUM($S209:BL209)</f>
        <v>0</v>
      </c>
      <c r="BN209" s="59">
        <f>IF(BN6&gt;=$Q$2,SUM($S9:BN9),0)-SUM($S209:BM209)</f>
        <v>0</v>
      </c>
      <c r="BO209" s="59">
        <f>IF(BO6&gt;=$Q$2,SUM($S9:BO9),0)-SUM($S209:BN209)</f>
        <v>0</v>
      </c>
      <c r="BP209" s="59">
        <f>IF(BP6&gt;=$Q$2,SUM($S9:BP9),0)-SUM($S209:BO209)</f>
        <v>0</v>
      </c>
      <c r="BQ209" s="59">
        <f>IF(BQ6&gt;=$Q$2,SUM($S9:BQ9),0)-SUM($S209:BP209)</f>
        <v>0</v>
      </c>
      <c r="BR209" s="59">
        <f>IF(BR6&gt;=$Q$2,SUM($S9:BR9),0)-SUM($S209:BQ209)</f>
        <v>0</v>
      </c>
      <c r="BS209" s="59">
        <f>IF(BS6&gt;=$Q$2,SUM($S9:BS9),0)-SUM($S209:BR209)</f>
        <v>0</v>
      </c>
      <c r="BT209" s="59">
        <f>IF(BT6&gt;=$Q$2,SUM($S9:BT9),0)-SUM($S209:BS209)</f>
        <v>0</v>
      </c>
      <c r="BU209" s="59">
        <f>IF(BU6&gt;=$Q$2,SUM($S9:BU9),0)-SUM($S209:BT209)</f>
        <v>0</v>
      </c>
      <c r="BV209" s="59">
        <f>IF(BV6&gt;=$Q$2,SUM($S9:BV9),0)-SUM($S209:BU209)</f>
        <v>0</v>
      </c>
      <c r="BW209" s="59">
        <f>IF(BW6&gt;=$Q$2,SUM($S9:BW9),0)-SUM($S209:BV209)</f>
        <v>0</v>
      </c>
      <c r="BX209" s="59">
        <f>IF(BX6&gt;=$Q$2,SUM($S9:BX9),0)-SUM($S209:BW209)</f>
        <v>0</v>
      </c>
      <c r="BY209" s="59">
        <f>IF(BY6&gt;=$Q$2,SUM($S9:BY9),0)-SUM($S209:BX209)</f>
        <v>0</v>
      </c>
      <c r="BZ209" s="59">
        <f>IF(BZ6&gt;=$Q$2,SUM($S9:BZ9),0)-SUM($S209:BY209)</f>
        <v>0</v>
      </c>
      <c r="CA209" s="59">
        <f>IF(CA6&gt;=$Q$2,SUM($S9:CA9),0)-SUM($S209:BZ209)</f>
        <v>0</v>
      </c>
      <c r="CB209" s="59">
        <f>IF(CB6&gt;=$Q$2,SUM($S9:CB9),0)-SUM($S209:CA209)</f>
        <v>0</v>
      </c>
      <c r="CC209" s="59">
        <f>IF(CC6&gt;=$Q$2,SUM($S9:CC9),0)-SUM($S209:CB209)</f>
        <v>0</v>
      </c>
      <c r="CD209" s="59">
        <f>IF(CD6&gt;=$Q$2,SUM($S9:CD9),0)-SUM($S209:CC209)</f>
        <v>0</v>
      </c>
      <c r="CE209" s="59">
        <f>IF(CE6&gt;=$Q$2,SUM($S9:CE9),0)-SUM($S209:CD209)</f>
        <v>0</v>
      </c>
      <c r="CF209" s="59">
        <f>IF(CF6&gt;=$Q$2,SUM($S9:CF9),0)-SUM($S209:CE209)</f>
        <v>0</v>
      </c>
      <c r="CG209" s="59">
        <f>IF(CG6&gt;=$Q$2,SUM($S9:CG9),0)-SUM($S209:CF209)</f>
        <v>0</v>
      </c>
      <c r="CH209" s="59">
        <f>IF(CH6&gt;=$Q$2,SUM($S9:CH9),0)-SUM($S209:CG209)</f>
        <v>0</v>
      </c>
      <c r="CI209" s="59">
        <f>IF(CI6&gt;=$Q$2,SUM($S9:CI9),0)-SUM($S209:CH209)</f>
        <v>0</v>
      </c>
      <c r="CJ209" s="59">
        <f>IF(CJ6&gt;=$Q$2,SUM($S9:CJ9),0)-SUM($S209:CI209)</f>
        <v>0</v>
      </c>
      <c r="CK209" s="59">
        <f>IF(CK6&gt;=$Q$2,SUM($S9:CK9),0)-SUM($S209:CJ209)</f>
        <v>0</v>
      </c>
      <c r="CL209" s="59">
        <f>IF(CL6&gt;=$Q$2,SUM($S9:CL9),0)-SUM($S209:CK209)</f>
        <v>0</v>
      </c>
      <c r="CM209" s="59">
        <f>IF(CM6&gt;=$Q$2,SUM($S9:CM9),0)-SUM($S209:CL209)</f>
        <v>0</v>
      </c>
      <c r="CN209" s="59">
        <f>IF(CN6&gt;=$Q$2,SUM($S9:CN9),0)-SUM($S209:CM209)</f>
        <v>0</v>
      </c>
      <c r="CO209" s="59">
        <f>IF(CO6&gt;=$Q$2,SUM($S9:CO9),0)-SUM($S209:CN209)</f>
        <v>0</v>
      </c>
      <c r="CP209" s="59">
        <f>IF(CP6&gt;=$Q$2,SUM($S9:CP9),0)-SUM($S209:CO209)</f>
        <v>0</v>
      </c>
      <c r="CQ209" s="59">
        <f>IF(CQ6&gt;=$Q$2,SUM($S9:CQ9),0)-SUM($S209:CP209)</f>
        <v>0</v>
      </c>
      <c r="CR209" s="59">
        <f>IF(CR6&gt;=$Q$2,SUM($S9:CR9),0)-SUM($S209:CQ209)</f>
        <v>0</v>
      </c>
      <c r="CS209" s="59">
        <f>IF(CS6&gt;=$Q$2,SUM($S9:CS9),0)-SUM($S209:CR209)</f>
        <v>0</v>
      </c>
      <c r="CT209" s="59">
        <f>IF(CT6&gt;=$Q$2,SUM($S9:CT9),0)-SUM($S209:CS209)</f>
        <v>0</v>
      </c>
      <c r="CU209" s="59">
        <f>IF(CU6&gt;=$Q$2,SUM($S9:CU9),0)-SUM($S209:CT209)</f>
        <v>0</v>
      </c>
      <c r="CV209" s="59">
        <f>IF(CV6&gt;=$Q$2,SUM($S9:CV9),0)-SUM($S209:CU209)</f>
        <v>0</v>
      </c>
      <c r="CW209" s="59">
        <f>IF(CW6&gt;=$Q$2,SUM($S9:CW9),0)-SUM($S209:CV209)</f>
        <v>0</v>
      </c>
      <c r="CX209" s="59">
        <f>IF(CX6&gt;=$Q$2,SUM($S9:CX9),0)-SUM($S209:CW209)</f>
        <v>0</v>
      </c>
      <c r="CY209" s="59">
        <f>IF(CY6&gt;=$Q$2,SUM($S9:CY9),0)-SUM($S209:CX209)</f>
        <v>0</v>
      </c>
      <c r="CZ209" s="59">
        <f>IF(CZ6&gt;=$Q$2,SUM($S9:CZ9),0)-SUM($S209:CY209)</f>
        <v>0</v>
      </c>
      <c r="DA209" s="59">
        <f>IF(DA6&gt;=$Q$2,SUM($S9:DA9),0)-SUM($S209:CZ209)</f>
        <v>0</v>
      </c>
      <c r="DB209" s="59">
        <f>IF(DB6&gt;=$Q$2,SUM($S9:DB9),0)-SUM($S209:DA209)</f>
        <v>0</v>
      </c>
      <c r="DC209" s="59">
        <f>IF(DC6&gt;=$Q$2,SUM($S9:DC9),0)-SUM($S209:DB209)</f>
        <v>0</v>
      </c>
      <c r="DD209" s="59">
        <f>IF(DD6&gt;=$Q$2,SUM($S9:DD9),0)-SUM($S209:DC209)</f>
        <v>0</v>
      </c>
      <c r="DE209" s="59">
        <f>IF(DE6&gt;=$Q$2,SUM($S9:DE9),0)-SUM($S209:DD209)</f>
        <v>0</v>
      </c>
      <c r="DF209" s="59">
        <f>IF(DF6&gt;=$Q$2,SUM($S9:DF9),0)-SUM($S209:DE209)</f>
        <v>0</v>
      </c>
      <c r="DG209" s="59">
        <f>IF(DG6&gt;=$Q$2,SUM($S9:DG9),0)-SUM($S209:DF209)</f>
        <v>0</v>
      </c>
      <c r="DH209" s="59">
        <f>IF(DH6&gt;=$Q$2,SUM($S9:DH9),0)-SUM($S209:DG209)</f>
        <v>0</v>
      </c>
      <c r="DI209" s="59">
        <f>IF(DI6&gt;=$Q$2,SUM($S9:DI9),0)-SUM($S209:DH209)</f>
        <v>0</v>
      </c>
      <c r="DJ209" s="59">
        <f>IF(DJ6&gt;=$Q$2,SUM($S9:DJ9),0)-SUM($S209:DI209)</f>
        <v>0</v>
      </c>
      <c r="DK209" s="59">
        <f>IF(DK6&gt;=$Q$2,SUM($S9:DK9),0)-SUM($S209:DJ209)</f>
        <v>0</v>
      </c>
      <c r="DL209" s="59">
        <f>IF(DL6&gt;=$Q$2,SUM($S9:DL9),0)-SUM($S209:DK209)</f>
        <v>0</v>
      </c>
      <c r="DM209" s="59">
        <f>IF(DM6&gt;=$Q$2,SUM($S9:DM9),0)-SUM($S209:DL209)</f>
        <v>0</v>
      </c>
      <c r="DN209" s="59">
        <f>IF(DN6&gt;=$Q$2,SUM($S9:DN9),0)-SUM($S209:DM209)</f>
        <v>0</v>
      </c>
      <c r="DO209" s="59">
        <f>IF(DO6&gt;=$Q$2,SUM($S9:DO9),0)-SUM($S209:DN209)</f>
        <v>0</v>
      </c>
      <c r="DP209" s="59">
        <f>IF(DP6&gt;=$Q$2,SUM($S9:DP9),0)-SUM($S209:DO209)</f>
        <v>0</v>
      </c>
      <c r="DQ209" s="59">
        <f>IF(DQ6&gt;=$Q$2,SUM($S9:DQ9),0)-SUM($S209:DP209)</f>
        <v>0</v>
      </c>
      <c r="DR209" s="59">
        <f>IF(DR6&gt;=$Q$2,SUM($S9:DR9),0)-SUM($S209:DQ209)</f>
        <v>0</v>
      </c>
      <c r="DS209" s="59">
        <f>IF(DS6&gt;=$Q$2,SUM($S9:DS9),0)-SUM($S209:DR209)</f>
        <v>0</v>
      </c>
      <c r="DT209" s="59">
        <f>IF(DT6&gt;=$Q$2,SUM($S9:DT9),0)-SUM($S209:DS209)</f>
        <v>0</v>
      </c>
      <c r="DU209" s="59">
        <f>IF(DU6&gt;=$Q$2,SUM($S9:DU9),0)-SUM($S209:DT209)</f>
        <v>0</v>
      </c>
      <c r="DV209" s="59">
        <f>IF(DV6&gt;=$Q$2,SUM($S9:DV9),0)-SUM($S209:DU209)</f>
        <v>0</v>
      </c>
      <c r="DW209" s="59">
        <f>IF(DW6&gt;=$Q$2,SUM($S9:DW9),0)-SUM($S209:DV209)</f>
        <v>0</v>
      </c>
      <c r="DX209" s="59">
        <f>IF(DX6&gt;=$Q$2,SUM($S9:DX9),0)-SUM($S209:DW209)</f>
        <v>0</v>
      </c>
      <c r="DY209" s="59">
        <f>IF(DY6&gt;=$Q$2,SUM($S9:DY9),0)-SUM($S209:DX209)</f>
        <v>0</v>
      </c>
      <c r="DZ209" s="59">
        <f>IF(DZ6&gt;=$Q$2,SUM($S9:DZ9),0)-SUM($S209:DY209)</f>
        <v>0</v>
      </c>
      <c r="EA209" s="59">
        <f>IF(EA6&gt;=$Q$2,SUM($S9:EA9),0)-SUM($S209:DZ209)</f>
        <v>0</v>
      </c>
      <c r="EB209" s="59">
        <f>IF(EB6&gt;=$Q$2,SUM($S9:EB9),0)-SUM($S209:EA209)</f>
        <v>0</v>
      </c>
      <c r="EC209" s="59">
        <f>IF(EC6&gt;=$Q$2,SUM($S9:EC9),0)-SUM($S209:EB209)</f>
        <v>0</v>
      </c>
      <c r="ED209" s="59">
        <f>IF(ED6&gt;=$Q$2,SUM($S9:ED9),0)-SUM($S209:EC209)</f>
        <v>0</v>
      </c>
      <c r="EE209" s="59">
        <f>IF(EE6&gt;=$Q$2,SUM($S9:EE9),0)-SUM($S209:ED209)</f>
        <v>0</v>
      </c>
      <c r="EF209" s="59">
        <f>IF(EF6&gt;=$Q$2,SUM($S9:EF9),0)-SUM($S209:EE209)</f>
        <v>0</v>
      </c>
      <c r="EG209" s="59">
        <f>IF(EG6&gt;=$Q$2,SUM($S9:EG9),0)-SUM($S209:EF209)</f>
        <v>0</v>
      </c>
      <c r="EH209" s="59">
        <f>IF(EH6&gt;=$Q$2,SUM($S9:EH9),0)-SUM($S209:EG209)</f>
        <v>0</v>
      </c>
      <c r="EI209" s="59">
        <f>IF(EI6&gt;=$Q$2,SUM($S9:EI9),0)-SUM($S209:EH209)</f>
        <v>0</v>
      </c>
    </row>
    <row r="212" spans="2:139" ht="15" x14ac:dyDescent="0.25">
      <c r="B212" s="46" t="s">
        <v>1135</v>
      </c>
      <c r="C212"/>
      <c r="D212" s="46" t="s">
        <v>1124</v>
      </c>
      <c r="E212" s="46" t="s">
        <v>1125</v>
      </c>
      <c r="F212" t="s">
        <v>1136</v>
      </c>
    </row>
    <row r="213" spans="2:139" ht="15" x14ac:dyDescent="0.25">
      <c r="B213" s="108"/>
      <c r="C213" s="108" t="s">
        <v>1126</v>
      </c>
      <c r="D213" s="59">
        <f>(P35+P47+P51+P60+SUM(P66:P72)+(P73-P84)+P84*1000)-D214-D215-D216</f>
        <v>0</v>
      </c>
      <c r="E213" s="59">
        <f>IFERROR(D213/SUM(P23:P24),0)</f>
        <v>0</v>
      </c>
      <c r="F213" t="s">
        <v>1137</v>
      </c>
      <c r="K213" s="108"/>
      <c r="L213" s="108"/>
      <c r="M213" s="108"/>
      <c r="N213" s="108"/>
      <c r="O213" s="108"/>
      <c r="P213" s="109">
        <f>SUM(S213:EI213)</f>
        <v>0</v>
      </c>
      <c r="Q213" s="109">
        <f>SUMIF(S$5:EI$5,"факт",S213:EI213)</f>
        <v>0</v>
      </c>
      <c r="R213" s="109">
        <f>P213-Q213</f>
        <v>0</v>
      </c>
      <c r="S213" s="59">
        <f t="shared" ref="S213:AX213" si="816">S23*(S29-$E213)+S24*(S30-$E213)</f>
        <v>0</v>
      </c>
      <c r="T213" s="59">
        <f t="shared" si="816"/>
        <v>0</v>
      </c>
      <c r="U213" s="59">
        <f t="shared" ref="U213:AW213" si="817">U23*(U29-$E213)+U24*(U30-$E213)</f>
        <v>0</v>
      </c>
      <c r="V213" s="59">
        <f t="shared" si="817"/>
        <v>0</v>
      </c>
      <c r="W213" s="59">
        <f t="shared" si="817"/>
        <v>0</v>
      </c>
      <c r="X213" s="59">
        <f t="shared" si="817"/>
        <v>0</v>
      </c>
      <c r="Y213" s="59">
        <f t="shared" si="817"/>
        <v>0</v>
      </c>
      <c r="Z213" s="59">
        <f t="shared" si="817"/>
        <v>0</v>
      </c>
      <c r="AA213" s="59">
        <f t="shared" si="817"/>
        <v>0</v>
      </c>
      <c r="AB213" s="59">
        <f t="shared" si="817"/>
        <v>0</v>
      </c>
      <c r="AC213" s="59">
        <f t="shared" si="817"/>
        <v>0</v>
      </c>
      <c r="AD213" s="59">
        <f t="shared" si="817"/>
        <v>0</v>
      </c>
      <c r="AE213" s="59">
        <f t="shared" si="817"/>
        <v>0</v>
      </c>
      <c r="AF213" s="59">
        <f t="shared" si="817"/>
        <v>0</v>
      </c>
      <c r="AG213" s="59">
        <f t="shared" si="817"/>
        <v>0</v>
      </c>
      <c r="AH213" s="59">
        <f t="shared" si="817"/>
        <v>0</v>
      </c>
      <c r="AI213" s="59">
        <f t="shared" si="817"/>
        <v>0</v>
      </c>
      <c r="AJ213" s="59">
        <f t="shared" si="817"/>
        <v>0</v>
      </c>
      <c r="AK213" s="59">
        <f t="shared" si="817"/>
        <v>0</v>
      </c>
      <c r="AL213" s="59">
        <f t="shared" si="817"/>
        <v>0</v>
      </c>
      <c r="AM213" s="59">
        <f t="shared" si="817"/>
        <v>0</v>
      </c>
      <c r="AN213" s="59">
        <f t="shared" si="817"/>
        <v>0</v>
      </c>
      <c r="AO213" s="59">
        <f t="shared" si="817"/>
        <v>0</v>
      </c>
      <c r="AP213" s="59">
        <f t="shared" si="817"/>
        <v>0</v>
      </c>
      <c r="AQ213" s="59">
        <f t="shared" si="817"/>
        <v>0</v>
      </c>
      <c r="AR213" s="59">
        <f t="shared" si="817"/>
        <v>0</v>
      </c>
      <c r="AS213" s="59">
        <f t="shared" si="817"/>
        <v>0</v>
      </c>
      <c r="AT213" s="59">
        <f t="shared" si="817"/>
        <v>0</v>
      </c>
      <c r="AU213" s="59">
        <f t="shared" si="817"/>
        <v>0</v>
      </c>
      <c r="AV213" s="59">
        <f t="shared" si="817"/>
        <v>0</v>
      </c>
      <c r="AW213" s="59">
        <f t="shared" si="817"/>
        <v>0</v>
      </c>
      <c r="AX213" s="59">
        <f t="shared" si="816"/>
        <v>0</v>
      </c>
      <c r="AY213" s="59">
        <f t="shared" ref="AY213:CD213" si="818">AY23*(AY29-$E213)+AY24*(AY30-$E213)</f>
        <v>0</v>
      </c>
      <c r="AZ213" s="59">
        <f t="shared" si="818"/>
        <v>0</v>
      </c>
      <c r="BA213" s="59">
        <f t="shared" si="818"/>
        <v>0</v>
      </c>
      <c r="BB213" s="59">
        <f t="shared" si="818"/>
        <v>0</v>
      </c>
      <c r="BC213" s="59">
        <f t="shared" si="818"/>
        <v>0</v>
      </c>
      <c r="BD213" s="59">
        <f t="shared" si="818"/>
        <v>0</v>
      </c>
      <c r="BE213" s="59">
        <f t="shared" si="818"/>
        <v>0</v>
      </c>
      <c r="BF213" s="59">
        <f t="shared" si="818"/>
        <v>0</v>
      </c>
      <c r="BG213" s="59">
        <f t="shared" si="818"/>
        <v>0</v>
      </c>
      <c r="BH213" s="59">
        <f t="shared" si="818"/>
        <v>0</v>
      </c>
      <c r="BI213" s="59">
        <f t="shared" si="818"/>
        <v>0</v>
      </c>
      <c r="BJ213" s="59">
        <f t="shared" si="818"/>
        <v>0</v>
      </c>
      <c r="BK213" s="59">
        <f t="shared" si="818"/>
        <v>0</v>
      </c>
      <c r="BL213" s="59">
        <f t="shared" si="818"/>
        <v>0</v>
      </c>
      <c r="BM213" s="59">
        <f t="shared" si="818"/>
        <v>0</v>
      </c>
      <c r="BN213" s="59">
        <f t="shared" si="818"/>
        <v>0</v>
      </c>
      <c r="BO213" s="59">
        <f t="shared" si="818"/>
        <v>0</v>
      </c>
      <c r="BP213" s="59">
        <f t="shared" si="818"/>
        <v>0</v>
      </c>
      <c r="BQ213" s="59">
        <f t="shared" si="818"/>
        <v>0</v>
      </c>
      <c r="BR213" s="59">
        <f t="shared" si="818"/>
        <v>0</v>
      </c>
      <c r="BS213" s="59">
        <f t="shared" si="818"/>
        <v>0</v>
      </c>
      <c r="BT213" s="59">
        <f t="shared" si="818"/>
        <v>0</v>
      </c>
      <c r="BU213" s="59">
        <f t="shared" si="818"/>
        <v>0</v>
      </c>
      <c r="BV213" s="59">
        <f t="shared" si="818"/>
        <v>0</v>
      </c>
      <c r="BW213" s="59">
        <f t="shared" si="818"/>
        <v>0</v>
      </c>
      <c r="BX213" s="59">
        <f t="shared" si="818"/>
        <v>0</v>
      </c>
      <c r="BY213" s="59">
        <f t="shared" si="818"/>
        <v>0</v>
      </c>
      <c r="BZ213" s="59">
        <f t="shared" si="818"/>
        <v>0</v>
      </c>
      <c r="CA213" s="59">
        <f t="shared" si="818"/>
        <v>0</v>
      </c>
      <c r="CB213" s="59">
        <f t="shared" si="818"/>
        <v>0</v>
      </c>
      <c r="CC213" s="59">
        <f t="shared" si="818"/>
        <v>0</v>
      </c>
      <c r="CD213" s="59">
        <f t="shared" si="818"/>
        <v>0</v>
      </c>
      <c r="CE213" s="59">
        <f t="shared" ref="CE213:DJ213" si="819">CE23*(CE29-$E213)+CE24*(CE30-$E213)</f>
        <v>0</v>
      </c>
      <c r="CF213" s="59">
        <f t="shared" si="819"/>
        <v>0</v>
      </c>
      <c r="CG213" s="59">
        <f t="shared" si="819"/>
        <v>0</v>
      </c>
      <c r="CH213" s="59">
        <f t="shared" si="819"/>
        <v>0</v>
      </c>
      <c r="CI213" s="59">
        <f t="shared" si="819"/>
        <v>0</v>
      </c>
      <c r="CJ213" s="59">
        <f t="shared" si="819"/>
        <v>0</v>
      </c>
      <c r="CK213" s="59">
        <f t="shared" si="819"/>
        <v>0</v>
      </c>
      <c r="CL213" s="59">
        <f t="shared" si="819"/>
        <v>0</v>
      </c>
      <c r="CM213" s="59">
        <f t="shared" si="819"/>
        <v>0</v>
      </c>
      <c r="CN213" s="59">
        <f t="shared" si="819"/>
        <v>0</v>
      </c>
      <c r="CO213" s="59">
        <f t="shared" si="819"/>
        <v>0</v>
      </c>
      <c r="CP213" s="59">
        <f t="shared" si="819"/>
        <v>0</v>
      </c>
      <c r="CQ213" s="59">
        <f t="shared" si="819"/>
        <v>0</v>
      </c>
      <c r="CR213" s="59">
        <f t="shared" si="819"/>
        <v>0</v>
      </c>
      <c r="CS213" s="59">
        <f t="shared" si="819"/>
        <v>0</v>
      </c>
      <c r="CT213" s="59">
        <f t="shared" si="819"/>
        <v>0</v>
      </c>
      <c r="CU213" s="59">
        <f t="shared" si="819"/>
        <v>0</v>
      </c>
      <c r="CV213" s="59">
        <f t="shared" si="819"/>
        <v>0</v>
      </c>
      <c r="CW213" s="59">
        <f t="shared" si="819"/>
        <v>0</v>
      </c>
      <c r="CX213" s="59">
        <f t="shared" si="819"/>
        <v>0</v>
      </c>
      <c r="CY213" s="59">
        <f t="shared" si="819"/>
        <v>0</v>
      </c>
      <c r="CZ213" s="59">
        <f t="shared" si="819"/>
        <v>0</v>
      </c>
      <c r="DA213" s="59">
        <f t="shared" si="819"/>
        <v>0</v>
      </c>
      <c r="DB213" s="59">
        <f t="shared" si="819"/>
        <v>0</v>
      </c>
      <c r="DC213" s="59">
        <f t="shared" si="819"/>
        <v>0</v>
      </c>
      <c r="DD213" s="59">
        <f t="shared" si="819"/>
        <v>0</v>
      </c>
      <c r="DE213" s="59">
        <f t="shared" si="819"/>
        <v>0</v>
      </c>
      <c r="DF213" s="59">
        <f t="shared" si="819"/>
        <v>0</v>
      </c>
      <c r="DG213" s="59">
        <f t="shared" si="819"/>
        <v>0</v>
      </c>
      <c r="DH213" s="59">
        <f t="shared" si="819"/>
        <v>0</v>
      </c>
      <c r="DI213" s="59">
        <f t="shared" si="819"/>
        <v>0</v>
      </c>
      <c r="DJ213" s="59">
        <f t="shared" si="819"/>
        <v>0</v>
      </c>
      <c r="DK213" s="59">
        <f t="shared" ref="DK213:EI213" si="820">DK23*(DK29-$E213)+DK24*(DK30-$E213)</f>
        <v>0</v>
      </c>
      <c r="DL213" s="59">
        <f t="shared" si="820"/>
        <v>0</v>
      </c>
      <c r="DM213" s="59">
        <f t="shared" si="820"/>
        <v>0</v>
      </c>
      <c r="DN213" s="59">
        <f t="shared" si="820"/>
        <v>0</v>
      </c>
      <c r="DO213" s="59">
        <f t="shared" si="820"/>
        <v>0</v>
      </c>
      <c r="DP213" s="59">
        <f t="shared" si="820"/>
        <v>0</v>
      </c>
      <c r="DQ213" s="59">
        <f t="shared" si="820"/>
        <v>0</v>
      </c>
      <c r="DR213" s="59">
        <f t="shared" si="820"/>
        <v>0</v>
      </c>
      <c r="DS213" s="59">
        <f t="shared" si="820"/>
        <v>0</v>
      </c>
      <c r="DT213" s="59">
        <f t="shared" si="820"/>
        <v>0</v>
      </c>
      <c r="DU213" s="59">
        <f t="shared" si="820"/>
        <v>0</v>
      </c>
      <c r="DV213" s="59">
        <f t="shared" si="820"/>
        <v>0</v>
      </c>
      <c r="DW213" s="59">
        <f t="shared" si="820"/>
        <v>0</v>
      </c>
      <c r="DX213" s="59">
        <f t="shared" si="820"/>
        <v>0</v>
      </c>
      <c r="DY213" s="59">
        <f t="shared" si="820"/>
        <v>0</v>
      </c>
      <c r="DZ213" s="59">
        <f t="shared" si="820"/>
        <v>0</v>
      </c>
      <c r="EA213" s="59">
        <f t="shared" si="820"/>
        <v>0</v>
      </c>
      <c r="EB213" s="59">
        <f t="shared" si="820"/>
        <v>0</v>
      </c>
      <c r="EC213" s="59">
        <f t="shared" si="820"/>
        <v>0</v>
      </c>
      <c r="ED213" s="59">
        <f t="shared" si="820"/>
        <v>0</v>
      </c>
      <c r="EE213" s="59">
        <f t="shared" si="820"/>
        <v>0</v>
      </c>
      <c r="EF213" s="59">
        <f t="shared" si="820"/>
        <v>0</v>
      </c>
      <c r="EG213" s="59">
        <f t="shared" si="820"/>
        <v>0</v>
      </c>
      <c r="EH213" s="59">
        <f t="shared" si="820"/>
        <v>0</v>
      </c>
      <c r="EI213" s="59">
        <f t="shared" si="820"/>
        <v>0</v>
      </c>
    </row>
    <row r="214" spans="2:139" x14ac:dyDescent="0.2">
      <c r="B214" s="108"/>
      <c r="C214" s="108" t="s">
        <v>1127</v>
      </c>
      <c r="D214" s="59">
        <f>P13*0.8</f>
        <v>0</v>
      </c>
      <c r="E214" s="59">
        <f>IFERROR(D214/P25,0)</f>
        <v>0</v>
      </c>
      <c r="K214" s="108"/>
      <c r="L214" s="108"/>
      <c r="M214" s="108"/>
      <c r="N214" s="108"/>
      <c r="O214" s="108"/>
      <c r="P214" s="109">
        <f>SUM(S214:EI214)</f>
        <v>0</v>
      </c>
      <c r="Q214" s="109">
        <f>SUMIF(S$5:EI$5,"факт",S214:EI214)</f>
        <v>0</v>
      </c>
      <c r="R214" s="109">
        <f>P214-Q214</f>
        <v>0</v>
      </c>
      <c r="S214" s="59">
        <f t="shared" ref="S214:AX214" si="821">S25*(S31-$E214)</f>
        <v>0</v>
      </c>
      <c r="T214" s="59">
        <f t="shared" si="821"/>
        <v>0</v>
      </c>
      <c r="U214" s="59">
        <f t="shared" ref="U214:AW214" si="822">U25*(U31-$E214)</f>
        <v>0</v>
      </c>
      <c r="V214" s="59">
        <f t="shared" si="822"/>
        <v>0</v>
      </c>
      <c r="W214" s="59">
        <f t="shared" si="822"/>
        <v>0</v>
      </c>
      <c r="X214" s="59">
        <f t="shared" si="822"/>
        <v>0</v>
      </c>
      <c r="Y214" s="59">
        <f t="shared" si="822"/>
        <v>0</v>
      </c>
      <c r="Z214" s="59">
        <f t="shared" si="822"/>
        <v>0</v>
      </c>
      <c r="AA214" s="59">
        <f t="shared" si="822"/>
        <v>0</v>
      </c>
      <c r="AB214" s="59">
        <f t="shared" si="822"/>
        <v>0</v>
      </c>
      <c r="AC214" s="59">
        <f t="shared" si="822"/>
        <v>0</v>
      </c>
      <c r="AD214" s="59">
        <f t="shared" si="822"/>
        <v>0</v>
      </c>
      <c r="AE214" s="59">
        <f t="shared" si="822"/>
        <v>0</v>
      </c>
      <c r="AF214" s="59">
        <f t="shared" si="822"/>
        <v>0</v>
      </c>
      <c r="AG214" s="59">
        <f t="shared" si="822"/>
        <v>0</v>
      </c>
      <c r="AH214" s="59">
        <f t="shared" si="822"/>
        <v>0</v>
      </c>
      <c r="AI214" s="59">
        <f t="shared" si="822"/>
        <v>0</v>
      </c>
      <c r="AJ214" s="59">
        <f t="shared" si="822"/>
        <v>0</v>
      </c>
      <c r="AK214" s="59">
        <f t="shared" si="822"/>
        <v>0</v>
      </c>
      <c r="AL214" s="59">
        <f t="shared" si="822"/>
        <v>0</v>
      </c>
      <c r="AM214" s="59">
        <f t="shared" si="822"/>
        <v>0</v>
      </c>
      <c r="AN214" s="59">
        <f t="shared" si="822"/>
        <v>0</v>
      </c>
      <c r="AO214" s="59">
        <f t="shared" si="822"/>
        <v>0</v>
      </c>
      <c r="AP214" s="59">
        <f t="shared" si="822"/>
        <v>0</v>
      </c>
      <c r="AQ214" s="59">
        <f t="shared" si="822"/>
        <v>0</v>
      </c>
      <c r="AR214" s="59">
        <f t="shared" si="822"/>
        <v>0</v>
      </c>
      <c r="AS214" s="59">
        <f t="shared" si="822"/>
        <v>0</v>
      </c>
      <c r="AT214" s="59">
        <f t="shared" si="822"/>
        <v>0</v>
      </c>
      <c r="AU214" s="59">
        <f t="shared" si="822"/>
        <v>0</v>
      </c>
      <c r="AV214" s="59">
        <f t="shared" si="822"/>
        <v>0</v>
      </c>
      <c r="AW214" s="59">
        <f t="shared" si="822"/>
        <v>0</v>
      </c>
      <c r="AX214" s="59">
        <f t="shared" si="821"/>
        <v>0</v>
      </c>
      <c r="AY214" s="59">
        <f t="shared" ref="AY214:CD214" si="823">AY25*(AY31-$E214)</f>
        <v>0</v>
      </c>
      <c r="AZ214" s="59">
        <f t="shared" si="823"/>
        <v>0</v>
      </c>
      <c r="BA214" s="59">
        <f t="shared" si="823"/>
        <v>0</v>
      </c>
      <c r="BB214" s="59">
        <f t="shared" si="823"/>
        <v>0</v>
      </c>
      <c r="BC214" s="59">
        <f t="shared" si="823"/>
        <v>0</v>
      </c>
      <c r="BD214" s="59">
        <f t="shared" si="823"/>
        <v>0</v>
      </c>
      <c r="BE214" s="59">
        <f t="shared" si="823"/>
        <v>0</v>
      </c>
      <c r="BF214" s="59">
        <f t="shared" si="823"/>
        <v>0</v>
      </c>
      <c r="BG214" s="59">
        <f t="shared" si="823"/>
        <v>0</v>
      </c>
      <c r="BH214" s="59">
        <f t="shared" si="823"/>
        <v>0</v>
      </c>
      <c r="BI214" s="59">
        <f t="shared" si="823"/>
        <v>0</v>
      </c>
      <c r="BJ214" s="59">
        <f t="shared" si="823"/>
        <v>0</v>
      </c>
      <c r="BK214" s="59">
        <f t="shared" si="823"/>
        <v>0</v>
      </c>
      <c r="BL214" s="59">
        <f t="shared" si="823"/>
        <v>0</v>
      </c>
      <c r="BM214" s="59">
        <f t="shared" si="823"/>
        <v>0</v>
      </c>
      <c r="BN214" s="59">
        <f t="shared" si="823"/>
        <v>0</v>
      </c>
      <c r="BO214" s="59">
        <f t="shared" si="823"/>
        <v>0</v>
      </c>
      <c r="BP214" s="59">
        <f t="shared" si="823"/>
        <v>0</v>
      </c>
      <c r="BQ214" s="59">
        <f t="shared" si="823"/>
        <v>0</v>
      </c>
      <c r="BR214" s="59">
        <f t="shared" si="823"/>
        <v>0</v>
      </c>
      <c r="BS214" s="59">
        <f t="shared" si="823"/>
        <v>0</v>
      </c>
      <c r="BT214" s="59">
        <f t="shared" si="823"/>
        <v>0</v>
      </c>
      <c r="BU214" s="59">
        <f t="shared" si="823"/>
        <v>0</v>
      </c>
      <c r="BV214" s="59">
        <f t="shared" si="823"/>
        <v>0</v>
      </c>
      <c r="BW214" s="59">
        <f t="shared" si="823"/>
        <v>0</v>
      </c>
      <c r="BX214" s="59">
        <f t="shared" si="823"/>
        <v>0</v>
      </c>
      <c r="BY214" s="59">
        <f t="shared" si="823"/>
        <v>0</v>
      </c>
      <c r="BZ214" s="59">
        <f t="shared" si="823"/>
        <v>0</v>
      </c>
      <c r="CA214" s="59">
        <f t="shared" si="823"/>
        <v>0</v>
      </c>
      <c r="CB214" s="59">
        <f t="shared" si="823"/>
        <v>0</v>
      </c>
      <c r="CC214" s="59">
        <f t="shared" si="823"/>
        <v>0</v>
      </c>
      <c r="CD214" s="59">
        <f t="shared" si="823"/>
        <v>0</v>
      </c>
      <c r="CE214" s="59">
        <f t="shared" ref="CE214:DJ214" si="824">CE25*(CE31-$E214)</f>
        <v>0</v>
      </c>
      <c r="CF214" s="59">
        <f t="shared" si="824"/>
        <v>0</v>
      </c>
      <c r="CG214" s="59">
        <f t="shared" si="824"/>
        <v>0</v>
      </c>
      <c r="CH214" s="59">
        <f t="shared" si="824"/>
        <v>0</v>
      </c>
      <c r="CI214" s="59">
        <f t="shared" si="824"/>
        <v>0</v>
      </c>
      <c r="CJ214" s="59">
        <f t="shared" si="824"/>
        <v>0</v>
      </c>
      <c r="CK214" s="59">
        <f t="shared" si="824"/>
        <v>0</v>
      </c>
      <c r="CL214" s="59">
        <f t="shared" si="824"/>
        <v>0</v>
      </c>
      <c r="CM214" s="59">
        <f t="shared" si="824"/>
        <v>0</v>
      </c>
      <c r="CN214" s="59">
        <f t="shared" si="824"/>
        <v>0</v>
      </c>
      <c r="CO214" s="59">
        <f t="shared" si="824"/>
        <v>0</v>
      </c>
      <c r="CP214" s="59">
        <f t="shared" si="824"/>
        <v>0</v>
      </c>
      <c r="CQ214" s="59">
        <f t="shared" si="824"/>
        <v>0</v>
      </c>
      <c r="CR214" s="59">
        <f t="shared" si="824"/>
        <v>0</v>
      </c>
      <c r="CS214" s="59">
        <f t="shared" si="824"/>
        <v>0</v>
      </c>
      <c r="CT214" s="59">
        <f t="shared" si="824"/>
        <v>0</v>
      </c>
      <c r="CU214" s="59">
        <f t="shared" si="824"/>
        <v>0</v>
      </c>
      <c r="CV214" s="59">
        <f t="shared" si="824"/>
        <v>0</v>
      </c>
      <c r="CW214" s="59">
        <f t="shared" si="824"/>
        <v>0</v>
      </c>
      <c r="CX214" s="59">
        <f t="shared" si="824"/>
        <v>0</v>
      </c>
      <c r="CY214" s="59">
        <f t="shared" si="824"/>
        <v>0</v>
      </c>
      <c r="CZ214" s="59">
        <f t="shared" si="824"/>
        <v>0</v>
      </c>
      <c r="DA214" s="59">
        <f t="shared" si="824"/>
        <v>0</v>
      </c>
      <c r="DB214" s="59">
        <f t="shared" si="824"/>
        <v>0</v>
      </c>
      <c r="DC214" s="59">
        <f t="shared" si="824"/>
        <v>0</v>
      </c>
      <c r="DD214" s="59">
        <f t="shared" si="824"/>
        <v>0</v>
      </c>
      <c r="DE214" s="59">
        <f t="shared" si="824"/>
        <v>0</v>
      </c>
      <c r="DF214" s="59">
        <f t="shared" si="824"/>
        <v>0</v>
      </c>
      <c r="DG214" s="59">
        <f t="shared" si="824"/>
        <v>0</v>
      </c>
      <c r="DH214" s="59">
        <f t="shared" si="824"/>
        <v>0</v>
      </c>
      <c r="DI214" s="59">
        <f t="shared" si="824"/>
        <v>0</v>
      </c>
      <c r="DJ214" s="59">
        <f t="shared" si="824"/>
        <v>0</v>
      </c>
      <c r="DK214" s="59">
        <f t="shared" ref="DK214:EI214" si="825">DK25*(DK31-$E214)</f>
        <v>0</v>
      </c>
      <c r="DL214" s="59">
        <f t="shared" si="825"/>
        <v>0</v>
      </c>
      <c r="DM214" s="59">
        <f t="shared" si="825"/>
        <v>0</v>
      </c>
      <c r="DN214" s="59">
        <f t="shared" si="825"/>
        <v>0</v>
      </c>
      <c r="DO214" s="59">
        <f t="shared" si="825"/>
        <v>0</v>
      </c>
      <c r="DP214" s="59">
        <f t="shared" si="825"/>
        <v>0</v>
      </c>
      <c r="DQ214" s="59">
        <f t="shared" si="825"/>
        <v>0</v>
      </c>
      <c r="DR214" s="59">
        <f t="shared" si="825"/>
        <v>0</v>
      </c>
      <c r="DS214" s="59">
        <f t="shared" si="825"/>
        <v>0</v>
      </c>
      <c r="DT214" s="59">
        <f t="shared" si="825"/>
        <v>0</v>
      </c>
      <c r="DU214" s="59">
        <f t="shared" si="825"/>
        <v>0</v>
      </c>
      <c r="DV214" s="59">
        <f t="shared" si="825"/>
        <v>0</v>
      </c>
      <c r="DW214" s="59">
        <f t="shared" si="825"/>
        <v>0</v>
      </c>
      <c r="DX214" s="59">
        <f t="shared" si="825"/>
        <v>0</v>
      </c>
      <c r="DY214" s="59">
        <f t="shared" si="825"/>
        <v>0</v>
      </c>
      <c r="DZ214" s="59">
        <f t="shared" si="825"/>
        <v>0</v>
      </c>
      <c r="EA214" s="59">
        <f t="shared" si="825"/>
        <v>0</v>
      </c>
      <c r="EB214" s="59">
        <f t="shared" si="825"/>
        <v>0</v>
      </c>
      <c r="EC214" s="59">
        <f t="shared" si="825"/>
        <v>0</v>
      </c>
      <c r="ED214" s="59">
        <f t="shared" si="825"/>
        <v>0</v>
      </c>
      <c r="EE214" s="59">
        <f t="shared" si="825"/>
        <v>0</v>
      </c>
      <c r="EF214" s="59">
        <f t="shared" si="825"/>
        <v>0</v>
      </c>
      <c r="EG214" s="59">
        <f t="shared" si="825"/>
        <v>0</v>
      </c>
      <c r="EH214" s="59">
        <f t="shared" si="825"/>
        <v>0</v>
      </c>
      <c r="EI214" s="59">
        <f t="shared" si="825"/>
        <v>0</v>
      </c>
    </row>
    <row r="215" spans="2:139" x14ac:dyDescent="0.2">
      <c r="B215" s="108"/>
      <c r="C215" s="108" t="s">
        <v>1128</v>
      </c>
      <c r="D215" s="59">
        <f>P14*0.8</f>
        <v>0</v>
      </c>
      <c r="E215" s="59">
        <f>IFERROR(D215/P26,0)</f>
        <v>0</v>
      </c>
      <c r="K215" s="108"/>
      <c r="L215" s="108"/>
      <c r="M215" s="108"/>
      <c r="N215" s="108"/>
      <c r="O215" s="108"/>
      <c r="P215" s="109">
        <f>SUM(S215:EI215)</f>
        <v>0</v>
      </c>
      <c r="Q215" s="109">
        <f>SUMIF(S$5:EI$5,"факт",S215:EI215)</f>
        <v>0</v>
      </c>
      <c r="R215" s="109">
        <f>P215-Q215</f>
        <v>0</v>
      </c>
      <c r="S215" s="59">
        <f t="shared" ref="S215:AX215" si="826">S26*(S32-$E215)</f>
        <v>0</v>
      </c>
      <c r="T215" s="59">
        <f t="shared" si="826"/>
        <v>0</v>
      </c>
      <c r="U215" s="59">
        <f t="shared" ref="U215:AW215" si="827">U26*(U32-$E215)</f>
        <v>0</v>
      </c>
      <c r="V215" s="59">
        <f t="shared" si="827"/>
        <v>0</v>
      </c>
      <c r="W215" s="59">
        <f t="shared" si="827"/>
        <v>0</v>
      </c>
      <c r="X215" s="59">
        <f t="shared" si="827"/>
        <v>0</v>
      </c>
      <c r="Y215" s="59">
        <f t="shared" si="827"/>
        <v>0</v>
      </c>
      <c r="Z215" s="59">
        <f t="shared" si="827"/>
        <v>0</v>
      </c>
      <c r="AA215" s="59">
        <f t="shared" si="827"/>
        <v>0</v>
      </c>
      <c r="AB215" s="59">
        <f t="shared" si="827"/>
        <v>0</v>
      </c>
      <c r="AC215" s="59">
        <f t="shared" si="827"/>
        <v>0</v>
      </c>
      <c r="AD215" s="59">
        <f t="shared" si="827"/>
        <v>0</v>
      </c>
      <c r="AE215" s="59">
        <f t="shared" si="827"/>
        <v>0</v>
      </c>
      <c r="AF215" s="59">
        <f t="shared" si="827"/>
        <v>0</v>
      </c>
      <c r="AG215" s="59">
        <f t="shared" si="827"/>
        <v>0</v>
      </c>
      <c r="AH215" s="59">
        <f t="shared" si="827"/>
        <v>0</v>
      </c>
      <c r="AI215" s="59">
        <f t="shared" si="827"/>
        <v>0</v>
      </c>
      <c r="AJ215" s="59">
        <f t="shared" si="827"/>
        <v>0</v>
      </c>
      <c r="AK215" s="59">
        <f t="shared" si="827"/>
        <v>0</v>
      </c>
      <c r="AL215" s="59">
        <f t="shared" si="827"/>
        <v>0</v>
      </c>
      <c r="AM215" s="59">
        <f t="shared" si="827"/>
        <v>0</v>
      </c>
      <c r="AN215" s="59">
        <f t="shared" si="827"/>
        <v>0</v>
      </c>
      <c r="AO215" s="59">
        <f t="shared" si="827"/>
        <v>0</v>
      </c>
      <c r="AP215" s="59">
        <f t="shared" si="827"/>
        <v>0</v>
      </c>
      <c r="AQ215" s="59">
        <f t="shared" si="827"/>
        <v>0</v>
      </c>
      <c r="AR215" s="59">
        <f t="shared" si="827"/>
        <v>0</v>
      </c>
      <c r="AS215" s="59">
        <f t="shared" si="827"/>
        <v>0</v>
      </c>
      <c r="AT215" s="59">
        <f t="shared" si="827"/>
        <v>0</v>
      </c>
      <c r="AU215" s="59">
        <f t="shared" si="827"/>
        <v>0</v>
      </c>
      <c r="AV215" s="59">
        <f t="shared" si="827"/>
        <v>0</v>
      </c>
      <c r="AW215" s="59">
        <f t="shared" si="827"/>
        <v>0</v>
      </c>
      <c r="AX215" s="59">
        <f t="shared" si="826"/>
        <v>0</v>
      </c>
      <c r="AY215" s="59">
        <f t="shared" ref="AY215:CD215" si="828">AY26*(AY32-$E215)</f>
        <v>0</v>
      </c>
      <c r="AZ215" s="59">
        <f t="shared" si="828"/>
        <v>0</v>
      </c>
      <c r="BA215" s="59">
        <f t="shared" si="828"/>
        <v>0</v>
      </c>
      <c r="BB215" s="59">
        <f t="shared" si="828"/>
        <v>0</v>
      </c>
      <c r="BC215" s="59">
        <f t="shared" si="828"/>
        <v>0</v>
      </c>
      <c r="BD215" s="59">
        <f t="shared" si="828"/>
        <v>0</v>
      </c>
      <c r="BE215" s="59">
        <f t="shared" si="828"/>
        <v>0</v>
      </c>
      <c r="BF215" s="59">
        <f t="shared" si="828"/>
        <v>0</v>
      </c>
      <c r="BG215" s="59">
        <f t="shared" si="828"/>
        <v>0</v>
      </c>
      <c r="BH215" s="59">
        <f t="shared" si="828"/>
        <v>0</v>
      </c>
      <c r="BI215" s="59">
        <f t="shared" si="828"/>
        <v>0</v>
      </c>
      <c r="BJ215" s="59">
        <f t="shared" si="828"/>
        <v>0</v>
      </c>
      <c r="BK215" s="59">
        <f t="shared" si="828"/>
        <v>0</v>
      </c>
      <c r="BL215" s="59">
        <f t="shared" si="828"/>
        <v>0</v>
      </c>
      <c r="BM215" s="59">
        <f t="shared" si="828"/>
        <v>0</v>
      </c>
      <c r="BN215" s="59">
        <f t="shared" si="828"/>
        <v>0</v>
      </c>
      <c r="BO215" s="59">
        <f t="shared" si="828"/>
        <v>0</v>
      </c>
      <c r="BP215" s="59">
        <f t="shared" si="828"/>
        <v>0</v>
      </c>
      <c r="BQ215" s="59">
        <f t="shared" si="828"/>
        <v>0</v>
      </c>
      <c r="BR215" s="59">
        <f t="shared" si="828"/>
        <v>0</v>
      </c>
      <c r="BS215" s="59">
        <f t="shared" si="828"/>
        <v>0</v>
      </c>
      <c r="BT215" s="59">
        <f t="shared" si="828"/>
        <v>0</v>
      </c>
      <c r="BU215" s="59">
        <f t="shared" si="828"/>
        <v>0</v>
      </c>
      <c r="BV215" s="59">
        <f t="shared" si="828"/>
        <v>0</v>
      </c>
      <c r="BW215" s="59">
        <f t="shared" si="828"/>
        <v>0</v>
      </c>
      <c r="BX215" s="59">
        <f t="shared" si="828"/>
        <v>0</v>
      </c>
      <c r="BY215" s="59">
        <f t="shared" si="828"/>
        <v>0</v>
      </c>
      <c r="BZ215" s="59">
        <f t="shared" si="828"/>
        <v>0</v>
      </c>
      <c r="CA215" s="59">
        <f t="shared" si="828"/>
        <v>0</v>
      </c>
      <c r="CB215" s="59">
        <f t="shared" si="828"/>
        <v>0</v>
      </c>
      <c r="CC215" s="59">
        <f t="shared" si="828"/>
        <v>0</v>
      </c>
      <c r="CD215" s="59">
        <f t="shared" si="828"/>
        <v>0</v>
      </c>
      <c r="CE215" s="59">
        <f t="shared" ref="CE215:DJ215" si="829">CE26*(CE32-$E215)</f>
        <v>0</v>
      </c>
      <c r="CF215" s="59">
        <f t="shared" si="829"/>
        <v>0</v>
      </c>
      <c r="CG215" s="59">
        <f t="shared" si="829"/>
        <v>0</v>
      </c>
      <c r="CH215" s="59">
        <f t="shared" si="829"/>
        <v>0</v>
      </c>
      <c r="CI215" s="59">
        <f t="shared" si="829"/>
        <v>0</v>
      </c>
      <c r="CJ215" s="59">
        <f t="shared" si="829"/>
        <v>0</v>
      </c>
      <c r="CK215" s="59">
        <f t="shared" si="829"/>
        <v>0</v>
      </c>
      <c r="CL215" s="59">
        <f t="shared" si="829"/>
        <v>0</v>
      </c>
      <c r="CM215" s="59">
        <f t="shared" si="829"/>
        <v>0</v>
      </c>
      <c r="CN215" s="59">
        <f t="shared" si="829"/>
        <v>0</v>
      </c>
      <c r="CO215" s="59">
        <f t="shared" si="829"/>
        <v>0</v>
      </c>
      <c r="CP215" s="59">
        <f t="shared" si="829"/>
        <v>0</v>
      </c>
      <c r="CQ215" s="59">
        <f t="shared" si="829"/>
        <v>0</v>
      </c>
      <c r="CR215" s="59">
        <f t="shared" si="829"/>
        <v>0</v>
      </c>
      <c r="CS215" s="59">
        <f t="shared" si="829"/>
        <v>0</v>
      </c>
      <c r="CT215" s="59">
        <f t="shared" si="829"/>
        <v>0</v>
      </c>
      <c r="CU215" s="59">
        <f t="shared" si="829"/>
        <v>0</v>
      </c>
      <c r="CV215" s="59">
        <f t="shared" si="829"/>
        <v>0</v>
      </c>
      <c r="CW215" s="59">
        <f t="shared" si="829"/>
        <v>0</v>
      </c>
      <c r="CX215" s="59">
        <f t="shared" si="829"/>
        <v>0</v>
      </c>
      <c r="CY215" s="59">
        <f t="shared" si="829"/>
        <v>0</v>
      </c>
      <c r="CZ215" s="59">
        <f t="shared" si="829"/>
        <v>0</v>
      </c>
      <c r="DA215" s="59">
        <f t="shared" si="829"/>
        <v>0</v>
      </c>
      <c r="DB215" s="59">
        <f t="shared" si="829"/>
        <v>0</v>
      </c>
      <c r="DC215" s="59">
        <f t="shared" si="829"/>
        <v>0</v>
      </c>
      <c r="DD215" s="59">
        <f t="shared" si="829"/>
        <v>0</v>
      </c>
      <c r="DE215" s="59">
        <f t="shared" si="829"/>
        <v>0</v>
      </c>
      <c r="DF215" s="59">
        <f t="shared" si="829"/>
        <v>0</v>
      </c>
      <c r="DG215" s="59">
        <f t="shared" si="829"/>
        <v>0</v>
      </c>
      <c r="DH215" s="59">
        <f t="shared" si="829"/>
        <v>0</v>
      </c>
      <c r="DI215" s="59">
        <f t="shared" si="829"/>
        <v>0</v>
      </c>
      <c r="DJ215" s="59">
        <f t="shared" si="829"/>
        <v>0</v>
      </c>
      <c r="DK215" s="59">
        <f t="shared" ref="DK215:EI215" si="830">DK26*(DK32-$E215)</f>
        <v>0</v>
      </c>
      <c r="DL215" s="59">
        <f t="shared" si="830"/>
        <v>0</v>
      </c>
      <c r="DM215" s="59">
        <f t="shared" si="830"/>
        <v>0</v>
      </c>
      <c r="DN215" s="59">
        <f t="shared" si="830"/>
        <v>0</v>
      </c>
      <c r="DO215" s="59">
        <f t="shared" si="830"/>
        <v>0</v>
      </c>
      <c r="DP215" s="59">
        <f t="shared" si="830"/>
        <v>0</v>
      </c>
      <c r="DQ215" s="59">
        <f t="shared" si="830"/>
        <v>0</v>
      </c>
      <c r="DR215" s="59">
        <f t="shared" si="830"/>
        <v>0</v>
      </c>
      <c r="DS215" s="59">
        <f t="shared" si="830"/>
        <v>0</v>
      </c>
      <c r="DT215" s="59">
        <f t="shared" si="830"/>
        <v>0</v>
      </c>
      <c r="DU215" s="59">
        <f t="shared" si="830"/>
        <v>0</v>
      </c>
      <c r="DV215" s="59">
        <f t="shared" si="830"/>
        <v>0</v>
      </c>
      <c r="DW215" s="59">
        <f t="shared" si="830"/>
        <v>0</v>
      </c>
      <c r="DX215" s="59">
        <f t="shared" si="830"/>
        <v>0</v>
      </c>
      <c r="DY215" s="59">
        <f t="shared" si="830"/>
        <v>0</v>
      </c>
      <c r="DZ215" s="59">
        <f t="shared" si="830"/>
        <v>0</v>
      </c>
      <c r="EA215" s="59">
        <f t="shared" si="830"/>
        <v>0</v>
      </c>
      <c r="EB215" s="59">
        <f t="shared" si="830"/>
        <v>0</v>
      </c>
      <c r="EC215" s="59">
        <f t="shared" si="830"/>
        <v>0</v>
      </c>
      <c r="ED215" s="59">
        <f t="shared" si="830"/>
        <v>0</v>
      </c>
      <c r="EE215" s="59">
        <f t="shared" si="830"/>
        <v>0</v>
      </c>
      <c r="EF215" s="59">
        <f t="shared" si="830"/>
        <v>0</v>
      </c>
      <c r="EG215" s="59">
        <f t="shared" si="830"/>
        <v>0</v>
      </c>
      <c r="EH215" s="59">
        <f t="shared" si="830"/>
        <v>0</v>
      </c>
      <c r="EI215" s="59">
        <f t="shared" si="830"/>
        <v>0</v>
      </c>
    </row>
    <row r="216" spans="2:139" ht="15" x14ac:dyDescent="0.25">
      <c r="B216" t="s">
        <v>1021</v>
      </c>
      <c r="C216" t="s">
        <v>1129</v>
      </c>
      <c r="D216">
        <v>0</v>
      </c>
      <c r="E216"/>
      <c r="P216">
        <f>SUM(S216:EI216)</f>
        <v>0</v>
      </c>
      <c r="Q216">
        <f>SUMIF(S$5:EI$5,"факт",S216:EI216)</f>
        <v>0</v>
      </c>
      <c r="R216">
        <f>P216-Q216</f>
        <v>0</v>
      </c>
      <c r="S216">
        <f t="shared" ref="S216:AX216" si="831">0</f>
        <v>0</v>
      </c>
      <c r="T216">
        <f t="shared" si="831"/>
        <v>0</v>
      </c>
      <c r="U216">
        <f t="shared" si="831"/>
        <v>0</v>
      </c>
      <c r="V216">
        <f t="shared" si="831"/>
        <v>0</v>
      </c>
      <c r="W216">
        <f t="shared" si="831"/>
        <v>0</v>
      </c>
      <c r="X216">
        <f t="shared" si="831"/>
        <v>0</v>
      </c>
      <c r="Y216">
        <f t="shared" si="831"/>
        <v>0</v>
      </c>
      <c r="Z216">
        <f t="shared" si="831"/>
        <v>0</v>
      </c>
      <c r="AA216">
        <f t="shared" si="831"/>
        <v>0</v>
      </c>
      <c r="AB216">
        <f t="shared" si="831"/>
        <v>0</v>
      </c>
      <c r="AC216">
        <f t="shared" si="831"/>
        <v>0</v>
      </c>
      <c r="AD216">
        <f t="shared" si="831"/>
        <v>0</v>
      </c>
      <c r="AE216">
        <f t="shared" si="831"/>
        <v>0</v>
      </c>
      <c r="AF216">
        <f t="shared" si="831"/>
        <v>0</v>
      </c>
      <c r="AG216">
        <f t="shared" si="831"/>
        <v>0</v>
      </c>
      <c r="AH216">
        <f t="shared" si="831"/>
        <v>0</v>
      </c>
      <c r="AI216">
        <f t="shared" si="831"/>
        <v>0</v>
      </c>
      <c r="AJ216">
        <f t="shared" si="831"/>
        <v>0</v>
      </c>
      <c r="AK216">
        <f t="shared" si="831"/>
        <v>0</v>
      </c>
      <c r="AL216">
        <f t="shared" si="831"/>
        <v>0</v>
      </c>
      <c r="AM216">
        <f t="shared" si="831"/>
        <v>0</v>
      </c>
      <c r="AN216">
        <f t="shared" si="831"/>
        <v>0</v>
      </c>
      <c r="AO216">
        <f t="shared" si="831"/>
        <v>0</v>
      </c>
      <c r="AP216">
        <f t="shared" si="831"/>
        <v>0</v>
      </c>
      <c r="AQ216">
        <f t="shared" si="831"/>
        <v>0</v>
      </c>
      <c r="AR216">
        <f t="shared" si="831"/>
        <v>0</v>
      </c>
      <c r="AS216">
        <f t="shared" si="831"/>
        <v>0</v>
      </c>
      <c r="AT216">
        <f t="shared" si="831"/>
        <v>0</v>
      </c>
      <c r="AU216">
        <f t="shared" si="831"/>
        <v>0</v>
      </c>
      <c r="AV216">
        <f t="shared" si="831"/>
        <v>0</v>
      </c>
      <c r="AW216">
        <f t="shared" si="831"/>
        <v>0</v>
      </c>
      <c r="AX216">
        <f t="shared" si="831"/>
        <v>0</v>
      </c>
      <c r="AY216">
        <f t="shared" ref="AY216:CD216" si="832">0</f>
        <v>0</v>
      </c>
      <c r="AZ216">
        <f t="shared" si="832"/>
        <v>0</v>
      </c>
      <c r="BA216">
        <f t="shared" si="832"/>
        <v>0</v>
      </c>
      <c r="BB216">
        <f t="shared" si="832"/>
        <v>0</v>
      </c>
      <c r="BC216">
        <f t="shared" si="832"/>
        <v>0</v>
      </c>
      <c r="BD216">
        <f t="shared" si="832"/>
        <v>0</v>
      </c>
      <c r="BE216">
        <f t="shared" si="832"/>
        <v>0</v>
      </c>
      <c r="BF216">
        <f t="shared" si="832"/>
        <v>0</v>
      </c>
      <c r="BG216">
        <f t="shared" si="832"/>
        <v>0</v>
      </c>
      <c r="BH216">
        <f t="shared" si="832"/>
        <v>0</v>
      </c>
      <c r="BI216">
        <f t="shared" si="832"/>
        <v>0</v>
      </c>
      <c r="BJ216">
        <f t="shared" si="832"/>
        <v>0</v>
      </c>
      <c r="BK216">
        <f t="shared" si="832"/>
        <v>0</v>
      </c>
      <c r="BL216">
        <f t="shared" si="832"/>
        <v>0</v>
      </c>
      <c r="BM216">
        <f t="shared" si="832"/>
        <v>0</v>
      </c>
      <c r="BN216">
        <f t="shared" si="832"/>
        <v>0</v>
      </c>
      <c r="BO216">
        <f t="shared" si="832"/>
        <v>0</v>
      </c>
      <c r="BP216">
        <f t="shared" si="832"/>
        <v>0</v>
      </c>
      <c r="BQ216">
        <f t="shared" si="832"/>
        <v>0</v>
      </c>
      <c r="BR216">
        <f t="shared" si="832"/>
        <v>0</v>
      </c>
      <c r="BS216">
        <f t="shared" si="832"/>
        <v>0</v>
      </c>
      <c r="BT216">
        <f t="shared" si="832"/>
        <v>0</v>
      </c>
      <c r="BU216">
        <f t="shared" si="832"/>
        <v>0</v>
      </c>
      <c r="BV216">
        <f t="shared" si="832"/>
        <v>0</v>
      </c>
      <c r="BW216">
        <f t="shared" si="832"/>
        <v>0</v>
      </c>
      <c r="BX216">
        <f t="shared" si="832"/>
        <v>0</v>
      </c>
      <c r="BY216">
        <f t="shared" si="832"/>
        <v>0</v>
      </c>
      <c r="BZ216">
        <f t="shared" si="832"/>
        <v>0</v>
      </c>
      <c r="CA216">
        <f t="shared" si="832"/>
        <v>0</v>
      </c>
      <c r="CB216">
        <f t="shared" si="832"/>
        <v>0</v>
      </c>
      <c r="CC216">
        <f t="shared" si="832"/>
        <v>0</v>
      </c>
      <c r="CD216">
        <f t="shared" si="832"/>
        <v>0</v>
      </c>
      <c r="CE216">
        <f t="shared" ref="CE216:DJ216" si="833">0</f>
        <v>0</v>
      </c>
      <c r="CF216">
        <f t="shared" si="833"/>
        <v>0</v>
      </c>
      <c r="CG216">
        <f t="shared" si="833"/>
        <v>0</v>
      </c>
      <c r="CH216">
        <f t="shared" si="833"/>
        <v>0</v>
      </c>
      <c r="CI216">
        <f t="shared" si="833"/>
        <v>0</v>
      </c>
      <c r="CJ216">
        <f t="shared" si="833"/>
        <v>0</v>
      </c>
      <c r="CK216">
        <f t="shared" si="833"/>
        <v>0</v>
      </c>
      <c r="CL216">
        <f t="shared" si="833"/>
        <v>0</v>
      </c>
      <c r="CM216">
        <f t="shared" si="833"/>
        <v>0</v>
      </c>
      <c r="CN216">
        <f t="shared" si="833"/>
        <v>0</v>
      </c>
      <c r="CO216">
        <f t="shared" si="833"/>
        <v>0</v>
      </c>
      <c r="CP216">
        <f t="shared" si="833"/>
        <v>0</v>
      </c>
      <c r="CQ216">
        <f t="shared" si="833"/>
        <v>0</v>
      </c>
      <c r="CR216">
        <f t="shared" si="833"/>
        <v>0</v>
      </c>
      <c r="CS216">
        <f t="shared" si="833"/>
        <v>0</v>
      </c>
      <c r="CT216">
        <f t="shared" si="833"/>
        <v>0</v>
      </c>
      <c r="CU216">
        <f t="shared" si="833"/>
        <v>0</v>
      </c>
      <c r="CV216">
        <f t="shared" si="833"/>
        <v>0</v>
      </c>
      <c r="CW216">
        <f t="shared" si="833"/>
        <v>0</v>
      </c>
      <c r="CX216">
        <f t="shared" si="833"/>
        <v>0</v>
      </c>
      <c r="CY216">
        <f t="shared" si="833"/>
        <v>0</v>
      </c>
      <c r="CZ216">
        <f t="shared" si="833"/>
        <v>0</v>
      </c>
      <c r="DA216">
        <f t="shared" si="833"/>
        <v>0</v>
      </c>
      <c r="DB216">
        <f t="shared" si="833"/>
        <v>0</v>
      </c>
      <c r="DC216">
        <f t="shared" si="833"/>
        <v>0</v>
      </c>
      <c r="DD216">
        <f t="shared" si="833"/>
        <v>0</v>
      </c>
      <c r="DE216">
        <f t="shared" si="833"/>
        <v>0</v>
      </c>
      <c r="DF216">
        <f t="shared" si="833"/>
        <v>0</v>
      </c>
      <c r="DG216">
        <f t="shared" si="833"/>
        <v>0</v>
      </c>
      <c r="DH216">
        <f t="shared" si="833"/>
        <v>0</v>
      </c>
      <c r="DI216">
        <f t="shared" si="833"/>
        <v>0</v>
      </c>
      <c r="DJ216">
        <f t="shared" si="833"/>
        <v>0</v>
      </c>
      <c r="DK216">
        <f t="shared" ref="DK216:EI216" si="834">0</f>
        <v>0</v>
      </c>
      <c r="DL216">
        <f t="shared" si="834"/>
        <v>0</v>
      </c>
      <c r="DM216">
        <f t="shared" si="834"/>
        <v>0</v>
      </c>
      <c r="DN216">
        <f t="shared" si="834"/>
        <v>0</v>
      </c>
      <c r="DO216">
        <f t="shared" si="834"/>
        <v>0</v>
      </c>
      <c r="DP216">
        <f t="shared" si="834"/>
        <v>0</v>
      </c>
      <c r="DQ216">
        <f t="shared" si="834"/>
        <v>0</v>
      </c>
      <c r="DR216">
        <f t="shared" si="834"/>
        <v>0</v>
      </c>
      <c r="DS216">
        <f t="shared" si="834"/>
        <v>0</v>
      </c>
      <c r="DT216">
        <f t="shared" si="834"/>
        <v>0</v>
      </c>
      <c r="DU216">
        <f t="shared" si="834"/>
        <v>0</v>
      </c>
      <c r="DV216">
        <f t="shared" si="834"/>
        <v>0</v>
      </c>
      <c r="DW216">
        <f t="shared" si="834"/>
        <v>0</v>
      </c>
      <c r="DX216">
        <f t="shared" si="834"/>
        <v>0</v>
      </c>
      <c r="DY216">
        <f t="shared" si="834"/>
        <v>0</v>
      </c>
      <c r="DZ216">
        <f t="shared" si="834"/>
        <v>0</v>
      </c>
      <c r="EA216">
        <f t="shared" si="834"/>
        <v>0</v>
      </c>
      <c r="EB216">
        <f t="shared" si="834"/>
        <v>0</v>
      </c>
      <c r="EC216">
        <f t="shared" si="834"/>
        <v>0</v>
      </c>
      <c r="ED216">
        <f t="shared" si="834"/>
        <v>0</v>
      </c>
      <c r="EE216">
        <f t="shared" si="834"/>
        <v>0</v>
      </c>
      <c r="EF216">
        <f t="shared" si="834"/>
        <v>0</v>
      </c>
      <c r="EG216">
        <f t="shared" si="834"/>
        <v>0</v>
      </c>
      <c r="EH216">
        <f t="shared" si="834"/>
        <v>0</v>
      </c>
      <c r="EI216">
        <f t="shared" si="834"/>
        <v>0</v>
      </c>
    </row>
    <row r="217" spans="2:139" x14ac:dyDescent="0.2">
      <c r="B217" s="46" t="s">
        <v>1138</v>
      </c>
      <c r="D217" s="46" t="s">
        <v>1139</v>
      </c>
      <c r="E217" s="46" t="s">
        <v>1140</v>
      </c>
      <c r="F217" s="46" t="s">
        <v>85</v>
      </c>
      <c r="S217" s="387">
        <f t="shared" ref="S217:AX217" si="835">IF(S6&lt;=$F$218,$D$218,IF(S6&lt;=$F$219,$D$219,0))</f>
        <v>0.8</v>
      </c>
      <c r="T217" s="387">
        <f t="shared" si="835"/>
        <v>0.8</v>
      </c>
      <c r="U217" s="387">
        <f t="shared" ref="U217:AW217" si="836">IF(U6&lt;=$F$218,$D$218,IF(U6&lt;=$F$219,$D$219,0))</f>
        <v>0.8</v>
      </c>
      <c r="V217" s="387">
        <f t="shared" si="836"/>
        <v>0.8</v>
      </c>
      <c r="W217" s="387">
        <f t="shared" si="836"/>
        <v>0.8</v>
      </c>
      <c r="X217" s="387" t="e">
        <f t="shared" si="836"/>
        <v>#NUM!</v>
      </c>
      <c r="Y217" s="387" t="e">
        <f t="shared" si="836"/>
        <v>#NUM!</v>
      </c>
      <c r="Z217" s="387" t="e">
        <f t="shared" si="836"/>
        <v>#NUM!</v>
      </c>
      <c r="AA217" s="387" t="e">
        <f t="shared" si="836"/>
        <v>#NUM!</v>
      </c>
      <c r="AB217" s="387" t="e">
        <f t="shared" si="836"/>
        <v>#NUM!</v>
      </c>
      <c r="AC217" s="387" t="e">
        <f t="shared" si="836"/>
        <v>#NUM!</v>
      </c>
      <c r="AD217" s="387" t="e">
        <f t="shared" si="836"/>
        <v>#NUM!</v>
      </c>
      <c r="AE217" s="387" t="e">
        <f t="shared" si="836"/>
        <v>#NUM!</v>
      </c>
      <c r="AF217" s="387" t="e">
        <f t="shared" si="836"/>
        <v>#NUM!</v>
      </c>
      <c r="AG217" s="387" t="e">
        <f t="shared" si="836"/>
        <v>#NUM!</v>
      </c>
      <c r="AH217" s="387" t="e">
        <f t="shared" si="836"/>
        <v>#NUM!</v>
      </c>
      <c r="AI217" s="387" t="e">
        <f t="shared" si="836"/>
        <v>#NUM!</v>
      </c>
      <c r="AJ217" s="387" t="e">
        <f t="shared" si="836"/>
        <v>#NUM!</v>
      </c>
      <c r="AK217" s="387" t="e">
        <f t="shared" si="836"/>
        <v>#NUM!</v>
      </c>
      <c r="AL217" s="387" t="e">
        <f t="shared" si="836"/>
        <v>#NUM!</v>
      </c>
      <c r="AM217" s="387" t="e">
        <f t="shared" si="836"/>
        <v>#NUM!</v>
      </c>
      <c r="AN217" s="387" t="e">
        <f t="shared" si="836"/>
        <v>#NUM!</v>
      </c>
      <c r="AO217" s="387" t="e">
        <f t="shared" si="836"/>
        <v>#NUM!</v>
      </c>
      <c r="AP217" s="387" t="e">
        <f t="shared" si="836"/>
        <v>#NUM!</v>
      </c>
      <c r="AQ217" s="387" t="e">
        <f t="shared" si="836"/>
        <v>#NUM!</v>
      </c>
      <c r="AR217" s="387" t="e">
        <f t="shared" si="836"/>
        <v>#NUM!</v>
      </c>
      <c r="AS217" s="387" t="e">
        <f t="shared" si="836"/>
        <v>#NUM!</v>
      </c>
      <c r="AT217" s="387" t="e">
        <f t="shared" si="836"/>
        <v>#NUM!</v>
      </c>
      <c r="AU217" s="387" t="e">
        <f t="shared" si="836"/>
        <v>#NUM!</v>
      </c>
      <c r="AV217" s="387" t="e">
        <f t="shared" si="836"/>
        <v>#NUM!</v>
      </c>
      <c r="AW217" s="387" t="e">
        <f t="shared" si="836"/>
        <v>#NUM!</v>
      </c>
      <c r="AX217" s="387" t="e">
        <f t="shared" si="835"/>
        <v>#NUM!</v>
      </c>
      <c r="AY217" s="387" t="e">
        <f t="shared" ref="AY217:CD217" si="837">IF(AY6&lt;=$F$218,$D$218,IF(AY6&lt;=$F$219,$D$219,0))</f>
        <v>#NUM!</v>
      </c>
      <c r="AZ217" s="387" t="e">
        <f t="shared" si="837"/>
        <v>#NUM!</v>
      </c>
      <c r="BA217" s="387" t="e">
        <f t="shared" si="837"/>
        <v>#NUM!</v>
      </c>
      <c r="BB217" s="387" t="e">
        <f t="shared" si="837"/>
        <v>#NUM!</v>
      </c>
      <c r="BC217" s="387" t="e">
        <f t="shared" si="837"/>
        <v>#NUM!</v>
      </c>
      <c r="BD217" s="387" t="e">
        <f t="shared" si="837"/>
        <v>#NUM!</v>
      </c>
      <c r="BE217" s="387" t="e">
        <f t="shared" si="837"/>
        <v>#NUM!</v>
      </c>
      <c r="BF217" s="387" t="e">
        <f t="shared" si="837"/>
        <v>#NUM!</v>
      </c>
      <c r="BG217" s="387" t="e">
        <f t="shared" si="837"/>
        <v>#NUM!</v>
      </c>
      <c r="BH217" s="387" t="e">
        <f t="shared" si="837"/>
        <v>#NUM!</v>
      </c>
      <c r="BI217" s="387" t="e">
        <f t="shared" si="837"/>
        <v>#NUM!</v>
      </c>
      <c r="BJ217" s="387" t="e">
        <f t="shared" si="837"/>
        <v>#NUM!</v>
      </c>
      <c r="BK217" s="387" t="e">
        <f t="shared" si="837"/>
        <v>#NUM!</v>
      </c>
      <c r="BL217" s="387" t="e">
        <f t="shared" si="837"/>
        <v>#NUM!</v>
      </c>
      <c r="BM217" s="387" t="e">
        <f t="shared" si="837"/>
        <v>#NUM!</v>
      </c>
      <c r="BN217" s="387" t="e">
        <f t="shared" si="837"/>
        <v>#NUM!</v>
      </c>
      <c r="BO217" s="387" t="e">
        <f t="shared" si="837"/>
        <v>#NUM!</v>
      </c>
      <c r="BP217" s="387" t="e">
        <f t="shared" si="837"/>
        <v>#NUM!</v>
      </c>
      <c r="BQ217" s="387" t="e">
        <f t="shared" si="837"/>
        <v>#NUM!</v>
      </c>
      <c r="BR217" s="387" t="e">
        <f t="shared" si="837"/>
        <v>#NUM!</v>
      </c>
      <c r="BS217" s="387" t="e">
        <f t="shared" si="837"/>
        <v>#NUM!</v>
      </c>
      <c r="BT217" s="387" t="e">
        <f t="shared" si="837"/>
        <v>#NUM!</v>
      </c>
      <c r="BU217" s="387" t="e">
        <f t="shared" si="837"/>
        <v>#NUM!</v>
      </c>
      <c r="BV217" s="387" t="e">
        <f t="shared" si="837"/>
        <v>#NUM!</v>
      </c>
      <c r="BW217" s="387" t="e">
        <f t="shared" si="837"/>
        <v>#NUM!</v>
      </c>
      <c r="BX217" s="387" t="e">
        <f t="shared" si="837"/>
        <v>#NUM!</v>
      </c>
      <c r="BY217" s="387" t="e">
        <f t="shared" si="837"/>
        <v>#NUM!</v>
      </c>
      <c r="BZ217" s="387" t="e">
        <f t="shared" si="837"/>
        <v>#NUM!</v>
      </c>
      <c r="CA217" s="387" t="e">
        <f t="shared" si="837"/>
        <v>#NUM!</v>
      </c>
      <c r="CB217" s="387" t="e">
        <f t="shared" si="837"/>
        <v>#NUM!</v>
      </c>
      <c r="CC217" s="387" t="e">
        <f t="shared" si="837"/>
        <v>#NUM!</v>
      </c>
      <c r="CD217" s="387" t="e">
        <f t="shared" si="837"/>
        <v>#NUM!</v>
      </c>
      <c r="CE217" s="387" t="e">
        <f t="shared" ref="CE217:DJ217" si="838">IF(CE6&lt;=$F$218,$D$218,IF(CE6&lt;=$F$219,$D$219,0))</f>
        <v>#NUM!</v>
      </c>
      <c r="CF217" s="387" t="e">
        <f t="shared" si="838"/>
        <v>#NUM!</v>
      </c>
      <c r="CG217" s="387" t="e">
        <f t="shared" si="838"/>
        <v>#NUM!</v>
      </c>
      <c r="CH217" s="387" t="e">
        <f t="shared" si="838"/>
        <v>#NUM!</v>
      </c>
      <c r="CI217" s="387" t="e">
        <f t="shared" si="838"/>
        <v>#NUM!</v>
      </c>
      <c r="CJ217" s="387" t="e">
        <f t="shared" si="838"/>
        <v>#NUM!</v>
      </c>
      <c r="CK217" s="387" t="e">
        <f t="shared" si="838"/>
        <v>#NUM!</v>
      </c>
      <c r="CL217" s="387" t="e">
        <f t="shared" si="838"/>
        <v>#NUM!</v>
      </c>
      <c r="CM217" s="387" t="e">
        <f t="shared" si="838"/>
        <v>#NUM!</v>
      </c>
      <c r="CN217" s="387" t="e">
        <f t="shared" si="838"/>
        <v>#NUM!</v>
      </c>
      <c r="CO217" s="387" t="e">
        <f t="shared" si="838"/>
        <v>#NUM!</v>
      </c>
      <c r="CP217" s="387" t="e">
        <f t="shared" si="838"/>
        <v>#NUM!</v>
      </c>
      <c r="CQ217" s="387" t="e">
        <f t="shared" si="838"/>
        <v>#NUM!</v>
      </c>
      <c r="CR217" s="387" t="e">
        <f t="shared" si="838"/>
        <v>#NUM!</v>
      </c>
      <c r="CS217" s="387" t="e">
        <f t="shared" si="838"/>
        <v>#NUM!</v>
      </c>
      <c r="CT217" s="387" t="e">
        <f t="shared" si="838"/>
        <v>#NUM!</v>
      </c>
      <c r="CU217" s="387" t="e">
        <f t="shared" si="838"/>
        <v>#NUM!</v>
      </c>
      <c r="CV217" s="387" t="e">
        <f t="shared" si="838"/>
        <v>#NUM!</v>
      </c>
      <c r="CW217" s="387" t="e">
        <f t="shared" si="838"/>
        <v>#NUM!</v>
      </c>
      <c r="CX217" s="387" t="e">
        <f t="shared" si="838"/>
        <v>#NUM!</v>
      </c>
      <c r="CY217" s="387" t="e">
        <f t="shared" si="838"/>
        <v>#NUM!</v>
      </c>
      <c r="CZ217" s="387" t="e">
        <f t="shared" si="838"/>
        <v>#NUM!</v>
      </c>
      <c r="DA217" s="387" t="e">
        <f t="shared" si="838"/>
        <v>#NUM!</v>
      </c>
      <c r="DB217" s="387" t="e">
        <f t="shared" si="838"/>
        <v>#NUM!</v>
      </c>
      <c r="DC217" s="387" t="e">
        <f t="shared" si="838"/>
        <v>#NUM!</v>
      </c>
      <c r="DD217" s="387" t="e">
        <f t="shared" si="838"/>
        <v>#NUM!</v>
      </c>
      <c r="DE217" s="387" t="e">
        <f t="shared" si="838"/>
        <v>#NUM!</v>
      </c>
      <c r="DF217" s="387" t="e">
        <f t="shared" si="838"/>
        <v>#NUM!</v>
      </c>
      <c r="DG217" s="387" t="e">
        <f t="shared" si="838"/>
        <v>#NUM!</v>
      </c>
      <c r="DH217" s="387" t="e">
        <f t="shared" si="838"/>
        <v>#NUM!</v>
      </c>
      <c r="DI217" s="387" t="e">
        <f t="shared" si="838"/>
        <v>#NUM!</v>
      </c>
      <c r="DJ217" s="387" t="e">
        <f t="shared" si="838"/>
        <v>#NUM!</v>
      </c>
      <c r="DK217" s="387" t="e">
        <f t="shared" ref="DK217:EI217" si="839">IF(DK6&lt;=$F$218,$D$218,IF(DK6&lt;=$F$219,$D$219,0))</f>
        <v>#NUM!</v>
      </c>
      <c r="DL217" s="387" t="e">
        <f t="shared" si="839"/>
        <v>#NUM!</v>
      </c>
      <c r="DM217" s="387" t="e">
        <f t="shared" si="839"/>
        <v>#NUM!</v>
      </c>
      <c r="DN217" s="387" t="e">
        <f t="shared" si="839"/>
        <v>#NUM!</v>
      </c>
      <c r="DO217" s="387" t="e">
        <f t="shared" si="839"/>
        <v>#NUM!</v>
      </c>
      <c r="DP217" s="387" t="e">
        <f t="shared" si="839"/>
        <v>#NUM!</v>
      </c>
      <c r="DQ217" s="387" t="e">
        <f t="shared" si="839"/>
        <v>#NUM!</v>
      </c>
      <c r="DR217" s="387" t="e">
        <f t="shared" si="839"/>
        <v>#NUM!</v>
      </c>
      <c r="DS217" s="387" t="e">
        <f t="shared" si="839"/>
        <v>#NUM!</v>
      </c>
      <c r="DT217" s="387" t="e">
        <f t="shared" si="839"/>
        <v>#NUM!</v>
      </c>
      <c r="DU217" s="387" t="e">
        <f t="shared" si="839"/>
        <v>#NUM!</v>
      </c>
      <c r="DV217" s="387" t="e">
        <f t="shared" si="839"/>
        <v>#NUM!</v>
      </c>
      <c r="DW217" s="387" t="e">
        <f t="shared" si="839"/>
        <v>#NUM!</v>
      </c>
      <c r="DX217" s="387" t="e">
        <f t="shared" si="839"/>
        <v>#NUM!</v>
      </c>
      <c r="DY217" s="387" t="e">
        <f t="shared" si="839"/>
        <v>#NUM!</v>
      </c>
      <c r="DZ217" s="387" t="e">
        <f t="shared" si="839"/>
        <v>#NUM!</v>
      </c>
      <c r="EA217" s="387" t="e">
        <f t="shared" si="839"/>
        <v>#NUM!</v>
      </c>
      <c r="EB217" s="387" t="e">
        <f t="shared" si="839"/>
        <v>#NUM!</v>
      </c>
      <c r="EC217" s="387" t="e">
        <f t="shared" si="839"/>
        <v>#NUM!</v>
      </c>
      <c r="ED217" s="387" t="e">
        <f t="shared" si="839"/>
        <v>#NUM!</v>
      </c>
      <c r="EE217" s="387" t="e">
        <f t="shared" si="839"/>
        <v>#NUM!</v>
      </c>
      <c r="EF217" s="387" t="e">
        <f t="shared" si="839"/>
        <v>#NUM!</v>
      </c>
      <c r="EG217" s="387" t="e">
        <f t="shared" si="839"/>
        <v>#NUM!</v>
      </c>
      <c r="EH217" s="387" t="e">
        <f t="shared" si="839"/>
        <v>#NUM!</v>
      </c>
      <c r="EI217" s="387" t="e">
        <f t="shared" si="839"/>
        <v>#NUM!</v>
      </c>
    </row>
    <row r="218" spans="2:139" x14ac:dyDescent="0.2">
      <c r="B218" s="46" t="s">
        <v>1141</v>
      </c>
      <c r="C218" s="46" t="str">
        <f>"Доля рассрочки - "&amp;TEXT(D218,"0%")&amp;" от продаж в течении "&amp;E218&amp;" мес. После РнС"</f>
        <v>Доля рассрочки - 80% от продаж в течении 10 мес. После РнС</v>
      </c>
      <c r="D218" s="388">
        <v>0.8</v>
      </c>
      <c r="E218" s="389">
        <v>10</v>
      </c>
      <c r="F218" s="390">
        <v>46388</v>
      </c>
    </row>
    <row r="219" spans="2:139" x14ac:dyDescent="0.2">
      <c r="B219" s="46" t="s">
        <v>1142</v>
      </c>
      <c r="C219" s="46" t="str">
        <f>"Доля рассрочки - "&amp;TEXT(D219,"0%")&amp;" за "&amp;-E219&amp;" мес. до РВЭ далее 0%"</f>
        <v>Доля рассрочки - 20% за 6 мес. до РВЭ далее 0%</v>
      </c>
      <c r="D219" s="388">
        <v>0.2</v>
      </c>
      <c r="E219" s="389">
        <v>-6</v>
      </c>
      <c r="F219" s="390" t="e">
        <f>EDATE(Q2,E219)</f>
        <v>#NUM!</v>
      </c>
    </row>
    <row r="220" spans="2:139" x14ac:dyDescent="0.2">
      <c r="C220" s="46" t="s">
        <v>1143</v>
      </c>
      <c r="F220" s="390">
        <f>Q2</f>
        <v>0</v>
      </c>
    </row>
    <row r="222" spans="2:139" x14ac:dyDescent="0.2">
      <c r="C222" s="46" t="s">
        <v>1144</v>
      </c>
      <c r="K222" s="108"/>
      <c r="L222" s="108"/>
      <c r="M222" s="108"/>
      <c r="N222" s="108"/>
      <c r="O222" s="108"/>
      <c r="P222" s="109">
        <f t="shared" ref="P222:P224" si="840">SUM(S222:EI222)</f>
        <v>0</v>
      </c>
      <c r="Q222" s="109">
        <f t="shared" ref="Q222:Q224" si="841">SUMIF(S$5:EI$5,"факт",S222:EI222)</f>
        <v>0</v>
      </c>
      <c r="R222" s="109">
        <f t="shared" ref="R222:R224" si="842">P222-Q222</f>
        <v>0</v>
      </c>
      <c r="S222" s="59">
        <f t="shared" ref="S222:AX222" si="843">S23*S29</f>
        <v>0</v>
      </c>
      <c r="T222" s="59">
        <f t="shared" si="843"/>
        <v>0</v>
      </c>
      <c r="U222" s="59">
        <f t="shared" ref="U222:AW222" si="844">U23*U29</f>
        <v>0</v>
      </c>
      <c r="V222" s="59">
        <f t="shared" si="844"/>
        <v>0</v>
      </c>
      <c r="W222" s="59">
        <f t="shared" si="844"/>
        <v>0</v>
      </c>
      <c r="X222" s="59">
        <f t="shared" si="844"/>
        <v>0</v>
      </c>
      <c r="Y222" s="59">
        <f t="shared" si="844"/>
        <v>0</v>
      </c>
      <c r="Z222" s="59">
        <f t="shared" si="844"/>
        <v>0</v>
      </c>
      <c r="AA222" s="59">
        <f t="shared" si="844"/>
        <v>0</v>
      </c>
      <c r="AB222" s="59">
        <f t="shared" si="844"/>
        <v>0</v>
      </c>
      <c r="AC222" s="59">
        <f t="shared" si="844"/>
        <v>0</v>
      </c>
      <c r="AD222" s="59">
        <f t="shared" si="844"/>
        <v>0</v>
      </c>
      <c r="AE222" s="59">
        <f t="shared" si="844"/>
        <v>0</v>
      </c>
      <c r="AF222" s="59">
        <f t="shared" si="844"/>
        <v>0</v>
      </c>
      <c r="AG222" s="59">
        <f t="shared" si="844"/>
        <v>0</v>
      </c>
      <c r="AH222" s="59">
        <f t="shared" si="844"/>
        <v>0</v>
      </c>
      <c r="AI222" s="59">
        <f t="shared" si="844"/>
        <v>0</v>
      </c>
      <c r="AJ222" s="59">
        <f t="shared" si="844"/>
        <v>0</v>
      </c>
      <c r="AK222" s="59">
        <f t="shared" si="844"/>
        <v>0</v>
      </c>
      <c r="AL222" s="59">
        <f t="shared" si="844"/>
        <v>0</v>
      </c>
      <c r="AM222" s="59">
        <f t="shared" si="844"/>
        <v>0</v>
      </c>
      <c r="AN222" s="59">
        <f t="shared" si="844"/>
        <v>0</v>
      </c>
      <c r="AO222" s="59">
        <f t="shared" si="844"/>
        <v>0</v>
      </c>
      <c r="AP222" s="59">
        <f t="shared" si="844"/>
        <v>0</v>
      </c>
      <c r="AQ222" s="59">
        <f t="shared" si="844"/>
        <v>0</v>
      </c>
      <c r="AR222" s="59">
        <f t="shared" si="844"/>
        <v>0</v>
      </c>
      <c r="AS222" s="59">
        <f t="shared" si="844"/>
        <v>0</v>
      </c>
      <c r="AT222" s="59">
        <f t="shared" si="844"/>
        <v>0</v>
      </c>
      <c r="AU222" s="59">
        <f t="shared" si="844"/>
        <v>0</v>
      </c>
      <c r="AV222" s="59">
        <f t="shared" si="844"/>
        <v>0</v>
      </c>
      <c r="AW222" s="59">
        <f t="shared" si="844"/>
        <v>0</v>
      </c>
      <c r="AX222" s="59">
        <f t="shared" si="843"/>
        <v>0</v>
      </c>
      <c r="AY222" s="59">
        <f t="shared" ref="AY222:CD222" si="845">AY23*AY29</f>
        <v>0</v>
      </c>
      <c r="AZ222" s="59">
        <f t="shared" si="845"/>
        <v>0</v>
      </c>
      <c r="BA222" s="59">
        <f t="shared" si="845"/>
        <v>0</v>
      </c>
      <c r="BB222" s="59">
        <f t="shared" si="845"/>
        <v>0</v>
      </c>
      <c r="BC222" s="59">
        <f t="shared" si="845"/>
        <v>0</v>
      </c>
      <c r="BD222" s="59">
        <f t="shared" si="845"/>
        <v>0</v>
      </c>
      <c r="BE222" s="59">
        <f t="shared" si="845"/>
        <v>0</v>
      </c>
      <c r="BF222" s="59">
        <f t="shared" si="845"/>
        <v>0</v>
      </c>
      <c r="BG222" s="59">
        <f t="shared" si="845"/>
        <v>0</v>
      </c>
      <c r="BH222" s="59">
        <f t="shared" si="845"/>
        <v>0</v>
      </c>
      <c r="BI222" s="59">
        <f t="shared" si="845"/>
        <v>0</v>
      </c>
      <c r="BJ222" s="59">
        <f t="shared" si="845"/>
        <v>0</v>
      </c>
      <c r="BK222" s="59">
        <f t="shared" si="845"/>
        <v>0</v>
      </c>
      <c r="BL222" s="59">
        <f t="shared" si="845"/>
        <v>0</v>
      </c>
      <c r="BM222" s="59">
        <f t="shared" si="845"/>
        <v>0</v>
      </c>
      <c r="BN222" s="59">
        <f t="shared" si="845"/>
        <v>0</v>
      </c>
      <c r="BO222" s="59">
        <f t="shared" si="845"/>
        <v>0</v>
      </c>
      <c r="BP222" s="59">
        <f t="shared" si="845"/>
        <v>0</v>
      </c>
      <c r="BQ222" s="59">
        <f t="shared" si="845"/>
        <v>0</v>
      </c>
      <c r="BR222" s="59">
        <f t="shared" si="845"/>
        <v>0</v>
      </c>
      <c r="BS222" s="59">
        <f t="shared" si="845"/>
        <v>0</v>
      </c>
      <c r="BT222" s="59">
        <f t="shared" si="845"/>
        <v>0</v>
      </c>
      <c r="BU222" s="59">
        <f t="shared" si="845"/>
        <v>0</v>
      </c>
      <c r="BV222" s="59">
        <f t="shared" si="845"/>
        <v>0</v>
      </c>
      <c r="BW222" s="59">
        <f t="shared" si="845"/>
        <v>0</v>
      </c>
      <c r="BX222" s="59">
        <f t="shared" si="845"/>
        <v>0</v>
      </c>
      <c r="BY222" s="59">
        <f t="shared" si="845"/>
        <v>0</v>
      </c>
      <c r="BZ222" s="59">
        <f t="shared" si="845"/>
        <v>0</v>
      </c>
      <c r="CA222" s="59">
        <f t="shared" si="845"/>
        <v>0</v>
      </c>
      <c r="CB222" s="59">
        <f t="shared" si="845"/>
        <v>0</v>
      </c>
      <c r="CC222" s="59">
        <f t="shared" si="845"/>
        <v>0</v>
      </c>
      <c r="CD222" s="59">
        <f t="shared" si="845"/>
        <v>0</v>
      </c>
      <c r="CE222" s="59">
        <f t="shared" ref="CE222:DJ222" si="846">CE23*CE29</f>
        <v>0</v>
      </c>
      <c r="CF222" s="59">
        <f t="shared" si="846"/>
        <v>0</v>
      </c>
      <c r="CG222" s="59">
        <f t="shared" si="846"/>
        <v>0</v>
      </c>
      <c r="CH222" s="59">
        <f t="shared" si="846"/>
        <v>0</v>
      </c>
      <c r="CI222" s="59">
        <f t="shared" si="846"/>
        <v>0</v>
      </c>
      <c r="CJ222" s="59">
        <f t="shared" si="846"/>
        <v>0</v>
      </c>
      <c r="CK222" s="59">
        <f t="shared" si="846"/>
        <v>0</v>
      </c>
      <c r="CL222" s="59">
        <f t="shared" si="846"/>
        <v>0</v>
      </c>
      <c r="CM222" s="59">
        <f t="shared" si="846"/>
        <v>0</v>
      </c>
      <c r="CN222" s="59">
        <f t="shared" si="846"/>
        <v>0</v>
      </c>
      <c r="CO222" s="59">
        <f t="shared" si="846"/>
        <v>0</v>
      </c>
      <c r="CP222" s="59">
        <f t="shared" si="846"/>
        <v>0</v>
      </c>
      <c r="CQ222" s="59">
        <f t="shared" si="846"/>
        <v>0</v>
      </c>
      <c r="CR222" s="59">
        <f t="shared" si="846"/>
        <v>0</v>
      </c>
      <c r="CS222" s="59">
        <f t="shared" si="846"/>
        <v>0</v>
      </c>
      <c r="CT222" s="59">
        <f t="shared" si="846"/>
        <v>0</v>
      </c>
      <c r="CU222" s="59">
        <f t="shared" si="846"/>
        <v>0</v>
      </c>
      <c r="CV222" s="59">
        <f t="shared" si="846"/>
        <v>0</v>
      </c>
      <c r="CW222" s="59">
        <f t="shared" si="846"/>
        <v>0</v>
      </c>
      <c r="CX222" s="59">
        <f t="shared" si="846"/>
        <v>0</v>
      </c>
      <c r="CY222" s="59">
        <f t="shared" si="846"/>
        <v>0</v>
      </c>
      <c r="CZ222" s="59">
        <f t="shared" si="846"/>
        <v>0</v>
      </c>
      <c r="DA222" s="59">
        <f t="shared" si="846"/>
        <v>0</v>
      </c>
      <c r="DB222" s="59">
        <f t="shared" si="846"/>
        <v>0</v>
      </c>
      <c r="DC222" s="59">
        <f t="shared" si="846"/>
        <v>0</v>
      </c>
      <c r="DD222" s="59">
        <f t="shared" si="846"/>
        <v>0</v>
      </c>
      <c r="DE222" s="59">
        <f t="shared" si="846"/>
        <v>0</v>
      </c>
      <c r="DF222" s="59">
        <f t="shared" si="846"/>
        <v>0</v>
      </c>
      <c r="DG222" s="59">
        <f t="shared" si="846"/>
        <v>0</v>
      </c>
      <c r="DH222" s="59">
        <f t="shared" si="846"/>
        <v>0</v>
      </c>
      <c r="DI222" s="59">
        <f t="shared" si="846"/>
        <v>0</v>
      </c>
      <c r="DJ222" s="59">
        <f t="shared" si="846"/>
        <v>0</v>
      </c>
      <c r="DK222" s="59">
        <f t="shared" ref="DK222:EI222" si="847">DK23*DK29</f>
        <v>0</v>
      </c>
      <c r="DL222" s="59">
        <f t="shared" si="847"/>
        <v>0</v>
      </c>
      <c r="DM222" s="59">
        <f t="shared" si="847"/>
        <v>0</v>
      </c>
      <c r="DN222" s="59">
        <f t="shared" si="847"/>
        <v>0</v>
      </c>
      <c r="DO222" s="59">
        <f t="shared" si="847"/>
        <v>0</v>
      </c>
      <c r="DP222" s="59">
        <f t="shared" si="847"/>
        <v>0</v>
      </c>
      <c r="DQ222" s="59">
        <f t="shared" si="847"/>
        <v>0</v>
      </c>
      <c r="DR222" s="59">
        <f t="shared" si="847"/>
        <v>0</v>
      </c>
      <c r="DS222" s="59">
        <f t="shared" si="847"/>
        <v>0</v>
      </c>
      <c r="DT222" s="59">
        <f t="shared" si="847"/>
        <v>0</v>
      </c>
      <c r="DU222" s="59">
        <f t="shared" si="847"/>
        <v>0</v>
      </c>
      <c r="DV222" s="59">
        <f t="shared" si="847"/>
        <v>0</v>
      </c>
      <c r="DW222" s="59">
        <f t="shared" si="847"/>
        <v>0</v>
      </c>
      <c r="DX222" s="59">
        <f t="shared" si="847"/>
        <v>0</v>
      </c>
      <c r="DY222" s="59">
        <f t="shared" si="847"/>
        <v>0</v>
      </c>
      <c r="DZ222" s="59">
        <f t="shared" si="847"/>
        <v>0</v>
      </c>
      <c r="EA222" s="59">
        <f t="shared" si="847"/>
        <v>0</v>
      </c>
      <c r="EB222" s="59">
        <f t="shared" si="847"/>
        <v>0</v>
      </c>
      <c r="EC222" s="59">
        <f t="shared" si="847"/>
        <v>0</v>
      </c>
      <c r="ED222" s="59">
        <f t="shared" si="847"/>
        <v>0</v>
      </c>
      <c r="EE222" s="59">
        <f t="shared" si="847"/>
        <v>0</v>
      </c>
      <c r="EF222" s="59">
        <f t="shared" si="847"/>
        <v>0</v>
      </c>
      <c r="EG222" s="59">
        <f t="shared" si="847"/>
        <v>0</v>
      </c>
      <c r="EH222" s="59">
        <f t="shared" si="847"/>
        <v>0</v>
      </c>
      <c r="EI222" s="59">
        <f t="shared" si="847"/>
        <v>0</v>
      </c>
    </row>
    <row r="223" spans="2:139" x14ac:dyDescent="0.2">
      <c r="C223" s="391" t="s">
        <v>1145</v>
      </c>
      <c r="P223" s="109" t="e">
        <f t="shared" si="840"/>
        <v>#NUM!</v>
      </c>
      <c r="Q223" s="109">
        <f t="shared" si="841"/>
        <v>0</v>
      </c>
      <c r="R223" s="109" t="e">
        <f t="shared" si="842"/>
        <v>#NUM!</v>
      </c>
      <c r="S223" s="59">
        <f t="shared" ref="S223:AW223" si="848">S222-S224</f>
        <v>0</v>
      </c>
      <c r="T223" s="59">
        <f t="shared" si="848"/>
        <v>0</v>
      </c>
      <c r="U223" s="59">
        <f t="shared" si="848"/>
        <v>0</v>
      </c>
      <c r="V223" s="59">
        <f t="shared" si="848"/>
        <v>0</v>
      </c>
      <c r="W223" s="59">
        <f t="shared" si="848"/>
        <v>0</v>
      </c>
      <c r="X223" s="59" t="e">
        <f t="shared" si="848"/>
        <v>#NUM!</v>
      </c>
      <c r="Y223" s="59" t="e">
        <f t="shared" si="848"/>
        <v>#NUM!</v>
      </c>
      <c r="Z223" s="59" t="e">
        <f t="shared" si="848"/>
        <v>#NUM!</v>
      </c>
      <c r="AA223" s="59" t="e">
        <f t="shared" si="848"/>
        <v>#NUM!</v>
      </c>
      <c r="AB223" s="59" t="e">
        <f t="shared" si="848"/>
        <v>#NUM!</v>
      </c>
      <c r="AC223" s="59" t="e">
        <f t="shared" si="848"/>
        <v>#NUM!</v>
      </c>
      <c r="AD223" s="59" t="e">
        <f t="shared" si="848"/>
        <v>#NUM!</v>
      </c>
      <c r="AE223" s="59" t="e">
        <f t="shared" si="848"/>
        <v>#NUM!</v>
      </c>
      <c r="AF223" s="59" t="e">
        <f t="shared" si="848"/>
        <v>#NUM!</v>
      </c>
      <c r="AG223" s="59" t="e">
        <f t="shared" si="848"/>
        <v>#NUM!</v>
      </c>
      <c r="AH223" s="59" t="e">
        <f t="shared" si="848"/>
        <v>#NUM!</v>
      </c>
      <c r="AI223" s="59" t="e">
        <f t="shared" si="848"/>
        <v>#NUM!</v>
      </c>
      <c r="AJ223" s="59" t="e">
        <f t="shared" si="848"/>
        <v>#NUM!</v>
      </c>
      <c r="AK223" s="59" t="e">
        <f t="shared" si="848"/>
        <v>#NUM!</v>
      </c>
      <c r="AL223" s="59" t="e">
        <f t="shared" si="848"/>
        <v>#NUM!</v>
      </c>
      <c r="AM223" s="59" t="e">
        <f t="shared" si="848"/>
        <v>#NUM!</v>
      </c>
      <c r="AN223" s="59" t="e">
        <f t="shared" si="848"/>
        <v>#NUM!</v>
      </c>
      <c r="AO223" s="59" t="e">
        <f t="shared" si="848"/>
        <v>#NUM!</v>
      </c>
      <c r="AP223" s="59" t="e">
        <f t="shared" si="848"/>
        <v>#NUM!</v>
      </c>
      <c r="AQ223" s="59" t="e">
        <f t="shared" si="848"/>
        <v>#NUM!</v>
      </c>
      <c r="AR223" s="59" t="e">
        <f t="shared" si="848"/>
        <v>#NUM!</v>
      </c>
      <c r="AS223" s="59" t="e">
        <f t="shared" si="848"/>
        <v>#NUM!</v>
      </c>
      <c r="AT223" s="59" t="e">
        <f t="shared" si="848"/>
        <v>#NUM!</v>
      </c>
      <c r="AU223" s="59" t="e">
        <f t="shared" si="848"/>
        <v>#NUM!</v>
      </c>
      <c r="AV223" s="59" t="e">
        <f t="shared" si="848"/>
        <v>#NUM!</v>
      </c>
      <c r="AW223" s="59" t="e">
        <f t="shared" si="848"/>
        <v>#NUM!</v>
      </c>
      <c r="AX223" s="59" t="e">
        <f t="shared" ref="AX223:CG223" si="849">AX222-AX224</f>
        <v>#NUM!</v>
      </c>
      <c r="AY223" s="59" t="e">
        <f t="shared" si="849"/>
        <v>#NUM!</v>
      </c>
      <c r="AZ223" s="59" t="e">
        <f t="shared" si="849"/>
        <v>#NUM!</v>
      </c>
      <c r="BA223" s="59" t="e">
        <f t="shared" si="849"/>
        <v>#NUM!</v>
      </c>
      <c r="BB223" s="59" t="e">
        <f t="shared" si="849"/>
        <v>#NUM!</v>
      </c>
      <c r="BC223" s="59" t="e">
        <f t="shared" si="849"/>
        <v>#NUM!</v>
      </c>
      <c r="BD223" s="59" t="e">
        <f t="shared" si="849"/>
        <v>#NUM!</v>
      </c>
      <c r="BE223" s="59" t="e">
        <f t="shared" si="849"/>
        <v>#NUM!</v>
      </c>
      <c r="BF223" s="59" t="e">
        <f t="shared" si="849"/>
        <v>#NUM!</v>
      </c>
      <c r="BG223" s="59" t="e">
        <f t="shared" si="849"/>
        <v>#NUM!</v>
      </c>
      <c r="BH223" s="59" t="e">
        <f t="shared" si="849"/>
        <v>#NUM!</v>
      </c>
      <c r="BI223" s="59" t="e">
        <f t="shared" si="849"/>
        <v>#NUM!</v>
      </c>
      <c r="BJ223" s="59" t="e">
        <f t="shared" si="849"/>
        <v>#NUM!</v>
      </c>
      <c r="BK223" s="59" t="e">
        <f t="shared" si="849"/>
        <v>#NUM!</v>
      </c>
      <c r="BL223" s="59" t="e">
        <f t="shared" si="849"/>
        <v>#NUM!</v>
      </c>
      <c r="BM223" s="59" t="e">
        <f t="shared" si="849"/>
        <v>#NUM!</v>
      </c>
      <c r="BN223" s="59" t="e">
        <f t="shared" si="849"/>
        <v>#NUM!</v>
      </c>
      <c r="BO223" s="59" t="e">
        <f t="shared" si="849"/>
        <v>#NUM!</v>
      </c>
      <c r="BP223" s="59" t="e">
        <f t="shared" si="849"/>
        <v>#NUM!</v>
      </c>
      <c r="BQ223" s="59" t="e">
        <f t="shared" si="849"/>
        <v>#NUM!</v>
      </c>
      <c r="BR223" s="59" t="e">
        <f t="shared" si="849"/>
        <v>#NUM!</v>
      </c>
      <c r="BS223" s="59" t="e">
        <f t="shared" si="849"/>
        <v>#NUM!</v>
      </c>
      <c r="BT223" s="59" t="e">
        <f t="shared" si="849"/>
        <v>#NUM!</v>
      </c>
      <c r="BU223" s="59" t="e">
        <f t="shared" si="849"/>
        <v>#NUM!</v>
      </c>
      <c r="BV223" s="59" t="e">
        <f t="shared" si="849"/>
        <v>#NUM!</v>
      </c>
      <c r="BW223" s="59" t="e">
        <f t="shared" si="849"/>
        <v>#NUM!</v>
      </c>
      <c r="BX223" s="59" t="e">
        <f t="shared" si="849"/>
        <v>#NUM!</v>
      </c>
      <c r="BY223" s="59" t="e">
        <f t="shared" si="849"/>
        <v>#NUM!</v>
      </c>
      <c r="BZ223" s="59" t="e">
        <f t="shared" si="849"/>
        <v>#NUM!</v>
      </c>
      <c r="CA223" s="59" t="e">
        <f t="shared" si="849"/>
        <v>#NUM!</v>
      </c>
      <c r="CB223" s="59" t="e">
        <f t="shared" si="849"/>
        <v>#NUM!</v>
      </c>
      <c r="CC223" s="59" t="e">
        <f t="shared" si="849"/>
        <v>#NUM!</v>
      </c>
      <c r="CD223" s="59" t="e">
        <f t="shared" si="849"/>
        <v>#NUM!</v>
      </c>
      <c r="CE223" s="59" t="e">
        <f t="shared" si="849"/>
        <v>#NUM!</v>
      </c>
      <c r="CF223" s="59" t="e">
        <f t="shared" si="849"/>
        <v>#NUM!</v>
      </c>
      <c r="CG223" s="59" t="e">
        <f t="shared" si="849"/>
        <v>#NUM!</v>
      </c>
      <c r="CH223" s="59" t="e">
        <f t="shared" ref="CH223:EI223" si="850">CH222-CH224</f>
        <v>#NUM!</v>
      </c>
      <c r="CI223" s="59" t="e">
        <f t="shared" si="850"/>
        <v>#NUM!</v>
      </c>
      <c r="CJ223" s="59" t="e">
        <f t="shared" si="850"/>
        <v>#NUM!</v>
      </c>
      <c r="CK223" s="59" t="e">
        <f t="shared" si="850"/>
        <v>#NUM!</v>
      </c>
      <c r="CL223" s="59" t="e">
        <f t="shared" si="850"/>
        <v>#NUM!</v>
      </c>
      <c r="CM223" s="59" t="e">
        <f t="shared" si="850"/>
        <v>#NUM!</v>
      </c>
      <c r="CN223" s="59" t="e">
        <f t="shared" si="850"/>
        <v>#NUM!</v>
      </c>
      <c r="CO223" s="59" t="e">
        <f t="shared" si="850"/>
        <v>#NUM!</v>
      </c>
      <c r="CP223" s="59" t="e">
        <f t="shared" si="850"/>
        <v>#NUM!</v>
      </c>
      <c r="CQ223" s="59" t="e">
        <f t="shared" si="850"/>
        <v>#NUM!</v>
      </c>
      <c r="CR223" s="59" t="e">
        <f t="shared" si="850"/>
        <v>#NUM!</v>
      </c>
      <c r="CS223" s="59" t="e">
        <f t="shared" si="850"/>
        <v>#NUM!</v>
      </c>
      <c r="CT223" s="59" t="e">
        <f t="shared" si="850"/>
        <v>#NUM!</v>
      </c>
      <c r="CU223" s="59" t="e">
        <f t="shared" si="850"/>
        <v>#NUM!</v>
      </c>
      <c r="CV223" s="59" t="e">
        <f t="shared" si="850"/>
        <v>#NUM!</v>
      </c>
      <c r="CW223" s="59" t="e">
        <f t="shared" si="850"/>
        <v>#NUM!</v>
      </c>
      <c r="CX223" s="59" t="e">
        <f t="shared" si="850"/>
        <v>#NUM!</v>
      </c>
      <c r="CY223" s="59" t="e">
        <f t="shared" si="850"/>
        <v>#NUM!</v>
      </c>
      <c r="CZ223" s="59" t="e">
        <f t="shared" si="850"/>
        <v>#NUM!</v>
      </c>
      <c r="DA223" s="59" t="e">
        <f t="shared" si="850"/>
        <v>#NUM!</v>
      </c>
      <c r="DB223" s="59" t="e">
        <f t="shared" si="850"/>
        <v>#NUM!</v>
      </c>
      <c r="DC223" s="59" t="e">
        <f t="shared" si="850"/>
        <v>#NUM!</v>
      </c>
      <c r="DD223" s="59" t="e">
        <f t="shared" si="850"/>
        <v>#NUM!</v>
      </c>
      <c r="DE223" s="59" t="e">
        <f t="shared" si="850"/>
        <v>#NUM!</v>
      </c>
      <c r="DF223" s="59" t="e">
        <f t="shared" si="850"/>
        <v>#NUM!</v>
      </c>
      <c r="DG223" s="59" t="e">
        <f t="shared" si="850"/>
        <v>#NUM!</v>
      </c>
      <c r="DH223" s="59" t="e">
        <f t="shared" si="850"/>
        <v>#NUM!</v>
      </c>
      <c r="DI223" s="59" t="e">
        <f t="shared" si="850"/>
        <v>#NUM!</v>
      </c>
      <c r="DJ223" s="59" t="e">
        <f t="shared" si="850"/>
        <v>#NUM!</v>
      </c>
      <c r="DK223" s="59" t="e">
        <f t="shared" si="850"/>
        <v>#NUM!</v>
      </c>
      <c r="DL223" s="59" t="e">
        <f t="shared" si="850"/>
        <v>#NUM!</v>
      </c>
      <c r="DM223" s="59" t="e">
        <f t="shared" si="850"/>
        <v>#NUM!</v>
      </c>
      <c r="DN223" s="59" t="e">
        <f t="shared" si="850"/>
        <v>#NUM!</v>
      </c>
      <c r="DO223" s="59" t="e">
        <f t="shared" si="850"/>
        <v>#NUM!</v>
      </c>
      <c r="DP223" s="59" t="e">
        <f t="shared" si="850"/>
        <v>#NUM!</v>
      </c>
      <c r="DQ223" s="59" t="e">
        <f t="shared" si="850"/>
        <v>#NUM!</v>
      </c>
      <c r="DR223" s="59" t="e">
        <f t="shared" si="850"/>
        <v>#NUM!</v>
      </c>
      <c r="DS223" s="59" t="e">
        <f t="shared" si="850"/>
        <v>#NUM!</v>
      </c>
      <c r="DT223" s="59" t="e">
        <f t="shared" si="850"/>
        <v>#NUM!</v>
      </c>
      <c r="DU223" s="59" t="e">
        <f t="shared" si="850"/>
        <v>#NUM!</v>
      </c>
      <c r="DV223" s="59" t="e">
        <f t="shared" si="850"/>
        <v>#NUM!</v>
      </c>
      <c r="DW223" s="59" t="e">
        <f t="shared" si="850"/>
        <v>#NUM!</v>
      </c>
      <c r="DX223" s="59" t="e">
        <f t="shared" si="850"/>
        <v>#NUM!</v>
      </c>
      <c r="DY223" s="59" t="e">
        <f t="shared" si="850"/>
        <v>#NUM!</v>
      </c>
      <c r="DZ223" s="59" t="e">
        <f t="shared" si="850"/>
        <v>#NUM!</v>
      </c>
      <c r="EA223" s="59" t="e">
        <f t="shared" si="850"/>
        <v>#NUM!</v>
      </c>
      <c r="EB223" s="59" t="e">
        <f t="shared" si="850"/>
        <v>#NUM!</v>
      </c>
      <c r="EC223" s="59" t="e">
        <f t="shared" si="850"/>
        <v>#NUM!</v>
      </c>
      <c r="ED223" s="59" t="e">
        <f t="shared" si="850"/>
        <v>#NUM!</v>
      </c>
      <c r="EE223" s="59" t="e">
        <f t="shared" si="850"/>
        <v>#NUM!</v>
      </c>
      <c r="EF223" s="59" t="e">
        <f t="shared" si="850"/>
        <v>#NUM!</v>
      </c>
      <c r="EG223" s="59" t="e">
        <f t="shared" si="850"/>
        <v>#NUM!</v>
      </c>
      <c r="EH223" s="59" t="e">
        <f t="shared" si="850"/>
        <v>#NUM!</v>
      </c>
      <c r="EI223" s="59" t="e">
        <f t="shared" si="850"/>
        <v>#NUM!</v>
      </c>
    </row>
    <row r="224" spans="2:139" x14ac:dyDescent="0.2">
      <c r="C224" s="108" t="s">
        <v>1146</v>
      </c>
      <c r="P224" s="109" t="e">
        <f t="shared" si="840"/>
        <v>#NUM!</v>
      </c>
      <c r="Q224" s="109">
        <f t="shared" si="841"/>
        <v>0</v>
      </c>
      <c r="R224" s="109" t="e">
        <f t="shared" si="842"/>
        <v>#NUM!</v>
      </c>
      <c r="S224" s="59">
        <f>S222*S217</f>
        <v>0</v>
      </c>
      <c r="T224" s="59">
        <f t="shared" ref="T224:CE224" si="851">T222*T217</f>
        <v>0</v>
      </c>
      <c r="U224" s="59">
        <f t="shared" ref="U224:AW224" si="852">U222*U217</f>
        <v>0</v>
      </c>
      <c r="V224" s="59">
        <f t="shared" si="852"/>
        <v>0</v>
      </c>
      <c r="W224" s="59">
        <f t="shared" si="852"/>
        <v>0</v>
      </c>
      <c r="X224" s="59" t="e">
        <f t="shared" si="852"/>
        <v>#NUM!</v>
      </c>
      <c r="Y224" s="59" t="e">
        <f t="shared" si="852"/>
        <v>#NUM!</v>
      </c>
      <c r="Z224" s="59" t="e">
        <f t="shared" si="852"/>
        <v>#NUM!</v>
      </c>
      <c r="AA224" s="59" t="e">
        <f t="shared" si="852"/>
        <v>#NUM!</v>
      </c>
      <c r="AB224" s="59" t="e">
        <f t="shared" si="852"/>
        <v>#NUM!</v>
      </c>
      <c r="AC224" s="59" t="e">
        <f t="shared" si="852"/>
        <v>#NUM!</v>
      </c>
      <c r="AD224" s="59" t="e">
        <f t="shared" si="852"/>
        <v>#NUM!</v>
      </c>
      <c r="AE224" s="59" t="e">
        <f t="shared" si="852"/>
        <v>#NUM!</v>
      </c>
      <c r="AF224" s="59" t="e">
        <f t="shared" si="852"/>
        <v>#NUM!</v>
      </c>
      <c r="AG224" s="59" t="e">
        <f t="shared" si="852"/>
        <v>#NUM!</v>
      </c>
      <c r="AH224" s="59" t="e">
        <f t="shared" si="852"/>
        <v>#NUM!</v>
      </c>
      <c r="AI224" s="59" t="e">
        <f t="shared" si="852"/>
        <v>#NUM!</v>
      </c>
      <c r="AJ224" s="59" t="e">
        <f t="shared" si="852"/>
        <v>#NUM!</v>
      </c>
      <c r="AK224" s="59" t="e">
        <f t="shared" si="852"/>
        <v>#NUM!</v>
      </c>
      <c r="AL224" s="59" t="e">
        <f t="shared" si="852"/>
        <v>#NUM!</v>
      </c>
      <c r="AM224" s="59" t="e">
        <f t="shared" si="852"/>
        <v>#NUM!</v>
      </c>
      <c r="AN224" s="59" t="e">
        <f t="shared" si="852"/>
        <v>#NUM!</v>
      </c>
      <c r="AO224" s="59" t="e">
        <f t="shared" si="852"/>
        <v>#NUM!</v>
      </c>
      <c r="AP224" s="59" t="e">
        <f t="shared" si="852"/>
        <v>#NUM!</v>
      </c>
      <c r="AQ224" s="59" t="e">
        <f t="shared" si="852"/>
        <v>#NUM!</v>
      </c>
      <c r="AR224" s="59" t="e">
        <f t="shared" si="852"/>
        <v>#NUM!</v>
      </c>
      <c r="AS224" s="59" t="e">
        <f t="shared" si="852"/>
        <v>#NUM!</v>
      </c>
      <c r="AT224" s="59" t="e">
        <f t="shared" si="852"/>
        <v>#NUM!</v>
      </c>
      <c r="AU224" s="59" t="e">
        <f t="shared" si="852"/>
        <v>#NUM!</v>
      </c>
      <c r="AV224" s="59" t="e">
        <f t="shared" si="852"/>
        <v>#NUM!</v>
      </c>
      <c r="AW224" s="59" t="e">
        <f t="shared" si="852"/>
        <v>#NUM!</v>
      </c>
      <c r="AX224" s="59" t="e">
        <f t="shared" si="851"/>
        <v>#NUM!</v>
      </c>
      <c r="AY224" s="59" t="e">
        <f t="shared" si="851"/>
        <v>#NUM!</v>
      </c>
      <c r="AZ224" s="59" t="e">
        <f t="shared" si="851"/>
        <v>#NUM!</v>
      </c>
      <c r="BA224" s="59" t="e">
        <f t="shared" si="851"/>
        <v>#NUM!</v>
      </c>
      <c r="BB224" s="59" t="e">
        <f t="shared" si="851"/>
        <v>#NUM!</v>
      </c>
      <c r="BC224" s="59" t="e">
        <f t="shared" si="851"/>
        <v>#NUM!</v>
      </c>
      <c r="BD224" s="59" t="e">
        <f t="shared" si="851"/>
        <v>#NUM!</v>
      </c>
      <c r="BE224" s="59" t="e">
        <f t="shared" si="851"/>
        <v>#NUM!</v>
      </c>
      <c r="BF224" s="59" t="e">
        <f t="shared" si="851"/>
        <v>#NUM!</v>
      </c>
      <c r="BG224" s="59" t="e">
        <f t="shared" si="851"/>
        <v>#NUM!</v>
      </c>
      <c r="BH224" s="59" t="e">
        <f t="shared" si="851"/>
        <v>#NUM!</v>
      </c>
      <c r="BI224" s="59" t="e">
        <f t="shared" si="851"/>
        <v>#NUM!</v>
      </c>
      <c r="BJ224" s="59" t="e">
        <f t="shared" si="851"/>
        <v>#NUM!</v>
      </c>
      <c r="BK224" s="59" t="e">
        <f t="shared" si="851"/>
        <v>#NUM!</v>
      </c>
      <c r="BL224" s="59" t="e">
        <f t="shared" si="851"/>
        <v>#NUM!</v>
      </c>
      <c r="BM224" s="59" t="e">
        <f t="shared" si="851"/>
        <v>#NUM!</v>
      </c>
      <c r="BN224" s="59" t="e">
        <f t="shared" si="851"/>
        <v>#NUM!</v>
      </c>
      <c r="BO224" s="59" t="e">
        <f t="shared" si="851"/>
        <v>#NUM!</v>
      </c>
      <c r="BP224" s="59" t="e">
        <f t="shared" si="851"/>
        <v>#NUM!</v>
      </c>
      <c r="BQ224" s="59" t="e">
        <f t="shared" si="851"/>
        <v>#NUM!</v>
      </c>
      <c r="BR224" s="59" t="e">
        <f t="shared" si="851"/>
        <v>#NUM!</v>
      </c>
      <c r="BS224" s="59" t="e">
        <f t="shared" si="851"/>
        <v>#NUM!</v>
      </c>
      <c r="BT224" s="59" t="e">
        <f t="shared" si="851"/>
        <v>#NUM!</v>
      </c>
      <c r="BU224" s="59" t="e">
        <f t="shared" si="851"/>
        <v>#NUM!</v>
      </c>
      <c r="BV224" s="59" t="e">
        <f t="shared" si="851"/>
        <v>#NUM!</v>
      </c>
      <c r="BW224" s="59" t="e">
        <f t="shared" si="851"/>
        <v>#NUM!</v>
      </c>
      <c r="BX224" s="59" t="e">
        <f t="shared" si="851"/>
        <v>#NUM!</v>
      </c>
      <c r="BY224" s="59" t="e">
        <f t="shared" si="851"/>
        <v>#NUM!</v>
      </c>
      <c r="BZ224" s="59" t="e">
        <f t="shared" si="851"/>
        <v>#NUM!</v>
      </c>
      <c r="CA224" s="59" t="e">
        <f t="shared" si="851"/>
        <v>#NUM!</v>
      </c>
      <c r="CB224" s="59" t="e">
        <f t="shared" si="851"/>
        <v>#NUM!</v>
      </c>
      <c r="CC224" s="59" t="e">
        <f t="shared" si="851"/>
        <v>#NUM!</v>
      </c>
      <c r="CD224" s="59" t="e">
        <f t="shared" si="851"/>
        <v>#NUM!</v>
      </c>
      <c r="CE224" s="59" t="e">
        <f t="shared" si="851"/>
        <v>#NUM!</v>
      </c>
      <c r="CF224" s="59" t="e">
        <f t="shared" ref="CF224:EI224" si="853">CF222*CF217</f>
        <v>#NUM!</v>
      </c>
      <c r="CG224" s="59" t="e">
        <f t="shared" si="853"/>
        <v>#NUM!</v>
      </c>
      <c r="CH224" s="59" t="e">
        <f t="shared" si="853"/>
        <v>#NUM!</v>
      </c>
      <c r="CI224" s="59" t="e">
        <f t="shared" si="853"/>
        <v>#NUM!</v>
      </c>
      <c r="CJ224" s="59" t="e">
        <f t="shared" si="853"/>
        <v>#NUM!</v>
      </c>
      <c r="CK224" s="59" t="e">
        <f t="shared" si="853"/>
        <v>#NUM!</v>
      </c>
      <c r="CL224" s="59" t="e">
        <f t="shared" si="853"/>
        <v>#NUM!</v>
      </c>
      <c r="CM224" s="59" t="e">
        <f t="shared" si="853"/>
        <v>#NUM!</v>
      </c>
      <c r="CN224" s="59" t="e">
        <f t="shared" si="853"/>
        <v>#NUM!</v>
      </c>
      <c r="CO224" s="59" t="e">
        <f t="shared" si="853"/>
        <v>#NUM!</v>
      </c>
      <c r="CP224" s="59" t="e">
        <f t="shared" si="853"/>
        <v>#NUM!</v>
      </c>
      <c r="CQ224" s="59" t="e">
        <f t="shared" si="853"/>
        <v>#NUM!</v>
      </c>
      <c r="CR224" s="59" t="e">
        <f t="shared" si="853"/>
        <v>#NUM!</v>
      </c>
      <c r="CS224" s="59" t="e">
        <f t="shared" si="853"/>
        <v>#NUM!</v>
      </c>
      <c r="CT224" s="59" t="e">
        <f t="shared" si="853"/>
        <v>#NUM!</v>
      </c>
      <c r="CU224" s="59" t="e">
        <f t="shared" si="853"/>
        <v>#NUM!</v>
      </c>
      <c r="CV224" s="59" t="e">
        <f t="shared" si="853"/>
        <v>#NUM!</v>
      </c>
      <c r="CW224" s="59" t="e">
        <f t="shared" si="853"/>
        <v>#NUM!</v>
      </c>
      <c r="CX224" s="59" t="e">
        <f t="shared" si="853"/>
        <v>#NUM!</v>
      </c>
      <c r="CY224" s="59" t="e">
        <f t="shared" si="853"/>
        <v>#NUM!</v>
      </c>
      <c r="CZ224" s="59" t="e">
        <f t="shared" si="853"/>
        <v>#NUM!</v>
      </c>
      <c r="DA224" s="59" t="e">
        <f t="shared" si="853"/>
        <v>#NUM!</v>
      </c>
      <c r="DB224" s="59" t="e">
        <f t="shared" si="853"/>
        <v>#NUM!</v>
      </c>
      <c r="DC224" s="59" t="e">
        <f t="shared" si="853"/>
        <v>#NUM!</v>
      </c>
      <c r="DD224" s="59" t="e">
        <f t="shared" si="853"/>
        <v>#NUM!</v>
      </c>
      <c r="DE224" s="59" t="e">
        <f t="shared" si="853"/>
        <v>#NUM!</v>
      </c>
      <c r="DF224" s="59" t="e">
        <f t="shared" si="853"/>
        <v>#NUM!</v>
      </c>
      <c r="DG224" s="59" t="e">
        <f t="shared" si="853"/>
        <v>#NUM!</v>
      </c>
      <c r="DH224" s="59" t="e">
        <f t="shared" si="853"/>
        <v>#NUM!</v>
      </c>
      <c r="DI224" s="59" t="e">
        <f t="shared" si="853"/>
        <v>#NUM!</v>
      </c>
      <c r="DJ224" s="59" t="e">
        <f t="shared" si="853"/>
        <v>#NUM!</v>
      </c>
      <c r="DK224" s="59" t="e">
        <f t="shared" si="853"/>
        <v>#NUM!</v>
      </c>
      <c r="DL224" s="59" t="e">
        <f t="shared" si="853"/>
        <v>#NUM!</v>
      </c>
      <c r="DM224" s="59" t="e">
        <f t="shared" si="853"/>
        <v>#NUM!</v>
      </c>
      <c r="DN224" s="59" t="e">
        <f t="shared" si="853"/>
        <v>#NUM!</v>
      </c>
      <c r="DO224" s="59" t="e">
        <f t="shared" si="853"/>
        <v>#NUM!</v>
      </c>
      <c r="DP224" s="59" t="e">
        <f t="shared" si="853"/>
        <v>#NUM!</v>
      </c>
      <c r="DQ224" s="59" t="e">
        <f t="shared" si="853"/>
        <v>#NUM!</v>
      </c>
      <c r="DR224" s="59" t="e">
        <f t="shared" si="853"/>
        <v>#NUM!</v>
      </c>
      <c r="DS224" s="59" t="e">
        <f t="shared" si="853"/>
        <v>#NUM!</v>
      </c>
      <c r="DT224" s="59" t="e">
        <f t="shared" si="853"/>
        <v>#NUM!</v>
      </c>
      <c r="DU224" s="59" t="e">
        <f t="shared" si="853"/>
        <v>#NUM!</v>
      </c>
      <c r="DV224" s="59" t="e">
        <f t="shared" si="853"/>
        <v>#NUM!</v>
      </c>
      <c r="DW224" s="59" t="e">
        <f t="shared" si="853"/>
        <v>#NUM!</v>
      </c>
      <c r="DX224" s="59" t="e">
        <f t="shared" si="853"/>
        <v>#NUM!</v>
      </c>
      <c r="DY224" s="59" t="e">
        <f t="shared" si="853"/>
        <v>#NUM!</v>
      </c>
      <c r="DZ224" s="59" t="e">
        <f t="shared" si="853"/>
        <v>#NUM!</v>
      </c>
      <c r="EA224" s="59" t="e">
        <f t="shared" si="853"/>
        <v>#NUM!</v>
      </c>
      <c r="EB224" s="59" t="e">
        <f t="shared" si="853"/>
        <v>#NUM!</v>
      </c>
      <c r="EC224" s="59" t="e">
        <f t="shared" si="853"/>
        <v>#NUM!</v>
      </c>
      <c r="ED224" s="59" t="e">
        <f t="shared" si="853"/>
        <v>#NUM!</v>
      </c>
      <c r="EE224" s="59" t="e">
        <f t="shared" si="853"/>
        <v>#NUM!</v>
      </c>
      <c r="EF224" s="59" t="e">
        <f t="shared" si="853"/>
        <v>#NUM!</v>
      </c>
      <c r="EG224" s="59" t="e">
        <f t="shared" si="853"/>
        <v>#NUM!</v>
      </c>
      <c r="EH224" s="59" t="e">
        <f t="shared" si="853"/>
        <v>#NUM!</v>
      </c>
      <c r="EI224" s="59" t="e">
        <f t="shared" si="853"/>
        <v>#NUM!</v>
      </c>
    </row>
    <row r="225" spans="2:139" x14ac:dyDescent="0.2">
      <c r="S225" s="59"/>
    </row>
    <row r="226" spans="2:139" x14ac:dyDescent="0.2">
      <c r="C226" s="46" t="s">
        <v>1147</v>
      </c>
      <c r="K226" s="108"/>
      <c r="L226" s="108"/>
      <c r="M226" s="108"/>
      <c r="N226" s="108"/>
      <c r="O226" s="108"/>
      <c r="P226" s="109">
        <f t="shared" ref="P226" si="854">SUM(S226:EI226)</f>
        <v>0</v>
      </c>
      <c r="Q226" s="109">
        <f t="shared" ref="Q226:Q230" si="855">SUMIF(S$5:EI$5,"факт",S226:EI226)</f>
        <v>0</v>
      </c>
      <c r="R226" s="109">
        <f t="shared" ref="R226:R230" si="856">P226-Q226</f>
        <v>0</v>
      </c>
      <c r="S226" s="59">
        <f>IFERROR(SUM(S227:S228),0)</f>
        <v>0</v>
      </c>
      <c r="T226" s="59">
        <f t="shared" ref="T226:CE226" si="857">IFERROR(SUM(T227:T228),0)</f>
        <v>0</v>
      </c>
      <c r="U226" s="59">
        <f t="shared" ref="U226:AW226" si="858">IFERROR(SUM(U227:U228),0)</f>
        <v>0</v>
      </c>
      <c r="V226" s="59">
        <f t="shared" si="858"/>
        <v>0</v>
      </c>
      <c r="W226" s="59">
        <f t="shared" si="858"/>
        <v>0</v>
      </c>
      <c r="X226" s="59">
        <f t="shared" si="858"/>
        <v>0</v>
      </c>
      <c r="Y226" s="59">
        <f t="shared" si="858"/>
        <v>0</v>
      </c>
      <c r="Z226" s="59">
        <f t="shared" si="858"/>
        <v>0</v>
      </c>
      <c r="AA226" s="59">
        <f t="shared" si="858"/>
        <v>0</v>
      </c>
      <c r="AB226" s="59">
        <f t="shared" si="858"/>
        <v>0</v>
      </c>
      <c r="AC226" s="59">
        <f t="shared" si="858"/>
        <v>0</v>
      </c>
      <c r="AD226" s="59">
        <f t="shared" si="858"/>
        <v>0</v>
      </c>
      <c r="AE226" s="59">
        <f t="shared" si="858"/>
        <v>0</v>
      </c>
      <c r="AF226" s="59">
        <f t="shared" si="858"/>
        <v>0</v>
      </c>
      <c r="AG226" s="59">
        <f t="shared" si="858"/>
        <v>0</v>
      </c>
      <c r="AH226" s="59">
        <f t="shared" si="858"/>
        <v>0</v>
      </c>
      <c r="AI226" s="59">
        <f t="shared" si="858"/>
        <v>0</v>
      </c>
      <c r="AJ226" s="59">
        <f t="shared" si="858"/>
        <v>0</v>
      </c>
      <c r="AK226" s="59">
        <f t="shared" si="858"/>
        <v>0</v>
      </c>
      <c r="AL226" s="59">
        <f t="shared" si="858"/>
        <v>0</v>
      </c>
      <c r="AM226" s="59">
        <f t="shared" si="858"/>
        <v>0</v>
      </c>
      <c r="AN226" s="59">
        <f t="shared" si="858"/>
        <v>0</v>
      </c>
      <c r="AO226" s="59">
        <f t="shared" si="858"/>
        <v>0</v>
      </c>
      <c r="AP226" s="59">
        <f t="shared" si="858"/>
        <v>0</v>
      </c>
      <c r="AQ226" s="59">
        <f t="shared" si="858"/>
        <v>0</v>
      </c>
      <c r="AR226" s="59">
        <f t="shared" si="858"/>
        <v>0</v>
      </c>
      <c r="AS226" s="59">
        <f t="shared" si="858"/>
        <v>0</v>
      </c>
      <c r="AT226" s="59">
        <f t="shared" si="858"/>
        <v>0</v>
      </c>
      <c r="AU226" s="59">
        <f t="shared" si="858"/>
        <v>0</v>
      </c>
      <c r="AV226" s="59">
        <f t="shared" si="858"/>
        <v>0</v>
      </c>
      <c r="AW226" s="59">
        <f t="shared" si="858"/>
        <v>0</v>
      </c>
      <c r="AX226" s="59">
        <f t="shared" si="857"/>
        <v>0</v>
      </c>
      <c r="AY226" s="59">
        <f t="shared" si="857"/>
        <v>0</v>
      </c>
      <c r="AZ226" s="59">
        <f t="shared" si="857"/>
        <v>0</v>
      </c>
      <c r="BA226" s="59">
        <f t="shared" si="857"/>
        <v>0</v>
      </c>
      <c r="BB226" s="59">
        <f t="shared" si="857"/>
        <v>0</v>
      </c>
      <c r="BC226" s="59">
        <f t="shared" si="857"/>
        <v>0</v>
      </c>
      <c r="BD226" s="59">
        <f t="shared" si="857"/>
        <v>0</v>
      </c>
      <c r="BE226" s="59">
        <f t="shared" si="857"/>
        <v>0</v>
      </c>
      <c r="BF226" s="59">
        <f t="shared" si="857"/>
        <v>0</v>
      </c>
      <c r="BG226" s="59">
        <f t="shared" si="857"/>
        <v>0</v>
      </c>
      <c r="BH226" s="59">
        <f t="shared" si="857"/>
        <v>0</v>
      </c>
      <c r="BI226" s="59">
        <f t="shared" si="857"/>
        <v>0</v>
      </c>
      <c r="BJ226" s="59">
        <f t="shared" si="857"/>
        <v>0</v>
      </c>
      <c r="BK226" s="59">
        <f t="shared" si="857"/>
        <v>0</v>
      </c>
      <c r="BL226" s="59">
        <f t="shared" si="857"/>
        <v>0</v>
      </c>
      <c r="BM226" s="59">
        <f t="shared" si="857"/>
        <v>0</v>
      </c>
      <c r="BN226" s="59">
        <f t="shared" si="857"/>
        <v>0</v>
      </c>
      <c r="BO226" s="59">
        <f t="shared" si="857"/>
        <v>0</v>
      </c>
      <c r="BP226" s="59">
        <f t="shared" si="857"/>
        <v>0</v>
      </c>
      <c r="BQ226" s="59">
        <f t="shared" si="857"/>
        <v>0</v>
      </c>
      <c r="BR226" s="59">
        <f t="shared" si="857"/>
        <v>0</v>
      </c>
      <c r="BS226" s="59">
        <f t="shared" si="857"/>
        <v>0</v>
      </c>
      <c r="BT226" s="59">
        <f t="shared" si="857"/>
        <v>0</v>
      </c>
      <c r="BU226" s="59">
        <f t="shared" si="857"/>
        <v>0</v>
      </c>
      <c r="BV226" s="59">
        <f t="shared" si="857"/>
        <v>0</v>
      </c>
      <c r="BW226" s="59">
        <f t="shared" si="857"/>
        <v>0</v>
      </c>
      <c r="BX226" s="59">
        <f t="shared" si="857"/>
        <v>0</v>
      </c>
      <c r="BY226" s="59">
        <f t="shared" si="857"/>
        <v>0</v>
      </c>
      <c r="BZ226" s="59">
        <f t="shared" si="857"/>
        <v>0</v>
      </c>
      <c r="CA226" s="59">
        <f t="shared" si="857"/>
        <v>0</v>
      </c>
      <c r="CB226" s="59">
        <f t="shared" si="857"/>
        <v>0</v>
      </c>
      <c r="CC226" s="59">
        <f t="shared" si="857"/>
        <v>0</v>
      </c>
      <c r="CD226" s="59">
        <f t="shared" si="857"/>
        <v>0</v>
      </c>
      <c r="CE226" s="59">
        <f t="shared" si="857"/>
        <v>0</v>
      </c>
      <c r="CF226" s="59">
        <f t="shared" ref="CF226:EI226" si="859">IFERROR(SUM(CF227:CF228),0)</f>
        <v>0</v>
      </c>
      <c r="CG226" s="59">
        <f t="shared" si="859"/>
        <v>0</v>
      </c>
      <c r="CH226" s="59">
        <f t="shared" si="859"/>
        <v>0</v>
      </c>
      <c r="CI226" s="59">
        <f t="shared" si="859"/>
        <v>0</v>
      </c>
      <c r="CJ226" s="59">
        <f t="shared" si="859"/>
        <v>0</v>
      </c>
      <c r="CK226" s="59">
        <f t="shared" si="859"/>
        <v>0</v>
      </c>
      <c r="CL226" s="59">
        <f t="shared" si="859"/>
        <v>0</v>
      </c>
      <c r="CM226" s="59">
        <f t="shared" si="859"/>
        <v>0</v>
      </c>
      <c r="CN226" s="59">
        <f t="shared" si="859"/>
        <v>0</v>
      </c>
      <c r="CO226" s="59">
        <f t="shared" si="859"/>
        <v>0</v>
      </c>
      <c r="CP226" s="59">
        <f t="shared" si="859"/>
        <v>0</v>
      </c>
      <c r="CQ226" s="59">
        <f t="shared" si="859"/>
        <v>0</v>
      </c>
      <c r="CR226" s="59">
        <f t="shared" si="859"/>
        <v>0</v>
      </c>
      <c r="CS226" s="59">
        <f t="shared" si="859"/>
        <v>0</v>
      </c>
      <c r="CT226" s="59">
        <f t="shared" si="859"/>
        <v>0</v>
      </c>
      <c r="CU226" s="59">
        <f t="shared" si="859"/>
        <v>0</v>
      </c>
      <c r="CV226" s="59">
        <f t="shared" si="859"/>
        <v>0</v>
      </c>
      <c r="CW226" s="59">
        <f t="shared" si="859"/>
        <v>0</v>
      </c>
      <c r="CX226" s="59">
        <f t="shared" si="859"/>
        <v>0</v>
      </c>
      <c r="CY226" s="59">
        <f t="shared" si="859"/>
        <v>0</v>
      </c>
      <c r="CZ226" s="59">
        <f t="shared" si="859"/>
        <v>0</v>
      </c>
      <c r="DA226" s="59">
        <f t="shared" si="859"/>
        <v>0</v>
      </c>
      <c r="DB226" s="59">
        <f t="shared" si="859"/>
        <v>0</v>
      </c>
      <c r="DC226" s="59">
        <f t="shared" si="859"/>
        <v>0</v>
      </c>
      <c r="DD226" s="59">
        <f t="shared" si="859"/>
        <v>0</v>
      </c>
      <c r="DE226" s="59">
        <f t="shared" si="859"/>
        <v>0</v>
      </c>
      <c r="DF226" s="59">
        <f t="shared" si="859"/>
        <v>0</v>
      </c>
      <c r="DG226" s="59">
        <f t="shared" si="859"/>
        <v>0</v>
      </c>
      <c r="DH226" s="59">
        <f t="shared" si="859"/>
        <v>0</v>
      </c>
      <c r="DI226" s="59">
        <f t="shared" si="859"/>
        <v>0</v>
      </c>
      <c r="DJ226" s="59">
        <f t="shared" si="859"/>
        <v>0</v>
      </c>
      <c r="DK226" s="59">
        <f t="shared" si="859"/>
        <v>0</v>
      </c>
      <c r="DL226" s="59">
        <f t="shared" si="859"/>
        <v>0</v>
      </c>
      <c r="DM226" s="59">
        <f t="shared" si="859"/>
        <v>0</v>
      </c>
      <c r="DN226" s="59">
        <f t="shared" si="859"/>
        <v>0</v>
      </c>
      <c r="DO226" s="59">
        <f t="shared" si="859"/>
        <v>0</v>
      </c>
      <c r="DP226" s="59">
        <f t="shared" si="859"/>
        <v>0</v>
      </c>
      <c r="DQ226" s="59">
        <f t="shared" si="859"/>
        <v>0</v>
      </c>
      <c r="DR226" s="59">
        <f t="shared" si="859"/>
        <v>0</v>
      </c>
      <c r="DS226" s="59">
        <f t="shared" si="859"/>
        <v>0</v>
      </c>
      <c r="DT226" s="59">
        <f t="shared" si="859"/>
        <v>0</v>
      </c>
      <c r="DU226" s="59">
        <f t="shared" si="859"/>
        <v>0</v>
      </c>
      <c r="DV226" s="59">
        <f t="shared" si="859"/>
        <v>0</v>
      </c>
      <c r="DW226" s="59">
        <f t="shared" si="859"/>
        <v>0</v>
      </c>
      <c r="DX226" s="59">
        <f t="shared" si="859"/>
        <v>0</v>
      </c>
      <c r="DY226" s="59">
        <f t="shared" si="859"/>
        <v>0</v>
      </c>
      <c r="DZ226" s="59">
        <f t="shared" si="859"/>
        <v>0</v>
      </c>
      <c r="EA226" s="59">
        <f t="shared" si="859"/>
        <v>0</v>
      </c>
      <c r="EB226" s="59">
        <f t="shared" si="859"/>
        <v>0</v>
      </c>
      <c r="EC226" s="59">
        <f t="shared" si="859"/>
        <v>0</v>
      </c>
      <c r="ED226" s="59">
        <f t="shared" si="859"/>
        <v>0</v>
      </c>
      <c r="EE226" s="59">
        <f t="shared" si="859"/>
        <v>0</v>
      </c>
      <c r="EF226" s="59">
        <f t="shared" si="859"/>
        <v>0</v>
      </c>
      <c r="EG226" s="59">
        <f t="shared" si="859"/>
        <v>0</v>
      </c>
      <c r="EH226" s="59">
        <f t="shared" si="859"/>
        <v>0</v>
      </c>
      <c r="EI226" s="59">
        <f t="shared" si="859"/>
        <v>0</v>
      </c>
    </row>
    <row r="227" spans="2:139" x14ac:dyDescent="0.2">
      <c r="C227" s="46" t="s">
        <v>1148</v>
      </c>
      <c r="K227" s="108"/>
      <c r="L227" s="108"/>
      <c r="M227" s="108"/>
      <c r="N227" s="108"/>
      <c r="O227" s="108"/>
      <c r="P227" s="109" t="e">
        <f t="shared" ref="P227" si="860">SUM(S227:EI227)</f>
        <v>#NUM!</v>
      </c>
      <c r="Q227" s="109">
        <f t="shared" si="855"/>
        <v>0</v>
      </c>
      <c r="R227" s="109" t="e">
        <f t="shared" si="856"/>
        <v>#NUM!</v>
      </c>
      <c r="S227" s="59">
        <f>S223</f>
        <v>0</v>
      </c>
      <c r="T227" s="59">
        <f t="shared" ref="T227:CE227" si="861">T223</f>
        <v>0</v>
      </c>
      <c r="U227" s="59">
        <f t="shared" ref="U227:AW227" si="862">U223</f>
        <v>0</v>
      </c>
      <c r="V227" s="59">
        <f t="shared" si="862"/>
        <v>0</v>
      </c>
      <c r="W227" s="59">
        <f t="shared" si="862"/>
        <v>0</v>
      </c>
      <c r="X227" s="59" t="e">
        <f t="shared" si="862"/>
        <v>#NUM!</v>
      </c>
      <c r="Y227" s="59" t="e">
        <f t="shared" si="862"/>
        <v>#NUM!</v>
      </c>
      <c r="Z227" s="59" t="e">
        <f t="shared" si="862"/>
        <v>#NUM!</v>
      </c>
      <c r="AA227" s="59" t="e">
        <f t="shared" si="862"/>
        <v>#NUM!</v>
      </c>
      <c r="AB227" s="59" t="e">
        <f t="shared" si="862"/>
        <v>#NUM!</v>
      </c>
      <c r="AC227" s="59" t="e">
        <f t="shared" si="862"/>
        <v>#NUM!</v>
      </c>
      <c r="AD227" s="59" t="e">
        <f t="shared" si="862"/>
        <v>#NUM!</v>
      </c>
      <c r="AE227" s="59" t="e">
        <f t="shared" si="862"/>
        <v>#NUM!</v>
      </c>
      <c r="AF227" s="59" t="e">
        <f t="shared" si="862"/>
        <v>#NUM!</v>
      </c>
      <c r="AG227" s="59" t="e">
        <f t="shared" si="862"/>
        <v>#NUM!</v>
      </c>
      <c r="AH227" s="59" t="e">
        <f t="shared" si="862"/>
        <v>#NUM!</v>
      </c>
      <c r="AI227" s="59" t="e">
        <f t="shared" si="862"/>
        <v>#NUM!</v>
      </c>
      <c r="AJ227" s="59" t="e">
        <f t="shared" si="862"/>
        <v>#NUM!</v>
      </c>
      <c r="AK227" s="59" t="e">
        <f t="shared" si="862"/>
        <v>#NUM!</v>
      </c>
      <c r="AL227" s="59" t="e">
        <f t="shared" si="862"/>
        <v>#NUM!</v>
      </c>
      <c r="AM227" s="59" t="e">
        <f t="shared" si="862"/>
        <v>#NUM!</v>
      </c>
      <c r="AN227" s="59" t="e">
        <f t="shared" si="862"/>
        <v>#NUM!</v>
      </c>
      <c r="AO227" s="59" t="e">
        <f t="shared" si="862"/>
        <v>#NUM!</v>
      </c>
      <c r="AP227" s="59" t="e">
        <f t="shared" si="862"/>
        <v>#NUM!</v>
      </c>
      <c r="AQ227" s="59" t="e">
        <f t="shared" si="862"/>
        <v>#NUM!</v>
      </c>
      <c r="AR227" s="59" t="e">
        <f t="shared" si="862"/>
        <v>#NUM!</v>
      </c>
      <c r="AS227" s="59" t="e">
        <f t="shared" si="862"/>
        <v>#NUM!</v>
      </c>
      <c r="AT227" s="59" t="e">
        <f t="shared" si="862"/>
        <v>#NUM!</v>
      </c>
      <c r="AU227" s="59" t="e">
        <f t="shared" si="862"/>
        <v>#NUM!</v>
      </c>
      <c r="AV227" s="59" t="e">
        <f t="shared" si="862"/>
        <v>#NUM!</v>
      </c>
      <c r="AW227" s="59" t="e">
        <f t="shared" si="862"/>
        <v>#NUM!</v>
      </c>
      <c r="AX227" s="59" t="e">
        <f t="shared" si="861"/>
        <v>#NUM!</v>
      </c>
      <c r="AY227" s="59" t="e">
        <f t="shared" si="861"/>
        <v>#NUM!</v>
      </c>
      <c r="AZ227" s="59" t="e">
        <f t="shared" si="861"/>
        <v>#NUM!</v>
      </c>
      <c r="BA227" s="59" t="e">
        <f t="shared" si="861"/>
        <v>#NUM!</v>
      </c>
      <c r="BB227" s="59" t="e">
        <f t="shared" si="861"/>
        <v>#NUM!</v>
      </c>
      <c r="BC227" s="59" t="e">
        <f t="shared" si="861"/>
        <v>#NUM!</v>
      </c>
      <c r="BD227" s="59" t="e">
        <f t="shared" si="861"/>
        <v>#NUM!</v>
      </c>
      <c r="BE227" s="59" t="e">
        <f t="shared" si="861"/>
        <v>#NUM!</v>
      </c>
      <c r="BF227" s="59" t="e">
        <f t="shared" si="861"/>
        <v>#NUM!</v>
      </c>
      <c r="BG227" s="59" t="e">
        <f t="shared" si="861"/>
        <v>#NUM!</v>
      </c>
      <c r="BH227" s="59" t="e">
        <f t="shared" si="861"/>
        <v>#NUM!</v>
      </c>
      <c r="BI227" s="59" t="e">
        <f t="shared" si="861"/>
        <v>#NUM!</v>
      </c>
      <c r="BJ227" s="59" t="e">
        <f t="shared" si="861"/>
        <v>#NUM!</v>
      </c>
      <c r="BK227" s="59" t="e">
        <f t="shared" si="861"/>
        <v>#NUM!</v>
      </c>
      <c r="BL227" s="59" t="e">
        <f t="shared" si="861"/>
        <v>#NUM!</v>
      </c>
      <c r="BM227" s="59" t="e">
        <f t="shared" si="861"/>
        <v>#NUM!</v>
      </c>
      <c r="BN227" s="59" t="e">
        <f t="shared" si="861"/>
        <v>#NUM!</v>
      </c>
      <c r="BO227" s="59" t="e">
        <f t="shared" si="861"/>
        <v>#NUM!</v>
      </c>
      <c r="BP227" s="59" t="e">
        <f t="shared" si="861"/>
        <v>#NUM!</v>
      </c>
      <c r="BQ227" s="59" t="e">
        <f t="shared" si="861"/>
        <v>#NUM!</v>
      </c>
      <c r="BR227" s="59" t="e">
        <f t="shared" si="861"/>
        <v>#NUM!</v>
      </c>
      <c r="BS227" s="59" t="e">
        <f t="shared" si="861"/>
        <v>#NUM!</v>
      </c>
      <c r="BT227" s="59" t="e">
        <f t="shared" si="861"/>
        <v>#NUM!</v>
      </c>
      <c r="BU227" s="59" t="e">
        <f t="shared" si="861"/>
        <v>#NUM!</v>
      </c>
      <c r="BV227" s="59" t="e">
        <f t="shared" si="861"/>
        <v>#NUM!</v>
      </c>
      <c r="BW227" s="59" t="e">
        <f t="shared" si="861"/>
        <v>#NUM!</v>
      </c>
      <c r="BX227" s="59" t="e">
        <f t="shared" si="861"/>
        <v>#NUM!</v>
      </c>
      <c r="BY227" s="59" t="e">
        <f t="shared" si="861"/>
        <v>#NUM!</v>
      </c>
      <c r="BZ227" s="59" t="e">
        <f t="shared" si="861"/>
        <v>#NUM!</v>
      </c>
      <c r="CA227" s="59" t="e">
        <f t="shared" si="861"/>
        <v>#NUM!</v>
      </c>
      <c r="CB227" s="59" t="e">
        <f t="shared" si="861"/>
        <v>#NUM!</v>
      </c>
      <c r="CC227" s="59" t="e">
        <f t="shared" si="861"/>
        <v>#NUM!</v>
      </c>
      <c r="CD227" s="59" t="e">
        <f t="shared" si="861"/>
        <v>#NUM!</v>
      </c>
      <c r="CE227" s="59" t="e">
        <f t="shared" si="861"/>
        <v>#NUM!</v>
      </c>
      <c r="CF227" s="59" t="e">
        <f t="shared" ref="CF227:EI227" si="863">CF223</f>
        <v>#NUM!</v>
      </c>
      <c r="CG227" s="59" t="e">
        <f t="shared" si="863"/>
        <v>#NUM!</v>
      </c>
      <c r="CH227" s="59" t="e">
        <f t="shared" si="863"/>
        <v>#NUM!</v>
      </c>
      <c r="CI227" s="59" t="e">
        <f t="shared" si="863"/>
        <v>#NUM!</v>
      </c>
      <c r="CJ227" s="59" t="e">
        <f t="shared" si="863"/>
        <v>#NUM!</v>
      </c>
      <c r="CK227" s="59" t="e">
        <f t="shared" si="863"/>
        <v>#NUM!</v>
      </c>
      <c r="CL227" s="59" t="e">
        <f t="shared" si="863"/>
        <v>#NUM!</v>
      </c>
      <c r="CM227" s="59" t="e">
        <f t="shared" si="863"/>
        <v>#NUM!</v>
      </c>
      <c r="CN227" s="59" t="e">
        <f t="shared" si="863"/>
        <v>#NUM!</v>
      </c>
      <c r="CO227" s="59" t="e">
        <f t="shared" si="863"/>
        <v>#NUM!</v>
      </c>
      <c r="CP227" s="59" t="e">
        <f t="shared" si="863"/>
        <v>#NUM!</v>
      </c>
      <c r="CQ227" s="59" t="e">
        <f t="shared" si="863"/>
        <v>#NUM!</v>
      </c>
      <c r="CR227" s="59" t="e">
        <f t="shared" si="863"/>
        <v>#NUM!</v>
      </c>
      <c r="CS227" s="59" t="e">
        <f t="shared" si="863"/>
        <v>#NUM!</v>
      </c>
      <c r="CT227" s="59" t="e">
        <f t="shared" si="863"/>
        <v>#NUM!</v>
      </c>
      <c r="CU227" s="59" t="e">
        <f t="shared" si="863"/>
        <v>#NUM!</v>
      </c>
      <c r="CV227" s="59" t="e">
        <f t="shared" si="863"/>
        <v>#NUM!</v>
      </c>
      <c r="CW227" s="59" t="e">
        <f t="shared" si="863"/>
        <v>#NUM!</v>
      </c>
      <c r="CX227" s="59" t="e">
        <f t="shared" si="863"/>
        <v>#NUM!</v>
      </c>
      <c r="CY227" s="59" t="e">
        <f t="shared" si="863"/>
        <v>#NUM!</v>
      </c>
      <c r="CZ227" s="59" t="e">
        <f t="shared" si="863"/>
        <v>#NUM!</v>
      </c>
      <c r="DA227" s="59" t="e">
        <f t="shared" si="863"/>
        <v>#NUM!</v>
      </c>
      <c r="DB227" s="59" t="e">
        <f t="shared" si="863"/>
        <v>#NUM!</v>
      </c>
      <c r="DC227" s="59" t="e">
        <f t="shared" si="863"/>
        <v>#NUM!</v>
      </c>
      <c r="DD227" s="59" t="e">
        <f t="shared" si="863"/>
        <v>#NUM!</v>
      </c>
      <c r="DE227" s="59" t="e">
        <f t="shared" si="863"/>
        <v>#NUM!</v>
      </c>
      <c r="DF227" s="59" t="e">
        <f t="shared" si="863"/>
        <v>#NUM!</v>
      </c>
      <c r="DG227" s="59" t="e">
        <f t="shared" si="863"/>
        <v>#NUM!</v>
      </c>
      <c r="DH227" s="59" t="e">
        <f t="shared" si="863"/>
        <v>#NUM!</v>
      </c>
      <c r="DI227" s="59" t="e">
        <f t="shared" si="863"/>
        <v>#NUM!</v>
      </c>
      <c r="DJ227" s="59" t="e">
        <f t="shared" si="863"/>
        <v>#NUM!</v>
      </c>
      <c r="DK227" s="59" t="e">
        <f t="shared" si="863"/>
        <v>#NUM!</v>
      </c>
      <c r="DL227" s="59" t="e">
        <f t="shared" si="863"/>
        <v>#NUM!</v>
      </c>
      <c r="DM227" s="59" t="e">
        <f t="shared" si="863"/>
        <v>#NUM!</v>
      </c>
      <c r="DN227" s="59" t="e">
        <f t="shared" si="863"/>
        <v>#NUM!</v>
      </c>
      <c r="DO227" s="59" t="e">
        <f t="shared" si="863"/>
        <v>#NUM!</v>
      </c>
      <c r="DP227" s="59" t="e">
        <f t="shared" si="863"/>
        <v>#NUM!</v>
      </c>
      <c r="DQ227" s="59" t="e">
        <f t="shared" si="863"/>
        <v>#NUM!</v>
      </c>
      <c r="DR227" s="59" t="e">
        <f t="shared" si="863"/>
        <v>#NUM!</v>
      </c>
      <c r="DS227" s="59" t="e">
        <f t="shared" si="863"/>
        <v>#NUM!</v>
      </c>
      <c r="DT227" s="59" t="e">
        <f t="shared" si="863"/>
        <v>#NUM!</v>
      </c>
      <c r="DU227" s="59" t="e">
        <f t="shared" si="863"/>
        <v>#NUM!</v>
      </c>
      <c r="DV227" s="59" t="e">
        <f t="shared" si="863"/>
        <v>#NUM!</v>
      </c>
      <c r="DW227" s="59" t="e">
        <f t="shared" si="863"/>
        <v>#NUM!</v>
      </c>
      <c r="DX227" s="59" t="e">
        <f t="shared" si="863"/>
        <v>#NUM!</v>
      </c>
      <c r="DY227" s="59" t="e">
        <f t="shared" si="863"/>
        <v>#NUM!</v>
      </c>
      <c r="DZ227" s="59" t="e">
        <f t="shared" si="863"/>
        <v>#NUM!</v>
      </c>
      <c r="EA227" s="59" t="e">
        <f t="shared" si="863"/>
        <v>#NUM!</v>
      </c>
      <c r="EB227" s="59" t="e">
        <f t="shared" si="863"/>
        <v>#NUM!</v>
      </c>
      <c r="EC227" s="59" t="e">
        <f t="shared" si="863"/>
        <v>#NUM!</v>
      </c>
      <c r="ED227" s="59" t="e">
        <f t="shared" si="863"/>
        <v>#NUM!</v>
      </c>
      <c r="EE227" s="59" t="e">
        <f t="shared" si="863"/>
        <v>#NUM!</v>
      </c>
      <c r="EF227" s="59" t="e">
        <f t="shared" si="863"/>
        <v>#NUM!</v>
      </c>
      <c r="EG227" s="59" t="e">
        <f t="shared" si="863"/>
        <v>#NUM!</v>
      </c>
      <c r="EH227" s="59" t="e">
        <f t="shared" si="863"/>
        <v>#NUM!</v>
      </c>
      <c r="EI227" s="59" t="e">
        <f t="shared" si="863"/>
        <v>#NUM!</v>
      </c>
    </row>
    <row r="228" spans="2:139" ht="15" x14ac:dyDescent="0.25">
      <c r="B228"/>
      <c r="C228" s="46" t="s">
        <v>1149</v>
      </c>
      <c r="D228"/>
      <c r="E228"/>
      <c r="F228"/>
      <c r="G228"/>
      <c r="H228"/>
      <c r="I228"/>
      <c r="J228"/>
      <c r="K228" s="108"/>
      <c r="L228" s="108"/>
      <c r="M228" s="108"/>
      <c r="N228" s="108"/>
      <c r="O228" s="108"/>
      <c r="P228" s="109" t="e">
        <f t="shared" ref="P228" si="864">SUM(S228:EI228)</f>
        <v>#NUM!</v>
      </c>
      <c r="Q228" s="109">
        <f t="shared" si="855"/>
        <v>0</v>
      </c>
      <c r="R228" s="109" t="e">
        <f t="shared" si="856"/>
        <v>#NUM!</v>
      </c>
      <c r="S228" s="59">
        <f t="shared" ref="S228" si="865">SUM(S229:S230)</f>
        <v>0</v>
      </c>
      <c r="T228" s="59">
        <f t="shared" ref="T228:CE228" si="866">SUM(T229:T230)</f>
        <v>0</v>
      </c>
      <c r="U228" s="59">
        <f t="shared" ref="U228:AW228" si="867">SUM(U229:U230)</f>
        <v>0</v>
      </c>
      <c r="V228" s="59">
        <f t="shared" si="867"/>
        <v>0</v>
      </c>
      <c r="W228" s="59">
        <f t="shared" si="867"/>
        <v>0</v>
      </c>
      <c r="X228" s="59" t="e">
        <f t="shared" si="867"/>
        <v>#NUM!</v>
      </c>
      <c r="Y228" s="59" t="e">
        <f t="shared" si="867"/>
        <v>#NUM!</v>
      </c>
      <c r="Z228" s="59" t="e">
        <f t="shared" si="867"/>
        <v>#NUM!</v>
      </c>
      <c r="AA228" s="59" t="e">
        <f t="shared" si="867"/>
        <v>#NUM!</v>
      </c>
      <c r="AB228" s="59" t="e">
        <f t="shared" si="867"/>
        <v>#NUM!</v>
      </c>
      <c r="AC228" s="59" t="e">
        <f t="shared" si="867"/>
        <v>#NUM!</v>
      </c>
      <c r="AD228" s="59" t="e">
        <f t="shared" si="867"/>
        <v>#NUM!</v>
      </c>
      <c r="AE228" s="59" t="e">
        <f t="shared" si="867"/>
        <v>#NUM!</v>
      </c>
      <c r="AF228" s="59" t="e">
        <f t="shared" si="867"/>
        <v>#NUM!</v>
      </c>
      <c r="AG228" s="59" t="e">
        <f t="shared" si="867"/>
        <v>#NUM!</v>
      </c>
      <c r="AH228" s="59" t="e">
        <f t="shared" si="867"/>
        <v>#NUM!</v>
      </c>
      <c r="AI228" s="59" t="e">
        <f t="shared" si="867"/>
        <v>#NUM!</v>
      </c>
      <c r="AJ228" s="59" t="e">
        <f t="shared" si="867"/>
        <v>#NUM!</v>
      </c>
      <c r="AK228" s="59" t="e">
        <f t="shared" si="867"/>
        <v>#NUM!</v>
      </c>
      <c r="AL228" s="59" t="e">
        <f t="shared" si="867"/>
        <v>#NUM!</v>
      </c>
      <c r="AM228" s="59" t="e">
        <f t="shared" si="867"/>
        <v>#NUM!</v>
      </c>
      <c r="AN228" s="59" t="e">
        <f t="shared" si="867"/>
        <v>#NUM!</v>
      </c>
      <c r="AO228" s="59" t="e">
        <f t="shared" si="867"/>
        <v>#NUM!</v>
      </c>
      <c r="AP228" s="59" t="e">
        <f t="shared" si="867"/>
        <v>#NUM!</v>
      </c>
      <c r="AQ228" s="59" t="e">
        <f t="shared" si="867"/>
        <v>#NUM!</v>
      </c>
      <c r="AR228" s="59" t="e">
        <f t="shared" si="867"/>
        <v>#NUM!</v>
      </c>
      <c r="AS228" s="59" t="e">
        <f t="shared" si="867"/>
        <v>#NUM!</v>
      </c>
      <c r="AT228" s="59" t="e">
        <f t="shared" si="867"/>
        <v>#NUM!</v>
      </c>
      <c r="AU228" s="59" t="e">
        <f t="shared" si="867"/>
        <v>#NUM!</v>
      </c>
      <c r="AV228" s="59" t="e">
        <f t="shared" si="867"/>
        <v>#NUM!</v>
      </c>
      <c r="AW228" s="59" t="e">
        <f t="shared" si="867"/>
        <v>#NUM!</v>
      </c>
      <c r="AX228" s="59" t="e">
        <f t="shared" si="866"/>
        <v>#NUM!</v>
      </c>
      <c r="AY228" s="59" t="e">
        <f t="shared" si="866"/>
        <v>#NUM!</v>
      </c>
      <c r="AZ228" s="59" t="e">
        <f t="shared" si="866"/>
        <v>#NUM!</v>
      </c>
      <c r="BA228" s="59" t="e">
        <f t="shared" si="866"/>
        <v>#NUM!</v>
      </c>
      <c r="BB228" s="59" t="e">
        <f t="shared" si="866"/>
        <v>#NUM!</v>
      </c>
      <c r="BC228" s="59" t="e">
        <f t="shared" si="866"/>
        <v>#NUM!</v>
      </c>
      <c r="BD228" s="59" t="e">
        <f t="shared" si="866"/>
        <v>#NUM!</v>
      </c>
      <c r="BE228" s="59" t="e">
        <f t="shared" si="866"/>
        <v>#NUM!</v>
      </c>
      <c r="BF228" s="59" t="e">
        <f t="shared" si="866"/>
        <v>#NUM!</v>
      </c>
      <c r="BG228" s="59" t="e">
        <f t="shared" si="866"/>
        <v>#NUM!</v>
      </c>
      <c r="BH228" s="59" t="e">
        <f t="shared" si="866"/>
        <v>#NUM!</v>
      </c>
      <c r="BI228" s="59" t="e">
        <f t="shared" si="866"/>
        <v>#NUM!</v>
      </c>
      <c r="BJ228" s="59" t="e">
        <f t="shared" si="866"/>
        <v>#NUM!</v>
      </c>
      <c r="BK228" s="59" t="e">
        <f t="shared" si="866"/>
        <v>#NUM!</v>
      </c>
      <c r="BL228" s="59" t="e">
        <f t="shared" si="866"/>
        <v>#NUM!</v>
      </c>
      <c r="BM228" s="59" t="e">
        <f t="shared" si="866"/>
        <v>#NUM!</v>
      </c>
      <c r="BN228" s="59" t="e">
        <f t="shared" si="866"/>
        <v>#NUM!</v>
      </c>
      <c r="BO228" s="59" t="e">
        <f t="shared" si="866"/>
        <v>#NUM!</v>
      </c>
      <c r="BP228" s="59" t="e">
        <f t="shared" si="866"/>
        <v>#NUM!</v>
      </c>
      <c r="BQ228" s="59" t="e">
        <f t="shared" si="866"/>
        <v>#NUM!</v>
      </c>
      <c r="BR228" s="59" t="e">
        <f t="shared" si="866"/>
        <v>#NUM!</v>
      </c>
      <c r="BS228" s="59" t="e">
        <f t="shared" si="866"/>
        <v>#NUM!</v>
      </c>
      <c r="BT228" s="59" t="e">
        <f t="shared" si="866"/>
        <v>#NUM!</v>
      </c>
      <c r="BU228" s="59" t="e">
        <f t="shared" si="866"/>
        <v>#NUM!</v>
      </c>
      <c r="BV228" s="59" t="e">
        <f t="shared" si="866"/>
        <v>#NUM!</v>
      </c>
      <c r="BW228" s="59" t="e">
        <f t="shared" si="866"/>
        <v>#NUM!</v>
      </c>
      <c r="BX228" s="59" t="e">
        <f t="shared" si="866"/>
        <v>#NUM!</v>
      </c>
      <c r="BY228" s="59" t="e">
        <f t="shared" si="866"/>
        <v>#NUM!</v>
      </c>
      <c r="BZ228" s="59" t="e">
        <f t="shared" si="866"/>
        <v>#NUM!</v>
      </c>
      <c r="CA228" s="59" t="e">
        <f t="shared" si="866"/>
        <v>#NUM!</v>
      </c>
      <c r="CB228" s="59" t="e">
        <f t="shared" si="866"/>
        <v>#NUM!</v>
      </c>
      <c r="CC228" s="59" t="e">
        <f t="shared" si="866"/>
        <v>#NUM!</v>
      </c>
      <c r="CD228" s="59" t="e">
        <f t="shared" si="866"/>
        <v>#NUM!</v>
      </c>
      <c r="CE228" s="59" t="e">
        <f t="shared" si="866"/>
        <v>#NUM!</v>
      </c>
      <c r="CF228" s="59" t="e">
        <f t="shared" ref="CF228:EI228" si="868">SUM(CF229:CF230)</f>
        <v>#NUM!</v>
      </c>
      <c r="CG228" s="59" t="e">
        <f t="shared" si="868"/>
        <v>#NUM!</v>
      </c>
      <c r="CH228" s="59" t="e">
        <f t="shared" si="868"/>
        <v>#NUM!</v>
      </c>
      <c r="CI228" s="59" t="e">
        <f t="shared" si="868"/>
        <v>#NUM!</v>
      </c>
      <c r="CJ228" s="59" t="e">
        <f t="shared" si="868"/>
        <v>#NUM!</v>
      </c>
      <c r="CK228" s="59" t="e">
        <f t="shared" si="868"/>
        <v>#NUM!</v>
      </c>
      <c r="CL228" s="59" t="e">
        <f t="shared" si="868"/>
        <v>#NUM!</v>
      </c>
      <c r="CM228" s="59" t="e">
        <f t="shared" si="868"/>
        <v>#NUM!</v>
      </c>
      <c r="CN228" s="59" t="e">
        <f t="shared" si="868"/>
        <v>#NUM!</v>
      </c>
      <c r="CO228" s="59" t="e">
        <f t="shared" si="868"/>
        <v>#NUM!</v>
      </c>
      <c r="CP228" s="59" t="e">
        <f t="shared" si="868"/>
        <v>#NUM!</v>
      </c>
      <c r="CQ228" s="59" t="e">
        <f t="shared" si="868"/>
        <v>#NUM!</v>
      </c>
      <c r="CR228" s="59" t="e">
        <f t="shared" si="868"/>
        <v>#NUM!</v>
      </c>
      <c r="CS228" s="59" t="e">
        <f t="shared" si="868"/>
        <v>#NUM!</v>
      </c>
      <c r="CT228" s="59" t="e">
        <f t="shared" si="868"/>
        <v>#NUM!</v>
      </c>
      <c r="CU228" s="59" t="e">
        <f t="shared" si="868"/>
        <v>#NUM!</v>
      </c>
      <c r="CV228" s="59" t="e">
        <f t="shared" si="868"/>
        <v>#NUM!</v>
      </c>
      <c r="CW228" s="59" t="e">
        <f t="shared" si="868"/>
        <v>#NUM!</v>
      </c>
      <c r="CX228" s="59" t="e">
        <f t="shared" si="868"/>
        <v>#NUM!</v>
      </c>
      <c r="CY228" s="59" t="e">
        <f t="shared" si="868"/>
        <v>#NUM!</v>
      </c>
      <c r="CZ228" s="59" t="e">
        <f t="shared" si="868"/>
        <v>#NUM!</v>
      </c>
      <c r="DA228" s="59" t="e">
        <f t="shared" si="868"/>
        <v>#NUM!</v>
      </c>
      <c r="DB228" s="59" t="e">
        <f t="shared" si="868"/>
        <v>#NUM!</v>
      </c>
      <c r="DC228" s="59" t="e">
        <f t="shared" si="868"/>
        <v>#NUM!</v>
      </c>
      <c r="DD228" s="59" t="e">
        <f t="shared" si="868"/>
        <v>#NUM!</v>
      </c>
      <c r="DE228" s="59" t="e">
        <f t="shared" si="868"/>
        <v>#NUM!</v>
      </c>
      <c r="DF228" s="59" t="e">
        <f t="shared" si="868"/>
        <v>#NUM!</v>
      </c>
      <c r="DG228" s="59" t="e">
        <f t="shared" si="868"/>
        <v>#NUM!</v>
      </c>
      <c r="DH228" s="59" t="e">
        <f t="shared" si="868"/>
        <v>#NUM!</v>
      </c>
      <c r="DI228" s="59" t="e">
        <f t="shared" si="868"/>
        <v>#NUM!</v>
      </c>
      <c r="DJ228" s="59" t="e">
        <f t="shared" si="868"/>
        <v>#NUM!</v>
      </c>
      <c r="DK228" s="59" t="e">
        <f t="shared" si="868"/>
        <v>#NUM!</v>
      </c>
      <c r="DL228" s="59" t="e">
        <f t="shared" si="868"/>
        <v>#NUM!</v>
      </c>
      <c r="DM228" s="59" t="e">
        <f t="shared" si="868"/>
        <v>#NUM!</v>
      </c>
      <c r="DN228" s="59" t="e">
        <f t="shared" si="868"/>
        <v>#NUM!</v>
      </c>
      <c r="DO228" s="59" t="e">
        <f t="shared" si="868"/>
        <v>#NUM!</v>
      </c>
      <c r="DP228" s="59" t="e">
        <f t="shared" si="868"/>
        <v>#NUM!</v>
      </c>
      <c r="DQ228" s="59" t="e">
        <f t="shared" si="868"/>
        <v>#NUM!</v>
      </c>
      <c r="DR228" s="59" t="e">
        <f t="shared" si="868"/>
        <v>#NUM!</v>
      </c>
      <c r="DS228" s="59" t="e">
        <f t="shared" si="868"/>
        <v>#NUM!</v>
      </c>
      <c r="DT228" s="59" t="e">
        <f t="shared" si="868"/>
        <v>#NUM!</v>
      </c>
      <c r="DU228" s="59" t="e">
        <f t="shared" si="868"/>
        <v>#NUM!</v>
      </c>
      <c r="DV228" s="59" t="e">
        <f t="shared" si="868"/>
        <v>#NUM!</v>
      </c>
      <c r="DW228" s="59" t="e">
        <f t="shared" si="868"/>
        <v>#NUM!</v>
      </c>
      <c r="DX228" s="59" t="e">
        <f t="shared" si="868"/>
        <v>#NUM!</v>
      </c>
      <c r="DY228" s="59" t="e">
        <f t="shared" si="868"/>
        <v>#NUM!</v>
      </c>
      <c r="DZ228" s="59" t="e">
        <f t="shared" si="868"/>
        <v>#NUM!</v>
      </c>
      <c r="EA228" s="59" t="e">
        <f t="shared" si="868"/>
        <v>#NUM!</v>
      </c>
      <c r="EB228" s="59" t="e">
        <f t="shared" si="868"/>
        <v>#NUM!</v>
      </c>
      <c r="EC228" s="59" t="e">
        <f t="shared" si="868"/>
        <v>#NUM!</v>
      </c>
      <c r="ED228" s="59" t="e">
        <f t="shared" si="868"/>
        <v>#NUM!</v>
      </c>
      <c r="EE228" s="59" t="e">
        <f t="shared" si="868"/>
        <v>#NUM!</v>
      </c>
      <c r="EF228" s="59" t="e">
        <f t="shared" si="868"/>
        <v>#NUM!</v>
      </c>
      <c r="EG228" s="59" t="e">
        <f t="shared" si="868"/>
        <v>#NUM!</v>
      </c>
      <c r="EH228" s="59" t="e">
        <f t="shared" si="868"/>
        <v>#NUM!</v>
      </c>
      <c r="EI228" s="59" t="e">
        <f t="shared" si="868"/>
        <v>#NUM!</v>
      </c>
    </row>
    <row r="229" spans="2:139" ht="15" x14ac:dyDescent="0.25">
      <c r="B229"/>
      <c r="C229" s="108" t="s">
        <v>1150</v>
      </c>
      <c r="D229" s="388">
        <v>0.2</v>
      </c>
      <c r="E229"/>
      <c r="F229"/>
      <c r="G229"/>
      <c r="H229"/>
      <c r="I229"/>
      <c r="J229"/>
      <c r="K229"/>
      <c r="L229"/>
      <c r="M229"/>
      <c r="N229"/>
      <c r="O229"/>
      <c r="P229" s="109" t="e">
        <f t="shared" ref="P229" si="869">SUM(S229:EI229)</f>
        <v>#NUM!</v>
      </c>
      <c r="Q229" s="109">
        <f t="shared" si="855"/>
        <v>0</v>
      </c>
      <c r="R229" s="109" t="e">
        <f t="shared" si="856"/>
        <v>#NUM!</v>
      </c>
      <c r="S229" s="59">
        <f t="shared" ref="S229:CD229" si="870">S224*$D$229</f>
        <v>0</v>
      </c>
      <c r="T229" s="59">
        <f t="shared" si="870"/>
        <v>0</v>
      </c>
      <c r="U229" s="59">
        <f t="shared" ref="U229:AW229" si="871">U224*$D$229</f>
        <v>0</v>
      </c>
      <c r="V229" s="59">
        <f t="shared" si="871"/>
        <v>0</v>
      </c>
      <c r="W229" s="59">
        <f t="shared" si="871"/>
        <v>0</v>
      </c>
      <c r="X229" s="59" t="e">
        <f t="shared" si="871"/>
        <v>#NUM!</v>
      </c>
      <c r="Y229" s="59" t="e">
        <f t="shared" si="871"/>
        <v>#NUM!</v>
      </c>
      <c r="Z229" s="59" t="e">
        <f t="shared" si="871"/>
        <v>#NUM!</v>
      </c>
      <c r="AA229" s="59" t="e">
        <f t="shared" si="871"/>
        <v>#NUM!</v>
      </c>
      <c r="AB229" s="59" t="e">
        <f t="shared" si="871"/>
        <v>#NUM!</v>
      </c>
      <c r="AC229" s="59" t="e">
        <f t="shared" si="871"/>
        <v>#NUM!</v>
      </c>
      <c r="AD229" s="59" t="e">
        <f t="shared" si="871"/>
        <v>#NUM!</v>
      </c>
      <c r="AE229" s="59" t="e">
        <f t="shared" si="871"/>
        <v>#NUM!</v>
      </c>
      <c r="AF229" s="59" t="e">
        <f t="shared" si="871"/>
        <v>#NUM!</v>
      </c>
      <c r="AG229" s="59" t="e">
        <f t="shared" si="871"/>
        <v>#NUM!</v>
      </c>
      <c r="AH229" s="59" t="e">
        <f t="shared" si="871"/>
        <v>#NUM!</v>
      </c>
      <c r="AI229" s="59" t="e">
        <f t="shared" si="871"/>
        <v>#NUM!</v>
      </c>
      <c r="AJ229" s="59" t="e">
        <f t="shared" si="871"/>
        <v>#NUM!</v>
      </c>
      <c r="AK229" s="59" t="e">
        <f t="shared" si="871"/>
        <v>#NUM!</v>
      </c>
      <c r="AL229" s="59" t="e">
        <f t="shared" si="871"/>
        <v>#NUM!</v>
      </c>
      <c r="AM229" s="59" t="e">
        <f t="shared" si="871"/>
        <v>#NUM!</v>
      </c>
      <c r="AN229" s="59" t="e">
        <f t="shared" si="871"/>
        <v>#NUM!</v>
      </c>
      <c r="AO229" s="59" t="e">
        <f t="shared" si="871"/>
        <v>#NUM!</v>
      </c>
      <c r="AP229" s="59" t="e">
        <f t="shared" si="871"/>
        <v>#NUM!</v>
      </c>
      <c r="AQ229" s="59" t="e">
        <f t="shared" si="871"/>
        <v>#NUM!</v>
      </c>
      <c r="AR229" s="59" t="e">
        <f t="shared" si="871"/>
        <v>#NUM!</v>
      </c>
      <c r="AS229" s="59" t="e">
        <f t="shared" si="871"/>
        <v>#NUM!</v>
      </c>
      <c r="AT229" s="59" t="e">
        <f t="shared" si="871"/>
        <v>#NUM!</v>
      </c>
      <c r="AU229" s="59" t="e">
        <f t="shared" si="871"/>
        <v>#NUM!</v>
      </c>
      <c r="AV229" s="59" t="e">
        <f t="shared" si="871"/>
        <v>#NUM!</v>
      </c>
      <c r="AW229" s="59" t="e">
        <f t="shared" si="871"/>
        <v>#NUM!</v>
      </c>
      <c r="AX229" s="59" t="e">
        <f t="shared" si="870"/>
        <v>#NUM!</v>
      </c>
      <c r="AY229" s="59" t="e">
        <f t="shared" si="870"/>
        <v>#NUM!</v>
      </c>
      <c r="AZ229" s="59" t="e">
        <f t="shared" si="870"/>
        <v>#NUM!</v>
      </c>
      <c r="BA229" s="59" t="e">
        <f t="shared" si="870"/>
        <v>#NUM!</v>
      </c>
      <c r="BB229" s="59" t="e">
        <f t="shared" si="870"/>
        <v>#NUM!</v>
      </c>
      <c r="BC229" s="59" t="e">
        <f t="shared" si="870"/>
        <v>#NUM!</v>
      </c>
      <c r="BD229" s="59" t="e">
        <f t="shared" si="870"/>
        <v>#NUM!</v>
      </c>
      <c r="BE229" s="59" t="e">
        <f t="shared" si="870"/>
        <v>#NUM!</v>
      </c>
      <c r="BF229" s="59" t="e">
        <f t="shared" si="870"/>
        <v>#NUM!</v>
      </c>
      <c r="BG229" s="59" t="e">
        <f t="shared" si="870"/>
        <v>#NUM!</v>
      </c>
      <c r="BH229" s="59" t="e">
        <f t="shared" si="870"/>
        <v>#NUM!</v>
      </c>
      <c r="BI229" s="59" t="e">
        <f t="shared" si="870"/>
        <v>#NUM!</v>
      </c>
      <c r="BJ229" s="59" t="e">
        <f t="shared" si="870"/>
        <v>#NUM!</v>
      </c>
      <c r="BK229" s="59" t="e">
        <f t="shared" si="870"/>
        <v>#NUM!</v>
      </c>
      <c r="BL229" s="59" t="e">
        <f t="shared" si="870"/>
        <v>#NUM!</v>
      </c>
      <c r="BM229" s="59" t="e">
        <f t="shared" si="870"/>
        <v>#NUM!</v>
      </c>
      <c r="BN229" s="59" t="e">
        <f t="shared" si="870"/>
        <v>#NUM!</v>
      </c>
      <c r="BO229" s="59" t="e">
        <f t="shared" si="870"/>
        <v>#NUM!</v>
      </c>
      <c r="BP229" s="59" t="e">
        <f t="shared" si="870"/>
        <v>#NUM!</v>
      </c>
      <c r="BQ229" s="59" t="e">
        <f t="shared" si="870"/>
        <v>#NUM!</v>
      </c>
      <c r="BR229" s="59" t="e">
        <f t="shared" si="870"/>
        <v>#NUM!</v>
      </c>
      <c r="BS229" s="59" t="e">
        <f t="shared" si="870"/>
        <v>#NUM!</v>
      </c>
      <c r="BT229" s="59" t="e">
        <f t="shared" si="870"/>
        <v>#NUM!</v>
      </c>
      <c r="BU229" s="59" t="e">
        <f t="shared" si="870"/>
        <v>#NUM!</v>
      </c>
      <c r="BV229" s="59" t="e">
        <f t="shared" si="870"/>
        <v>#NUM!</v>
      </c>
      <c r="BW229" s="59" t="e">
        <f t="shared" si="870"/>
        <v>#NUM!</v>
      </c>
      <c r="BX229" s="59" t="e">
        <f t="shared" si="870"/>
        <v>#NUM!</v>
      </c>
      <c r="BY229" s="59" t="e">
        <f t="shared" si="870"/>
        <v>#NUM!</v>
      </c>
      <c r="BZ229" s="59" t="e">
        <f t="shared" si="870"/>
        <v>#NUM!</v>
      </c>
      <c r="CA229" s="59" t="e">
        <f t="shared" si="870"/>
        <v>#NUM!</v>
      </c>
      <c r="CB229" s="59" t="e">
        <f t="shared" si="870"/>
        <v>#NUM!</v>
      </c>
      <c r="CC229" s="59" t="e">
        <f t="shared" si="870"/>
        <v>#NUM!</v>
      </c>
      <c r="CD229" s="59" t="e">
        <f t="shared" si="870"/>
        <v>#NUM!</v>
      </c>
      <c r="CE229" s="59" t="e">
        <f t="shared" ref="CE229:EI229" si="872">CE224*$D$229</f>
        <v>#NUM!</v>
      </c>
      <c r="CF229" s="59" t="e">
        <f t="shared" si="872"/>
        <v>#NUM!</v>
      </c>
      <c r="CG229" s="59" t="e">
        <f t="shared" si="872"/>
        <v>#NUM!</v>
      </c>
      <c r="CH229" s="59" t="e">
        <f t="shared" si="872"/>
        <v>#NUM!</v>
      </c>
      <c r="CI229" s="59" t="e">
        <f t="shared" si="872"/>
        <v>#NUM!</v>
      </c>
      <c r="CJ229" s="59" t="e">
        <f t="shared" si="872"/>
        <v>#NUM!</v>
      </c>
      <c r="CK229" s="59" t="e">
        <f t="shared" si="872"/>
        <v>#NUM!</v>
      </c>
      <c r="CL229" s="59" t="e">
        <f t="shared" si="872"/>
        <v>#NUM!</v>
      </c>
      <c r="CM229" s="59" t="e">
        <f t="shared" si="872"/>
        <v>#NUM!</v>
      </c>
      <c r="CN229" s="59" t="e">
        <f t="shared" si="872"/>
        <v>#NUM!</v>
      </c>
      <c r="CO229" s="59" t="e">
        <f t="shared" si="872"/>
        <v>#NUM!</v>
      </c>
      <c r="CP229" s="59" t="e">
        <f t="shared" si="872"/>
        <v>#NUM!</v>
      </c>
      <c r="CQ229" s="59" t="e">
        <f t="shared" si="872"/>
        <v>#NUM!</v>
      </c>
      <c r="CR229" s="59" t="e">
        <f t="shared" si="872"/>
        <v>#NUM!</v>
      </c>
      <c r="CS229" s="59" t="e">
        <f t="shared" si="872"/>
        <v>#NUM!</v>
      </c>
      <c r="CT229" s="59" t="e">
        <f t="shared" si="872"/>
        <v>#NUM!</v>
      </c>
      <c r="CU229" s="59" t="e">
        <f t="shared" si="872"/>
        <v>#NUM!</v>
      </c>
      <c r="CV229" s="59" t="e">
        <f t="shared" si="872"/>
        <v>#NUM!</v>
      </c>
      <c r="CW229" s="59" t="e">
        <f t="shared" si="872"/>
        <v>#NUM!</v>
      </c>
      <c r="CX229" s="59" t="e">
        <f t="shared" si="872"/>
        <v>#NUM!</v>
      </c>
      <c r="CY229" s="59" t="e">
        <f t="shared" si="872"/>
        <v>#NUM!</v>
      </c>
      <c r="CZ229" s="59" t="e">
        <f t="shared" si="872"/>
        <v>#NUM!</v>
      </c>
      <c r="DA229" s="59" t="e">
        <f t="shared" si="872"/>
        <v>#NUM!</v>
      </c>
      <c r="DB229" s="59" t="e">
        <f t="shared" si="872"/>
        <v>#NUM!</v>
      </c>
      <c r="DC229" s="59" t="e">
        <f t="shared" si="872"/>
        <v>#NUM!</v>
      </c>
      <c r="DD229" s="59" t="e">
        <f t="shared" si="872"/>
        <v>#NUM!</v>
      </c>
      <c r="DE229" s="59" t="e">
        <f t="shared" si="872"/>
        <v>#NUM!</v>
      </c>
      <c r="DF229" s="59" t="e">
        <f t="shared" si="872"/>
        <v>#NUM!</v>
      </c>
      <c r="DG229" s="59" t="e">
        <f t="shared" si="872"/>
        <v>#NUM!</v>
      </c>
      <c r="DH229" s="59" t="e">
        <f t="shared" si="872"/>
        <v>#NUM!</v>
      </c>
      <c r="DI229" s="59" t="e">
        <f t="shared" si="872"/>
        <v>#NUM!</v>
      </c>
      <c r="DJ229" s="59" t="e">
        <f t="shared" si="872"/>
        <v>#NUM!</v>
      </c>
      <c r="DK229" s="59" t="e">
        <f t="shared" si="872"/>
        <v>#NUM!</v>
      </c>
      <c r="DL229" s="59" t="e">
        <f t="shared" si="872"/>
        <v>#NUM!</v>
      </c>
      <c r="DM229" s="59" t="e">
        <f t="shared" si="872"/>
        <v>#NUM!</v>
      </c>
      <c r="DN229" s="59" t="e">
        <f t="shared" si="872"/>
        <v>#NUM!</v>
      </c>
      <c r="DO229" s="59" t="e">
        <f t="shared" si="872"/>
        <v>#NUM!</v>
      </c>
      <c r="DP229" s="59" t="e">
        <f t="shared" si="872"/>
        <v>#NUM!</v>
      </c>
      <c r="DQ229" s="59" t="e">
        <f t="shared" si="872"/>
        <v>#NUM!</v>
      </c>
      <c r="DR229" s="59" t="e">
        <f t="shared" si="872"/>
        <v>#NUM!</v>
      </c>
      <c r="DS229" s="59" t="e">
        <f t="shared" si="872"/>
        <v>#NUM!</v>
      </c>
      <c r="DT229" s="59" t="e">
        <f t="shared" si="872"/>
        <v>#NUM!</v>
      </c>
      <c r="DU229" s="59" t="e">
        <f t="shared" si="872"/>
        <v>#NUM!</v>
      </c>
      <c r="DV229" s="59" t="e">
        <f t="shared" si="872"/>
        <v>#NUM!</v>
      </c>
      <c r="DW229" s="59" t="e">
        <f t="shared" si="872"/>
        <v>#NUM!</v>
      </c>
      <c r="DX229" s="59" t="e">
        <f t="shared" si="872"/>
        <v>#NUM!</v>
      </c>
      <c r="DY229" s="59" t="e">
        <f t="shared" si="872"/>
        <v>#NUM!</v>
      </c>
      <c r="DZ229" s="59" t="e">
        <f t="shared" si="872"/>
        <v>#NUM!</v>
      </c>
      <c r="EA229" s="59" t="e">
        <f t="shared" si="872"/>
        <v>#NUM!</v>
      </c>
      <c r="EB229" s="59" t="e">
        <f t="shared" si="872"/>
        <v>#NUM!</v>
      </c>
      <c r="EC229" s="59" t="e">
        <f t="shared" si="872"/>
        <v>#NUM!</v>
      </c>
      <c r="ED229" s="59" t="e">
        <f t="shared" si="872"/>
        <v>#NUM!</v>
      </c>
      <c r="EE229" s="59" t="e">
        <f t="shared" si="872"/>
        <v>#NUM!</v>
      </c>
      <c r="EF229" s="59" t="e">
        <f t="shared" si="872"/>
        <v>#NUM!</v>
      </c>
      <c r="EG229" s="59" t="e">
        <f t="shared" si="872"/>
        <v>#NUM!</v>
      </c>
      <c r="EH229" s="59" t="e">
        <f t="shared" si="872"/>
        <v>#NUM!</v>
      </c>
      <c r="EI229" s="59" t="e">
        <f t="shared" si="872"/>
        <v>#NUM!</v>
      </c>
    </row>
    <row r="230" spans="2:139" ht="15" x14ac:dyDescent="0.25">
      <c r="B230"/>
      <c r="C230" s="108" t="s">
        <v>1151</v>
      </c>
      <c r="D230" s="388">
        <v>0.01</v>
      </c>
      <c r="E230"/>
      <c r="F230"/>
      <c r="G230"/>
      <c r="H230"/>
      <c r="I230"/>
      <c r="J230"/>
      <c r="K230"/>
      <c r="L230"/>
      <c r="M230"/>
      <c r="N230"/>
      <c r="O230"/>
      <c r="P230" s="109">
        <f t="shared" ref="P230" si="873">SUM(S230:EI230)</f>
        <v>0</v>
      </c>
      <c r="Q230" s="109">
        <f t="shared" si="855"/>
        <v>0</v>
      </c>
      <c r="R230" s="109">
        <f t="shared" si="856"/>
        <v>0</v>
      </c>
      <c r="S230" s="85"/>
      <c r="T230" s="59">
        <f>IF(T6&lt;$F$220,(SUM($S224:S224)-SUM($S229:S229))*$D$230,0)+IF(T6=$F$220,SUM($S224:S224)-SUM($S229:S229)-SUM($S230:S230),0)</f>
        <v>0</v>
      </c>
      <c r="U230" s="59">
        <f>IF(U6&lt;$F$220,(SUM($S224:T224)-SUM($S229:T229))*$D$230,0)+IF(U6=$F$220,SUM($S224:T224)-SUM($S229:T229)-SUM($S230:T230),0)</f>
        <v>0</v>
      </c>
      <c r="V230" s="59">
        <f>IF(V6&lt;$F$220,(SUM($S224:U224)-SUM($S229:U229))*$D$230,0)+IF(V6=$F$220,SUM($S224:U224)-SUM($S229:U229)-SUM($S230:U230),0)</f>
        <v>0</v>
      </c>
      <c r="W230" s="59">
        <f>IF(W6&lt;$F$220,(SUM($S224:V224)-SUM($S229:V229))*$D$230,0)+IF(W6=$F$220,SUM($S224:V224)-SUM($S229:V229)-SUM($S230:V230),0)</f>
        <v>0</v>
      </c>
      <c r="X230" s="59">
        <f>IF(X6&lt;$F$220,(SUM($S224:W224)-SUM($S229:W229))*$D$230,0)+IF(X6=$F$220,SUM($S224:W224)-SUM($S229:W229)-SUM($S230:W230),0)</f>
        <v>0</v>
      </c>
      <c r="Y230" s="59">
        <f>IF(Y6&lt;$F$220,(SUM($S224:X224)-SUM($S229:X229))*$D$230,0)+IF(Y6=$F$220,SUM($S224:X224)-SUM($S229:X229)-SUM($S230:X230),0)</f>
        <v>0</v>
      </c>
      <c r="Z230" s="59">
        <f>IF(Z6&lt;$F$220,(SUM($S224:Y224)-SUM($S229:Y229))*$D$230,0)+IF(Z6=$F$220,SUM($S224:Y224)-SUM($S229:Y229)-SUM($S230:Y230),0)</f>
        <v>0</v>
      </c>
      <c r="AA230" s="59">
        <f>IF(AA6&lt;$F$220,(SUM($S224:Z224)-SUM($S229:Z229))*$D$230,0)+IF(AA6=$F$220,SUM($S224:Z224)-SUM($S229:Z229)-SUM($S230:Z230),0)</f>
        <v>0</v>
      </c>
      <c r="AB230" s="59">
        <f>IF(AB6&lt;$F$220,(SUM($S224:AA224)-SUM($S229:AA229))*$D$230,0)+IF(AB6=$F$220,SUM($S224:AA224)-SUM($S229:AA229)-SUM($S230:AA230),0)</f>
        <v>0</v>
      </c>
      <c r="AC230" s="59">
        <f>IF(AC6&lt;$F$220,(SUM($S224:AB224)-SUM($S229:AB229))*$D$230,0)+IF(AC6=$F$220,SUM($S224:AB224)-SUM($S229:AB229)-SUM($S230:AB230),0)</f>
        <v>0</v>
      </c>
      <c r="AD230" s="59">
        <f>IF(AD6&lt;$F$220,(SUM($S224:AC224)-SUM($S229:AC229))*$D$230,0)+IF(AD6=$F$220,SUM($S224:AC224)-SUM($S229:AC229)-SUM($S230:AC230),0)</f>
        <v>0</v>
      </c>
      <c r="AE230" s="59">
        <f>IF(AE6&lt;$F$220,(SUM($S224:AD224)-SUM($S229:AD229))*$D$230,0)+IF(AE6=$F$220,SUM($S224:AD224)-SUM($S229:AD229)-SUM($S230:AD230),0)</f>
        <v>0</v>
      </c>
      <c r="AF230" s="59">
        <f>IF(AF6&lt;$F$220,(SUM($S224:AE224)-SUM($S229:AE229))*$D$230,0)+IF(AF6=$F$220,SUM($S224:AE224)-SUM($S229:AE229)-SUM($S230:AE230),0)</f>
        <v>0</v>
      </c>
      <c r="AG230" s="59">
        <f>IF(AG6&lt;$F$220,(SUM($S224:AF224)-SUM($S229:AF229))*$D$230,0)+IF(AG6=$F$220,SUM($S224:AF224)-SUM($S229:AF229)-SUM($S230:AF230),0)</f>
        <v>0</v>
      </c>
      <c r="AH230" s="59">
        <f>IF(AH6&lt;$F$220,(SUM($S224:AG224)-SUM($S229:AG229))*$D$230,0)+IF(AH6=$F$220,SUM($S224:AG224)-SUM($S229:AG229)-SUM($S230:AG230),0)</f>
        <v>0</v>
      </c>
      <c r="AI230" s="59">
        <f>IF(AI6&lt;$F$220,(SUM($S224:AH224)-SUM($S229:AH229))*$D$230,0)+IF(AI6=$F$220,SUM($S224:AH224)-SUM($S229:AH229)-SUM($S230:AH230),0)</f>
        <v>0</v>
      </c>
      <c r="AJ230" s="59">
        <f>IF(AJ6&lt;$F$220,(SUM($S224:AI224)-SUM($S229:AI229))*$D$230,0)+IF(AJ6=$F$220,SUM($S224:AI224)-SUM($S229:AI229)-SUM($S230:AI230),0)</f>
        <v>0</v>
      </c>
      <c r="AK230" s="59">
        <f>IF(AK6&lt;$F$220,(SUM($S224:AJ224)-SUM($S229:AJ229))*$D$230,0)+IF(AK6=$F$220,SUM($S224:AJ224)-SUM($S229:AJ229)-SUM($S230:AJ230),0)</f>
        <v>0</v>
      </c>
      <c r="AL230" s="59">
        <f>IF(AL6&lt;$F$220,(SUM($S224:AK224)-SUM($S229:AK229))*$D$230,0)+IF(AL6=$F$220,SUM($S224:AK224)-SUM($S229:AK229)-SUM($S230:AK230),0)</f>
        <v>0</v>
      </c>
      <c r="AM230" s="59">
        <f>IF(AM6&lt;$F$220,(SUM($S224:AL224)-SUM($S229:AL229))*$D$230,0)+IF(AM6=$F$220,SUM($S224:AL224)-SUM($S229:AL229)-SUM($S230:AL230),0)</f>
        <v>0</v>
      </c>
      <c r="AN230" s="59">
        <f>IF(AN6&lt;$F$220,(SUM($S224:AM224)-SUM($S229:AM229))*$D$230,0)+IF(AN6=$F$220,SUM($S224:AM224)-SUM($S229:AM229)-SUM($S230:AM230),0)</f>
        <v>0</v>
      </c>
      <c r="AO230" s="59">
        <f>IF(AO6&lt;$F$220,(SUM($S224:AN224)-SUM($S229:AN229))*$D$230,0)+IF(AO6=$F$220,SUM($S224:AN224)-SUM($S229:AN229)-SUM($S230:AN230),0)</f>
        <v>0</v>
      </c>
      <c r="AP230" s="59">
        <f>IF(AP6&lt;$F$220,(SUM($S224:AO224)-SUM($S229:AO229))*$D$230,0)+IF(AP6=$F$220,SUM($S224:AO224)-SUM($S229:AO229)-SUM($S230:AO230),0)</f>
        <v>0</v>
      </c>
      <c r="AQ230" s="59">
        <f>IF(AQ6&lt;$F$220,(SUM($S224:AP224)-SUM($S229:AP229))*$D$230,0)+IF(AQ6=$F$220,SUM($S224:AP224)-SUM($S229:AP229)-SUM($S230:AP230),0)</f>
        <v>0</v>
      </c>
      <c r="AR230" s="59">
        <f>IF(AR6&lt;$F$220,(SUM($S224:AQ224)-SUM($S229:AQ229))*$D$230,0)+IF(AR6=$F$220,SUM($S224:AQ224)-SUM($S229:AQ229)-SUM($S230:AQ230),0)</f>
        <v>0</v>
      </c>
      <c r="AS230" s="59">
        <f>IF(AS6&lt;$F$220,(SUM($S224:AR224)-SUM($S229:AR229))*$D$230,0)+IF(AS6=$F$220,SUM($S224:AR224)-SUM($S229:AR229)-SUM($S230:AR230),0)</f>
        <v>0</v>
      </c>
      <c r="AT230" s="59">
        <f>IF(AT6&lt;$F$220,(SUM($S224:AS224)-SUM($S229:AS229))*$D$230,0)+IF(AT6=$F$220,SUM($S224:AS224)-SUM($S229:AS229)-SUM($S230:AS230),0)</f>
        <v>0</v>
      </c>
      <c r="AU230" s="59">
        <f>IF(AU6&lt;$F$220,(SUM($S224:AT224)-SUM($S229:AT229))*$D$230,0)+IF(AU6=$F$220,SUM($S224:AT224)-SUM($S229:AT229)-SUM($S230:AT230),0)</f>
        <v>0</v>
      </c>
      <c r="AV230" s="59">
        <f>IF(AV6&lt;$F$220,(SUM($S224:AU224)-SUM($S229:AU229))*$D$230,0)+IF(AV6=$F$220,SUM($S224:AU224)-SUM($S229:AU229)-SUM($S230:AU230),0)</f>
        <v>0</v>
      </c>
      <c r="AW230" s="59">
        <f>IF(AW6&lt;$F$220,(SUM($S224:AV224)-SUM($S229:AV229))*$D$230,0)+IF(AW6=$F$220,SUM($S224:AV224)-SUM($S229:AV229)-SUM($S230:AV230),0)</f>
        <v>0</v>
      </c>
      <c r="AX230" s="59">
        <f>IF(AX6&lt;$F$220,(SUM($S224:AW224)-SUM($S229:AW229))*$D$230,0)+IF(AX6=$F$220,SUM($S224:AW224)-SUM($S229:AW229)-SUM($S230:AW230),0)</f>
        <v>0</v>
      </c>
      <c r="AY230" s="59">
        <f>IF(AY6&lt;$F$220,(SUM($S224:AX224)-SUM($S229:AX229))*$D$230,0)+IF(AY6=$F$220,SUM($S224:AX224)-SUM($S229:AX229)-SUM($S230:AX230),0)</f>
        <v>0</v>
      </c>
      <c r="AZ230" s="59">
        <f>IF(AZ6&lt;$F$220,(SUM($S224:AY224)-SUM($S229:AY229))*$D$230,0)+IF(AZ6=$F$220,SUM($S224:AY224)-SUM($S229:AY229)-SUM($S230:AY230),0)</f>
        <v>0</v>
      </c>
      <c r="BA230" s="59">
        <f>IF(BA6&lt;$F$220,(SUM($S224:AZ224)-SUM($S229:AZ229))*$D$230,0)+IF(BA6=$F$220,SUM($S224:AZ224)-SUM($S229:AZ229)-SUM($S230:AZ230),0)</f>
        <v>0</v>
      </c>
      <c r="BB230" s="59">
        <f>IF(BB6&lt;$F$220,(SUM($S224:BA224)-SUM($S229:BA229))*$D$230,0)+IF(BB6=$F$220,SUM($S224:BA224)-SUM($S229:BA229)-SUM($S230:BA230),0)</f>
        <v>0</v>
      </c>
      <c r="BC230" s="59">
        <f>IF(BC6&lt;$F$220,(SUM($S224:BB224)-SUM($S229:BB229))*$D$230,0)+IF(BC6=$F$220,SUM($S224:BB224)-SUM($S229:BB229)-SUM($S230:BB230),0)</f>
        <v>0</v>
      </c>
      <c r="BD230" s="59">
        <f>IF(BD6&lt;$F$220,(SUM($S224:BC224)-SUM($S229:BC229))*$D$230,0)+IF(BD6=$F$220,SUM($S224:BC224)-SUM($S229:BC229)-SUM($S230:BC230),0)</f>
        <v>0</v>
      </c>
      <c r="BE230" s="59">
        <f>IF(BE6&lt;$F$220,(SUM($S224:BD224)-SUM($S229:BD229))*$D$230,0)+IF(BE6=$F$220,SUM($S224:BD224)-SUM($S229:BD229)-SUM($S230:BD230),0)</f>
        <v>0</v>
      </c>
      <c r="BF230" s="59">
        <f>IF(BF6&lt;$F$220,(SUM($S224:BE224)-SUM($S229:BE229))*$D$230,0)+IF(BF6=$F$220,SUM($S224:BE224)-SUM($S229:BE229)-SUM($S230:BE230),0)</f>
        <v>0</v>
      </c>
      <c r="BG230" s="59">
        <f>IF(BG6&lt;$F$220,(SUM($S224:BF224)-SUM($S229:BF229))*$D$230,0)+IF(BG6=$F$220,SUM($S224:BF224)-SUM($S229:BF229)-SUM($S230:BF230),0)</f>
        <v>0</v>
      </c>
      <c r="BH230" s="59">
        <f>IF(BH6&lt;$F$220,(SUM($S224:BG224)-SUM($S229:BG229))*$D$230,0)+IF(BH6=$F$220,SUM($S224:BG224)-SUM($S229:BG229)-SUM($S230:BG230),0)</f>
        <v>0</v>
      </c>
      <c r="BI230" s="59">
        <f>IF(BI6&lt;$F$220,(SUM($S224:BH224)-SUM($S229:BH229))*$D$230,0)+IF(BI6=$F$220,SUM($S224:BH224)-SUM($S229:BH229)-SUM($S230:BH230),0)</f>
        <v>0</v>
      </c>
      <c r="BJ230" s="59">
        <f>IF(BJ6&lt;$F$220,(SUM($S224:BI224)-SUM($S229:BI229))*$D$230,0)+IF(BJ6=$F$220,SUM($S224:BI224)-SUM($S229:BI229)-SUM($S230:BI230),0)</f>
        <v>0</v>
      </c>
      <c r="BK230" s="59">
        <f>IF(BK6&lt;$F$220,(SUM($S224:BJ224)-SUM($S229:BJ229))*$D$230,0)+IF(BK6=$F$220,SUM($S224:BJ224)-SUM($S229:BJ229)-SUM($S230:BJ230),0)</f>
        <v>0</v>
      </c>
      <c r="BL230" s="59">
        <f>IF(BL6&lt;$F$220,(SUM($S224:BK224)-SUM($S229:BK229))*$D$230,0)+IF(BL6=$F$220,SUM($S224:BK224)-SUM($S229:BK229)-SUM($S230:BK230),0)</f>
        <v>0</v>
      </c>
      <c r="BM230" s="59">
        <f>IF(BM6&lt;$F$220,(SUM($S224:BL224)-SUM($S229:BL229))*$D$230,0)+IF(BM6=$F$220,SUM($S224:BL224)-SUM($S229:BL229)-SUM($S230:BL230),0)</f>
        <v>0</v>
      </c>
      <c r="BN230" s="59">
        <f>IF(BN6&lt;$F$220,(SUM($S224:BM224)-SUM($S229:BM229))*$D$230,0)+IF(BN6=$F$220,SUM($S224:BM224)-SUM($S229:BM229)-SUM($S230:BM230),0)</f>
        <v>0</v>
      </c>
      <c r="BO230" s="59">
        <f>IF(BO6&lt;$F$220,(SUM($S224:BN224)-SUM($S229:BN229))*$D$230,0)+IF(BO6=$F$220,SUM($S224:BN224)-SUM($S229:BN229)-SUM($S230:BN230),0)</f>
        <v>0</v>
      </c>
      <c r="BP230" s="59">
        <f>IF(BP6&lt;$F$220,(SUM($S224:BO224)-SUM($S229:BO229))*$D$230,0)+IF(BP6=$F$220,SUM($S224:BO224)-SUM($S229:BO229)-SUM($S230:BO230),0)</f>
        <v>0</v>
      </c>
      <c r="BQ230" s="59">
        <f>IF(BQ6&lt;$F$220,(SUM($S224:BP224)-SUM($S229:BP229))*$D$230,0)+IF(BQ6=$F$220,SUM($S224:BP224)-SUM($S229:BP229)-SUM($S230:BP230),0)</f>
        <v>0</v>
      </c>
      <c r="BR230" s="59">
        <f>IF(BR6&lt;$F$220,(SUM($S224:BQ224)-SUM($S229:BQ229))*$D$230,0)+IF(BR6=$F$220,SUM($S224:BQ224)-SUM($S229:BQ229)-SUM($S230:BQ230),0)</f>
        <v>0</v>
      </c>
      <c r="BS230" s="59">
        <f>IF(BS6&lt;$F$220,(SUM($S224:BR224)-SUM($S229:BR229))*$D$230,0)+IF(BS6=$F$220,SUM($S224:BR224)-SUM($S229:BR229)-SUM($S230:BR230),0)</f>
        <v>0</v>
      </c>
      <c r="BT230" s="59">
        <f>IF(BT6&lt;$F$220,(SUM($S224:BS224)-SUM($S229:BS229))*$D$230,0)+IF(BT6=$F$220,SUM($S224:BS224)-SUM($S229:BS229)-SUM($S230:BS230),0)</f>
        <v>0</v>
      </c>
      <c r="BU230" s="59">
        <f>IF(BU6&lt;$F$220,(SUM($S224:BT224)-SUM($S229:BT229))*$D$230,0)+IF(BU6=$F$220,SUM($S224:BT224)-SUM($S229:BT229)-SUM($S230:BT230),0)</f>
        <v>0</v>
      </c>
      <c r="BV230" s="59">
        <f>IF(BV6&lt;$F$220,(SUM($S224:BU224)-SUM($S229:BU229))*$D$230,0)+IF(BV6=$F$220,SUM($S224:BU224)-SUM($S229:BU229)-SUM($S230:BU230),0)</f>
        <v>0</v>
      </c>
      <c r="BW230" s="59">
        <f>IF(BW6&lt;$F$220,(SUM($S224:BV224)-SUM($S229:BV229))*$D$230,0)+IF(BW6=$F$220,SUM($S224:BV224)-SUM($S229:BV229)-SUM($S230:BV230),0)</f>
        <v>0</v>
      </c>
      <c r="BX230" s="59">
        <f>IF(BX6&lt;$F$220,(SUM($S224:BW224)-SUM($S229:BW229))*$D$230,0)+IF(BX6=$F$220,SUM($S224:BW224)-SUM($S229:BW229)-SUM($S230:BW230),0)</f>
        <v>0</v>
      </c>
      <c r="BY230" s="59">
        <f>IF(BY6&lt;$F$220,(SUM($S224:BX224)-SUM($S229:BX229))*$D$230,0)+IF(BY6=$F$220,SUM($S224:BX224)-SUM($S229:BX229)-SUM($S230:BX230),0)</f>
        <v>0</v>
      </c>
      <c r="BZ230" s="59">
        <f>IF(BZ6&lt;$F$220,(SUM($S224:BY224)-SUM($S229:BY229))*$D$230,0)+IF(BZ6=$F$220,SUM($S224:BY224)-SUM($S229:BY229)-SUM($S230:BY230),0)</f>
        <v>0</v>
      </c>
      <c r="CA230" s="59">
        <f>IF(CA6&lt;$F$220,(SUM($S224:BZ224)-SUM($S229:BZ229))*$D$230,0)+IF(CA6=$F$220,SUM($S224:BZ224)-SUM($S229:BZ229)-SUM($S230:BZ230),0)</f>
        <v>0</v>
      </c>
      <c r="CB230" s="59">
        <f>IF(CB6&lt;$F$220,(SUM($S224:CA224)-SUM($S229:CA229))*$D$230,0)+IF(CB6=$F$220,SUM($S224:CA224)-SUM($S229:CA229)-SUM($S230:CA230),0)</f>
        <v>0</v>
      </c>
      <c r="CC230" s="59">
        <f>IF(CC6&lt;$F$220,(SUM($S224:CB224)-SUM($S229:CB229))*$D$230,0)+IF(CC6=$F$220,SUM($S224:CB224)-SUM($S229:CB229)-SUM($S230:CB230),0)</f>
        <v>0</v>
      </c>
      <c r="CD230" s="59">
        <f>IF(CD6&lt;$F$220,(SUM($S224:CC224)-SUM($S229:CC229))*$D$230,0)+IF(CD6=$F$220,SUM($S224:CC224)-SUM($S229:CC229)-SUM($S230:CC230),0)</f>
        <v>0</v>
      </c>
      <c r="CE230" s="59">
        <f>IF(CE6&lt;$F$220,(SUM($S224:CD224)-SUM($S229:CD229))*$D$230,0)+IF(CE6=$F$220,SUM($S224:CD224)-SUM($S229:CD229)-SUM($S230:CD230),0)</f>
        <v>0</v>
      </c>
      <c r="CF230" s="59">
        <f>IF(CF6&lt;$F$220,(SUM($S224:CE224)-SUM($S229:CE229))*$D$230,0)+IF(CF6=$F$220,SUM($S224:CE224)-SUM($S229:CE229)-SUM($S230:CE230),0)</f>
        <v>0</v>
      </c>
      <c r="CG230" s="59">
        <f>IF(CG6&lt;$F$220,(SUM($S224:CF224)-SUM($S229:CF229))*$D$230,0)+IF(CG6=$F$220,SUM($S224:CF224)-SUM($S229:CF229)-SUM($S230:CF230),0)</f>
        <v>0</v>
      </c>
      <c r="CH230" s="59">
        <f>IF(CH6&lt;$F$220,(SUM($S224:CG224)-SUM($S229:CG229))*$D$230,0)+IF(CH6=$F$220,SUM($S224:CG224)-SUM($S229:CG229)-SUM($S230:CG230),0)</f>
        <v>0</v>
      </c>
      <c r="CI230" s="59">
        <f>IF(CI6&lt;$F$220,(SUM($S224:CH224)-SUM($S229:CH229))*$D$230,0)+IF(CI6=$F$220,SUM($S224:CH224)-SUM($S229:CH229)-SUM($S230:CH230),0)</f>
        <v>0</v>
      </c>
      <c r="CJ230" s="59">
        <f>IF(CJ6&lt;$F$220,(SUM($S224:CI224)-SUM($S229:CI229))*$D$230,0)+IF(CJ6=$F$220,SUM($S224:CI224)-SUM($S229:CI229)-SUM($S230:CI230),0)</f>
        <v>0</v>
      </c>
      <c r="CK230" s="59">
        <f>IF(CK6&lt;$F$220,(SUM($S224:CJ224)-SUM($S229:CJ229))*$D$230,0)+IF(CK6=$F$220,SUM($S224:CJ224)-SUM($S229:CJ229)-SUM($S230:CJ230),0)</f>
        <v>0</v>
      </c>
      <c r="CL230" s="59">
        <f>IF(CL6&lt;$F$220,(SUM($S224:CK224)-SUM($S229:CK229))*$D$230,0)+IF(CL6=$F$220,SUM($S224:CK224)-SUM($S229:CK229)-SUM($S230:CK230),0)</f>
        <v>0</v>
      </c>
      <c r="CM230" s="59">
        <f>IF(CM6&lt;$F$220,(SUM($S224:CL224)-SUM($S229:CL229))*$D$230,0)+IF(CM6=$F$220,SUM($S224:CL224)-SUM($S229:CL229)-SUM($S230:CL230),0)</f>
        <v>0</v>
      </c>
      <c r="CN230" s="59">
        <f>IF(CN6&lt;$F$220,(SUM($S224:CM224)-SUM($S229:CM229))*$D$230,0)+IF(CN6=$F$220,SUM($S224:CM224)-SUM($S229:CM229)-SUM($S230:CM230),0)</f>
        <v>0</v>
      </c>
      <c r="CO230" s="59">
        <f>IF(CO6&lt;$F$220,(SUM($S224:CN224)-SUM($S229:CN229))*$D$230,0)+IF(CO6=$F$220,SUM($S224:CN224)-SUM($S229:CN229)-SUM($S230:CN230),0)</f>
        <v>0</v>
      </c>
      <c r="CP230" s="59">
        <f>IF(CP6&lt;$F$220,(SUM($S224:CO224)-SUM($S229:CO229))*$D$230,0)+IF(CP6=$F$220,SUM($S224:CO224)-SUM($S229:CO229)-SUM($S230:CO230),0)</f>
        <v>0</v>
      </c>
      <c r="CQ230" s="59">
        <f>IF(CQ6&lt;$F$220,(SUM($S224:CP224)-SUM($S229:CP229))*$D$230,0)+IF(CQ6=$F$220,SUM($S224:CP224)-SUM($S229:CP229)-SUM($S230:CP230),0)</f>
        <v>0</v>
      </c>
      <c r="CR230" s="59">
        <f>IF(CR6&lt;$F$220,(SUM($S224:CQ224)-SUM($S229:CQ229))*$D$230,0)+IF(CR6=$F$220,SUM($S224:CQ224)-SUM($S229:CQ229)-SUM($S230:CQ230),0)</f>
        <v>0</v>
      </c>
      <c r="CS230" s="59">
        <f>IF(CS6&lt;$F$220,(SUM($S224:CR224)-SUM($S229:CR229))*$D$230,0)+IF(CS6=$F$220,SUM($S224:CR224)-SUM($S229:CR229)-SUM($S230:CR230),0)</f>
        <v>0</v>
      </c>
      <c r="CT230" s="59">
        <f>IF(CT6&lt;$F$220,(SUM($S224:CS224)-SUM($S229:CS229))*$D$230,0)+IF(CT6=$F$220,SUM($S224:CS224)-SUM($S229:CS229)-SUM($S230:CS230),0)</f>
        <v>0</v>
      </c>
      <c r="CU230" s="59">
        <f>IF(CU6&lt;$F$220,(SUM($S224:CT224)-SUM($S229:CT229))*$D$230,0)+IF(CU6=$F$220,SUM($S224:CT224)-SUM($S229:CT229)-SUM($S230:CT230),0)</f>
        <v>0</v>
      </c>
      <c r="CV230" s="59">
        <f>IF(CV6&lt;$F$220,(SUM($S224:CU224)-SUM($S229:CU229))*$D$230,0)+IF(CV6=$F$220,SUM($S224:CU224)-SUM($S229:CU229)-SUM($S230:CU230),0)</f>
        <v>0</v>
      </c>
      <c r="CW230" s="59">
        <f>IF(CW6&lt;$F$220,(SUM($S224:CV224)-SUM($S229:CV229))*$D$230,0)+IF(CW6=$F$220,SUM($S224:CV224)-SUM($S229:CV229)-SUM($S230:CV230),0)</f>
        <v>0</v>
      </c>
      <c r="CX230" s="59">
        <f>IF(CX6&lt;$F$220,(SUM($S224:CW224)-SUM($S229:CW229))*$D$230,0)+IF(CX6=$F$220,SUM($S224:CW224)-SUM($S229:CW229)-SUM($S230:CW230),0)</f>
        <v>0</v>
      </c>
      <c r="CY230" s="59">
        <f>IF(CY6&lt;$F$220,(SUM($S224:CX224)-SUM($S229:CX229))*$D$230,0)+IF(CY6=$F$220,SUM($S224:CX224)-SUM($S229:CX229)-SUM($S230:CX230),0)</f>
        <v>0</v>
      </c>
      <c r="CZ230" s="59">
        <f>IF(CZ6&lt;$F$220,(SUM($S224:CY224)-SUM($S229:CY229))*$D$230,0)+IF(CZ6=$F$220,SUM($S224:CY224)-SUM($S229:CY229)-SUM($S230:CY230),0)</f>
        <v>0</v>
      </c>
      <c r="DA230" s="59">
        <f>IF(DA6&lt;$F$220,(SUM($S224:CZ224)-SUM($S229:CZ229))*$D$230,0)+IF(DA6=$F$220,SUM($S224:CZ224)-SUM($S229:CZ229)-SUM($S230:CZ230),0)</f>
        <v>0</v>
      </c>
      <c r="DB230" s="59">
        <f>IF(DB6&lt;$F$220,(SUM($S224:DA224)-SUM($S229:DA229))*$D$230,0)+IF(DB6=$F$220,SUM($S224:DA224)-SUM($S229:DA229)-SUM($S230:DA230),0)</f>
        <v>0</v>
      </c>
      <c r="DC230" s="59">
        <f>IF(DC6&lt;$F$220,(SUM($S224:DB224)-SUM($S229:DB229))*$D$230,0)+IF(DC6=$F$220,SUM($S224:DB224)-SUM($S229:DB229)-SUM($S230:DB230),0)</f>
        <v>0</v>
      </c>
      <c r="DD230" s="59">
        <f>IF(DD6&lt;$F$220,(SUM($S224:DC224)-SUM($S229:DC229))*$D$230,0)+IF(DD6=$F$220,SUM($S224:DC224)-SUM($S229:DC229)-SUM($S230:DC230),0)</f>
        <v>0</v>
      </c>
      <c r="DE230" s="59">
        <f>IF(DE6&lt;$F$220,(SUM($S224:DD224)-SUM($S229:DD229))*$D$230,0)+IF(DE6=$F$220,SUM($S224:DD224)-SUM($S229:DD229)-SUM($S230:DD230),0)</f>
        <v>0</v>
      </c>
      <c r="DF230" s="59">
        <f>IF(DF6&lt;$F$220,(SUM($S224:DE224)-SUM($S229:DE229))*$D$230,0)+IF(DF6=$F$220,SUM($S224:DE224)-SUM($S229:DE229)-SUM($S230:DE230),0)</f>
        <v>0</v>
      </c>
      <c r="DG230" s="59">
        <f>IF(DG6&lt;$F$220,(SUM($S224:DF224)-SUM($S229:DF229))*$D$230,0)+IF(DG6=$F$220,SUM($S224:DF224)-SUM($S229:DF229)-SUM($S230:DF230),0)</f>
        <v>0</v>
      </c>
      <c r="DH230" s="59">
        <f>IF(DH6&lt;$F$220,(SUM($S224:DG224)-SUM($S229:DG229))*$D$230,0)+IF(DH6=$F$220,SUM($S224:DG224)-SUM($S229:DG229)-SUM($S230:DG230),0)</f>
        <v>0</v>
      </c>
      <c r="DI230" s="59">
        <f>IF(DI6&lt;$F$220,(SUM($S224:DH224)-SUM($S229:DH229))*$D$230,0)+IF(DI6=$F$220,SUM($S224:DH224)-SUM($S229:DH229)-SUM($S230:DH230),0)</f>
        <v>0</v>
      </c>
      <c r="DJ230" s="59">
        <f>IF(DJ6&lt;$F$220,(SUM($S224:DI224)-SUM($S229:DI229))*$D$230,0)+IF(DJ6=$F$220,SUM($S224:DI224)-SUM($S229:DI229)-SUM($S230:DI230),0)</f>
        <v>0</v>
      </c>
      <c r="DK230" s="59">
        <f>IF(DK6&lt;$F$220,(SUM($S224:DJ224)-SUM($S229:DJ229))*$D$230,0)+IF(DK6=$F$220,SUM($S224:DJ224)-SUM($S229:DJ229)-SUM($S230:DJ230),0)</f>
        <v>0</v>
      </c>
      <c r="DL230" s="59">
        <f>IF(DL6&lt;$F$220,(SUM($S224:DK224)-SUM($S229:DK229))*$D$230,0)+IF(DL6=$F$220,SUM($S224:DK224)-SUM($S229:DK229)-SUM($S230:DK230),0)</f>
        <v>0</v>
      </c>
      <c r="DM230" s="59">
        <f>IF(DM6&lt;$F$220,(SUM($S224:DL224)-SUM($S229:DL229))*$D$230,0)+IF(DM6=$F$220,SUM($S224:DL224)-SUM($S229:DL229)-SUM($S230:DL230),0)</f>
        <v>0</v>
      </c>
      <c r="DN230" s="59">
        <f>IF(DN6&lt;$F$220,(SUM($S224:DM224)-SUM($S229:DM229))*$D$230,0)+IF(DN6=$F$220,SUM($S224:DM224)-SUM($S229:DM229)-SUM($S230:DM230),0)</f>
        <v>0</v>
      </c>
      <c r="DO230" s="59">
        <f>IF(DO6&lt;$F$220,(SUM($S224:DN224)-SUM($S229:DN229))*$D$230,0)+IF(DO6=$F$220,SUM($S224:DN224)-SUM($S229:DN229)-SUM($S230:DN230),0)</f>
        <v>0</v>
      </c>
      <c r="DP230" s="59">
        <f>IF(DP6&lt;$F$220,(SUM($S224:DO224)-SUM($S229:DO229))*$D$230,0)+IF(DP6=$F$220,SUM($S224:DO224)-SUM($S229:DO229)-SUM($S230:DO230),0)</f>
        <v>0</v>
      </c>
      <c r="DQ230" s="59">
        <f>IF(DQ6&lt;$F$220,(SUM($S224:DP224)-SUM($S229:DP229))*$D$230,0)+IF(DQ6=$F$220,SUM($S224:DP224)-SUM($S229:DP229)-SUM($S230:DP230),0)</f>
        <v>0</v>
      </c>
      <c r="DR230" s="59">
        <f>IF(DR6&lt;$F$220,(SUM($S224:DQ224)-SUM($S229:DQ229))*$D$230,0)+IF(DR6=$F$220,SUM($S224:DQ224)-SUM($S229:DQ229)-SUM($S230:DQ230),0)</f>
        <v>0</v>
      </c>
      <c r="DS230" s="59">
        <f>IF(DS6&lt;$F$220,(SUM($S224:DR224)-SUM($S229:DR229))*$D$230,0)+IF(DS6=$F$220,SUM($S224:DR224)-SUM($S229:DR229)-SUM($S230:DR230),0)</f>
        <v>0</v>
      </c>
      <c r="DT230" s="59">
        <f>IF(DT6&lt;$F$220,(SUM($S224:DS224)-SUM($S229:DS229))*$D$230,0)+IF(DT6=$F$220,SUM($S224:DS224)-SUM($S229:DS229)-SUM($S230:DS230),0)</f>
        <v>0</v>
      </c>
      <c r="DU230" s="59">
        <f>IF(DU6&lt;$F$220,(SUM($S224:DT224)-SUM($S229:DT229))*$D$230,0)+IF(DU6=$F$220,SUM($S224:DT224)-SUM($S229:DT229)-SUM($S230:DT230),0)</f>
        <v>0</v>
      </c>
      <c r="DV230" s="59">
        <f>IF(DV6&lt;$F$220,(SUM($S224:DU224)-SUM($S229:DU229))*$D$230,0)+IF(DV6=$F$220,SUM($S224:DU224)-SUM($S229:DU229)-SUM($S230:DU230),0)</f>
        <v>0</v>
      </c>
      <c r="DW230" s="59">
        <f>IF(DW6&lt;$F$220,(SUM($S224:DV224)-SUM($S229:DV229))*$D$230,0)+IF(DW6=$F$220,SUM($S224:DV224)-SUM($S229:DV229)-SUM($S230:DV230),0)</f>
        <v>0</v>
      </c>
      <c r="DX230" s="59">
        <f>IF(DX6&lt;$F$220,(SUM($S224:DW224)-SUM($S229:DW229))*$D$230,0)+IF(DX6=$F$220,SUM($S224:DW224)-SUM($S229:DW229)-SUM($S230:DW230),0)</f>
        <v>0</v>
      </c>
      <c r="DY230" s="59">
        <f>IF(DY6&lt;$F$220,(SUM($S224:DX224)-SUM($S229:DX229))*$D$230,0)+IF(DY6=$F$220,SUM($S224:DX224)-SUM($S229:DX229)-SUM($S230:DX230),0)</f>
        <v>0</v>
      </c>
      <c r="DZ230" s="59">
        <f>IF(DZ6&lt;$F$220,(SUM($S224:DY224)-SUM($S229:DY229))*$D$230,0)+IF(DZ6=$F$220,SUM($S224:DY224)-SUM($S229:DY229)-SUM($S230:DY230),0)</f>
        <v>0</v>
      </c>
      <c r="EA230" s="59">
        <f>IF(EA6&lt;$F$220,(SUM($S224:DZ224)-SUM($S229:DZ229))*$D$230,0)+IF(EA6=$F$220,SUM($S224:DZ224)-SUM($S229:DZ229)-SUM($S230:DZ230),0)</f>
        <v>0</v>
      </c>
      <c r="EB230" s="59">
        <f>IF(EB6&lt;$F$220,(SUM($S224:EA224)-SUM($S229:EA229))*$D$230,0)+IF(EB6=$F$220,SUM($S224:EA224)-SUM($S229:EA229)-SUM($S230:EA230),0)</f>
        <v>0</v>
      </c>
      <c r="EC230" s="59">
        <f>IF(EC6&lt;$F$220,(SUM($S224:EB224)-SUM($S229:EB229))*$D$230,0)+IF(EC6=$F$220,SUM($S224:EB224)-SUM($S229:EB229)-SUM($S230:EB230),0)</f>
        <v>0</v>
      </c>
      <c r="ED230" s="59">
        <f>IF(ED6&lt;$F$220,(SUM($S224:EC224)-SUM($S229:EC229))*$D$230,0)+IF(ED6=$F$220,SUM($S224:EC224)-SUM($S229:EC229)-SUM($S230:EC230),0)</f>
        <v>0</v>
      </c>
      <c r="EE230" s="59">
        <f>IF(EE6&lt;$F$220,(SUM($S224:ED224)-SUM($S229:ED229))*$D$230,0)+IF(EE6=$F$220,SUM($S224:ED224)-SUM($S229:ED229)-SUM($S230:ED230),0)</f>
        <v>0</v>
      </c>
      <c r="EF230" s="59">
        <f>IF(EF6&lt;$F$220,(SUM($S224:EE224)-SUM($S229:EE229))*$D$230,0)+IF(EF6=$F$220,SUM($S224:EE224)-SUM($S229:EE229)-SUM($S230:EE230),0)</f>
        <v>0</v>
      </c>
      <c r="EG230" s="59">
        <f>IF(EG6&lt;$F$220,(SUM($S224:EF224)-SUM($S229:EF229))*$D$230,0)+IF(EG6=$F$220,SUM($S224:EF224)-SUM($S229:EF229)-SUM($S230:EF230),0)</f>
        <v>0</v>
      </c>
      <c r="EH230" s="59">
        <f>IF(EH6&lt;$F$220,(SUM($S224:EG224)-SUM($S229:EG229))*$D$230,0)+IF(EH6=$F$220,SUM($S224:EG224)-SUM($S229:EG229)-SUM($S230:EG230),0)</f>
        <v>0</v>
      </c>
      <c r="EI230" s="59">
        <f>IF(EI6&lt;$F$220,(SUM($S224:EH224)-SUM($S229:EH229))*$D$230,0)+IF(EI6=$F$220,SUM($S224:EH224)-SUM($S229:EH229)-SUM($S230:EH230),0)</f>
        <v>0</v>
      </c>
    </row>
    <row r="234" spans="2:139" ht="15" x14ac:dyDescent="0.25">
      <c r="B234" t="s">
        <v>1130</v>
      </c>
      <c r="C234"/>
      <c r="D234" t="s">
        <v>1124</v>
      </c>
      <c r="E234" t="s">
        <v>1125</v>
      </c>
    </row>
    <row r="235" spans="2:139" ht="15" x14ac:dyDescent="0.25">
      <c r="B235" t="s">
        <v>1023</v>
      </c>
      <c r="C235" t="s">
        <v>837</v>
      </c>
      <c r="D235">
        <v>0</v>
      </c>
      <c r="E235">
        <v>0</v>
      </c>
      <c r="P235">
        <f>SUM(S235:EI235)</f>
        <v>0</v>
      </c>
      <c r="Q235">
        <f>SUMIF(S$5:EI$5,"факт",S235:EI235)</f>
        <v>0</v>
      </c>
      <c r="R235">
        <f>P235-Q235</f>
        <v>0</v>
      </c>
      <c r="S235">
        <f t="shared" ref="S235:AX235" si="874">0</f>
        <v>0</v>
      </c>
      <c r="T235">
        <f t="shared" si="874"/>
        <v>0</v>
      </c>
      <c r="U235">
        <f t="shared" si="874"/>
        <v>0</v>
      </c>
      <c r="V235">
        <f t="shared" si="874"/>
        <v>0</v>
      </c>
      <c r="W235">
        <f t="shared" si="874"/>
        <v>0</v>
      </c>
      <c r="X235">
        <f t="shared" si="874"/>
        <v>0</v>
      </c>
      <c r="Y235">
        <f t="shared" si="874"/>
        <v>0</v>
      </c>
      <c r="Z235">
        <f t="shared" si="874"/>
        <v>0</v>
      </c>
      <c r="AA235">
        <f t="shared" si="874"/>
        <v>0</v>
      </c>
      <c r="AB235">
        <f t="shared" si="874"/>
        <v>0</v>
      </c>
      <c r="AC235">
        <f t="shared" si="874"/>
        <v>0</v>
      </c>
      <c r="AD235">
        <f t="shared" si="874"/>
        <v>0</v>
      </c>
      <c r="AE235">
        <f t="shared" si="874"/>
        <v>0</v>
      </c>
      <c r="AF235">
        <f t="shared" si="874"/>
        <v>0</v>
      </c>
      <c r="AG235">
        <f t="shared" si="874"/>
        <v>0</v>
      </c>
      <c r="AH235">
        <f t="shared" si="874"/>
        <v>0</v>
      </c>
      <c r="AI235">
        <f t="shared" si="874"/>
        <v>0</v>
      </c>
      <c r="AJ235">
        <f t="shared" si="874"/>
        <v>0</v>
      </c>
      <c r="AK235">
        <f t="shared" si="874"/>
        <v>0</v>
      </c>
      <c r="AL235">
        <f t="shared" si="874"/>
        <v>0</v>
      </c>
      <c r="AM235">
        <f t="shared" si="874"/>
        <v>0</v>
      </c>
      <c r="AN235">
        <f t="shared" si="874"/>
        <v>0</v>
      </c>
      <c r="AO235">
        <f t="shared" si="874"/>
        <v>0</v>
      </c>
      <c r="AP235">
        <f t="shared" si="874"/>
        <v>0</v>
      </c>
      <c r="AQ235">
        <f t="shared" si="874"/>
        <v>0</v>
      </c>
      <c r="AR235">
        <f t="shared" si="874"/>
        <v>0</v>
      </c>
      <c r="AS235">
        <f t="shared" si="874"/>
        <v>0</v>
      </c>
      <c r="AT235">
        <f t="shared" si="874"/>
        <v>0</v>
      </c>
      <c r="AU235">
        <f t="shared" si="874"/>
        <v>0</v>
      </c>
      <c r="AV235">
        <f t="shared" si="874"/>
        <v>0</v>
      </c>
      <c r="AW235">
        <f t="shared" si="874"/>
        <v>0</v>
      </c>
      <c r="AX235">
        <f t="shared" si="874"/>
        <v>0</v>
      </c>
      <c r="AY235">
        <f t="shared" ref="AY235:CD235" si="875">0</f>
        <v>0</v>
      </c>
      <c r="AZ235">
        <f t="shared" si="875"/>
        <v>0</v>
      </c>
      <c r="BA235">
        <f t="shared" si="875"/>
        <v>0</v>
      </c>
      <c r="BB235">
        <f t="shared" si="875"/>
        <v>0</v>
      </c>
      <c r="BC235">
        <f t="shared" si="875"/>
        <v>0</v>
      </c>
      <c r="BD235">
        <f t="shared" si="875"/>
        <v>0</v>
      </c>
      <c r="BE235">
        <f t="shared" si="875"/>
        <v>0</v>
      </c>
      <c r="BF235">
        <f t="shared" si="875"/>
        <v>0</v>
      </c>
      <c r="BG235">
        <f t="shared" si="875"/>
        <v>0</v>
      </c>
      <c r="BH235">
        <f t="shared" si="875"/>
        <v>0</v>
      </c>
      <c r="BI235">
        <f t="shared" si="875"/>
        <v>0</v>
      </c>
      <c r="BJ235">
        <f t="shared" si="875"/>
        <v>0</v>
      </c>
      <c r="BK235">
        <f t="shared" si="875"/>
        <v>0</v>
      </c>
      <c r="BL235">
        <f t="shared" si="875"/>
        <v>0</v>
      </c>
      <c r="BM235">
        <f t="shared" si="875"/>
        <v>0</v>
      </c>
      <c r="BN235">
        <f t="shared" si="875"/>
        <v>0</v>
      </c>
      <c r="BO235">
        <f t="shared" si="875"/>
        <v>0</v>
      </c>
      <c r="BP235">
        <f t="shared" si="875"/>
        <v>0</v>
      </c>
      <c r="BQ235">
        <f t="shared" si="875"/>
        <v>0</v>
      </c>
      <c r="BR235">
        <f t="shared" si="875"/>
        <v>0</v>
      </c>
      <c r="BS235">
        <f t="shared" si="875"/>
        <v>0</v>
      </c>
      <c r="BT235">
        <f t="shared" si="875"/>
        <v>0</v>
      </c>
      <c r="BU235">
        <f t="shared" si="875"/>
        <v>0</v>
      </c>
      <c r="BV235">
        <f t="shared" si="875"/>
        <v>0</v>
      </c>
      <c r="BW235">
        <f t="shared" si="875"/>
        <v>0</v>
      </c>
      <c r="BX235">
        <f t="shared" si="875"/>
        <v>0</v>
      </c>
      <c r="BY235">
        <f t="shared" si="875"/>
        <v>0</v>
      </c>
      <c r="BZ235">
        <f t="shared" si="875"/>
        <v>0</v>
      </c>
      <c r="CA235">
        <f t="shared" si="875"/>
        <v>0</v>
      </c>
      <c r="CB235">
        <f t="shared" si="875"/>
        <v>0</v>
      </c>
      <c r="CC235">
        <f t="shared" si="875"/>
        <v>0</v>
      </c>
      <c r="CD235">
        <f t="shared" si="875"/>
        <v>0</v>
      </c>
      <c r="CE235">
        <f t="shared" ref="CE235:DJ235" si="876">0</f>
        <v>0</v>
      </c>
      <c r="CF235">
        <f t="shared" si="876"/>
        <v>0</v>
      </c>
      <c r="CG235">
        <f t="shared" si="876"/>
        <v>0</v>
      </c>
      <c r="CH235">
        <f t="shared" si="876"/>
        <v>0</v>
      </c>
      <c r="CI235">
        <f t="shared" si="876"/>
        <v>0</v>
      </c>
      <c r="CJ235">
        <f t="shared" si="876"/>
        <v>0</v>
      </c>
      <c r="CK235">
        <f t="shared" si="876"/>
        <v>0</v>
      </c>
      <c r="CL235">
        <f t="shared" si="876"/>
        <v>0</v>
      </c>
      <c r="CM235">
        <f t="shared" si="876"/>
        <v>0</v>
      </c>
      <c r="CN235">
        <f t="shared" si="876"/>
        <v>0</v>
      </c>
      <c r="CO235">
        <f t="shared" si="876"/>
        <v>0</v>
      </c>
      <c r="CP235">
        <f t="shared" si="876"/>
        <v>0</v>
      </c>
      <c r="CQ235">
        <f t="shared" si="876"/>
        <v>0</v>
      </c>
      <c r="CR235">
        <f t="shared" si="876"/>
        <v>0</v>
      </c>
      <c r="CS235">
        <f t="shared" si="876"/>
        <v>0</v>
      </c>
      <c r="CT235">
        <f t="shared" si="876"/>
        <v>0</v>
      </c>
      <c r="CU235">
        <f t="shared" si="876"/>
        <v>0</v>
      </c>
      <c r="CV235">
        <f t="shared" si="876"/>
        <v>0</v>
      </c>
      <c r="CW235">
        <f t="shared" si="876"/>
        <v>0</v>
      </c>
      <c r="CX235">
        <f t="shared" si="876"/>
        <v>0</v>
      </c>
      <c r="CY235">
        <f t="shared" si="876"/>
        <v>0</v>
      </c>
      <c r="CZ235">
        <f t="shared" si="876"/>
        <v>0</v>
      </c>
      <c r="DA235">
        <f t="shared" si="876"/>
        <v>0</v>
      </c>
      <c r="DB235">
        <f t="shared" si="876"/>
        <v>0</v>
      </c>
      <c r="DC235">
        <f t="shared" si="876"/>
        <v>0</v>
      </c>
      <c r="DD235">
        <f t="shared" si="876"/>
        <v>0</v>
      </c>
      <c r="DE235">
        <f t="shared" si="876"/>
        <v>0</v>
      </c>
      <c r="DF235">
        <f t="shared" si="876"/>
        <v>0</v>
      </c>
      <c r="DG235">
        <f t="shared" si="876"/>
        <v>0</v>
      </c>
      <c r="DH235">
        <f t="shared" si="876"/>
        <v>0</v>
      </c>
      <c r="DI235">
        <f t="shared" si="876"/>
        <v>0</v>
      </c>
      <c r="DJ235">
        <f t="shared" si="876"/>
        <v>0</v>
      </c>
      <c r="DK235">
        <f t="shared" ref="DK235:EI235" si="877">0</f>
        <v>0</v>
      </c>
      <c r="DL235">
        <f t="shared" si="877"/>
        <v>0</v>
      </c>
      <c r="DM235">
        <f t="shared" si="877"/>
        <v>0</v>
      </c>
      <c r="DN235">
        <f t="shared" si="877"/>
        <v>0</v>
      </c>
      <c r="DO235">
        <f t="shared" si="877"/>
        <v>0</v>
      </c>
      <c r="DP235">
        <f t="shared" si="877"/>
        <v>0</v>
      </c>
      <c r="DQ235">
        <f t="shared" si="877"/>
        <v>0</v>
      </c>
      <c r="DR235">
        <f t="shared" si="877"/>
        <v>0</v>
      </c>
      <c r="DS235">
        <f t="shared" si="877"/>
        <v>0</v>
      </c>
      <c r="DT235">
        <f t="shared" si="877"/>
        <v>0</v>
      </c>
      <c r="DU235">
        <f t="shared" si="877"/>
        <v>0</v>
      </c>
      <c r="DV235">
        <f t="shared" si="877"/>
        <v>0</v>
      </c>
      <c r="DW235">
        <f t="shared" si="877"/>
        <v>0</v>
      </c>
      <c r="DX235">
        <f t="shared" si="877"/>
        <v>0</v>
      </c>
      <c r="DY235">
        <f t="shared" si="877"/>
        <v>0</v>
      </c>
      <c r="DZ235">
        <f t="shared" si="877"/>
        <v>0</v>
      </c>
      <c r="EA235">
        <f t="shared" si="877"/>
        <v>0</v>
      </c>
      <c r="EB235">
        <f t="shared" si="877"/>
        <v>0</v>
      </c>
      <c r="EC235">
        <f t="shared" si="877"/>
        <v>0</v>
      </c>
      <c r="ED235">
        <f t="shared" si="877"/>
        <v>0</v>
      </c>
      <c r="EE235">
        <f t="shared" si="877"/>
        <v>0</v>
      </c>
      <c r="EF235">
        <f t="shared" si="877"/>
        <v>0</v>
      </c>
      <c r="EG235">
        <f t="shared" si="877"/>
        <v>0</v>
      </c>
      <c r="EH235">
        <f t="shared" si="877"/>
        <v>0</v>
      </c>
      <c r="EI235">
        <f t="shared" si="877"/>
        <v>0</v>
      </c>
    </row>
    <row r="236" spans="2:139" ht="15" x14ac:dyDescent="0.25">
      <c r="B236" t="s">
        <v>1025</v>
      </c>
      <c r="C236" t="s">
        <v>838</v>
      </c>
      <c r="D236">
        <v>0</v>
      </c>
      <c r="E236">
        <v>0</v>
      </c>
      <c r="P236">
        <f>SUM(S236:EI236)</f>
        <v>0</v>
      </c>
      <c r="Q236">
        <f>SUMIF(S$5:EI$5,"факт",S236:EI236)</f>
        <v>0</v>
      </c>
      <c r="R236">
        <f>P236-Q236</f>
        <v>0</v>
      </c>
      <c r="S236">
        <f t="shared" ref="S236:AX236" si="878">0</f>
        <v>0</v>
      </c>
      <c r="T236">
        <f t="shared" si="878"/>
        <v>0</v>
      </c>
      <c r="U236">
        <f t="shared" si="878"/>
        <v>0</v>
      </c>
      <c r="V236">
        <f t="shared" si="878"/>
        <v>0</v>
      </c>
      <c r="W236">
        <f t="shared" si="878"/>
        <v>0</v>
      </c>
      <c r="X236">
        <f t="shared" si="878"/>
        <v>0</v>
      </c>
      <c r="Y236">
        <f t="shared" si="878"/>
        <v>0</v>
      </c>
      <c r="Z236">
        <f t="shared" si="878"/>
        <v>0</v>
      </c>
      <c r="AA236">
        <f t="shared" si="878"/>
        <v>0</v>
      </c>
      <c r="AB236">
        <f t="shared" si="878"/>
        <v>0</v>
      </c>
      <c r="AC236">
        <f t="shared" si="878"/>
        <v>0</v>
      </c>
      <c r="AD236">
        <f t="shared" si="878"/>
        <v>0</v>
      </c>
      <c r="AE236">
        <f t="shared" si="878"/>
        <v>0</v>
      </c>
      <c r="AF236">
        <f t="shared" si="878"/>
        <v>0</v>
      </c>
      <c r="AG236">
        <f t="shared" si="878"/>
        <v>0</v>
      </c>
      <c r="AH236">
        <f t="shared" si="878"/>
        <v>0</v>
      </c>
      <c r="AI236">
        <f t="shared" si="878"/>
        <v>0</v>
      </c>
      <c r="AJ236">
        <f t="shared" si="878"/>
        <v>0</v>
      </c>
      <c r="AK236">
        <f t="shared" si="878"/>
        <v>0</v>
      </c>
      <c r="AL236">
        <f t="shared" si="878"/>
        <v>0</v>
      </c>
      <c r="AM236">
        <f t="shared" si="878"/>
        <v>0</v>
      </c>
      <c r="AN236">
        <f t="shared" si="878"/>
        <v>0</v>
      </c>
      <c r="AO236">
        <f t="shared" si="878"/>
        <v>0</v>
      </c>
      <c r="AP236">
        <f t="shared" si="878"/>
        <v>0</v>
      </c>
      <c r="AQ236">
        <f t="shared" si="878"/>
        <v>0</v>
      </c>
      <c r="AR236">
        <f t="shared" si="878"/>
        <v>0</v>
      </c>
      <c r="AS236">
        <f t="shared" si="878"/>
        <v>0</v>
      </c>
      <c r="AT236">
        <f t="shared" si="878"/>
        <v>0</v>
      </c>
      <c r="AU236">
        <f t="shared" si="878"/>
        <v>0</v>
      </c>
      <c r="AV236">
        <f t="shared" si="878"/>
        <v>0</v>
      </c>
      <c r="AW236">
        <f t="shared" si="878"/>
        <v>0</v>
      </c>
      <c r="AX236">
        <f t="shared" si="878"/>
        <v>0</v>
      </c>
      <c r="AY236">
        <f t="shared" ref="AY236:CD236" si="879">0</f>
        <v>0</v>
      </c>
      <c r="AZ236">
        <f t="shared" si="879"/>
        <v>0</v>
      </c>
      <c r="BA236">
        <f t="shared" si="879"/>
        <v>0</v>
      </c>
      <c r="BB236">
        <f t="shared" si="879"/>
        <v>0</v>
      </c>
      <c r="BC236">
        <f t="shared" si="879"/>
        <v>0</v>
      </c>
      <c r="BD236">
        <f t="shared" si="879"/>
        <v>0</v>
      </c>
      <c r="BE236">
        <f t="shared" si="879"/>
        <v>0</v>
      </c>
      <c r="BF236">
        <f t="shared" si="879"/>
        <v>0</v>
      </c>
      <c r="BG236">
        <f t="shared" si="879"/>
        <v>0</v>
      </c>
      <c r="BH236">
        <f t="shared" si="879"/>
        <v>0</v>
      </c>
      <c r="BI236">
        <f t="shared" si="879"/>
        <v>0</v>
      </c>
      <c r="BJ236">
        <f t="shared" si="879"/>
        <v>0</v>
      </c>
      <c r="BK236">
        <f t="shared" si="879"/>
        <v>0</v>
      </c>
      <c r="BL236">
        <f t="shared" si="879"/>
        <v>0</v>
      </c>
      <c r="BM236">
        <f t="shared" si="879"/>
        <v>0</v>
      </c>
      <c r="BN236">
        <f t="shared" si="879"/>
        <v>0</v>
      </c>
      <c r="BO236">
        <f t="shared" si="879"/>
        <v>0</v>
      </c>
      <c r="BP236">
        <f t="shared" si="879"/>
        <v>0</v>
      </c>
      <c r="BQ236">
        <f t="shared" si="879"/>
        <v>0</v>
      </c>
      <c r="BR236">
        <f t="shared" si="879"/>
        <v>0</v>
      </c>
      <c r="BS236">
        <f t="shared" si="879"/>
        <v>0</v>
      </c>
      <c r="BT236">
        <f t="shared" si="879"/>
        <v>0</v>
      </c>
      <c r="BU236">
        <f t="shared" si="879"/>
        <v>0</v>
      </c>
      <c r="BV236">
        <f t="shared" si="879"/>
        <v>0</v>
      </c>
      <c r="BW236">
        <f t="shared" si="879"/>
        <v>0</v>
      </c>
      <c r="BX236">
        <f t="shared" si="879"/>
        <v>0</v>
      </c>
      <c r="BY236">
        <f t="shared" si="879"/>
        <v>0</v>
      </c>
      <c r="BZ236">
        <f t="shared" si="879"/>
        <v>0</v>
      </c>
      <c r="CA236">
        <f t="shared" si="879"/>
        <v>0</v>
      </c>
      <c r="CB236">
        <f t="shared" si="879"/>
        <v>0</v>
      </c>
      <c r="CC236">
        <f t="shared" si="879"/>
        <v>0</v>
      </c>
      <c r="CD236">
        <f t="shared" si="879"/>
        <v>0</v>
      </c>
      <c r="CE236">
        <f t="shared" ref="CE236:DJ236" si="880">0</f>
        <v>0</v>
      </c>
      <c r="CF236">
        <f t="shared" si="880"/>
        <v>0</v>
      </c>
      <c r="CG236">
        <f t="shared" si="880"/>
        <v>0</v>
      </c>
      <c r="CH236">
        <f t="shared" si="880"/>
        <v>0</v>
      </c>
      <c r="CI236">
        <f t="shared" si="880"/>
        <v>0</v>
      </c>
      <c r="CJ236">
        <f t="shared" si="880"/>
        <v>0</v>
      </c>
      <c r="CK236">
        <f t="shared" si="880"/>
        <v>0</v>
      </c>
      <c r="CL236">
        <f t="shared" si="880"/>
        <v>0</v>
      </c>
      <c r="CM236">
        <f t="shared" si="880"/>
        <v>0</v>
      </c>
      <c r="CN236">
        <f t="shared" si="880"/>
        <v>0</v>
      </c>
      <c r="CO236">
        <f t="shared" si="880"/>
        <v>0</v>
      </c>
      <c r="CP236">
        <f t="shared" si="880"/>
        <v>0</v>
      </c>
      <c r="CQ236">
        <f t="shared" si="880"/>
        <v>0</v>
      </c>
      <c r="CR236">
        <f t="shared" si="880"/>
        <v>0</v>
      </c>
      <c r="CS236">
        <f t="shared" si="880"/>
        <v>0</v>
      </c>
      <c r="CT236">
        <f t="shared" si="880"/>
        <v>0</v>
      </c>
      <c r="CU236">
        <f t="shared" si="880"/>
        <v>0</v>
      </c>
      <c r="CV236">
        <f t="shared" si="880"/>
        <v>0</v>
      </c>
      <c r="CW236">
        <f t="shared" si="880"/>
        <v>0</v>
      </c>
      <c r="CX236">
        <f t="shared" si="880"/>
        <v>0</v>
      </c>
      <c r="CY236">
        <f t="shared" si="880"/>
        <v>0</v>
      </c>
      <c r="CZ236">
        <f t="shared" si="880"/>
        <v>0</v>
      </c>
      <c r="DA236">
        <f t="shared" si="880"/>
        <v>0</v>
      </c>
      <c r="DB236">
        <f t="shared" si="880"/>
        <v>0</v>
      </c>
      <c r="DC236">
        <f t="shared" si="880"/>
        <v>0</v>
      </c>
      <c r="DD236">
        <f t="shared" si="880"/>
        <v>0</v>
      </c>
      <c r="DE236">
        <f t="shared" si="880"/>
        <v>0</v>
      </c>
      <c r="DF236">
        <f t="shared" si="880"/>
        <v>0</v>
      </c>
      <c r="DG236">
        <f t="shared" si="880"/>
        <v>0</v>
      </c>
      <c r="DH236">
        <f t="shared" si="880"/>
        <v>0</v>
      </c>
      <c r="DI236">
        <f t="shared" si="880"/>
        <v>0</v>
      </c>
      <c r="DJ236">
        <f t="shared" si="880"/>
        <v>0</v>
      </c>
      <c r="DK236">
        <f t="shared" ref="DK236:EI236" si="881">0</f>
        <v>0</v>
      </c>
      <c r="DL236">
        <f t="shared" si="881"/>
        <v>0</v>
      </c>
      <c r="DM236">
        <f t="shared" si="881"/>
        <v>0</v>
      </c>
      <c r="DN236">
        <f t="shared" si="881"/>
        <v>0</v>
      </c>
      <c r="DO236">
        <f t="shared" si="881"/>
        <v>0</v>
      </c>
      <c r="DP236">
        <f t="shared" si="881"/>
        <v>0</v>
      </c>
      <c r="DQ236">
        <f t="shared" si="881"/>
        <v>0</v>
      </c>
      <c r="DR236">
        <f t="shared" si="881"/>
        <v>0</v>
      </c>
      <c r="DS236">
        <f t="shared" si="881"/>
        <v>0</v>
      </c>
      <c r="DT236">
        <f t="shared" si="881"/>
        <v>0</v>
      </c>
      <c r="DU236">
        <f t="shared" si="881"/>
        <v>0</v>
      </c>
      <c r="DV236">
        <f t="shared" si="881"/>
        <v>0</v>
      </c>
      <c r="DW236">
        <f t="shared" si="881"/>
        <v>0</v>
      </c>
      <c r="DX236">
        <f t="shared" si="881"/>
        <v>0</v>
      </c>
      <c r="DY236">
        <f t="shared" si="881"/>
        <v>0</v>
      </c>
      <c r="DZ236">
        <f t="shared" si="881"/>
        <v>0</v>
      </c>
      <c r="EA236">
        <f t="shared" si="881"/>
        <v>0</v>
      </c>
      <c r="EB236">
        <f t="shared" si="881"/>
        <v>0</v>
      </c>
      <c r="EC236">
        <f t="shared" si="881"/>
        <v>0</v>
      </c>
      <c r="ED236">
        <f t="shared" si="881"/>
        <v>0</v>
      </c>
      <c r="EE236">
        <f t="shared" si="881"/>
        <v>0</v>
      </c>
      <c r="EF236">
        <f t="shared" si="881"/>
        <v>0</v>
      </c>
      <c r="EG236">
        <f t="shared" si="881"/>
        <v>0</v>
      </c>
      <c r="EH236">
        <f t="shared" si="881"/>
        <v>0</v>
      </c>
      <c r="EI236">
        <f t="shared" si="881"/>
        <v>0</v>
      </c>
    </row>
    <row r="237" spans="2:139" ht="15" x14ac:dyDescent="0.25">
      <c r="B237" t="s">
        <v>1027</v>
      </c>
      <c r="C237" t="s">
        <v>839</v>
      </c>
      <c r="D237">
        <v>0</v>
      </c>
      <c r="E237">
        <v>0</v>
      </c>
      <c r="P237">
        <f>SUM(S237:EI237)</f>
        <v>0</v>
      </c>
      <c r="Q237">
        <f>SUMIF(S$5:EI$5,"факт",S237:EI237)</f>
        <v>0</v>
      </c>
      <c r="R237">
        <f>P237-Q237</f>
        <v>0</v>
      </c>
      <c r="S237">
        <f t="shared" ref="S237:AX237" si="882">0</f>
        <v>0</v>
      </c>
      <c r="T237">
        <f t="shared" si="882"/>
        <v>0</v>
      </c>
      <c r="U237">
        <f t="shared" si="882"/>
        <v>0</v>
      </c>
      <c r="V237">
        <f t="shared" si="882"/>
        <v>0</v>
      </c>
      <c r="W237">
        <f t="shared" si="882"/>
        <v>0</v>
      </c>
      <c r="X237">
        <f t="shared" si="882"/>
        <v>0</v>
      </c>
      <c r="Y237">
        <f t="shared" si="882"/>
        <v>0</v>
      </c>
      <c r="Z237">
        <f t="shared" si="882"/>
        <v>0</v>
      </c>
      <c r="AA237">
        <f t="shared" si="882"/>
        <v>0</v>
      </c>
      <c r="AB237">
        <f t="shared" si="882"/>
        <v>0</v>
      </c>
      <c r="AC237">
        <f t="shared" si="882"/>
        <v>0</v>
      </c>
      <c r="AD237">
        <f t="shared" si="882"/>
        <v>0</v>
      </c>
      <c r="AE237">
        <f t="shared" si="882"/>
        <v>0</v>
      </c>
      <c r="AF237">
        <f t="shared" si="882"/>
        <v>0</v>
      </c>
      <c r="AG237">
        <f t="shared" si="882"/>
        <v>0</v>
      </c>
      <c r="AH237">
        <f t="shared" si="882"/>
        <v>0</v>
      </c>
      <c r="AI237">
        <f t="shared" si="882"/>
        <v>0</v>
      </c>
      <c r="AJ237">
        <f t="shared" si="882"/>
        <v>0</v>
      </c>
      <c r="AK237">
        <f t="shared" si="882"/>
        <v>0</v>
      </c>
      <c r="AL237">
        <f t="shared" si="882"/>
        <v>0</v>
      </c>
      <c r="AM237">
        <f t="shared" si="882"/>
        <v>0</v>
      </c>
      <c r="AN237">
        <f t="shared" si="882"/>
        <v>0</v>
      </c>
      <c r="AO237">
        <f t="shared" si="882"/>
        <v>0</v>
      </c>
      <c r="AP237">
        <f t="shared" si="882"/>
        <v>0</v>
      </c>
      <c r="AQ237">
        <f t="shared" si="882"/>
        <v>0</v>
      </c>
      <c r="AR237">
        <f t="shared" si="882"/>
        <v>0</v>
      </c>
      <c r="AS237">
        <f t="shared" si="882"/>
        <v>0</v>
      </c>
      <c r="AT237">
        <f t="shared" si="882"/>
        <v>0</v>
      </c>
      <c r="AU237">
        <f t="shared" si="882"/>
        <v>0</v>
      </c>
      <c r="AV237">
        <f t="shared" si="882"/>
        <v>0</v>
      </c>
      <c r="AW237">
        <f t="shared" si="882"/>
        <v>0</v>
      </c>
      <c r="AX237">
        <f t="shared" si="882"/>
        <v>0</v>
      </c>
      <c r="AY237">
        <f t="shared" ref="AY237:CD237" si="883">0</f>
        <v>0</v>
      </c>
      <c r="AZ237">
        <f t="shared" si="883"/>
        <v>0</v>
      </c>
      <c r="BA237">
        <f t="shared" si="883"/>
        <v>0</v>
      </c>
      <c r="BB237">
        <f t="shared" si="883"/>
        <v>0</v>
      </c>
      <c r="BC237">
        <f t="shared" si="883"/>
        <v>0</v>
      </c>
      <c r="BD237">
        <f t="shared" si="883"/>
        <v>0</v>
      </c>
      <c r="BE237">
        <f t="shared" si="883"/>
        <v>0</v>
      </c>
      <c r="BF237">
        <f t="shared" si="883"/>
        <v>0</v>
      </c>
      <c r="BG237">
        <f t="shared" si="883"/>
        <v>0</v>
      </c>
      <c r="BH237">
        <f t="shared" si="883"/>
        <v>0</v>
      </c>
      <c r="BI237">
        <f t="shared" si="883"/>
        <v>0</v>
      </c>
      <c r="BJ237">
        <f t="shared" si="883"/>
        <v>0</v>
      </c>
      <c r="BK237">
        <f t="shared" si="883"/>
        <v>0</v>
      </c>
      <c r="BL237">
        <f t="shared" si="883"/>
        <v>0</v>
      </c>
      <c r="BM237">
        <f t="shared" si="883"/>
        <v>0</v>
      </c>
      <c r="BN237">
        <f t="shared" si="883"/>
        <v>0</v>
      </c>
      <c r="BO237">
        <f t="shared" si="883"/>
        <v>0</v>
      </c>
      <c r="BP237">
        <f t="shared" si="883"/>
        <v>0</v>
      </c>
      <c r="BQ237">
        <f t="shared" si="883"/>
        <v>0</v>
      </c>
      <c r="BR237">
        <f t="shared" si="883"/>
        <v>0</v>
      </c>
      <c r="BS237">
        <f t="shared" si="883"/>
        <v>0</v>
      </c>
      <c r="BT237">
        <f t="shared" si="883"/>
        <v>0</v>
      </c>
      <c r="BU237">
        <f t="shared" si="883"/>
        <v>0</v>
      </c>
      <c r="BV237">
        <f t="shared" si="883"/>
        <v>0</v>
      </c>
      <c r="BW237">
        <f t="shared" si="883"/>
        <v>0</v>
      </c>
      <c r="BX237">
        <f t="shared" si="883"/>
        <v>0</v>
      </c>
      <c r="BY237">
        <f t="shared" si="883"/>
        <v>0</v>
      </c>
      <c r="BZ237">
        <f t="shared" si="883"/>
        <v>0</v>
      </c>
      <c r="CA237">
        <f t="shared" si="883"/>
        <v>0</v>
      </c>
      <c r="CB237">
        <f t="shared" si="883"/>
        <v>0</v>
      </c>
      <c r="CC237">
        <f t="shared" si="883"/>
        <v>0</v>
      </c>
      <c r="CD237">
        <f t="shared" si="883"/>
        <v>0</v>
      </c>
      <c r="CE237">
        <f t="shared" ref="CE237:DJ237" si="884">0</f>
        <v>0</v>
      </c>
      <c r="CF237">
        <f t="shared" si="884"/>
        <v>0</v>
      </c>
      <c r="CG237">
        <f t="shared" si="884"/>
        <v>0</v>
      </c>
      <c r="CH237">
        <f t="shared" si="884"/>
        <v>0</v>
      </c>
      <c r="CI237">
        <f t="shared" si="884"/>
        <v>0</v>
      </c>
      <c r="CJ237">
        <f t="shared" si="884"/>
        <v>0</v>
      </c>
      <c r="CK237">
        <f t="shared" si="884"/>
        <v>0</v>
      </c>
      <c r="CL237">
        <f t="shared" si="884"/>
        <v>0</v>
      </c>
      <c r="CM237">
        <f t="shared" si="884"/>
        <v>0</v>
      </c>
      <c r="CN237">
        <f t="shared" si="884"/>
        <v>0</v>
      </c>
      <c r="CO237">
        <f t="shared" si="884"/>
        <v>0</v>
      </c>
      <c r="CP237">
        <f t="shared" si="884"/>
        <v>0</v>
      </c>
      <c r="CQ237">
        <f t="shared" si="884"/>
        <v>0</v>
      </c>
      <c r="CR237">
        <f t="shared" si="884"/>
        <v>0</v>
      </c>
      <c r="CS237">
        <f t="shared" si="884"/>
        <v>0</v>
      </c>
      <c r="CT237">
        <f t="shared" si="884"/>
        <v>0</v>
      </c>
      <c r="CU237">
        <f t="shared" si="884"/>
        <v>0</v>
      </c>
      <c r="CV237">
        <f t="shared" si="884"/>
        <v>0</v>
      </c>
      <c r="CW237">
        <f t="shared" si="884"/>
        <v>0</v>
      </c>
      <c r="CX237">
        <f t="shared" si="884"/>
        <v>0</v>
      </c>
      <c r="CY237">
        <f t="shared" si="884"/>
        <v>0</v>
      </c>
      <c r="CZ237">
        <f t="shared" si="884"/>
        <v>0</v>
      </c>
      <c r="DA237">
        <f t="shared" si="884"/>
        <v>0</v>
      </c>
      <c r="DB237">
        <f t="shared" si="884"/>
        <v>0</v>
      </c>
      <c r="DC237">
        <f t="shared" si="884"/>
        <v>0</v>
      </c>
      <c r="DD237">
        <f t="shared" si="884"/>
        <v>0</v>
      </c>
      <c r="DE237">
        <f t="shared" si="884"/>
        <v>0</v>
      </c>
      <c r="DF237">
        <f t="shared" si="884"/>
        <v>0</v>
      </c>
      <c r="DG237">
        <f t="shared" si="884"/>
        <v>0</v>
      </c>
      <c r="DH237">
        <f t="shared" si="884"/>
        <v>0</v>
      </c>
      <c r="DI237">
        <f t="shared" si="884"/>
        <v>0</v>
      </c>
      <c r="DJ237">
        <f t="shared" si="884"/>
        <v>0</v>
      </c>
      <c r="DK237">
        <f t="shared" ref="DK237:EI237" si="885">0</f>
        <v>0</v>
      </c>
      <c r="DL237">
        <f t="shared" si="885"/>
        <v>0</v>
      </c>
      <c r="DM237">
        <f t="shared" si="885"/>
        <v>0</v>
      </c>
      <c r="DN237">
        <f t="shared" si="885"/>
        <v>0</v>
      </c>
      <c r="DO237">
        <f t="shared" si="885"/>
        <v>0</v>
      </c>
      <c r="DP237">
        <f t="shared" si="885"/>
        <v>0</v>
      </c>
      <c r="DQ237">
        <f t="shared" si="885"/>
        <v>0</v>
      </c>
      <c r="DR237">
        <f t="shared" si="885"/>
        <v>0</v>
      </c>
      <c r="DS237">
        <f t="shared" si="885"/>
        <v>0</v>
      </c>
      <c r="DT237">
        <f t="shared" si="885"/>
        <v>0</v>
      </c>
      <c r="DU237">
        <f t="shared" si="885"/>
        <v>0</v>
      </c>
      <c r="DV237">
        <f t="shared" si="885"/>
        <v>0</v>
      </c>
      <c r="DW237">
        <f t="shared" si="885"/>
        <v>0</v>
      </c>
      <c r="DX237">
        <f t="shared" si="885"/>
        <v>0</v>
      </c>
      <c r="DY237">
        <f t="shared" si="885"/>
        <v>0</v>
      </c>
      <c r="DZ237">
        <f t="shared" si="885"/>
        <v>0</v>
      </c>
      <c r="EA237">
        <f t="shared" si="885"/>
        <v>0</v>
      </c>
      <c r="EB237">
        <f t="shared" si="885"/>
        <v>0</v>
      </c>
      <c r="EC237">
        <f t="shared" si="885"/>
        <v>0</v>
      </c>
      <c r="ED237">
        <f t="shared" si="885"/>
        <v>0</v>
      </c>
      <c r="EE237">
        <f t="shared" si="885"/>
        <v>0</v>
      </c>
      <c r="EF237">
        <f t="shared" si="885"/>
        <v>0</v>
      </c>
      <c r="EG237">
        <f t="shared" si="885"/>
        <v>0</v>
      </c>
      <c r="EH237">
        <f t="shared" si="885"/>
        <v>0</v>
      </c>
      <c r="EI237">
        <f t="shared" si="885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79985961485641044"/>
  </sheetPr>
  <dimension ref="A1:DC137"/>
  <sheetViews>
    <sheetView showGridLines="0" workbookViewId="0"/>
  </sheetViews>
  <sheetFormatPr defaultColWidth="8.85546875" defaultRowHeight="15" x14ac:dyDescent="0.25"/>
  <cols>
    <col min="2" max="2" width="10.28515625" customWidth="1"/>
    <col min="3" max="3" width="33.42578125" customWidth="1"/>
    <col min="4" max="4" width="14" customWidth="1"/>
    <col min="5" max="5" width="15.140625" customWidth="1"/>
    <col min="6" max="6" width="11" customWidth="1"/>
    <col min="8" max="10" width="8.85546875" customWidth="1"/>
    <col min="11" max="11" width="10.42578125" customWidth="1"/>
    <col min="12" max="107" width="8.85546875" customWidth="1"/>
  </cols>
  <sheetData>
    <row r="1" spans="1:107" x14ac:dyDescent="0.25">
      <c r="A1" s="683" t="s">
        <v>1154</v>
      </c>
      <c r="B1" s="683"/>
      <c r="C1" s="683"/>
      <c r="D1" s="683"/>
      <c r="E1" s="683"/>
      <c r="F1" s="683"/>
      <c r="G1" s="683"/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  <c r="AU1">
        <v>40</v>
      </c>
      <c r="AV1">
        <v>41</v>
      </c>
      <c r="AW1">
        <v>42</v>
      </c>
      <c r="AX1">
        <v>43</v>
      </c>
      <c r="AY1">
        <v>44</v>
      </c>
      <c r="AZ1">
        <v>45</v>
      </c>
      <c r="BA1">
        <v>46</v>
      </c>
      <c r="BB1">
        <v>47</v>
      </c>
      <c r="BC1">
        <v>48</v>
      </c>
      <c r="BD1">
        <v>49</v>
      </c>
      <c r="BE1">
        <v>50</v>
      </c>
      <c r="BF1">
        <v>51</v>
      </c>
      <c r="BG1">
        <v>52</v>
      </c>
      <c r="BH1">
        <v>53</v>
      </c>
      <c r="BI1">
        <v>54</v>
      </c>
      <c r="BJ1">
        <v>55</v>
      </c>
      <c r="BK1">
        <v>56</v>
      </c>
      <c r="BL1">
        <v>57</v>
      </c>
      <c r="BM1">
        <v>58</v>
      </c>
      <c r="BN1">
        <v>59</v>
      </c>
      <c r="BO1">
        <v>60</v>
      </c>
      <c r="BP1">
        <v>61</v>
      </c>
      <c r="BQ1">
        <v>62</v>
      </c>
      <c r="BR1">
        <v>63</v>
      </c>
      <c r="BS1">
        <v>64</v>
      </c>
      <c r="BT1">
        <v>65</v>
      </c>
      <c r="BU1">
        <v>66</v>
      </c>
      <c r="BV1">
        <v>67</v>
      </c>
      <c r="BW1">
        <v>68</v>
      </c>
      <c r="BX1">
        <v>69</v>
      </c>
      <c r="BY1">
        <v>70</v>
      </c>
      <c r="BZ1">
        <v>71</v>
      </c>
      <c r="CA1">
        <v>72</v>
      </c>
      <c r="CB1">
        <v>73</v>
      </c>
      <c r="CC1">
        <v>74</v>
      </c>
      <c r="CD1">
        <v>75</v>
      </c>
      <c r="CE1">
        <v>76</v>
      </c>
      <c r="CF1">
        <v>77</v>
      </c>
      <c r="CG1">
        <v>78</v>
      </c>
      <c r="CH1">
        <v>79</v>
      </c>
      <c r="CI1">
        <v>80</v>
      </c>
      <c r="CJ1">
        <v>81</v>
      </c>
      <c r="CK1">
        <v>82</v>
      </c>
      <c r="CL1">
        <v>83</v>
      </c>
      <c r="CM1">
        <v>84</v>
      </c>
      <c r="CN1">
        <v>85</v>
      </c>
      <c r="CO1">
        <v>86</v>
      </c>
      <c r="CP1">
        <v>87</v>
      </c>
      <c r="CQ1">
        <v>88</v>
      </c>
      <c r="CR1">
        <v>89</v>
      </c>
      <c r="CS1">
        <v>90</v>
      </c>
      <c r="CT1">
        <v>91</v>
      </c>
      <c r="CU1">
        <v>92</v>
      </c>
      <c r="CV1">
        <v>93</v>
      </c>
      <c r="CW1">
        <v>94</v>
      </c>
      <c r="CX1">
        <v>95</v>
      </c>
      <c r="CY1">
        <v>96</v>
      </c>
      <c r="CZ1">
        <v>97</v>
      </c>
      <c r="DA1">
        <v>98</v>
      </c>
      <c r="DB1">
        <v>99</v>
      </c>
      <c r="DC1">
        <v>100</v>
      </c>
    </row>
    <row r="2" spans="1:107" x14ac:dyDescent="0.25">
      <c r="H2" s="591">
        <f>DATE(YEAR(Вводные!$G$7),MONTH(Вводные!$G$7),1)</f>
        <v>46266</v>
      </c>
      <c r="I2" s="445">
        <f t="shared" ref="I2:BT2" si="0">EDATE(H2,1)</f>
        <v>46296</v>
      </c>
      <c r="J2" s="445">
        <f t="shared" si="0"/>
        <v>46327</v>
      </c>
      <c r="K2" s="445">
        <f t="shared" si="0"/>
        <v>46357</v>
      </c>
      <c r="L2" s="445">
        <f t="shared" si="0"/>
        <v>46388</v>
      </c>
      <c r="M2" s="445">
        <f t="shared" si="0"/>
        <v>46419</v>
      </c>
      <c r="N2" s="445">
        <f t="shared" si="0"/>
        <v>46447</v>
      </c>
      <c r="O2" s="445">
        <f t="shared" si="0"/>
        <v>46478</v>
      </c>
      <c r="P2" s="445">
        <f t="shared" si="0"/>
        <v>46508</v>
      </c>
      <c r="Q2" s="445">
        <f t="shared" si="0"/>
        <v>46539</v>
      </c>
      <c r="R2" s="445">
        <f t="shared" si="0"/>
        <v>46569</v>
      </c>
      <c r="S2" s="445">
        <f t="shared" si="0"/>
        <v>46600</v>
      </c>
      <c r="T2" s="445">
        <f t="shared" si="0"/>
        <v>46631</v>
      </c>
      <c r="U2" s="445">
        <f t="shared" si="0"/>
        <v>46661</v>
      </c>
      <c r="V2" s="445">
        <f t="shared" si="0"/>
        <v>46692</v>
      </c>
      <c r="W2" s="445">
        <f t="shared" si="0"/>
        <v>46722</v>
      </c>
      <c r="X2" s="445">
        <f t="shared" si="0"/>
        <v>46753</v>
      </c>
      <c r="Y2" s="445">
        <f t="shared" si="0"/>
        <v>46784</v>
      </c>
      <c r="Z2" s="445">
        <f t="shared" si="0"/>
        <v>46813</v>
      </c>
      <c r="AA2" s="445">
        <f t="shared" si="0"/>
        <v>46844</v>
      </c>
      <c r="AB2" s="445">
        <f t="shared" si="0"/>
        <v>46874</v>
      </c>
      <c r="AC2" s="445">
        <f t="shared" si="0"/>
        <v>46905</v>
      </c>
      <c r="AD2" s="445">
        <f t="shared" si="0"/>
        <v>46935</v>
      </c>
      <c r="AE2" s="445">
        <f t="shared" si="0"/>
        <v>46966</v>
      </c>
      <c r="AF2" s="445">
        <f t="shared" si="0"/>
        <v>46997</v>
      </c>
      <c r="AG2" s="445">
        <f t="shared" si="0"/>
        <v>47027</v>
      </c>
      <c r="AH2" s="445">
        <f t="shared" si="0"/>
        <v>47058</v>
      </c>
      <c r="AI2" s="445">
        <f t="shared" si="0"/>
        <v>47088</v>
      </c>
      <c r="AJ2" s="445">
        <f t="shared" si="0"/>
        <v>47119</v>
      </c>
      <c r="AK2" s="445">
        <f t="shared" si="0"/>
        <v>47150</v>
      </c>
      <c r="AL2" s="445">
        <f t="shared" si="0"/>
        <v>47178</v>
      </c>
      <c r="AM2" s="445">
        <f t="shared" si="0"/>
        <v>47209</v>
      </c>
      <c r="AN2" s="445">
        <f t="shared" si="0"/>
        <v>47239</v>
      </c>
      <c r="AO2" s="445">
        <f t="shared" si="0"/>
        <v>47270</v>
      </c>
      <c r="AP2" s="445">
        <f t="shared" si="0"/>
        <v>47300</v>
      </c>
      <c r="AQ2" s="445">
        <f t="shared" si="0"/>
        <v>47331</v>
      </c>
      <c r="AR2" s="445">
        <f t="shared" si="0"/>
        <v>47362</v>
      </c>
      <c r="AS2" s="445">
        <f t="shared" si="0"/>
        <v>47392</v>
      </c>
      <c r="AT2" s="445">
        <f t="shared" si="0"/>
        <v>47423</v>
      </c>
      <c r="AU2" s="445">
        <f t="shared" si="0"/>
        <v>47453</v>
      </c>
      <c r="AV2" s="445">
        <f t="shared" si="0"/>
        <v>47484</v>
      </c>
      <c r="AW2" s="445">
        <f t="shared" si="0"/>
        <v>47515</v>
      </c>
      <c r="AX2" s="445">
        <f t="shared" si="0"/>
        <v>47543</v>
      </c>
      <c r="AY2" s="445">
        <f t="shared" si="0"/>
        <v>47574</v>
      </c>
      <c r="AZ2" s="445">
        <f t="shared" si="0"/>
        <v>47604</v>
      </c>
      <c r="BA2" s="445">
        <f t="shared" si="0"/>
        <v>47635</v>
      </c>
      <c r="BB2" s="445">
        <f t="shared" si="0"/>
        <v>47665</v>
      </c>
      <c r="BC2" s="445">
        <f t="shared" si="0"/>
        <v>47696</v>
      </c>
      <c r="BD2" s="445">
        <f t="shared" si="0"/>
        <v>47727</v>
      </c>
      <c r="BE2" s="445">
        <f t="shared" si="0"/>
        <v>47757</v>
      </c>
      <c r="BF2" s="445">
        <f t="shared" si="0"/>
        <v>47788</v>
      </c>
      <c r="BG2" s="445">
        <f t="shared" si="0"/>
        <v>47818</v>
      </c>
      <c r="BH2" s="445">
        <f t="shared" si="0"/>
        <v>47849</v>
      </c>
      <c r="BI2" s="445">
        <f t="shared" si="0"/>
        <v>47880</v>
      </c>
      <c r="BJ2" s="445">
        <f t="shared" si="0"/>
        <v>47908</v>
      </c>
      <c r="BK2" s="445">
        <f t="shared" si="0"/>
        <v>47939</v>
      </c>
      <c r="BL2" s="445">
        <f t="shared" si="0"/>
        <v>47969</v>
      </c>
      <c r="BM2" s="445">
        <f t="shared" si="0"/>
        <v>48000</v>
      </c>
      <c r="BN2" s="445">
        <f t="shared" si="0"/>
        <v>48030</v>
      </c>
      <c r="BO2" s="445">
        <f t="shared" si="0"/>
        <v>48061</v>
      </c>
      <c r="BP2" s="445">
        <f t="shared" si="0"/>
        <v>48092</v>
      </c>
      <c r="BQ2" s="445">
        <f t="shared" si="0"/>
        <v>48122</v>
      </c>
      <c r="BR2" s="445">
        <f t="shared" si="0"/>
        <v>48153</v>
      </c>
      <c r="BS2" s="445">
        <f t="shared" si="0"/>
        <v>48183</v>
      </c>
      <c r="BT2" s="445">
        <f t="shared" si="0"/>
        <v>48214</v>
      </c>
      <c r="BU2" s="445">
        <f t="shared" ref="BU2:DC2" si="1">EDATE(BT2,1)</f>
        <v>48245</v>
      </c>
      <c r="BV2" s="445">
        <f t="shared" si="1"/>
        <v>48274</v>
      </c>
      <c r="BW2" s="445">
        <f t="shared" si="1"/>
        <v>48305</v>
      </c>
      <c r="BX2" s="445">
        <f t="shared" si="1"/>
        <v>48335</v>
      </c>
      <c r="BY2" s="445">
        <f t="shared" si="1"/>
        <v>48366</v>
      </c>
      <c r="BZ2" s="445">
        <f t="shared" si="1"/>
        <v>48396</v>
      </c>
      <c r="CA2" s="445">
        <f t="shared" si="1"/>
        <v>48427</v>
      </c>
      <c r="CB2" s="445">
        <f t="shared" si="1"/>
        <v>48458</v>
      </c>
      <c r="CC2" s="445">
        <f t="shared" si="1"/>
        <v>48488</v>
      </c>
      <c r="CD2" s="445">
        <f t="shared" si="1"/>
        <v>48519</v>
      </c>
      <c r="CE2" s="445">
        <f t="shared" si="1"/>
        <v>48549</v>
      </c>
      <c r="CF2" s="445">
        <f t="shared" si="1"/>
        <v>48580</v>
      </c>
      <c r="CG2" s="445">
        <f t="shared" si="1"/>
        <v>48611</v>
      </c>
      <c r="CH2" s="445">
        <f t="shared" si="1"/>
        <v>48639</v>
      </c>
      <c r="CI2" s="445">
        <f t="shared" si="1"/>
        <v>48670</v>
      </c>
      <c r="CJ2" s="445">
        <f t="shared" si="1"/>
        <v>48700</v>
      </c>
      <c r="CK2" s="445">
        <f t="shared" si="1"/>
        <v>48731</v>
      </c>
      <c r="CL2" s="445">
        <f t="shared" si="1"/>
        <v>48761</v>
      </c>
      <c r="CM2" s="445">
        <f t="shared" si="1"/>
        <v>48792</v>
      </c>
      <c r="CN2" s="445">
        <f t="shared" si="1"/>
        <v>48823</v>
      </c>
      <c r="CO2" s="445">
        <f t="shared" si="1"/>
        <v>48853</v>
      </c>
      <c r="CP2" s="445">
        <f t="shared" si="1"/>
        <v>48884</v>
      </c>
      <c r="CQ2" s="445">
        <f t="shared" si="1"/>
        <v>48914</v>
      </c>
      <c r="CR2" s="445">
        <f t="shared" si="1"/>
        <v>48945</v>
      </c>
      <c r="CS2" s="445">
        <f t="shared" si="1"/>
        <v>48976</v>
      </c>
      <c r="CT2" s="445">
        <f t="shared" si="1"/>
        <v>49004</v>
      </c>
      <c r="CU2" s="445">
        <f t="shared" si="1"/>
        <v>49035</v>
      </c>
      <c r="CV2" s="445">
        <f t="shared" si="1"/>
        <v>49065</v>
      </c>
      <c r="CW2" s="445">
        <f t="shared" si="1"/>
        <v>49096</v>
      </c>
      <c r="CX2" s="445">
        <f t="shared" si="1"/>
        <v>49126</v>
      </c>
      <c r="CY2" s="445">
        <f t="shared" si="1"/>
        <v>49157</v>
      </c>
      <c r="CZ2" s="445">
        <f t="shared" si="1"/>
        <v>49188</v>
      </c>
      <c r="DA2" s="445">
        <f t="shared" si="1"/>
        <v>49218</v>
      </c>
      <c r="DB2" s="445">
        <f t="shared" si="1"/>
        <v>49249</v>
      </c>
      <c r="DC2" s="445">
        <f t="shared" si="1"/>
        <v>49279</v>
      </c>
    </row>
    <row r="3" spans="1:107" x14ac:dyDescent="0.25">
      <c r="B3" s="592" t="s">
        <v>72</v>
      </c>
      <c r="C3" s="592"/>
      <c r="D3" s="592" t="s">
        <v>33</v>
      </c>
      <c r="E3" s="592"/>
      <c r="F3" s="592" t="s">
        <v>513</v>
      </c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  <c r="CK3" s="199"/>
      <c r="CL3" s="199"/>
      <c r="CM3" s="199"/>
      <c r="CN3" s="199"/>
      <c r="CO3" s="199"/>
      <c r="CP3" s="199"/>
      <c r="CQ3" s="199"/>
      <c r="CR3" s="199"/>
      <c r="CS3" s="199"/>
      <c r="CT3" s="199"/>
      <c r="CU3" s="199"/>
      <c r="CV3" s="199"/>
      <c r="CW3" s="199"/>
      <c r="CX3" s="199"/>
      <c r="CY3" s="199"/>
      <c r="CZ3" s="199"/>
      <c r="DA3" s="199"/>
      <c r="DB3" s="199"/>
      <c r="DC3" s="199"/>
    </row>
    <row r="4" spans="1:107" x14ac:dyDescent="0.25">
      <c r="B4" t="s">
        <v>84</v>
      </c>
      <c r="C4" s="226"/>
      <c r="D4" s="463">
        <f>Вводные!G7</f>
        <v>46266</v>
      </c>
      <c r="F4" t="s">
        <v>557</v>
      </c>
    </row>
    <row r="5" spans="1:107" x14ac:dyDescent="0.25">
      <c r="B5" t="s">
        <v>482</v>
      </c>
      <c r="D5" s="463">
        <f>Вводные!G8</f>
        <v>46813</v>
      </c>
      <c r="F5" t="s">
        <v>1155</v>
      </c>
      <c r="I5">
        <f t="shared" ref="I5:BP5" si="2">H5+1</f>
        <v>1</v>
      </c>
      <c r="J5">
        <f t="shared" si="2"/>
        <v>2</v>
      </c>
      <c r="K5">
        <f t="shared" si="2"/>
        <v>3</v>
      </c>
      <c r="L5">
        <f t="shared" si="2"/>
        <v>4</v>
      </c>
      <c r="M5">
        <f t="shared" si="2"/>
        <v>5</v>
      </c>
      <c r="N5">
        <f t="shared" si="2"/>
        <v>6</v>
      </c>
      <c r="O5">
        <f t="shared" si="2"/>
        <v>7</v>
      </c>
      <c r="P5">
        <f t="shared" si="2"/>
        <v>8</v>
      </c>
      <c r="Q5">
        <f t="shared" si="2"/>
        <v>9</v>
      </c>
      <c r="R5">
        <f t="shared" si="2"/>
        <v>10</v>
      </c>
      <c r="S5">
        <f t="shared" si="2"/>
        <v>11</v>
      </c>
      <c r="T5">
        <f t="shared" si="2"/>
        <v>12</v>
      </c>
      <c r="U5">
        <f t="shared" si="2"/>
        <v>13</v>
      </c>
      <c r="V5">
        <f t="shared" si="2"/>
        <v>14</v>
      </c>
      <c r="W5">
        <f t="shared" si="2"/>
        <v>15</v>
      </c>
      <c r="X5">
        <f t="shared" si="2"/>
        <v>16</v>
      </c>
      <c r="Y5">
        <f t="shared" si="2"/>
        <v>17</v>
      </c>
      <c r="Z5">
        <f t="shared" si="2"/>
        <v>18</v>
      </c>
      <c r="AA5">
        <f t="shared" si="2"/>
        <v>19</v>
      </c>
      <c r="AB5">
        <f t="shared" si="2"/>
        <v>20</v>
      </c>
      <c r="AC5">
        <f t="shared" si="2"/>
        <v>21</v>
      </c>
      <c r="AD5">
        <f t="shared" si="2"/>
        <v>22</v>
      </c>
      <c r="AE5">
        <f t="shared" si="2"/>
        <v>23</v>
      </c>
      <c r="AF5">
        <f t="shared" si="2"/>
        <v>24</v>
      </c>
      <c r="AG5">
        <f t="shared" si="2"/>
        <v>25</v>
      </c>
      <c r="AH5">
        <f t="shared" si="2"/>
        <v>26</v>
      </c>
      <c r="AI5">
        <f t="shared" si="2"/>
        <v>27</v>
      </c>
      <c r="AJ5">
        <f t="shared" si="2"/>
        <v>28</v>
      </c>
      <c r="AK5">
        <f t="shared" si="2"/>
        <v>29</v>
      </c>
      <c r="AL5">
        <f t="shared" si="2"/>
        <v>30</v>
      </c>
      <c r="AM5">
        <f t="shared" si="2"/>
        <v>31</v>
      </c>
      <c r="AN5">
        <f t="shared" si="2"/>
        <v>32</v>
      </c>
      <c r="AO5">
        <f t="shared" si="2"/>
        <v>33</v>
      </c>
      <c r="AP5">
        <f t="shared" si="2"/>
        <v>34</v>
      </c>
      <c r="AQ5">
        <f t="shared" si="2"/>
        <v>35</v>
      </c>
      <c r="AR5">
        <f t="shared" si="2"/>
        <v>36</v>
      </c>
      <c r="AS5">
        <f t="shared" si="2"/>
        <v>37</v>
      </c>
      <c r="AT5">
        <f t="shared" si="2"/>
        <v>38</v>
      </c>
      <c r="AU5">
        <f t="shared" si="2"/>
        <v>39</v>
      </c>
      <c r="AV5">
        <f t="shared" si="2"/>
        <v>40</v>
      </c>
      <c r="AW5">
        <f t="shared" si="2"/>
        <v>41</v>
      </c>
      <c r="AX5">
        <f t="shared" si="2"/>
        <v>42</v>
      </c>
      <c r="AY5">
        <f t="shared" si="2"/>
        <v>43</v>
      </c>
      <c r="AZ5">
        <f t="shared" si="2"/>
        <v>44</v>
      </c>
      <c r="BA5">
        <f t="shared" si="2"/>
        <v>45</v>
      </c>
      <c r="BB5">
        <f t="shared" si="2"/>
        <v>46</v>
      </c>
      <c r="BC5">
        <f t="shared" si="2"/>
        <v>47</v>
      </c>
      <c r="BD5">
        <f t="shared" si="2"/>
        <v>48</v>
      </c>
      <c r="BE5">
        <f t="shared" si="2"/>
        <v>49</v>
      </c>
      <c r="BF5">
        <f t="shared" si="2"/>
        <v>50</v>
      </c>
      <c r="BG5">
        <f t="shared" si="2"/>
        <v>51</v>
      </c>
      <c r="BH5">
        <f t="shared" si="2"/>
        <v>52</v>
      </c>
      <c r="BI5">
        <f t="shared" si="2"/>
        <v>53</v>
      </c>
      <c r="BJ5">
        <f t="shared" si="2"/>
        <v>54</v>
      </c>
      <c r="BK5">
        <f t="shared" si="2"/>
        <v>55</v>
      </c>
      <c r="BL5">
        <f t="shared" si="2"/>
        <v>56</v>
      </c>
      <c r="BM5">
        <f t="shared" si="2"/>
        <v>57</v>
      </c>
      <c r="BN5">
        <f t="shared" si="2"/>
        <v>58</v>
      </c>
      <c r="BO5">
        <f t="shared" si="2"/>
        <v>59</v>
      </c>
      <c r="BP5">
        <f t="shared" si="2"/>
        <v>60</v>
      </c>
    </row>
    <row r="6" spans="1:107" x14ac:dyDescent="0.25">
      <c r="B6" t="s">
        <v>56</v>
      </c>
      <c r="D6" s="463">
        <f>Вводные!G10</f>
        <v>46813</v>
      </c>
      <c r="F6" t="s">
        <v>1156</v>
      </c>
      <c r="H6" s="258"/>
      <c r="I6" s="235"/>
      <c r="J6" s="235">
        <f t="shared" ref="J6:Q6" si="3">ROUND($D4*J5^3+$D$5*J5^2+$D$6*J5+$D$7,0)</f>
        <v>698549</v>
      </c>
      <c r="K6" s="235">
        <f t="shared" si="3"/>
        <v>1858481</v>
      </c>
      <c r="L6" s="235">
        <f t="shared" si="3"/>
        <v>3944827</v>
      </c>
      <c r="M6" s="235">
        <f t="shared" si="3"/>
        <v>7235183</v>
      </c>
      <c r="N6" s="235">
        <f t="shared" si="3"/>
        <v>12007145</v>
      </c>
      <c r="O6" s="235">
        <f t="shared" si="3"/>
        <v>18538309</v>
      </c>
      <c r="P6" s="235">
        <f t="shared" si="3"/>
        <v>27106271</v>
      </c>
      <c r="Q6" s="235">
        <f t="shared" si="3"/>
        <v>37988627</v>
      </c>
      <c r="R6" s="258"/>
      <c r="S6" s="235"/>
      <c r="T6" s="235"/>
      <c r="U6" s="235"/>
      <c r="V6" s="235"/>
      <c r="W6" s="258"/>
      <c r="X6" s="235"/>
      <c r="Y6" s="235"/>
      <c r="Z6" s="235"/>
      <c r="AA6" s="235"/>
      <c r="AB6" s="258"/>
      <c r="AC6" s="235"/>
      <c r="AD6" s="235"/>
      <c r="AE6" s="258"/>
      <c r="AF6" s="235"/>
      <c r="AG6" s="235"/>
      <c r="AH6" s="258"/>
      <c r="AI6" s="235"/>
      <c r="AJ6" s="258"/>
      <c r="AK6" s="235"/>
      <c r="AL6" s="258"/>
      <c r="AM6" s="235"/>
      <c r="AN6" s="235"/>
      <c r="AO6" s="235"/>
      <c r="AP6" s="235"/>
      <c r="AQ6" s="258"/>
      <c r="AR6" s="235"/>
      <c r="AS6" s="258"/>
      <c r="AT6" s="235"/>
      <c r="AU6" s="235"/>
      <c r="AV6" s="258"/>
      <c r="AW6" s="235">
        <f t="shared" ref="AW6:BE6" si="4">ROUND(O4*AW5^3+$E$5*AW5^2+$E$6*AW5+$E$7,0)</f>
        <v>0</v>
      </c>
      <c r="AX6" s="235">
        <f t="shared" si="4"/>
        <v>0</v>
      </c>
      <c r="AY6" s="235">
        <f t="shared" si="4"/>
        <v>0</v>
      </c>
      <c r="AZ6" s="235">
        <f t="shared" si="4"/>
        <v>0</v>
      </c>
      <c r="BA6" s="235">
        <f t="shared" si="4"/>
        <v>0</v>
      </c>
      <c r="BB6" s="235">
        <f t="shared" si="4"/>
        <v>0</v>
      </c>
      <c r="BC6" s="235">
        <f t="shared" si="4"/>
        <v>0</v>
      </c>
      <c r="BD6" s="235">
        <f t="shared" si="4"/>
        <v>0</v>
      </c>
      <c r="BE6" s="235">
        <f t="shared" si="4"/>
        <v>0</v>
      </c>
      <c r="BF6" s="258"/>
      <c r="BG6" s="235">
        <f t="shared" ref="BG6:BO6" si="5">ROUND(Y4*BG5^3+$E$5*BG5^2+$E$6*BG5+$E$7,0)</f>
        <v>0</v>
      </c>
      <c r="BH6" s="235">
        <f t="shared" si="5"/>
        <v>0</v>
      </c>
      <c r="BI6" s="235">
        <f t="shared" si="5"/>
        <v>0</v>
      </c>
      <c r="BJ6" s="235">
        <f t="shared" si="5"/>
        <v>0</v>
      </c>
      <c r="BK6" s="235">
        <f t="shared" si="5"/>
        <v>0</v>
      </c>
      <c r="BL6" s="235">
        <f t="shared" si="5"/>
        <v>0</v>
      </c>
      <c r="BM6" s="235">
        <f t="shared" si="5"/>
        <v>0</v>
      </c>
      <c r="BN6" s="235">
        <f t="shared" si="5"/>
        <v>0</v>
      </c>
      <c r="BO6" s="235">
        <f t="shared" si="5"/>
        <v>0</v>
      </c>
      <c r="BP6" s="258"/>
    </row>
    <row r="7" spans="1:107" x14ac:dyDescent="0.25">
      <c r="B7" t="s">
        <v>483</v>
      </c>
      <c r="D7" s="463">
        <f>EDATE(Вводные!G8,Вводные!G9)</f>
        <v>47543</v>
      </c>
      <c r="F7" t="s">
        <v>1157</v>
      </c>
    </row>
    <row r="8" spans="1:107" x14ac:dyDescent="0.25">
      <c r="B8" t="s">
        <v>63</v>
      </c>
      <c r="D8" s="463">
        <f>EDATE(D7,Вводные!G51)</f>
        <v>47727</v>
      </c>
      <c r="F8" t="s">
        <v>1158</v>
      </c>
    </row>
    <row r="9" spans="1:107" x14ac:dyDescent="0.25">
      <c r="B9" t="s">
        <v>105</v>
      </c>
      <c r="C9" s="226"/>
      <c r="D9" s="593">
        <f>Вводные!G15</f>
        <v>0.85</v>
      </c>
      <c r="F9" t="s">
        <v>1159</v>
      </c>
    </row>
    <row r="10" spans="1:107" x14ac:dyDescent="0.25">
      <c r="B10" t="s">
        <v>1160</v>
      </c>
      <c r="D10" s="594">
        <f>Вводные!G18</f>
        <v>-0.15</v>
      </c>
      <c r="F10" t="s">
        <v>1161</v>
      </c>
    </row>
    <row r="11" spans="1:107" x14ac:dyDescent="0.25">
      <c r="B11" t="s">
        <v>1162</v>
      </c>
      <c r="D11" s="594">
        <f>Вводные!G16</f>
        <v>0.25</v>
      </c>
      <c r="F11" t="s">
        <v>1163</v>
      </c>
    </row>
    <row r="12" spans="1:107" x14ac:dyDescent="0.25">
      <c r="B12" t="s">
        <v>1164</v>
      </c>
      <c r="D12" s="594">
        <f>Вводные!G52</f>
        <v>0.3</v>
      </c>
      <c r="F12" t="s">
        <v>1165</v>
      </c>
    </row>
    <row r="13" spans="1:107" x14ac:dyDescent="0.25">
      <c r="B13" t="s">
        <v>1166</v>
      </c>
      <c r="D13" s="594">
        <f>Вводные!G46</f>
        <v>1.0991815295067431E-2</v>
      </c>
      <c r="F13" t="s">
        <v>1167</v>
      </c>
    </row>
    <row r="14" spans="1:107" x14ac:dyDescent="0.25">
      <c r="B14" t="s">
        <v>1168</v>
      </c>
      <c r="D14" s="594">
        <f>Вводные!G17</f>
        <v>0.03</v>
      </c>
      <c r="F14" t="s">
        <v>1169</v>
      </c>
    </row>
    <row r="15" spans="1:107" x14ac:dyDescent="0.25">
      <c r="B15" t="s">
        <v>1170</v>
      </c>
      <c r="D15" s="593">
        <f>Вводные!G47</f>
        <v>2.4662697723036864E-3</v>
      </c>
      <c r="F15" t="s">
        <v>1167</v>
      </c>
      <c r="H15" s="263"/>
    </row>
    <row r="16" spans="1:107" x14ac:dyDescent="0.25">
      <c r="C16" s="226"/>
      <c r="E16" s="22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308"/>
      <c r="AS16" s="308">
        <f t="shared" ref="AS16" si="6">AR16</f>
        <v>0</v>
      </c>
      <c r="AT16" s="308">
        <f t="shared" ref="AT16" si="7">AS16</f>
        <v>0</v>
      </c>
      <c r="AU16" s="308">
        <f t="shared" ref="AU16" si="8">AT16</f>
        <v>0</v>
      </c>
      <c r="AV16" s="308">
        <f t="shared" ref="AV16" si="9">AU16</f>
        <v>0</v>
      </c>
      <c r="AW16" s="308">
        <f t="shared" ref="AW16" si="10">AV16</f>
        <v>0</v>
      </c>
      <c r="AX16" s="308">
        <f t="shared" ref="AX16" si="11">AW16</f>
        <v>0</v>
      </c>
      <c r="AY16" s="308">
        <f t="shared" ref="AY16" si="12">AX16</f>
        <v>0</v>
      </c>
      <c r="AZ16" s="308">
        <f t="shared" ref="AZ16" si="13">AY16</f>
        <v>0</v>
      </c>
      <c r="BA16" s="308">
        <f t="shared" ref="BA16" si="14">AZ16</f>
        <v>0</v>
      </c>
      <c r="BB16" s="308">
        <f t="shared" ref="BB16" si="15">BA16</f>
        <v>0</v>
      </c>
      <c r="BC16" s="308">
        <f t="shared" ref="BC16" si="16">BB16</f>
        <v>0</v>
      </c>
      <c r="BD16" s="308">
        <f t="shared" ref="BD16" si="17">BC16</f>
        <v>0</v>
      </c>
      <c r="BE16" s="308">
        <f t="shared" ref="BE16" si="18">BD16</f>
        <v>0</v>
      </c>
      <c r="BF16" s="308">
        <f t="shared" ref="BF16" si="19">BE16</f>
        <v>0</v>
      </c>
      <c r="BG16" s="308">
        <f t="shared" ref="BG16" si="20">BF16</f>
        <v>0</v>
      </c>
      <c r="BH16" s="308">
        <f t="shared" ref="BH16" si="21">BG16</f>
        <v>0</v>
      </c>
      <c r="BI16" s="308">
        <f t="shared" ref="BI16" si="22">BH16</f>
        <v>0</v>
      </c>
      <c r="BJ16" s="308">
        <f t="shared" ref="BJ16" si="23">BI16</f>
        <v>0</v>
      </c>
      <c r="BK16" s="308">
        <f t="shared" ref="BK16" si="24">BJ16</f>
        <v>0</v>
      </c>
      <c r="BL16" s="308">
        <f t="shared" ref="BL16" si="25">BK16</f>
        <v>0</v>
      </c>
      <c r="BM16" s="308">
        <f t="shared" ref="BM16" si="26">BL16</f>
        <v>0</v>
      </c>
      <c r="BN16" s="308">
        <f t="shared" ref="BN16" si="27">BM16</f>
        <v>0</v>
      </c>
      <c r="BO16" s="308">
        <f t="shared" ref="BO16" si="28">BN16</f>
        <v>0</v>
      </c>
      <c r="BP16" s="308">
        <f t="shared" ref="BP16" si="29">BO16</f>
        <v>0</v>
      </c>
      <c r="BQ16" s="308">
        <f t="shared" ref="BQ16" si="30">BP16</f>
        <v>0</v>
      </c>
      <c r="BR16" s="308">
        <f t="shared" ref="BR16" si="31">BQ16</f>
        <v>0</v>
      </c>
      <c r="BS16" s="308">
        <f t="shared" ref="BS16" si="32">BR16</f>
        <v>0</v>
      </c>
      <c r="BT16" s="308">
        <f t="shared" ref="BT16" si="33">BS16</f>
        <v>0</v>
      </c>
      <c r="BU16" s="308">
        <f t="shared" ref="BU16" si="34">BT16</f>
        <v>0</v>
      </c>
      <c r="BV16" s="308">
        <f t="shared" ref="BV16" si="35">BU16</f>
        <v>0</v>
      </c>
      <c r="BW16" s="308">
        <f t="shared" ref="BW16" si="36">BV16</f>
        <v>0</v>
      </c>
      <c r="BX16" s="308">
        <f t="shared" ref="BX16" si="37">BW16</f>
        <v>0</v>
      </c>
      <c r="BY16" s="308">
        <f t="shared" ref="BY16" si="38">BX16</f>
        <v>0</v>
      </c>
      <c r="BZ16" s="308">
        <f t="shared" ref="BZ16" si="39">BY16</f>
        <v>0</v>
      </c>
      <c r="CA16" s="308">
        <f t="shared" ref="CA16" si="40">BZ16</f>
        <v>0</v>
      </c>
      <c r="CB16" s="308">
        <f t="shared" ref="CB16" si="41">CA16</f>
        <v>0</v>
      </c>
      <c r="CC16" s="308">
        <f t="shared" ref="CC16" si="42">CB16</f>
        <v>0</v>
      </c>
      <c r="CD16" s="308">
        <f t="shared" ref="CD16" si="43">CC16</f>
        <v>0</v>
      </c>
      <c r="CE16" s="308">
        <f t="shared" ref="CE16" si="44">CD16</f>
        <v>0</v>
      </c>
      <c r="CF16" s="308">
        <f t="shared" ref="CF16" si="45">CE16</f>
        <v>0</v>
      </c>
      <c r="CG16" s="308">
        <f t="shared" ref="CG16" si="46">CF16</f>
        <v>0</v>
      </c>
      <c r="CH16" s="308">
        <f t="shared" ref="CH16" si="47">CG16</f>
        <v>0</v>
      </c>
      <c r="CI16" s="308">
        <f t="shared" ref="CI16" si="48">CH16</f>
        <v>0</v>
      </c>
      <c r="CJ16" s="308">
        <f t="shared" ref="CJ16" si="49">CI16</f>
        <v>0</v>
      </c>
      <c r="CK16" s="308">
        <f t="shared" ref="CK16" si="50">CJ16</f>
        <v>0</v>
      </c>
      <c r="CL16" s="308">
        <f t="shared" ref="CL16" si="51">CK16</f>
        <v>0</v>
      </c>
      <c r="CM16" s="308">
        <f t="shared" ref="CM16" si="52">CL16</f>
        <v>0</v>
      </c>
      <c r="CN16" s="308">
        <f t="shared" ref="CN16" si="53">CM16</f>
        <v>0</v>
      </c>
      <c r="CO16" s="308">
        <f t="shared" ref="CO16" si="54">CN16</f>
        <v>0</v>
      </c>
      <c r="CP16" s="308">
        <f t="shared" ref="CP16" si="55">CO16</f>
        <v>0</v>
      </c>
      <c r="CQ16" s="308">
        <f t="shared" ref="CQ16" si="56">CP16</f>
        <v>0</v>
      </c>
      <c r="CR16" s="308">
        <f t="shared" ref="CR16" si="57">CQ16</f>
        <v>0</v>
      </c>
      <c r="CS16" s="308">
        <f t="shared" ref="CS16" si="58">CR16</f>
        <v>0</v>
      </c>
      <c r="CT16" s="308">
        <f t="shared" ref="CT16" si="59">CS16</f>
        <v>0</v>
      </c>
      <c r="CU16" s="308">
        <f t="shared" ref="CU16" si="60">CT16</f>
        <v>0</v>
      </c>
      <c r="CV16" s="308">
        <f t="shared" ref="CV16" si="61">CU16</f>
        <v>0</v>
      </c>
      <c r="CW16" s="308">
        <f t="shared" ref="CW16" si="62">CV16</f>
        <v>0</v>
      </c>
      <c r="CX16" s="308">
        <f t="shared" ref="CX16" si="63">CW16</f>
        <v>0</v>
      </c>
      <c r="CY16" s="308">
        <f t="shared" ref="CY16" si="64">CX16</f>
        <v>0</v>
      </c>
      <c r="CZ16" s="308">
        <f t="shared" ref="CZ16" si="65">CY16</f>
        <v>0</v>
      </c>
      <c r="DA16" s="308">
        <f t="shared" ref="DA16" si="66">CZ16</f>
        <v>0</v>
      </c>
      <c r="DB16" s="308">
        <f t="shared" ref="DB16" si="67">DA16</f>
        <v>0</v>
      </c>
      <c r="DC16" s="308">
        <f t="shared" ref="DC16" si="68">DB16</f>
        <v>0</v>
      </c>
    </row>
    <row r="17" spans="3:107" x14ac:dyDescent="0.25">
      <c r="H17" s="259"/>
      <c r="I17" s="259">
        <f t="shared" ref="I17:BT17" si="69">I16*(1+$D$17)</f>
        <v>0</v>
      </c>
      <c r="J17" s="259">
        <f t="shared" si="69"/>
        <v>0</v>
      </c>
      <c r="K17" s="259">
        <f t="shared" si="69"/>
        <v>0</v>
      </c>
      <c r="L17" s="259">
        <f t="shared" si="69"/>
        <v>0</v>
      </c>
      <c r="M17" s="259">
        <f t="shared" si="69"/>
        <v>0</v>
      </c>
      <c r="N17" s="259">
        <f t="shared" si="69"/>
        <v>0</v>
      </c>
      <c r="O17" s="259">
        <f t="shared" si="69"/>
        <v>0</v>
      </c>
      <c r="P17" s="259">
        <f t="shared" si="69"/>
        <v>0</v>
      </c>
      <c r="Q17" s="259">
        <f t="shared" si="69"/>
        <v>0</v>
      </c>
      <c r="R17" s="259">
        <f t="shared" si="69"/>
        <v>0</v>
      </c>
      <c r="S17" s="259">
        <f t="shared" si="69"/>
        <v>0</v>
      </c>
      <c r="T17" s="259">
        <f t="shared" si="69"/>
        <v>0</v>
      </c>
      <c r="U17" s="259">
        <f t="shared" si="69"/>
        <v>0</v>
      </c>
      <c r="V17" s="259">
        <f t="shared" si="69"/>
        <v>0</v>
      </c>
      <c r="W17" s="259">
        <f t="shared" si="69"/>
        <v>0</v>
      </c>
      <c r="X17" s="259">
        <f t="shared" si="69"/>
        <v>0</v>
      </c>
      <c r="Y17" s="259">
        <f t="shared" si="69"/>
        <v>0</v>
      </c>
      <c r="Z17" s="259">
        <f t="shared" si="69"/>
        <v>0</v>
      </c>
      <c r="AA17" s="259">
        <f t="shared" si="69"/>
        <v>0</v>
      </c>
      <c r="AB17" s="259">
        <f t="shared" si="69"/>
        <v>0</v>
      </c>
      <c r="AC17" s="259">
        <f t="shared" si="69"/>
        <v>0</v>
      </c>
      <c r="AD17" s="259">
        <f t="shared" si="69"/>
        <v>0</v>
      </c>
      <c r="AE17" s="259">
        <f t="shared" si="69"/>
        <v>0</v>
      </c>
      <c r="AF17" s="259">
        <f t="shared" si="69"/>
        <v>0</v>
      </c>
      <c r="AG17" s="259">
        <f t="shared" si="69"/>
        <v>0</v>
      </c>
      <c r="AH17" s="259">
        <f t="shared" si="69"/>
        <v>0</v>
      </c>
      <c r="AI17" s="259">
        <f t="shared" si="69"/>
        <v>0</v>
      </c>
      <c r="AJ17" s="259">
        <f t="shared" si="69"/>
        <v>0</v>
      </c>
      <c r="AK17" s="259">
        <f t="shared" si="69"/>
        <v>0</v>
      </c>
      <c r="AL17" s="259">
        <f t="shared" si="69"/>
        <v>0</v>
      </c>
      <c r="AM17" s="259">
        <f t="shared" si="69"/>
        <v>0</v>
      </c>
      <c r="AN17" s="259">
        <f t="shared" si="69"/>
        <v>0</v>
      </c>
      <c r="AO17" s="259">
        <f t="shared" si="69"/>
        <v>0</v>
      </c>
      <c r="AP17" s="259">
        <f t="shared" si="69"/>
        <v>0</v>
      </c>
      <c r="AQ17" s="259">
        <f t="shared" si="69"/>
        <v>0</v>
      </c>
      <c r="AR17" s="259">
        <f t="shared" si="69"/>
        <v>0</v>
      </c>
      <c r="AS17" s="259">
        <f t="shared" si="69"/>
        <v>0</v>
      </c>
      <c r="AT17" s="259">
        <f t="shared" si="69"/>
        <v>0</v>
      </c>
      <c r="AU17" s="259">
        <f t="shared" si="69"/>
        <v>0</v>
      </c>
      <c r="AV17" s="259">
        <f t="shared" si="69"/>
        <v>0</v>
      </c>
      <c r="AW17" s="259">
        <f t="shared" si="69"/>
        <v>0</v>
      </c>
      <c r="AX17" s="259">
        <f t="shared" si="69"/>
        <v>0</v>
      </c>
      <c r="AY17" s="259">
        <f t="shared" si="69"/>
        <v>0</v>
      </c>
      <c r="AZ17" s="259">
        <f t="shared" si="69"/>
        <v>0</v>
      </c>
      <c r="BA17" s="259">
        <f t="shared" si="69"/>
        <v>0</v>
      </c>
      <c r="BB17" s="259">
        <f t="shared" si="69"/>
        <v>0</v>
      </c>
      <c r="BC17" s="259">
        <f t="shared" si="69"/>
        <v>0</v>
      </c>
      <c r="BD17" s="259">
        <f t="shared" si="69"/>
        <v>0</v>
      </c>
      <c r="BE17" s="259">
        <f t="shared" si="69"/>
        <v>0</v>
      </c>
      <c r="BF17" s="259">
        <f t="shared" si="69"/>
        <v>0</v>
      </c>
      <c r="BG17" s="259">
        <f t="shared" si="69"/>
        <v>0</v>
      </c>
      <c r="BH17" s="259">
        <f t="shared" si="69"/>
        <v>0</v>
      </c>
      <c r="BI17" s="259">
        <f t="shared" si="69"/>
        <v>0</v>
      </c>
      <c r="BJ17" s="259">
        <f t="shared" si="69"/>
        <v>0</v>
      </c>
      <c r="BK17" s="259">
        <f t="shared" si="69"/>
        <v>0</v>
      </c>
      <c r="BL17" s="259">
        <f t="shared" si="69"/>
        <v>0</v>
      </c>
      <c r="BM17" s="259">
        <f t="shared" si="69"/>
        <v>0</v>
      </c>
      <c r="BN17" s="259">
        <f t="shared" si="69"/>
        <v>0</v>
      </c>
      <c r="BO17" s="259">
        <f t="shared" si="69"/>
        <v>0</v>
      </c>
      <c r="BP17" s="259">
        <f t="shared" si="69"/>
        <v>0</v>
      </c>
      <c r="BQ17" s="259">
        <f t="shared" si="69"/>
        <v>0</v>
      </c>
      <c r="BR17" s="259">
        <f t="shared" si="69"/>
        <v>0</v>
      </c>
      <c r="BS17" s="259">
        <f t="shared" si="69"/>
        <v>0</v>
      </c>
      <c r="BT17" s="259">
        <f t="shared" si="69"/>
        <v>0</v>
      </c>
      <c r="BU17" s="259">
        <f t="shared" ref="BU17:DC17" si="70">BU16*(1+$D$17)</f>
        <v>0</v>
      </c>
      <c r="BV17" s="259">
        <f t="shared" si="70"/>
        <v>0</v>
      </c>
      <c r="BW17" s="259">
        <f t="shared" si="70"/>
        <v>0</v>
      </c>
      <c r="BX17" s="259">
        <f t="shared" si="70"/>
        <v>0</v>
      </c>
      <c r="BY17" s="259">
        <f t="shared" si="70"/>
        <v>0</v>
      </c>
      <c r="BZ17" s="259">
        <f t="shared" si="70"/>
        <v>0</v>
      </c>
      <c r="CA17" s="259">
        <f t="shared" si="70"/>
        <v>0</v>
      </c>
      <c r="CB17" s="259">
        <f t="shared" si="70"/>
        <v>0</v>
      </c>
      <c r="CC17" s="259">
        <f t="shared" si="70"/>
        <v>0</v>
      </c>
      <c r="CD17" s="259">
        <f t="shared" si="70"/>
        <v>0</v>
      </c>
      <c r="CE17" s="259">
        <f t="shared" si="70"/>
        <v>0</v>
      </c>
      <c r="CF17" s="259">
        <f t="shared" si="70"/>
        <v>0</v>
      </c>
      <c r="CG17" s="259">
        <f t="shared" si="70"/>
        <v>0</v>
      </c>
      <c r="CH17" s="259">
        <f t="shared" si="70"/>
        <v>0</v>
      </c>
      <c r="CI17" s="259">
        <f t="shared" si="70"/>
        <v>0</v>
      </c>
      <c r="CJ17" s="259">
        <f t="shared" si="70"/>
        <v>0</v>
      </c>
      <c r="CK17" s="259">
        <f t="shared" si="70"/>
        <v>0</v>
      </c>
      <c r="CL17" s="259">
        <f t="shared" si="70"/>
        <v>0</v>
      </c>
      <c r="CM17" s="259">
        <f t="shared" si="70"/>
        <v>0</v>
      </c>
      <c r="CN17" s="259">
        <f t="shared" si="70"/>
        <v>0</v>
      </c>
      <c r="CO17" s="259">
        <f t="shared" si="70"/>
        <v>0</v>
      </c>
      <c r="CP17" s="259">
        <f t="shared" si="70"/>
        <v>0</v>
      </c>
      <c r="CQ17" s="259">
        <f t="shared" si="70"/>
        <v>0</v>
      </c>
      <c r="CR17" s="259">
        <f t="shared" si="70"/>
        <v>0</v>
      </c>
      <c r="CS17" s="259">
        <f t="shared" si="70"/>
        <v>0</v>
      </c>
      <c r="CT17" s="259">
        <f t="shared" si="70"/>
        <v>0</v>
      </c>
      <c r="CU17" s="259">
        <f t="shared" si="70"/>
        <v>0</v>
      </c>
      <c r="CV17" s="259">
        <f t="shared" si="70"/>
        <v>0</v>
      </c>
      <c r="CW17" s="259">
        <f t="shared" si="70"/>
        <v>0</v>
      </c>
      <c r="CX17" s="259">
        <f t="shared" si="70"/>
        <v>0</v>
      </c>
      <c r="CY17" s="259">
        <f t="shared" si="70"/>
        <v>0</v>
      </c>
      <c r="CZ17" s="259">
        <f t="shared" si="70"/>
        <v>0</v>
      </c>
      <c r="DA17" s="259">
        <f t="shared" si="70"/>
        <v>0</v>
      </c>
      <c r="DB17" s="259">
        <f t="shared" si="70"/>
        <v>0</v>
      </c>
      <c r="DC17" s="259">
        <f t="shared" si="70"/>
        <v>0</v>
      </c>
    </row>
    <row r="20" spans="3:107" x14ac:dyDescent="0.25">
      <c r="C20" t="str">
        <f>Вводные!B8</f>
        <v>Дата РнС</v>
      </c>
      <c r="D20" s="595">
        <f>Вводные!G10</f>
        <v>46813</v>
      </c>
    </row>
    <row r="21" spans="3:107" x14ac:dyDescent="0.25">
      <c r="C21" t="str">
        <f>Вводные!B10</f>
        <v>Старт продаж</v>
      </c>
      <c r="D21" s="595">
        <f>Вводные!G8</f>
        <v>46813</v>
      </c>
      <c r="I21">
        <f t="shared" ref="I21:BT21" si="71">IF(AND(I$2&gt;=$D21,I$2&lt;$D22),1,0)</f>
        <v>0</v>
      </c>
      <c r="J21">
        <f t="shared" si="71"/>
        <v>0</v>
      </c>
      <c r="K21">
        <f t="shared" si="71"/>
        <v>0</v>
      </c>
      <c r="L21">
        <f t="shared" si="71"/>
        <v>0</v>
      </c>
      <c r="M21">
        <f t="shared" si="71"/>
        <v>0</v>
      </c>
      <c r="N21">
        <f t="shared" si="71"/>
        <v>0</v>
      </c>
      <c r="O21">
        <f t="shared" si="71"/>
        <v>0</v>
      </c>
      <c r="P21">
        <f t="shared" si="71"/>
        <v>0</v>
      </c>
      <c r="Q21">
        <f t="shared" si="71"/>
        <v>0</v>
      </c>
      <c r="R21">
        <f t="shared" si="71"/>
        <v>0</v>
      </c>
      <c r="S21">
        <f t="shared" si="71"/>
        <v>0</v>
      </c>
      <c r="T21">
        <f t="shared" si="71"/>
        <v>0</v>
      </c>
      <c r="U21">
        <f t="shared" si="71"/>
        <v>0</v>
      </c>
      <c r="V21">
        <f t="shared" si="71"/>
        <v>0</v>
      </c>
      <c r="W21">
        <f t="shared" si="71"/>
        <v>0</v>
      </c>
      <c r="X21">
        <f t="shared" si="71"/>
        <v>0</v>
      </c>
      <c r="Y21">
        <f t="shared" si="71"/>
        <v>0</v>
      </c>
      <c r="Z21">
        <f t="shared" si="71"/>
        <v>1</v>
      </c>
      <c r="AA21">
        <f t="shared" si="71"/>
        <v>1</v>
      </c>
      <c r="AB21">
        <f t="shared" si="71"/>
        <v>1</v>
      </c>
      <c r="AC21">
        <f t="shared" si="71"/>
        <v>1</v>
      </c>
      <c r="AD21">
        <f t="shared" si="71"/>
        <v>1</v>
      </c>
      <c r="AE21">
        <f t="shared" si="71"/>
        <v>1</v>
      </c>
      <c r="AF21">
        <f t="shared" si="71"/>
        <v>1</v>
      </c>
      <c r="AG21">
        <f t="shared" si="71"/>
        <v>1</v>
      </c>
      <c r="AH21">
        <f t="shared" si="71"/>
        <v>1</v>
      </c>
      <c r="AI21">
        <f t="shared" si="71"/>
        <v>1</v>
      </c>
      <c r="AJ21">
        <f t="shared" si="71"/>
        <v>1</v>
      </c>
      <c r="AK21">
        <f t="shared" si="71"/>
        <v>1</v>
      </c>
      <c r="AL21">
        <f t="shared" si="71"/>
        <v>1</v>
      </c>
      <c r="AM21">
        <f t="shared" si="71"/>
        <v>1</v>
      </c>
      <c r="AN21">
        <f t="shared" si="71"/>
        <v>1</v>
      </c>
      <c r="AO21">
        <f t="shared" si="71"/>
        <v>1</v>
      </c>
      <c r="AP21">
        <f t="shared" si="71"/>
        <v>1</v>
      </c>
      <c r="AQ21">
        <f t="shared" si="71"/>
        <v>1</v>
      </c>
      <c r="AR21">
        <f t="shared" si="71"/>
        <v>1</v>
      </c>
      <c r="AS21">
        <f t="shared" si="71"/>
        <v>1</v>
      </c>
      <c r="AT21">
        <f t="shared" si="71"/>
        <v>1</v>
      </c>
      <c r="AU21">
        <f t="shared" si="71"/>
        <v>1</v>
      </c>
      <c r="AV21">
        <f t="shared" si="71"/>
        <v>1</v>
      </c>
      <c r="AW21">
        <f t="shared" si="71"/>
        <v>1</v>
      </c>
      <c r="AX21">
        <f t="shared" si="71"/>
        <v>0</v>
      </c>
      <c r="AY21">
        <f t="shared" si="71"/>
        <v>0</v>
      </c>
      <c r="AZ21">
        <f t="shared" si="71"/>
        <v>0</v>
      </c>
      <c r="BA21">
        <f t="shared" si="71"/>
        <v>0</v>
      </c>
      <c r="BB21">
        <f t="shared" si="71"/>
        <v>0</v>
      </c>
      <c r="BC21">
        <f t="shared" si="71"/>
        <v>0</v>
      </c>
      <c r="BD21">
        <f t="shared" si="71"/>
        <v>0</v>
      </c>
      <c r="BE21">
        <f t="shared" si="71"/>
        <v>0</v>
      </c>
      <c r="BF21">
        <f t="shared" si="71"/>
        <v>0</v>
      </c>
      <c r="BG21">
        <f t="shared" si="71"/>
        <v>0</v>
      </c>
      <c r="BH21">
        <f t="shared" si="71"/>
        <v>0</v>
      </c>
      <c r="BI21">
        <f t="shared" si="71"/>
        <v>0</v>
      </c>
      <c r="BJ21">
        <f t="shared" si="71"/>
        <v>0</v>
      </c>
      <c r="BK21">
        <f t="shared" si="71"/>
        <v>0</v>
      </c>
      <c r="BL21">
        <f t="shared" si="71"/>
        <v>0</v>
      </c>
      <c r="BM21">
        <f t="shared" si="71"/>
        <v>0</v>
      </c>
      <c r="BN21">
        <f t="shared" si="71"/>
        <v>0</v>
      </c>
      <c r="BO21">
        <f t="shared" si="71"/>
        <v>0</v>
      </c>
      <c r="BP21">
        <f t="shared" si="71"/>
        <v>0</v>
      </c>
      <c r="BQ21">
        <f t="shared" si="71"/>
        <v>0</v>
      </c>
      <c r="BR21">
        <f t="shared" si="71"/>
        <v>0</v>
      </c>
      <c r="BS21">
        <f t="shared" si="71"/>
        <v>0</v>
      </c>
      <c r="BT21">
        <f t="shared" si="71"/>
        <v>0</v>
      </c>
      <c r="BU21">
        <f t="shared" ref="BU21:DC21" si="72">IF(AND(BU$2&gt;=$D21,BU$2&lt;$D22),1,0)</f>
        <v>0</v>
      </c>
      <c r="BV21">
        <f t="shared" si="72"/>
        <v>0</v>
      </c>
      <c r="BW21">
        <f t="shared" si="72"/>
        <v>0</v>
      </c>
      <c r="BX21">
        <f t="shared" si="72"/>
        <v>0</v>
      </c>
      <c r="BY21">
        <f t="shared" si="72"/>
        <v>0</v>
      </c>
      <c r="BZ21">
        <f t="shared" si="72"/>
        <v>0</v>
      </c>
      <c r="CA21">
        <f t="shared" si="72"/>
        <v>0</v>
      </c>
      <c r="CB21">
        <f t="shared" si="72"/>
        <v>0</v>
      </c>
      <c r="CC21">
        <f t="shared" si="72"/>
        <v>0</v>
      </c>
      <c r="CD21">
        <f t="shared" si="72"/>
        <v>0</v>
      </c>
      <c r="CE21">
        <f t="shared" si="72"/>
        <v>0</v>
      </c>
      <c r="CF21">
        <f t="shared" si="72"/>
        <v>0</v>
      </c>
      <c r="CG21">
        <f t="shared" si="72"/>
        <v>0</v>
      </c>
      <c r="CH21">
        <f t="shared" si="72"/>
        <v>0</v>
      </c>
      <c r="CI21">
        <f t="shared" si="72"/>
        <v>0</v>
      </c>
      <c r="CJ21">
        <f t="shared" si="72"/>
        <v>0</v>
      </c>
      <c r="CK21">
        <f t="shared" si="72"/>
        <v>0</v>
      </c>
      <c r="CL21">
        <f t="shared" si="72"/>
        <v>0</v>
      </c>
      <c r="CM21">
        <f t="shared" si="72"/>
        <v>0</v>
      </c>
      <c r="CN21">
        <f t="shared" si="72"/>
        <v>0</v>
      </c>
      <c r="CO21">
        <f t="shared" si="72"/>
        <v>0</v>
      </c>
      <c r="CP21">
        <f t="shared" si="72"/>
        <v>0</v>
      </c>
      <c r="CQ21">
        <f t="shared" si="72"/>
        <v>0</v>
      </c>
      <c r="CR21">
        <f t="shared" si="72"/>
        <v>0</v>
      </c>
      <c r="CS21">
        <f t="shared" si="72"/>
        <v>0</v>
      </c>
      <c r="CT21">
        <f t="shared" si="72"/>
        <v>0</v>
      </c>
      <c r="CU21">
        <f t="shared" si="72"/>
        <v>0</v>
      </c>
      <c r="CV21">
        <f t="shared" si="72"/>
        <v>0</v>
      </c>
      <c r="CW21">
        <f t="shared" si="72"/>
        <v>0</v>
      </c>
      <c r="CX21">
        <f t="shared" si="72"/>
        <v>0</v>
      </c>
      <c r="CY21">
        <f t="shared" si="72"/>
        <v>0</v>
      </c>
      <c r="CZ21">
        <f t="shared" si="72"/>
        <v>0</v>
      </c>
      <c r="DA21">
        <f t="shared" si="72"/>
        <v>0</v>
      </c>
      <c r="DB21">
        <f t="shared" si="72"/>
        <v>0</v>
      </c>
      <c r="DC21">
        <f t="shared" si="72"/>
        <v>0</v>
      </c>
    </row>
    <row r="22" spans="3:107" x14ac:dyDescent="0.25">
      <c r="C22" s="637" t="s">
        <v>1171</v>
      </c>
      <c r="D22" s="595">
        <f>EDATE(Вводные!G8,Вводные!G9)</f>
        <v>47543</v>
      </c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  <c r="AA22" s="229"/>
      <c r="AB22" s="229"/>
      <c r="AC22" s="229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29"/>
      <c r="AZ22" s="229"/>
      <c r="BA22" s="229"/>
      <c r="BB22" s="229"/>
      <c r="BC22" s="229"/>
      <c r="BD22" s="229"/>
      <c r="BE22" s="229"/>
      <c r="BF22" s="229"/>
      <c r="BG22" s="229"/>
      <c r="BH22" s="229"/>
      <c r="BI22" s="229"/>
      <c r="BJ22" s="229"/>
      <c r="BK22" s="229"/>
      <c r="BL22" s="229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29"/>
      <c r="CQ22" s="229"/>
      <c r="CR22" s="229"/>
      <c r="CS22" s="229"/>
      <c r="CT22" s="229"/>
      <c r="CU22" s="229"/>
      <c r="CV22" s="229"/>
      <c r="CW22" s="229"/>
      <c r="CX22" s="229"/>
      <c r="CY22" s="229"/>
      <c r="CZ22" s="229"/>
      <c r="DA22" s="229"/>
      <c r="DB22" s="229"/>
      <c r="DC22" s="229"/>
    </row>
    <row r="23" spans="3:107" x14ac:dyDescent="0.25">
      <c r="C23" s="637" t="s">
        <v>63</v>
      </c>
      <c r="D23" s="463">
        <f>EDATE(D22,Вводные!G51)</f>
        <v>47727</v>
      </c>
    </row>
    <row r="24" spans="3:107" x14ac:dyDescent="0.25">
      <c r="C24" s="226"/>
      <c r="D24" s="400"/>
      <c r="E24" s="400"/>
      <c r="F24" s="400"/>
      <c r="G24" s="226"/>
      <c r="H24" s="400"/>
      <c r="I24" s="400"/>
      <c r="J24" s="400"/>
      <c r="K24" s="400"/>
      <c r="L24" s="400"/>
      <c r="M24" s="400"/>
      <c r="N24" s="400"/>
      <c r="O24" s="400"/>
      <c r="P24" s="400"/>
      <c r="Q24" s="400"/>
      <c r="R24" s="400"/>
      <c r="S24" s="400"/>
      <c r="T24" s="400"/>
      <c r="U24" s="400"/>
      <c r="V24" s="400"/>
      <c r="W24" s="400"/>
      <c r="X24" s="400"/>
      <c r="Y24" s="400"/>
      <c r="Z24" s="400"/>
      <c r="AA24" s="400"/>
      <c r="AB24" s="400"/>
      <c r="AC24" s="400"/>
      <c r="AD24" s="400"/>
      <c r="AE24" s="400"/>
      <c r="AF24" s="400"/>
      <c r="AG24" s="400"/>
      <c r="AH24" s="400"/>
      <c r="AI24" s="400"/>
      <c r="AJ24" s="400"/>
      <c r="AK24" s="400"/>
      <c r="AL24" s="400"/>
      <c r="AM24" s="400"/>
      <c r="AN24" s="400"/>
      <c r="AO24" s="400"/>
      <c r="AP24" s="400"/>
      <c r="AQ24" s="400"/>
      <c r="AR24" s="400"/>
      <c r="AS24" s="400"/>
      <c r="AT24" s="400"/>
      <c r="AU24" s="400"/>
      <c r="AV24" s="400"/>
      <c r="AW24" s="400"/>
      <c r="AX24" s="400"/>
      <c r="AY24" s="400"/>
      <c r="AZ24" s="400"/>
      <c r="BA24" s="400"/>
      <c r="BB24" s="400"/>
      <c r="BC24" s="400"/>
      <c r="BD24" s="400"/>
      <c r="BE24" s="400"/>
      <c r="BF24" s="400"/>
      <c r="BG24" s="400"/>
      <c r="BH24" s="400"/>
      <c r="BI24" s="400"/>
      <c r="BJ24" s="400"/>
      <c r="BK24" s="400"/>
      <c r="BL24" s="400"/>
      <c r="BM24" s="400"/>
      <c r="BN24" s="400"/>
      <c r="BO24" s="400"/>
      <c r="BP24" s="400"/>
      <c r="BQ24" s="400"/>
      <c r="BR24" s="400"/>
      <c r="BS24" s="400"/>
      <c r="BT24" s="400"/>
      <c r="BU24" s="400"/>
      <c r="BV24" s="400"/>
      <c r="BW24" s="400"/>
      <c r="BX24" s="400"/>
      <c r="BY24" s="400"/>
      <c r="BZ24" s="400"/>
      <c r="CA24" s="400"/>
      <c r="CB24" s="400"/>
      <c r="CC24" s="400"/>
      <c r="CD24" s="400"/>
      <c r="CE24" s="400"/>
      <c r="CF24" s="400"/>
      <c r="CG24" s="400"/>
      <c r="CH24" s="400"/>
      <c r="CI24" s="400"/>
      <c r="CJ24" s="400"/>
      <c r="CK24" s="400"/>
      <c r="CL24" s="400"/>
      <c r="CM24" s="400"/>
      <c r="CN24" s="400"/>
      <c r="CO24" s="400"/>
      <c r="CP24" s="400"/>
      <c r="CQ24" s="400"/>
      <c r="CR24" s="400"/>
      <c r="CS24" s="400"/>
      <c r="CT24" s="400"/>
      <c r="CU24" s="400"/>
      <c r="CV24" s="400"/>
      <c r="CW24" s="400"/>
      <c r="CX24" s="400"/>
      <c r="CY24" s="400"/>
      <c r="CZ24" s="400"/>
      <c r="DA24" s="400"/>
      <c r="DB24" s="400"/>
      <c r="DC24" s="400"/>
    </row>
    <row r="25" spans="3:107" x14ac:dyDescent="0.25">
      <c r="D25" s="199"/>
    </row>
    <row r="26" spans="3:107" x14ac:dyDescent="0.25">
      <c r="C26" t="s">
        <v>1172</v>
      </c>
      <c r="D26" s="260">
        <f>ТЭП!G26</f>
        <v>24691</v>
      </c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7"/>
      <c r="BF26" s="207"/>
      <c r="BG26" s="207"/>
      <c r="BH26" s="207"/>
      <c r="BI26" s="207"/>
      <c r="BJ26" s="207"/>
      <c r="BK26" s="207"/>
      <c r="BL26" s="207"/>
      <c r="BM26" s="207"/>
      <c r="BN26" s="207"/>
      <c r="BO26" s="207"/>
      <c r="BP26" s="207"/>
      <c r="BQ26" s="207"/>
      <c r="BR26" s="207"/>
      <c r="BS26" s="207"/>
      <c r="BT26" s="207"/>
      <c r="BU26" s="207"/>
      <c r="BV26" s="207"/>
      <c r="BW26" s="207"/>
      <c r="BX26" s="207"/>
      <c r="BY26" s="207"/>
      <c r="BZ26" s="207"/>
      <c r="CA26" s="207"/>
      <c r="CB26" s="207"/>
      <c r="CC26" s="207"/>
      <c r="CD26" s="207"/>
      <c r="CE26" s="207"/>
      <c r="CF26" s="207"/>
      <c r="CG26" s="207"/>
      <c r="CH26" s="207"/>
      <c r="CI26" s="207"/>
      <c r="CJ26" s="207"/>
      <c r="CK26" s="207"/>
      <c r="CL26" s="207"/>
      <c r="CM26" s="207"/>
      <c r="CN26" s="207"/>
      <c r="CO26" s="207"/>
      <c r="CP26" s="207"/>
      <c r="CQ26" s="207"/>
      <c r="CR26" s="207"/>
      <c r="CS26" s="207"/>
      <c r="CT26" s="207"/>
      <c r="CU26" s="207"/>
      <c r="CV26" s="207"/>
      <c r="CW26" s="207"/>
      <c r="CX26" s="207"/>
      <c r="CY26" s="207"/>
      <c r="CZ26" s="207"/>
      <c r="DA26" s="207"/>
      <c r="DB26" s="207"/>
      <c r="DC26" s="207"/>
    </row>
    <row r="27" spans="3:107" x14ac:dyDescent="0.25">
      <c r="C27" t="s">
        <v>1173</v>
      </c>
      <c r="D27" s="260">
        <f>ТЭП!I26</f>
        <v>357</v>
      </c>
      <c r="G27" s="261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7"/>
      <c r="BG27" s="207"/>
      <c r="BH27" s="207"/>
      <c r="BI27" s="207"/>
      <c r="BJ27" s="207"/>
      <c r="BK27" s="207"/>
      <c r="BL27" s="207"/>
      <c r="BM27" s="207"/>
      <c r="BN27" s="207"/>
      <c r="BO27" s="207"/>
      <c r="BP27" s="207"/>
      <c r="BQ27" s="207"/>
      <c r="BR27" s="207"/>
      <c r="BS27" s="207"/>
      <c r="BT27" s="207"/>
      <c r="BU27" s="207"/>
      <c r="BV27" s="207"/>
      <c r="BW27" s="207"/>
      <c r="BX27" s="207"/>
      <c r="BY27" s="207"/>
      <c r="BZ27" s="207"/>
      <c r="CA27" s="207"/>
      <c r="CB27" s="207"/>
      <c r="CC27" s="207"/>
      <c r="CD27" s="207"/>
      <c r="CE27" s="207"/>
      <c r="CF27" s="207"/>
      <c r="CG27" s="207"/>
      <c r="CH27" s="207"/>
      <c r="CI27" s="207"/>
      <c r="CJ27" s="207"/>
      <c r="CK27" s="207"/>
      <c r="CL27" s="207"/>
      <c r="CM27" s="207"/>
      <c r="CN27" s="207"/>
      <c r="CO27" s="207"/>
      <c r="CP27" s="207"/>
      <c r="CQ27" s="207"/>
      <c r="CR27" s="207"/>
      <c r="CS27" s="207"/>
      <c r="CT27" s="207"/>
      <c r="CU27" s="207"/>
      <c r="CV27" s="207"/>
      <c r="CW27" s="207"/>
      <c r="CX27" s="207"/>
      <c r="CY27" s="207"/>
      <c r="CZ27" s="207"/>
      <c r="DA27" s="207"/>
      <c r="DB27" s="207"/>
      <c r="DC27" s="207"/>
    </row>
    <row r="28" spans="3:107" x14ac:dyDescent="0.25">
      <c r="C28" t="s">
        <v>15</v>
      </c>
      <c r="D28" s="401">
        <f>Вводные!G11</f>
        <v>675</v>
      </c>
    </row>
    <row r="29" spans="3:107" x14ac:dyDescent="0.25">
      <c r="C29" t="s">
        <v>1174</v>
      </c>
      <c r="D29" s="308">
        <f>IFERROR(INDEX($H$64:$DC$64,1,MATCH($D$22,$H$54:$DC$54,0))/$D$28-1,0)</f>
        <v>0.29999999999999805</v>
      </c>
      <c r="F29" s="259"/>
      <c r="H29" s="259"/>
      <c r="I29" s="259">
        <f t="shared" ref="I29:BT29" si="73">I24</f>
        <v>0</v>
      </c>
      <c r="J29" s="259">
        <f t="shared" si="73"/>
        <v>0</v>
      </c>
      <c r="K29" s="259">
        <f t="shared" si="73"/>
        <v>0</v>
      </c>
      <c r="L29" s="259">
        <f t="shared" si="73"/>
        <v>0</v>
      </c>
      <c r="M29" s="259">
        <f t="shared" si="73"/>
        <v>0</v>
      </c>
      <c r="N29" s="259">
        <f t="shared" si="73"/>
        <v>0</v>
      </c>
      <c r="O29" s="259">
        <f t="shared" si="73"/>
        <v>0</v>
      </c>
      <c r="P29" s="259">
        <f t="shared" si="73"/>
        <v>0</v>
      </c>
      <c r="Q29" s="259">
        <f t="shared" si="73"/>
        <v>0</v>
      </c>
      <c r="R29" s="259">
        <f t="shared" si="73"/>
        <v>0</v>
      </c>
      <c r="S29" s="259">
        <f t="shared" si="73"/>
        <v>0</v>
      </c>
      <c r="T29" s="259">
        <f t="shared" si="73"/>
        <v>0</v>
      </c>
      <c r="U29" s="259">
        <f t="shared" si="73"/>
        <v>0</v>
      </c>
      <c r="V29" s="259">
        <f t="shared" si="73"/>
        <v>0</v>
      </c>
      <c r="W29" s="259">
        <f t="shared" si="73"/>
        <v>0</v>
      </c>
      <c r="X29" s="259">
        <f t="shared" si="73"/>
        <v>0</v>
      </c>
      <c r="Y29" s="259">
        <f t="shared" si="73"/>
        <v>0</v>
      </c>
      <c r="Z29" s="259">
        <f t="shared" si="73"/>
        <v>0</v>
      </c>
      <c r="AA29" s="259">
        <f t="shared" si="73"/>
        <v>0</v>
      </c>
      <c r="AB29" s="259">
        <f t="shared" si="73"/>
        <v>0</v>
      </c>
      <c r="AC29" s="259">
        <f t="shared" si="73"/>
        <v>0</v>
      </c>
      <c r="AD29" s="259">
        <f t="shared" si="73"/>
        <v>0</v>
      </c>
      <c r="AE29" s="259">
        <f t="shared" si="73"/>
        <v>0</v>
      </c>
      <c r="AF29" s="259">
        <f t="shared" si="73"/>
        <v>0</v>
      </c>
      <c r="AG29" s="259">
        <f t="shared" si="73"/>
        <v>0</v>
      </c>
      <c r="AH29" s="259">
        <f t="shared" si="73"/>
        <v>0</v>
      </c>
      <c r="AI29" s="259">
        <f t="shared" si="73"/>
        <v>0</v>
      </c>
      <c r="AJ29" s="259">
        <f t="shared" si="73"/>
        <v>0</v>
      </c>
      <c r="AK29" s="259">
        <f t="shared" si="73"/>
        <v>0</v>
      </c>
      <c r="AL29" s="259">
        <f t="shared" si="73"/>
        <v>0</v>
      </c>
      <c r="AM29" s="259">
        <f t="shared" si="73"/>
        <v>0</v>
      </c>
      <c r="AN29" s="259">
        <f t="shared" si="73"/>
        <v>0</v>
      </c>
      <c r="AO29" s="259">
        <f t="shared" si="73"/>
        <v>0</v>
      </c>
      <c r="AP29" s="259">
        <f t="shared" si="73"/>
        <v>0</v>
      </c>
      <c r="AQ29" s="259">
        <f t="shared" si="73"/>
        <v>0</v>
      </c>
      <c r="AR29" s="259">
        <f t="shared" si="73"/>
        <v>0</v>
      </c>
      <c r="AS29" s="259">
        <f t="shared" si="73"/>
        <v>0</v>
      </c>
      <c r="AT29" s="259">
        <f t="shared" si="73"/>
        <v>0</v>
      </c>
      <c r="AU29" s="259">
        <f t="shared" si="73"/>
        <v>0</v>
      </c>
      <c r="AV29" s="259">
        <f t="shared" si="73"/>
        <v>0</v>
      </c>
      <c r="AW29" s="259">
        <f t="shared" si="73"/>
        <v>0</v>
      </c>
      <c r="AX29" s="259">
        <f t="shared" si="73"/>
        <v>0</v>
      </c>
      <c r="AY29" s="259">
        <f t="shared" si="73"/>
        <v>0</v>
      </c>
      <c r="AZ29" s="259">
        <f t="shared" si="73"/>
        <v>0</v>
      </c>
      <c r="BA29" s="259">
        <f t="shared" si="73"/>
        <v>0</v>
      </c>
      <c r="BB29" s="259">
        <f t="shared" si="73"/>
        <v>0</v>
      </c>
      <c r="BC29" s="259">
        <f t="shared" si="73"/>
        <v>0</v>
      </c>
      <c r="BD29" s="259">
        <f t="shared" si="73"/>
        <v>0</v>
      </c>
      <c r="BE29" s="259">
        <f t="shared" si="73"/>
        <v>0</v>
      </c>
      <c r="BF29" s="259">
        <f t="shared" si="73"/>
        <v>0</v>
      </c>
      <c r="BG29" s="259">
        <f t="shared" si="73"/>
        <v>0</v>
      </c>
      <c r="BH29" s="259">
        <f t="shared" si="73"/>
        <v>0</v>
      </c>
      <c r="BI29" s="259">
        <f t="shared" si="73"/>
        <v>0</v>
      </c>
      <c r="BJ29" s="259">
        <f t="shared" si="73"/>
        <v>0</v>
      </c>
      <c r="BK29" s="259">
        <f t="shared" si="73"/>
        <v>0</v>
      </c>
      <c r="BL29" s="259">
        <f t="shared" si="73"/>
        <v>0</v>
      </c>
      <c r="BM29" s="259">
        <f t="shared" si="73"/>
        <v>0</v>
      </c>
      <c r="BN29" s="259">
        <f t="shared" si="73"/>
        <v>0</v>
      </c>
      <c r="BO29" s="259">
        <f t="shared" si="73"/>
        <v>0</v>
      </c>
      <c r="BP29" s="259">
        <f t="shared" si="73"/>
        <v>0</v>
      </c>
      <c r="BQ29" s="259">
        <f t="shared" si="73"/>
        <v>0</v>
      </c>
      <c r="BR29" s="259">
        <f t="shared" si="73"/>
        <v>0</v>
      </c>
      <c r="BS29" s="259">
        <f t="shared" si="73"/>
        <v>0</v>
      </c>
      <c r="BT29" s="259">
        <f t="shared" si="73"/>
        <v>0</v>
      </c>
      <c r="BU29" s="259">
        <f t="shared" ref="BU29:DC29" si="74">BU24</f>
        <v>0</v>
      </c>
      <c r="BV29" s="259">
        <f t="shared" si="74"/>
        <v>0</v>
      </c>
      <c r="BW29" s="259">
        <f t="shared" si="74"/>
        <v>0</v>
      </c>
      <c r="BX29" s="259">
        <f t="shared" si="74"/>
        <v>0</v>
      </c>
      <c r="BY29" s="259">
        <f t="shared" si="74"/>
        <v>0</v>
      </c>
      <c r="BZ29" s="259">
        <f t="shared" si="74"/>
        <v>0</v>
      </c>
      <c r="CA29" s="259">
        <f t="shared" si="74"/>
        <v>0</v>
      </c>
      <c r="CB29" s="259">
        <f t="shared" si="74"/>
        <v>0</v>
      </c>
      <c r="CC29" s="259">
        <f t="shared" si="74"/>
        <v>0</v>
      </c>
      <c r="CD29" s="259">
        <f t="shared" si="74"/>
        <v>0</v>
      </c>
      <c r="CE29" s="259">
        <f t="shared" si="74"/>
        <v>0</v>
      </c>
      <c r="CF29" s="259">
        <f t="shared" si="74"/>
        <v>0</v>
      </c>
      <c r="CG29" s="259">
        <f t="shared" si="74"/>
        <v>0</v>
      </c>
      <c r="CH29" s="259">
        <f t="shared" si="74"/>
        <v>0</v>
      </c>
      <c r="CI29" s="259">
        <f t="shared" si="74"/>
        <v>0</v>
      </c>
      <c r="CJ29" s="259">
        <f t="shared" si="74"/>
        <v>0</v>
      </c>
      <c r="CK29" s="259">
        <f t="shared" si="74"/>
        <v>0</v>
      </c>
      <c r="CL29" s="259">
        <f t="shared" si="74"/>
        <v>0</v>
      </c>
      <c r="CM29" s="259">
        <f t="shared" si="74"/>
        <v>0</v>
      </c>
      <c r="CN29" s="259">
        <f t="shared" si="74"/>
        <v>0</v>
      </c>
      <c r="CO29" s="259">
        <f t="shared" si="74"/>
        <v>0</v>
      </c>
      <c r="CP29" s="259">
        <f t="shared" si="74"/>
        <v>0</v>
      </c>
      <c r="CQ29" s="259">
        <f t="shared" si="74"/>
        <v>0</v>
      </c>
      <c r="CR29" s="259">
        <f t="shared" si="74"/>
        <v>0</v>
      </c>
      <c r="CS29" s="259">
        <f t="shared" si="74"/>
        <v>0</v>
      </c>
      <c r="CT29" s="259">
        <f t="shared" si="74"/>
        <v>0</v>
      </c>
      <c r="CU29" s="259">
        <f t="shared" si="74"/>
        <v>0</v>
      </c>
      <c r="CV29" s="259">
        <f t="shared" si="74"/>
        <v>0</v>
      </c>
      <c r="CW29" s="259">
        <f t="shared" si="74"/>
        <v>0</v>
      </c>
      <c r="CX29" s="259">
        <f t="shared" si="74"/>
        <v>0</v>
      </c>
      <c r="CY29" s="259">
        <f t="shared" si="74"/>
        <v>0</v>
      </c>
      <c r="CZ29" s="259">
        <f t="shared" si="74"/>
        <v>0</v>
      </c>
      <c r="DA29" s="259">
        <f t="shared" si="74"/>
        <v>0</v>
      </c>
      <c r="DB29" s="259">
        <f t="shared" si="74"/>
        <v>0</v>
      </c>
      <c r="DC29" s="259">
        <f t="shared" si="74"/>
        <v>0</v>
      </c>
    </row>
    <row r="30" spans="3:107" x14ac:dyDescent="0.25">
      <c r="C30" t="s">
        <v>22</v>
      </c>
      <c r="D30" s="235">
        <f>IFERROR(SUMPRODUCT($H$61:$DC$61,$H$64:$DC$64)/$D$26,0)</f>
        <v>788.5951502177752</v>
      </c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59"/>
      <c r="BI30" s="259"/>
      <c r="BJ30" s="259"/>
      <c r="BK30" s="259"/>
      <c r="BL30" s="259"/>
      <c r="BM30" s="259"/>
      <c r="BN30" s="259"/>
      <c r="BO30" s="259"/>
      <c r="BP30" s="259"/>
      <c r="BQ30" s="259"/>
      <c r="BR30" s="259"/>
      <c r="BS30" s="259"/>
      <c r="BT30" s="259"/>
      <c r="BU30" s="259"/>
      <c r="BV30" s="259"/>
      <c r="BW30" s="259"/>
      <c r="BX30" s="259"/>
      <c r="BY30" s="259"/>
      <c r="BZ30" s="259">
        <f t="shared" ref="BZ30:DC30" si="75">IF(BZ$2&gt;$D22,$D$18/12,0)+BY30</f>
        <v>0</v>
      </c>
      <c r="CA30" s="259">
        <f t="shared" si="75"/>
        <v>0</v>
      </c>
      <c r="CB30" s="259">
        <f t="shared" si="75"/>
        <v>0</v>
      </c>
      <c r="CC30" s="259">
        <f t="shared" si="75"/>
        <v>0</v>
      </c>
      <c r="CD30" s="259">
        <f t="shared" si="75"/>
        <v>0</v>
      </c>
      <c r="CE30" s="259">
        <f t="shared" si="75"/>
        <v>0</v>
      </c>
      <c r="CF30" s="259">
        <f t="shared" si="75"/>
        <v>0</v>
      </c>
      <c r="CG30" s="259">
        <f t="shared" si="75"/>
        <v>0</v>
      </c>
      <c r="CH30" s="259">
        <f t="shared" si="75"/>
        <v>0</v>
      </c>
      <c r="CI30" s="259">
        <f t="shared" si="75"/>
        <v>0</v>
      </c>
      <c r="CJ30" s="259">
        <f t="shared" si="75"/>
        <v>0</v>
      </c>
      <c r="CK30" s="259">
        <f t="shared" si="75"/>
        <v>0</v>
      </c>
      <c r="CL30" s="259">
        <f t="shared" si="75"/>
        <v>0</v>
      </c>
      <c r="CM30" s="259">
        <f t="shared" si="75"/>
        <v>0</v>
      </c>
      <c r="CN30" s="259">
        <f t="shared" si="75"/>
        <v>0</v>
      </c>
      <c r="CO30" s="259">
        <f t="shared" si="75"/>
        <v>0</v>
      </c>
      <c r="CP30" s="259">
        <f t="shared" si="75"/>
        <v>0</v>
      </c>
      <c r="CQ30" s="259">
        <f t="shared" si="75"/>
        <v>0</v>
      </c>
      <c r="CR30" s="259">
        <f t="shared" si="75"/>
        <v>0</v>
      </c>
      <c r="CS30" s="259">
        <f t="shared" si="75"/>
        <v>0</v>
      </c>
      <c r="CT30" s="259">
        <f t="shared" si="75"/>
        <v>0</v>
      </c>
      <c r="CU30" s="259">
        <f t="shared" si="75"/>
        <v>0</v>
      </c>
      <c r="CV30" s="259">
        <f t="shared" si="75"/>
        <v>0</v>
      </c>
      <c r="CW30" s="259">
        <f t="shared" si="75"/>
        <v>0</v>
      </c>
      <c r="CX30" s="259">
        <f t="shared" si="75"/>
        <v>0</v>
      </c>
      <c r="CY30" s="259">
        <f t="shared" si="75"/>
        <v>0</v>
      </c>
      <c r="CZ30" s="259">
        <f t="shared" si="75"/>
        <v>0</v>
      </c>
      <c r="DA30" s="259">
        <f t="shared" si="75"/>
        <v>0</v>
      </c>
      <c r="DB30" s="259">
        <f t="shared" si="75"/>
        <v>0</v>
      </c>
      <c r="DC30" s="259">
        <f t="shared" si="75"/>
        <v>0</v>
      </c>
    </row>
    <row r="31" spans="3:107" x14ac:dyDescent="0.25">
      <c r="C31" t="s">
        <v>1175</v>
      </c>
      <c r="D31" s="408">
        <f>ТЭП!G27</f>
        <v>2182</v>
      </c>
      <c r="F31" s="259"/>
      <c r="H31" s="259"/>
      <c r="I31" s="259">
        <f t="shared" ref="I31:BT31" si="76">(1+I30)*(1+I29)-1</f>
        <v>0</v>
      </c>
      <c r="J31" s="259">
        <f t="shared" si="76"/>
        <v>0</v>
      </c>
      <c r="K31" s="259">
        <f t="shared" si="76"/>
        <v>0</v>
      </c>
      <c r="L31" s="259">
        <f t="shared" si="76"/>
        <v>0</v>
      </c>
      <c r="M31" s="259">
        <f t="shared" si="76"/>
        <v>0</v>
      </c>
      <c r="N31" s="259">
        <f t="shared" si="76"/>
        <v>0</v>
      </c>
      <c r="O31" s="259">
        <f t="shared" si="76"/>
        <v>0</v>
      </c>
      <c r="P31" s="259">
        <f t="shared" si="76"/>
        <v>0</v>
      </c>
      <c r="Q31" s="259">
        <f t="shared" si="76"/>
        <v>0</v>
      </c>
      <c r="R31" s="259">
        <f t="shared" si="76"/>
        <v>0</v>
      </c>
      <c r="S31" s="259">
        <f t="shared" si="76"/>
        <v>0</v>
      </c>
      <c r="T31" s="259">
        <f t="shared" si="76"/>
        <v>0</v>
      </c>
      <c r="U31" s="259">
        <f t="shared" si="76"/>
        <v>0</v>
      </c>
      <c r="V31" s="259">
        <f t="shared" si="76"/>
        <v>0</v>
      </c>
      <c r="W31" s="259">
        <f t="shared" si="76"/>
        <v>0</v>
      </c>
      <c r="X31" s="259">
        <f t="shared" si="76"/>
        <v>0</v>
      </c>
      <c r="Y31" s="259">
        <f t="shared" si="76"/>
        <v>0</v>
      </c>
      <c r="Z31" s="259">
        <f t="shared" si="76"/>
        <v>0</v>
      </c>
      <c r="AA31" s="259">
        <f t="shared" si="76"/>
        <v>0</v>
      </c>
      <c r="AB31" s="259">
        <f t="shared" si="76"/>
        <v>0</v>
      </c>
      <c r="AC31" s="259">
        <f t="shared" si="76"/>
        <v>0</v>
      </c>
      <c r="AD31" s="259">
        <f t="shared" si="76"/>
        <v>0</v>
      </c>
      <c r="AE31" s="259">
        <f t="shared" si="76"/>
        <v>0</v>
      </c>
      <c r="AF31" s="259">
        <f t="shared" si="76"/>
        <v>0</v>
      </c>
      <c r="AG31" s="259">
        <f t="shared" si="76"/>
        <v>0</v>
      </c>
      <c r="AH31" s="259">
        <f t="shared" si="76"/>
        <v>0</v>
      </c>
      <c r="AI31" s="259">
        <f t="shared" si="76"/>
        <v>0</v>
      </c>
      <c r="AJ31" s="259">
        <f t="shared" si="76"/>
        <v>0</v>
      </c>
      <c r="AK31" s="259">
        <f t="shared" si="76"/>
        <v>0</v>
      </c>
      <c r="AL31" s="259">
        <f t="shared" si="76"/>
        <v>0</v>
      </c>
      <c r="AM31" s="259">
        <f t="shared" si="76"/>
        <v>0</v>
      </c>
      <c r="AN31" s="259">
        <f t="shared" si="76"/>
        <v>0</v>
      </c>
      <c r="AO31" s="259">
        <f t="shared" si="76"/>
        <v>0</v>
      </c>
      <c r="AP31" s="259">
        <f t="shared" si="76"/>
        <v>0</v>
      </c>
      <c r="AQ31" s="259">
        <f t="shared" si="76"/>
        <v>0</v>
      </c>
      <c r="AR31" s="259">
        <f t="shared" si="76"/>
        <v>0</v>
      </c>
      <c r="AS31" s="259">
        <f t="shared" si="76"/>
        <v>0</v>
      </c>
      <c r="AT31" s="259">
        <f t="shared" si="76"/>
        <v>0</v>
      </c>
      <c r="AU31" s="259">
        <f t="shared" si="76"/>
        <v>0</v>
      </c>
      <c r="AV31" s="259">
        <f t="shared" si="76"/>
        <v>0</v>
      </c>
      <c r="AW31" s="259">
        <f t="shared" si="76"/>
        <v>0</v>
      </c>
      <c r="AX31" s="259">
        <f t="shared" si="76"/>
        <v>0</v>
      </c>
      <c r="AY31" s="259">
        <f t="shared" si="76"/>
        <v>0</v>
      </c>
      <c r="AZ31" s="259">
        <f t="shared" si="76"/>
        <v>0</v>
      </c>
      <c r="BA31" s="259">
        <f t="shared" si="76"/>
        <v>0</v>
      </c>
      <c r="BB31" s="259">
        <f t="shared" si="76"/>
        <v>0</v>
      </c>
      <c r="BC31" s="259">
        <f t="shared" si="76"/>
        <v>0</v>
      </c>
      <c r="BD31" s="259">
        <f t="shared" si="76"/>
        <v>0</v>
      </c>
      <c r="BE31" s="259">
        <f t="shared" si="76"/>
        <v>0</v>
      </c>
      <c r="BF31" s="259">
        <f t="shared" si="76"/>
        <v>0</v>
      </c>
      <c r="BG31" s="259">
        <f t="shared" si="76"/>
        <v>0</v>
      </c>
      <c r="BH31" s="259">
        <f t="shared" si="76"/>
        <v>0</v>
      </c>
      <c r="BI31" s="259">
        <f t="shared" si="76"/>
        <v>0</v>
      </c>
      <c r="BJ31" s="259">
        <f t="shared" si="76"/>
        <v>0</v>
      </c>
      <c r="BK31" s="259">
        <f t="shared" si="76"/>
        <v>0</v>
      </c>
      <c r="BL31" s="259">
        <f t="shared" si="76"/>
        <v>0</v>
      </c>
      <c r="BM31" s="259">
        <f t="shared" si="76"/>
        <v>0</v>
      </c>
      <c r="BN31" s="259">
        <f t="shared" si="76"/>
        <v>0</v>
      </c>
      <c r="BO31" s="259">
        <f t="shared" si="76"/>
        <v>0</v>
      </c>
      <c r="BP31" s="259">
        <f t="shared" si="76"/>
        <v>0</v>
      </c>
      <c r="BQ31" s="259">
        <f t="shared" si="76"/>
        <v>0</v>
      </c>
      <c r="BR31" s="259">
        <f t="shared" si="76"/>
        <v>0</v>
      </c>
      <c r="BS31" s="259">
        <f t="shared" si="76"/>
        <v>0</v>
      </c>
      <c r="BT31" s="259">
        <f t="shared" si="76"/>
        <v>0</v>
      </c>
      <c r="BU31" s="259">
        <f t="shared" ref="BU31:BY31" si="77">(1+BU30)*(1+BU29)-1</f>
        <v>0</v>
      </c>
      <c r="BV31" s="259">
        <f t="shared" si="77"/>
        <v>0</v>
      </c>
      <c r="BW31" s="259">
        <f t="shared" si="77"/>
        <v>0</v>
      </c>
      <c r="BX31" s="259">
        <f t="shared" si="77"/>
        <v>0</v>
      </c>
      <c r="BY31" s="259">
        <f t="shared" si="77"/>
        <v>0</v>
      </c>
      <c r="BZ31" s="259">
        <f t="shared" ref="BZ31:CY31" si="78">SUM(BZ29:BZ30)</f>
        <v>0</v>
      </c>
      <c r="CA31" s="259">
        <f t="shared" si="78"/>
        <v>0</v>
      </c>
      <c r="CB31" s="259">
        <f t="shared" si="78"/>
        <v>0</v>
      </c>
      <c r="CC31" s="259">
        <f t="shared" si="78"/>
        <v>0</v>
      </c>
      <c r="CD31" s="259">
        <f t="shared" si="78"/>
        <v>0</v>
      </c>
      <c r="CE31" s="259">
        <f t="shared" si="78"/>
        <v>0</v>
      </c>
      <c r="CF31" s="259">
        <f t="shared" si="78"/>
        <v>0</v>
      </c>
      <c r="CG31" s="259">
        <f t="shared" si="78"/>
        <v>0</v>
      </c>
      <c r="CH31" s="259">
        <f t="shared" si="78"/>
        <v>0</v>
      </c>
      <c r="CI31" s="259">
        <f t="shared" si="78"/>
        <v>0</v>
      </c>
      <c r="CJ31" s="259">
        <f t="shared" si="78"/>
        <v>0</v>
      </c>
      <c r="CK31" s="259">
        <f t="shared" si="78"/>
        <v>0</v>
      </c>
      <c r="CL31" s="259">
        <f t="shared" si="78"/>
        <v>0</v>
      </c>
      <c r="CM31" s="259">
        <f t="shared" si="78"/>
        <v>0</v>
      </c>
      <c r="CN31" s="259">
        <f t="shared" si="78"/>
        <v>0</v>
      </c>
      <c r="CO31" s="259">
        <f t="shared" si="78"/>
        <v>0</v>
      </c>
      <c r="CP31" s="259">
        <f t="shared" si="78"/>
        <v>0</v>
      </c>
      <c r="CQ31" s="259">
        <f t="shared" si="78"/>
        <v>0</v>
      </c>
      <c r="CR31" s="259">
        <f t="shared" si="78"/>
        <v>0</v>
      </c>
      <c r="CS31" s="259">
        <f t="shared" si="78"/>
        <v>0</v>
      </c>
      <c r="CT31" s="259">
        <f t="shared" si="78"/>
        <v>0</v>
      </c>
      <c r="CU31" s="259">
        <f t="shared" si="78"/>
        <v>0</v>
      </c>
      <c r="CV31" s="259">
        <f t="shared" si="78"/>
        <v>0</v>
      </c>
      <c r="CW31" s="259">
        <f t="shared" si="78"/>
        <v>0</v>
      </c>
      <c r="CX31" s="259">
        <f t="shared" si="78"/>
        <v>0</v>
      </c>
      <c r="CY31" s="259">
        <f t="shared" si="78"/>
        <v>0</v>
      </c>
      <c r="CZ31" s="259">
        <f t="shared" ref="CZ31:DC31" si="79">SUM(CZ29:CZ30)</f>
        <v>0</v>
      </c>
      <c r="DA31" s="259">
        <f t="shared" si="79"/>
        <v>0</v>
      </c>
      <c r="DB31" s="259">
        <f t="shared" si="79"/>
        <v>0</v>
      </c>
      <c r="DC31" s="259">
        <f t="shared" si="79"/>
        <v>0</v>
      </c>
    </row>
    <row r="32" spans="3:107" x14ac:dyDescent="0.25">
      <c r="C32" s="226" t="s">
        <v>1176</v>
      </c>
      <c r="D32" s="226">
        <f>ТЭП!I33</f>
        <v>160</v>
      </c>
      <c r="E32" s="226"/>
      <c r="F32" s="226"/>
      <c r="G32" s="226"/>
      <c r="H32" s="402"/>
      <c r="I32" s="402">
        <f t="shared" ref="I32:BT32" si="80">$D28*(1+I31)</f>
        <v>675</v>
      </c>
      <c r="J32" s="402">
        <f t="shared" si="80"/>
        <v>675</v>
      </c>
      <c r="K32" s="402">
        <f t="shared" si="80"/>
        <v>675</v>
      </c>
      <c r="L32" s="402">
        <f t="shared" si="80"/>
        <v>675</v>
      </c>
      <c r="M32" s="402">
        <f t="shared" si="80"/>
        <v>675</v>
      </c>
      <c r="N32" s="402">
        <f t="shared" si="80"/>
        <v>675</v>
      </c>
      <c r="O32" s="402">
        <f t="shared" si="80"/>
        <v>675</v>
      </c>
      <c r="P32" s="402">
        <f t="shared" si="80"/>
        <v>675</v>
      </c>
      <c r="Q32" s="402">
        <f t="shared" si="80"/>
        <v>675</v>
      </c>
      <c r="R32" s="402">
        <f t="shared" si="80"/>
        <v>675</v>
      </c>
      <c r="S32" s="402">
        <f t="shared" si="80"/>
        <v>675</v>
      </c>
      <c r="T32" s="402">
        <f t="shared" si="80"/>
        <v>675</v>
      </c>
      <c r="U32" s="402">
        <f t="shared" si="80"/>
        <v>675</v>
      </c>
      <c r="V32" s="402">
        <f t="shared" si="80"/>
        <v>675</v>
      </c>
      <c r="W32" s="402">
        <f t="shared" si="80"/>
        <v>675</v>
      </c>
      <c r="X32" s="402">
        <f t="shared" si="80"/>
        <v>675</v>
      </c>
      <c r="Y32" s="402">
        <f t="shared" si="80"/>
        <v>675</v>
      </c>
      <c r="Z32" s="402">
        <f t="shared" si="80"/>
        <v>675</v>
      </c>
      <c r="AA32" s="402">
        <f t="shared" si="80"/>
        <v>675</v>
      </c>
      <c r="AB32" s="402">
        <f t="shared" si="80"/>
        <v>675</v>
      </c>
      <c r="AC32" s="402">
        <f t="shared" si="80"/>
        <v>675</v>
      </c>
      <c r="AD32" s="402">
        <f t="shared" si="80"/>
        <v>675</v>
      </c>
      <c r="AE32" s="402">
        <f t="shared" si="80"/>
        <v>675</v>
      </c>
      <c r="AF32" s="402">
        <f t="shared" si="80"/>
        <v>675</v>
      </c>
      <c r="AG32" s="402">
        <f t="shared" si="80"/>
        <v>675</v>
      </c>
      <c r="AH32" s="402">
        <f t="shared" si="80"/>
        <v>675</v>
      </c>
      <c r="AI32" s="402">
        <f t="shared" si="80"/>
        <v>675</v>
      </c>
      <c r="AJ32" s="402">
        <f t="shared" si="80"/>
        <v>675</v>
      </c>
      <c r="AK32" s="402">
        <f t="shared" si="80"/>
        <v>675</v>
      </c>
      <c r="AL32" s="402">
        <f t="shared" si="80"/>
        <v>675</v>
      </c>
      <c r="AM32" s="402">
        <f t="shared" si="80"/>
        <v>675</v>
      </c>
      <c r="AN32" s="402">
        <f t="shared" si="80"/>
        <v>675</v>
      </c>
      <c r="AO32" s="402">
        <f t="shared" si="80"/>
        <v>675</v>
      </c>
      <c r="AP32" s="402">
        <f t="shared" si="80"/>
        <v>675</v>
      </c>
      <c r="AQ32" s="402">
        <f t="shared" si="80"/>
        <v>675</v>
      </c>
      <c r="AR32" s="402">
        <f t="shared" si="80"/>
        <v>675</v>
      </c>
      <c r="AS32" s="402">
        <f t="shared" si="80"/>
        <v>675</v>
      </c>
      <c r="AT32" s="402">
        <f t="shared" si="80"/>
        <v>675</v>
      </c>
      <c r="AU32" s="402">
        <f t="shared" si="80"/>
        <v>675</v>
      </c>
      <c r="AV32" s="402">
        <f t="shared" si="80"/>
        <v>675</v>
      </c>
      <c r="AW32" s="402">
        <f t="shared" si="80"/>
        <v>675</v>
      </c>
      <c r="AX32" s="402">
        <f t="shared" si="80"/>
        <v>675</v>
      </c>
      <c r="AY32" s="402">
        <f t="shared" si="80"/>
        <v>675</v>
      </c>
      <c r="AZ32" s="402">
        <f t="shared" si="80"/>
        <v>675</v>
      </c>
      <c r="BA32" s="402">
        <f t="shared" si="80"/>
        <v>675</v>
      </c>
      <c r="BB32" s="402">
        <f t="shared" si="80"/>
        <v>675</v>
      </c>
      <c r="BC32" s="402">
        <f t="shared" si="80"/>
        <v>675</v>
      </c>
      <c r="BD32" s="402">
        <f t="shared" si="80"/>
        <v>675</v>
      </c>
      <c r="BE32" s="402">
        <f t="shared" si="80"/>
        <v>675</v>
      </c>
      <c r="BF32" s="402">
        <f t="shared" si="80"/>
        <v>675</v>
      </c>
      <c r="BG32" s="402">
        <f t="shared" si="80"/>
        <v>675</v>
      </c>
      <c r="BH32" s="402">
        <f t="shared" si="80"/>
        <v>675</v>
      </c>
      <c r="BI32" s="402">
        <f t="shared" si="80"/>
        <v>675</v>
      </c>
      <c r="BJ32" s="402">
        <f t="shared" si="80"/>
        <v>675</v>
      </c>
      <c r="BK32" s="402">
        <f t="shared" si="80"/>
        <v>675</v>
      </c>
      <c r="BL32" s="402">
        <f t="shared" si="80"/>
        <v>675</v>
      </c>
      <c r="BM32" s="402">
        <f t="shared" si="80"/>
        <v>675</v>
      </c>
      <c r="BN32" s="402">
        <f t="shared" si="80"/>
        <v>675</v>
      </c>
      <c r="BO32" s="402">
        <f t="shared" si="80"/>
        <v>675</v>
      </c>
      <c r="BP32" s="402">
        <f t="shared" si="80"/>
        <v>675</v>
      </c>
      <c r="BQ32" s="402">
        <f t="shared" si="80"/>
        <v>675</v>
      </c>
      <c r="BR32" s="402">
        <f t="shared" si="80"/>
        <v>675</v>
      </c>
      <c r="BS32" s="402">
        <f t="shared" si="80"/>
        <v>675</v>
      </c>
      <c r="BT32" s="402">
        <f t="shared" si="80"/>
        <v>675</v>
      </c>
      <c r="BU32" s="402">
        <f t="shared" ref="BU32:BX32" si="81">$D28*(1+BU31)</f>
        <v>675</v>
      </c>
      <c r="BV32" s="402">
        <f t="shared" si="81"/>
        <v>675</v>
      </c>
      <c r="BW32" s="402">
        <f t="shared" si="81"/>
        <v>675</v>
      </c>
      <c r="BX32" s="402">
        <f t="shared" si="81"/>
        <v>675</v>
      </c>
      <c r="BY32" s="402"/>
      <c r="BZ32" s="402">
        <f t="shared" ref="BZ32:DC32" si="82">$D28*(1+BZ31)</f>
        <v>675</v>
      </c>
      <c r="CA32" s="402">
        <f t="shared" si="82"/>
        <v>675</v>
      </c>
      <c r="CB32" s="402">
        <f t="shared" si="82"/>
        <v>675</v>
      </c>
      <c r="CC32" s="402">
        <f t="shared" si="82"/>
        <v>675</v>
      </c>
      <c r="CD32" s="402">
        <f t="shared" si="82"/>
        <v>675</v>
      </c>
      <c r="CE32" s="402">
        <f t="shared" si="82"/>
        <v>675</v>
      </c>
      <c r="CF32" s="402">
        <f t="shared" si="82"/>
        <v>675</v>
      </c>
      <c r="CG32" s="402">
        <f t="shared" si="82"/>
        <v>675</v>
      </c>
      <c r="CH32" s="402">
        <f t="shared" si="82"/>
        <v>675</v>
      </c>
      <c r="CI32" s="402">
        <f t="shared" si="82"/>
        <v>675</v>
      </c>
      <c r="CJ32" s="402">
        <f t="shared" si="82"/>
        <v>675</v>
      </c>
      <c r="CK32" s="402">
        <f t="shared" si="82"/>
        <v>675</v>
      </c>
      <c r="CL32" s="402">
        <f t="shared" si="82"/>
        <v>675</v>
      </c>
      <c r="CM32" s="402">
        <f t="shared" si="82"/>
        <v>675</v>
      </c>
      <c r="CN32" s="402">
        <f t="shared" si="82"/>
        <v>675</v>
      </c>
      <c r="CO32" s="402">
        <f t="shared" si="82"/>
        <v>675</v>
      </c>
      <c r="CP32" s="402">
        <f t="shared" si="82"/>
        <v>675</v>
      </c>
      <c r="CQ32" s="402">
        <f t="shared" si="82"/>
        <v>675</v>
      </c>
      <c r="CR32" s="402">
        <f t="shared" si="82"/>
        <v>675</v>
      </c>
      <c r="CS32" s="402">
        <f t="shared" si="82"/>
        <v>675</v>
      </c>
      <c r="CT32" s="402">
        <f t="shared" si="82"/>
        <v>675</v>
      </c>
      <c r="CU32" s="402">
        <f t="shared" si="82"/>
        <v>675</v>
      </c>
      <c r="CV32" s="402">
        <f t="shared" si="82"/>
        <v>675</v>
      </c>
      <c r="CW32" s="402">
        <f t="shared" si="82"/>
        <v>675</v>
      </c>
      <c r="CX32" s="402">
        <f t="shared" si="82"/>
        <v>675</v>
      </c>
      <c r="CY32" s="402">
        <f t="shared" si="82"/>
        <v>675</v>
      </c>
      <c r="CZ32" s="402">
        <f t="shared" si="82"/>
        <v>675</v>
      </c>
      <c r="DA32" s="402">
        <f t="shared" si="82"/>
        <v>675</v>
      </c>
      <c r="DB32" s="402">
        <f t="shared" si="82"/>
        <v>675</v>
      </c>
      <c r="DC32" s="402">
        <f t="shared" si="82"/>
        <v>675</v>
      </c>
    </row>
    <row r="33" spans="2:107" x14ac:dyDescent="0.25">
      <c r="C33" t="s">
        <v>1177</v>
      </c>
      <c r="D33">
        <f>ТЭП!I34</f>
        <v>0</v>
      </c>
    </row>
    <row r="34" spans="2:107" x14ac:dyDescent="0.25">
      <c r="C34" t="s">
        <v>1178</v>
      </c>
      <c r="D34" s="596">
        <f>SUM($H$59:$DC$59)</f>
        <v>1</v>
      </c>
    </row>
    <row r="36" spans="2:107" x14ac:dyDescent="0.25">
      <c r="I36">
        <f t="shared" ref="I36:BT36" si="83">IF(AND(I$2&gt;=$D36,I$2&lt;=$D37),1,0)</f>
        <v>0</v>
      </c>
      <c r="J36">
        <f t="shared" si="83"/>
        <v>0</v>
      </c>
      <c r="K36">
        <f t="shared" si="83"/>
        <v>0</v>
      </c>
      <c r="L36">
        <f t="shared" si="83"/>
        <v>0</v>
      </c>
      <c r="M36">
        <f t="shared" si="83"/>
        <v>0</v>
      </c>
      <c r="N36">
        <f t="shared" si="83"/>
        <v>0</v>
      </c>
      <c r="O36">
        <f t="shared" si="83"/>
        <v>0</v>
      </c>
      <c r="P36">
        <f t="shared" si="83"/>
        <v>0</v>
      </c>
      <c r="Q36">
        <f t="shared" si="83"/>
        <v>0</v>
      </c>
      <c r="R36">
        <f t="shared" si="83"/>
        <v>0</v>
      </c>
      <c r="S36">
        <f t="shared" si="83"/>
        <v>0</v>
      </c>
      <c r="T36">
        <f t="shared" si="83"/>
        <v>0</v>
      </c>
      <c r="U36">
        <f t="shared" si="83"/>
        <v>0</v>
      </c>
      <c r="V36">
        <f t="shared" si="83"/>
        <v>0</v>
      </c>
      <c r="W36">
        <f t="shared" si="83"/>
        <v>0</v>
      </c>
      <c r="X36">
        <f t="shared" si="83"/>
        <v>0</v>
      </c>
      <c r="Y36">
        <f t="shared" si="83"/>
        <v>0</v>
      </c>
      <c r="Z36">
        <f t="shared" si="83"/>
        <v>0</v>
      </c>
      <c r="AA36">
        <f t="shared" si="83"/>
        <v>0</v>
      </c>
      <c r="AB36">
        <f t="shared" si="83"/>
        <v>0</v>
      </c>
      <c r="AC36">
        <f t="shared" si="83"/>
        <v>0</v>
      </c>
      <c r="AD36">
        <f t="shared" si="83"/>
        <v>0</v>
      </c>
      <c r="AE36">
        <f t="shared" si="83"/>
        <v>0</v>
      </c>
      <c r="AF36">
        <f t="shared" si="83"/>
        <v>0</v>
      </c>
      <c r="AG36">
        <f t="shared" si="83"/>
        <v>0</v>
      </c>
      <c r="AH36">
        <f t="shared" si="83"/>
        <v>0</v>
      </c>
      <c r="AI36">
        <f t="shared" si="83"/>
        <v>0</v>
      </c>
      <c r="AJ36">
        <f t="shared" si="83"/>
        <v>0</v>
      </c>
      <c r="AK36">
        <f t="shared" si="83"/>
        <v>0</v>
      </c>
      <c r="AL36">
        <f t="shared" si="83"/>
        <v>0</v>
      </c>
      <c r="AM36">
        <f t="shared" si="83"/>
        <v>0</v>
      </c>
      <c r="AN36">
        <f t="shared" si="83"/>
        <v>0</v>
      </c>
      <c r="AO36">
        <f t="shared" si="83"/>
        <v>0</v>
      </c>
      <c r="AP36">
        <f t="shared" si="83"/>
        <v>0</v>
      </c>
      <c r="AQ36">
        <f t="shared" si="83"/>
        <v>0</v>
      </c>
      <c r="AR36">
        <f t="shared" si="83"/>
        <v>0</v>
      </c>
      <c r="AS36">
        <f t="shared" si="83"/>
        <v>0</v>
      </c>
      <c r="AT36">
        <f t="shared" si="83"/>
        <v>0</v>
      </c>
      <c r="AU36">
        <f t="shared" si="83"/>
        <v>0</v>
      </c>
      <c r="AV36">
        <f t="shared" si="83"/>
        <v>0</v>
      </c>
      <c r="AW36">
        <f t="shared" si="83"/>
        <v>0</v>
      </c>
      <c r="AX36">
        <f t="shared" si="83"/>
        <v>0</v>
      </c>
      <c r="AY36">
        <f t="shared" si="83"/>
        <v>0</v>
      </c>
      <c r="AZ36">
        <f t="shared" si="83"/>
        <v>0</v>
      </c>
      <c r="BA36">
        <f t="shared" si="83"/>
        <v>0</v>
      </c>
      <c r="BB36">
        <f t="shared" si="83"/>
        <v>0</v>
      </c>
      <c r="BC36">
        <f t="shared" si="83"/>
        <v>0</v>
      </c>
      <c r="BD36">
        <f t="shared" si="83"/>
        <v>0</v>
      </c>
      <c r="BE36">
        <f t="shared" si="83"/>
        <v>0</v>
      </c>
      <c r="BF36">
        <f t="shared" si="83"/>
        <v>0</v>
      </c>
      <c r="BG36">
        <f t="shared" si="83"/>
        <v>0</v>
      </c>
      <c r="BH36">
        <f t="shared" si="83"/>
        <v>0</v>
      </c>
      <c r="BI36">
        <f t="shared" si="83"/>
        <v>0</v>
      </c>
      <c r="BJ36">
        <f t="shared" si="83"/>
        <v>0</v>
      </c>
      <c r="BK36">
        <f t="shared" si="83"/>
        <v>0</v>
      </c>
      <c r="BL36">
        <f t="shared" si="83"/>
        <v>0</v>
      </c>
      <c r="BM36">
        <f t="shared" si="83"/>
        <v>0</v>
      </c>
      <c r="BN36">
        <f t="shared" si="83"/>
        <v>0</v>
      </c>
      <c r="BO36">
        <f t="shared" si="83"/>
        <v>0</v>
      </c>
      <c r="BP36">
        <f t="shared" si="83"/>
        <v>0</v>
      </c>
      <c r="BQ36">
        <f t="shared" si="83"/>
        <v>0</v>
      </c>
      <c r="BR36">
        <f t="shared" si="83"/>
        <v>0</v>
      </c>
      <c r="BS36">
        <f t="shared" si="83"/>
        <v>0</v>
      </c>
      <c r="BT36">
        <f t="shared" si="83"/>
        <v>0</v>
      </c>
      <c r="BU36">
        <f t="shared" ref="BU36:DC36" si="84">IF(AND(BU$2&gt;=$D36,BU$2&lt;=$D37),1,0)</f>
        <v>0</v>
      </c>
      <c r="BV36">
        <f t="shared" si="84"/>
        <v>0</v>
      </c>
      <c r="BW36">
        <f t="shared" si="84"/>
        <v>0</v>
      </c>
      <c r="BX36">
        <f t="shared" si="84"/>
        <v>0</v>
      </c>
      <c r="BY36">
        <f t="shared" si="84"/>
        <v>0</v>
      </c>
      <c r="BZ36">
        <f t="shared" si="84"/>
        <v>0</v>
      </c>
      <c r="CA36">
        <f t="shared" si="84"/>
        <v>0</v>
      </c>
      <c r="CB36">
        <f t="shared" si="84"/>
        <v>0</v>
      </c>
      <c r="CC36">
        <f t="shared" si="84"/>
        <v>0</v>
      </c>
      <c r="CD36">
        <f t="shared" si="84"/>
        <v>0</v>
      </c>
      <c r="CE36">
        <f t="shared" si="84"/>
        <v>0</v>
      </c>
      <c r="CF36">
        <f t="shared" si="84"/>
        <v>0</v>
      </c>
      <c r="CG36">
        <f t="shared" si="84"/>
        <v>0</v>
      </c>
      <c r="CH36">
        <f t="shared" si="84"/>
        <v>0</v>
      </c>
      <c r="CI36">
        <f t="shared" si="84"/>
        <v>0</v>
      </c>
      <c r="CJ36">
        <f t="shared" si="84"/>
        <v>0</v>
      </c>
      <c r="CK36">
        <f t="shared" si="84"/>
        <v>0</v>
      </c>
      <c r="CL36">
        <f t="shared" si="84"/>
        <v>0</v>
      </c>
      <c r="CM36">
        <f t="shared" si="84"/>
        <v>0</v>
      </c>
      <c r="CN36">
        <f t="shared" si="84"/>
        <v>0</v>
      </c>
      <c r="CO36">
        <f t="shared" si="84"/>
        <v>0</v>
      </c>
      <c r="CP36">
        <f t="shared" si="84"/>
        <v>0</v>
      </c>
      <c r="CQ36">
        <f t="shared" si="84"/>
        <v>0</v>
      </c>
      <c r="CR36">
        <f t="shared" si="84"/>
        <v>0</v>
      </c>
      <c r="CS36">
        <f t="shared" si="84"/>
        <v>0</v>
      </c>
      <c r="CT36">
        <f t="shared" si="84"/>
        <v>0</v>
      </c>
      <c r="CU36">
        <f t="shared" si="84"/>
        <v>0</v>
      </c>
      <c r="CV36">
        <f t="shared" si="84"/>
        <v>0</v>
      </c>
      <c r="CW36">
        <f t="shared" si="84"/>
        <v>0</v>
      </c>
      <c r="CX36">
        <f t="shared" si="84"/>
        <v>0</v>
      </c>
      <c r="CY36">
        <f t="shared" si="84"/>
        <v>0</v>
      </c>
      <c r="CZ36">
        <f t="shared" si="84"/>
        <v>0</v>
      </c>
      <c r="DA36">
        <f t="shared" si="84"/>
        <v>0</v>
      </c>
      <c r="DB36">
        <f t="shared" si="84"/>
        <v>0</v>
      </c>
      <c r="DC36">
        <f t="shared" si="84"/>
        <v>0</v>
      </c>
    </row>
    <row r="37" spans="2:107" x14ac:dyDescent="0.25"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29"/>
      <c r="AZ37" s="229"/>
      <c r="BA37" s="229"/>
      <c r="BB37" s="229"/>
      <c r="BC37" s="229"/>
      <c r="BD37" s="229"/>
      <c r="BE37" s="229"/>
      <c r="BF37" s="229"/>
      <c r="BG37" s="229"/>
      <c r="BH37" s="229"/>
      <c r="BI37" s="229"/>
      <c r="BJ37" s="229"/>
      <c r="BK37" s="229"/>
      <c r="BL37" s="229"/>
      <c r="BM37" s="229"/>
      <c r="BN37" s="229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29"/>
      <c r="CG37" s="229"/>
      <c r="CH37" s="229"/>
      <c r="CI37" s="229"/>
      <c r="CJ37" s="229"/>
      <c r="CK37" s="229"/>
      <c r="CL37" s="229"/>
      <c r="CM37" s="229"/>
      <c r="CN37" s="229"/>
      <c r="CO37" s="229"/>
      <c r="CP37" s="229"/>
      <c r="CQ37" s="229"/>
      <c r="CR37" s="229"/>
      <c r="CS37" s="229"/>
      <c r="CT37" s="229"/>
      <c r="CU37" s="229"/>
      <c r="CV37" s="229"/>
      <c r="CW37" s="229"/>
      <c r="CX37" s="229"/>
      <c r="CY37" s="229"/>
      <c r="CZ37" s="229"/>
      <c r="DA37" s="229"/>
      <c r="DB37" s="229"/>
      <c r="DC37" s="229"/>
    </row>
    <row r="40" spans="2:107" x14ac:dyDescent="0.25">
      <c r="F40" s="227"/>
      <c r="H40" s="399">
        <f t="shared" ref="H40:BS43" si="85">IF(AND(G$37&lt;&gt;0,H$37&gt;=$D40,H$37&lt;$E40),$B40,0)*H$36</f>
        <v>0</v>
      </c>
      <c r="I40" s="399">
        <f t="shared" si="85"/>
        <v>0</v>
      </c>
      <c r="J40" s="399">
        <f t="shared" si="85"/>
        <v>0</v>
      </c>
      <c r="K40" s="399">
        <f t="shared" si="85"/>
        <v>0</v>
      </c>
      <c r="L40" s="399">
        <f t="shared" si="85"/>
        <v>0</v>
      </c>
      <c r="M40" s="399">
        <f t="shared" si="85"/>
        <v>0</v>
      </c>
      <c r="N40" s="399">
        <f t="shared" si="85"/>
        <v>0</v>
      </c>
      <c r="O40" s="399">
        <f t="shared" si="85"/>
        <v>0</v>
      </c>
      <c r="P40" s="399">
        <f t="shared" si="85"/>
        <v>0</v>
      </c>
      <c r="Q40" s="399">
        <f t="shared" si="85"/>
        <v>0</v>
      </c>
      <c r="R40" s="399">
        <f t="shared" si="85"/>
        <v>0</v>
      </c>
      <c r="S40" s="399">
        <f t="shared" si="85"/>
        <v>0</v>
      </c>
      <c r="T40" s="399">
        <f t="shared" si="85"/>
        <v>0</v>
      </c>
      <c r="U40" s="399">
        <f t="shared" si="85"/>
        <v>0</v>
      </c>
      <c r="V40" s="399">
        <f t="shared" si="85"/>
        <v>0</v>
      </c>
      <c r="W40" s="399">
        <f t="shared" si="85"/>
        <v>0</v>
      </c>
      <c r="X40" s="399">
        <f t="shared" si="85"/>
        <v>0</v>
      </c>
      <c r="Y40" s="399">
        <f t="shared" si="85"/>
        <v>0</v>
      </c>
      <c r="Z40" s="399">
        <f t="shared" si="85"/>
        <v>0</v>
      </c>
      <c r="AA40" s="399">
        <f t="shared" si="85"/>
        <v>0</v>
      </c>
      <c r="AB40" s="399">
        <f t="shared" si="85"/>
        <v>0</v>
      </c>
      <c r="AC40" s="399">
        <f t="shared" si="85"/>
        <v>0</v>
      </c>
      <c r="AD40" s="399">
        <f t="shared" si="85"/>
        <v>0</v>
      </c>
      <c r="AE40" s="399">
        <f t="shared" si="85"/>
        <v>0</v>
      </c>
      <c r="AF40" s="399">
        <f t="shared" si="85"/>
        <v>0</v>
      </c>
      <c r="AG40" s="399">
        <f t="shared" si="85"/>
        <v>0</v>
      </c>
      <c r="AH40" s="399">
        <f t="shared" si="85"/>
        <v>0</v>
      </c>
      <c r="AI40" s="399">
        <f t="shared" si="85"/>
        <v>0</v>
      </c>
      <c r="AJ40" s="399">
        <f t="shared" si="85"/>
        <v>0</v>
      </c>
      <c r="AK40" s="399">
        <f t="shared" si="85"/>
        <v>0</v>
      </c>
      <c r="AL40" s="399">
        <f t="shared" si="85"/>
        <v>0</v>
      </c>
      <c r="AM40" s="399">
        <f t="shared" si="85"/>
        <v>0</v>
      </c>
      <c r="AN40" s="399">
        <f t="shared" si="85"/>
        <v>0</v>
      </c>
      <c r="AO40" s="399">
        <f t="shared" si="85"/>
        <v>0</v>
      </c>
      <c r="AP40" s="399">
        <f t="shared" si="85"/>
        <v>0</v>
      </c>
      <c r="AQ40" s="399">
        <f t="shared" si="85"/>
        <v>0</v>
      </c>
      <c r="AR40" s="399">
        <f t="shared" si="85"/>
        <v>0</v>
      </c>
      <c r="AS40" s="399">
        <f t="shared" si="85"/>
        <v>0</v>
      </c>
      <c r="AT40" s="399">
        <f t="shared" si="85"/>
        <v>0</v>
      </c>
      <c r="AU40" s="399">
        <f t="shared" si="85"/>
        <v>0</v>
      </c>
      <c r="AV40" s="399">
        <f t="shared" si="85"/>
        <v>0</v>
      </c>
      <c r="AW40" s="399">
        <f t="shared" si="85"/>
        <v>0</v>
      </c>
      <c r="AX40" s="399">
        <f t="shared" si="85"/>
        <v>0</v>
      </c>
      <c r="AY40" s="399">
        <f t="shared" si="85"/>
        <v>0</v>
      </c>
      <c r="AZ40" s="399">
        <f t="shared" si="85"/>
        <v>0</v>
      </c>
      <c r="BA40" s="399">
        <f t="shared" si="85"/>
        <v>0</v>
      </c>
      <c r="BB40" s="399">
        <f t="shared" si="85"/>
        <v>0</v>
      </c>
      <c r="BC40" s="399">
        <f t="shared" si="85"/>
        <v>0</v>
      </c>
      <c r="BD40" s="399">
        <f t="shared" si="85"/>
        <v>0</v>
      </c>
      <c r="BE40" s="399">
        <f t="shared" si="85"/>
        <v>0</v>
      </c>
      <c r="BF40" s="399">
        <f t="shared" si="85"/>
        <v>0</v>
      </c>
      <c r="BG40" s="399">
        <f t="shared" si="85"/>
        <v>0</v>
      </c>
      <c r="BH40" s="399">
        <f t="shared" si="85"/>
        <v>0</v>
      </c>
      <c r="BI40" s="399">
        <f t="shared" si="85"/>
        <v>0</v>
      </c>
      <c r="BJ40" s="399">
        <f t="shared" si="85"/>
        <v>0</v>
      </c>
      <c r="BK40" s="399">
        <f t="shared" si="85"/>
        <v>0</v>
      </c>
      <c r="BL40" s="399">
        <f t="shared" si="85"/>
        <v>0</v>
      </c>
      <c r="BM40" s="399">
        <f t="shared" si="85"/>
        <v>0</v>
      </c>
      <c r="BN40" s="399">
        <f t="shared" si="85"/>
        <v>0</v>
      </c>
      <c r="BO40" s="399">
        <f t="shared" si="85"/>
        <v>0</v>
      </c>
      <c r="BP40" s="399">
        <f t="shared" si="85"/>
        <v>0</v>
      </c>
      <c r="BQ40" s="399">
        <f t="shared" si="85"/>
        <v>0</v>
      </c>
      <c r="BR40" s="399">
        <f t="shared" si="85"/>
        <v>0</v>
      </c>
      <c r="BS40" s="399">
        <f t="shared" si="85"/>
        <v>0</v>
      </c>
      <c r="BT40" s="399">
        <f t="shared" ref="BT40:DC43" si="86">IF(AND(BS$37&lt;&gt;0,BT$37&gt;=$D40,BT$37&lt;$E40),$B40,0)*BT$36</f>
        <v>0</v>
      </c>
      <c r="BU40" s="399">
        <f t="shared" si="86"/>
        <v>0</v>
      </c>
      <c r="BV40" s="399">
        <f t="shared" si="86"/>
        <v>0</v>
      </c>
      <c r="BW40" s="399">
        <f t="shared" si="86"/>
        <v>0</v>
      </c>
      <c r="BX40" s="399">
        <f t="shared" si="86"/>
        <v>0</v>
      </c>
      <c r="BY40" s="399">
        <f t="shared" si="86"/>
        <v>0</v>
      </c>
      <c r="BZ40" s="399">
        <f t="shared" si="86"/>
        <v>0</v>
      </c>
      <c r="CA40" s="399">
        <f t="shared" si="86"/>
        <v>0</v>
      </c>
      <c r="CB40" s="399">
        <f t="shared" si="86"/>
        <v>0</v>
      </c>
      <c r="CC40" s="399">
        <f t="shared" si="86"/>
        <v>0</v>
      </c>
      <c r="CD40" s="399">
        <f t="shared" si="86"/>
        <v>0</v>
      </c>
      <c r="CE40" s="399">
        <f t="shared" si="86"/>
        <v>0</v>
      </c>
      <c r="CF40" s="399">
        <f t="shared" si="86"/>
        <v>0</v>
      </c>
      <c r="CG40" s="399">
        <f t="shared" si="86"/>
        <v>0</v>
      </c>
      <c r="CH40" s="399">
        <f t="shared" si="86"/>
        <v>0</v>
      </c>
      <c r="CI40" s="399">
        <f t="shared" si="86"/>
        <v>0</v>
      </c>
      <c r="CJ40" s="399">
        <f t="shared" si="86"/>
        <v>0</v>
      </c>
      <c r="CK40" s="399">
        <f t="shared" si="86"/>
        <v>0</v>
      </c>
      <c r="CL40" s="399">
        <f t="shared" si="86"/>
        <v>0</v>
      </c>
      <c r="CM40" s="399">
        <f t="shared" si="86"/>
        <v>0</v>
      </c>
      <c r="CN40" s="399">
        <f t="shared" si="86"/>
        <v>0</v>
      </c>
      <c r="CO40" s="399">
        <f t="shared" si="86"/>
        <v>0</v>
      </c>
      <c r="CP40" s="399">
        <f t="shared" si="86"/>
        <v>0</v>
      </c>
      <c r="CQ40" s="399">
        <f t="shared" si="86"/>
        <v>0</v>
      </c>
      <c r="CR40" s="399">
        <f t="shared" si="86"/>
        <v>0</v>
      </c>
      <c r="CS40" s="399">
        <f t="shared" si="86"/>
        <v>0</v>
      </c>
      <c r="CT40" s="399">
        <f t="shared" si="86"/>
        <v>0</v>
      </c>
      <c r="CU40" s="399">
        <f t="shared" si="86"/>
        <v>0</v>
      </c>
      <c r="CV40" s="399">
        <f t="shared" si="86"/>
        <v>0</v>
      </c>
      <c r="CW40" s="399">
        <f t="shared" si="86"/>
        <v>0</v>
      </c>
      <c r="CX40" s="399">
        <f t="shared" si="86"/>
        <v>0</v>
      </c>
      <c r="CY40" s="399">
        <f t="shared" si="86"/>
        <v>0</v>
      </c>
      <c r="CZ40" s="399">
        <f t="shared" si="86"/>
        <v>0</v>
      </c>
      <c r="DA40" s="399">
        <f t="shared" si="86"/>
        <v>0</v>
      </c>
      <c r="DB40" s="399">
        <f t="shared" si="86"/>
        <v>0</v>
      </c>
      <c r="DC40" s="399">
        <f t="shared" si="86"/>
        <v>0</v>
      </c>
    </row>
    <row r="41" spans="2:107" x14ac:dyDescent="0.25">
      <c r="B41" t="e">
        <f t="shared" ref="B41:B43" si="87">F41/A41</f>
        <v>#DIV/0!</v>
      </c>
      <c r="F41" s="227"/>
      <c r="H41" s="399">
        <f t="shared" si="85"/>
        <v>0</v>
      </c>
      <c r="I41" s="399">
        <f t="shared" si="85"/>
        <v>0</v>
      </c>
      <c r="J41" s="399">
        <f t="shared" si="85"/>
        <v>0</v>
      </c>
      <c r="K41" s="399">
        <f t="shared" si="85"/>
        <v>0</v>
      </c>
      <c r="L41" s="399">
        <f t="shared" si="85"/>
        <v>0</v>
      </c>
      <c r="M41" s="399">
        <f t="shared" si="85"/>
        <v>0</v>
      </c>
      <c r="N41" s="399">
        <f t="shared" si="85"/>
        <v>0</v>
      </c>
      <c r="O41" s="399">
        <f t="shared" si="85"/>
        <v>0</v>
      </c>
      <c r="P41" s="399">
        <f t="shared" si="85"/>
        <v>0</v>
      </c>
      <c r="Q41" s="399">
        <f t="shared" si="85"/>
        <v>0</v>
      </c>
      <c r="R41" s="399">
        <f t="shared" si="85"/>
        <v>0</v>
      </c>
      <c r="S41" s="399">
        <f t="shared" si="85"/>
        <v>0</v>
      </c>
      <c r="T41" s="399">
        <f t="shared" si="85"/>
        <v>0</v>
      </c>
      <c r="U41" s="399">
        <f t="shared" si="85"/>
        <v>0</v>
      </c>
      <c r="V41" s="399">
        <f t="shared" si="85"/>
        <v>0</v>
      </c>
      <c r="W41" s="399">
        <f t="shared" si="85"/>
        <v>0</v>
      </c>
      <c r="X41" s="399">
        <f t="shared" si="85"/>
        <v>0</v>
      </c>
      <c r="Y41" s="399">
        <f t="shared" si="85"/>
        <v>0</v>
      </c>
      <c r="Z41" s="399">
        <f t="shared" si="85"/>
        <v>0</v>
      </c>
      <c r="AA41" s="399">
        <f t="shared" si="85"/>
        <v>0</v>
      </c>
      <c r="AB41" s="399">
        <f t="shared" si="85"/>
        <v>0</v>
      </c>
      <c r="AC41" s="399">
        <f t="shared" si="85"/>
        <v>0</v>
      </c>
      <c r="AD41" s="399">
        <f t="shared" si="85"/>
        <v>0</v>
      </c>
      <c r="AE41" s="399">
        <f t="shared" si="85"/>
        <v>0</v>
      </c>
      <c r="AF41" s="399">
        <f t="shared" si="85"/>
        <v>0</v>
      </c>
      <c r="AG41" s="399">
        <f t="shared" si="85"/>
        <v>0</v>
      </c>
      <c r="AH41" s="399">
        <f t="shared" si="85"/>
        <v>0</v>
      </c>
      <c r="AI41" s="399">
        <f t="shared" si="85"/>
        <v>0</v>
      </c>
      <c r="AJ41" s="399">
        <f t="shared" si="85"/>
        <v>0</v>
      </c>
      <c r="AK41" s="399">
        <f t="shared" si="85"/>
        <v>0</v>
      </c>
      <c r="AL41" s="399">
        <f t="shared" si="85"/>
        <v>0</v>
      </c>
      <c r="AM41" s="399">
        <f t="shared" si="85"/>
        <v>0</v>
      </c>
      <c r="AN41" s="399">
        <f t="shared" si="85"/>
        <v>0</v>
      </c>
      <c r="AO41" s="399">
        <f t="shared" si="85"/>
        <v>0</v>
      </c>
      <c r="AP41" s="399">
        <f t="shared" si="85"/>
        <v>0</v>
      </c>
      <c r="AQ41" s="399">
        <f t="shared" si="85"/>
        <v>0</v>
      </c>
      <c r="AR41" s="399">
        <f t="shared" si="85"/>
        <v>0</v>
      </c>
      <c r="AS41" s="399">
        <f t="shared" si="85"/>
        <v>0</v>
      </c>
      <c r="AT41" s="399">
        <f t="shared" si="85"/>
        <v>0</v>
      </c>
      <c r="AU41" s="399">
        <f t="shared" si="85"/>
        <v>0</v>
      </c>
      <c r="AV41" s="399">
        <f t="shared" si="85"/>
        <v>0</v>
      </c>
      <c r="AW41" s="399">
        <f t="shared" si="85"/>
        <v>0</v>
      </c>
      <c r="AX41" s="399">
        <f t="shared" si="85"/>
        <v>0</v>
      </c>
      <c r="AY41" s="399">
        <f t="shared" si="85"/>
        <v>0</v>
      </c>
      <c r="AZ41" s="399">
        <f t="shared" si="85"/>
        <v>0</v>
      </c>
      <c r="BA41" s="399">
        <f t="shared" si="85"/>
        <v>0</v>
      </c>
      <c r="BB41" s="399">
        <f t="shared" si="85"/>
        <v>0</v>
      </c>
      <c r="BC41" s="399">
        <f t="shared" si="85"/>
        <v>0</v>
      </c>
      <c r="BD41" s="399">
        <f t="shared" si="85"/>
        <v>0</v>
      </c>
      <c r="BE41" s="399">
        <f t="shared" si="85"/>
        <v>0</v>
      </c>
      <c r="BF41" s="399">
        <f t="shared" si="85"/>
        <v>0</v>
      </c>
      <c r="BG41" s="399">
        <f t="shared" si="85"/>
        <v>0</v>
      </c>
      <c r="BH41" s="399">
        <f t="shared" si="85"/>
        <v>0</v>
      </c>
      <c r="BI41" s="399">
        <f t="shared" si="85"/>
        <v>0</v>
      </c>
      <c r="BJ41" s="399">
        <f t="shared" si="85"/>
        <v>0</v>
      </c>
      <c r="BK41" s="399">
        <f t="shared" si="85"/>
        <v>0</v>
      </c>
      <c r="BL41" s="399">
        <f t="shared" si="85"/>
        <v>0</v>
      </c>
      <c r="BM41" s="399">
        <f t="shared" si="85"/>
        <v>0</v>
      </c>
      <c r="BN41" s="399">
        <f t="shared" si="85"/>
        <v>0</v>
      </c>
      <c r="BO41" s="399">
        <f t="shared" si="85"/>
        <v>0</v>
      </c>
      <c r="BP41" s="399">
        <f t="shared" si="85"/>
        <v>0</v>
      </c>
      <c r="BQ41" s="399">
        <f t="shared" si="85"/>
        <v>0</v>
      </c>
      <c r="BR41" s="399">
        <f t="shared" si="85"/>
        <v>0</v>
      </c>
      <c r="BS41" s="399">
        <f t="shared" si="85"/>
        <v>0</v>
      </c>
      <c r="BT41" s="399">
        <f t="shared" si="86"/>
        <v>0</v>
      </c>
      <c r="BU41" s="399">
        <f t="shared" si="86"/>
        <v>0</v>
      </c>
      <c r="BV41" s="399">
        <f t="shared" si="86"/>
        <v>0</v>
      </c>
      <c r="BW41" s="399">
        <f t="shared" si="86"/>
        <v>0</v>
      </c>
      <c r="BX41" s="399">
        <f t="shared" si="86"/>
        <v>0</v>
      </c>
      <c r="BY41" s="399">
        <f t="shared" si="86"/>
        <v>0</v>
      </c>
      <c r="BZ41" s="399">
        <f t="shared" si="86"/>
        <v>0</v>
      </c>
      <c r="CA41" s="399">
        <f t="shared" si="86"/>
        <v>0</v>
      </c>
      <c r="CB41" s="399">
        <f t="shared" si="86"/>
        <v>0</v>
      </c>
      <c r="CC41" s="399">
        <f t="shared" si="86"/>
        <v>0</v>
      </c>
      <c r="CD41" s="399">
        <f t="shared" si="86"/>
        <v>0</v>
      </c>
      <c r="CE41" s="399">
        <f t="shared" si="86"/>
        <v>0</v>
      </c>
      <c r="CF41" s="399">
        <f t="shared" si="86"/>
        <v>0</v>
      </c>
      <c r="CG41" s="399">
        <f t="shared" si="86"/>
        <v>0</v>
      </c>
      <c r="CH41" s="399">
        <f t="shared" si="86"/>
        <v>0</v>
      </c>
      <c r="CI41" s="399">
        <f t="shared" si="86"/>
        <v>0</v>
      </c>
      <c r="CJ41" s="399">
        <f t="shared" si="86"/>
        <v>0</v>
      </c>
      <c r="CK41" s="399">
        <f t="shared" si="86"/>
        <v>0</v>
      </c>
      <c r="CL41" s="399">
        <f t="shared" si="86"/>
        <v>0</v>
      </c>
      <c r="CM41" s="399">
        <f t="shared" si="86"/>
        <v>0</v>
      </c>
      <c r="CN41" s="399">
        <f t="shared" si="86"/>
        <v>0</v>
      </c>
      <c r="CO41" s="399">
        <f t="shared" si="86"/>
        <v>0</v>
      </c>
      <c r="CP41" s="399">
        <f t="shared" si="86"/>
        <v>0</v>
      </c>
      <c r="CQ41" s="399">
        <f t="shared" si="86"/>
        <v>0</v>
      </c>
      <c r="CR41" s="399">
        <f t="shared" si="86"/>
        <v>0</v>
      </c>
      <c r="CS41" s="399">
        <f t="shared" si="86"/>
        <v>0</v>
      </c>
      <c r="CT41" s="399">
        <f t="shared" si="86"/>
        <v>0</v>
      </c>
      <c r="CU41" s="399">
        <f t="shared" si="86"/>
        <v>0</v>
      </c>
      <c r="CV41" s="399">
        <f t="shared" si="86"/>
        <v>0</v>
      </c>
      <c r="CW41" s="399">
        <f t="shared" si="86"/>
        <v>0</v>
      </c>
      <c r="CX41" s="399">
        <f t="shared" si="86"/>
        <v>0</v>
      </c>
      <c r="CY41" s="399">
        <f t="shared" si="86"/>
        <v>0</v>
      </c>
      <c r="CZ41" s="399">
        <f t="shared" si="86"/>
        <v>0</v>
      </c>
      <c r="DA41" s="399">
        <f t="shared" si="86"/>
        <v>0</v>
      </c>
      <c r="DB41" s="399">
        <f t="shared" si="86"/>
        <v>0</v>
      </c>
      <c r="DC41" s="399">
        <f t="shared" si="86"/>
        <v>0</v>
      </c>
    </row>
    <row r="42" spans="2:107" x14ac:dyDescent="0.25">
      <c r="B42" t="e">
        <f t="shared" si="87"/>
        <v>#DIV/0!</v>
      </c>
      <c r="F42" s="227"/>
      <c r="H42" s="399">
        <f t="shared" si="85"/>
        <v>0</v>
      </c>
      <c r="I42" s="399">
        <f t="shared" si="85"/>
        <v>0</v>
      </c>
      <c r="J42" s="399">
        <f t="shared" si="85"/>
        <v>0</v>
      </c>
      <c r="K42" s="399">
        <f t="shared" si="85"/>
        <v>0</v>
      </c>
      <c r="L42" s="399">
        <f t="shared" si="85"/>
        <v>0</v>
      </c>
      <c r="M42" s="399">
        <f t="shared" si="85"/>
        <v>0</v>
      </c>
      <c r="N42" s="399">
        <f t="shared" si="85"/>
        <v>0</v>
      </c>
      <c r="O42" s="399">
        <f t="shared" si="85"/>
        <v>0</v>
      </c>
      <c r="P42" s="399">
        <f t="shared" si="85"/>
        <v>0</v>
      </c>
      <c r="Q42" s="399">
        <f t="shared" si="85"/>
        <v>0</v>
      </c>
      <c r="R42" s="399">
        <f t="shared" si="85"/>
        <v>0</v>
      </c>
      <c r="S42" s="399">
        <f t="shared" si="85"/>
        <v>0</v>
      </c>
      <c r="T42" s="399">
        <f t="shared" si="85"/>
        <v>0</v>
      </c>
      <c r="U42" s="399">
        <f t="shared" si="85"/>
        <v>0</v>
      </c>
      <c r="V42" s="399">
        <f t="shared" si="85"/>
        <v>0</v>
      </c>
      <c r="W42" s="399">
        <f t="shared" si="85"/>
        <v>0</v>
      </c>
      <c r="X42" s="399">
        <f t="shared" si="85"/>
        <v>0</v>
      </c>
      <c r="Y42" s="399">
        <f t="shared" si="85"/>
        <v>0</v>
      </c>
      <c r="Z42" s="399">
        <f t="shared" si="85"/>
        <v>0</v>
      </c>
      <c r="AA42" s="399">
        <f t="shared" si="85"/>
        <v>0</v>
      </c>
      <c r="AB42" s="399">
        <f t="shared" si="85"/>
        <v>0</v>
      </c>
      <c r="AC42" s="399">
        <f t="shared" si="85"/>
        <v>0</v>
      </c>
      <c r="AD42" s="399">
        <f t="shared" si="85"/>
        <v>0</v>
      </c>
      <c r="AE42" s="399">
        <f t="shared" si="85"/>
        <v>0</v>
      </c>
      <c r="AF42" s="399">
        <f t="shared" si="85"/>
        <v>0</v>
      </c>
      <c r="AG42" s="399">
        <f t="shared" si="85"/>
        <v>0</v>
      </c>
      <c r="AH42" s="399">
        <f t="shared" si="85"/>
        <v>0</v>
      </c>
      <c r="AI42" s="399">
        <f t="shared" si="85"/>
        <v>0</v>
      </c>
      <c r="AJ42" s="399">
        <f t="shared" si="85"/>
        <v>0</v>
      </c>
      <c r="AK42" s="399">
        <f t="shared" si="85"/>
        <v>0</v>
      </c>
      <c r="AL42" s="399">
        <f t="shared" si="85"/>
        <v>0</v>
      </c>
      <c r="AM42" s="399">
        <f t="shared" si="85"/>
        <v>0</v>
      </c>
      <c r="AN42" s="399">
        <f t="shared" si="85"/>
        <v>0</v>
      </c>
      <c r="AO42" s="399">
        <f t="shared" si="85"/>
        <v>0</v>
      </c>
      <c r="AP42" s="399">
        <f t="shared" si="85"/>
        <v>0</v>
      </c>
      <c r="AQ42" s="399">
        <f t="shared" si="85"/>
        <v>0</v>
      </c>
      <c r="AR42" s="399">
        <f t="shared" si="85"/>
        <v>0</v>
      </c>
      <c r="AS42" s="399">
        <f t="shared" si="85"/>
        <v>0</v>
      </c>
      <c r="AT42" s="399">
        <f t="shared" si="85"/>
        <v>0</v>
      </c>
      <c r="AU42" s="399">
        <f t="shared" si="85"/>
        <v>0</v>
      </c>
      <c r="AV42" s="399">
        <f t="shared" si="85"/>
        <v>0</v>
      </c>
      <c r="AW42" s="399">
        <f t="shared" si="85"/>
        <v>0</v>
      </c>
      <c r="AX42" s="399">
        <f t="shared" si="85"/>
        <v>0</v>
      </c>
      <c r="AY42" s="399">
        <f t="shared" si="85"/>
        <v>0</v>
      </c>
      <c r="AZ42" s="399">
        <f t="shared" si="85"/>
        <v>0</v>
      </c>
      <c r="BA42" s="399">
        <f t="shared" si="85"/>
        <v>0</v>
      </c>
      <c r="BB42" s="399">
        <f t="shared" si="85"/>
        <v>0</v>
      </c>
      <c r="BC42" s="399">
        <f t="shared" si="85"/>
        <v>0</v>
      </c>
      <c r="BD42" s="399">
        <f t="shared" si="85"/>
        <v>0</v>
      </c>
      <c r="BE42" s="399">
        <f t="shared" si="85"/>
        <v>0</v>
      </c>
      <c r="BF42" s="399">
        <f t="shared" si="85"/>
        <v>0</v>
      </c>
      <c r="BG42" s="399">
        <f t="shared" si="85"/>
        <v>0</v>
      </c>
      <c r="BH42" s="399">
        <f t="shared" si="85"/>
        <v>0</v>
      </c>
      <c r="BI42" s="399">
        <f t="shared" si="85"/>
        <v>0</v>
      </c>
      <c r="BJ42" s="399">
        <f t="shared" si="85"/>
        <v>0</v>
      </c>
      <c r="BK42" s="399">
        <f t="shared" si="85"/>
        <v>0</v>
      </c>
      <c r="BL42" s="399">
        <f t="shared" si="85"/>
        <v>0</v>
      </c>
      <c r="BM42" s="399">
        <f t="shared" si="85"/>
        <v>0</v>
      </c>
      <c r="BN42" s="399">
        <f t="shared" si="85"/>
        <v>0</v>
      </c>
      <c r="BO42" s="399">
        <f t="shared" si="85"/>
        <v>0</v>
      </c>
      <c r="BP42" s="399">
        <f t="shared" si="85"/>
        <v>0</v>
      </c>
      <c r="BQ42" s="399">
        <f t="shared" si="85"/>
        <v>0</v>
      </c>
      <c r="BR42" s="399">
        <f t="shared" si="85"/>
        <v>0</v>
      </c>
      <c r="BS42" s="399">
        <f t="shared" si="85"/>
        <v>0</v>
      </c>
      <c r="BT42" s="399">
        <f t="shared" si="86"/>
        <v>0</v>
      </c>
      <c r="BU42" s="399">
        <f t="shared" si="86"/>
        <v>0</v>
      </c>
      <c r="BV42" s="399">
        <f t="shared" si="86"/>
        <v>0</v>
      </c>
      <c r="BW42" s="399">
        <f t="shared" si="86"/>
        <v>0</v>
      </c>
      <c r="BX42" s="399">
        <f t="shared" si="86"/>
        <v>0</v>
      </c>
      <c r="BY42" s="399">
        <f t="shared" si="86"/>
        <v>0</v>
      </c>
      <c r="BZ42" s="399">
        <f t="shared" si="86"/>
        <v>0</v>
      </c>
      <c r="CA42" s="399">
        <f t="shared" si="86"/>
        <v>0</v>
      </c>
      <c r="CB42" s="399">
        <f t="shared" si="86"/>
        <v>0</v>
      </c>
      <c r="CC42" s="399">
        <f t="shared" si="86"/>
        <v>0</v>
      </c>
      <c r="CD42" s="399">
        <f t="shared" si="86"/>
        <v>0</v>
      </c>
      <c r="CE42" s="399">
        <f t="shared" si="86"/>
        <v>0</v>
      </c>
      <c r="CF42" s="399">
        <f t="shared" si="86"/>
        <v>0</v>
      </c>
      <c r="CG42" s="399">
        <f t="shared" si="86"/>
        <v>0</v>
      </c>
      <c r="CH42" s="399">
        <f t="shared" si="86"/>
        <v>0</v>
      </c>
      <c r="CI42" s="399">
        <f t="shared" si="86"/>
        <v>0</v>
      </c>
      <c r="CJ42" s="399">
        <f t="shared" si="86"/>
        <v>0</v>
      </c>
      <c r="CK42" s="399">
        <f t="shared" si="86"/>
        <v>0</v>
      </c>
      <c r="CL42" s="399">
        <f t="shared" si="86"/>
        <v>0</v>
      </c>
      <c r="CM42" s="399">
        <f t="shared" si="86"/>
        <v>0</v>
      </c>
      <c r="CN42" s="399">
        <f t="shared" si="86"/>
        <v>0</v>
      </c>
      <c r="CO42" s="399">
        <f t="shared" si="86"/>
        <v>0</v>
      </c>
      <c r="CP42" s="399">
        <f t="shared" si="86"/>
        <v>0</v>
      </c>
      <c r="CQ42" s="399">
        <f t="shared" si="86"/>
        <v>0</v>
      </c>
      <c r="CR42" s="399">
        <f t="shared" si="86"/>
        <v>0</v>
      </c>
      <c r="CS42" s="399">
        <f t="shared" si="86"/>
        <v>0</v>
      </c>
      <c r="CT42" s="399">
        <f t="shared" si="86"/>
        <v>0</v>
      </c>
      <c r="CU42" s="399">
        <f t="shared" si="86"/>
        <v>0</v>
      </c>
      <c r="CV42" s="399">
        <f t="shared" si="86"/>
        <v>0</v>
      </c>
      <c r="CW42" s="399">
        <f t="shared" si="86"/>
        <v>0</v>
      </c>
      <c r="CX42" s="399">
        <f t="shared" si="86"/>
        <v>0</v>
      </c>
      <c r="CY42" s="399">
        <f t="shared" si="86"/>
        <v>0</v>
      </c>
      <c r="CZ42" s="399">
        <f t="shared" si="86"/>
        <v>0</v>
      </c>
      <c r="DA42" s="399">
        <f t="shared" si="86"/>
        <v>0</v>
      </c>
      <c r="DB42" s="399">
        <f t="shared" si="86"/>
        <v>0</v>
      </c>
      <c r="DC42" s="399">
        <f t="shared" si="86"/>
        <v>0</v>
      </c>
    </row>
    <row r="43" spans="2:107" x14ac:dyDescent="0.25">
      <c r="B43" t="e">
        <f t="shared" si="87"/>
        <v>#DIV/0!</v>
      </c>
      <c r="F43" s="227"/>
      <c r="H43" s="399">
        <f t="shared" si="85"/>
        <v>0</v>
      </c>
      <c r="I43" s="399">
        <f t="shared" si="85"/>
        <v>0</v>
      </c>
      <c r="J43" s="399">
        <f t="shared" si="85"/>
        <v>0</v>
      </c>
      <c r="K43" s="399">
        <f t="shared" si="85"/>
        <v>0</v>
      </c>
      <c r="L43" s="399">
        <f t="shared" si="85"/>
        <v>0</v>
      </c>
      <c r="M43" s="399">
        <f t="shared" si="85"/>
        <v>0</v>
      </c>
      <c r="N43" s="399">
        <f t="shared" si="85"/>
        <v>0</v>
      </c>
      <c r="O43" s="399">
        <f t="shared" si="85"/>
        <v>0</v>
      </c>
      <c r="P43" s="399">
        <f t="shared" si="85"/>
        <v>0</v>
      </c>
      <c r="Q43" s="399">
        <f t="shared" si="85"/>
        <v>0</v>
      </c>
      <c r="R43" s="399">
        <f t="shared" si="85"/>
        <v>0</v>
      </c>
      <c r="S43" s="399">
        <f t="shared" si="85"/>
        <v>0</v>
      </c>
      <c r="T43" s="399">
        <f t="shared" si="85"/>
        <v>0</v>
      </c>
      <c r="U43" s="399">
        <f t="shared" si="85"/>
        <v>0</v>
      </c>
      <c r="V43" s="399">
        <f t="shared" si="85"/>
        <v>0</v>
      </c>
      <c r="W43" s="399">
        <f t="shared" si="85"/>
        <v>0</v>
      </c>
      <c r="X43" s="399">
        <f t="shared" si="85"/>
        <v>0</v>
      </c>
      <c r="Y43" s="399">
        <f t="shared" si="85"/>
        <v>0</v>
      </c>
      <c r="Z43" s="399">
        <f t="shared" si="85"/>
        <v>0</v>
      </c>
      <c r="AA43" s="399">
        <f t="shared" si="85"/>
        <v>0</v>
      </c>
      <c r="AB43" s="399">
        <f t="shared" si="85"/>
        <v>0</v>
      </c>
      <c r="AC43" s="399">
        <f t="shared" si="85"/>
        <v>0</v>
      </c>
      <c r="AD43" s="399">
        <f t="shared" si="85"/>
        <v>0</v>
      </c>
      <c r="AE43" s="399">
        <f t="shared" si="85"/>
        <v>0</v>
      </c>
      <c r="AF43" s="399">
        <f t="shared" si="85"/>
        <v>0</v>
      </c>
      <c r="AG43" s="399">
        <f t="shared" si="85"/>
        <v>0</v>
      </c>
      <c r="AH43" s="399">
        <f t="shared" si="85"/>
        <v>0</v>
      </c>
      <c r="AI43" s="399">
        <f t="shared" si="85"/>
        <v>0</v>
      </c>
      <c r="AJ43" s="399">
        <f t="shared" si="85"/>
        <v>0</v>
      </c>
      <c r="AK43" s="399">
        <f t="shared" si="85"/>
        <v>0</v>
      </c>
      <c r="AL43" s="399">
        <f t="shared" si="85"/>
        <v>0</v>
      </c>
      <c r="AM43" s="399">
        <f t="shared" si="85"/>
        <v>0</v>
      </c>
      <c r="AN43" s="399">
        <f t="shared" si="85"/>
        <v>0</v>
      </c>
      <c r="AO43" s="399">
        <f t="shared" si="85"/>
        <v>0</v>
      </c>
      <c r="AP43" s="399">
        <f t="shared" si="85"/>
        <v>0</v>
      </c>
      <c r="AQ43" s="399">
        <f t="shared" si="85"/>
        <v>0</v>
      </c>
      <c r="AR43" s="399">
        <f t="shared" si="85"/>
        <v>0</v>
      </c>
      <c r="AS43" s="399">
        <f t="shared" si="85"/>
        <v>0</v>
      </c>
      <c r="AT43" s="399">
        <f t="shared" si="85"/>
        <v>0</v>
      </c>
      <c r="AU43" s="399">
        <f t="shared" si="85"/>
        <v>0</v>
      </c>
      <c r="AV43" s="399">
        <f t="shared" si="85"/>
        <v>0</v>
      </c>
      <c r="AW43" s="399">
        <f t="shared" si="85"/>
        <v>0</v>
      </c>
      <c r="AX43" s="399">
        <f t="shared" si="85"/>
        <v>0</v>
      </c>
      <c r="AY43" s="399">
        <f t="shared" si="85"/>
        <v>0</v>
      </c>
      <c r="AZ43" s="399">
        <f t="shared" si="85"/>
        <v>0</v>
      </c>
      <c r="BA43" s="399">
        <f t="shared" si="85"/>
        <v>0</v>
      </c>
      <c r="BB43" s="399">
        <f t="shared" si="85"/>
        <v>0</v>
      </c>
      <c r="BC43" s="399">
        <f t="shared" si="85"/>
        <v>0</v>
      </c>
      <c r="BD43" s="399">
        <f t="shared" si="85"/>
        <v>0</v>
      </c>
      <c r="BE43" s="399">
        <f t="shared" si="85"/>
        <v>0</v>
      </c>
      <c r="BF43" s="399">
        <f t="shared" si="85"/>
        <v>0</v>
      </c>
      <c r="BG43" s="399">
        <f t="shared" si="85"/>
        <v>0</v>
      </c>
      <c r="BH43" s="399">
        <f t="shared" si="85"/>
        <v>0</v>
      </c>
      <c r="BI43" s="399">
        <f t="shared" si="85"/>
        <v>0</v>
      </c>
      <c r="BJ43" s="399">
        <f t="shared" si="85"/>
        <v>0</v>
      </c>
      <c r="BK43" s="399">
        <f t="shared" si="85"/>
        <v>0</v>
      </c>
      <c r="BL43" s="399">
        <f t="shared" si="85"/>
        <v>0</v>
      </c>
      <c r="BM43" s="399">
        <f t="shared" si="85"/>
        <v>0</v>
      </c>
      <c r="BN43" s="399">
        <f t="shared" si="85"/>
        <v>0</v>
      </c>
      <c r="BO43" s="399">
        <f t="shared" si="85"/>
        <v>0</v>
      </c>
      <c r="BP43" s="399">
        <f t="shared" si="85"/>
        <v>0</v>
      </c>
      <c r="BQ43" s="399">
        <f t="shared" si="85"/>
        <v>0</v>
      </c>
      <c r="BR43" s="399">
        <f t="shared" si="85"/>
        <v>0</v>
      </c>
      <c r="BS43" s="399">
        <f t="shared" ref="BS43" si="88">IF(AND(BR$37&lt;&gt;0,BS$37&gt;=$D43,BS$37&lt;$E43),$B43,0)*BS$36</f>
        <v>0</v>
      </c>
      <c r="BT43" s="399">
        <f t="shared" si="86"/>
        <v>0</v>
      </c>
      <c r="BU43" s="399">
        <f t="shared" si="86"/>
        <v>0</v>
      </c>
      <c r="BV43" s="399">
        <f t="shared" si="86"/>
        <v>0</v>
      </c>
      <c r="BW43" s="399">
        <f t="shared" si="86"/>
        <v>0</v>
      </c>
      <c r="BX43" s="399">
        <f t="shared" si="86"/>
        <v>0</v>
      </c>
      <c r="BY43" s="399">
        <f t="shared" si="86"/>
        <v>0</v>
      </c>
      <c r="BZ43" s="399">
        <f t="shared" si="86"/>
        <v>0</v>
      </c>
      <c r="CA43" s="399">
        <f t="shared" si="86"/>
        <v>0</v>
      </c>
      <c r="CB43" s="399">
        <f t="shared" si="86"/>
        <v>0</v>
      </c>
      <c r="CC43" s="399">
        <f t="shared" si="86"/>
        <v>0</v>
      </c>
      <c r="CD43" s="399">
        <f t="shared" si="86"/>
        <v>0</v>
      </c>
      <c r="CE43" s="399">
        <f t="shared" si="86"/>
        <v>0</v>
      </c>
      <c r="CF43" s="399">
        <f t="shared" si="86"/>
        <v>0</v>
      </c>
      <c r="CG43" s="399">
        <f t="shared" si="86"/>
        <v>0</v>
      </c>
      <c r="CH43" s="399">
        <f t="shared" si="86"/>
        <v>0</v>
      </c>
      <c r="CI43" s="399">
        <f t="shared" si="86"/>
        <v>0</v>
      </c>
      <c r="CJ43" s="399">
        <f t="shared" si="86"/>
        <v>0</v>
      </c>
      <c r="CK43" s="399">
        <f t="shared" si="86"/>
        <v>0</v>
      </c>
      <c r="CL43" s="399">
        <f t="shared" si="86"/>
        <v>0</v>
      </c>
      <c r="CM43" s="399">
        <f t="shared" si="86"/>
        <v>0</v>
      </c>
      <c r="CN43" s="399">
        <f t="shared" si="86"/>
        <v>0</v>
      </c>
      <c r="CO43" s="399">
        <f t="shared" si="86"/>
        <v>0</v>
      </c>
      <c r="CP43" s="399">
        <f t="shared" si="86"/>
        <v>0</v>
      </c>
      <c r="CQ43" s="399">
        <f t="shared" si="86"/>
        <v>0</v>
      </c>
      <c r="CR43" s="399">
        <f t="shared" si="86"/>
        <v>0</v>
      </c>
      <c r="CS43" s="399">
        <f t="shared" si="86"/>
        <v>0</v>
      </c>
      <c r="CT43" s="399">
        <f t="shared" si="86"/>
        <v>0</v>
      </c>
      <c r="CU43" s="399">
        <f t="shared" si="86"/>
        <v>0</v>
      </c>
      <c r="CV43" s="399">
        <f t="shared" si="86"/>
        <v>0</v>
      </c>
      <c r="CW43" s="399">
        <f t="shared" si="86"/>
        <v>0</v>
      </c>
      <c r="CX43" s="399">
        <f t="shared" si="86"/>
        <v>0</v>
      </c>
      <c r="CY43" s="399">
        <f t="shared" si="86"/>
        <v>0</v>
      </c>
      <c r="CZ43" s="399">
        <f t="shared" si="86"/>
        <v>0</v>
      </c>
      <c r="DA43" s="399">
        <f t="shared" si="86"/>
        <v>0</v>
      </c>
      <c r="DB43" s="399">
        <f t="shared" si="86"/>
        <v>0</v>
      </c>
      <c r="DC43" s="399">
        <f t="shared" si="86"/>
        <v>0</v>
      </c>
    </row>
    <row r="44" spans="2:107" x14ac:dyDescent="0.25">
      <c r="F44" s="227"/>
      <c r="H44" s="400"/>
      <c r="I44" s="400"/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400"/>
      <c r="X44" s="400"/>
      <c r="Y44" s="400"/>
      <c r="Z44" s="400"/>
      <c r="AA44" s="400"/>
      <c r="AB44" s="400"/>
      <c r="AC44" s="400"/>
      <c r="AD44" s="400"/>
      <c r="AE44" s="400"/>
      <c r="AF44" s="400"/>
      <c r="AG44" s="400"/>
      <c r="AH44" s="400"/>
      <c r="AI44" s="400"/>
      <c r="AJ44" s="400"/>
      <c r="AK44" s="400"/>
      <c r="AL44" s="400"/>
      <c r="AM44" s="400"/>
      <c r="AN44" s="400"/>
      <c r="AO44" s="400"/>
      <c r="AP44" s="400"/>
      <c r="AQ44" s="400"/>
      <c r="AR44" s="400"/>
      <c r="AS44" s="400"/>
      <c r="AT44" s="400"/>
      <c r="AU44" s="400"/>
      <c r="AV44" s="400"/>
      <c r="AW44" s="400"/>
      <c r="AX44" s="400"/>
      <c r="AY44" s="400"/>
      <c r="AZ44" s="400"/>
      <c r="BA44" s="400"/>
      <c r="BB44" s="400"/>
      <c r="BC44" s="400"/>
      <c r="BD44" s="400"/>
      <c r="BE44" s="400"/>
      <c r="BF44" s="400"/>
      <c r="BG44" s="400"/>
      <c r="BH44" s="400"/>
      <c r="BI44" s="400"/>
      <c r="BJ44" s="400"/>
      <c r="BK44" s="400"/>
      <c r="BL44" s="400"/>
      <c r="BM44" s="400"/>
      <c r="BN44" s="400"/>
      <c r="BO44" s="400"/>
      <c r="BP44" s="400"/>
      <c r="BQ44" s="400"/>
      <c r="BR44" s="400"/>
      <c r="BS44" s="400"/>
      <c r="BT44" s="400"/>
      <c r="BU44" s="400"/>
      <c r="BV44" s="400"/>
      <c r="BW44" s="400"/>
      <c r="BX44" s="400"/>
      <c r="BY44" s="400"/>
      <c r="BZ44" s="400"/>
      <c r="CA44" s="400"/>
      <c r="CB44" s="400"/>
      <c r="CC44" s="400"/>
      <c r="CD44" s="400"/>
      <c r="CE44" s="400"/>
      <c r="CF44" s="400"/>
      <c r="CG44" s="400"/>
      <c r="CH44" s="400"/>
      <c r="CI44" s="400"/>
      <c r="CJ44" s="400"/>
      <c r="CK44" s="400"/>
      <c r="CL44" s="400"/>
      <c r="CM44" s="400"/>
      <c r="CN44" s="400"/>
      <c r="CO44" s="400"/>
      <c r="CP44" s="400"/>
      <c r="CQ44" s="400"/>
      <c r="CR44" s="400"/>
      <c r="CS44" s="400"/>
      <c r="CT44" s="400"/>
      <c r="CU44" s="400"/>
      <c r="CV44" s="400"/>
      <c r="CW44" s="400"/>
      <c r="CX44" s="400"/>
      <c r="CY44" s="400"/>
      <c r="CZ44" s="400"/>
      <c r="DA44" s="400"/>
      <c r="DB44" s="400"/>
      <c r="DC44" s="400"/>
    </row>
    <row r="46" spans="2:107" x14ac:dyDescent="0.25"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207"/>
      <c r="BE46" s="207"/>
      <c r="BF46" s="207"/>
      <c r="BG46" s="207"/>
      <c r="BH46" s="207"/>
      <c r="BI46" s="207"/>
      <c r="BJ46" s="207"/>
      <c r="BK46" s="207"/>
      <c r="BL46" s="207"/>
      <c r="BM46" s="207"/>
      <c r="BN46" s="207"/>
      <c r="BO46" s="207"/>
      <c r="BP46" s="207"/>
      <c r="BQ46" s="207"/>
      <c r="BR46" s="207"/>
      <c r="BS46" s="207"/>
      <c r="BT46" s="207"/>
      <c r="BU46" s="207"/>
      <c r="BV46" s="207"/>
      <c r="BW46" s="207"/>
      <c r="BX46" s="207"/>
      <c r="BY46" s="207"/>
      <c r="BZ46" s="207"/>
      <c r="CA46" s="207"/>
      <c r="CB46" s="207"/>
      <c r="CC46" s="207"/>
      <c r="CD46" s="207"/>
      <c r="CE46" s="207"/>
      <c r="CF46" s="207"/>
      <c r="CG46" s="207"/>
      <c r="CH46" s="207"/>
      <c r="CI46" s="207"/>
      <c r="CJ46" s="207"/>
      <c r="CK46" s="207"/>
      <c r="CL46" s="207"/>
      <c r="CM46" s="207"/>
      <c r="CN46" s="207"/>
      <c r="CO46" s="207"/>
      <c r="CP46" s="207"/>
      <c r="CQ46" s="207"/>
      <c r="CR46" s="207"/>
      <c r="CS46" s="207"/>
      <c r="CT46" s="207"/>
      <c r="CU46" s="207"/>
      <c r="CV46" s="207"/>
      <c r="CW46" s="207"/>
      <c r="CX46" s="207"/>
      <c r="CY46" s="207"/>
      <c r="CZ46" s="207"/>
      <c r="DA46" s="207"/>
      <c r="DB46" s="207"/>
      <c r="DC46" s="207"/>
    </row>
    <row r="47" spans="2:107" x14ac:dyDescent="0.25">
      <c r="G47" s="261"/>
      <c r="H47" s="261"/>
      <c r="I47" s="261"/>
      <c r="J47" s="261"/>
      <c r="K47" s="261"/>
      <c r="L47" s="261"/>
      <c r="M47" s="261"/>
      <c r="N47" s="261"/>
      <c r="O47" s="261"/>
      <c r="P47" s="261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61"/>
      <c r="AB47" s="261"/>
      <c r="AC47" s="261"/>
      <c r="AD47" s="261"/>
      <c r="AE47" s="261"/>
      <c r="AF47" s="261"/>
      <c r="AG47" s="261"/>
      <c r="AH47" s="261"/>
      <c r="AI47" s="261"/>
      <c r="AJ47" s="261"/>
      <c r="AK47" s="261"/>
      <c r="AL47" s="261"/>
      <c r="AM47" s="261"/>
      <c r="AN47" s="261"/>
      <c r="AO47" s="261"/>
      <c r="AP47" s="261"/>
      <c r="AQ47" s="261"/>
      <c r="AR47" s="261"/>
      <c r="AS47" s="261"/>
      <c r="AT47" s="261"/>
      <c r="AU47" s="261"/>
      <c r="AV47" s="261"/>
      <c r="AW47" s="261"/>
      <c r="AX47" s="261"/>
      <c r="AY47" s="261"/>
      <c r="AZ47" s="261"/>
      <c r="BA47" s="261"/>
      <c r="BB47" s="261"/>
      <c r="BC47" s="261"/>
      <c r="BD47" s="261"/>
      <c r="BE47" s="261"/>
      <c r="BF47" s="261"/>
      <c r="BG47" s="261"/>
      <c r="BH47" s="261"/>
      <c r="BI47" s="261"/>
      <c r="BJ47" s="261"/>
      <c r="BK47" s="261"/>
      <c r="BL47" s="261"/>
      <c r="BM47" s="261"/>
      <c r="BN47" s="261"/>
      <c r="BO47" s="261"/>
      <c r="BP47" s="261"/>
      <c r="BQ47" s="261"/>
      <c r="BR47" s="261"/>
      <c r="BS47" s="261"/>
      <c r="BT47" s="261"/>
      <c r="BU47" s="261"/>
      <c r="BV47" s="261"/>
      <c r="BW47" s="261"/>
      <c r="BX47" s="261"/>
      <c r="BY47" s="261"/>
      <c r="BZ47" s="261"/>
      <c r="CA47" s="261"/>
      <c r="CB47" s="261"/>
      <c r="CC47" s="261"/>
      <c r="CD47" s="261"/>
      <c r="CE47" s="261"/>
      <c r="CF47" s="261"/>
      <c r="CG47" s="261"/>
      <c r="CH47" s="261"/>
      <c r="CI47" s="261"/>
      <c r="CJ47" s="261"/>
      <c r="CK47" s="261"/>
      <c r="CL47" s="261"/>
      <c r="CM47" s="261"/>
      <c r="CN47" s="261"/>
      <c r="CO47" s="261"/>
      <c r="CP47" s="261"/>
      <c r="CQ47" s="261"/>
      <c r="CR47" s="261"/>
      <c r="CS47" s="261"/>
      <c r="CT47" s="261"/>
      <c r="CU47" s="261"/>
      <c r="CV47" s="261"/>
      <c r="CW47" s="261"/>
      <c r="CX47" s="261"/>
      <c r="CY47" s="261"/>
      <c r="CZ47" s="261"/>
      <c r="DA47" s="261"/>
      <c r="DB47" s="261"/>
      <c r="DC47" s="261"/>
    </row>
    <row r="49" spans="3:107" x14ac:dyDescent="0.25">
      <c r="D49" s="227"/>
      <c r="F49" s="259"/>
      <c r="H49" s="259"/>
      <c r="I49" s="259">
        <f t="shared" ref="I49:BT49" si="89">I44</f>
        <v>0</v>
      </c>
      <c r="J49" s="259">
        <f t="shared" si="89"/>
        <v>0</v>
      </c>
      <c r="K49" s="259">
        <f t="shared" si="89"/>
        <v>0</v>
      </c>
      <c r="L49" s="259">
        <f t="shared" si="89"/>
        <v>0</v>
      </c>
      <c r="M49" s="259">
        <f t="shared" si="89"/>
        <v>0</v>
      </c>
      <c r="N49" s="259">
        <f t="shared" si="89"/>
        <v>0</v>
      </c>
      <c r="O49" s="259">
        <f t="shared" si="89"/>
        <v>0</v>
      </c>
      <c r="P49" s="259">
        <f t="shared" si="89"/>
        <v>0</v>
      </c>
      <c r="Q49" s="259">
        <f t="shared" si="89"/>
        <v>0</v>
      </c>
      <c r="R49" s="259">
        <f t="shared" si="89"/>
        <v>0</v>
      </c>
      <c r="S49" s="259">
        <f t="shared" si="89"/>
        <v>0</v>
      </c>
      <c r="T49" s="259">
        <f t="shared" si="89"/>
        <v>0</v>
      </c>
      <c r="U49" s="259">
        <f t="shared" si="89"/>
        <v>0</v>
      </c>
      <c r="V49" s="259">
        <f t="shared" si="89"/>
        <v>0</v>
      </c>
      <c r="W49" s="259">
        <f t="shared" si="89"/>
        <v>0</v>
      </c>
      <c r="X49" s="259">
        <f t="shared" si="89"/>
        <v>0</v>
      </c>
      <c r="Y49" s="259">
        <f t="shared" si="89"/>
        <v>0</v>
      </c>
      <c r="Z49" s="259">
        <f t="shared" si="89"/>
        <v>0</v>
      </c>
      <c r="AA49" s="259">
        <f t="shared" si="89"/>
        <v>0</v>
      </c>
      <c r="AB49" s="259">
        <f t="shared" si="89"/>
        <v>0</v>
      </c>
      <c r="AC49" s="259">
        <f t="shared" si="89"/>
        <v>0</v>
      </c>
      <c r="AD49" s="259">
        <f t="shared" si="89"/>
        <v>0</v>
      </c>
      <c r="AE49" s="259">
        <f t="shared" si="89"/>
        <v>0</v>
      </c>
      <c r="AF49" s="259">
        <f t="shared" si="89"/>
        <v>0</v>
      </c>
      <c r="AG49" s="259">
        <f t="shared" si="89"/>
        <v>0</v>
      </c>
      <c r="AH49" s="259">
        <f t="shared" si="89"/>
        <v>0</v>
      </c>
      <c r="AI49" s="259">
        <f t="shared" si="89"/>
        <v>0</v>
      </c>
      <c r="AJ49" s="259">
        <f t="shared" si="89"/>
        <v>0</v>
      </c>
      <c r="AK49" s="259">
        <f t="shared" si="89"/>
        <v>0</v>
      </c>
      <c r="AL49" s="259">
        <f t="shared" si="89"/>
        <v>0</v>
      </c>
      <c r="AM49" s="259">
        <f t="shared" si="89"/>
        <v>0</v>
      </c>
      <c r="AN49" s="259">
        <f t="shared" si="89"/>
        <v>0</v>
      </c>
      <c r="AO49" s="259">
        <f t="shared" si="89"/>
        <v>0</v>
      </c>
      <c r="AP49" s="259">
        <f t="shared" si="89"/>
        <v>0</v>
      </c>
      <c r="AQ49" s="259">
        <f t="shared" si="89"/>
        <v>0</v>
      </c>
      <c r="AR49" s="259">
        <f t="shared" si="89"/>
        <v>0</v>
      </c>
      <c r="AS49" s="259">
        <f t="shared" si="89"/>
        <v>0</v>
      </c>
      <c r="AT49" s="259">
        <f t="shared" si="89"/>
        <v>0</v>
      </c>
      <c r="AU49" s="259">
        <f t="shared" si="89"/>
        <v>0</v>
      </c>
      <c r="AV49" s="259">
        <f t="shared" si="89"/>
        <v>0</v>
      </c>
      <c r="AW49" s="259">
        <f t="shared" si="89"/>
        <v>0</v>
      </c>
      <c r="AX49" s="259">
        <f t="shared" si="89"/>
        <v>0</v>
      </c>
      <c r="AY49" s="259">
        <f t="shared" si="89"/>
        <v>0</v>
      </c>
      <c r="AZ49" s="259">
        <f t="shared" si="89"/>
        <v>0</v>
      </c>
      <c r="BA49" s="259">
        <f t="shared" si="89"/>
        <v>0</v>
      </c>
      <c r="BB49" s="259">
        <f t="shared" si="89"/>
        <v>0</v>
      </c>
      <c r="BC49" s="259">
        <f t="shared" si="89"/>
        <v>0</v>
      </c>
      <c r="BD49" s="259">
        <f t="shared" si="89"/>
        <v>0</v>
      </c>
      <c r="BE49" s="259">
        <f t="shared" si="89"/>
        <v>0</v>
      </c>
      <c r="BF49" s="259">
        <f t="shared" si="89"/>
        <v>0</v>
      </c>
      <c r="BG49" s="259">
        <f t="shared" si="89"/>
        <v>0</v>
      </c>
      <c r="BH49" s="259">
        <f t="shared" si="89"/>
        <v>0</v>
      </c>
      <c r="BI49" s="259">
        <f t="shared" si="89"/>
        <v>0</v>
      </c>
      <c r="BJ49" s="259">
        <f t="shared" si="89"/>
        <v>0</v>
      </c>
      <c r="BK49" s="259">
        <f t="shared" si="89"/>
        <v>0</v>
      </c>
      <c r="BL49" s="259">
        <f t="shared" si="89"/>
        <v>0</v>
      </c>
      <c r="BM49" s="259">
        <f t="shared" si="89"/>
        <v>0</v>
      </c>
      <c r="BN49" s="259">
        <f t="shared" si="89"/>
        <v>0</v>
      </c>
      <c r="BO49" s="259">
        <f t="shared" si="89"/>
        <v>0</v>
      </c>
      <c r="BP49" s="259">
        <f t="shared" si="89"/>
        <v>0</v>
      </c>
      <c r="BQ49" s="259">
        <f t="shared" si="89"/>
        <v>0</v>
      </c>
      <c r="BR49" s="259">
        <f t="shared" si="89"/>
        <v>0</v>
      </c>
      <c r="BS49" s="259">
        <f t="shared" si="89"/>
        <v>0</v>
      </c>
      <c r="BT49" s="259">
        <f t="shared" si="89"/>
        <v>0</v>
      </c>
      <c r="BU49" s="259">
        <f t="shared" ref="BU49:DC49" si="90">BU44</f>
        <v>0</v>
      </c>
      <c r="BV49" s="259">
        <f t="shared" si="90"/>
        <v>0</v>
      </c>
      <c r="BW49" s="259">
        <f t="shared" si="90"/>
        <v>0</v>
      </c>
      <c r="BX49" s="259">
        <f t="shared" si="90"/>
        <v>0</v>
      </c>
      <c r="BY49" s="259">
        <f t="shared" si="90"/>
        <v>0</v>
      </c>
      <c r="BZ49" s="259">
        <f t="shared" si="90"/>
        <v>0</v>
      </c>
      <c r="CA49" s="259">
        <f t="shared" si="90"/>
        <v>0</v>
      </c>
      <c r="CB49" s="259">
        <f t="shared" si="90"/>
        <v>0</v>
      </c>
      <c r="CC49" s="259">
        <f t="shared" si="90"/>
        <v>0</v>
      </c>
      <c r="CD49" s="259">
        <f t="shared" si="90"/>
        <v>0</v>
      </c>
      <c r="CE49" s="259">
        <f t="shared" si="90"/>
        <v>0</v>
      </c>
      <c r="CF49" s="259">
        <f t="shared" si="90"/>
        <v>0</v>
      </c>
      <c r="CG49" s="259">
        <f t="shared" si="90"/>
        <v>0</v>
      </c>
      <c r="CH49" s="259">
        <f t="shared" si="90"/>
        <v>0</v>
      </c>
      <c r="CI49" s="259">
        <f t="shared" si="90"/>
        <v>0</v>
      </c>
      <c r="CJ49" s="259">
        <f t="shared" si="90"/>
        <v>0</v>
      </c>
      <c r="CK49" s="259">
        <f t="shared" si="90"/>
        <v>0</v>
      </c>
      <c r="CL49" s="259">
        <f t="shared" si="90"/>
        <v>0</v>
      </c>
      <c r="CM49" s="259">
        <f t="shared" si="90"/>
        <v>0</v>
      </c>
      <c r="CN49" s="259">
        <f t="shared" si="90"/>
        <v>0</v>
      </c>
      <c r="CO49" s="259">
        <f t="shared" si="90"/>
        <v>0</v>
      </c>
      <c r="CP49" s="259">
        <f t="shared" si="90"/>
        <v>0</v>
      </c>
      <c r="CQ49" s="259">
        <f t="shared" si="90"/>
        <v>0</v>
      </c>
      <c r="CR49" s="259">
        <f t="shared" si="90"/>
        <v>0</v>
      </c>
      <c r="CS49" s="259">
        <f t="shared" si="90"/>
        <v>0</v>
      </c>
      <c r="CT49" s="259">
        <f t="shared" si="90"/>
        <v>0</v>
      </c>
      <c r="CU49" s="259">
        <f t="shared" si="90"/>
        <v>0</v>
      </c>
      <c r="CV49" s="259">
        <f t="shared" si="90"/>
        <v>0</v>
      </c>
      <c r="CW49" s="259">
        <f t="shared" si="90"/>
        <v>0</v>
      </c>
      <c r="CX49" s="259">
        <f t="shared" si="90"/>
        <v>0</v>
      </c>
      <c r="CY49" s="259">
        <f t="shared" si="90"/>
        <v>0</v>
      </c>
      <c r="CZ49" s="259">
        <f t="shared" si="90"/>
        <v>0</v>
      </c>
      <c r="DA49" s="259">
        <f t="shared" si="90"/>
        <v>0</v>
      </c>
      <c r="DB49" s="259">
        <f t="shared" si="90"/>
        <v>0</v>
      </c>
      <c r="DC49" s="259">
        <f t="shared" si="90"/>
        <v>0</v>
      </c>
    </row>
    <row r="50" spans="3:107" x14ac:dyDescent="0.25">
      <c r="D50" s="227"/>
      <c r="H50" s="259">
        <f t="shared" ref="H50:AM50" si="91">IF(H$2&gt;$D37,$D$18/12,0)+G50</f>
        <v>0</v>
      </c>
      <c r="I50" s="259">
        <f t="shared" si="91"/>
        <v>0</v>
      </c>
      <c r="J50" s="259">
        <f t="shared" si="91"/>
        <v>0</v>
      </c>
      <c r="K50" s="259">
        <f t="shared" si="91"/>
        <v>0</v>
      </c>
      <c r="L50" s="259">
        <f t="shared" si="91"/>
        <v>0</v>
      </c>
      <c r="M50" s="259">
        <f t="shared" si="91"/>
        <v>0</v>
      </c>
      <c r="N50" s="259">
        <f t="shared" si="91"/>
        <v>0</v>
      </c>
      <c r="O50" s="259">
        <f t="shared" si="91"/>
        <v>0</v>
      </c>
      <c r="P50" s="259">
        <f t="shared" si="91"/>
        <v>0</v>
      </c>
      <c r="Q50" s="259">
        <f t="shared" si="91"/>
        <v>0</v>
      </c>
      <c r="R50" s="259">
        <f t="shared" si="91"/>
        <v>0</v>
      </c>
      <c r="S50" s="259">
        <f t="shared" si="91"/>
        <v>0</v>
      </c>
      <c r="T50" s="259">
        <f t="shared" si="91"/>
        <v>0</v>
      </c>
      <c r="U50" s="259">
        <f t="shared" si="91"/>
        <v>0</v>
      </c>
      <c r="V50" s="259">
        <f t="shared" si="91"/>
        <v>0</v>
      </c>
      <c r="W50" s="259">
        <f t="shared" si="91"/>
        <v>0</v>
      </c>
      <c r="X50" s="259">
        <f t="shared" si="91"/>
        <v>0</v>
      </c>
      <c r="Y50" s="259">
        <f t="shared" si="91"/>
        <v>0</v>
      </c>
      <c r="Z50" s="259">
        <f t="shared" si="91"/>
        <v>0</v>
      </c>
      <c r="AA50" s="259">
        <f t="shared" si="91"/>
        <v>0</v>
      </c>
      <c r="AB50" s="259">
        <f t="shared" si="91"/>
        <v>0</v>
      </c>
      <c r="AC50" s="259">
        <f t="shared" si="91"/>
        <v>0</v>
      </c>
      <c r="AD50" s="259">
        <f t="shared" si="91"/>
        <v>0</v>
      </c>
      <c r="AE50" s="259">
        <f t="shared" si="91"/>
        <v>0</v>
      </c>
      <c r="AF50" s="259">
        <f t="shared" si="91"/>
        <v>0</v>
      </c>
      <c r="AG50" s="259">
        <f t="shared" si="91"/>
        <v>0</v>
      </c>
      <c r="AH50" s="259">
        <f t="shared" si="91"/>
        <v>0</v>
      </c>
      <c r="AI50" s="259">
        <f t="shared" si="91"/>
        <v>0</v>
      </c>
      <c r="AJ50" s="259">
        <f t="shared" si="91"/>
        <v>0</v>
      </c>
      <c r="AK50" s="259">
        <f t="shared" si="91"/>
        <v>0</v>
      </c>
      <c r="AL50" s="259">
        <f t="shared" si="91"/>
        <v>0</v>
      </c>
      <c r="AM50" s="259">
        <f t="shared" si="91"/>
        <v>0</v>
      </c>
      <c r="AN50" s="259">
        <f t="shared" ref="AN50:BS50" si="92">IF(AN$2&gt;$D37,$D$18/12,0)+AM50</f>
        <v>0</v>
      </c>
      <c r="AO50" s="259">
        <f t="shared" si="92"/>
        <v>0</v>
      </c>
      <c r="AP50" s="259">
        <f t="shared" si="92"/>
        <v>0</v>
      </c>
      <c r="AQ50" s="259">
        <f t="shared" si="92"/>
        <v>0</v>
      </c>
      <c r="AR50" s="259">
        <f t="shared" si="92"/>
        <v>0</v>
      </c>
      <c r="AS50" s="259">
        <f t="shared" si="92"/>
        <v>0</v>
      </c>
      <c r="AT50" s="259">
        <f t="shared" si="92"/>
        <v>0</v>
      </c>
      <c r="AU50" s="259">
        <f t="shared" si="92"/>
        <v>0</v>
      </c>
      <c r="AV50" s="259">
        <f t="shared" si="92"/>
        <v>0</v>
      </c>
      <c r="AW50" s="259">
        <f t="shared" si="92"/>
        <v>0</v>
      </c>
      <c r="AX50" s="259">
        <f t="shared" si="92"/>
        <v>0</v>
      </c>
      <c r="AY50" s="259">
        <f t="shared" si="92"/>
        <v>0</v>
      </c>
      <c r="AZ50" s="259">
        <f t="shared" si="92"/>
        <v>0</v>
      </c>
      <c r="BA50" s="259">
        <f t="shared" si="92"/>
        <v>0</v>
      </c>
      <c r="BB50" s="259">
        <f t="shared" si="92"/>
        <v>0</v>
      </c>
      <c r="BC50" s="259">
        <f t="shared" si="92"/>
        <v>0</v>
      </c>
      <c r="BD50" s="259">
        <f t="shared" si="92"/>
        <v>0</v>
      </c>
      <c r="BE50" s="259">
        <f t="shared" si="92"/>
        <v>0</v>
      </c>
      <c r="BF50" s="259">
        <f t="shared" si="92"/>
        <v>0</v>
      </c>
      <c r="BG50" s="259">
        <f t="shared" si="92"/>
        <v>0</v>
      </c>
      <c r="BH50" s="259">
        <f t="shared" si="92"/>
        <v>0</v>
      </c>
      <c r="BI50" s="259">
        <f t="shared" si="92"/>
        <v>0</v>
      </c>
      <c r="BJ50" s="259">
        <f t="shared" si="92"/>
        <v>0</v>
      </c>
      <c r="BK50" s="259">
        <f t="shared" si="92"/>
        <v>0</v>
      </c>
      <c r="BL50" s="259">
        <f t="shared" si="92"/>
        <v>0</v>
      </c>
      <c r="BM50" s="259">
        <f t="shared" si="92"/>
        <v>0</v>
      </c>
      <c r="BN50" s="259">
        <f t="shared" si="92"/>
        <v>0</v>
      </c>
      <c r="BO50" s="259">
        <f t="shared" si="92"/>
        <v>0</v>
      </c>
      <c r="BP50" s="259">
        <f t="shared" si="92"/>
        <v>0</v>
      </c>
      <c r="BQ50" s="259">
        <f t="shared" si="92"/>
        <v>0</v>
      </c>
      <c r="BR50" s="259">
        <f t="shared" si="92"/>
        <v>0</v>
      </c>
      <c r="BS50" s="259">
        <f t="shared" si="92"/>
        <v>0</v>
      </c>
      <c r="BT50" s="259">
        <f t="shared" ref="BT50:DC50" si="93">IF(BT$2&gt;$D37,$D$18/12,0)+BS50</f>
        <v>0</v>
      </c>
      <c r="BU50" s="259">
        <f t="shared" si="93"/>
        <v>0</v>
      </c>
      <c r="BV50" s="259">
        <f t="shared" si="93"/>
        <v>0</v>
      </c>
      <c r="BW50" s="259">
        <f t="shared" si="93"/>
        <v>0</v>
      </c>
      <c r="BX50" s="259">
        <f t="shared" si="93"/>
        <v>0</v>
      </c>
      <c r="BY50" s="259">
        <f t="shared" si="93"/>
        <v>0</v>
      </c>
      <c r="BZ50" s="259">
        <f t="shared" si="93"/>
        <v>0</v>
      </c>
      <c r="CA50" s="259">
        <f t="shared" si="93"/>
        <v>0</v>
      </c>
      <c r="CB50" s="259">
        <f t="shared" si="93"/>
        <v>0</v>
      </c>
      <c r="CC50" s="259">
        <f t="shared" si="93"/>
        <v>0</v>
      </c>
      <c r="CD50" s="259">
        <f t="shared" si="93"/>
        <v>0</v>
      </c>
      <c r="CE50" s="259">
        <f t="shared" si="93"/>
        <v>0</v>
      </c>
      <c r="CF50" s="259">
        <f t="shared" si="93"/>
        <v>0</v>
      </c>
      <c r="CG50" s="259">
        <f t="shared" si="93"/>
        <v>0</v>
      </c>
      <c r="CH50" s="259">
        <f t="shared" si="93"/>
        <v>0</v>
      </c>
      <c r="CI50" s="259">
        <f t="shared" si="93"/>
        <v>0</v>
      </c>
      <c r="CJ50" s="259">
        <f t="shared" si="93"/>
        <v>0</v>
      </c>
      <c r="CK50" s="259">
        <f t="shared" si="93"/>
        <v>0</v>
      </c>
      <c r="CL50" s="259">
        <f t="shared" si="93"/>
        <v>0</v>
      </c>
      <c r="CM50" s="259">
        <f t="shared" si="93"/>
        <v>0</v>
      </c>
      <c r="CN50" s="259">
        <f t="shared" si="93"/>
        <v>0</v>
      </c>
      <c r="CO50" s="259">
        <f t="shared" si="93"/>
        <v>0</v>
      </c>
      <c r="CP50" s="259">
        <f t="shared" si="93"/>
        <v>0</v>
      </c>
      <c r="CQ50" s="259">
        <f t="shared" si="93"/>
        <v>0</v>
      </c>
      <c r="CR50" s="259">
        <f t="shared" si="93"/>
        <v>0</v>
      </c>
      <c r="CS50" s="259">
        <f t="shared" si="93"/>
        <v>0</v>
      </c>
      <c r="CT50" s="259">
        <f t="shared" si="93"/>
        <v>0</v>
      </c>
      <c r="CU50" s="259">
        <f t="shared" si="93"/>
        <v>0</v>
      </c>
      <c r="CV50" s="259">
        <f t="shared" si="93"/>
        <v>0</v>
      </c>
      <c r="CW50" s="259">
        <f t="shared" si="93"/>
        <v>0</v>
      </c>
      <c r="CX50" s="259">
        <f t="shared" si="93"/>
        <v>0</v>
      </c>
      <c r="CY50" s="259">
        <f t="shared" si="93"/>
        <v>0</v>
      </c>
      <c r="CZ50" s="259">
        <f t="shared" si="93"/>
        <v>0</v>
      </c>
      <c r="DA50" s="259">
        <f t="shared" si="93"/>
        <v>0</v>
      </c>
      <c r="DB50" s="259">
        <f t="shared" si="93"/>
        <v>0</v>
      </c>
      <c r="DC50" s="259">
        <f t="shared" si="93"/>
        <v>0</v>
      </c>
    </row>
    <row r="51" spans="3:107" x14ac:dyDescent="0.25">
      <c r="D51" s="259"/>
      <c r="F51" s="259"/>
      <c r="H51" s="259">
        <f t="shared" ref="H51:AM51" si="94">SUM(H49:H50)</f>
        <v>0</v>
      </c>
      <c r="I51" s="259">
        <f t="shared" si="94"/>
        <v>0</v>
      </c>
      <c r="J51" s="259">
        <f t="shared" si="94"/>
        <v>0</v>
      </c>
      <c r="K51" s="259">
        <f t="shared" si="94"/>
        <v>0</v>
      </c>
      <c r="L51" s="259">
        <f t="shared" si="94"/>
        <v>0</v>
      </c>
      <c r="M51" s="259">
        <f t="shared" si="94"/>
        <v>0</v>
      </c>
      <c r="N51" s="259">
        <f t="shared" si="94"/>
        <v>0</v>
      </c>
      <c r="O51" s="259">
        <f t="shared" si="94"/>
        <v>0</v>
      </c>
      <c r="P51" s="259">
        <f t="shared" si="94"/>
        <v>0</v>
      </c>
      <c r="Q51" s="259">
        <f t="shared" si="94"/>
        <v>0</v>
      </c>
      <c r="R51" s="259">
        <f t="shared" si="94"/>
        <v>0</v>
      </c>
      <c r="S51" s="259">
        <f t="shared" si="94"/>
        <v>0</v>
      </c>
      <c r="T51" s="259">
        <f t="shared" si="94"/>
        <v>0</v>
      </c>
      <c r="U51" s="259">
        <f t="shared" si="94"/>
        <v>0</v>
      </c>
      <c r="V51" s="259">
        <f t="shared" si="94"/>
        <v>0</v>
      </c>
      <c r="W51" s="259">
        <f t="shared" si="94"/>
        <v>0</v>
      </c>
      <c r="X51" s="259">
        <f t="shared" si="94"/>
        <v>0</v>
      </c>
      <c r="Y51" s="259">
        <f t="shared" si="94"/>
        <v>0</v>
      </c>
      <c r="Z51" s="259">
        <f t="shared" si="94"/>
        <v>0</v>
      </c>
      <c r="AA51" s="259">
        <f t="shared" si="94"/>
        <v>0</v>
      </c>
      <c r="AB51" s="259">
        <f t="shared" si="94"/>
        <v>0</v>
      </c>
      <c r="AC51" s="259">
        <f t="shared" si="94"/>
        <v>0</v>
      </c>
      <c r="AD51" s="259">
        <f t="shared" si="94"/>
        <v>0</v>
      </c>
      <c r="AE51" s="259">
        <f t="shared" si="94"/>
        <v>0</v>
      </c>
      <c r="AF51" s="259">
        <f t="shared" si="94"/>
        <v>0</v>
      </c>
      <c r="AG51" s="259">
        <f t="shared" si="94"/>
        <v>0</v>
      </c>
      <c r="AH51" s="259">
        <f t="shared" si="94"/>
        <v>0</v>
      </c>
      <c r="AI51" s="259">
        <f t="shared" si="94"/>
        <v>0</v>
      </c>
      <c r="AJ51" s="259">
        <f t="shared" si="94"/>
        <v>0</v>
      </c>
      <c r="AK51" s="259">
        <f t="shared" si="94"/>
        <v>0</v>
      </c>
      <c r="AL51" s="259">
        <f t="shared" si="94"/>
        <v>0</v>
      </c>
      <c r="AM51" s="259">
        <f t="shared" si="94"/>
        <v>0</v>
      </c>
      <c r="AN51" s="259">
        <f t="shared" ref="AN51:CY51" si="95">SUM(AN49:AN50)</f>
        <v>0</v>
      </c>
      <c r="AO51" s="259">
        <f t="shared" si="95"/>
        <v>0</v>
      </c>
      <c r="AP51" s="259">
        <f t="shared" si="95"/>
        <v>0</v>
      </c>
      <c r="AQ51" s="259">
        <f t="shared" si="95"/>
        <v>0</v>
      </c>
      <c r="AR51" s="259">
        <f t="shared" si="95"/>
        <v>0</v>
      </c>
      <c r="AS51" s="259">
        <f t="shared" si="95"/>
        <v>0</v>
      </c>
      <c r="AT51" s="259">
        <f t="shared" si="95"/>
        <v>0</v>
      </c>
      <c r="AU51" s="259">
        <f t="shared" si="95"/>
        <v>0</v>
      </c>
      <c r="AV51" s="259">
        <f t="shared" si="95"/>
        <v>0</v>
      </c>
      <c r="AW51" s="259">
        <f t="shared" si="95"/>
        <v>0</v>
      </c>
      <c r="AX51" s="259">
        <f t="shared" si="95"/>
        <v>0</v>
      </c>
      <c r="AY51" s="259">
        <f t="shared" si="95"/>
        <v>0</v>
      </c>
      <c r="AZ51" s="259">
        <f t="shared" si="95"/>
        <v>0</v>
      </c>
      <c r="BA51" s="259">
        <f t="shared" si="95"/>
        <v>0</v>
      </c>
      <c r="BB51" s="259">
        <f t="shared" si="95"/>
        <v>0</v>
      </c>
      <c r="BC51" s="259">
        <f t="shared" si="95"/>
        <v>0</v>
      </c>
      <c r="BD51" s="259">
        <f t="shared" si="95"/>
        <v>0</v>
      </c>
      <c r="BE51" s="259">
        <f t="shared" si="95"/>
        <v>0</v>
      </c>
      <c r="BF51" s="259">
        <f t="shared" si="95"/>
        <v>0</v>
      </c>
      <c r="BG51" s="259">
        <f t="shared" si="95"/>
        <v>0</v>
      </c>
      <c r="BH51" s="259">
        <f t="shared" si="95"/>
        <v>0</v>
      </c>
      <c r="BI51" s="259">
        <f t="shared" si="95"/>
        <v>0</v>
      </c>
      <c r="BJ51" s="259">
        <f t="shared" si="95"/>
        <v>0</v>
      </c>
      <c r="BK51" s="259">
        <f t="shared" si="95"/>
        <v>0</v>
      </c>
      <c r="BL51" s="259">
        <f t="shared" si="95"/>
        <v>0</v>
      </c>
      <c r="BM51" s="259">
        <f t="shared" si="95"/>
        <v>0</v>
      </c>
      <c r="BN51" s="259">
        <f t="shared" si="95"/>
        <v>0</v>
      </c>
      <c r="BO51" s="259">
        <f t="shared" si="95"/>
        <v>0</v>
      </c>
      <c r="BP51" s="259">
        <f t="shared" si="95"/>
        <v>0</v>
      </c>
      <c r="BQ51" s="259">
        <f t="shared" si="95"/>
        <v>0</v>
      </c>
      <c r="BR51" s="259">
        <f t="shared" si="95"/>
        <v>0</v>
      </c>
      <c r="BS51" s="259">
        <f t="shared" si="95"/>
        <v>0</v>
      </c>
      <c r="BT51" s="259">
        <f t="shared" si="95"/>
        <v>0</v>
      </c>
      <c r="BU51" s="259">
        <f t="shared" si="95"/>
        <v>0</v>
      </c>
      <c r="BV51" s="259">
        <f t="shared" si="95"/>
        <v>0</v>
      </c>
      <c r="BW51" s="259">
        <f t="shared" si="95"/>
        <v>0</v>
      </c>
      <c r="BX51" s="259">
        <f t="shared" si="95"/>
        <v>0</v>
      </c>
      <c r="BY51" s="259">
        <f t="shared" si="95"/>
        <v>0</v>
      </c>
      <c r="BZ51" s="259">
        <f t="shared" si="95"/>
        <v>0</v>
      </c>
      <c r="CA51" s="259">
        <f t="shared" si="95"/>
        <v>0</v>
      </c>
      <c r="CB51" s="259">
        <f t="shared" si="95"/>
        <v>0</v>
      </c>
      <c r="CC51" s="259">
        <f t="shared" si="95"/>
        <v>0</v>
      </c>
      <c r="CD51" s="259">
        <f t="shared" si="95"/>
        <v>0</v>
      </c>
      <c r="CE51" s="259">
        <f t="shared" si="95"/>
        <v>0</v>
      </c>
      <c r="CF51" s="259">
        <f t="shared" si="95"/>
        <v>0</v>
      </c>
      <c r="CG51" s="259">
        <f t="shared" si="95"/>
        <v>0</v>
      </c>
      <c r="CH51" s="259">
        <f t="shared" si="95"/>
        <v>0</v>
      </c>
      <c r="CI51" s="259">
        <f t="shared" si="95"/>
        <v>0</v>
      </c>
      <c r="CJ51" s="259">
        <f t="shared" si="95"/>
        <v>0</v>
      </c>
      <c r="CK51" s="259">
        <f t="shared" si="95"/>
        <v>0</v>
      </c>
      <c r="CL51" s="259">
        <f t="shared" si="95"/>
        <v>0</v>
      </c>
      <c r="CM51" s="259">
        <f t="shared" si="95"/>
        <v>0</v>
      </c>
      <c r="CN51" s="259">
        <f t="shared" si="95"/>
        <v>0</v>
      </c>
      <c r="CO51" s="259">
        <f t="shared" si="95"/>
        <v>0</v>
      </c>
      <c r="CP51" s="259">
        <f t="shared" si="95"/>
        <v>0</v>
      </c>
      <c r="CQ51" s="259">
        <f t="shared" si="95"/>
        <v>0</v>
      </c>
      <c r="CR51" s="259">
        <f t="shared" si="95"/>
        <v>0</v>
      </c>
      <c r="CS51" s="259">
        <f t="shared" si="95"/>
        <v>0</v>
      </c>
      <c r="CT51" s="259">
        <f t="shared" si="95"/>
        <v>0</v>
      </c>
      <c r="CU51" s="259">
        <f t="shared" si="95"/>
        <v>0</v>
      </c>
      <c r="CV51" s="259">
        <f t="shared" si="95"/>
        <v>0</v>
      </c>
      <c r="CW51" s="259">
        <f t="shared" si="95"/>
        <v>0</v>
      </c>
      <c r="CX51" s="259">
        <f t="shared" si="95"/>
        <v>0</v>
      </c>
      <c r="CY51" s="259">
        <f t="shared" si="95"/>
        <v>0</v>
      </c>
      <c r="CZ51" s="259">
        <f t="shared" ref="CZ51:DC51" si="96">SUM(CZ49:CZ50)</f>
        <v>0</v>
      </c>
      <c r="DA51" s="259">
        <f t="shared" si="96"/>
        <v>0</v>
      </c>
      <c r="DB51" s="259">
        <f t="shared" si="96"/>
        <v>0</v>
      </c>
      <c r="DC51" s="259">
        <f t="shared" si="96"/>
        <v>0</v>
      </c>
    </row>
    <row r="52" spans="3:107" x14ac:dyDescent="0.25">
      <c r="C52" s="226"/>
      <c r="D52" s="226"/>
      <c r="E52" s="226"/>
      <c r="F52" s="226"/>
      <c r="G52" s="226"/>
      <c r="H52" s="402">
        <f t="shared" ref="H52:M52" si="97">IF(AND(H$2&gt;$D37,G52&lt;H32),H32,$D48*(1+H51))</f>
        <v>0</v>
      </c>
      <c r="I52" s="402">
        <f t="shared" si="97"/>
        <v>675</v>
      </c>
      <c r="J52" s="402">
        <f t="shared" si="97"/>
        <v>0</v>
      </c>
      <c r="K52" s="402">
        <f t="shared" si="97"/>
        <v>675</v>
      </c>
      <c r="L52" s="402">
        <f t="shared" si="97"/>
        <v>0</v>
      </c>
      <c r="M52" s="402">
        <f t="shared" si="97"/>
        <v>675</v>
      </c>
      <c r="N52" s="402"/>
      <c r="O52" s="402">
        <f t="shared" ref="O52:BZ52" si="98">IF(AND(O$2&gt;$D37,N52&lt;O32),O32,$D48*(1+O51))</f>
        <v>675</v>
      </c>
      <c r="P52" s="402">
        <f t="shared" si="98"/>
        <v>0</v>
      </c>
      <c r="Q52" s="402">
        <f t="shared" si="98"/>
        <v>675</v>
      </c>
      <c r="R52" s="402">
        <f t="shared" si="98"/>
        <v>0</v>
      </c>
      <c r="S52" s="402">
        <f t="shared" si="98"/>
        <v>675</v>
      </c>
      <c r="T52" s="402">
        <f t="shared" si="98"/>
        <v>0</v>
      </c>
      <c r="U52" s="402">
        <f t="shared" si="98"/>
        <v>675</v>
      </c>
      <c r="V52" s="402">
        <f t="shared" si="98"/>
        <v>0</v>
      </c>
      <c r="W52" s="402">
        <f t="shared" si="98"/>
        <v>675</v>
      </c>
      <c r="X52" s="402">
        <f t="shared" si="98"/>
        <v>0</v>
      </c>
      <c r="Y52" s="402">
        <f t="shared" si="98"/>
        <v>675</v>
      </c>
      <c r="Z52" s="402">
        <f t="shared" si="98"/>
        <v>0</v>
      </c>
      <c r="AA52" s="402">
        <f t="shared" si="98"/>
        <v>675</v>
      </c>
      <c r="AB52" s="402">
        <f t="shared" si="98"/>
        <v>0</v>
      </c>
      <c r="AC52" s="402">
        <f t="shared" si="98"/>
        <v>675</v>
      </c>
      <c r="AD52" s="402">
        <f t="shared" si="98"/>
        <v>0</v>
      </c>
      <c r="AE52" s="402">
        <f t="shared" si="98"/>
        <v>675</v>
      </c>
      <c r="AF52" s="402">
        <f t="shared" si="98"/>
        <v>0</v>
      </c>
      <c r="AG52" s="402">
        <f t="shared" si="98"/>
        <v>675</v>
      </c>
      <c r="AH52" s="402">
        <f t="shared" si="98"/>
        <v>0</v>
      </c>
      <c r="AI52" s="402">
        <f t="shared" si="98"/>
        <v>675</v>
      </c>
      <c r="AJ52" s="402">
        <f t="shared" si="98"/>
        <v>0</v>
      </c>
      <c r="AK52" s="402">
        <f t="shared" si="98"/>
        <v>675</v>
      </c>
      <c r="AL52" s="402">
        <f t="shared" si="98"/>
        <v>0</v>
      </c>
      <c r="AM52" s="402">
        <f t="shared" si="98"/>
        <v>675</v>
      </c>
      <c r="AN52" s="402">
        <f t="shared" si="98"/>
        <v>0</v>
      </c>
      <c r="AO52" s="402">
        <f t="shared" si="98"/>
        <v>675</v>
      </c>
      <c r="AP52" s="402">
        <f t="shared" si="98"/>
        <v>0</v>
      </c>
      <c r="AQ52" s="402">
        <f t="shared" si="98"/>
        <v>675</v>
      </c>
      <c r="AR52" s="402">
        <f t="shared" si="98"/>
        <v>0</v>
      </c>
      <c r="AS52" s="402">
        <f t="shared" si="98"/>
        <v>675</v>
      </c>
      <c r="AT52" s="402">
        <f t="shared" si="98"/>
        <v>0</v>
      </c>
      <c r="AU52" s="402">
        <f t="shared" si="98"/>
        <v>675</v>
      </c>
      <c r="AV52" s="402">
        <f t="shared" si="98"/>
        <v>0</v>
      </c>
      <c r="AW52" s="402">
        <f t="shared" si="98"/>
        <v>675</v>
      </c>
      <c r="AX52" s="402">
        <f t="shared" si="98"/>
        <v>0</v>
      </c>
      <c r="AY52" s="402">
        <f t="shared" si="98"/>
        <v>675</v>
      </c>
      <c r="AZ52" s="402">
        <f t="shared" si="98"/>
        <v>0</v>
      </c>
      <c r="BA52" s="402">
        <f t="shared" si="98"/>
        <v>675</v>
      </c>
      <c r="BB52" s="402">
        <f t="shared" si="98"/>
        <v>0</v>
      </c>
      <c r="BC52" s="402">
        <f t="shared" si="98"/>
        <v>675</v>
      </c>
      <c r="BD52" s="402">
        <f t="shared" si="98"/>
        <v>0</v>
      </c>
      <c r="BE52" s="402">
        <f t="shared" si="98"/>
        <v>675</v>
      </c>
      <c r="BF52" s="402">
        <f t="shared" si="98"/>
        <v>0</v>
      </c>
      <c r="BG52" s="402">
        <f t="shared" si="98"/>
        <v>675</v>
      </c>
      <c r="BH52" s="402">
        <f t="shared" si="98"/>
        <v>0</v>
      </c>
      <c r="BI52" s="402">
        <f t="shared" si="98"/>
        <v>675</v>
      </c>
      <c r="BJ52" s="402">
        <f t="shared" si="98"/>
        <v>0</v>
      </c>
      <c r="BK52" s="402">
        <f t="shared" si="98"/>
        <v>675</v>
      </c>
      <c r="BL52" s="402">
        <f t="shared" si="98"/>
        <v>0</v>
      </c>
      <c r="BM52" s="402">
        <f t="shared" si="98"/>
        <v>675</v>
      </c>
      <c r="BN52" s="402">
        <f t="shared" si="98"/>
        <v>0</v>
      </c>
      <c r="BO52" s="402">
        <f t="shared" si="98"/>
        <v>675</v>
      </c>
      <c r="BP52" s="402">
        <f t="shared" si="98"/>
        <v>0</v>
      </c>
      <c r="BQ52" s="402">
        <f t="shared" si="98"/>
        <v>675</v>
      </c>
      <c r="BR52" s="402">
        <f t="shared" si="98"/>
        <v>0</v>
      </c>
      <c r="BS52" s="402">
        <f t="shared" si="98"/>
        <v>675</v>
      </c>
      <c r="BT52" s="402">
        <f t="shared" si="98"/>
        <v>0</v>
      </c>
      <c r="BU52" s="402">
        <f t="shared" si="98"/>
        <v>675</v>
      </c>
      <c r="BV52" s="402">
        <f t="shared" si="98"/>
        <v>0</v>
      </c>
      <c r="BW52" s="402">
        <f t="shared" si="98"/>
        <v>675</v>
      </c>
      <c r="BX52" s="402">
        <f t="shared" si="98"/>
        <v>0</v>
      </c>
      <c r="BY52" s="402">
        <f t="shared" si="98"/>
        <v>0</v>
      </c>
      <c r="BZ52" s="402">
        <f t="shared" si="98"/>
        <v>675</v>
      </c>
      <c r="CA52" s="402">
        <f t="shared" ref="CA52:DC52" si="99">IF(AND(CA$2&gt;$D37,BZ52&lt;CA32),CA32,$D48*(1+CA51))</f>
        <v>0</v>
      </c>
      <c r="CB52" s="402">
        <f t="shared" si="99"/>
        <v>675</v>
      </c>
      <c r="CC52" s="402">
        <f t="shared" si="99"/>
        <v>0</v>
      </c>
      <c r="CD52" s="402">
        <f t="shared" si="99"/>
        <v>675</v>
      </c>
      <c r="CE52" s="402">
        <f t="shared" si="99"/>
        <v>0</v>
      </c>
      <c r="CF52" s="402">
        <f t="shared" si="99"/>
        <v>675</v>
      </c>
      <c r="CG52" s="402">
        <f t="shared" si="99"/>
        <v>0</v>
      </c>
      <c r="CH52" s="402">
        <f t="shared" si="99"/>
        <v>675</v>
      </c>
      <c r="CI52" s="402">
        <f t="shared" si="99"/>
        <v>0</v>
      </c>
      <c r="CJ52" s="402">
        <f t="shared" si="99"/>
        <v>675</v>
      </c>
      <c r="CK52" s="402">
        <f t="shared" si="99"/>
        <v>0</v>
      </c>
      <c r="CL52" s="402">
        <f t="shared" si="99"/>
        <v>675</v>
      </c>
      <c r="CM52" s="402">
        <f t="shared" si="99"/>
        <v>0</v>
      </c>
      <c r="CN52" s="402">
        <f t="shared" si="99"/>
        <v>675</v>
      </c>
      <c r="CO52" s="402">
        <f t="shared" si="99"/>
        <v>0</v>
      </c>
      <c r="CP52" s="402">
        <f t="shared" si="99"/>
        <v>675</v>
      </c>
      <c r="CQ52" s="402">
        <f t="shared" si="99"/>
        <v>0</v>
      </c>
      <c r="CR52" s="402">
        <f t="shared" si="99"/>
        <v>675</v>
      </c>
      <c r="CS52" s="402">
        <f t="shared" si="99"/>
        <v>0</v>
      </c>
      <c r="CT52" s="402">
        <f t="shared" si="99"/>
        <v>675</v>
      </c>
      <c r="CU52" s="402">
        <f t="shared" si="99"/>
        <v>0</v>
      </c>
      <c r="CV52" s="402">
        <f t="shared" si="99"/>
        <v>675</v>
      </c>
      <c r="CW52" s="402">
        <f t="shared" si="99"/>
        <v>0</v>
      </c>
      <c r="CX52" s="402">
        <f t="shared" si="99"/>
        <v>675</v>
      </c>
      <c r="CY52" s="402">
        <f t="shared" si="99"/>
        <v>0</v>
      </c>
      <c r="CZ52" s="402">
        <f t="shared" si="99"/>
        <v>675</v>
      </c>
      <c r="DA52" s="402">
        <f t="shared" si="99"/>
        <v>0</v>
      </c>
      <c r="DB52" s="402">
        <f t="shared" si="99"/>
        <v>675</v>
      </c>
      <c r="DC52" s="402">
        <f t="shared" si="99"/>
        <v>0</v>
      </c>
    </row>
    <row r="54" spans="3:107" x14ac:dyDescent="0.25">
      <c r="C54" s="226" t="s">
        <v>212</v>
      </c>
      <c r="H54" s="445">
        <f t="shared" ref="H54:AM54" si="100">H$2</f>
        <v>46266</v>
      </c>
      <c r="I54" s="445">
        <f t="shared" si="100"/>
        <v>46296</v>
      </c>
      <c r="J54" s="445">
        <f t="shared" si="100"/>
        <v>46327</v>
      </c>
      <c r="K54" s="445">
        <f t="shared" si="100"/>
        <v>46357</v>
      </c>
      <c r="L54" s="445">
        <f t="shared" si="100"/>
        <v>46388</v>
      </c>
      <c r="M54" s="445">
        <f t="shared" si="100"/>
        <v>46419</v>
      </c>
      <c r="N54" s="445">
        <f t="shared" si="100"/>
        <v>46447</v>
      </c>
      <c r="O54" s="445">
        <f t="shared" si="100"/>
        <v>46478</v>
      </c>
      <c r="P54" s="445">
        <f t="shared" si="100"/>
        <v>46508</v>
      </c>
      <c r="Q54" s="445">
        <f t="shared" si="100"/>
        <v>46539</v>
      </c>
      <c r="R54" s="445">
        <f t="shared" si="100"/>
        <v>46569</v>
      </c>
      <c r="S54" s="445">
        <f t="shared" si="100"/>
        <v>46600</v>
      </c>
      <c r="T54" s="445">
        <f t="shared" si="100"/>
        <v>46631</v>
      </c>
      <c r="U54" s="445">
        <f t="shared" si="100"/>
        <v>46661</v>
      </c>
      <c r="V54" s="445">
        <f t="shared" si="100"/>
        <v>46692</v>
      </c>
      <c r="W54" s="445">
        <f t="shared" si="100"/>
        <v>46722</v>
      </c>
      <c r="X54" s="445">
        <f t="shared" si="100"/>
        <v>46753</v>
      </c>
      <c r="Y54" s="445">
        <f t="shared" si="100"/>
        <v>46784</v>
      </c>
      <c r="Z54" s="445">
        <f t="shared" si="100"/>
        <v>46813</v>
      </c>
      <c r="AA54" s="445">
        <f t="shared" si="100"/>
        <v>46844</v>
      </c>
      <c r="AB54" s="445">
        <f t="shared" si="100"/>
        <v>46874</v>
      </c>
      <c r="AC54" s="445">
        <f t="shared" si="100"/>
        <v>46905</v>
      </c>
      <c r="AD54" s="445">
        <f t="shared" si="100"/>
        <v>46935</v>
      </c>
      <c r="AE54" s="445">
        <f t="shared" si="100"/>
        <v>46966</v>
      </c>
      <c r="AF54" s="445">
        <f t="shared" si="100"/>
        <v>46997</v>
      </c>
      <c r="AG54" s="445">
        <f t="shared" si="100"/>
        <v>47027</v>
      </c>
      <c r="AH54" s="445">
        <f t="shared" si="100"/>
        <v>47058</v>
      </c>
      <c r="AI54" s="445">
        <f t="shared" si="100"/>
        <v>47088</v>
      </c>
      <c r="AJ54" s="445">
        <f t="shared" si="100"/>
        <v>47119</v>
      </c>
      <c r="AK54" s="445">
        <f t="shared" si="100"/>
        <v>47150</v>
      </c>
      <c r="AL54" s="445">
        <f t="shared" si="100"/>
        <v>47178</v>
      </c>
      <c r="AM54" s="445">
        <f t="shared" si="100"/>
        <v>47209</v>
      </c>
      <c r="AN54" s="445">
        <f t="shared" ref="AN54:BS54" si="101">AN$2</f>
        <v>47239</v>
      </c>
      <c r="AO54" s="445">
        <f t="shared" si="101"/>
        <v>47270</v>
      </c>
      <c r="AP54" s="445">
        <f t="shared" si="101"/>
        <v>47300</v>
      </c>
      <c r="AQ54" s="445">
        <f t="shared" si="101"/>
        <v>47331</v>
      </c>
      <c r="AR54" s="445">
        <f t="shared" si="101"/>
        <v>47362</v>
      </c>
      <c r="AS54" s="445">
        <f t="shared" si="101"/>
        <v>47392</v>
      </c>
      <c r="AT54" s="445">
        <f t="shared" si="101"/>
        <v>47423</v>
      </c>
      <c r="AU54" s="445">
        <f t="shared" si="101"/>
        <v>47453</v>
      </c>
      <c r="AV54" s="445">
        <f t="shared" si="101"/>
        <v>47484</v>
      </c>
      <c r="AW54" s="445">
        <f t="shared" si="101"/>
        <v>47515</v>
      </c>
      <c r="AX54" s="445">
        <f t="shared" si="101"/>
        <v>47543</v>
      </c>
      <c r="AY54" s="445">
        <f t="shared" si="101"/>
        <v>47574</v>
      </c>
      <c r="AZ54" s="445">
        <f t="shared" si="101"/>
        <v>47604</v>
      </c>
      <c r="BA54" s="445">
        <f t="shared" si="101"/>
        <v>47635</v>
      </c>
      <c r="BB54" s="445">
        <f t="shared" si="101"/>
        <v>47665</v>
      </c>
      <c r="BC54" s="445">
        <f t="shared" si="101"/>
        <v>47696</v>
      </c>
      <c r="BD54" s="445">
        <f t="shared" si="101"/>
        <v>47727</v>
      </c>
      <c r="BE54" s="445">
        <f t="shared" si="101"/>
        <v>47757</v>
      </c>
      <c r="BF54" s="445">
        <f t="shared" si="101"/>
        <v>47788</v>
      </c>
      <c r="BG54" s="445">
        <f t="shared" si="101"/>
        <v>47818</v>
      </c>
      <c r="BH54" s="445">
        <f t="shared" si="101"/>
        <v>47849</v>
      </c>
      <c r="BI54" s="445">
        <f t="shared" si="101"/>
        <v>47880</v>
      </c>
      <c r="BJ54" s="445">
        <f t="shared" si="101"/>
        <v>47908</v>
      </c>
      <c r="BK54" s="445">
        <f t="shared" si="101"/>
        <v>47939</v>
      </c>
      <c r="BL54" s="445">
        <f t="shared" si="101"/>
        <v>47969</v>
      </c>
      <c r="BM54" s="445">
        <f t="shared" si="101"/>
        <v>48000</v>
      </c>
      <c r="BN54" s="445">
        <f t="shared" si="101"/>
        <v>48030</v>
      </c>
      <c r="BO54" s="445">
        <f t="shared" si="101"/>
        <v>48061</v>
      </c>
      <c r="BP54" s="445">
        <f t="shared" si="101"/>
        <v>48092</v>
      </c>
      <c r="BQ54" s="445">
        <f t="shared" si="101"/>
        <v>48122</v>
      </c>
      <c r="BR54" s="445">
        <f t="shared" si="101"/>
        <v>48153</v>
      </c>
      <c r="BS54" s="445">
        <f t="shared" si="101"/>
        <v>48183</v>
      </c>
      <c r="BT54" s="445">
        <f t="shared" ref="BT54:DC54" si="102">BT$2</f>
        <v>48214</v>
      </c>
      <c r="BU54" s="445">
        <f t="shared" si="102"/>
        <v>48245</v>
      </c>
      <c r="BV54" s="445">
        <f t="shared" si="102"/>
        <v>48274</v>
      </c>
      <c r="BW54" s="445">
        <f t="shared" si="102"/>
        <v>48305</v>
      </c>
      <c r="BX54" s="445">
        <f t="shared" si="102"/>
        <v>48335</v>
      </c>
      <c r="BY54" s="445">
        <f t="shared" si="102"/>
        <v>48366</v>
      </c>
      <c r="BZ54" s="445">
        <f t="shared" si="102"/>
        <v>48396</v>
      </c>
      <c r="CA54" s="445">
        <f t="shared" si="102"/>
        <v>48427</v>
      </c>
      <c r="CB54" s="445">
        <f t="shared" si="102"/>
        <v>48458</v>
      </c>
      <c r="CC54" s="445">
        <f t="shared" si="102"/>
        <v>48488</v>
      </c>
      <c r="CD54" s="445">
        <f t="shared" si="102"/>
        <v>48519</v>
      </c>
      <c r="CE54" s="445">
        <f t="shared" si="102"/>
        <v>48549</v>
      </c>
      <c r="CF54" s="445">
        <f t="shared" si="102"/>
        <v>48580</v>
      </c>
      <c r="CG54" s="445">
        <f t="shared" si="102"/>
        <v>48611</v>
      </c>
      <c r="CH54" s="445">
        <f t="shared" si="102"/>
        <v>48639</v>
      </c>
      <c r="CI54" s="445">
        <f t="shared" si="102"/>
        <v>48670</v>
      </c>
      <c r="CJ54" s="445">
        <f t="shared" si="102"/>
        <v>48700</v>
      </c>
      <c r="CK54" s="445">
        <f t="shared" si="102"/>
        <v>48731</v>
      </c>
      <c r="CL54" s="445">
        <f t="shared" si="102"/>
        <v>48761</v>
      </c>
      <c r="CM54" s="445">
        <f t="shared" si="102"/>
        <v>48792</v>
      </c>
      <c r="CN54" s="445">
        <f t="shared" si="102"/>
        <v>48823</v>
      </c>
      <c r="CO54" s="445">
        <f t="shared" si="102"/>
        <v>48853</v>
      </c>
      <c r="CP54" s="445">
        <f t="shared" si="102"/>
        <v>48884</v>
      </c>
      <c r="CQ54" s="445">
        <f t="shared" si="102"/>
        <v>48914</v>
      </c>
      <c r="CR54" s="445">
        <f t="shared" si="102"/>
        <v>48945</v>
      </c>
      <c r="CS54" s="445">
        <f t="shared" si="102"/>
        <v>48976</v>
      </c>
      <c r="CT54" s="445">
        <f t="shared" si="102"/>
        <v>49004</v>
      </c>
      <c r="CU54" s="445">
        <f t="shared" si="102"/>
        <v>49035</v>
      </c>
      <c r="CV54" s="445">
        <f t="shared" si="102"/>
        <v>49065</v>
      </c>
      <c r="CW54" s="445">
        <f t="shared" si="102"/>
        <v>49096</v>
      </c>
      <c r="CX54" s="445">
        <f t="shared" si="102"/>
        <v>49126</v>
      </c>
      <c r="CY54" s="445">
        <f t="shared" si="102"/>
        <v>49157</v>
      </c>
      <c r="CZ54" s="445">
        <f t="shared" si="102"/>
        <v>49188</v>
      </c>
      <c r="DA54" s="445">
        <f t="shared" si="102"/>
        <v>49218</v>
      </c>
      <c r="DB54" s="445">
        <f t="shared" si="102"/>
        <v>49249</v>
      </c>
      <c r="DC54" s="445">
        <f t="shared" si="102"/>
        <v>49279</v>
      </c>
    </row>
    <row r="55" spans="3:107" x14ac:dyDescent="0.25">
      <c r="C55" s="226" t="s">
        <v>1179</v>
      </c>
      <c r="H55">
        <f t="shared" ref="H55:AM55" si="103">IF(OR(H54&lt;$D$20,H54&gt;$D$23),0,IF(H54&lt;$D$22,1,2))</f>
        <v>0</v>
      </c>
      <c r="I55">
        <f t="shared" si="103"/>
        <v>0</v>
      </c>
      <c r="J55">
        <f t="shared" si="103"/>
        <v>0</v>
      </c>
      <c r="K55">
        <f t="shared" si="103"/>
        <v>0</v>
      </c>
      <c r="L55">
        <f t="shared" si="103"/>
        <v>0</v>
      </c>
      <c r="M55">
        <f t="shared" si="103"/>
        <v>0</v>
      </c>
      <c r="N55">
        <f t="shared" si="103"/>
        <v>0</v>
      </c>
      <c r="O55">
        <f t="shared" si="103"/>
        <v>0</v>
      </c>
      <c r="P55">
        <f t="shared" si="103"/>
        <v>0</v>
      </c>
      <c r="Q55">
        <f t="shared" si="103"/>
        <v>0</v>
      </c>
      <c r="R55">
        <f t="shared" si="103"/>
        <v>0</v>
      </c>
      <c r="S55">
        <f t="shared" si="103"/>
        <v>0</v>
      </c>
      <c r="T55">
        <f t="shared" si="103"/>
        <v>0</v>
      </c>
      <c r="U55">
        <f t="shared" si="103"/>
        <v>0</v>
      </c>
      <c r="V55">
        <f t="shared" si="103"/>
        <v>0</v>
      </c>
      <c r="W55">
        <f t="shared" si="103"/>
        <v>0</v>
      </c>
      <c r="X55">
        <f t="shared" si="103"/>
        <v>0</v>
      </c>
      <c r="Y55">
        <f t="shared" si="103"/>
        <v>0</v>
      </c>
      <c r="Z55">
        <f t="shared" si="103"/>
        <v>1</v>
      </c>
      <c r="AA55">
        <f t="shared" si="103"/>
        <v>1</v>
      </c>
      <c r="AB55">
        <f t="shared" si="103"/>
        <v>1</v>
      </c>
      <c r="AC55">
        <f t="shared" si="103"/>
        <v>1</v>
      </c>
      <c r="AD55">
        <f t="shared" si="103"/>
        <v>1</v>
      </c>
      <c r="AE55">
        <f t="shared" si="103"/>
        <v>1</v>
      </c>
      <c r="AF55">
        <f t="shared" si="103"/>
        <v>1</v>
      </c>
      <c r="AG55">
        <f t="shared" si="103"/>
        <v>1</v>
      </c>
      <c r="AH55">
        <f t="shared" si="103"/>
        <v>1</v>
      </c>
      <c r="AI55">
        <f t="shared" si="103"/>
        <v>1</v>
      </c>
      <c r="AJ55">
        <f t="shared" si="103"/>
        <v>1</v>
      </c>
      <c r="AK55">
        <f t="shared" si="103"/>
        <v>1</v>
      </c>
      <c r="AL55">
        <f t="shared" si="103"/>
        <v>1</v>
      </c>
      <c r="AM55">
        <f t="shared" si="103"/>
        <v>1</v>
      </c>
      <c r="AN55">
        <f t="shared" ref="AN55:BS55" si="104">IF(OR(AN54&lt;$D$20,AN54&gt;$D$23),0,IF(AN54&lt;$D$22,1,2))</f>
        <v>1</v>
      </c>
      <c r="AO55">
        <f t="shared" si="104"/>
        <v>1</v>
      </c>
      <c r="AP55">
        <f t="shared" si="104"/>
        <v>1</v>
      </c>
      <c r="AQ55">
        <f t="shared" si="104"/>
        <v>1</v>
      </c>
      <c r="AR55">
        <f t="shared" si="104"/>
        <v>1</v>
      </c>
      <c r="AS55">
        <f t="shared" si="104"/>
        <v>1</v>
      </c>
      <c r="AT55">
        <f t="shared" si="104"/>
        <v>1</v>
      </c>
      <c r="AU55">
        <f t="shared" si="104"/>
        <v>1</v>
      </c>
      <c r="AV55">
        <f t="shared" si="104"/>
        <v>1</v>
      </c>
      <c r="AW55">
        <f t="shared" si="104"/>
        <v>1</v>
      </c>
      <c r="AX55">
        <f t="shared" si="104"/>
        <v>2</v>
      </c>
      <c r="AY55">
        <f t="shared" si="104"/>
        <v>2</v>
      </c>
      <c r="AZ55">
        <f t="shared" si="104"/>
        <v>2</v>
      </c>
      <c r="BA55">
        <f t="shared" si="104"/>
        <v>2</v>
      </c>
      <c r="BB55">
        <f t="shared" si="104"/>
        <v>2</v>
      </c>
      <c r="BC55">
        <f t="shared" si="104"/>
        <v>2</v>
      </c>
      <c r="BD55">
        <f t="shared" si="104"/>
        <v>2</v>
      </c>
      <c r="BE55">
        <f t="shared" si="104"/>
        <v>0</v>
      </c>
      <c r="BF55">
        <f t="shared" si="104"/>
        <v>0</v>
      </c>
      <c r="BG55">
        <f t="shared" si="104"/>
        <v>0</v>
      </c>
      <c r="BH55">
        <f t="shared" si="104"/>
        <v>0</v>
      </c>
      <c r="BI55">
        <f t="shared" si="104"/>
        <v>0</v>
      </c>
      <c r="BJ55">
        <f t="shared" si="104"/>
        <v>0</v>
      </c>
      <c r="BK55">
        <f t="shared" si="104"/>
        <v>0</v>
      </c>
      <c r="BL55">
        <f t="shared" si="104"/>
        <v>0</v>
      </c>
      <c r="BM55">
        <f t="shared" si="104"/>
        <v>0</v>
      </c>
      <c r="BN55">
        <f t="shared" si="104"/>
        <v>0</v>
      </c>
      <c r="BO55">
        <f t="shared" si="104"/>
        <v>0</v>
      </c>
      <c r="BP55">
        <f t="shared" si="104"/>
        <v>0</v>
      </c>
      <c r="BQ55">
        <f t="shared" si="104"/>
        <v>0</v>
      </c>
      <c r="BR55">
        <f t="shared" si="104"/>
        <v>0</v>
      </c>
      <c r="BS55">
        <f t="shared" si="104"/>
        <v>0</v>
      </c>
      <c r="BT55">
        <f t="shared" ref="BT55:CY55" si="105">IF(OR(BT54&lt;$D$20,BT54&gt;$D$23),0,IF(BT54&lt;$D$22,1,2))</f>
        <v>0</v>
      </c>
      <c r="BU55">
        <f t="shared" si="105"/>
        <v>0</v>
      </c>
      <c r="BV55">
        <f t="shared" si="105"/>
        <v>0</v>
      </c>
      <c r="BW55">
        <f t="shared" si="105"/>
        <v>0</v>
      </c>
      <c r="BX55">
        <f t="shared" si="105"/>
        <v>0</v>
      </c>
      <c r="BY55">
        <f t="shared" si="105"/>
        <v>0</v>
      </c>
      <c r="BZ55">
        <f t="shared" si="105"/>
        <v>0</v>
      </c>
      <c r="CA55">
        <f t="shared" si="105"/>
        <v>0</v>
      </c>
      <c r="CB55">
        <f t="shared" si="105"/>
        <v>0</v>
      </c>
      <c r="CC55">
        <f t="shared" si="105"/>
        <v>0</v>
      </c>
      <c r="CD55">
        <f t="shared" si="105"/>
        <v>0</v>
      </c>
      <c r="CE55">
        <f t="shared" si="105"/>
        <v>0</v>
      </c>
      <c r="CF55">
        <f t="shared" si="105"/>
        <v>0</v>
      </c>
      <c r="CG55">
        <f t="shared" si="105"/>
        <v>0</v>
      </c>
      <c r="CH55">
        <f t="shared" si="105"/>
        <v>0</v>
      </c>
      <c r="CI55">
        <f t="shared" si="105"/>
        <v>0</v>
      </c>
      <c r="CJ55">
        <f t="shared" si="105"/>
        <v>0</v>
      </c>
      <c r="CK55">
        <f t="shared" si="105"/>
        <v>0</v>
      </c>
      <c r="CL55">
        <f t="shared" si="105"/>
        <v>0</v>
      </c>
      <c r="CM55">
        <f t="shared" si="105"/>
        <v>0</v>
      </c>
      <c r="CN55">
        <f t="shared" si="105"/>
        <v>0</v>
      </c>
      <c r="CO55">
        <f t="shared" si="105"/>
        <v>0</v>
      </c>
      <c r="CP55">
        <f t="shared" si="105"/>
        <v>0</v>
      </c>
      <c r="CQ55">
        <f t="shared" si="105"/>
        <v>0</v>
      </c>
      <c r="CR55">
        <f t="shared" si="105"/>
        <v>0</v>
      </c>
      <c r="CS55">
        <f t="shared" si="105"/>
        <v>0</v>
      </c>
      <c r="CT55">
        <f t="shared" si="105"/>
        <v>0</v>
      </c>
      <c r="CU55">
        <f t="shared" si="105"/>
        <v>0</v>
      </c>
      <c r="CV55">
        <f t="shared" si="105"/>
        <v>0</v>
      </c>
      <c r="CW55">
        <f t="shared" si="105"/>
        <v>0</v>
      </c>
      <c r="CX55">
        <f t="shared" si="105"/>
        <v>0</v>
      </c>
      <c r="CY55">
        <f t="shared" si="105"/>
        <v>0</v>
      </c>
      <c r="CZ55">
        <f t="shared" ref="CZ55:DC55" si="106">IF(OR(CZ54&lt;$D$20,CZ54&gt;$D$23),0,IF(CZ54&lt;$D$22,1,2))</f>
        <v>0</v>
      </c>
      <c r="DA55">
        <f t="shared" si="106"/>
        <v>0</v>
      </c>
      <c r="DB55">
        <f t="shared" si="106"/>
        <v>0</v>
      </c>
      <c r="DC55">
        <f t="shared" si="106"/>
        <v>0</v>
      </c>
    </row>
    <row r="56" spans="3:107" x14ac:dyDescent="0.25">
      <c r="C56" s="226" t="s">
        <v>1180</v>
      </c>
      <c r="D56" s="259"/>
      <c r="F56" s="259"/>
      <c r="H56" s="593">
        <f>IF(OR(MONTH(H$54)=1,MONTH(H$54)=5,MONTH(H$54)=6,MONTH(H$54)=7,MONTH(H$54)=8),1+Вводные!$G$18,1)</f>
        <v>1</v>
      </c>
      <c r="I56" s="593">
        <f>IF(OR(MONTH(I$54)=1,MONTH(I$54)=5,MONTH(I$54)=6,MONTH(I$54)=7,MONTH(I$54)=8),1+Вводные!$G$18,1)</f>
        <v>1</v>
      </c>
      <c r="J56" s="593">
        <f>IF(OR(MONTH(J$54)=1,MONTH(J$54)=5,MONTH(J$54)=6,MONTH(J$54)=7,MONTH(J$54)=8),1+Вводные!$G$18,1)</f>
        <v>1</v>
      </c>
      <c r="K56" s="593">
        <f>IF(OR(MONTH(K$54)=1,MONTH(K$54)=5,MONTH(K$54)=6,MONTH(K$54)=7,MONTH(K$54)=8),1+Вводные!$G$18,1)</f>
        <v>1</v>
      </c>
      <c r="L56" s="593">
        <f>IF(OR(MONTH(L$54)=1,MONTH(L$54)=5,MONTH(L$54)=6,MONTH(L$54)=7,MONTH(L$54)=8),1+Вводные!$G$18,1)</f>
        <v>0.85</v>
      </c>
      <c r="M56" s="593">
        <f>IF(OR(MONTH(M$54)=1,MONTH(M$54)=5,MONTH(M$54)=6,MONTH(M$54)=7,MONTH(M$54)=8),1+Вводные!$G$18,1)</f>
        <v>1</v>
      </c>
      <c r="N56" s="593">
        <f>IF(OR(MONTH(N$54)=1,MONTH(N$54)=5,MONTH(N$54)=6,MONTH(N$54)=7,MONTH(N$54)=8),1+Вводные!$G$18,1)</f>
        <v>1</v>
      </c>
      <c r="O56" s="593">
        <f>IF(OR(MONTH(O$54)=1,MONTH(O$54)=5,MONTH(O$54)=6,MONTH(O$54)=7,MONTH(O$54)=8),1+Вводные!$G$18,1)</f>
        <v>1</v>
      </c>
      <c r="P56" s="593">
        <f>IF(OR(MONTH(P$54)=1,MONTH(P$54)=5,MONTH(P$54)=6,MONTH(P$54)=7,MONTH(P$54)=8),1+Вводные!$G$18,1)</f>
        <v>0.85</v>
      </c>
      <c r="Q56" s="593">
        <f>IF(OR(MONTH(Q$54)=1,MONTH(Q$54)=5,MONTH(Q$54)=6,MONTH(Q$54)=7,MONTH(Q$54)=8),1+Вводные!$G$18,1)</f>
        <v>0.85</v>
      </c>
      <c r="R56" s="593">
        <f>IF(OR(MONTH(R$54)=1,MONTH(R$54)=5,MONTH(R$54)=6,MONTH(R$54)=7,MONTH(R$54)=8),1+Вводные!$G$18,1)</f>
        <v>0.85</v>
      </c>
      <c r="S56" s="593">
        <f>IF(OR(MONTH(S$54)=1,MONTH(S$54)=5,MONTH(S$54)=6,MONTH(S$54)=7,MONTH(S$54)=8),1+Вводные!$G$18,1)</f>
        <v>0.85</v>
      </c>
      <c r="T56" s="593">
        <f>IF(OR(MONTH(T$54)=1,MONTH(T$54)=5,MONTH(T$54)=6,MONTH(T$54)=7,MONTH(T$54)=8),1+Вводные!$G$18,1)</f>
        <v>1</v>
      </c>
      <c r="U56" s="593">
        <f>IF(OR(MONTH(U$54)=1,MONTH(U$54)=5,MONTH(U$54)=6,MONTH(U$54)=7,MONTH(U$54)=8),1+Вводные!$G$18,1)</f>
        <v>1</v>
      </c>
      <c r="V56" s="593">
        <f>IF(OR(MONTH(V$54)=1,MONTH(V$54)=5,MONTH(V$54)=6,MONTH(V$54)=7,MONTH(V$54)=8),1+Вводные!$G$18,1)</f>
        <v>1</v>
      </c>
      <c r="W56" s="593">
        <f>IF(OR(MONTH(W$54)=1,MONTH(W$54)=5,MONTH(W$54)=6,MONTH(W$54)=7,MONTH(W$54)=8),1+Вводные!$G$18,1)</f>
        <v>1</v>
      </c>
      <c r="X56" s="593">
        <f>IF(OR(MONTH(X$54)=1,MONTH(X$54)=5,MONTH(X$54)=6,MONTH(X$54)=7,MONTH(X$54)=8),1+Вводные!$G$18,1)</f>
        <v>0.85</v>
      </c>
      <c r="Y56" s="593">
        <f>IF(OR(MONTH(Y$54)=1,MONTH(Y$54)=5,MONTH(Y$54)=6,MONTH(Y$54)=7,MONTH(Y$54)=8),1+Вводные!$G$18,1)</f>
        <v>1</v>
      </c>
      <c r="Z56" s="593">
        <f>IF(OR(MONTH(Z$54)=1,MONTH(Z$54)=5,MONTH(Z$54)=6,MONTH(Z$54)=7,MONTH(Z$54)=8),1+Вводные!$G$18,1)</f>
        <v>1</v>
      </c>
      <c r="AA56" s="593">
        <f>IF(OR(MONTH(AA$54)=1,MONTH(AA$54)=5,MONTH(AA$54)=6,MONTH(AA$54)=7,MONTH(AA$54)=8),1+Вводные!$G$18,1)</f>
        <v>1</v>
      </c>
      <c r="AB56" s="593">
        <f>IF(OR(MONTH(AB$54)=1,MONTH(AB$54)=5,MONTH(AB$54)=6,MONTH(AB$54)=7,MONTH(AB$54)=8),1+Вводные!$G$18,1)</f>
        <v>0.85</v>
      </c>
      <c r="AC56" s="593">
        <f>IF(OR(MONTH(AC$54)=1,MONTH(AC$54)=5,MONTH(AC$54)=6,MONTH(AC$54)=7,MONTH(AC$54)=8),1+Вводные!$G$18,1)</f>
        <v>0.85</v>
      </c>
      <c r="AD56" s="593">
        <f>IF(OR(MONTH(AD$54)=1,MONTH(AD$54)=5,MONTH(AD$54)=6,MONTH(AD$54)=7,MONTH(AD$54)=8),1+Вводные!$G$18,1)</f>
        <v>0.85</v>
      </c>
      <c r="AE56" s="593">
        <f>IF(OR(MONTH(AE$54)=1,MONTH(AE$54)=5,MONTH(AE$54)=6,MONTH(AE$54)=7,MONTH(AE$54)=8),1+Вводные!$G$18,1)</f>
        <v>0.85</v>
      </c>
      <c r="AF56" s="593">
        <f>IF(OR(MONTH(AF$54)=1,MONTH(AF$54)=5,MONTH(AF$54)=6,MONTH(AF$54)=7,MONTH(AF$54)=8),1+Вводные!$G$18,1)</f>
        <v>1</v>
      </c>
      <c r="AG56" s="593">
        <f>IF(OR(MONTH(AG$54)=1,MONTH(AG$54)=5,MONTH(AG$54)=6,MONTH(AG$54)=7,MONTH(AG$54)=8),1+Вводные!$G$18,1)</f>
        <v>1</v>
      </c>
      <c r="AH56" s="593">
        <f>IF(OR(MONTH(AH$54)=1,MONTH(AH$54)=5,MONTH(AH$54)=6,MONTH(AH$54)=7,MONTH(AH$54)=8),1+Вводные!$G$18,1)</f>
        <v>1</v>
      </c>
      <c r="AI56" s="593">
        <f>IF(OR(MONTH(AI$54)=1,MONTH(AI$54)=5,MONTH(AI$54)=6,MONTH(AI$54)=7,MONTH(AI$54)=8),1+Вводные!$G$18,1)</f>
        <v>1</v>
      </c>
      <c r="AJ56" s="593">
        <f>IF(OR(MONTH(AJ$54)=1,MONTH(AJ$54)=5,MONTH(AJ$54)=6,MONTH(AJ$54)=7,MONTH(AJ$54)=8),1+Вводные!$G$18,1)</f>
        <v>0.85</v>
      </c>
      <c r="AK56" s="593">
        <f>IF(OR(MONTH(AK$54)=1,MONTH(AK$54)=5,MONTH(AK$54)=6,MONTH(AK$54)=7,MONTH(AK$54)=8),1+Вводные!$G$18,1)</f>
        <v>1</v>
      </c>
      <c r="AL56" s="593">
        <f>IF(OR(MONTH(AL$54)=1,MONTH(AL$54)=5,MONTH(AL$54)=6,MONTH(AL$54)=7,MONTH(AL$54)=8),1+Вводные!$G$18,1)</f>
        <v>1</v>
      </c>
      <c r="AM56" s="593">
        <f>IF(OR(MONTH(AM$54)=1,MONTH(AM$54)=5,MONTH(AM$54)=6,MONTH(AM$54)=7,MONTH(AM$54)=8),1+Вводные!$G$18,1)</f>
        <v>1</v>
      </c>
      <c r="AN56" s="593">
        <f>IF(OR(MONTH(AN$54)=1,MONTH(AN$54)=5,MONTH(AN$54)=6,MONTH(AN$54)=7,MONTH(AN$54)=8),1+Вводные!$G$18,1)</f>
        <v>0.85</v>
      </c>
      <c r="AO56" s="593">
        <f>IF(OR(MONTH(AO$54)=1,MONTH(AO$54)=5,MONTH(AO$54)=6,MONTH(AO$54)=7,MONTH(AO$54)=8),1+Вводные!$G$18,1)</f>
        <v>0.85</v>
      </c>
      <c r="AP56" s="593">
        <f>IF(OR(MONTH(AP$54)=1,MONTH(AP$54)=5,MONTH(AP$54)=6,MONTH(AP$54)=7,MONTH(AP$54)=8),1+Вводные!$G$18,1)</f>
        <v>0.85</v>
      </c>
      <c r="AQ56" s="593">
        <f>IF(OR(MONTH(AQ$54)=1,MONTH(AQ$54)=5,MONTH(AQ$54)=6,MONTH(AQ$54)=7,MONTH(AQ$54)=8),1+Вводные!$G$18,1)</f>
        <v>0.85</v>
      </c>
      <c r="AR56" s="593">
        <f>IF(OR(MONTH(AR$54)=1,MONTH(AR$54)=5,MONTH(AR$54)=6,MONTH(AR$54)=7,MONTH(AR$54)=8),1+Вводные!$G$18,1)</f>
        <v>1</v>
      </c>
      <c r="AS56" s="593">
        <f>IF(OR(MONTH(AS$54)=1,MONTH(AS$54)=5,MONTH(AS$54)=6,MONTH(AS$54)=7,MONTH(AS$54)=8),1+Вводные!$G$18,1)</f>
        <v>1</v>
      </c>
      <c r="AT56" s="593">
        <f>IF(OR(MONTH(AT$54)=1,MONTH(AT$54)=5,MONTH(AT$54)=6,MONTH(AT$54)=7,MONTH(AT$54)=8),1+Вводные!$G$18,1)</f>
        <v>1</v>
      </c>
      <c r="AU56" s="593">
        <f>IF(OR(MONTH(AU$54)=1,MONTH(AU$54)=5,MONTH(AU$54)=6,MONTH(AU$54)=7,MONTH(AU$54)=8),1+Вводные!$G$18,1)</f>
        <v>1</v>
      </c>
      <c r="AV56" s="593">
        <f>IF(OR(MONTH(AV$54)=1,MONTH(AV$54)=5,MONTH(AV$54)=6,MONTH(AV$54)=7,MONTH(AV$54)=8),1+Вводные!$G$18,1)</f>
        <v>0.85</v>
      </c>
      <c r="AW56" s="593">
        <f>IF(OR(MONTH(AW$54)=1,MONTH(AW$54)=5,MONTH(AW$54)=6,MONTH(AW$54)=7,MONTH(AW$54)=8),1+Вводные!$G$18,1)</f>
        <v>1</v>
      </c>
      <c r="AX56" s="593">
        <f>IF(OR(MONTH(AX$54)=1,MONTH(AX$54)=5,MONTH(AX$54)=6,MONTH(AX$54)=7,MONTH(AX$54)=8),1+Вводные!$G$18,1)</f>
        <v>1</v>
      </c>
      <c r="AY56" s="593">
        <f>IF(OR(MONTH(AY$54)=1,MONTH(AY$54)=5,MONTH(AY$54)=6,MONTH(AY$54)=7,MONTH(AY$54)=8),1+Вводные!$G$18,1)</f>
        <v>1</v>
      </c>
      <c r="AZ56" s="593">
        <f>IF(OR(MONTH(AZ$54)=1,MONTH(AZ$54)=5,MONTH(AZ$54)=6,MONTH(AZ$54)=7,MONTH(AZ$54)=8),1+Вводные!$G$18,1)</f>
        <v>0.85</v>
      </c>
      <c r="BA56" s="593">
        <f>IF(OR(MONTH(BA$54)=1,MONTH(BA$54)=5,MONTH(BA$54)=6,MONTH(BA$54)=7,MONTH(BA$54)=8),1+Вводные!$G$18,1)</f>
        <v>0.85</v>
      </c>
      <c r="BB56" s="593">
        <f>IF(OR(MONTH(BB$54)=1,MONTH(BB$54)=5,MONTH(BB$54)=6,MONTH(BB$54)=7,MONTH(BB$54)=8),1+Вводные!$G$18,1)</f>
        <v>0.85</v>
      </c>
      <c r="BC56" s="593">
        <f>IF(OR(MONTH(BC$54)=1,MONTH(BC$54)=5,MONTH(BC$54)=6,MONTH(BC$54)=7,MONTH(BC$54)=8),1+Вводные!$G$18,1)</f>
        <v>0.85</v>
      </c>
      <c r="BD56" s="593">
        <f>IF(OR(MONTH(BD$54)=1,MONTH(BD$54)=5,MONTH(BD$54)=6,MONTH(BD$54)=7,MONTH(BD$54)=8),1+Вводные!$G$18,1)</f>
        <v>1</v>
      </c>
      <c r="BE56" s="593">
        <f>IF(OR(MONTH(BE$54)=1,MONTH(BE$54)=5,MONTH(BE$54)=6,MONTH(BE$54)=7,MONTH(BE$54)=8),1+Вводные!$G$18,1)</f>
        <v>1</v>
      </c>
      <c r="BF56" s="593">
        <f>IF(OR(MONTH(BF$54)=1,MONTH(BF$54)=5,MONTH(BF$54)=6,MONTH(BF$54)=7,MONTH(BF$54)=8),1+Вводные!$G$18,1)</f>
        <v>1</v>
      </c>
      <c r="BG56" s="593">
        <f>IF(OR(MONTH(BG$54)=1,MONTH(BG$54)=5,MONTH(BG$54)=6,MONTH(BG$54)=7,MONTH(BG$54)=8),1+Вводные!$G$18,1)</f>
        <v>1</v>
      </c>
      <c r="BH56" s="593">
        <f>IF(OR(MONTH(BH$54)=1,MONTH(BH$54)=5,MONTH(BH$54)=6,MONTH(BH$54)=7,MONTH(BH$54)=8),1+Вводные!$G$18,1)</f>
        <v>0.85</v>
      </c>
      <c r="BI56" s="593">
        <f>IF(OR(MONTH(BI$54)=1,MONTH(BI$54)=5,MONTH(BI$54)=6,MONTH(BI$54)=7,MONTH(BI$54)=8),1+Вводные!$G$18,1)</f>
        <v>1</v>
      </c>
      <c r="BJ56" s="593">
        <f>IF(OR(MONTH(BJ$54)=1,MONTH(BJ$54)=5,MONTH(BJ$54)=6,MONTH(BJ$54)=7,MONTH(BJ$54)=8),1+Вводные!$G$18,1)</f>
        <v>1</v>
      </c>
      <c r="BK56" s="593">
        <f>IF(OR(MONTH(BK$54)=1,MONTH(BK$54)=5,MONTH(BK$54)=6,MONTH(BK$54)=7,MONTH(BK$54)=8),1+Вводные!$G$18,1)</f>
        <v>1</v>
      </c>
      <c r="BL56" s="593">
        <f>IF(OR(MONTH(BL$54)=1,MONTH(BL$54)=5,MONTH(BL$54)=6,MONTH(BL$54)=7,MONTH(BL$54)=8),1+Вводные!$G$18,1)</f>
        <v>0.85</v>
      </c>
      <c r="BM56" s="593">
        <f>IF(OR(MONTH(BM$54)=1,MONTH(BM$54)=5,MONTH(BM$54)=6,MONTH(BM$54)=7,MONTH(BM$54)=8),1+Вводные!$G$18,1)</f>
        <v>0.85</v>
      </c>
      <c r="BN56" s="593">
        <f>IF(OR(MONTH(BN$54)=1,MONTH(BN$54)=5,MONTH(BN$54)=6,MONTH(BN$54)=7,MONTH(BN$54)=8),1+Вводные!$G$18,1)</f>
        <v>0.85</v>
      </c>
      <c r="BO56" s="593">
        <f>IF(OR(MONTH(BO$54)=1,MONTH(BO$54)=5,MONTH(BO$54)=6,MONTH(BO$54)=7,MONTH(BO$54)=8),1+Вводные!$G$18,1)</f>
        <v>0.85</v>
      </c>
      <c r="BP56" s="593">
        <f>IF(OR(MONTH(BP$54)=1,MONTH(BP$54)=5,MONTH(BP$54)=6,MONTH(BP$54)=7,MONTH(BP$54)=8),1+Вводные!$G$18,1)</f>
        <v>1</v>
      </c>
      <c r="BQ56" s="593">
        <f>IF(OR(MONTH(BQ$54)=1,MONTH(BQ$54)=5,MONTH(BQ$54)=6,MONTH(BQ$54)=7,MONTH(BQ$54)=8),1+Вводные!$G$18,1)</f>
        <v>1</v>
      </c>
      <c r="BR56" s="593">
        <f>IF(OR(MONTH(BR$54)=1,MONTH(BR$54)=5,MONTH(BR$54)=6,MONTH(BR$54)=7,MONTH(BR$54)=8),1+Вводные!$G$18,1)</f>
        <v>1</v>
      </c>
      <c r="BS56" s="593">
        <f>IF(OR(MONTH(BS$54)=1,MONTH(BS$54)=5,MONTH(BS$54)=6,MONTH(BS$54)=7,MONTH(BS$54)=8),1+Вводные!$G$18,1)</f>
        <v>1</v>
      </c>
      <c r="BT56" s="593">
        <f>IF(OR(MONTH(BT$54)=1,MONTH(BT$54)=5,MONTH(BT$54)=6,MONTH(BT$54)=7,MONTH(BT$54)=8),1+Вводные!$G$18,1)</f>
        <v>0.85</v>
      </c>
      <c r="BU56" s="593">
        <f>IF(OR(MONTH(BU$54)=1,MONTH(BU$54)=5,MONTH(BU$54)=6,MONTH(BU$54)=7,MONTH(BU$54)=8),1+Вводные!$G$18,1)</f>
        <v>1</v>
      </c>
      <c r="BV56" s="593">
        <f>IF(OR(MONTH(BV$54)=1,MONTH(BV$54)=5,MONTH(BV$54)=6,MONTH(BV$54)=7,MONTH(BV$54)=8),1+Вводные!$G$18,1)</f>
        <v>1</v>
      </c>
      <c r="BW56" s="593">
        <f>IF(OR(MONTH(BW$54)=1,MONTH(BW$54)=5,MONTH(BW$54)=6,MONTH(BW$54)=7,MONTH(BW$54)=8),1+Вводные!$G$18,1)</f>
        <v>1</v>
      </c>
      <c r="BX56" s="593">
        <f>IF(OR(MONTH(BX$54)=1,MONTH(BX$54)=5,MONTH(BX$54)=6,MONTH(BX$54)=7,MONTH(BX$54)=8),1+Вводные!$G$18,1)</f>
        <v>0.85</v>
      </c>
      <c r="BY56" s="593">
        <f>IF(OR(MONTH(BY$54)=1,MONTH(BY$54)=5,MONTH(BY$54)=6,MONTH(BY$54)=7,MONTH(BY$54)=8),1+Вводные!$G$18,1)</f>
        <v>0.85</v>
      </c>
      <c r="BZ56" s="593">
        <f>IF(OR(MONTH(BZ$54)=1,MONTH(BZ$54)=5,MONTH(BZ$54)=6,MONTH(BZ$54)=7,MONTH(BZ$54)=8),1+Вводные!$G$18,1)</f>
        <v>0.85</v>
      </c>
      <c r="CA56" s="593">
        <f>IF(OR(MONTH(CA$54)=1,MONTH(CA$54)=5,MONTH(CA$54)=6,MONTH(CA$54)=7,MONTH(CA$54)=8),1+Вводные!$G$18,1)</f>
        <v>0.85</v>
      </c>
      <c r="CB56" s="593">
        <f>IF(OR(MONTH(CB$54)=1,MONTH(CB$54)=5,MONTH(CB$54)=6,MONTH(CB$54)=7,MONTH(CB$54)=8),1+Вводные!$G$18,1)</f>
        <v>1</v>
      </c>
      <c r="CC56" s="593">
        <f>IF(OR(MONTH(CC$54)=1,MONTH(CC$54)=5,MONTH(CC$54)=6,MONTH(CC$54)=7,MONTH(CC$54)=8),1+Вводные!$G$18,1)</f>
        <v>1</v>
      </c>
      <c r="CD56" s="593">
        <f>IF(OR(MONTH(CD$54)=1,MONTH(CD$54)=5,MONTH(CD$54)=6,MONTH(CD$54)=7,MONTH(CD$54)=8),1+Вводные!$G$18,1)</f>
        <v>1</v>
      </c>
      <c r="CE56" s="593">
        <f>IF(OR(MONTH(CE$54)=1,MONTH(CE$54)=5,MONTH(CE$54)=6,MONTH(CE$54)=7,MONTH(CE$54)=8),1+Вводные!$G$18,1)</f>
        <v>1</v>
      </c>
      <c r="CF56" s="593">
        <f>IF(OR(MONTH(CF$54)=1,MONTH(CF$54)=5,MONTH(CF$54)=6,MONTH(CF$54)=7,MONTH(CF$54)=8),1+Вводные!$G$18,1)</f>
        <v>0.85</v>
      </c>
      <c r="CG56" s="593">
        <f>IF(OR(MONTH(CG$54)=1,MONTH(CG$54)=5,MONTH(CG$54)=6,MONTH(CG$54)=7,MONTH(CG$54)=8),1+Вводные!$G$18,1)</f>
        <v>1</v>
      </c>
      <c r="CH56" s="593">
        <f>IF(OR(MONTH(CH$54)=1,MONTH(CH$54)=5,MONTH(CH$54)=6,MONTH(CH$54)=7,MONTH(CH$54)=8),1+Вводные!$G$18,1)</f>
        <v>1</v>
      </c>
      <c r="CI56" s="593">
        <f>IF(OR(MONTH(CI$54)=1,MONTH(CI$54)=5,MONTH(CI$54)=6,MONTH(CI$54)=7,MONTH(CI$54)=8),1+Вводные!$G$18,1)</f>
        <v>1</v>
      </c>
      <c r="CJ56" s="593">
        <f>IF(OR(MONTH(CJ$54)=1,MONTH(CJ$54)=5,MONTH(CJ$54)=6,MONTH(CJ$54)=7,MONTH(CJ$54)=8),1+Вводные!$G$18,1)</f>
        <v>0.85</v>
      </c>
      <c r="CK56" s="593">
        <f>IF(OR(MONTH(CK$54)=1,MONTH(CK$54)=5,MONTH(CK$54)=6,MONTH(CK$54)=7,MONTH(CK$54)=8),1+Вводные!$G$18,1)</f>
        <v>0.85</v>
      </c>
      <c r="CL56" s="593">
        <f>IF(OR(MONTH(CL$54)=1,MONTH(CL$54)=5,MONTH(CL$54)=6,MONTH(CL$54)=7,MONTH(CL$54)=8),1+Вводные!$G$18,1)</f>
        <v>0.85</v>
      </c>
      <c r="CM56" s="593">
        <f>IF(OR(MONTH(CM$54)=1,MONTH(CM$54)=5,MONTH(CM$54)=6,MONTH(CM$54)=7,MONTH(CM$54)=8),1+Вводные!$G$18,1)</f>
        <v>0.85</v>
      </c>
      <c r="CN56" s="593">
        <f>IF(OR(MONTH(CN$54)=1,MONTH(CN$54)=5,MONTH(CN$54)=6,MONTH(CN$54)=7,MONTH(CN$54)=8),1+Вводные!$G$18,1)</f>
        <v>1</v>
      </c>
      <c r="CO56" s="593">
        <f>IF(OR(MONTH(CO$54)=1,MONTH(CO$54)=5,MONTH(CO$54)=6,MONTH(CO$54)=7,MONTH(CO$54)=8),1+Вводные!$G$18,1)</f>
        <v>1</v>
      </c>
      <c r="CP56" s="593">
        <f>IF(OR(MONTH(CP$54)=1,MONTH(CP$54)=5,MONTH(CP$54)=6,MONTH(CP$54)=7,MONTH(CP$54)=8),1+Вводные!$G$18,1)</f>
        <v>1</v>
      </c>
      <c r="CQ56" s="593">
        <f>IF(OR(MONTH(CQ$54)=1,MONTH(CQ$54)=5,MONTH(CQ$54)=6,MONTH(CQ$54)=7,MONTH(CQ$54)=8),1+Вводные!$G$18,1)</f>
        <v>1</v>
      </c>
      <c r="CR56" s="593">
        <f>IF(OR(MONTH(CR$54)=1,MONTH(CR$54)=5,MONTH(CR$54)=6,MONTH(CR$54)=7,MONTH(CR$54)=8),1+Вводные!$G$18,1)</f>
        <v>0.85</v>
      </c>
      <c r="CS56" s="593">
        <f>IF(OR(MONTH(CS$54)=1,MONTH(CS$54)=5,MONTH(CS$54)=6,MONTH(CS$54)=7,MONTH(CS$54)=8),1+Вводные!$G$18,1)</f>
        <v>1</v>
      </c>
      <c r="CT56" s="593">
        <f t="shared" ref="CT56:DC56" si="107">IF(MONTH(CT54)=OR(1.5678),85%,100%)</f>
        <v>1</v>
      </c>
      <c r="CU56" s="593">
        <f t="shared" si="107"/>
        <v>1</v>
      </c>
      <c r="CV56" s="593">
        <f t="shared" si="107"/>
        <v>1</v>
      </c>
      <c r="CW56" s="593">
        <f t="shared" si="107"/>
        <v>1</v>
      </c>
      <c r="CX56" s="593">
        <f t="shared" si="107"/>
        <v>1</v>
      </c>
      <c r="CY56" s="593">
        <f t="shared" si="107"/>
        <v>1</v>
      </c>
      <c r="CZ56" s="593">
        <f t="shared" si="107"/>
        <v>1</v>
      </c>
      <c r="DA56" s="593">
        <f t="shared" si="107"/>
        <v>1</v>
      </c>
      <c r="DB56" s="593">
        <f t="shared" si="107"/>
        <v>1</v>
      </c>
      <c r="DC56" s="593">
        <f t="shared" si="107"/>
        <v>1</v>
      </c>
    </row>
    <row r="57" spans="3:107" x14ac:dyDescent="0.25">
      <c r="C57" s="226" t="s">
        <v>1181</v>
      </c>
      <c r="D57" s="259"/>
      <c r="F57" s="259"/>
      <c r="H57" s="593">
        <f>IF(H55&lt;&gt;1,1,1+Вводные!$G$16*MAX(0,MIN(1,(12*(YEAR(H54)-YEAR($D$20))+MONTH(H54)-MONTH($D$20))/MAX(1,12*(YEAR($D$22)-YEAR($D$20))+MONTH($D$22)-MONTH($D$20)))))</f>
        <v>1</v>
      </c>
      <c r="I57" s="593">
        <f>IF(I55&lt;&gt;1,1,1+Вводные!$G$16*MAX(0,MIN(1,(12*(YEAR(I54)-YEAR($D$20))+MONTH(I54)-MONTH($D$20))/MAX(1,12*(YEAR($D$22)-YEAR($D$20))+MONTH($D$22)-MONTH($D$20)))))</f>
        <v>1</v>
      </c>
      <c r="J57" s="593">
        <f>IF(J55&lt;&gt;1,1,1+Вводные!$G$16*MAX(0,MIN(1,(12*(YEAR(J54)-YEAR($D$20))+MONTH(J54)-MONTH($D$20))/MAX(1,12*(YEAR($D$22)-YEAR($D$20))+MONTH($D$22)-MONTH($D$20)))))</f>
        <v>1</v>
      </c>
      <c r="K57" s="593">
        <f>IF(K55&lt;&gt;1,1,1+Вводные!$G$16*MAX(0,MIN(1,(12*(YEAR(K54)-YEAR($D$20))+MONTH(K54)-MONTH($D$20))/MAX(1,12*(YEAR($D$22)-YEAR($D$20))+MONTH($D$22)-MONTH($D$20)))))</f>
        <v>1</v>
      </c>
      <c r="L57" s="593">
        <f>IF(L55&lt;&gt;1,1,1+Вводные!$G$16*MAX(0,MIN(1,(12*(YEAR(L54)-YEAR($D$20))+MONTH(L54)-MONTH($D$20))/MAX(1,12*(YEAR($D$22)-YEAR($D$20))+MONTH($D$22)-MONTH($D$20)))))</f>
        <v>1</v>
      </c>
      <c r="M57" s="593">
        <f>IF(M55&lt;&gt;1,1,1+Вводные!$G$16*MAX(0,MIN(1,(12*(YEAR(M54)-YEAR($D$20))+MONTH(M54)-MONTH($D$20))/MAX(1,12*(YEAR($D$22)-YEAR($D$20))+MONTH($D$22)-MONTH($D$20)))))</f>
        <v>1</v>
      </c>
      <c r="N57" s="593">
        <f>IF(N55&lt;&gt;1,1,1+Вводные!$G$16*MAX(0,MIN(1,(12*(YEAR(N54)-YEAR($D$20))+MONTH(N54)-MONTH($D$20))/MAX(1,12*(YEAR($D$22)-YEAR($D$20))+MONTH($D$22)-MONTH($D$20)))))</f>
        <v>1</v>
      </c>
      <c r="O57" s="593">
        <f>IF(O55&lt;&gt;1,1,1+Вводные!$G$16*MAX(0,MIN(1,(12*(YEAR(O54)-YEAR($D$20))+MONTH(O54)-MONTH($D$20))/MAX(1,12*(YEAR($D$22)-YEAR($D$20))+MONTH($D$22)-MONTH($D$20)))))</f>
        <v>1</v>
      </c>
      <c r="P57" s="593">
        <f>IF(P55&lt;&gt;1,1,1+Вводные!$G$16*MAX(0,MIN(1,(12*(YEAR(P54)-YEAR($D$20))+MONTH(P54)-MONTH($D$20))/MAX(1,12*(YEAR($D$22)-YEAR($D$20))+MONTH($D$22)-MONTH($D$20)))))</f>
        <v>1</v>
      </c>
      <c r="Q57" s="593">
        <f>IF(Q55&lt;&gt;1,1,1+Вводные!$G$16*MAX(0,MIN(1,(12*(YEAR(Q54)-YEAR($D$20))+MONTH(Q54)-MONTH($D$20))/MAX(1,12*(YEAR($D$22)-YEAR($D$20))+MONTH($D$22)-MONTH($D$20)))))</f>
        <v>1</v>
      </c>
      <c r="R57" s="593">
        <f>IF(R55&lt;&gt;1,1,1+Вводные!$G$16*MAX(0,MIN(1,(12*(YEAR(R54)-YEAR($D$20))+MONTH(R54)-MONTH($D$20))/MAX(1,12*(YEAR($D$22)-YEAR($D$20))+MONTH($D$22)-MONTH($D$20)))))</f>
        <v>1</v>
      </c>
      <c r="S57" s="593">
        <f>IF(S55&lt;&gt;1,1,1+Вводные!$G$16*MAX(0,MIN(1,(12*(YEAR(S54)-YEAR($D$20))+MONTH(S54)-MONTH($D$20))/MAX(1,12*(YEAR($D$22)-YEAR($D$20))+MONTH($D$22)-MONTH($D$20)))))</f>
        <v>1</v>
      </c>
      <c r="T57" s="593">
        <f>IF(T55&lt;&gt;1,1,1+Вводные!$G$16*MAX(0,MIN(1,(12*(YEAR(T54)-YEAR($D$20))+MONTH(T54)-MONTH($D$20))/MAX(1,12*(YEAR($D$22)-YEAR($D$20))+MONTH($D$22)-MONTH($D$20)))))</f>
        <v>1</v>
      </c>
      <c r="U57" s="593">
        <f>IF(U55&lt;&gt;1,1,1+Вводные!$G$16*MAX(0,MIN(1,(12*(YEAR(U54)-YEAR($D$20))+MONTH(U54)-MONTH($D$20))/MAX(1,12*(YEAR($D$22)-YEAR($D$20))+MONTH($D$22)-MONTH($D$20)))))</f>
        <v>1</v>
      </c>
      <c r="V57" s="593">
        <f>IF(V55&lt;&gt;1,1,1+Вводные!$G$16*MAX(0,MIN(1,(12*(YEAR(V54)-YEAR($D$20))+MONTH(V54)-MONTH($D$20))/MAX(1,12*(YEAR($D$22)-YEAR($D$20))+MONTH($D$22)-MONTH($D$20)))))</f>
        <v>1</v>
      </c>
      <c r="W57" s="593">
        <f>IF(W55&lt;&gt;1,1,1+Вводные!$G$16*MAX(0,MIN(1,(12*(YEAR(W54)-YEAR($D$20))+MONTH(W54)-MONTH($D$20))/MAX(1,12*(YEAR($D$22)-YEAR($D$20))+MONTH($D$22)-MONTH($D$20)))))</f>
        <v>1</v>
      </c>
      <c r="X57" s="593">
        <f>IF(X55&lt;&gt;1,1,1+Вводные!$G$16*MAX(0,MIN(1,(12*(YEAR(X54)-YEAR($D$20))+MONTH(X54)-MONTH($D$20))/MAX(1,12*(YEAR($D$22)-YEAR($D$20))+MONTH($D$22)-MONTH($D$20)))))</f>
        <v>1</v>
      </c>
      <c r="Y57" s="593">
        <f>IF(Y55&lt;&gt;1,1,1+Вводные!$G$16*MAX(0,MIN(1,(12*(YEAR(Y54)-YEAR($D$20))+MONTH(Y54)-MONTH($D$20))/MAX(1,12*(YEAR($D$22)-YEAR($D$20))+MONTH($D$22)-MONTH($D$20)))))</f>
        <v>1</v>
      </c>
      <c r="Z57" s="593">
        <f>IF(Z55&lt;&gt;1,1,1+Вводные!$G$16*MAX(0,MIN(1,(12*(YEAR(Z54)-YEAR($D$20))+MONTH(Z54)-MONTH($D$20))/MAX(1,12*(YEAR($D$22)-YEAR($D$20))+MONTH($D$22)-MONTH($D$20)))))</f>
        <v>1</v>
      </c>
      <c r="AA57" s="593">
        <f>IF(AA55&lt;&gt;1,1,1+Вводные!$G$16*MAX(0,MIN(1,(12*(YEAR(AA54)-YEAR($D$20))+MONTH(AA54)-MONTH($D$20))/MAX(1,12*(YEAR($D$22)-YEAR($D$20))+MONTH($D$22)-MONTH($D$20)))))</f>
        <v>1.0104166666666667</v>
      </c>
      <c r="AB57" s="593">
        <f>IF(AB55&lt;&gt;1,1,1+Вводные!$G$16*MAX(0,MIN(1,(12*(YEAR(AB54)-YEAR($D$20))+MONTH(AB54)-MONTH($D$20))/MAX(1,12*(YEAR($D$22)-YEAR($D$20))+MONTH($D$22)-MONTH($D$20)))))</f>
        <v>1.0208333333333333</v>
      </c>
      <c r="AC57" s="593">
        <f>IF(AC55&lt;&gt;1,1,1+Вводные!$G$16*MAX(0,MIN(1,(12*(YEAR(AC54)-YEAR($D$20))+MONTH(AC54)-MONTH($D$20))/MAX(1,12*(YEAR($D$22)-YEAR($D$20))+MONTH($D$22)-MONTH($D$20)))))</f>
        <v>1.03125</v>
      </c>
      <c r="AD57" s="593">
        <f>IF(AD55&lt;&gt;1,1,1+Вводные!$G$16*MAX(0,MIN(1,(12*(YEAR(AD54)-YEAR($D$20))+MONTH(AD54)-MONTH($D$20))/MAX(1,12*(YEAR($D$22)-YEAR($D$20))+MONTH($D$22)-MONTH($D$20)))))</f>
        <v>1.0416666666666667</v>
      </c>
      <c r="AE57" s="593">
        <f>IF(AE55&lt;&gt;1,1,1+Вводные!$G$16*MAX(0,MIN(1,(12*(YEAR(AE54)-YEAR($D$20))+MONTH(AE54)-MONTH($D$20))/MAX(1,12*(YEAR($D$22)-YEAR($D$20))+MONTH($D$22)-MONTH($D$20)))))</f>
        <v>1.0520833333333333</v>
      </c>
      <c r="AF57" s="593">
        <f>IF(AF55&lt;&gt;1,1,1+Вводные!$G$16*MAX(0,MIN(1,(12*(YEAR(AF54)-YEAR($D$20))+MONTH(AF54)-MONTH($D$20))/MAX(1,12*(YEAR($D$22)-YEAR($D$20))+MONTH($D$22)-MONTH($D$20)))))</f>
        <v>1.0625</v>
      </c>
      <c r="AG57" s="593">
        <f>IF(AG55&lt;&gt;1,1,1+Вводные!$G$16*MAX(0,MIN(1,(12*(YEAR(AG54)-YEAR($D$20))+MONTH(AG54)-MONTH($D$20))/MAX(1,12*(YEAR($D$22)-YEAR($D$20))+MONTH($D$22)-MONTH($D$20)))))</f>
        <v>1.0729166666666667</v>
      </c>
      <c r="AH57" s="593">
        <f>IF(AH55&lt;&gt;1,1,1+Вводные!$G$16*MAX(0,MIN(1,(12*(YEAR(AH54)-YEAR($D$20))+MONTH(AH54)-MONTH($D$20))/MAX(1,12*(YEAR($D$22)-YEAR($D$20))+MONTH($D$22)-MONTH($D$20)))))</f>
        <v>1.0833333333333333</v>
      </c>
      <c r="AI57" s="593">
        <f>IF(AI55&lt;&gt;1,1,1+Вводные!$G$16*MAX(0,MIN(1,(12*(YEAR(AI54)-YEAR($D$20))+MONTH(AI54)-MONTH($D$20))/MAX(1,12*(YEAR($D$22)-YEAR($D$20))+MONTH($D$22)-MONTH($D$20)))))</f>
        <v>1.09375</v>
      </c>
      <c r="AJ57" s="593">
        <f>IF(AJ55&lt;&gt;1,1,1+Вводные!$G$16*MAX(0,MIN(1,(12*(YEAR(AJ54)-YEAR($D$20))+MONTH(AJ54)-MONTH($D$20))/MAX(1,12*(YEAR($D$22)-YEAR($D$20))+MONTH($D$22)-MONTH($D$20)))))</f>
        <v>1.1041666666666667</v>
      </c>
      <c r="AK57" s="593">
        <f>IF(AK55&lt;&gt;1,1,1+Вводные!$G$16*MAX(0,MIN(1,(12*(YEAR(AK54)-YEAR($D$20))+MONTH(AK54)-MONTH($D$20))/MAX(1,12*(YEAR($D$22)-YEAR($D$20))+MONTH($D$22)-MONTH($D$20)))))</f>
        <v>1.1145833333333333</v>
      </c>
      <c r="AL57" s="593">
        <f>IF(AL55&lt;&gt;1,1,1+Вводные!$G$16*MAX(0,MIN(1,(12*(YEAR(AL54)-YEAR($D$20))+MONTH(AL54)-MONTH($D$20))/MAX(1,12*(YEAR($D$22)-YEAR($D$20))+MONTH($D$22)-MONTH($D$20)))))</f>
        <v>1.125</v>
      </c>
      <c r="AM57" s="593">
        <f>IF(AM55&lt;&gt;1,1,1+Вводные!$G$16*MAX(0,MIN(1,(12*(YEAR(AM54)-YEAR($D$20))+MONTH(AM54)-MONTH($D$20))/MAX(1,12*(YEAR($D$22)-YEAR($D$20))+MONTH($D$22)-MONTH($D$20)))))</f>
        <v>1.1354166666666667</v>
      </c>
      <c r="AN57" s="593">
        <f>IF(AN55&lt;&gt;1,1,1+Вводные!$G$16*MAX(0,MIN(1,(12*(YEAR(AN54)-YEAR($D$20))+MONTH(AN54)-MONTH($D$20))/MAX(1,12*(YEAR($D$22)-YEAR($D$20))+MONTH($D$22)-MONTH($D$20)))))</f>
        <v>1.1458333333333333</v>
      </c>
      <c r="AO57" s="593">
        <f>IF(AO55&lt;&gt;1,1,1+Вводные!$G$16*MAX(0,MIN(1,(12*(YEAR(AO54)-YEAR($D$20))+MONTH(AO54)-MONTH($D$20))/MAX(1,12*(YEAR($D$22)-YEAR($D$20))+MONTH($D$22)-MONTH($D$20)))))</f>
        <v>1.15625</v>
      </c>
      <c r="AP57" s="593">
        <f>IF(AP55&lt;&gt;1,1,1+Вводные!$G$16*MAX(0,MIN(1,(12*(YEAR(AP54)-YEAR($D$20))+MONTH(AP54)-MONTH($D$20))/MAX(1,12*(YEAR($D$22)-YEAR($D$20))+MONTH($D$22)-MONTH($D$20)))))</f>
        <v>1.1666666666666667</v>
      </c>
      <c r="AQ57" s="593">
        <f>IF(AQ55&lt;&gt;1,1,1+Вводные!$G$16*MAX(0,MIN(1,(12*(YEAR(AQ54)-YEAR($D$20))+MONTH(AQ54)-MONTH($D$20))/MAX(1,12*(YEAR($D$22)-YEAR($D$20))+MONTH($D$22)-MONTH($D$20)))))</f>
        <v>1.1770833333333333</v>
      </c>
      <c r="AR57" s="593">
        <f>IF(AR55&lt;&gt;1,1,1+Вводные!$G$16*MAX(0,MIN(1,(12*(YEAR(AR54)-YEAR($D$20))+MONTH(AR54)-MONTH($D$20))/MAX(1,12*(YEAR($D$22)-YEAR($D$20))+MONTH($D$22)-MONTH($D$20)))))</f>
        <v>1.1875</v>
      </c>
      <c r="AS57" s="593">
        <f>IF(AS55&lt;&gt;1,1,1+Вводные!$G$16*MAX(0,MIN(1,(12*(YEAR(AS54)-YEAR($D$20))+MONTH(AS54)-MONTH($D$20))/MAX(1,12*(YEAR($D$22)-YEAR($D$20))+MONTH($D$22)-MONTH($D$20)))))</f>
        <v>1.1979166666666667</v>
      </c>
      <c r="AT57" s="593">
        <f>IF(AT55&lt;&gt;1,1,1+Вводные!$G$16*MAX(0,MIN(1,(12*(YEAR(AT54)-YEAR($D$20))+MONTH(AT54)-MONTH($D$20))/MAX(1,12*(YEAR($D$22)-YEAR($D$20))+MONTH($D$22)-MONTH($D$20)))))</f>
        <v>1.2083333333333333</v>
      </c>
      <c r="AU57" s="593">
        <f>IF(AU55&lt;&gt;1,1,1+Вводные!$G$16*MAX(0,MIN(1,(12*(YEAR(AU54)-YEAR($D$20))+MONTH(AU54)-MONTH($D$20))/MAX(1,12*(YEAR($D$22)-YEAR($D$20))+MONTH($D$22)-MONTH($D$20)))))</f>
        <v>1.21875</v>
      </c>
      <c r="AV57" s="593">
        <f>IF(AV55&lt;&gt;1,1,1+Вводные!$G$16*MAX(0,MIN(1,(12*(YEAR(AV54)-YEAR($D$20))+MONTH(AV54)-MONTH($D$20))/MAX(1,12*(YEAR($D$22)-YEAR($D$20))+MONTH($D$22)-MONTH($D$20)))))</f>
        <v>1.2291666666666667</v>
      </c>
      <c r="AW57" s="593">
        <f>IF(AW55&lt;&gt;1,1,1+Вводные!$G$16*MAX(0,MIN(1,(12*(YEAR(AW54)-YEAR($D$20))+MONTH(AW54)-MONTH($D$20))/MAX(1,12*(YEAR($D$22)-YEAR($D$20))+MONTH($D$22)-MONTH($D$20)))))</f>
        <v>1.2395833333333333</v>
      </c>
      <c r="AX57" s="593">
        <f>IF(AX55&lt;&gt;1,1,1+Вводные!$G$16*MAX(0,MIN(1,(12*(YEAR(AX54)-YEAR($D$20))+MONTH(AX54)-MONTH($D$20))/MAX(1,12*(YEAR($D$22)-YEAR($D$20))+MONTH($D$22)-MONTH($D$20)))))</f>
        <v>1</v>
      </c>
      <c r="AY57" s="593">
        <f>IF(AY55&lt;&gt;1,1,1+Вводные!$G$16*MAX(0,MIN(1,(12*(YEAR(AY54)-YEAR($D$20))+MONTH(AY54)-MONTH($D$20))/MAX(1,12*(YEAR($D$22)-YEAR($D$20))+MONTH($D$22)-MONTH($D$20)))))</f>
        <v>1</v>
      </c>
      <c r="AZ57" s="593">
        <f>IF(AZ55&lt;&gt;1,1,1+Вводные!$G$16*MAX(0,MIN(1,(12*(YEAR(AZ54)-YEAR($D$20))+MONTH(AZ54)-MONTH($D$20))/MAX(1,12*(YEAR($D$22)-YEAR($D$20))+MONTH($D$22)-MONTH($D$20)))))</f>
        <v>1</v>
      </c>
      <c r="BA57" s="593">
        <f>IF(BA55&lt;&gt;1,1,1+Вводные!$G$16*MAX(0,MIN(1,(12*(YEAR(BA54)-YEAR($D$20))+MONTH(BA54)-MONTH($D$20))/MAX(1,12*(YEAR($D$22)-YEAR($D$20))+MONTH($D$22)-MONTH($D$20)))))</f>
        <v>1</v>
      </c>
      <c r="BB57" s="593">
        <f>IF(BB55&lt;&gt;1,1,1+Вводные!$G$16*MAX(0,MIN(1,(12*(YEAR(BB54)-YEAR($D$20))+MONTH(BB54)-MONTH($D$20))/MAX(1,12*(YEAR($D$22)-YEAR($D$20))+MONTH($D$22)-MONTH($D$20)))))</f>
        <v>1</v>
      </c>
      <c r="BC57" s="593">
        <f>IF(BC55&lt;&gt;1,1,1+Вводные!$G$16*MAX(0,MIN(1,(12*(YEAR(BC54)-YEAR($D$20))+MONTH(BC54)-MONTH($D$20))/MAX(1,12*(YEAR($D$22)-YEAR($D$20))+MONTH($D$22)-MONTH($D$20)))))</f>
        <v>1</v>
      </c>
      <c r="BD57" s="593">
        <f>IF(BD55&lt;&gt;1,1,1+Вводные!$G$16*MAX(0,MIN(1,(12*(YEAR(BD54)-YEAR($D$20))+MONTH(BD54)-MONTH($D$20))/MAX(1,12*(YEAR($D$22)-YEAR($D$20))+MONTH($D$22)-MONTH($D$20)))))</f>
        <v>1</v>
      </c>
      <c r="BE57" s="593">
        <f>IF(BE55&lt;&gt;1,1,1+Вводные!$G$16*MAX(0,MIN(1,(12*(YEAR(BE54)-YEAR($D$20))+MONTH(BE54)-MONTH($D$20))/MAX(1,12*(YEAR($D$22)-YEAR($D$20))+MONTH($D$22)-MONTH($D$20)))))</f>
        <v>1</v>
      </c>
      <c r="BF57" s="593">
        <f>IF(BF55&lt;&gt;1,1,1+Вводные!$G$16*MAX(0,MIN(1,(12*(YEAR(BF54)-YEAR($D$20))+MONTH(BF54)-MONTH($D$20))/MAX(1,12*(YEAR($D$22)-YEAR($D$20))+MONTH($D$22)-MONTH($D$20)))))</f>
        <v>1</v>
      </c>
      <c r="BG57" s="593">
        <f>IF(BG55&lt;&gt;1,1,1+Вводные!$G$16*MAX(0,MIN(1,(12*(YEAR(BG54)-YEAR($D$20))+MONTH(BG54)-MONTH($D$20))/MAX(1,12*(YEAR($D$22)-YEAR($D$20))+MONTH($D$22)-MONTH($D$20)))))</f>
        <v>1</v>
      </c>
      <c r="BH57" s="593">
        <f>IF(BH55&lt;&gt;1,1,1+Вводные!$G$16*MAX(0,MIN(1,(12*(YEAR(BH54)-YEAR($D$20))+MONTH(BH54)-MONTH($D$20))/MAX(1,12*(YEAR($D$22)-YEAR($D$20))+MONTH($D$22)-MONTH($D$20)))))</f>
        <v>1</v>
      </c>
      <c r="BI57" s="593">
        <f>IF(BI55&lt;&gt;1,1,1+Вводные!$G$16*MAX(0,MIN(1,(12*(YEAR(BI54)-YEAR($D$20))+MONTH(BI54)-MONTH($D$20))/MAX(1,12*(YEAR($D$22)-YEAR($D$20))+MONTH($D$22)-MONTH($D$20)))))</f>
        <v>1</v>
      </c>
      <c r="BJ57" s="593">
        <f>IF(BJ55&lt;&gt;1,1,1+Вводные!$G$16*MAX(0,MIN(1,(12*(YEAR(BJ54)-YEAR($D$20))+MONTH(BJ54)-MONTH($D$20))/MAX(1,12*(YEAR($D$22)-YEAR($D$20))+MONTH($D$22)-MONTH($D$20)))))</f>
        <v>1</v>
      </c>
      <c r="BK57" s="593">
        <f>IF(BK55&lt;&gt;1,1,1+Вводные!$G$16*MAX(0,MIN(1,(12*(YEAR(BK54)-YEAR($D$20))+MONTH(BK54)-MONTH($D$20))/MAX(1,12*(YEAR($D$22)-YEAR($D$20))+MONTH($D$22)-MONTH($D$20)))))</f>
        <v>1</v>
      </c>
      <c r="BL57" s="593">
        <f>IF(BL55&lt;&gt;1,1,1+Вводные!$G$16*MAX(0,MIN(1,(12*(YEAR(BL54)-YEAR($D$20))+MONTH(BL54)-MONTH($D$20))/MAX(1,12*(YEAR($D$22)-YEAR($D$20))+MONTH($D$22)-MONTH($D$20)))))</f>
        <v>1</v>
      </c>
      <c r="BM57" s="593">
        <f>IF(BM55&lt;&gt;1,1,1+Вводные!$G$16*MAX(0,MIN(1,(12*(YEAR(BM54)-YEAR($D$20))+MONTH(BM54)-MONTH($D$20))/MAX(1,12*(YEAR($D$22)-YEAR($D$20))+MONTH($D$22)-MONTH($D$20)))))</f>
        <v>1</v>
      </c>
      <c r="BN57" s="593">
        <f>IF(BN55&lt;&gt;1,1,1+Вводные!$G$16*MAX(0,MIN(1,(12*(YEAR(BN54)-YEAR($D$20))+MONTH(BN54)-MONTH($D$20))/MAX(1,12*(YEAR($D$22)-YEAR($D$20))+MONTH($D$22)-MONTH($D$20)))))</f>
        <v>1</v>
      </c>
      <c r="BO57" s="593">
        <f>IF(BO55&lt;&gt;1,1,1+Вводные!$G$16*MAX(0,MIN(1,(12*(YEAR(BO54)-YEAR($D$20))+MONTH(BO54)-MONTH($D$20))/MAX(1,12*(YEAR($D$22)-YEAR($D$20))+MONTH($D$22)-MONTH($D$20)))))</f>
        <v>1</v>
      </c>
      <c r="BP57" s="593">
        <f>IF(BP55&lt;&gt;1,1,1+Вводные!$G$16*MAX(0,MIN(1,(12*(YEAR(BP54)-YEAR($D$20))+MONTH(BP54)-MONTH($D$20))/MAX(1,12*(YEAR($D$22)-YEAR($D$20))+MONTH($D$22)-MONTH($D$20)))))</f>
        <v>1</v>
      </c>
      <c r="BQ57" s="593">
        <f>IF(BQ55&lt;&gt;1,1,1+Вводные!$G$16*MAX(0,MIN(1,(12*(YEAR(BQ54)-YEAR($D$20))+MONTH(BQ54)-MONTH($D$20))/MAX(1,12*(YEAR($D$22)-YEAR($D$20))+MONTH($D$22)-MONTH($D$20)))))</f>
        <v>1</v>
      </c>
      <c r="BR57" s="593">
        <f>IF(BR55&lt;&gt;1,1,1+Вводные!$G$16*MAX(0,MIN(1,(12*(YEAR(BR54)-YEAR($D$20))+MONTH(BR54)-MONTH($D$20))/MAX(1,12*(YEAR($D$22)-YEAR($D$20))+MONTH($D$22)-MONTH($D$20)))))</f>
        <v>1</v>
      </c>
      <c r="BS57" s="593">
        <f>IF(BS55&lt;&gt;1,1,1+Вводные!$G$16*MAX(0,MIN(1,(12*(YEAR(BS54)-YEAR($D$20))+MONTH(BS54)-MONTH($D$20))/MAX(1,12*(YEAR($D$22)-YEAR($D$20))+MONTH($D$22)-MONTH($D$20)))))</f>
        <v>1</v>
      </c>
      <c r="BT57" s="593">
        <f>IF(BT55&lt;&gt;1,1,1+Вводные!$G$16*MAX(0,MIN(1,(12*(YEAR(BT54)-YEAR($D$20))+MONTH(BT54)-MONTH($D$20))/MAX(1,12*(YEAR($D$22)-YEAR($D$20))+MONTH($D$22)-MONTH($D$20)))))</f>
        <v>1</v>
      </c>
      <c r="BU57" s="593">
        <f>IF(BU55&lt;&gt;1,1,1+Вводные!$G$16*MAX(0,MIN(1,(12*(YEAR(BU54)-YEAR($D$20))+MONTH(BU54)-MONTH($D$20))/MAX(1,12*(YEAR($D$22)-YEAR($D$20))+MONTH($D$22)-MONTH($D$20)))))</f>
        <v>1</v>
      </c>
      <c r="BV57" s="593">
        <f>IF(BV55&lt;&gt;1,1,1+Вводные!$G$16*MAX(0,MIN(1,(12*(YEAR(BV54)-YEAR($D$20))+MONTH(BV54)-MONTH($D$20))/MAX(1,12*(YEAR($D$22)-YEAR($D$20))+MONTH($D$22)-MONTH($D$20)))))</f>
        <v>1</v>
      </c>
      <c r="BW57" s="593">
        <f>IF(BW55&lt;&gt;1,1,1+Вводные!$G$16*MAX(0,MIN(1,(12*(YEAR(BW54)-YEAR($D$20))+MONTH(BW54)-MONTH($D$20))/MAX(1,12*(YEAR($D$22)-YEAR($D$20))+MONTH($D$22)-MONTH($D$20)))))</f>
        <v>1</v>
      </c>
      <c r="BX57" s="593">
        <f>IF(BX55&lt;&gt;1,1,1+Вводные!$G$16*MAX(0,MIN(1,(12*(YEAR(BX54)-YEAR($D$20))+MONTH(BX54)-MONTH($D$20))/MAX(1,12*(YEAR($D$22)-YEAR($D$20))+MONTH($D$22)-MONTH($D$20)))))</f>
        <v>1</v>
      </c>
      <c r="BY57" s="593">
        <f>IF(BY55&lt;&gt;1,1,1+Вводные!$G$16*MAX(0,MIN(1,(12*(YEAR(BY54)-YEAR($D$20))+MONTH(BY54)-MONTH($D$20))/MAX(1,12*(YEAR($D$22)-YEAR($D$20))+MONTH($D$22)-MONTH($D$20)))))</f>
        <v>1</v>
      </c>
      <c r="BZ57" s="593">
        <f>IF(BZ55&lt;&gt;1,1,1+Вводные!$G$16*MAX(0,MIN(1,(12*(YEAR(BZ54)-YEAR($D$20))+MONTH(BZ54)-MONTH($D$20))/MAX(1,12*(YEAR($D$22)-YEAR($D$20))+MONTH($D$22)-MONTH($D$20)))))</f>
        <v>1</v>
      </c>
      <c r="CA57" s="593">
        <f>IF(CA55&lt;&gt;1,1,1+Вводные!$G$16*MAX(0,MIN(1,(12*(YEAR(CA54)-YEAR($D$20))+MONTH(CA54)-MONTH($D$20))/MAX(1,12*(YEAR($D$22)-YEAR($D$20))+MONTH($D$22)-MONTH($D$20)))))</f>
        <v>1</v>
      </c>
      <c r="CB57" s="593">
        <f>IF(CB55&lt;&gt;1,1,1+Вводные!$G$16*MAX(0,MIN(1,(12*(YEAR(CB54)-YEAR($D$20))+MONTH(CB54)-MONTH($D$20))/MAX(1,12*(YEAR($D$22)-YEAR($D$20))+MONTH($D$22)-MONTH($D$20)))))</f>
        <v>1</v>
      </c>
      <c r="CC57" s="593">
        <f>IF(CC55&lt;&gt;1,1,1+Вводные!$G$16*MAX(0,MIN(1,(12*(YEAR(CC54)-YEAR($D$20))+MONTH(CC54)-MONTH($D$20))/MAX(1,12*(YEAR($D$22)-YEAR($D$20))+MONTH($D$22)-MONTH($D$20)))))</f>
        <v>1</v>
      </c>
      <c r="CD57" s="593">
        <f>IF(CD55&lt;&gt;1,1,1+Вводные!$G$16*MAX(0,MIN(1,(12*(YEAR(CD54)-YEAR($D$20))+MONTH(CD54)-MONTH($D$20))/MAX(1,12*(YEAR($D$22)-YEAR($D$20))+MONTH($D$22)-MONTH($D$20)))))</f>
        <v>1</v>
      </c>
      <c r="CE57" s="593">
        <f>IF(CE55&lt;&gt;1,1,1+Вводные!$G$16*MAX(0,MIN(1,(12*(YEAR(CE54)-YEAR($D$20))+MONTH(CE54)-MONTH($D$20))/MAX(1,12*(YEAR($D$22)-YEAR($D$20))+MONTH($D$22)-MONTH($D$20)))))</f>
        <v>1</v>
      </c>
      <c r="CF57" s="593">
        <f>IF(CF55&lt;&gt;1,1,1+Вводные!$G$16*MAX(0,MIN(1,(12*(YEAR(CF54)-YEAR($D$20))+MONTH(CF54)-MONTH($D$20))/MAX(1,12*(YEAR($D$22)-YEAR($D$20))+MONTH($D$22)-MONTH($D$20)))))</f>
        <v>1</v>
      </c>
      <c r="CG57" s="593">
        <f>IF(CG55&lt;&gt;1,1,1+Вводные!$G$16*MAX(0,MIN(1,(12*(YEAR(CG54)-YEAR($D$20))+MONTH(CG54)-MONTH($D$20))/MAX(1,12*(YEAR($D$22)-YEAR($D$20))+MONTH($D$22)-MONTH($D$20)))))</f>
        <v>1</v>
      </c>
      <c r="CH57" s="593">
        <f>IF(CH55&lt;&gt;1,1,1+Вводные!$G$16*MAX(0,MIN(1,(12*(YEAR(CH54)-YEAR($D$20))+MONTH(CH54)-MONTH($D$20))/MAX(1,12*(YEAR($D$22)-YEAR($D$20))+MONTH($D$22)-MONTH($D$20)))))</f>
        <v>1</v>
      </c>
      <c r="CI57" s="593">
        <f>IF(CI55&lt;&gt;1,1,1+Вводные!$G$16*MAX(0,MIN(1,(12*(YEAR(CI54)-YEAR($D$20))+MONTH(CI54)-MONTH($D$20))/MAX(1,12*(YEAR($D$22)-YEAR($D$20))+MONTH($D$22)-MONTH($D$20)))))</f>
        <v>1</v>
      </c>
      <c r="CJ57" s="593">
        <f>IF(CJ55&lt;&gt;1,1,1+Вводные!$G$16*MAX(0,MIN(1,(12*(YEAR(CJ54)-YEAR($D$20))+MONTH(CJ54)-MONTH($D$20))/MAX(1,12*(YEAR($D$22)-YEAR($D$20))+MONTH($D$22)-MONTH($D$20)))))</f>
        <v>1</v>
      </c>
      <c r="CK57" s="593">
        <f>IF(CK55&lt;&gt;1,1,1+Вводные!$G$16*MAX(0,MIN(1,(12*(YEAR(CK54)-YEAR($D$20))+MONTH(CK54)-MONTH($D$20))/MAX(1,12*(YEAR($D$22)-YEAR($D$20))+MONTH($D$22)-MONTH($D$20)))))</f>
        <v>1</v>
      </c>
      <c r="CL57" s="593">
        <f>IF(CL55&lt;&gt;1,1,1+Вводные!$G$16*MAX(0,MIN(1,(12*(YEAR(CL54)-YEAR($D$20))+MONTH(CL54)-MONTH($D$20))/MAX(1,12*(YEAR($D$22)-YEAR($D$20))+MONTH($D$22)-MONTH($D$20)))))</f>
        <v>1</v>
      </c>
      <c r="CM57" s="593">
        <f>IF(CM55&lt;&gt;1,1,1+Вводные!$G$16*MAX(0,MIN(1,(12*(YEAR(CM54)-YEAR($D$20))+MONTH(CM54)-MONTH($D$20))/MAX(1,12*(YEAR($D$22)-YEAR($D$20))+MONTH($D$22)-MONTH($D$20)))))</f>
        <v>1</v>
      </c>
      <c r="CN57" s="593">
        <f>IF(CN55&lt;&gt;1,1,1+Вводные!$G$16*MAX(0,MIN(1,(12*(YEAR(CN54)-YEAR($D$20))+MONTH(CN54)-MONTH($D$20))/MAX(1,12*(YEAR($D$22)-YEAR($D$20))+MONTH($D$22)-MONTH($D$20)))))</f>
        <v>1</v>
      </c>
      <c r="CO57" s="593">
        <f>IF(CO55&lt;&gt;1,1,1+Вводные!$G$16*MAX(0,MIN(1,(12*(YEAR(CO54)-YEAR($D$20))+MONTH(CO54)-MONTH($D$20))/MAX(1,12*(YEAR($D$22)-YEAR($D$20))+MONTH($D$22)-MONTH($D$20)))))</f>
        <v>1</v>
      </c>
      <c r="CP57" s="593">
        <f>IF(CP55&lt;&gt;1,1,1+Вводные!$G$16*MAX(0,MIN(1,(12*(YEAR(CP54)-YEAR($D$20))+MONTH(CP54)-MONTH($D$20))/MAX(1,12*(YEAR($D$22)-YEAR($D$20))+MONTH($D$22)-MONTH($D$20)))))</f>
        <v>1</v>
      </c>
      <c r="CQ57" s="593">
        <f>IF(CQ55&lt;&gt;1,1,1+Вводные!$G$16*MAX(0,MIN(1,(12*(YEAR(CQ54)-YEAR($D$20))+MONTH(CQ54)-MONTH($D$20))/MAX(1,12*(YEAR($D$22)-YEAR($D$20))+MONTH($D$22)-MONTH($D$20)))))</f>
        <v>1</v>
      </c>
      <c r="CR57" s="593">
        <f>IF(CR55&lt;&gt;1,1,1+Вводные!$G$16*MAX(0,MIN(1,(12*(YEAR(CR54)-YEAR($D$20))+MONTH(CR54)-MONTH($D$20))/MAX(1,12*(YEAR($D$22)-YEAR($D$20))+MONTH($D$22)-MONTH($D$20)))))</f>
        <v>1</v>
      </c>
      <c r="CS57" s="593">
        <f>IF(CS55&lt;&gt;1,1,1+Вводные!$G$16*MAX(0,MIN(1,(12*(YEAR(CS54)-YEAR($D$20))+MONTH(CS54)-MONTH($D$20))/MAX(1,12*(YEAR($D$22)-YEAR($D$20))+MONTH($D$22)-MONTH($D$20)))))</f>
        <v>1</v>
      </c>
      <c r="CT57" s="593">
        <f>IF(CT55&lt;&gt;1,1,1+Вводные!$G$16*MAX(0,MIN(1,(12*(YEAR(CT54)-YEAR($D$20))+MONTH(CT54)-MONTH($D$20))/MAX(1,12*(YEAR($D$22)-YEAR($D$20))+MONTH($D$22)-MONTH($D$20)))))</f>
        <v>1</v>
      </c>
      <c r="CU57" s="593">
        <f>IF(CU55&lt;&gt;1,1,1+Вводные!$G$16*MAX(0,MIN(1,(12*(YEAR(CU54)-YEAR($D$20))+MONTH(CU54)-MONTH($D$20))/MAX(1,12*(YEAR($D$22)-YEAR($D$20))+MONTH($D$22)-MONTH($D$20)))))</f>
        <v>1</v>
      </c>
      <c r="CV57" s="593">
        <f>IF(CV55&lt;&gt;1,1,1+Вводные!$G$16*MAX(0,MIN(1,(12*(YEAR(CV54)-YEAR($D$20))+MONTH(CV54)-MONTH($D$20))/MAX(1,12*(YEAR($D$22)-YEAR($D$20))+MONTH($D$22)-MONTH($D$20)))))</f>
        <v>1</v>
      </c>
      <c r="CW57" s="593">
        <f>IF(CW55&lt;&gt;1,1,1+Вводные!$G$16*MAX(0,MIN(1,(12*(YEAR(CW54)-YEAR($D$20))+MONTH(CW54)-MONTH($D$20))/MAX(1,12*(YEAR($D$22)-YEAR($D$20))+MONTH($D$22)-MONTH($D$20)))))</f>
        <v>1</v>
      </c>
      <c r="CX57" s="593">
        <f>IF(CX55&lt;&gt;1,1,1+Вводные!$G$16*MAX(0,MIN(1,(12*(YEAR(CX54)-YEAR($D$20))+MONTH(CX54)-MONTH($D$20))/MAX(1,12*(YEAR($D$22)-YEAR($D$20))+MONTH($D$22)-MONTH($D$20)))))</f>
        <v>1</v>
      </c>
      <c r="CY57" s="593">
        <f>IF(CY55&lt;&gt;1,1,1+Вводные!$G$16*MAX(0,MIN(1,(12*(YEAR(CY54)-YEAR($D$20))+MONTH(CY54)-MONTH($D$20))/MAX(1,12*(YEAR($D$22)-YEAR($D$20))+MONTH($D$22)-MONTH($D$20)))))</f>
        <v>1</v>
      </c>
      <c r="CZ57" s="593">
        <f>IF(CZ55&lt;&gt;1,1,1+Вводные!$G$16*MAX(0,MIN(1,(12*(YEAR(CZ54)-YEAR($D$20))+MONTH(CZ54)-MONTH($D$20))/MAX(1,12*(YEAR($D$22)-YEAR($D$20))+MONTH($D$22)-MONTH($D$20)))))</f>
        <v>1</v>
      </c>
      <c r="DA57" s="593">
        <f>IF(DA55&lt;&gt;1,1,1+Вводные!$G$16*MAX(0,MIN(1,(12*(YEAR(DA54)-YEAR($D$20))+MONTH(DA54)-MONTH($D$20))/MAX(1,12*(YEAR($D$22)-YEAR($D$20))+MONTH($D$22)-MONTH($D$20)))))</f>
        <v>1</v>
      </c>
      <c r="DB57" s="593">
        <f>IF(DB55&lt;&gt;1,1,1+Вводные!$G$16*MAX(0,MIN(1,(12*(YEAR(DB54)-YEAR($D$20))+MONTH(DB54)-MONTH($D$20))/MAX(1,12*(YEAR($D$22)-YEAR($D$20))+MONTH($D$22)-MONTH($D$20)))))</f>
        <v>1</v>
      </c>
      <c r="DC57" s="593">
        <f>IF(DC55&lt;&gt;1,1,1+Вводные!$G$16*MAX(0,MIN(1,(12*(YEAR(DC54)-YEAR($D$20))+MONTH(DC54)-MONTH($D$20))/MAX(1,12*(YEAR($D$22)-YEAR($D$20))+MONTH($D$22)-MONTH($D$20)))))</f>
        <v>1</v>
      </c>
    </row>
    <row r="58" spans="3:107" x14ac:dyDescent="0.25">
      <c r="C58" s="226" t="s">
        <v>1182</v>
      </c>
      <c r="H58" s="593">
        <f>IF(H55=0,0,H56*H57)</f>
        <v>0</v>
      </c>
      <c r="I58" s="593">
        <f t="shared" ref="I58:AM58" si="108">IF(I55=0,0,I56*I57)</f>
        <v>0</v>
      </c>
      <c r="J58" s="593">
        <f t="shared" si="108"/>
        <v>0</v>
      </c>
      <c r="K58" s="593">
        <f t="shared" si="108"/>
        <v>0</v>
      </c>
      <c r="L58" s="593">
        <f t="shared" si="108"/>
        <v>0</v>
      </c>
      <c r="M58" s="593">
        <f t="shared" si="108"/>
        <v>0</v>
      </c>
      <c r="N58" s="593">
        <f t="shared" si="108"/>
        <v>0</v>
      </c>
      <c r="O58" s="593">
        <f t="shared" si="108"/>
        <v>0</v>
      </c>
      <c r="P58" s="593">
        <f t="shared" si="108"/>
        <v>0</v>
      </c>
      <c r="Q58" s="593">
        <f t="shared" si="108"/>
        <v>0</v>
      </c>
      <c r="R58" s="593">
        <f t="shared" si="108"/>
        <v>0</v>
      </c>
      <c r="S58" s="593">
        <f t="shared" si="108"/>
        <v>0</v>
      </c>
      <c r="T58" s="593">
        <f t="shared" si="108"/>
        <v>0</v>
      </c>
      <c r="U58" s="593">
        <f t="shared" si="108"/>
        <v>0</v>
      </c>
      <c r="V58" s="593">
        <f t="shared" si="108"/>
        <v>0</v>
      </c>
      <c r="W58" s="593">
        <f t="shared" si="108"/>
        <v>0</v>
      </c>
      <c r="X58" s="593">
        <f t="shared" si="108"/>
        <v>0</v>
      </c>
      <c r="Y58" s="593">
        <f t="shared" si="108"/>
        <v>0</v>
      </c>
      <c r="Z58" s="593">
        <f t="shared" si="108"/>
        <v>1</v>
      </c>
      <c r="AA58" s="593">
        <f>IF(AA55=0,0,AA56*AA57)</f>
        <v>1.0104166666666667</v>
      </c>
      <c r="AB58" s="593">
        <f t="shared" si="108"/>
        <v>0.86770833333333319</v>
      </c>
      <c r="AC58" s="593">
        <f t="shared" si="108"/>
        <v>0.87656250000000002</v>
      </c>
      <c r="AD58" s="593">
        <f t="shared" si="108"/>
        <v>0.88541666666666674</v>
      </c>
      <c r="AE58" s="593">
        <f t="shared" si="108"/>
        <v>0.89427083333333324</v>
      </c>
      <c r="AF58" s="593">
        <f t="shared" si="108"/>
        <v>1.0625</v>
      </c>
      <c r="AG58" s="593">
        <f t="shared" si="108"/>
        <v>1.0729166666666667</v>
      </c>
      <c r="AH58" s="593">
        <f t="shared" si="108"/>
        <v>1.0833333333333333</v>
      </c>
      <c r="AI58" s="593">
        <f t="shared" si="108"/>
        <v>1.09375</v>
      </c>
      <c r="AJ58" s="593">
        <f t="shared" si="108"/>
        <v>0.93854166666666672</v>
      </c>
      <c r="AK58" s="593">
        <f t="shared" si="108"/>
        <v>1.1145833333333333</v>
      </c>
      <c r="AL58" s="593">
        <f t="shared" si="108"/>
        <v>1.125</v>
      </c>
      <c r="AM58" s="593">
        <f t="shared" si="108"/>
        <v>1.1354166666666667</v>
      </c>
      <c r="AN58" s="593">
        <f t="shared" ref="AN58:BS58" si="109">IF(AN55=0,0,AN56*AN57)</f>
        <v>0.97395833333333326</v>
      </c>
      <c r="AO58" s="593">
        <f t="shared" si="109"/>
        <v>0.98281249999999998</v>
      </c>
      <c r="AP58" s="593">
        <f t="shared" si="109"/>
        <v>0.9916666666666667</v>
      </c>
      <c r="AQ58" s="593">
        <f t="shared" si="109"/>
        <v>1.0005208333333333</v>
      </c>
      <c r="AR58" s="593">
        <f t="shared" si="109"/>
        <v>1.1875</v>
      </c>
      <c r="AS58" s="593">
        <f t="shared" si="109"/>
        <v>1.1979166666666667</v>
      </c>
      <c r="AT58" s="593">
        <f t="shared" si="109"/>
        <v>1.2083333333333333</v>
      </c>
      <c r="AU58" s="593">
        <f t="shared" si="109"/>
        <v>1.21875</v>
      </c>
      <c r="AV58" s="593">
        <f t="shared" si="109"/>
        <v>1.0447916666666668</v>
      </c>
      <c r="AW58" s="593">
        <f t="shared" si="109"/>
        <v>1.2395833333333333</v>
      </c>
      <c r="AX58" s="593">
        <f t="shared" si="109"/>
        <v>1</v>
      </c>
      <c r="AY58" s="593">
        <f t="shared" si="109"/>
        <v>1</v>
      </c>
      <c r="AZ58" s="593">
        <f t="shared" si="109"/>
        <v>0.85</v>
      </c>
      <c r="BA58" s="593">
        <f t="shared" si="109"/>
        <v>0.85</v>
      </c>
      <c r="BB58" s="593">
        <f t="shared" si="109"/>
        <v>0.85</v>
      </c>
      <c r="BC58" s="593">
        <f t="shared" si="109"/>
        <v>0.85</v>
      </c>
      <c r="BD58" s="593">
        <f t="shared" si="109"/>
        <v>1</v>
      </c>
      <c r="BE58" s="593">
        <f t="shared" si="109"/>
        <v>0</v>
      </c>
      <c r="BF58" s="593">
        <f t="shared" si="109"/>
        <v>0</v>
      </c>
      <c r="BG58" s="593">
        <f t="shared" si="109"/>
        <v>0</v>
      </c>
      <c r="BH58" s="593">
        <f t="shared" si="109"/>
        <v>0</v>
      </c>
      <c r="BI58" s="593">
        <f t="shared" si="109"/>
        <v>0</v>
      </c>
      <c r="BJ58" s="593">
        <f t="shared" si="109"/>
        <v>0</v>
      </c>
      <c r="BK58" s="593">
        <f t="shared" si="109"/>
        <v>0</v>
      </c>
      <c r="BL58" s="593">
        <f t="shared" si="109"/>
        <v>0</v>
      </c>
      <c r="BM58" s="593">
        <f t="shared" si="109"/>
        <v>0</v>
      </c>
      <c r="BN58" s="593">
        <f t="shared" si="109"/>
        <v>0</v>
      </c>
      <c r="BO58" s="593">
        <f t="shared" si="109"/>
        <v>0</v>
      </c>
      <c r="BP58" s="593">
        <f t="shared" si="109"/>
        <v>0</v>
      </c>
      <c r="BQ58" s="593">
        <f t="shared" si="109"/>
        <v>0</v>
      </c>
      <c r="BR58" s="593">
        <f t="shared" si="109"/>
        <v>0</v>
      </c>
      <c r="BS58" s="593">
        <f t="shared" si="109"/>
        <v>0</v>
      </c>
      <c r="BT58" s="593">
        <f t="shared" ref="BT58:DC58" si="110">IF(BT55=0,0,BT56*BT57)</f>
        <v>0</v>
      </c>
      <c r="BU58" s="593">
        <f t="shared" si="110"/>
        <v>0</v>
      </c>
      <c r="BV58" s="593">
        <f t="shared" si="110"/>
        <v>0</v>
      </c>
      <c r="BW58" s="593">
        <f t="shared" si="110"/>
        <v>0</v>
      </c>
      <c r="BX58" s="593">
        <f t="shared" si="110"/>
        <v>0</v>
      </c>
      <c r="BY58" s="593">
        <f t="shared" si="110"/>
        <v>0</v>
      </c>
      <c r="BZ58" s="593">
        <f t="shared" si="110"/>
        <v>0</v>
      </c>
      <c r="CA58" s="593">
        <f t="shared" si="110"/>
        <v>0</v>
      </c>
      <c r="CB58" s="593">
        <f t="shared" si="110"/>
        <v>0</v>
      </c>
      <c r="CC58" s="593">
        <f t="shared" si="110"/>
        <v>0</v>
      </c>
      <c r="CD58" s="593">
        <f t="shared" si="110"/>
        <v>0</v>
      </c>
      <c r="CE58" s="593">
        <f t="shared" si="110"/>
        <v>0</v>
      </c>
      <c r="CF58" s="593">
        <f t="shared" si="110"/>
        <v>0</v>
      </c>
      <c r="CG58" s="593">
        <f t="shared" si="110"/>
        <v>0</v>
      </c>
      <c r="CH58" s="593">
        <f t="shared" si="110"/>
        <v>0</v>
      </c>
      <c r="CI58" s="593">
        <f t="shared" si="110"/>
        <v>0</v>
      </c>
      <c r="CJ58" s="593">
        <f t="shared" si="110"/>
        <v>0</v>
      </c>
      <c r="CK58" s="593">
        <f t="shared" si="110"/>
        <v>0</v>
      </c>
      <c r="CL58" s="593">
        <f t="shared" si="110"/>
        <v>0</v>
      </c>
      <c r="CM58" s="593">
        <f t="shared" si="110"/>
        <v>0</v>
      </c>
      <c r="CN58" s="593">
        <f t="shared" si="110"/>
        <v>0</v>
      </c>
      <c r="CO58" s="593">
        <f t="shared" si="110"/>
        <v>0</v>
      </c>
      <c r="CP58" s="593">
        <f t="shared" si="110"/>
        <v>0</v>
      </c>
      <c r="CQ58" s="593">
        <f t="shared" si="110"/>
        <v>0</v>
      </c>
      <c r="CR58" s="593">
        <f t="shared" si="110"/>
        <v>0</v>
      </c>
      <c r="CS58" s="593">
        <f t="shared" si="110"/>
        <v>0</v>
      </c>
      <c r="CT58" s="593">
        <f t="shared" si="110"/>
        <v>0</v>
      </c>
      <c r="CU58" s="593">
        <f t="shared" si="110"/>
        <v>0</v>
      </c>
      <c r="CV58" s="593">
        <f t="shared" si="110"/>
        <v>0</v>
      </c>
      <c r="CW58" s="593">
        <f t="shared" si="110"/>
        <v>0</v>
      </c>
      <c r="CX58" s="593">
        <f t="shared" si="110"/>
        <v>0</v>
      </c>
      <c r="CY58" s="593">
        <f t="shared" si="110"/>
        <v>0</v>
      </c>
      <c r="CZ58" s="593">
        <f t="shared" si="110"/>
        <v>0</v>
      </c>
      <c r="DA58" s="593">
        <f t="shared" si="110"/>
        <v>0</v>
      </c>
      <c r="DB58" s="593">
        <f t="shared" si="110"/>
        <v>0</v>
      </c>
      <c r="DC58" s="593">
        <f t="shared" si="110"/>
        <v>0</v>
      </c>
    </row>
    <row r="59" spans="3:107" x14ac:dyDescent="0.25">
      <c r="C59" s="226" t="s">
        <v>1183</v>
      </c>
      <c r="H59" s="593">
        <f>IFERROR(IF(H$55=1,H$58*Вводные!$G$15/SUMIF($H$55:$DC$55,1,$H$58:$DC$58),IF(H$55=2,H$58*(1-Вводные!$G$15)/SUMIF($H$55:$DC$55,2,$H$58:$DC$58),0)),0)</f>
        <v>0</v>
      </c>
      <c r="I59" s="593">
        <f>IFERROR(IF(I$55=1,I$58*Вводные!$G$15/SUMIF($H$55:$DC$55,1,$H$58:$DC$58),IF(I$55=2,I$58*(1-Вводные!$G$15)/SUMIF($H$55:$DC$55,2,$H$58:$DC$58),0)),0)</f>
        <v>0</v>
      </c>
      <c r="J59" s="593">
        <f>IFERROR(IF(J$55=1,J$58*Вводные!$G$15/SUMIF($H$55:$DC$55,1,$H$58:$DC$58),IF(J$55=2,J$58*(1-Вводные!$G$15)/SUMIF($H$55:$DC$55,2,$H$58:$DC$58),0)),0)</f>
        <v>0</v>
      </c>
      <c r="K59" s="593">
        <f>IFERROR(IF(K$55=1,K$58*Вводные!$G$15/SUMIF($H$55:$DC$55,1,$H$58:$DC$58),IF(K$55=2,K$58*(1-Вводные!$G$15)/SUMIF($H$55:$DC$55,2,$H$58:$DC$58),0)),0)</f>
        <v>0</v>
      </c>
      <c r="L59" s="593">
        <f>IFERROR(IF(L$55=1,L$58*Вводные!$G$15/SUMIF($H$55:$DC$55,1,$H$58:$DC$58),IF(L$55=2,L$58*(1-Вводные!$G$15)/SUMIF($H$55:$DC$55,2,$H$58:$DC$58),0)),0)</f>
        <v>0</v>
      </c>
      <c r="M59" s="593">
        <f>IFERROR(IF(M$55=1,M$58*Вводные!$G$15/SUMIF($H$55:$DC$55,1,$H$58:$DC$58),IF(M$55=2,M$58*(1-Вводные!$G$15)/SUMIF($H$55:$DC$55,2,$H$58:$DC$58),0)),0)</f>
        <v>0</v>
      </c>
      <c r="N59" s="593">
        <f>IFERROR(IF(N$55=1,N$58*Вводные!$G$15/SUMIF($H$55:$DC$55,1,$H$58:$DC$58),IF(N$55=2,N$58*(1-Вводные!$G$15)/SUMIF($H$55:$DC$55,2,$H$58:$DC$58),0)),0)</f>
        <v>0</v>
      </c>
      <c r="O59" s="593">
        <f>IFERROR(IF(O$55=1,O$58*Вводные!$G$15/SUMIF($H$55:$DC$55,1,$H$58:$DC$58),IF(O$55=2,O$58*(1-Вводные!$G$15)/SUMIF($H$55:$DC$55,2,$H$58:$DC$58),0)),0)</f>
        <v>0</v>
      </c>
      <c r="P59" s="593">
        <f>IFERROR(IF(P$55=1,P$58*Вводные!$G$15/SUMIF($H$55:$DC$55,1,$H$58:$DC$58),IF(P$55=2,P$58*(1-Вводные!$G$15)/SUMIF($H$55:$DC$55,2,$H$58:$DC$58),0)),0)</f>
        <v>0</v>
      </c>
      <c r="Q59" s="593">
        <f>IFERROR(IF(Q$55=1,Q$58*Вводные!$G$15/SUMIF($H$55:$DC$55,1,$H$58:$DC$58),IF(Q$55=2,Q$58*(1-Вводные!$G$15)/SUMIF($H$55:$DC$55,2,$H$58:$DC$58),0)),0)</f>
        <v>0</v>
      </c>
      <c r="R59" s="593">
        <f>IFERROR(IF(R$55=1,R$58*Вводные!$G$15/SUMIF($H$55:$DC$55,1,$H$58:$DC$58),IF(R$55=2,R$58*(1-Вводные!$G$15)/SUMIF($H$55:$DC$55,2,$H$58:$DC$58),0)),0)</f>
        <v>0</v>
      </c>
      <c r="S59" s="593">
        <f>IFERROR(IF(S$55=1,S$58*Вводные!$G$15/SUMIF($H$55:$DC$55,1,$H$58:$DC$58),IF(S$55=2,S$58*(1-Вводные!$G$15)/SUMIF($H$55:$DC$55,2,$H$58:$DC$58),0)),0)</f>
        <v>0</v>
      </c>
      <c r="T59" s="593">
        <f>IFERROR(IF(T$55=1,T$58*Вводные!$G$15/SUMIF($H$55:$DC$55,1,$H$58:$DC$58),IF(T$55=2,T$58*(1-Вводные!$G$15)/SUMIF($H$55:$DC$55,2,$H$58:$DC$58),0)),0)</f>
        <v>0</v>
      </c>
      <c r="U59" s="593">
        <f>IFERROR(IF(U$55=1,U$58*Вводные!$G$15/SUMIF($H$55:$DC$55,1,$H$58:$DC$58),IF(U$55=2,U$58*(1-Вводные!$G$15)/SUMIF($H$55:$DC$55,2,$H$58:$DC$58),0)),0)</f>
        <v>0</v>
      </c>
      <c r="V59" s="593">
        <f>IFERROR(IF(V$55=1,V$58*Вводные!$G$15/SUMIF($H$55:$DC$55,1,$H$58:$DC$58),IF(V$55=2,V$58*(1-Вводные!$G$15)/SUMIF($H$55:$DC$55,2,$H$58:$DC$58),0)),0)</f>
        <v>0</v>
      </c>
      <c r="W59" s="593">
        <f>IFERROR(IF(W$55=1,W$58*Вводные!$G$15/SUMIF($H$55:$DC$55,1,$H$58:$DC$58),IF(W$55=2,W$58*(1-Вводные!$G$15)/SUMIF($H$55:$DC$55,2,$H$58:$DC$58),0)),0)</f>
        <v>0</v>
      </c>
      <c r="X59" s="593">
        <f>IFERROR(IF(X$55=1,X$58*Вводные!$G$15/SUMIF($H$55:$DC$55,1,$H$58:$DC$58),IF(X$55=2,X$58*(1-Вводные!$G$15)/SUMIF($H$55:$DC$55,2,$H$58:$DC$58),0)),0)</f>
        <v>0</v>
      </c>
      <c r="Y59" s="593">
        <f>IFERROR(IF(Y$55=1,Y$58*Вводные!$G$15/SUMIF($H$55:$DC$55,1,$H$58:$DC$58),IF(Y$55=2,Y$58*(1-Вводные!$G$15)/SUMIF($H$55:$DC$55,2,$H$58:$DC$58),0)),0)</f>
        <v>0</v>
      </c>
      <c r="Z59" s="593">
        <f>IFERROR(IF(Z$55=1,Z$58*Вводные!$G$15/SUMIF($H$55:$DC$55,1,$H$58:$DC$58),IF(Z$55=2,Z$58*(1-Вводные!$G$15)/SUMIF($H$55:$DC$55,2,$H$58:$DC$58),0)),0)</f>
        <v>3.3721795189685093E-2</v>
      </c>
      <c r="AA59" s="593">
        <f>IFERROR(IF(AA$55=1,AA$58*Вводные!$G$15/SUMIF($H$55:$DC$55,1,$H$58:$DC$58),IF(AA$55=2,AA$58*(1-Вводные!$G$15)/SUMIF($H$55:$DC$55,2,$H$58:$DC$58),0)),0)</f>
        <v>3.4073063889577648E-2</v>
      </c>
      <c r="AB59" s="593">
        <f>IFERROR(IF(AB$55=1,AB$58*Вводные!$G$15/SUMIF($H$55:$DC$55,1,$H$58:$DC$58),IF(AB$55=2,AB$58*(1-Вводные!$G$15)/SUMIF($H$55:$DC$55,2,$H$58:$DC$58),0)),0)</f>
        <v>2.9260682701049669E-2</v>
      </c>
      <c r="AC59" s="593">
        <f>IFERROR(IF(AC$55=1,AC$58*Вводные!$G$15/SUMIF($H$55:$DC$55,1,$H$58:$DC$58),IF(AC$55=2,AC$58*(1-Вводные!$G$15)/SUMIF($H$55:$DC$55,2,$H$58:$DC$58),0)),0)</f>
        <v>2.9559261095958345E-2</v>
      </c>
      <c r="AD59" s="593">
        <f>IFERROR(IF(AD$55=1,AD$58*Вводные!$G$15/SUMIF($H$55:$DC$55,1,$H$58:$DC$58),IF(AD$55=2,AD$58*(1-Вводные!$G$15)/SUMIF($H$55:$DC$55,2,$H$58:$DC$58),0)),0)</f>
        <v>2.9857839490867014E-2</v>
      </c>
      <c r="AE59" s="593">
        <f>IFERROR(IF(AE$55=1,AE$58*Вводные!$G$15/SUMIF($H$55:$DC$55,1,$H$58:$DC$58),IF(AE$55=2,AE$58*(1-Вводные!$G$15)/SUMIF($H$55:$DC$55,2,$H$58:$DC$58),0)),0)</f>
        <v>3.015641788577568E-2</v>
      </c>
      <c r="AF59" s="593">
        <f>IFERROR(IF(AF$55=1,AF$58*Вводные!$G$15/SUMIF($H$55:$DC$55,1,$H$58:$DC$58),IF(AF$55=2,AF$58*(1-Вводные!$G$15)/SUMIF($H$55:$DC$55,2,$H$58:$DC$58),0)),0)</f>
        <v>3.5829407389040412E-2</v>
      </c>
      <c r="AG59" s="593">
        <f>IFERROR(IF(AG$55=1,AG$58*Вводные!$G$15/SUMIF($H$55:$DC$55,1,$H$58:$DC$58),IF(AG$55=2,AG$58*(1-Вводные!$G$15)/SUMIF($H$55:$DC$55,2,$H$58:$DC$58),0)),0)</f>
        <v>3.6180676088932967E-2</v>
      </c>
      <c r="AH59" s="593">
        <f>IFERROR(IF(AH$55=1,AH$58*Вводные!$G$15/SUMIF($H$55:$DC$55,1,$H$58:$DC$58),IF(AH$55=2,AH$58*(1-Вводные!$G$15)/SUMIF($H$55:$DC$55,2,$H$58:$DC$58),0)),0)</f>
        <v>3.6531944788825522E-2</v>
      </c>
      <c r="AI59" s="593">
        <f>IFERROR(IF(AI$55=1,AI$58*Вводные!$G$15/SUMIF($H$55:$DC$55,1,$H$58:$DC$58),IF(AI$55=2,AI$58*(1-Вводные!$G$15)/SUMIF($H$55:$DC$55,2,$H$58:$DC$58),0)),0)</f>
        <v>3.6883213488718078E-2</v>
      </c>
      <c r="AJ59" s="593">
        <f>IFERROR(IF(AJ$55=1,AJ$58*Вводные!$G$15/SUMIF($H$55:$DC$55,1,$H$58:$DC$58),IF(AJ$55=2,AJ$58*(1-Вводные!$G$15)/SUMIF($H$55:$DC$55,2,$H$58:$DC$58),0)),0)</f>
        <v>3.1649309860319032E-2</v>
      </c>
      <c r="AK59" s="593">
        <f>IFERROR(IF(AK$55=1,AK$58*Вводные!$G$15/SUMIF($H$55:$DC$55,1,$H$58:$DC$58),IF(AK$55=2,AK$58*(1-Вводные!$G$15)/SUMIF($H$55:$DC$55,2,$H$58:$DC$58),0)),0)</f>
        <v>3.7585750888503175E-2</v>
      </c>
      <c r="AL59" s="593">
        <f>IFERROR(IF(AL$55=1,AL$58*Вводные!$G$15/SUMIF($H$55:$DC$55,1,$H$58:$DC$58),IF(AL$55=2,AL$58*(1-Вводные!$G$15)/SUMIF($H$55:$DC$55,2,$H$58:$DC$58),0)),0)</f>
        <v>3.793701958839573E-2</v>
      </c>
      <c r="AM59" s="593">
        <f>IFERROR(IF(AM$55=1,AM$58*Вводные!$G$15/SUMIF($H$55:$DC$55,1,$H$58:$DC$58),IF(AM$55=2,AM$58*(1-Вводные!$G$15)/SUMIF($H$55:$DC$55,2,$H$58:$DC$58),0)),0)</f>
        <v>3.8288288288288286E-2</v>
      </c>
      <c r="AN59" s="593">
        <f>IFERROR(IF(AN$55=1,AN$58*Вводные!$G$15/SUMIF($H$55:$DC$55,1,$H$58:$DC$58),IF(AN$55=2,AN$58*(1-Вводные!$G$15)/SUMIF($H$55:$DC$55,2,$H$58:$DC$58),0)),0)</f>
        <v>3.2843623439953708E-2</v>
      </c>
      <c r="AO59" s="593">
        <f>IFERROR(IF(AO$55=1,AO$58*Вводные!$G$15/SUMIF($H$55:$DC$55,1,$H$58:$DC$58),IF(AO$55=2,AO$58*(1-Вводные!$G$15)/SUMIF($H$55:$DC$55,2,$H$58:$DC$58),0)),0)</f>
        <v>3.3142201834862384E-2</v>
      </c>
      <c r="AP59" s="593">
        <f>IFERROR(IF(AP$55=1,AP$58*Вводные!$G$15/SUMIF($H$55:$DC$55,1,$H$58:$DC$58),IF(AP$55=2,AP$58*(1-Вводные!$G$15)/SUMIF($H$55:$DC$55,2,$H$58:$DC$58),0)),0)</f>
        <v>3.3440780229771053E-2</v>
      </c>
      <c r="AQ59" s="593">
        <f>IFERROR(IF(AQ$55=1,AQ$58*Вводные!$G$15/SUMIF($H$55:$DC$55,1,$H$58:$DC$58),IF(AQ$55=2,AQ$58*(1-Вводные!$G$15)/SUMIF($H$55:$DC$55,2,$H$58:$DC$58),0)),0)</f>
        <v>3.3739358624679722E-2</v>
      </c>
      <c r="AR59" s="593">
        <f>IFERROR(IF(AR$55=1,AR$58*Вводные!$G$15/SUMIF($H$55:$DC$55,1,$H$58:$DC$58),IF(AR$55=2,AR$58*(1-Вводные!$G$15)/SUMIF($H$55:$DC$55,2,$H$58:$DC$58),0)),0)</f>
        <v>4.0044631787751049E-2</v>
      </c>
      <c r="AS59" s="593">
        <f>IFERROR(IF(AS$55=1,AS$58*Вводные!$G$15/SUMIF($H$55:$DC$55,1,$H$58:$DC$58),IF(AS$55=2,AS$58*(1-Вводные!$G$15)/SUMIF($H$55:$DC$55,2,$H$58:$DC$58),0)),0)</f>
        <v>4.0395900487643611E-2</v>
      </c>
      <c r="AT59" s="593">
        <f>IFERROR(IF(AT$55=1,AT$58*Вводные!$G$15/SUMIF($H$55:$DC$55,1,$H$58:$DC$58),IF(AT$55=2,AT$58*(1-Вводные!$G$15)/SUMIF($H$55:$DC$55,2,$H$58:$DC$58),0)),0)</f>
        <v>4.074716918753616E-2</v>
      </c>
      <c r="AU59" s="593">
        <f>IFERROR(IF(AU$55=1,AU$58*Вводные!$G$15/SUMIF($H$55:$DC$55,1,$H$58:$DC$58),IF(AU$55=2,AU$58*(1-Вводные!$G$15)/SUMIF($H$55:$DC$55,2,$H$58:$DC$58),0)),0)</f>
        <v>4.1098437887428708E-2</v>
      </c>
      <c r="AV59" s="593">
        <f>IFERROR(IF(AV$55=1,AV$58*Вводные!$G$15/SUMIF($H$55:$DC$55,1,$H$58:$DC$58),IF(AV$55=2,AV$58*(1-Вводные!$G$15)/SUMIF($H$55:$DC$55,2,$H$58:$DC$58),0)),0)</f>
        <v>3.5232250599223081E-2</v>
      </c>
      <c r="AW59" s="593">
        <f>IFERROR(IF(AW$55=1,AW$58*Вводные!$G$15/SUMIF($H$55:$DC$55,1,$H$58:$DC$58),IF(AW$55=2,AW$58*(1-Вводные!$G$15)/SUMIF($H$55:$DC$55,2,$H$58:$DC$58),0)),0)</f>
        <v>4.1800975287213812E-2</v>
      </c>
      <c r="AX59" s="593">
        <f>IFERROR(IF(AX$55=1,AX$58*Вводные!$G$15/SUMIF($H$55:$DC$55,1,$H$58:$DC$58),IF(AX$55=2,AX$58*(1-Вводные!$G$15)/SUMIF($H$55:$DC$55,2,$H$58:$DC$58),0)),0)</f>
        <v>2.3437500000000007E-2</v>
      </c>
      <c r="AY59" s="593">
        <f>IFERROR(IF(AY$55=1,AY$58*Вводные!$G$15/SUMIF($H$55:$DC$55,1,$H$58:$DC$58),IF(AY$55=2,AY$58*(1-Вводные!$G$15)/SUMIF($H$55:$DC$55,2,$H$58:$DC$58),0)),0)</f>
        <v>2.3437500000000007E-2</v>
      </c>
      <c r="AZ59" s="593">
        <f>IFERROR(IF(AZ$55=1,AZ$58*Вводные!$G$15/SUMIF($H$55:$DC$55,1,$H$58:$DC$58),IF(AZ$55=2,AZ$58*(1-Вводные!$G$15)/SUMIF($H$55:$DC$55,2,$H$58:$DC$58),0)),0)</f>
        <v>1.9921875000000002E-2</v>
      </c>
      <c r="BA59" s="593">
        <f>IFERROR(IF(BA$55=1,BA$58*Вводные!$G$15/SUMIF($H$55:$DC$55,1,$H$58:$DC$58),IF(BA$55=2,BA$58*(1-Вводные!$G$15)/SUMIF($H$55:$DC$55,2,$H$58:$DC$58),0)),0)</f>
        <v>1.9921875000000002E-2</v>
      </c>
      <c r="BB59" s="593">
        <f>IFERROR(IF(BB$55=1,BB$58*Вводные!$G$15/SUMIF($H$55:$DC$55,1,$H$58:$DC$58),IF(BB$55=2,BB$58*(1-Вводные!$G$15)/SUMIF($H$55:$DC$55,2,$H$58:$DC$58),0)),0)</f>
        <v>1.9921875000000002E-2</v>
      </c>
      <c r="BC59" s="593">
        <f>IFERROR(IF(BC$55=1,BC$58*Вводные!$G$15/SUMIF($H$55:$DC$55,1,$H$58:$DC$58),IF(BC$55=2,BC$58*(1-Вводные!$G$15)/SUMIF($H$55:$DC$55,2,$H$58:$DC$58),0)),0)</f>
        <v>1.9921875000000002E-2</v>
      </c>
      <c r="BD59" s="593">
        <f>IFERROR(IF(BD$55=1,BD$58*Вводные!$G$15/SUMIF($H$55:$DC$55,1,$H$58:$DC$58),IF(BD$55=2,BD$58*(1-Вводные!$G$15)/SUMIF($H$55:$DC$55,2,$H$58:$DC$58),0)),0)</f>
        <v>2.3437500000000007E-2</v>
      </c>
      <c r="BE59" s="593">
        <f>IFERROR(IF(BE$55=1,BE$58*Вводные!$G$15/SUMIF($H$55:$DC$55,1,$H$58:$DC$58),IF(BE$55=2,BE$58*(1-Вводные!$G$15)/SUMIF($H$55:$DC$55,2,$H$58:$DC$58),0)),0)</f>
        <v>0</v>
      </c>
      <c r="BF59" s="593">
        <f>IFERROR(IF(BF$55=1,BF$58*Вводные!$G$15/SUMIF($H$55:$DC$55,1,$H$58:$DC$58),IF(BF$55=2,BF$58*(1-Вводные!$G$15)/SUMIF($H$55:$DC$55,2,$H$58:$DC$58),0)),0)</f>
        <v>0</v>
      </c>
      <c r="BG59" s="593">
        <f>IFERROR(IF(BG$55=1,BG$58*Вводные!$G$15/SUMIF($H$55:$DC$55,1,$H$58:$DC$58),IF(BG$55=2,BG$58*(1-Вводные!$G$15)/SUMIF($H$55:$DC$55,2,$H$58:$DC$58),0)),0)</f>
        <v>0</v>
      </c>
      <c r="BH59" s="593">
        <f>IFERROR(IF(BH$55=1,BH$58*Вводные!$G$15/SUMIF($H$55:$DC$55,1,$H$58:$DC$58),IF(BH$55=2,BH$58*(1-Вводные!$G$15)/SUMIF($H$55:$DC$55,2,$H$58:$DC$58),0)),0)</f>
        <v>0</v>
      </c>
      <c r="BI59" s="593">
        <f>IFERROR(IF(BI$55=1,BI$58*Вводные!$G$15/SUMIF($H$55:$DC$55,1,$H$58:$DC$58),IF(BI$55=2,BI$58*(1-Вводные!$G$15)/SUMIF($H$55:$DC$55,2,$H$58:$DC$58),0)),0)</f>
        <v>0</v>
      </c>
      <c r="BJ59" s="593">
        <f>IFERROR(IF(BJ$55=1,BJ$58*Вводные!$G$15/SUMIF($H$55:$DC$55,1,$H$58:$DC$58),IF(BJ$55=2,BJ$58*(1-Вводные!$G$15)/SUMIF($H$55:$DC$55,2,$H$58:$DC$58),0)),0)</f>
        <v>0</v>
      </c>
      <c r="BK59" s="593">
        <f>IFERROR(IF(BK$55=1,BK$58*Вводные!$G$15/SUMIF($H$55:$DC$55,1,$H$58:$DC$58),IF(BK$55=2,BK$58*(1-Вводные!$G$15)/SUMIF($H$55:$DC$55,2,$H$58:$DC$58),0)),0)</f>
        <v>0</v>
      </c>
      <c r="BL59" s="593">
        <f>IFERROR(IF(BL$55=1,BL$58*Вводные!$G$15/SUMIF($H$55:$DC$55,1,$H$58:$DC$58),IF(BL$55=2,BL$58*(1-Вводные!$G$15)/SUMIF($H$55:$DC$55,2,$H$58:$DC$58),0)),0)</f>
        <v>0</v>
      </c>
      <c r="BM59" s="593">
        <f>IFERROR(IF(BM$55=1,BM$58*Вводные!$G$15/SUMIF($H$55:$DC$55,1,$H$58:$DC$58),IF(BM$55=2,BM$58*(1-Вводные!$G$15)/SUMIF($H$55:$DC$55,2,$H$58:$DC$58),0)),0)</f>
        <v>0</v>
      </c>
      <c r="BN59" s="593">
        <f>IFERROR(IF(BN$55=1,BN$58*Вводные!$G$15/SUMIF($H$55:$DC$55,1,$H$58:$DC$58),IF(BN$55=2,BN$58*(1-Вводные!$G$15)/SUMIF($H$55:$DC$55,2,$H$58:$DC$58),0)),0)</f>
        <v>0</v>
      </c>
      <c r="BO59" s="593">
        <f>IFERROR(IF(BO$55=1,BO$58*Вводные!$G$15/SUMIF($H$55:$DC$55,1,$H$58:$DC$58),IF(BO$55=2,BO$58*(1-Вводные!$G$15)/SUMIF($H$55:$DC$55,2,$H$58:$DC$58),0)),0)</f>
        <v>0</v>
      </c>
      <c r="BP59" s="593">
        <f>IFERROR(IF(BP$55=1,BP$58*Вводные!$G$15/SUMIF($H$55:$DC$55,1,$H$58:$DC$58),IF(BP$55=2,BP$58*(1-Вводные!$G$15)/SUMIF($H$55:$DC$55,2,$H$58:$DC$58),0)),0)</f>
        <v>0</v>
      </c>
      <c r="BQ59" s="593">
        <f>IFERROR(IF(BQ$55=1,BQ$58*Вводные!$G$15/SUMIF($H$55:$DC$55,1,$H$58:$DC$58),IF(BQ$55=2,BQ$58*(1-Вводные!$G$15)/SUMIF($H$55:$DC$55,2,$H$58:$DC$58),0)),0)</f>
        <v>0</v>
      </c>
      <c r="BR59" s="593">
        <f>IFERROR(IF(BR$55=1,BR$58*Вводные!$G$15/SUMIF($H$55:$DC$55,1,$H$58:$DC$58),IF(BR$55=2,BR$58*(1-Вводные!$G$15)/SUMIF($H$55:$DC$55,2,$H$58:$DC$58),0)),0)</f>
        <v>0</v>
      </c>
      <c r="BS59" s="593">
        <f>IFERROR(IF(BS$55=1,BS$58*Вводные!$G$15/SUMIF($H$55:$DC$55,1,$H$58:$DC$58),IF(BS$55=2,BS$58*(1-Вводные!$G$15)/SUMIF($H$55:$DC$55,2,$H$58:$DC$58),0)),0)</f>
        <v>0</v>
      </c>
      <c r="BT59" s="593">
        <f>IFERROR(IF(BT$55=1,BT$58*Вводные!$G$15/SUMIF($H$55:$DC$55,1,$H$58:$DC$58),IF(BT$55=2,BT$58*(1-Вводные!$G$15)/SUMIF($H$55:$DC$55,2,$H$58:$DC$58),0)),0)</f>
        <v>0</v>
      </c>
      <c r="BU59" s="593">
        <f>IFERROR(IF(BU$55=1,BU$58*Вводные!$G$15/SUMIF($H$55:$DC$55,1,$H$58:$DC$58),IF(BU$55=2,BU$58*(1-Вводные!$G$15)/SUMIF($H$55:$DC$55,2,$H$58:$DC$58),0)),0)</f>
        <v>0</v>
      </c>
      <c r="BV59" s="593">
        <f>IFERROR(IF(BV$55=1,BV$58*Вводные!$G$15/SUMIF($H$55:$DC$55,1,$H$58:$DC$58),IF(BV$55=2,BV$58*(1-Вводные!$G$15)/SUMIF($H$55:$DC$55,2,$H$58:$DC$58),0)),0)</f>
        <v>0</v>
      </c>
      <c r="BW59" s="593">
        <f>IFERROR(IF(BW$55=1,BW$58*Вводные!$G$15/SUMIF($H$55:$DC$55,1,$H$58:$DC$58),IF(BW$55=2,BW$58*(1-Вводные!$G$15)/SUMIF($H$55:$DC$55,2,$H$58:$DC$58),0)),0)</f>
        <v>0</v>
      </c>
      <c r="BX59" s="593">
        <f>IFERROR(IF(BX$55=1,BX$58*Вводные!$G$15/SUMIF($H$55:$DC$55,1,$H$58:$DC$58),IF(BX$55=2,BX$58*(1-Вводные!$G$15)/SUMIF($H$55:$DC$55,2,$H$58:$DC$58),0)),0)</f>
        <v>0</v>
      </c>
      <c r="BY59" s="593">
        <f>IFERROR(IF(BY$55=1,BY$58*Вводные!$G$15/SUMIF($H$55:$DC$55,1,$H$58:$DC$58),IF(BY$55=2,BY$58*(1-Вводные!$G$15)/SUMIF($H$55:$DC$55,2,$H$58:$DC$58),0)),0)</f>
        <v>0</v>
      </c>
      <c r="BZ59" s="593">
        <f>IFERROR(IF(BZ$55=1,BZ$58*Вводные!$G$15/SUMIF($H$55:$DC$55,1,$H$58:$DC$58),IF(BZ$55=2,BZ$58*(1-Вводные!$G$15)/SUMIF($H$55:$DC$55,2,$H$58:$DC$58),0)),0)</f>
        <v>0</v>
      </c>
      <c r="CA59" s="593">
        <f>IFERROR(IF(CA$55=1,CA$58*Вводные!$G$15/SUMIF($H$55:$DC$55,1,$H$58:$DC$58),IF(CA$55=2,CA$58*(1-Вводные!$G$15)/SUMIF($H$55:$DC$55,2,$H$58:$DC$58),0)),0)</f>
        <v>0</v>
      </c>
      <c r="CB59" s="593">
        <f>IFERROR(IF(CB$55=1,CB$58*Вводные!$G$15/SUMIF($H$55:$DC$55,1,$H$58:$DC$58),IF(CB$55=2,CB$58*(1-Вводные!$G$15)/SUMIF($H$55:$DC$55,2,$H$58:$DC$58),0)),0)</f>
        <v>0</v>
      </c>
      <c r="CC59" s="593">
        <f>IFERROR(IF(CC$55=1,CC$58*Вводные!$G$15/SUMIF($H$55:$DC$55,1,$H$58:$DC$58),IF(CC$55=2,CC$58*(1-Вводные!$G$15)/SUMIF($H$55:$DC$55,2,$H$58:$DC$58),0)),0)</f>
        <v>0</v>
      </c>
      <c r="CD59" s="593">
        <f>IFERROR(IF(CD$55=1,CD$58*Вводные!$G$15/SUMIF($H$55:$DC$55,1,$H$58:$DC$58),IF(CD$55=2,CD$58*(1-Вводные!$G$15)/SUMIF($H$55:$DC$55,2,$H$58:$DC$58),0)),0)</f>
        <v>0</v>
      </c>
      <c r="CE59" s="593">
        <f>IFERROR(IF(CE$55=1,CE$58*Вводные!$G$15/SUMIF($H$55:$DC$55,1,$H$58:$DC$58),IF(CE$55=2,CE$58*(1-Вводные!$G$15)/SUMIF($H$55:$DC$55,2,$H$58:$DC$58),0)),0)</f>
        <v>0</v>
      </c>
      <c r="CF59" s="593">
        <f>IFERROR(IF(CF$55=1,CF$58*Вводные!$G$15/SUMIF($H$55:$DC$55,1,$H$58:$DC$58),IF(CF$55=2,CF$58*(1-Вводные!$G$15)/SUMIF($H$55:$DC$55,2,$H$58:$DC$58),0)),0)</f>
        <v>0</v>
      </c>
      <c r="CG59" s="593">
        <f>IFERROR(IF(CG$55=1,CG$58*Вводные!$G$15/SUMIF($H$55:$DC$55,1,$H$58:$DC$58),IF(CG$55=2,CG$58*(1-Вводные!$G$15)/SUMIF($H$55:$DC$55,2,$H$58:$DC$58),0)),0)</f>
        <v>0</v>
      </c>
      <c r="CH59" s="593">
        <f>IFERROR(IF(CH$55=1,CH$58*Вводные!$G$15/SUMIF($H$55:$DC$55,1,$H$58:$DC$58),IF(CH$55=2,CH$58*(1-Вводные!$G$15)/SUMIF($H$55:$DC$55,2,$H$58:$DC$58),0)),0)</f>
        <v>0</v>
      </c>
      <c r="CI59" s="593">
        <f>IFERROR(IF(CI$55=1,CI$58*Вводные!$G$15/SUMIF($H$55:$DC$55,1,$H$58:$DC$58),IF(CI$55=2,CI$58*(1-Вводные!$G$15)/SUMIF($H$55:$DC$55,2,$H$58:$DC$58),0)),0)</f>
        <v>0</v>
      </c>
      <c r="CJ59" s="593">
        <f>IFERROR(IF(CJ$55=1,CJ$58*Вводные!$G$15/SUMIF($H$55:$DC$55,1,$H$58:$DC$58),IF(CJ$55=2,CJ$58*(1-Вводные!$G$15)/SUMIF($H$55:$DC$55,2,$H$58:$DC$58),0)),0)</f>
        <v>0</v>
      </c>
      <c r="CK59" s="593">
        <f>IFERROR(IF(CK$55=1,CK$58*Вводные!$G$15/SUMIF($H$55:$DC$55,1,$H$58:$DC$58),IF(CK$55=2,CK$58*(1-Вводные!$G$15)/SUMIF($H$55:$DC$55,2,$H$58:$DC$58),0)),0)</f>
        <v>0</v>
      </c>
      <c r="CL59" s="593">
        <f>IFERROR(IF(CL$55=1,CL$58*Вводные!$G$15/SUMIF($H$55:$DC$55,1,$H$58:$DC$58),IF(CL$55=2,CL$58*(1-Вводные!$G$15)/SUMIF($H$55:$DC$55,2,$H$58:$DC$58),0)),0)</f>
        <v>0</v>
      </c>
      <c r="CM59" s="593">
        <f>IFERROR(IF(CM$55=1,CM$58*Вводные!$G$15/SUMIF($H$55:$DC$55,1,$H$58:$DC$58),IF(CM$55=2,CM$58*(1-Вводные!$G$15)/SUMIF($H$55:$DC$55,2,$H$58:$DC$58),0)),0)</f>
        <v>0</v>
      </c>
      <c r="CN59" s="593">
        <f>IFERROR(IF(CN$55=1,CN$58*Вводные!$G$15/SUMIF($H$55:$DC$55,1,$H$58:$DC$58),IF(CN$55=2,CN$58*(1-Вводные!$G$15)/SUMIF($H$55:$DC$55,2,$H$58:$DC$58),0)),0)</f>
        <v>0</v>
      </c>
      <c r="CO59" s="593">
        <f>IFERROR(IF(CO$55=1,CO$58*Вводные!$G$15/SUMIF($H$55:$DC$55,1,$H$58:$DC$58),IF(CO$55=2,CO$58*(1-Вводные!$G$15)/SUMIF($H$55:$DC$55,2,$H$58:$DC$58),0)),0)</f>
        <v>0</v>
      </c>
      <c r="CP59" s="593">
        <f>IFERROR(IF(CP$55=1,CP$58*Вводные!$G$15/SUMIF($H$55:$DC$55,1,$H$58:$DC$58),IF(CP$55=2,CP$58*(1-Вводные!$G$15)/SUMIF($H$55:$DC$55,2,$H$58:$DC$58),0)),0)</f>
        <v>0</v>
      </c>
      <c r="CQ59" s="593">
        <f>IFERROR(IF(CQ$55=1,CQ$58*Вводные!$G$15/SUMIF($H$55:$DC$55,1,$H$58:$DC$58),IF(CQ$55=2,CQ$58*(1-Вводные!$G$15)/SUMIF($H$55:$DC$55,2,$H$58:$DC$58),0)),0)</f>
        <v>0</v>
      </c>
      <c r="CR59" s="593">
        <f>IFERROR(IF(CR$55=1,CR$58*Вводные!$G$15/SUMIF($H$55:$DC$55,1,$H$58:$DC$58),IF(CR$55=2,CR$58*(1-Вводные!$G$15)/SUMIF($H$55:$DC$55,2,$H$58:$DC$58),0)),0)</f>
        <v>0</v>
      </c>
      <c r="CS59" s="593">
        <f>IFERROR(IF(CS$55=1,CS$58*Вводные!$G$15/SUMIF($H$55:$DC$55,1,$H$58:$DC$58),IF(CS$55=2,CS$58*(1-Вводные!$G$15)/SUMIF($H$55:$DC$55,2,$H$58:$DC$58),0)),0)</f>
        <v>0</v>
      </c>
      <c r="CT59" s="593">
        <f>IFERROR(IF(CT$55=1,CT$58*Вводные!$G$15/SUMIF($H$55:$DC$55,1,$H$58:$DC$58),IF(CT$55=2,CT$58*(1-Вводные!$G$15)/SUMIF($H$55:$DC$55,2,$H$58:$DC$58),0)),0)</f>
        <v>0</v>
      </c>
      <c r="CU59" s="593">
        <f>IFERROR(IF(CU$55=1,CU$58*Вводные!$G$15/SUMIF($H$55:$DC$55,1,$H$58:$DC$58),IF(CU$55=2,CU$58*(1-Вводные!$G$15)/SUMIF($H$55:$DC$55,2,$H$58:$DC$58),0)),0)</f>
        <v>0</v>
      </c>
      <c r="CV59" s="593">
        <f>IFERROR(IF(CV$55=1,CV$58*Вводные!$G$15/SUMIF($H$55:$DC$55,1,$H$58:$DC$58),IF(CV$55=2,CV$58*(1-Вводные!$G$15)/SUMIF($H$55:$DC$55,2,$H$58:$DC$58),0)),0)</f>
        <v>0</v>
      </c>
      <c r="CW59" s="593">
        <f>IFERROR(IF(CW$55=1,CW$58*Вводные!$G$15/SUMIF($H$55:$DC$55,1,$H$58:$DC$58),IF(CW$55=2,CW$58*(1-Вводные!$G$15)/SUMIF($H$55:$DC$55,2,$H$58:$DC$58),0)),0)</f>
        <v>0</v>
      </c>
      <c r="CX59" s="593">
        <f>IFERROR(IF(CX$55=1,CX$58*Вводные!$G$15/SUMIF($H$55:$DC$55,1,$H$58:$DC$58),IF(CX$55=2,CX$58*(1-Вводные!$G$15)/SUMIF($H$55:$DC$55,2,$H$58:$DC$58),0)),0)</f>
        <v>0</v>
      </c>
      <c r="CY59" s="593">
        <f>IFERROR(IF(CY$55=1,CY$58*Вводные!$G$15/SUMIF($H$55:$DC$55,1,$H$58:$DC$58),IF(CY$55=2,CY$58*(1-Вводные!$G$15)/SUMIF($H$55:$DC$55,2,$H$58:$DC$58),0)),0)</f>
        <v>0</v>
      </c>
      <c r="CZ59" s="593">
        <f>IFERROR(IF(CZ$55=1,CZ$58*Вводные!$G$15/SUMIF($H$55:$DC$55,1,$H$58:$DC$58),IF(CZ$55=2,CZ$58*(1-Вводные!$G$15)/SUMIF($H$55:$DC$55,2,$H$58:$DC$58),0)),0)</f>
        <v>0</v>
      </c>
      <c r="DA59" s="593">
        <f>IFERROR(IF(DA$55=1,DA$58*Вводные!$G$15/SUMIF($H$55:$DC$55,1,$H$58:$DC$58),IF(DA$55=2,DA$58*(1-Вводные!$G$15)/SUMIF($H$55:$DC$55,2,$H$58:$DC$58),0)),0)</f>
        <v>0</v>
      </c>
      <c r="DB59" s="593">
        <f>IFERROR(IF(DB$55=1,DB$58*Вводные!$G$15/SUMIF($H$55:$DC$55,1,$H$58:$DC$58),IF(DB$55=2,DB$58*(1-Вводные!$G$15)/SUMIF($H$55:$DC$55,2,$H$58:$DC$58),0)),0)</f>
        <v>0</v>
      </c>
      <c r="DC59" s="593">
        <f>IFERROR(IF(DC$55=1,DC$58*Вводные!$G$15/SUMIF($H$55:$DC$55,1,$H$58:$DC$58),IF(DC$55=2,DC$58*(1-Вводные!$G$15)/SUMIF($H$55:$DC$55,2,$H$58:$DC$58),0)),0)</f>
        <v>0</v>
      </c>
    </row>
    <row r="60" spans="3:107" x14ac:dyDescent="0.25">
      <c r="C60" s="226" t="s">
        <v>1184</v>
      </c>
      <c r="H60" s="593">
        <f>SUM($H59:H59)</f>
        <v>0</v>
      </c>
      <c r="I60" s="593">
        <f>SUM($H59:I59)</f>
        <v>0</v>
      </c>
      <c r="J60" s="593">
        <f>SUM($H59:J59)</f>
        <v>0</v>
      </c>
      <c r="K60" s="593">
        <f>SUM($H59:K59)</f>
        <v>0</v>
      </c>
      <c r="L60" s="593">
        <f>SUM($H59:L59)</f>
        <v>0</v>
      </c>
      <c r="M60" s="593">
        <f>SUM($H59:M59)</f>
        <v>0</v>
      </c>
      <c r="N60" s="593">
        <f>SUM($H59:N59)</f>
        <v>0</v>
      </c>
      <c r="O60" s="593">
        <f>SUM($H59:O59)</f>
        <v>0</v>
      </c>
      <c r="P60" s="593">
        <f>SUM($H59:P59)</f>
        <v>0</v>
      </c>
      <c r="Q60" s="593">
        <f>SUM($H59:Q59)</f>
        <v>0</v>
      </c>
      <c r="R60" s="593">
        <f>SUM($H59:R59)</f>
        <v>0</v>
      </c>
      <c r="S60" s="593">
        <f>SUM($H59:S59)</f>
        <v>0</v>
      </c>
      <c r="T60" s="593">
        <f>SUM($H59:T59)</f>
        <v>0</v>
      </c>
      <c r="U60" s="593">
        <f>SUM($H59:U59)</f>
        <v>0</v>
      </c>
      <c r="V60" s="593">
        <f>SUM($H59:V59)</f>
        <v>0</v>
      </c>
      <c r="W60" s="593">
        <f>SUM($H59:W59)</f>
        <v>0</v>
      </c>
      <c r="X60" s="593">
        <f>SUM($H59:X59)</f>
        <v>0</v>
      </c>
      <c r="Y60" s="593">
        <f>SUM($H59:Y59)</f>
        <v>0</v>
      </c>
      <c r="Z60" s="593">
        <f>SUM($H59:Z59)</f>
        <v>3.3721795189685093E-2</v>
      </c>
      <c r="AA60" s="593">
        <f>SUM($H59:AA59)</f>
        <v>6.7794859079262748E-2</v>
      </c>
      <c r="AB60" s="593">
        <f>SUM($H59:AB59)</f>
        <v>9.7055541780312421E-2</v>
      </c>
      <c r="AC60" s="593">
        <f>SUM($H59:AC59)</f>
        <v>0.12661480287627078</v>
      </c>
      <c r="AD60" s="593">
        <f>SUM($H59:AD59)</f>
        <v>0.15647264236713779</v>
      </c>
      <c r="AE60" s="593">
        <f>SUM($H59:AE59)</f>
        <v>0.18662906025291348</v>
      </c>
      <c r="AF60" s="593">
        <f>SUM($H59:AF59)</f>
        <v>0.2224584676419539</v>
      </c>
      <c r="AG60" s="593">
        <f>SUM($H59:AG59)</f>
        <v>0.25863914373088687</v>
      </c>
      <c r="AH60" s="593">
        <f>SUM($H59:AH59)</f>
        <v>0.29517108851971241</v>
      </c>
      <c r="AI60" s="593">
        <f>SUM($H59:AI59)</f>
        <v>0.3320543020084305</v>
      </c>
      <c r="AJ60" s="593">
        <f>SUM($H59:AJ59)</f>
        <v>0.36370361186874955</v>
      </c>
      <c r="AK60" s="593">
        <f>SUM($H59:AK59)</f>
        <v>0.40128936275725274</v>
      </c>
      <c r="AL60" s="593">
        <f>SUM($H59:AL59)</f>
        <v>0.43922638234564848</v>
      </c>
      <c r="AM60" s="593">
        <f>SUM($H59:AM59)</f>
        <v>0.47751467063393677</v>
      </c>
      <c r="AN60" s="593">
        <f>SUM($H59:AN59)</f>
        <v>0.51035829407389044</v>
      </c>
      <c r="AO60" s="593">
        <f>SUM($H59:AO59)</f>
        <v>0.54350049590875282</v>
      </c>
      <c r="AP60" s="593">
        <f>SUM($H59:AP59)</f>
        <v>0.57694127613852386</v>
      </c>
      <c r="AQ60" s="593">
        <f>SUM($H59:AQ59)</f>
        <v>0.61068063476320356</v>
      </c>
      <c r="AR60" s="593">
        <f>SUM($H59:AR59)</f>
        <v>0.65072526655095464</v>
      </c>
      <c r="AS60" s="593">
        <f>SUM($H59:AS59)</f>
        <v>0.69112116703859827</v>
      </c>
      <c r="AT60" s="593">
        <f>SUM($H59:AT59)</f>
        <v>0.73186833622613445</v>
      </c>
      <c r="AU60" s="593">
        <f>SUM($H59:AU59)</f>
        <v>0.77296677411356318</v>
      </c>
      <c r="AV60" s="593">
        <f>SUM($H59:AV59)</f>
        <v>0.80819902471278626</v>
      </c>
      <c r="AW60" s="593">
        <f>SUM($H59:AW59)</f>
        <v>0.85000000000000009</v>
      </c>
      <c r="AX60" s="593">
        <f>SUM($H59:AX59)</f>
        <v>0.87343750000000009</v>
      </c>
      <c r="AY60" s="593">
        <f>SUM($H59:AY59)</f>
        <v>0.89687500000000009</v>
      </c>
      <c r="AZ60" s="593">
        <f>SUM($H59:AZ59)</f>
        <v>0.91679687500000007</v>
      </c>
      <c r="BA60" s="593">
        <f>SUM($H59:BA59)</f>
        <v>0.93671875000000004</v>
      </c>
      <c r="BB60" s="593">
        <f>SUM($H59:BB59)</f>
        <v>0.95664062500000002</v>
      </c>
      <c r="BC60" s="593">
        <f>SUM($H59:BC59)</f>
        <v>0.9765625</v>
      </c>
      <c r="BD60" s="593">
        <f>SUM($H59:BD59)</f>
        <v>1</v>
      </c>
      <c r="BE60" s="593">
        <f>SUM($H59:BE59)</f>
        <v>1</v>
      </c>
      <c r="BF60" s="593">
        <f>SUM($H59:BF59)</f>
        <v>1</v>
      </c>
      <c r="BG60" s="593">
        <f>SUM($H59:BG59)</f>
        <v>1</v>
      </c>
      <c r="BH60" s="593">
        <f>SUM($H59:BH59)</f>
        <v>1</v>
      </c>
      <c r="BI60" s="593">
        <f>SUM($H59:BI59)</f>
        <v>1</v>
      </c>
      <c r="BJ60" s="593">
        <f>SUM($H59:BJ59)</f>
        <v>1</v>
      </c>
      <c r="BK60" s="593">
        <f>SUM($H59:BK59)</f>
        <v>1</v>
      </c>
      <c r="BL60" s="593">
        <f>SUM($H59:BL59)</f>
        <v>1</v>
      </c>
      <c r="BM60" s="593">
        <f>SUM($H59:BM59)</f>
        <v>1</v>
      </c>
      <c r="BN60" s="593">
        <f>SUM($H59:BN59)</f>
        <v>1</v>
      </c>
      <c r="BO60" s="593">
        <f>SUM($H59:BO59)</f>
        <v>1</v>
      </c>
      <c r="BP60" s="593">
        <f>SUM($H59:BP59)</f>
        <v>1</v>
      </c>
      <c r="BQ60" s="593">
        <f>SUM($H59:BQ59)</f>
        <v>1</v>
      </c>
      <c r="BR60" s="593">
        <f>SUM($H59:BR59)</f>
        <v>1</v>
      </c>
      <c r="BS60" s="593">
        <f>SUM($H59:BS59)</f>
        <v>1</v>
      </c>
      <c r="BT60" s="593">
        <f>SUM($H59:BT59)</f>
        <v>1</v>
      </c>
      <c r="BU60" s="593">
        <f>SUM($H59:BU59)</f>
        <v>1</v>
      </c>
      <c r="BV60" s="593">
        <f>SUM($H59:BV59)</f>
        <v>1</v>
      </c>
      <c r="BW60" s="593">
        <f>SUM($H59:BW59)</f>
        <v>1</v>
      </c>
      <c r="BX60" s="593">
        <f>SUM($H59:BX59)</f>
        <v>1</v>
      </c>
      <c r="BY60" s="593">
        <f>SUM($H59:BY59)</f>
        <v>1</v>
      </c>
      <c r="BZ60" s="593">
        <f>SUM($H59:BZ59)</f>
        <v>1</v>
      </c>
      <c r="CA60" s="593">
        <f>SUM($H59:CA59)</f>
        <v>1</v>
      </c>
      <c r="CB60" s="593">
        <f>SUM($H59:CB59)</f>
        <v>1</v>
      </c>
      <c r="CC60" s="593">
        <f>SUM($H59:CC59)</f>
        <v>1</v>
      </c>
      <c r="CD60" s="593">
        <f>SUM($H59:CD59)</f>
        <v>1</v>
      </c>
      <c r="CE60" s="593">
        <f>SUM($H59:CE59)</f>
        <v>1</v>
      </c>
      <c r="CF60" s="593">
        <f>SUM($H59:CF59)</f>
        <v>1</v>
      </c>
      <c r="CG60" s="593">
        <f>SUM($H59:CG59)</f>
        <v>1</v>
      </c>
      <c r="CH60" s="593">
        <f>SUM($H59:CH59)</f>
        <v>1</v>
      </c>
      <c r="CI60" s="593">
        <f>SUM($H59:CI59)</f>
        <v>1</v>
      </c>
      <c r="CJ60" s="593">
        <f>SUM($H59:CJ59)</f>
        <v>1</v>
      </c>
      <c r="CK60" s="593">
        <f>SUM($H59:CK59)</f>
        <v>1</v>
      </c>
      <c r="CL60" s="593">
        <f>SUM($H59:CL59)</f>
        <v>1</v>
      </c>
      <c r="CM60" s="593">
        <f>SUM($H59:CM59)</f>
        <v>1</v>
      </c>
      <c r="CN60" s="593">
        <f>SUM($H59:CN59)</f>
        <v>1</v>
      </c>
      <c r="CO60" s="593">
        <f>SUM($H59:CO59)</f>
        <v>1</v>
      </c>
      <c r="CP60" s="593">
        <f>SUM($H59:CP59)</f>
        <v>1</v>
      </c>
      <c r="CQ60" s="593">
        <f>SUM($H59:CQ59)</f>
        <v>1</v>
      </c>
      <c r="CR60" s="593">
        <f>SUM($H59:CR59)</f>
        <v>1</v>
      </c>
      <c r="CS60" s="593">
        <f>SUM($H59:CS59)</f>
        <v>1</v>
      </c>
      <c r="CT60" s="593">
        <f>SUM($H59:CT59)</f>
        <v>1</v>
      </c>
      <c r="CU60" s="593">
        <f>SUM($H59:CU59)</f>
        <v>1</v>
      </c>
      <c r="CV60" s="593">
        <f>SUM($H59:CV59)</f>
        <v>1</v>
      </c>
      <c r="CW60" s="593">
        <f>SUM($H59:CW59)</f>
        <v>1</v>
      </c>
      <c r="CX60" s="593">
        <f>SUM($H59:CX59)</f>
        <v>1</v>
      </c>
      <c r="CY60" s="593">
        <f>SUM($H59:CY59)</f>
        <v>1</v>
      </c>
      <c r="CZ60" s="593">
        <f>SUM($H59:CZ59)</f>
        <v>1</v>
      </c>
      <c r="DA60" s="593">
        <f>SUM($H59:DA59)</f>
        <v>1</v>
      </c>
      <c r="DB60" s="593">
        <f>SUM($H59:DB59)</f>
        <v>1</v>
      </c>
      <c r="DC60" s="593">
        <f>SUM($H59:DC59)</f>
        <v>1</v>
      </c>
    </row>
    <row r="61" spans="3:107" x14ac:dyDescent="0.25">
      <c r="C61" s="226" t="s">
        <v>1185</v>
      </c>
      <c r="D61">
        <f>SUM(H61:DC61)</f>
        <v>24690.999999999989</v>
      </c>
      <c r="G61" s="207"/>
      <c r="H61" s="639">
        <f>$D26*H59</f>
        <v>0</v>
      </c>
      <c r="I61" s="639">
        <f t="shared" ref="I61:BT61" si="111">$D26*I59</f>
        <v>0</v>
      </c>
      <c r="J61" s="639">
        <f t="shared" si="111"/>
        <v>0</v>
      </c>
      <c r="K61" s="639">
        <f t="shared" si="111"/>
        <v>0</v>
      </c>
      <c r="L61" s="639">
        <f t="shared" si="111"/>
        <v>0</v>
      </c>
      <c r="M61" s="639">
        <f t="shared" si="111"/>
        <v>0</v>
      </c>
      <c r="N61" s="639">
        <f t="shared" si="111"/>
        <v>0</v>
      </c>
      <c r="O61" s="639">
        <f t="shared" si="111"/>
        <v>0</v>
      </c>
      <c r="P61" s="639">
        <f t="shared" si="111"/>
        <v>0</v>
      </c>
      <c r="Q61" s="639">
        <f t="shared" si="111"/>
        <v>0</v>
      </c>
      <c r="R61" s="639">
        <f t="shared" si="111"/>
        <v>0</v>
      </c>
      <c r="S61" s="639">
        <f t="shared" si="111"/>
        <v>0</v>
      </c>
      <c r="T61" s="639">
        <f t="shared" si="111"/>
        <v>0</v>
      </c>
      <c r="U61" s="639">
        <f t="shared" si="111"/>
        <v>0</v>
      </c>
      <c r="V61" s="639">
        <f t="shared" si="111"/>
        <v>0</v>
      </c>
      <c r="W61" s="639">
        <f t="shared" si="111"/>
        <v>0</v>
      </c>
      <c r="X61" s="639">
        <f t="shared" si="111"/>
        <v>0</v>
      </c>
      <c r="Y61" s="639">
        <f t="shared" si="111"/>
        <v>0</v>
      </c>
      <c r="Z61" s="639">
        <f t="shared" si="111"/>
        <v>832.62484502851464</v>
      </c>
      <c r="AA61" s="639">
        <f t="shared" si="111"/>
        <v>841.29802049756177</v>
      </c>
      <c r="AB61" s="639">
        <f t="shared" si="111"/>
        <v>722.47551657161739</v>
      </c>
      <c r="AC61" s="639">
        <f t="shared" si="111"/>
        <v>729.84771572030752</v>
      </c>
      <c r="AD61" s="639">
        <f t="shared" si="111"/>
        <v>737.21991486899742</v>
      </c>
      <c r="AE61" s="639">
        <f t="shared" si="111"/>
        <v>744.59211401768732</v>
      </c>
      <c r="AF61" s="639">
        <f t="shared" si="111"/>
        <v>884.66389784279681</v>
      </c>
      <c r="AG61" s="639">
        <f t="shared" si="111"/>
        <v>893.33707331184394</v>
      </c>
      <c r="AH61" s="639">
        <f t="shared" si="111"/>
        <v>902.01024878089095</v>
      </c>
      <c r="AI61" s="639">
        <f t="shared" si="111"/>
        <v>910.68342424993807</v>
      </c>
      <c r="AJ61" s="639">
        <f t="shared" si="111"/>
        <v>781.45310976113717</v>
      </c>
      <c r="AK61" s="639">
        <f t="shared" si="111"/>
        <v>928.02977518803186</v>
      </c>
      <c r="AL61" s="639">
        <f t="shared" si="111"/>
        <v>936.70295065707899</v>
      </c>
      <c r="AM61" s="639">
        <f t="shared" si="111"/>
        <v>945.37612612612611</v>
      </c>
      <c r="AN61" s="639">
        <f t="shared" si="111"/>
        <v>810.941906355897</v>
      </c>
      <c r="AO61" s="639">
        <f t="shared" si="111"/>
        <v>818.31410550458713</v>
      </c>
      <c r="AP61" s="639">
        <f t="shared" si="111"/>
        <v>825.68630465327703</v>
      </c>
      <c r="AQ61" s="639">
        <f t="shared" si="111"/>
        <v>833.05850380196705</v>
      </c>
      <c r="AR61" s="639">
        <f t="shared" si="111"/>
        <v>988.74200347136116</v>
      </c>
      <c r="AS61" s="639">
        <f t="shared" si="111"/>
        <v>997.4151789404084</v>
      </c>
      <c r="AT61" s="639">
        <f t="shared" si="111"/>
        <v>1006.0883544094553</v>
      </c>
      <c r="AU61" s="639">
        <f t="shared" si="111"/>
        <v>1014.7615298785022</v>
      </c>
      <c r="AV61" s="639">
        <f t="shared" si="111"/>
        <v>869.91949954541712</v>
      </c>
      <c r="AW61" s="639">
        <f t="shared" si="111"/>
        <v>1032.1078808165962</v>
      </c>
      <c r="AX61" s="639">
        <f t="shared" si="111"/>
        <v>578.69531250000023</v>
      </c>
      <c r="AY61" s="639">
        <f t="shared" si="111"/>
        <v>578.69531250000023</v>
      </c>
      <c r="AZ61" s="639">
        <f t="shared" si="111"/>
        <v>491.89101562500008</v>
      </c>
      <c r="BA61" s="639">
        <f t="shared" si="111"/>
        <v>491.89101562500008</v>
      </c>
      <c r="BB61" s="639">
        <f t="shared" si="111"/>
        <v>491.89101562500008</v>
      </c>
      <c r="BC61" s="639">
        <f t="shared" si="111"/>
        <v>491.89101562500008</v>
      </c>
      <c r="BD61" s="639">
        <f t="shared" si="111"/>
        <v>578.69531250000023</v>
      </c>
      <c r="BE61" s="639">
        <f t="shared" si="111"/>
        <v>0</v>
      </c>
      <c r="BF61" s="639">
        <f t="shared" si="111"/>
        <v>0</v>
      </c>
      <c r="BG61" s="639">
        <f t="shared" si="111"/>
        <v>0</v>
      </c>
      <c r="BH61" s="639">
        <f t="shared" si="111"/>
        <v>0</v>
      </c>
      <c r="BI61" s="639">
        <f t="shared" si="111"/>
        <v>0</v>
      </c>
      <c r="BJ61" s="639">
        <f t="shared" si="111"/>
        <v>0</v>
      </c>
      <c r="BK61" s="639">
        <f t="shared" si="111"/>
        <v>0</v>
      </c>
      <c r="BL61" s="639">
        <f t="shared" si="111"/>
        <v>0</v>
      </c>
      <c r="BM61" s="639">
        <f t="shared" si="111"/>
        <v>0</v>
      </c>
      <c r="BN61" s="639">
        <f t="shared" si="111"/>
        <v>0</v>
      </c>
      <c r="BO61" s="639">
        <f t="shared" si="111"/>
        <v>0</v>
      </c>
      <c r="BP61" s="639">
        <f t="shared" si="111"/>
        <v>0</v>
      </c>
      <c r="BQ61" s="639">
        <f t="shared" si="111"/>
        <v>0</v>
      </c>
      <c r="BR61" s="639">
        <f t="shared" si="111"/>
        <v>0</v>
      </c>
      <c r="BS61" s="639">
        <f t="shared" si="111"/>
        <v>0</v>
      </c>
      <c r="BT61" s="639">
        <f t="shared" si="111"/>
        <v>0</v>
      </c>
      <c r="BU61" s="639">
        <f t="shared" ref="BU61:DC61" si="112">$D26*BU59</f>
        <v>0</v>
      </c>
      <c r="BV61" s="639">
        <f t="shared" si="112"/>
        <v>0</v>
      </c>
      <c r="BW61" s="639">
        <f t="shared" si="112"/>
        <v>0</v>
      </c>
      <c r="BX61" s="639">
        <f t="shared" si="112"/>
        <v>0</v>
      </c>
      <c r="BY61" s="639">
        <f t="shared" si="112"/>
        <v>0</v>
      </c>
      <c r="BZ61" s="639">
        <f t="shared" si="112"/>
        <v>0</v>
      </c>
      <c r="CA61" s="639">
        <f t="shared" si="112"/>
        <v>0</v>
      </c>
      <c r="CB61" s="639">
        <f t="shared" si="112"/>
        <v>0</v>
      </c>
      <c r="CC61" s="639">
        <f t="shared" si="112"/>
        <v>0</v>
      </c>
      <c r="CD61" s="639">
        <f t="shared" si="112"/>
        <v>0</v>
      </c>
      <c r="CE61" s="639">
        <f t="shared" si="112"/>
        <v>0</v>
      </c>
      <c r="CF61" s="639">
        <f t="shared" si="112"/>
        <v>0</v>
      </c>
      <c r="CG61" s="639">
        <f t="shared" si="112"/>
        <v>0</v>
      </c>
      <c r="CH61" s="639">
        <f t="shared" si="112"/>
        <v>0</v>
      </c>
      <c r="CI61" s="639">
        <f t="shared" si="112"/>
        <v>0</v>
      </c>
      <c r="CJ61" s="639">
        <f t="shared" si="112"/>
        <v>0</v>
      </c>
      <c r="CK61" s="639">
        <f t="shared" si="112"/>
        <v>0</v>
      </c>
      <c r="CL61" s="639">
        <f t="shared" si="112"/>
        <v>0</v>
      </c>
      <c r="CM61" s="639">
        <f t="shared" si="112"/>
        <v>0</v>
      </c>
      <c r="CN61" s="639">
        <f t="shared" si="112"/>
        <v>0</v>
      </c>
      <c r="CO61" s="639">
        <f t="shared" si="112"/>
        <v>0</v>
      </c>
      <c r="CP61" s="639">
        <f t="shared" si="112"/>
        <v>0</v>
      </c>
      <c r="CQ61" s="639">
        <f t="shared" si="112"/>
        <v>0</v>
      </c>
      <c r="CR61" s="639">
        <f t="shared" si="112"/>
        <v>0</v>
      </c>
      <c r="CS61" s="639">
        <f t="shared" si="112"/>
        <v>0</v>
      </c>
      <c r="CT61" s="639">
        <f t="shared" si="112"/>
        <v>0</v>
      </c>
      <c r="CU61" s="639">
        <f t="shared" si="112"/>
        <v>0</v>
      </c>
      <c r="CV61" s="639">
        <f t="shared" si="112"/>
        <v>0</v>
      </c>
      <c r="CW61" s="639">
        <f t="shared" si="112"/>
        <v>0</v>
      </c>
      <c r="CX61" s="639">
        <f t="shared" si="112"/>
        <v>0</v>
      </c>
      <c r="CY61" s="639">
        <f t="shared" si="112"/>
        <v>0</v>
      </c>
      <c r="CZ61" s="639">
        <f t="shared" si="112"/>
        <v>0</v>
      </c>
      <c r="DA61" s="639">
        <f t="shared" si="112"/>
        <v>0</v>
      </c>
      <c r="DB61" s="639">
        <f t="shared" si="112"/>
        <v>0</v>
      </c>
      <c r="DC61" s="639">
        <f t="shared" si="112"/>
        <v>0</v>
      </c>
    </row>
    <row r="62" spans="3:107" x14ac:dyDescent="0.25">
      <c r="C62" s="226" t="s">
        <v>1186</v>
      </c>
      <c r="H62" s="235">
        <f>$D$31*H59</f>
        <v>0</v>
      </c>
      <c r="I62" s="235">
        <f t="shared" ref="I62:BT62" si="113">$D$31*I59</f>
        <v>0</v>
      </c>
      <c r="J62" s="235">
        <f t="shared" si="113"/>
        <v>0</v>
      </c>
      <c r="K62" s="235">
        <f t="shared" si="113"/>
        <v>0</v>
      </c>
      <c r="L62" s="235">
        <f t="shared" si="113"/>
        <v>0</v>
      </c>
      <c r="M62" s="235">
        <f t="shared" si="113"/>
        <v>0</v>
      </c>
      <c r="N62" s="235">
        <f t="shared" si="113"/>
        <v>0</v>
      </c>
      <c r="O62" s="235">
        <f t="shared" si="113"/>
        <v>0</v>
      </c>
      <c r="P62" s="235">
        <f t="shared" si="113"/>
        <v>0</v>
      </c>
      <c r="Q62" s="235">
        <f t="shared" si="113"/>
        <v>0</v>
      </c>
      <c r="R62" s="235">
        <f t="shared" si="113"/>
        <v>0</v>
      </c>
      <c r="S62" s="235">
        <f t="shared" si="113"/>
        <v>0</v>
      </c>
      <c r="T62" s="235">
        <f t="shared" si="113"/>
        <v>0</v>
      </c>
      <c r="U62" s="235">
        <f t="shared" si="113"/>
        <v>0</v>
      </c>
      <c r="V62" s="235">
        <f t="shared" si="113"/>
        <v>0</v>
      </c>
      <c r="W62" s="235">
        <f t="shared" si="113"/>
        <v>0</v>
      </c>
      <c r="X62" s="235">
        <f t="shared" si="113"/>
        <v>0</v>
      </c>
      <c r="Y62" s="235">
        <f t="shared" si="113"/>
        <v>0</v>
      </c>
      <c r="Z62" s="235">
        <f t="shared" si="113"/>
        <v>73.580957103892871</v>
      </c>
      <c r="AA62" s="235">
        <f t="shared" si="113"/>
        <v>74.347425407058424</v>
      </c>
      <c r="AB62" s="235">
        <f t="shared" si="113"/>
        <v>63.846809653690379</v>
      </c>
      <c r="AC62" s="235">
        <f t="shared" si="113"/>
        <v>64.498307711381116</v>
      </c>
      <c r="AD62" s="235">
        <f t="shared" si="113"/>
        <v>65.149805769071818</v>
      </c>
      <c r="AE62" s="235">
        <f t="shared" si="113"/>
        <v>65.801303826762535</v>
      </c>
      <c r="AF62" s="235">
        <f t="shared" si="113"/>
        <v>78.179766922886174</v>
      </c>
      <c r="AG62" s="235">
        <f t="shared" si="113"/>
        <v>78.946235226051741</v>
      </c>
      <c r="AH62" s="235">
        <f t="shared" si="113"/>
        <v>79.712703529217293</v>
      </c>
      <c r="AI62" s="235">
        <f t="shared" si="113"/>
        <v>80.479171832382846</v>
      </c>
      <c r="AJ62" s="235">
        <f t="shared" si="113"/>
        <v>69.058794115216131</v>
      </c>
      <c r="AK62" s="235">
        <f t="shared" si="113"/>
        <v>82.012108438713923</v>
      </c>
      <c r="AL62" s="235">
        <f t="shared" si="113"/>
        <v>82.77857674187949</v>
      </c>
      <c r="AM62" s="235">
        <f t="shared" si="113"/>
        <v>83.545045045045043</v>
      </c>
      <c r="AN62" s="235">
        <f t="shared" si="113"/>
        <v>71.664786345978996</v>
      </c>
      <c r="AO62" s="235">
        <f t="shared" si="113"/>
        <v>72.316284403669727</v>
      </c>
      <c r="AP62" s="235">
        <f t="shared" si="113"/>
        <v>72.967782461360443</v>
      </c>
      <c r="AQ62" s="235">
        <f t="shared" si="113"/>
        <v>73.619280519051159</v>
      </c>
      <c r="AR62" s="235">
        <f t="shared" si="113"/>
        <v>87.377386560872793</v>
      </c>
      <c r="AS62" s="235">
        <f t="shared" si="113"/>
        <v>88.14385486403836</v>
      </c>
      <c r="AT62" s="235">
        <f t="shared" si="113"/>
        <v>88.910323167203899</v>
      </c>
      <c r="AU62" s="235">
        <f t="shared" si="113"/>
        <v>89.676791470369437</v>
      </c>
      <c r="AV62" s="235">
        <f t="shared" si="113"/>
        <v>76.876770807504755</v>
      </c>
      <c r="AW62" s="235">
        <f t="shared" si="113"/>
        <v>91.209728076700543</v>
      </c>
      <c r="AX62" s="235">
        <f t="shared" si="113"/>
        <v>51.140625000000014</v>
      </c>
      <c r="AY62" s="235">
        <f t="shared" si="113"/>
        <v>51.140625000000014</v>
      </c>
      <c r="AZ62" s="235">
        <f t="shared" si="113"/>
        <v>43.469531250000003</v>
      </c>
      <c r="BA62" s="235">
        <f t="shared" si="113"/>
        <v>43.469531250000003</v>
      </c>
      <c r="BB62" s="235">
        <f t="shared" si="113"/>
        <v>43.469531250000003</v>
      </c>
      <c r="BC62" s="235">
        <f t="shared" si="113"/>
        <v>43.469531250000003</v>
      </c>
      <c r="BD62" s="235">
        <f t="shared" si="113"/>
        <v>51.140625000000014</v>
      </c>
      <c r="BE62" s="235">
        <f t="shared" si="113"/>
        <v>0</v>
      </c>
      <c r="BF62" s="235">
        <f t="shared" si="113"/>
        <v>0</v>
      </c>
      <c r="BG62" s="235">
        <f t="shared" si="113"/>
        <v>0</v>
      </c>
      <c r="BH62" s="235">
        <f t="shared" si="113"/>
        <v>0</v>
      </c>
      <c r="BI62" s="235">
        <f t="shared" si="113"/>
        <v>0</v>
      </c>
      <c r="BJ62" s="235">
        <f t="shared" si="113"/>
        <v>0</v>
      </c>
      <c r="BK62" s="235">
        <f t="shared" si="113"/>
        <v>0</v>
      </c>
      <c r="BL62" s="235">
        <f t="shared" si="113"/>
        <v>0</v>
      </c>
      <c r="BM62" s="235">
        <f t="shared" si="113"/>
        <v>0</v>
      </c>
      <c r="BN62" s="235">
        <f t="shared" si="113"/>
        <v>0</v>
      </c>
      <c r="BO62" s="235">
        <f t="shared" si="113"/>
        <v>0</v>
      </c>
      <c r="BP62" s="235">
        <f t="shared" si="113"/>
        <v>0</v>
      </c>
      <c r="BQ62" s="235">
        <f t="shared" si="113"/>
        <v>0</v>
      </c>
      <c r="BR62" s="235">
        <f t="shared" si="113"/>
        <v>0</v>
      </c>
      <c r="BS62" s="235">
        <f t="shared" si="113"/>
        <v>0</v>
      </c>
      <c r="BT62" s="235">
        <f t="shared" si="113"/>
        <v>0</v>
      </c>
      <c r="BU62" s="235">
        <f t="shared" ref="BU62:DC62" si="114">$D$31*BU59</f>
        <v>0</v>
      </c>
      <c r="BV62" s="235">
        <f t="shared" si="114"/>
        <v>0</v>
      </c>
      <c r="BW62" s="235">
        <f t="shared" si="114"/>
        <v>0</v>
      </c>
      <c r="BX62" s="235">
        <f t="shared" si="114"/>
        <v>0</v>
      </c>
      <c r="BY62" s="235">
        <f t="shared" si="114"/>
        <v>0</v>
      </c>
      <c r="BZ62" s="235">
        <f t="shared" si="114"/>
        <v>0</v>
      </c>
      <c r="CA62" s="235">
        <f t="shared" si="114"/>
        <v>0</v>
      </c>
      <c r="CB62" s="235">
        <f t="shared" si="114"/>
        <v>0</v>
      </c>
      <c r="CC62" s="235">
        <f t="shared" si="114"/>
        <v>0</v>
      </c>
      <c r="CD62" s="235">
        <f t="shared" si="114"/>
        <v>0</v>
      </c>
      <c r="CE62" s="235">
        <f t="shared" si="114"/>
        <v>0</v>
      </c>
      <c r="CF62" s="235">
        <f t="shared" si="114"/>
        <v>0</v>
      </c>
      <c r="CG62" s="235">
        <f t="shared" si="114"/>
        <v>0</v>
      </c>
      <c r="CH62" s="235">
        <f t="shared" si="114"/>
        <v>0</v>
      </c>
      <c r="CI62" s="235">
        <f t="shared" si="114"/>
        <v>0</v>
      </c>
      <c r="CJ62" s="235">
        <f t="shared" si="114"/>
        <v>0</v>
      </c>
      <c r="CK62" s="235">
        <f t="shared" si="114"/>
        <v>0</v>
      </c>
      <c r="CL62" s="235">
        <f t="shared" si="114"/>
        <v>0</v>
      </c>
      <c r="CM62" s="235">
        <f t="shared" si="114"/>
        <v>0</v>
      </c>
      <c r="CN62" s="235">
        <f t="shared" si="114"/>
        <v>0</v>
      </c>
      <c r="CO62" s="235">
        <f t="shared" si="114"/>
        <v>0</v>
      </c>
      <c r="CP62" s="235">
        <f t="shared" si="114"/>
        <v>0</v>
      </c>
      <c r="CQ62" s="235">
        <f t="shared" si="114"/>
        <v>0</v>
      </c>
      <c r="CR62" s="235">
        <f t="shared" si="114"/>
        <v>0</v>
      </c>
      <c r="CS62" s="235">
        <f t="shared" si="114"/>
        <v>0</v>
      </c>
      <c r="CT62" s="235">
        <f t="shared" si="114"/>
        <v>0</v>
      </c>
      <c r="CU62" s="235">
        <f t="shared" si="114"/>
        <v>0</v>
      </c>
      <c r="CV62" s="235">
        <f t="shared" si="114"/>
        <v>0</v>
      </c>
      <c r="CW62" s="235">
        <f t="shared" si="114"/>
        <v>0</v>
      </c>
      <c r="CX62" s="235">
        <f t="shared" si="114"/>
        <v>0</v>
      </c>
      <c r="CY62" s="235">
        <f t="shared" si="114"/>
        <v>0</v>
      </c>
      <c r="CZ62" s="235">
        <f t="shared" si="114"/>
        <v>0</v>
      </c>
      <c r="DA62" s="235">
        <f t="shared" si="114"/>
        <v>0</v>
      </c>
      <c r="DB62" s="235">
        <f t="shared" si="114"/>
        <v>0</v>
      </c>
      <c r="DC62" s="235">
        <f t="shared" si="114"/>
        <v>0</v>
      </c>
    </row>
    <row r="63" spans="3:107" x14ac:dyDescent="0.25">
      <c r="C63" s="226" t="s">
        <v>1187</v>
      </c>
      <c r="H63" s="235">
        <f>$D$32*H59</f>
        <v>0</v>
      </c>
      <c r="I63" s="235">
        <f t="shared" ref="I63:BT63" si="115">$D$32*I59</f>
        <v>0</v>
      </c>
      <c r="J63" s="235">
        <f t="shared" si="115"/>
        <v>0</v>
      </c>
      <c r="K63" s="235">
        <f t="shared" si="115"/>
        <v>0</v>
      </c>
      <c r="L63" s="235">
        <f t="shared" si="115"/>
        <v>0</v>
      </c>
      <c r="M63" s="235">
        <f t="shared" si="115"/>
        <v>0</v>
      </c>
      <c r="N63" s="235">
        <f t="shared" si="115"/>
        <v>0</v>
      </c>
      <c r="O63" s="235">
        <f t="shared" si="115"/>
        <v>0</v>
      </c>
      <c r="P63" s="235">
        <f t="shared" si="115"/>
        <v>0</v>
      </c>
      <c r="Q63" s="235">
        <f t="shared" si="115"/>
        <v>0</v>
      </c>
      <c r="R63" s="235">
        <f t="shared" si="115"/>
        <v>0</v>
      </c>
      <c r="S63" s="235">
        <f t="shared" si="115"/>
        <v>0</v>
      </c>
      <c r="T63" s="235">
        <f t="shared" si="115"/>
        <v>0</v>
      </c>
      <c r="U63" s="235">
        <f t="shared" si="115"/>
        <v>0</v>
      </c>
      <c r="V63" s="235">
        <f t="shared" si="115"/>
        <v>0</v>
      </c>
      <c r="W63" s="235">
        <f t="shared" si="115"/>
        <v>0</v>
      </c>
      <c r="X63" s="235">
        <f t="shared" si="115"/>
        <v>0</v>
      </c>
      <c r="Y63" s="235">
        <f t="shared" si="115"/>
        <v>0</v>
      </c>
      <c r="Z63" s="235">
        <f t="shared" si="115"/>
        <v>5.3954872303496151</v>
      </c>
      <c r="AA63" s="235">
        <f t="shared" si="115"/>
        <v>5.4516902223324237</v>
      </c>
      <c r="AB63" s="235">
        <f t="shared" si="115"/>
        <v>4.6817092321679468</v>
      </c>
      <c r="AC63" s="235">
        <f t="shared" si="115"/>
        <v>4.7294817753533351</v>
      </c>
      <c r="AD63" s="235">
        <f t="shared" si="115"/>
        <v>4.7772543185387226</v>
      </c>
      <c r="AE63" s="235">
        <f t="shared" si="115"/>
        <v>4.8250268617241083</v>
      </c>
      <c r="AF63" s="235">
        <f t="shared" si="115"/>
        <v>5.7327051822464661</v>
      </c>
      <c r="AG63" s="235">
        <f t="shared" si="115"/>
        <v>5.7889081742292747</v>
      </c>
      <c r="AH63" s="235">
        <f t="shared" si="115"/>
        <v>5.8451111662120834</v>
      </c>
      <c r="AI63" s="235">
        <f t="shared" si="115"/>
        <v>5.9013141581948929</v>
      </c>
      <c r="AJ63" s="235">
        <f t="shared" si="115"/>
        <v>5.0638895776510449</v>
      </c>
      <c r="AK63" s="235">
        <f t="shared" si="115"/>
        <v>6.0137201421605084</v>
      </c>
      <c r="AL63" s="235">
        <f t="shared" si="115"/>
        <v>6.0699231341433171</v>
      </c>
      <c r="AM63" s="235">
        <f t="shared" si="115"/>
        <v>6.1261261261261257</v>
      </c>
      <c r="AN63" s="235">
        <f t="shared" si="115"/>
        <v>5.254979750392593</v>
      </c>
      <c r="AO63" s="235">
        <f t="shared" si="115"/>
        <v>5.3027522935779814</v>
      </c>
      <c r="AP63" s="235">
        <f t="shared" si="115"/>
        <v>5.350524836763368</v>
      </c>
      <c r="AQ63" s="235">
        <f t="shared" si="115"/>
        <v>5.3982973799487555</v>
      </c>
      <c r="AR63" s="235">
        <f t="shared" si="115"/>
        <v>6.4071410860401681</v>
      </c>
      <c r="AS63" s="235">
        <f t="shared" si="115"/>
        <v>6.4633440780229776</v>
      </c>
      <c r="AT63" s="235">
        <f t="shared" si="115"/>
        <v>6.5195470700057854</v>
      </c>
      <c r="AU63" s="235">
        <f t="shared" si="115"/>
        <v>6.5757500619885931</v>
      </c>
      <c r="AV63" s="235">
        <f t="shared" si="115"/>
        <v>5.6371600958756929</v>
      </c>
      <c r="AW63" s="235">
        <f t="shared" si="115"/>
        <v>6.6881560459542104</v>
      </c>
      <c r="AX63" s="235">
        <f t="shared" si="115"/>
        <v>3.7500000000000009</v>
      </c>
      <c r="AY63" s="235">
        <f t="shared" si="115"/>
        <v>3.7500000000000009</v>
      </c>
      <c r="AZ63" s="235">
        <f t="shared" si="115"/>
        <v>3.1875000000000004</v>
      </c>
      <c r="BA63" s="235">
        <f t="shared" si="115"/>
        <v>3.1875000000000004</v>
      </c>
      <c r="BB63" s="235">
        <f t="shared" si="115"/>
        <v>3.1875000000000004</v>
      </c>
      <c r="BC63" s="235">
        <f t="shared" si="115"/>
        <v>3.1875000000000004</v>
      </c>
      <c r="BD63" s="235">
        <f t="shared" si="115"/>
        <v>3.7500000000000009</v>
      </c>
      <c r="BE63" s="235">
        <f t="shared" si="115"/>
        <v>0</v>
      </c>
      <c r="BF63" s="235">
        <f t="shared" si="115"/>
        <v>0</v>
      </c>
      <c r="BG63" s="235">
        <f t="shared" si="115"/>
        <v>0</v>
      </c>
      <c r="BH63" s="235">
        <f t="shared" si="115"/>
        <v>0</v>
      </c>
      <c r="BI63" s="235">
        <f t="shared" si="115"/>
        <v>0</v>
      </c>
      <c r="BJ63" s="235">
        <f t="shared" si="115"/>
        <v>0</v>
      </c>
      <c r="BK63" s="235">
        <f t="shared" si="115"/>
        <v>0</v>
      </c>
      <c r="BL63" s="235">
        <f t="shared" si="115"/>
        <v>0</v>
      </c>
      <c r="BM63" s="235">
        <f t="shared" si="115"/>
        <v>0</v>
      </c>
      <c r="BN63" s="235">
        <f t="shared" si="115"/>
        <v>0</v>
      </c>
      <c r="BO63" s="235">
        <f t="shared" si="115"/>
        <v>0</v>
      </c>
      <c r="BP63" s="235">
        <f t="shared" si="115"/>
        <v>0</v>
      </c>
      <c r="BQ63" s="235">
        <f t="shared" si="115"/>
        <v>0</v>
      </c>
      <c r="BR63" s="235">
        <f t="shared" si="115"/>
        <v>0</v>
      </c>
      <c r="BS63" s="235">
        <f t="shared" si="115"/>
        <v>0</v>
      </c>
      <c r="BT63" s="235">
        <f t="shared" si="115"/>
        <v>0</v>
      </c>
      <c r="BU63" s="235">
        <f t="shared" ref="BU63:DC63" si="116">$D$32*BU59</f>
        <v>0</v>
      </c>
      <c r="BV63" s="235">
        <f t="shared" si="116"/>
        <v>0</v>
      </c>
      <c r="BW63" s="235">
        <f t="shared" si="116"/>
        <v>0</v>
      </c>
      <c r="BX63" s="235">
        <f t="shared" si="116"/>
        <v>0</v>
      </c>
      <c r="BY63" s="235">
        <f t="shared" si="116"/>
        <v>0</v>
      </c>
      <c r="BZ63" s="235">
        <f t="shared" si="116"/>
        <v>0</v>
      </c>
      <c r="CA63" s="235">
        <f t="shared" si="116"/>
        <v>0</v>
      </c>
      <c r="CB63" s="235">
        <f t="shared" si="116"/>
        <v>0</v>
      </c>
      <c r="CC63" s="235">
        <f t="shared" si="116"/>
        <v>0</v>
      </c>
      <c r="CD63" s="235">
        <f t="shared" si="116"/>
        <v>0</v>
      </c>
      <c r="CE63" s="235">
        <f t="shared" si="116"/>
        <v>0</v>
      </c>
      <c r="CF63" s="235">
        <f t="shared" si="116"/>
        <v>0</v>
      </c>
      <c r="CG63" s="235">
        <f t="shared" si="116"/>
        <v>0</v>
      </c>
      <c r="CH63" s="235">
        <f t="shared" si="116"/>
        <v>0</v>
      </c>
      <c r="CI63" s="235">
        <f t="shared" si="116"/>
        <v>0</v>
      </c>
      <c r="CJ63" s="235">
        <f t="shared" si="116"/>
        <v>0</v>
      </c>
      <c r="CK63" s="235">
        <f t="shared" si="116"/>
        <v>0</v>
      </c>
      <c r="CL63" s="235">
        <f t="shared" si="116"/>
        <v>0</v>
      </c>
      <c r="CM63" s="235">
        <f t="shared" si="116"/>
        <v>0</v>
      </c>
      <c r="CN63" s="235">
        <f t="shared" si="116"/>
        <v>0</v>
      </c>
      <c r="CO63" s="235">
        <f t="shared" si="116"/>
        <v>0</v>
      </c>
      <c r="CP63" s="235">
        <f t="shared" si="116"/>
        <v>0</v>
      </c>
      <c r="CQ63" s="235">
        <f t="shared" si="116"/>
        <v>0</v>
      </c>
      <c r="CR63" s="235">
        <f t="shared" si="116"/>
        <v>0</v>
      </c>
      <c r="CS63" s="235">
        <f t="shared" si="116"/>
        <v>0</v>
      </c>
      <c r="CT63" s="235">
        <f t="shared" si="116"/>
        <v>0</v>
      </c>
      <c r="CU63" s="235">
        <f t="shared" si="116"/>
        <v>0</v>
      </c>
      <c r="CV63" s="235">
        <f t="shared" si="116"/>
        <v>0</v>
      </c>
      <c r="CW63" s="235">
        <f t="shared" si="116"/>
        <v>0</v>
      </c>
      <c r="CX63" s="235">
        <f t="shared" si="116"/>
        <v>0</v>
      </c>
      <c r="CY63" s="235">
        <f t="shared" si="116"/>
        <v>0</v>
      </c>
      <c r="CZ63" s="235">
        <f t="shared" si="116"/>
        <v>0</v>
      </c>
      <c r="DA63" s="235">
        <f t="shared" si="116"/>
        <v>0</v>
      </c>
      <c r="DB63" s="235">
        <f t="shared" si="116"/>
        <v>0</v>
      </c>
      <c r="DC63" s="235">
        <f t="shared" si="116"/>
        <v>0</v>
      </c>
    </row>
    <row r="64" spans="3:107" x14ac:dyDescent="0.25">
      <c r="C64" s="226" t="s">
        <v>295</v>
      </c>
      <c r="D64">
        <f>Вводные!G11</f>
        <v>675</v>
      </c>
      <c r="H64" s="597">
        <f>IF(OR(H54&lt;$D$20,H54&gt;$D$23),0,$D$28*(1+Вводные!$G$46)^MIN(MAX(0,12*(YEAR(H54)-YEAR($D$20))+MONTH(H54)-MONTH($D$20)),MAX(0,12*(YEAR($D$22)-YEAR($D$20))+MONTH($D$22)-MONTH($D$20)))*(1+Вводные!$G$47)^MAX(0,12*(YEAR(H54)-YEAR($D$22))+MONTH(H54)-MONTH($D$22)))</f>
        <v>0</v>
      </c>
      <c r="I64" s="597">
        <f>IF(OR(I54&lt;$D$20,I54&gt;$D$23),0,$D$28*(1+Вводные!$G$46)^MIN(MAX(0,12*(YEAR(I54)-YEAR($D$20))+MONTH(I54)-MONTH($D$20)),MAX(0,12*(YEAR($D$22)-YEAR($D$20))+MONTH($D$22)-MONTH($D$20)))*(1+Вводные!$G$47)^MAX(0,12*(YEAR(I54)-YEAR($D$22))+MONTH(I54)-MONTH($D$22)))</f>
        <v>0</v>
      </c>
      <c r="J64" s="597">
        <f>IF(OR(J54&lt;$D$20,J54&gt;$D$23),0,$D$28*(1+Вводные!$G$46)^MIN(MAX(0,12*(YEAR(J54)-YEAR($D$20))+MONTH(J54)-MONTH($D$20)),MAX(0,12*(YEAR($D$22)-YEAR($D$20))+MONTH($D$22)-MONTH($D$20)))*(1+Вводные!$G$47)^MAX(0,12*(YEAR(J54)-YEAR($D$22))+MONTH(J54)-MONTH($D$22)))</f>
        <v>0</v>
      </c>
      <c r="K64" s="597">
        <f>IF(OR(K54&lt;$D$20,K54&gt;$D$23),0,$D$28*(1+Вводные!$G$46)^MIN(MAX(0,12*(YEAR(K54)-YEAR($D$20))+MONTH(K54)-MONTH($D$20)),MAX(0,12*(YEAR($D$22)-YEAR($D$20))+MONTH($D$22)-MONTH($D$20)))*(1+Вводные!$G$47)^MAX(0,12*(YEAR(K54)-YEAR($D$22))+MONTH(K54)-MONTH($D$22)))</f>
        <v>0</v>
      </c>
      <c r="L64" s="597">
        <f>IF(OR(L54&lt;$D$20,L54&gt;$D$23),0,$D$28*(1+Вводные!$G$46)^MIN(MAX(0,12*(YEAR(L54)-YEAR($D$20))+MONTH(L54)-MONTH($D$20)),MAX(0,12*(YEAR($D$22)-YEAR($D$20))+MONTH($D$22)-MONTH($D$20)))*(1+Вводные!$G$47)^MAX(0,12*(YEAR(L54)-YEAR($D$22))+MONTH(L54)-MONTH($D$22)))</f>
        <v>0</v>
      </c>
      <c r="M64" s="597">
        <f>IF(OR(M54&lt;$D$20,M54&gt;$D$23),0,$D$28*(1+Вводные!$G$46)^MIN(MAX(0,12*(YEAR(M54)-YEAR($D$20))+MONTH(M54)-MONTH($D$20)),MAX(0,12*(YEAR($D$22)-YEAR($D$20))+MONTH($D$22)-MONTH($D$20)))*(1+Вводные!$G$47)^MAX(0,12*(YEAR(M54)-YEAR($D$22))+MONTH(M54)-MONTH($D$22)))</f>
        <v>0</v>
      </c>
      <c r="N64" s="597">
        <f>IF(OR(N54&lt;$D$20,N54&gt;$D$23),0,$D$28*(1+Вводные!$G$46)^MIN(MAX(0,12*(YEAR(N54)-YEAR($D$20))+MONTH(N54)-MONTH($D$20)),MAX(0,12*(YEAR($D$22)-YEAR($D$20))+MONTH($D$22)-MONTH($D$20)))*(1+Вводные!$G$47)^MAX(0,12*(YEAR(N54)-YEAR($D$22))+MONTH(N54)-MONTH($D$22)))</f>
        <v>0</v>
      </c>
      <c r="O64" s="597">
        <f>IF(OR(O54&lt;$D$20,O54&gt;$D$23),0,$D$28*(1+Вводные!$G$46)^MIN(MAX(0,12*(YEAR(O54)-YEAR($D$20))+MONTH(O54)-MONTH($D$20)),MAX(0,12*(YEAR($D$22)-YEAR($D$20))+MONTH($D$22)-MONTH($D$20)))*(1+Вводные!$G$47)^MAX(0,12*(YEAR(O54)-YEAR($D$22))+MONTH(O54)-MONTH($D$22)))</f>
        <v>0</v>
      </c>
      <c r="P64" s="597">
        <f>IF(OR(P54&lt;$D$20,P54&gt;$D$23),0,$D$28*(1+Вводные!$G$46)^MIN(MAX(0,12*(YEAR(P54)-YEAR($D$20))+MONTH(P54)-MONTH($D$20)),MAX(0,12*(YEAR($D$22)-YEAR($D$20))+MONTH($D$22)-MONTH($D$20)))*(1+Вводные!$G$47)^MAX(0,12*(YEAR(P54)-YEAR($D$22))+MONTH(P54)-MONTH($D$22)))</f>
        <v>0</v>
      </c>
      <c r="Q64" s="597">
        <f>IF(OR(Q54&lt;$D$20,Q54&gt;$D$23),0,$D$28*(1+Вводные!$G$46)^MIN(MAX(0,12*(YEAR(Q54)-YEAR($D$20))+MONTH(Q54)-MONTH($D$20)),MAX(0,12*(YEAR($D$22)-YEAR($D$20))+MONTH($D$22)-MONTH($D$20)))*(1+Вводные!$G$47)^MAX(0,12*(YEAR(Q54)-YEAR($D$22))+MONTH(Q54)-MONTH($D$22)))</f>
        <v>0</v>
      </c>
      <c r="R64" s="597">
        <f>IF(OR(R54&lt;$D$20,R54&gt;$D$23),0,$D$28*(1+Вводные!$G$46)^MIN(MAX(0,12*(YEAR(R54)-YEAR($D$20))+MONTH(R54)-MONTH($D$20)),MAX(0,12*(YEAR($D$22)-YEAR($D$20))+MONTH($D$22)-MONTH($D$20)))*(1+Вводные!$G$47)^MAX(0,12*(YEAR(R54)-YEAR($D$22))+MONTH(R54)-MONTH($D$22)))</f>
        <v>0</v>
      </c>
      <c r="S64" s="597">
        <f>IF(OR(S54&lt;$D$20,S54&gt;$D$23),0,$D$28*(1+Вводные!$G$46)^MIN(MAX(0,12*(YEAR(S54)-YEAR($D$20))+MONTH(S54)-MONTH($D$20)),MAX(0,12*(YEAR($D$22)-YEAR($D$20))+MONTH($D$22)-MONTH($D$20)))*(1+Вводные!$G$47)^MAX(0,12*(YEAR(S54)-YEAR($D$22))+MONTH(S54)-MONTH($D$22)))</f>
        <v>0</v>
      </c>
      <c r="T64" s="597">
        <f>IF(OR(T54&lt;$D$20,T54&gt;$D$23),0,$D$28*(1+Вводные!$G$46)^MIN(MAX(0,12*(YEAR(T54)-YEAR($D$20))+MONTH(T54)-MONTH($D$20)),MAX(0,12*(YEAR($D$22)-YEAR($D$20))+MONTH($D$22)-MONTH($D$20)))*(1+Вводные!$G$47)^MAX(0,12*(YEAR(T54)-YEAR($D$22))+MONTH(T54)-MONTH($D$22)))</f>
        <v>0</v>
      </c>
      <c r="U64" s="597">
        <f>IF(OR(U54&lt;$D$20,U54&gt;$D$23),0,$D$28*(1+Вводные!$G$46)^MIN(MAX(0,12*(YEAR(U54)-YEAR($D$20))+MONTH(U54)-MONTH($D$20)),MAX(0,12*(YEAR($D$22)-YEAR($D$20))+MONTH($D$22)-MONTH($D$20)))*(1+Вводные!$G$47)^MAX(0,12*(YEAR(U54)-YEAR($D$22))+MONTH(U54)-MONTH($D$22)))</f>
        <v>0</v>
      </c>
      <c r="V64" s="597">
        <f>IF(OR(V54&lt;$D$20,V54&gt;$D$23),0,$D$28*(1+Вводные!$G$46)^MIN(MAX(0,12*(YEAR(V54)-YEAR($D$20))+MONTH(V54)-MONTH($D$20)),MAX(0,12*(YEAR($D$22)-YEAR($D$20))+MONTH($D$22)-MONTH($D$20)))*(1+Вводные!$G$47)^MAX(0,12*(YEAR(V54)-YEAR($D$22))+MONTH(V54)-MONTH($D$22)))</f>
        <v>0</v>
      </c>
      <c r="W64" s="597">
        <f>IF(OR(W54&lt;$D$20,W54&gt;$D$23),0,$D$28*(1+Вводные!$G$46)^MIN(MAX(0,12*(YEAR(W54)-YEAR($D$20))+MONTH(W54)-MONTH($D$20)),MAX(0,12*(YEAR($D$22)-YEAR($D$20))+MONTH($D$22)-MONTH($D$20)))*(1+Вводные!$G$47)^MAX(0,12*(YEAR(W54)-YEAR($D$22))+MONTH(W54)-MONTH($D$22)))</f>
        <v>0</v>
      </c>
      <c r="X64" s="597">
        <f>IF(OR(X54&lt;$D$20,X54&gt;$D$23),0,$D$28*(1+Вводные!$G$46)^MIN(MAX(0,12*(YEAR(X54)-YEAR($D$20))+MONTH(X54)-MONTH($D$20)),MAX(0,12*(YEAR($D$22)-YEAR($D$20))+MONTH($D$22)-MONTH($D$20)))*(1+Вводные!$G$47)^MAX(0,12*(YEAR(X54)-YEAR($D$22))+MONTH(X54)-MONTH($D$22)))</f>
        <v>0</v>
      </c>
      <c r="Y64" s="597">
        <f>IF(OR(Y54&lt;$D$20,Y54&gt;$D$23),0,$D$28*(1+Вводные!$G$46)^MIN(MAX(0,12*(YEAR(Y54)-YEAR($D$20))+MONTH(Y54)-MONTH($D$20)),MAX(0,12*(YEAR($D$22)-YEAR($D$20))+MONTH($D$22)-MONTH($D$20)))*(1+Вводные!$G$47)^MAX(0,12*(YEAR(Y54)-YEAR($D$22))+MONTH(Y54)-MONTH($D$22)))</f>
        <v>0</v>
      </c>
      <c r="Z64" s="597">
        <f>IF(OR(Z54&lt;$D$20,Z54&gt;$D$23),0,$D$28*(1+Вводные!$G$46)^MIN(MAX(0,12*(YEAR(Z54)-YEAR($D$20))+MONTH(Z54)-MONTH($D$20)),MAX(0,12*(YEAR($D$22)-YEAR($D$20))+MONTH($D$22)-MONTH($D$20)))*(1+Вводные!$G$47)^MAX(0,12*(YEAR(Z54)-YEAR($D$22))+MONTH(Z54)-MONTH($D$22)))</f>
        <v>675</v>
      </c>
      <c r="AA64" s="597">
        <f>IF(OR(AA54&lt;$D$20,AA54&gt;$D$23),0,$D$28*(1+Вводные!$G$46)^MIN(MAX(0,12*(YEAR(AA54)-YEAR($D$20))+MONTH(AA54)-MONTH($D$20)),MAX(0,12*(YEAR($D$22)-YEAR($D$20))+MONTH($D$22)-MONTH($D$20)))*(1+Вводные!$G$47)^MAX(0,12*(YEAR(AA54)-YEAR($D$22))+MONTH(AA54)-MONTH($D$22)))</f>
        <v>682.41947532417055</v>
      </c>
      <c r="AB64" s="597">
        <f>IF(OR(AB54&lt;$D$20,AB54&gt;$D$23),0,$D$28*(1+Вводные!$G$46)^MIN(MAX(0,12*(YEAR(AB54)-YEAR($D$20))+MONTH(AB54)-MONTH($D$20)),MAX(0,12*(YEAR($D$22)-YEAR($D$20))+MONTH($D$22)-MONTH($D$20)))*(1+Вводные!$G$47)^MAX(0,12*(YEAR(AB54)-YEAR($D$22))+MONTH(AB54)-MONTH($D$22)))</f>
        <v>689.92050415069059</v>
      </c>
      <c r="AC64" s="597">
        <f>IF(OR(AC54&lt;$D$20,AC54&gt;$D$23),0,$D$28*(1+Вводные!$G$46)^MIN(MAX(0,12*(YEAR(AC54)-YEAR($D$20))+MONTH(AC54)-MONTH($D$20)),MAX(0,12*(YEAR($D$22)-YEAR($D$20))+MONTH($D$22)-MONTH($D$20)))*(1+Вводные!$G$47)^MAX(0,12*(YEAR(AC54)-YEAR($D$22))+MONTH(AC54)-MONTH($D$22)))</f>
        <v>697.50398290059479</v>
      </c>
      <c r="AD64" s="597">
        <f>IF(OR(AD54&lt;$D$20,AD54&gt;$D$23),0,$D$28*(1+Вводные!$G$46)^MIN(MAX(0,12*(YEAR(AD54)-YEAR($D$20))+MONTH(AD54)-MONTH($D$20)),MAX(0,12*(YEAR($D$22)-YEAR($D$20))+MONTH($D$22)-MONTH($D$20)))*(1+Вводные!$G$47)^MAX(0,12*(YEAR(AD54)-YEAR($D$22))+MONTH(AD54)-MONTH($D$22)))</f>
        <v>705.17081784821198</v>
      </c>
      <c r="AE64" s="597">
        <f>IF(OR(AE54&lt;$D$20,AE54&gt;$D$23),0,$D$28*(1+Вводные!$G$46)^MIN(MAX(0,12*(YEAR(AE54)-YEAR($D$20))+MONTH(AE54)-MONTH($D$20)),MAX(0,12*(YEAR($D$22)-YEAR($D$20))+MONTH($D$22)-MONTH($D$20)))*(1+Вводные!$G$47)^MAX(0,12*(YEAR(AE54)-YEAR($D$22))+MONTH(AE54)-MONTH($D$22)))</f>
        <v>712.92192522947107</v>
      </c>
      <c r="AF64" s="597">
        <f>IF(OR(AF54&lt;$D$20,AF54&gt;$D$23),0,$D$28*(1+Вводные!$G$46)^MIN(MAX(0,12*(YEAR(AF54)-YEAR($D$20))+MONTH(AF54)-MONTH($D$20)),MAX(0,12*(YEAR($D$22)-YEAR($D$20))+MONTH($D$22)-MONTH($D$20)))*(1+Вводные!$G$47)^MAX(0,12*(YEAR(AF54)-YEAR($D$22))+MONTH(AF54)-MONTH($D$22)))</f>
        <v>720.75823135139728</v>
      </c>
      <c r="AG64" s="597">
        <f>IF(OR(AG54&lt;$D$20,AG54&gt;$D$23),0,$D$28*(1+Вводные!$G$46)^MIN(MAX(0,12*(YEAR(AG54)-YEAR($D$20))+MONTH(AG54)-MONTH($D$20)),MAX(0,12*(YEAR($D$22)-YEAR($D$20))+MONTH($D$22)-MONTH($D$20)))*(1+Вводные!$G$47)^MAX(0,12*(YEAR(AG54)-YEAR($D$22))+MONTH(AG54)-MONTH($D$22)))</f>
        <v>728.68067270281142</v>
      </c>
      <c r="AH64" s="597">
        <f>IF(OR(AH54&lt;$D$20,AH54&gt;$D$23),0,$D$28*(1+Вводные!$G$46)^MIN(MAX(0,12*(YEAR(AH54)-YEAR($D$20))+MONTH(AH54)-MONTH($D$20)),MAX(0,12*(YEAR($D$22)-YEAR($D$20))+MONTH($D$22)-MONTH($D$20)))*(1+Вводные!$G$47)^MAX(0,12*(YEAR(AH54)-YEAR($D$22))+MONTH(AH54)-MONTH($D$22)))</f>
        <v>736.69019606624602</v>
      </c>
      <c r="AI64" s="597">
        <f>IF(OR(AI54&lt;$D$20,AI54&gt;$D$23),0,$D$28*(1+Вводные!$G$46)^MIN(MAX(0,12*(YEAR(AI54)-YEAR($D$20))+MONTH(AI54)-MONTH($D$20)),MAX(0,12*(YEAR($D$22)-YEAR($D$20))+MONTH($D$22)-MONTH($D$20)))*(1+Вводные!$G$47)^MAX(0,12*(YEAR(AI54)-YEAR($D$22))+MONTH(AI54)-MONTH($D$22)))</f>
        <v>744.7877586310932</v>
      </c>
      <c r="AJ64" s="597">
        <f>IF(OR(AJ54&lt;$D$20,AJ54&gt;$D$23),0,$D$28*(1+Вводные!$G$46)^MIN(MAX(0,12*(YEAR(AJ54)-YEAR($D$20))+MONTH(AJ54)-MONTH($D$20)),MAX(0,12*(YEAR($D$22)-YEAR($D$20))+MONTH($D$22)-MONTH($D$20)))*(1+Вводные!$G$47)^MAX(0,12*(YEAR(AJ54)-YEAR($D$22))+MONTH(AJ54)-MONTH($D$22)))</f>
        <v>752.97432810799341</v>
      </c>
      <c r="AK64" s="597">
        <f>IF(OR(AK54&lt;$D$20,AK54&gt;$D$23),0,$D$28*(1+Вводные!$G$46)^MIN(MAX(0,12*(YEAR(AK54)-YEAR($D$20))+MONTH(AK54)-MONTH($D$20)),MAX(0,12*(YEAR($D$22)-YEAR($D$20))+MONTH($D$22)-MONTH($D$20)))*(1+Вводные!$G$47)^MAX(0,12*(YEAR(AK54)-YEAR($D$22))+MONTH(AK54)-MONTH($D$22)))</f>
        <v>761.25088284448407</v>
      </c>
      <c r="AL64" s="597">
        <f>IF(OR(AL54&lt;$D$20,AL54&gt;$D$23),0,$D$28*(1+Вводные!$G$46)^MIN(MAX(0,12*(YEAR(AL54)-YEAR($D$20))+MONTH(AL54)-MONTH($D$20)),MAX(0,12*(YEAR($D$22)-YEAR($D$20))+MONTH($D$22)-MONTH($D$20)))*(1+Вводные!$G$47)^MAX(0,12*(YEAR(AL54)-YEAR($D$22))+MONTH(AL54)-MONTH($D$22)))</f>
        <v>769.61841194191754</v>
      </c>
      <c r="AM64" s="597">
        <f>IF(OR(AM54&lt;$D$20,AM54&gt;$D$23),0,$D$28*(1+Вводные!$G$46)^MIN(MAX(0,12*(YEAR(AM54)-YEAR($D$20))+MONTH(AM54)-MONTH($D$20)),MAX(0,12*(YEAR($D$22)-YEAR($D$20))+MONTH($D$22)-MONTH($D$20)))*(1+Вводные!$G$47)^MAX(0,12*(YEAR(AM54)-YEAR($D$22))+MONTH(AM54)-MONTH($D$22)))</f>
        <v>778.0779153736662</v>
      </c>
      <c r="AN64" s="597">
        <f>IF(OR(AN54&lt;$D$20,AN54&gt;$D$23),0,$D$28*(1+Вводные!$G$46)^MIN(MAX(0,12*(YEAR(AN54)-YEAR($D$20))+MONTH(AN54)-MONTH($D$20)),MAX(0,12*(YEAR($D$22)-YEAR($D$20))+MONTH($D$22)-MONTH($D$20)))*(1+Вводные!$G$47)^MAX(0,12*(YEAR(AN54)-YEAR($D$22))+MONTH(AN54)-MONTH($D$22)))</f>
        <v>786.63040410462463</v>
      </c>
      <c r="AO64" s="597">
        <f>IF(OR(AO54&lt;$D$20,AO54&gt;$D$23),0,$D$28*(1+Вводные!$G$46)^MIN(MAX(0,12*(YEAR(AO54)-YEAR($D$20))+MONTH(AO54)-MONTH($D$20)),MAX(0,12*(YEAR($D$22)-YEAR($D$20))+MONTH($D$22)-MONTH($D$20)))*(1+Вводные!$G$47)^MAX(0,12*(YEAR(AO54)-YEAR($D$22))+MONTH(AO54)-MONTH($D$22)))</f>
        <v>795.27690021202704</v>
      </c>
      <c r="AP64" s="597">
        <f>IF(OR(AP54&lt;$D$20,AP54&gt;$D$23),0,$D$28*(1+Вводные!$G$46)^MIN(MAX(0,12*(YEAR(AP54)-YEAR($D$20))+MONTH(AP54)-MONTH($D$20)),MAX(0,12*(YEAR($D$22)-YEAR($D$20))+MONTH($D$22)-MONTH($D$20)))*(1+Вводные!$G$47)^MAX(0,12*(YEAR(AP54)-YEAR($D$22))+MONTH(AP54)-MONTH($D$22)))</f>
        <v>804.01843700759116</v>
      </c>
      <c r="AQ64" s="597">
        <f>IF(OR(AQ54&lt;$D$20,AQ54&gt;$D$23),0,$D$28*(1+Вводные!$G$46)^MIN(MAX(0,12*(YEAR(AQ54)-YEAR($D$20))+MONTH(AQ54)-MONTH($D$20)),MAX(0,12*(YEAR($D$22)-YEAR($D$20))+MONTH($D$22)-MONTH($D$20)))*(1+Вводные!$G$47)^MAX(0,12*(YEAR(AQ54)-YEAR($D$22))+MONTH(AQ54)-MONTH($D$22)))</f>
        <v>812.85605916100758</v>
      </c>
      <c r="AR64" s="597">
        <f>IF(OR(AR54&lt;$D$20,AR54&gt;$D$23),0,$D$28*(1+Вводные!$G$46)^MIN(MAX(0,12*(YEAR(AR54)-YEAR($D$20))+MONTH(AR54)-MONTH($D$20)),MAX(0,12*(YEAR($D$22)-YEAR($D$20))+MONTH($D$22)-MONTH($D$20)))*(1+Вводные!$G$47)^MAX(0,12*(YEAR(AR54)-YEAR($D$22))+MONTH(AR54)-MONTH($D$22)))</f>
        <v>821.79082282478157</v>
      </c>
      <c r="AS64" s="597">
        <f>IF(OR(AS54&lt;$D$20,AS54&gt;$D$23),0,$D$28*(1+Вводные!$G$46)^MIN(MAX(0,12*(YEAR(AS54)-YEAR($D$20))+MONTH(AS54)-MONTH($D$20)),MAX(0,12*(YEAR($D$22)-YEAR($D$20))+MONTH($D$22)-MONTH($D$20)))*(1+Вводные!$G$47)^MAX(0,12*(YEAR(AS54)-YEAR($D$22))+MONTH(AS54)-MONTH($D$22)))</f>
        <v>830.82379576045309</v>
      </c>
      <c r="AT64" s="597">
        <f>IF(OR(AT54&lt;$D$20,AT54&gt;$D$23),0,$D$28*(1+Вводные!$G$46)^MIN(MAX(0,12*(YEAR(AT54)-YEAR($D$20))+MONTH(AT54)-MONTH($D$20)),MAX(0,12*(YEAR($D$22)-YEAR($D$20))+MONTH($D$22)-MONTH($D$20)))*(1+Вводные!$G$47)^MAX(0,12*(YEAR(AT54)-YEAR($D$22))+MONTH(AT54)-MONTH($D$22)))</f>
        <v>839.95605746619867</v>
      </c>
      <c r="AU64" s="597">
        <f>IF(OR(AU54&lt;$D$20,AU54&gt;$D$23),0,$D$28*(1+Вводные!$G$46)^MIN(MAX(0,12*(YEAR(AU54)-YEAR($D$20))+MONTH(AU54)-MONTH($D$20)),MAX(0,12*(YEAR($D$22)-YEAR($D$20))+MONTH($D$22)-MONTH($D$20)))*(1+Вводные!$G$47)^MAX(0,12*(YEAR(AU54)-YEAR($D$22))+MONTH(AU54)-MONTH($D$22)))</f>
        <v>849.18869930584015</v>
      </c>
      <c r="AV64" s="597">
        <f>IF(OR(AV54&lt;$D$20,AV54&gt;$D$23),0,$D$28*(1+Вводные!$G$46)^MIN(MAX(0,12*(YEAR(AV54)-YEAR($D$20))+MONTH(AV54)-MONTH($D$20)),MAX(0,12*(YEAR($D$22)-YEAR($D$20))+MONTH($D$22)-MONTH($D$20)))*(1+Вводные!$G$47)^MAX(0,12*(YEAR(AV54)-YEAR($D$22))+MONTH(AV54)-MONTH($D$22)))</f>
        <v>858.52282463926861</v>
      </c>
      <c r="AW64" s="597">
        <f>IF(OR(AW54&lt;$D$20,AW54&gt;$D$23),0,$D$28*(1+Вводные!$G$46)^MIN(MAX(0,12*(YEAR(AW54)-YEAR($D$20))+MONTH(AW54)-MONTH($D$20)),MAX(0,12*(YEAR($D$22)-YEAR($D$20))+MONTH($D$22)-MONTH($D$20)))*(1+Вводные!$G$47)^MAX(0,12*(YEAR(AW54)-YEAR($D$22))+MONTH(AW54)-MONTH($D$22)))</f>
        <v>867.95954895430305</v>
      </c>
      <c r="AX64" s="597">
        <f>IF(OR(AX54&lt;$D$20,AX54&gt;$D$23),0,$D$28*(1+Вводные!$G$46)^MIN(MAX(0,12*(YEAR(AX54)-YEAR($D$20))+MONTH(AX54)-MONTH($D$20)),MAX(0,12*(YEAR($D$22)-YEAR($D$20))+MONTH($D$22)-MONTH($D$20)))*(1+Вводные!$G$47)^MAX(0,12*(YEAR(AX54)-YEAR($D$22))+MONTH(AX54)-MONTH($D$22)))</f>
        <v>877.49999999999864</v>
      </c>
      <c r="AY64" s="597">
        <f>IF(OR(AY54&lt;$D$20,AY54&gt;$D$23),0,$D$28*(1+Вводные!$G$46)^MIN(MAX(0,12*(YEAR(AY54)-YEAR($D$20))+MONTH(AY54)-MONTH($D$20)),MAX(0,12*(YEAR($D$22)-YEAR($D$20))+MONTH($D$22)-MONTH($D$20)))*(1+Вводные!$G$47)^MAX(0,12*(YEAR(AY54)-YEAR($D$22))+MONTH(AY54)-MONTH($D$22)))</f>
        <v>879.6641517251951</v>
      </c>
      <c r="AZ64" s="597">
        <f>IF(OR(AZ54&lt;$D$20,AZ54&gt;$D$23),0,$D$28*(1+Вводные!$G$46)^MIN(MAX(0,12*(YEAR(AZ54)-YEAR($D$20))+MONTH(AZ54)-MONTH($D$20)),MAX(0,12*(YEAR($D$22)-YEAR($D$20))+MONTH($D$22)-MONTH($D$20)))*(1+Вводные!$G$47)^MAX(0,12*(YEAR(AZ54)-YEAR($D$22))+MONTH(AZ54)-MONTH($D$22)))</f>
        <v>881.83364083237404</v>
      </c>
      <c r="BA64" s="597">
        <f>IF(OR(BA54&lt;$D$20,BA54&gt;$D$23),0,$D$28*(1+Вводные!$G$46)^MIN(MAX(0,12*(YEAR(BA54)-YEAR($D$20))+MONTH(BA54)-MONTH($D$20)),MAX(0,12*(YEAR($D$22)-YEAR($D$20))+MONTH($D$22)-MONTH($D$20)))*(1+Вводные!$G$47)^MAX(0,12*(YEAR(BA54)-YEAR($D$22))+MONTH(BA54)-MONTH($D$22)))</f>
        <v>884.00848048495936</v>
      </c>
      <c r="BB64" s="597">
        <f>IF(OR(BB54&lt;$D$20,BB54&gt;$D$23),0,$D$28*(1+Вводные!$G$46)^MIN(MAX(0,12*(YEAR(BB54)-YEAR($D$20))+MONTH(BB54)-MONTH($D$20)),MAX(0,12*(YEAR($D$22)-YEAR($D$20))+MONTH($D$22)-MONTH($D$20)))*(1+Вводные!$G$47)^MAX(0,12*(YEAR(BB54)-YEAR($D$22))+MONTH(BB54)-MONTH($D$22)))</f>
        <v>886.18868387883947</v>
      </c>
      <c r="BC64" s="597">
        <f>IF(OR(BC54&lt;$D$20,BC54&gt;$D$23),0,$D$28*(1+Вводные!$G$46)^MIN(MAX(0,12*(YEAR(BC54)-YEAR($D$20))+MONTH(BC54)-MONTH($D$20)),MAX(0,12*(YEAR($D$22)-YEAR($D$20))+MONTH($D$22)-MONTH($D$20)))*(1+Вводные!$G$47)^MAX(0,12*(YEAR(BC54)-YEAR($D$22))+MONTH(BC54)-MONTH($D$22)))</f>
        <v>888.37426424244745</v>
      </c>
      <c r="BD64" s="597">
        <f>IF(OR(BD54&lt;$D$20,BD54&gt;$D$23),0,$D$28*(1+Вводные!$G$46)^MIN(MAX(0,12*(YEAR(BD54)-YEAR($D$20))+MONTH(BD54)-MONTH($D$20)),MAX(0,12*(YEAR($D$22)-YEAR($D$20))+MONTH($D$22)-MONTH($D$20)))*(1+Вводные!$G$47)^MAX(0,12*(YEAR(BD54)-YEAR($D$22))+MONTH(BD54)-MONTH($D$22)))</f>
        <v>890.56523483684111</v>
      </c>
      <c r="BE64" s="597">
        <f>IF(OR(BE54&lt;$D$20,BE54&gt;$D$23),0,$D$28*(1+Вводные!$G$46)^MIN(MAX(0,12*(YEAR(BE54)-YEAR($D$20))+MONTH(BE54)-MONTH($D$20)),MAX(0,12*(YEAR($D$22)-YEAR($D$20))+MONTH($D$22)-MONTH($D$20)))*(1+Вводные!$G$47)^MAX(0,12*(YEAR(BE54)-YEAR($D$22))+MONTH(BE54)-MONTH($D$22)))</f>
        <v>0</v>
      </c>
      <c r="BF64" s="597">
        <f>IF(OR(BF54&lt;$D$20,BF54&gt;$D$23),0,$D$28*(1+Вводные!$G$46)^MIN(MAX(0,12*(YEAR(BF54)-YEAR($D$20))+MONTH(BF54)-MONTH($D$20)),MAX(0,12*(YEAR($D$22)-YEAR($D$20))+MONTH($D$22)-MONTH($D$20)))*(1+Вводные!$G$47)^MAX(0,12*(YEAR(BF54)-YEAR($D$22))+MONTH(BF54)-MONTH($D$22)))</f>
        <v>0</v>
      </c>
      <c r="BG64" s="597">
        <f>IF(OR(BG54&lt;$D$20,BG54&gt;$D$23),0,$D$28*(1+Вводные!$G$46)^MIN(MAX(0,12*(YEAR(BG54)-YEAR($D$20))+MONTH(BG54)-MONTH($D$20)),MAX(0,12*(YEAR($D$22)-YEAR($D$20))+MONTH($D$22)-MONTH($D$20)))*(1+Вводные!$G$47)^MAX(0,12*(YEAR(BG54)-YEAR($D$22))+MONTH(BG54)-MONTH($D$22)))</f>
        <v>0</v>
      </c>
      <c r="BH64" s="597">
        <f>IF(OR(BH54&lt;$D$20,BH54&gt;$D$23),0,$D$28*(1+Вводные!$G$46)^MIN(MAX(0,12*(YEAR(BH54)-YEAR($D$20))+MONTH(BH54)-MONTH($D$20)),MAX(0,12*(YEAR($D$22)-YEAR($D$20))+MONTH($D$22)-MONTH($D$20)))*(1+Вводные!$G$47)^MAX(0,12*(YEAR(BH54)-YEAR($D$22))+MONTH(BH54)-MONTH($D$22)))</f>
        <v>0</v>
      </c>
      <c r="BI64" s="597">
        <f>IF(OR(BI54&lt;$D$20,BI54&gt;$D$23),0,$D$28*(1+Вводные!$G$46)^MIN(MAX(0,12*(YEAR(BI54)-YEAR($D$20))+MONTH(BI54)-MONTH($D$20)),MAX(0,12*(YEAR($D$22)-YEAR($D$20))+MONTH($D$22)-MONTH($D$20)))*(1+Вводные!$G$47)^MAX(0,12*(YEAR(BI54)-YEAR($D$22))+MONTH(BI54)-MONTH($D$22)))</f>
        <v>0</v>
      </c>
      <c r="BJ64" s="597">
        <f>IF(OR(BJ54&lt;$D$20,BJ54&gt;$D$23),0,$D$28*(1+Вводные!$G$46)^MIN(MAX(0,12*(YEAR(BJ54)-YEAR($D$20))+MONTH(BJ54)-MONTH($D$20)),MAX(0,12*(YEAR($D$22)-YEAR($D$20))+MONTH($D$22)-MONTH($D$20)))*(1+Вводные!$G$47)^MAX(0,12*(YEAR(BJ54)-YEAR($D$22))+MONTH(BJ54)-MONTH($D$22)))</f>
        <v>0</v>
      </c>
      <c r="BK64" s="597">
        <f>IF(OR(BK54&lt;$D$20,BK54&gt;$D$23),0,$D$28*(1+Вводные!$G$46)^MIN(MAX(0,12*(YEAR(BK54)-YEAR($D$20))+MONTH(BK54)-MONTH($D$20)),MAX(0,12*(YEAR($D$22)-YEAR($D$20))+MONTH($D$22)-MONTH($D$20)))*(1+Вводные!$G$47)^MAX(0,12*(YEAR(BK54)-YEAR($D$22))+MONTH(BK54)-MONTH($D$22)))</f>
        <v>0</v>
      </c>
      <c r="BL64" s="597">
        <f>IF(OR(BL54&lt;$D$20,BL54&gt;$D$23),0,$D$28*(1+Вводные!$G$46)^MIN(MAX(0,12*(YEAR(BL54)-YEAR($D$20))+MONTH(BL54)-MONTH($D$20)),MAX(0,12*(YEAR($D$22)-YEAR($D$20))+MONTH($D$22)-MONTH($D$20)))*(1+Вводные!$G$47)^MAX(0,12*(YEAR(BL54)-YEAR($D$22))+MONTH(BL54)-MONTH($D$22)))</f>
        <v>0</v>
      </c>
      <c r="BM64" s="597">
        <f>IF(OR(BM54&lt;$D$20,BM54&gt;$D$23),0,$D$28*(1+Вводные!$G$46)^MIN(MAX(0,12*(YEAR(BM54)-YEAR($D$20))+MONTH(BM54)-MONTH($D$20)),MAX(0,12*(YEAR($D$22)-YEAR($D$20))+MONTH($D$22)-MONTH($D$20)))*(1+Вводные!$G$47)^MAX(0,12*(YEAR(BM54)-YEAR($D$22))+MONTH(BM54)-MONTH($D$22)))</f>
        <v>0</v>
      </c>
      <c r="BN64" s="597">
        <f>IF(OR(BN54&lt;$D$20,BN54&gt;$D$23),0,$D$28*(1+Вводные!$G$46)^MIN(MAX(0,12*(YEAR(BN54)-YEAR($D$20))+MONTH(BN54)-MONTH($D$20)),MAX(0,12*(YEAR($D$22)-YEAR($D$20))+MONTH($D$22)-MONTH($D$20)))*(1+Вводные!$G$47)^MAX(0,12*(YEAR(BN54)-YEAR($D$22))+MONTH(BN54)-MONTH($D$22)))</f>
        <v>0</v>
      </c>
      <c r="BO64" s="597">
        <f>IF(OR(BO54&lt;$D$20,BO54&gt;$D$23),0,$D$28*(1+Вводные!$G$46)^MIN(MAX(0,12*(YEAR(BO54)-YEAR($D$20))+MONTH(BO54)-MONTH($D$20)),MAX(0,12*(YEAR($D$22)-YEAR($D$20))+MONTH($D$22)-MONTH($D$20)))*(1+Вводные!$G$47)^MAX(0,12*(YEAR(BO54)-YEAR($D$22))+MONTH(BO54)-MONTH($D$22)))</f>
        <v>0</v>
      </c>
      <c r="BP64" s="597">
        <f>IF(OR(BP54&lt;$D$20,BP54&gt;$D$23),0,$D$28*(1+Вводные!$G$46)^MIN(MAX(0,12*(YEAR(BP54)-YEAR($D$20))+MONTH(BP54)-MONTH($D$20)),MAX(0,12*(YEAR($D$22)-YEAR($D$20))+MONTH($D$22)-MONTH($D$20)))*(1+Вводные!$G$47)^MAX(0,12*(YEAR(BP54)-YEAR($D$22))+MONTH(BP54)-MONTH($D$22)))</f>
        <v>0</v>
      </c>
      <c r="BQ64" s="597">
        <f>IF(OR(BQ54&lt;$D$20,BQ54&gt;$D$23),0,$D$28*(1+Вводные!$G$46)^MIN(MAX(0,12*(YEAR(BQ54)-YEAR($D$20))+MONTH(BQ54)-MONTH($D$20)),MAX(0,12*(YEAR($D$22)-YEAR($D$20))+MONTH($D$22)-MONTH($D$20)))*(1+Вводные!$G$47)^MAX(0,12*(YEAR(BQ54)-YEAR($D$22))+MONTH(BQ54)-MONTH($D$22)))</f>
        <v>0</v>
      </c>
      <c r="BR64" s="597">
        <f>IF(OR(BR54&lt;$D$20,BR54&gt;$D$23),0,$D$28*(1+Вводные!$G$46)^MIN(MAX(0,12*(YEAR(BR54)-YEAR($D$20))+MONTH(BR54)-MONTH($D$20)),MAX(0,12*(YEAR($D$22)-YEAR($D$20))+MONTH($D$22)-MONTH($D$20)))*(1+Вводные!$G$47)^MAX(0,12*(YEAR(BR54)-YEAR($D$22))+MONTH(BR54)-MONTH($D$22)))</f>
        <v>0</v>
      </c>
      <c r="BS64" s="597">
        <f>IF(OR(BS54&lt;$D$20,BS54&gt;$D$23),0,$D$28*(1+Вводные!$G$46)^MIN(MAX(0,12*(YEAR(BS54)-YEAR($D$20))+MONTH(BS54)-MONTH($D$20)),MAX(0,12*(YEAR($D$22)-YEAR($D$20))+MONTH($D$22)-MONTH($D$20)))*(1+Вводные!$G$47)^MAX(0,12*(YEAR(BS54)-YEAR($D$22))+MONTH(BS54)-MONTH($D$22)))</f>
        <v>0</v>
      </c>
      <c r="BT64" s="597">
        <f>IF(OR(BT54&lt;$D$20,BT54&gt;$D$23),0,$D$28*(1+Вводные!$G$46)^MIN(MAX(0,12*(YEAR(BT54)-YEAR($D$20))+MONTH(BT54)-MONTH($D$20)),MAX(0,12*(YEAR($D$22)-YEAR($D$20))+MONTH($D$22)-MONTH($D$20)))*(1+Вводные!$G$47)^MAX(0,12*(YEAR(BT54)-YEAR($D$22))+MONTH(BT54)-MONTH($D$22)))</f>
        <v>0</v>
      </c>
      <c r="BU64" s="597">
        <f>IF(OR(BU54&lt;$D$20,BU54&gt;$D$23),0,$D$28*(1+Вводные!$G$46)^MIN(MAX(0,12*(YEAR(BU54)-YEAR($D$20))+MONTH(BU54)-MONTH($D$20)),MAX(0,12*(YEAR($D$22)-YEAR($D$20))+MONTH($D$22)-MONTH($D$20)))*(1+Вводные!$G$47)^MAX(0,12*(YEAR(BU54)-YEAR($D$22))+MONTH(BU54)-MONTH($D$22)))</f>
        <v>0</v>
      </c>
      <c r="BV64" s="597">
        <f>IF(OR(BV54&lt;$D$20,BV54&gt;$D$23),0,$D$28*(1+Вводные!$G$46)^MIN(MAX(0,12*(YEAR(BV54)-YEAR($D$20))+MONTH(BV54)-MONTH($D$20)),MAX(0,12*(YEAR($D$22)-YEAR($D$20))+MONTH($D$22)-MONTH($D$20)))*(1+Вводные!$G$47)^MAX(0,12*(YEAR(BV54)-YEAR($D$22))+MONTH(BV54)-MONTH($D$22)))</f>
        <v>0</v>
      </c>
      <c r="BW64" s="597">
        <f>IF(OR(BW54&lt;$D$20,BW54&gt;$D$23),0,$D$28*(1+Вводные!$G$46)^MIN(MAX(0,12*(YEAR(BW54)-YEAR($D$20))+MONTH(BW54)-MONTH($D$20)),MAX(0,12*(YEAR($D$22)-YEAR($D$20))+MONTH($D$22)-MONTH($D$20)))*(1+Вводные!$G$47)^MAX(0,12*(YEAR(BW54)-YEAR($D$22))+MONTH(BW54)-MONTH($D$22)))</f>
        <v>0</v>
      </c>
      <c r="BX64" s="597">
        <f>IF(OR(BX54&lt;$D$20,BX54&gt;$D$23),0,$D$28*(1+Вводные!$G$46)^MIN(MAX(0,12*(YEAR(BX54)-YEAR($D$20))+MONTH(BX54)-MONTH($D$20)),MAX(0,12*(YEAR($D$22)-YEAR($D$20))+MONTH($D$22)-MONTH($D$20)))*(1+Вводные!$G$47)^MAX(0,12*(YEAR(BX54)-YEAR($D$22))+MONTH(BX54)-MONTH($D$22)))</f>
        <v>0</v>
      </c>
      <c r="BY64" s="597">
        <f>IF(OR(BY54&lt;$D$20,BY54&gt;$D$23),0,$D$28*(1+Вводные!$G$46)^MIN(MAX(0,12*(YEAR(BY54)-YEAR($D$20))+MONTH(BY54)-MONTH($D$20)),MAX(0,12*(YEAR($D$22)-YEAR($D$20))+MONTH($D$22)-MONTH($D$20)))*(1+Вводные!$G$47)^MAX(0,12*(YEAR(BY54)-YEAR($D$22))+MONTH(BY54)-MONTH($D$22)))</f>
        <v>0</v>
      </c>
      <c r="BZ64" s="597">
        <f>IF(OR(BZ54&lt;$D$20,BZ54&gt;$D$23),0,$D$28*(1+Вводные!$G$46)^MIN(MAX(0,12*(YEAR(BZ54)-YEAR($D$20))+MONTH(BZ54)-MONTH($D$20)),MAX(0,12*(YEAR($D$22)-YEAR($D$20))+MONTH($D$22)-MONTH($D$20)))*(1+Вводные!$G$47)^MAX(0,12*(YEAR(BZ54)-YEAR($D$22))+MONTH(BZ54)-MONTH($D$22)))</f>
        <v>0</v>
      </c>
      <c r="CA64" s="597">
        <f>IF(OR(CA54&lt;$D$20,CA54&gt;$D$23),0,$D$28*(1+Вводные!$G$46)^MIN(MAX(0,12*(YEAR(CA54)-YEAR($D$20))+MONTH(CA54)-MONTH($D$20)),MAX(0,12*(YEAR($D$22)-YEAR($D$20))+MONTH($D$22)-MONTH($D$20)))*(1+Вводные!$G$47)^MAX(0,12*(YEAR(CA54)-YEAR($D$22))+MONTH(CA54)-MONTH($D$22)))</f>
        <v>0</v>
      </c>
      <c r="CB64" s="597">
        <f>IF(OR(CB54&lt;$D$20,CB54&gt;$D$23),0,$D$28*(1+Вводные!$G$46)^MIN(MAX(0,12*(YEAR(CB54)-YEAR($D$20))+MONTH(CB54)-MONTH($D$20)),MAX(0,12*(YEAR($D$22)-YEAR($D$20))+MONTH($D$22)-MONTH($D$20)))*(1+Вводные!$G$47)^MAX(0,12*(YEAR(CB54)-YEAR($D$22))+MONTH(CB54)-MONTH($D$22)))</f>
        <v>0</v>
      </c>
      <c r="CC64" s="597">
        <f>IF(OR(CC54&lt;$D$20,CC54&gt;$D$23),0,$D$28*(1+Вводные!$G$46)^MIN(MAX(0,12*(YEAR(CC54)-YEAR($D$20))+MONTH(CC54)-MONTH($D$20)),MAX(0,12*(YEAR($D$22)-YEAR($D$20))+MONTH($D$22)-MONTH($D$20)))*(1+Вводные!$G$47)^MAX(0,12*(YEAR(CC54)-YEAR($D$22))+MONTH(CC54)-MONTH($D$22)))</f>
        <v>0</v>
      </c>
      <c r="CD64" s="597">
        <f>IF(OR(CD54&lt;$D$20,CD54&gt;$D$23),0,$D$28*(1+Вводные!$G$46)^MIN(MAX(0,12*(YEAR(CD54)-YEAR($D$20))+MONTH(CD54)-MONTH($D$20)),MAX(0,12*(YEAR($D$22)-YEAR($D$20))+MONTH($D$22)-MONTH($D$20)))*(1+Вводные!$G$47)^MAX(0,12*(YEAR(CD54)-YEAR($D$22))+MONTH(CD54)-MONTH($D$22)))</f>
        <v>0</v>
      </c>
      <c r="CE64" s="597">
        <f>IF(OR(CE54&lt;$D$20,CE54&gt;$D$23),0,$D$28*(1+Вводные!$G$46)^MIN(MAX(0,12*(YEAR(CE54)-YEAR($D$20))+MONTH(CE54)-MONTH($D$20)),MAX(0,12*(YEAR($D$22)-YEAR($D$20))+MONTH($D$22)-MONTH($D$20)))*(1+Вводные!$G$47)^MAX(0,12*(YEAR(CE54)-YEAR($D$22))+MONTH(CE54)-MONTH($D$22)))</f>
        <v>0</v>
      </c>
      <c r="CF64" s="597">
        <f>IF(OR(CF54&lt;$D$20,CF54&gt;$D$23),0,$D$28*(1+Вводные!$G$46)^MIN(MAX(0,12*(YEAR(CF54)-YEAR($D$20))+MONTH(CF54)-MONTH($D$20)),MAX(0,12*(YEAR($D$22)-YEAR($D$20))+MONTH($D$22)-MONTH($D$20)))*(1+Вводные!$G$47)^MAX(0,12*(YEAR(CF54)-YEAR($D$22))+MONTH(CF54)-MONTH($D$22)))</f>
        <v>0</v>
      </c>
      <c r="CG64" s="597">
        <f>IF(OR(CG54&lt;$D$20,CG54&gt;$D$23),0,$D$28*(1+Вводные!$G$46)^MIN(MAX(0,12*(YEAR(CG54)-YEAR($D$20))+MONTH(CG54)-MONTH($D$20)),MAX(0,12*(YEAR($D$22)-YEAR($D$20))+MONTH($D$22)-MONTH($D$20)))*(1+Вводные!$G$47)^MAX(0,12*(YEAR(CG54)-YEAR($D$22))+MONTH(CG54)-MONTH($D$22)))</f>
        <v>0</v>
      </c>
      <c r="CH64" s="597">
        <f>IF(OR(CH54&lt;$D$20,CH54&gt;$D$23),0,$D$28*(1+Вводные!$G$46)^MIN(MAX(0,12*(YEAR(CH54)-YEAR($D$20))+MONTH(CH54)-MONTH($D$20)),MAX(0,12*(YEAR($D$22)-YEAR($D$20))+MONTH($D$22)-MONTH($D$20)))*(1+Вводные!$G$47)^MAX(0,12*(YEAR(CH54)-YEAR($D$22))+MONTH(CH54)-MONTH($D$22)))</f>
        <v>0</v>
      </c>
      <c r="CI64" s="597">
        <f>IF(OR(CI54&lt;$D$20,CI54&gt;$D$23),0,$D$28*(1+Вводные!$G$46)^MIN(MAX(0,12*(YEAR(CI54)-YEAR($D$20))+MONTH(CI54)-MONTH($D$20)),MAX(0,12*(YEAR($D$22)-YEAR($D$20))+MONTH($D$22)-MONTH($D$20)))*(1+Вводные!$G$47)^MAX(0,12*(YEAR(CI54)-YEAR($D$22))+MONTH(CI54)-MONTH($D$22)))</f>
        <v>0</v>
      </c>
      <c r="CJ64" s="597">
        <f>IF(OR(CJ54&lt;$D$20,CJ54&gt;$D$23),0,$D$28*(1+Вводные!$G$46)^MIN(MAX(0,12*(YEAR(CJ54)-YEAR($D$20))+MONTH(CJ54)-MONTH($D$20)),MAX(0,12*(YEAR($D$22)-YEAR($D$20))+MONTH($D$22)-MONTH($D$20)))*(1+Вводные!$G$47)^MAX(0,12*(YEAR(CJ54)-YEAR($D$22))+MONTH(CJ54)-MONTH($D$22)))</f>
        <v>0</v>
      </c>
      <c r="CK64" s="597">
        <f>IF(OR(CK54&lt;$D$20,CK54&gt;$D$23),0,$D$28*(1+Вводные!$G$46)^MIN(MAX(0,12*(YEAR(CK54)-YEAR($D$20))+MONTH(CK54)-MONTH($D$20)),MAX(0,12*(YEAR($D$22)-YEAR($D$20))+MONTH($D$22)-MONTH($D$20)))*(1+Вводные!$G$47)^MAX(0,12*(YEAR(CK54)-YEAR($D$22))+MONTH(CK54)-MONTH($D$22)))</f>
        <v>0</v>
      </c>
      <c r="CL64" s="597">
        <f>IF(OR(CL54&lt;$D$20,CL54&gt;$D$23),0,$D$28*(1+Вводные!$G$46)^MIN(MAX(0,12*(YEAR(CL54)-YEAR($D$20))+MONTH(CL54)-MONTH($D$20)),MAX(0,12*(YEAR($D$22)-YEAR($D$20))+MONTH($D$22)-MONTH($D$20)))*(1+Вводные!$G$47)^MAX(0,12*(YEAR(CL54)-YEAR($D$22))+MONTH(CL54)-MONTH($D$22)))</f>
        <v>0</v>
      </c>
      <c r="CM64" s="597">
        <f>IF(OR(CM54&lt;$D$20,CM54&gt;$D$23),0,$D$28*(1+Вводные!$G$46)^MIN(MAX(0,12*(YEAR(CM54)-YEAR($D$20))+MONTH(CM54)-MONTH($D$20)),MAX(0,12*(YEAR($D$22)-YEAR($D$20))+MONTH($D$22)-MONTH($D$20)))*(1+Вводные!$G$47)^MAX(0,12*(YEAR(CM54)-YEAR($D$22))+MONTH(CM54)-MONTH($D$22)))</f>
        <v>0</v>
      </c>
      <c r="CN64" s="597">
        <f>IF(OR(CN54&lt;$D$20,CN54&gt;$D$23),0,$D$28*(1+Вводные!$G$46)^MIN(MAX(0,12*(YEAR(CN54)-YEAR($D$20))+MONTH(CN54)-MONTH($D$20)),MAX(0,12*(YEAR($D$22)-YEAR($D$20))+MONTH($D$22)-MONTH($D$20)))*(1+Вводные!$G$47)^MAX(0,12*(YEAR(CN54)-YEAR($D$22))+MONTH(CN54)-MONTH($D$22)))</f>
        <v>0</v>
      </c>
      <c r="CO64" s="597">
        <f>IF(OR(CO54&lt;$D$20,CO54&gt;$D$23),0,$D$28*(1+Вводные!$G$46)^MIN(MAX(0,12*(YEAR(CO54)-YEAR($D$20))+MONTH(CO54)-MONTH($D$20)),MAX(0,12*(YEAR($D$22)-YEAR($D$20))+MONTH($D$22)-MONTH($D$20)))*(1+Вводные!$G$47)^MAX(0,12*(YEAR(CO54)-YEAR($D$22))+MONTH(CO54)-MONTH($D$22)))</f>
        <v>0</v>
      </c>
      <c r="CP64" s="597">
        <f>IF(OR(CP54&lt;$D$20,CP54&gt;$D$23),0,$D$28*(1+Вводные!$G$46)^MIN(MAX(0,12*(YEAR(CP54)-YEAR($D$20))+MONTH(CP54)-MONTH($D$20)),MAX(0,12*(YEAR($D$22)-YEAR($D$20))+MONTH($D$22)-MONTH($D$20)))*(1+Вводные!$G$47)^MAX(0,12*(YEAR(CP54)-YEAR($D$22))+MONTH(CP54)-MONTH($D$22)))</f>
        <v>0</v>
      </c>
      <c r="CQ64" s="597">
        <f>IF(OR(CQ54&lt;$D$20,CQ54&gt;$D$23),0,$D$28*(1+Вводные!$G$46)^MIN(MAX(0,12*(YEAR(CQ54)-YEAR($D$20))+MONTH(CQ54)-MONTH($D$20)),MAX(0,12*(YEAR($D$22)-YEAR($D$20))+MONTH($D$22)-MONTH($D$20)))*(1+Вводные!$G$47)^MAX(0,12*(YEAR(CQ54)-YEAR($D$22))+MONTH(CQ54)-MONTH($D$22)))</f>
        <v>0</v>
      </c>
      <c r="CR64" s="597">
        <f>IF(OR(CR54&lt;$D$20,CR54&gt;$D$23),0,$D$28*(1+Вводные!$G$46)^MIN(MAX(0,12*(YEAR(CR54)-YEAR($D$20))+MONTH(CR54)-MONTH($D$20)),MAX(0,12*(YEAR($D$22)-YEAR($D$20))+MONTH($D$22)-MONTH($D$20)))*(1+Вводные!$G$47)^MAX(0,12*(YEAR(CR54)-YEAR($D$22))+MONTH(CR54)-MONTH($D$22)))</f>
        <v>0</v>
      </c>
      <c r="CS64" s="597">
        <f>IF(OR(CS54&lt;$D$20,CS54&gt;$D$23),0,$D$28*(1+Вводные!$G$46)^MIN(MAX(0,12*(YEAR(CS54)-YEAR($D$20))+MONTH(CS54)-MONTH($D$20)),MAX(0,12*(YEAR($D$22)-YEAR($D$20))+MONTH($D$22)-MONTH($D$20)))*(1+Вводные!$G$47)^MAX(0,12*(YEAR(CS54)-YEAR($D$22))+MONTH(CS54)-MONTH($D$22)))</f>
        <v>0</v>
      </c>
      <c r="CT64" s="597">
        <f>IF(OR(CT54&lt;$D$20,CT54&gt;$D$23),0,$D$28*(1+Вводные!$G$46)^MIN(MAX(0,12*(YEAR(CT54)-YEAR($D$20))+MONTH(CT54)-MONTH($D$20)),MAX(0,12*(YEAR($D$22)-YEAR($D$20))+MONTH($D$22)-MONTH($D$20)))*(1+Вводные!$G$47)^MAX(0,12*(YEAR(CT54)-YEAR($D$22))+MONTH(CT54)-MONTH($D$22)))</f>
        <v>0</v>
      </c>
      <c r="CU64" s="597">
        <f>IF(OR(CU54&lt;$D$20,CU54&gt;$D$23),0,$D$28*(1+Вводные!$G$46)^MIN(MAX(0,12*(YEAR(CU54)-YEAR($D$20))+MONTH(CU54)-MONTH($D$20)),MAX(0,12*(YEAR($D$22)-YEAR($D$20))+MONTH($D$22)-MONTH($D$20)))*(1+Вводные!$G$47)^MAX(0,12*(YEAR(CU54)-YEAR($D$22))+MONTH(CU54)-MONTH($D$22)))</f>
        <v>0</v>
      </c>
      <c r="CV64" s="597">
        <f>IF(OR(CV54&lt;$D$20,CV54&gt;$D$23),0,$D$28*(1+Вводные!$G$46)^MIN(MAX(0,12*(YEAR(CV54)-YEAR($D$20))+MONTH(CV54)-MONTH($D$20)),MAX(0,12*(YEAR($D$22)-YEAR($D$20))+MONTH($D$22)-MONTH($D$20)))*(1+Вводные!$G$47)^MAX(0,12*(YEAR(CV54)-YEAR($D$22))+MONTH(CV54)-MONTH($D$22)))</f>
        <v>0</v>
      </c>
      <c r="CW64" s="597">
        <f>IF(OR(CW54&lt;$D$20,CW54&gt;$D$23),0,$D$28*(1+Вводные!$G$46)^MIN(MAX(0,12*(YEAR(CW54)-YEAR($D$20))+MONTH(CW54)-MONTH($D$20)),MAX(0,12*(YEAR($D$22)-YEAR($D$20))+MONTH($D$22)-MONTH($D$20)))*(1+Вводные!$G$47)^MAX(0,12*(YEAR(CW54)-YEAR($D$22))+MONTH(CW54)-MONTH($D$22)))</f>
        <v>0</v>
      </c>
      <c r="CX64" s="597">
        <f>IF(OR(CX54&lt;$D$20,CX54&gt;$D$23),0,$D$28*(1+Вводные!$G$46)^MIN(MAX(0,12*(YEAR(CX54)-YEAR($D$20))+MONTH(CX54)-MONTH($D$20)),MAX(0,12*(YEAR($D$22)-YEAR($D$20))+MONTH($D$22)-MONTH($D$20)))*(1+Вводные!$G$47)^MAX(0,12*(YEAR(CX54)-YEAR($D$22))+MONTH(CX54)-MONTH($D$22)))</f>
        <v>0</v>
      </c>
      <c r="CY64" s="597">
        <f>IF(OR(CY54&lt;$D$20,CY54&gt;$D$23),0,$D$28*(1+Вводные!$G$46)^MIN(MAX(0,12*(YEAR(CY54)-YEAR($D$20))+MONTH(CY54)-MONTH($D$20)),MAX(0,12*(YEAR($D$22)-YEAR($D$20))+MONTH($D$22)-MONTH($D$20)))*(1+Вводные!$G$47)^MAX(0,12*(YEAR(CY54)-YEAR($D$22))+MONTH(CY54)-MONTH($D$22)))</f>
        <v>0</v>
      </c>
      <c r="CZ64" s="597">
        <f>IF(OR(CZ54&lt;$D$20,CZ54&gt;$D$23),0,$D$28*(1+Вводные!$G$46)^MIN(MAX(0,12*(YEAR(CZ54)-YEAR($D$20))+MONTH(CZ54)-MONTH($D$20)),MAX(0,12*(YEAR($D$22)-YEAR($D$20))+MONTH($D$22)-MONTH($D$20)))*(1+Вводные!$G$47)^MAX(0,12*(YEAR(CZ54)-YEAR($D$22))+MONTH(CZ54)-MONTH($D$22)))</f>
        <v>0</v>
      </c>
      <c r="DA64" s="597">
        <f>IF(OR(DA54&lt;$D$20,DA54&gt;$D$23),0,$D$28*(1+Вводные!$G$46)^MIN(MAX(0,12*(YEAR(DA54)-YEAR($D$20))+MONTH(DA54)-MONTH($D$20)),MAX(0,12*(YEAR($D$22)-YEAR($D$20))+MONTH($D$22)-MONTH($D$20)))*(1+Вводные!$G$47)^MAX(0,12*(YEAR(DA54)-YEAR($D$22))+MONTH(DA54)-MONTH($D$22)))</f>
        <v>0</v>
      </c>
      <c r="DB64" s="597">
        <f>IF(OR(DB54&lt;$D$20,DB54&gt;$D$23),0,$D$28*(1+Вводные!$G$46)^MIN(MAX(0,12*(YEAR(DB54)-YEAR($D$20))+MONTH(DB54)-MONTH($D$20)),MAX(0,12*(YEAR($D$22)-YEAR($D$20))+MONTH($D$22)-MONTH($D$20)))*(1+Вводные!$G$47)^MAX(0,12*(YEAR(DB54)-YEAR($D$22))+MONTH(DB54)-MONTH($D$22)))</f>
        <v>0</v>
      </c>
      <c r="DC64" s="597">
        <f>IF(OR(DC54&lt;$D$20,DC54&gt;$D$23),0,$D$28*(1+Вводные!$G$46)^MIN(MAX(0,12*(YEAR(DC54)-YEAR($D$20))+MONTH(DC54)-MONTH($D$20)),MAX(0,12*(YEAR($D$22)-YEAR($D$20))+MONTH($D$22)-MONTH($D$20)))*(1+Вводные!$G$47)^MAX(0,12*(YEAR(DC54)-YEAR($D$22))+MONTH(DC54)-MONTH($D$22)))</f>
        <v>0</v>
      </c>
    </row>
    <row r="65" spans="3:107" x14ac:dyDescent="0.25">
      <c r="C65" s="226" t="s">
        <v>1188</v>
      </c>
      <c r="D65" s="401">
        <f>Вводные!G12</f>
        <v>650</v>
      </c>
      <c r="H65" s="597">
        <f>IFERROR(IF(H64=0,0,H64/Вводные!$G$11*Вводные!$G$12),0)</f>
        <v>0</v>
      </c>
      <c r="I65" s="597">
        <f>IFERROR(IF(I64=0,0,I64/Вводные!$G$11*Вводные!$G$12),0)</f>
        <v>0</v>
      </c>
      <c r="J65" s="597">
        <f>IFERROR(IF(J64=0,0,J64/Вводные!$G$11*Вводные!$G$12),0)</f>
        <v>0</v>
      </c>
      <c r="K65" s="597">
        <f>IFERROR(IF(K64=0,0,K64/Вводные!$G$11*Вводные!$G$12),0)</f>
        <v>0</v>
      </c>
      <c r="L65" s="597">
        <f>IFERROR(IF(L64=0,0,L64/Вводные!$G$11*Вводные!$G$12),0)</f>
        <v>0</v>
      </c>
      <c r="M65" s="597">
        <f>IFERROR(IF(M64=0,0,M64/Вводные!$G$11*Вводные!$G$12),0)</f>
        <v>0</v>
      </c>
      <c r="N65" s="597">
        <f>IFERROR(IF(N64=0,0,N64/Вводные!$G$11*Вводные!$G$12),0)</f>
        <v>0</v>
      </c>
      <c r="O65" s="597">
        <f>IFERROR(IF(O64=0,0,O64/Вводные!$G$11*Вводные!$G$12),0)</f>
        <v>0</v>
      </c>
      <c r="P65" s="597">
        <f>IFERROR(IF(P64=0,0,P64/Вводные!$G$11*Вводные!$G$12),0)</f>
        <v>0</v>
      </c>
      <c r="Q65" s="597">
        <f>IFERROR(IF(Q64=0,0,Q64/Вводные!$G$11*Вводные!$G$12),0)</f>
        <v>0</v>
      </c>
      <c r="R65" s="597">
        <f>IFERROR(IF(R64=0,0,R64/Вводные!$G$11*Вводные!$G$12),0)</f>
        <v>0</v>
      </c>
      <c r="S65" s="597">
        <f>IFERROR(IF(S64=0,0,S64/Вводные!$G$11*Вводные!$G$12),0)</f>
        <v>0</v>
      </c>
      <c r="T65" s="597">
        <f>IFERROR(IF(T64=0,0,T64/Вводные!$G$11*Вводные!$G$12),0)</f>
        <v>0</v>
      </c>
      <c r="U65" s="597">
        <f>IFERROR(IF(U64=0,0,U64/Вводные!$G$11*Вводные!$G$12),0)</f>
        <v>0</v>
      </c>
      <c r="V65" s="597">
        <f>IFERROR(IF(V64=0,0,V64/Вводные!$G$11*Вводные!$G$12),0)</f>
        <v>0</v>
      </c>
      <c r="W65" s="597">
        <f>IFERROR(IF(W64=0,0,W64/Вводные!$G$11*Вводные!$G$12),0)</f>
        <v>0</v>
      </c>
      <c r="X65" s="597">
        <f>IFERROR(IF(X64=0,0,X64/Вводные!$G$11*Вводные!$G$12),0)</f>
        <v>0</v>
      </c>
      <c r="Y65" s="597">
        <f>IFERROR(IF(Y64=0,0,Y64/Вводные!$G$11*Вводные!$G$12),0)</f>
        <v>0</v>
      </c>
      <c r="Z65" s="597">
        <f>IFERROR(IF(Z64=0,0,Z64/Вводные!$G$11*Вводные!$G$12),0)</f>
        <v>650</v>
      </c>
      <c r="AA65" s="597">
        <f>IFERROR(IF(AA64=0,0,AA64/Вводные!$G$11*Вводные!$G$12),0)</f>
        <v>657.14467994179381</v>
      </c>
      <c r="AB65" s="597">
        <f>IFERROR(IF(AB64=0,0,AB64/Вводные!$G$11*Вводные!$G$12),0)</f>
        <v>664.36789288585021</v>
      </c>
      <c r="AC65" s="597">
        <f>IFERROR(IF(AC64=0,0,AC64/Вводные!$G$11*Вводные!$G$12),0)</f>
        <v>671.67050205242458</v>
      </c>
      <c r="AD65" s="597">
        <f>IFERROR(IF(AD64=0,0,AD64/Вводные!$G$11*Вводные!$G$12),0)</f>
        <v>679.05338015013001</v>
      </c>
      <c r="AE65" s="597">
        <f>IFERROR(IF(AE64=0,0,AE64/Вводные!$G$11*Вводные!$G$12),0)</f>
        <v>686.51740948023144</v>
      </c>
      <c r="AF65" s="597">
        <f>IFERROR(IF(AF64=0,0,AF64/Вводные!$G$11*Вводные!$G$12),0)</f>
        <v>694.06348204208632</v>
      </c>
      <c r="AG65" s="597">
        <f>IFERROR(IF(AG64=0,0,AG64/Вводные!$G$11*Вводные!$G$12),0)</f>
        <v>701.69249963974437</v>
      </c>
      <c r="AH65" s="597">
        <f>IFERROR(IF(AH64=0,0,AH64/Вводные!$G$11*Вводные!$G$12),0)</f>
        <v>709.40537398971844</v>
      </c>
      <c r="AI65" s="597">
        <f>IFERROR(IF(AI64=0,0,AI64/Вводные!$G$11*Вводные!$G$12),0)</f>
        <v>717.20302682994168</v>
      </c>
      <c r="AJ65" s="597">
        <f>IFERROR(IF(AJ64=0,0,AJ64/Вводные!$G$11*Вводные!$G$12),0)</f>
        <v>725.08639002991958</v>
      </c>
      <c r="AK65" s="597">
        <f>IFERROR(IF(AK64=0,0,AK64/Вводные!$G$11*Вводные!$G$12),0)</f>
        <v>733.05640570209573</v>
      </c>
      <c r="AL65" s="597">
        <f>IFERROR(IF(AL64=0,0,AL64/Вводные!$G$11*Вводные!$G$12),0)</f>
        <v>741.11402631443912</v>
      </c>
      <c r="AM65" s="597">
        <f>IFERROR(IF(AM64=0,0,AM64/Вводные!$G$11*Вводные!$G$12),0)</f>
        <v>749.26021480427119</v>
      </c>
      <c r="AN65" s="597">
        <f>IFERROR(IF(AN64=0,0,AN64/Вводные!$G$11*Вводные!$G$12),0)</f>
        <v>757.49594469334227</v>
      </c>
      <c r="AO65" s="597">
        <f>IFERROR(IF(AO64=0,0,AO64/Вводные!$G$11*Вводные!$G$12),0)</f>
        <v>765.82220020417412</v>
      </c>
      <c r="AP65" s="597">
        <f>IFERROR(IF(AP64=0,0,AP64/Вводные!$G$11*Вводные!$G$12),0)</f>
        <v>774.23997637768048</v>
      </c>
      <c r="AQ65" s="597">
        <f>IFERROR(IF(AQ64=0,0,AQ64/Вводные!$G$11*Вводные!$G$12),0)</f>
        <v>782.75027919208128</v>
      </c>
      <c r="AR65" s="597">
        <f>IFERROR(IF(AR64=0,0,AR64/Вводные!$G$11*Вводные!$G$12),0)</f>
        <v>791.3541256831229</v>
      </c>
      <c r="AS65" s="597">
        <f>IFERROR(IF(AS64=0,0,AS64/Вводные!$G$11*Вводные!$G$12),0)</f>
        <v>800.05254406562153</v>
      </c>
      <c r="AT65" s="597">
        <f>IFERROR(IF(AT64=0,0,AT64/Вводные!$G$11*Вводные!$G$12),0)</f>
        <v>808.84657385633955</v>
      </c>
      <c r="AU65" s="597">
        <f>IFERROR(IF(AU64=0,0,AU64/Вводные!$G$11*Вводные!$G$12),0)</f>
        <v>817.73726599821646</v>
      </c>
      <c r="AV65" s="597">
        <f>IFERROR(IF(AV64=0,0,AV64/Вводные!$G$11*Вводные!$G$12),0)</f>
        <v>826.72568298596229</v>
      </c>
      <c r="AW65" s="597">
        <f>IFERROR(IF(AW64=0,0,AW64/Вводные!$G$11*Вводные!$G$12),0)</f>
        <v>835.8128989930326</v>
      </c>
      <c r="AX65" s="597">
        <f>IFERROR(IF(AX64=0,0,AX64/Вводные!$G$11*Вводные!$G$12),0)</f>
        <v>844.99999999999875</v>
      </c>
      <c r="AY65" s="597">
        <f>IFERROR(IF(AY64=0,0,AY64/Вводные!$G$11*Вводные!$G$12),0)</f>
        <v>847.08399795759522</v>
      </c>
      <c r="AZ65" s="597">
        <f>IFERROR(IF(AZ64=0,0,AZ64/Вводные!$G$11*Вводные!$G$12),0)</f>
        <v>849.17313561636013</v>
      </c>
      <c r="BA65" s="597">
        <f>IFERROR(IF(BA64=0,0,BA64/Вводные!$G$11*Вводные!$G$12),0)</f>
        <v>851.26742565218308</v>
      </c>
      <c r="BB65" s="597">
        <f>IFERROR(IF(BB64=0,0,BB64/Вводные!$G$11*Вводные!$G$12),0)</f>
        <v>853.36688077221572</v>
      </c>
      <c r="BC65" s="597">
        <f>IFERROR(IF(BC64=0,0,BC64/Вводные!$G$11*Вводные!$G$12),0)</f>
        <v>855.47151371494942</v>
      </c>
      <c r="BD65" s="597">
        <f>IFERROR(IF(BD64=0,0,BD64/Вводные!$G$11*Вводные!$G$12),0)</f>
        <v>857.58133725029143</v>
      </c>
      <c r="BE65" s="597">
        <f>IFERROR(IF(BE64=0,0,BE64/Вводные!$G$11*Вводные!$G$12),0)</f>
        <v>0</v>
      </c>
      <c r="BF65" s="597">
        <f>IFERROR(IF(BF64=0,0,BF64/Вводные!$G$11*Вводные!$G$12),0)</f>
        <v>0</v>
      </c>
      <c r="BG65" s="597">
        <f>IFERROR(IF(BG64=0,0,BG64/Вводные!$G$11*Вводные!$G$12),0)</f>
        <v>0</v>
      </c>
      <c r="BH65" s="597">
        <f>IFERROR(IF(BH64=0,0,BH64/Вводные!$G$11*Вводные!$G$12),0)</f>
        <v>0</v>
      </c>
      <c r="BI65" s="597">
        <f>IFERROR(IF(BI64=0,0,BI64/Вводные!$G$11*Вводные!$G$12),0)</f>
        <v>0</v>
      </c>
      <c r="BJ65" s="597">
        <f>IFERROR(IF(BJ64=0,0,BJ64/Вводные!$G$11*Вводные!$G$12),0)</f>
        <v>0</v>
      </c>
      <c r="BK65" s="597">
        <f>IFERROR(IF(BK64=0,0,BK64/Вводные!$G$11*Вводные!$G$12),0)</f>
        <v>0</v>
      </c>
      <c r="BL65" s="597">
        <f>IFERROR(IF(BL64=0,0,BL64/Вводные!$G$11*Вводные!$G$12),0)</f>
        <v>0</v>
      </c>
      <c r="BM65" s="597">
        <f>IFERROR(IF(BM64=0,0,BM64/Вводные!$G$11*Вводные!$G$12),0)</f>
        <v>0</v>
      </c>
      <c r="BN65" s="597">
        <f>IFERROR(IF(BN64=0,0,BN64/Вводные!$G$11*Вводные!$G$12),0)</f>
        <v>0</v>
      </c>
      <c r="BO65" s="597">
        <f>IFERROR(IF(BO64=0,0,BO64/Вводные!$G$11*Вводные!$G$12),0)</f>
        <v>0</v>
      </c>
      <c r="BP65" s="597">
        <f>IFERROR(IF(BP64=0,0,BP64/Вводные!$G$11*Вводные!$G$12),0)</f>
        <v>0</v>
      </c>
      <c r="BQ65" s="597">
        <f>IFERROR(IF(BQ64=0,0,BQ64/Вводные!$G$11*Вводные!$G$12),0)</f>
        <v>0</v>
      </c>
      <c r="BR65" s="597">
        <f>IFERROR(IF(BR64=0,0,BR64/Вводные!$G$11*Вводные!$G$12),0)</f>
        <v>0</v>
      </c>
      <c r="BS65" s="597">
        <f>IFERROR(IF(BS64=0,0,BS64/Вводные!$G$11*Вводные!$G$12),0)</f>
        <v>0</v>
      </c>
      <c r="BT65" s="597">
        <f>IFERROR(IF(BT64=0,0,BT64/Вводные!$G$11*Вводные!$G$12),0)</f>
        <v>0</v>
      </c>
      <c r="BU65" s="597">
        <f>IFERROR(IF(BU64=0,0,BU64/Вводные!$G$11*Вводные!$G$12),0)</f>
        <v>0</v>
      </c>
      <c r="BV65" s="597">
        <f>IFERROR(IF(BV64=0,0,BV64/Вводные!$G$11*Вводные!$G$12),0)</f>
        <v>0</v>
      </c>
      <c r="BW65" s="597">
        <f>IFERROR(IF(BW64=0,0,BW64/Вводные!$G$11*Вводные!$G$12),0)</f>
        <v>0</v>
      </c>
      <c r="BX65" s="597">
        <f>IFERROR(IF(BX64=0,0,BX64/Вводные!$G$11*Вводные!$G$12),0)</f>
        <v>0</v>
      </c>
      <c r="BY65" s="597">
        <f>IFERROR(IF(BY64=0,0,BY64/Вводные!$G$11*Вводные!$G$12),0)</f>
        <v>0</v>
      </c>
      <c r="BZ65" s="597">
        <f>IFERROR(IF(BZ64=0,0,BZ64/Вводные!$G$11*Вводные!$G$12),0)</f>
        <v>0</v>
      </c>
      <c r="CA65" s="597">
        <f>IFERROR(IF(CA64=0,0,CA64/Вводные!$G$11*Вводные!$G$12),0)</f>
        <v>0</v>
      </c>
      <c r="CB65" s="597">
        <f>IFERROR(IF(CB64=0,0,CB64/Вводные!$G$11*Вводные!$G$12),0)</f>
        <v>0</v>
      </c>
      <c r="CC65" s="597">
        <f>IFERROR(IF(CC64=0,0,CC64/Вводные!$G$11*Вводные!$G$12),0)</f>
        <v>0</v>
      </c>
      <c r="CD65" s="597">
        <f>IFERROR(IF(CD64=0,0,CD64/Вводные!$G$11*Вводные!$G$12),0)</f>
        <v>0</v>
      </c>
      <c r="CE65" s="597">
        <f>IFERROR(IF(CE64=0,0,CE64/Вводные!$G$11*Вводные!$G$12),0)</f>
        <v>0</v>
      </c>
      <c r="CF65" s="597">
        <f>IFERROR(IF(CF64=0,0,CF64/Вводные!$G$11*Вводные!$G$12),0)</f>
        <v>0</v>
      </c>
      <c r="CG65" s="597">
        <f>IFERROR(IF(CG64=0,0,CG64/Вводные!$G$11*Вводные!$G$12),0)</f>
        <v>0</v>
      </c>
      <c r="CH65" s="597">
        <f>IFERROR(IF(CH64=0,0,CH64/Вводные!$G$11*Вводные!$G$12),0)</f>
        <v>0</v>
      </c>
      <c r="CI65" s="597">
        <f>IFERROR(IF(CI64=0,0,CI64/Вводные!$G$11*Вводные!$G$12),0)</f>
        <v>0</v>
      </c>
      <c r="CJ65" s="597">
        <f>IFERROR(IF(CJ64=0,0,CJ64/Вводные!$G$11*Вводные!$G$12),0)</f>
        <v>0</v>
      </c>
      <c r="CK65" s="597">
        <f>IFERROR(IF(CK64=0,0,CK64/Вводные!$G$11*Вводные!$G$12),0)</f>
        <v>0</v>
      </c>
      <c r="CL65" s="597">
        <f>IFERROR(IF(CL64=0,0,CL64/Вводные!$G$11*Вводные!$G$12),0)</f>
        <v>0</v>
      </c>
      <c r="CM65" s="597">
        <f>IFERROR(IF(CM64=0,0,CM64/Вводные!$G$11*Вводные!$G$12),0)</f>
        <v>0</v>
      </c>
      <c r="CN65" s="597">
        <f>IFERROR(IF(CN64=0,0,CN64/Вводные!$G$11*Вводные!$G$12),0)</f>
        <v>0</v>
      </c>
      <c r="CO65" s="597">
        <f>IFERROR(IF(CO64=0,0,CO64/Вводные!$G$11*Вводные!$G$12),0)</f>
        <v>0</v>
      </c>
      <c r="CP65" s="597">
        <f>IFERROR(IF(CP64=0,0,CP64/Вводные!$G$11*Вводные!$G$12),0)</f>
        <v>0</v>
      </c>
      <c r="CQ65" s="597">
        <f>IFERROR(IF(CQ64=0,0,CQ64/Вводные!$G$11*Вводные!$G$12),0)</f>
        <v>0</v>
      </c>
      <c r="CR65" s="597">
        <f>IFERROR(IF(CR64=0,0,CR64/Вводные!$G$11*Вводные!$G$12),0)</f>
        <v>0</v>
      </c>
      <c r="CS65" s="597">
        <f>IFERROR(IF(CS64=0,0,CS64/Вводные!$G$11*Вводные!$G$12),0)</f>
        <v>0</v>
      </c>
      <c r="CT65" s="597">
        <f>IFERROR(IF(CT64=0,0,CT64/Вводные!$G$11*Вводные!$G$12),0)</f>
        <v>0</v>
      </c>
      <c r="CU65" s="597">
        <f>IFERROR(IF(CU64=0,0,CU64/Вводные!$G$11*Вводные!$G$12),0)</f>
        <v>0</v>
      </c>
      <c r="CV65" s="597">
        <f>IFERROR(IF(CV64=0,0,CV64/Вводные!$G$11*Вводные!$G$12),0)</f>
        <v>0</v>
      </c>
      <c r="CW65" s="597">
        <f>IFERROR(IF(CW64=0,0,CW64/Вводные!$G$11*Вводные!$G$12),0)</f>
        <v>0</v>
      </c>
      <c r="CX65" s="597">
        <f>IFERROR(IF(CX64=0,0,CX64/Вводные!$G$11*Вводные!$G$12),0)</f>
        <v>0</v>
      </c>
      <c r="CY65" s="597">
        <f>IFERROR(IF(CY64=0,0,CY64/Вводные!$G$11*Вводные!$G$12),0)</f>
        <v>0</v>
      </c>
      <c r="CZ65" s="597">
        <f>IFERROR(IF(CZ64=0,0,CZ64/Вводные!$G$11*Вводные!$G$12),0)</f>
        <v>0</v>
      </c>
      <c r="DA65" s="597">
        <f>IFERROR(IF(DA64=0,0,DA64/Вводные!$G$11*Вводные!$G$12),0)</f>
        <v>0</v>
      </c>
      <c r="DB65" s="597">
        <f>IFERROR(IF(DB64=0,0,DB64/Вводные!$G$11*Вводные!$G$12),0)</f>
        <v>0</v>
      </c>
      <c r="DC65" s="597">
        <f>IFERROR(IF(DC64=0,0,DC64/Вводные!$G$11*Вводные!$G$12),0)</f>
        <v>0</v>
      </c>
    </row>
    <row r="66" spans="3:107" x14ac:dyDescent="0.25">
      <c r="C66" s="226" t="s">
        <v>1189</v>
      </c>
      <c r="D66" s="401">
        <f>Вводные!G13</f>
        <v>4000</v>
      </c>
      <c r="H66" s="597">
        <f>IFERROR(IF(H64=0,0,H64/Вводные!$G$11*Вводные!$G$13),0)</f>
        <v>0</v>
      </c>
      <c r="I66" s="597">
        <f>IFERROR(IF(I64=0,0,I64/Вводные!$G$11*Вводные!$G$13),0)</f>
        <v>0</v>
      </c>
      <c r="J66" s="597">
        <f>IFERROR(IF(J64=0,0,J64/Вводные!$G$11*Вводные!$G$13),0)</f>
        <v>0</v>
      </c>
      <c r="K66" s="597">
        <f>IFERROR(IF(K64=0,0,K64/Вводные!$G$11*Вводные!$G$13),0)</f>
        <v>0</v>
      </c>
      <c r="L66" s="597">
        <f>IFERROR(IF(L64=0,0,L64/Вводные!$G$11*Вводные!$G$13),0)</f>
        <v>0</v>
      </c>
      <c r="M66" s="597">
        <f>IFERROR(IF(M64=0,0,M64/Вводные!$G$11*Вводные!$G$13),0)</f>
        <v>0</v>
      </c>
      <c r="N66" s="597">
        <f>IFERROR(IF(N64=0,0,N64/Вводные!$G$11*Вводные!$G$13),0)</f>
        <v>0</v>
      </c>
      <c r="O66" s="597">
        <f>IFERROR(IF(O64=0,0,O64/Вводные!$G$11*Вводные!$G$13),0)</f>
        <v>0</v>
      </c>
      <c r="P66" s="597">
        <f>IFERROR(IF(P64=0,0,P64/Вводные!$G$11*Вводные!$G$13),0)</f>
        <v>0</v>
      </c>
      <c r="Q66" s="597">
        <f>IFERROR(IF(Q64=0,0,Q64/Вводные!$G$11*Вводные!$G$13),0)</f>
        <v>0</v>
      </c>
      <c r="R66" s="597">
        <f>IFERROR(IF(R64=0,0,R64/Вводные!$G$11*Вводные!$G$13),0)</f>
        <v>0</v>
      </c>
      <c r="S66" s="597">
        <f>IFERROR(IF(S64=0,0,S64/Вводные!$G$11*Вводные!$G$13),0)</f>
        <v>0</v>
      </c>
      <c r="T66" s="597">
        <f>IFERROR(IF(T64=0,0,T64/Вводные!$G$11*Вводные!$G$13),0)</f>
        <v>0</v>
      </c>
      <c r="U66" s="597">
        <f>IFERROR(IF(U64=0,0,U64/Вводные!$G$11*Вводные!$G$13),0)</f>
        <v>0</v>
      </c>
      <c r="V66" s="597">
        <f>IFERROR(IF(V64=0,0,V64/Вводные!$G$11*Вводные!$G$13),0)</f>
        <v>0</v>
      </c>
      <c r="W66" s="597">
        <f>IFERROR(IF(W64=0,0,W64/Вводные!$G$11*Вводные!$G$13),0)</f>
        <v>0</v>
      </c>
      <c r="X66" s="597">
        <f>IFERROR(IF(X64=0,0,X64/Вводные!$G$11*Вводные!$G$13),0)</f>
        <v>0</v>
      </c>
      <c r="Y66" s="597">
        <f>IFERROR(IF(Y64=0,0,Y64/Вводные!$G$11*Вводные!$G$13),0)</f>
        <v>0</v>
      </c>
      <c r="Z66" s="597">
        <f>IFERROR(IF(Z64=0,0,Z64/Вводные!$G$11*Вводные!$G$13),0)</f>
        <v>4000</v>
      </c>
      <c r="AA66" s="597">
        <f>IFERROR(IF(AA64=0,0,AA64/Вводные!$G$11*Вводные!$G$13),0)</f>
        <v>4043.9672611802698</v>
      </c>
      <c r="AB66" s="597">
        <f>IFERROR(IF(AB64=0,0,AB64/Вводные!$G$11*Вводные!$G$13),0)</f>
        <v>4088.4178023744626</v>
      </c>
      <c r="AC66" s="597">
        <f>IFERROR(IF(AC64=0,0,AC64/Вводные!$G$11*Вводные!$G$13),0)</f>
        <v>4133.3569357072283</v>
      </c>
      <c r="AD66" s="597">
        <f>IFERROR(IF(AD64=0,0,AD64/Вводные!$G$11*Вводные!$G$13),0)</f>
        <v>4178.7900316931082</v>
      </c>
      <c r="AE66" s="597">
        <f>IFERROR(IF(AE64=0,0,AE64/Вводные!$G$11*Вводные!$G$13),0)</f>
        <v>4224.7225198783472</v>
      </c>
      <c r="AF66" s="597">
        <f>IFERROR(IF(AF64=0,0,AF64/Вводные!$G$11*Вводные!$G$13),0)</f>
        <v>4271.1598894897616</v>
      </c>
      <c r="AG66" s="597">
        <f>IFERROR(IF(AG64=0,0,AG64/Вводные!$G$11*Вводные!$G$13),0)</f>
        <v>4318.1076900907346</v>
      </c>
      <c r="AH66" s="597">
        <f>IFERROR(IF(AH64=0,0,AH64/Вводные!$G$11*Вводные!$G$13),0)</f>
        <v>4365.5715322444212</v>
      </c>
      <c r="AI66" s="597">
        <f>IFERROR(IF(AI64=0,0,AI64/Вводные!$G$11*Вводные!$G$13),0)</f>
        <v>4413.5570881842559</v>
      </c>
      <c r="AJ66" s="597">
        <f>IFERROR(IF(AJ64=0,0,AJ64/Вводные!$G$11*Вводные!$G$13),0)</f>
        <v>4462.0700924918128</v>
      </c>
      <c r="AK66" s="597">
        <f>IFERROR(IF(AK64=0,0,AK64/Вводные!$G$11*Вводные!$G$13),0)</f>
        <v>4511.1163427821275</v>
      </c>
      <c r="AL66" s="597">
        <f>IFERROR(IF(AL64=0,0,AL64/Вводные!$G$11*Вводные!$G$13),0)</f>
        <v>4560.7017003965484</v>
      </c>
      <c r="AM66" s="597">
        <f>IFERROR(IF(AM64=0,0,AM64/Вводные!$G$11*Вводные!$G$13),0)</f>
        <v>4610.8320911032069</v>
      </c>
      <c r="AN66" s="597">
        <f>IFERROR(IF(AN64=0,0,AN64/Вводные!$G$11*Вводные!$G$13),0)</f>
        <v>4661.5135058051828</v>
      </c>
      <c r="AO66" s="597">
        <f>IFERROR(IF(AO64=0,0,AO64/Вводные!$G$11*Вводные!$G$13),0)</f>
        <v>4712.7520012564564</v>
      </c>
      <c r="AP66" s="597">
        <f>IFERROR(IF(AP64=0,0,AP64/Вводные!$G$11*Вводные!$G$13),0)</f>
        <v>4764.5537007857256</v>
      </c>
      <c r="AQ66" s="597">
        <f>IFERROR(IF(AQ64=0,0,AQ64/Вводные!$G$11*Вводные!$G$13),0)</f>
        <v>4816.9247950281924</v>
      </c>
      <c r="AR66" s="597">
        <f>IFERROR(IF(AR64=0,0,AR64/Вводные!$G$11*Вводные!$G$13),0)</f>
        <v>4869.8715426653716</v>
      </c>
      <c r="AS66" s="597">
        <f>IFERROR(IF(AS64=0,0,AS64/Вводные!$G$11*Вводные!$G$13),0)</f>
        <v>4923.4002711730554</v>
      </c>
      <c r="AT66" s="597">
        <f>IFERROR(IF(AT64=0,0,AT64/Вводные!$G$11*Вводные!$G$13),0)</f>
        <v>4977.5173775774738</v>
      </c>
      <c r="AU66" s="597">
        <f>IFERROR(IF(AU64=0,0,AU64/Вводные!$G$11*Вводные!$G$13),0)</f>
        <v>5032.2293292197937</v>
      </c>
      <c r="AV66" s="597">
        <f>IFERROR(IF(AV64=0,0,AV64/Вводные!$G$11*Вводные!$G$13),0)</f>
        <v>5087.542664528999</v>
      </c>
      <c r="AW66" s="597">
        <f>IFERROR(IF(AW64=0,0,AW64/Вводные!$G$11*Вводные!$G$13),0)</f>
        <v>5143.4639938032778</v>
      </c>
      <c r="AX66" s="597">
        <f>IFERROR(IF(AX64=0,0,AX64/Вводные!$G$11*Вводные!$G$13),0)</f>
        <v>5199.9999999999918</v>
      </c>
      <c r="AY66" s="597">
        <f>IFERROR(IF(AY64=0,0,AY64/Вводные!$G$11*Вводные!$G$13),0)</f>
        <v>5212.824602815971</v>
      </c>
      <c r="AZ66" s="597">
        <f>IFERROR(IF(AZ64=0,0,AZ64/Вводные!$G$11*Вводные!$G$13),0)</f>
        <v>5225.6808345622167</v>
      </c>
      <c r="BA66" s="597">
        <f>IFERROR(IF(BA64=0,0,BA64/Вводные!$G$11*Вводные!$G$13),0)</f>
        <v>5238.5687732442038</v>
      </c>
      <c r="BB66" s="597">
        <f>IFERROR(IF(BB64=0,0,BB64/Вводные!$G$11*Вводные!$G$13),0)</f>
        <v>5251.4884970597886</v>
      </c>
      <c r="BC66" s="597">
        <f>IFERROR(IF(BC64=0,0,BC64/Вводные!$G$11*Вводные!$G$13),0)</f>
        <v>5264.4400843996882</v>
      </c>
      <c r="BD66" s="597">
        <f>IFERROR(IF(BD64=0,0,BD64/Вводные!$G$11*Вводные!$G$13),0)</f>
        <v>5277.4236138479473</v>
      </c>
      <c r="BE66" s="597">
        <f>IFERROR(IF(BE64=0,0,BE64/Вводные!$G$11*Вводные!$G$13),0)</f>
        <v>0</v>
      </c>
      <c r="BF66" s="597">
        <f>IFERROR(IF(BF64=0,0,BF64/Вводные!$G$11*Вводные!$G$13),0)</f>
        <v>0</v>
      </c>
      <c r="BG66" s="597">
        <f>IFERROR(IF(BG64=0,0,BG64/Вводные!$G$11*Вводные!$G$13),0)</f>
        <v>0</v>
      </c>
      <c r="BH66" s="597">
        <f>IFERROR(IF(BH64=0,0,BH64/Вводные!$G$11*Вводные!$G$13),0)</f>
        <v>0</v>
      </c>
      <c r="BI66" s="597">
        <f>IFERROR(IF(BI64=0,0,BI64/Вводные!$G$11*Вводные!$G$13),0)</f>
        <v>0</v>
      </c>
      <c r="BJ66" s="597">
        <f>IFERROR(IF(BJ64=0,0,BJ64/Вводные!$G$11*Вводные!$G$13),0)</f>
        <v>0</v>
      </c>
      <c r="BK66" s="597">
        <f>IFERROR(IF(BK64=0,0,BK64/Вводные!$G$11*Вводные!$G$13),0)</f>
        <v>0</v>
      </c>
      <c r="BL66" s="597">
        <f>IFERROR(IF(BL64=0,0,BL64/Вводные!$G$11*Вводные!$G$13),0)</f>
        <v>0</v>
      </c>
      <c r="BM66" s="597">
        <f>IFERROR(IF(BM64=0,0,BM64/Вводные!$G$11*Вводные!$G$13),0)</f>
        <v>0</v>
      </c>
      <c r="BN66" s="597">
        <f>IFERROR(IF(BN64=0,0,BN64/Вводные!$G$11*Вводные!$G$13),0)</f>
        <v>0</v>
      </c>
      <c r="BO66" s="597">
        <f>IFERROR(IF(BO64=0,0,BO64/Вводные!$G$11*Вводные!$G$13),0)</f>
        <v>0</v>
      </c>
      <c r="BP66" s="597">
        <f>IFERROR(IF(BP64=0,0,BP64/Вводные!$G$11*Вводные!$G$13),0)</f>
        <v>0</v>
      </c>
      <c r="BQ66" s="597">
        <f>IFERROR(IF(BQ64=0,0,BQ64/Вводные!$G$11*Вводные!$G$13),0)</f>
        <v>0</v>
      </c>
      <c r="BR66" s="597">
        <f>IFERROR(IF(BR64=0,0,BR64/Вводные!$G$11*Вводные!$G$13),0)</f>
        <v>0</v>
      </c>
      <c r="BS66" s="597">
        <f>IFERROR(IF(BS64=0,0,BS64/Вводные!$G$11*Вводные!$G$13),0)</f>
        <v>0</v>
      </c>
      <c r="BT66" s="597">
        <f>IFERROR(IF(BT64=0,0,BT64/Вводные!$G$11*Вводные!$G$13),0)</f>
        <v>0</v>
      </c>
      <c r="BU66" s="597">
        <f>IFERROR(IF(BU64=0,0,BU64/Вводные!$G$11*Вводные!$G$13),0)</f>
        <v>0</v>
      </c>
      <c r="BV66" s="597">
        <f>IFERROR(IF(BV64=0,0,BV64/Вводные!$G$11*Вводные!$G$13),0)</f>
        <v>0</v>
      </c>
      <c r="BW66" s="597">
        <f>IFERROR(IF(BW64=0,0,BW64/Вводные!$G$11*Вводные!$G$13),0)</f>
        <v>0</v>
      </c>
      <c r="BX66" s="597">
        <f>IFERROR(IF(BX64=0,0,BX64/Вводные!$G$11*Вводные!$G$13),0)</f>
        <v>0</v>
      </c>
      <c r="BY66" s="597">
        <f>IFERROR(IF(BY64=0,0,BY64/Вводные!$G$11*Вводные!$G$13),0)</f>
        <v>0</v>
      </c>
      <c r="BZ66" s="597">
        <f>IFERROR(IF(BZ64=0,0,BZ64/Вводные!$G$11*Вводные!$G$13),0)</f>
        <v>0</v>
      </c>
      <c r="CA66" s="597">
        <f>IFERROR(IF(CA64=0,0,CA64/Вводные!$G$11*Вводные!$G$13),0)</f>
        <v>0</v>
      </c>
      <c r="CB66" s="597">
        <f>IFERROR(IF(CB64=0,0,CB64/Вводные!$G$11*Вводные!$G$13),0)</f>
        <v>0</v>
      </c>
      <c r="CC66" s="597">
        <f>IFERROR(IF(CC64=0,0,CC64/Вводные!$G$11*Вводные!$G$13),0)</f>
        <v>0</v>
      </c>
      <c r="CD66" s="597">
        <f>IFERROR(IF(CD64=0,0,CD64/Вводные!$G$11*Вводные!$G$13),0)</f>
        <v>0</v>
      </c>
      <c r="CE66" s="597">
        <f>IFERROR(IF(CE64=0,0,CE64/Вводные!$G$11*Вводные!$G$13),0)</f>
        <v>0</v>
      </c>
      <c r="CF66" s="597">
        <f>IFERROR(IF(CF64=0,0,CF64/Вводные!$G$11*Вводные!$G$13),0)</f>
        <v>0</v>
      </c>
      <c r="CG66" s="597">
        <f>IFERROR(IF(CG64=0,0,CG64/Вводные!$G$11*Вводные!$G$13),0)</f>
        <v>0</v>
      </c>
      <c r="CH66" s="597">
        <f>IFERROR(IF(CH64=0,0,CH64/Вводные!$G$11*Вводные!$G$13),0)</f>
        <v>0</v>
      </c>
      <c r="CI66" s="597">
        <f>IFERROR(IF(CI64=0,0,CI64/Вводные!$G$11*Вводные!$G$13),0)</f>
        <v>0</v>
      </c>
      <c r="CJ66" s="597">
        <f>IFERROR(IF(CJ64=0,0,CJ64/Вводные!$G$11*Вводные!$G$13),0)</f>
        <v>0</v>
      </c>
      <c r="CK66" s="597">
        <f>IFERROR(IF(CK64=0,0,CK64/Вводные!$G$11*Вводные!$G$13),0)</f>
        <v>0</v>
      </c>
      <c r="CL66" s="597">
        <f>IFERROR(IF(CL64=0,0,CL64/Вводные!$G$11*Вводные!$G$13),0)</f>
        <v>0</v>
      </c>
      <c r="CM66" s="597">
        <f>IFERROR(IF(CM64=0,0,CM64/Вводные!$G$11*Вводные!$G$13),0)</f>
        <v>0</v>
      </c>
      <c r="CN66" s="597">
        <f>IFERROR(IF(CN64=0,0,CN64/Вводные!$G$11*Вводные!$G$13),0)</f>
        <v>0</v>
      </c>
      <c r="CO66" s="597">
        <f>IFERROR(IF(CO64=0,0,CO64/Вводные!$G$11*Вводные!$G$13),0)</f>
        <v>0</v>
      </c>
      <c r="CP66" s="597">
        <f>IFERROR(IF(CP64=0,0,CP64/Вводные!$G$11*Вводные!$G$13),0)</f>
        <v>0</v>
      </c>
      <c r="CQ66" s="597">
        <f>IFERROR(IF(CQ64=0,0,CQ64/Вводные!$G$11*Вводные!$G$13),0)</f>
        <v>0</v>
      </c>
      <c r="CR66" s="597">
        <f>IFERROR(IF(CR64=0,0,CR64/Вводные!$G$11*Вводные!$G$13),0)</f>
        <v>0</v>
      </c>
      <c r="CS66" s="597">
        <f>IFERROR(IF(CS64=0,0,CS64/Вводные!$G$11*Вводные!$G$13),0)</f>
        <v>0</v>
      </c>
      <c r="CT66" s="597">
        <f>IFERROR(IF(CT64=0,0,CT64/Вводные!$G$11*Вводные!$G$13),0)</f>
        <v>0</v>
      </c>
      <c r="CU66" s="597">
        <f>IFERROR(IF(CU64=0,0,CU64/Вводные!$G$11*Вводные!$G$13),0)</f>
        <v>0</v>
      </c>
      <c r="CV66" s="597">
        <f>IFERROR(IF(CV64=0,0,CV64/Вводные!$G$11*Вводные!$G$13),0)</f>
        <v>0</v>
      </c>
      <c r="CW66" s="597">
        <f>IFERROR(IF(CW64=0,0,CW64/Вводные!$G$11*Вводные!$G$13),0)</f>
        <v>0</v>
      </c>
      <c r="CX66" s="597">
        <f>IFERROR(IF(CX64=0,0,CX64/Вводные!$G$11*Вводные!$G$13),0)</f>
        <v>0</v>
      </c>
      <c r="CY66" s="597">
        <f>IFERROR(IF(CY64=0,0,CY64/Вводные!$G$11*Вводные!$G$13),0)</f>
        <v>0</v>
      </c>
      <c r="CZ66" s="597">
        <f>IFERROR(IF(CZ64=0,0,CZ64/Вводные!$G$11*Вводные!$G$13),0)</f>
        <v>0</v>
      </c>
      <c r="DA66" s="597">
        <f>IFERROR(IF(DA64=0,0,DA64/Вводные!$G$11*Вводные!$G$13),0)</f>
        <v>0</v>
      </c>
      <c r="DB66" s="597">
        <f>IFERROR(IF(DB64=0,0,DB64/Вводные!$G$11*Вводные!$G$13),0)</f>
        <v>0</v>
      </c>
      <c r="DC66" s="597">
        <f>IFERROR(IF(DC64=0,0,DC64/Вводные!$G$11*Вводные!$G$13),0)</f>
        <v>0</v>
      </c>
    </row>
    <row r="67" spans="3:107" x14ac:dyDescent="0.25">
      <c r="C67" s="226" t="s">
        <v>1190</v>
      </c>
      <c r="D67" s="401">
        <f>Вводные!G14</f>
        <v>1000</v>
      </c>
      <c r="H67" s="597">
        <f>IFERROR(IF(H64=0,0,H64/Вводные!$G$11*Вводные!$G$14),0)</f>
        <v>0</v>
      </c>
      <c r="I67" s="597">
        <f>IFERROR(IF(I64=0,0,I64/Вводные!$G$11*Вводные!$G$14),0)</f>
        <v>0</v>
      </c>
      <c r="J67" s="597">
        <f>IFERROR(IF(J64=0,0,J64/Вводные!$G$11*Вводные!$G$14),0)</f>
        <v>0</v>
      </c>
      <c r="K67" s="597">
        <f>IFERROR(IF(K64=0,0,K64/Вводные!$G$11*Вводные!$G$14),0)</f>
        <v>0</v>
      </c>
      <c r="L67" s="597">
        <f>IFERROR(IF(L64=0,0,L64/Вводные!$G$11*Вводные!$G$14),0)</f>
        <v>0</v>
      </c>
      <c r="M67" s="597">
        <f>IFERROR(IF(M64=0,0,M64/Вводные!$G$11*Вводные!$G$14),0)</f>
        <v>0</v>
      </c>
      <c r="N67" s="597">
        <f>IFERROR(IF(N64=0,0,N64/Вводные!$G$11*Вводные!$G$14),0)</f>
        <v>0</v>
      </c>
      <c r="O67" s="597">
        <f>IFERROR(IF(O64=0,0,O64/Вводные!$G$11*Вводные!$G$14),0)</f>
        <v>0</v>
      </c>
      <c r="P67" s="597">
        <f>IFERROR(IF(P64=0,0,P64/Вводные!$G$11*Вводные!$G$14),0)</f>
        <v>0</v>
      </c>
      <c r="Q67" s="597">
        <f>IFERROR(IF(Q64=0,0,Q64/Вводные!$G$11*Вводные!$G$14),0)</f>
        <v>0</v>
      </c>
      <c r="R67" s="597">
        <f>IFERROR(IF(R64=0,0,R64/Вводные!$G$11*Вводные!$G$14),0)</f>
        <v>0</v>
      </c>
      <c r="S67" s="597">
        <f>IFERROR(IF(S64=0,0,S64/Вводные!$G$11*Вводные!$G$14),0)</f>
        <v>0</v>
      </c>
      <c r="T67" s="597">
        <f>IFERROR(IF(T64=0,0,T64/Вводные!$G$11*Вводные!$G$14),0)</f>
        <v>0</v>
      </c>
      <c r="U67" s="597">
        <f>IFERROR(IF(U64=0,0,U64/Вводные!$G$11*Вводные!$G$14),0)</f>
        <v>0</v>
      </c>
      <c r="V67" s="597">
        <f>IFERROR(IF(V64=0,0,V64/Вводные!$G$11*Вводные!$G$14),0)</f>
        <v>0</v>
      </c>
      <c r="W67" s="597">
        <f>IFERROR(IF(W64=0,0,W64/Вводные!$G$11*Вводные!$G$14),0)</f>
        <v>0</v>
      </c>
      <c r="X67" s="597">
        <f>IFERROR(IF(X64=0,0,X64/Вводные!$G$11*Вводные!$G$14),0)</f>
        <v>0</v>
      </c>
      <c r="Y67" s="597">
        <f>IFERROR(IF(Y64=0,0,Y64/Вводные!$G$11*Вводные!$G$14),0)</f>
        <v>0</v>
      </c>
      <c r="Z67" s="597">
        <f>IFERROR(IF(Z64=0,0,Z64/Вводные!$G$11*Вводные!$G$14),0)</f>
        <v>1000</v>
      </c>
      <c r="AA67" s="597">
        <f>IFERROR(IF(AA64=0,0,AA64/Вводные!$G$11*Вводные!$G$14),0)</f>
        <v>1010.9918152950675</v>
      </c>
      <c r="AB67" s="597">
        <f>IFERROR(IF(AB64=0,0,AB64/Вводные!$G$11*Вводные!$G$14),0)</f>
        <v>1022.1044505936156</v>
      </c>
      <c r="AC67" s="597">
        <f>IFERROR(IF(AC64=0,0,AC64/Вводные!$G$11*Вводные!$G$14),0)</f>
        <v>1033.3392339268071</v>
      </c>
      <c r="AD67" s="597">
        <f>IFERROR(IF(AD64=0,0,AD64/Вводные!$G$11*Вводные!$G$14),0)</f>
        <v>1044.697507923277</v>
      </c>
      <c r="AE67" s="597">
        <f>IFERROR(IF(AE64=0,0,AE64/Вводные!$G$11*Вводные!$G$14),0)</f>
        <v>1056.1806299695868</v>
      </c>
      <c r="AF67" s="597">
        <f>IFERROR(IF(AF64=0,0,AF64/Вводные!$G$11*Вводные!$G$14),0)</f>
        <v>1067.7899723724404</v>
      </c>
      <c r="AG67" s="597">
        <f>IFERROR(IF(AG64=0,0,AG64/Вводные!$G$11*Вводные!$G$14),0)</f>
        <v>1079.5269225226837</v>
      </c>
      <c r="AH67" s="597">
        <f>IFERROR(IF(AH64=0,0,AH64/Вводные!$G$11*Вводные!$G$14),0)</f>
        <v>1091.3928830611053</v>
      </c>
      <c r="AI67" s="597">
        <f>IFERROR(IF(AI64=0,0,AI64/Вводные!$G$11*Вводные!$G$14),0)</f>
        <v>1103.389272046064</v>
      </c>
      <c r="AJ67" s="597">
        <f>IFERROR(IF(AJ64=0,0,AJ64/Вводные!$G$11*Вводные!$G$14),0)</f>
        <v>1115.5175231229532</v>
      </c>
      <c r="AK67" s="597">
        <f>IFERROR(IF(AK64=0,0,AK64/Вводные!$G$11*Вводные!$G$14),0)</f>
        <v>1127.7790856955319</v>
      </c>
      <c r="AL67" s="597">
        <f>IFERROR(IF(AL64=0,0,AL64/Вводные!$G$11*Вводные!$G$14),0)</f>
        <v>1140.1754250991371</v>
      </c>
      <c r="AM67" s="597">
        <f>IFERROR(IF(AM64=0,0,AM64/Вводные!$G$11*Вводные!$G$14),0)</f>
        <v>1152.7080227758017</v>
      </c>
      <c r="AN67" s="597">
        <f>IFERROR(IF(AN64=0,0,AN64/Вводные!$G$11*Вводные!$G$14),0)</f>
        <v>1165.3783764512957</v>
      </c>
      <c r="AO67" s="597">
        <f>IFERROR(IF(AO64=0,0,AO64/Вводные!$G$11*Вводные!$G$14),0)</f>
        <v>1178.1880003141141</v>
      </c>
      <c r="AP67" s="597">
        <f>IFERROR(IF(AP64=0,0,AP64/Вводные!$G$11*Вводные!$G$14),0)</f>
        <v>1191.1384251964314</v>
      </c>
      <c r="AQ67" s="597">
        <f>IFERROR(IF(AQ64=0,0,AQ64/Вводные!$G$11*Вводные!$G$14),0)</f>
        <v>1204.2311987570481</v>
      </c>
      <c r="AR67" s="597">
        <f>IFERROR(IF(AR64=0,0,AR64/Вводные!$G$11*Вводные!$G$14),0)</f>
        <v>1217.4678856663429</v>
      </c>
      <c r="AS67" s="597">
        <f>IFERROR(IF(AS64=0,0,AS64/Вводные!$G$11*Вводные!$G$14),0)</f>
        <v>1230.8500677932639</v>
      </c>
      <c r="AT67" s="597">
        <f>IFERROR(IF(AT64=0,0,AT64/Вводные!$G$11*Вводные!$G$14),0)</f>
        <v>1244.3793443943684</v>
      </c>
      <c r="AU67" s="597">
        <f>IFERROR(IF(AU64=0,0,AU64/Вводные!$G$11*Вводные!$G$14),0)</f>
        <v>1258.0573323049484</v>
      </c>
      <c r="AV67" s="597">
        <f>IFERROR(IF(AV64=0,0,AV64/Вводные!$G$11*Вводные!$G$14),0)</f>
        <v>1271.8856661322498</v>
      </c>
      <c r="AW67" s="597">
        <f>IFERROR(IF(AW64=0,0,AW64/Вводные!$G$11*Вводные!$G$14),0)</f>
        <v>1285.8659984508195</v>
      </c>
      <c r="AX67" s="597">
        <f>IFERROR(IF(AX64=0,0,AX64/Вводные!$G$11*Вводные!$G$14),0)</f>
        <v>1299.999999999998</v>
      </c>
      <c r="AY67" s="597">
        <f>IFERROR(IF(AY64=0,0,AY64/Вводные!$G$11*Вводные!$G$14),0)</f>
        <v>1303.2061507039928</v>
      </c>
      <c r="AZ67" s="597">
        <f>IFERROR(IF(AZ64=0,0,AZ64/Вводные!$G$11*Вводные!$G$14),0)</f>
        <v>1306.4202086405542</v>
      </c>
      <c r="BA67" s="597">
        <f>IFERROR(IF(BA64=0,0,BA64/Вводные!$G$11*Вводные!$G$14),0)</f>
        <v>1309.642193311051</v>
      </c>
      <c r="BB67" s="597">
        <f>IFERROR(IF(BB64=0,0,BB64/Вводные!$G$11*Вводные!$G$14),0)</f>
        <v>1312.8721242649472</v>
      </c>
      <c r="BC67" s="597">
        <f>IFERROR(IF(BC64=0,0,BC64/Вводные!$G$11*Вводные!$G$14),0)</f>
        <v>1316.1100210999221</v>
      </c>
      <c r="BD67" s="597">
        <f>IFERROR(IF(BD64=0,0,BD64/Вводные!$G$11*Вводные!$G$14),0)</f>
        <v>1319.3559034619868</v>
      </c>
      <c r="BE67" s="597">
        <f>IFERROR(IF(BE64=0,0,BE64/Вводные!$G$11*Вводные!$G$14),0)</f>
        <v>0</v>
      </c>
      <c r="BF67" s="597">
        <f>IFERROR(IF(BF64=0,0,BF64/Вводные!$G$11*Вводные!$G$14),0)</f>
        <v>0</v>
      </c>
      <c r="BG67" s="597">
        <f>IFERROR(IF(BG64=0,0,BG64/Вводные!$G$11*Вводные!$G$14),0)</f>
        <v>0</v>
      </c>
      <c r="BH67" s="597">
        <f>IFERROR(IF(BH64=0,0,BH64/Вводные!$G$11*Вводные!$G$14),0)</f>
        <v>0</v>
      </c>
      <c r="BI67" s="597">
        <f>IFERROR(IF(BI64=0,0,BI64/Вводные!$G$11*Вводные!$G$14),0)</f>
        <v>0</v>
      </c>
      <c r="BJ67" s="597">
        <f>IFERROR(IF(BJ64=0,0,BJ64/Вводные!$G$11*Вводные!$G$14),0)</f>
        <v>0</v>
      </c>
      <c r="BK67" s="597">
        <f>IFERROR(IF(BK64=0,0,BK64/Вводные!$G$11*Вводные!$G$14),0)</f>
        <v>0</v>
      </c>
      <c r="BL67" s="597">
        <f>IFERROR(IF(BL64=0,0,BL64/Вводные!$G$11*Вводные!$G$14),0)</f>
        <v>0</v>
      </c>
      <c r="BM67" s="597">
        <f>IFERROR(IF(BM64=0,0,BM64/Вводные!$G$11*Вводные!$G$14),0)</f>
        <v>0</v>
      </c>
      <c r="BN67" s="597">
        <f>IFERROR(IF(BN64=0,0,BN64/Вводные!$G$11*Вводные!$G$14),0)</f>
        <v>0</v>
      </c>
      <c r="BO67" s="597">
        <f>IFERROR(IF(BO64=0,0,BO64/Вводные!$G$11*Вводные!$G$14),0)</f>
        <v>0</v>
      </c>
      <c r="BP67" s="597">
        <f>IFERROR(IF(BP64=0,0,BP64/Вводные!$G$11*Вводные!$G$14),0)</f>
        <v>0</v>
      </c>
      <c r="BQ67" s="597">
        <f>IFERROR(IF(BQ64=0,0,BQ64/Вводные!$G$11*Вводные!$G$14),0)</f>
        <v>0</v>
      </c>
      <c r="BR67" s="597">
        <f>IFERROR(IF(BR64=0,0,BR64/Вводные!$G$11*Вводные!$G$14),0)</f>
        <v>0</v>
      </c>
      <c r="BS67" s="597">
        <f>IFERROR(IF(BS64=0,0,BS64/Вводные!$G$11*Вводные!$G$14),0)</f>
        <v>0</v>
      </c>
      <c r="BT67" s="597">
        <f>IFERROR(IF(BT64=0,0,BT64/Вводные!$G$11*Вводные!$G$14),0)</f>
        <v>0</v>
      </c>
      <c r="BU67" s="597">
        <f>IFERROR(IF(BU64=0,0,BU64/Вводные!$G$11*Вводные!$G$14),0)</f>
        <v>0</v>
      </c>
      <c r="BV67" s="597">
        <f>IFERROR(IF(BV64=0,0,BV64/Вводные!$G$11*Вводные!$G$14),0)</f>
        <v>0</v>
      </c>
      <c r="BW67" s="597">
        <f>IFERROR(IF(BW64=0,0,BW64/Вводные!$G$11*Вводные!$G$14),0)</f>
        <v>0</v>
      </c>
      <c r="BX67" s="597">
        <f>IFERROR(IF(BX64=0,0,BX64/Вводные!$G$11*Вводные!$G$14),0)</f>
        <v>0</v>
      </c>
      <c r="BY67" s="597">
        <f>IFERROR(IF(BY64=0,0,BY64/Вводные!$G$11*Вводные!$G$14),0)</f>
        <v>0</v>
      </c>
      <c r="BZ67" s="597">
        <f>IFERROR(IF(BZ64=0,0,BZ64/Вводные!$G$11*Вводные!$G$14),0)</f>
        <v>0</v>
      </c>
      <c r="CA67" s="597">
        <f>IFERROR(IF(CA64=0,0,CA64/Вводные!$G$11*Вводные!$G$14),0)</f>
        <v>0</v>
      </c>
      <c r="CB67" s="597">
        <f>IFERROR(IF(CB64=0,0,CB64/Вводные!$G$11*Вводные!$G$14),0)</f>
        <v>0</v>
      </c>
      <c r="CC67" s="597">
        <f>IFERROR(IF(CC64=0,0,CC64/Вводные!$G$11*Вводные!$G$14),0)</f>
        <v>0</v>
      </c>
      <c r="CD67" s="597">
        <f>IFERROR(IF(CD64=0,0,CD64/Вводные!$G$11*Вводные!$G$14),0)</f>
        <v>0</v>
      </c>
      <c r="CE67" s="597">
        <f>IFERROR(IF(CE64=0,0,CE64/Вводные!$G$11*Вводные!$G$14),0)</f>
        <v>0</v>
      </c>
      <c r="CF67" s="597">
        <f>IFERROR(IF(CF64=0,0,CF64/Вводные!$G$11*Вводные!$G$14),0)</f>
        <v>0</v>
      </c>
      <c r="CG67" s="597">
        <f>IFERROR(IF(CG64=0,0,CG64/Вводные!$G$11*Вводные!$G$14),0)</f>
        <v>0</v>
      </c>
      <c r="CH67" s="597">
        <f>IFERROR(IF(CH64=0,0,CH64/Вводные!$G$11*Вводные!$G$14),0)</f>
        <v>0</v>
      </c>
      <c r="CI67" s="597">
        <f>IFERROR(IF(CI64=0,0,CI64/Вводные!$G$11*Вводные!$G$14),0)</f>
        <v>0</v>
      </c>
      <c r="CJ67" s="597">
        <f>IFERROR(IF(CJ64=0,0,CJ64/Вводные!$G$11*Вводные!$G$14),0)</f>
        <v>0</v>
      </c>
      <c r="CK67" s="597">
        <f>IFERROR(IF(CK64=0,0,CK64/Вводные!$G$11*Вводные!$G$14),0)</f>
        <v>0</v>
      </c>
      <c r="CL67" s="597">
        <f>IFERROR(IF(CL64=0,0,CL64/Вводные!$G$11*Вводные!$G$14),0)</f>
        <v>0</v>
      </c>
      <c r="CM67" s="597">
        <f>IFERROR(IF(CM64=0,0,CM64/Вводные!$G$11*Вводные!$G$14),0)</f>
        <v>0</v>
      </c>
      <c r="CN67" s="597">
        <f>IFERROR(IF(CN64=0,0,CN64/Вводные!$G$11*Вводные!$G$14),0)</f>
        <v>0</v>
      </c>
      <c r="CO67" s="597">
        <f>IFERROR(IF(CO64=0,0,CO64/Вводные!$G$11*Вводные!$G$14),0)</f>
        <v>0</v>
      </c>
      <c r="CP67" s="597">
        <f>IFERROR(IF(CP64=0,0,CP64/Вводные!$G$11*Вводные!$G$14),0)</f>
        <v>0</v>
      </c>
      <c r="CQ67" s="597">
        <f>IFERROR(IF(CQ64=0,0,CQ64/Вводные!$G$11*Вводные!$G$14),0)</f>
        <v>0</v>
      </c>
      <c r="CR67" s="597">
        <f>IFERROR(IF(CR64=0,0,CR64/Вводные!$G$11*Вводные!$G$14),0)</f>
        <v>0</v>
      </c>
      <c r="CS67" s="597">
        <f>IFERROR(IF(CS64=0,0,CS64/Вводные!$G$11*Вводные!$G$14),0)</f>
        <v>0</v>
      </c>
      <c r="CT67" s="597">
        <f>IFERROR(IF(CT64=0,0,CT64/Вводные!$G$11*Вводные!$G$14),0)</f>
        <v>0</v>
      </c>
      <c r="CU67" s="597">
        <f>IFERROR(IF(CU64=0,0,CU64/Вводные!$G$11*Вводные!$G$14),0)</f>
        <v>0</v>
      </c>
      <c r="CV67" s="597">
        <f>IFERROR(IF(CV64=0,0,CV64/Вводные!$G$11*Вводные!$G$14),0)</f>
        <v>0</v>
      </c>
      <c r="CW67" s="597">
        <f>IFERROR(IF(CW64=0,0,CW64/Вводные!$G$11*Вводные!$G$14),0)</f>
        <v>0</v>
      </c>
      <c r="CX67" s="597">
        <f>IFERROR(IF(CX64=0,0,CX64/Вводные!$G$11*Вводные!$G$14),0)</f>
        <v>0</v>
      </c>
      <c r="CY67" s="597">
        <f>IFERROR(IF(CY64=0,0,CY64/Вводные!$G$11*Вводные!$G$14),0)</f>
        <v>0</v>
      </c>
      <c r="CZ67" s="597">
        <f>IFERROR(IF(CZ64=0,0,CZ64/Вводные!$G$11*Вводные!$G$14),0)</f>
        <v>0</v>
      </c>
      <c r="DA67" s="597">
        <f>IFERROR(IF(DA64=0,0,DA64/Вводные!$G$11*Вводные!$G$14),0)</f>
        <v>0</v>
      </c>
      <c r="DB67" s="597">
        <f>IFERROR(IF(DB64=0,0,DB64/Вводные!$G$11*Вводные!$G$14),0)</f>
        <v>0</v>
      </c>
      <c r="DC67" s="597">
        <f>IFERROR(IF(DC64=0,0,DC64/Вводные!$G$11*Вводные!$G$14),0)</f>
        <v>0</v>
      </c>
    </row>
    <row r="68" spans="3:107" x14ac:dyDescent="0.25">
      <c r="C68" s="226" t="s">
        <v>1191</v>
      </c>
      <c r="H68" s="235">
        <f t="shared" ref="H68:AM68" si="117">$D$33*H59</f>
        <v>0</v>
      </c>
      <c r="I68" s="235">
        <f t="shared" si="117"/>
        <v>0</v>
      </c>
      <c r="J68" s="235">
        <f t="shared" si="117"/>
        <v>0</v>
      </c>
      <c r="K68" s="235">
        <f t="shared" si="117"/>
        <v>0</v>
      </c>
      <c r="L68" s="235">
        <f t="shared" si="117"/>
        <v>0</v>
      </c>
      <c r="M68" s="235">
        <f t="shared" si="117"/>
        <v>0</v>
      </c>
      <c r="N68" s="235">
        <f t="shared" si="117"/>
        <v>0</v>
      </c>
      <c r="O68" s="235">
        <f t="shared" si="117"/>
        <v>0</v>
      </c>
      <c r="P68" s="235">
        <f t="shared" si="117"/>
        <v>0</v>
      </c>
      <c r="Q68" s="235">
        <f t="shared" si="117"/>
        <v>0</v>
      </c>
      <c r="R68" s="235">
        <f t="shared" si="117"/>
        <v>0</v>
      </c>
      <c r="S68" s="235">
        <f t="shared" si="117"/>
        <v>0</v>
      </c>
      <c r="T68" s="235">
        <f t="shared" si="117"/>
        <v>0</v>
      </c>
      <c r="U68" s="235">
        <f t="shared" si="117"/>
        <v>0</v>
      </c>
      <c r="V68" s="235">
        <f t="shared" si="117"/>
        <v>0</v>
      </c>
      <c r="W68" s="235">
        <f t="shared" si="117"/>
        <v>0</v>
      </c>
      <c r="X68" s="235">
        <f t="shared" si="117"/>
        <v>0</v>
      </c>
      <c r="Y68" s="235">
        <f t="shared" si="117"/>
        <v>0</v>
      </c>
      <c r="Z68" s="235">
        <f t="shared" si="117"/>
        <v>0</v>
      </c>
      <c r="AA68" s="235">
        <f t="shared" si="117"/>
        <v>0</v>
      </c>
      <c r="AB68" s="235">
        <f t="shared" si="117"/>
        <v>0</v>
      </c>
      <c r="AC68" s="235">
        <f t="shared" si="117"/>
        <v>0</v>
      </c>
      <c r="AD68" s="235">
        <f t="shared" si="117"/>
        <v>0</v>
      </c>
      <c r="AE68" s="235">
        <f t="shared" si="117"/>
        <v>0</v>
      </c>
      <c r="AF68" s="235">
        <f t="shared" si="117"/>
        <v>0</v>
      </c>
      <c r="AG68" s="235">
        <f t="shared" si="117"/>
        <v>0</v>
      </c>
      <c r="AH68" s="235">
        <f t="shared" si="117"/>
        <v>0</v>
      </c>
      <c r="AI68" s="235">
        <f t="shared" si="117"/>
        <v>0</v>
      </c>
      <c r="AJ68" s="235">
        <f t="shared" si="117"/>
        <v>0</v>
      </c>
      <c r="AK68" s="235">
        <f t="shared" si="117"/>
        <v>0</v>
      </c>
      <c r="AL68" s="235">
        <f t="shared" si="117"/>
        <v>0</v>
      </c>
      <c r="AM68" s="235">
        <f t="shared" si="117"/>
        <v>0</v>
      </c>
      <c r="AN68" s="235">
        <f t="shared" ref="AN68:BS68" si="118">$D$33*AN59</f>
        <v>0</v>
      </c>
      <c r="AO68" s="235">
        <f t="shared" si="118"/>
        <v>0</v>
      </c>
      <c r="AP68" s="235">
        <f t="shared" si="118"/>
        <v>0</v>
      </c>
      <c r="AQ68" s="235">
        <f t="shared" si="118"/>
        <v>0</v>
      </c>
      <c r="AR68" s="235">
        <f t="shared" si="118"/>
        <v>0</v>
      </c>
      <c r="AS68" s="235">
        <f t="shared" si="118"/>
        <v>0</v>
      </c>
      <c r="AT68" s="235">
        <f t="shared" si="118"/>
        <v>0</v>
      </c>
      <c r="AU68" s="235">
        <f t="shared" si="118"/>
        <v>0</v>
      </c>
      <c r="AV68" s="235">
        <f t="shared" si="118"/>
        <v>0</v>
      </c>
      <c r="AW68" s="235">
        <f t="shared" si="118"/>
        <v>0</v>
      </c>
      <c r="AX68" s="235">
        <f t="shared" si="118"/>
        <v>0</v>
      </c>
      <c r="AY68" s="235">
        <f t="shared" si="118"/>
        <v>0</v>
      </c>
      <c r="AZ68" s="235">
        <f t="shared" si="118"/>
        <v>0</v>
      </c>
      <c r="BA68" s="235">
        <f t="shared" si="118"/>
        <v>0</v>
      </c>
      <c r="BB68" s="235">
        <f t="shared" si="118"/>
        <v>0</v>
      </c>
      <c r="BC68" s="235">
        <f t="shared" si="118"/>
        <v>0</v>
      </c>
      <c r="BD68" s="235">
        <f t="shared" si="118"/>
        <v>0</v>
      </c>
      <c r="BE68" s="235">
        <f t="shared" si="118"/>
        <v>0</v>
      </c>
      <c r="BF68" s="235">
        <f t="shared" si="118"/>
        <v>0</v>
      </c>
      <c r="BG68" s="235">
        <f t="shared" si="118"/>
        <v>0</v>
      </c>
      <c r="BH68" s="235">
        <f t="shared" si="118"/>
        <v>0</v>
      </c>
      <c r="BI68" s="235">
        <f t="shared" si="118"/>
        <v>0</v>
      </c>
      <c r="BJ68" s="235">
        <f t="shared" si="118"/>
        <v>0</v>
      </c>
      <c r="BK68" s="235">
        <f t="shared" si="118"/>
        <v>0</v>
      </c>
      <c r="BL68" s="235">
        <f t="shared" si="118"/>
        <v>0</v>
      </c>
      <c r="BM68" s="235">
        <f t="shared" si="118"/>
        <v>0</v>
      </c>
      <c r="BN68" s="235">
        <f t="shared" si="118"/>
        <v>0</v>
      </c>
      <c r="BO68" s="235">
        <f t="shared" si="118"/>
        <v>0</v>
      </c>
      <c r="BP68" s="235">
        <f t="shared" si="118"/>
        <v>0</v>
      </c>
      <c r="BQ68" s="235">
        <f t="shared" si="118"/>
        <v>0</v>
      </c>
      <c r="BR68" s="235">
        <f t="shared" si="118"/>
        <v>0</v>
      </c>
      <c r="BS68" s="235">
        <f t="shared" si="118"/>
        <v>0</v>
      </c>
      <c r="BT68" s="235">
        <f t="shared" ref="BT68:DC68" si="119">$D$33*BT59</f>
        <v>0</v>
      </c>
      <c r="BU68" s="235">
        <f t="shared" si="119"/>
        <v>0</v>
      </c>
      <c r="BV68" s="235">
        <f t="shared" si="119"/>
        <v>0</v>
      </c>
      <c r="BW68" s="235">
        <f t="shared" si="119"/>
        <v>0</v>
      </c>
      <c r="BX68" s="235">
        <f t="shared" si="119"/>
        <v>0</v>
      </c>
      <c r="BY68" s="235">
        <f t="shared" si="119"/>
        <v>0</v>
      </c>
      <c r="BZ68" s="235">
        <f t="shared" si="119"/>
        <v>0</v>
      </c>
      <c r="CA68" s="235">
        <f t="shared" si="119"/>
        <v>0</v>
      </c>
      <c r="CB68" s="235">
        <f t="shared" si="119"/>
        <v>0</v>
      </c>
      <c r="CC68" s="235">
        <f t="shared" si="119"/>
        <v>0</v>
      </c>
      <c r="CD68" s="235">
        <f t="shared" si="119"/>
        <v>0</v>
      </c>
      <c r="CE68" s="235">
        <f t="shared" si="119"/>
        <v>0</v>
      </c>
      <c r="CF68" s="235">
        <f t="shared" si="119"/>
        <v>0</v>
      </c>
      <c r="CG68" s="235">
        <f t="shared" si="119"/>
        <v>0</v>
      </c>
      <c r="CH68" s="235">
        <f t="shared" si="119"/>
        <v>0</v>
      </c>
      <c r="CI68" s="235">
        <f t="shared" si="119"/>
        <v>0</v>
      </c>
      <c r="CJ68" s="235">
        <f t="shared" si="119"/>
        <v>0</v>
      </c>
      <c r="CK68" s="235">
        <f t="shared" si="119"/>
        <v>0</v>
      </c>
      <c r="CL68" s="235">
        <f t="shared" si="119"/>
        <v>0</v>
      </c>
      <c r="CM68" s="235">
        <f t="shared" si="119"/>
        <v>0</v>
      </c>
      <c r="CN68" s="235">
        <f t="shared" si="119"/>
        <v>0</v>
      </c>
      <c r="CO68" s="235">
        <f t="shared" si="119"/>
        <v>0</v>
      </c>
      <c r="CP68" s="235">
        <f t="shared" si="119"/>
        <v>0</v>
      </c>
      <c r="CQ68" s="235">
        <f t="shared" si="119"/>
        <v>0</v>
      </c>
      <c r="CR68" s="235">
        <f t="shared" si="119"/>
        <v>0</v>
      </c>
      <c r="CS68" s="235">
        <f t="shared" si="119"/>
        <v>0</v>
      </c>
      <c r="CT68" s="235">
        <f t="shared" si="119"/>
        <v>0</v>
      </c>
      <c r="CU68" s="235">
        <f t="shared" si="119"/>
        <v>0</v>
      </c>
      <c r="CV68" s="235">
        <f t="shared" si="119"/>
        <v>0</v>
      </c>
      <c r="CW68" s="235">
        <f t="shared" si="119"/>
        <v>0</v>
      </c>
      <c r="CX68" s="235">
        <f t="shared" si="119"/>
        <v>0</v>
      </c>
      <c r="CY68" s="235">
        <f t="shared" si="119"/>
        <v>0</v>
      </c>
      <c r="CZ68" s="235">
        <f t="shared" si="119"/>
        <v>0</v>
      </c>
      <c r="DA68" s="235">
        <f t="shared" si="119"/>
        <v>0</v>
      </c>
      <c r="DB68" s="235">
        <f t="shared" si="119"/>
        <v>0</v>
      </c>
      <c r="DC68" s="235">
        <f t="shared" si="119"/>
        <v>0</v>
      </c>
    </row>
    <row r="69" spans="3:107" x14ac:dyDescent="0.25">
      <c r="H69" s="259">
        <f t="shared" ref="H69:AM69" si="120">IFERROR(INDEX($H$17:$DC$17,1,MATCH(H1-$B$35+1,$H$1:$DC$1,0)),0)</f>
        <v>0</v>
      </c>
      <c r="I69" s="259">
        <f t="shared" si="120"/>
        <v>0</v>
      </c>
      <c r="J69" s="259">
        <f t="shared" si="120"/>
        <v>0</v>
      </c>
      <c r="K69" s="259">
        <f t="shared" si="120"/>
        <v>0</v>
      </c>
      <c r="L69" s="259">
        <f t="shared" si="120"/>
        <v>0</v>
      </c>
      <c r="M69" s="259">
        <f t="shared" si="120"/>
        <v>0</v>
      </c>
      <c r="N69" s="259">
        <f t="shared" si="120"/>
        <v>0</v>
      </c>
      <c r="O69" s="259">
        <f t="shared" si="120"/>
        <v>0</v>
      </c>
      <c r="P69" s="259">
        <f t="shared" si="120"/>
        <v>0</v>
      </c>
      <c r="Q69" s="259">
        <f t="shared" si="120"/>
        <v>0</v>
      </c>
      <c r="R69" s="259">
        <f t="shared" si="120"/>
        <v>0</v>
      </c>
      <c r="S69" s="259">
        <f t="shared" si="120"/>
        <v>0</v>
      </c>
      <c r="T69" s="259">
        <f t="shared" si="120"/>
        <v>0</v>
      </c>
      <c r="U69" s="259">
        <f t="shared" si="120"/>
        <v>0</v>
      </c>
      <c r="V69" s="259">
        <f t="shared" si="120"/>
        <v>0</v>
      </c>
      <c r="W69" s="259">
        <f t="shared" si="120"/>
        <v>0</v>
      </c>
      <c r="X69" s="259">
        <f t="shared" si="120"/>
        <v>0</v>
      </c>
      <c r="Y69" s="259">
        <f t="shared" si="120"/>
        <v>0</v>
      </c>
      <c r="Z69" s="259">
        <f t="shared" si="120"/>
        <v>0</v>
      </c>
      <c r="AA69" s="259">
        <f t="shared" si="120"/>
        <v>0</v>
      </c>
      <c r="AB69" s="259">
        <f t="shared" si="120"/>
        <v>0</v>
      </c>
      <c r="AC69" s="259">
        <f t="shared" si="120"/>
        <v>0</v>
      </c>
      <c r="AD69" s="259">
        <f t="shared" si="120"/>
        <v>0</v>
      </c>
      <c r="AE69" s="259">
        <f t="shared" si="120"/>
        <v>0</v>
      </c>
      <c r="AF69" s="259">
        <f t="shared" si="120"/>
        <v>0</v>
      </c>
      <c r="AG69" s="259">
        <f t="shared" si="120"/>
        <v>0</v>
      </c>
      <c r="AH69" s="259">
        <f t="shared" si="120"/>
        <v>0</v>
      </c>
      <c r="AI69" s="259">
        <f t="shared" si="120"/>
        <v>0</v>
      </c>
      <c r="AJ69" s="259">
        <f t="shared" si="120"/>
        <v>0</v>
      </c>
      <c r="AK69" s="259">
        <f t="shared" si="120"/>
        <v>0</v>
      </c>
      <c r="AL69" s="259">
        <f t="shared" si="120"/>
        <v>0</v>
      </c>
      <c r="AM69" s="259">
        <f t="shared" si="120"/>
        <v>0</v>
      </c>
      <c r="AN69" s="259">
        <f t="shared" ref="AN69:BS69" si="121">IFERROR(INDEX($H$17:$DC$17,1,MATCH(AN1-$B$35+1,$H$1:$DC$1,0)),0)</f>
        <v>0</v>
      </c>
      <c r="AO69" s="259">
        <f t="shared" si="121"/>
        <v>0</v>
      </c>
      <c r="AP69" s="259">
        <f t="shared" si="121"/>
        <v>0</v>
      </c>
      <c r="AQ69" s="259">
        <f t="shared" si="121"/>
        <v>0</v>
      </c>
      <c r="AR69" s="259">
        <f t="shared" si="121"/>
        <v>0</v>
      </c>
      <c r="AS69" s="259">
        <f t="shared" si="121"/>
        <v>0</v>
      </c>
      <c r="AT69" s="259">
        <f t="shared" si="121"/>
        <v>0</v>
      </c>
      <c r="AU69" s="259">
        <f t="shared" si="121"/>
        <v>0</v>
      </c>
      <c r="AV69" s="259">
        <f t="shared" si="121"/>
        <v>0</v>
      </c>
      <c r="AW69" s="259">
        <f t="shared" si="121"/>
        <v>0</v>
      </c>
      <c r="AX69" s="259">
        <f t="shared" si="121"/>
        <v>0</v>
      </c>
      <c r="AY69" s="259">
        <f t="shared" si="121"/>
        <v>0</v>
      </c>
      <c r="AZ69" s="259">
        <f t="shared" si="121"/>
        <v>0</v>
      </c>
      <c r="BA69" s="259">
        <f t="shared" si="121"/>
        <v>0</v>
      </c>
      <c r="BB69" s="259">
        <f t="shared" si="121"/>
        <v>0</v>
      </c>
      <c r="BC69" s="259">
        <f t="shared" si="121"/>
        <v>0</v>
      </c>
      <c r="BD69" s="259">
        <f t="shared" si="121"/>
        <v>0</v>
      </c>
      <c r="BE69" s="259">
        <f t="shared" si="121"/>
        <v>0</v>
      </c>
      <c r="BF69" s="259">
        <f t="shared" si="121"/>
        <v>0</v>
      </c>
      <c r="BG69" s="259">
        <f t="shared" si="121"/>
        <v>0</v>
      </c>
      <c r="BH69" s="259">
        <f t="shared" si="121"/>
        <v>0</v>
      </c>
      <c r="BI69" s="259">
        <f t="shared" si="121"/>
        <v>0</v>
      </c>
      <c r="BJ69" s="259">
        <f t="shared" si="121"/>
        <v>0</v>
      </c>
      <c r="BK69" s="259">
        <f t="shared" si="121"/>
        <v>0</v>
      </c>
      <c r="BL69" s="259">
        <f t="shared" si="121"/>
        <v>0</v>
      </c>
      <c r="BM69" s="259">
        <f t="shared" si="121"/>
        <v>0</v>
      </c>
      <c r="BN69" s="259">
        <f t="shared" si="121"/>
        <v>0</v>
      </c>
      <c r="BO69" s="259">
        <f t="shared" si="121"/>
        <v>0</v>
      </c>
      <c r="BP69" s="259">
        <f t="shared" si="121"/>
        <v>0</v>
      </c>
      <c r="BQ69" s="259">
        <f t="shared" si="121"/>
        <v>0</v>
      </c>
      <c r="BR69" s="259">
        <f t="shared" si="121"/>
        <v>0</v>
      </c>
      <c r="BS69" s="259">
        <f t="shared" si="121"/>
        <v>0</v>
      </c>
      <c r="BT69" s="259">
        <f t="shared" ref="BT69:DC69" si="122">IFERROR(INDEX($H$17:$DC$17,1,MATCH(BT1-$B$35+1,$H$1:$DC$1,0)),0)</f>
        <v>0</v>
      </c>
      <c r="BU69" s="259">
        <f t="shared" si="122"/>
        <v>0</v>
      </c>
      <c r="BV69" s="259">
        <f t="shared" si="122"/>
        <v>0</v>
      </c>
      <c r="BW69" s="259">
        <f t="shared" si="122"/>
        <v>0</v>
      </c>
      <c r="BX69" s="259">
        <f t="shared" si="122"/>
        <v>0</v>
      </c>
      <c r="BY69" s="259">
        <f t="shared" si="122"/>
        <v>0</v>
      </c>
      <c r="BZ69" s="259">
        <f t="shared" si="122"/>
        <v>0</v>
      </c>
      <c r="CA69" s="259">
        <f t="shared" si="122"/>
        <v>0</v>
      </c>
      <c r="CB69" s="259">
        <f t="shared" si="122"/>
        <v>0</v>
      </c>
      <c r="CC69" s="259">
        <f t="shared" si="122"/>
        <v>0</v>
      </c>
      <c r="CD69" s="259">
        <f t="shared" si="122"/>
        <v>0</v>
      </c>
      <c r="CE69" s="259">
        <f t="shared" si="122"/>
        <v>0</v>
      </c>
      <c r="CF69" s="259">
        <f t="shared" si="122"/>
        <v>0</v>
      </c>
      <c r="CG69" s="259">
        <f t="shared" si="122"/>
        <v>0</v>
      </c>
      <c r="CH69" s="259">
        <f t="shared" si="122"/>
        <v>0</v>
      </c>
      <c r="CI69" s="259">
        <f t="shared" si="122"/>
        <v>0</v>
      </c>
      <c r="CJ69" s="259">
        <f t="shared" si="122"/>
        <v>0</v>
      </c>
      <c r="CK69" s="259">
        <f t="shared" si="122"/>
        <v>0</v>
      </c>
      <c r="CL69" s="259">
        <f t="shared" si="122"/>
        <v>0</v>
      </c>
      <c r="CM69" s="259">
        <f t="shared" si="122"/>
        <v>0</v>
      </c>
      <c r="CN69" s="259">
        <f t="shared" si="122"/>
        <v>0</v>
      </c>
      <c r="CO69" s="259">
        <f t="shared" si="122"/>
        <v>0</v>
      </c>
      <c r="CP69" s="259">
        <f t="shared" si="122"/>
        <v>0</v>
      </c>
      <c r="CQ69" s="259">
        <f t="shared" si="122"/>
        <v>0</v>
      </c>
      <c r="CR69" s="259">
        <f t="shared" si="122"/>
        <v>0</v>
      </c>
      <c r="CS69" s="259">
        <f t="shared" si="122"/>
        <v>0</v>
      </c>
      <c r="CT69" s="259">
        <f t="shared" si="122"/>
        <v>0</v>
      </c>
      <c r="CU69" s="259">
        <f t="shared" si="122"/>
        <v>0</v>
      </c>
      <c r="CV69" s="259">
        <f t="shared" si="122"/>
        <v>0</v>
      </c>
      <c r="CW69" s="259">
        <f t="shared" si="122"/>
        <v>0</v>
      </c>
      <c r="CX69" s="259">
        <f t="shared" si="122"/>
        <v>0</v>
      </c>
      <c r="CY69" s="259">
        <f t="shared" si="122"/>
        <v>0</v>
      </c>
      <c r="CZ69" s="259">
        <f t="shared" si="122"/>
        <v>0</v>
      </c>
      <c r="DA69" s="259">
        <f t="shared" si="122"/>
        <v>0</v>
      </c>
      <c r="DB69" s="259">
        <f t="shared" si="122"/>
        <v>0</v>
      </c>
      <c r="DC69" s="259">
        <f t="shared" si="122"/>
        <v>0</v>
      </c>
    </row>
    <row r="70" spans="3:107" x14ac:dyDescent="0.25">
      <c r="H70" s="207">
        <f t="shared" ref="H70:V70" si="123">$D$46*H$69*H56</f>
        <v>0</v>
      </c>
      <c r="I70" s="207">
        <f t="shared" si="123"/>
        <v>0</v>
      </c>
      <c r="J70" s="207">
        <f t="shared" si="123"/>
        <v>0</v>
      </c>
      <c r="K70" s="207">
        <f t="shared" si="123"/>
        <v>0</v>
      </c>
      <c r="L70" s="207">
        <f t="shared" si="123"/>
        <v>0</v>
      </c>
      <c r="M70" s="207">
        <f t="shared" si="123"/>
        <v>0</v>
      </c>
      <c r="N70" s="207">
        <f t="shared" si="123"/>
        <v>0</v>
      </c>
      <c r="O70" s="207">
        <f t="shared" si="123"/>
        <v>0</v>
      </c>
      <c r="P70" s="207">
        <f t="shared" si="123"/>
        <v>0</v>
      </c>
      <c r="Q70" s="207">
        <f t="shared" si="123"/>
        <v>0</v>
      </c>
      <c r="R70" s="207">
        <f t="shared" si="123"/>
        <v>0</v>
      </c>
      <c r="S70" s="207">
        <f t="shared" si="123"/>
        <v>0</v>
      </c>
      <c r="T70" s="207">
        <f t="shared" si="123"/>
        <v>0</v>
      </c>
      <c r="U70" s="207">
        <f t="shared" si="123"/>
        <v>0</v>
      </c>
      <c r="V70" s="207">
        <f t="shared" si="123"/>
        <v>0</v>
      </c>
      <c r="W70" s="207">
        <f t="shared" ref="W70:BS70" si="124">$D$46*W$69*W56</f>
        <v>0</v>
      </c>
      <c r="X70" s="207">
        <f t="shared" si="124"/>
        <v>0</v>
      </c>
      <c r="Y70" s="207">
        <f t="shared" si="124"/>
        <v>0</v>
      </c>
      <c r="Z70" s="207">
        <f t="shared" si="124"/>
        <v>0</v>
      </c>
      <c r="AA70" s="207">
        <f t="shared" si="124"/>
        <v>0</v>
      </c>
      <c r="AB70" s="207">
        <f t="shared" si="124"/>
        <v>0</v>
      </c>
      <c r="AC70" s="207">
        <f t="shared" si="124"/>
        <v>0</v>
      </c>
      <c r="AD70" s="207">
        <f t="shared" si="124"/>
        <v>0</v>
      </c>
      <c r="AE70" s="207">
        <f t="shared" si="124"/>
        <v>0</v>
      </c>
      <c r="AF70" s="207">
        <f t="shared" si="124"/>
        <v>0</v>
      </c>
      <c r="AG70" s="207">
        <f t="shared" si="124"/>
        <v>0</v>
      </c>
      <c r="AH70" s="207">
        <f t="shared" si="124"/>
        <v>0</v>
      </c>
      <c r="AI70" s="207">
        <f t="shared" si="124"/>
        <v>0</v>
      </c>
      <c r="AJ70" s="207">
        <f t="shared" si="124"/>
        <v>0</v>
      </c>
      <c r="AK70" s="207">
        <f t="shared" si="124"/>
        <v>0</v>
      </c>
      <c r="AL70" s="207">
        <f t="shared" si="124"/>
        <v>0</v>
      </c>
      <c r="AM70" s="207">
        <f t="shared" si="124"/>
        <v>0</v>
      </c>
      <c r="AN70" s="207">
        <f t="shared" si="124"/>
        <v>0</v>
      </c>
      <c r="AO70" s="207">
        <f t="shared" si="124"/>
        <v>0</v>
      </c>
      <c r="AP70" s="207">
        <f t="shared" si="124"/>
        <v>0</v>
      </c>
      <c r="AQ70" s="207">
        <f t="shared" si="124"/>
        <v>0</v>
      </c>
      <c r="AR70" s="207">
        <f t="shared" si="124"/>
        <v>0</v>
      </c>
      <c r="AS70" s="207">
        <f t="shared" si="124"/>
        <v>0</v>
      </c>
      <c r="AT70" s="207">
        <f t="shared" si="124"/>
        <v>0</v>
      </c>
      <c r="AU70" s="207">
        <f t="shared" si="124"/>
        <v>0</v>
      </c>
      <c r="AV70" s="207">
        <f t="shared" si="124"/>
        <v>0</v>
      </c>
      <c r="AW70" s="207">
        <f t="shared" si="124"/>
        <v>0</v>
      </c>
      <c r="AX70" s="207">
        <f t="shared" si="124"/>
        <v>0</v>
      </c>
      <c r="AY70" s="207">
        <f t="shared" si="124"/>
        <v>0</v>
      </c>
      <c r="AZ70" s="207">
        <f t="shared" si="124"/>
        <v>0</v>
      </c>
      <c r="BA70" s="207">
        <f t="shared" si="124"/>
        <v>0</v>
      </c>
      <c r="BB70" s="207">
        <f t="shared" si="124"/>
        <v>0</v>
      </c>
      <c r="BC70" s="207">
        <f t="shared" si="124"/>
        <v>0</v>
      </c>
      <c r="BD70" s="207">
        <f t="shared" si="124"/>
        <v>0</v>
      </c>
      <c r="BE70" s="207">
        <f t="shared" si="124"/>
        <v>0</v>
      </c>
      <c r="BF70" s="207">
        <f t="shared" si="124"/>
        <v>0</v>
      </c>
      <c r="BG70" s="207">
        <f t="shared" si="124"/>
        <v>0</v>
      </c>
      <c r="BH70" s="207">
        <f t="shared" si="124"/>
        <v>0</v>
      </c>
      <c r="BI70" s="207">
        <f t="shared" si="124"/>
        <v>0</v>
      </c>
      <c r="BJ70" s="207">
        <f t="shared" si="124"/>
        <v>0</v>
      </c>
      <c r="BK70" s="207">
        <f t="shared" si="124"/>
        <v>0</v>
      </c>
      <c r="BL70" s="207">
        <f t="shared" si="124"/>
        <v>0</v>
      </c>
      <c r="BM70" s="207">
        <f t="shared" si="124"/>
        <v>0</v>
      </c>
      <c r="BN70" s="207">
        <f t="shared" si="124"/>
        <v>0</v>
      </c>
      <c r="BO70" s="207">
        <f t="shared" si="124"/>
        <v>0</v>
      </c>
      <c r="BP70" s="207">
        <f t="shared" si="124"/>
        <v>0</v>
      </c>
      <c r="BQ70" s="207">
        <f t="shared" si="124"/>
        <v>0</v>
      </c>
      <c r="BR70" s="207">
        <f t="shared" si="124"/>
        <v>0</v>
      </c>
      <c r="BS70" s="207">
        <f t="shared" si="124"/>
        <v>0</v>
      </c>
      <c r="BT70" s="207">
        <f t="shared" ref="BT70:DC70" si="125">$D$46*BT$69*BT56</f>
        <v>0</v>
      </c>
      <c r="BU70" s="207">
        <f t="shared" si="125"/>
        <v>0</v>
      </c>
      <c r="BV70" s="207">
        <f t="shared" si="125"/>
        <v>0</v>
      </c>
      <c r="BW70" s="207">
        <f t="shared" si="125"/>
        <v>0</v>
      </c>
      <c r="BX70" s="207">
        <f t="shared" si="125"/>
        <v>0</v>
      </c>
      <c r="BY70" s="207">
        <f t="shared" si="125"/>
        <v>0</v>
      </c>
      <c r="BZ70" s="207">
        <f t="shared" si="125"/>
        <v>0</v>
      </c>
      <c r="CA70" s="207">
        <f t="shared" si="125"/>
        <v>0</v>
      </c>
      <c r="CB70" s="207">
        <f t="shared" si="125"/>
        <v>0</v>
      </c>
      <c r="CC70" s="207">
        <f t="shared" si="125"/>
        <v>0</v>
      </c>
      <c r="CD70" s="207">
        <f t="shared" si="125"/>
        <v>0</v>
      </c>
      <c r="CE70" s="207">
        <f t="shared" si="125"/>
        <v>0</v>
      </c>
      <c r="CF70" s="207">
        <f t="shared" si="125"/>
        <v>0</v>
      </c>
      <c r="CG70" s="207">
        <f t="shared" si="125"/>
        <v>0</v>
      </c>
      <c r="CH70" s="207">
        <f t="shared" si="125"/>
        <v>0</v>
      </c>
      <c r="CI70" s="207">
        <f t="shared" si="125"/>
        <v>0</v>
      </c>
      <c r="CJ70" s="207">
        <f t="shared" si="125"/>
        <v>0</v>
      </c>
      <c r="CK70" s="207">
        <f t="shared" si="125"/>
        <v>0</v>
      </c>
      <c r="CL70" s="207">
        <f t="shared" si="125"/>
        <v>0</v>
      </c>
      <c r="CM70" s="207">
        <f t="shared" si="125"/>
        <v>0</v>
      </c>
      <c r="CN70" s="207">
        <f t="shared" si="125"/>
        <v>0</v>
      </c>
      <c r="CO70" s="207">
        <f t="shared" si="125"/>
        <v>0</v>
      </c>
      <c r="CP70" s="207">
        <f t="shared" si="125"/>
        <v>0</v>
      </c>
      <c r="CQ70" s="207">
        <f t="shared" si="125"/>
        <v>0</v>
      </c>
      <c r="CR70" s="207">
        <f t="shared" si="125"/>
        <v>0</v>
      </c>
      <c r="CS70" s="207">
        <f t="shared" si="125"/>
        <v>0</v>
      </c>
      <c r="CT70" s="207">
        <f t="shared" si="125"/>
        <v>0</v>
      </c>
      <c r="CU70" s="207">
        <f t="shared" si="125"/>
        <v>0</v>
      </c>
      <c r="CV70" s="207">
        <f t="shared" si="125"/>
        <v>0</v>
      </c>
      <c r="CW70" s="207">
        <f t="shared" si="125"/>
        <v>0</v>
      </c>
      <c r="CX70" s="207">
        <f t="shared" si="125"/>
        <v>0</v>
      </c>
      <c r="CY70" s="207">
        <f t="shared" si="125"/>
        <v>0</v>
      </c>
      <c r="CZ70" s="207">
        <f t="shared" si="125"/>
        <v>0</v>
      </c>
      <c r="DA70" s="207">
        <f t="shared" si="125"/>
        <v>0</v>
      </c>
      <c r="DB70" s="207">
        <f t="shared" si="125"/>
        <v>0</v>
      </c>
      <c r="DC70" s="207">
        <f t="shared" si="125"/>
        <v>0</v>
      </c>
    </row>
    <row r="71" spans="3:107" x14ac:dyDescent="0.25">
      <c r="H71" s="207" t="e">
        <f t="shared" ref="H71:V71" si="126">MAX(H70*(1+INDEX($E$96:$E$125,H$55)),0)</f>
        <v>#VALUE!</v>
      </c>
      <c r="I71" s="207" t="e">
        <f t="shared" si="126"/>
        <v>#VALUE!</v>
      </c>
      <c r="J71" s="207" t="e">
        <f t="shared" si="126"/>
        <v>#VALUE!</v>
      </c>
      <c r="K71" s="207" t="e">
        <f t="shared" si="126"/>
        <v>#VALUE!</v>
      </c>
      <c r="L71" s="207" t="e">
        <f t="shared" si="126"/>
        <v>#VALUE!</v>
      </c>
      <c r="M71" s="207" t="e">
        <f t="shared" si="126"/>
        <v>#VALUE!</v>
      </c>
      <c r="N71" s="207" t="e">
        <f t="shared" si="126"/>
        <v>#VALUE!</v>
      </c>
      <c r="O71" s="207" t="e">
        <f t="shared" si="126"/>
        <v>#VALUE!</v>
      </c>
      <c r="P71" s="207" t="e">
        <f t="shared" si="126"/>
        <v>#VALUE!</v>
      </c>
      <c r="Q71" s="207" t="e">
        <f t="shared" si="126"/>
        <v>#VALUE!</v>
      </c>
      <c r="R71" s="207" t="e">
        <f t="shared" si="126"/>
        <v>#VALUE!</v>
      </c>
      <c r="S71" s="207" t="e">
        <f t="shared" si="126"/>
        <v>#VALUE!</v>
      </c>
      <c r="T71" s="207" t="e">
        <f t="shared" si="126"/>
        <v>#VALUE!</v>
      </c>
      <c r="U71" s="207" t="e">
        <f t="shared" si="126"/>
        <v>#VALUE!</v>
      </c>
      <c r="V71" s="207" t="e">
        <f t="shared" si="126"/>
        <v>#VALUE!</v>
      </c>
      <c r="W71" s="207"/>
      <c r="X71" s="207" t="e">
        <f t="shared" ref="X71:BC71" si="127">MAX(X70*(1+INDEX($E$96:$E$125,X$55)),0)</f>
        <v>#VALUE!</v>
      </c>
      <c r="Y71" s="207" t="e">
        <f t="shared" si="127"/>
        <v>#VALUE!</v>
      </c>
      <c r="Z71" s="207">
        <f t="shared" si="127"/>
        <v>0</v>
      </c>
      <c r="AA71" s="207">
        <f t="shared" si="127"/>
        <v>0</v>
      </c>
      <c r="AB71" s="207">
        <f t="shared" si="127"/>
        <v>0</v>
      </c>
      <c r="AC71" s="207">
        <f t="shared" si="127"/>
        <v>0</v>
      </c>
      <c r="AD71" s="207">
        <f t="shared" si="127"/>
        <v>0</v>
      </c>
      <c r="AE71" s="207">
        <f t="shared" si="127"/>
        <v>0</v>
      </c>
      <c r="AF71" s="207">
        <f t="shared" si="127"/>
        <v>0</v>
      </c>
      <c r="AG71" s="207">
        <f t="shared" si="127"/>
        <v>0</v>
      </c>
      <c r="AH71" s="207">
        <f t="shared" si="127"/>
        <v>0</v>
      </c>
      <c r="AI71" s="207">
        <f t="shared" si="127"/>
        <v>0</v>
      </c>
      <c r="AJ71" s="207">
        <f t="shared" si="127"/>
        <v>0</v>
      </c>
      <c r="AK71" s="207">
        <f t="shared" si="127"/>
        <v>0</v>
      </c>
      <c r="AL71" s="207">
        <f t="shared" si="127"/>
        <v>0</v>
      </c>
      <c r="AM71" s="207">
        <f t="shared" si="127"/>
        <v>0</v>
      </c>
      <c r="AN71" s="207">
        <f t="shared" si="127"/>
        <v>0</v>
      </c>
      <c r="AO71" s="207">
        <f t="shared" si="127"/>
        <v>0</v>
      </c>
      <c r="AP71" s="207">
        <f t="shared" si="127"/>
        <v>0</v>
      </c>
      <c r="AQ71" s="207">
        <f t="shared" si="127"/>
        <v>0</v>
      </c>
      <c r="AR71" s="207">
        <f t="shared" si="127"/>
        <v>0</v>
      </c>
      <c r="AS71" s="207">
        <f t="shared" si="127"/>
        <v>0</v>
      </c>
      <c r="AT71" s="207">
        <f t="shared" si="127"/>
        <v>0</v>
      </c>
      <c r="AU71" s="207">
        <f t="shared" si="127"/>
        <v>0</v>
      </c>
      <c r="AV71" s="207">
        <f t="shared" si="127"/>
        <v>0</v>
      </c>
      <c r="AW71" s="207">
        <f t="shared" si="127"/>
        <v>0</v>
      </c>
      <c r="AX71" s="207">
        <f t="shared" si="127"/>
        <v>0</v>
      </c>
      <c r="AY71" s="207">
        <f t="shared" si="127"/>
        <v>0</v>
      </c>
      <c r="AZ71" s="207">
        <f t="shared" si="127"/>
        <v>0</v>
      </c>
      <c r="BA71" s="207">
        <f t="shared" si="127"/>
        <v>0</v>
      </c>
      <c r="BB71" s="207">
        <f t="shared" si="127"/>
        <v>0</v>
      </c>
      <c r="BC71" s="207">
        <f t="shared" si="127"/>
        <v>0</v>
      </c>
      <c r="BD71" s="207">
        <f t="shared" ref="BD71:CI71" si="128">MAX(BD70*(1+INDEX($E$96:$E$125,BD$55)),0)</f>
        <v>0</v>
      </c>
      <c r="BE71" s="207" t="e">
        <f t="shared" si="128"/>
        <v>#VALUE!</v>
      </c>
      <c r="BF71" s="207" t="e">
        <f t="shared" si="128"/>
        <v>#VALUE!</v>
      </c>
      <c r="BG71" s="207" t="e">
        <f t="shared" si="128"/>
        <v>#VALUE!</v>
      </c>
      <c r="BH71" s="207" t="e">
        <f t="shared" si="128"/>
        <v>#VALUE!</v>
      </c>
      <c r="BI71" s="207" t="e">
        <f t="shared" si="128"/>
        <v>#VALUE!</v>
      </c>
      <c r="BJ71" s="207" t="e">
        <f t="shared" si="128"/>
        <v>#VALUE!</v>
      </c>
      <c r="BK71" s="207" t="e">
        <f t="shared" si="128"/>
        <v>#VALUE!</v>
      </c>
      <c r="BL71" s="207" t="e">
        <f t="shared" si="128"/>
        <v>#VALUE!</v>
      </c>
      <c r="BM71" s="207" t="e">
        <f t="shared" si="128"/>
        <v>#VALUE!</v>
      </c>
      <c r="BN71" s="207" t="e">
        <f t="shared" si="128"/>
        <v>#VALUE!</v>
      </c>
      <c r="BO71" s="207" t="e">
        <f t="shared" si="128"/>
        <v>#VALUE!</v>
      </c>
      <c r="BP71" s="207" t="e">
        <f t="shared" si="128"/>
        <v>#VALUE!</v>
      </c>
      <c r="BQ71" s="207" t="e">
        <f t="shared" si="128"/>
        <v>#VALUE!</v>
      </c>
      <c r="BR71" s="207" t="e">
        <f t="shared" si="128"/>
        <v>#VALUE!</v>
      </c>
      <c r="BS71" s="207" t="e">
        <f t="shared" si="128"/>
        <v>#VALUE!</v>
      </c>
      <c r="BT71" s="207" t="e">
        <f t="shared" si="128"/>
        <v>#VALUE!</v>
      </c>
      <c r="BU71" s="207" t="e">
        <f t="shared" si="128"/>
        <v>#VALUE!</v>
      </c>
      <c r="BV71" s="207" t="e">
        <f t="shared" si="128"/>
        <v>#VALUE!</v>
      </c>
      <c r="BW71" s="207" t="e">
        <f t="shared" si="128"/>
        <v>#VALUE!</v>
      </c>
      <c r="BX71" s="207" t="e">
        <f t="shared" si="128"/>
        <v>#VALUE!</v>
      </c>
      <c r="BY71" s="207" t="e">
        <f t="shared" si="128"/>
        <v>#VALUE!</v>
      </c>
      <c r="BZ71" s="207" t="e">
        <f t="shared" si="128"/>
        <v>#VALUE!</v>
      </c>
      <c r="CA71" s="207" t="e">
        <f t="shared" si="128"/>
        <v>#VALUE!</v>
      </c>
      <c r="CB71" s="207" t="e">
        <f t="shared" si="128"/>
        <v>#VALUE!</v>
      </c>
      <c r="CC71" s="207" t="e">
        <f t="shared" si="128"/>
        <v>#VALUE!</v>
      </c>
      <c r="CD71" s="207" t="e">
        <f t="shared" si="128"/>
        <v>#VALUE!</v>
      </c>
      <c r="CE71" s="207" t="e">
        <f t="shared" si="128"/>
        <v>#VALUE!</v>
      </c>
      <c r="CF71" s="207" t="e">
        <f t="shared" si="128"/>
        <v>#VALUE!</v>
      </c>
      <c r="CG71" s="207" t="e">
        <f t="shared" si="128"/>
        <v>#VALUE!</v>
      </c>
      <c r="CH71" s="207" t="e">
        <f t="shared" si="128"/>
        <v>#VALUE!</v>
      </c>
      <c r="CI71" s="207" t="e">
        <f t="shared" si="128"/>
        <v>#VALUE!</v>
      </c>
      <c r="CJ71" s="207" t="e">
        <f t="shared" ref="CJ71:DC71" si="129">MAX(CJ70*(1+INDEX($E$96:$E$125,CJ$55)),0)</f>
        <v>#VALUE!</v>
      </c>
      <c r="CK71" s="207" t="e">
        <f t="shared" si="129"/>
        <v>#VALUE!</v>
      </c>
      <c r="CL71" s="207" t="e">
        <f t="shared" si="129"/>
        <v>#VALUE!</v>
      </c>
      <c r="CM71" s="207" t="e">
        <f t="shared" si="129"/>
        <v>#VALUE!</v>
      </c>
      <c r="CN71" s="207" t="e">
        <f t="shared" si="129"/>
        <v>#VALUE!</v>
      </c>
      <c r="CO71" s="207" t="e">
        <f t="shared" si="129"/>
        <v>#VALUE!</v>
      </c>
      <c r="CP71" s="207" t="e">
        <f t="shared" si="129"/>
        <v>#VALUE!</v>
      </c>
      <c r="CQ71" s="207" t="e">
        <f t="shared" si="129"/>
        <v>#VALUE!</v>
      </c>
      <c r="CR71" s="207" t="e">
        <f t="shared" si="129"/>
        <v>#VALUE!</v>
      </c>
      <c r="CS71" s="207" t="e">
        <f t="shared" si="129"/>
        <v>#VALUE!</v>
      </c>
      <c r="CT71" s="207" t="e">
        <f t="shared" si="129"/>
        <v>#VALUE!</v>
      </c>
      <c r="CU71" s="207" t="e">
        <f t="shared" si="129"/>
        <v>#VALUE!</v>
      </c>
      <c r="CV71" s="207" t="e">
        <f t="shared" si="129"/>
        <v>#VALUE!</v>
      </c>
      <c r="CW71" s="207" t="e">
        <f t="shared" si="129"/>
        <v>#VALUE!</v>
      </c>
      <c r="CX71" s="207" t="e">
        <f t="shared" si="129"/>
        <v>#VALUE!</v>
      </c>
      <c r="CY71" s="207" t="e">
        <f t="shared" si="129"/>
        <v>#VALUE!</v>
      </c>
      <c r="CZ71" s="207" t="e">
        <f t="shared" si="129"/>
        <v>#VALUE!</v>
      </c>
      <c r="DA71" s="207" t="e">
        <f t="shared" si="129"/>
        <v>#VALUE!</v>
      </c>
      <c r="DB71" s="207" t="e">
        <f t="shared" si="129"/>
        <v>#VALUE!</v>
      </c>
      <c r="DC71" s="207" t="e">
        <f t="shared" si="129"/>
        <v>#VALUE!</v>
      </c>
    </row>
    <row r="72" spans="3:107" x14ac:dyDescent="0.25"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7"/>
      <c r="AU72" s="207"/>
      <c r="AV72" s="207"/>
      <c r="AW72" s="207"/>
      <c r="AX72" s="207"/>
      <c r="AY72" s="207"/>
      <c r="AZ72" s="207"/>
      <c r="BA72" s="207"/>
      <c r="BB72" s="207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  <c r="BW72" s="207"/>
      <c r="BX72" s="207"/>
      <c r="BY72" s="207"/>
      <c r="BZ72" s="207"/>
      <c r="CA72" s="207"/>
      <c r="CB72" s="207"/>
      <c r="CC72" s="207"/>
      <c r="CD72" s="207"/>
      <c r="CE72" s="207"/>
      <c r="CF72" s="207"/>
      <c r="CG72" s="207"/>
      <c r="CH72" s="207"/>
      <c r="CI72" s="207"/>
      <c r="CJ72" s="207"/>
      <c r="CK72" s="207"/>
      <c r="CL72" s="207"/>
      <c r="CM72" s="207"/>
      <c r="CN72" s="207"/>
      <c r="CO72" s="207"/>
      <c r="CP72" s="207"/>
      <c r="CQ72" s="207"/>
      <c r="CR72" s="207"/>
      <c r="CS72" s="207"/>
      <c r="CT72" s="207"/>
      <c r="CU72" s="207"/>
      <c r="CV72" s="207"/>
      <c r="CW72" s="207"/>
      <c r="CX72" s="207"/>
      <c r="CY72" s="207"/>
      <c r="CZ72" s="207"/>
      <c r="DA72" s="207"/>
      <c r="DB72" s="207"/>
      <c r="DC72" s="207"/>
    </row>
    <row r="73" spans="3:107" x14ac:dyDescent="0.25">
      <c r="H73" s="263">
        <f t="shared" ref="H73" si="130">IFERROR(ROUND(IF(H72=H71,H72/H70-1,G73),2),0)</f>
        <v>0</v>
      </c>
      <c r="I73" s="263">
        <f t="shared" ref="I73" si="131">IFERROR(ROUND(IF(I72=I71,I72/I70-1,H73),2),0)</f>
        <v>0</v>
      </c>
      <c r="J73" s="263">
        <f t="shared" ref="J73" si="132">IFERROR(ROUND(IF(J72=J71,J72/J70-1,I73),2),0)</f>
        <v>0</v>
      </c>
      <c r="K73" s="263">
        <f t="shared" ref="K73" si="133">IFERROR(ROUND(IF(K72=K71,K72/K70-1,J73),2),0)</f>
        <v>0</v>
      </c>
      <c r="L73" s="263">
        <f t="shared" ref="L73" si="134">IFERROR(ROUND(IF(L72=L71,L72/L70-1,K73),2),0)</f>
        <v>0</v>
      </c>
      <c r="M73" s="263">
        <f t="shared" ref="M73" si="135">IFERROR(ROUND(IF(M72=M71,M72/M70-1,L73),2),0)</f>
        <v>0</v>
      </c>
      <c r="N73" s="263">
        <f t="shared" ref="N73" si="136">IFERROR(ROUND(IF(N72=N71,N72/N70-1,M73),2),0)</f>
        <v>0</v>
      </c>
      <c r="O73" s="263">
        <f t="shared" ref="O73" si="137">IFERROR(ROUND(IF(O72=O71,O72/O70-1,N73),2),0)</f>
        <v>0</v>
      </c>
      <c r="P73" s="263">
        <f t="shared" ref="P73" si="138">IFERROR(ROUND(IF(P72=P71,P72/P70-1,O73),2),0)</f>
        <v>0</v>
      </c>
      <c r="Q73" s="263">
        <f t="shared" ref="Q73" si="139">IFERROR(ROUND(IF(Q72=Q71,Q72/Q70-1,P73),2),0)</f>
        <v>0</v>
      </c>
      <c r="R73" s="263">
        <f t="shared" ref="R73" si="140">IFERROR(ROUND(IF(R72=R71,R72/R70-1,Q73),2),0)</f>
        <v>0</v>
      </c>
      <c r="S73" s="263">
        <f t="shared" ref="S73" si="141">IFERROR(ROUND(IF(S72=S71,S72/S70-1,R73),2),0)</f>
        <v>0</v>
      </c>
      <c r="T73" s="263">
        <f t="shared" ref="T73" si="142">IFERROR(ROUND(IF(T72=T71,T72/T70-1,S73),2),0)</f>
        <v>0</v>
      </c>
      <c r="U73" s="263">
        <f t="shared" ref="U73" si="143">IFERROR(ROUND(IF(U72=U71,U72/U70-1,T73),2),0)</f>
        <v>0</v>
      </c>
      <c r="V73" s="263">
        <f t="shared" ref="V73" si="144">IFERROR(ROUND(IF(V72=V71,V72/V70-1,U73),2),0)</f>
        <v>0</v>
      </c>
      <c r="W73" s="263">
        <f t="shared" ref="W73:BT73" si="145">IFERROR(ROUND(IF(W72=W71,W72/W70-1,V73),2),0)</f>
        <v>0</v>
      </c>
      <c r="X73" s="263">
        <f t="shared" si="145"/>
        <v>0</v>
      </c>
      <c r="Y73" s="263">
        <f t="shared" si="145"/>
        <v>0</v>
      </c>
      <c r="Z73" s="263">
        <f t="shared" si="145"/>
        <v>0</v>
      </c>
      <c r="AA73" s="263">
        <f t="shared" si="145"/>
        <v>0</v>
      </c>
      <c r="AB73" s="263">
        <f t="shared" si="145"/>
        <v>0</v>
      </c>
      <c r="AC73" s="263">
        <f t="shared" si="145"/>
        <v>0</v>
      </c>
      <c r="AD73" s="263">
        <f t="shared" si="145"/>
        <v>0</v>
      </c>
      <c r="AE73" s="263">
        <f t="shared" si="145"/>
        <v>0</v>
      </c>
      <c r="AF73" s="263">
        <f t="shared" si="145"/>
        <v>0</v>
      </c>
      <c r="AG73" s="263">
        <f t="shared" si="145"/>
        <v>0</v>
      </c>
      <c r="AH73" s="263">
        <f t="shared" si="145"/>
        <v>0</v>
      </c>
      <c r="AI73" s="263">
        <f t="shared" si="145"/>
        <v>0</v>
      </c>
      <c r="AJ73" s="263">
        <f t="shared" si="145"/>
        <v>0</v>
      </c>
      <c r="AK73" s="263">
        <f t="shared" si="145"/>
        <v>0</v>
      </c>
      <c r="AL73" s="263">
        <f t="shared" si="145"/>
        <v>0</v>
      </c>
      <c r="AM73" s="263">
        <f t="shared" si="145"/>
        <v>0</v>
      </c>
      <c r="AN73" s="263">
        <f t="shared" si="145"/>
        <v>0</v>
      </c>
      <c r="AO73" s="263">
        <f t="shared" si="145"/>
        <v>0</v>
      </c>
      <c r="AP73" s="263">
        <f t="shared" si="145"/>
        <v>0</v>
      </c>
      <c r="AQ73" s="263">
        <f t="shared" si="145"/>
        <v>0</v>
      </c>
      <c r="AR73" s="263">
        <f t="shared" si="145"/>
        <v>0</v>
      </c>
      <c r="AS73" s="263">
        <f t="shared" si="145"/>
        <v>0</v>
      </c>
      <c r="AT73" s="263">
        <f t="shared" si="145"/>
        <v>0</v>
      </c>
      <c r="AU73" s="263">
        <f t="shared" si="145"/>
        <v>0</v>
      </c>
      <c r="AV73" s="263">
        <f t="shared" si="145"/>
        <v>0</v>
      </c>
      <c r="AW73" s="263">
        <f t="shared" si="145"/>
        <v>0</v>
      </c>
      <c r="AX73" s="263">
        <f t="shared" si="145"/>
        <v>0</v>
      </c>
      <c r="AY73" s="263">
        <f t="shared" si="145"/>
        <v>0</v>
      </c>
      <c r="AZ73" s="263">
        <f t="shared" si="145"/>
        <v>0</v>
      </c>
      <c r="BA73" s="263">
        <f t="shared" si="145"/>
        <v>0</v>
      </c>
      <c r="BB73" s="263">
        <f t="shared" si="145"/>
        <v>0</v>
      </c>
      <c r="BC73" s="263">
        <f t="shared" si="145"/>
        <v>0</v>
      </c>
      <c r="BD73" s="263">
        <f t="shared" si="145"/>
        <v>0</v>
      </c>
      <c r="BE73" s="263">
        <f t="shared" si="145"/>
        <v>0</v>
      </c>
      <c r="BF73" s="263">
        <f t="shared" si="145"/>
        <v>0</v>
      </c>
      <c r="BG73" s="263">
        <f t="shared" si="145"/>
        <v>0</v>
      </c>
      <c r="BH73" s="263">
        <f t="shared" si="145"/>
        <v>0</v>
      </c>
      <c r="BI73" s="263">
        <f t="shared" si="145"/>
        <v>0</v>
      </c>
      <c r="BJ73" s="263">
        <f t="shared" si="145"/>
        <v>0</v>
      </c>
      <c r="BK73" s="263">
        <f t="shared" si="145"/>
        <v>0</v>
      </c>
      <c r="BL73" s="263">
        <f t="shared" si="145"/>
        <v>0</v>
      </c>
      <c r="BM73" s="263">
        <f t="shared" si="145"/>
        <v>0</v>
      </c>
      <c r="BN73" s="263">
        <f t="shared" si="145"/>
        <v>0</v>
      </c>
      <c r="BO73" s="263">
        <f t="shared" si="145"/>
        <v>0</v>
      </c>
      <c r="BP73" s="263">
        <f t="shared" si="145"/>
        <v>0</v>
      </c>
      <c r="BQ73" s="263">
        <f t="shared" si="145"/>
        <v>0</v>
      </c>
      <c r="BR73" s="263">
        <f t="shared" si="145"/>
        <v>0</v>
      </c>
      <c r="BS73" s="263">
        <f t="shared" si="145"/>
        <v>0</v>
      </c>
      <c r="BT73" s="263">
        <f t="shared" si="145"/>
        <v>0</v>
      </c>
      <c r="BU73" s="263">
        <f t="shared" ref="BU73:DC73" si="146">IFERROR(ROUND(IF(BU72=BU71,BU72/BU70-1,BT73),2),0)</f>
        <v>0</v>
      </c>
      <c r="BV73" s="263">
        <f t="shared" si="146"/>
        <v>0</v>
      </c>
      <c r="BW73" s="263">
        <f t="shared" si="146"/>
        <v>0</v>
      </c>
      <c r="BX73" s="263">
        <f t="shared" si="146"/>
        <v>0</v>
      </c>
      <c r="BY73" s="263">
        <f t="shared" si="146"/>
        <v>0</v>
      </c>
      <c r="BZ73" s="263">
        <f t="shared" si="146"/>
        <v>0</v>
      </c>
      <c r="CA73" s="263">
        <f t="shared" si="146"/>
        <v>0</v>
      </c>
      <c r="CB73" s="263">
        <f t="shared" si="146"/>
        <v>0</v>
      </c>
      <c r="CC73" s="263">
        <f t="shared" si="146"/>
        <v>0</v>
      </c>
      <c r="CD73" s="263">
        <f t="shared" si="146"/>
        <v>0</v>
      </c>
      <c r="CE73" s="263">
        <f t="shared" si="146"/>
        <v>0</v>
      </c>
      <c r="CF73" s="263">
        <f t="shared" si="146"/>
        <v>0</v>
      </c>
      <c r="CG73" s="263">
        <f t="shared" si="146"/>
        <v>0</v>
      </c>
      <c r="CH73" s="263">
        <f t="shared" si="146"/>
        <v>0</v>
      </c>
      <c r="CI73" s="263">
        <f t="shared" si="146"/>
        <v>0</v>
      </c>
      <c r="CJ73" s="263">
        <f t="shared" si="146"/>
        <v>0</v>
      </c>
      <c r="CK73" s="263">
        <f t="shared" si="146"/>
        <v>0</v>
      </c>
      <c r="CL73" s="263">
        <f t="shared" si="146"/>
        <v>0</v>
      </c>
      <c r="CM73" s="263">
        <f t="shared" si="146"/>
        <v>0</v>
      </c>
      <c r="CN73" s="263">
        <f t="shared" si="146"/>
        <v>0</v>
      </c>
      <c r="CO73" s="263">
        <f t="shared" si="146"/>
        <v>0</v>
      </c>
      <c r="CP73" s="263">
        <f t="shared" si="146"/>
        <v>0</v>
      </c>
      <c r="CQ73" s="263">
        <f t="shared" si="146"/>
        <v>0</v>
      </c>
      <c r="CR73" s="263">
        <f t="shared" si="146"/>
        <v>0</v>
      </c>
      <c r="CS73" s="263">
        <f t="shared" si="146"/>
        <v>0</v>
      </c>
      <c r="CT73" s="263">
        <f t="shared" si="146"/>
        <v>0</v>
      </c>
      <c r="CU73" s="263">
        <f t="shared" si="146"/>
        <v>0</v>
      </c>
      <c r="CV73" s="263">
        <f t="shared" si="146"/>
        <v>0</v>
      </c>
      <c r="CW73" s="263">
        <f t="shared" si="146"/>
        <v>0</v>
      </c>
      <c r="CX73" s="263">
        <f t="shared" si="146"/>
        <v>0</v>
      </c>
      <c r="CY73" s="263">
        <f t="shared" si="146"/>
        <v>0</v>
      </c>
      <c r="CZ73" s="263">
        <f t="shared" si="146"/>
        <v>0</v>
      </c>
      <c r="DA73" s="263">
        <f t="shared" si="146"/>
        <v>0</v>
      </c>
      <c r="DB73" s="263">
        <f t="shared" si="146"/>
        <v>0</v>
      </c>
      <c r="DC73" s="263">
        <f t="shared" si="146"/>
        <v>0</v>
      </c>
    </row>
    <row r="74" spans="3:107" x14ac:dyDescent="0.25"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3"/>
      <c r="BH74" s="263"/>
      <c r="BI74" s="263"/>
      <c r="BJ74" s="263"/>
      <c r="BK74" s="263"/>
      <c r="BL74" s="263"/>
      <c r="BM74" s="263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3"/>
      <c r="BY74" s="263"/>
      <c r="BZ74" s="263"/>
      <c r="CA74" s="263"/>
      <c r="CB74" s="263"/>
      <c r="CC74" s="263"/>
      <c r="CD74" s="263"/>
      <c r="CE74" s="263"/>
      <c r="CF74" s="263"/>
      <c r="CG74" s="263"/>
      <c r="CH74" s="263"/>
      <c r="CI74" s="263"/>
      <c r="CJ74" s="263"/>
      <c r="CK74" s="263"/>
      <c r="CL74" s="263"/>
      <c r="CM74" s="263"/>
      <c r="CN74" s="263"/>
      <c r="CO74" s="263"/>
      <c r="CP74" s="263"/>
      <c r="CQ74" s="263"/>
      <c r="CR74" s="263"/>
      <c r="CS74" s="263"/>
      <c r="CT74" s="263"/>
      <c r="CU74" s="263"/>
      <c r="CV74" s="263"/>
      <c r="CW74" s="263"/>
      <c r="CX74" s="263"/>
      <c r="CY74" s="263"/>
      <c r="CZ74" s="263"/>
      <c r="DA74" s="263"/>
      <c r="DB74" s="263"/>
      <c r="DC74" s="263"/>
    </row>
    <row r="76" spans="3:107" x14ac:dyDescent="0.25"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7"/>
      <c r="AO76" s="207"/>
      <c r="AP76" s="207"/>
      <c r="AQ76" s="207"/>
      <c r="AR76" s="207"/>
      <c r="AS76" s="207"/>
      <c r="AT76" s="207"/>
      <c r="AU76" s="207"/>
      <c r="AV76" s="207"/>
      <c r="AW76" s="207"/>
      <c r="AX76" s="207"/>
      <c r="AY76" s="207"/>
      <c r="AZ76" s="207"/>
      <c r="BA76" s="207"/>
      <c r="BB76" s="207"/>
      <c r="BC76" s="207"/>
      <c r="BD76" s="207"/>
      <c r="BE76" s="207"/>
      <c r="BF76" s="207"/>
      <c r="BG76" s="207"/>
      <c r="BH76" s="207"/>
      <c r="BI76" s="207"/>
      <c r="BJ76" s="207"/>
      <c r="BK76" s="207"/>
      <c r="BL76" s="207"/>
      <c r="BM76" s="207"/>
      <c r="BN76" s="207"/>
      <c r="BO76" s="207"/>
      <c r="BP76" s="207"/>
      <c r="BQ76" s="207"/>
      <c r="BR76" s="207"/>
      <c r="BS76" s="207"/>
      <c r="BT76" s="207"/>
      <c r="BU76" s="207"/>
      <c r="BV76" s="207"/>
      <c r="BW76" s="207"/>
      <c r="BX76" s="207"/>
      <c r="BY76" s="207"/>
      <c r="BZ76" s="207"/>
      <c r="CA76" s="207"/>
      <c r="CB76" s="207"/>
      <c r="CC76" s="207"/>
      <c r="CD76" s="207"/>
      <c r="CE76" s="207"/>
      <c r="CF76" s="207"/>
      <c r="CG76" s="207"/>
      <c r="CH76" s="207"/>
      <c r="CI76" s="207"/>
      <c r="CJ76" s="207"/>
      <c r="CK76" s="207"/>
      <c r="CL76" s="207"/>
      <c r="CM76" s="207"/>
      <c r="CN76" s="207"/>
      <c r="CO76" s="207"/>
      <c r="CP76" s="207"/>
      <c r="CQ76" s="207"/>
      <c r="CR76" s="207"/>
      <c r="CS76" s="207"/>
      <c r="CT76" s="207"/>
      <c r="CU76" s="207"/>
      <c r="CV76" s="207"/>
      <c r="CW76" s="207"/>
      <c r="CX76" s="207"/>
      <c r="CY76" s="207"/>
      <c r="CZ76" s="207"/>
      <c r="DA76" s="207"/>
      <c r="DB76" s="207"/>
      <c r="DC76" s="207"/>
    </row>
    <row r="77" spans="3:107" x14ac:dyDescent="0.25"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  <c r="BI77" s="207"/>
      <c r="BJ77" s="207"/>
      <c r="BK77" s="207"/>
      <c r="BL77" s="207"/>
      <c r="BM77" s="207"/>
      <c r="BN77" s="207"/>
      <c r="BO77" s="207"/>
      <c r="BP77" s="207"/>
      <c r="BQ77" s="207"/>
      <c r="BR77" s="207"/>
      <c r="BS77" s="207"/>
      <c r="BT77" s="207"/>
      <c r="BU77" s="207"/>
      <c r="BV77" s="207"/>
      <c r="BW77" s="207"/>
      <c r="BX77" s="207"/>
      <c r="BY77" s="207"/>
      <c r="BZ77" s="207"/>
      <c r="CA77" s="207"/>
      <c r="CB77" s="207"/>
      <c r="CC77" s="207"/>
      <c r="CD77" s="207"/>
      <c r="CE77" s="207"/>
      <c r="CF77" s="207"/>
      <c r="CG77" s="207"/>
      <c r="CH77" s="207"/>
      <c r="CI77" s="207"/>
      <c r="CJ77" s="207"/>
      <c r="CK77" s="207"/>
      <c r="CL77" s="207"/>
      <c r="CM77" s="207"/>
      <c r="CN77" s="207"/>
      <c r="CO77" s="207"/>
      <c r="CP77" s="207"/>
      <c r="CQ77" s="207"/>
      <c r="CR77" s="207"/>
      <c r="CS77" s="207"/>
      <c r="CT77" s="207"/>
      <c r="CU77" s="207"/>
      <c r="CV77" s="207"/>
      <c r="CW77" s="207"/>
      <c r="CX77" s="207"/>
      <c r="CY77" s="207"/>
      <c r="CZ77" s="207"/>
      <c r="DA77" s="207"/>
      <c r="DB77" s="207"/>
      <c r="DC77" s="207"/>
    </row>
    <row r="78" spans="3:107" x14ac:dyDescent="0.25">
      <c r="H78" s="207">
        <f t="shared" ref="H78:AM78" si="147">IFERROR((H61*H32+H72*H52)/H79,G78)</f>
        <v>0</v>
      </c>
      <c r="I78" s="207">
        <f t="shared" si="147"/>
        <v>0</v>
      </c>
      <c r="J78" s="207">
        <f t="shared" si="147"/>
        <v>0</v>
      </c>
      <c r="K78" s="207">
        <f t="shared" si="147"/>
        <v>0</v>
      </c>
      <c r="L78" s="207">
        <f t="shared" si="147"/>
        <v>0</v>
      </c>
      <c r="M78" s="207">
        <f t="shared" si="147"/>
        <v>0</v>
      </c>
      <c r="N78" s="207">
        <f t="shared" si="147"/>
        <v>0</v>
      </c>
      <c r="O78" s="207">
        <f t="shared" si="147"/>
        <v>0</v>
      </c>
      <c r="P78" s="207">
        <f t="shared" si="147"/>
        <v>0</v>
      </c>
      <c r="Q78" s="207">
        <f t="shared" si="147"/>
        <v>0</v>
      </c>
      <c r="R78" s="207">
        <f t="shared" si="147"/>
        <v>0</v>
      </c>
      <c r="S78" s="207">
        <f t="shared" si="147"/>
        <v>0</v>
      </c>
      <c r="T78" s="207">
        <f t="shared" si="147"/>
        <v>0</v>
      </c>
      <c r="U78" s="207">
        <f t="shared" si="147"/>
        <v>0</v>
      </c>
      <c r="V78" s="207">
        <f t="shared" si="147"/>
        <v>0</v>
      </c>
      <c r="W78" s="207">
        <f t="shared" si="147"/>
        <v>0</v>
      </c>
      <c r="X78" s="207">
        <f t="shared" si="147"/>
        <v>0</v>
      </c>
      <c r="Y78" s="207">
        <f t="shared" si="147"/>
        <v>0</v>
      </c>
      <c r="Z78" s="207">
        <f t="shared" si="147"/>
        <v>675</v>
      </c>
      <c r="AA78" s="207">
        <f t="shared" si="147"/>
        <v>675</v>
      </c>
      <c r="AB78" s="207">
        <f t="shared" si="147"/>
        <v>675</v>
      </c>
      <c r="AC78" s="207">
        <f t="shared" si="147"/>
        <v>675</v>
      </c>
      <c r="AD78" s="207">
        <f t="shared" si="147"/>
        <v>675</v>
      </c>
      <c r="AE78" s="207">
        <f t="shared" si="147"/>
        <v>675</v>
      </c>
      <c r="AF78" s="207">
        <f t="shared" si="147"/>
        <v>675</v>
      </c>
      <c r="AG78" s="207">
        <f t="shared" si="147"/>
        <v>675.00000000000011</v>
      </c>
      <c r="AH78" s="207">
        <f t="shared" si="147"/>
        <v>675</v>
      </c>
      <c r="AI78" s="207">
        <f t="shared" si="147"/>
        <v>675</v>
      </c>
      <c r="AJ78" s="207">
        <f t="shared" si="147"/>
        <v>674.99999999999989</v>
      </c>
      <c r="AK78" s="207">
        <f t="shared" si="147"/>
        <v>675</v>
      </c>
      <c r="AL78" s="207">
        <f t="shared" si="147"/>
        <v>675.00000000000011</v>
      </c>
      <c r="AM78" s="207">
        <f t="shared" si="147"/>
        <v>675</v>
      </c>
      <c r="AN78" s="207">
        <f t="shared" ref="AN78:BS78" si="148">IFERROR((AN61*AN32+AN72*AN52)/AN79,AM78)</f>
        <v>674.99999999999989</v>
      </c>
      <c r="AO78" s="207">
        <f t="shared" si="148"/>
        <v>675</v>
      </c>
      <c r="AP78" s="207">
        <f t="shared" si="148"/>
        <v>675</v>
      </c>
      <c r="AQ78" s="207">
        <f t="shared" si="148"/>
        <v>675</v>
      </c>
      <c r="AR78" s="207">
        <f t="shared" si="148"/>
        <v>675</v>
      </c>
      <c r="AS78" s="207">
        <f t="shared" si="148"/>
        <v>675</v>
      </c>
      <c r="AT78" s="207">
        <f t="shared" si="148"/>
        <v>675</v>
      </c>
      <c r="AU78" s="207">
        <f t="shared" si="148"/>
        <v>675</v>
      </c>
      <c r="AV78" s="207">
        <f t="shared" si="148"/>
        <v>675</v>
      </c>
      <c r="AW78" s="207">
        <f t="shared" si="148"/>
        <v>675</v>
      </c>
      <c r="AX78" s="207">
        <f t="shared" si="148"/>
        <v>675</v>
      </c>
      <c r="AY78" s="207">
        <f t="shared" si="148"/>
        <v>675</v>
      </c>
      <c r="AZ78" s="207">
        <f t="shared" si="148"/>
        <v>675</v>
      </c>
      <c r="BA78" s="207">
        <f t="shared" si="148"/>
        <v>675</v>
      </c>
      <c r="BB78" s="207">
        <f t="shared" si="148"/>
        <v>675</v>
      </c>
      <c r="BC78" s="207">
        <f t="shared" si="148"/>
        <v>675</v>
      </c>
      <c r="BD78" s="207">
        <f t="shared" si="148"/>
        <v>675</v>
      </c>
      <c r="BE78" s="207">
        <f t="shared" si="148"/>
        <v>675</v>
      </c>
      <c r="BF78" s="207">
        <f t="shared" si="148"/>
        <v>675</v>
      </c>
      <c r="BG78" s="207">
        <f t="shared" si="148"/>
        <v>675</v>
      </c>
      <c r="BH78" s="207">
        <f t="shared" si="148"/>
        <v>675</v>
      </c>
      <c r="BI78" s="207">
        <f t="shared" si="148"/>
        <v>675</v>
      </c>
      <c r="BJ78" s="207">
        <f t="shared" si="148"/>
        <v>675</v>
      </c>
      <c r="BK78" s="207">
        <f t="shared" si="148"/>
        <v>675</v>
      </c>
      <c r="BL78" s="207">
        <f t="shared" si="148"/>
        <v>675</v>
      </c>
      <c r="BM78" s="207">
        <f t="shared" si="148"/>
        <v>675</v>
      </c>
      <c r="BN78" s="207">
        <f t="shared" si="148"/>
        <v>675</v>
      </c>
      <c r="BO78" s="207">
        <f t="shared" si="148"/>
        <v>675</v>
      </c>
      <c r="BP78" s="207">
        <f t="shared" si="148"/>
        <v>675</v>
      </c>
      <c r="BQ78" s="207">
        <f t="shared" si="148"/>
        <v>675</v>
      </c>
      <c r="BR78" s="207">
        <f t="shared" si="148"/>
        <v>675</v>
      </c>
      <c r="BS78" s="207">
        <f t="shared" si="148"/>
        <v>675</v>
      </c>
      <c r="BT78" s="207">
        <f t="shared" ref="BT78:CY78" si="149">IFERROR((BT61*BT32+BT72*BT52)/BT79,BS78)</f>
        <v>675</v>
      </c>
      <c r="BU78" s="207">
        <f t="shared" si="149"/>
        <v>675</v>
      </c>
      <c r="BV78" s="207">
        <f t="shared" si="149"/>
        <v>675</v>
      </c>
      <c r="BW78" s="207">
        <f t="shared" si="149"/>
        <v>675</v>
      </c>
      <c r="BX78" s="207">
        <f t="shared" si="149"/>
        <v>675</v>
      </c>
      <c r="BY78" s="207">
        <f t="shared" si="149"/>
        <v>675</v>
      </c>
      <c r="BZ78" s="207">
        <f t="shared" si="149"/>
        <v>675</v>
      </c>
      <c r="CA78" s="207">
        <f t="shared" si="149"/>
        <v>675</v>
      </c>
      <c r="CB78" s="207">
        <f t="shared" si="149"/>
        <v>675</v>
      </c>
      <c r="CC78" s="207">
        <f t="shared" si="149"/>
        <v>675</v>
      </c>
      <c r="CD78" s="207">
        <f t="shared" si="149"/>
        <v>675</v>
      </c>
      <c r="CE78" s="207">
        <f t="shared" si="149"/>
        <v>675</v>
      </c>
      <c r="CF78" s="207">
        <f t="shared" si="149"/>
        <v>675</v>
      </c>
      <c r="CG78" s="207">
        <f t="shared" si="149"/>
        <v>675</v>
      </c>
      <c r="CH78" s="207">
        <f t="shared" si="149"/>
        <v>675</v>
      </c>
      <c r="CI78" s="207">
        <f t="shared" si="149"/>
        <v>675</v>
      </c>
      <c r="CJ78" s="207">
        <f t="shared" si="149"/>
        <v>675</v>
      </c>
      <c r="CK78" s="207">
        <f t="shared" si="149"/>
        <v>675</v>
      </c>
      <c r="CL78" s="207">
        <f t="shared" si="149"/>
        <v>675</v>
      </c>
      <c r="CM78" s="207">
        <f t="shared" si="149"/>
        <v>675</v>
      </c>
      <c r="CN78" s="207">
        <f t="shared" si="149"/>
        <v>675</v>
      </c>
      <c r="CO78" s="207">
        <f t="shared" si="149"/>
        <v>675</v>
      </c>
      <c r="CP78" s="207">
        <f t="shared" si="149"/>
        <v>675</v>
      </c>
      <c r="CQ78" s="207">
        <f t="shared" si="149"/>
        <v>675</v>
      </c>
      <c r="CR78" s="207">
        <f t="shared" si="149"/>
        <v>675</v>
      </c>
      <c r="CS78" s="207">
        <f t="shared" si="149"/>
        <v>675</v>
      </c>
      <c r="CT78" s="207">
        <f t="shared" si="149"/>
        <v>675</v>
      </c>
      <c r="CU78" s="207">
        <f t="shared" si="149"/>
        <v>675</v>
      </c>
      <c r="CV78" s="207">
        <f t="shared" si="149"/>
        <v>675</v>
      </c>
      <c r="CW78" s="207">
        <f t="shared" si="149"/>
        <v>675</v>
      </c>
      <c r="CX78" s="207">
        <f t="shared" si="149"/>
        <v>675</v>
      </c>
      <c r="CY78" s="207">
        <f t="shared" si="149"/>
        <v>675</v>
      </c>
      <c r="CZ78" s="207">
        <f t="shared" ref="CZ78:DC78" si="150">IFERROR((CZ61*CZ32+CZ72*CZ52)/CZ79,CY78)</f>
        <v>675</v>
      </c>
      <c r="DA78" s="207">
        <f t="shared" si="150"/>
        <v>675</v>
      </c>
      <c r="DB78" s="207">
        <f t="shared" si="150"/>
        <v>675</v>
      </c>
      <c r="DC78" s="207">
        <f t="shared" si="150"/>
        <v>675</v>
      </c>
    </row>
    <row r="79" spans="3:107" x14ac:dyDescent="0.25">
      <c r="H79" s="207">
        <f t="shared" ref="H79:AM79" si="151">H72+H61</f>
        <v>0</v>
      </c>
      <c r="I79" s="207">
        <f t="shared" si="151"/>
        <v>0</v>
      </c>
      <c r="J79" s="207">
        <f t="shared" si="151"/>
        <v>0</v>
      </c>
      <c r="K79" s="207">
        <f t="shared" si="151"/>
        <v>0</v>
      </c>
      <c r="L79" s="207">
        <f t="shared" si="151"/>
        <v>0</v>
      </c>
      <c r="M79" s="207">
        <f t="shared" si="151"/>
        <v>0</v>
      </c>
      <c r="N79" s="207">
        <f t="shared" si="151"/>
        <v>0</v>
      </c>
      <c r="O79" s="207">
        <f t="shared" si="151"/>
        <v>0</v>
      </c>
      <c r="P79" s="207">
        <f t="shared" si="151"/>
        <v>0</v>
      </c>
      <c r="Q79" s="207">
        <f t="shared" si="151"/>
        <v>0</v>
      </c>
      <c r="R79" s="207">
        <f t="shared" si="151"/>
        <v>0</v>
      </c>
      <c r="S79" s="207">
        <f t="shared" si="151"/>
        <v>0</v>
      </c>
      <c r="T79" s="207">
        <f t="shared" si="151"/>
        <v>0</v>
      </c>
      <c r="U79" s="207">
        <f t="shared" si="151"/>
        <v>0</v>
      </c>
      <c r="V79" s="207">
        <f t="shared" si="151"/>
        <v>0</v>
      </c>
      <c r="W79" s="207">
        <f t="shared" si="151"/>
        <v>0</v>
      </c>
      <c r="X79" s="207">
        <f t="shared" si="151"/>
        <v>0</v>
      </c>
      <c r="Y79" s="207">
        <f t="shared" si="151"/>
        <v>0</v>
      </c>
      <c r="Z79" s="207">
        <f t="shared" si="151"/>
        <v>832.62484502851464</v>
      </c>
      <c r="AA79" s="207">
        <f t="shared" si="151"/>
        <v>841.29802049756177</v>
      </c>
      <c r="AB79" s="207">
        <f t="shared" si="151"/>
        <v>722.47551657161739</v>
      </c>
      <c r="AC79" s="207">
        <f t="shared" si="151"/>
        <v>729.84771572030752</v>
      </c>
      <c r="AD79" s="207">
        <f t="shared" si="151"/>
        <v>737.21991486899742</v>
      </c>
      <c r="AE79" s="207">
        <f t="shared" si="151"/>
        <v>744.59211401768732</v>
      </c>
      <c r="AF79" s="207">
        <f t="shared" si="151"/>
        <v>884.66389784279681</v>
      </c>
      <c r="AG79" s="207">
        <f t="shared" si="151"/>
        <v>893.33707331184394</v>
      </c>
      <c r="AH79" s="207">
        <f t="shared" si="151"/>
        <v>902.01024878089095</v>
      </c>
      <c r="AI79" s="207">
        <f t="shared" si="151"/>
        <v>910.68342424993807</v>
      </c>
      <c r="AJ79" s="207">
        <f t="shared" si="151"/>
        <v>781.45310976113717</v>
      </c>
      <c r="AK79" s="207">
        <f t="shared" si="151"/>
        <v>928.02977518803186</v>
      </c>
      <c r="AL79" s="207">
        <f t="shared" si="151"/>
        <v>936.70295065707899</v>
      </c>
      <c r="AM79" s="207">
        <f t="shared" si="151"/>
        <v>945.37612612612611</v>
      </c>
      <c r="AN79" s="207">
        <f t="shared" ref="AN79:BS79" si="152">AN72+AN61</f>
        <v>810.941906355897</v>
      </c>
      <c r="AO79" s="207">
        <f t="shared" si="152"/>
        <v>818.31410550458713</v>
      </c>
      <c r="AP79" s="207">
        <f t="shared" si="152"/>
        <v>825.68630465327703</v>
      </c>
      <c r="AQ79" s="207">
        <f t="shared" si="152"/>
        <v>833.05850380196705</v>
      </c>
      <c r="AR79" s="207">
        <f t="shared" si="152"/>
        <v>988.74200347136116</v>
      </c>
      <c r="AS79" s="207">
        <f t="shared" si="152"/>
        <v>997.4151789404084</v>
      </c>
      <c r="AT79" s="207">
        <f t="shared" si="152"/>
        <v>1006.0883544094553</v>
      </c>
      <c r="AU79" s="207">
        <f t="shared" si="152"/>
        <v>1014.7615298785022</v>
      </c>
      <c r="AV79" s="207">
        <f t="shared" si="152"/>
        <v>869.91949954541712</v>
      </c>
      <c r="AW79" s="207">
        <f t="shared" si="152"/>
        <v>1032.1078808165962</v>
      </c>
      <c r="AX79" s="207">
        <f t="shared" si="152"/>
        <v>578.69531250000023</v>
      </c>
      <c r="AY79" s="207">
        <f t="shared" si="152"/>
        <v>578.69531250000023</v>
      </c>
      <c r="AZ79" s="207">
        <f t="shared" si="152"/>
        <v>491.89101562500008</v>
      </c>
      <c r="BA79" s="207">
        <f t="shared" si="152"/>
        <v>491.89101562500008</v>
      </c>
      <c r="BB79" s="207">
        <f t="shared" si="152"/>
        <v>491.89101562500008</v>
      </c>
      <c r="BC79" s="207">
        <f t="shared" si="152"/>
        <v>491.89101562500008</v>
      </c>
      <c r="BD79" s="207">
        <f t="shared" si="152"/>
        <v>578.69531250000023</v>
      </c>
      <c r="BE79" s="207">
        <f t="shared" si="152"/>
        <v>0</v>
      </c>
      <c r="BF79" s="207">
        <f t="shared" si="152"/>
        <v>0</v>
      </c>
      <c r="BG79" s="207">
        <f t="shared" si="152"/>
        <v>0</v>
      </c>
      <c r="BH79" s="207">
        <f t="shared" si="152"/>
        <v>0</v>
      </c>
      <c r="BI79" s="207">
        <f t="shared" si="152"/>
        <v>0</v>
      </c>
      <c r="BJ79" s="207">
        <f t="shared" si="152"/>
        <v>0</v>
      </c>
      <c r="BK79" s="207">
        <f t="shared" si="152"/>
        <v>0</v>
      </c>
      <c r="BL79" s="207">
        <f t="shared" si="152"/>
        <v>0</v>
      </c>
      <c r="BM79" s="207">
        <f t="shared" si="152"/>
        <v>0</v>
      </c>
      <c r="BN79" s="207">
        <f t="shared" si="152"/>
        <v>0</v>
      </c>
      <c r="BO79" s="207">
        <f t="shared" si="152"/>
        <v>0</v>
      </c>
      <c r="BP79" s="207">
        <f t="shared" si="152"/>
        <v>0</v>
      </c>
      <c r="BQ79" s="207">
        <f t="shared" si="152"/>
        <v>0</v>
      </c>
      <c r="BR79" s="207">
        <f t="shared" si="152"/>
        <v>0</v>
      </c>
      <c r="BS79" s="207">
        <f t="shared" si="152"/>
        <v>0</v>
      </c>
      <c r="BT79" s="207">
        <f t="shared" ref="BT79:DC79" si="153">BT72+BT61</f>
        <v>0</v>
      </c>
      <c r="BU79" s="207">
        <f t="shared" si="153"/>
        <v>0</v>
      </c>
      <c r="BV79" s="207">
        <f t="shared" si="153"/>
        <v>0</v>
      </c>
      <c r="BW79" s="207">
        <f t="shared" si="153"/>
        <v>0</v>
      </c>
      <c r="BX79" s="207">
        <f t="shared" si="153"/>
        <v>0</v>
      </c>
      <c r="BY79" s="207">
        <f t="shared" si="153"/>
        <v>0</v>
      </c>
      <c r="BZ79" s="207">
        <f t="shared" si="153"/>
        <v>0</v>
      </c>
      <c r="CA79" s="207">
        <f t="shared" si="153"/>
        <v>0</v>
      </c>
      <c r="CB79" s="207">
        <f t="shared" si="153"/>
        <v>0</v>
      </c>
      <c r="CC79" s="207">
        <f t="shared" si="153"/>
        <v>0</v>
      </c>
      <c r="CD79" s="207">
        <f t="shared" si="153"/>
        <v>0</v>
      </c>
      <c r="CE79" s="207">
        <f t="shared" si="153"/>
        <v>0</v>
      </c>
      <c r="CF79" s="207">
        <f t="shared" si="153"/>
        <v>0</v>
      </c>
      <c r="CG79" s="207">
        <f t="shared" si="153"/>
        <v>0</v>
      </c>
      <c r="CH79" s="207">
        <f t="shared" si="153"/>
        <v>0</v>
      </c>
      <c r="CI79" s="207">
        <f t="shared" si="153"/>
        <v>0</v>
      </c>
      <c r="CJ79" s="207">
        <f t="shared" si="153"/>
        <v>0</v>
      </c>
      <c r="CK79" s="207">
        <f t="shared" si="153"/>
        <v>0</v>
      </c>
      <c r="CL79" s="207">
        <f t="shared" si="153"/>
        <v>0</v>
      </c>
      <c r="CM79" s="207">
        <f t="shared" si="153"/>
        <v>0</v>
      </c>
      <c r="CN79" s="207">
        <f t="shared" si="153"/>
        <v>0</v>
      </c>
      <c r="CO79" s="207">
        <f t="shared" si="153"/>
        <v>0</v>
      </c>
      <c r="CP79" s="207">
        <f t="shared" si="153"/>
        <v>0</v>
      </c>
      <c r="CQ79" s="207">
        <f t="shared" si="153"/>
        <v>0</v>
      </c>
      <c r="CR79" s="207">
        <f t="shared" si="153"/>
        <v>0</v>
      </c>
      <c r="CS79" s="207">
        <f t="shared" si="153"/>
        <v>0</v>
      </c>
      <c r="CT79" s="207">
        <f t="shared" si="153"/>
        <v>0</v>
      </c>
      <c r="CU79" s="207">
        <f t="shared" si="153"/>
        <v>0</v>
      </c>
      <c r="CV79" s="207">
        <f t="shared" si="153"/>
        <v>0</v>
      </c>
      <c r="CW79" s="207">
        <f t="shared" si="153"/>
        <v>0</v>
      </c>
      <c r="CX79" s="207">
        <f t="shared" si="153"/>
        <v>0</v>
      </c>
      <c r="CY79" s="207">
        <f t="shared" si="153"/>
        <v>0</v>
      </c>
      <c r="CZ79" s="207">
        <f t="shared" si="153"/>
        <v>0</v>
      </c>
      <c r="DA79" s="207">
        <f t="shared" si="153"/>
        <v>0</v>
      </c>
      <c r="DB79" s="207">
        <f t="shared" si="153"/>
        <v>0</v>
      </c>
      <c r="DC79" s="207">
        <f t="shared" si="153"/>
        <v>0</v>
      </c>
    </row>
    <row r="80" spans="3:107" x14ac:dyDescent="0.25"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7"/>
      <c r="AK80" s="207"/>
      <c r="AL80" s="207"/>
      <c r="AM80" s="207"/>
      <c r="AN80" s="207"/>
      <c r="AO80" s="207"/>
      <c r="AP80" s="207"/>
      <c r="AQ80" s="207"/>
      <c r="AR80" s="207"/>
      <c r="AS80" s="207"/>
      <c r="AT80" s="207"/>
      <c r="AU80" s="207"/>
      <c r="AV80" s="207"/>
      <c r="AW80" s="207"/>
      <c r="AX80" s="207"/>
      <c r="AY80" s="207"/>
      <c r="AZ80" s="207"/>
      <c r="BA80" s="207"/>
      <c r="BB80" s="207"/>
      <c r="BC80" s="207"/>
      <c r="BD80" s="207"/>
      <c r="BE80" s="207"/>
      <c r="BF80" s="207"/>
      <c r="BG80" s="207"/>
      <c r="BH80" s="207"/>
      <c r="BI80" s="207"/>
      <c r="BJ80" s="207"/>
      <c r="BK80" s="207"/>
      <c r="BL80" s="207"/>
      <c r="BM80" s="207"/>
      <c r="BN80" s="207"/>
      <c r="BO80" s="207"/>
      <c r="BP80" s="207"/>
      <c r="BQ80" s="207"/>
      <c r="BR80" s="207"/>
      <c r="BS80" s="207"/>
      <c r="BT80" s="207"/>
      <c r="BU80" s="207"/>
      <c r="BV80" s="207"/>
      <c r="BW80" s="207"/>
      <c r="BX80" s="207"/>
      <c r="BY80" s="207"/>
      <c r="BZ80" s="207"/>
      <c r="CA80" s="207"/>
      <c r="CB80" s="207"/>
      <c r="CC80" s="207"/>
      <c r="CD80" s="207"/>
      <c r="CE80" s="207"/>
      <c r="CF80" s="207"/>
      <c r="CG80" s="207"/>
      <c r="CH80" s="207"/>
      <c r="CI80" s="207"/>
      <c r="CJ80" s="207"/>
      <c r="CK80" s="207"/>
      <c r="CL80" s="207"/>
      <c r="CM80" s="207"/>
      <c r="CN80" s="207"/>
      <c r="CO80" s="207"/>
      <c r="CP80" s="207"/>
      <c r="CQ80" s="207"/>
      <c r="CR80" s="207"/>
      <c r="CS80" s="207"/>
      <c r="CT80" s="207"/>
      <c r="CU80" s="207"/>
      <c r="CV80" s="207"/>
      <c r="CW80" s="207"/>
      <c r="CX80" s="207"/>
      <c r="CY80" s="207"/>
      <c r="CZ80" s="207"/>
      <c r="DA80" s="207"/>
      <c r="DB80" s="207"/>
      <c r="DC80" s="207"/>
    </row>
    <row r="81" spans="1:107" x14ac:dyDescent="0.25">
      <c r="B81" s="592" t="s">
        <v>1192</v>
      </c>
      <c r="C81" s="592" t="s">
        <v>1193</v>
      </c>
      <c r="D81" s="592" t="s">
        <v>313</v>
      </c>
      <c r="F81" s="199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7"/>
      <c r="AU81" s="207"/>
      <c r="AV81" s="207"/>
      <c r="AW81" s="207"/>
      <c r="AX81" s="207"/>
      <c r="AY81" s="207"/>
      <c r="AZ81" s="207"/>
      <c r="BA81" s="207"/>
      <c r="BB81" s="207"/>
      <c r="BC81" s="207"/>
      <c r="BD81" s="207"/>
      <c r="BE81" s="207"/>
      <c r="BF81" s="207"/>
      <c r="BG81" s="207"/>
      <c r="BH81" s="207"/>
      <c r="BI81" s="207"/>
      <c r="BJ81" s="207"/>
      <c r="BK81" s="207"/>
      <c r="BL81" s="207"/>
      <c r="BM81" s="207"/>
      <c r="BN81" s="207"/>
      <c r="BO81" s="207"/>
      <c r="BP81" s="207"/>
      <c r="BQ81" s="207"/>
      <c r="BR81" s="207"/>
      <c r="BS81" s="207"/>
      <c r="BT81" s="207"/>
      <c r="BU81" s="207"/>
      <c r="BV81" s="207"/>
      <c r="BW81" s="207"/>
      <c r="BX81" s="207"/>
      <c r="BY81" s="207"/>
      <c r="BZ81" s="207"/>
      <c r="CA81" s="207"/>
      <c r="CB81" s="207"/>
      <c r="CC81" s="207"/>
      <c r="CD81" s="207"/>
      <c r="CE81" s="207"/>
      <c r="CF81" s="207"/>
      <c r="CG81" s="207"/>
      <c r="CH81" s="207"/>
      <c r="CI81" s="207"/>
      <c r="CJ81" s="207"/>
      <c r="CK81" s="207"/>
      <c r="CL81" s="207"/>
      <c r="CM81" s="207"/>
      <c r="CN81" s="207"/>
      <c r="CO81" s="207"/>
      <c r="CP81" s="207"/>
      <c r="CQ81" s="207"/>
      <c r="CR81" s="207"/>
      <c r="CS81" s="207"/>
      <c r="CT81" s="207"/>
      <c r="CU81" s="207"/>
      <c r="CV81" s="207"/>
      <c r="CW81" s="207"/>
      <c r="CX81" s="207"/>
      <c r="CY81" s="207"/>
      <c r="CZ81" s="207"/>
      <c r="DA81" s="207"/>
      <c r="DB81" s="207"/>
      <c r="DC81" s="207"/>
    </row>
    <row r="82" spans="1:107" x14ac:dyDescent="0.25">
      <c r="B82" t="s">
        <v>314</v>
      </c>
      <c r="C82" t="s">
        <v>1194</v>
      </c>
      <c r="D82">
        <f t="shared" ref="D82:D93" si="154">SUM(H82:DC82)</f>
        <v>24690.999999999989</v>
      </c>
      <c r="E82" s="207">
        <f t="shared" ref="E82:E87" si="155">SUM(H82:DC82)</f>
        <v>24690.999999999989</v>
      </c>
      <c r="F82" s="207">
        <f t="shared" ref="F82:F93" si="156">SUMIF($H$2:$DC$2,"&lt;"&amp;$F$81,$H82:$DC82)</f>
        <v>0</v>
      </c>
      <c r="G82" s="207"/>
      <c r="H82">
        <f t="shared" ref="H82:AM82" si="157">H61</f>
        <v>0</v>
      </c>
      <c r="I82">
        <f t="shared" si="157"/>
        <v>0</v>
      </c>
      <c r="J82">
        <f t="shared" si="157"/>
        <v>0</v>
      </c>
      <c r="K82">
        <f t="shared" si="157"/>
        <v>0</v>
      </c>
      <c r="L82">
        <f t="shared" si="157"/>
        <v>0</v>
      </c>
      <c r="M82">
        <f t="shared" si="157"/>
        <v>0</v>
      </c>
      <c r="N82">
        <f t="shared" si="157"/>
        <v>0</v>
      </c>
      <c r="O82">
        <f t="shared" si="157"/>
        <v>0</v>
      </c>
      <c r="P82">
        <f t="shared" si="157"/>
        <v>0</v>
      </c>
      <c r="Q82">
        <f t="shared" si="157"/>
        <v>0</v>
      </c>
      <c r="R82">
        <f t="shared" si="157"/>
        <v>0</v>
      </c>
      <c r="S82">
        <f t="shared" si="157"/>
        <v>0</v>
      </c>
      <c r="T82">
        <f t="shared" si="157"/>
        <v>0</v>
      </c>
      <c r="U82">
        <f t="shared" si="157"/>
        <v>0</v>
      </c>
      <c r="V82">
        <f t="shared" si="157"/>
        <v>0</v>
      </c>
      <c r="W82">
        <f t="shared" si="157"/>
        <v>0</v>
      </c>
      <c r="X82">
        <f t="shared" si="157"/>
        <v>0</v>
      </c>
      <c r="Y82">
        <f t="shared" si="157"/>
        <v>0</v>
      </c>
      <c r="Z82">
        <f t="shared" si="157"/>
        <v>832.62484502851464</v>
      </c>
      <c r="AA82">
        <f t="shared" si="157"/>
        <v>841.29802049756177</v>
      </c>
      <c r="AB82">
        <f t="shared" si="157"/>
        <v>722.47551657161739</v>
      </c>
      <c r="AC82">
        <f t="shared" si="157"/>
        <v>729.84771572030752</v>
      </c>
      <c r="AD82">
        <f t="shared" si="157"/>
        <v>737.21991486899742</v>
      </c>
      <c r="AE82">
        <f t="shared" si="157"/>
        <v>744.59211401768732</v>
      </c>
      <c r="AF82">
        <f t="shared" si="157"/>
        <v>884.66389784279681</v>
      </c>
      <c r="AG82">
        <f t="shared" si="157"/>
        <v>893.33707331184394</v>
      </c>
      <c r="AH82">
        <f t="shared" si="157"/>
        <v>902.01024878089095</v>
      </c>
      <c r="AI82">
        <f t="shared" si="157"/>
        <v>910.68342424993807</v>
      </c>
      <c r="AJ82">
        <f t="shared" si="157"/>
        <v>781.45310976113717</v>
      </c>
      <c r="AK82">
        <f t="shared" si="157"/>
        <v>928.02977518803186</v>
      </c>
      <c r="AL82">
        <f t="shared" si="157"/>
        <v>936.70295065707899</v>
      </c>
      <c r="AM82">
        <f t="shared" si="157"/>
        <v>945.37612612612611</v>
      </c>
      <c r="AN82">
        <f t="shared" ref="AN82:BS82" si="158">AN61</f>
        <v>810.941906355897</v>
      </c>
      <c r="AO82">
        <f t="shared" si="158"/>
        <v>818.31410550458713</v>
      </c>
      <c r="AP82">
        <f t="shared" si="158"/>
        <v>825.68630465327703</v>
      </c>
      <c r="AQ82">
        <f t="shared" si="158"/>
        <v>833.05850380196705</v>
      </c>
      <c r="AR82">
        <f t="shared" si="158"/>
        <v>988.74200347136116</v>
      </c>
      <c r="AS82">
        <f t="shared" si="158"/>
        <v>997.4151789404084</v>
      </c>
      <c r="AT82">
        <f t="shared" si="158"/>
        <v>1006.0883544094553</v>
      </c>
      <c r="AU82">
        <f t="shared" si="158"/>
        <v>1014.7615298785022</v>
      </c>
      <c r="AV82">
        <f t="shared" si="158"/>
        <v>869.91949954541712</v>
      </c>
      <c r="AW82">
        <f t="shared" si="158"/>
        <v>1032.1078808165962</v>
      </c>
      <c r="AX82">
        <f t="shared" si="158"/>
        <v>578.69531250000023</v>
      </c>
      <c r="AY82">
        <f t="shared" si="158"/>
        <v>578.69531250000023</v>
      </c>
      <c r="AZ82">
        <f t="shared" si="158"/>
        <v>491.89101562500008</v>
      </c>
      <c r="BA82">
        <f t="shared" si="158"/>
        <v>491.89101562500008</v>
      </c>
      <c r="BB82">
        <f t="shared" si="158"/>
        <v>491.89101562500008</v>
      </c>
      <c r="BC82">
        <f t="shared" si="158"/>
        <v>491.89101562500008</v>
      </c>
      <c r="BD82">
        <f t="shared" si="158"/>
        <v>578.69531250000023</v>
      </c>
      <c r="BE82">
        <f t="shared" si="158"/>
        <v>0</v>
      </c>
      <c r="BF82">
        <f t="shared" si="158"/>
        <v>0</v>
      </c>
      <c r="BG82">
        <f t="shared" si="158"/>
        <v>0</v>
      </c>
      <c r="BH82">
        <f t="shared" si="158"/>
        <v>0</v>
      </c>
      <c r="BI82">
        <f t="shared" si="158"/>
        <v>0</v>
      </c>
      <c r="BJ82">
        <f t="shared" si="158"/>
        <v>0</v>
      </c>
      <c r="BK82">
        <f t="shared" si="158"/>
        <v>0</v>
      </c>
      <c r="BL82">
        <f t="shared" si="158"/>
        <v>0</v>
      </c>
      <c r="BM82">
        <f t="shared" si="158"/>
        <v>0</v>
      </c>
      <c r="BN82">
        <f t="shared" si="158"/>
        <v>0</v>
      </c>
      <c r="BO82">
        <f t="shared" si="158"/>
        <v>0</v>
      </c>
      <c r="BP82">
        <f t="shared" si="158"/>
        <v>0</v>
      </c>
      <c r="BQ82">
        <f t="shared" si="158"/>
        <v>0</v>
      </c>
      <c r="BR82">
        <f t="shared" si="158"/>
        <v>0</v>
      </c>
      <c r="BS82">
        <f t="shared" si="158"/>
        <v>0</v>
      </c>
      <c r="BT82">
        <f t="shared" ref="BT82:DC82" si="159">BT61</f>
        <v>0</v>
      </c>
      <c r="BU82">
        <f t="shared" si="159"/>
        <v>0</v>
      </c>
      <c r="BV82">
        <f t="shared" si="159"/>
        <v>0</v>
      </c>
      <c r="BW82">
        <f t="shared" si="159"/>
        <v>0</v>
      </c>
      <c r="BX82">
        <f t="shared" si="159"/>
        <v>0</v>
      </c>
      <c r="BY82">
        <f t="shared" si="159"/>
        <v>0</v>
      </c>
      <c r="BZ82">
        <f t="shared" si="159"/>
        <v>0</v>
      </c>
      <c r="CA82">
        <f t="shared" si="159"/>
        <v>0</v>
      </c>
      <c r="CB82">
        <f t="shared" si="159"/>
        <v>0</v>
      </c>
      <c r="CC82">
        <f t="shared" si="159"/>
        <v>0</v>
      </c>
      <c r="CD82">
        <f t="shared" si="159"/>
        <v>0</v>
      </c>
      <c r="CE82">
        <f t="shared" si="159"/>
        <v>0</v>
      </c>
      <c r="CF82">
        <f t="shared" si="159"/>
        <v>0</v>
      </c>
      <c r="CG82">
        <f t="shared" si="159"/>
        <v>0</v>
      </c>
      <c r="CH82">
        <f t="shared" si="159"/>
        <v>0</v>
      </c>
      <c r="CI82">
        <f t="shared" si="159"/>
        <v>0</v>
      </c>
      <c r="CJ82">
        <f t="shared" si="159"/>
        <v>0</v>
      </c>
      <c r="CK82">
        <f t="shared" si="159"/>
        <v>0</v>
      </c>
      <c r="CL82">
        <f t="shared" si="159"/>
        <v>0</v>
      </c>
      <c r="CM82">
        <f t="shared" si="159"/>
        <v>0</v>
      </c>
      <c r="CN82">
        <f t="shared" si="159"/>
        <v>0</v>
      </c>
      <c r="CO82">
        <f t="shared" si="159"/>
        <v>0</v>
      </c>
      <c r="CP82">
        <f t="shared" si="159"/>
        <v>0</v>
      </c>
      <c r="CQ82">
        <f t="shared" si="159"/>
        <v>0</v>
      </c>
      <c r="CR82">
        <f t="shared" si="159"/>
        <v>0</v>
      </c>
      <c r="CS82">
        <f t="shared" si="159"/>
        <v>0</v>
      </c>
      <c r="CT82">
        <f t="shared" si="159"/>
        <v>0</v>
      </c>
      <c r="CU82">
        <f t="shared" si="159"/>
        <v>0</v>
      </c>
      <c r="CV82">
        <f t="shared" si="159"/>
        <v>0</v>
      </c>
      <c r="CW82">
        <f t="shared" si="159"/>
        <v>0</v>
      </c>
      <c r="CX82">
        <f t="shared" si="159"/>
        <v>0</v>
      </c>
      <c r="CY82">
        <f t="shared" si="159"/>
        <v>0</v>
      </c>
      <c r="CZ82">
        <f t="shared" si="159"/>
        <v>0</v>
      </c>
      <c r="DA82">
        <f t="shared" si="159"/>
        <v>0</v>
      </c>
      <c r="DB82">
        <f t="shared" si="159"/>
        <v>0</v>
      </c>
      <c r="DC82">
        <f t="shared" si="159"/>
        <v>0</v>
      </c>
    </row>
    <row r="83" spans="1:107" x14ac:dyDescent="0.25">
      <c r="B83" t="s">
        <v>314</v>
      </c>
      <c r="C83" t="s">
        <v>1195</v>
      </c>
      <c r="D83">
        <f t="shared" si="154"/>
        <v>19471202854.027096</v>
      </c>
      <c r="E83" s="207">
        <f t="shared" si="155"/>
        <v>19471202854.027096</v>
      </c>
      <c r="F83" s="207">
        <f t="shared" si="156"/>
        <v>0</v>
      </c>
      <c r="H83" s="229">
        <f t="shared" ref="H83:AM83" si="160">H61*H64*1000</f>
        <v>0</v>
      </c>
      <c r="I83" s="229">
        <f t="shared" si="160"/>
        <v>0</v>
      </c>
      <c r="J83" s="229">
        <f t="shared" si="160"/>
        <v>0</v>
      </c>
      <c r="K83" s="229">
        <f t="shared" si="160"/>
        <v>0</v>
      </c>
      <c r="L83" s="229">
        <f t="shared" si="160"/>
        <v>0</v>
      </c>
      <c r="M83" s="229">
        <f t="shared" si="160"/>
        <v>0</v>
      </c>
      <c r="N83" s="229">
        <f t="shared" si="160"/>
        <v>0</v>
      </c>
      <c r="O83" s="229">
        <f t="shared" si="160"/>
        <v>0</v>
      </c>
      <c r="P83" s="229">
        <f t="shared" si="160"/>
        <v>0</v>
      </c>
      <c r="Q83" s="229">
        <f t="shared" si="160"/>
        <v>0</v>
      </c>
      <c r="R83" s="229">
        <f t="shared" si="160"/>
        <v>0</v>
      </c>
      <c r="S83" s="229">
        <f t="shared" si="160"/>
        <v>0</v>
      </c>
      <c r="T83" s="229">
        <f t="shared" si="160"/>
        <v>0</v>
      </c>
      <c r="U83" s="229">
        <f t="shared" si="160"/>
        <v>0</v>
      </c>
      <c r="V83" s="229">
        <f t="shared" si="160"/>
        <v>0</v>
      </c>
      <c r="W83" s="229">
        <f t="shared" si="160"/>
        <v>0</v>
      </c>
      <c r="X83" s="229">
        <f t="shared" si="160"/>
        <v>0</v>
      </c>
      <c r="Y83" s="229">
        <f t="shared" si="160"/>
        <v>0</v>
      </c>
      <c r="Z83" s="229">
        <f t="shared" si="160"/>
        <v>562021770.39424741</v>
      </c>
      <c r="AA83" s="229">
        <f t="shared" si="160"/>
        <v>574118153.73920941</v>
      </c>
      <c r="AB83" s="229">
        <f t="shared" si="160"/>
        <v>498450672.62962091</v>
      </c>
      <c r="AC83" s="229">
        <f t="shared" si="160"/>
        <v>509071688.62581557</v>
      </c>
      <c r="AD83" s="229">
        <f t="shared" si="160"/>
        <v>519865970.30216014</v>
      </c>
      <c r="AE83" s="229">
        <f t="shared" si="160"/>
        <v>530836043.43617147</v>
      </c>
      <c r="AF83" s="229">
        <f t="shared" si="160"/>
        <v>637628786.34960735</v>
      </c>
      <c r="AG83" s="229">
        <f t="shared" si="160"/>
        <v>650957459.53123522</v>
      </c>
      <c r="AH83" s="229">
        <f t="shared" si="160"/>
        <v>664502107.02815795</v>
      </c>
      <c r="AI83" s="229">
        <f t="shared" si="160"/>
        <v>678265866.3696003</v>
      </c>
      <c r="AJ83" s="229">
        <f t="shared" si="160"/>
        <v>588414130.27029431</v>
      </c>
      <c r="AK83" s="229">
        <f t="shared" si="160"/>
        <v>706463485.66785729</v>
      </c>
      <c r="AL83" s="229">
        <f t="shared" si="160"/>
        <v>720903837.34600949</v>
      </c>
      <c r="AM83" s="229">
        <f t="shared" si="160"/>
        <v>735576285.46024835</v>
      </c>
      <c r="AN83" s="229">
        <f t="shared" ref="AN83:BS83" si="161">AN61*AN64*1000</f>
        <v>637911559.50211394</v>
      </c>
      <c r="AO83" s="229">
        <f t="shared" si="161"/>
        <v>650786305.22546566</v>
      </c>
      <c r="AP83" s="229">
        <f t="shared" si="161"/>
        <v>663867012.12590158</v>
      </c>
      <c r="AQ83" s="229">
        <f t="shared" si="161"/>
        <v>677156652.45103216</v>
      </c>
      <c r="AR83" s="229">
        <f t="shared" si="161"/>
        <v>812539104.59415293</v>
      </c>
      <c r="AS83" s="229">
        <f t="shared" si="161"/>
        <v>828676264.91636169</v>
      </c>
      <c r="AT83" s="229">
        <f t="shared" si="161"/>
        <v>845070007.63242173</v>
      </c>
      <c r="AU83" s="229">
        <f t="shared" si="161"/>
        <v>861724023.66312969</v>
      </c>
      <c r="AV83" s="229">
        <f t="shared" si="161"/>
        <v>746845745.9585104</v>
      </c>
      <c r="AW83" s="229">
        <f t="shared" si="161"/>
        <v>895827890.7057544</v>
      </c>
      <c r="AX83" s="229">
        <f t="shared" si="161"/>
        <v>507805136.7187494</v>
      </c>
      <c r="AY83" s="229">
        <f t="shared" si="161"/>
        <v>509057521.17765939</v>
      </c>
      <c r="AZ83" s="229">
        <f t="shared" si="161"/>
        <v>433766045.20132798</v>
      </c>
      <c r="BA83" s="229">
        <f t="shared" si="161"/>
        <v>434835829.28685969</v>
      </c>
      <c r="BB83" s="229">
        <f t="shared" si="161"/>
        <v>435908251.74854445</v>
      </c>
      <c r="BC83" s="229">
        <f t="shared" si="161"/>
        <v>436983319.09332967</v>
      </c>
      <c r="BD83" s="229">
        <f t="shared" si="161"/>
        <v>515365926.87554187</v>
      </c>
      <c r="BE83" s="229">
        <f t="shared" si="161"/>
        <v>0</v>
      </c>
      <c r="BF83" s="229">
        <f t="shared" si="161"/>
        <v>0</v>
      </c>
      <c r="BG83" s="229">
        <f t="shared" si="161"/>
        <v>0</v>
      </c>
      <c r="BH83" s="229">
        <f t="shared" si="161"/>
        <v>0</v>
      </c>
      <c r="BI83" s="229">
        <f t="shared" si="161"/>
        <v>0</v>
      </c>
      <c r="BJ83" s="229">
        <f t="shared" si="161"/>
        <v>0</v>
      </c>
      <c r="BK83" s="229">
        <f t="shared" si="161"/>
        <v>0</v>
      </c>
      <c r="BL83" s="229">
        <f t="shared" si="161"/>
        <v>0</v>
      </c>
      <c r="BM83" s="229">
        <f t="shared" si="161"/>
        <v>0</v>
      </c>
      <c r="BN83" s="229">
        <f t="shared" si="161"/>
        <v>0</v>
      </c>
      <c r="BO83" s="229">
        <f t="shared" si="161"/>
        <v>0</v>
      </c>
      <c r="BP83" s="229">
        <f t="shared" si="161"/>
        <v>0</v>
      </c>
      <c r="BQ83" s="229">
        <f t="shared" si="161"/>
        <v>0</v>
      </c>
      <c r="BR83" s="229">
        <f t="shared" si="161"/>
        <v>0</v>
      </c>
      <c r="BS83" s="229">
        <f t="shared" si="161"/>
        <v>0</v>
      </c>
      <c r="BT83" s="229">
        <f t="shared" ref="BT83:DC83" si="162">BT61*BT64*1000</f>
        <v>0</v>
      </c>
      <c r="BU83" s="229">
        <f t="shared" si="162"/>
        <v>0</v>
      </c>
      <c r="BV83" s="229">
        <f t="shared" si="162"/>
        <v>0</v>
      </c>
      <c r="BW83" s="229">
        <f t="shared" si="162"/>
        <v>0</v>
      </c>
      <c r="BX83" s="229">
        <f t="shared" si="162"/>
        <v>0</v>
      </c>
      <c r="BY83" s="229">
        <f t="shared" si="162"/>
        <v>0</v>
      </c>
      <c r="BZ83" s="229">
        <f t="shared" si="162"/>
        <v>0</v>
      </c>
      <c r="CA83" s="229">
        <f t="shared" si="162"/>
        <v>0</v>
      </c>
      <c r="CB83" s="229">
        <f t="shared" si="162"/>
        <v>0</v>
      </c>
      <c r="CC83" s="229">
        <f t="shared" si="162"/>
        <v>0</v>
      </c>
      <c r="CD83" s="229">
        <f t="shared" si="162"/>
        <v>0</v>
      </c>
      <c r="CE83" s="229">
        <f t="shared" si="162"/>
        <v>0</v>
      </c>
      <c r="CF83" s="229">
        <f t="shared" si="162"/>
        <v>0</v>
      </c>
      <c r="CG83" s="229">
        <f t="shared" si="162"/>
        <v>0</v>
      </c>
      <c r="CH83" s="229">
        <f t="shared" si="162"/>
        <v>0</v>
      </c>
      <c r="CI83" s="229">
        <f t="shared" si="162"/>
        <v>0</v>
      </c>
      <c r="CJ83" s="229">
        <f t="shared" si="162"/>
        <v>0</v>
      </c>
      <c r="CK83" s="229">
        <f t="shared" si="162"/>
        <v>0</v>
      </c>
      <c r="CL83" s="229">
        <f t="shared" si="162"/>
        <v>0</v>
      </c>
      <c r="CM83" s="229">
        <f t="shared" si="162"/>
        <v>0</v>
      </c>
      <c r="CN83" s="229">
        <f t="shared" si="162"/>
        <v>0</v>
      </c>
      <c r="CO83" s="229">
        <f t="shared" si="162"/>
        <v>0</v>
      </c>
      <c r="CP83" s="229">
        <f t="shared" si="162"/>
        <v>0</v>
      </c>
      <c r="CQ83" s="229">
        <f t="shared" si="162"/>
        <v>0</v>
      </c>
      <c r="CR83" s="229">
        <f t="shared" si="162"/>
        <v>0</v>
      </c>
      <c r="CS83" s="229">
        <f t="shared" si="162"/>
        <v>0</v>
      </c>
      <c r="CT83" s="229">
        <f t="shared" si="162"/>
        <v>0</v>
      </c>
      <c r="CU83" s="229">
        <f t="shared" si="162"/>
        <v>0</v>
      </c>
      <c r="CV83" s="229">
        <f t="shared" si="162"/>
        <v>0</v>
      </c>
      <c r="CW83" s="229">
        <f t="shared" si="162"/>
        <v>0</v>
      </c>
      <c r="CX83" s="229">
        <f t="shared" si="162"/>
        <v>0</v>
      </c>
      <c r="CY83" s="229">
        <f t="shared" si="162"/>
        <v>0</v>
      </c>
      <c r="CZ83" s="229">
        <f t="shared" si="162"/>
        <v>0</v>
      </c>
      <c r="DA83" s="229">
        <f t="shared" si="162"/>
        <v>0</v>
      </c>
      <c r="DB83" s="229">
        <f t="shared" si="162"/>
        <v>0</v>
      </c>
      <c r="DC83" s="229">
        <f t="shared" si="162"/>
        <v>0</v>
      </c>
    </row>
    <row r="84" spans="1:107" x14ac:dyDescent="0.25">
      <c r="B84" t="s">
        <v>314</v>
      </c>
      <c r="C84" t="s">
        <v>1196</v>
      </c>
      <c r="D84">
        <f t="shared" si="154"/>
        <v>19471202854.027096</v>
      </c>
      <c r="E84" s="207">
        <f t="shared" si="155"/>
        <v>19471202854.027096</v>
      </c>
      <c r="F84" s="207">
        <f t="shared" si="156"/>
        <v>0</v>
      </c>
      <c r="H84" s="403">
        <f t="shared" ref="H84:AM84" si="163">H61*H64*1000</f>
        <v>0</v>
      </c>
      <c r="I84" s="403">
        <f t="shared" si="163"/>
        <v>0</v>
      </c>
      <c r="J84" s="403">
        <f t="shared" si="163"/>
        <v>0</v>
      </c>
      <c r="K84" s="403">
        <f t="shared" si="163"/>
        <v>0</v>
      </c>
      <c r="L84" s="403">
        <f t="shared" si="163"/>
        <v>0</v>
      </c>
      <c r="M84" s="403">
        <f t="shared" si="163"/>
        <v>0</v>
      </c>
      <c r="N84" s="403">
        <f t="shared" si="163"/>
        <v>0</v>
      </c>
      <c r="O84" s="403">
        <f t="shared" si="163"/>
        <v>0</v>
      </c>
      <c r="P84" s="403">
        <f t="shared" si="163"/>
        <v>0</v>
      </c>
      <c r="Q84" s="403">
        <f t="shared" si="163"/>
        <v>0</v>
      </c>
      <c r="R84" s="403">
        <f t="shared" si="163"/>
        <v>0</v>
      </c>
      <c r="S84" s="403">
        <f t="shared" si="163"/>
        <v>0</v>
      </c>
      <c r="T84" s="403">
        <f t="shared" si="163"/>
        <v>0</v>
      </c>
      <c r="U84" s="403">
        <f t="shared" si="163"/>
        <v>0</v>
      </c>
      <c r="V84" s="403">
        <f t="shared" si="163"/>
        <v>0</v>
      </c>
      <c r="W84" s="403">
        <f t="shared" si="163"/>
        <v>0</v>
      </c>
      <c r="X84" s="403">
        <f t="shared" si="163"/>
        <v>0</v>
      </c>
      <c r="Y84" s="403">
        <f t="shared" si="163"/>
        <v>0</v>
      </c>
      <c r="Z84" s="403">
        <f t="shared" si="163"/>
        <v>562021770.39424741</v>
      </c>
      <c r="AA84" s="403">
        <f t="shared" si="163"/>
        <v>574118153.73920941</v>
      </c>
      <c r="AB84" s="403">
        <f t="shared" si="163"/>
        <v>498450672.62962091</v>
      </c>
      <c r="AC84" s="403">
        <f t="shared" si="163"/>
        <v>509071688.62581557</v>
      </c>
      <c r="AD84" s="403">
        <f t="shared" si="163"/>
        <v>519865970.30216014</v>
      </c>
      <c r="AE84" s="403">
        <f t="shared" si="163"/>
        <v>530836043.43617147</v>
      </c>
      <c r="AF84" s="403">
        <f t="shared" si="163"/>
        <v>637628786.34960735</v>
      </c>
      <c r="AG84" s="403">
        <f t="shared" si="163"/>
        <v>650957459.53123522</v>
      </c>
      <c r="AH84" s="403">
        <f t="shared" si="163"/>
        <v>664502107.02815795</v>
      </c>
      <c r="AI84" s="403">
        <f t="shared" si="163"/>
        <v>678265866.3696003</v>
      </c>
      <c r="AJ84" s="403">
        <f t="shared" si="163"/>
        <v>588414130.27029431</v>
      </c>
      <c r="AK84" s="403">
        <f t="shared" si="163"/>
        <v>706463485.66785729</v>
      </c>
      <c r="AL84" s="403">
        <f t="shared" si="163"/>
        <v>720903837.34600949</v>
      </c>
      <c r="AM84" s="403">
        <f t="shared" si="163"/>
        <v>735576285.46024835</v>
      </c>
      <c r="AN84" s="403">
        <f t="shared" ref="AN84:BS84" si="164">AN61*AN64*1000</f>
        <v>637911559.50211394</v>
      </c>
      <c r="AO84" s="403">
        <f t="shared" si="164"/>
        <v>650786305.22546566</v>
      </c>
      <c r="AP84" s="403">
        <f t="shared" si="164"/>
        <v>663867012.12590158</v>
      </c>
      <c r="AQ84" s="403">
        <f t="shared" si="164"/>
        <v>677156652.45103216</v>
      </c>
      <c r="AR84" s="403">
        <f t="shared" si="164"/>
        <v>812539104.59415293</v>
      </c>
      <c r="AS84" s="403">
        <f t="shared" si="164"/>
        <v>828676264.91636169</v>
      </c>
      <c r="AT84" s="403">
        <f t="shared" si="164"/>
        <v>845070007.63242173</v>
      </c>
      <c r="AU84" s="403">
        <f t="shared" si="164"/>
        <v>861724023.66312969</v>
      </c>
      <c r="AV84" s="403">
        <f t="shared" si="164"/>
        <v>746845745.9585104</v>
      </c>
      <c r="AW84" s="403">
        <f t="shared" si="164"/>
        <v>895827890.7057544</v>
      </c>
      <c r="AX84" s="403">
        <f t="shared" si="164"/>
        <v>507805136.7187494</v>
      </c>
      <c r="AY84" s="403">
        <f t="shared" si="164"/>
        <v>509057521.17765939</v>
      </c>
      <c r="AZ84" s="403">
        <f t="shared" si="164"/>
        <v>433766045.20132798</v>
      </c>
      <c r="BA84" s="403">
        <f t="shared" si="164"/>
        <v>434835829.28685969</v>
      </c>
      <c r="BB84" s="403">
        <f t="shared" si="164"/>
        <v>435908251.74854445</v>
      </c>
      <c r="BC84" s="403">
        <f t="shared" si="164"/>
        <v>436983319.09332967</v>
      </c>
      <c r="BD84" s="403">
        <f t="shared" si="164"/>
        <v>515365926.87554187</v>
      </c>
      <c r="BE84" s="403">
        <f t="shared" si="164"/>
        <v>0</v>
      </c>
      <c r="BF84" s="403">
        <f t="shared" si="164"/>
        <v>0</v>
      </c>
      <c r="BG84" s="403">
        <f t="shared" si="164"/>
        <v>0</v>
      </c>
      <c r="BH84" s="403">
        <f t="shared" si="164"/>
        <v>0</v>
      </c>
      <c r="BI84" s="403">
        <f t="shared" si="164"/>
        <v>0</v>
      </c>
      <c r="BJ84" s="403">
        <f t="shared" si="164"/>
        <v>0</v>
      </c>
      <c r="BK84" s="403">
        <f t="shared" si="164"/>
        <v>0</v>
      </c>
      <c r="BL84" s="403">
        <f t="shared" si="164"/>
        <v>0</v>
      </c>
      <c r="BM84" s="403">
        <f t="shared" si="164"/>
        <v>0</v>
      </c>
      <c r="BN84" s="403">
        <f t="shared" si="164"/>
        <v>0</v>
      </c>
      <c r="BO84" s="403">
        <f t="shared" si="164"/>
        <v>0</v>
      </c>
      <c r="BP84" s="403">
        <f t="shared" si="164"/>
        <v>0</v>
      </c>
      <c r="BQ84" s="403">
        <f t="shared" si="164"/>
        <v>0</v>
      </c>
      <c r="BR84" s="403">
        <f t="shared" si="164"/>
        <v>0</v>
      </c>
      <c r="BS84" s="403">
        <f t="shared" si="164"/>
        <v>0</v>
      </c>
      <c r="BT84" s="403">
        <f t="shared" ref="BT84:DC84" si="165">BT61*BT64*1000</f>
        <v>0</v>
      </c>
      <c r="BU84" s="403">
        <f t="shared" si="165"/>
        <v>0</v>
      </c>
      <c r="BV84" s="403">
        <f t="shared" si="165"/>
        <v>0</v>
      </c>
      <c r="BW84" s="403">
        <f t="shared" si="165"/>
        <v>0</v>
      </c>
      <c r="BX84" s="403">
        <f t="shared" si="165"/>
        <v>0</v>
      </c>
      <c r="BY84" s="403">
        <f t="shared" si="165"/>
        <v>0</v>
      </c>
      <c r="BZ84" s="403">
        <f t="shared" si="165"/>
        <v>0</v>
      </c>
      <c r="CA84" s="403">
        <f t="shared" si="165"/>
        <v>0</v>
      </c>
      <c r="CB84" s="403">
        <f t="shared" si="165"/>
        <v>0</v>
      </c>
      <c r="CC84" s="403">
        <f t="shared" si="165"/>
        <v>0</v>
      </c>
      <c r="CD84" s="403">
        <f t="shared" si="165"/>
        <v>0</v>
      </c>
      <c r="CE84" s="403">
        <f t="shared" si="165"/>
        <v>0</v>
      </c>
      <c r="CF84" s="403">
        <f t="shared" si="165"/>
        <v>0</v>
      </c>
      <c r="CG84" s="403">
        <f t="shared" si="165"/>
        <v>0</v>
      </c>
      <c r="CH84" s="403">
        <f t="shared" si="165"/>
        <v>0</v>
      </c>
      <c r="CI84" s="403">
        <f t="shared" si="165"/>
        <v>0</v>
      </c>
      <c r="CJ84" s="403">
        <f t="shared" si="165"/>
        <v>0</v>
      </c>
      <c r="CK84" s="403">
        <f t="shared" si="165"/>
        <v>0</v>
      </c>
      <c r="CL84" s="403">
        <f t="shared" si="165"/>
        <v>0</v>
      </c>
      <c r="CM84" s="403">
        <f t="shared" si="165"/>
        <v>0</v>
      </c>
      <c r="CN84" s="403">
        <f t="shared" si="165"/>
        <v>0</v>
      </c>
      <c r="CO84" s="403">
        <f t="shared" si="165"/>
        <v>0</v>
      </c>
      <c r="CP84" s="403">
        <f t="shared" si="165"/>
        <v>0</v>
      </c>
      <c r="CQ84" s="403">
        <f t="shared" si="165"/>
        <v>0</v>
      </c>
      <c r="CR84" s="403">
        <f t="shared" si="165"/>
        <v>0</v>
      </c>
      <c r="CS84" s="403">
        <f t="shared" si="165"/>
        <v>0</v>
      </c>
      <c r="CT84" s="403">
        <f t="shared" si="165"/>
        <v>0</v>
      </c>
      <c r="CU84" s="403">
        <f t="shared" si="165"/>
        <v>0</v>
      </c>
      <c r="CV84" s="403">
        <f t="shared" si="165"/>
        <v>0</v>
      </c>
      <c r="CW84" s="403">
        <f t="shared" si="165"/>
        <v>0</v>
      </c>
      <c r="CX84" s="403">
        <f t="shared" si="165"/>
        <v>0</v>
      </c>
      <c r="CY84" s="403">
        <f t="shared" si="165"/>
        <v>0</v>
      </c>
      <c r="CZ84" s="403">
        <f t="shared" si="165"/>
        <v>0</v>
      </c>
      <c r="DA84" s="403">
        <f t="shared" si="165"/>
        <v>0</v>
      </c>
      <c r="DB84" s="403">
        <f t="shared" si="165"/>
        <v>0</v>
      </c>
      <c r="DC84" s="403">
        <f t="shared" si="165"/>
        <v>0</v>
      </c>
    </row>
    <row r="85" spans="1:107" x14ac:dyDescent="0.25">
      <c r="B85" t="s">
        <v>871</v>
      </c>
      <c r="C85" s="260" t="s">
        <v>1194</v>
      </c>
      <c r="D85" s="207">
        <f t="shared" si="154"/>
        <v>2181.9999999999995</v>
      </c>
      <c r="E85" s="207">
        <f t="shared" si="155"/>
        <v>2181.9999999999995</v>
      </c>
      <c r="F85" s="207">
        <f t="shared" si="156"/>
        <v>0</v>
      </c>
      <c r="G85" s="207"/>
      <c r="H85" s="207">
        <f t="shared" ref="H85:AM85" si="166">H62</f>
        <v>0</v>
      </c>
      <c r="I85" s="207">
        <f t="shared" si="166"/>
        <v>0</v>
      </c>
      <c r="J85" s="207">
        <f t="shared" si="166"/>
        <v>0</v>
      </c>
      <c r="K85" s="207">
        <f t="shared" si="166"/>
        <v>0</v>
      </c>
      <c r="L85" s="207">
        <f t="shared" si="166"/>
        <v>0</v>
      </c>
      <c r="M85" s="207">
        <f t="shared" si="166"/>
        <v>0</v>
      </c>
      <c r="N85" s="207">
        <f t="shared" si="166"/>
        <v>0</v>
      </c>
      <c r="O85" s="207">
        <f t="shared" si="166"/>
        <v>0</v>
      </c>
      <c r="P85" s="207">
        <f t="shared" si="166"/>
        <v>0</v>
      </c>
      <c r="Q85" s="207">
        <f t="shared" si="166"/>
        <v>0</v>
      </c>
      <c r="R85" s="207">
        <f t="shared" si="166"/>
        <v>0</v>
      </c>
      <c r="S85" s="207">
        <f t="shared" si="166"/>
        <v>0</v>
      </c>
      <c r="T85" s="207">
        <f t="shared" si="166"/>
        <v>0</v>
      </c>
      <c r="U85" s="207">
        <f t="shared" si="166"/>
        <v>0</v>
      </c>
      <c r="V85" s="207">
        <f t="shared" si="166"/>
        <v>0</v>
      </c>
      <c r="W85" s="207">
        <f t="shared" si="166"/>
        <v>0</v>
      </c>
      <c r="X85" s="207">
        <f t="shared" si="166"/>
        <v>0</v>
      </c>
      <c r="Y85" s="207">
        <f t="shared" si="166"/>
        <v>0</v>
      </c>
      <c r="Z85" s="207">
        <f t="shared" si="166"/>
        <v>73.580957103892871</v>
      </c>
      <c r="AA85" s="207">
        <f t="shared" si="166"/>
        <v>74.347425407058424</v>
      </c>
      <c r="AB85" s="207">
        <f t="shared" si="166"/>
        <v>63.846809653690379</v>
      </c>
      <c r="AC85" s="207">
        <f t="shared" si="166"/>
        <v>64.498307711381116</v>
      </c>
      <c r="AD85" s="207">
        <f t="shared" si="166"/>
        <v>65.149805769071818</v>
      </c>
      <c r="AE85" s="207">
        <f t="shared" si="166"/>
        <v>65.801303826762535</v>
      </c>
      <c r="AF85" s="207">
        <f t="shared" si="166"/>
        <v>78.179766922886174</v>
      </c>
      <c r="AG85" s="207">
        <f t="shared" si="166"/>
        <v>78.946235226051741</v>
      </c>
      <c r="AH85" s="207">
        <f t="shared" si="166"/>
        <v>79.712703529217293</v>
      </c>
      <c r="AI85" s="207">
        <f t="shared" si="166"/>
        <v>80.479171832382846</v>
      </c>
      <c r="AJ85" s="207">
        <f t="shared" si="166"/>
        <v>69.058794115216131</v>
      </c>
      <c r="AK85" s="207">
        <f t="shared" si="166"/>
        <v>82.012108438713923</v>
      </c>
      <c r="AL85" s="207">
        <f t="shared" si="166"/>
        <v>82.77857674187949</v>
      </c>
      <c r="AM85" s="207">
        <f t="shared" si="166"/>
        <v>83.545045045045043</v>
      </c>
      <c r="AN85" s="207">
        <f t="shared" ref="AN85:BS85" si="167">AN62</f>
        <v>71.664786345978996</v>
      </c>
      <c r="AO85" s="207">
        <f t="shared" si="167"/>
        <v>72.316284403669727</v>
      </c>
      <c r="AP85" s="207">
        <f t="shared" si="167"/>
        <v>72.967782461360443</v>
      </c>
      <c r="AQ85" s="207">
        <f t="shared" si="167"/>
        <v>73.619280519051159</v>
      </c>
      <c r="AR85" s="207">
        <f t="shared" si="167"/>
        <v>87.377386560872793</v>
      </c>
      <c r="AS85" s="207">
        <f t="shared" si="167"/>
        <v>88.14385486403836</v>
      </c>
      <c r="AT85" s="207">
        <f t="shared" si="167"/>
        <v>88.910323167203899</v>
      </c>
      <c r="AU85" s="207">
        <f t="shared" si="167"/>
        <v>89.676791470369437</v>
      </c>
      <c r="AV85" s="207">
        <f t="shared" si="167"/>
        <v>76.876770807504755</v>
      </c>
      <c r="AW85" s="207">
        <f t="shared" si="167"/>
        <v>91.209728076700543</v>
      </c>
      <c r="AX85" s="207">
        <f t="shared" si="167"/>
        <v>51.140625000000014</v>
      </c>
      <c r="AY85" s="207">
        <f t="shared" si="167"/>
        <v>51.140625000000014</v>
      </c>
      <c r="AZ85" s="207">
        <f t="shared" si="167"/>
        <v>43.469531250000003</v>
      </c>
      <c r="BA85" s="207">
        <f t="shared" si="167"/>
        <v>43.469531250000003</v>
      </c>
      <c r="BB85" s="207">
        <f t="shared" si="167"/>
        <v>43.469531250000003</v>
      </c>
      <c r="BC85" s="207">
        <f t="shared" si="167"/>
        <v>43.469531250000003</v>
      </c>
      <c r="BD85" s="207">
        <f t="shared" si="167"/>
        <v>51.140625000000014</v>
      </c>
      <c r="BE85" s="207">
        <f t="shared" si="167"/>
        <v>0</v>
      </c>
      <c r="BF85" s="207">
        <f t="shared" si="167"/>
        <v>0</v>
      </c>
      <c r="BG85" s="207">
        <f t="shared" si="167"/>
        <v>0</v>
      </c>
      <c r="BH85" s="207">
        <f t="shared" si="167"/>
        <v>0</v>
      </c>
      <c r="BI85" s="207">
        <f t="shared" si="167"/>
        <v>0</v>
      </c>
      <c r="BJ85" s="207">
        <f t="shared" si="167"/>
        <v>0</v>
      </c>
      <c r="BK85" s="207">
        <f t="shared" si="167"/>
        <v>0</v>
      </c>
      <c r="BL85" s="207">
        <f t="shared" si="167"/>
        <v>0</v>
      </c>
      <c r="BM85" s="207">
        <f t="shared" si="167"/>
        <v>0</v>
      </c>
      <c r="BN85" s="207">
        <f t="shared" si="167"/>
        <v>0</v>
      </c>
      <c r="BO85" s="207">
        <f t="shared" si="167"/>
        <v>0</v>
      </c>
      <c r="BP85" s="207">
        <f t="shared" si="167"/>
        <v>0</v>
      </c>
      <c r="BQ85" s="207">
        <f t="shared" si="167"/>
        <v>0</v>
      </c>
      <c r="BR85" s="207">
        <f t="shared" si="167"/>
        <v>0</v>
      </c>
      <c r="BS85" s="207">
        <f t="shared" si="167"/>
        <v>0</v>
      </c>
      <c r="BT85" s="207">
        <f t="shared" ref="BT85:DC85" si="168">BT62</f>
        <v>0</v>
      </c>
      <c r="BU85" s="207">
        <f t="shared" si="168"/>
        <v>0</v>
      </c>
      <c r="BV85" s="207">
        <f t="shared" si="168"/>
        <v>0</v>
      </c>
      <c r="BW85" s="207">
        <f t="shared" si="168"/>
        <v>0</v>
      </c>
      <c r="BX85" s="207">
        <f t="shared" si="168"/>
        <v>0</v>
      </c>
      <c r="BY85" s="207">
        <f t="shared" si="168"/>
        <v>0</v>
      </c>
      <c r="BZ85" s="207">
        <f t="shared" si="168"/>
        <v>0</v>
      </c>
      <c r="CA85" s="207">
        <f t="shared" si="168"/>
        <v>0</v>
      </c>
      <c r="CB85" s="207">
        <f t="shared" si="168"/>
        <v>0</v>
      </c>
      <c r="CC85" s="207">
        <f t="shared" si="168"/>
        <v>0</v>
      </c>
      <c r="CD85" s="207">
        <f t="shared" si="168"/>
        <v>0</v>
      </c>
      <c r="CE85" s="207">
        <f t="shared" si="168"/>
        <v>0</v>
      </c>
      <c r="CF85" s="207">
        <f t="shared" si="168"/>
        <v>0</v>
      </c>
      <c r="CG85" s="207">
        <f t="shared" si="168"/>
        <v>0</v>
      </c>
      <c r="CH85" s="207">
        <f t="shared" si="168"/>
        <v>0</v>
      </c>
      <c r="CI85" s="207">
        <f t="shared" si="168"/>
        <v>0</v>
      </c>
      <c r="CJ85" s="207">
        <f t="shared" si="168"/>
        <v>0</v>
      </c>
      <c r="CK85" s="207">
        <f t="shared" si="168"/>
        <v>0</v>
      </c>
      <c r="CL85" s="207">
        <f t="shared" si="168"/>
        <v>0</v>
      </c>
      <c r="CM85" s="207">
        <f t="shared" si="168"/>
        <v>0</v>
      </c>
      <c r="CN85" s="207">
        <f t="shared" si="168"/>
        <v>0</v>
      </c>
      <c r="CO85" s="207">
        <f t="shared" si="168"/>
        <v>0</v>
      </c>
      <c r="CP85" s="207">
        <f t="shared" si="168"/>
        <v>0</v>
      </c>
      <c r="CQ85" s="207">
        <f t="shared" si="168"/>
        <v>0</v>
      </c>
      <c r="CR85" s="207">
        <f t="shared" si="168"/>
        <v>0</v>
      </c>
      <c r="CS85" s="207">
        <f t="shared" si="168"/>
        <v>0</v>
      </c>
      <c r="CT85" s="207">
        <f t="shared" si="168"/>
        <v>0</v>
      </c>
      <c r="CU85" s="207">
        <f t="shared" si="168"/>
        <v>0</v>
      </c>
      <c r="CV85" s="207">
        <f t="shared" si="168"/>
        <v>0</v>
      </c>
      <c r="CW85" s="207">
        <f t="shared" si="168"/>
        <v>0</v>
      </c>
      <c r="CX85" s="207">
        <f t="shared" si="168"/>
        <v>0</v>
      </c>
      <c r="CY85" s="207">
        <f t="shared" si="168"/>
        <v>0</v>
      </c>
      <c r="CZ85" s="207">
        <f t="shared" si="168"/>
        <v>0</v>
      </c>
      <c r="DA85" s="207">
        <f t="shared" si="168"/>
        <v>0</v>
      </c>
      <c r="DB85" s="207">
        <f t="shared" si="168"/>
        <v>0</v>
      </c>
      <c r="DC85" s="207">
        <f t="shared" si="168"/>
        <v>0</v>
      </c>
    </row>
    <row r="86" spans="1:107" x14ac:dyDescent="0.25">
      <c r="B86" t="s">
        <v>871</v>
      </c>
      <c r="C86" s="207" t="s">
        <v>1195</v>
      </c>
      <c r="D86" s="207">
        <f t="shared" si="154"/>
        <v>1656984446.7464755</v>
      </c>
      <c r="E86" s="207">
        <f t="shared" si="155"/>
        <v>1656984446.7464755</v>
      </c>
      <c r="F86" s="207">
        <f t="shared" si="156"/>
        <v>0</v>
      </c>
      <c r="G86" s="207"/>
      <c r="H86" s="207">
        <f t="shared" ref="H86:AM86" si="169">H62*H65*1000</f>
        <v>0</v>
      </c>
      <c r="I86" s="207">
        <f t="shared" si="169"/>
        <v>0</v>
      </c>
      <c r="J86" s="207">
        <f t="shared" si="169"/>
        <v>0</v>
      </c>
      <c r="K86" s="207">
        <f t="shared" si="169"/>
        <v>0</v>
      </c>
      <c r="L86" s="207">
        <f t="shared" si="169"/>
        <v>0</v>
      </c>
      <c r="M86" s="207">
        <f t="shared" si="169"/>
        <v>0</v>
      </c>
      <c r="N86" s="207">
        <f t="shared" si="169"/>
        <v>0</v>
      </c>
      <c r="O86" s="207">
        <f t="shared" si="169"/>
        <v>0</v>
      </c>
      <c r="P86" s="207">
        <f t="shared" si="169"/>
        <v>0</v>
      </c>
      <c r="Q86" s="207">
        <f t="shared" si="169"/>
        <v>0</v>
      </c>
      <c r="R86" s="207">
        <f t="shared" si="169"/>
        <v>0</v>
      </c>
      <c r="S86" s="207">
        <f t="shared" si="169"/>
        <v>0</v>
      </c>
      <c r="T86" s="207">
        <f t="shared" si="169"/>
        <v>0</v>
      </c>
      <c r="U86" s="207">
        <f t="shared" si="169"/>
        <v>0</v>
      </c>
      <c r="V86" s="207">
        <f t="shared" si="169"/>
        <v>0</v>
      </c>
      <c r="W86" s="207">
        <f t="shared" si="169"/>
        <v>0</v>
      </c>
      <c r="X86" s="207">
        <f t="shared" si="169"/>
        <v>0</v>
      </c>
      <c r="Y86" s="207">
        <f t="shared" si="169"/>
        <v>0</v>
      </c>
      <c r="Z86" s="207">
        <f t="shared" si="169"/>
        <v>47827622.117530368</v>
      </c>
      <c r="AA86" s="207">
        <f t="shared" si="169"/>
        <v>48857015.073617794</v>
      </c>
      <c r="AB86" s="207">
        <f t="shared" si="169"/>
        <v>42417770.397106238</v>
      </c>
      <c r="AC86" s="207">
        <f t="shared" si="169"/>
        <v>43321610.722035117</v>
      </c>
      <c r="AD86" s="207">
        <f t="shared" si="169"/>
        <v>44240195.82361266</v>
      </c>
      <c r="AE86" s="207">
        <f t="shared" si="169"/>
        <v>45173740.643570662</v>
      </c>
      <c r="AF86" s="207">
        <f t="shared" si="169"/>
        <v>54261721.255737104</v>
      </c>
      <c r="AG86" s="207">
        <f t="shared" si="169"/>
        <v>55395981.132915482</v>
      </c>
      <c r="AH86" s="207">
        <f t="shared" si="169"/>
        <v>56548620.258875944</v>
      </c>
      <c r="AI86" s="207">
        <f t="shared" si="169"/>
        <v>57719905.634951957</v>
      </c>
      <c r="AJ86" s="207">
        <f t="shared" si="169"/>
        <v>50073591.724821523</v>
      </c>
      <c r="AK86" s="207">
        <f t="shared" si="169"/>
        <v>60119501.436134145</v>
      </c>
      <c r="AL86" s="207">
        <f t="shared" si="169"/>
        <v>61348364.301753089</v>
      </c>
      <c r="AM86" s="207">
        <f t="shared" si="169"/>
        <v>62596978.396282963</v>
      </c>
      <c r="AN86" s="207">
        <f t="shared" ref="AN86:BS86" si="170">AN62*AN65*1000</f>
        <v>54285785.034393899</v>
      </c>
      <c r="AO86" s="207">
        <f t="shared" si="170"/>
        <v>55381416.03260915</v>
      </c>
      <c r="AP86" s="207">
        <f t="shared" si="170"/>
        <v>56494574.169215441</v>
      </c>
      <c r="AQ86" s="207">
        <f t="shared" si="170"/>
        <v>57625512.380207442</v>
      </c>
      <c r="AR86" s="207">
        <f t="shared" si="170"/>
        <v>69146455.346355736</v>
      </c>
      <c r="AS86" s="207">
        <f t="shared" si="170"/>
        <v>70519715.3277248</v>
      </c>
      <c r="AT86" s="207">
        <f t="shared" si="170"/>
        <v>71914810.274252802</v>
      </c>
      <c r="AU86" s="207">
        <f t="shared" si="170"/>
        <v>73332054.28047207</v>
      </c>
      <c r="AV86" s="207">
        <f t="shared" si="170"/>
        <v>63556000.851589657</v>
      </c>
      <c r="AW86" s="207">
        <f t="shared" si="170"/>
        <v>76234267.240153283</v>
      </c>
      <c r="AX86" s="207">
        <f t="shared" si="170"/>
        <v>43213828.124999948</v>
      </c>
      <c r="AY86" s="207">
        <f t="shared" si="170"/>
        <v>43320405.083050162</v>
      </c>
      <c r="AZ86" s="207">
        <f t="shared" si="170"/>
        <v>36913158.155335858</v>
      </c>
      <c r="BA86" s="207">
        <f t="shared" si="170"/>
        <v>37004195.961494625</v>
      </c>
      <c r="BB86" s="207">
        <f t="shared" si="170"/>
        <v>37095458.291442864</v>
      </c>
      <c r="BC86" s="207">
        <f t="shared" si="170"/>
        <v>37186945.6989168</v>
      </c>
      <c r="BD86" s="207">
        <f t="shared" si="170"/>
        <v>43857245.575315699</v>
      </c>
      <c r="BE86" s="207">
        <f t="shared" si="170"/>
        <v>0</v>
      </c>
      <c r="BF86" s="207">
        <f t="shared" si="170"/>
        <v>0</v>
      </c>
      <c r="BG86" s="207">
        <f t="shared" si="170"/>
        <v>0</v>
      </c>
      <c r="BH86" s="207">
        <f t="shared" si="170"/>
        <v>0</v>
      </c>
      <c r="BI86" s="207">
        <f t="shared" si="170"/>
        <v>0</v>
      </c>
      <c r="BJ86" s="207">
        <f t="shared" si="170"/>
        <v>0</v>
      </c>
      <c r="BK86" s="207">
        <f t="shared" si="170"/>
        <v>0</v>
      </c>
      <c r="BL86" s="207">
        <f t="shared" si="170"/>
        <v>0</v>
      </c>
      <c r="BM86" s="207">
        <f t="shared" si="170"/>
        <v>0</v>
      </c>
      <c r="BN86" s="207">
        <f t="shared" si="170"/>
        <v>0</v>
      </c>
      <c r="BO86" s="207">
        <f t="shared" si="170"/>
        <v>0</v>
      </c>
      <c r="BP86" s="207">
        <f t="shared" si="170"/>
        <v>0</v>
      </c>
      <c r="BQ86" s="207">
        <f t="shared" si="170"/>
        <v>0</v>
      </c>
      <c r="BR86" s="207">
        <f t="shared" si="170"/>
        <v>0</v>
      </c>
      <c r="BS86" s="207">
        <f t="shared" si="170"/>
        <v>0</v>
      </c>
      <c r="BT86" s="207">
        <f t="shared" ref="BT86:DC86" si="171">BT62*BT65*1000</f>
        <v>0</v>
      </c>
      <c r="BU86" s="207">
        <f t="shared" si="171"/>
        <v>0</v>
      </c>
      <c r="BV86" s="207">
        <f t="shared" si="171"/>
        <v>0</v>
      </c>
      <c r="BW86" s="207">
        <f t="shared" si="171"/>
        <v>0</v>
      </c>
      <c r="BX86" s="207">
        <f t="shared" si="171"/>
        <v>0</v>
      </c>
      <c r="BY86" s="207">
        <f t="shared" si="171"/>
        <v>0</v>
      </c>
      <c r="BZ86" s="207">
        <f t="shared" si="171"/>
        <v>0</v>
      </c>
      <c r="CA86" s="207">
        <f t="shared" si="171"/>
        <v>0</v>
      </c>
      <c r="CB86" s="207">
        <f t="shared" si="171"/>
        <v>0</v>
      </c>
      <c r="CC86" s="207">
        <f t="shared" si="171"/>
        <v>0</v>
      </c>
      <c r="CD86" s="207">
        <f t="shared" si="171"/>
        <v>0</v>
      </c>
      <c r="CE86" s="207">
        <f t="shared" si="171"/>
        <v>0</v>
      </c>
      <c r="CF86" s="207">
        <f t="shared" si="171"/>
        <v>0</v>
      </c>
      <c r="CG86" s="207">
        <f t="shared" si="171"/>
        <v>0</v>
      </c>
      <c r="CH86" s="207">
        <f t="shared" si="171"/>
        <v>0</v>
      </c>
      <c r="CI86" s="207">
        <f t="shared" si="171"/>
        <v>0</v>
      </c>
      <c r="CJ86" s="207">
        <f t="shared" si="171"/>
        <v>0</v>
      </c>
      <c r="CK86" s="207">
        <f t="shared" si="171"/>
        <v>0</v>
      </c>
      <c r="CL86" s="207">
        <f t="shared" si="171"/>
        <v>0</v>
      </c>
      <c r="CM86" s="207">
        <f t="shared" si="171"/>
        <v>0</v>
      </c>
      <c r="CN86" s="207">
        <f t="shared" si="171"/>
        <v>0</v>
      </c>
      <c r="CO86" s="207">
        <f t="shared" si="171"/>
        <v>0</v>
      </c>
      <c r="CP86" s="207">
        <f t="shared" si="171"/>
        <v>0</v>
      </c>
      <c r="CQ86" s="207">
        <f t="shared" si="171"/>
        <v>0</v>
      </c>
      <c r="CR86" s="207">
        <f t="shared" si="171"/>
        <v>0</v>
      </c>
      <c r="CS86" s="207">
        <f t="shared" si="171"/>
        <v>0</v>
      </c>
      <c r="CT86" s="207">
        <f t="shared" si="171"/>
        <v>0</v>
      </c>
      <c r="CU86" s="207">
        <f t="shared" si="171"/>
        <v>0</v>
      </c>
      <c r="CV86" s="207">
        <f t="shared" si="171"/>
        <v>0</v>
      </c>
      <c r="CW86" s="207">
        <f t="shared" si="171"/>
        <v>0</v>
      </c>
      <c r="CX86" s="207">
        <f t="shared" si="171"/>
        <v>0</v>
      </c>
      <c r="CY86" s="207">
        <f t="shared" si="171"/>
        <v>0</v>
      </c>
      <c r="CZ86" s="207">
        <f t="shared" si="171"/>
        <v>0</v>
      </c>
      <c r="DA86" s="207">
        <f t="shared" si="171"/>
        <v>0</v>
      </c>
      <c r="DB86" s="207">
        <f t="shared" si="171"/>
        <v>0</v>
      </c>
      <c r="DC86" s="207">
        <f t="shared" si="171"/>
        <v>0</v>
      </c>
    </row>
    <row r="87" spans="1:107" x14ac:dyDescent="0.25">
      <c r="B87" t="s">
        <v>871</v>
      </c>
      <c r="C87" t="s">
        <v>1196</v>
      </c>
      <c r="D87" s="207">
        <f t="shared" si="154"/>
        <v>1656984446.7464755</v>
      </c>
      <c r="E87" s="207">
        <f t="shared" si="155"/>
        <v>1656984446.7464755</v>
      </c>
      <c r="F87" s="207">
        <f t="shared" si="156"/>
        <v>0</v>
      </c>
      <c r="G87" s="207"/>
      <c r="H87" s="403">
        <f t="shared" ref="H87:AM87" si="172">H62*H65*1000</f>
        <v>0</v>
      </c>
      <c r="I87" s="403">
        <f t="shared" si="172"/>
        <v>0</v>
      </c>
      <c r="J87" s="403">
        <f t="shared" si="172"/>
        <v>0</v>
      </c>
      <c r="K87" s="403">
        <f t="shared" si="172"/>
        <v>0</v>
      </c>
      <c r="L87" s="403">
        <f t="shared" si="172"/>
        <v>0</v>
      </c>
      <c r="M87" s="403">
        <f t="shared" si="172"/>
        <v>0</v>
      </c>
      <c r="N87" s="403">
        <f t="shared" si="172"/>
        <v>0</v>
      </c>
      <c r="O87" s="403">
        <f t="shared" si="172"/>
        <v>0</v>
      </c>
      <c r="P87" s="403">
        <f t="shared" si="172"/>
        <v>0</v>
      </c>
      <c r="Q87" s="403">
        <f t="shared" si="172"/>
        <v>0</v>
      </c>
      <c r="R87" s="403">
        <f t="shared" si="172"/>
        <v>0</v>
      </c>
      <c r="S87" s="403">
        <f t="shared" si="172"/>
        <v>0</v>
      </c>
      <c r="T87" s="403">
        <f t="shared" si="172"/>
        <v>0</v>
      </c>
      <c r="U87" s="403">
        <f t="shared" si="172"/>
        <v>0</v>
      </c>
      <c r="V87" s="403">
        <f t="shared" si="172"/>
        <v>0</v>
      </c>
      <c r="W87" s="403">
        <f t="shared" si="172"/>
        <v>0</v>
      </c>
      <c r="X87" s="403">
        <f t="shared" si="172"/>
        <v>0</v>
      </c>
      <c r="Y87" s="403">
        <f t="shared" si="172"/>
        <v>0</v>
      </c>
      <c r="Z87" s="403">
        <f t="shared" si="172"/>
        <v>47827622.117530368</v>
      </c>
      <c r="AA87" s="403">
        <f t="shared" si="172"/>
        <v>48857015.073617794</v>
      </c>
      <c r="AB87" s="403">
        <f t="shared" si="172"/>
        <v>42417770.397106238</v>
      </c>
      <c r="AC87" s="403">
        <f t="shared" si="172"/>
        <v>43321610.722035117</v>
      </c>
      <c r="AD87" s="403">
        <f t="shared" si="172"/>
        <v>44240195.82361266</v>
      </c>
      <c r="AE87" s="403">
        <f t="shared" si="172"/>
        <v>45173740.643570662</v>
      </c>
      <c r="AF87" s="403">
        <f t="shared" si="172"/>
        <v>54261721.255737104</v>
      </c>
      <c r="AG87" s="403">
        <f t="shared" si="172"/>
        <v>55395981.132915482</v>
      </c>
      <c r="AH87" s="403">
        <f t="shared" si="172"/>
        <v>56548620.258875944</v>
      </c>
      <c r="AI87" s="403">
        <f t="shared" si="172"/>
        <v>57719905.634951957</v>
      </c>
      <c r="AJ87" s="403">
        <f t="shared" si="172"/>
        <v>50073591.724821523</v>
      </c>
      <c r="AK87" s="403">
        <f t="shared" si="172"/>
        <v>60119501.436134145</v>
      </c>
      <c r="AL87" s="403">
        <f t="shared" si="172"/>
        <v>61348364.301753089</v>
      </c>
      <c r="AM87" s="403">
        <f t="shared" si="172"/>
        <v>62596978.396282963</v>
      </c>
      <c r="AN87" s="403">
        <f t="shared" ref="AN87:BS87" si="173">AN62*AN65*1000</f>
        <v>54285785.034393899</v>
      </c>
      <c r="AO87" s="403">
        <f t="shared" si="173"/>
        <v>55381416.03260915</v>
      </c>
      <c r="AP87" s="403">
        <f t="shared" si="173"/>
        <v>56494574.169215441</v>
      </c>
      <c r="AQ87" s="403">
        <f t="shared" si="173"/>
        <v>57625512.380207442</v>
      </c>
      <c r="AR87" s="403">
        <f t="shared" si="173"/>
        <v>69146455.346355736</v>
      </c>
      <c r="AS87" s="403">
        <f t="shared" si="173"/>
        <v>70519715.3277248</v>
      </c>
      <c r="AT87" s="403">
        <f t="shared" si="173"/>
        <v>71914810.274252802</v>
      </c>
      <c r="AU87" s="403">
        <f t="shared" si="173"/>
        <v>73332054.28047207</v>
      </c>
      <c r="AV87" s="403">
        <f t="shared" si="173"/>
        <v>63556000.851589657</v>
      </c>
      <c r="AW87" s="403">
        <f t="shared" si="173"/>
        <v>76234267.240153283</v>
      </c>
      <c r="AX87" s="403">
        <f t="shared" si="173"/>
        <v>43213828.124999948</v>
      </c>
      <c r="AY87" s="403">
        <f t="shared" si="173"/>
        <v>43320405.083050162</v>
      </c>
      <c r="AZ87" s="403">
        <f t="shared" si="173"/>
        <v>36913158.155335858</v>
      </c>
      <c r="BA87" s="403">
        <f t="shared" si="173"/>
        <v>37004195.961494625</v>
      </c>
      <c r="BB87" s="403">
        <f t="shared" si="173"/>
        <v>37095458.291442864</v>
      </c>
      <c r="BC87" s="403">
        <f t="shared" si="173"/>
        <v>37186945.6989168</v>
      </c>
      <c r="BD87" s="403">
        <f t="shared" si="173"/>
        <v>43857245.575315699</v>
      </c>
      <c r="BE87" s="403">
        <f t="shared" si="173"/>
        <v>0</v>
      </c>
      <c r="BF87" s="403">
        <f t="shared" si="173"/>
        <v>0</v>
      </c>
      <c r="BG87" s="403">
        <f t="shared" si="173"/>
        <v>0</v>
      </c>
      <c r="BH87" s="403">
        <f t="shared" si="173"/>
        <v>0</v>
      </c>
      <c r="BI87" s="403">
        <f t="shared" si="173"/>
        <v>0</v>
      </c>
      <c r="BJ87" s="403">
        <f t="shared" si="173"/>
        <v>0</v>
      </c>
      <c r="BK87" s="403">
        <f t="shared" si="173"/>
        <v>0</v>
      </c>
      <c r="BL87" s="403">
        <f t="shared" si="173"/>
        <v>0</v>
      </c>
      <c r="BM87" s="403">
        <f t="shared" si="173"/>
        <v>0</v>
      </c>
      <c r="BN87" s="403">
        <f t="shared" si="173"/>
        <v>0</v>
      </c>
      <c r="BO87" s="403">
        <f t="shared" si="173"/>
        <v>0</v>
      </c>
      <c r="BP87" s="403">
        <f t="shared" si="173"/>
        <v>0</v>
      </c>
      <c r="BQ87" s="403">
        <f t="shared" si="173"/>
        <v>0</v>
      </c>
      <c r="BR87" s="403">
        <f t="shared" si="173"/>
        <v>0</v>
      </c>
      <c r="BS87" s="403">
        <f t="shared" si="173"/>
        <v>0</v>
      </c>
      <c r="BT87" s="403">
        <f t="shared" ref="BT87:DC87" si="174">BT62*BT65*1000</f>
        <v>0</v>
      </c>
      <c r="BU87" s="403">
        <f t="shared" si="174"/>
        <v>0</v>
      </c>
      <c r="BV87" s="403">
        <f t="shared" si="174"/>
        <v>0</v>
      </c>
      <c r="BW87" s="403">
        <f t="shared" si="174"/>
        <v>0</v>
      </c>
      <c r="BX87" s="403">
        <f t="shared" si="174"/>
        <v>0</v>
      </c>
      <c r="BY87" s="403">
        <f t="shared" si="174"/>
        <v>0</v>
      </c>
      <c r="BZ87" s="403">
        <f t="shared" si="174"/>
        <v>0</v>
      </c>
      <c r="CA87" s="403">
        <f t="shared" si="174"/>
        <v>0</v>
      </c>
      <c r="CB87" s="403">
        <f t="shared" si="174"/>
        <v>0</v>
      </c>
      <c r="CC87" s="403">
        <f t="shared" si="174"/>
        <v>0</v>
      </c>
      <c r="CD87" s="403">
        <f t="shared" si="174"/>
        <v>0</v>
      </c>
      <c r="CE87" s="403">
        <f t="shared" si="174"/>
        <v>0</v>
      </c>
      <c r="CF87" s="403">
        <f t="shared" si="174"/>
        <v>0</v>
      </c>
      <c r="CG87" s="403">
        <f t="shared" si="174"/>
        <v>0</v>
      </c>
      <c r="CH87" s="403">
        <f t="shared" si="174"/>
        <v>0</v>
      </c>
      <c r="CI87" s="403">
        <f t="shared" si="174"/>
        <v>0</v>
      </c>
      <c r="CJ87" s="403">
        <f t="shared" si="174"/>
        <v>0</v>
      </c>
      <c r="CK87" s="403">
        <f t="shared" si="174"/>
        <v>0</v>
      </c>
      <c r="CL87" s="403">
        <f t="shared" si="174"/>
        <v>0</v>
      </c>
      <c r="CM87" s="403">
        <f t="shared" si="174"/>
        <v>0</v>
      </c>
      <c r="CN87" s="403">
        <f t="shared" si="174"/>
        <v>0</v>
      </c>
      <c r="CO87" s="403">
        <f t="shared" si="174"/>
        <v>0</v>
      </c>
      <c r="CP87" s="403">
        <f t="shared" si="174"/>
        <v>0</v>
      </c>
      <c r="CQ87" s="403">
        <f t="shared" si="174"/>
        <v>0</v>
      </c>
      <c r="CR87" s="403">
        <f t="shared" si="174"/>
        <v>0</v>
      </c>
      <c r="CS87" s="403">
        <f t="shared" si="174"/>
        <v>0</v>
      </c>
      <c r="CT87" s="403">
        <f t="shared" si="174"/>
        <v>0</v>
      </c>
      <c r="CU87" s="403">
        <f t="shared" si="174"/>
        <v>0</v>
      </c>
      <c r="CV87" s="403">
        <f t="shared" si="174"/>
        <v>0</v>
      </c>
      <c r="CW87" s="403">
        <f t="shared" si="174"/>
        <v>0</v>
      </c>
      <c r="CX87" s="403">
        <f t="shared" si="174"/>
        <v>0</v>
      </c>
      <c r="CY87" s="403">
        <f t="shared" si="174"/>
        <v>0</v>
      </c>
      <c r="CZ87" s="403">
        <f t="shared" si="174"/>
        <v>0</v>
      </c>
      <c r="DA87" s="403">
        <f t="shared" si="174"/>
        <v>0</v>
      </c>
      <c r="DB87" s="403">
        <f t="shared" si="174"/>
        <v>0</v>
      </c>
      <c r="DC87" s="403">
        <f t="shared" si="174"/>
        <v>0</v>
      </c>
    </row>
    <row r="88" spans="1:107" x14ac:dyDescent="0.25">
      <c r="B88" t="s">
        <v>1197</v>
      </c>
      <c r="C88" s="260" t="s">
        <v>1198</v>
      </c>
      <c r="D88" s="207">
        <f t="shared" si="154"/>
        <v>160</v>
      </c>
      <c r="E88" s="207"/>
      <c r="F88" s="503">
        <f t="shared" si="156"/>
        <v>0</v>
      </c>
      <c r="G88" s="207"/>
      <c r="H88" s="207">
        <f t="shared" ref="H88:AM88" si="175">H63</f>
        <v>0</v>
      </c>
      <c r="I88" s="207">
        <f t="shared" si="175"/>
        <v>0</v>
      </c>
      <c r="J88" s="207">
        <f t="shared" si="175"/>
        <v>0</v>
      </c>
      <c r="K88" s="207">
        <f t="shared" si="175"/>
        <v>0</v>
      </c>
      <c r="L88" s="207">
        <f t="shared" si="175"/>
        <v>0</v>
      </c>
      <c r="M88" s="207">
        <f t="shared" si="175"/>
        <v>0</v>
      </c>
      <c r="N88" s="207">
        <f t="shared" si="175"/>
        <v>0</v>
      </c>
      <c r="O88" s="207">
        <f t="shared" si="175"/>
        <v>0</v>
      </c>
      <c r="P88" s="207">
        <f t="shared" si="175"/>
        <v>0</v>
      </c>
      <c r="Q88" s="207">
        <f t="shared" si="175"/>
        <v>0</v>
      </c>
      <c r="R88" s="207">
        <f t="shared" si="175"/>
        <v>0</v>
      </c>
      <c r="S88" s="207">
        <f t="shared" si="175"/>
        <v>0</v>
      </c>
      <c r="T88" s="207">
        <f t="shared" si="175"/>
        <v>0</v>
      </c>
      <c r="U88" s="207">
        <f t="shared" si="175"/>
        <v>0</v>
      </c>
      <c r="V88" s="207">
        <f t="shared" si="175"/>
        <v>0</v>
      </c>
      <c r="W88" s="207">
        <f t="shared" si="175"/>
        <v>0</v>
      </c>
      <c r="X88" s="207">
        <f t="shared" si="175"/>
        <v>0</v>
      </c>
      <c r="Y88" s="207">
        <f t="shared" si="175"/>
        <v>0</v>
      </c>
      <c r="Z88" s="207">
        <f t="shared" si="175"/>
        <v>5.3954872303496151</v>
      </c>
      <c r="AA88" s="207">
        <f t="shared" si="175"/>
        <v>5.4516902223324237</v>
      </c>
      <c r="AB88" s="207">
        <f t="shared" si="175"/>
        <v>4.6817092321679468</v>
      </c>
      <c r="AC88" s="207">
        <f t="shared" si="175"/>
        <v>4.7294817753533351</v>
      </c>
      <c r="AD88" s="207">
        <f t="shared" si="175"/>
        <v>4.7772543185387226</v>
      </c>
      <c r="AE88" s="207">
        <f t="shared" si="175"/>
        <v>4.8250268617241083</v>
      </c>
      <c r="AF88" s="207">
        <f t="shared" si="175"/>
        <v>5.7327051822464661</v>
      </c>
      <c r="AG88" s="207">
        <f t="shared" si="175"/>
        <v>5.7889081742292747</v>
      </c>
      <c r="AH88" s="207">
        <f t="shared" si="175"/>
        <v>5.8451111662120834</v>
      </c>
      <c r="AI88" s="207">
        <f t="shared" si="175"/>
        <v>5.9013141581948929</v>
      </c>
      <c r="AJ88" s="207">
        <f t="shared" si="175"/>
        <v>5.0638895776510449</v>
      </c>
      <c r="AK88" s="207">
        <f t="shared" si="175"/>
        <v>6.0137201421605084</v>
      </c>
      <c r="AL88" s="207">
        <f t="shared" si="175"/>
        <v>6.0699231341433171</v>
      </c>
      <c r="AM88" s="207">
        <f t="shared" si="175"/>
        <v>6.1261261261261257</v>
      </c>
      <c r="AN88" s="207">
        <f t="shared" ref="AN88:BS88" si="176">AN63</f>
        <v>5.254979750392593</v>
      </c>
      <c r="AO88" s="207">
        <f t="shared" si="176"/>
        <v>5.3027522935779814</v>
      </c>
      <c r="AP88" s="207">
        <f t="shared" si="176"/>
        <v>5.350524836763368</v>
      </c>
      <c r="AQ88" s="207">
        <f t="shared" si="176"/>
        <v>5.3982973799487555</v>
      </c>
      <c r="AR88" s="207">
        <f t="shared" si="176"/>
        <v>6.4071410860401681</v>
      </c>
      <c r="AS88" s="207">
        <f t="shared" si="176"/>
        <v>6.4633440780229776</v>
      </c>
      <c r="AT88" s="207">
        <f t="shared" si="176"/>
        <v>6.5195470700057854</v>
      </c>
      <c r="AU88" s="207">
        <f t="shared" si="176"/>
        <v>6.5757500619885931</v>
      </c>
      <c r="AV88" s="207">
        <f t="shared" si="176"/>
        <v>5.6371600958756929</v>
      </c>
      <c r="AW88" s="207">
        <f t="shared" si="176"/>
        <v>6.6881560459542104</v>
      </c>
      <c r="AX88" s="207">
        <f t="shared" si="176"/>
        <v>3.7500000000000009</v>
      </c>
      <c r="AY88" s="207">
        <f t="shared" si="176"/>
        <v>3.7500000000000009</v>
      </c>
      <c r="AZ88" s="207">
        <f t="shared" si="176"/>
        <v>3.1875000000000004</v>
      </c>
      <c r="BA88" s="207">
        <f t="shared" si="176"/>
        <v>3.1875000000000004</v>
      </c>
      <c r="BB88" s="207">
        <f t="shared" si="176"/>
        <v>3.1875000000000004</v>
      </c>
      <c r="BC88" s="207">
        <f t="shared" si="176"/>
        <v>3.1875000000000004</v>
      </c>
      <c r="BD88" s="207">
        <f t="shared" si="176"/>
        <v>3.7500000000000009</v>
      </c>
      <c r="BE88" s="207">
        <f t="shared" si="176"/>
        <v>0</v>
      </c>
      <c r="BF88" s="207">
        <f t="shared" si="176"/>
        <v>0</v>
      </c>
      <c r="BG88" s="207">
        <f t="shared" si="176"/>
        <v>0</v>
      </c>
      <c r="BH88" s="207">
        <f t="shared" si="176"/>
        <v>0</v>
      </c>
      <c r="BI88" s="207">
        <f t="shared" si="176"/>
        <v>0</v>
      </c>
      <c r="BJ88" s="207">
        <f t="shared" si="176"/>
        <v>0</v>
      </c>
      <c r="BK88" s="207">
        <f t="shared" si="176"/>
        <v>0</v>
      </c>
      <c r="BL88" s="207">
        <f t="shared" si="176"/>
        <v>0</v>
      </c>
      <c r="BM88" s="207">
        <f t="shared" si="176"/>
        <v>0</v>
      </c>
      <c r="BN88" s="207">
        <f t="shared" si="176"/>
        <v>0</v>
      </c>
      <c r="BO88" s="207">
        <f t="shared" si="176"/>
        <v>0</v>
      </c>
      <c r="BP88" s="207">
        <f t="shared" si="176"/>
        <v>0</v>
      </c>
      <c r="BQ88" s="207">
        <f t="shared" si="176"/>
        <v>0</v>
      </c>
      <c r="BR88" s="207">
        <f t="shared" si="176"/>
        <v>0</v>
      </c>
      <c r="BS88" s="207">
        <f t="shared" si="176"/>
        <v>0</v>
      </c>
      <c r="BT88" s="207">
        <f t="shared" ref="BT88:DC88" si="177">BT63</f>
        <v>0</v>
      </c>
      <c r="BU88" s="207">
        <f t="shared" si="177"/>
        <v>0</v>
      </c>
      <c r="BV88" s="207">
        <f t="shared" si="177"/>
        <v>0</v>
      </c>
      <c r="BW88" s="207">
        <f t="shared" si="177"/>
        <v>0</v>
      </c>
      <c r="BX88" s="207">
        <f t="shared" si="177"/>
        <v>0</v>
      </c>
      <c r="BY88" s="207">
        <f t="shared" si="177"/>
        <v>0</v>
      </c>
      <c r="BZ88" s="207">
        <f t="shared" si="177"/>
        <v>0</v>
      </c>
      <c r="CA88" s="207">
        <f t="shared" si="177"/>
        <v>0</v>
      </c>
      <c r="CB88" s="207">
        <f t="shared" si="177"/>
        <v>0</v>
      </c>
      <c r="CC88" s="207">
        <f t="shared" si="177"/>
        <v>0</v>
      </c>
      <c r="CD88" s="207">
        <f t="shared" si="177"/>
        <v>0</v>
      </c>
      <c r="CE88" s="207">
        <f t="shared" si="177"/>
        <v>0</v>
      </c>
      <c r="CF88" s="207">
        <f t="shared" si="177"/>
        <v>0</v>
      </c>
      <c r="CG88" s="207">
        <f t="shared" si="177"/>
        <v>0</v>
      </c>
      <c r="CH88" s="207">
        <f t="shared" si="177"/>
        <v>0</v>
      </c>
      <c r="CI88" s="207">
        <f t="shared" si="177"/>
        <v>0</v>
      </c>
      <c r="CJ88" s="207">
        <f t="shared" si="177"/>
        <v>0</v>
      </c>
      <c r="CK88" s="207">
        <f t="shared" si="177"/>
        <v>0</v>
      </c>
      <c r="CL88" s="207">
        <f t="shared" si="177"/>
        <v>0</v>
      </c>
      <c r="CM88" s="207">
        <f t="shared" si="177"/>
        <v>0</v>
      </c>
      <c r="CN88" s="207">
        <f t="shared" si="177"/>
        <v>0</v>
      </c>
      <c r="CO88" s="207">
        <f t="shared" si="177"/>
        <v>0</v>
      </c>
      <c r="CP88" s="207">
        <f t="shared" si="177"/>
        <v>0</v>
      </c>
      <c r="CQ88" s="207">
        <f t="shared" si="177"/>
        <v>0</v>
      </c>
      <c r="CR88" s="207">
        <f t="shared" si="177"/>
        <v>0</v>
      </c>
      <c r="CS88" s="207">
        <f t="shared" si="177"/>
        <v>0</v>
      </c>
      <c r="CT88" s="207">
        <f t="shared" si="177"/>
        <v>0</v>
      </c>
      <c r="CU88" s="207">
        <f t="shared" si="177"/>
        <v>0</v>
      </c>
      <c r="CV88" s="207">
        <f t="shared" si="177"/>
        <v>0</v>
      </c>
      <c r="CW88" s="207">
        <f t="shared" si="177"/>
        <v>0</v>
      </c>
      <c r="CX88" s="207">
        <f t="shared" si="177"/>
        <v>0</v>
      </c>
      <c r="CY88" s="207">
        <f t="shared" si="177"/>
        <v>0</v>
      </c>
      <c r="CZ88" s="207">
        <f t="shared" si="177"/>
        <v>0</v>
      </c>
      <c r="DA88" s="207">
        <f t="shared" si="177"/>
        <v>0</v>
      </c>
      <c r="DB88" s="207">
        <f t="shared" si="177"/>
        <v>0</v>
      </c>
      <c r="DC88" s="207">
        <f t="shared" si="177"/>
        <v>0</v>
      </c>
    </row>
    <row r="89" spans="1:107" x14ac:dyDescent="0.25">
      <c r="B89" t="s">
        <v>1197</v>
      </c>
      <c r="C89" s="207" t="s">
        <v>1195</v>
      </c>
      <c r="D89" s="207">
        <f t="shared" si="154"/>
        <v>747705031.31759465</v>
      </c>
      <c r="E89" s="207">
        <f t="shared" ref="E89:E93" si="178">SUM(H89:DC89)</f>
        <v>747705031.31759465</v>
      </c>
      <c r="F89" s="207">
        <f t="shared" si="156"/>
        <v>0</v>
      </c>
      <c r="G89" s="207"/>
      <c r="H89" s="207">
        <f t="shared" ref="H89:AM89" si="179">H63*H66*1000</f>
        <v>0</v>
      </c>
      <c r="I89" s="207">
        <f t="shared" si="179"/>
        <v>0</v>
      </c>
      <c r="J89" s="207">
        <f t="shared" si="179"/>
        <v>0</v>
      </c>
      <c r="K89" s="207">
        <f t="shared" si="179"/>
        <v>0</v>
      </c>
      <c r="L89" s="207">
        <f t="shared" si="179"/>
        <v>0</v>
      </c>
      <c r="M89" s="207">
        <f t="shared" si="179"/>
        <v>0</v>
      </c>
      <c r="N89" s="207">
        <f t="shared" si="179"/>
        <v>0</v>
      </c>
      <c r="O89" s="207">
        <f t="shared" si="179"/>
        <v>0</v>
      </c>
      <c r="P89" s="207">
        <f t="shared" si="179"/>
        <v>0</v>
      </c>
      <c r="Q89" s="207">
        <f t="shared" si="179"/>
        <v>0</v>
      </c>
      <c r="R89" s="207">
        <f t="shared" si="179"/>
        <v>0</v>
      </c>
      <c r="S89" s="207">
        <f t="shared" si="179"/>
        <v>0</v>
      </c>
      <c r="T89" s="207">
        <f t="shared" si="179"/>
        <v>0</v>
      </c>
      <c r="U89" s="207">
        <f t="shared" si="179"/>
        <v>0</v>
      </c>
      <c r="V89" s="207">
        <f t="shared" si="179"/>
        <v>0</v>
      </c>
      <c r="W89" s="207">
        <f t="shared" si="179"/>
        <v>0</v>
      </c>
      <c r="X89" s="207">
        <f t="shared" si="179"/>
        <v>0</v>
      </c>
      <c r="Y89" s="207">
        <f t="shared" si="179"/>
        <v>0</v>
      </c>
      <c r="Z89" s="207">
        <f t="shared" si="179"/>
        <v>21581948.921398461</v>
      </c>
      <c r="AA89" s="207">
        <f t="shared" si="179"/>
        <v>22046456.777208906</v>
      </c>
      <c r="AB89" s="207">
        <f t="shared" si="179"/>
        <v>19140783.370336309</v>
      </c>
      <c r="AC89" s="207">
        <f t="shared" si="179"/>
        <v>19548636.298457645</v>
      </c>
      <c r="AD89" s="207">
        <f t="shared" si="179"/>
        <v>19963142.725172468</v>
      </c>
      <c r="AE89" s="207">
        <f t="shared" si="179"/>
        <v>20384399.641743787</v>
      </c>
      <c r="AF89" s="207">
        <f t="shared" si="179"/>
        <v>24485300.432681199</v>
      </c>
      <c r="AG89" s="207">
        <f t="shared" si="179"/>
        <v>24997128.904368546</v>
      </c>
      <c r="AH89" s="207">
        <f t="shared" si="179"/>
        <v>25517250.910019461</v>
      </c>
      <c r="AI89" s="207">
        <f t="shared" si="179"/>
        <v>26045786.932503175</v>
      </c>
      <c r="AJ89" s="207">
        <f t="shared" si="179"/>
        <v>22595430.236117724</v>
      </c>
      <c r="AK89" s="207">
        <f t="shared" si="179"/>
        <v>27128591.21421833</v>
      </c>
      <c r="AL89" s="207">
        <f t="shared" si="179"/>
        <v>27683108.759163775</v>
      </c>
      <c r="AM89" s="207">
        <f t="shared" si="179"/>
        <v>28246538.936488111</v>
      </c>
      <c r="AN89" s="207">
        <f t="shared" ref="AN89:BS89" si="180">AN63*AN66*1000</f>
        <v>24496159.079187822</v>
      </c>
      <c r="AO89" s="207">
        <f t="shared" si="180"/>
        <v>24990556.483726896</v>
      </c>
      <c r="AP89" s="207">
        <f t="shared" si="180"/>
        <v>25492862.912146844</v>
      </c>
      <c r="AQ89" s="207">
        <f t="shared" si="180"/>
        <v>26003192.500410888</v>
      </c>
      <c r="AR89" s="207">
        <f t="shared" si="180"/>
        <v>31201954.044749115</v>
      </c>
      <c r="AS89" s="207">
        <f t="shared" si="180"/>
        <v>31821629.98642309</v>
      </c>
      <c r="AT89" s="207">
        <f t="shared" si="180"/>
        <v>32451158.834888101</v>
      </c>
      <c r="AU89" s="207">
        <f t="shared" si="180"/>
        <v>33090682.323557876</v>
      </c>
      <c r="AV89" s="207">
        <f t="shared" si="180"/>
        <v>28679292.494547971</v>
      </c>
      <c r="AW89" s="207">
        <f t="shared" si="180"/>
        <v>34400289.807303183</v>
      </c>
      <c r="AX89" s="207">
        <f t="shared" si="180"/>
        <v>19499999.999999974</v>
      </c>
      <c r="AY89" s="207">
        <f t="shared" si="180"/>
        <v>19548092.260559898</v>
      </c>
      <c r="AZ89" s="207">
        <f t="shared" si="180"/>
        <v>16656857.660167068</v>
      </c>
      <c r="BA89" s="207">
        <f t="shared" si="180"/>
        <v>16697937.9647159</v>
      </c>
      <c r="BB89" s="207">
        <f t="shared" si="180"/>
        <v>16739119.584378077</v>
      </c>
      <c r="BC89" s="207">
        <f t="shared" si="180"/>
        <v>16780402.769024007</v>
      </c>
      <c r="BD89" s="207">
        <f t="shared" si="180"/>
        <v>19790338.551929805</v>
      </c>
      <c r="BE89" s="207">
        <f t="shared" si="180"/>
        <v>0</v>
      </c>
      <c r="BF89" s="207">
        <f t="shared" si="180"/>
        <v>0</v>
      </c>
      <c r="BG89" s="207">
        <f t="shared" si="180"/>
        <v>0</v>
      </c>
      <c r="BH89" s="207">
        <f t="shared" si="180"/>
        <v>0</v>
      </c>
      <c r="BI89" s="207">
        <f t="shared" si="180"/>
        <v>0</v>
      </c>
      <c r="BJ89" s="207">
        <f t="shared" si="180"/>
        <v>0</v>
      </c>
      <c r="BK89" s="207">
        <f t="shared" si="180"/>
        <v>0</v>
      </c>
      <c r="BL89" s="207">
        <f t="shared" si="180"/>
        <v>0</v>
      </c>
      <c r="BM89" s="207">
        <f t="shared" si="180"/>
        <v>0</v>
      </c>
      <c r="BN89" s="207">
        <f t="shared" si="180"/>
        <v>0</v>
      </c>
      <c r="BO89" s="207">
        <f t="shared" si="180"/>
        <v>0</v>
      </c>
      <c r="BP89" s="207">
        <f t="shared" si="180"/>
        <v>0</v>
      </c>
      <c r="BQ89" s="207">
        <f t="shared" si="180"/>
        <v>0</v>
      </c>
      <c r="BR89" s="207">
        <f t="shared" si="180"/>
        <v>0</v>
      </c>
      <c r="BS89" s="207">
        <f t="shared" si="180"/>
        <v>0</v>
      </c>
      <c r="BT89" s="207">
        <f t="shared" ref="BT89:DC89" si="181">BT63*BT66*1000</f>
        <v>0</v>
      </c>
      <c r="BU89" s="207">
        <f t="shared" si="181"/>
        <v>0</v>
      </c>
      <c r="BV89" s="207">
        <f t="shared" si="181"/>
        <v>0</v>
      </c>
      <c r="BW89" s="207">
        <f t="shared" si="181"/>
        <v>0</v>
      </c>
      <c r="BX89" s="207">
        <f t="shared" si="181"/>
        <v>0</v>
      </c>
      <c r="BY89" s="207">
        <f t="shared" si="181"/>
        <v>0</v>
      </c>
      <c r="BZ89" s="207">
        <f t="shared" si="181"/>
        <v>0</v>
      </c>
      <c r="CA89" s="207">
        <f t="shared" si="181"/>
        <v>0</v>
      </c>
      <c r="CB89" s="207">
        <f t="shared" si="181"/>
        <v>0</v>
      </c>
      <c r="CC89" s="207">
        <f t="shared" si="181"/>
        <v>0</v>
      </c>
      <c r="CD89" s="207">
        <f t="shared" si="181"/>
        <v>0</v>
      </c>
      <c r="CE89" s="207">
        <f t="shared" si="181"/>
        <v>0</v>
      </c>
      <c r="CF89" s="207">
        <f t="shared" si="181"/>
        <v>0</v>
      </c>
      <c r="CG89" s="207">
        <f t="shared" si="181"/>
        <v>0</v>
      </c>
      <c r="CH89" s="207">
        <f t="shared" si="181"/>
        <v>0</v>
      </c>
      <c r="CI89" s="207">
        <f t="shared" si="181"/>
        <v>0</v>
      </c>
      <c r="CJ89" s="207">
        <f t="shared" si="181"/>
        <v>0</v>
      </c>
      <c r="CK89" s="207">
        <f t="shared" si="181"/>
        <v>0</v>
      </c>
      <c r="CL89" s="207">
        <f t="shared" si="181"/>
        <v>0</v>
      </c>
      <c r="CM89" s="207">
        <f t="shared" si="181"/>
        <v>0</v>
      </c>
      <c r="CN89" s="207">
        <f t="shared" si="181"/>
        <v>0</v>
      </c>
      <c r="CO89" s="207">
        <f t="shared" si="181"/>
        <v>0</v>
      </c>
      <c r="CP89" s="207">
        <f t="shared" si="181"/>
        <v>0</v>
      </c>
      <c r="CQ89" s="207">
        <f t="shared" si="181"/>
        <v>0</v>
      </c>
      <c r="CR89" s="207">
        <f t="shared" si="181"/>
        <v>0</v>
      </c>
      <c r="CS89" s="207">
        <f t="shared" si="181"/>
        <v>0</v>
      </c>
      <c r="CT89" s="207">
        <f t="shared" si="181"/>
        <v>0</v>
      </c>
      <c r="CU89" s="207">
        <f t="shared" si="181"/>
        <v>0</v>
      </c>
      <c r="CV89" s="207">
        <f t="shared" si="181"/>
        <v>0</v>
      </c>
      <c r="CW89" s="207">
        <f t="shared" si="181"/>
        <v>0</v>
      </c>
      <c r="CX89" s="207">
        <f t="shared" si="181"/>
        <v>0</v>
      </c>
      <c r="CY89" s="207">
        <f t="shared" si="181"/>
        <v>0</v>
      </c>
      <c r="CZ89" s="207">
        <f t="shared" si="181"/>
        <v>0</v>
      </c>
      <c r="DA89" s="207">
        <f t="shared" si="181"/>
        <v>0</v>
      </c>
      <c r="DB89" s="207">
        <f t="shared" si="181"/>
        <v>0</v>
      </c>
      <c r="DC89" s="207">
        <f t="shared" si="181"/>
        <v>0</v>
      </c>
    </row>
    <row r="90" spans="1:107" x14ac:dyDescent="0.25">
      <c r="B90" t="s">
        <v>1197</v>
      </c>
      <c r="C90" t="s">
        <v>1196</v>
      </c>
      <c r="D90" s="207">
        <f t="shared" si="154"/>
        <v>747705031.31759465</v>
      </c>
      <c r="E90" s="207">
        <f t="shared" si="178"/>
        <v>747705031.31759465</v>
      </c>
      <c r="F90" s="207">
        <f t="shared" si="156"/>
        <v>0</v>
      </c>
      <c r="G90" s="207"/>
      <c r="H90" s="403">
        <f t="shared" ref="H90:AM90" si="182">H63*H66*1000</f>
        <v>0</v>
      </c>
      <c r="I90" s="403">
        <f t="shared" si="182"/>
        <v>0</v>
      </c>
      <c r="J90" s="403">
        <f t="shared" si="182"/>
        <v>0</v>
      </c>
      <c r="K90" s="403">
        <f t="shared" si="182"/>
        <v>0</v>
      </c>
      <c r="L90" s="403">
        <f t="shared" si="182"/>
        <v>0</v>
      </c>
      <c r="M90" s="403">
        <f t="shared" si="182"/>
        <v>0</v>
      </c>
      <c r="N90" s="403">
        <f t="shared" si="182"/>
        <v>0</v>
      </c>
      <c r="O90" s="403">
        <f t="shared" si="182"/>
        <v>0</v>
      </c>
      <c r="P90" s="403">
        <f t="shared" si="182"/>
        <v>0</v>
      </c>
      <c r="Q90" s="403">
        <f t="shared" si="182"/>
        <v>0</v>
      </c>
      <c r="R90" s="403">
        <f t="shared" si="182"/>
        <v>0</v>
      </c>
      <c r="S90" s="403">
        <f t="shared" si="182"/>
        <v>0</v>
      </c>
      <c r="T90" s="403">
        <f t="shared" si="182"/>
        <v>0</v>
      </c>
      <c r="U90" s="403">
        <f t="shared" si="182"/>
        <v>0</v>
      </c>
      <c r="V90" s="403">
        <f t="shared" si="182"/>
        <v>0</v>
      </c>
      <c r="W90" s="403">
        <f t="shared" si="182"/>
        <v>0</v>
      </c>
      <c r="X90" s="403">
        <f t="shared" si="182"/>
        <v>0</v>
      </c>
      <c r="Y90" s="403">
        <f t="shared" si="182"/>
        <v>0</v>
      </c>
      <c r="Z90" s="403">
        <f t="shared" si="182"/>
        <v>21581948.921398461</v>
      </c>
      <c r="AA90" s="403">
        <f t="shared" si="182"/>
        <v>22046456.777208906</v>
      </c>
      <c r="AB90" s="403">
        <f t="shared" si="182"/>
        <v>19140783.370336309</v>
      </c>
      <c r="AC90" s="403">
        <f t="shared" si="182"/>
        <v>19548636.298457645</v>
      </c>
      <c r="AD90" s="403">
        <f t="shared" si="182"/>
        <v>19963142.725172468</v>
      </c>
      <c r="AE90" s="403">
        <f t="shared" si="182"/>
        <v>20384399.641743787</v>
      </c>
      <c r="AF90" s="403">
        <f t="shared" si="182"/>
        <v>24485300.432681199</v>
      </c>
      <c r="AG90" s="403">
        <f t="shared" si="182"/>
        <v>24997128.904368546</v>
      </c>
      <c r="AH90" s="403">
        <f t="shared" si="182"/>
        <v>25517250.910019461</v>
      </c>
      <c r="AI90" s="403">
        <f t="shared" si="182"/>
        <v>26045786.932503175</v>
      </c>
      <c r="AJ90" s="403">
        <f t="shared" si="182"/>
        <v>22595430.236117724</v>
      </c>
      <c r="AK90" s="403">
        <f t="shared" si="182"/>
        <v>27128591.21421833</v>
      </c>
      <c r="AL90" s="403">
        <f t="shared" si="182"/>
        <v>27683108.759163775</v>
      </c>
      <c r="AM90" s="403">
        <f t="shared" si="182"/>
        <v>28246538.936488111</v>
      </c>
      <c r="AN90" s="403">
        <f t="shared" ref="AN90:BS90" si="183">AN63*AN66*1000</f>
        <v>24496159.079187822</v>
      </c>
      <c r="AO90" s="403">
        <f t="shared" si="183"/>
        <v>24990556.483726896</v>
      </c>
      <c r="AP90" s="403">
        <f t="shared" si="183"/>
        <v>25492862.912146844</v>
      </c>
      <c r="AQ90" s="403">
        <f t="shared" si="183"/>
        <v>26003192.500410888</v>
      </c>
      <c r="AR90" s="403">
        <f t="shared" si="183"/>
        <v>31201954.044749115</v>
      </c>
      <c r="AS90" s="403">
        <f t="shared" si="183"/>
        <v>31821629.98642309</v>
      </c>
      <c r="AT90" s="403">
        <f t="shared" si="183"/>
        <v>32451158.834888101</v>
      </c>
      <c r="AU90" s="403">
        <f t="shared" si="183"/>
        <v>33090682.323557876</v>
      </c>
      <c r="AV90" s="403">
        <f t="shared" si="183"/>
        <v>28679292.494547971</v>
      </c>
      <c r="AW90" s="403">
        <f t="shared" si="183"/>
        <v>34400289.807303183</v>
      </c>
      <c r="AX90" s="403">
        <f t="shared" si="183"/>
        <v>19499999.999999974</v>
      </c>
      <c r="AY90" s="403">
        <f t="shared" si="183"/>
        <v>19548092.260559898</v>
      </c>
      <c r="AZ90" s="403">
        <f t="shared" si="183"/>
        <v>16656857.660167068</v>
      </c>
      <c r="BA90" s="403">
        <f t="shared" si="183"/>
        <v>16697937.9647159</v>
      </c>
      <c r="BB90" s="403">
        <f t="shared" si="183"/>
        <v>16739119.584378077</v>
      </c>
      <c r="BC90" s="403">
        <f t="shared" si="183"/>
        <v>16780402.769024007</v>
      </c>
      <c r="BD90" s="403">
        <f t="shared" si="183"/>
        <v>19790338.551929805</v>
      </c>
      <c r="BE90" s="403">
        <f t="shared" si="183"/>
        <v>0</v>
      </c>
      <c r="BF90" s="403">
        <f t="shared" si="183"/>
        <v>0</v>
      </c>
      <c r="BG90" s="403">
        <f t="shared" si="183"/>
        <v>0</v>
      </c>
      <c r="BH90" s="403">
        <f t="shared" si="183"/>
        <v>0</v>
      </c>
      <c r="BI90" s="403">
        <f t="shared" si="183"/>
        <v>0</v>
      </c>
      <c r="BJ90" s="403">
        <f t="shared" si="183"/>
        <v>0</v>
      </c>
      <c r="BK90" s="403">
        <f t="shared" si="183"/>
        <v>0</v>
      </c>
      <c r="BL90" s="403">
        <f t="shared" si="183"/>
        <v>0</v>
      </c>
      <c r="BM90" s="403">
        <f t="shared" si="183"/>
        <v>0</v>
      </c>
      <c r="BN90" s="403">
        <f t="shared" si="183"/>
        <v>0</v>
      </c>
      <c r="BO90" s="403">
        <f t="shared" si="183"/>
        <v>0</v>
      </c>
      <c r="BP90" s="403">
        <f t="shared" si="183"/>
        <v>0</v>
      </c>
      <c r="BQ90" s="403">
        <f t="shared" si="183"/>
        <v>0</v>
      </c>
      <c r="BR90" s="403">
        <f t="shared" si="183"/>
        <v>0</v>
      </c>
      <c r="BS90" s="403">
        <f t="shared" si="183"/>
        <v>0</v>
      </c>
      <c r="BT90" s="403">
        <f t="shared" ref="BT90:DC90" si="184">BT63*BT66*1000</f>
        <v>0</v>
      </c>
      <c r="BU90" s="403">
        <f t="shared" si="184"/>
        <v>0</v>
      </c>
      <c r="BV90" s="403">
        <f t="shared" si="184"/>
        <v>0</v>
      </c>
      <c r="BW90" s="403">
        <f t="shared" si="184"/>
        <v>0</v>
      </c>
      <c r="BX90" s="403">
        <f t="shared" si="184"/>
        <v>0</v>
      </c>
      <c r="BY90" s="403">
        <f t="shared" si="184"/>
        <v>0</v>
      </c>
      <c r="BZ90" s="403">
        <f t="shared" si="184"/>
        <v>0</v>
      </c>
      <c r="CA90" s="403">
        <f t="shared" si="184"/>
        <v>0</v>
      </c>
      <c r="CB90" s="403">
        <f t="shared" si="184"/>
        <v>0</v>
      </c>
      <c r="CC90" s="403">
        <f t="shared" si="184"/>
        <v>0</v>
      </c>
      <c r="CD90" s="403">
        <f t="shared" si="184"/>
        <v>0</v>
      </c>
      <c r="CE90" s="403">
        <f t="shared" si="184"/>
        <v>0</v>
      </c>
      <c r="CF90" s="403">
        <f t="shared" si="184"/>
        <v>0</v>
      </c>
      <c r="CG90" s="403">
        <f t="shared" si="184"/>
        <v>0</v>
      </c>
      <c r="CH90" s="403">
        <f t="shared" si="184"/>
        <v>0</v>
      </c>
      <c r="CI90" s="403">
        <f t="shared" si="184"/>
        <v>0</v>
      </c>
      <c r="CJ90" s="403">
        <f t="shared" si="184"/>
        <v>0</v>
      </c>
      <c r="CK90" s="403">
        <f t="shared" si="184"/>
        <v>0</v>
      </c>
      <c r="CL90" s="403">
        <f t="shared" si="184"/>
        <v>0</v>
      </c>
      <c r="CM90" s="403">
        <f t="shared" si="184"/>
        <v>0</v>
      </c>
      <c r="CN90" s="403">
        <f t="shared" si="184"/>
        <v>0</v>
      </c>
      <c r="CO90" s="403">
        <f t="shared" si="184"/>
        <v>0</v>
      </c>
      <c r="CP90" s="403">
        <f t="shared" si="184"/>
        <v>0</v>
      </c>
      <c r="CQ90" s="403">
        <f t="shared" si="184"/>
        <v>0</v>
      </c>
      <c r="CR90" s="403">
        <f t="shared" si="184"/>
        <v>0</v>
      </c>
      <c r="CS90" s="403">
        <f t="shared" si="184"/>
        <v>0</v>
      </c>
      <c r="CT90" s="403">
        <f t="shared" si="184"/>
        <v>0</v>
      </c>
      <c r="CU90" s="403">
        <f t="shared" si="184"/>
        <v>0</v>
      </c>
      <c r="CV90" s="403">
        <f t="shared" si="184"/>
        <v>0</v>
      </c>
      <c r="CW90" s="403">
        <f t="shared" si="184"/>
        <v>0</v>
      </c>
      <c r="CX90" s="403">
        <f t="shared" si="184"/>
        <v>0</v>
      </c>
      <c r="CY90" s="403">
        <f t="shared" si="184"/>
        <v>0</v>
      </c>
      <c r="CZ90" s="403">
        <f t="shared" si="184"/>
        <v>0</v>
      </c>
      <c r="DA90" s="403">
        <f t="shared" si="184"/>
        <v>0</v>
      </c>
      <c r="DB90" s="403">
        <f t="shared" si="184"/>
        <v>0</v>
      </c>
      <c r="DC90" s="403">
        <f t="shared" si="184"/>
        <v>0</v>
      </c>
    </row>
    <row r="91" spans="1:107" x14ac:dyDescent="0.25">
      <c r="B91" t="s">
        <v>1199</v>
      </c>
      <c r="C91" s="260" t="s">
        <v>1198</v>
      </c>
      <c r="D91" s="207">
        <f t="shared" si="154"/>
        <v>0</v>
      </c>
      <c r="E91" s="207">
        <f t="shared" si="178"/>
        <v>0</v>
      </c>
      <c r="F91" s="503">
        <f t="shared" si="156"/>
        <v>0</v>
      </c>
      <c r="G91" s="207"/>
      <c r="H91" s="207">
        <f t="shared" ref="H91:AM91" si="185">H68</f>
        <v>0</v>
      </c>
      <c r="I91" s="207">
        <f t="shared" si="185"/>
        <v>0</v>
      </c>
      <c r="J91" s="207">
        <f t="shared" si="185"/>
        <v>0</v>
      </c>
      <c r="K91" s="207">
        <f t="shared" si="185"/>
        <v>0</v>
      </c>
      <c r="L91" s="207">
        <f t="shared" si="185"/>
        <v>0</v>
      </c>
      <c r="M91" s="207">
        <f t="shared" si="185"/>
        <v>0</v>
      </c>
      <c r="N91" s="207">
        <f t="shared" si="185"/>
        <v>0</v>
      </c>
      <c r="O91" s="207">
        <f t="shared" si="185"/>
        <v>0</v>
      </c>
      <c r="P91" s="207">
        <f t="shared" si="185"/>
        <v>0</v>
      </c>
      <c r="Q91" s="207">
        <f t="shared" si="185"/>
        <v>0</v>
      </c>
      <c r="R91" s="207">
        <f t="shared" si="185"/>
        <v>0</v>
      </c>
      <c r="S91" s="207">
        <f t="shared" si="185"/>
        <v>0</v>
      </c>
      <c r="T91" s="207">
        <f t="shared" si="185"/>
        <v>0</v>
      </c>
      <c r="U91" s="207">
        <f t="shared" si="185"/>
        <v>0</v>
      </c>
      <c r="V91" s="207">
        <f t="shared" si="185"/>
        <v>0</v>
      </c>
      <c r="W91" s="207">
        <f t="shared" si="185"/>
        <v>0</v>
      </c>
      <c r="X91" s="207">
        <f t="shared" si="185"/>
        <v>0</v>
      </c>
      <c r="Y91" s="207">
        <f t="shared" si="185"/>
        <v>0</v>
      </c>
      <c r="Z91" s="207">
        <f t="shared" si="185"/>
        <v>0</v>
      </c>
      <c r="AA91" s="207">
        <f t="shared" si="185"/>
        <v>0</v>
      </c>
      <c r="AB91" s="207">
        <f t="shared" si="185"/>
        <v>0</v>
      </c>
      <c r="AC91" s="207">
        <f t="shared" si="185"/>
        <v>0</v>
      </c>
      <c r="AD91" s="207">
        <f t="shared" si="185"/>
        <v>0</v>
      </c>
      <c r="AE91" s="207">
        <f t="shared" si="185"/>
        <v>0</v>
      </c>
      <c r="AF91" s="207">
        <f t="shared" si="185"/>
        <v>0</v>
      </c>
      <c r="AG91" s="207">
        <f t="shared" si="185"/>
        <v>0</v>
      </c>
      <c r="AH91" s="207">
        <f t="shared" si="185"/>
        <v>0</v>
      </c>
      <c r="AI91" s="207">
        <f t="shared" si="185"/>
        <v>0</v>
      </c>
      <c r="AJ91" s="207">
        <f t="shared" si="185"/>
        <v>0</v>
      </c>
      <c r="AK91" s="207">
        <f t="shared" si="185"/>
        <v>0</v>
      </c>
      <c r="AL91" s="207">
        <f t="shared" si="185"/>
        <v>0</v>
      </c>
      <c r="AM91" s="207">
        <f t="shared" si="185"/>
        <v>0</v>
      </c>
      <c r="AN91" s="207">
        <f t="shared" ref="AN91:BS91" si="186">AN68</f>
        <v>0</v>
      </c>
      <c r="AO91" s="207">
        <f t="shared" si="186"/>
        <v>0</v>
      </c>
      <c r="AP91" s="207">
        <f t="shared" si="186"/>
        <v>0</v>
      </c>
      <c r="AQ91" s="207">
        <f t="shared" si="186"/>
        <v>0</v>
      </c>
      <c r="AR91" s="207">
        <f t="shared" si="186"/>
        <v>0</v>
      </c>
      <c r="AS91" s="207">
        <f t="shared" si="186"/>
        <v>0</v>
      </c>
      <c r="AT91" s="207">
        <f t="shared" si="186"/>
        <v>0</v>
      </c>
      <c r="AU91" s="207">
        <f t="shared" si="186"/>
        <v>0</v>
      </c>
      <c r="AV91" s="207">
        <f t="shared" si="186"/>
        <v>0</v>
      </c>
      <c r="AW91" s="207">
        <f t="shared" si="186"/>
        <v>0</v>
      </c>
      <c r="AX91" s="207">
        <f t="shared" si="186"/>
        <v>0</v>
      </c>
      <c r="AY91" s="207">
        <f t="shared" si="186"/>
        <v>0</v>
      </c>
      <c r="AZ91" s="207">
        <f t="shared" si="186"/>
        <v>0</v>
      </c>
      <c r="BA91" s="207">
        <f t="shared" si="186"/>
        <v>0</v>
      </c>
      <c r="BB91" s="207">
        <f t="shared" si="186"/>
        <v>0</v>
      </c>
      <c r="BC91" s="207">
        <f t="shared" si="186"/>
        <v>0</v>
      </c>
      <c r="BD91" s="207">
        <f t="shared" si="186"/>
        <v>0</v>
      </c>
      <c r="BE91" s="207">
        <f t="shared" si="186"/>
        <v>0</v>
      </c>
      <c r="BF91" s="207">
        <f t="shared" si="186"/>
        <v>0</v>
      </c>
      <c r="BG91" s="207">
        <f t="shared" si="186"/>
        <v>0</v>
      </c>
      <c r="BH91" s="207">
        <f t="shared" si="186"/>
        <v>0</v>
      </c>
      <c r="BI91" s="207">
        <f t="shared" si="186"/>
        <v>0</v>
      </c>
      <c r="BJ91" s="207">
        <f t="shared" si="186"/>
        <v>0</v>
      </c>
      <c r="BK91" s="207">
        <f t="shared" si="186"/>
        <v>0</v>
      </c>
      <c r="BL91" s="207">
        <f t="shared" si="186"/>
        <v>0</v>
      </c>
      <c r="BM91" s="207">
        <f t="shared" si="186"/>
        <v>0</v>
      </c>
      <c r="BN91" s="207">
        <f t="shared" si="186"/>
        <v>0</v>
      </c>
      <c r="BO91" s="207">
        <f t="shared" si="186"/>
        <v>0</v>
      </c>
      <c r="BP91" s="207">
        <f t="shared" si="186"/>
        <v>0</v>
      </c>
      <c r="BQ91" s="207">
        <f t="shared" si="186"/>
        <v>0</v>
      </c>
      <c r="BR91" s="207">
        <f t="shared" si="186"/>
        <v>0</v>
      </c>
      <c r="BS91" s="207">
        <f t="shared" si="186"/>
        <v>0</v>
      </c>
      <c r="BT91" s="207">
        <f t="shared" ref="BT91:DC91" si="187">BT68</f>
        <v>0</v>
      </c>
      <c r="BU91" s="207">
        <f t="shared" si="187"/>
        <v>0</v>
      </c>
      <c r="BV91" s="207">
        <f t="shared" si="187"/>
        <v>0</v>
      </c>
      <c r="BW91" s="207">
        <f t="shared" si="187"/>
        <v>0</v>
      </c>
      <c r="BX91" s="207">
        <f t="shared" si="187"/>
        <v>0</v>
      </c>
      <c r="BY91" s="207">
        <f t="shared" si="187"/>
        <v>0</v>
      </c>
      <c r="BZ91" s="207">
        <f t="shared" si="187"/>
        <v>0</v>
      </c>
      <c r="CA91" s="207">
        <f t="shared" si="187"/>
        <v>0</v>
      </c>
      <c r="CB91" s="207">
        <f t="shared" si="187"/>
        <v>0</v>
      </c>
      <c r="CC91" s="207">
        <f t="shared" si="187"/>
        <v>0</v>
      </c>
      <c r="CD91" s="207">
        <f t="shared" si="187"/>
        <v>0</v>
      </c>
      <c r="CE91" s="207">
        <f t="shared" si="187"/>
        <v>0</v>
      </c>
      <c r="CF91" s="207">
        <f t="shared" si="187"/>
        <v>0</v>
      </c>
      <c r="CG91" s="207">
        <f t="shared" si="187"/>
        <v>0</v>
      </c>
      <c r="CH91" s="207">
        <f t="shared" si="187"/>
        <v>0</v>
      </c>
      <c r="CI91" s="207">
        <f t="shared" si="187"/>
        <v>0</v>
      </c>
      <c r="CJ91" s="207">
        <f t="shared" si="187"/>
        <v>0</v>
      </c>
      <c r="CK91" s="207">
        <f t="shared" si="187"/>
        <v>0</v>
      </c>
      <c r="CL91" s="207">
        <f t="shared" si="187"/>
        <v>0</v>
      </c>
      <c r="CM91" s="207">
        <f t="shared" si="187"/>
        <v>0</v>
      </c>
      <c r="CN91" s="207">
        <f t="shared" si="187"/>
        <v>0</v>
      </c>
      <c r="CO91" s="207">
        <f t="shared" si="187"/>
        <v>0</v>
      </c>
      <c r="CP91" s="207">
        <f t="shared" si="187"/>
        <v>0</v>
      </c>
      <c r="CQ91" s="207">
        <f t="shared" si="187"/>
        <v>0</v>
      </c>
      <c r="CR91" s="207">
        <f t="shared" si="187"/>
        <v>0</v>
      </c>
      <c r="CS91" s="207">
        <f t="shared" si="187"/>
        <v>0</v>
      </c>
      <c r="CT91" s="207">
        <f t="shared" si="187"/>
        <v>0</v>
      </c>
      <c r="CU91" s="207">
        <f t="shared" si="187"/>
        <v>0</v>
      </c>
      <c r="CV91" s="207">
        <f t="shared" si="187"/>
        <v>0</v>
      </c>
      <c r="CW91" s="207">
        <f t="shared" si="187"/>
        <v>0</v>
      </c>
      <c r="CX91" s="207">
        <f t="shared" si="187"/>
        <v>0</v>
      </c>
      <c r="CY91" s="207">
        <f t="shared" si="187"/>
        <v>0</v>
      </c>
      <c r="CZ91" s="207">
        <f t="shared" si="187"/>
        <v>0</v>
      </c>
      <c r="DA91" s="207">
        <f t="shared" si="187"/>
        <v>0</v>
      </c>
      <c r="DB91" s="207">
        <f t="shared" si="187"/>
        <v>0</v>
      </c>
      <c r="DC91" s="207">
        <f t="shared" si="187"/>
        <v>0</v>
      </c>
    </row>
    <row r="92" spans="1:107" x14ac:dyDescent="0.25">
      <c r="B92" t="s">
        <v>1199</v>
      </c>
      <c r="C92" t="s">
        <v>1195</v>
      </c>
      <c r="D92">
        <f t="shared" si="154"/>
        <v>0</v>
      </c>
      <c r="E92" s="207">
        <f t="shared" si="178"/>
        <v>0</v>
      </c>
      <c r="F92" s="207">
        <f t="shared" si="156"/>
        <v>0</v>
      </c>
      <c r="H92" s="207">
        <f t="shared" ref="H92:AM92" si="188">H68*H67*1000</f>
        <v>0</v>
      </c>
      <c r="I92" s="207">
        <f t="shared" si="188"/>
        <v>0</v>
      </c>
      <c r="J92" s="207">
        <f t="shared" si="188"/>
        <v>0</v>
      </c>
      <c r="K92" s="207">
        <f t="shared" si="188"/>
        <v>0</v>
      </c>
      <c r="L92" s="207">
        <f t="shared" si="188"/>
        <v>0</v>
      </c>
      <c r="M92" s="207">
        <f t="shared" si="188"/>
        <v>0</v>
      </c>
      <c r="N92" s="207">
        <f t="shared" si="188"/>
        <v>0</v>
      </c>
      <c r="O92" s="207">
        <f t="shared" si="188"/>
        <v>0</v>
      </c>
      <c r="P92" s="207">
        <f t="shared" si="188"/>
        <v>0</v>
      </c>
      <c r="Q92" s="207">
        <f t="shared" si="188"/>
        <v>0</v>
      </c>
      <c r="R92" s="207">
        <f t="shared" si="188"/>
        <v>0</v>
      </c>
      <c r="S92" s="207">
        <f t="shared" si="188"/>
        <v>0</v>
      </c>
      <c r="T92" s="207">
        <f t="shared" si="188"/>
        <v>0</v>
      </c>
      <c r="U92" s="207">
        <f t="shared" si="188"/>
        <v>0</v>
      </c>
      <c r="V92" s="207">
        <f t="shared" si="188"/>
        <v>0</v>
      </c>
      <c r="W92" s="207">
        <f t="shared" si="188"/>
        <v>0</v>
      </c>
      <c r="X92" s="207">
        <f t="shared" si="188"/>
        <v>0</v>
      </c>
      <c r="Y92" s="207">
        <f t="shared" si="188"/>
        <v>0</v>
      </c>
      <c r="Z92" s="207">
        <f t="shared" si="188"/>
        <v>0</v>
      </c>
      <c r="AA92" s="207">
        <f t="shared" si="188"/>
        <v>0</v>
      </c>
      <c r="AB92" s="207">
        <f t="shared" si="188"/>
        <v>0</v>
      </c>
      <c r="AC92" s="207">
        <f t="shared" si="188"/>
        <v>0</v>
      </c>
      <c r="AD92" s="207">
        <f t="shared" si="188"/>
        <v>0</v>
      </c>
      <c r="AE92" s="207">
        <f t="shared" si="188"/>
        <v>0</v>
      </c>
      <c r="AF92" s="207">
        <f t="shared" si="188"/>
        <v>0</v>
      </c>
      <c r="AG92" s="207">
        <f t="shared" si="188"/>
        <v>0</v>
      </c>
      <c r="AH92" s="207">
        <f t="shared" si="188"/>
        <v>0</v>
      </c>
      <c r="AI92" s="207">
        <f t="shared" si="188"/>
        <v>0</v>
      </c>
      <c r="AJ92" s="207">
        <f t="shared" si="188"/>
        <v>0</v>
      </c>
      <c r="AK92" s="207">
        <f t="shared" si="188"/>
        <v>0</v>
      </c>
      <c r="AL92" s="207">
        <f t="shared" si="188"/>
        <v>0</v>
      </c>
      <c r="AM92" s="207">
        <f t="shared" si="188"/>
        <v>0</v>
      </c>
      <c r="AN92" s="207">
        <f t="shared" ref="AN92:BS92" si="189">AN68*AN67*1000</f>
        <v>0</v>
      </c>
      <c r="AO92" s="207">
        <f t="shared" si="189"/>
        <v>0</v>
      </c>
      <c r="AP92" s="207">
        <f t="shared" si="189"/>
        <v>0</v>
      </c>
      <c r="AQ92" s="207">
        <f t="shared" si="189"/>
        <v>0</v>
      </c>
      <c r="AR92" s="207">
        <f t="shared" si="189"/>
        <v>0</v>
      </c>
      <c r="AS92" s="207">
        <f t="shared" si="189"/>
        <v>0</v>
      </c>
      <c r="AT92" s="207">
        <f t="shared" si="189"/>
        <v>0</v>
      </c>
      <c r="AU92" s="207">
        <f t="shared" si="189"/>
        <v>0</v>
      </c>
      <c r="AV92" s="207">
        <f t="shared" si="189"/>
        <v>0</v>
      </c>
      <c r="AW92" s="207">
        <f t="shared" si="189"/>
        <v>0</v>
      </c>
      <c r="AX92" s="207">
        <f t="shared" si="189"/>
        <v>0</v>
      </c>
      <c r="AY92" s="207">
        <f t="shared" si="189"/>
        <v>0</v>
      </c>
      <c r="AZ92" s="207">
        <f t="shared" si="189"/>
        <v>0</v>
      </c>
      <c r="BA92" s="207">
        <f t="shared" si="189"/>
        <v>0</v>
      </c>
      <c r="BB92" s="207">
        <f t="shared" si="189"/>
        <v>0</v>
      </c>
      <c r="BC92" s="207">
        <f t="shared" si="189"/>
        <v>0</v>
      </c>
      <c r="BD92" s="207">
        <f t="shared" si="189"/>
        <v>0</v>
      </c>
      <c r="BE92" s="207">
        <f t="shared" si="189"/>
        <v>0</v>
      </c>
      <c r="BF92" s="207">
        <f t="shared" si="189"/>
        <v>0</v>
      </c>
      <c r="BG92" s="207">
        <f t="shared" si="189"/>
        <v>0</v>
      </c>
      <c r="BH92" s="207">
        <f t="shared" si="189"/>
        <v>0</v>
      </c>
      <c r="BI92" s="207">
        <f t="shared" si="189"/>
        <v>0</v>
      </c>
      <c r="BJ92" s="207">
        <f t="shared" si="189"/>
        <v>0</v>
      </c>
      <c r="BK92" s="207">
        <f t="shared" si="189"/>
        <v>0</v>
      </c>
      <c r="BL92" s="207">
        <f t="shared" si="189"/>
        <v>0</v>
      </c>
      <c r="BM92" s="207">
        <f t="shared" si="189"/>
        <v>0</v>
      </c>
      <c r="BN92" s="207">
        <f t="shared" si="189"/>
        <v>0</v>
      </c>
      <c r="BO92" s="207">
        <f t="shared" si="189"/>
        <v>0</v>
      </c>
      <c r="BP92" s="207">
        <f t="shared" si="189"/>
        <v>0</v>
      </c>
      <c r="BQ92" s="207">
        <f t="shared" si="189"/>
        <v>0</v>
      </c>
      <c r="BR92" s="207">
        <f t="shared" si="189"/>
        <v>0</v>
      </c>
      <c r="BS92" s="207">
        <f t="shared" si="189"/>
        <v>0</v>
      </c>
      <c r="BT92" s="207">
        <f t="shared" ref="BT92:DC92" si="190">BT68*BT67*1000</f>
        <v>0</v>
      </c>
      <c r="BU92" s="207">
        <f t="shared" si="190"/>
        <v>0</v>
      </c>
      <c r="BV92" s="207">
        <f t="shared" si="190"/>
        <v>0</v>
      </c>
      <c r="BW92" s="207">
        <f t="shared" si="190"/>
        <v>0</v>
      </c>
      <c r="BX92" s="207">
        <f t="shared" si="190"/>
        <v>0</v>
      </c>
      <c r="BY92" s="207">
        <f t="shared" si="190"/>
        <v>0</v>
      </c>
      <c r="BZ92" s="207">
        <f t="shared" si="190"/>
        <v>0</v>
      </c>
      <c r="CA92" s="207">
        <f t="shared" si="190"/>
        <v>0</v>
      </c>
      <c r="CB92" s="207">
        <f t="shared" si="190"/>
        <v>0</v>
      </c>
      <c r="CC92" s="207">
        <f t="shared" si="190"/>
        <v>0</v>
      </c>
      <c r="CD92" s="207">
        <f t="shared" si="190"/>
        <v>0</v>
      </c>
      <c r="CE92" s="207">
        <f t="shared" si="190"/>
        <v>0</v>
      </c>
      <c r="CF92" s="207">
        <f t="shared" si="190"/>
        <v>0</v>
      </c>
      <c r="CG92" s="207">
        <f t="shared" si="190"/>
        <v>0</v>
      </c>
      <c r="CH92" s="207">
        <f t="shared" si="190"/>
        <v>0</v>
      </c>
      <c r="CI92" s="207">
        <f t="shared" si="190"/>
        <v>0</v>
      </c>
      <c r="CJ92" s="207">
        <f t="shared" si="190"/>
        <v>0</v>
      </c>
      <c r="CK92" s="207">
        <f t="shared" si="190"/>
        <v>0</v>
      </c>
      <c r="CL92" s="207">
        <f t="shared" si="190"/>
        <v>0</v>
      </c>
      <c r="CM92" s="207">
        <f t="shared" si="190"/>
        <v>0</v>
      </c>
      <c r="CN92" s="207">
        <f t="shared" si="190"/>
        <v>0</v>
      </c>
      <c r="CO92" s="207">
        <f t="shared" si="190"/>
        <v>0</v>
      </c>
      <c r="CP92" s="207">
        <f t="shared" si="190"/>
        <v>0</v>
      </c>
      <c r="CQ92" s="207">
        <f t="shared" si="190"/>
        <v>0</v>
      </c>
      <c r="CR92" s="207">
        <f t="shared" si="190"/>
        <v>0</v>
      </c>
      <c r="CS92" s="207">
        <f t="shared" si="190"/>
        <v>0</v>
      </c>
      <c r="CT92" s="207">
        <f t="shared" si="190"/>
        <v>0</v>
      </c>
      <c r="CU92" s="207">
        <f t="shared" si="190"/>
        <v>0</v>
      </c>
      <c r="CV92" s="207">
        <f t="shared" si="190"/>
        <v>0</v>
      </c>
      <c r="CW92" s="207">
        <f t="shared" si="190"/>
        <v>0</v>
      </c>
      <c r="CX92" s="207">
        <f t="shared" si="190"/>
        <v>0</v>
      </c>
      <c r="CY92" s="207">
        <f t="shared" si="190"/>
        <v>0</v>
      </c>
      <c r="CZ92" s="207">
        <f t="shared" si="190"/>
        <v>0</v>
      </c>
      <c r="DA92" s="207">
        <f t="shared" si="190"/>
        <v>0</v>
      </c>
      <c r="DB92" s="207">
        <f t="shared" si="190"/>
        <v>0</v>
      </c>
      <c r="DC92" s="207">
        <f t="shared" si="190"/>
        <v>0</v>
      </c>
    </row>
    <row r="93" spans="1:107" x14ac:dyDescent="0.25">
      <c r="B93" t="s">
        <v>1199</v>
      </c>
      <c r="C93" t="s">
        <v>1196</v>
      </c>
      <c r="D93">
        <f t="shared" si="154"/>
        <v>0</v>
      </c>
      <c r="E93" s="207">
        <f t="shared" si="178"/>
        <v>0</v>
      </c>
      <c r="F93" s="207">
        <f t="shared" si="156"/>
        <v>0</v>
      </c>
      <c r="H93" s="403">
        <f t="shared" ref="H93:AM93" si="191">H68*H67*1000</f>
        <v>0</v>
      </c>
      <c r="I93" s="403">
        <f t="shared" si="191"/>
        <v>0</v>
      </c>
      <c r="J93" s="403">
        <f t="shared" si="191"/>
        <v>0</v>
      </c>
      <c r="K93" s="403">
        <f t="shared" si="191"/>
        <v>0</v>
      </c>
      <c r="L93" s="403">
        <f t="shared" si="191"/>
        <v>0</v>
      </c>
      <c r="M93" s="403">
        <f t="shared" si="191"/>
        <v>0</v>
      </c>
      <c r="N93" s="403">
        <f t="shared" si="191"/>
        <v>0</v>
      </c>
      <c r="O93" s="403">
        <f t="shared" si="191"/>
        <v>0</v>
      </c>
      <c r="P93" s="403">
        <f t="shared" si="191"/>
        <v>0</v>
      </c>
      <c r="Q93" s="403">
        <f t="shared" si="191"/>
        <v>0</v>
      </c>
      <c r="R93" s="403">
        <f t="shared" si="191"/>
        <v>0</v>
      </c>
      <c r="S93" s="403">
        <f t="shared" si="191"/>
        <v>0</v>
      </c>
      <c r="T93" s="403">
        <f t="shared" si="191"/>
        <v>0</v>
      </c>
      <c r="U93" s="403">
        <f t="shared" si="191"/>
        <v>0</v>
      </c>
      <c r="V93" s="403">
        <f t="shared" si="191"/>
        <v>0</v>
      </c>
      <c r="W93" s="403">
        <f t="shared" si="191"/>
        <v>0</v>
      </c>
      <c r="X93" s="403">
        <f t="shared" si="191"/>
        <v>0</v>
      </c>
      <c r="Y93" s="403">
        <f t="shared" si="191"/>
        <v>0</v>
      </c>
      <c r="Z93" s="403">
        <f t="shared" si="191"/>
        <v>0</v>
      </c>
      <c r="AA93" s="403">
        <f t="shared" si="191"/>
        <v>0</v>
      </c>
      <c r="AB93" s="403">
        <f t="shared" si="191"/>
        <v>0</v>
      </c>
      <c r="AC93" s="403">
        <f t="shared" si="191"/>
        <v>0</v>
      </c>
      <c r="AD93" s="403">
        <f t="shared" si="191"/>
        <v>0</v>
      </c>
      <c r="AE93" s="403">
        <f t="shared" si="191"/>
        <v>0</v>
      </c>
      <c r="AF93" s="403">
        <f t="shared" si="191"/>
        <v>0</v>
      </c>
      <c r="AG93" s="403">
        <f t="shared" si="191"/>
        <v>0</v>
      </c>
      <c r="AH93" s="403">
        <f t="shared" si="191"/>
        <v>0</v>
      </c>
      <c r="AI93" s="403">
        <f t="shared" si="191"/>
        <v>0</v>
      </c>
      <c r="AJ93" s="403">
        <f t="shared" si="191"/>
        <v>0</v>
      </c>
      <c r="AK93" s="403">
        <f t="shared" si="191"/>
        <v>0</v>
      </c>
      <c r="AL93" s="403">
        <f t="shared" si="191"/>
        <v>0</v>
      </c>
      <c r="AM93" s="403">
        <f t="shared" si="191"/>
        <v>0</v>
      </c>
      <c r="AN93" s="403">
        <f t="shared" ref="AN93:BS93" si="192">AN68*AN67*1000</f>
        <v>0</v>
      </c>
      <c r="AO93" s="403">
        <f t="shared" si="192"/>
        <v>0</v>
      </c>
      <c r="AP93" s="403">
        <f t="shared" si="192"/>
        <v>0</v>
      </c>
      <c r="AQ93" s="403">
        <f t="shared" si="192"/>
        <v>0</v>
      </c>
      <c r="AR93" s="403">
        <f t="shared" si="192"/>
        <v>0</v>
      </c>
      <c r="AS93" s="403">
        <f t="shared" si="192"/>
        <v>0</v>
      </c>
      <c r="AT93" s="403">
        <f t="shared" si="192"/>
        <v>0</v>
      </c>
      <c r="AU93" s="403">
        <f t="shared" si="192"/>
        <v>0</v>
      </c>
      <c r="AV93" s="403">
        <f t="shared" si="192"/>
        <v>0</v>
      </c>
      <c r="AW93" s="403">
        <f t="shared" si="192"/>
        <v>0</v>
      </c>
      <c r="AX93" s="403">
        <f t="shared" si="192"/>
        <v>0</v>
      </c>
      <c r="AY93" s="403">
        <f t="shared" si="192"/>
        <v>0</v>
      </c>
      <c r="AZ93" s="403">
        <f t="shared" si="192"/>
        <v>0</v>
      </c>
      <c r="BA93" s="403">
        <f t="shared" si="192"/>
        <v>0</v>
      </c>
      <c r="BB93" s="403">
        <f t="shared" si="192"/>
        <v>0</v>
      </c>
      <c r="BC93" s="403">
        <f t="shared" si="192"/>
        <v>0</v>
      </c>
      <c r="BD93" s="403">
        <f t="shared" si="192"/>
        <v>0</v>
      </c>
      <c r="BE93" s="403">
        <f t="shared" si="192"/>
        <v>0</v>
      </c>
      <c r="BF93" s="403">
        <f t="shared" si="192"/>
        <v>0</v>
      </c>
      <c r="BG93" s="403">
        <f t="shared" si="192"/>
        <v>0</v>
      </c>
      <c r="BH93" s="403">
        <f t="shared" si="192"/>
        <v>0</v>
      </c>
      <c r="BI93" s="403">
        <f t="shared" si="192"/>
        <v>0</v>
      </c>
      <c r="BJ93" s="403">
        <f t="shared" si="192"/>
        <v>0</v>
      </c>
      <c r="BK93" s="403">
        <f t="shared" si="192"/>
        <v>0</v>
      </c>
      <c r="BL93" s="403">
        <f t="shared" si="192"/>
        <v>0</v>
      </c>
      <c r="BM93" s="403">
        <f t="shared" si="192"/>
        <v>0</v>
      </c>
      <c r="BN93" s="403">
        <f t="shared" si="192"/>
        <v>0</v>
      </c>
      <c r="BO93" s="403">
        <f t="shared" si="192"/>
        <v>0</v>
      </c>
      <c r="BP93" s="403">
        <f t="shared" si="192"/>
        <v>0</v>
      </c>
      <c r="BQ93" s="403">
        <f t="shared" si="192"/>
        <v>0</v>
      </c>
      <c r="BR93" s="403">
        <f t="shared" si="192"/>
        <v>0</v>
      </c>
      <c r="BS93" s="403">
        <f t="shared" si="192"/>
        <v>0</v>
      </c>
      <c r="BT93" s="403">
        <f t="shared" ref="BT93:DC93" si="193">BT68*BT67*1000</f>
        <v>0</v>
      </c>
      <c r="BU93" s="403">
        <f t="shared" si="193"/>
        <v>0</v>
      </c>
      <c r="BV93" s="403">
        <f t="shared" si="193"/>
        <v>0</v>
      </c>
      <c r="BW93" s="403">
        <f t="shared" si="193"/>
        <v>0</v>
      </c>
      <c r="BX93" s="403">
        <f t="shared" si="193"/>
        <v>0</v>
      </c>
      <c r="BY93" s="403">
        <f t="shared" si="193"/>
        <v>0</v>
      </c>
      <c r="BZ93" s="403">
        <f t="shared" si="193"/>
        <v>0</v>
      </c>
      <c r="CA93" s="403">
        <f t="shared" si="193"/>
        <v>0</v>
      </c>
      <c r="CB93" s="403">
        <f t="shared" si="193"/>
        <v>0</v>
      </c>
      <c r="CC93" s="403">
        <f t="shared" si="193"/>
        <v>0</v>
      </c>
      <c r="CD93" s="403">
        <f t="shared" si="193"/>
        <v>0</v>
      </c>
      <c r="CE93" s="403">
        <f t="shared" si="193"/>
        <v>0</v>
      </c>
      <c r="CF93" s="403">
        <f t="shared" si="193"/>
        <v>0</v>
      </c>
      <c r="CG93" s="403">
        <f t="shared" si="193"/>
        <v>0</v>
      </c>
      <c r="CH93" s="403">
        <f t="shared" si="193"/>
        <v>0</v>
      </c>
      <c r="CI93" s="403">
        <f t="shared" si="193"/>
        <v>0</v>
      </c>
      <c r="CJ93" s="403">
        <f t="shared" si="193"/>
        <v>0</v>
      </c>
      <c r="CK93" s="403">
        <f t="shared" si="193"/>
        <v>0</v>
      </c>
      <c r="CL93" s="403">
        <f t="shared" si="193"/>
        <v>0</v>
      </c>
      <c r="CM93" s="403">
        <f t="shared" si="193"/>
        <v>0</v>
      </c>
      <c r="CN93" s="403">
        <f t="shared" si="193"/>
        <v>0</v>
      </c>
      <c r="CO93" s="403">
        <f t="shared" si="193"/>
        <v>0</v>
      </c>
      <c r="CP93" s="403">
        <f t="shared" si="193"/>
        <v>0</v>
      </c>
      <c r="CQ93" s="403">
        <f t="shared" si="193"/>
        <v>0</v>
      </c>
      <c r="CR93" s="403">
        <f t="shared" si="193"/>
        <v>0</v>
      </c>
      <c r="CS93" s="403">
        <f t="shared" si="193"/>
        <v>0</v>
      </c>
      <c r="CT93" s="403">
        <f t="shared" si="193"/>
        <v>0</v>
      </c>
      <c r="CU93" s="403">
        <f t="shared" si="193"/>
        <v>0</v>
      </c>
      <c r="CV93" s="403">
        <f t="shared" si="193"/>
        <v>0</v>
      </c>
      <c r="CW93" s="403">
        <f t="shared" si="193"/>
        <v>0</v>
      </c>
      <c r="CX93" s="403">
        <f t="shared" si="193"/>
        <v>0</v>
      </c>
      <c r="CY93" s="403">
        <f t="shared" si="193"/>
        <v>0</v>
      </c>
      <c r="CZ93" s="403">
        <f t="shared" si="193"/>
        <v>0</v>
      </c>
      <c r="DA93" s="403">
        <f t="shared" si="193"/>
        <v>0</v>
      </c>
      <c r="DB93" s="403">
        <f t="shared" si="193"/>
        <v>0</v>
      </c>
      <c r="DC93" s="403">
        <f t="shared" si="193"/>
        <v>0</v>
      </c>
    </row>
    <row r="94" spans="1:107" x14ac:dyDescent="0.25"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229"/>
      <c r="AQ94" s="229"/>
      <c r="AR94" s="229"/>
      <c r="AS94" s="229"/>
      <c r="AT94" s="229"/>
      <c r="AU94" s="229"/>
      <c r="AV94" s="229"/>
      <c r="AW94" s="229"/>
      <c r="AX94" s="229"/>
      <c r="AY94" s="229"/>
      <c r="AZ94" s="229"/>
      <c r="BA94" s="229"/>
      <c r="BB94" s="229"/>
      <c r="BC94" s="261"/>
      <c r="BD94" s="261"/>
      <c r="BE94" s="261"/>
      <c r="BF94" s="261"/>
      <c r="BG94" s="261"/>
      <c r="BH94" s="261"/>
      <c r="BI94" s="261"/>
      <c r="BJ94" s="261"/>
      <c r="BK94" s="261"/>
      <c r="BL94" s="261"/>
      <c r="BM94" s="261"/>
      <c r="BN94" s="261"/>
      <c r="BO94" s="261"/>
      <c r="BP94" s="261"/>
      <c r="BQ94" s="261"/>
      <c r="BR94" s="261"/>
      <c r="BS94" s="261"/>
      <c r="BT94" s="261"/>
      <c r="BU94" s="261"/>
      <c r="BV94" s="261"/>
      <c r="BW94" s="261"/>
      <c r="BX94" s="261"/>
      <c r="BY94" s="261"/>
      <c r="BZ94" s="261"/>
      <c r="CA94" s="261"/>
      <c r="CB94" s="261"/>
      <c r="CC94" s="261"/>
      <c r="CD94" s="261"/>
      <c r="CE94" s="261"/>
      <c r="CF94" s="261"/>
      <c r="CG94" s="261"/>
      <c r="CH94" s="261"/>
      <c r="CI94" s="261"/>
      <c r="CJ94" s="261"/>
      <c r="CK94" s="261"/>
      <c r="CL94" s="261"/>
      <c r="CM94" s="261"/>
      <c r="CN94" s="261"/>
      <c r="CO94" s="261"/>
      <c r="CP94" s="261"/>
      <c r="CQ94" s="261"/>
      <c r="CR94" s="261"/>
      <c r="CS94" s="261"/>
      <c r="CT94" s="261"/>
      <c r="CU94" s="261"/>
      <c r="CV94" s="261"/>
      <c r="CW94" s="261"/>
      <c r="CX94" s="261"/>
      <c r="CY94" s="261"/>
      <c r="CZ94" s="261"/>
      <c r="DA94" s="261"/>
      <c r="DB94" s="261"/>
      <c r="DC94" s="261"/>
    </row>
    <row r="95" spans="1:107" x14ac:dyDescent="0.25"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  <c r="AE95" s="229"/>
      <c r="AF95" s="229"/>
      <c r="AG95" s="229"/>
      <c r="AH95" s="229"/>
      <c r="AI95" s="229"/>
      <c r="AJ95" s="229"/>
      <c r="AK95" s="229"/>
      <c r="AL95" s="229"/>
      <c r="AM95" s="229"/>
      <c r="AN95" s="229"/>
      <c r="AO95" s="229"/>
      <c r="AP95" s="229"/>
      <c r="AQ95" s="229"/>
      <c r="AR95" s="229"/>
      <c r="AS95" s="229"/>
      <c r="AT95" s="229"/>
      <c r="AU95" s="229"/>
      <c r="AV95" s="229"/>
      <c r="AW95" s="229"/>
      <c r="AX95" s="229"/>
      <c r="AY95" s="229"/>
      <c r="AZ95" s="229"/>
      <c r="BA95" s="229"/>
      <c r="BB95" s="229"/>
      <c r="BC95" s="261"/>
      <c r="BD95" s="261"/>
      <c r="BE95" s="261"/>
      <c r="BF95" s="261"/>
      <c r="BG95" s="261"/>
      <c r="BH95" s="261"/>
      <c r="BI95" s="261"/>
      <c r="BJ95" s="261"/>
      <c r="BK95" s="261"/>
      <c r="BL95" s="261"/>
      <c r="BM95" s="261"/>
      <c r="BN95" s="261"/>
      <c r="BO95" s="261"/>
      <c r="BP95" s="261"/>
      <c r="BQ95" s="261"/>
      <c r="BR95" s="261"/>
      <c r="BS95" s="261"/>
      <c r="BT95" s="261"/>
      <c r="BU95" s="261"/>
      <c r="BV95" s="261"/>
      <c r="BW95" s="261"/>
      <c r="BX95" s="261"/>
      <c r="BY95" s="261"/>
      <c r="BZ95" s="261"/>
      <c r="CA95" s="261"/>
      <c r="CB95" s="261"/>
      <c r="CC95" s="261"/>
      <c r="CD95" s="261"/>
      <c r="CE95" s="261"/>
      <c r="CF95" s="261"/>
      <c r="CG95" s="261"/>
      <c r="CH95" s="261"/>
      <c r="CI95" s="261"/>
      <c r="CJ95" s="261"/>
      <c r="CK95" s="261"/>
      <c r="CL95" s="261"/>
      <c r="CM95" s="261"/>
      <c r="CN95" s="261"/>
      <c r="CO95" s="261"/>
      <c r="CP95" s="261"/>
      <c r="CQ95" s="261"/>
      <c r="CR95" s="261"/>
      <c r="CS95" s="261"/>
      <c r="CT95" s="261"/>
      <c r="CU95" s="261"/>
      <c r="CV95" s="261"/>
      <c r="CW95" s="261"/>
      <c r="CX95" s="261"/>
      <c r="CY95" s="261"/>
      <c r="CZ95" s="261"/>
      <c r="DA95" s="261"/>
      <c r="DB95" s="261"/>
      <c r="DC95" s="261"/>
    </row>
    <row r="96" spans="1:107" x14ac:dyDescent="0.25">
      <c r="A96" s="263"/>
      <c r="B96" s="263"/>
      <c r="D96" s="263"/>
      <c r="E96" s="263"/>
      <c r="F96" s="263"/>
      <c r="G96" s="263"/>
    </row>
    <row r="97" spans="1:7" x14ac:dyDescent="0.25">
      <c r="A97" s="263"/>
      <c r="B97" s="263"/>
      <c r="D97" s="263">
        <f t="shared" ref="D97:E112" si="194">D96+F97</f>
        <v>0</v>
      </c>
      <c r="E97" s="263">
        <f t="shared" si="194"/>
        <v>0</v>
      </c>
      <c r="F97" s="263"/>
      <c r="G97" s="263"/>
    </row>
    <row r="98" spans="1:7" x14ac:dyDescent="0.25">
      <c r="A98" s="263"/>
      <c r="B98" s="263"/>
      <c r="D98" s="263">
        <f t="shared" si="194"/>
        <v>0</v>
      </c>
      <c r="E98" s="263">
        <f t="shared" si="194"/>
        <v>0</v>
      </c>
      <c r="F98" s="263"/>
      <c r="G98" s="263"/>
    </row>
    <row r="99" spans="1:7" x14ac:dyDescent="0.25">
      <c r="A99" s="263"/>
      <c r="B99" s="263"/>
      <c r="D99" s="263">
        <f t="shared" si="194"/>
        <v>0</v>
      </c>
      <c r="E99" s="263">
        <f t="shared" si="194"/>
        <v>0</v>
      </c>
      <c r="F99" s="263"/>
      <c r="G99" s="263"/>
    </row>
    <row r="100" spans="1:7" x14ac:dyDescent="0.25">
      <c r="A100" s="263"/>
      <c r="B100" s="263"/>
      <c r="D100" s="263">
        <f t="shared" si="194"/>
        <v>0</v>
      </c>
      <c r="E100" s="263">
        <f t="shared" si="194"/>
        <v>0</v>
      </c>
      <c r="F100" s="263"/>
      <c r="G100" s="263"/>
    </row>
    <row r="101" spans="1:7" x14ac:dyDescent="0.25">
      <c r="A101" s="263"/>
      <c r="B101" s="263"/>
      <c r="D101" s="263">
        <f t="shared" si="194"/>
        <v>0</v>
      </c>
      <c r="E101" s="263">
        <f t="shared" si="194"/>
        <v>0</v>
      </c>
      <c r="F101" s="263"/>
      <c r="G101" s="263"/>
    </row>
    <row r="102" spans="1:7" x14ac:dyDescent="0.25">
      <c r="A102" s="263"/>
      <c r="B102" s="263"/>
      <c r="D102" s="263">
        <f t="shared" si="194"/>
        <v>0</v>
      </c>
      <c r="E102" s="263">
        <f t="shared" si="194"/>
        <v>0</v>
      </c>
      <c r="F102" s="263"/>
      <c r="G102" s="263"/>
    </row>
    <row r="103" spans="1:7" x14ac:dyDescent="0.25">
      <c r="A103" s="263"/>
      <c r="B103" s="263"/>
      <c r="D103" s="263">
        <f t="shared" si="194"/>
        <v>0</v>
      </c>
      <c r="E103" s="263">
        <f t="shared" si="194"/>
        <v>0</v>
      </c>
      <c r="F103" s="263"/>
      <c r="G103" s="263"/>
    </row>
    <row r="104" spans="1:7" x14ac:dyDescent="0.25">
      <c r="A104" s="263"/>
      <c r="B104" s="263"/>
      <c r="D104" s="263">
        <f t="shared" si="194"/>
        <v>0</v>
      </c>
      <c r="E104" s="263">
        <f t="shared" si="194"/>
        <v>0</v>
      </c>
      <c r="F104" s="263"/>
      <c r="G104" s="263"/>
    </row>
    <row r="105" spans="1:7" x14ac:dyDescent="0.25">
      <c r="A105" s="263"/>
      <c r="B105" s="263"/>
      <c r="D105" s="263">
        <f t="shared" si="194"/>
        <v>0</v>
      </c>
      <c r="E105" s="263">
        <f t="shared" si="194"/>
        <v>0</v>
      </c>
      <c r="F105" s="263"/>
      <c r="G105" s="263"/>
    </row>
    <row r="106" spans="1:7" x14ac:dyDescent="0.25">
      <c r="A106" s="263"/>
      <c r="B106" s="263"/>
      <c r="D106" s="263">
        <f t="shared" si="194"/>
        <v>0</v>
      </c>
      <c r="E106" s="263">
        <f t="shared" si="194"/>
        <v>0</v>
      </c>
      <c r="F106" s="263"/>
      <c r="G106" s="263"/>
    </row>
    <row r="107" spans="1:7" x14ac:dyDescent="0.25">
      <c r="A107" s="263"/>
      <c r="B107" s="263"/>
      <c r="D107" s="263">
        <f t="shared" si="194"/>
        <v>0</v>
      </c>
      <c r="E107" s="263">
        <f t="shared" si="194"/>
        <v>0</v>
      </c>
      <c r="F107" s="263"/>
      <c r="G107" s="263"/>
    </row>
    <row r="108" spans="1:7" x14ac:dyDescent="0.25">
      <c r="A108" s="263"/>
      <c r="B108" s="263"/>
      <c r="D108" s="263">
        <f t="shared" si="194"/>
        <v>0</v>
      </c>
      <c r="E108" s="263">
        <f t="shared" si="194"/>
        <v>0</v>
      </c>
      <c r="F108" s="263"/>
      <c r="G108" s="263"/>
    </row>
    <row r="109" spans="1:7" x14ac:dyDescent="0.25">
      <c r="A109" s="263"/>
      <c r="B109" s="263"/>
      <c r="D109" s="263">
        <f t="shared" si="194"/>
        <v>0</v>
      </c>
      <c r="E109" s="263">
        <f t="shared" si="194"/>
        <v>0</v>
      </c>
      <c r="F109" s="263"/>
      <c r="G109" s="263"/>
    </row>
    <row r="110" spans="1:7" x14ac:dyDescent="0.25">
      <c r="A110" s="263"/>
      <c r="B110" s="263"/>
      <c r="D110" s="263">
        <f t="shared" si="194"/>
        <v>0</v>
      </c>
      <c r="E110" s="263">
        <f t="shared" si="194"/>
        <v>0</v>
      </c>
      <c r="F110" s="263"/>
      <c r="G110" s="263"/>
    </row>
    <row r="111" spans="1:7" x14ac:dyDescent="0.25">
      <c r="A111" s="263"/>
      <c r="B111" s="263"/>
      <c r="D111" s="263">
        <f t="shared" si="194"/>
        <v>0</v>
      </c>
      <c r="E111" s="263">
        <f t="shared" si="194"/>
        <v>0</v>
      </c>
      <c r="F111" s="263"/>
      <c r="G111" s="263"/>
    </row>
    <row r="112" spans="1:7" x14ac:dyDescent="0.25">
      <c r="A112" s="263"/>
      <c r="B112" s="263"/>
      <c r="D112" s="263">
        <f t="shared" si="194"/>
        <v>0</v>
      </c>
      <c r="E112" s="263">
        <f t="shared" si="194"/>
        <v>0</v>
      </c>
      <c r="F112" s="263"/>
      <c r="G112" s="263"/>
    </row>
    <row r="113" spans="1:7" x14ac:dyDescent="0.25">
      <c r="A113" s="263"/>
      <c r="B113" s="263"/>
      <c r="D113" s="263">
        <f t="shared" ref="D113:E125" si="195">D112+F113</f>
        <v>0</v>
      </c>
      <c r="E113" s="263">
        <f t="shared" si="195"/>
        <v>0</v>
      </c>
      <c r="F113" s="263"/>
      <c r="G113" s="263"/>
    </row>
    <row r="114" spans="1:7" x14ac:dyDescent="0.25">
      <c r="A114" s="263"/>
      <c r="B114" s="263"/>
      <c r="D114" s="263">
        <f t="shared" si="195"/>
        <v>0</v>
      </c>
      <c r="E114" s="263">
        <f t="shared" si="195"/>
        <v>0</v>
      </c>
      <c r="F114" s="263"/>
      <c r="G114" s="263"/>
    </row>
    <row r="115" spans="1:7" x14ac:dyDescent="0.25">
      <c r="A115" s="263"/>
      <c r="B115" s="263"/>
      <c r="D115" s="263">
        <f t="shared" si="195"/>
        <v>0</v>
      </c>
      <c r="E115" s="263">
        <f t="shared" si="195"/>
        <v>0</v>
      </c>
      <c r="F115" s="263"/>
      <c r="G115" s="263"/>
    </row>
    <row r="116" spans="1:7" x14ac:dyDescent="0.25">
      <c r="A116" s="263"/>
      <c r="B116" s="263"/>
      <c r="D116" s="263">
        <f t="shared" si="195"/>
        <v>0</v>
      </c>
      <c r="E116" s="263">
        <f t="shared" si="195"/>
        <v>0</v>
      </c>
      <c r="F116" s="263"/>
      <c r="G116" s="263"/>
    </row>
    <row r="117" spans="1:7" x14ac:dyDescent="0.25">
      <c r="A117" s="263"/>
      <c r="B117" s="263"/>
      <c r="D117" s="263">
        <f t="shared" si="195"/>
        <v>0</v>
      </c>
      <c r="E117" s="263">
        <f t="shared" si="195"/>
        <v>0</v>
      </c>
      <c r="F117" s="263"/>
      <c r="G117" s="263"/>
    </row>
    <row r="118" spans="1:7" x14ac:dyDescent="0.25">
      <c r="A118" s="263"/>
      <c r="B118" s="263"/>
      <c r="D118" s="263">
        <f t="shared" si="195"/>
        <v>0</v>
      </c>
      <c r="E118" s="263">
        <f t="shared" si="195"/>
        <v>0</v>
      </c>
      <c r="F118" s="263"/>
      <c r="G118" s="263"/>
    </row>
    <row r="119" spans="1:7" x14ac:dyDescent="0.25">
      <c r="A119" s="263"/>
      <c r="B119" s="263"/>
      <c r="D119" s="263">
        <f t="shared" si="195"/>
        <v>0</v>
      </c>
      <c r="E119" s="263">
        <f t="shared" si="195"/>
        <v>0</v>
      </c>
      <c r="F119" s="263"/>
      <c r="G119" s="263"/>
    </row>
    <row r="120" spans="1:7" x14ac:dyDescent="0.25">
      <c r="A120" s="263"/>
      <c r="B120" s="263"/>
      <c r="D120" s="263">
        <f t="shared" si="195"/>
        <v>0</v>
      </c>
      <c r="E120" s="263">
        <f t="shared" si="195"/>
        <v>0</v>
      </c>
      <c r="F120" s="263"/>
      <c r="G120" s="263"/>
    </row>
    <row r="121" spans="1:7" x14ac:dyDescent="0.25">
      <c r="A121" s="263"/>
      <c r="B121" s="263"/>
      <c r="D121" s="263">
        <f t="shared" si="195"/>
        <v>0</v>
      </c>
      <c r="E121" s="263">
        <f t="shared" si="195"/>
        <v>0</v>
      </c>
      <c r="F121" s="263"/>
      <c r="G121" s="263"/>
    </row>
    <row r="122" spans="1:7" x14ac:dyDescent="0.25">
      <c r="A122" s="263"/>
      <c r="B122" s="263"/>
      <c r="D122" s="263">
        <f t="shared" si="195"/>
        <v>0</v>
      </c>
      <c r="E122" s="263">
        <f t="shared" si="195"/>
        <v>0</v>
      </c>
      <c r="F122" s="263"/>
      <c r="G122" s="263"/>
    </row>
    <row r="123" spans="1:7" x14ac:dyDescent="0.25">
      <c r="A123" s="263"/>
      <c r="B123" s="263"/>
      <c r="D123" s="263">
        <f t="shared" si="195"/>
        <v>0</v>
      </c>
      <c r="E123" s="263">
        <f t="shared" si="195"/>
        <v>0</v>
      </c>
      <c r="F123" s="263"/>
      <c r="G123" s="263"/>
    </row>
    <row r="124" spans="1:7" x14ac:dyDescent="0.25">
      <c r="A124" s="263"/>
      <c r="B124" s="263"/>
      <c r="D124" s="263">
        <f t="shared" si="195"/>
        <v>0</v>
      </c>
      <c r="E124" s="263">
        <f t="shared" si="195"/>
        <v>0</v>
      </c>
      <c r="F124" s="263"/>
      <c r="G124" s="263"/>
    </row>
    <row r="125" spans="1:7" x14ac:dyDescent="0.25">
      <c r="A125" s="263"/>
      <c r="B125" s="263"/>
      <c r="D125" s="263">
        <f t="shared" si="195"/>
        <v>0</v>
      </c>
      <c r="E125" s="263">
        <f t="shared" si="195"/>
        <v>0</v>
      </c>
      <c r="F125" s="263"/>
      <c r="G125" s="263"/>
    </row>
    <row r="127" spans="1:7" x14ac:dyDescent="0.25">
      <c r="D127" s="207"/>
      <c r="E127" s="207"/>
      <c r="F127" s="260"/>
    </row>
    <row r="128" spans="1:7" x14ac:dyDescent="0.25">
      <c r="D128" s="207"/>
      <c r="E128" s="261"/>
      <c r="F128" s="260"/>
    </row>
    <row r="129" spans="1:6" x14ac:dyDescent="0.25">
      <c r="D129" s="3"/>
      <c r="E129" s="3"/>
      <c r="F129" s="384"/>
    </row>
    <row r="131" spans="1:6" x14ac:dyDescent="0.25">
      <c r="A131" s="207"/>
    </row>
    <row r="132" spans="1:6" x14ac:dyDescent="0.25">
      <c r="A132" s="207"/>
    </row>
    <row r="133" spans="1:6" x14ac:dyDescent="0.25">
      <c r="C133" s="207"/>
      <c r="D133" s="260"/>
    </row>
    <row r="134" spans="1:6" x14ac:dyDescent="0.25">
      <c r="D134" s="207"/>
    </row>
    <row r="135" spans="1:6" x14ac:dyDescent="0.25">
      <c r="D135" s="207"/>
    </row>
    <row r="136" spans="1:6" x14ac:dyDescent="0.25">
      <c r="D136" s="235"/>
    </row>
    <row r="137" spans="1:6" x14ac:dyDescent="0.25">
      <c r="D137" s="207"/>
    </row>
  </sheetData>
  <mergeCells count="1">
    <mergeCell ref="A1:G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A137"/>
  <sheetViews>
    <sheetView workbookViewId="0"/>
  </sheetViews>
  <sheetFormatPr defaultColWidth="8.85546875" defaultRowHeight="15" x14ac:dyDescent="0.25"/>
  <cols>
    <col min="1" max="1" width="8.85546875" style="118"/>
    <col min="2" max="2" width="33.42578125" style="118" customWidth="1"/>
    <col min="3" max="3" width="24.42578125" style="119" customWidth="1"/>
    <col min="4" max="4" width="20.42578125" style="119" customWidth="1"/>
    <col min="5" max="5" width="22.42578125" style="119" customWidth="1"/>
    <col min="6" max="6" width="18.7109375" style="119" customWidth="1"/>
    <col min="7" max="7" width="22.85546875" style="119" customWidth="1"/>
    <col min="8" max="8" width="17.28515625" style="119" customWidth="1"/>
    <col min="9" max="9" width="20" style="119" customWidth="1"/>
    <col min="10" max="11" width="24.85546875" style="119" customWidth="1"/>
    <col min="12" max="12" width="20.42578125" style="119" customWidth="1"/>
    <col min="13" max="13" width="17.42578125" style="119" customWidth="1"/>
    <col min="14" max="15" width="18.7109375" style="119" customWidth="1"/>
    <col min="16" max="16" width="22.85546875" style="119" customWidth="1"/>
    <col min="17" max="17" width="17.28515625" style="119" customWidth="1"/>
    <col min="18" max="18" width="20" style="119" customWidth="1"/>
    <col min="19" max="19" width="24.85546875" style="119" customWidth="1"/>
    <col min="20" max="27" width="18" style="119" customWidth="1"/>
    <col min="28" max="28" width="23.140625" style="119" customWidth="1"/>
    <col min="29" max="29" width="24.140625" style="119" customWidth="1"/>
    <col min="30" max="30" width="18" style="119" customWidth="1"/>
    <col min="31" max="31" width="11.85546875" style="119" customWidth="1"/>
    <col min="32" max="32" width="21.140625" style="119" customWidth="1"/>
    <col min="33" max="33" width="24.85546875" style="119" customWidth="1"/>
    <col min="34" max="34" width="20.42578125" style="119" customWidth="1"/>
    <col min="35" max="35" width="17.42578125" style="119" customWidth="1"/>
    <col min="36" max="36" width="18.7109375" style="119" customWidth="1"/>
    <col min="37" max="37" width="22.85546875" style="119" customWidth="1"/>
    <col min="38" max="38" width="17.28515625" style="119" customWidth="1"/>
    <col min="39" max="39" width="20" style="119" customWidth="1"/>
    <col min="40" max="40" width="24.85546875" style="119" customWidth="1"/>
    <col min="41" max="48" width="18" style="119" customWidth="1"/>
    <col min="49" max="49" width="23.140625" style="119" customWidth="1"/>
    <col min="50" max="50" width="24.140625" style="119" customWidth="1"/>
    <col min="51" max="51" width="18" style="119" customWidth="1"/>
    <col min="52" max="52" width="11.85546875" style="119" customWidth="1"/>
    <col min="53" max="53" width="21.140625" style="119" customWidth="1"/>
    <col min="54" max="16384" width="8.85546875" style="118"/>
  </cols>
  <sheetData>
    <row r="1" spans="1:53" ht="15.75" x14ac:dyDescent="0.25">
      <c r="A1"/>
      <c r="B1" s="687" t="s">
        <v>1200</v>
      </c>
      <c r="C1" s="688"/>
      <c r="D1" s="688"/>
      <c r="E1" s="688"/>
      <c r="F1" s="689"/>
      <c r="G1" s="189"/>
      <c r="H1" s="189"/>
      <c r="I1" s="189"/>
      <c r="J1"/>
      <c r="K1"/>
      <c r="L1"/>
      <c r="M1"/>
      <c r="N1" s="120"/>
      <c r="O1" s="120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 s="120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3" ht="21" x14ac:dyDescent="0.25">
      <c r="A2"/>
      <c r="B2" s="190"/>
      <c r="C2" s="190"/>
      <c r="D2" s="191"/>
      <c r="E2" s="189"/>
      <c r="F2" s="189"/>
      <c r="G2" s="189"/>
      <c r="H2" s="192"/>
      <c r="I2" s="191"/>
      <c r="J2" s="121"/>
      <c r="K2" s="121"/>
      <c r="L2" s="121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1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</row>
    <row r="3" spans="1:53" ht="31.5" x14ac:dyDescent="0.25">
      <c r="A3"/>
      <c r="B3" s="190" t="s">
        <v>1172</v>
      </c>
      <c r="C3" s="190"/>
      <c r="D3" s="602">
        <f>ТЭП!G26</f>
        <v>24691</v>
      </c>
      <c r="E3" s="193"/>
      <c r="F3" s="189"/>
      <c r="G3" s="189"/>
      <c r="H3" s="189"/>
      <c r="I3" s="194"/>
      <c r="J3" s="123"/>
      <c r="K3" s="123"/>
      <c r="L3" s="123"/>
      <c r="M3" s="124"/>
      <c r="N3" s="125"/>
      <c r="O3" s="126"/>
      <c r="P3" s="127"/>
      <c r="Q3" s="125"/>
      <c r="R3" s="126"/>
      <c r="S3" s="126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3"/>
      <c r="AH3" s="124"/>
      <c r="AI3" s="125"/>
      <c r="AJ3" s="126"/>
      <c r="AK3" s="127"/>
      <c r="AL3" s="125"/>
      <c r="AM3" s="126"/>
      <c r="AN3" s="126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</row>
    <row r="4" spans="1:53" ht="21" x14ac:dyDescent="0.25">
      <c r="A4"/>
      <c r="B4" s="190" t="s">
        <v>1173</v>
      </c>
      <c r="C4" s="190"/>
      <c r="D4" s="603">
        <f>ТЭП!I26</f>
        <v>357</v>
      </c>
      <c r="E4" s="195"/>
      <c r="F4" s="189"/>
      <c r="G4" s="189"/>
      <c r="H4" s="189"/>
      <c r="I4" s="194"/>
      <c r="J4" s="123"/>
      <c r="K4" s="123"/>
      <c r="L4" s="123"/>
      <c r="M4" s="124"/>
      <c r="N4" s="125"/>
      <c r="O4" s="126"/>
      <c r="P4" s="127"/>
      <c r="Q4" s="125"/>
      <c r="R4" s="126"/>
      <c r="S4" s="126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8"/>
      <c r="AH4" s="124"/>
      <c r="AI4" s="125"/>
      <c r="AJ4" s="126"/>
      <c r="AK4" s="127"/>
      <c r="AL4" s="125"/>
      <c r="AM4" s="126"/>
      <c r="AN4" s="126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</row>
    <row r="5" spans="1:53" ht="21" x14ac:dyDescent="0.25">
      <c r="A5"/>
      <c r="B5" s="190" t="s">
        <v>1201</v>
      </c>
      <c r="C5" s="190"/>
      <c r="D5" s="604">
        <f>IFERROR(D3/D4,0)</f>
        <v>69.162464985994404</v>
      </c>
      <c r="E5" s="305"/>
      <c r="F5" s="189"/>
      <c r="G5" s="189"/>
      <c r="H5" s="189"/>
      <c r="I5" s="194"/>
      <c r="J5" s="121"/>
      <c r="K5" s="123"/>
      <c r="L5" s="123"/>
      <c r="M5" s="124"/>
      <c r="N5" s="129"/>
      <c r="O5" s="127"/>
      <c r="P5" s="127"/>
      <c r="Q5" s="125"/>
      <c r="R5" s="122"/>
      <c r="S5" s="126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3"/>
      <c r="AH5" s="124"/>
      <c r="AI5" s="129"/>
      <c r="AJ5" s="127"/>
      <c r="AK5" s="127"/>
      <c r="AL5" s="125"/>
      <c r="AM5" s="122"/>
      <c r="AN5" s="126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</row>
    <row r="6" spans="1:53" ht="21" x14ac:dyDescent="0.25">
      <c r="A6"/>
      <c r="B6" s="190" t="s">
        <v>1175</v>
      </c>
      <c r="C6" s="190"/>
      <c r="D6" s="602">
        <f>ТЭП!G27</f>
        <v>2182</v>
      </c>
      <c r="E6" s="193"/>
      <c r="F6" s="189"/>
      <c r="G6" s="189"/>
      <c r="H6" s="189"/>
      <c r="I6" s="194"/>
      <c r="J6" s="121"/>
      <c r="K6" s="123"/>
      <c r="L6" s="123"/>
      <c r="M6" s="124"/>
      <c r="N6" s="129"/>
      <c r="O6" s="127"/>
      <c r="P6" s="127"/>
      <c r="Q6" s="125"/>
      <c r="R6" s="122"/>
      <c r="S6" s="126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3"/>
      <c r="AH6" s="124"/>
      <c r="AI6" s="129"/>
      <c r="AJ6" s="127"/>
      <c r="AK6" s="127"/>
      <c r="AL6" s="125"/>
      <c r="AM6" s="122"/>
      <c r="AN6" s="126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</row>
    <row r="7" spans="1:53" ht="21" x14ac:dyDescent="0.25">
      <c r="A7"/>
      <c r="B7" s="190" t="s">
        <v>1176</v>
      </c>
      <c r="C7" s="190"/>
      <c r="D7" s="602">
        <f>ТЭП!I33</f>
        <v>160</v>
      </c>
      <c r="E7" s="193"/>
      <c r="F7" s="189"/>
      <c r="G7" s="189"/>
      <c r="H7" s="189"/>
      <c r="I7" s="194"/>
      <c r="J7" s="121"/>
      <c r="K7" s="123"/>
      <c r="L7" s="123"/>
      <c r="M7" s="124"/>
      <c r="N7" s="129"/>
      <c r="O7" s="127"/>
      <c r="P7" s="127"/>
      <c r="Q7" s="125"/>
      <c r="R7" s="122"/>
      <c r="S7" s="126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3"/>
      <c r="AH7" s="124"/>
      <c r="AI7" s="129"/>
      <c r="AJ7" s="127"/>
      <c r="AK7" s="127"/>
      <c r="AL7" s="125"/>
      <c r="AM7" s="122"/>
      <c r="AN7" s="126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</row>
    <row r="8" spans="1:53" ht="21" x14ac:dyDescent="0.25">
      <c r="A8"/>
      <c r="B8" s="190" t="s">
        <v>1177</v>
      </c>
      <c r="C8" s="190"/>
      <c r="D8" s="603">
        <f>ТЭП!I34</f>
        <v>0</v>
      </c>
      <c r="E8" s="195"/>
      <c r="F8" s="189"/>
      <c r="G8" s="189"/>
      <c r="H8" s="189"/>
      <c r="I8" s="194"/>
      <c r="J8" s="121"/>
      <c r="K8" s="123"/>
      <c r="L8" s="123"/>
      <c r="M8" s="124"/>
      <c r="N8" s="129"/>
      <c r="O8" s="127"/>
      <c r="P8" s="127"/>
      <c r="Q8" s="125"/>
      <c r="R8" s="122"/>
      <c r="S8" s="126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8"/>
      <c r="AH8" s="124"/>
      <c r="AI8" s="129"/>
      <c r="AJ8" s="127"/>
      <c r="AK8" s="127"/>
      <c r="AL8" s="125"/>
      <c r="AM8" s="122"/>
      <c r="AN8" s="126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</row>
    <row r="9" spans="1:53" ht="21" x14ac:dyDescent="0.35">
      <c r="A9"/>
      <c r="B9" s="190"/>
      <c r="C9" s="190"/>
      <c r="D9" s="193"/>
      <c r="E9" s="193"/>
      <c r="F9" s="189"/>
      <c r="G9" s="189"/>
      <c r="H9" s="189"/>
      <c r="I9" s="194"/>
      <c r="J9" s="130"/>
      <c r="K9" s="123"/>
      <c r="L9" s="123"/>
      <c r="M9" s="124"/>
      <c r="N9" s="129"/>
      <c r="O9" s="127"/>
      <c r="P9" s="127"/>
      <c r="Q9" s="125"/>
      <c r="R9" s="122"/>
      <c r="S9" s="126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3"/>
      <c r="AH9" s="124"/>
      <c r="AI9" s="129"/>
      <c r="AJ9" s="127"/>
      <c r="AK9" s="127"/>
      <c r="AL9" s="125"/>
      <c r="AM9" s="122"/>
      <c r="AN9" s="126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</row>
    <row r="10" spans="1:53" ht="21" x14ac:dyDescent="0.35">
      <c r="A10"/>
      <c r="B10" s="190" t="s">
        <v>56</v>
      </c>
      <c r="C10" s="190"/>
      <c r="D10" s="598">
        <f>Вводные!G10</f>
        <v>46813</v>
      </c>
      <c r="E10" s="196"/>
      <c r="F10" s="189"/>
      <c r="G10" s="189"/>
      <c r="H10" s="189"/>
      <c r="I10" s="194"/>
      <c r="J10" s="130"/>
      <c r="K10" s="123"/>
      <c r="L10" s="123"/>
      <c r="M10" s="124"/>
      <c r="N10" s="129"/>
      <c r="O10" s="127"/>
      <c r="P10" s="127"/>
      <c r="Q10" s="125"/>
      <c r="R10" s="122"/>
      <c r="S10" s="126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8"/>
      <c r="AH10" s="124"/>
      <c r="AI10" s="129"/>
      <c r="AJ10" s="127"/>
      <c r="AK10" s="127"/>
      <c r="AL10" s="125"/>
      <c r="AM10" s="122"/>
      <c r="AN10" s="126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</row>
    <row r="11" spans="1:53" ht="21" x14ac:dyDescent="0.25">
      <c r="A11"/>
      <c r="B11" s="190" t="s">
        <v>483</v>
      </c>
      <c r="C11" s="190"/>
      <c r="D11" s="599">
        <f>EDATE(Вводные!G8,Вводные!G9)</f>
        <v>47543</v>
      </c>
      <c r="E11" s="193"/>
      <c r="F11" s="189"/>
      <c r="G11" s="189"/>
      <c r="H11" s="189"/>
      <c r="I11" s="194"/>
      <c r="J11" s="121"/>
      <c r="K11" s="123"/>
      <c r="L11" s="123"/>
      <c r="M11" s="124"/>
      <c r="N11" s="129"/>
      <c r="O11" s="127"/>
      <c r="P11" s="127"/>
      <c r="Q11" s="125"/>
      <c r="R11" s="122"/>
      <c r="S11" s="126"/>
      <c r="T11" s="126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3"/>
      <c r="AH11" s="124"/>
      <c r="AI11" s="129"/>
      <c r="AJ11" s="127"/>
      <c r="AK11" s="127"/>
      <c r="AL11" s="125"/>
      <c r="AM11" s="122"/>
      <c r="AN11" s="126"/>
      <c r="AO11" s="122"/>
      <c r="AP11" s="126"/>
      <c r="AQ11" s="126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</row>
    <row r="12" spans="1:53" ht="21" x14ac:dyDescent="0.25">
      <c r="A12"/>
      <c r="B12" s="190" t="s">
        <v>63</v>
      </c>
      <c r="C12" s="190"/>
      <c r="D12" s="600">
        <f>EDATE(D11,Вводные!G51)</f>
        <v>47727</v>
      </c>
      <c r="E12" s="195"/>
      <c r="F12" s="197"/>
      <c r="G12" s="197"/>
      <c r="H12" s="197"/>
      <c r="I12" s="194"/>
      <c r="J12" s="121"/>
      <c r="K12" s="123"/>
      <c r="L12" s="123"/>
      <c r="M12" s="124"/>
      <c r="N12" s="129"/>
      <c r="O12" s="127"/>
      <c r="P12" s="127"/>
      <c r="Q12" s="125"/>
      <c r="R12" s="122"/>
      <c r="S12" s="126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8"/>
      <c r="AH12" s="124"/>
      <c r="AI12" s="129"/>
      <c r="AJ12" s="127"/>
      <c r="AK12" s="127"/>
      <c r="AL12" s="125"/>
      <c r="AM12" s="122"/>
      <c r="AN12" s="126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</row>
    <row r="13" spans="1:53" ht="15.75" x14ac:dyDescent="0.25">
      <c r="A13"/>
      <c r="B13" s="190"/>
      <c r="C13" s="190"/>
      <c r="D13" s="193"/>
      <c r="E13" s="198"/>
      <c r="F13" s="197"/>
      <c r="G13" s="197"/>
      <c r="H13" s="197"/>
      <c r="I13" s="194"/>
      <c r="J13" s="122"/>
      <c r="K13" s="126"/>
      <c r="L13" s="126"/>
      <c r="M13" s="124"/>
      <c r="N13" s="129"/>
      <c r="O13" s="127"/>
      <c r="P13" s="127"/>
      <c r="Q13" s="125"/>
      <c r="R13" s="122"/>
      <c r="S13" s="126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6"/>
      <c r="AH13" s="124"/>
      <c r="AI13" s="129"/>
      <c r="AJ13" s="127"/>
      <c r="AK13" s="127"/>
      <c r="AL13" s="125"/>
      <c r="AM13" s="122"/>
      <c r="AN13" s="126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</row>
    <row r="14" spans="1:53" ht="15.75" x14ac:dyDescent="0.25">
      <c r="A14"/>
      <c r="B14" s="190" t="s">
        <v>105</v>
      </c>
      <c r="C14" s="190"/>
      <c r="D14" s="601">
        <f>Вводные!G15</f>
        <v>0.85</v>
      </c>
      <c r="E14" s="198"/>
      <c r="F14" s="197"/>
      <c r="G14" s="197"/>
      <c r="H14" s="197"/>
      <c r="I14" s="194"/>
      <c r="J14" s="122"/>
      <c r="K14" s="126"/>
      <c r="L14" s="126"/>
      <c r="M14" s="124"/>
      <c r="N14" s="129"/>
      <c r="O14" s="127"/>
      <c r="P14" s="127"/>
      <c r="Q14" s="125"/>
      <c r="R14" s="122"/>
      <c r="S14" s="126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6"/>
      <c r="AH14" s="124"/>
      <c r="AI14" s="129"/>
      <c r="AJ14" s="127"/>
      <c r="AK14" s="127"/>
      <c r="AL14" s="125"/>
      <c r="AM14" s="122"/>
      <c r="AN14" s="126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</row>
    <row r="15" spans="1:53" ht="18.75" x14ac:dyDescent="0.25">
      <c r="A15"/>
      <c r="B15" s="131" t="s">
        <v>1202</v>
      </c>
      <c r="C15" s="131"/>
      <c r="D15" s="605">
        <f>IFERROR(SUMPRODUCT(O22:O137,Q22:Q137)/SUM(O22:O137),0)</f>
        <v>788595.15021777584</v>
      </c>
      <c r="E15" s="132"/>
      <c r="F15" s="132"/>
      <c r="G15" s="132"/>
      <c r="H15" s="127"/>
      <c r="I15" s="127"/>
      <c r="J15" s="122"/>
      <c r="K15" s="126"/>
      <c r="L15" s="126"/>
      <c r="M15" s="132"/>
      <c r="N15" s="132"/>
      <c r="O15" s="133"/>
      <c r="P15" s="132"/>
      <c r="Q15" s="264"/>
      <c r="R15" s="132"/>
      <c r="S15" s="132"/>
      <c r="T15" s="133"/>
      <c r="U15" s="132"/>
      <c r="V15" s="132"/>
      <c r="W15" s="126"/>
      <c r="X15" s="133"/>
      <c r="Y15" s="122"/>
      <c r="Z15" s="122"/>
      <c r="AA15" s="126"/>
      <c r="AB15" s="133"/>
      <c r="AC15" s="122"/>
      <c r="AD15" s="122"/>
      <c r="AE15" s="122"/>
      <c r="AF15" s="122"/>
      <c r="AG15" s="126"/>
      <c r="AH15" s="124"/>
      <c r="AI15" s="124"/>
      <c r="AJ15" s="133"/>
      <c r="AK15" s="127"/>
      <c r="AL15" s="127"/>
      <c r="AM15" s="122"/>
      <c r="AN15" s="126"/>
      <c r="AO15" s="133"/>
      <c r="AP15" s="122"/>
      <c r="AQ15" s="122"/>
      <c r="AR15" s="126"/>
      <c r="AS15" s="133"/>
      <c r="AT15" s="122"/>
      <c r="AU15" s="122"/>
      <c r="AV15" s="126"/>
      <c r="AW15" s="133"/>
      <c r="AX15" s="122"/>
      <c r="AY15" s="122"/>
      <c r="AZ15" s="122"/>
      <c r="BA15" s="122"/>
    </row>
    <row r="16" spans="1:53" x14ac:dyDescent="0.25">
      <c r="A16"/>
      <c r="B16" s="134"/>
      <c r="C16" s="134"/>
      <c r="D16" s="126"/>
      <c r="E16" s="126"/>
      <c r="F16" s="126"/>
      <c r="G16" s="135"/>
      <c r="H16" s="136"/>
      <c r="I16" s="126"/>
      <c r="J16" s="122"/>
      <c r="K16" s="122"/>
      <c r="L16" s="122"/>
      <c r="M16" s="126"/>
      <c r="N16" s="126"/>
      <c r="O16" s="135"/>
      <c r="P16" s="122"/>
      <c r="Q16" s="126"/>
      <c r="R16" s="122"/>
      <c r="S16" s="122"/>
      <c r="T16" s="126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6"/>
      <c r="AI16" s="126"/>
      <c r="AJ16" s="126"/>
      <c r="AK16" s="122"/>
      <c r="AL16" s="126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</row>
    <row r="17" spans="1:53" ht="23.25" x14ac:dyDescent="0.25">
      <c r="A17"/>
      <c r="B17" s="693"/>
      <c r="C17" s="137"/>
      <c r="D17" s="695" t="s">
        <v>716</v>
      </c>
      <c r="E17" s="697"/>
      <c r="F17" s="698"/>
      <c r="G17" s="698"/>
      <c r="H17" s="698"/>
      <c r="I17" s="698"/>
      <c r="J17" s="698"/>
      <c r="K17" s="699"/>
      <c r="L17" s="697"/>
      <c r="M17" s="698" t="s">
        <v>1203</v>
      </c>
      <c r="N17" s="698"/>
      <c r="O17" s="698"/>
      <c r="P17" s="698"/>
      <c r="Q17" s="698"/>
      <c r="R17" s="698"/>
      <c r="S17" s="698"/>
      <c r="T17" s="698"/>
      <c r="U17" s="698"/>
      <c r="V17" s="698"/>
      <c r="W17" s="698"/>
      <c r="X17" s="698"/>
      <c r="Y17" s="698"/>
      <c r="Z17" s="698"/>
      <c r="AA17" s="698"/>
      <c r="AB17" s="698"/>
      <c r="AC17" s="698"/>
      <c r="AD17" s="698"/>
      <c r="AE17" s="698"/>
      <c r="AF17" s="699"/>
      <c r="AG17" s="700" t="s">
        <v>1204</v>
      </c>
      <c r="AH17" s="701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  <c r="AT17" s="701"/>
      <c r="AU17" s="701"/>
      <c r="AV17" s="701"/>
      <c r="AW17" s="701"/>
      <c r="AX17" s="701"/>
      <c r="AY17" s="701"/>
      <c r="AZ17" s="701"/>
      <c r="BA17" s="702"/>
    </row>
    <row r="18" spans="1:53" ht="23.25" x14ac:dyDescent="0.25">
      <c r="B18" s="694"/>
      <c r="C18" s="138"/>
      <c r="D18" s="696"/>
      <c r="E18" s="690" t="s">
        <v>1205</v>
      </c>
      <c r="F18" s="691"/>
      <c r="G18" s="691"/>
      <c r="H18" s="691"/>
      <c r="I18" s="691"/>
      <c r="J18" s="691"/>
      <c r="K18" s="692"/>
      <c r="L18" s="703" t="s">
        <v>1206</v>
      </c>
      <c r="M18" s="690" t="s">
        <v>1207</v>
      </c>
      <c r="N18" s="691"/>
      <c r="O18" s="691"/>
      <c r="P18" s="691"/>
      <c r="Q18" s="691"/>
      <c r="R18" s="691"/>
      <c r="S18" s="692"/>
      <c r="T18" s="684" t="s">
        <v>1208</v>
      </c>
      <c r="U18" s="685"/>
      <c r="V18" s="685"/>
      <c r="W18" s="686"/>
      <c r="X18" s="684" t="s">
        <v>1209</v>
      </c>
      <c r="Y18" s="685"/>
      <c r="Z18" s="685"/>
      <c r="AA18" s="686"/>
      <c r="AB18" s="690" t="s">
        <v>1210</v>
      </c>
      <c r="AC18" s="691"/>
      <c r="AD18" s="691"/>
      <c r="AE18" s="691"/>
      <c r="AF18" s="692"/>
      <c r="AG18" s="703" t="s">
        <v>1206</v>
      </c>
      <c r="AH18" s="690" t="s">
        <v>1207</v>
      </c>
      <c r="AI18" s="691"/>
      <c r="AJ18" s="691"/>
      <c r="AK18" s="691"/>
      <c r="AL18" s="691"/>
      <c r="AM18" s="691"/>
      <c r="AN18" s="692"/>
      <c r="AO18" s="684" t="s">
        <v>1208</v>
      </c>
      <c r="AP18" s="685"/>
      <c r="AQ18" s="685"/>
      <c r="AR18" s="686"/>
      <c r="AS18" s="684" t="s">
        <v>1209</v>
      </c>
      <c r="AT18" s="685"/>
      <c r="AU18" s="685"/>
      <c r="AV18" s="686"/>
      <c r="AW18" s="690" t="s">
        <v>1210</v>
      </c>
      <c r="AX18" s="691"/>
      <c r="AY18" s="691"/>
      <c r="AZ18" s="691"/>
      <c r="BA18" s="692"/>
    </row>
    <row r="19" spans="1:53" ht="78.75" x14ac:dyDescent="0.25">
      <c r="B19" s="139" t="s">
        <v>1211</v>
      </c>
      <c r="C19" s="140"/>
      <c r="D19" s="141" t="s">
        <v>1212</v>
      </c>
      <c r="E19" s="142" t="s">
        <v>1213</v>
      </c>
      <c r="F19" s="143" t="s">
        <v>1214</v>
      </c>
      <c r="G19" s="143" t="s">
        <v>1215</v>
      </c>
      <c r="H19" s="143" t="s">
        <v>1216</v>
      </c>
      <c r="I19" s="143" t="s">
        <v>1217</v>
      </c>
      <c r="J19" s="143" t="s">
        <v>1218</v>
      </c>
      <c r="K19" s="144" t="s">
        <v>1212</v>
      </c>
      <c r="L19" s="704"/>
      <c r="M19" s="142" t="s">
        <v>1213</v>
      </c>
      <c r="N19" s="143" t="s">
        <v>1214</v>
      </c>
      <c r="O19" s="143" t="s">
        <v>1215</v>
      </c>
      <c r="P19" s="143" t="s">
        <v>1216</v>
      </c>
      <c r="Q19" s="143" t="s">
        <v>1217</v>
      </c>
      <c r="R19" s="143" t="s">
        <v>1218</v>
      </c>
      <c r="S19" s="144" t="s">
        <v>1212</v>
      </c>
      <c r="T19" s="142" t="s">
        <v>1219</v>
      </c>
      <c r="U19" s="143" t="s">
        <v>1220</v>
      </c>
      <c r="V19" s="143" t="s">
        <v>1218</v>
      </c>
      <c r="W19" s="144" t="s">
        <v>1221</v>
      </c>
      <c r="X19" s="142" t="s">
        <v>1222</v>
      </c>
      <c r="Y19" s="143" t="s">
        <v>1223</v>
      </c>
      <c r="Z19" s="143" t="s">
        <v>1218</v>
      </c>
      <c r="AA19" s="144" t="s">
        <v>1224</v>
      </c>
      <c r="AB19" s="142" t="s">
        <v>1225</v>
      </c>
      <c r="AC19" s="143" t="s">
        <v>1216</v>
      </c>
      <c r="AD19" s="143" t="s">
        <v>1217</v>
      </c>
      <c r="AE19" s="143" t="s">
        <v>1218</v>
      </c>
      <c r="AF19" s="144" t="s">
        <v>1212</v>
      </c>
      <c r="AG19" s="704"/>
      <c r="AH19" s="142" t="s">
        <v>1213</v>
      </c>
      <c r="AI19" s="143" t="s">
        <v>1214</v>
      </c>
      <c r="AJ19" s="143" t="s">
        <v>1215</v>
      </c>
      <c r="AK19" s="143" t="s">
        <v>1216</v>
      </c>
      <c r="AL19" s="143" t="s">
        <v>1217</v>
      </c>
      <c r="AM19" s="143" t="s">
        <v>1218</v>
      </c>
      <c r="AN19" s="144" t="s">
        <v>1212</v>
      </c>
      <c r="AO19" s="142" t="s">
        <v>1219</v>
      </c>
      <c r="AP19" s="143" t="s">
        <v>1220</v>
      </c>
      <c r="AQ19" s="143" t="s">
        <v>1218</v>
      </c>
      <c r="AR19" s="144" t="s">
        <v>1221</v>
      </c>
      <c r="AS19" s="142" t="s">
        <v>1219</v>
      </c>
      <c r="AT19" s="143" t="s">
        <v>1220</v>
      </c>
      <c r="AU19" s="143" t="s">
        <v>1218</v>
      </c>
      <c r="AV19" s="144" t="s">
        <v>1221</v>
      </c>
      <c r="AW19" s="142" t="s">
        <v>1225</v>
      </c>
      <c r="AX19" s="143" t="s">
        <v>1216</v>
      </c>
      <c r="AY19" s="143" t="s">
        <v>1217</v>
      </c>
      <c r="AZ19" s="143" t="s">
        <v>1218</v>
      </c>
      <c r="BA19" s="144" t="s">
        <v>1212</v>
      </c>
    </row>
    <row r="20" spans="1:53" ht="15.75" x14ac:dyDescent="0.25">
      <c r="A20"/>
      <c r="B20" s="145" t="s">
        <v>313</v>
      </c>
      <c r="C20" s="146"/>
      <c r="D20" s="607">
        <f>SUM(D22:D116)</f>
        <v>21875892332.091167</v>
      </c>
      <c r="E20" s="635">
        <f>MAX(E22:E116)</f>
        <v>24691</v>
      </c>
      <c r="F20" s="636">
        <f>SUM(F22:F116)</f>
        <v>356.99999999999989</v>
      </c>
      <c r="G20" s="636">
        <f>SUM(G22:G116)</f>
        <v>24690.999999999989</v>
      </c>
      <c r="H20" s="636">
        <f>G20</f>
        <v>24690.999999999989</v>
      </c>
      <c r="I20" s="609">
        <f>IFERROR(K20/G20,0)</f>
        <v>788595.15021777584</v>
      </c>
      <c r="J20" s="633">
        <f>IFERROR(I20/(Вводные!G11*1000)-1,0)</f>
        <v>0.16828911143374192</v>
      </c>
      <c r="K20" s="611">
        <f>SUM(K22:K116)</f>
        <v>19471202854.027096</v>
      </c>
      <c r="L20" s="611">
        <f>SUM(L22:L116)</f>
        <v>21875892332.091167</v>
      </c>
      <c r="M20" s="635">
        <f>MAX(M22:M116)</f>
        <v>24691</v>
      </c>
      <c r="N20" s="636">
        <f>SUM(N22:N116)</f>
        <v>356.99999999999989</v>
      </c>
      <c r="O20" s="636">
        <f>SUM(O22:O116)</f>
        <v>24690.999999999989</v>
      </c>
      <c r="P20" s="636">
        <f>O20</f>
        <v>24690.999999999989</v>
      </c>
      <c r="Q20" s="609">
        <f>IFERROR(S20/O20,0)</f>
        <v>788595.15021777584</v>
      </c>
      <c r="R20" s="633">
        <f>IFERROR(Q20/(Вводные!G11*1000)-1,0)</f>
        <v>0.16828911143374192</v>
      </c>
      <c r="S20" s="611">
        <f>SUM(S22:S116)</f>
        <v>19471202854.027096</v>
      </c>
      <c r="T20" s="635">
        <f>SUM(T22:T116)</f>
        <v>160</v>
      </c>
      <c r="U20" s="609">
        <f>IFERROR(W20/T20,0)</f>
        <v>4673156.4457349665</v>
      </c>
      <c r="V20" s="633">
        <f>IFERROR(U20/(Вводные!G13*1000)-1,0)</f>
        <v>0.1682891114337417</v>
      </c>
      <c r="W20" s="611">
        <f>SUM(W22:W116)</f>
        <v>747705031.31759465</v>
      </c>
      <c r="X20" s="635">
        <f>SUM(X22:X116)</f>
        <v>0</v>
      </c>
      <c r="Y20" s="609">
        <f>IFERROR(AA20/X20,0)</f>
        <v>0</v>
      </c>
      <c r="Z20" s="633">
        <f>IFERROR(Y20/(Вводные!G14*1000)-1,0)</f>
        <v>-1</v>
      </c>
      <c r="AA20" s="611">
        <f>SUM(AA22:AA116)</f>
        <v>0</v>
      </c>
      <c r="AB20" s="635">
        <f>SUM(AB22:AB116)</f>
        <v>2181.9999999999995</v>
      </c>
      <c r="AC20" s="636">
        <f>AB20</f>
        <v>2181.9999999999995</v>
      </c>
      <c r="AD20" s="609">
        <f>IFERROR(AF20/AB20,0)</f>
        <v>759387.92243193206</v>
      </c>
      <c r="AE20" s="633">
        <f>IFERROR(AD20/(Вводные!G12*1000)-1,0)</f>
        <v>0.1682891114337417</v>
      </c>
      <c r="AF20" s="611">
        <f>SUM(AF22:AF116)</f>
        <v>1656984446.7464755</v>
      </c>
      <c r="AG20" s="611">
        <f>0</f>
        <v>0</v>
      </c>
      <c r="AH20" s="608"/>
      <c r="AI20" s="609"/>
      <c r="AJ20" s="612"/>
      <c r="AK20" s="609"/>
      <c r="AL20" s="609"/>
      <c r="AM20" s="610"/>
      <c r="AN20" s="611"/>
      <c r="AO20" s="608"/>
      <c r="AP20" s="609"/>
      <c r="AQ20" s="610"/>
      <c r="AR20" s="611"/>
      <c r="AS20" s="608"/>
      <c r="AT20" s="609"/>
      <c r="AU20" s="610"/>
      <c r="AV20" s="611"/>
      <c r="AW20" s="608"/>
      <c r="AX20" s="609"/>
      <c r="AY20" s="609"/>
      <c r="AZ20" s="610"/>
      <c r="BA20" s="611"/>
    </row>
    <row r="21" spans="1:53" ht="15.75" x14ac:dyDescent="0.25">
      <c r="A21"/>
      <c r="B21" s="147"/>
      <c r="C21" s="147"/>
      <c r="D21" s="613"/>
      <c r="E21" s="619"/>
      <c r="F21" s="620"/>
      <c r="G21" s="620"/>
      <c r="H21" s="620"/>
      <c r="I21" s="615"/>
      <c r="J21" s="616"/>
      <c r="K21" s="617"/>
      <c r="L21" s="618"/>
      <c r="M21" s="619"/>
      <c r="N21" s="620"/>
      <c r="O21" s="620"/>
      <c r="P21" s="620"/>
      <c r="Q21" s="615"/>
      <c r="R21" s="616"/>
      <c r="S21" s="617"/>
      <c r="T21" s="619"/>
      <c r="U21" s="615"/>
      <c r="V21" s="616"/>
      <c r="W21" s="617"/>
      <c r="X21" s="619"/>
      <c r="Y21" s="615"/>
      <c r="Z21" s="616"/>
      <c r="AA21" s="617"/>
      <c r="AB21" s="619"/>
      <c r="AC21" s="620"/>
      <c r="AD21" s="615"/>
      <c r="AE21" s="634"/>
      <c r="AF21" s="617"/>
      <c r="AG21" s="618"/>
      <c r="AH21" s="614"/>
      <c r="AI21" s="615"/>
      <c r="AJ21" s="615"/>
      <c r="AK21" s="615"/>
      <c r="AL21" s="615"/>
      <c r="AM21" s="616"/>
      <c r="AN21" s="617"/>
      <c r="AO21" s="614"/>
      <c r="AP21" s="615"/>
      <c r="AQ21" s="616"/>
      <c r="AR21" s="617"/>
      <c r="AS21" s="614"/>
      <c r="AT21" s="615"/>
      <c r="AU21" s="616"/>
      <c r="AV21" s="617"/>
      <c r="AW21" s="619"/>
      <c r="AX21" s="620"/>
      <c r="AY21" s="615"/>
      <c r="AZ21" s="621"/>
      <c r="BA21" s="617"/>
    </row>
    <row r="22" spans="1:53" ht="15.75" x14ac:dyDescent="0.25">
      <c r="A22" s="118" t="str">
        <f t="shared" ref="A22:A85" si="0">ROUNDUP(MONTH(B22)/3,0)&amp;"Q"&amp;YEAR(B22)</f>
        <v>3Q2026</v>
      </c>
      <c r="B22" s="606">
        <f>DATE(YEAR(Вводные!$G$7),MONTH(Вводные!$G$7),1)</f>
        <v>46266</v>
      </c>
      <c r="C22" s="147"/>
      <c r="D22" s="613">
        <f t="shared" ref="D22:G53" si="1">L22</f>
        <v>0</v>
      </c>
      <c r="E22" s="619">
        <f t="shared" si="1"/>
        <v>24691</v>
      </c>
      <c r="F22" s="620">
        <f t="shared" si="1"/>
        <v>0</v>
      </c>
      <c r="G22" s="620">
        <f t="shared" si="1"/>
        <v>0</v>
      </c>
      <c r="H22" s="620">
        <f>P22</f>
        <v>0</v>
      </c>
      <c r="I22" s="615">
        <f t="shared" ref="I22:I85" si="2">Q22</f>
        <v>0</v>
      </c>
      <c r="J22" s="616">
        <f>R22</f>
        <v>0</v>
      </c>
      <c r="K22" s="617">
        <f>S22</f>
        <v>0</v>
      </c>
      <c r="L22" s="618">
        <f>S22+W22+AA22+AF22</f>
        <v>0</v>
      </c>
      <c r="M22" s="619">
        <f>MAX(0,ТЭП!$G$26-SUM($O$21:O21))</f>
        <v>24691</v>
      </c>
      <c r="N22" s="620">
        <f>IFERROR(O22*ТЭП!$I$26/ТЭП!$G$26,0)</f>
        <v>0</v>
      </c>
      <c r="O22" s="620">
        <f>IFERROR(INDEX(ПОДБОР_КВ.М!$H$61:$DC$61,1,MATCH($B22,ПОДБОР_КВ.М!$H$2:$DC$2,0)),0)</f>
        <v>0</v>
      </c>
      <c r="P22" s="620">
        <f>SUM($O$22:O22)</f>
        <v>0</v>
      </c>
      <c r="Q22" s="615">
        <f>IFERROR(INDEX(ПОДБОР_КВ.М!$H$64:$DC$64,1,MATCH($B22,ПОДБОР_КВ.М!$H$2:$DC$2,0))*1000,0)</f>
        <v>0</v>
      </c>
      <c r="R22" s="616">
        <f>IF(Q22=0,0,Q22/(Вводные!$G$11*1000)-1)</f>
        <v>0</v>
      </c>
      <c r="S22" s="617">
        <f>O22*Q22</f>
        <v>0</v>
      </c>
      <c r="T22" s="619">
        <f>IFERROR(INDEX(ПОДБОР_КВ.М!$H$88:$DC$88,1,MATCH($B22,ПОДБОР_КВ.М!$H$2:$DC$2,0)),0)</f>
        <v>0</v>
      </c>
      <c r="U22" s="615">
        <f>IFERROR(INDEX(ПОДБОР_КВ.М!$H$66:$DC$66,1,MATCH($B22,ПОДБОР_КВ.М!$H$2:$DC$2,0))*1000,0)</f>
        <v>0</v>
      </c>
      <c r="V22" s="616">
        <f>IF(U22=0,0,U22/(Вводные!$G$13*1000)-1)</f>
        <v>0</v>
      </c>
      <c r="W22" s="617">
        <f t="shared" ref="W22" si="3">T22*U22</f>
        <v>0</v>
      </c>
      <c r="X22" s="619">
        <f>IFERROR(INDEX(ПОДБОР_КВ.М!$H$91:$DC$91,1,MATCH($B22,ПОДБОР_КВ.М!$H$2:$DC$2,0)),0)</f>
        <v>0</v>
      </c>
      <c r="Y22" s="615">
        <f>IFERROR(INDEX(ПОДБОР_КВ.М!$H$67:$DC$67,1,MATCH($B22,ПОДБОР_КВ.М!$H$2:$DC$2,0))*1000,0)</f>
        <v>0</v>
      </c>
      <c r="Z22" s="616">
        <f>IF(Y22=0,0,Y22/(Вводные!$G$14*1000)-1)</f>
        <v>0</v>
      </c>
      <c r="AA22" s="617">
        <f t="shared" ref="AA22" si="4">X22*Y22</f>
        <v>0</v>
      </c>
      <c r="AB22" s="619">
        <f>IFERROR(INDEX(ПОДБОР_КВ.М!$H$85:$DC$85,1,MATCH($B22,ПОДБОР_КВ.М!$H$2:$DC$2,0)),0)</f>
        <v>0</v>
      </c>
      <c r="AC22" s="620">
        <f>SUM($AB$22:AB22)</f>
        <v>0</v>
      </c>
      <c r="AD22" s="615">
        <f>IFERROR(INDEX(ПОДБОР_КВ.М!$H$65:$DC$65,1,MATCH($B22,ПОДБОР_КВ.М!$H$2:$DC$2,0))*1000,0)</f>
        <v>0</v>
      </c>
      <c r="AE22" s="634">
        <f>IF(AD22=0,0,AD22/(Вводные!$G$12*1000)-1)</f>
        <v>0</v>
      </c>
      <c r="AF22" s="617">
        <f t="shared" ref="AF22" si="5">AB22*AD22</f>
        <v>0</v>
      </c>
      <c r="AG22" s="618">
        <v>0</v>
      </c>
      <c r="AH22" s="622">
        <v>0</v>
      </c>
      <c r="AI22" s="623">
        <v>0</v>
      </c>
      <c r="AJ22" s="623">
        <f t="shared" ref="AJ22:AJ40" si="6">AI22*$E$6</f>
        <v>0</v>
      </c>
      <c r="AK22" s="623">
        <f t="shared" ref="AK22:AK85" si="7">AJ22+AK21</f>
        <v>0</v>
      </c>
      <c r="AL22" s="623">
        <v>0</v>
      </c>
      <c r="AM22" s="624">
        <v>0</v>
      </c>
      <c r="AN22" s="625">
        <f t="shared" ref="AN22:AN85" si="8">AL22*AJ22</f>
        <v>0</v>
      </c>
      <c r="AO22" s="622">
        <v>0</v>
      </c>
      <c r="AP22" s="623">
        <v>0</v>
      </c>
      <c r="AQ22" s="624">
        <v>0</v>
      </c>
      <c r="AR22" s="625">
        <v>0</v>
      </c>
      <c r="AS22" s="622">
        <v>0</v>
      </c>
      <c r="AT22" s="623">
        <v>0</v>
      </c>
      <c r="AU22" s="624">
        <v>0</v>
      </c>
      <c r="AV22" s="625">
        <v>0</v>
      </c>
      <c r="AW22" s="626">
        <v>0</v>
      </c>
      <c r="AX22" s="627">
        <v>0</v>
      </c>
      <c r="AY22" s="623">
        <v>0</v>
      </c>
      <c r="AZ22" s="628">
        <v>0</v>
      </c>
      <c r="BA22" s="625">
        <v>0</v>
      </c>
    </row>
    <row r="23" spans="1:53" ht="15.75" x14ac:dyDescent="0.25">
      <c r="A23" s="118" t="str">
        <f t="shared" si="0"/>
        <v>4Q2026</v>
      </c>
      <c r="B23" s="606">
        <f t="shared" ref="B23:B54" si="9">EDATE(B22,1)</f>
        <v>46296</v>
      </c>
      <c r="C23" s="147"/>
      <c r="D23" s="613">
        <f t="shared" si="1"/>
        <v>0</v>
      </c>
      <c r="E23" s="619">
        <f t="shared" si="1"/>
        <v>24691</v>
      </c>
      <c r="F23" s="620">
        <f t="shared" si="1"/>
        <v>0</v>
      </c>
      <c r="G23" s="620">
        <f t="shared" si="1"/>
        <v>0</v>
      </c>
      <c r="H23" s="620">
        <f t="shared" ref="H23:H86" si="10">P23</f>
        <v>0</v>
      </c>
      <c r="I23" s="615">
        <f t="shared" si="2"/>
        <v>0</v>
      </c>
      <c r="J23" s="616">
        <f t="shared" ref="J23:J54" si="11">R23</f>
        <v>0</v>
      </c>
      <c r="K23" s="617">
        <f t="shared" ref="K23:K86" si="12">S23</f>
        <v>0</v>
      </c>
      <c r="L23" s="618">
        <f t="shared" ref="L23:L86" si="13">S23+W23+AA23+AF23</f>
        <v>0</v>
      </c>
      <c r="M23" s="619">
        <f>MAX(0,ТЭП!$G$26-SUM($O$21:O22))</f>
        <v>24691</v>
      </c>
      <c r="N23" s="620">
        <f>IFERROR(O23*ТЭП!$I$26/ТЭП!$G$26,0)</f>
        <v>0</v>
      </c>
      <c r="O23" s="620">
        <f>IFERROR(INDEX(ПОДБОР_КВ.М!$H$61:$DC$61,1,MATCH($B23,ПОДБОР_КВ.М!$H$2:$DC$2,0)),0)</f>
        <v>0</v>
      </c>
      <c r="P23" s="620">
        <f t="shared" ref="P23:P86" si="14">SUM($O$22:O23)</f>
        <v>0</v>
      </c>
      <c r="Q23" s="615">
        <f>IFERROR(INDEX(ПОДБОР_КВ.М!$H$64:$DC$64,1,MATCH($B23,ПОДБОР_КВ.М!$H$2:$DC$2,0))*1000,0)</f>
        <v>0</v>
      </c>
      <c r="R23" s="616">
        <f>IF(Q23=0,0,Q23/(Вводные!$G$11*1000)-1)</f>
        <v>0</v>
      </c>
      <c r="S23" s="617">
        <f t="shared" ref="S23:S86" si="15">O23*Q23</f>
        <v>0</v>
      </c>
      <c r="T23" s="619">
        <f>IFERROR(INDEX(ПОДБОР_КВ.М!$H$88:$DC$88,1,MATCH($B23,ПОДБОР_КВ.М!$H$2:$DC$2,0)),0)</f>
        <v>0</v>
      </c>
      <c r="U23" s="615">
        <f>IFERROR(INDEX(ПОДБОР_КВ.М!$H$66:$DC$66,1,MATCH($B23,ПОДБОР_КВ.М!$H$2:$DC$2,0))*1000,0)</f>
        <v>0</v>
      </c>
      <c r="V23" s="616">
        <f>IF(U23=0,0,U23/(Вводные!$G$13*1000)-1)</f>
        <v>0</v>
      </c>
      <c r="W23" s="617">
        <f t="shared" ref="W23:W52" si="16">T23*U23</f>
        <v>0</v>
      </c>
      <c r="X23" s="619">
        <f>IFERROR(INDEX(ПОДБОР_КВ.М!$H$91:$DC$91,1,MATCH($B23,ПОДБОР_КВ.М!$H$2:$DC$2,0)),0)</f>
        <v>0</v>
      </c>
      <c r="Y23" s="615">
        <f>IFERROR(INDEX(ПОДБОР_КВ.М!$H$67:$DC$67,1,MATCH($B23,ПОДБОР_КВ.М!$H$2:$DC$2,0))*1000,0)</f>
        <v>0</v>
      </c>
      <c r="Z23" s="616">
        <f>IF(Y23=0,0,Y23/(Вводные!$G$14*1000)-1)</f>
        <v>0</v>
      </c>
      <c r="AA23" s="617">
        <f t="shared" ref="AA23:AA60" si="17">X23*Y23</f>
        <v>0</v>
      </c>
      <c r="AB23" s="619">
        <f>IFERROR(INDEX(ПОДБОР_КВ.М!$H$85:$DC$85,1,MATCH($B23,ПОДБОР_КВ.М!$H$2:$DC$2,0)),0)</f>
        <v>0</v>
      </c>
      <c r="AC23" s="620">
        <f>SUM($AB$22:AB23)</f>
        <v>0</v>
      </c>
      <c r="AD23" s="615">
        <f>IFERROR(INDEX(ПОДБОР_КВ.М!$H$65:$DC$65,1,MATCH($B23,ПОДБОР_КВ.М!$H$2:$DC$2,0))*1000,0)</f>
        <v>0</v>
      </c>
      <c r="AE23" s="634">
        <f>IF(AD23=0,0,AD23/(Вводные!$G$12*1000)-1)</f>
        <v>0</v>
      </c>
      <c r="AF23" s="617">
        <f t="shared" ref="AF23:AF86" si="18">AB23*AD23</f>
        <v>0</v>
      </c>
      <c r="AG23" s="618">
        <f t="shared" ref="AG23:AG86" si="19">AN23+AR23+BA23+AV23</f>
        <v>0</v>
      </c>
      <c r="AH23" s="622">
        <f t="shared" ref="AH23:AH86" si="20">AH22-AJ22</f>
        <v>0</v>
      </c>
      <c r="AI23" s="623">
        <v>0</v>
      </c>
      <c r="AJ23" s="623">
        <f t="shared" si="6"/>
        <v>0</v>
      </c>
      <c r="AK23" s="623">
        <f t="shared" si="7"/>
        <v>0</v>
      </c>
      <c r="AL23" s="623">
        <v>0</v>
      </c>
      <c r="AM23" s="624">
        <v>0</v>
      </c>
      <c r="AN23" s="625">
        <f t="shared" si="8"/>
        <v>0</v>
      </c>
      <c r="AO23" s="622">
        <v>0</v>
      </c>
      <c r="AP23" s="623">
        <v>0</v>
      </c>
      <c r="AQ23" s="624">
        <v>0</v>
      </c>
      <c r="AR23" s="625">
        <v>0</v>
      </c>
      <c r="AS23" s="622">
        <v>0</v>
      </c>
      <c r="AT23" s="623">
        <v>0</v>
      </c>
      <c r="AU23" s="624">
        <v>0</v>
      </c>
      <c r="AV23" s="625">
        <v>0</v>
      </c>
      <c r="AW23" s="626">
        <v>0</v>
      </c>
      <c r="AX23" s="627">
        <v>0</v>
      </c>
      <c r="AY23" s="623">
        <v>0</v>
      </c>
      <c r="AZ23" s="628">
        <v>0</v>
      </c>
      <c r="BA23" s="625">
        <v>0</v>
      </c>
    </row>
    <row r="24" spans="1:53" ht="15.75" x14ac:dyDescent="0.25">
      <c r="A24" s="118" t="str">
        <f t="shared" si="0"/>
        <v>4Q2026</v>
      </c>
      <c r="B24" s="606">
        <f t="shared" si="9"/>
        <v>46327</v>
      </c>
      <c r="C24" s="147"/>
      <c r="D24" s="613">
        <f t="shared" si="1"/>
        <v>0</v>
      </c>
      <c r="E24" s="619">
        <f t="shared" si="1"/>
        <v>24691</v>
      </c>
      <c r="F24" s="620">
        <f t="shared" si="1"/>
        <v>0</v>
      </c>
      <c r="G24" s="620">
        <f t="shared" si="1"/>
        <v>0</v>
      </c>
      <c r="H24" s="620">
        <f t="shared" si="10"/>
        <v>0</v>
      </c>
      <c r="I24" s="615">
        <f t="shared" si="2"/>
        <v>0</v>
      </c>
      <c r="J24" s="616">
        <f t="shared" si="11"/>
        <v>0</v>
      </c>
      <c r="K24" s="617">
        <f t="shared" si="12"/>
        <v>0</v>
      </c>
      <c r="L24" s="618">
        <f t="shared" si="13"/>
        <v>0</v>
      </c>
      <c r="M24" s="619">
        <f>MAX(0,ТЭП!$G$26-SUM($O$21:O23))</f>
        <v>24691</v>
      </c>
      <c r="N24" s="620">
        <f>IFERROR(O24*ТЭП!$I$26/ТЭП!$G$26,0)</f>
        <v>0</v>
      </c>
      <c r="O24" s="620">
        <f>IFERROR(INDEX(ПОДБОР_КВ.М!$H$61:$DC$61,1,MATCH($B24,ПОДБОР_КВ.М!$H$2:$DC$2,0)),0)</f>
        <v>0</v>
      </c>
      <c r="P24" s="620">
        <f t="shared" si="14"/>
        <v>0</v>
      </c>
      <c r="Q24" s="615">
        <f>IFERROR(INDEX(ПОДБОР_КВ.М!$H$64:$DC$64,1,MATCH($B24,ПОДБОР_КВ.М!$H$2:$DC$2,0))*1000,0)</f>
        <v>0</v>
      </c>
      <c r="R24" s="616">
        <f>IF(Q24=0,0,Q24/(Вводные!$G$11*1000)-1)</f>
        <v>0</v>
      </c>
      <c r="S24" s="617">
        <f t="shared" si="15"/>
        <v>0</v>
      </c>
      <c r="T24" s="619">
        <f>IFERROR(INDEX(ПОДБОР_КВ.М!$H$88:$DC$88,1,MATCH($B24,ПОДБОР_КВ.М!$H$2:$DC$2,0)),0)</f>
        <v>0</v>
      </c>
      <c r="U24" s="615">
        <f>IFERROR(INDEX(ПОДБОР_КВ.М!$H$66:$DC$66,1,MATCH($B24,ПОДБОР_КВ.М!$H$2:$DC$2,0))*1000,0)</f>
        <v>0</v>
      </c>
      <c r="V24" s="616">
        <f>IF(U24=0,0,U24/(Вводные!$G$13*1000)-1)</f>
        <v>0</v>
      </c>
      <c r="W24" s="617">
        <f t="shared" si="16"/>
        <v>0</v>
      </c>
      <c r="X24" s="619">
        <f>IFERROR(INDEX(ПОДБОР_КВ.М!$H$91:$DC$91,1,MATCH($B24,ПОДБОР_КВ.М!$H$2:$DC$2,0)),0)</f>
        <v>0</v>
      </c>
      <c r="Y24" s="615">
        <f>IFERROR(INDEX(ПОДБОР_КВ.М!$H$67:$DC$67,1,MATCH($B24,ПОДБОР_КВ.М!$H$2:$DC$2,0))*1000,0)</f>
        <v>0</v>
      </c>
      <c r="Z24" s="616">
        <f>IF(Y24=0,0,Y24/(Вводные!$G$14*1000)-1)</f>
        <v>0</v>
      </c>
      <c r="AA24" s="617">
        <f t="shared" si="17"/>
        <v>0</v>
      </c>
      <c r="AB24" s="619">
        <f>IFERROR(INDEX(ПОДБОР_КВ.М!$H$85:$DC$85,1,MATCH($B24,ПОДБОР_КВ.М!$H$2:$DC$2,0)),0)</f>
        <v>0</v>
      </c>
      <c r="AC24" s="620">
        <f>SUM($AB$22:AB24)</f>
        <v>0</v>
      </c>
      <c r="AD24" s="615">
        <f>IFERROR(INDEX(ПОДБОР_КВ.М!$H$65:$DC$65,1,MATCH($B24,ПОДБОР_КВ.М!$H$2:$DC$2,0))*1000,0)</f>
        <v>0</v>
      </c>
      <c r="AE24" s="634">
        <f>IF(AD24=0,0,AD24/(Вводные!$G$12*1000)-1)</f>
        <v>0</v>
      </c>
      <c r="AF24" s="617">
        <f t="shared" si="18"/>
        <v>0</v>
      </c>
      <c r="AG24" s="618">
        <f t="shared" si="19"/>
        <v>0</v>
      </c>
      <c r="AH24" s="622">
        <f t="shared" si="20"/>
        <v>0</v>
      </c>
      <c r="AI24" s="623">
        <v>0</v>
      </c>
      <c r="AJ24" s="623">
        <f t="shared" si="6"/>
        <v>0</v>
      </c>
      <c r="AK24" s="623">
        <f t="shared" si="7"/>
        <v>0</v>
      </c>
      <c r="AL24" s="623">
        <v>0</v>
      </c>
      <c r="AM24" s="624">
        <v>0</v>
      </c>
      <c r="AN24" s="625">
        <f t="shared" si="8"/>
        <v>0</v>
      </c>
      <c r="AO24" s="622">
        <v>0</v>
      </c>
      <c r="AP24" s="623">
        <v>0</v>
      </c>
      <c r="AQ24" s="624">
        <v>0</v>
      </c>
      <c r="AR24" s="625">
        <v>0</v>
      </c>
      <c r="AS24" s="622">
        <v>0</v>
      </c>
      <c r="AT24" s="623">
        <v>0</v>
      </c>
      <c r="AU24" s="624">
        <v>0</v>
      </c>
      <c r="AV24" s="625">
        <v>0</v>
      </c>
      <c r="AW24" s="626">
        <v>0</v>
      </c>
      <c r="AX24" s="627">
        <v>0</v>
      </c>
      <c r="AY24" s="623">
        <v>0</v>
      </c>
      <c r="AZ24" s="628">
        <v>0</v>
      </c>
      <c r="BA24" s="625">
        <v>0</v>
      </c>
    </row>
    <row r="25" spans="1:53" ht="15.75" x14ac:dyDescent="0.25">
      <c r="A25" s="118" t="str">
        <f t="shared" si="0"/>
        <v>4Q2026</v>
      </c>
      <c r="B25" s="606">
        <f t="shared" si="9"/>
        <v>46357</v>
      </c>
      <c r="C25" s="147"/>
      <c r="D25" s="613">
        <f t="shared" si="1"/>
        <v>0</v>
      </c>
      <c r="E25" s="619">
        <f t="shared" si="1"/>
        <v>24691</v>
      </c>
      <c r="F25" s="620">
        <f t="shared" si="1"/>
        <v>0</v>
      </c>
      <c r="G25" s="620">
        <f t="shared" si="1"/>
        <v>0</v>
      </c>
      <c r="H25" s="620">
        <f t="shared" si="10"/>
        <v>0</v>
      </c>
      <c r="I25" s="615">
        <f t="shared" si="2"/>
        <v>0</v>
      </c>
      <c r="J25" s="616">
        <f t="shared" si="11"/>
        <v>0</v>
      </c>
      <c r="K25" s="617">
        <f t="shared" si="12"/>
        <v>0</v>
      </c>
      <c r="L25" s="618">
        <f t="shared" si="13"/>
        <v>0</v>
      </c>
      <c r="M25" s="619">
        <f>MAX(0,ТЭП!$G$26-SUM($O$21:O24))</f>
        <v>24691</v>
      </c>
      <c r="N25" s="620">
        <f>IFERROR(O25*ТЭП!$I$26/ТЭП!$G$26,0)</f>
        <v>0</v>
      </c>
      <c r="O25" s="620">
        <f>IFERROR(INDEX(ПОДБОР_КВ.М!$H$61:$DC$61,1,MATCH($B25,ПОДБОР_КВ.М!$H$2:$DC$2,0)),0)</f>
        <v>0</v>
      </c>
      <c r="P25" s="620">
        <f t="shared" si="14"/>
        <v>0</v>
      </c>
      <c r="Q25" s="615">
        <f>IFERROR(INDEX(ПОДБОР_КВ.М!$H$64:$DC$64,1,MATCH($B25,ПОДБОР_КВ.М!$H$2:$DC$2,0))*1000,0)</f>
        <v>0</v>
      </c>
      <c r="R25" s="629">
        <f>IF(Q25=0,0,Q25/(Вводные!$G$11*1000)-1)</f>
        <v>0</v>
      </c>
      <c r="S25" s="617">
        <f t="shared" si="15"/>
        <v>0</v>
      </c>
      <c r="T25" s="619">
        <f>IFERROR(INDEX(ПОДБОР_КВ.М!$H$88:$DC$88,1,MATCH($B25,ПОДБОР_КВ.М!$H$2:$DC$2,0)),0)</f>
        <v>0</v>
      </c>
      <c r="U25" s="615">
        <f>IFERROR(INDEX(ПОДБОР_КВ.М!$H$66:$DC$66,1,MATCH($B25,ПОДБОР_КВ.М!$H$2:$DC$2,0))*1000,0)</f>
        <v>0</v>
      </c>
      <c r="V25" s="616">
        <f>IF(U25=0,0,U25/(Вводные!$G$13*1000)-1)</f>
        <v>0</v>
      </c>
      <c r="W25" s="617">
        <f t="shared" si="16"/>
        <v>0</v>
      </c>
      <c r="X25" s="619">
        <f>IFERROR(INDEX(ПОДБОР_КВ.М!$H$91:$DC$91,1,MATCH($B25,ПОДБОР_КВ.М!$H$2:$DC$2,0)),0)</f>
        <v>0</v>
      </c>
      <c r="Y25" s="615">
        <f>IFERROR(INDEX(ПОДБОР_КВ.М!$H$67:$DC$67,1,MATCH($B25,ПОДБОР_КВ.М!$H$2:$DC$2,0))*1000,0)</f>
        <v>0</v>
      </c>
      <c r="Z25" s="616">
        <f>IF(Y25=0,0,Y25/(Вводные!$G$14*1000)-1)</f>
        <v>0</v>
      </c>
      <c r="AA25" s="617">
        <f t="shared" si="17"/>
        <v>0</v>
      </c>
      <c r="AB25" s="619">
        <f>IFERROR(INDEX(ПОДБОР_КВ.М!$H$85:$DC$85,1,MATCH($B25,ПОДБОР_КВ.М!$H$2:$DC$2,0)),0)</f>
        <v>0</v>
      </c>
      <c r="AC25" s="620">
        <f>SUM($AB$22:AB25)</f>
        <v>0</v>
      </c>
      <c r="AD25" s="615">
        <f>IFERROR(INDEX(ПОДБОР_КВ.М!$H$65:$DC$65,1,MATCH($B25,ПОДБОР_КВ.М!$H$2:$DC$2,0))*1000,0)</f>
        <v>0</v>
      </c>
      <c r="AE25" s="634">
        <f>IF(AD25=0,0,AD25/(Вводные!$G$12*1000)-1)</f>
        <v>0</v>
      </c>
      <c r="AF25" s="617">
        <f t="shared" si="18"/>
        <v>0</v>
      </c>
      <c r="AG25" s="618">
        <f t="shared" si="19"/>
        <v>0</v>
      </c>
      <c r="AH25" s="622">
        <f t="shared" si="20"/>
        <v>0</v>
      </c>
      <c r="AI25" s="623">
        <v>0</v>
      </c>
      <c r="AJ25" s="623">
        <f t="shared" si="6"/>
        <v>0</v>
      </c>
      <c r="AK25" s="623">
        <f t="shared" si="7"/>
        <v>0</v>
      </c>
      <c r="AL25" s="623">
        <v>0</v>
      </c>
      <c r="AM25" s="624">
        <v>0</v>
      </c>
      <c r="AN25" s="625">
        <f t="shared" si="8"/>
        <v>0</v>
      </c>
      <c r="AO25" s="622">
        <v>0</v>
      </c>
      <c r="AP25" s="623">
        <v>0</v>
      </c>
      <c r="AQ25" s="624">
        <v>0</v>
      </c>
      <c r="AR25" s="625">
        <v>0</v>
      </c>
      <c r="AS25" s="622">
        <v>0</v>
      </c>
      <c r="AT25" s="623">
        <v>0</v>
      </c>
      <c r="AU25" s="624">
        <v>0</v>
      </c>
      <c r="AV25" s="625">
        <v>0</v>
      </c>
      <c r="AW25" s="622">
        <v>0</v>
      </c>
      <c r="AX25" s="623">
        <v>0</v>
      </c>
      <c r="AY25" s="623">
        <v>0</v>
      </c>
      <c r="AZ25" s="628">
        <v>0</v>
      </c>
      <c r="BA25" s="625">
        <v>0</v>
      </c>
    </row>
    <row r="26" spans="1:53" ht="15.75" x14ac:dyDescent="0.25">
      <c r="A26" s="118" t="str">
        <f t="shared" si="0"/>
        <v>1Q2027</v>
      </c>
      <c r="B26" s="606">
        <f t="shared" si="9"/>
        <v>46388</v>
      </c>
      <c r="C26" s="147"/>
      <c r="D26" s="613">
        <f t="shared" si="1"/>
        <v>0</v>
      </c>
      <c r="E26" s="619">
        <f t="shared" si="1"/>
        <v>24691</v>
      </c>
      <c r="F26" s="620">
        <f t="shared" si="1"/>
        <v>0</v>
      </c>
      <c r="G26" s="620">
        <f t="shared" si="1"/>
        <v>0</v>
      </c>
      <c r="H26" s="620">
        <f t="shared" si="10"/>
        <v>0</v>
      </c>
      <c r="I26" s="615">
        <f t="shared" si="2"/>
        <v>0</v>
      </c>
      <c r="J26" s="616">
        <f t="shared" si="11"/>
        <v>0</v>
      </c>
      <c r="K26" s="617">
        <f t="shared" si="12"/>
        <v>0</v>
      </c>
      <c r="L26" s="618">
        <f t="shared" si="13"/>
        <v>0</v>
      </c>
      <c r="M26" s="619">
        <f>MAX(0,ТЭП!$G$26-SUM($O$21:O25))</f>
        <v>24691</v>
      </c>
      <c r="N26" s="620">
        <f>IFERROR(O26*ТЭП!$I$26/ТЭП!$G$26,0)</f>
        <v>0</v>
      </c>
      <c r="O26" s="620">
        <f>IFERROR(INDEX(ПОДБОР_КВ.М!$H$61:$DC$61,1,MATCH($B26,ПОДБОР_КВ.М!$H$2:$DC$2,0)),0)</f>
        <v>0</v>
      </c>
      <c r="P26" s="620">
        <f t="shared" si="14"/>
        <v>0</v>
      </c>
      <c r="Q26" s="615">
        <f>IFERROR(INDEX(ПОДБОР_КВ.М!$H$64:$DC$64,1,MATCH($B26,ПОДБОР_КВ.М!$H$2:$DC$2,0))*1000,0)</f>
        <v>0</v>
      </c>
      <c r="R26" s="629">
        <f>IF(Q26=0,0,Q26/(Вводные!$G$11*1000)-1)</f>
        <v>0</v>
      </c>
      <c r="S26" s="617">
        <f t="shared" si="15"/>
        <v>0</v>
      </c>
      <c r="T26" s="619">
        <f>IFERROR(INDEX(ПОДБОР_КВ.М!$H$88:$DC$88,1,MATCH($B26,ПОДБОР_КВ.М!$H$2:$DC$2,0)),0)</f>
        <v>0</v>
      </c>
      <c r="U26" s="615">
        <f>IFERROR(INDEX(ПОДБОР_КВ.М!$H$66:$DC$66,1,MATCH($B26,ПОДБОР_КВ.М!$H$2:$DC$2,0))*1000,0)</f>
        <v>0</v>
      </c>
      <c r="V26" s="616">
        <f>IF(U26=0,0,U26/(Вводные!$G$13*1000)-1)</f>
        <v>0</v>
      </c>
      <c r="W26" s="617">
        <f t="shared" si="16"/>
        <v>0</v>
      </c>
      <c r="X26" s="619">
        <f>IFERROR(INDEX(ПОДБОР_КВ.М!$H$91:$DC$91,1,MATCH($B26,ПОДБОР_КВ.М!$H$2:$DC$2,0)),0)</f>
        <v>0</v>
      </c>
      <c r="Y26" s="615">
        <f>IFERROR(INDEX(ПОДБОР_КВ.М!$H$67:$DC$67,1,MATCH($B26,ПОДБОР_КВ.М!$H$2:$DC$2,0))*1000,0)</f>
        <v>0</v>
      </c>
      <c r="Z26" s="616">
        <f>IF(Y26=0,0,Y26/(Вводные!$G$14*1000)-1)</f>
        <v>0</v>
      </c>
      <c r="AA26" s="617">
        <f t="shared" si="17"/>
        <v>0</v>
      </c>
      <c r="AB26" s="619">
        <f>IFERROR(INDEX(ПОДБОР_КВ.М!$H$85:$DC$85,1,MATCH($B26,ПОДБОР_КВ.М!$H$2:$DC$2,0)),0)</f>
        <v>0</v>
      </c>
      <c r="AC26" s="620">
        <f>SUM($AB$22:AB26)</f>
        <v>0</v>
      </c>
      <c r="AD26" s="615">
        <f>IFERROR(INDEX(ПОДБОР_КВ.М!$H$65:$DC$65,1,MATCH($B26,ПОДБОР_КВ.М!$H$2:$DC$2,0))*1000,0)</f>
        <v>0</v>
      </c>
      <c r="AE26" s="634">
        <f>IF(AD26=0,0,AD26/(Вводные!$G$12*1000)-1)</f>
        <v>0</v>
      </c>
      <c r="AF26" s="617">
        <f t="shared" si="18"/>
        <v>0</v>
      </c>
      <c r="AG26" s="618">
        <f t="shared" si="19"/>
        <v>0</v>
      </c>
      <c r="AH26" s="622">
        <f t="shared" si="20"/>
        <v>0</v>
      </c>
      <c r="AI26" s="623">
        <v>0</v>
      </c>
      <c r="AJ26" s="623">
        <f t="shared" si="6"/>
        <v>0</v>
      </c>
      <c r="AK26" s="623">
        <f t="shared" si="7"/>
        <v>0</v>
      </c>
      <c r="AL26" s="623">
        <v>0</v>
      </c>
      <c r="AM26" s="624">
        <v>0</v>
      </c>
      <c r="AN26" s="625">
        <f t="shared" si="8"/>
        <v>0</v>
      </c>
      <c r="AO26" s="622">
        <v>0</v>
      </c>
      <c r="AP26" s="623">
        <v>0</v>
      </c>
      <c r="AQ26" s="624">
        <v>0</v>
      </c>
      <c r="AR26" s="625">
        <v>0</v>
      </c>
      <c r="AS26" s="622">
        <v>0</v>
      </c>
      <c r="AT26" s="623">
        <v>0</v>
      </c>
      <c r="AU26" s="624">
        <v>0</v>
      </c>
      <c r="AV26" s="625">
        <v>0</v>
      </c>
      <c r="AW26" s="622">
        <v>0</v>
      </c>
      <c r="AX26" s="623">
        <v>0</v>
      </c>
      <c r="AY26" s="623">
        <v>0</v>
      </c>
      <c r="AZ26" s="624">
        <v>0</v>
      </c>
      <c r="BA26" s="625">
        <v>0</v>
      </c>
    </row>
    <row r="27" spans="1:53" ht="15.75" x14ac:dyDescent="0.25">
      <c r="A27" s="118" t="str">
        <f t="shared" si="0"/>
        <v>1Q2027</v>
      </c>
      <c r="B27" s="606">
        <f t="shared" si="9"/>
        <v>46419</v>
      </c>
      <c r="C27" s="147"/>
      <c r="D27" s="613">
        <f t="shared" si="1"/>
        <v>0</v>
      </c>
      <c r="E27" s="619">
        <f t="shared" si="1"/>
        <v>24691</v>
      </c>
      <c r="F27" s="620">
        <f t="shared" si="1"/>
        <v>0</v>
      </c>
      <c r="G27" s="620">
        <f t="shared" si="1"/>
        <v>0</v>
      </c>
      <c r="H27" s="620">
        <f t="shared" si="10"/>
        <v>0</v>
      </c>
      <c r="I27" s="615">
        <f t="shared" si="2"/>
        <v>0</v>
      </c>
      <c r="J27" s="616">
        <f t="shared" si="11"/>
        <v>0</v>
      </c>
      <c r="K27" s="617">
        <f t="shared" si="12"/>
        <v>0</v>
      </c>
      <c r="L27" s="618">
        <f t="shared" si="13"/>
        <v>0</v>
      </c>
      <c r="M27" s="619">
        <f>MAX(0,ТЭП!$G$26-SUM($O$21:O26))</f>
        <v>24691</v>
      </c>
      <c r="N27" s="620">
        <f>IFERROR(O27*ТЭП!$I$26/ТЭП!$G$26,0)</f>
        <v>0</v>
      </c>
      <c r="O27" s="620">
        <f>IFERROR(INDEX(ПОДБОР_КВ.М!$H$61:$DC$61,1,MATCH($B27,ПОДБОР_КВ.М!$H$2:$DC$2,0)),0)</f>
        <v>0</v>
      </c>
      <c r="P27" s="620">
        <f t="shared" si="14"/>
        <v>0</v>
      </c>
      <c r="Q27" s="615">
        <f>IFERROR(INDEX(ПОДБОР_КВ.М!$H$64:$DC$64,1,MATCH($B27,ПОДБОР_КВ.М!$H$2:$DC$2,0))*1000,0)</f>
        <v>0</v>
      </c>
      <c r="R27" s="629">
        <f>IF(Q27=0,0,Q27/(Вводные!$G$11*1000)-1)</f>
        <v>0</v>
      </c>
      <c r="S27" s="617">
        <f t="shared" si="15"/>
        <v>0</v>
      </c>
      <c r="T27" s="619">
        <f>IFERROR(INDEX(ПОДБОР_КВ.М!$H$88:$DC$88,1,MATCH($B27,ПОДБОР_КВ.М!$H$2:$DC$2,0)),0)</f>
        <v>0</v>
      </c>
      <c r="U27" s="615">
        <f>IFERROR(INDEX(ПОДБОР_КВ.М!$H$66:$DC$66,1,MATCH($B27,ПОДБОР_КВ.М!$H$2:$DC$2,0))*1000,0)</f>
        <v>0</v>
      </c>
      <c r="V27" s="616">
        <f>IF(U27=0,0,U27/(Вводные!$G$13*1000)-1)</f>
        <v>0</v>
      </c>
      <c r="W27" s="617">
        <f t="shared" si="16"/>
        <v>0</v>
      </c>
      <c r="X27" s="619">
        <f>IFERROR(INDEX(ПОДБОР_КВ.М!$H$91:$DC$91,1,MATCH($B27,ПОДБОР_КВ.М!$H$2:$DC$2,0)),0)</f>
        <v>0</v>
      </c>
      <c r="Y27" s="615">
        <f>IFERROR(INDEX(ПОДБОР_КВ.М!$H$67:$DC$67,1,MATCH($B27,ПОДБОР_КВ.М!$H$2:$DC$2,0))*1000,0)</f>
        <v>0</v>
      </c>
      <c r="Z27" s="616">
        <f>IF(Y27=0,0,Y27/(Вводные!$G$14*1000)-1)</f>
        <v>0</v>
      </c>
      <c r="AA27" s="617">
        <f t="shared" si="17"/>
        <v>0</v>
      </c>
      <c r="AB27" s="619">
        <f>IFERROR(INDEX(ПОДБОР_КВ.М!$H$85:$DC$85,1,MATCH($B27,ПОДБОР_КВ.М!$H$2:$DC$2,0)),0)</f>
        <v>0</v>
      </c>
      <c r="AC27" s="620">
        <f>SUM($AB$22:AB27)</f>
        <v>0</v>
      </c>
      <c r="AD27" s="615">
        <f>IFERROR(INDEX(ПОДБОР_КВ.М!$H$65:$DC$65,1,MATCH($B27,ПОДБОР_КВ.М!$H$2:$DC$2,0))*1000,0)</f>
        <v>0</v>
      </c>
      <c r="AE27" s="634">
        <f>IF(AD27=0,0,AD27/(Вводные!$G$12*1000)-1)</f>
        <v>0</v>
      </c>
      <c r="AF27" s="617">
        <f t="shared" si="18"/>
        <v>0</v>
      </c>
      <c r="AG27" s="618">
        <f t="shared" si="19"/>
        <v>0</v>
      </c>
      <c r="AH27" s="622">
        <f t="shared" si="20"/>
        <v>0</v>
      </c>
      <c r="AI27" s="623">
        <v>0</v>
      </c>
      <c r="AJ27" s="623">
        <f t="shared" si="6"/>
        <v>0</v>
      </c>
      <c r="AK27" s="623">
        <f t="shared" si="7"/>
        <v>0</v>
      </c>
      <c r="AL27" s="623">
        <v>0</v>
      </c>
      <c r="AM27" s="624">
        <v>0</v>
      </c>
      <c r="AN27" s="625">
        <f t="shared" si="8"/>
        <v>0</v>
      </c>
      <c r="AO27" s="622">
        <v>0</v>
      </c>
      <c r="AP27" s="623">
        <v>0</v>
      </c>
      <c r="AQ27" s="624">
        <v>0</v>
      </c>
      <c r="AR27" s="625">
        <v>0</v>
      </c>
      <c r="AS27" s="622">
        <v>0</v>
      </c>
      <c r="AT27" s="623">
        <v>0</v>
      </c>
      <c r="AU27" s="624">
        <v>0</v>
      </c>
      <c r="AV27" s="625">
        <v>0</v>
      </c>
      <c r="AW27" s="622">
        <v>0</v>
      </c>
      <c r="AX27" s="623">
        <v>0</v>
      </c>
      <c r="AY27" s="623">
        <v>0</v>
      </c>
      <c r="AZ27" s="624">
        <v>0</v>
      </c>
      <c r="BA27" s="625">
        <v>0</v>
      </c>
    </row>
    <row r="28" spans="1:53" ht="15.75" x14ac:dyDescent="0.25">
      <c r="A28" s="118" t="str">
        <f t="shared" si="0"/>
        <v>1Q2027</v>
      </c>
      <c r="B28" s="606">
        <f t="shared" si="9"/>
        <v>46447</v>
      </c>
      <c r="C28" s="147"/>
      <c r="D28" s="613">
        <f t="shared" si="1"/>
        <v>0</v>
      </c>
      <c r="E28" s="619">
        <f t="shared" si="1"/>
        <v>24691</v>
      </c>
      <c r="F28" s="620">
        <f t="shared" si="1"/>
        <v>0</v>
      </c>
      <c r="G28" s="620">
        <f t="shared" si="1"/>
        <v>0</v>
      </c>
      <c r="H28" s="620">
        <f t="shared" si="10"/>
        <v>0</v>
      </c>
      <c r="I28" s="615">
        <f t="shared" si="2"/>
        <v>0</v>
      </c>
      <c r="J28" s="616">
        <f t="shared" si="11"/>
        <v>0</v>
      </c>
      <c r="K28" s="617">
        <f t="shared" si="12"/>
        <v>0</v>
      </c>
      <c r="L28" s="618">
        <f t="shared" si="13"/>
        <v>0</v>
      </c>
      <c r="M28" s="619">
        <f>MAX(0,ТЭП!$G$26-SUM($O$21:O27))</f>
        <v>24691</v>
      </c>
      <c r="N28" s="620">
        <f>IFERROR(O28*ТЭП!$I$26/ТЭП!$G$26,0)</f>
        <v>0</v>
      </c>
      <c r="O28" s="620">
        <f>IFERROR(INDEX(ПОДБОР_КВ.М!$H$61:$DC$61,1,MATCH($B28,ПОДБОР_КВ.М!$H$2:$DC$2,0)),0)</f>
        <v>0</v>
      </c>
      <c r="P28" s="620">
        <f t="shared" si="14"/>
        <v>0</v>
      </c>
      <c r="Q28" s="615">
        <f>IFERROR(INDEX(ПОДБОР_КВ.М!$H$64:$DC$64,1,MATCH($B28,ПОДБОР_КВ.М!$H$2:$DC$2,0))*1000,0)</f>
        <v>0</v>
      </c>
      <c r="R28" s="629">
        <f>IF(Q28=0,0,Q28/(Вводные!$G$11*1000)-1)</f>
        <v>0</v>
      </c>
      <c r="S28" s="617">
        <f t="shared" si="15"/>
        <v>0</v>
      </c>
      <c r="T28" s="619">
        <f>IFERROR(INDEX(ПОДБОР_КВ.М!$H$88:$DC$88,1,MATCH($B28,ПОДБОР_КВ.М!$H$2:$DC$2,0)),0)</f>
        <v>0</v>
      </c>
      <c r="U28" s="615">
        <f>IFERROR(INDEX(ПОДБОР_КВ.М!$H$66:$DC$66,1,MATCH($B28,ПОДБОР_КВ.М!$H$2:$DC$2,0))*1000,0)</f>
        <v>0</v>
      </c>
      <c r="V28" s="616">
        <f>IF(U28=0,0,U28/(Вводные!$G$13*1000)-1)</f>
        <v>0</v>
      </c>
      <c r="W28" s="617">
        <f t="shared" si="16"/>
        <v>0</v>
      </c>
      <c r="X28" s="619">
        <f>IFERROR(INDEX(ПОДБОР_КВ.М!$H$91:$DC$91,1,MATCH($B28,ПОДБОР_КВ.М!$H$2:$DC$2,0)),0)</f>
        <v>0</v>
      </c>
      <c r="Y28" s="615">
        <f>IFERROR(INDEX(ПОДБОР_КВ.М!$H$67:$DC$67,1,MATCH($B28,ПОДБОР_КВ.М!$H$2:$DC$2,0))*1000,0)</f>
        <v>0</v>
      </c>
      <c r="Z28" s="616">
        <f>IF(Y28=0,0,Y28/(Вводные!$G$14*1000)-1)</f>
        <v>0</v>
      </c>
      <c r="AA28" s="617">
        <f t="shared" si="17"/>
        <v>0</v>
      </c>
      <c r="AB28" s="619">
        <f>IFERROR(INDEX(ПОДБОР_КВ.М!$H$85:$DC$85,1,MATCH($B28,ПОДБОР_КВ.М!$H$2:$DC$2,0)),0)</f>
        <v>0</v>
      </c>
      <c r="AC28" s="620">
        <f>SUM($AB$22:AB28)</f>
        <v>0</v>
      </c>
      <c r="AD28" s="615">
        <f>IFERROR(INDEX(ПОДБОР_КВ.М!$H$65:$DC$65,1,MATCH($B28,ПОДБОР_КВ.М!$H$2:$DC$2,0))*1000,0)</f>
        <v>0</v>
      </c>
      <c r="AE28" s="634">
        <f>IF(AD28=0,0,AD28/(Вводные!$G$12*1000)-1)</f>
        <v>0</v>
      </c>
      <c r="AF28" s="617">
        <f t="shared" si="18"/>
        <v>0</v>
      </c>
      <c r="AG28" s="618">
        <f t="shared" si="19"/>
        <v>0</v>
      </c>
      <c r="AH28" s="622">
        <f t="shared" si="20"/>
        <v>0</v>
      </c>
      <c r="AI28" s="623">
        <v>0</v>
      </c>
      <c r="AJ28" s="623">
        <f t="shared" si="6"/>
        <v>0</v>
      </c>
      <c r="AK28" s="623">
        <f t="shared" si="7"/>
        <v>0</v>
      </c>
      <c r="AL28" s="623">
        <v>0</v>
      </c>
      <c r="AM28" s="624">
        <v>0</v>
      </c>
      <c r="AN28" s="625">
        <f t="shared" si="8"/>
        <v>0</v>
      </c>
      <c r="AO28" s="622">
        <v>0</v>
      </c>
      <c r="AP28" s="623">
        <v>0</v>
      </c>
      <c r="AQ28" s="624">
        <v>0</v>
      </c>
      <c r="AR28" s="625">
        <v>0</v>
      </c>
      <c r="AS28" s="622">
        <v>0</v>
      </c>
      <c r="AT28" s="623">
        <v>0</v>
      </c>
      <c r="AU28" s="624">
        <v>0</v>
      </c>
      <c r="AV28" s="625">
        <v>0</v>
      </c>
      <c r="AW28" s="622">
        <v>0</v>
      </c>
      <c r="AX28" s="623">
        <v>0</v>
      </c>
      <c r="AY28" s="623">
        <v>0</v>
      </c>
      <c r="AZ28" s="624">
        <v>0</v>
      </c>
      <c r="BA28" s="625">
        <v>0</v>
      </c>
    </row>
    <row r="29" spans="1:53" ht="15.75" x14ac:dyDescent="0.25">
      <c r="A29" s="118" t="str">
        <f t="shared" si="0"/>
        <v>2Q2027</v>
      </c>
      <c r="B29" s="606">
        <f t="shared" si="9"/>
        <v>46478</v>
      </c>
      <c r="C29" s="147"/>
      <c r="D29" s="613">
        <f t="shared" si="1"/>
        <v>0</v>
      </c>
      <c r="E29" s="619">
        <f t="shared" si="1"/>
        <v>24691</v>
      </c>
      <c r="F29" s="620">
        <f t="shared" si="1"/>
        <v>0</v>
      </c>
      <c r="G29" s="620">
        <f t="shared" si="1"/>
        <v>0</v>
      </c>
      <c r="H29" s="620">
        <f t="shared" si="10"/>
        <v>0</v>
      </c>
      <c r="I29" s="615">
        <f t="shared" si="2"/>
        <v>0</v>
      </c>
      <c r="J29" s="616">
        <f t="shared" si="11"/>
        <v>0</v>
      </c>
      <c r="K29" s="617">
        <f t="shared" si="12"/>
        <v>0</v>
      </c>
      <c r="L29" s="618">
        <f t="shared" si="13"/>
        <v>0</v>
      </c>
      <c r="M29" s="619">
        <f>MAX(0,ТЭП!$G$26-SUM($O$21:O28))</f>
        <v>24691</v>
      </c>
      <c r="N29" s="620">
        <f>IFERROR(O29*ТЭП!$I$26/ТЭП!$G$26,0)</f>
        <v>0</v>
      </c>
      <c r="O29" s="620">
        <f>IFERROR(INDEX(ПОДБОР_КВ.М!$H$61:$DC$61,1,MATCH($B29,ПОДБОР_КВ.М!$H$2:$DC$2,0)),0)</f>
        <v>0</v>
      </c>
      <c r="P29" s="620">
        <f t="shared" si="14"/>
        <v>0</v>
      </c>
      <c r="Q29" s="615">
        <f>IFERROR(INDEX(ПОДБОР_КВ.М!$H$64:$DC$64,1,MATCH($B29,ПОДБОР_КВ.М!$H$2:$DC$2,0))*1000,0)</f>
        <v>0</v>
      </c>
      <c r="R29" s="629">
        <f>IF(Q29=0,0,Q29/(Вводные!$G$11*1000)-1)</f>
        <v>0</v>
      </c>
      <c r="S29" s="617">
        <f t="shared" si="15"/>
        <v>0</v>
      </c>
      <c r="T29" s="619">
        <f>IFERROR(INDEX(ПОДБОР_КВ.М!$H$88:$DC$88,1,MATCH($B29,ПОДБОР_КВ.М!$H$2:$DC$2,0)),0)</f>
        <v>0</v>
      </c>
      <c r="U29" s="615">
        <f>IFERROR(INDEX(ПОДБОР_КВ.М!$H$66:$DC$66,1,MATCH($B29,ПОДБОР_КВ.М!$H$2:$DC$2,0))*1000,0)</f>
        <v>0</v>
      </c>
      <c r="V29" s="616">
        <f>IF(U29=0,0,U29/(Вводные!$G$13*1000)-1)</f>
        <v>0</v>
      </c>
      <c r="W29" s="617">
        <f t="shared" si="16"/>
        <v>0</v>
      </c>
      <c r="X29" s="619">
        <f>IFERROR(INDEX(ПОДБОР_КВ.М!$H$91:$DC$91,1,MATCH($B29,ПОДБОР_КВ.М!$H$2:$DC$2,0)),0)</f>
        <v>0</v>
      </c>
      <c r="Y29" s="615">
        <f>IFERROR(INDEX(ПОДБОР_КВ.М!$H$67:$DC$67,1,MATCH($B29,ПОДБОР_КВ.М!$H$2:$DC$2,0))*1000,0)</f>
        <v>0</v>
      </c>
      <c r="Z29" s="616">
        <f>IF(Y29=0,0,Y29/(Вводные!$G$14*1000)-1)</f>
        <v>0</v>
      </c>
      <c r="AA29" s="617">
        <f t="shared" si="17"/>
        <v>0</v>
      </c>
      <c r="AB29" s="619">
        <f>IFERROR(INDEX(ПОДБОР_КВ.М!$H$85:$DC$85,1,MATCH($B29,ПОДБОР_КВ.М!$H$2:$DC$2,0)),0)</f>
        <v>0</v>
      </c>
      <c r="AC29" s="620">
        <f>SUM($AB$22:AB29)</f>
        <v>0</v>
      </c>
      <c r="AD29" s="615">
        <f>IFERROR(INDEX(ПОДБОР_КВ.М!$H$65:$DC$65,1,MATCH($B29,ПОДБОР_КВ.М!$H$2:$DC$2,0))*1000,0)</f>
        <v>0</v>
      </c>
      <c r="AE29" s="634">
        <f>IF(AD29=0,0,AD29/(Вводные!$G$12*1000)-1)</f>
        <v>0</v>
      </c>
      <c r="AF29" s="617">
        <f t="shared" si="18"/>
        <v>0</v>
      </c>
      <c r="AG29" s="618">
        <f t="shared" si="19"/>
        <v>0</v>
      </c>
      <c r="AH29" s="622">
        <f t="shared" si="20"/>
        <v>0</v>
      </c>
      <c r="AI29" s="623">
        <v>0</v>
      </c>
      <c r="AJ29" s="623">
        <f t="shared" si="6"/>
        <v>0</v>
      </c>
      <c r="AK29" s="623">
        <f t="shared" si="7"/>
        <v>0</v>
      </c>
      <c r="AL29" s="623">
        <v>0</v>
      </c>
      <c r="AM29" s="624">
        <v>0</v>
      </c>
      <c r="AN29" s="625">
        <f t="shared" si="8"/>
        <v>0</v>
      </c>
      <c r="AO29" s="622">
        <v>0</v>
      </c>
      <c r="AP29" s="623">
        <v>0</v>
      </c>
      <c r="AQ29" s="624">
        <v>0</v>
      </c>
      <c r="AR29" s="625">
        <v>0</v>
      </c>
      <c r="AS29" s="622">
        <v>0</v>
      </c>
      <c r="AT29" s="623">
        <v>0</v>
      </c>
      <c r="AU29" s="624">
        <v>0</v>
      </c>
      <c r="AV29" s="625">
        <v>0</v>
      </c>
      <c r="AW29" s="622">
        <v>0</v>
      </c>
      <c r="AX29" s="623">
        <v>0</v>
      </c>
      <c r="AY29" s="623">
        <v>0</v>
      </c>
      <c r="AZ29" s="624">
        <v>0</v>
      </c>
      <c r="BA29" s="625">
        <v>0</v>
      </c>
    </row>
    <row r="30" spans="1:53" s="157" customFormat="1" ht="15.75" x14ac:dyDescent="0.25">
      <c r="A30" s="118" t="str">
        <f t="shared" si="0"/>
        <v>2Q2027</v>
      </c>
      <c r="B30" s="606">
        <f t="shared" si="9"/>
        <v>46508</v>
      </c>
      <c r="C30" s="147"/>
      <c r="D30" s="613">
        <f t="shared" si="1"/>
        <v>0</v>
      </c>
      <c r="E30" s="619">
        <f t="shared" si="1"/>
        <v>24691</v>
      </c>
      <c r="F30" s="620">
        <f t="shared" si="1"/>
        <v>0</v>
      </c>
      <c r="G30" s="620">
        <f t="shared" si="1"/>
        <v>0</v>
      </c>
      <c r="H30" s="620">
        <f t="shared" si="10"/>
        <v>0</v>
      </c>
      <c r="I30" s="615">
        <f t="shared" si="2"/>
        <v>0</v>
      </c>
      <c r="J30" s="616">
        <f t="shared" si="11"/>
        <v>0</v>
      </c>
      <c r="K30" s="617">
        <f t="shared" si="12"/>
        <v>0</v>
      </c>
      <c r="L30" s="618">
        <f t="shared" si="13"/>
        <v>0</v>
      </c>
      <c r="M30" s="619">
        <f>MAX(0,ТЭП!$G$26-SUM($O$21:O29))</f>
        <v>24691</v>
      </c>
      <c r="N30" s="620">
        <f>IFERROR(O30*ТЭП!$I$26/ТЭП!$G$26,0)</f>
        <v>0</v>
      </c>
      <c r="O30" s="620">
        <f>IFERROR(INDEX(ПОДБОР_КВ.М!$H$61:$DC$61,1,MATCH($B30,ПОДБОР_КВ.М!$H$2:$DC$2,0)),0)</f>
        <v>0</v>
      </c>
      <c r="P30" s="620">
        <f t="shared" si="14"/>
        <v>0</v>
      </c>
      <c r="Q30" s="615">
        <f>IFERROR(INDEX(ПОДБОР_КВ.М!$H$64:$DC$64,1,MATCH($B30,ПОДБОР_КВ.М!$H$2:$DC$2,0))*1000,0)</f>
        <v>0</v>
      </c>
      <c r="R30" s="629">
        <f>IF(Q30=0,0,Q30/(Вводные!$G$11*1000)-1)</f>
        <v>0</v>
      </c>
      <c r="S30" s="617">
        <f t="shared" si="15"/>
        <v>0</v>
      </c>
      <c r="T30" s="619">
        <f>IFERROR(INDEX(ПОДБОР_КВ.М!$H$88:$DC$88,1,MATCH($B30,ПОДБОР_КВ.М!$H$2:$DC$2,0)),0)</f>
        <v>0</v>
      </c>
      <c r="U30" s="615">
        <f>IFERROR(INDEX(ПОДБОР_КВ.М!$H$66:$DC$66,1,MATCH($B30,ПОДБОР_КВ.М!$H$2:$DC$2,0))*1000,0)</f>
        <v>0</v>
      </c>
      <c r="V30" s="616">
        <f>IF(U30=0,0,U30/(Вводные!$G$13*1000)-1)</f>
        <v>0</v>
      </c>
      <c r="W30" s="617">
        <f t="shared" si="16"/>
        <v>0</v>
      </c>
      <c r="X30" s="619">
        <f>IFERROR(INDEX(ПОДБОР_КВ.М!$H$91:$DC$91,1,MATCH($B30,ПОДБОР_КВ.М!$H$2:$DC$2,0)),0)</f>
        <v>0</v>
      </c>
      <c r="Y30" s="615">
        <f>IFERROR(INDEX(ПОДБОР_КВ.М!$H$67:$DC$67,1,MATCH($B30,ПОДБОР_КВ.М!$H$2:$DC$2,0))*1000,0)</f>
        <v>0</v>
      </c>
      <c r="Z30" s="616">
        <f>IF(Y30=0,0,Y30/(Вводные!$G$14*1000)-1)</f>
        <v>0</v>
      </c>
      <c r="AA30" s="617">
        <f t="shared" si="17"/>
        <v>0</v>
      </c>
      <c r="AB30" s="619">
        <f>IFERROR(INDEX(ПОДБОР_КВ.М!$H$85:$DC$85,1,MATCH($B30,ПОДБОР_КВ.М!$H$2:$DC$2,0)),0)</f>
        <v>0</v>
      </c>
      <c r="AC30" s="620">
        <f>SUM($AB$22:AB30)</f>
        <v>0</v>
      </c>
      <c r="AD30" s="615">
        <f>IFERROR(INDEX(ПОДБОР_КВ.М!$H$65:$DC$65,1,MATCH($B30,ПОДБОР_КВ.М!$H$2:$DC$2,0))*1000,0)</f>
        <v>0</v>
      </c>
      <c r="AE30" s="634">
        <f>IF(AD30=0,0,AD30/(Вводные!$G$12*1000)-1)</f>
        <v>0</v>
      </c>
      <c r="AF30" s="617">
        <f t="shared" si="18"/>
        <v>0</v>
      </c>
      <c r="AG30" s="618">
        <f t="shared" si="19"/>
        <v>0</v>
      </c>
      <c r="AH30" s="622">
        <f t="shared" si="20"/>
        <v>0</v>
      </c>
      <c r="AI30" s="623">
        <v>0</v>
      </c>
      <c r="AJ30" s="623">
        <f t="shared" si="6"/>
        <v>0</v>
      </c>
      <c r="AK30" s="623">
        <f t="shared" si="7"/>
        <v>0</v>
      </c>
      <c r="AL30" s="623">
        <v>0</v>
      </c>
      <c r="AM30" s="624">
        <v>0</v>
      </c>
      <c r="AN30" s="625">
        <f t="shared" si="8"/>
        <v>0</v>
      </c>
      <c r="AO30" s="622">
        <v>0</v>
      </c>
      <c r="AP30" s="623">
        <v>0</v>
      </c>
      <c r="AQ30" s="624">
        <v>0</v>
      </c>
      <c r="AR30" s="625">
        <v>0</v>
      </c>
      <c r="AS30" s="622">
        <v>0</v>
      </c>
      <c r="AT30" s="623">
        <v>0</v>
      </c>
      <c r="AU30" s="624">
        <v>0</v>
      </c>
      <c r="AV30" s="625">
        <v>0</v>
      </c>
      <c r="AW30" s="622">
        <v>0</v>
      </c>
      <c r="AX30" s="623">
        <v>0</v>
      </c>
      <c r="AY30" s="623">
        <v>0</v>
      </c>
      <c r="AZ30" s="624">
        <v>0</v>
      </c>
      <c r="BA30" s="625">
        <v>0</v>
      </c>
    </row>
    <row r="31" spans="1:53" ht="15.75" x14ac:dyDescent="0.25">
      <c r="A31" s="118" t="str">
        <f t="shared" si="0"/>
        <v>2Q2027</v>
      </c>
      <c r="B31" s="606">
        <f t="shared" si="9"/>
        <v>46539</v>
      </c>
      <c r="C31" s="147"/>
      <c r="D31" s="613">
        <f t="shared" si="1"/>
        <v>0</v>
      </c>
      <c r="E31" s="619">
        <f t="shared" si="1"/>
        <v>24691</v>
      </c>
      <c r="F31" s="620">
        <f t="shared" si="1"/>
        <v>0</v>
      </c>
      <c r="G31" s="620">
        <f t="shared" si="1"/>
        <v>0</v>
      </c>
      <c r="H31" s="620">
        <f t="shared" si="10"/>
        <v>0</v>
      </c>
      <c r="I31" s="615">
        <f t="shared" si="2"/>
        <v>0</v>
      </c>
      <c r="J31" s="616">
        <f t="shared" si="11"/>
        <v>0</v>
      </c>
      <c r="K31" s="617">
        <f t="shared" si="12"/>
        <v>0</v>
      </c>
      <c r="L31" s="618">
        <f t="shared" si="13"/>
        <v>0</v>
      </c>
      <c r="M31" s="619">
        <f>MAX(0,ТЭП!$G$26-SUM($O$21:O30))</f>
        <v>24691</v>
      </c>
      <c r="N31" s="620">
        <f>IFERROR(O31*ТЭП!$I$26/ТЭП!$G$26,0)</f>
        <v>0</v>
      </c>
      <c r="O31" s="620">
        <f>IFERROR(INDEX(ПОДБОР_КВ.М!$H$61:$DC$61,1,MATCH($B31,ПОДБОР_КВ.М!$H$2:$DC$2,0)),0)</f>
        <v>0</v>
      </c>
      <c r="P31" s="620">
        <f t="shared" si="14"/>
        <v>0</v>
      </c>
      <c r="Q31" s="615">
        <f>IFERROR(INDEX(ПОДБОР_КВ.М!$H$64:$DC$64,1,MATCH($B31,ПОДБОР_КВ.М!$H$2:$DC$2,0))*1000,0)</f>
        <v>0</v>
      </c>
      <c r="R31" s="629">
        <f>IF(Q31=0,0,Q31/(Вводные!$G$11*1000)-1)</f>
        <v>0</v>
      </c>
      <c r="S31" s="617">
        <f t="shared" si="15"/>
        <v>0</v>
      </c>
      <c r="T31" s="619">
        <f>IFERROR(INDEX(ПОДБОР_КВ.М!$H$88:$DC$88,1,MATCH($B31,ПОДБОР_КВ.М!$H$2:$DC$2,0)),0)</f>
        <v>0</v>
      </c>
      <c r="U31" s="615">
        <f>IFERROR(INDEX(ПОДБОР_КВ.М!$H$66:$DC$66,1,MATCH($B31,ПОДБОР_КВ.М!$H$2:$DC$2,0))*1000,0)</f>
        <v>0</v>
      </c>
      <c r="V31" s="616">
        <f>IF(U31=0,0,U31/(Вводные!$G$13*1000)-1)</f>
        <v>0</v>
      </c>
      <c r="W31" s="617">
        <f t="shared" si="16"/>
        <v>0</v>
      </c>
      <c r="X31" s="619">
        <f>IFERROR(INDEX(ПОДБОР_КВ.М!$H$91:$DC$91,1,MATCH($B31,ПОДБОР_КВ.М!$H$2:$DC$2,0)),0)</f>
        <v>0</v>
      </c>
      <c r="Y31" s="615">
        <f>IFERROR(INDEX(ПОДБОР_КВ.М!$H$67:$DC$67,1,MATCH($B31,ПОДБОР_КВ.М!$H$2:$DC$2,0))*1000,0)</f>
        <v>0</v>
      </c>
      <c r="Z31" s="616">
        <f>IF(Y31=0,0,Y31/(Вводные!$G$14*1000)-1)</f>
        <v>0</v>
      </c>
      <c r="AA31" s="617">
        <f t="shared" si="17"/>
        <v>0</v>
      </c>
      <c r="AB31" s="619">
        <f>IFERROR(INDEX(ПОДБОР_КВ.М!$H$85:$DC$85,1,MATCH($B31,ПОДБОР_КВ.М!$H$2:$DC$2,0)),0)</f>
        <v>0</v>
      </c>
      <c r="AC31" s="620">
        <f>SUM($AB$22:AB31)</f>
        <v>0</v>
      </c>
      <c r="AD31" s="615">
        <f>IFERROR(INDEX(ПОДБОР_КВ.М!$H$65:$DC$65,1,MATCH($B31,ПОДБОР_КВ.М!$H$2:$DC$2,0))*1000,0)</f>
        <v>0</v>
      </c>
      <c r="AE31" s="634">
        <f>IF(AD31=0,0,AD31/(Вводные!$G$12*1000)-1)</f>
        <v>0</v>
      </c>
      <c r="AF31" s="617">
        <f t="shared" si="18"/>
        <v>0</v>
      </c>
      <c r="AG31" s="618">
        <f t="shared" si="19"/>
        <v>0</v>
      </c>
      <c r="AH31" s="622">
        <f t="shared" si="20"/>
        <v>0</v>
      </c>
      <c r="AI31" s="623">
        <v>0</v>
      </c>
      <c r="AJ31" s="623">
        <f t="shared" si="6"/>
        <v>0</v>
      </c>
      <c r="AK31" s="623">
        <f t="shared" si="7"/>
        <v>0</v>
      </c>
      <c r="AL31" s="623">
        <v>0</v>
      </c>
      <c r="AM31" s="624">
        <v>0</v>
      </c>
      <c r="AN31" s="625">
        <f t="shared" si="8"/>
        <v>0</v>
      </c>
      <c r="AO31" s="622">
        <v>0</v>
      </c>
      <c r="AP31" s="623">
        <v>0</v>
      </c>
      <c r="AQ31" s="624">
        <v>0</v>
      </c>
      <c r="AR31" s="625">
        <v>0</v>
      </c>
      <c r="AS31" s="622">
        <v>0</v>
      </c>
      <c r="AT31" s="623">
        <v>0</v>
      </c>
      <c r="AU31" s="624">
        <v>0</v>
      </c>
      <c r="AV31" s="625">
        <v>0</v>
      </c>
      <c r="AW31" s="622">
        <v>0</v>
      </c>
      <c r="AX31" s="623">
        <v>0</v>
      </c>
      <c r="AY31" s="623">
        <v>0</v>
      </c>
      <c r="AZ31" s="624">
        <v>0</v>
      </c>
      <c r="BA31" s="625">
        <v>0</v>
      </c>
    </row>
    <row r="32" spans="1:53" ht="15.75" x14ac:dyDescent="0.25">
      <c r="A32" s="118" t="str">
        <f t="shared" si="0"/>
        <v>3Q2027</v>
      </c>
      <c r="B32" s="606">
        <f t="shared" si="9"/>
        <v>46569</v>
      </c>
      <c r="C32" s="188"/>
      <c r="D32" s="613">
        <f t="shared" si="1"/>
        <v>0</v>
      </c>
      <c r="E32" s="619">
        <f t="shared" si="1"/>
        <v>24691</v>
      </c>
      <c r="F32" s="620">
        <f t="shared" si="1"/>
        <v>0</v>
      </c>
      <c r="G32" s="620">
        <f t="shared" si="1"/>
        <v>0</v>
      </c>
      <c r="H32" s="620">
        <f t="shared" si="10"/>
        <v>0</v>
      </c>
      <c r="I32" s="615">
        <f t="shared" si="2"/>
        <v>0</v>
      </c>
      <c r="J32" s="616">
        <f t="shared" si="11"/>
        <v>0</v>
      </c>
      <c r="K32" s="617">
        <f t="shared" si="12"/>
        <v>0</v>
      </c>
      <c r="L32" s="618">
        <f t="shared" si="13"/>
        <v>0</v>
      </c>
      <c r="M32" s="619">
        <f>MAX(0,ТЭП!$G$26-SUM($O$21:O31))</f>
        <v>24691</v>
      </c>
      <c r="N32" s="620">
        <f>IFERROR(O32*ТЭП!$I$26/ТЭП!$G$26,0)</f>
        <v>0</v>
      </c>
      <c r="O32" s="620">
        <f>IFERROR(INDEX(ПОДБОР_КВ.М!$H$61:$DC$61,1,MATCH($B32,ПОДБОР_КВ.М!$H$2:$DC$2,0)),0)</f>
        <v>0</v>
      </c>
      <c r="P32" s="620">
        <f t="shared" si="14"/>
        <v>0</v>
      </c>
      <c r="Q32" s="615">
        <f>IFERROR(INDEX(ПОДБОР_КВ.М!$H$64:$DC$64,1,MATCH($B32,ПОДБОР_КВ.М!$H$2:$DC$2,0))*1000,0)</f>
        <v>0</v>
      </c>
      <c r="R32" s="629">
        <f>IF(Q32=0,0,Q32/(Вводные!$G$11*1000)-1)</f>
        <v>0</v>
      </c>
      <c r="S32" s="617">
        <f t="shared" si="15"/>
        <v>0</v>
      </c>
      <c r="T32" s="619">
        <f>IFERROR(INDEX(ПОДБОР_КВ.М!$H$88:$DC$88,1,MATCH($B32,ПОДБОР_КВ.М!$H$2:$DC$2,0)),0)</f>
        <v>0</v>
      </c>
      <c r="U32" s="615">
        <f>IFERROR(INDEX(ПОДБОР_КВ.М!$H$66:$DC$66,1,MATCH($B32,ПОДБОР_КВ.М!$H$2:$DC$2,0))*1000,0)</f>
        <v>0</v>
      </c>
      <c r="V32" s="616">
        <f>IF(U32=0,0,U32/(Вводные!$G$13*1000)-1)</f>
        <v>0</v>
      </c>
      <c r="W32" s="617">
        <f t="shared" si="16"/>
        <v>0</v>
      </c>
      <c r="X32" s="619">
        <f>IFERROR(INDEX(ПОДБОР_КВ.М!$H$91:$DC$91,1,MATCH($B32,ПОДБОР_КВ.М!$H$2:$DC$2,0)),0)</f>
        <v>0</v>
      </c>
      <c r="Y32" s="615">
        <f>IFERROR(INDEX(ПОДБОР_КВ.М!$H$67:$DC$67,1,MATCH($B32,ПОДБОР_КВ.М!$H$2:$DC$2,0))*1000,0)</f>
        <v>0</v>
      </c>
      <c r="Z32" s="616">
        <f>IF(Y32=0,0,Y32/(Вводные!$G$14*1000)-1)</f>
        <v>0</v>
      </c>
      <c r="AA32" s="617">
        <f t="shared" si="17"/>
        <v>0</v>
      </c>
      <c r="AB32" s="619">
        <f>IFERROR(INDEX(ПОДБОР_КВ.М!$H$85:$DC$85,1,MATCH($B32,ПОДБОР_КВ.М!$H$2:$DC$2,0)),0)</f>
        <v>0</v>
      </c>
      <c r="AC32" s="620">
        <f>SUM($AB$22:AB32)</f>
        <v>0</v>
      </c>
      <c r="AD32" s="615">
        <f>IFERROR(INDEX(ПОДБОР_КВ.М!$H$65:$DC$65,1,MATCH($B32,ПОДБОР_КВ.М!$H$2:$DC$2,0))*1000,0)</f>
        <v>0</v>
      </c>
      <c r="AE32" s="634">
        <f>IF(AD32=0,0,AD32/(Вводные!$G$12*1000)-1)</f>
        <v>0</v>
      </c>
      <c r="AF32" s="617">
        <f t="shared" si="18"/>
        <v>0</v>
      </c>
      <c r="AG32" s="618">
        <f t="shared" si="19"/>
        <v>0</v>
      </c>
      <c r="AH32" s="622">
        <f t="shared" si="20"/>
        <v>0</v>
      </c>
      <c r="AI32" s="623">
        <v>0</v>
      </c>
      <c r="AJ32" s="623">
        <f t="shared" si="6"/>
        <v>0</v>
      </c>
      <c r="AK32" s="623">
        <f t="shared" si="7"/>
        <v>0</v>
      </c>
      <c r="AL32" s="623">
        <v>0</v>
      </c>
      <c r="AM32" s="624">
        <v>0</v>
      </c>
      <c r="AN32" s="625">
        <f t="shared" si="8"/>
        <v>0</v>
      </c>
      <c r="AO32" s="622">
        <v>0</v>
      </c>
      <c r="AP32" s="623">
        <v>0</v>
      </c>
      <c r="AQ32" s="624">
        <v>0</v>
      </c>
      <c r="AR32" s="625">
        <v>0</v>
      </c>
      <c r="AS32" s="622">
        <v>0</v>
      </c>
      <c r="AT32" s="623">
        <v>0</v>
      </c>
      <c r="AU32" s="624">
        <v>0</v>
      </c>
      <c r="AV32" s="625">
        <v>0</v>
      </c>
      <c r="AW32" s="622">
        <v>0</v>
      </c>
      <c r="AX32" s="623">
        <v>0</v>
      </c>
      <c r="AY32" s="623">
        <v>0</v>
      </c>
      <c r="AZ32" s="624">
        <v>0</v>
      </c>
      <c r="BA32" s="625">
        <v>0</v>
      </c>
    </row>
    <row r="33" spans="1:53" ht="15.75" x14ac:dyDescent="0.25">
      <c r="A33" s="118" t="str">
        <f t="shared" si="0"/>
        <v>3Q2027</v>
      </c>
      <c r="B33" s="606">
        <f t="shared" si="9"/>
        <v>46600</v>
      </c>
      <c r="C33" s="188"/>
      <c r="D33" s="613">
        <f t="shared" si="1"/>
        <v>0</v>
      </c>
      <c r="E33" s="619">
        <f t="shared" si="1"/>
        <v>24691</v>
      </c>
      <c r="F33" s="620">
        <f t="shared" si="1"/>
        <v>0</v>
      </c>
      <c r="G33" s="620">
        <f t="shared" si="1"/>
        <v>0</v>
      </c>
      <c r="H33" s="620">
        <f t="shared" si="10"/>
        <v>0</v>
      </c>
      <c r="I33" s="615">
        <f t="shared" si="2"/>
        <v>0</v>
      </c>
      <c r="J33" s="616">
        <f t="shared" si="11"/>
        <v>0</v>
      </c>
      <c r="K33" s="617">
        <f t="shared" si="12"/>
        <v>0</v>
      </c>
      <c r="L33" s="618">
        <f t="shared" si="13"/>
        <v>0</v>
      </c>
      <c r="M33" s="619">
        <f>MAX(0,ТЭП!$G$26-SUM($O$21:O32))</f>
        <v>24691</v>
      </c>
      <c r="N33" s="620">
        <f>IFERROR(O33*ТЭП!$I$26/ТЭП!$G$26,0)</f>
        <v>0</v>
      </c>
      <c r="O33" s="620">
        <f>IFERROR(INDEX(ПОДБОР_КВ.М!$H$61:$DC$61,1,MATCH($B33,ПОДБОР_КВ.М!$H$2:$DC$2,0)),0)</f>
        <v>0</v>
      </c>
      <c r="P33" s="620">
        <f t="shared" si="14"/>
        <v>0</v>
      </c>
      <c r="Q33" s="615">
        <f>IFERROR(INDEX(ПОДБОР_КВ.М!$H$64:$DC$64,1,MATCH($B33,ПОДБОР_КВ.М!$H$2:$DC$2,0))*1000,0)</f>
        <v>0</v>
      </c>
      <c r="R33" s="629">
        <f>IF(Q33=0,0,Q33/(Вводные!$G$11*1000)-1)</f>
        <v>0</v>
      </c>
      <c r="S33" s="617">
        <f t="shared" si="15"/>
        <v>0</v>
      </c>
      <c r="T33" s="619">
        <f>IFERROR(INDEX(ПОДБОР_КВ.М!$H$88:$DC$88,1,MATCH($B33,ПОДБОР_КВ.М!$H$2:$DC$2,0)),0)</f>
        <v>0</v>
      </c>
      <c r="U33" s="615">
        <f>IFERROR(INDEX(ПОДБОР_КВ.М!$H$66:$DC$66,1,MATCH($B33,ПОДБОР_КВ.М!$H$2:$DC$2,0))*1000,0)</f>
        <v>0</v>
      </c>
      <c r="V33" s="616">
        <f>IF(U33=0,0,U33/(Вводные!$G$13*1000)-1)</f>
        <v>0</v>
      </c>
      <c r="W33" s="617">
        <f t="shared" si="16"/>
        <v>0</v>
      </c>
      <c r="X33" s="619">
        <f>IFERROR(INDEX(ПОДБОР_КВ.М!$H$91:$DC$91,1,MATCH($B33,ПОДБОР_КВ.М!$H$2:$DC$2,0)),0)</f>
        <v>0</v>
      </c>
      <c r="Y33" s="615">
        <f>IFERROR(INDEX(ПОДБОР_КВ.М!$H$67:$DC$67,1,MATCH($B33,ПОДБОР_КВ.М!$H$2:$DC$2,0))*1000,0)</f>
        <v>0</v>
      </c>
      <c r="Z33" s="616">
        <f>IF(Y33=0,0,Y33/(Вводные!$G$14*1000)-1)</f>
        <v>0</v>
      </c>
      <c r="AA33" s="617">
        <f t="shared" si="17"/>
        <v>0</v>
      </c>
      <c r="AB33" s="619">
        <f>IFERROR(INDEX(ПОДБОР_КВ.М!$H$85:$DC$85,1,MATCH($B33,ПОДБОР_КВ.М!$H$2:$DC$2,0)),0)</f>
        <v>0</v>
      </c>
      <c r="AC33" s="620">
        <f>SUM($AB$22:AB33)</f>
        <v>0</v>
      </c>
      <c r="AD33" s="615">
        <f>IFERROR(INDEX(ПОДБОР_КВ.М!$H$65:$DC$65,1,MATCH($B33,ПОДБОР_КВ.М!$H$2:$DC$2,0))*1000,0)</f>
        <v>0</v>
      </c>
      <c r="AE33" s="634">
        <f>IF(AD33=0,0,AD33/(Вводные!$G$12*1000)-1)</f>
        <v>0</v>
      </c>
      <c r="AF33" s="617">
        <f t="shared" si="18"/>
        <v>0</v>
      </c>
      <c r="AG33" s="618">
        <f t="shared" si="19"/>
        <v>0</v>
      </c>
      <c r="AH33" s="622">
        <f t="shared" si="20"/>
        <v>0</v>
      </c>
      <c r="AI33" s="623">
        <v>0</v>
      </c>
      <c r="AJ33" s="623">
        <f t="shared" si="6"/>
        <v>0</v>
      </c>
      <c r="AK33" s="623">
        <f t="shared" si="7"/>
        <v>0</v>
      </c>
      <c r="AL33" s="623">
        <v>0</v>
      </c>
      <c r="AM33" s="624">
        <v>0</v>
      </c>
      <c r="AN33" s="625">
        <f t="shared" si="8"/>
        <v>0</v>
      </c>
      <c r="AO33" s="622">
        <v>0</v>
      </c>
      <c r="AP33" s="623">
        <v>0</v>
      </c>
      <c r="AQ33" s="624">
        <v>0</v>
      </c>
      <c r="AR33" s="625">
        <v>0</v>
      </c>
      <c r="AS33" s="622">
        <v>0</v>
      </c>
      <c r="AT33" s="623">
        <v>0</v>
      </c>
      <c r="AU33" s="624">
        <v>0</v>
      </c>
      <c r="AV33" s="625">
        <v>0</v>
      </c>
      <c r="AW33" s="622">
        <v>0</v>
      </c>
      <c r="AX33" s="623">
        <v>0</v>
      </c>
      <c r="AY33" s="623">
        <v>0</v>
      </c>
      <c r="AZ33" s="624">
        <v>0</v>
      </c>
      <c r="BA33" s="625">
        <v>0</v>
      </c>
    </row>
    <row r="34" spans="1:53" ht="15.75" x14ac:dyDescent="0.25">
      <c r="A34" s="118" t="str">
        <f t="shared" si="0"/>
        <v>3Q2027</v>
      </c>
      <c r="B34" s="606">
        <f t="shared" si="9"/>
        <v>46631</v>
      </c>
      <c r="C34" s="188"/>
      <c r="D34" s="613">
        <f t="shared" si="1"/>
        <v>0</v>
      </c>
      <c r="E34" s="619">
        <f t="shared" si="1"/>
        <v>24691</v>
      </c>
      <c r="F34" s="620">
        <f t="shared" si="1"/>
        <v>0</v>
      </c>
      <c r="G34" s="620">
        <f t="shared" si="1"/>
        <v>0</v>
      </c>
      <c r="H34" s="620">
        <f t="shared" si="10"/>
        <v>0</v>
      </c>
      <c r="I34" s="615">
        <f t="shared" si="2"/>
        <v>0</v>
      </c>
      <c r="J34" s="616">
        <f t="shared" si="11"/>
        <v>0</v>
      </c>
      <c r="K34" s="617">
        <f t="shared" si="12"/>
        <v>0</v>
      </c>
      <c r="L34" s="618">
        <f t="shared" si="13"/>
        <v>0</v>
      </c>
      <c r="M34" s="619">
        <f>MAX(0,ТЭП!$G$26-SUM($O$21:O33))</f>
        <v>24691</v>
      </c>
      <c r="N34" s="620">
        <f>IFERROR(O34*ТЭП!$I$26/ТЭП!$G$26,0)</f>
        <v>0</v>
      </c>
      <c r="O34" s="620">
        <f>IFERROR(INDEX(ПОДБОР_КВ.М!$H$61:$DC$61,1,MATCH($B34,ПОДБОР_КВ.М!$H$2:$DC$2,0)),0)</f>
        <v>0</v>
      </c>
      <c r="P34" s="620">
        <f t="shared" si="14"/>
        <v>0</v>
      </c>
      <c r="Q34" s="615">
        <f>IFERROR(INDEX(ПОДБОР_КВ.М!$H$64:$DC$64,1,MATCH($B34,ПОДБОР_КВ.М!$H$2:$DC$2,0))*1000,0)</f>
        <v>0</v>
      </c>
      <c r="R34" s="629">
        <f>IF(Q34=0,0,Q34/(Вводные!$G$11*1000)-1)</f>
        <v>0</v>
      </c>
      <c r="S34" s="617">
        <f t="shared" si="15"/>
        <v>0</v>
      </c>
      <c r="T34" s="619">
        <f>IFERROR(INDEX(ПОДБОР_КВ.М!$H$88:$DC$88,1,MATCH($B34,ПОДБОР_КВ.М!$H$2:$DC$2,0)),0)</f>
        <v>0</v>
      </c>
      <c r="U34" s="615">
        <f>IFERROR(INDEX(ПОДБОР_КВ.М!$H$66:$DC$66,1,MATCH($B34,ПОДБОР_КВ.М!$H$2:$DC$2,0))*1000,0)</f>
        <v>0</v>
      </c>
      <c r="V34" s="616">
        <f>IF(U34=0,0,U34/(Вводные!$G$13*1000)-1)</f>
        <v>0</v>
      </c>
      <c r="W34" s="617">
        <f t="shared" si="16"/>
        <v>0</v>
      </c>
      <c r="X34" s="619">
        <f>IFERROR(INDEX(ПОДБОР_КВ.М!$H$91:$DC$91,1,MATCH($B34,ПОДБОР_КВ.М!$H$2:$DC$2,0)),0)</f>
        <v>0</v>
      </c>
      <c r="Y34" s="615">
        <f>IFERROR(INDEX(ПОДБОР_КВ.М!$H$67:$DC$67,1,MATCH($B34,ПОДБОР_КВ.М!$H$2:$DC$2,0))*1000,0)</f>
        <v>0</v>
      </c>
      <c r="Z34" s="616">
        <f>IF(Y34=0,0,Y34/(Вводные!$G$14*1000)-1)</f>
        <v>0</v>
      </c>
      <c r="AA34" s="617">
        <f t="shared" si="17"/>
        <v>0</v>
      </c>
      <c r="AB34" s="619">
        <f>IFERROR(INDEX(ПОДБОР_КВ.М!$H$85:$DC$85,1,MATCH($B34,ПОДБОР_КВ.М!$H$2:$DC$2,0)),0)</f>
        <v>0</v>
      </c>
      <c r="AC34" s="620">
        <f>SUM($AB$22:AB34)</f>
        <v>0</v>
      </c>
      <c r="AD34" s="615">
        <f>IFERROR(INDEX(ПОДБОР_КВ.М!$H$65:$DC$65,1,MATCH($B34,ПОДБОР_КВ.М!$H$2:$DC$2,0))*1000,0)</f>
        <v>0</v>
      </c>
      <c r="AE34" s="634">
        <f>IF(AD34=0,0,AD34/(Вводные!$G$12*1000)-1)</f>
        <v>0</v>
      </c>
      <c r="AF34" s="617">
        <f t="shared" si="18"/>
        <v>0</v>
      </c>
      <c r="AG34" s="618">
        <f t="shared" si="19"/>
        <v>0</v>
      </c>
      <c r="AH34" s="622">
        <f t="shared" si="20"/>
        <v>0</v>
      </c>
      <c r="AI34" s="623">
        <v>0</v>
      </c>
      <c r="AJ34" s="623">
        <f t="shared" si="6"/>
        <v>0</v>
      </c>
      <c r="AK34" s="623">
        <f t="shared" si="7"/>
        <v>0</v>
      </c>
      <c r="AL34" s="623">
        <v>0</v>
      </c>
      <c r="AM34" s="624">
        <v>0</v>
      </c>
      <c r="AN34" s="625">
        <f t="shared" si="8"/>
        <v>0</v>
      </c>
      <c r="AO34" s="622">
        <v>0</v>
      </c>
      <c r="AP34" s="623">
        <v>0</v>
      </c>
      <c r="AQ34" s="624">
        <v>0</v>
      </c>
      <c r="AR34" s="625">
        <v>0</v>
      </c>
      <c r="AS34" s="622">
        <v>0</v>
      </c>
      <c r="AT34" s="623">
        <v>0</v>
      </c>
      <c r="AU34" s="624">
        <v>0</v>
      </c>
      <c r="AV34" s="625">
        <v>0</v>
      </c>
      <c r="AW34" s="622">
        <v>0</v>
      </c>
      <c r="AX34" s="623">
        <v>0</v>
      </c>
      <c r="AY34" s="623">
        <v>0</v>
      </c>
      <c r="AZ34" s="624">
        <v>0</v>
      </c>
      <c r="BA34" s="625">
        <v>0</v>
      </c>
    </row>
    <row r="35" spans="1:53" ht="15.75" x14ac:dyDescent="0.25">
      <c r="A35" s="118" t="str">
        <f t="shared" si="0"/>
        <v>4Q2027</v>
      </c>
      <c r="B35" s="606">
        <f t="shared" si="9"/>
        <v>46661</v>
      </c>
      <c r="C35" s="188"/>
      <c r="D35" s="613">
        <f t="shared" si="1"/>
        <v>0</v>
      </c>
      <c r="E35" s="619">
        <f t="shared" si="1"/>
        <v>24691</v>
      </c>
      <c r="F35" s="620">
        <f t="shared" si="1"/>
        <v>0</v>
      </c>
      <c r="G35" s="620">
        <f t="shared" si="1"/>
        <v>0</v>
      </c>
      <c r="H35" s="620">
        <f t="shared" si="10"/>
        <v>0</v>
      </c>
      <c r="I35" s="615">
        <f t="shared" si="2"/>
        <v>0</v>
      </c>
      <c r="J35" s="616">
        <f t="shared" si="11"/>
        <v>0</v>
      </c>
      <c r="K35" s="617">
        <f t="shared" si="12"/>
        <v>0</v>
      </c>
      <c r="L35" s="618">
        <f t="shared" si="13"/>
        <v>0</v>
      </c>
      <c r="M35" s="619">
        <f>MAX(0,ТЭП!$G$26-SUM($O$21:O34))</f>
        <v>24691</v>
      </c>
      <c r="N35" s="620">
        <f>IFERROR(O35*ТЭП!$I$26/ТЭП!$G$26,0)</f>
        <v>0</v>
      </c>
      <c r="O35" s="620">
        <f>IFERROR(INDEX(ПОДБОР_КВ.М!$H$61:$DC$61,1,MATCH($B35,ПОДБОР_КВ.М!$H$2:$DC$2,0)),0)</f>
        <v>0</v>
      </c>
      <c r="P35" s="620">
        <f t="shared" si="14"/>
        <v>0</v>
      </c>
      <c r="Q35" s="615">
        <f>IFERROR(INDEX(ПОДБОР_КВ.М!$H$64:$DC$64,1,MATCH($B35,ПОДБОР_КВ.М!$H$2:$DC$2,0))*1000,0)</f>
        <v>0</v>
      </c>
      <c r="R35" s="629">
        <f>IF(Q35=0,0,Q35/(Вводные!$G$11*1000)-1)</f>
        <v>0</v>
      </c>
      <c r="S35" s="617">
        <f t="shared" si="15"/>
        <v>0</v>
      </c>
      <c r="T35" s="619">
        <f>IFERROR(INDEX(ПОДБОР_КВ.М!$H$88:$DC$88,1,MATCH($B35,ПОДБОР_КВ.М!$H$2:$DC$2,0)),0)</f>
        <v>0</v>
      </c>
      <c r="U35" s="615">
        <f>IFERROR(INDEX(ПОДБОР_КВ.М!$H$66:$DC$66,1,MATCH($B35,ПОДБОР_КВ.М!$H$2:$DC$2,0))*1000,0)</f>
        <v>0</v>
      </c>
      <c r="V35" s="616">
        <f>IF(U35=0,0,U35/(Вводные!$G$13*1000)-1)</f>
        <v>0</v>
      </c>
      <c r="W35" s="617">
        <f t="shared" si="16"/>
        <v>0</v>
      </c>
      <c r="X35" s="619">
        <f>IFERROR(INDEX(ПОДБОР_КВ.М!$H$91:$DC$91,1,MATCH($B35,ПОДБОР_КВ.М!$H$2:$DC$2,0)),0)</f>
        <v>0</v>
      </c>
      <c r="Y35" s="615">
        <f>IFERROR(INDEX(ПОДБОР_КВ.М!$H$67:$DC$67,1,MATCH($B35,ПОДБОР_КВ.М!$H$2:$DC$2,0))*1000,0)</f>
        <v>0</v>
      </c>
      <c r="Z35" s="616">
        <f>IF(Y35=0,0,Y35/(Вводные!$G$14*1000)-1)</f>
        <v>0</v>
      </c>
      <c r="AA35" s="617">
        <f t="shared" si="17"/>
        <v>0</v>
      </c>
      <c r="AB35" s="619">
        <f>IFERROR(INDEX(ПОДБОР_КВ.М!$H$85:$DC$85,1,MATCH($B35,ПОДБОР_КВ.М!$H$2:$DC$2,0)),0)</f>
        <v>0</v>
      </c>
      <c r="AC35" s="620">
        <f>SUM($AB$22:AB35)</f>
        <v>0</v>
      </c>
      <c r="AD35" s="615">
        <f>IFERROR(INDEX(ПОДБОР_КВ.М!$H$65:$DC$65,1,MATCH($B35,ПОДБОР_КВ.М!$H$2:$DC$2,0))*1000,0)</f>
        <v>0</v>
      </c>
      <c r="AE35" s="634">
        <f>IF(AD35=0,0,AD35/(Вводные!$G$12*1000)-1)</f>
        <v>0</v>
      </c>
      <c r="AF35" s="617">
        <f t="shared" si="18"/>
        <v>0</v>
      </c>
      <c r="AG35" s="618">
        <f t="shared" si="19"/>
        <v>0</v>
      </c>
      <c r="AH35" s="622">
        <f t="shared" si="20"/>
        <v>0</v>
      </c>
      <c r="AI35" s="623">
        <v>0</v>
      </c>
      <c r="AJ35" s="623">
        <f t="shared" si="6"/>
        <v>0</v>
      </c>
      <c r="AK35" s="623">
        <f t="shared" si="7"/>
        <v>0</v>
      </c>
      <c r="AL35" s="623">
        <v>0</v>
      </c>
      <c r="AM35" s="624">
        <v>0</v>
      </c>
      <c r="AN35" s="625">
        <f t="shared" si="8"/>
        <v>0</v>
      </c>
      <c r="AO35" s="622">
        <v>0</v>
      </c>
      <c r="AP35" s="623">
        <v>0</v>
      </c>
      <c r="AQ35" s="624">
        <v>0</v>
      </c>
      <c r="AR35" s="625">
        <v>0</v>
      </c>
      <c r="AS35" s="622">
        <v>0</v>
      </c>
      <c r="AT35" s="623">
        <v>0</v>
      </c>
      <c r="AU35" s="624">
        <v>0</v>
      </c>
      <c r="AV35" s="625">
        <v>0</v>
      </c>
      <c r="AW35" s="622">
        <v>0</v>
      </c>
      <c r="AX35" s="623">
        <v>0</v>
      </c>
      <c r="AY35" s="623">
        <v>0</v>
      </c>
      <c r="AZ35" s="624">
        <v>0</v>
      </c>
      <c r="BA35" s="625">
        <v>0</v>
      </c>
    </row>
    <row r="36" spans="1:53" ht="15.75" x14ac:dyDescent="0.25">
      <c r="A36" s="118" t="str">
        <f t="shared" si="0"/>
        <v>4Q2027</v>
      </c>
      <c r="B36" s="606">
        <f t="shared" si="9"/>
        <v>46692</v>
      </c>
      <c r="C36" s="188"/>
      <c r="D36" s="613">
        <f t="shared" si="1"/>
        <v>0</v>
      </c>
      <c r="E36" s="619">
        <f t="shared" si="1"/>
        <v>24691</v>
      </c>
      <c r="F36" s="620">
        <f t="shared" si="1"/>
        <v>0</v>
      </c>
      <c r="G36" s="620">
        <f t="shared" si="1"/>
        <v>0</v>
      </c>
      <c r="H36" s="620">
        <f t="shared" si="10"/>
        <v>0</v>
      </c>
      <c r="I36" s="615">
        <f t="shared" si="2"/>
        <v>0</v>
      </c>
      <c r="J36" s="616">
        <f t="shared" si="11"/>
        <v>0</v>
      </c>
      <c r="K36" s="617">
        <f t="shared" si="12"/>
        <v>0</v>
      </c>
      <c r="L36" s="618">
        <f t="shared" si="13"/>
        <v>0</v>
      </c>
      <c r="M36" s="619">
        <f>MAX(0,ТЭП!$G$26-SUM($O$21:O35))</f>
        <v>24691</v>
      </c>
      <c r="N36" s="620">
        <f>IFERROR(O36*ТЭП!$I$26/ТЭП!$G$26,0)</f>
        <v>0</v>
      </c>
      <c r="O36" s="620">
        <f>IFERROR(INDEX(ПОДБОР_КВ.М!$H$61:$DC$61,1,MATCH($B36,ПОДБОР_КВ.М!$H$2:$DC$2,0)),0)</f>
        <v>0</v>
      </c>
      <c r="P36" s="620">
        <f t="shared" si="14"/>
        <v>0</v>
      </c>
      <c r="Q36" s="615">
        <f>IFERROR(INDEX(ПОДБОР_КВ.М!$H$64:$DC$64,1,MATCH($B36,ПОДБОР_КВ.М!$H$2:$DC$2,0))*1000,0)</f>
        <v>0</v>
      </c>
      <c r="R36" s="629">
        <f>IF(Q36=0,0,Q36/(Вводные!$G$11*1000)-1)</f>
        <v>0</v>
      </c>
      <c r="S36" s="617">
        <f t="shared" si="15"/>
        <v>0</v>
      </c>
      <c r="T36" s="619">
        <f>IFERROR(INDEX(ПОДБОР_КВ.М!$H$88:$DC$88,1,MATCH($B36,ПОДБОР_КВ.М!$H$2:$DC$2,0)),0)</f>
        <v>0</v>
      </c>
      <c r="U36" s="615">
        <f>IFERROR(INDEX(ПОДБОР_КВ.М!$H$66:$DC$66,1,MATCH($B36,ПОДБОР_КВ.М!$H$2:$DC$2,0))*1000,0)</f>
        <v>0</v>
      </c>
      <c r="V36" s="616">
        <f>IF(U36=0,0,U36/(Вводные!$G$13*1000)-1)</f>
        <v>0</v>
      </c>
      <c r="W36" s="617">
        <f t="shared" si="16"/>
        <v>0</v>
      </c>
      <c r="X36" s="619">
        <f>IFERROR(INDEX(ПОДБОР_КВ.М!$H$91:$DC$91,1,MATCH($B36,ПОДБОР_КВ.М!$H$2:$DC$2,0)),0)</f>
        <v>0</v>
      </c>
      <c r="Y36" s="615">
        <f>IFERROR(INDEX(ПОДБОР_КВ.М!$H$67:$DC$67,1,MATCH($B36,ПОДБОР_КВ.М!$H$2:$DC$2,0))*1000,0)</f>
        <v>0</v>
      </c>
      <c r="Z36" s="616">
        <f>IF(Y36=0,0,Y36/(Вводные!$G$14*1000)-1)</f>
        <v>0</v>
      </c>
      <c r="AA36" s="617">
        <f t="shared" si="17"/>
        <v>0</v>
      </c>
      <c r="AB36" s="619">
        <f>IFERROR(INDEX(ПОДБОР_КВ.М!$H$85:$DC$85,1,MATCH($B36,ПОДБОР_КВ.М!$H$2:$DC$2,0)),0)</f>
        <v>0</v>
      </c>
      <c r="AC36" s="620">
        <f>SUM($AB$22:AB36)</f>
        <v>0</v>
      </c>
      <c r="AD36" s="615">
        <f>IFERROR(INDEX(ПОДБОР_КВ.М!$H$65:$DC$65,1,MATCH($B36,ПОДБОР_КВ.М!$H$2:$DC$2,0))*1000,0)</f>
        <v>0</v>
      </c>
      <c r="AE36" s="634">
        <f>IF(AD36=0,0,AD36/(Вводные!$G$12*1000)-1)</f>
        <v>0</v>
      </c>
      <c r="AF36" s="617">
        <f t="shared" si="18"/>
        <v>0</v>
      </c>
      <c r="AG36" s="618">
        <f t="shared" si="19"/>
        <v>0</v>
      </c>
      <c r="AH36" s="622">
        <f t="shared" si="20"/>
        <v>0</v>
      </c>
      <c r="AI36" s="623">
        <v>0</v>
      </c>
      <c r="AJ36" s="623">
        <f t="shared" si="6"/>
        <v>0</v>
      </c>
      <c r="AK36" s="623">
        <f t="shared" si="7"/>
        <v>0</v>
      </c>
      <c r="AL36" s="623">
        <v>0</v>
      </c>
      <c r="AM36" s="624">
        <v>0</v>
      </c>
      <c r="AN36" s="625">
        <f t="shared" si="8"/>
        <v>0</v>
      </c>
      <c r="AO36" s="622">
        <v>0</v>
      </c>
      <c r="AP36" s="623">
        <v>0</v>
      </c>
      <c r="AQ36" s="624">
        <v>0</v>
      </c>
      <c r="AR36" s="625">
        <v>0</v>
      </c>
      <c r="AS36" s="622">
        <v>0</v>
      </c>
      <c r="AT36" s="623">
        <v>0</v>
      </c>
      <c r="AU36" s="624">
        <v>0</v>
      </c>
      <c r="AV36" s="625">
        <v>0</v>
      </c>
      <c r="AW36" s="622">
        <v>0</v>
      </c>
      <c r="AX36" s="623">
        <v>0</v>
      </c>
      <c r="AY36" s="623">
        <v>0</v>
      </c>
      <c r="AZ36" s="624">
        <v>0</v>
      </c>
      <c r="BA36" s="625">
        <v>0</v>
      </c>
    </row>
    <row r="37" spans="1:53" ht="15.75" x14ac:dyDescent="0.25">
      <c r="A37" s="118" t="str">
        <f t="shared" si="0"/>
        <v>4Q2027</v>
      </c>
      <c r="B37" s="606">
        <f t="shared" si="9"/>
        <v>46722</v>
      </c>
      <c r="C37" s="188"/>
      <c r="D37" s="613">
        <f t="shared" si="1"/>
        <v>0</v>
      </c>
      <c r="E37" s="619">
        <f t="shared" si="1"/>
        <v>24691</v>
      </c>
      <c r="F37" s="620">
        <f t="shared" si="1"/>
        <v>0</v>
      </c>
      <c r="G37" s="620">
        <f t="shared" si="1"/>
        <v>0</v>
      </c>
      <c r="H37" s="620">
        <f t="shared" si="10"/>
        <v>0</v>
      </c>
      <c r="I37" s="615">
        <f t="shared" si="2"/>
        <v>0</v>
      </c>
      <c r="J37" s="616">
        <f t="shared" si="11"/>
        <v>0</v>
      </c>
      <c r="K37" s="617">
        <f t="shared" si="12"/>
        <v>0</v>
      </c>
      <c r="L37" s="618">
        <f t="shared" si="13"/>
        <v>0</v>
      </c>
      <c r="M37" s="619">
        <f>MAX(0,ТЭП!$G$26-SUM($O$21:O36))</f>
        <v>24691</v>
      </c>
      <c r="N37" s="620">
        <f>IFERROR(O37*ТЭП!$I$26/ТЭП!$G$26,0)</f>
        <v>0</v>
      </c>
      <c r="O37" s="620">
        <f>IFERROR(INDEX(ПОДБОР_КВ.М!$H$61:$DC$61,1,MATCH($B37,ПОДБОР_КВ.М!$H$2:$DC$2,0)),0)</f>
        <v>0</v>
      </c>
      <c r="P37" s="620">
        <f t="shared" si="14"/>
        <v>0</v>
      </c>
      <c r="Q37" s="615">
        <f>IFERROR(INDEX(ПОДБОР_КВ.М!$H$64:$DC$64,1,MATCH($B37,ПОДБОР_КВ.М!$H$2:$DC$2,0))*1000,0)</f>
        <v>0</v>
      </c>
      <c r="R37" s="629">
        <f>IF(Q37=0,0,Q37/(Вводные!$G$11*1000)-1)</f>
        <v>0</v>
      </c>
      <c r="S37" s="617">
        <f t="shared" si="15"/>
        <v>0</v>
      </c>
      <c r="T37" s="619">
        <f>IFERROR(INDEX(ПОДБОР_КВ.М!$H$88:$DC$88,1,MATCH($B37,ПОДБОР_КВ.М!$H$2:$DC$2,0)),0)</f>
        <v>0</v>
      </c>
      <c r="U37" s="615">
        <f>IFERROR(INDEX(ПОДБОР_КВ.М!$H$66:$DC$66,1,MATCH($B37,ПОДБОР_КВ.М!$H$2:$DC$2,0))*1000,0)</f>
        <v>0</v>
      </c>
      <c r="V37" s="616">
        <f>IF(U37=0,0,U37/(Вводные!$G$13*1000)-1)</f>
        <v>0</v>
      </c>
      <c r="W37" s="617">
        <f t="shared" si="16"/>
        <v>0</v>
      </c>
      <c r="X37" s="619">
        <f>IFERROR(INDEX(ПОДБОР_КВ.М!$H$91:$DC$91,1,MATCH($B37,ПОДБОР_КВ.М!$H$2:$DC$2,0)),0)</f>
        <v>0</v>
      </c>
      <c r="Y37" s="615">
        <f>IFERROR(INDEX(ПОДБОР_КВ.М!$H$67:$DC$67,1,MATCH($B37,ПОДБОР_КВ.М!$H$2:$DC$2,0))*1000,0)</f>
        <v>0</v>
      </c>
      <c r="Z37" s="616">
        <f>IF(Y37=0,0,Y37/(Вводные!$G$14*1000)-1)</f>
        <v>0</v>
      </c>
      <c r="AA37" s="617">
        <f t="shared" si="17"/>
        <v>0</v>
      </c>
      <c r="AB37" s="619">
        <f>IFERROR(INDEX(ПОДБОР_КВ.М!$H$85:$DC$85,1,MATCH($B37,ПОДБОР_КВ.М!$H$2:$DC$2,0)),0)</f>
        <v>0</v>
      </c>
      <c r="AC37" s="620">
        <f>SUM($AB$22:AB37)</f>
        <v>0</v>
      </c>
      <c r="AD37" s="615">
        <f>IFERROR(INDEX(ПОДБОР_КВ.М!$H$65:$DC$65,1,MATCH($B37,ПОДБОР_КВ.М!$H$2:$DC$2,0))*1000,0)</f>
        <v>0</v>
      </c>
      <c r="AE37" s="634">
        <f>IF(AD37=0,0,AD37/(Вводные!$G$12*1000)-1)</f>
        <v>0</v>
      </c>
      <c r="AF37" s="617">
        <f t="shared" si="18"/>
        <v>0</v>
      </c>
      <c r="AG37" s="618">
        <f t="shared" si="19"/>
        <v>0</v>
      </c>
      <c r="AH37" s="622">
        <f t="shared" si="20"/>
        <v>0</v>
      </c>
      <c r="AI37" s="623">
        <v>0</v>
      </c>
      <c r="AJ37" s="623">
        <f t="shared" si="6"/>
        <v>0</v>
      </c>
      <c r="AK37" s="623">
        <f t="shared" si="7"/>
        <v>0</v>
      </c>
      <c r="AL37" s="623">
        <v>0</v>
      </c>
      <c r="AM37" s="624">
        <v>0</v>
      </c>
      <c r="AN37" s="625">
        <f t="shared" si="8"/>
        <v>0</v>
      </c>
      <c r="AO37" s="622">
        <v>0</v>
      </c>
      <c r="AP37" s="623">
        <v>0</v>
      </c>
      <c r="AQ37" s="624">
        <v>0</v>
      </c>
      <c r="AR37" s="625">
        <v>0</v>
      </c>
      <c r="AS37" s="622">
        <v>0</v>
      </c>
      <c r="AT37" s="623">
        <v>0</v>
      </c>
      <c r="AU37" s="624">
        <v>0</v>
      </c>
      <c r="AV37" s="625">
        <v>0</v>
      </c>
      <c r="AW37" s="622">
        <v>0</v>
      </c>
      <c r="AX37" s="623">
        <v>0</v>
      </c>
      <c r="AY37" s="623">
        <v>0</v>
      </c>
      <c r="AZ37" s="624">
        <v>0</v>
      </c>
      <c r="BA37" s="625">
        <v>0</v>
      </c>
    </row>
    <row r="38" spans="1:53" ht="15.75" x14ac:dyDescent="0.25">
      <c r="A38" s="118" t="str">
        <f t="shared" si="0"/>
        <v>1Q2028</v>
      </c>
      <c r="B38" s="606">
        <f t="shared" si="9"/>
        <v>46753</v>
      </c>
      <c r="C38" s="188"/>
      <c r="D38" s="613">
        <f t="shared" si="1"/>
        <v>0</v>
      </c>
      <c r="E38" s="619">
        <f t="shared" si="1"/>
        <v>24691</v>
      </c>
      <c r="F38" s="620">
        <f t="shared" si="1"/>
        <v>0</v>
      </c>
      <c r="G38" s="620">
        <f t="shared" si="1"/>
        <v>0</v>
      </c>
      <c r="H38" s="620">
        <f t="shared" si="10"/>
        <v>0</v>
      </c>
      <c r="I38" s="615">
        <f t="shared" si="2"/>
        <v>0</v>
      </c>
      <c r="J38" s="616">
        <f t="shared" si="11"/>
        <v>0</v>
      </c>
      <c r="K38" s="617">
        <f t="shared" si="12"/>
        <v>0</v>
      </c>
      <c r="L38" s="618">
        <f t="shared" si="13"/>
        <v>0</v>
      </c>
      <c r="M38" s="619">
        <f>MAX(0,ТЭП!$G$26-SUM($O$21:O37))</f>
        <v>24691</v>
      </c>
      <c r="N38" s="620">
        <f>IFERROR(O38*ТЭП!$I$26/ТЭП!$G$26,0)</f>
        <v>0</v>
      </c>
      <c r="O38" s="620">
        <f>IFERROR(INDEX(ПОДБОР_КВ.М!$H$61:$DC$61,1,MATCH($B38,ПОДБОР_КВ.М!$H$2:$DC$2,0)),0)</f>
        <v>0</v>
      </c>
      <c r="P38" s="620">
        <f t="shared" si="14"/>
        <v>0</v>
      </c>
      <c r="Q38" s="615">
        <f>IFERROR(INDEX(ПОДБОР_КВ.М!$H$64:$DC$64,1,MATCH($B38,ПОДБОР_КВ.М!$H$2:$DC$2,0))*1000,0)</f>
        <v>0</v>
      </c>
      <c r="R38" s="629">
        <f>IF(Q38=0,0,Q38/(Вводные!$G$11*1000)-1)</f>
        <v>0</v>
      </c>
      <c r="S38" s="617">
        <f t="shared" si="15"/>
        <v>0</v>
      </c>
      <c r="T38" s="619">
        <f>IFERROR(INDEX(ПОДБОР_КВ.М!$H$88:$DC$88,1,MATCH($B38,ПОДБОР_КВ.М!$H$2:$DC$2,0)),0)</f>
        <v>0</v>
      </c>
      <c r="U38" s="615">
        <f>IFERROR(INDEX(ПОДБОР_КВ.М!$H$66:$DC$66,1,MATCH($B38,ПОДБОР_КВ.М!$H$2:$DC$2,0))*1000,0)</f>
        <v>0</v>
      </c>
      <c r="V38" s="616">
        <f>IF(U38=0,0,U38/(Вводные!$G$13*1000)-1)</f>
        <v>0</v>
      </c>
      <c r="W38" s="617">
        <f t="shared" si="16"/>
        <v>0</v>
      </c>
      <c r="X38" s="619">
        <f>IFERROR(INDEX(ПОДБОР_КВ.М!$H$91:$DC$91,1,MATCH($B38,ПОДБОР_КВ.М!$H$2:$DC$2,0)),0)</f>
        <v>0</v>
      </c>
      <c r="Y38" s="615">
        <f>IFERROR(INDEX(ПОДБОР_КВ.М!$H$67:$DC$67,1,MATCH($B38,ПОДБОР_КВ.М!$H$2:$DC$2,0))*1000,0)</f>
        <v>0</v>
      </c>
      <c r="Z38" s="616">
        <f>IF(Y38=0,0,Y38/(Вводные!$G$14*1000)-1)</f>
        <v>0</v>
      </c>
      <c r="AA38" s="617">
        <f t="shared" si="17"/>
        <v>0</v>
      </c>
      <c r="AB38" s="619">
        <f>IFERROR(INDEX(ПОДБОР_КВ.М!$H$85:$DC$85,1,MATCH($B38,ПОДБОР_КВ.М!$H$2:$DC$2,0)),0)</f>
        <v>0</v>
      </c>
      <c r="AC38" s="620">
        <f>SUM($AB$22:AB38)</f>
        <v>0</v>
      </c>
      <c r="AD38" s="615">
        <f>IFERROR(INDEX(ПОДБОР_КВ.М!$H$65:$DC$65,1,MATCH($B38,ПОДБОР_КВ.М!$H$2:$DC$2,0))*1000,0)</f>
        <v>0</v>
      </c>
      <c r="AE38" s="634">
        <f>IF(AD38=0,0,AD38/(Вводные!$G$12*1000)-1)</f>
        <v>0</v>
      </c>
      <c r="AF38" s="617">
        <f t="shared" si="18"/>
        <v>0</v>
      </c>
      <c r="AG38" s="618">
        <f t="shared" si="19"/>
        <v>0</v>
      </c>
      <c r="AH38" s="622">
        <f t="shared" si="20"/>
        <v>0</v>
      </c>
      <c r="AI38" s="623">
        <v>0</v>
      </c>
      <c r="AJ38" s="623">
        <f t="shared" si="6"/>
        <v>0</v>
      </c>
      <c r="AK38" s="623">
        <f t="shared" si="7"/>
        <v>0</v>
      </c>
      <c r="AL38" s="623">
        <v>0</v>
      </c>
      <c r="AM38" s="624">
        <v>0</v>
      </c>
      <c r="AN38" s="625">
        <f t="shared" si="8"/>
        <v>0</v>
      </c>
      <c r="AO38" s="622">
        <v>0</v>
      </c>
      <c r="AP38" s="623">
        <v>0</v>
      </c>
      <c r="AQ38" s="624">
        <v>0</v>
      </c>
      <c r="AR38" s="625">
        <v>0</v>
      </c>
      <c r="AS38" s="622">
        <v>0</v>
      </c>
      <c r="AT38" s="623">
        <v>0</v>
      </c>
      <c r="AU38" s="624">
        <v>0</v>
      </c>
      <c r="AV38" s="625">
        <v>0</v>
      </c>
      <c r="AW38" s="622">
        <v>0</v>
      </c>
      <c r="AX38" s="623">
        <v>0</v>
      </c>
      <c r="AY38" s="623">
        <v>0</v>
      </c>
      <c r="AZ38" s="624">
        <v>0</v>
      </c>
      <c r="BA38" s="625">
        <v>0</v>
      </c>
    </row>
    <row r="39" spans="1:53" ht="15.75" x14ac:dyDescent="0.25">
      <c r="A39" s="118" t="str">
        <f t="shared" si="0"/>
        <v>1Q2028</v>
      </c>
      <c r="B39" s="606">
        <f t="shared" si="9"/>
        <v>46784</v>
      </c>
      <c r="C39" s="188"/>
      <c r="D39" s="613">
        <f t="shared" si="1"/>
        <v>0</v>
      </c>
      <c r="E39" s="619">
        <f t="shared" si="1"/>
        <v>24691</v>
      </c>
      <c r="F39" s="620">
        <f t="shared" si="1"/>
        <v>0</v>
      </c>
      <c r="G39" s="620">
        <f t="shared" si="1"/>
        <v>0</v>
      </c>
      <c r="H39" s="620">
        <f t="shared" si="10"/>
        <v>0</v>
      </c>
      <c r="I39" s="615">
        <f t="shared" si="2"/>
        <v>0</v>
      </c>
      <c r="J39" s="616">
        <f t="shared" si="11"/>
        <v>0</v>
      </c>
      <c r="K39" s="617">
        <f t="shared" si="12"/>
        <v>0</v>
      </c>
      <c r="L39" s="618">
        <f t="shared" si="13"/>
        <v>0</v>
      </c>
      <c r="M39" s="619">
        <f>MAX(0,ТЭП!$G$26-SUM($O$21:O38))</f>
        <v>24691</v>
      </c>
      <c r="N39" s="620">
        <f>IFERROR(O39*ТЭП!$I$26/ТЭП!$G$26,0)</f>
        <v>0</v>
      </c>
      <c r="O39" s="620">
        <f>IFERROR(INDEX(ПОДБОР_КВ.М!$H$61:$DC$61,1,MATCH($B39,ПОДБОР_КВ.М!$H$2:$DC$2,0)),0)</f>
        <v>0</v>
      </c>
      <c r="P39" s="620">
        <f t="shared" si="14"/>
        <v>0</v>
      </c>
      <c r="Q39" s="615">
        <f>IFERROR(INDEX(ПОДБОР_КВ.М!$H$64:$DC$64,1,MATCH($B39,ПОДБОР_КВ.М!$H$2:$DC$2,0))*1000,0)</f>
        <v>0</v>
      </c>
      <c r="R39" s="629">
        <f>IF(Q39=0,0,Q39/(Вводные!$G$11*1000)-1)</f>
        <v>0</v>
      </c>
      <c r="S39" s="617">
        <f t="shared" si="15"/>
        <v>0</v>
      </c>
      <c r="T39" s="619">
        <f>IFERROR(INDEX(ПОДБОР_КВ.М!$H$88:$DC$88,1,MATCH($B39,ПОДБОР_КВ.М!$H$2:$DC$2,0)),0)</f>
        <v>0</v>
      </c>
      <c r="U39" s="615">
        <f>IFERROR(INDEX(ПОДБОР_КВ.М!$H$66:$DC$66,1,MATCH($B39,ПОДБОР_КВ.М!$H$2:$DC$2,0))*1000,0)</f>
        <v>0</v>
      </c>
      <c r="V39" s="616">
        <f>IF(U39=0,0,U39/(Вводные!$G$13*1000)-1)</f>
        <v>0</v>
      </c>
      <c r="W39" s="617">
        <f t="shared" si="16"/>
        <v>0</v>
      </c>
      <c r="X39" s="619">
        <f>IFERROR(INDEX(ПОДБОР_КВ.М!$H$91:$DC$91,1,MATCH($B39,ПОДБОР_КВ.М!$H$2:$DC$2,0)),0)</f>
        <v>0</v>
      </c>
      <c r="Y39" s="615">
        <f>IFERROR(INDEX(ПОДБОР_КВ.М!$H$67:$DC$67,1,MATCH($B39,ПОДБОР_КВ.М!$H$2:$DC$2,0))*1000,0)</f>
        <v>0</v>
      </c>
      <c r="Z39" s="616">
        <f>IF(Y39=0,0,Y39/(Вводные!$G$14*1000)-1)</f>
        <v>0</v>
      </c>
      <c r="AA39" s="617">
        <f t="shared" si="17"/>
        <v>0</v>
      </c>
      <c r="AB39" s="619">
        <f>IFERROR(INDEX(ПОДБОР_КВ.М!$H$85:$DC$85,1,MATCH($B39,ПОДБОР_КВ.М!$H$2:$DC$2,0)),0)</f>
        <v>0</v>
      </c>
      <c r="AC39" s="620">
        <f>SUM($AB$22:AB39)</f>
        <v>0</v>
      </c>
      <c r="AD39" s="615">
        <f>IFERROR(INDEX(ПОДБОР_КВ.М!$H$65:$DC$65,1,MATCH($B39,ПОДБОР_КВ.М!$H$2:$DC$2,0))*1000,0)</f>
        <v>0</v>
      </c>
      <c r="AE39" s="634">
        <f>IF(AD39=0,0,AD39/(Вводные!$G$12*1000)-1)</f>
        <v>0</v>
      </c>
      <c r="AF39" s="617">
        <f t="shared" si="18"/>
        <v>0</v>
      </c>
      <c r="AG39" s="618">
        <f t="shared" si="19"/>
        <v>0</v>
      </c>
      <c r="AH39" s="622">
        <f t="shared" si="20"/>
        <v>0</v>
      </c>
      <c r="AI39" s="623">
        <v>0</v>
      </c>
      <c r="AJ39" s="623">
        <f t="shared" si="6"/>
        <v>0</v>
      </c>
      <c r="AK39" s="623">
        <f t="shared" si="7"/>
        <v>0</v>
      </c>
      <c r="AL39" s="623">
        <v>0</v>
      </c>
      <c r="AM39" s="624">
        <v>0</v>
      </c>
      <c r="AN39" s="625">
        <f t="shared" si="8"/>
        <v>0</v>
      </c>
      <c r="AO39" s="622">
        <v>0</v>
      </c>
      <c r="AP39" s="623">
        <v>0</v>
      </c>
      <c r="AQ39" s="624">
        <v>0</v>
      </c>
      <c r="AR39" s="625">
        <v>0</v>
      </c>
      <c r="AS39" s="622">
        <v>0</v>
      </c>
      <c r="AT39" s="623">
        <v>0</v>
      </c>
      <c r="AU39" s="624">
        <v>0</v>
      </c>
      <c r="AV39" s="625">
        <v>0</v>
      </c>
      <c r="AW39" s="622">
        <v>0</v>
      </c>
      <c r="AX39" s="623">
        <v>0</v>
      </c>
      <c r="AY39" s="623">
        <v>0</v>
      </c>
      <c r="AZ39" s="624">
        <v>0</v>
      </c>
      <c r="BA39" s="625">
        <v>0</v>
      </c>
    </row>
    <row r="40" spans="1:53" ht="15.75" x14ac:dyDescent="0.25">
      <c r="A40" s="118" t="str">
        <f t="shared" si="0"/>
        <v>1Q2028</v>
      </c>
      <c r="B40" s="606">
        <f>EDATE(B39,1)</f>
        <v>46813</v>
      </c>
      <c r="C40" s="188"/>
      <c r="D40" s="613">
        <f t="shared" si="1"/>
        <v>631431341.43317628</v>
      </c>
      <c r="E40" s="619">
        <f t="shared" si="1"/>
        <v>24691</v>
      </c>
      <c r="F40" s="620">
        <f t="shared" si="1"/>
        <v>12.038680882717578</v>
      </c>
      <c r="G40" s="620">
        <f t="shared" si="1"/>
        <v>832.62484502851464</v>
      </c>
      <c r="H40" s="620">
        <f t="shared" si="10"/>
        <v>832.62484502851464</v>
      </c>
      <c r="I40" s="615">
        <f t="shared" si="2"/>
        <v>675000</v>
      </c>
      <c r="J40" s="616">
        <f t="shared" si="11"/>
        <v>0</v>
      </c>
      <c r="K40" s="617">
        <f t="shared" si="12"/>
        <v>562021770.39424741</v>
      </c>
      <c r="L40" s="618">
        <f t="shared" si="13"/>
        <v>631431341.43317628</v>
      </c>
      <c r="M40" s="619">
        <f>MAX(0,ТЭП!$G$26-SUM($O$21:O39))</f>
        <v>24691</v>
      </c>
      <c r="N40" s="620">
        <f>IFERROR(O40*ТЭП!$I$26/ТЭП!$G$26,0)</f>
        <v>12.038680882717578</v>
      </c>
      <c r="O40" s="620">
        <f>IFERROR(INDEX(ПОДБОР_КВ.М!$H$61:$DC$61,1,MATCH($B40,ПОДБОР_КВ.М!$H$2:$DC$2,0)),0)</f>
        <v>832.62484502851464</v>
      </c>
      <c r="P40" s="620">
        <f>SUM($O$22:O40)</f>
        <v>832.62484502851464</v>
      </c>
      <c r="Q40" s="615">
        <f>IFERROR(INDEX(ПОДБОР_КВ.М!$H$64:$DC$64,1,MATCH($B40,ПОДБОР_КВ.М!$H$2:$DC$2,0))*1000,0)</f>
        <v>675000</v>
      </c>
      <c r="R40" s="629">
        <f>IF(Q40=0,0,Q40/(Вводные!$G$11*1000)-1)</f>
        <v>0</v>
      </c>
      <c r="S40" s="617">
        <f t="shared" si="15"/>
        <v>562021770.39424741</v>
      </c>
      <c r="T40" s="619">
        <f>IFERROR(INDEX(ПОДБОР_КВ.М!$H$88:$DC$88,1,MATCH($B40,ПОДБОР_КВ.М!$H$2:$DC$2,0)),0)</f>
        <v>5.3954872303496151</v>
      </c>
      <c r="U40" s="615">
        <f>IFERROR(INDEX(ПОДБОР_КВ.М!$H$66:$DC$66,1,MATCH($B40,ПОДБОР_КВ.М!$H$2:$DC$2,0))*1000,0)</f>
        <v>4000000</v>
      </c>
      <c r="V40" s="616">
        <f>IF(U40=0,0,U40/(Вводные!$G$13*1000)-1)</f>
        <v>0</v>
      </c>
      <c r="W40" s="617">
        <f t="shared" si="16"/>
        <v>21581948.921398461</v>
      </c>
      <c r="X40" s="619">
        <f>IFERROR(INDEX(ПОДБОР_КВ.М!$H$91:$DC$91,1,MATCH($B40,ПОДБОР_КВ.М!$H$2:$DC$2,0)),0)</f>
        <v>0</v>
      </c>
      <c r="Y40" s="615">
        <f>IFERROR(INDEX(ПОДБОР_КВ.М!$H$67:$DC$67,1,MATCH($B40,ПОДБОР_КВ.М!$H$2:$DC$2,0))*1000,0)</f>
        <v>1000000</v>
      </c>
      <c r="Z40" s="616">
        <f>IF(Y40=0,0,Y40/(Вводные!$G$14*1000)-1)</f>
        <v>0</v>
      </c>
      <c r="AA40" s="617">
        <f t="shared" si="17"/>
        <v>0</v>
      </c>
      <c r="AB40" s="619">
        <f>IFERROR(INDEX(ПОДБОР_КВ.М!$H$85:$DC$85,1,MATCH($B40,ПОДБОР_КВ.М!$H$2:$DC$2,0)),0)</f>
        <v>73.580957103892871</v>
      </c>
      <c r="AC40" s="620">
        <f>SUM($AB$22:AB40)</f>
        <v>73.580957103892871</v>
      </c>
      <c r="AD40" s="615">
        <f>IFERROR(INDEX(ПОДБОР_КВ.М!$H$65:$DC$65,1,MATCH($B40,ПОДБОР_КВ.М!$H$2:$DC$2,0))*1000,0)</f>
        <v>650000</v>
      </c>
      <c r="AE40" s="634">
        <f>IF(AD40=0,0,AD40/(Вводные!$G$12*1000)-1)</f>
        <v>0</v>
      </c>
      <c r="AF40" s="617">
        <f t="shared" si="18"/>
        <v>47827622.117530368</v>
      </c>
      <c r="AG40" s="618">
        <f t="shared" si="19"/>
        <v>0</v>
      </c>
      <c r="AH40" s="622">
        <f t="shared" si="20"/>
        <v>0</v>
      </c>
      <c r="AI40" s="623">
        <v>0</v>
      </c>
      <c r="AJ40" s="623">
        <f t="shared" si="6"/>
        <v>0</v>
      </c>
      <c r="AK40" s="623">
        <f t="shared" si="7"/>
        <v>0</v>
      </c>
      <c r="AL40" s="623">
        <v>0</v>
      </c>
      <c r="AM40" s="624">
        <v>0</v>
      </c>
      <c r="AN40" s="625">
        <f t="shared" si="8"/>
        <v>0</v>
      </c>
      <c r="AO40" s="622">
        <v>0</v>
      </c>
      <c r="AP40" s="623">
        <v>0</v>
      </c>
      <c r="AQ40" s="624">
        <v>0</v>
      </c>
      <c r="AR40" s="625">
        <v>0</v>
      </c>
      <c r="AS40" s="622">
        <v>0</v>
      </c>
      <c r="AT40" s="623">
        <v>0</v>
      </c>
      <c r="AU40" s="624">
        <v>0</v>
      </c>
      <c r="AV40" s="625">
        <v>0</v>
      </c>
      <c r="AW40" s="622">
        <v>0</v>
      </c>
      <c r="AX40" s="623">
        <v>0</v>
      </c>
      <c r="AY40" s="623">
        <v>0</v>
      </c>
      <c r="AZ40" s="624">
        <v>0</v>
      </c>
      <c r="BA40" s="625">
        <v>0</v>
      </c>
    </row>
    <row r="41" spans="1:53" ht="15.75" x14ac:dyDescent="0.25">
      <c r="A41" s="118" t="str">
        <f t="shared" si="0"/>
        <v>2Q2028</v>
      </c>
      <c r="B41" s="606">
        <f t="shared" si="9"/>
        <v>46844</v>
      </c>
      <c r="C41" s="188"/>
      <c r="D41" s="613">
        <f t="shared" si="1"/>
        <v>645021625.59003615</v>
      </c>
      <c r="E41" s="619">
        <f t="shared" si="1"/>
        <v>23858.375154971487</v>
      </c>
      <c r="F41" s="620">
        <f t="shared" si="1"/>
        <v>12.164083808579219</v>
      </c>
      <c r="G41" s="620">
        <f t="shared" si="1"/>
        <v>841.29802049756177</v>
      </c>
      <c r="H41" s="620">
        <f t="shared" si="10"/>
        <v>1673.9228655260763</v>
      </c>
      <c r="I41" s="615">
        <f t="shared" si="2"/>
        <v>682419.47532417055</v>
      </c>
      <c r="J41" s="616">
        <f t="shared" si="11"/>
        <v>1.0991815295067431E-2</v>
      </c>
      <c r="K41" s="617">
        <f t="shared" si="12"/>
        <v>574118153.73920941</v>
      </c>
      <c r="L41" s="618">
        <f t="shared" si="13"/>
        <v>645021625.59003615</v>
      </c>
      <c r="M41" s="619">
        <f>MAX(0,ТЭП!$G$26-SUM($O$21:O40))</f>
        <v>23858.375154971487</v>
      </c>
      <c r="N41" s="620">
        <f>IFERROR(O41*ТЭП!$I$26/ТЭП!$G$26,0)</f>
        <v>12.164083808579219</v>
      </c>
      <c r="O41" s="620">
        <f>IFERROR(INDEX(ПОДБОР_КВ.М!$H$61:$DC$61,1,MATCH($B41,ПОДБОР_КВ.М!$H$2:$DC$2,0)),0)</f>
        <v>841.29802049756177</v>
      </c>
      <c r="P41" s="620">
        <f t="shared" si="14"/>
        <v>1673.9228655260763</v>
      </c>
      <c r="Q41" s="615">
        <f>IFERROR(INDEX(ПОДБОР_КВ.М!$H$64:$DC$64,1,MATCH($B41,ПОДБОР_КВ.М!$H$2:$DC$2,0))*1000,0)</f>
        <v>682419.47532417055</v>
      </c>
      <c r="R41" s="629">
        <f>IF(Q41=0,0,Q41/(Вводные!$G$11*1000)-1)</f>
        <v>1.0991815295067431E-2</v>
      </c>
      <c r="S41" s="617">
        <f t="shared" si="15"/>
        <v>574118153.73920941</v>
      </c>
      <c r="T41" s="619">
        <f>IFERROR(INDEX(ПОДБОР_КВ.М!$H$88:$DC$88,1,MATCH($B41,ПОДБОР_КВ.М!$H$2:$DC$2,0)),0)</f>
        <v>5.4516902223324237</v>
      </c>
      <c r="U41" s="615">
        <f>IFERROR(INDEX(ПОДБОР_КВ.М!$H$66:$DC$66,1,MATCH($B41,ПОДБОР_КВ.М!$H$2:$DC$2,0))*1000,0)</f>
        <v>4043967.26118027</v>
      </c>
      <c r="V41" s="616">
        <f>IF(U41=0,0,U41/(Вводные!$G$13*1000)-1)</f>
        <v>1.0991815295067431E-2</v>
      </c>
      <c r="W41" s="617">
        <f t="shared" si="16"/>
        <v>22046456.777208909</v>
      </c>
      <c r="X41" s="619">
        <f>IFERROR(INDEX(ПОДБОР_КВ.М!$H$91:$DC$91,1,MATCH($B41,ПОДБОР_КВ.М!$H$2:$DC$2,0)),0)</f>
        <v>0</v>
      </c>
      <c r="Y41" s="615">
        <f>IFERROR(INDEX(ПОДБОР_КВ.М!$H$67:$DC$67,1,MATCH($B41,ПОДБОР_КВ.М!$H$2:$DC$2,0))*1000,0)</f>
        <v>1010991.8152950675</v>
      </c>
      <c r="Z41" s="616">
        <f>IF(Y41=0,0,Y41/(Вводные!$G$14*1000)-1)</f>
        <v>1.0991815295067431E-2</v>
      </c>
      <c r="AA41" s="617">
        <f t="shared" si="17"/>
        <v>0</v>
      </c>
      <c r="AB41" s="619">
        <f>IFERROR(INDEX(ПОДБОР_КВ.М!$H$85:$DC$85,1,MATCH($B41,ПОДБОР_КВ.М!$H$2:$DC$2,0)),0)</f>
        <v>74.347425407058424</v>
      </c>
      <c r="AC41" s="620">
        <f>SUM($AB$22:AB41)</f>
        <v>147.92838251095128</v>
      </c>
      <c r="AD41" s="615">
        <f>IFERROR(INDEX(ПОДБОР_КВ.М!$H$65:$DC$65,1,MATCH($B41,ПОДБОР_КВ.М!$H$2:$DC$2,0))*1000,0)</f>
        <v>657144.67994179379</v>
      </c>
      <c r="AE41" s="634">
        <f>IF(AD41=0,0,AD41/(Вводные!$G$12*1000)-1)</f>
        <v>1.0991815295067431E-2</v>
      </c>
      <c r="AF41" s="617">
        <f t="shared" si="18"/>
        <v>48857015.073617794</v>
      </c>
      <c r="AG41" s="618">
        <f t="shared" si="19"/>
        <v>0</v>
      </c>
      <c r="AH41" s="622">
        <f t="shared" si="20"/>
        <v>0</v>
      </c>
      <c r="AI41" s="623">
        <v>0</v>
      </c>
      <c r="AJ41" s="623">
        <v>0</v>
      </c>
      <c r="AK41" s="623">
        <f t="shared" si="7"/>
        <v>0</v>
      </c>
      <c r="AL41" s="623">
        <v>0</v>
      </c>
      <c r="AM41" s="624">
        <v>0</v>
      </c>
      <c r="AN41" s="625">
        <f t="shared" si="8"/>
        <v>0</v>
      </c>
      <c r="AO41" s="614">
        <v>0</v>
      </c>
      <c r="AP41" s="623">
        <v>0</v>
      </c>
      <c r="AQ41" s="624">
        <v>0</v>
      </c>
      <c r="AR41" s="625">
        <f t="shared" ref="AR41:AR82" si="21">AO41*AP41</f>
        <v>0</v>
      </c>
      <c r="AS41" s="622">
        <v>0</v>
      </c>
      <c r="AT41" s="623">
        <v>0</v>
      </c>
      <c r="AU41" s="624">
        <v>0</v>
      </c>
      <c r="AV41" s="625">
        <f t="shared" ref="AV41:AV87" si="22">AS41*AT41</f>
        <v>0</v>
      </c>
      <c r="AW41" s="622">
        <v>0</v>
      </c>
      <c r="AX41" s="623">
        <v>0</v>
      </c>
      <c r="AY41" s="623">
        <v>0</v>
      </c>
      <c r="AZ41" s="624">
        <v>0</v>
      </c>
      <c r="BA41" s="625">
        <v>0</v>
      </c>
    </row>
    <row r="42" spans="1:53" ht="15.75" x14ac:dyDescent="0.25">
      <c r="A42" s="118" t="str">
        <f t="shared" si="0"/>
        <v>2Q2028</v>
      </c>
      <c r="B42" s="606">
        <f t="shared" si="9"/>
        <v>46874</v>
      </c>
      <c r="C42" s="188"/>
      <c r="D42" s="613">
        <f t="shared" si="1"/>
        <v>560009226.39706349</v>
      </c>
      <c r="E42" s="619">
        <f t="shared" si="1"/>
        <v>23017.077134473922</v>
      </c>
      <c r="F42" s="620">
        <f t="shared" si="1"/>
        <v>10.446063724274733</v>
      </c>
      <c r="G42" s="620">
        <f t="shared" si="1"/>
        <v>722.47551657161739</v>
      </c>
      <c r="H42" s="620">
        <f t="shared" si="10"/>
        <v>2396.3983820976937</v>
      </c>
      <c r="I42" s="615">
        <f t="shared" si="2"/>
        <v>689920.50415069063</v>
      </c>
      <c r="J42" s="616">
        <f t="shared" si="11"/>
        <v>2.2104450593615654E-2</v>
      </c>
      <c r="K42" s="617">
        <f t="shared" si="12"/>
        <v>498450672.62962091</v>
      </c>
      <c r="L42" s="618">
        <f t="shared" si="13"/>
        <v>560009226.39706349</v>
      </c>
      <c r="M42" s="619">
        <f>MAX(0,ТЭП!$G$26-SUM($O$21:O41))</f>
        <v>23017.077134473922</v>
      </c>
      <c r="N42" s="620">
        <f>IFERROR(O42*ТЭП!$I$26/ТЭП!$G$26,0)</f>
        <v>10.446063724274733</v>
      </c>
      <c r="O42" s="620">
        <f>IFERROR(INDEX(ПОДБОР_КВ.М!$H$61:$DC$61,1,MATCH($B42,ПОДБОР_КВ.М!$H$2:$DC$2,0)),0)</f>
        <v>722.47551657161739</v>
      </c>
      <c r="P42" s="620">
        <f t="shared" si="14"/>
        <v>2396.3983820976937</v>
      </c>
      <c r="Q42" s="615">
        <f>IFERROR(INDEX(ПОДБОР_КВ.М!$H$64:$DC$64,1,MATCH($B42,ПОДБОР_КВ.М!$H$2:$DC$2,0))*1000,0)</f>
        <v>689920.50415069063</v>
      </c>
      <c r="R42" s="629">
        <f>IF(Q42=0,0,Q42/(Вводные!$G$11*1000)-1)</f>
        <v>2.2104450593615654E-2</v>
      </c>
      <c r="S42" s="617">
        <f t="shared" si="15"/>
        <v>498450672.62962091</v>
      </c>
      <c r="T42" s="619">
        <f>IFERROR(INDEX(ПОДБОР_КВ.М!$H$88:$DC$88,1,MATCH($B42,ПОДБОР_КВ.М!$H$2:$DC$2,0)),0)</f>
        <v>4.6817092321679468</v>
      </c>
      <c r="U42" s="615">
        <f>IFERROR(INDEX(ПОДБОР_КВ.М!$H$66:$DC$66,1,MATCH($B42,ПОДБОР_КВ.М!$H$2:$DC$2,0))*1000,0)</f>
        <v>4088417.8023744626</v>
      </c>
      <c r="V42" s="616">
        <f>IF(U42=0,0,U42/(Вводные!$G$13*1000)-1)</f>
        <v>2.2104450593615654E-2</v>
      </c>
      <c r="W42" s="617">
        <f t="shared" si="16"/>
        <v>19140783.370336309</v>
      </c>
      <c r="X42" s="619">
        <f>IFERROR(INDEX(ПОДБОР_КВ.М!$H$91:$DC$91,1,MATCH($B42,ПОДБОР_КВ.М!$H$2:$DC$2,0)),0)</f>
        <v>0</v>
      </c>
      <c r="Y42" s="615">
        <f>IFERROR(INDEX(ПОДБОР_КВ.М!$H$67:$DC$67,1,MATCH($B42,ПОДБОР_КВ.М!$H$2:$DC$2,0))*1000,0)</f>
        <v>1022104.4505936156</v>
      </c>
      <c r="Z42" s="616">
        <f>IF(Y42=0,0,Y42/(Вводные!$G$14*1000)-1)</f>
        <v>2.2104450593615654E-2</v>
      </c>
      <c r="AA42" s="617">
        <f t="shared" si="17"/>
        <v>0</v>
      </c>
      <c r="AB42" s="619">
        <f>IFERROR(INDEX(ПОДБОР_КВ.М!$H$85:$DC$85,1,MATCH($B42,ПОДБОР_КВ.М!$H$2:$DC$2,0)),0)</f>
        <v>63.846809653690379</v>
      </c>
      <c r="AC42" s="620">
        <f>SUM($AB$22:AB42)</f>
        <v>211.77519216464165</v>
      </c>
      <c r="AD42" s="615">
        <f>IFERROR(INDEX(ПОДБОР_КВ.М!$H$65:$DC$65,1,MATCH($B42,ПОДБОР_КВ.М!$H$2:$DC$2,0))*1000,0)</f>
        <v>664367.89288585016</v>
      </c>
      <c r="AE42" s="634">
        <f>IF(AD42=0,0,AD42/(Вводные!$G$12*1000)-1)</f>
        <v>2.2104450593615654E-2</v>
      </c>
      <c r="AF42" s="617">
        <f t="shared" si="18"/>
        <v>42417770.39710623</v>
      </c>
      <c r="AG42" s="618" t="e">
        <f t="shared" si="19"/>
        <v>#DIV/0!</v>
      </c>
      <c r="AH42" s="622">
        <f t="shared" si="20"/>
        <v>0</v>
      </c>
      <c r="AI42" s="623">
        <v>0</v>
      </c>
      <c r="AJ42" s="623">
        <f t="shared" ref="AJ42:AJ74" si="23">AI42*$E$6</f>
        <v>0</v>
      </c>
      <c r="AK42" s="623">
        <f t="shared" si="7"/>
        <v>0</v>
      </c>
      <c r="AL42" s="623">
        <v>0</v>
      </c>
      <c r="AM42" s="624">
        <v>0</v>
      </c>
      <c r="AN42" s="625">
        <f t="shared" si="8"/>
        <v>0</v>
      </c>
      <c r="AO42" s="614" t="e">
        <f t="shared" ref="AO42:AO86" si="24">$E$8/$AH$41*AJ42</f>
        <v>#DIV/0!</v>
      </c>
      <c r="AP42" s="623">
        <f t="shared" ref="AP42:AP44" si="25">AP41*(1+AQ42)</f>
        <v>0</v>
      </c>
      <c r="AQ42" s="624">
        <v>0</v>
      </c>
      <c r="AR42" s="625" t="e">
        <f t="shared" si="21"/>
        <v>#DIV/0!</v>
      </c>
      <c r="AS42" s="622" t="e">
        <f t="shared" ref="AS42:AS87" si="26">$E$10/$AO$20*AO42</f>
        <v>#DIV/0!</v>
      </c>
      <c r="AT42" s="623">
        <f t="shared" ref="AT42:AT87" si="27">AT41*(1+AU42)</f>
        <v>0</v>
      </c>
      <c r="AU42" s="624">
        <v>0</v>
      </c>
      <c r="AV42" s="625" t="e">
        <f t="shared" si="22"/>
        <v>#DIV/0!</v>
      </c>
      <c r="AW42" s="622">
        <v>0</v>
      </c>
      <c r="AX42" s="623">
        <v>0</v>
      </c>
      <c r="AY42" s="623">
        <v>0</v>
      </c>
      <c r="AZ42" s="624">
        <v>0</v>
      </c>
      <c r="BA42" s="625">
        <v>0</v>
      </c>
    </row>
    <row r="43" spans="1:53" ht="15.75" x14ac:dyDescent="0.25">
      <c r="A43" s="118" t="str">
        <f t="shared" si="0"/>
        <v>2Q2028</v>
      </c>
      <c r="B43" s="606">
        <f t="shared" si="9"/>
        <v>46905</v>
      </c>
      <c r="C43" s="188"/>
      <c r="D43" s="613">
        <f t="shared" si="1"/>
        <v>571941935.6463083</v>
      </c>
      <c r="E43" s="619">
        <f t="shared" si="1"/>
        <v>22294.601617902306</v>
      </c>
      <c r="F43" s="620">
        <f t="shared" si="1"/>
        <v>10.55265621125713</v>
      </c>
      <c r="G43" s="620">
        <f t="shared" si="1"/>
        <v>729.84771572030752</v>
      </c>
      <c r="H43" s="620">
        <f t="shared" si="10"/>
        <v>3126.2460978180011</v>
      </c>
      <c r="I43" s="615">
        <f t="shared" si="2"/>
        <v>697503.98290059483</v>
      </c>
      <c r="J43" s="616">
        <f t="shared" si="11"/>
        <v>3.3339233926807044E-2</v>
      </c>
      <c r="K43" s="617">
        <f t="shared" si="12"/>
        <v>509071688.62581557</v>
      </c>
      <c r="L43" s="618">
        <f t="shared" si="13"/>
        <v>571941935.6463083</v>
      </c>
      <c r="M43" s="619">
        <f>MAX(0,ТЭП!$G$26-SUM($O$21:O42))</f>
        <v>22294.601617902306</v>
      </c>
      <c r="N43" s="620">
        <f>IFERROR(O43*ТЭП!$I$26/ТЭП!$G$26,0)</f>
        <v>10.55265621125713</v>
      </c>
      <c r="O43" s="620">
        <f>IFERROR(INDEX(ПОДБОР_КВ.М!$H$61:$DC$61,1,MATCH($B43,ПОДБОР_КВ.М!$H$2:$DC$2,0)),0)</f>
        <v>729.84771572030752</v>
      </c>
      <c r="P43" s="620">
        <f t="shared" si="14"/>
        <v>3126.2460978180011</v>
      </c>
      <c r="Q43" s="615">
        <f>IFERROR(INDEX(ПОДБОР_КВ.М!$H$64:$DC$64,1,MATCH($B43,ПОДБОР_КВ.М!$H$2:$DC$2,0))*1000,0)</f>
        <v>697503.98290059483</v>
      </c>
      <c r="R43" s="629">
        <f>IF(Q43=0,0,Q43/(Вводные!$G$11*1000)-1)</f>
        <v>3.3339233926807044E-2</v>
      </c>
      <c r="S43" s="617">
        <f t="shared" si="15"/>
        <v>509071688.62581557</v>
      </c>
      <c r="T43" s="619">
        <f>IFERROR(INDEX(ПОДБОР_КВ.М!$H$88:$DC$88,1,MATCH($B43,ПОДБОР_КВ.М!$H$2:$DC$2,0)),0)</f>
        <v>4.7294817753533351</v>
      </c>
      <c r="U43" s="615">
        <f>IFERROR(INDEX(ПОДБОР_КВ.М!$H$66:$DC$66,1,MATCH($B43,ПОДБОР_КВ.М!$H$2:$DC$2,0))*1000,0)</f>
        <v>4133356.9357072283</v>
      </c>
      <c r="V43" s="616">
        <f>IF(U43=0,0,U43/(Вводные!$G$13*1000)-1)</f>
        <v>3.3339233926807044E-2</v>
      </c>
      <c r="W43" s="617">
        <f t="shared" si="16"/>
        <v>19548636.298457645</v>
      </c>
      <c r="X43" s="619">
        <f>IFERROR(INDEX(ПОДБОР_КВ.М!$H$91:$DC$91,1,MATCH($B43,ПОДБОР_КВ.М!$H$2:$DC$2,0)),0)</f>
        <v>0</v>
      </c>
      <c r="Y43" s="615">
        <f>IFERROR(INDEX(ПОДБОР_КВ.М!$H$67:$DC$67,1,MATCH($B43,ПОДБОР_КВ.М!$H$2:$DC$2,0))*1000,0)</f>
        <v>1033339.2339268071</v>
      </c>
      <c r="Z43" s="616">
        <f>IF(Y43=0,0,Y43/(Вводные!$G$14*1000)-1)</f>
        <v>3.3339233926807044E-2</v>
      </c>
      <c r="AA43" s="617">
        <f t="shared" si="17"/>
        <v>0</v>
      </c>
      <c r="AB43" s="619">
        <f>IFERROR(INDEX(ПОДБОР_КВ.М!$H$85:$DC$85,1,MATCH($B43,ПОДБОР_КВ.М!$H$2:$DC$2,0)),0)</f>
        <v>64.498307711381116</v>
      </c>
      <c r="AC43" s="620">
        <f>SUM($AB$22:AB43)</f>
        <v>276.27349987602275</v>
      </c>
      <c r="AD43" s="615">
        <f>IFERROR(INDEX(ПОДБОР_КВ.М!$H$65:$DC$65,1,MATCH($B43,ПОДБОР_КВ.М!$H$2:$DC$2,0))*1000,0)</f>
        <v>671670.50205242459</v>
      </c>
      <c r="AE43" s="634">
        <f>IF(AD43=0,0,AD43/(Вводные!$G$12*1000)-1)</f>
        <v>3.3339233926807044E-2</v>
      </c>
      <c r="AF43" s="617">
        <f t="shared" si="18"/>
        <v>43321610.722035125</v>
      </c>
      <c r="AG43" s="618" t="e">
        <f t="shared" si="19"/>
        <v>#DIV/0!</v>
      </c>
      <c r="AH43" s="622">
        <f t="shared" si="20"/>
        <v>0</v>
      </c>
      <c r="AI43" s="623">
        <v>0</v>
      </c>
      <c r="AJ43" s="623">
        <f t="shared" si="23"/>
        <v>0</v>
      </c>
      <c r="AK43" s="623">
        <f t="shared" si="7"/>
        <v>0</v>
      </c>
      <c r="AL43" s="623">
        <v>0</v>
      </c>
      <c r="AM43" s="624">
        <v>0</v>
      </c>
      <c r="AN43" s="625">
        <f t="shared" si="8"/>
        <v>0</v>
      </c>
      <c r="AO43" s="614" t="e">
        <f t="shared" si="24"/>
        <v>#DIV/0!</v>
      </c>
      <c r="AP43" s="623">
        <f t="shared" si="25"/>
        <v>0</v>
      </c>
      <c r="AQ43" s="624">
        <v>0</v>
      </c>
      <c r="AR43" s="625" t="e">
        <f t="shared" si="21"/>
        <v>#DIV/0!</v>
      </c>
      <c r="AS43" s="622" t="e">
        <f t="shared" si="26"/>
        <v>#DIV/0!</v>
      </c>
      <c r="AT43" s="623">
        <f t="shared" si="27"/>
        <v>0</v>
      </c>
      <c r="AU43" s="624">
        <v>0</v>
      </c>
      <c r="AV43" s="625" t="e">
        <f t="shared" si="22"/>
        <v>#DIV/0!</v>
      </c>
      <c r="AW43" s="622">
        <v>0</v>
      </c>
      <c r="AX43" s="623">
        <v>0</v>
      </c>
      <c r="AY43" s="623">
        <v>0</v>
      </c>
      <c r="AZ43" s="624">
        <v>0</v>
      </c>
      <c r="BA43" s="625">
        <v>0</v>
      </c>
    </row>
    <row r="44" spans="1:53" ht="15.75" x14ac:dyDescent="0.25">
      <c r="A44" s="118" t="str">
        <f t="shared" si="0"/>
        <v>3Q2028</v>
      </c>
      <c r="B44" s="606">
        <f t="shared" si="9"/>
        <v>46935</v>
      </c>
      <c r="C44" s="188"/>
      <c r="D44" s="613">
        <f t="shared" si="1"/>
        <v>584069308.85094535</v>
      </c>
      <c r="E44" s="619">
        <f t="shared" si="1"/>
        <v>21564.753902181998</v>
      </c>
      <c r="F44" s="620">
        <f t="shared" si="1"/>
        <v>10.659248698239523</v>
      </c>
      <c r="G44" s="620">
        <f t="shared" si="1"/>
        <v>737.21991486899742</v>
      </c>
      <c r="H44" s="620">
        <f t="shared" si="10"/>
        <v>3863.4660126869985</v>
      </c>
      <c r="I44" s="615">
        <f t="shared" si="2"/>
        <v>705170.81784821197</v>
      </c>
      <c r="J44" s="616">
        <f t="shared" si="11"/>
        <v>4.469750792327698E-2</v>
      </c>
      <c r="K44" s="617">
        <f t="shared" si="12"/>
        <v>519865970.30216014</v>
      </c>
      <c r="L44" s="618">
        <f t="shared" si="13"/>
        <v>584069308.85094535</v>
      </c>
      <c r="M44" s="619">
        <f>MAX(0,ТЭП!$G$26-SUM($O$21:O43))</f>
        <v>21564.753902181998</v>
      </c>
      <c r="N44" s="620">
        <f>IFERROR(O44*ТЭП!$I$26/ТЭП!$G$26,0)</f>
        <v>10.659248698239523</v>
      </c>
      <c r="O44" s="620">
        <f>IFERROR(INDEX(ПОДБОР_КВ.М!$H$61:$DC$61,1,MATCH($B44,ПОДБОР_КВ.М!$H$2:$DC$2,0)),0)</f>
        <v>737.21991486899742</v>
      </c>
      <c r="P44" s="620">
        <f t="shared" si="14"/>
        <v>3863.4660126869985</v>
      </c>
      <c r="Q44" s="615">
        <f>IFERROR(INDEX(ПОДБОР_КВ.М!$H$64:$DC$64,1,MATCH($B44,ПОДБОР_КВ.М!$H$2:$DC$2,0))*1000,0)</f>
        <v>705170.81784821197</v>
      </c>
      <c r="R44" s="629">
        <f>IF(Q44=0,0,Q44/(Вводные!$G$11*1000)-1)</f>
        <v>4.469750792327698E-2</v>
      </c>
      <c r="S44" s="617">
        <f t="shared" si="15"/>
        <v>519865970.30216014</v>
      </c>
      <c r="T44" s="619">
        <f>IFERROR(INDEX(ПОДБОР_КВ.М!$H$88:$DC$88,1,MATCH($B44,ПОДБОР_КВ.М!$H$2:$DC$2,0)),0)</f>
        <v>4.7772543185387226</v>
      </c>
      <c r="U44" s="615">
        <f>IFERROR(INDEX(ПОДБОР_КВ.М!$H$66:$DC$66,1,MATCH($B44,ПОДБОР_КВ.М!$H$2:$DC$2,0))*1000,0)</f>
        <v>4178790.0316931084</v>
      </c>
      <c r="V44" s="616">
        <f>IF(U44=0,0,U44/(Вводные!$G$13*1000)-1)</f>
        <v>4.4697507923277202E-2</v>
      </c>
      <c r="W44" s="617">
        <f t="shared" si="16"/>
        <v>19963142.725172468</v>
      </c>
      <c r="X44" s="619">
        <f>IFERROR(INDEX(ПОДБОР_КВ.М!$H$91:$DC$91,1,MATCH($B44,ПОДБОР_КВ.М!$H$2:$DC$2,0)),0)</f>
        <v>0</v>
      </c>
      <c r="Y44" s="615">
        <f>IFERROR(INDEX(ПОДБОР_КВ.М!$H$67:$DC$67,1,MATCH($B44,ПОДБОР_КВ.М!$H$2:$DC$2,0))*1000,0)</f>
        <v>1044697.5079232771</v>
      </c>
      <c r="Z44" s="616">
        <f>IF(Y44=0,0,Y44/(Вводные!$G$14*1000)-1)</f>
        <v>4.4697507923277202E-2</v>
      </c>
      <c r="AA44" s="617">
        <f t="shared" si="17"/>
        <v>0</v>
      </c>
      <c r="AB44" s="619">
        <f>IFERROR(INDEX(ПОДБОР_КВ.М!$H$85:$DC$85,1,MATCH($B44,ПОДБОР_КВ.М!$H$2:$DC$2,0)),0)</f>
        <v>65.149805769071818</v>
      </c>
      <c r="AC44" s="620">
        <f>SUM($AB$22:AB44)</f>
        <v>341.42330564509456</v>
      </c>
      <c r="AD44" s="615">
        <f>IFERROR(INDEX(ПОДБОР_КВ.М!$H$65:$DC$65,1,MATCH($B44,ПОДБОР_КВ.М!$H$2:$DC$2,0))*1000,0)</f>
        <v>679053.38015013002</v>
      </c>
      <c r="AE44" s="634">
        <f>IF(AD44=0,0,AD44/(Вводные!$G$12*1000)-1)</f>
        <v>4.469750792327698E-2</v>
      </c>
      <c r="AF44" s="617">
        <f t="shared" si="18"/>
        <v>44240195.82361266</v>
      </c>
      <c r="AG44" s="618" t="e">
        <f t="shared" si="19"/>
        <v>#DIV/0!</v>
      </c>
      <c r="AH44" s="622">
        <f t="shared" si="20"/>
        <v>0</v>
      </c>
      <c r="AI44" s="623">
        <v>0</v>
      </c>
      <c r="AJ44" s="623">
        <f t="shared" si="23"/>
        <v>0</v>
      </c>
      <c r="AK44" s="623">
        <f t="shared" si="7"/>
        <v>0</v>
      </c>
      <c r="AL44" s="623">
        <v>0</v>
      </c>
      <c r="AM44" s="624">
        <v>0</v>
      </c>
      <c r="AN44" s="625">
        <f t="shared" si="8"/>
        <v>0</v>
      </c>
      <c r="AO44" s="614" t="e">
        <f t="shared" si="24"/>
        <v>#DIV/0!</v>
      </c>
      <c r="AP44" s="623">
        <f t="shared" si="25"/>
        <v>0</v>
      </c>
      <c r="AQ44" s="624">
        <v>0</v>
      </c>
      <c r="AR44" s="625" t="e">
        <f t="shared" si="21"/>
        <v>#DIV/0!</v>
      </c>
      <c r="AS44" s="622" t="e">
        <f t="shared" si="26"/>
        <v>#DIV/0!</v>
      </c>
      <c r="AT44" s="623">
        <f t="shared" si="27"/>
        <v>0</v>
      </c>
      <c r="AU44" s="624">
        <v>0</v>
      </c>
      <c r="AV44" s="625" t="e">
        <f t="shared" si="22"/>
        <v>#DIV/0!</v>
      </c>
      <c r="AW44" s="622">
        <v>0</v>
      </c>
      <c r="AX44" s="623">
        <f t="shared" ref="AX44:AX74" si="28">AX43+AW44</f>
        <v>0</v>
      </c>
      <c r="AY44" s="623">
        <v>0</v>
      </c>
      <c r="AZ44" s="624">
        <v>0</v>
      </c>
      <c r="BA44" s="625">
        <f t="shared" ref="BA44:BA74" si="29">AW44*AY44</f>
        <v>0</v>
      </c>
    </row>
    <row r="45" spans="1:53" ht="15.75" x14ac:dyDescent="0.25">
      <c r="A45" s="118" t="str">
        <f t="shared" si="0"/>
        <v>3Q2028</v>
      </c>
      <c r="B45" s="606">
        <f t="shared" si="9"/>
        <v>46966</v>
      </c>
      <c r="C45" s="188"/>
      <c r="D45" s="613">
        <f t="shared" si="1"/>
        <v>596394183.72148597</v>
      </c>
      <c r="E45" s="619">
        <f t="shared" si="1"/>
        <v>20827.533987313</v>
      </c>
      <c r="F45" s="620">
        <f t="shared" si="1"/>
        <v>10.765841185221916</v>
      </c>
      <c r="G45" s="620">
        <f t="shared" si="1"/>
        <v>744.59211401768732</v>
      </c>
      <c r="H45" s="620">
        <f t="shared" si="10"/>
        <v>4608.0581267046855</v>
      </c>
      <c r="I45" s="615">
        <f t="shared" si="2"/>
        <v>712921.92522947106</v>
      </c>
      <c r="J45" s="616">
        <f t="shared" si="11"/>
        <v>5.6180629969586837E-2</v>
      </c>
      <c r="K45" s="617">
        <f t="shared" si="12"/>
        <v>530836043.43617147</v>
      </c>
      <c r="L45" s="618">
        <f t="shared" si="13"/>
        <v>596394183.72148597</v>
      </c>
      <c r="M45" s="619">
        <f>MAX(0,ТЭП!$G$26-SUM($O$21:O44))</f>
        <v>20827.533987313</v>
      </c>
      <c r="N45" s="620">
        <f>IFERROR(O45*ТЭП!$I$26/ТЭП!$G$26,0)</f>
        <v>10.765841185221916</v>
      </c>
      <c r="O45" s="620">
        <f>IFERROR(INDEX(ПОДБОР_КВ.М!$H$61:$DC$61,1,MATCH($B45,ПОДБОР_КВ.М!$H$2:$DC$2,0)),0)</f>
        <v>744.59211401768732</v>
      </c>
      <c r="P45" s="620">
        <f>SUM($O$22:O45)</f>
        <v>4608.0581267046855</v>
      </c>
      <c r="Q45" s="615">
        <f>IFERROR(INDEX(ПОДБОР_КВ.М!$H$64:$DC$64,1,MATCH($B45,ПОДБОР_КВ.М!$H$2:$DC$2,0))*1000,0)</f>
        <v>712921.92522947106</v>
      </c>
      <c r="R45" s="629">
        <f>IF(Q45=0,0,Q45/(Вводные!$G$11*1000)-1)</f>
        <v>5.6180629969586837E-2</v>
      </c>
      <c r="S45" s="617">
        <f t="shared" si="15"/>
        <v>530836043.43617147</v>
      </c>
      <c r="T45" s="619">
        <f>IFERROR(INDEX(ПОДБОР_КВ.М!$H$88:$DC$88,1,MATCH($B45,ПОДБОР_КВ.М!$H$2:$DC$2,0)),0)</f>
        <v>4.8250268617241083</v>
      </c>
      <c r="U45" s="615">
        <f>IFERROR(INDEX(ПОДБОР_КВ.М!$H$66:$DC$66,1,MATCH($B45,ПОДБОР_КВ.М!$H$2:$DC$2,0))*1000,0)</f>
        <v>4224722.5198783474</v>
      </c>
      <c r="V45" s="616">
        <f>IF(U45=0,0,U45/(Вводные!$G$13*1000)-1)</f>
        <v>5.6180629969586837E-2</v>
      </c>
      <c r="W45" s="617">
        <f t="shared" si="16"/>
        <v>20384399.64174379</v>
      </c>
      <c r="X45" s="619">
        <f>IFERROR(INDEX(ПОДБОР_КВ.М!$H$91:$DC$91,1,MATCH($B45,ПОДБОР_КВ.М!$H$2:$DC$2,0)),0)</f>
        <v>0</v>
      </c>
      <c r="Y45" s="615">
        <f>IFERROR(INDEX(ПОДБОР_КВ.М!$H$67:$DC$67,1,MATCH($B45,ПОДБОР_КВ.М!$H$2:$DC$2,0))*1000,0)</f>
        <v>1056180.6299695869</v>
      </c>
      <c r="Z45" s="616">
        <f>IF(Y45=0,0,Y45/(Вводные!$G$14*1000)-1)</f>
        <v>5.6180629969586837E-2</v>
      </c>
      <c r="AA45" s="617">
        <f t="shared" si="17"/>
        <v>0</v>
      </c>
      <c r="AB45" s="619">
        <f>IFERROR(INDEX(ПОДБОР_КВ.М!$H$85:$DC$85,1,MATCH($B45,ПОДБОР_КВ.М!$H$2:$DC$2,0)),0)</f>
        <v>65.801303826762535</v>
      </c>
      <c r="AC45" s="620">
        <f>SUM($AB$22:AB45)</f>
        <v>407.22460947185709</v>
      </c>
      <c r="AD45" s="615">
        <f>IFERROR(INDEX(ПОДБОР_КВ.М!$H$65:$DC$65,1,MATCH($B45,ПОДБОР_КВ.М!$H$2:$DC$2,0))*1000,0)</f>
        <v>686517.40948023146</v>
      </c>
      <c r="AE45" s="634">
        <f>IF(AD45=0,0,AD45/(Вводные!$G$12*1000)-1)</f>
        <v>5.6180629969586837E-2</v>
      </c>
      <c r="AF45" s="617">
        <f t="shared" si="18"/>
        <v>45173740.643570654</v>
      </c>
      <c r="AG45" s="618" t="e">
        <f t="shared" si="19"/>
        <v>#DIV/0!</v>
      </c>
      <c r="AH45" s="622">
        <f t="shared" si="20"/>
        <v>0</v>
      </c>
      <c r="AI45" s="623">
        <v>0</v>
      </c>
      <c r="AJ45" s="623">
        <f t="shared" si="23"/>
        <v>0</v>
      </c>
      <c r="AK45" s="623">
        <f t="shared" si="7"/>
        <v>0</v>
      </c>
      <c r="AL45" s="623">
        <v>0</v>
      </c>
      <c r="AM45" s="624">
        <v>0</v>
      </c>
      <c r="AN45" s="625">
        <f t="shared" si="8"/>
        <v>0</v>
      </c>
      <c r="AO45" s="614" t="e">
        <f t="shared" si="24"/>
        <v>#DIV/0!</v>
      </c>
      <c r="AP45" s="623">
        <f t="shared" ref="AP45:AP82" si="30">AP44*(1+AQ45)</f>
        <v>0</v>
      </c>
      <c r="AQ45" s="624">
        <v>0</v>
      </c>
      <c r="AR45" s="625" t="e">
        <f t="shared" si="21"/>
        <v>#DIV/0!</v>
      </c>
      <c r="AS45" s="622" t="e">
        <f t="shared" si="26"/>
        <v>#DIV/0!</v>
      </c>
      <c r="AT45" s="623">
        <f t="shared" si="27"/>
        <v>0</v>
      </c>
      <c r="AU45" s="624">
        <v>0</v>
      </c>
      <c r="AV45" s="625" t="e">
        <f t="shared" si="22"/>
        <v>#DIV/0!</v>
      </c>
      <c r="AW45" s="622">
        <v>0</v>
      </c>
      <c r="AX45" s="623">
        <f t="shared" si="28"/>
        <v>0</v>
      </c>
      <c r="AY45" s="623">
        <f t="shared" ref="AY45:AY74" si="31">AY44*(1+AZ45)</f>
        <v>0</v>
      </c>
      <c r="AZ45" s="624">
        <v>0</v>
      </c>
      <c r="BA45" s="625">
        <f t="shared" si="29"/>
        <v>0</v>
      </c>
    </row>
    <row r="46" spans="1:53" ht="15.75" x14ac:dyDescent="0.25">
      <c r="A46" s="118" t="str">
        <f t="shared" si="0"/>
        <v>3Q2028</v>
      </c>
      <c r="B46" s="606">
        <f t="shared" si="9"/>
        <v>46997</v>
      </c>
      <c r="C46" s="188"/>
      <c r="D46" s="613">
        <f t="shared" si="1"/>
        <v>716375808.03802562</v>
      </c>
      <c r="E46" s="619">
        <f t="shared" si="1"/>
        <v>20082.941873295313</v>
      </c>
      <c r="F46" s="620">
        <f t="shared" si="1"/>
        <v>12.791098437887428</v>
      </c>
      <c r="G46" s="620">
        <f t="shared" si="1"/>
        <v>884.66389784279681</v>
      </c>
      <c r="H46" s="620">
        <f t="shared" si="10"/>
        <v>5492.7220245474819</v>
      </c>
      <c r="I46" s="615">
        <f t="shared" si="2"/>
        <v>720758.23135139723</v>
      </c>
      <c r="J46" s="616">
        <f t="shared" si="11"/>
        <v>6.7789972372440443E-2</v>
      </c>
      <c r="K46" s="617">
        <f t="shared" si="12"/>
        <v>637628786.34960735</v>
      </c>
      <c r="L46" s="618">
        <f t="shared" si="13"/>
        <v>716375808.03802562</v>
      </c>
      <c r="M46" s="619">
        <f>MAX(0,ТЭП!$G$26-SUM($O$21:O45))</f>
        <v>20082.941873295313</v>
      </c>
      <c r="N46" s="620">
        <f>IFERROR(O46*ТЭП!$I$26/ТЭП!$G$26,0)</f>
        <v>12.791098437887428</v>
      </c>
      <c r="O46" s="620">
        <f>IFERROR(INDEX(ПОДБОР_КВ.М!$H$61:$DC$61,1,MATCH($B46,ПОДБОР_КВ.М!$H$2:$DC$2,0)),0)</f>
        <v>884.66389784279681</v>
      </c>
      <c r="P46" s="620">
        <f t="shared" si="14"/>
        <v>5492.7220245474819</v>
      </c>
      <c r="Q46" s="615">
        <f>IFERROR(INDEX(ПОДБОР_КВ.М!$H$64:$DC$64,1,MATCH($B46,ПОДБОР_КВ.М!$H$2:$DC$2,0))*1000,0)</f>
        <v>720758.23135139723</v>
      </c>
      <c r="R46" s="629">
        <f>IF(Q46=0,0,Q46/(Вводные!$G$11*1000)-1)</f>
        <v>6.7789972372440443E-2</v>
      </c>
      <c r="S46" s="617">
        <f t="shared" si="15"/>
        <v>637628786.34960735</v>
      </c>
      <c r="T46" s="619">
        <f>IFERROR(INDEX(ПОДБОР_КВ.М!$H$88:$DC$88,1,MATCH($B46,ПОДБОР_КВ.М!$H$2:$DC$2,0)),0)</f>
        <v>5.7327051822464661</v>
      </c>
      <c r="U46" s="615">
        <f>IFERROR(INDEX(ПОДБОР_КВ.М!$H$66:$DC$66,1,MATCH($B46,ПОДБОР_КВ.М!$H$2:$DC$2,0))*1000,0)</f>
        <v>4271159.8894897616</v>
      </c>
      <c r="V46" s="616">
        <f>IF(U46=0,0,U46/(Вводные!$G$13*1000)-1)</f>
        <v>6.7789972372440443E-2</v>
      </c>
      <c r="W46" s="617">
        <f t="shared" si="16"/>
        <v>24485300.432681199</v>
      </c>
      <c r="X46" s="619">
        <f>IFERROR(INDEX(ПОДБОР_КВ.М!$H$91:$DC$91,1,MATCH($B46,ПОДБОР_КВ.М!$H$2:$DC$2,0)),0)</f>
        <v>0</v>
      </c>
      <c r="Y46" s="615">
        <f>IFERROR(INDEX(ПОДБОР_КВ.М!$H$67:$DC$67,1,MATCH($B46,ПОДБОР_КВ.М!$H$2:$DC$2,0))*1000,0)</f>
        <v>1067789.9723724404</v>
      </c>
      <c r="Z46" s="616">
        <f>IF(Y46=0,0,Y46/(Вводные!$G$14*1000)-1)</f>
        <v>6.7789972372440443E-2</v>
      </c>
      <c r="AA46" s="617">
        <f t="shared" si="17"/>
        <v>0</v>
      </c>
      <c r="AB46" s="619">
        <f>IFERROR(INDEX(ПОДБОР_КВ.М!$H$85:$DC$85,1,MATCH($B46,ПОДБОР_КВ.М!$H$2:$DC$2,0)),0)</f>
        <v>78.179766922886174</v>
      </c>
      <c r="AC46" s="620">
        <f>SUM($AB$22:AB46)</f>
        <v>485.40437639474328</v>
      </c>
      <c r="AD46" s="615">
        <f>IFERROR(INDEX(ПОДБОР_КВ.М!$H$65:$DC$65,1,MATCH($B46,ПОДБОР_КВ.М!$H$2:$DC$2,0))*1000,0)</f>
        <v>694063.48204208631</v>
      </c>
      <c r="AE46" s="634">
        <f>IF(AD46=0,0,AD46/(Вводные!$G$12*1000)-1)</f>
        <v>6.7789972372440443E-2</v>
      </c>
      <c r="AF46" s="617">
        <f t="shared" si="18"/>
        <v>54261721.255737104</v>
      </c>
      <c r="AG46" s="618" t="e">
        <f t="shared" si="19"/>
        <v>#DIV/0!</v>
      </c>
      <c r="AH46" s="622">
        <f t="shared" si="20"/>
        <v>0</v>
      </c>
      <c r="AI46" s="623">
        <v>0</v>
      </c>
      <c r="AJ46" s="623">
        <f t="shared" si="23"/>
        <v>0</v>
      </c>
      <c r="AK46" s="623">
        <f t="shared" si="7"/>
        <v>0</v>
      </c>
      <c r="AL46" s="623">
        <v>0</v>
      </c>
      <c r="AM46" s="624">
        <v>0</v>
      </c>
      <c r="AN46" s="625">
        <f t="shared" si="8"/>
        <v>0</v>
      </c>
      <c r="AO46" s="614" t="e">
        <f t="shared" si="24"/>
        <v>#DIV/0!</v>
      </c>
      <c r="AP46" s="623">
        <f t="shared" si="30"/>
        <v>0</v>
      </c>
      <c r="AQ46" s="624">
        <v>0</v>
      </c>
      <c r="AR46" s="625" t="e">
        <f t="shared" si="21"/>
        <v>#DIV/0!</v>
      </c>
      <c r="AS46" s="622" t="e">
        <f t="shared" si="26"/>
        <v>#DIV/0!</v>
      </c>
      <c r="AT46" s="623">
        <f t="shared" si="27"/>
        <v>0</v>
      </c>
      <c r="AU46" s="624">
        <v>0</v>
      </c>
      <c r="AV46" s="625" t="e">
        <f t="shared" si="22"/>
        <v>#DIV/0!</v>
      </c>
      <c r="AW46" s="622">
        <v>0</v>
      </c>
      <c r="AX46" s="623">
        <f t="shared" si="28"/>
        <v>0</v>
      </c>
      <c r="AY46" s="623">
        <f t="shared" si="31"/>
        <v>0</v>
      </c>
      <c r="AZ46" s="624">
        <v>0</v>
      </c>
      <c r="BA46" s="625">
        <f t="shared" si="29"/>
        <v>0</v>
      </c>
    </row>
    <row r="47" spans="1:53" ht="15.75" x14ac:dyDescent="0.25">
      <c r="A47" s="118" t="str">
        <f t="shared" si="0"/>
        <v>4Q2028</v>
      </c>
      <c r="B47" s="606">
        <f t="shared" si="9"/>
        <v>47027</v>
      </c>
      <c r="C47" s="188"/>
      <c r="D47" s="613">
        <f t="shared" si="1"/>
        <v>731350569.56851923</v>
      </c>
      <c r="E47" s="619">
        <f t="shared" si="1"/>
        <v>19198.277975452518</v>
      </c>
      <c r="F47" s="620">
        <f t="shared" si="1"/>
        <v>12.91650136374907</v>
      </c>
      <c r="G47" s="620">
        <f t="shared" si="1"/>
        <v>893.33707331184394</v>
      </c>
      <c r="H47" s="620">
        <f t="shared" si="10"/>
        <v>6386.0590978593254</v>
      </c>
      <c r="I47" s="615">
        <f t="shared" si="2"/>
        <v>728680.67270281143</v>
      </c>
      <c r="J47" s="616">
        <f t="shared" si="11"/>
        <v>7.9526922522683563E-2</v>
      </c>
      <c r="K47" s="617">
        <f t="shared" si="12"/>
        <v>650957459.53123522</v>
      </c>
      <c r="L47" s="618">
        <f t="shared" si="13"/>
        <v>731350569.56851923</v>
      </c>
      <c r="M47" s="619">
        <f>MAX(0,ТЭП!$G$26-SUM($O$21:O46))</f>
        <v>19198.277975452518</v>
      </c>
      <c r="N47" s="620">
        <f>IFERROR(O47*ТЭП!$I$26/ТЭП!$G$26,0)</f>
        <v>12.91650136374907</v>
      </c>
      <c r="O47" s="620">
        <f>IFERROR(INDEX(ПОДБОР_КВ.М!$H$61:$DC$61,1,MATCH($B47,ПОДБОР_КВ.М!$H$2:$DC$2,0)),0)</f>
        <v>893.33707331184394</v>
      </c>
      <c r="P47" s="620">
        <f t="shared" si="14"/>
        <v>6386.0590978593254</v>
      </c>
      <c r="Q47" s="615">
        <f>IFERROR(INDEX(ПОДБОР_КВ.М!$H$64:$DC$64,1,MATCH($B47,ПОДБОР_КВ.М!$H$2:$DC$2,0))*1000,0)</f>
        <v>728680.67270281143</v>
      </c>
      <c r="R47" s="629">
        <f>IF(Q47=0,0,Q47/(Вводные!$G$11*1000)-1)</f>
        <v>7.9526922522683563E-2</v>
      </c>
      <c r="S47" s="617">
        <f t="shared" si="15"/>
        <v>650957459.53123522</v>
      </c>
      <c r="T47" s="619">
        <f>IFERROR(INDEX(ПОДБОР_КВ.М!$H$88:$DC$88,1,MATCH($B47,ПОДБОР_КВ.М!$H$2:$DC$2,0)),0)</f>
        <v>5.7889081742292747</v>
      </c>
      <c r="U47" s="615">
        <f>IFERROR(INDEX(ПОДБОР_КВ.М!$H$66:$DC$66,1,MATCH($B47,ПОДБОР_КВ.М!$H$2:$DC$2,0))*1000,0)</f>
        <v>4318107.6900907345</v>
      </c>
      <c r="V47" s="616">
        <f>IF(U47=0,0,U47/(Вводные!$G$13*1000)-1)</f>
        <v>7.9526922522683563E-2</v>
      </c>
      <c r="W47" s="617">
        <f t="shared" si="16"/>
        <v>24997128.904368546</v>
      </c>
      <c r="X47" s="619">
        <f>IFERROR(INDEX(ПОДБОР_КВ.М!$H$91:$DC$91,1,MATCH($B47,ПОДБОР_КВ.М!$H$2:$DC$2,0)),0)</f>
        <v>0</v>
      </c>
      <c r="Y47" s="615">
        <f>IFERROR(INDEX(ПОДБОР_КВ.М!$H$67:$DC$67,1,MATCH($B47,ПОДБОР_КВ.М!$H$2:$DC$2,0))*1000,0)</f>
        <v>1079526.9225226836</v>
      </c>
      <c r="Z47" s="616">
        <f>IF(Y47=0,0,Y47/(Вводные!$G$14*1000)-1)</f>
        <v>7.9526922522683563E-2</v>
      </c>
      <c r="AA47" s="617">
        <f t="shared" si="17"/>
        <v>0</v>
      </c>
      <c r="AB47" s="619">
        <f>IFERROR(INDEX(ПОДБОР_КВ.М!$H$85:$DC$85,1,MATCH($B47,ПОДБОР_КВ.М!$H$2:$DC$2,0)),0)</f>
        <v>78.946235226051741</v>
      </c>
      <c r="AC47" s="620">
        <f>SUM($AB$22:AB47)</f>
        <v>564.35061162079501</v>
      </c>
      <c r="AD47" s="615">
        <f>IFERROR(INDEX(ПОДБОР_КВ.М!$H$65:$DC$65,1,MATCH($B47,ПОДБОР_КВ.М!$H$2:$DC$2,0))*1000,0)</f>
        <v>701692.4996397444</v>
      </c>
      <c r="AE47" s="634">
        <f>IF(AD47=0,0,AD47/(Вводные!$G$12*1000)-1)</f>
        <v>7.9526922522683785E-2</v>
      </c>
      <c r="AF47" s="617">
        <f t="shared" si="18"/>
        <v>55395981.132915489</v>
      </c>
      <c r="AG47" s="618" t="e">
        <f t="shared" si="19"/>
        <v>#DIV/0!</v>
      </c>
      <c r="AH47" s="622">
        <f t="shared" si="20"/>
        <v>0</v>
      </c>
      <c r="AI47" s="623">
        <v>0</v>
      </c>
      <c r="AJ47" s="623">
        <f t="shared" si="23"/>
        <v>0</v>
      </c>
      <c r="AK47" s="623">
        <f t="shared" si="7"/>
        <v>0</v>
      </c>
      <c r="AL47" s="623">
        <v>0</v>
      </c>
      <c r="AM47" s="624">
        <v>0</v>
      </c>
      <c r="AN47" s="625">
        <f t="shared" si="8"/>
        <v>0</v>
      </c>
      <c r="AO47" s="614" t="e">
        <f t="shared" si="24"/>
        <v>#DIV/0!</v>
      </c>
      <c r="AP47" s="623">
        <f t="shared" si="30"/>
        <v>0</v>
      </c>
      <c r="AQ47" s="624">
        <v>0</v>
      </c>
      <c r="AR47" s="625" t="e">
        <f t="shared" si="21"/>
        <v>#DIV/0!</v>
      </c>
      <c r="AS47" s="622" t="e">
        <f t="shared" si="26"/>
        <v>#DIV/0!</v>
      </c>
      <c r="AT47" s="623">
        <f t="shared" si="27"/>
        <v>0</v>
      </c>
      <c r="AU47" s="624">
        <v>0</v>
      </c>
      <c r="AV47" s="625" t="e">
        <f t="shared" si="22"/>
        <v>#DIV/0!</v>
      </c>
      <c r="AW47" s="622">
        <v>0</v>
      </c>
      <c r="AX47" s="623">
        <f t="shared" si="28"/>
        <v>0</v>
      </c>
      <c r="AY47" s="623">
        <f t="shared" si="31"/>
        <v>0</v>
      </c>
      <c r="AZ47" s="624">
        <v>0</v>
      </c>
      <c r="BA47" s="625">
        <f t="shared" si="29"/>
        <v>0</v>
      </c>
    </row>
    <row r="48" spans="1:53" ht="15.75" x14ac:dyDescent="0.25">
      <c r="A48" s="118" t="str">
        <f t="shared" si="0"/>
        <v>4Q2028</v>
      </c>
      <c r="B48" s="606">
        <f t="shared" si="9"/>
        <v>47058</v>
      </c>
      <c r="C48" s="188"/>
      <c r="D48" s="613">
        <f t="shared" si="1"/>
        <v>746567978.19705343</v>
      </c>
      <c r="E48" s="619">
        <f t="shared" si="1"/>
        <v>18304.940902140675</v>
      </c>
      <c r="F48" s="620">
        <f t="shared" si="1"/>
        <v>13.041904289610711</v>
      </c>
      <c r="G48" s="620">
        <f t="shared" si="1"/>
        <v>902.01024878089095</v>
      </c>
      <c r="H48" s="620">
        <f t="shared" si="10"/>
        <v>7288.0693466402163</v>
      </c>
      <c r="I48" s="615">
        <f t="shared" si="2"/>
        <v>736690.19606624602</v>
      </c>
      <c r="J48" s="616">
        <f t="shared" si="11"/>
        <v>9.1392883061105268E-2</v>
      </c>
      <c r="K48" s="617">
        <f t="shared" si="12"/>
        <v>664502107.02815795</v>
      </c>
      <c r="L48" s="618">
        <f t="shared" si="13"/>
        <v>746567978.19705343</v>
      </c>
      <c r="M48" s="619">
        <f>MAX(0,ТЭП!$G$26-SUM($O$21:O47))</f>
        <v>18304.940902140675</v>
      </c>
      <c r="N48" s="620">
        <f>IFERROR(O48*ТЭП!$I$26/ТЭП!$G$26,0)</f>
        <v>13.041904289610711</v>
      </c>
      <c r="O48" s="620">
        <f>IFERROR(INDEX(ПОДБОР_КВ.М!$H$61:$DC$61,1,MATCH($B48,ПОДБОР_КВ.М!$H$2:$DC$2,0)),0)</f>
        <v>902.01024878089095</v>
      </c>
      <c r="P48" s="620">
        <f t="shared" si="14"/>
        <v>7288.0693466402163</v>
      </c>
      <c r="Q48" s="615">
        <f>IFERROR(INDEX(ПОДБОР_КВ.М!$H$64:$DC$64,1,MATCH($B48,ПОДБОР_КВ.М!$H$2:$DC$2,0))*1000,0)</f>
        <v>736690.19606624602</v>
      </c>
      <c r="R48" s="629">
        <f>IF(Q48=0,0,Q48/(Вводные!$G$11*1000)-1)</f>
        <v>9.1392883061105268E-2</v>
      </c>
      <c r="S48" s="617">
        <f t="shared" si="15"/>
        <v>664502107.02815795</v>
      </c>
      <c r="T48" s="619">
        <f>IFERROR(INDEX(ПОДБОР_КВ.М!$H$88:$DC$88,1,MATCH($B48,ПОДБОР_КВ.М!$H$2:$DC$2,0)),0)</f>
        <v>5.8451111662120834</v>
      </c>
      <c r="U48" s="615">
        <f>IFERROR(INDEX(ПОДБОР_КВ.М!$H$66:$DC$66,1,MATCH($B48,ПОДБОР_КВ.М!$H$2:$DC$2,0))*1000,0)</f>
        <v>4365571.5322444215</v>
      </c>
      <c r="V48" s="616">
        <f>IF(U48=0,0,U48/(Вводные!$G$13*1000)-1)</f>
        <v>9.139288306110549E-2</v>
      </c>
      <c r="W48" s="617">
        <f t="shared" si="16"/>
        <v>25517250.910019461</v>
      </c>
      <c r="X48" s="619">
        <f>IFERROR(INDEX(ПОДБОР_КВ.М!$H$91:$DC$91,1,MATCH($B48,ПОДБОР_КВ.М!$H$2:$DC$2,0)),0)</f>
        <v>0</v>
      </c>
      <c r="Y48" s="615">
        <f>IFERROR(INDEX(ПОДБОР_КВ.М!$H$67:$DC$67,1,MATCH($B48,ПОДБОР_КВ.М!$H$2:$DC$2,0))*1000,0)</f>
        <v>1091392.8830611054</v>
      </c>
      <c r="Z48" s="616">
        <f>IF(Y48=0,0,Y48/(Вводные!$G$14*1000)-1)</f>
        <v>9.139288306110549E-2</v>
      </c>
      <c r="AA48" s="617">
        <f t="shared" si="17"/>
        <v>0</v>
      </c>
      <c r="AB48" s="619">
        <f>IFERROR(INDEX(ПОДБОР_КВ.М!$H$85:$DC$85,1,MATCH($B48,ПОДБОР_КВ.М!$H$2:$DC$2,0)),0)</f>
        <v>79.712703529217293</v>
      </c>
      <c r="AC48" s="620">
        <f>SUM($AB$22:AB48)</f>
        <v>644.06331515001227</v>
      </c>
      <c r="AD48" s="615">
        <f>IFERROR(INDEX(ПОДБОР_КВ.М!$H$65:$DC$65,1,MATCH($B48,ПОДБОР_КВ.М!$H$2:$DC$2,0))*1000,0)</f>
        <v>709405.37398971838</v>
      </c>
      <c r="AE48" s="634">
        <f>IF(AD48=0,0,AD48/(Вводные!$G$12*1000)-1)</f>
        <v>9.1392883061105268E-2</v>
      </c>
      <c r="AF48" s="617">
        <f t="shared" si="18"/>
        <v>56548620.258875936</v>
      </c>
      <c r="AG48" s="618" t="e">
        <f t="shared" si="19"/>
        <v>#DIV/0!</v>
      </c>
      <c r="AH48" s="622">
        <f t="shared" si="20"/>
        <v>0</v>
      </c>
      <c r="AI48" s="623">
        <v>0</v>
      </c>
      <c r="AJ48" s="623">
        <f t="shared" si="23"/>
        <v>0</v>
      </c>
      <c r="AK48" s="623">
        <f t="shared" si="7"/>
        <v>0</v>
      </c>
      <c r="AL48" s="623">
        <v>0</v>
      </c>
      <c r="AM48" s="624">
        <v>0</v>
      </c>
      <c r="AN48" s="625">
        <f t="shared" si="8"/>
        <v>0</v>
      </c>
      <c r="AO48" s="614" t="e">
        <f t="shared" si="24"/>
        <v>#DIV/0!</v>
      </c>
      <c r="AP48" s="623">
        <f t="shared" si="30"/>
        <v>0</v>
      </c>
      <c r="AQ48" s="624">
        <v>0</v>
      </c>
      <c r="AR48" s="625" t="e">
        <f t="shared" si="21"/>
        <v>#DIV/0!</v>
      </c>
      <c r="AS48" s="622" t="e">
        <f t="shared" si="26"/>
        <v>#DIV/0!</v>
      </c>
      <c r="AT48" s="623">
        <f t="shared" si="27"/>
        <v>0</v>
      </c>
      <c r="AU48" s="624">
        <v>0</v>
      </c>
      <c r="AV48" s="625" t="e">
        <f t="shared" si="22"/>
        <v>#DIV/0!</v>
      </c>
      <c r="AW48" s="622">
        <v>0</v>
      </c>
      <c r="AX48" s="623">
        <f t="shared" si="28"/>
        <v>0</v>
      </c>
      <c r="AY48" s="623">
        <f t="shared" si="31"/>
        <v>0</v>
      </c>
      <c r="AZ48" s="624">
        <v>0</v>
      </c>
      <c r="BA48" s="625">
        <f t="shared" si="29"/>
        <v>0</v>
      </c>
    </row>
    <row r="49" spans="1:53" ht="15.75" x14ac:dyDescent="0.25">
      <c r="A49" s="118" t="str">
        <f t="shared" si="0"/>
        <v>4Q2028</v>
      </c>
      <c r="B49" s="606">
        <f t="shared" si="9"/>
        <v>47088</v>
      </c>
      <c r="C49" s="188"/>
      <c r="D49" s="613">
        <f t="shared" si="1"/>
        <v>762031558.93705547</v>
      </c>
      <c r="E49" s="619">
        <f t="shared" si="1"/>
        <v>17402.930653359785</v>
      </c>
      <c r="F49" s="620">
        <f t="shared" si="1"/>
        <v>13.167307215472354</v>
      </c>
      <c r="G49" s="620">
        <f t="shared" si="1"/>
        <v>910.68342424993807</v>
      </c>
      <c r="H49" s="620">
        <f t="shared" si="10"/>
        <v>8198.7527708901544</v>
      </c>
      <c r="I49" s="615">
        <f t="shared" si="2"/>
        <v>744787.75863109319</v>
      </c>
      <c r="J49" s="616">
        <f t="shared" si="11"/>
        <v>0.10338927204606407</v>
      </c>
      <c r="K49" s="617">
        <f t="shared" si="12"/>
        <v>678265866.3696003</v>
      </c>
      <c r="L49" s="618">
        <f t="shared" si="13"/>
        <v>762031558.93705547</v>
      </c>
      <c r="M49" s="619">
        <f>MAX(0,ТЭП!$G$26-SUM($O$21:O48))</f>
        <v>17402.930653359785</v>
      </c>
      <c r="N49" s="620">
        <f>IFERROR(O49*ТЭП!$I$26/ТЭП!$G$26,0)</f>
        <v>13.167307215472354</v>
      </c>
      <c r="O49" s="620">
        <f>IFERROR(INDEX(ПОДБОР_КВ.М!$H$61:$DC$61,1,MATCH($B49,ПОДБОР_КВ.М!$H$2:$DC$2,0)),0)</f>
        <v>910.68342424993807</v>
      </c>
      <c r="P49" s="620">
        <f t="shared" si="14"/>
        <v>8198.7527708901544</v>
      </c>
      <c r="Q49" s="615">
        <f>IFERROR(INDEX(ПОДБОР_КВ.М!$H$64:$DC$64,1,MATCH($B49,ПОДБОР_КВ.М!$H$2:$DC$2,0))*1000,0)</f>
        <v>744787.75863109319</v>
      </c>
      <c r="R49" s="629">
        <f>IF(Q49=0,0,Q49/(Вводные!$G$11*1000)-1)</f>
        <v>0.10338927204606407</v>
      </c>
      <c r="S49" s="617">
        <f t="shared" si="15"/>
        <v>678265866.3696003</v>
      </c>
      <c r="T49" s="619">
        <f>IFERROR(INDEX(ПОДБОР_КВ.М!$H$88:$DC$88,1,MATCH($B49,ПОДБОР_КВ.М!$H$2:$DC$2,0)),0)</f>
        <v>5.9013141581948929</v>
      </c>
      <c r="U49" s="615">
        <f>IFERROR(INDEX(ПОДБОР_КВ.М!$H$66:$DC$66,1,MATCH($B49,ПОДБОР_КВ.М!$H$2:$DC$2,0))*1000,0)</f>
        <v>4413557.0881842561</v>
      </c>
      <c r="V49" s="616">
        <f>IF(U49=0,0,U49/(Вводные!$G$13*1000)-1)</f>
        <v>0.10338927204606407</v>
      </c>
      <c r="W49" s="617">
        <f t="shared" si="16"/>
        <v>26045786.932503175</v>
      </c>
      <c r="X49" s="619">
        <f>IFERROR(INDEX(ПОДБОР_КВ.М!$H$91:$DC$91,1,MATCH($B49,ПОДБОР_КВ.М!$H$2:$DC$2,0)),0)</f>
        <v>0</v>
      </c>
      <c r="Y49" s="615">
        <f>IFERROR(INDEX(ПОДБОР_КВ.М!$H$67:$DC$67,1,MATCH($B49,ПОДБОР_КВ.М!$H$2:$DC$2,0))*1000,0)</f>
        <v>1103389.272046064</v>
      </c>
      <c r="Z49" s="616">
        <f>IF(Y49=0,0,Y49/(Вводные!$G$14*1000)-1)</f>
        <v>0.10338927204606407</v>
      </c>
      <c r="AA49" s="617">
        <f t="shared" si="17"/>
        <v>0</v>
      </c>
      <c r="AB49" s="619">
        <f>IFERROR(INDEX(ПОДБОР_КВ.М!$H$85:$DC$85,1,MATCH($B49,ПОДБОР_КВ.М!$H$2:$DC$2,0)),0)</f>
        <v>80.479171832382846</v>
      </c>
      <c r="AC49" s="620">
        <f>SUM($AB$22:AB49)</f>
        <v>724.54248698239508</v>
      </c>
      <c r="AD49" s="615">
        <f>IFERROR(INDEX(ПОДБОР_КВ.М!$H$65:$DC$65,1,MATCH($B49,ПОДБОР_КВ.М!$H$2:$DC$2,0))*1000,0)</f>
        <v>717203.02682994166</v>
      </c>
      <c r="AE49" s="634">
        <f>IF(AD49=0,0,AD49/(Вводные!$G$12*1000)-1)</f>
        <v>0.10338927204606407</v>
      </c>
      <c r="AF49" s="617">
        <f t="shared" si="18"/>
        <v>57719905.634951957</v>
      </c>
      <c r="AG49" s="618" t="e">
        <f t="shared" si="19"/>
        <v>#DIV/0!</v>
      </c>
      <c r="AH49" s="622">
        <f t="shared" si="20"/>
        <v>0</v>
      </c>
      <c r="AI49" s="623">
        <v>0</v>
      </c>
      <c r="AJ49" s="623">
        <f t="shared" si="23"/>
        <v>0</v>
      </c>
      <c r="AK49" s="623">
        <f t="shared" si="7"/>
        <v>0</v>
      </c>
      <c r="AL49" s="623">
        <v>0</v>
      </c>
      <c r="AM49" s="624">
        <v>0</v>
      </c>
      <c r="AN49" s="625">
        <f t="shared" si="8"/>
        <v>0</v>
      </c>
      <c r="AO49" s="614" t="e">
        <f t="shared" si="24"/>
        <v>#DIV/0!</v>
      </c>
      <c r="AP49" s="623">
        <f t="shared" si="30"/>
        <v>0</v>
      </c>
      <c r="AQ49" s="624">
        <v>0</v>
      </c>
      <c r="AR49" s="625" t="e">
        <f t="shared" si="21"/>
        <v>#DIV/0!</v>
      </c>
      <c r="AS49" s="622" t="e">
        <f t="shared" si="26"/>
        <v>#DIV/0!</v>
      </c>
      <c r="AT49" s="623">
        <f t="shared" si="27"/>
        <v>0</v>
      </c>
      <c r="AU49" s="624">
        <v>0</v>
      </c>
      <c r="AV49" s="625" t="e">
        <f t="shared" si="22"/>
        <v>#DIV/0!</v>
      </c>
      <c r="AW49" s="622">
        <v>0</v>
      </c>
      <c r="AX49" s="623">
        <f t="shared" si="28"/>
        <v>0</v>
      </c>
      <c r="AY49" s="623">
        <f t="shared" si="31"/>
        <v>0</v>
      </c>
      <c r="AZ49" s="624">
        <v>0</v>
      </c>
      <c r="BA49" s="625">
        <f t="shared" si="29"/>
        <v>0</v>
      </c>
    </row>
    <row r="50" spans="1:53" ht="15.75" x14ac:dyDescent="0.25">
      <c r="A50" s="118" t="str">
        <f t="shared" si="0"/>
        <v>1Q2029</v>
      </c>
      <c r="B50" s="606">
        <f t="shared" si="9"/>
        <v>47119</v>
      </c>
      <c r="C50" s="188"/>
      <c r="D50" s="613">
        <f t="shared" si="1"/>
        <v>661083152.2312336</v>
      </c>
      <c r="E50" s="619">
        <f t="shared" si="1"/>
        <v>16492.247229109846</v>
      </c>
      <c r="F50" s="620">
        <f t="shared" si="1"/>
        <v>11.298803620133894</v>
      </c>
      <c r="G50" s="620">
        <f t="shared" si="1"/>
        <v>781.45310976113717</v>
      </c>
      <c r="H50" s="620">
        <f t="shared" si="10"/>
        <v>8980.2058806512923</v>
      </c>
      <c r="I50" s="615">
        <f t="shared" si="2"/>
        <v>752974.32810799347</v>
      </c>
      <c r="J50" s="616">
        <f t="shared" si="11"/>
        <v>0.11551752312295327</v>
      </c>
      <c r="K50" s="617">
        <f t="shared" si="12"/>
        <v>588414130.27029431</v>
      </c>
      <c r="L50" s="618">
        <f t="shared" si="13"/>
        <v>661083152.2312336</v>
      </c>
      <c r="M50" s="619">
        <f>MAX(0,ТЭП!$G$26-SUM($O$21:O49))</f>
        <v>16492.247229109846</v>
      </c>
      <c r="N50" s="620">
        <f>IFERROR(O50*ТЭП!$I$26/ТЭП!$G$26,0)</f>
        <v>11.298803620133894</v>
      </c>
      <c r="O50" s="620">
        <f>IFERROR(INDEX(ПОДБОР_КВ.М!$H$61:$DC$61,1,MATCH($B50,ПОДБОР_КВ.М!$H$2:$DC$2,0)),0)</f>
        <v>781.45310976113717</v>
      </c>
      <c r="P50" s="620">
        <f t="shared" si="14"/>
        <v>8980.2058806512923</v>
      </c>
      <c r="Q50" s="615">
        <f>IFERROR(INDEX(ПОДБОР_КВ.М!$H$64:$DC$64,1,MATCH($B50,ПОДБОР_КВ.М!$H$2:$DC$2,0))*1000,0)</f>
        <v>752974.32810799347</v>
      </c>
      <c r="R50" s="629">
        <f>IF(Q50=0,0,Q50/(Вводные!$G$11*1000)-1)</f>
        <v>0.11551752312295327</v>
      </c>
      <c r="S50" s="617">
        <f t="shared" si="15"/>
        <v>588414130.27029431</v>
      </c>
      <c r="T50" s="619">
        <f>IFERROR(INDEX(ПОДБОР_КВ.М!$H$88:$DC$88,1,MATCH($B50,ПОДБОР_КВ.М!$H$2:$DC$2,0)),0)</f>
        <v>5.0638895776510449</v>
      </c>
      <c r="U50" s="615">
        <f>IFERROR(INDEX(ПОДБОР_КВ.М!$H$66:$DC$66,1,MATCH($B50,ПОДБОР_КВ.М!$H$2:$DC$2,0))*1000,0)</f>
        <v>4462070.092491813</v>
      </c>
      <c r="V50" s="616">
        <f>IF(U50=0,0,U50/(Вводные!$G$13*1000)-1)</f>
        <v>0.11551752312295327</v>
      </c>
      <c r="W50" s="617">
        <f t="shared" si="16"/>
        <v>22595430.236117724</v>
      </c>
      <c r="X50" s="619">
        <f>IFERROR(INDEX(ПОДБОР_КВ.М!$H$91:$DC$91,1,MATCH($B50,ПОДБОР_КВ.М!$H$2:$DC$2,0)),0)</f>
        <v>0</v>
      </c>
      <c r="Y50" s="615">
        <f>IFERROR(INDEX(ПОДБОР_КВ.М!$H$67:$DC$67,1,MATCH($B50,ПОДБОР_КВ.М!$H$2:$DC$2,0))*1000,0)</f>
        <v>1115517.5231229533</v>
      </c>
      <c r="Z50" s="616">
        <f>IF(Y50=0,0,Y50/(Вводные!$G$14*1000)-1)</f>
        <v>0.11551752312295327</v>
      </c>
      <c r="AA50" s="617">
        <f t="shared" si="17"/>
        <v>0</v>
      </c>
      <c r="AB50" s="619">
        <f>IFERROR(INDEX(ПОДБОР_КВ.М!$H$85:$DC$85,1,MATCH($B50,ПОДБОР_КВ.М!$H$2:$DC$2,0)),0)</f>
        <v>69.058794115216131</v>
      </c>
      <c r="AC50" s="620">
        <f>SUM($AB$22:AB50)</f>
        <v>793.60128109761126</v>
      </c>
      <c r="AD50" s="615">
        <f>IFERROR(INDEX(ПОДБОР_КВ.М!$H$65:$DC$65,1,MATCH($B50,ПОДБОР_КВ.М!$H$2:$DC$2,0))*1000,0)</f>
        <v>725086.39002991957</v>
      </c>
      <c r="AE50" s="634">
        <f>IF(AD50=0,0,AD50/(Вводные!$G$12*1000)-1)</f>
        <v>0.11551752312295327</v>
      </c>
      <c r="AF50" s="617">
        <f t="shared" si="18"/>
        <v>50073591.724821515</v>
      </c>
      <c r="AG50" s="618" t="e">
        <f t="shared" si="19"/>
        <v>#DIV/0!</v>
      </c>
      <c r="AH50" s="622">
        <f t="shared" si="20"/>
        <v>0</v>
      </c>
      <c r="AI50" s="623">
        <v>0</v>
      </c>
      <c r="AJ50" s="623">
        <f t="shared" si="23"/>
        <v>0</v>
      </c>
      <c r="AK50" s="623">
        <f t="shared" si="7"/>
        <v>0</v>
      </c>
      <c r="AL50" s="623">
        <v>0</v>
      </c>
      <c r="AM50" s="624">
        <v>0</v>
      </c>
      <c r="AN50" s="625">
        <f t="shared" si="8"/>
        <v>0</v>
      </c>
      <c r="AO50" s="614" t="e">
        <f t="shared" si="24"/>
        <v>#DIV/0!</v>
      </c>
      <c r="AP50" s="623">
        <f t="shared" si="30"/>
        <v>0</v>
      </c>
      <c r="AQ50" s="624">
        <v>0</v>
      </c>
      <c r="AR50" s="625" t="e">
        <f t="shared" si="21"/>
        <v>#DIV/0!</v>
      </c>
      <c r="AS50" s="622" t="e">
        <f t="shared" si="26"/>
        <v>#DIV/0!</v>
      </c>
      <c r="AT50" s="623">
        <f t="shared" si="27"/>
        <v>0</v>
      </c>
      <c r="AU50" s="624">
        <v>0</v>
      </c>
      <c r="AV50" s="625" t="e">
        <f t="shared" si="22"/>
        <v>#DIV/0!</v>
      </c>
      <c r="AW50" s="622">
        <v>0</v>
      </c>
      <c r="AX50" s="623">
        <f t="shared" si="28"/>
        <v>0</v>
      </c>
      <c r="AY50" s="623">
        <f t="shared" si="31"/>
        <v>0</v>
      </c>
      <c r="AZ50" s="624">
        <v>0</v>
      </c>
      <c r="BA50" s="625">
        <f t="shared" si="29"/>
        <v>0</v>
      </c>
    </row>
    <row r="51" spans="1:53" ht="15.75" x14ac:dyDescent="0.25">
      <c r="A51" s="118" t="str">
        <f t="shared" si="0"/>
        <v>1Q2029</v>
      </c>
      <c r="B51" s="606">
        <f t="shared" si="9"/>
        <v>47150</v>
      </c>
      <c r="C51" s="188"/>
      <c r="D51" s="613">
        <f t="shared" si="1"/>
        <v>793711578.31820977</v>
      </c>
      <c r="E51" s="619">
        <f t="shared" si="1"/>
        <v>15710.794119348708</v>
      </c>
      <c r="F51" s="620">
        <f t="shared" si="1"/>
        <v>13.418113067195634</v>
      </c>
      <c r="G51" s="620">
        <f t="shared" si="1"/>
        <v>928.02977518803186</v>
      </c>
      <c r="H51" s="620">
        <f t="shared" si="10"/>
        <v>9908.235655839324</v>
      </c>
      <c r="I51" s="615">
        <f t="shared" si="2"/>
        <v>761250.88284448406</v>
      </c>
      <c r="J51" s="616">
        <f t="shared" si="11"/>
        <v>0.12777908569553187</v>
      </c>
      <c r="K51" s="617">
        <f t="shared" si="12"/>
        <v>706463485.66785729</v>
      </c>
      <c r="L51" s="618">
        <f t="shared" si="13"/>
        <v>793711578.31820977</v>
      </c>
      <c r="M51" s="619">
        <f>MAX(0,ТЭП!$G$26-SUM($O$21:O50))</f>
        <v>15710.794119348708</v>
      </c>
      <c r="N51" s="620">
        <f>IFERROR(O51*ТЭП!$I$26/ТЭП!$G$26,0)</f>
        <v>13.418113067195634</v>
      </c>
      <c r="O51" s="620">
        <f>IFERROR(INDEX(ПОДБОР_КВ.М!$H$61:$DC$61,1,MATCH($B51,ПОДБОР_КВ.М!$H$2:$DC$2,0)),0)</f>
        <v>928.02977518803186</v>
      </c>
      <c r="P51" s="620">
        <f t="shared" si="14"/>
        <v>9908.235655839324</v>
      </c>
      <c r="Q51" s="615">
        <f>IFERROR(INDEX(ПОДБОР_КВ.М!$H$64:$DC$64,1,MATCH($B51,ПОДБОР_КВ.М!$H$2:$DC$2,0))*1000,0)</f>
        <v>761250.88284448406</v>
      </c>
      <c r="R51" s="629">
        <f>IF(Q51=0,0,Q51/(Вводные!$G$11*1000)-1)</f>
        <v>0.12777908569553187</v>
      </c>
      <c r="S51" s="617">
        <f t="shared" si="15"/>
        <v>706463485.66785729</v>
      </c>
      <c r="T51" s="619">
        <f>IFERROR(INDEX(ПОДБОР_КВ.М!$H$88:$DC$88,1,MATCH($B51,ПОДБОР_КВ.М!$H$2:$DC$2,0)),0)</f>
        <v>6.0137201421605084</v>
      </c>
      <c r="U51" s="615">
        <f>IFERROR(INDEX(ПОДБОР_КВ.М!$H$66:$DC$66,1,MATCH($B51,ПОДБОР_КВ.М!$H$2:$DC$2,0))*1000,0)</f>
        <v>4511116.3427821277</v>
      </c>
      <c r="V51" s="616">
        <f>IF(U51=0,0,U51/(Вводные!$G$13*1000)-1)</f>
        <v>0.12777908569553187</v>
      </c>
      <c r="W51" s="617">
        <f t="shared" si="16"/>
        <v>27128591.21421833</v>
      </c>
      <c r="X51" s="619">
        <f>IFERROR(INDEX(ПОДБОР_КВ.М!$H$91:$DC$91,1,MATCH($B51,ПОДБОР_КВ.М!$H$2:$DC$2,0)),0)</f>
        <v>0</v>
      </c>
      <c r="Y51" s="615">
        <f>IFERROR(INDEX(ПОДБОР_КВ.М!$H$67:$DC$67,1,MATCH($B51,ПОДБОР_КВ.М!$H$2:$DC$2,0))*1000,0)</f>
        <v>1127779.0856955319</v>
      </c>
      <c r="Z51" s="616">
        <f>IF(Y51=0,0,Y51/(Вводные!$G$14*1000)-1)</f>
        <v>0.12777908569553187</v>
      </c>
      <c r="AA51" s="617">
        <f t="shared" si="17"/>
        <v>0</v>
      </c>
      <c r="AB51" s="619">
        <f>IFERROR(INDEX(ПОДБОР_КВ.М!$H$85:$DC$85,1,MATCH($B51,ПОДБОР_КВ.М!$H$2:$DC$2,0)),0)</f>
        <v>82.012108438713923</v>
      </c>
      <c r="AC51" s="620">
        <f>SUM($AB$22:AB51)</f>
        <v>875.61338953632514</v>
      </c>
      <c r="AD51" s="615">
        <f>IFERROR(INDEX(ПОДБОР_КВ.М!$H$65:$DC$65,1,MATCH($B51,ПОДБОР_КВ.М!$H$2:$DC$2,0))*1000,0)</f>
        <v>733056.40570209571</v>
      </c>
      <c r="AE51" s="634">
        <f>IF(AD51=0,0,AD51/(Вводные!$G$12*1000)-1)</f>
        <v>0.12777908569553187</v>
      </c>
      <c r="AF51" s="617">
        <f t="shared" si="18"/>
        <v>60119501.436134145</v>
      </c>
      <c r="AG51" s="618" t="e">
        <f t="shared" si="19"/>
        <v>#DIV/0!</v>
      </c>
      <c r="AH51" s="622">
        <f t="shared" si="20"/>
        <v>0</v>
      </c>
      <c r="AI51" s="623">
        <v>0</v>
      </c>
      <c r="AJ51" s="623">
        <f t="shared" si="23"/>
        <v>0</v>
      </c>
      <c r="AK51" s="623">
        <f t="shared" si="7"/>
        <v>0</v>
      </c>
      <c r="AL51" s="623">
        <v>0</v>
      </c>
      <c r="AM51" s="624">
        <v>0</v>
      </c>
      <c r="AN51" s="625">
        <f t="shared" si="8"/>
        <v>0</v>
      </c>
      <c r="AO51" s="614" t="e">
        <f t="shared" si="24"/>
        <v>#DIV/0!</v>
      </c>
      <c r="AP51" s="623">
        <f t="shared" si="30"/>
        <v>0</v>
      </c>
      <c r="AQ51" s="624">
        <v>0</v>
      </c>
      <c r="AR51" s="625" t="e">
        <f t="shared" si="21"/>
        <v>#DIV/0!</v>
      </c>
      <c r="AS51" s="622" t="e">
        <f t="shared" si="26"/>
        <v>#DIV/0!</v>
      </c>
      <c r="AT51" s="623">
        <f t="shared" si="27"/>
        <v>0</v>
      </c>
      <c r="AU51" s="624">
        <v>0</v>
      </c>
      <c r="AV51" s="625" t="e">
        <f t="shared" si="22"/>
        <v>#DIV/0!</v>
      </c>
      <c r="AW51" s="622">
        <v>0</v>
      </c>
      <c r="AX51" s="623">
        <f t="shared" si="28"/>
        <v>0</v>
      </c>
      <c r="AY51" s="623">
        <f t="shared" si="31"/>
        <v>0</v>
      </c>
      <c r="AZ51" s="624">
        <v>0</v>
      </c>
      <c r="BA51" s="625">
        <f t="shared" si="29"/>
        <v>0</v>
      </c>
    </row>
    <row r="52" spans="1:53" ht="15.75" x14ac:dyDescent="0.25">
      <c r="A52" s="118" t="str">
        <f t="shared" si="0"/>
        <v>1Q2029</v>
      </c>
      <c r="B52" s="606">
        <f t="shared" si="9"/>
        <v>47178</v>
      </c>
      <c r="C52" s="188"/>
      <c r="D52" s="613">
        <f t="shared" si="1"/>
        <v>809935310.40692627</v>
      </c>
      <c r="E52" s="619">
        <f t="shared" si="1"/>
        <v>14782.764344160676</v>
      </c>
      <c r="F52" s="620">
        <f t="shared" si="1"/>
        <v>13.543515993057275</v>
      </c>
      <c r="G52" s="620">
        <f t="shared" si="1"/>
        <v>936.70295065707899</v>
      </c>
      <c r="H52" s="620">
        <f t="shared" si="10"/>
        <v>10844.938606496404</v>
      </c>
      <c r="I52" s="615">
        <f t="shared" si="2"/>
        <v>769618.4119419175</v>
      </c>
      <c r="J52" s="616">
        <f t="shared" si="11"/>
        <v>0.14017542509913694</v>
      </c>
      <c r="K52" s="617">
        <f t="shared" si="12"/>
        <v>720903837.34600949</v>
      </c>
      <c r="L52" s="618">
        <f t="shared" si="13"/>
        <v>809935310.40692627</v>
      </c>
      <c r="M52" s="619">
        <f>MAX(0,ТЭП!$G$26-SUM($O$21:O51))</f>
        <v>14782.764344160676</v>
      </c>
      <c r="N52" s="620">
        <f>IFERROR(O52*ТЭП!$I$26/ТЭП!$G$26,0)</f>
        <v>13.543515993057275</v>
      </c>
      <c r="O52" s="620">
        <f>IFERROR(INDEX(ПОДБОР_КВ.М!$H$61:$DC$61,1,MATCH($B52,ПОДБОР_КВ.М!$H$2:$DC$2,0)),0)</f>
        <v>936.70295065707899</v>
      </c>
      <c r="P52" s="620">
        <f t="shared" si="14"/>
        <v>10844.938606496404</v>
      </c>
      <c r="Q52" s="615">
        <f>IFERROR(INDEX(ПОДБОР_КВ.М!$H$64:$DC$64,1,MATCH($B52,ПОДБОР_КВ.М!$H$2:$DC$2,0))*1000,0)</f>
        <v>769618.4119419175</v>
      </c>
      <c r="R52" s="629">
        <f>IF(Q52=0,0,Q52/(Вводные!$G$11*1000)-1)</f>
        <v>0.14017542509913694</v>
      </c>
      <c r="S52" s="617">
        <f t="shared" si="15"/>
        <v>720903837.34600949</v>
      </c>
      <c r="T52" s="619">
        <f>IFERROR(INDEX(ПОДБОР_КВ.М!$H$88:$DC$88,1,MATCH($B52,ПОДБОР_КВ.М!$H$2:$DC$2,0)),0)</f>
        <v>6.0699231341433171</v>
      </c>
      <c r="U52" s="615">
        <f>IFERROR(INDEX(ПОДБОР_КВ.М!$H$66:$DC$66,1,MATCH($B52,ПОДБОР_КВ.М!$H$2:$DC$2,0))*1000,0)</f>
        <v>4560701.700396548</v>
      </c>
      <c r="V52" s="616">
        <f>IF(U52=0,0,U52/(Вводные!$G$13*1000)-1)</f>
        <v>0.14017542509913694</v>
      </c>
      <c r="W52" s="617">
        <f t="shared" si="16"/>
        <v>27683108.759163771</v>
      </c>
      <c r="X52" s="619">
        <f>IFERROR(INDEX(ПОДБОР_КВ.М!$H$91:$DC$91,1,MATCH($B52,ПОДБОР_КВ.М!$H$2:$DC$2,0)),0)</f>
        <v>0</v>
      </c>
      <c r="Y52" s="615">
        <f>IFERROR(INDEX(ПОДБОР_КВ.М!$H$67:$DC$67,1,MATCH($B52,ПОДБОР_КВ.М!$H$2:$DC$2,0))*1000,0)</f>
        <v>1140175.425099137</v>
      </c>
      <c r="Z52" s="616">
        <f>IF(Y52=0,0,Y52/(Вводные!$G$14*1000)-1)</f>
        <v>0.14017542509913694</v>
      </c>
      <c r="AA52" s="617">
        <f t="shared" si="17"/>
        <v>0</v>
      </c>
      <c r="AB52" s="619">
        <f>IFERROR(INDEX(ПОДБОР_КВ.М!$H$85:$DC$85,1,MATCH($B52,ПОДБОР_КВ.М!$H$2:$DC$2,0)),0)</f>
        <v>82.77857674187949</v>
      </c>
      <c r="AC52" s="620">
        <f>SUM($AB$22:AB52)</f>
        <v>958.39196627820468</v>
      </c>
      <c r="AD52" s="615">
        <f>IFERROR(INDEX(ПОДБОР_КВ.М!$H$65:$DC$65,1,MATCH($B52,ПОДБОР_КВ.М!$H$2:$DC$2,0))*1000,0)</f>
        <v>741114.02631443914</v>
      </c>
      <c r="AE52" s="634">
        <f>IF(AD52=0,0,AD52/(Вводные!$G$12*1000)-1)</f>
        <v>0.14017542509913716</v>
      </c>
      <c r="AF52" s="617">
        <f t="shared" si="18"/>
        <v>61348364.301753096</v>
      </c>
      <c r="AG52" s="618" t="e">
        <f t="shared" si="19"/>
        <v>#DIV/0!</v>
      </c>
      <c r="AH52" s="622">
        <f t="shared" si="20"/>
        <v>0</v>
      </c>
      <c r="AI52" s="623">
        <v>0</v>
      </c>
      <c r="AJ52" s="623">
        <f t="shared" si="23"/>
        <v>0</v>
      </c>
      <c r="AK52" s="623">
        <f t="shared" si="7"/>
        <v>0</v>
      </c>
      <c r="AL52" s="623">
        <v>0</v>
      </c>
      <c r="AM52" s="624">
        <v>0</v>
      </c>
      <c r="AN52" s="625">
        <f t="shared" si="8"/>
        <v>0</v>
      </c>
      <c r="AO52" s="614" t="e">
        <f t="shared" si="24"/>
        <v>#DIV/0!</v>
      </c>
      <c r="AP52" s="623">
        <f t="shared" si="30"/>
        <v>0</v>
      </c>
      <c r="AQ52" s="624">
        <v>0</v>
      </c>
      <c r="AR52" s="625" t="e">
        <f t="shared" si="21"/>
        <v>#DIV/0!</v>
      </c>
      <c r="AS52" s="622" t="e">
        <f t="shared" si="26"/>
        <v>#DIV/0!</v>
      </c>
      <c r="AT52" s="623">
        <f t="shared" si="27"/>
        <v>0</v>
      </c>
      <c r="AU52" s="624">
        <v>0</v>
      </c>
      <c r="AV52" s="625" t="e">
        <f t="shared" si="22"/>
        <v>#DIV/0!</v>
      </c>
      <c r="AW52" s="622">
        <v>0</v>
      </c>
      <c r="AX52" s="623">
        <f t="shared" si="28"/>
        <v>0</v>
      </c>
      <c r="AY52" s="623">
        <f t="shared" si="31"/>
        <v>0</v>
      </c>
      <c r="AZ52" s="624">
        <v>0</v>
      </c>
      <c r="BA52" s="625">
        <f t="shared" si="29"/>
        <v>0</v>
      </c>
    </row>
    <row r="53" spans="1:53" ht="15.75" x14ac:dyDescent="0.25">
      <c r="A53" s="118" t="str">
        <f t="shared" si="0"/>
        <v>2Q2029</v>
      </c>
      <c r="B53" s="606">
        <f t="shared" si="9"/>
        <v>47209</v>
      </c>
      <c r="C53" s="188"/>
      <c r="D53" s="613">
        <f t="shared" si="1"/>
        <v>826419802.79301941</v>
      </c>
      <c r="E53" s="619">
        <f t="shared" si="1"/>
        <v>13846.061393503596</v>
      </c>
      <c r="F53" s="620">
        <f t="shared" si="1"/>
        <v>13.668918918918919</v>
      </c>
      <c r="G53" s="620">
        <f t="shared" si="1"/>
        <v>945.37612612612611</v>
      </c>
      <c r="H53" s="620">
        <f t="shared" si="10"/>
        <v>11790.31473262253</v>
      </c>
      <c r="I53" s="615">
        <f t="shared" si="2"/>
        <v>778077.91537366621</v>
      </c>
      <c r="J53" s="616">
        <f t="shared" si="11"/>
        <v>0.15270802277580175</v>
      </c>
      <c r="K53" s="617">
        <f t="shared" si="12"/>
        <v>735576285.46024835</v>
      </c>
      <c r="L53" s="618">
        <f t="shared" si="13"/>
        <v>826419802.79301941</v>
      </c>
      <c r="M53" s="619">
        <f>MAX(0,ТЭП!$G$26-SUM($O$21:O52))</f>
        <v>13846.061393503596</v>
      </c>
      <c r="N53" s="620">
        <f>IFERROR(O53*ТЭП!$I$26/ТЭП!$G$26,0)</f>
        <v>13.668918918918919</v>
      </c>
      <c r="O53" s="620">
        <f>IFERROR(INDEX(ПОДБОР_КВ.М!$H$61:$DC$61,1,MATCH($B53,ПОДБОР_КВ.М!$H$2:$DC$2,0)),0)</f>
        <v>945.37612612612611</v>
      </c>
      <c r="P53" s="620">
        <f t="shared" si="14"/>
        <v>11790.31473262253</v>
      </c>
      <c r="Q53" s="615">
        <f>IFERROR(INDEX(ПОДБОР_КВ.М!$H$64:$DC$64,1,MATCH($B53,ПОДБОР_КВ.М!$H$2:$DC$2,0))*1000,0)</f>
        <v>778077.91537366621</v>
      </c>
      <c r="R53" s="629">
        <f>IF(Q53=0,0,Q53/(Вводные!$G$11*1000)-1)</f>
        <v>0.15270802277580175</v>
      </c>
      <c r="S53" s="617">
        <f t="shared" si="15"/>
        <v>735576285.46024835</v>
      </c>
      <c r="T53" s="619">
        <f>IFERROR(INDEX(ПОДБОР_КВ.М!$H$88:$DC$88,1,MATCH($B53,ПОДБОР_КВ.М!$H$2:$DC$2,0)),0)</f>
        <v>6.1261261261261257</v>
      </c>
      <c r="U53" s="615">
        <f>IFERROR(INDEX(ПОДБОР_КВ.М!$H$66:$DC$66,1,MATCH($B53,ПОДБОР_КВ.М!$H$2:$DC$2,0))*1000,0)</f>
        <v>4610832.0911032073</v>
      </c>
      <c r="V53" s="616">
        <f>IF(U53=0,0,U53/(Вводные!$G$13*1000)-1)</f>
        <v>0.15270802277580175</v>
      </c>
      <c r="W53" s="617">
        <f t="shared" ref="W53:W116" si="32">T53*U53</f>
        <v>28246538.936488114</v>
      </c>
      <c r="X53" s="619">
        <f>IFERROR(INDEX(ПОДБОР_КВ.М!$H$91:$DC$91,1,MATCH($B53,ПОДБОР_КВ.М!$H$2:$DC$2,0)),0)</f>
        <v>0</v>
      </c>
      <c r="Y53" s="615">
        <f>IFERROR(INDEX(ПОДБОР_КВ.М!$H$67:$DC$67,1,MATCH($B53,ПОДБОР_КВ.М!$H$2:$DC$2,0))*1000,0)</f>
        <v>1152708.0227758018</v>
      </c>
      <c r="Z53" s="616">
        <f>IF(Y53=0,0,Y53/(Вводные!$G$14*1000)-1)</f>
        <v>0.15270802277580175</v>
      </c>
      <c r="AA53" s="617">
        <f t="shared" si="17"/>
        <v>0</v>
      </c>
      <c r="AB53" s="619">
        <f>IFERROR(INDEX(ПОДБОР_КВ.М!$H$85:$DC$85,1,MATCH($B53,ПОДБОР_КВ.М!$H$2:$DC$2,0)),0)</f>
        <v>83.545045045045043</v>
      </c>
      <c r="AC53" s="620">
        <f>SUM($AB$22:AB53)</f>
        <v>1041.9370113232496</v>
      </c>
      <c r="AD53" s="615">
        <f>IFERROR(INDEX(ПОДБОР_КВ.М!$H$65:$DC$65,1,MATCH($B53,ПОДБОР_КВ.М!$H$2:$DC$2,0))*1000,0)</f>
        <v>749260.21480427124</v>
      </c>
      <c r="AE53" s="634">
        <f>IF(AD53=0,0,AD53/(Вводные!$G$12*1000)-1)</f>
        <v>0.15270802277580198</v>
      </c>
      <c r="AF53" s="617">
        <f t="shared" si="18"/>
        <v>62596978.396282963</v>
      </c>
      <c r="AG53" s="618" t="e">
        <f t="shared" si="19"/>
        <v>#DIV/0!</v>
      </c>
      <c r="AH53" s="622">
        <f t="shared" si="20"/>
        <v>0</v>
      </c>
      <c r="AI53" s="623">
        <v>0</v>
      </c>
      <c r="AJ53" s="623">
        <f t="shared" si="23"/>
        <v>0</v>
      </c>
      <c r="AK53" s="623">
        <f t="shared" si="7"/>
        <v>0</v>
      </c>
      <c r="AL53" s="623">
        <v>0</v>
      </c>
      <c r="AM53" s="624">
        <v>0</v>
      </c>
      <c r="AN53" s="625">
        <f t="shared" si="8"/>
        <v>0</v>
      </c>
      <c r="AO53" s="614" t="e">
        <f t="shared" si="24"/>
        <v>#DIV/0!</v>
      </c>
      <c r="AP53" s="623">
        <f t="shared" si="30"/>
        <v>0</v>
      </c>
      <c r="AQ53" s="624">
        <v>0</v>
      </c>
      <c r="AR53" s="625" t="e">
        <f t="shared" si="21"/>
        <v>#DIV/0!</v>
      </c>
      <c r="AS53" s="622" t="e">
        <f t="shared" si="26"/>
        <v>#DIV/0!</v>
      </c>
      <c r="AT53" s="623">
        <f t="shared" si="27"/>
        <v>0</v>
      </c>
      <c r="AU53" s="624">
        <v>0</v>
      </c>
      <c r="AV53" s="625" t="e">
        <f t="shared" si="22"/>
        <v>#DIV/0!</v>
      </c>
      <c r="AW53" s="622">
        <v>0</v>
      </c>
      <c r="AX53" s="623">
        <f t="shared" si="28"/>
        <v>0</v>
      </c>
      <c r="AY53" s="623">
        <f t="shared" si="31"/>
        <v>0</v>
      </c>
      <c r="AZ53" s="624">
        <v>0</v>
      </c>
      <c r="BA53" s="625">
        <f t="shared" si="29"/>
        <v>0</v>
      </c>
    </row>
    <row r="54" spans="1:53" ht="15.75" x14ac:dyDescent="0.25">
      <c r="A54" s="118" t="str">
        <f t="shared" si="0"/>
        <v>2Q2029</v>
      </c>
      <c r="B54" s="606">
        <f t="shared" si="9"/>
        <v>47239</v>
      </c>
      <c r="C54" s="188"/>
      <c r="D54" s="613">
        <f t="shared" ref="D54:G91" si="33">L54</f>
        <v>716693503.61569571</v>
      </c>
      <c r="E54" s="619">
        <f t="shared" si="33"/>
        <v>12900.68526737747</v>
      </c>
      <c r="F54" s="620">
        <f t="shared" si="33"/>
        <v>11.725173568063473</v>
      </c>
      <c r="G54" s="620">
        <f t="shared" si="33"/>
        <v>810.941906355897</v>
      </c>
      <c r="H54" s="620">
        <f t="shared" si="10"/>
        <v>12601.256638978426</v>
      </c>
      <c r="I54" s="615">
        <f t="shared" si="2"/>
        <v>786630.40410462464</v>
      </c>
      <c r="J54" s="616">
        <f t="shared" si="11"/>
        <v>0.16537837645129572</v>
      </c>
      <c r="K54" s="617">
        <f t="shared" si="12"/>
        <v>637911559.50211394</v>
      </c>
      <c r="L54" s="618">
        <f t="shared" si="13"/>
        <v>716693503.61569571</v>
      </c>
      <c r="M54" s="619">
        <f>MAX(0,ТЭП!$G$26-SUM($O$21:O53))</f>
        <v>12900.68526737747</v>
      </c>
      <c r="N54" s="620">
        <f>IFERROR(O54*ТЭП!$I$26/ТЭП!$G$26,0)</f>
        <v>11.725173568063473</v>
      </c>
      <c r="O54" s="620">
        <f>IFERROR(INDEX(ПОДБОР_КВ.М!$H$61:$DC$61,1,MATCH($B54,ПОДБОР_КВ.М!$H$2:$DC$2,0)),0)</f>
        <v>810.941906355897</v>
      </c>
      <c r="P54" s="620">
        <f t="shared" si="14"/>
        <v>12601.256638978426</v>
      </c>
      <c r="Q54" s="615">
        <f>IFERROR(INDEX(ПОДБОР_КВ.М!$H$64:$DC$64,1,MATCH($B54,ПОДБОР_КВ.М!$H$2:$DC$2,0))*1000,0)</f>
        <v>786630.40410462464</v>
      </c>
      <c r="R54" s="629">
        <f>IF(Q54=0,0,Q54/(Вводные!$G$11*1000)-1)</f>
        <v>0.16537837645129572</v>
      </c>
      <c r="S54" s="617">
        <f t="shared" si="15"/>
        <v>637911559.50211394</v>
      </c>
      <c r="T54" s="619">
        <f>IFERROR(INDEX(ПОДБОР_КВ.М!$H$88:$DC$88,1,MATCH($B54,ПОДБОР_КВ.М!$H$2:$DC$2,0)),0)</f>
        <v>5.254979750392593</v>
      </c>
      <c r="U54" s="615">
        <f>IFERROR(INDEX(ПОДБОР_КВ.М!$H$66:$DC$66,1,MATCH($B54,ПОДБОР_КВ.М!$H$2:$DC$2,0))*1000,0)</f>
        <v>4661513.5058051832</v>
      </c>
      <c r="V54" s="616">
        <f>IF(U54=0,0,U54/(Вводные!$G$13*1000)-1)</f>
        <v>0.16537837645129572</v>
      </c>
      <c r="W54" s="617">
        <f t="shared" si="32"/>
        <v>24496159.079187822</v>
      </c>
      <c r="X54" s="619">
        <f>IFERROR(INDEX(ПОДБОР_КВ.М!$H$91:$DC$91,1,MATCH($B54,ПОДБОР_КВ.М!$H$2:$DC$2,0)),0)</f>
        <v>0</v>
      </c>
      <c r="Y54" s="615">
        <f>IFERROR(INDEX(ПОДБОР_КВ.М!$H$67:$DC$67,1,MATCH($B54,ПОДБОР_КВ.М!$H$2:$DC$2,0))*1000,0)</f>
        <v>1165378.3764512958</v>
      </c>
      <c r="Z54" s="616">
        <f>IF(Y54=0,0,Y54/(Вводные!$G$14*1000)-1)</f>
        <v>0.16537837645129572</v>
      </c>
      <c r="AA54" s="617">
        <f t="shared" si="17"/>
        <v>0</v>
      </c>
      <c r="AB54" s="619">
        <f>IFERROR(INDEX(ПОДБОР_КВ.М!$H$85:$DC$85,1,MATCH($B54,ПОДБОР_КВ.М!$H$2:$DC$2,0)),0)</f>
        <v>71.664786345978996</v>
      </c>
      <c r="AC54" s="620">
        <f>SUM($AB$22:AB54)</f>
        <v>1113.6017976692287</v>
      </c>
      <c r="AD54" s="615">
        <f>IFERROR(INDEX(ПОДБОР_КВ.М!$H$65:$DC$65,1,MATCH($B54,ПОДБОР_КВ.М!$H$2:$DC$2,0))*1000,0)</f>
        <v>757495.94469334232</v>
      </c>
      <c r="AE54" s="634">
        <f>IF(AD54=0,0,AD54/(Вводные!$G$12*1000)-1)</f>
        <v>0.16537837645129594</v>
      </c>
      <c r="AF54" s="617">
        <f t="shared" si="18"/>
        <v>54285785.034393899</v>
      </c>
      <c r="AG54" s="618" t="e">
        <f t="shared" si="19"/>
        <v>#DIV/0!</v>
      </c>
      <c r="AH54" s="622">
        <f t="shared" si="20"/>
        <v>0</v>
      </c>
      <c r="AI54" s="623">
        <v>0</v>
      </c>
      <c r="AJ54" s="623">
        <f t="shared" si="23"/>
        <v>0</v>
      </c>
      <c r="AK54" s="623">
        <f t="shared" si="7"/>
        <v>0</v>
      </c>
      <c r="AL54" s="623">
        <v>0</v>
      </c>
      <c r="AM54" s="624">
        <v>0</v>
      </c>
      <c r="AN54" s="625">
        <f t="shared" si="8"/>
        <v>0</v>
      </c>
      <c r="AO54" s="614" t="e">
        <f t="shared" si="24"/>
        <v>#DIV/0!</v>
      </c>
      <c r="AP54" s="623">
        <f t="shared" si="30"/>
        <v>0</v>
      </c>
      <c r="AQ54" s="624">
        <v>0</v>
      </c>
      <c r="AR54" s="625" t="e">
        <f t="shared" si="21"/>
        <v>#DIV/0!</v>
      </c>
      <c r="AS54" s="622" t="e">
        <f t="shared" si="26"/>
        <v>#DIV/0!</v>
      </c>
      <c r="AT54" s="623">
        <f t="shared" si="27"/>
        <v>0</v>
      </c>
      <c r="AU54" s="624">
        <v>0</v>
      </c>
      <c r="AV54" s="625" t="e">
        <f t="shared" si="22"/>
        <v>#DIV/0!</v>
      </c>
      <c r="AW54" s="622">
        <v>0</v>
      </c>
      <c r="AX54" s="623">
        <f t="shared" si="28"/>
        <v>0</v>
      </c>
      <c r="AY54" s="623">
        <f t="shared" si="31"/>
        <v>0</v>
      </c>
      <c r="AZ54" s="624">
        <v>0</v>
      </c>
      <c r="BA54" s="625">
        <f t="shared" si="29"/>
        <v>0</v>
      </c>
    </row>
    <row r="55" spans="1:53" ht="15.75" x14ac:dyDescent="0.25">
      <c r="A55" s="118" t="str">
        <f t="shared" si="0"/>
        <v>2Q2029</v>
      </c>
      <c r="B55" s="606">
        <f t="shared" ref="B55:B86" si="34">EDATE(B54,1)</f>
        <v>47270</v>
      </c>
      <c r="C55" s="188"/>
      <c r="D55" s="613">
        <f t="shared" si="33"/>
        <v>731158277.74180162</v>
      </c>
      <c r="E55" s="619">
        <f t="shared" si="33"/>
        <v>12089.743361021574</v>
      </c>
      <c r="F55" s="620">
        <f t="shared" si="33"/>
        <v>11.831766055045872</v>
      </c>
      <c r="G55" s="620">
        <f t="shared" si="33"/>
        <v>818.31410550458713</v>
      </c>
      <c r="H55" s="620">
        <f t="shared" si="10"/>
        <v>13419.570744483013</v>
      </c>
      <c r="I55" s="615">
        <f t="shared" si="2"/>
        <v>795276.90021202702</v>
      </c>
      <c r="J55" s="616">
        <f t="shared" ref="J55:J86" si="35">R55</f>
        <v>0.17818800031411408</v>
      </c>
      <c r="K55" s="617">
        <f t="shared" si="12"/>
        <v>650786305.22546566</v>
      </c>
      <c r="L55" s="618">
        <f t="shared" si="13"/>
        <v>731158277.74180162</v>
      </c>
      <c r="M55" s="619">
        <f>MAX(0,ТЭП!$G$26-SUM($O$21:O54))</f>
        <v>12089.743361021574</v>
      </c>
      <c r="N55" s="620">
        <f>IFERROR(O55*ТЭП!$I$26/ТЭП!$G$26,0)</f>
        <v>11.831766055045872</v>
      </c>
      <c r="O55" s="620">
        <f>IFERROR(INDEX(ПОДБОР_КВ.М!$H$61:$DC$61,1,MATCH($B55,ПОДБОР_КВ.М!$H$2:$DC$2,0)),0)</f>
        <v>818.31410550458713</v>
      </c>
      <c r="P55" s="620">
        <f t="shared" si="14"/>
        <v>13419.570744483013</v>
      </c>
      <c r="Q55" s="615">
        <f>IFERROR(INDEX(ПОДБОР_КВ.М!$H$64:$DC$64,1,MATCH($B55,ПОДБОР_КВ.М!$H$2:$DC$2,0))*1000,0)</f>
        <v>795276.90021202702</v>
      </c>
      <c r="R55" s="629">
        <f>IF(Q55=0,0,Q55/(Вводные!$G$11*1000)-1)</f>
        <v>0.17818800031411408</v>
      </c>
      <c r="S55" s="617">
        <f t="shared" si="15"/>
        <v>650786305.22546566</v>
      </c>
      <c r="T55" s="619">
        <f>IFERROR(INDEX(ПОДБОР_КВ.М!$H$88:$DC$88,1,MATCH($B55,ПОДБОР_КВ.М!$H$2:$DC$2,0)),0)</f>
        <v>5.3027522935779814</v>
      </c>
      <c r="U55" s="615">
        <f>IFERROR(INDEX(ПОДБОР_КВ.М!$H$66:$DC$66,1,MATCH($B55,ПОДБОР_КВ.М!$H$2:$DC$2,0))*1000,0)</f>
        <v>4712752.0012564566</v>
      </c>
      <c r="V55" s="616">
        <f>IF(U55=0,0,U55/(Вводные!$G$13*1000)-1)</f>
        <v>0.17818800031411408</v>
      </c>
      <c r="W55" s="617">
        <f t="shared" si="32"/>
        <v>24990556.483726896</v>
      </c>
      <c r="X55" s="619">
        <f>IFERROR(INDEX(ПОДБОР_КВ.М!$H$91:$DC$91,1,MATCH($B55,ПОДБОР_КВ.М!$H$2:$DC$2,0)),0)</f>
        <v>0</v>
      </c>
      <c r="Y55" s="615">
        <f>IFERROR(INDEX(ПОДБОР_КВ.М!$H$67:$DC$67,1,MATCH($B55,ПОДБОР_КВ.М!$H$2:$DC$2,0))*1000,0)</f>
        <v>1178188.0003141141</v>
      </c>
      <c r="Z55" s="616">
        <f>IF(Y55=0,0,Y55/(Вводные!$G$14*1000)-1)</f>
        <v>0.17818800031411408</v>
      </c>
      <c r="AA55" s="617">
        <f t="shared" si="17"/>
        <v>0</v>
      </c>
      <c r="AB55" s="619">
        <f>IFERROR(INDEX(ПОДБОР_КВ.М!$H$85:$DC$85,1,MATCH($B55,ПОДБОР_КВ.М!$H$2:$DC$2,0)),0)</f>
        <v>72.316284403669727</v>
      </c>
      <c r="AC55" s="620">
        <f>SUM($AB$22:AB55)</f>
        <v>1185.9180820728984</v>
      </c>
      <c r="AD55" s="615">
        <f>IFERROR(INDEX(ПОДБОР_КВ.М!$H$65:$DC$65,1,MATCH($B55,ПОДБОР_КВ.М!$H$2:$DC$2,0))*1000,0)</f>
        <v>765822.20020417415</v>
      </c>
      <c r="AE55" s="634">
        <f>IF(AD55=0,0,AD55/(Вводные!$G$12*1000)-1)</f>
        <v>0.17818800031411408</v>
      </c>
      <c r="AF55" s="617">
        <f t="shared" si="18"/>
        <v>55381416.032609157</v>
      </c>
      <c r="AG55" s="618" t="e">
        <f t="shared" si="19"/>
        <v>#DIV/0!</v>
      </c>
      <c r="AH55" s="622">
        <f t="shared" si="20"/>
        <v>0</v>
      </c>
      <c r="AI55" s="623">
        <v>0</v>
      </c>
      <c r="AJ55" s="623">
        <f t="shared" si="23"/>
        <v>0</v>
      </c>
      <c r="AK55" s="623">
        <f t="shared" si="7"/>
        <v>0</v>
      </c>
      <c r="AL55" s="623">
        <v>0</v>
      </c>
      <c r="AM55" s="624">
        <v>0</v>
      </c>
      <c r="AN55" s="625">
        <f t="shared" si="8"/>
        <v>0</v>
      </c>
      <c r="AO55" s="614" t="e">
        <f t="shared" si="24"/>
        <v>#DIV/0!</v>
      </c>
      <c r="AP55" s="623">
        <f t="shared" si="30"/>
        <v>0</v>
      </c>
      <c r="AQ55" s="624">
        <v>0</v>
      </c>
      <c r="AR55" s="625" t="e">
        <f t="shared" si="21"/>
        <v>#DIV/0!</v>
      </c>
      <c r="AS55" s="622" t="e">
        <f t="shared" si="26"/>
        <v>#DIV/0!</v>
      </c>
      <c r="AT55" s="623">
        <f t="shared" si="27"/>
        <v>0</v>
      </c>
      <c r="AU55" s="624">
        <v>0</v>
      </c>
      <c r="AV55" s="625" t="e">
        <f t="shared" si="22"/>
        <v>#DIV/0!</v>
      </c>
      <c r="AW55" s="622">
        <v>0</v>
      </c>
      <c r="AX55" s="623">
        <f t="shared" si="28"/>
        <v>0</v>
      </c>
      <c r="AY55" s="623">
        <f t="shared" si="31"/>
        <v>0</v>
      </c>
      <c r="AZ55" s="624">
        <v>0</v>
      </c>
      <c r="BA55" s="625">
        <f t="shared" si="29"/>
        <v>0</v>
      </c>
    </row>
    <row r="56" spans="1:53" ht="15.75" x14ac:dyDescent="0.25">
      <c r="A56" s="118" t="str">
        <f t="shared" si="0"/>
        <v>3Q2029</v>
      </c>
      <c r="B56" s="606">
        <f t="shared" si="34"/>
        <v>47300</v>
      </c>
      <c r="C56" s="188"/>
      <c r="D56" s="613">
        <f t="shared" si="33"/>
        <v>745854449.20726371</v>
      </c>
      <c r="E56" s="619">
        <f t="shared" si="33"/>
        <v>11271.429255516987</v>
      </c>
      <c r="F56" s="620">
        <f t="shared" si="33"/>
        <v>11.938358542028265</v>
      </c>
      <c r="G56" s="620">
        <f t="shared" si="33"/>
        <v>825.68630465327703</v>
      </c>
      <c r="H56" s="620">
        <f t="shared" si="10"/>
        <v>14245.257049136289</v>
      </c>
      <c r="I56" s="615">
        <f t="shared" si="2"/>
        <v>804018.43700759113</v>
      </c>
      <c r="J56" s="616">
        <f t="shared" si="35"/>
        <v>0.19113842519643121</v>
      </c>
      <c r="K56" s="617">
        <f t="shared" si="12"/>
        <v>663867012.12590146</v>
      </c>
      <c r="L56" s="618">
        <f t="shared" si="13"/>
        <v>745854449.20726371</v>
      </c>
      <c r="M56" s="619">
        <f>MAX(0,ТЭП!$G$26-SUM($O$21:O55))</f>
        <v>11271.429255516987</v>
      </c>
      <c r="N56" s="620">
        <f>IFERROR(O56*ТЭП!$I$26/ТЭП!$G$26,0)</f>
        <v>11.938358542028265</v>
      </c>
      <c r="O56" s="620">
        <f>IFERROR(INDEX(ПОДБОР_КВ.М!$H$61:$DC$61,1,MATCH($B56,ПОДБОР_КВ.М!$H$2:$DC$2,0)),0)</f>
        <v>825.68630465327703</v>
      </c>
      <c r="P56" s="620">
        <f t="shared" si="14"/>
        <v>14245.257049136289</v>
      </c>
      <c r="Q56" s="615">
        <f>IFERROR(INDEX(ПОДБОР_КВ.М!$H$64:$DC$64,1,MATCH($B56,ПОДБОР_КВ.М!$H$2:$DC$2,0))*1000,0)</f>
        <v>804018.43700759113</v>
      </c>
      <c r="R56" s="629">
        <f>IF(Q56=0,0,Q56/(Вводные!$G$11*1000)-1)</f>
        <v>0.19113842519643121</v>
      </c>
      <c r="S56" s="617">
        <f t="shared" si="15"/>
        <v>663867012.12590146</v>
      </c>
      <c r="T56" s="619">
        <f>IFERROR(INDEX(ПОДБОР_КВ.М!$H$88:$DC$88,1,MATCH($B56,ПОДБОР_КВ.М!$H$2:$DC$2,0)),0)</f>
        <v>5.350524836763368</v>
      </c>
      <c r="U56" s="615">
        <f>IFERROR(INDEX(ПОДБОР_КВ.М!$H$66:$DC$66,1,MATCH($B56,ПОДБОР_КВ.М!$H$2:$DC$2,0))*1000,0)</f>
        <v>4764553.7007857254</v>
      </c>
      <c r="V56" s="616">
        <f>IF(U56=0,0,U56/(Вводные!$G$13*1000)-1)</f>
        <v>0.19113842519643143</v>
      </c>
      <c r="W56" s="617">
        <f t="shared" si="32"/>
        <v>25492862.912146844</v>
      </c>
      <c r="X56" s="619">
        <f>IFERROR(INDEX(ПОДБОР_КВ.М!$H$91:$DC$91,1,MATCH($B56,ПОДБОР_КВ.М!$H$2:$DC$2,0)),0)</f>
        <v>0</v>
      </c>
      <c r="Y56" s="615">
        <f>IFERROR(INDEX(ПОДБОР_КВ.М!$H$67:$DC$67,1,MATCH($B56,ПОДБОР_КВ.М!$H$2:$DC$2,0))*1000,0)</f>
        <v>1191138.4251964313</v>
      </c>
      <c r="Z56" s="616">
        <f>IF(Y56=0,0,Y56/(Вводные!$G$14*1000)-1)</f>
        <v>0.19113842519643143</v>
      </c>
      <c r="AA56" s="617">
        <f t="shared" si="17"/>
        <v>0</v>
      </c>
      <c r="AB56" s="619">
        <f>IFERROR(INDEX(ПОДБОР_КВ.М!$H$85:$DC$85,1,MATCH($B56,ПОДБОР_КВ.М!$H$2:$DC$2,0)),0)</f>
        <v>72.967782461360443</v>
      </c>
      <c r="AC56" s="620">
        <f>SUM($AB$22:AB56)</f>
        <v>1258.8858645342589</v>
      </c>
      <c r="AD56" s="615">
        <f>IFERROR(INDEX(ПОДБОР_КВ.М!$H$65:$DC$65,1,MATCH($B56,ПОДБОР_КВ.М!$H$2:$DC$2,0))*1000,0)</f>
        <v>774239.97637768043</v>
      </c>
      <c r="AE56" s="634">
        <f>IF(AD56=0,0,AD56/(Вводные!$G$12*1000)-1)</f>
        <v>0.19113842519643143</v>
      </c>
      <c r="AF56" s="617">
        <f t="shared" si="18"/>
        <v>56494574.169215433</v>
      </c>
      <c r="AG56" s="618" t="e">
        <f t="shared" si="19"/>
        <v>#DIV/0!</v>
      </c>
      <c r="AH56" s="622">
        <f t="shared" si="20"/>
        <v>0</v>
      </c>
      <c r="AI56" s="623">
        <v>0</v>
      </c>
      <c r="AJ56" s="623">
        <f t="shared" si="23"/>
        <v>0</v>
      </c>
      <c r="AK56" s="623">
        <f t="shared" si="7"/>
        <v>0</v>
      </c>
      <c r="AL56" s="623">
        <v>0</v>
      </c>
      <c r="AM56" s="624">
        <v>0</v>
      </c>
      <c r="AN56" s="625">
        <f t="shared" si="8"/>
        <v>0</v>
      </c>
      <c r="AO56" s="614" t="e">
        <f t="shared" si="24"/>
        <v>#DIV/0!</v>
      </c>
      <c r="AP56" s="623">
        <f t="shared" si="30"/>
        <v>0</v>
      </c>
      <c r="AQ56" s="624">
        <v>0</v>
      </c>
      <c r="AR56" s="625" t="e">
        <f t="shared" si="21"/>
        <v>#DIV/0!</v>
      </c>
      <c r="AS56" s="622" t="e">
        <f t="shared" si="26"/>
        <v>#DIV/0!</v>
      </c>
      <c r="AT56" s="623">
        <f t="shared" si="27"/>
        <v>0</v>
      </c>
      <c r="AU56" s="624">
        <v>0</v>
      </c>
      <c r="AV56" s="625" t="e">
        <f t="shared" si="22"/>
        <v>#DIV/0!</v>
      </c>
      <c r="AW56" s="622">
        <v>0</v>
      </c>
      <c r="AX56" s="623">
        <f t="shared" si="28"/>
        <v>0</v>
      </c>
      <c r="AY56" s="623">
        <f t="shared" si="31"/>
        <v>0</v>
      </c>
      <c r="AZ56" s="624">
        <v>0</v>
      </c>
      <c r="BA56" s="625">
        <f t="shared" si="29"/>
        <v>0</v>
      </c>
    </row>
    <row r="57" spans="1:53" ht="15.75" x14ac:dyDescent="0.25">
      <c r="A57" s="118" t="str">
        <f t="shared" si="0"/>
        <v>3Q2029</v>
      </c>
      <c r="B57" s="606">
        <f t="shared" si="34"/>
        <v>47331</v>
      </c>
      <c r="C57" s="188"/>
      <c r="D57" s="613">
        <f t="shared" si="33"/>
        <v>760785357.33165061</v>
      </c>
      <c r="E57" s="619">
        <f t="shared" si="33"/>
        <v>10445.742950863711</v>
      </c>
      <c r="F57" s="620">
        <f t="shared" si="33"/>
        <v>12.044951029010662</v>
      </c>
      <c r="G57" s="620">
        <f t="shared" si="33"/>
        <v>833.05850380196705</v>
      </c>
      <c r="H57" s="620">
        <f t="shared" si="10"/>
        <v>15078.315552938257</v>
      </c>
      <c r="I57" s="615">
        <f t="shared" si="2"/>
        <v>812856.05916100764</v>
      </c>
      <c r="J57" s="616">
        <f t="shared" si="35"/>
        <v>0.20423119875704843</v>
      </c>
      <c r="K57" s="617">
        <f t="shared" si="12"/>
        <v>677156652.45103228</v>
      </c>
      <c r="L57" s="618">
        <f t="shared" si="13"/>
        <v>760785357.33165061</v>
      </c>
      <c r="M57" s="619">
        <f>MAX(0,ТЭП!$G$26-SUM($O$21:O56))</f>
        <v>10445.742950863711</v>
      </c>
      <c r="N57" s="620">
        <f>IFERROR(O57*ТЭП!$I$26/ТЭП!$G$26,0)</f>
        <v>12.044951029010662</v>
      </c>
      <c r="O57" s="620">
        <f>IFERROR(INDEX(ПОДБОР_КВ.М!$H$61:$DC$61,1,MATCH($B57,ПОДБОР_КВ.М!$H$2:$DC$2,0)),0)</f>
        <v>833.05850380196705</v>
      </c>
      <c r="P57" s="620">
        <f t="shared" si="14"/>
        <v>15078.315552938257</v>
      </c>
      <c r="Q57" s="615">
        <f>IFERROR(INDEX(ПОДБОР_КВ.М!$H$64:$DC$64,1,MATCH($B57,ПОДБОР_КВ.М!$H$2:$DC$2,0))*1000,0)</f>
        <v>812856.05916100764</v>
      </c>
      <c r="R57" s="629">
        <f>IF(Q57=0,0,Q57/(Вводные!$G$11*1000)-1)</f>
        <v>0.20423119875704843</v>
      </c>
      <c r="S57" s="617">
        <f t="shared" si="15"/>
        <v>677156652.45103228</v>
      </c>
      <c r="T57" s="619">
        <f>IFERROR(INDEX(ПОДБОР_КВ.М!$H$88:$DC$88,1,MATCH($B57,ПОДБОР_КВ.М!$H$2:$DC$2,0)),0)</f>
        <v>5.3982973799487555</v>
      </c>
      <c r="U57" s="615">
        <f>IFERROR(INDEX(ПОДБОР_КВ.М!$H$66:$DC$66,1,MATCH($B57,ПОДБОР_КВ.М!$H$2:$DC$2,0))*1000,0)</f>
        <v>4816924.795028192</v>
      </c>
      <c r="V57" s="616">
        <f>IF(U57=0,0,U57/(Вводные!$G$13*1000)-1)</f>
        <v>0.20423119875704798</v>
      </c>
      <c r="W57" s="617">
        <f t="shared" si="32"/>
        <v>26003192.500410885</v>
      </c>
      <c r="X57" s="619">
        <f>IFERROR(INDEX(ПОДБОР_КВ.М!$H$91:$DC$91,1,MATCH($B57,ПОДБОР_КВ.М!$H$2:$DC$2,0)),0)</f>
        <v>0</v>
      </c>
      <c r="Y57" s="615">
        <f>IFERROR(INDEX(ПОДБОР_КВ.М!$H$67:$DC$67,1,MATCH($B57,ПОДБОР_КВ.М!$H$2:$DC$2,0))*1000,0)</f>
        <v>1204231.198757048</v>
      </c>
      <c r="Z57" s="616">
        <f>IF(Y57=0,0,Y57/(Вводные!$G$14*1000)-1)</f>
        <v>0.20423119875704798</v>
      </c>
      <c r="AA57" s="617">
        <f t="shared" si="17"/>
        <v>0</v>
      </c>
      <c r="AB57" s="619">
        <f>IFERROR(INDEX(ПОДБОР_КВ.М!$H$85:$DC$85,1,MATCH($B57,ПОДБОР_КВ.М!$H$2:$DC$2,0)),0)</f>
        <v>73.619280519051159</v>
      </c>
      <c r="AC57" s="620">
        <f>SUM($AB$22:AB57)</f>
        <v>1332.5051450533101</v>
      </c>
      <c r="AD57" s="615">
        <f>IFERROR(INDEX(ПОДБОР_КВ.М!$H$65:$DC$65,1,MATCH($B57,ПОДБОР_КВ.М!$H$2:$DC$2,0))*1000,0)</f>
        <v>782750.2791920813</v>
      </c>
      <c r="AE57" s="634">
        <f>IF(AD57=0,0,AD57/(Вводные!$G$12*1000)-1)</f>
        <v>0.2042311987570482</v>
      </c>
      <c r="AF57" s="617">
        <f t="shared" si="18"/>
        <v>57625512.380207449</v>
      </c>
      <c r="AG57" s="618" t="e">
        <f t="shared" si="19"/>
        <v>#DIV/0!</v>
      </c>
      <c r="AH57" s="622">
        <f t="shared" si="20"/>
        <v>0</v>
      </c>
      <c r="AI57" s="623">
        <v>0</v>
      </c>
      <c r="AJ57" s="623">
        <f t="shared" si="23"/>
        <v>0</v>
      </c>
      <c r="AK57" s="623">
        <f t="shared" si="7"/>
        <v>0</v>
      </c>
      <c r="AL57" s="623">
        <v>0</v>
      </c>
      <c r="AM57" s="624">
        <v>0</v>
      </c>
      <c r="AN57" s="625">
        <f t="shared" si="8"/>
        <v>0</v>
      </c>
      <c r="AO57" s="614" t="e">
        <f t="shared" si="24"/>
        <v>#DIV/0!</v>
      </c>
      <c r="AP57" s="623">
        <f t="shared" si="30"/>
        <v>0</v>
      </c>
      <c r="AQ57" s="624">
        <v>0</v>
      </c>
      <c r="AR57" s="625" t="e">
        <f t="shared" si="21"/>
        <v>#DIV/0!</v>
      </c>
      <c r="AS57" s="622" t="e">
        <f t="shared" si="26"/>
        <v>#DIV/0!</v>
      </c>
      <c r="AT57" s="623">
        <f t="shared" si="27"/>
        <v>0</v>
      </c>
      <c r="AU57" s="624">
        <v>0</v>
      </c>
      <c r="AV57" s="625" t="e">
        <f t="shared" si="22"/>
        <v>#DIV/0!</v>
      </c>
      <c r="AW57" s="622">
        <v>0</v>
      </c>
      <c r="AX57" s="623">
        <f t="shared" si="28"/>
        <v>0</v>
      </c>
      <c r="AY57" s="623">
        <f t="shared" si="31"/>
        <v>0</v>
      </c>
      <c r="AZ57" s="624">
        <v>0</v>
      </c>
      <c r="BA57" s="625">
        <f t="shared" si="29"/>
        <v>0</v>
      </c>
    </row>
    <row r="58" spans="1:53" ht="15.75" x14ac:dyDescent="0.25">
      <c r="A58" s="118" t="str">
        <f t="shared" si="0"/>
        <v>3Q2029</v>
      </c>
      <c r="B58" s="606">
        <f t="shared" si="34"/>
        <v>47362</v>
      </c>
      <c r="C58" s="188"/>
      <c r="D58" s="613">
        <f t="shared" si="33"/>
        <v>912887513.98525786</v>
      </c>
      <c r="E58" s="619">
        <f t="shared" si="33"/>
        <v>9612.6844470617434</v>
      </c>
      <c r="F58" s="620">
        <f t="shared" si="33"/>
        <v>14.295933548227124</v>
      </c>
      <c r="G58" s="620">
        <f t="shared" si="33"/>
        <v>988.74200347136116</v>
      </c>
      <c r="H58" s="620">
        <f t="shared" si="10"/>
        <v>16067.057556409618</v>
      </c>
      <c r="I58" s="615">
        <f t="shared" si="2"/>
        <v>821790.82282478153</v>
      </c>
      <c r="J58" s="616">
        <f t="shared" si="35"/>
        <v>0.21746788566634301</v>
      </c>
      <c r="K58" s="617">
        <f t="shared" si="12"/>
        <v>812539104.59415293</v>
      </c>
      <c r="L58" s="618">
        <f t="shared" si="13"/>
        <v>912887513.98525786</v>
      </c>
      <c r="M58" s="619">
        <f>MAX(0,ТЭП!$G$26-SUM($O$21:O57))</f>
        <v>9612.6844470617434</v>
      </c>
      <c r="N58" s="620">
        <f>IFERROR(O58*ТЭП!$I$26/ТЭП!$G$26,0)</f>
        <v>14.295933548227124</v>
      </c>
      <c r="O58" s="620">
        <f>IFERROR(INDEX(ПОДБОР_КВ.М!$H$61:$DC$61,1,MATCH($B58,ПОДБОР_КВ.М!$H$2:$DC$2,0)),0)</f>
        <v>988.74200347136116</v>
      </c>
      <c r="P58" s="620">
        <f t="shared" si="14"/>
        <v>16067.057556409618</v>
      </c>
      <c r="Q58" s="615">
        <f>IFERROR(INDEX(ПОДБОР_КВ.М!$H$64:$DC$64,1,MATCH($B58,ПОДБОР_КВ.М!$H$2:$DC$2,0))*1000,0)</f>
        <v>821790.82282478153</v>
      </c>
      <c r="R58" s="629">
        <f>IF(Q58=0,0,Q58/(Вводные!$G$11*1000)-1)</f>
        <v>0.21746788566634301</v>
      </c>
      <c r="S58" s="617">
        <f t="shared" si="15"/>
        <v>812539104.59415293</v>
      </c>
      <c r="T58" s="619">
        <f>IFERROR(INDEX(ПОДБОР_КВ.М!$H$88:$DC$88,1,MATCH($B58,ПОДБОР_КВ.М!$H$2:$DC$2,0)),0)</f>
        <v>6.4071410860401681</v>
      </c>
      <c r="U58" s="615">
        <f>IFERROR(INDEX(ПОДБОР_КВ.М!$H$66:$DC$66,1,MATCH($B58,ПОДБОР_КВ.М!$H$2:$DC$2,0))*1000,0)</f>
        <v>4869871.5426653717</v>
      </c>
      <c r="V58" s="616">
        <f>IF(U58=0,0,U58/(Вводные!$G$13*1000)-1)</f>
        <v>0.21746788566634301</v>
      </c>
      <c r="W58" s="617">
        <f t="shared" si="32"/>
        <v>31201954.044749118</v>
      </c>
      <c r="X58" s="619">
        <f>IFERROR(INDEX(ПОДБОР_КВ.М!$H$91:$DC$91,1,MATCH($B58,ПОДБОР_КВ.М!$H$2:$DC$2,0)),0)</f>
        <v>0</v>
      </c>
      <c r="Y58" s="615">
        <f>IFERROR(INDEX(ПОДБОР_КВ.М!$H$67:$DC$67,1,MATCH($B58,ПОДБОР_КВ.М!$H$2:$DC$2,0))*1000,0)</f>
        <v>1217467.8856663429</v>
      </c>
      <c r="Z58" s="616">
        <f>IF(Y58=0,0,Y58/(Вводные!$G$14*1000)-1)</f>
        <v>0.21746788566634301</v>
      </c>
      <c r="AA58" s="617">
        <f t="shared" si="17"/>
        <v>0</v>
      </c>
      <c r="AB58" s="619">
        <f>IFERROR(INDEX(ПОДБОР_КВ.М!$H$85:$DC$85,1,MATCH($B58,ПОДБОР_КВ.М!$H$2:$DC$2,0)),0)</f>
        <v>87.377386560872793</v>
      </c>
      <c r="AC58" s="620">
        <f>SUM($AB$22:AB58)</f>
        <v>1419.8825316141829</v>
      </c>
      <c r="AD58" s="615">
        <f>IFERROR(INDEX(ПОДБОР_КВ.М!$H$65:$DC$65,1,MATCH($B58,ПОДБОР_КВ.М!$H$2:$DC$2,0))*1000,0)</f>
        <v>791354.1256831229</v>
      </c>
      <c r="AE58" s="634">
        <f>IF(AD58=0,0,AD58/(Вводные!$G$12*1000)-1)</f>
        <v>0.21746788566634301</v>
      </c>
      <c r="AF58" s="617">
        <f t="shared" si="18"/>
        <v>69146455.346355736</v>
      </c>
      <c r="AG58" s="618" t="e">
        <f t="shared" si="19"/>
        <v>#DIV/0!</v>
      </c>
      <c r="AH58" s="622">
        <f t="shared" si="20"/>
        <v>0</v>
      </c>
      <c r="AI58" s="623">
        <v>0</v>
      </c>
      <c r="AJ58" s="623">
        <f t="shared" si="23"/>
        <v>0</v>
      </c>
      <c r="AK58" s="623">
        <f t="shared" si="7"/>
        <v>0</v>
      </c>
      <c r="AL58" s="623">
        <v>0</v>
      </c>
      <c r="AM58" s="624">
        <v>0</v>
      </c>
      <c r="AN58" s="625">
        <f t="shared" si="8"/>
        <v>0</v>
      </c>
      <c r="AO58" s="614" t="e">
        <f t="shared" si="24"/>
        <v>#DIV/0!</v>
      </c>
      <c r="AP58" s="623">
        <f t="shared" si="30"/>
        <v>0</v>
      </c>
      <c r="AQ58" s="624">
        <v>0</v>
      </c>
      <c r="AR58" s="625" t="e">
        <f t="shared" si="21"/>
        <v>#DIV/0!</v>
      </c>
      <c r="AS58" s="622" t="e">
        <f t="shared" si="26"/>
        <v>#DIV/0!</v>
      </c>
      <c r="AT58" s="623">
        <f t="shared" si="27"/>
        <v>0</v>
      </c>
      <c r="AU58" s="624">
        <v>0</v>
      </c>
      <c r="AV58" s="625" t="e">
        <f t="shared" si="22"/>
        <v>#DIV/0!</v>
      </c>
      <c r="AW58" s="622">
        <v>0</v>
      </c>
      <c r="AX58" s="623">
        <f t="shared" si="28"/>
        <v>0</v>
      </c>
      <c r="AY58" s="623">
        <f t="shared" si="31"/>
        <v>0</v>
      </c>
      <c r="AZ58" s="624">
        <v>0</v>
      </c>
      <c r="BA58" s="625">
        <f t="shared" si="29"/>
        <v>0</v>
      </c>
    </row>
    <row r="59" spans="1:53" ht="15.75" x14ac:dyDescent="0.25">
      <c r="A59" s="118" t="str">
        <f t="shared" si="0"/>
        <v>4Q2029</v>
      </c>
      <c r="B59" s="606">
        <f t="shared" si="34"/>
        <v>47392</v>
      </c>
      <c r="C59" s="188"/>
      <c r="D59" s="613">
        <f t="shared" si="33"/>
        <v>931017610.23050964</v>
      </c>
      <c r="E59" s="619">
        <f t="shared" si="33"/>
        <v>8623.942443590382</v>
      </c>
      <c r="F59" s="620">
        <f t="shared" si="33"/>
        <v>14.421336474088768</v>
      </c>
      <c r="G59" s="620">
        <f t="shared" si="33"/>
        <v>997.4151789404084</v>
      </c>
      <c r="H59" s="620">
        <f t="shared" si="10"/>
        <v>17064.472735350028</v>
      </c>
      <c r="I59" s="615">
        <f t="shared" si="2"/>
        <v>830823.7957604531</v>
      </c>
      <c r="J59" s="616">
        <f t="shared" si="35"/>
        <v>0.23085006779326389</v>
      </c>
      <c r="K59" s="617">
        <f t="shared" si="12"/>
        <v>828676264.91636169</v>
      </c>
      <c r="L59" s="618">
        <f t="shared" si="13"/>
        <v>931017610.23050964</v>
      </c>
      <c r="M59" s="619">
        <f>MAX(0,ТЭП!$G$26-SUM($O$21:O58))</f>
        <v>8623.942443590382</v>
      </c>
      <c r="N59" s="620">
        <f>IFERROR(O59*ТЭП!$I$26/ТЭП!$G$26,0)</f>
        <v>14.421336474088768</v>
      </c>
      <c r="O59" s="620">
        <f>IFERROR(INDEX(ПОДБОР_КВ.М!$H$61:$DC$61,1,MATCH($B59,ПОДБОР_КВ.М!$H$2:$DC$2,0)),0)</f>
        <v>997.4151789404084</v>
      </c>
      <c r="P59" s="620">
        <f t="shared" si="14"/>
        <v>17064.472735350028</v>
      </c>
      <c r="Q59" s="615">
        <f>IFERROR(INDEX(ПОДБОР_КВ.М!$H$64:$DC$64,1,MATCH($B59,ПОДБОР_КВ.М!$H$2:$DC$2,0))*1000,0)</f>
        <v>830823.7957604531</v>
      </c>
      <c r="R59" s="629">
        <f>IF(Q59=0,0,Q59/(Вводные!$G$11*1000)-1)</f>
        <v>0.23085006779326389</v>
      </c>
      <c r="S59" s="617">
        <f t="shared" si="15"/>
        <v>828676264.91636169</v>
      </c>
      <c r="T59" s="619">
        <f>IFERROR(INDEX(ПОДБОР_КВ.М!$H$88:$DC$88,1,MATCH($B59,ПОДБОР_КВ.М!$H$2:$DC$2,0)),0)</f>
        <v>6.4633440780229776</v>
      </c>
      <c r="U59" s="615">
        <f>IFERROR(INDEX(ПОДБОР_КВ.М!$H$66:$DC$66,1,MATCH($B59,ПОДБОР_КВ.М!$H$2:$DC$2,0))*1000,0)</f>
        <v>4923400.2711730553</v>
      </c>
      <c r="V59" s="616">
        <f>IF(U59=0,0,U59/(Вводные!$G$13*1000)-1)</f>
        <v>0.23085006779326389</v>
      </c>
      <c r="W59" s="617">
        <f t="shared" si="32"/>
        <v>31821629.98642309</v>
      </c>
      <c r="X59" s="619">
        <f>IFERROR(INDEX(ПОДБОР_КВ.М!$H$91:$DC$91,1,MATCH($B59,ПОДБОР_КВ.М!$H$2:$DC$2,0)),0)</f>
        <v>0</v>
      </c>
      <c r="Y59" s="615">
        <f>IFERROR(INDEX(ПОДБОР_КВ.М!$H$67:$DC$67,1,MATCH($B59,ПОДБОР_КВ.М!$H$2:$DC$2,0))*1000,0)</f>
        <v>1230850.0677932638</v>
      </c>
      <c r="Z59" s="616">
        <f>IF(Y59=0,0,Y59/(Вводные!$G$14*1000)-1)</f>
        <v>0.23085006779326389</v>
      </c>
      <c r="AA59" s="617">
        <f t="shared" si="17"/>
        <v>0</v>
      </c>
      <c r="AB59" s="619">
        <f>IFERROR(INDEX(ПОДБОР_КВ.М!$H$85:$DC$85,1,MATCH($B59,ПОДБОР_КВ.М!$H$2:$DC$2,0)),0)</f>
        <v>88.14385486403836</v>
      </c>
      <c r="AC59" s="620">
        <f>SUM($AB$22:AB59)</f>
        <v>1508.0263864782212</v>
      </c>
      <c r="AD59" s="615">
        <f>IFERROR(INDEX(ПОДБОР_КВ.М!$H$65:$DC$65,1,MATCH($B59,ПОДБОР_КВ.М!$H$2:$DC$2,0))*1000,0)</f>
        <v>800052.54406562157</v>
      </c>
      <c r="AE59" s="634">
        <f>IF(AD59=0,0,AD59/(Вводные!$G$12*1000)-1)</f>
        <v>0.23085006779326389</v>
      </c>
      <c r="AF59" s="617">
        <f t="shared" si="18"/>
        <v>70519715.3277248</v>
      </c>
      <c r="AG59" s="618" t="e">
        <f t="shared" si="19"/>
        <v>#DIV/0!</v>
      </c>
      <c r="AH59" s="622">
        <f t="shared" si="20"/>
        <v>0</v>
      </c>
      <c r="AI59" s="623">
        <v>0</v>
      </c>
      <c r="AJ59" s="623">
        <f t="shared" si="23"/>
        <v>0</v>
      </c>
      <c r="AK59" s="623">
        <f t="shared" si="7"/>
        <v>0</v>
      </c>
      <c r="AL59" s="623">
        <v>0</v>
      </c>
      <c r="AM59" s="624">
        <v>0</v>
      </c>
      <c r="AN59" s="625">
        <f t="shared" si="8"/>
        <v>0</v>
      </c>
      <c r="AO59" s="614" t="e">
        <f t="shared" si="24"/>
        <v>#DIV/0!</v>
      </c>
      <c r="AP59" s="623">
        <f t="shared" si="30"/>
        <v>0</v>
      </c>
      <c r="AQ59" s="624">
        <v>0</v>
      </c>
      <c r="AR59" s="625" t="e">
        <f t="shared" si="21"/>
        <v>#DIV/0!</v>
      </c>
      <c r="AS59" s="622" t="e">
        <f t="shared" si="26"/>
        <v>#DIV/0!</v>
      </c>
      <c r="AT59" s="623">
        <f t="shared" si="27"/>
        <v>0</v>
      </c>
      <c r="AU59" s="624">
        <v>0</v>
      </c>
      <c r="AV59" s="625" t="e">
        <f t="shared" si="22"/>
        <v>#DIV/0!</v>
      </c>
      <c r="AW59" s="622">
        <v>0</v>
      </c>
      <c r="AX59" s="623">
        <f t="shared" si="28"/>
        <v>0</v>
      </c>
      <c r="AY59" s="623">
        <f t="shared" si="31"/>
        <v>0</v>
      </c>
      <c r="AZ59" s="624">
        <v>0</v>
      </c>
      <c r="BA59" s="625">
        <f t="shared" si="29"/>
        <v>0</v>
      </c>
    </row>
    <row r="60" spans="1:53" ht="15.75" x14ac:dyDescent="0.25">
      <c r="A60" s="118" t="str">
        <f t="shared" si="0"/>
        <v>4Q2029</v>
      </c>
      <c r="B60" s="606">
        <f t="shared" si="34"/>
        <v>47423</v>
      </c>
      <c r="C60" s="188"/>
      <c r="D60" s="613">
        <f t="shared" si="33"/>
        <v>949435976.7415626</v>
      </c>
      <c r="E60" s="619">
        <f t="shared" si="33"/>
        <v>7626.5272646499725</v>
      </c>
      <c r="F60" s="620">
        <f t="shared" si="33"/>
        <v>14.546739399950409</v>
      </c>
      <c r="G60" s="620">
        <f t="shared" si="33"/>
        <v>1006.0883544094553</v>
      </c>
      <c r="H60" s="620">
        <f t="shared" si="10"/>
        <v>18070.561089759482</v>
      </c>
      <c r="I60" s="615">
        <f t="shared" si="2"/>
        <v>839956.05746619869</v>
      </c>
      <c r="J60" s="616">
        <f t="shared" si="35"/>
        <v>0.24437934439436848</v>
      </c>
      <c r="K60" s="617">
        <f t="shared" si="12"/>
        <v>845070007.63242173</v>
      </c>
      <c r="L60" s="618">
        <f t="shared" si="13"/>
        <v>949435976.7415626</v>
      </c>
      <c r="M60" s="619">
        <f>MAX(0,ТЭП!$G$26-SUM($O$21:O59))</f>
        <v>7626.5272646499725</v>
      </c>
      <c r="N60" s="620">
        <f>IFERROR(O60*ТЭП!$I$26/ТЭП!$G$26,0)</f>
        <v>14.546739399950409</v>
      </c>
      <c r="O60" s="620">
        <f>IFERROR(INDEX(ПОДБОР_КВ.М!$H$61:$DC$61,1,MATCH($B60,ПОДБОР_КВ.М!$H$2:$DC$2,0)),0)</f>
        <v>1006.0883544094553</v>
      </c>
      <c r="P60" s="620">
        <f t="shared" si="14"/>
        <v>18070.561089759482</v>
      </c>
      <c r="Q60" s="615">
        <f>IFERROR(INDEX(ПОДБОР_КВ.М!$H$64:$DC$64,1,MATCH($B60,ПОДБОР_КВ.М!$H$2:$DC$2,0))*1000,0)</f>
        <v>839956.05746619869</v>
      </c>
      <c r="R60" s="629">
        <f>IF(Q60=0,0,Q60/(Вводные!$G$11*1000)-1)</f>
        <v>0.24437934439436848</v>
      </c>
      <c r="S60" s="617">
        <f t="shared" si="15"/>
        <v>845070007.63242173</v>
      </c>
      <c r="T60" s="619">
        <f>IFERROR(INDEX(ПОДБОР_КВ.М!$H$88:$DC$88,1,MATCH($B60,ПОДБОР_КВ.М!$H$2:$DC$2,0)),0)</f>
        <v>6.5195470700057854</v>
      </c>
      <c r="U60" s="615">
        <f>IFERROR(INDEX(ПОДБОР_КВ.М!$H$66:$DC$66,1,MATCH($B60,ПОДБОР_КВ.М!$H$2:$DC$2,0))*1000,0)</f>
        <v>4977517.3775774734</v>
      </c>
      <c r="V60" s="616">
        <f>IF(U60=0,0,U60/(Вводные!$G$13*1000)-1)</f>
        <v>0.24437934439436826</v>
      </c>
      <c r="W60" s="617">
        <f t="shared" si="32"/>
        <v>32451158.834888097</v>
      </c>
      <c r="X60" s="619">
        <f>IFERROR(INDEX(ПОДБОР_КВ.М!$H$91:$DC$91,1,MATCH($B60,ПОДБОР_КВ.М!$H$2:$DC$2,0)),0)</f>
        <v>0</v>
      </c>
      <c r="Y60" s="615">
        <f>IFERROR(INDEX(ПОДБОР_КВ.М!$H$67:$DC$67,1,MATCH($B60,ПОДБОР_КВ.М!$H$2:$DC$2,0))*1000,0)</f>
        <v>1244379.3443943684</v>
      </c>
      <c r="Z60" s="616">
        <f>IF(Y60=0,0,Y60/(Вводные!$G$14*1000)-1)</f>
        <v>0.24437934439436826</v>
      </c>
      <c r="AA60" s="617">
        <f t="shared" si="17"/>
        <v>0</v>
      </c>
      <c r="AB60" s="619">
        <f>IFERROR(INDEX(ПОДБОР_КВ.М!$H$85:$DC$85,1,MATCH($B60,ПОДБОР_КВ.М!$H$2:$DC$2,0)),0)</f>
        <v>88.910323167203899</v>
      </c>
      <c r="AC60" s="620">
        <f>SUM($AB$22:AB60)</f>
        <v>1596.936709645425</v>
      </c>
      <c r="AD60" s="615">
        <f>IFERROR(INDEX(ПОДБОР_КВ.М!$H$65:$DC$65,1,MATCH($B60,ПОДБОР_КВ.М!$H$2:$DC$2,0))*1000,0)</f>
        <v>808846.57385633956</v>
      </c>
      <c r="AE60" s="634">
        <f>IF(AD60=0,0,AD60/(Вводные!$G$12*1000)-1)</f>
        <v>0.24437934439436848</v>
      </c>
      <c r="AF60" s="617">
        <f t="shared" si="18"/>
        <v>71914810.274252802</v>
      </c>
      <c r="AG60" s="618" t="e">
        <f t="shared" si="19"/>
        <v>#DIV/0!</v>
      </c>
      <c r="AH60" s="622">
        <f t="shared" si="20"/>
        <v>0</v>
      </c>
      <c r="AI60" s="623">
        <v>0</v>
      </c>
      <c r="AJ60" s="623">
        <f t="shared" si="23"/>
        <v>0</v>
      </c>
      <c r="AK60" s="623">
        <f t="shared" si="7"/>
        <v>0</v>
      </c>
      <c r="AL60" s="623">
        <v>0</v>
      </c>
      <c r="AM60" s="624">
        <v>0</v>
      </c>
      <c r="AN60" s="625">
        <f t="shared" si="8"/>
        <v>0</v>
      </c>
      <c r="AO60" s="614" t="e">
        <f t="shared" si="24"/>
        <v>#DIV/0!</v>
      </c>
      <c r="AP60" s="623">
        <f t="shared" si="30"/>
        <v>0</v>
      </c>
      <c r="AQ60" s="624">
        <v>0</v>
      </c>
      <c r="AR60" s="625" t="e">
        <f t="shared" si="21"/>
        <v>#DIV/0!</v>
      </c>
      <c r="AS60" s="622" t="e">
        <f t="shared" si="26"/>
        <v>#DIV/0!</v>
      </c>
      <c r="AT60" s="623">
        <f t="shared" si="27"/>
        <v>0</v>
      </c>
      <c r="AU60" s="624">
        <v>0</v>
      </c>
      <c r="AV60" s="625" t="e">
        <f t="shared" si="22"/>
        <v>#DIV/0!</v>
      </c>
      <c r="AW60" s="622">
        <v>0</v>
      </c>
      <c r="AX60" s="623">
        <f t="shared" si="28"/>
        <v>0</v>
      </c>
      <c r="AY60" s="623">
        <f t="shared" si="31"/>
        <v>0</v>
      </c>
      <c r="AZ60" s="624">
        <v>0</v>
      </c>
      <c r="BA60" s="625">
        <f t="shared" si="29"/>
        <v>0</v>
      </c>
    </row>
    <row r="61" spans="1:53" ht="15.75" x14ac:dyDescent="0.25">
      <c r="A61" s="118" t="str">
        <f t="shared" si="0"/>
        <v>4Q2029</v>
      </c>
      <c r="B61" s="606">
        <f t="shared" si="34"/>
        <v>47453</v>
      </c>
      <c r="C61" s="188"/>
      <c r="D61" s="613">
        <f t="shared" si="33"/>
        <v>968146760.2671597</v>
      </c>
      <c r="E61" s="619">
        <f t="shared" si="33"/>
        <v>6620.4389102405185</v>
      </c>
      <c r="F61" s="620">
        <f t="shared" si="33"/>
        <v>14.672142325812048</v>
      </c>
      <c r="G61" s="620">
        <f t="shared" si="33"/>
        <v>1014.7615298785022</v>
      </c>
      <c r="H61" s="620">
        <f t="shared" si="10"/>
        <v>19085.322619637984</v>
      </c>
      <c r="I61" s="615">
        <f t="shared" si="2"/>
        <v>849188.69930584019</v>
      </c>
      <c r="J61" s="616">
        <f t="shared" si="35"/>
        <v>0.25805733230494843</v>
      </c>
      <c r="K61" s="617">
        <f t="shared" si="12"/>
        <v>861724023.66312981</v>
      </c>
      <c r="L61" s="618">
        <f t="shared" si="13"/>
        <v>968146760.2671597</v>
      </c>
      <c r="M61" s="619">
        <f>MAX(0,ТЭП!$G$26-SUM($O$21:O60))</f>
        <v>6620.4389102405185</v>
      </c>
      <c r="N61" s="620">
        <f>IFERROR(O61*ТЭП!$I$26/ТЭП!$G$26,0)</f>
        <v>14.672142325812048</v>
      </c>
      <c r="O61" s="620">
        <f>IFERROR(INDEX(ПОДБОР_КВ.М!$H$61:$DC$61,1,MATCH($B61,ПОДБОР_КВ.М!$H$2:$DC$2,0)),0)</f>
        <v>1014.7615298785022</v>
      </c>
      <c r="P61" s="620">
        <f t="shared" si="14"/>
        <v>19085.322619637984</v>
      </c>
      <c r="Q61" s="615">
        <f>IFERROR(INDEX(ПОДБОР_КВ.М!$H$64:$DC$64,1,MATCH($B61,ПОДБОР_КВ.М!$H$2:$DC$2,0))*1000,0)</f>
        <v>849188.69930584019</v>
      </c>
      <c r="R61" s="629">
        <f>IF(Q61=0,0,Q61/(Вводные!$G$11*1000)-1)</f>
        <v>0.25805733230494843</v>
      </c>
      <c r="S61" s="617">
        <f t="shared" si="15"/>
        <v>861724023.66312981</v>
      </c>
      <c r="T61" s="619">
        <f>IFERROR(INDEX(ПОДБОР_КВ.М!$H$88:$DC$88,1,MATCH($B61,ПОДБОР_КВ.М!$H$2:$DC$2,0)),0)</f>
        <v>6.5757500619885931</v>
      </c>
      <c r="U61" s="615">
        <f>IFERROR(INDEX(ПОДБОР_КВ.М!$H$66:$DC$66,1,MATCH($B61,ПОДБОР_КВ.М!$H$2:$DC$2,0))*1000,0)</f>
        <v>5032229.3292197939</v>
      </c>
      <c r="V61" s="616">
        <f>IF(U61=0,0,U61/(Вводные!$G$13*1000)-1)</f>
        <v>0.25805733230494843</v>
      </c>
      <c r="W61" s="617">
        <f t="shared" si="32"/>
        <v>33090682.323557876</v>
      </c>
      <c r="X61" s="619">
        <f>IFERROR(INDEX(ПОДБОР_КВ.М!$H$91:$DC$91,1,MATCH($B61,ПОДБОР_КВ.М!$H$2:$DC$2,0)),0)</f>
        <v>0</v>
      </c>
      <c r="Y61" s="615">
        <f>IFERROR(INDEX(ПОДБОР_КВ.М!$H$67:$DC$67,1,MATCH($B61,ПОДБОР_КВ.М!$H$2:$DC$2,0))*1000,0)</f>
        <v>1258057.3323049485</v>
      </c>
      <c r="Z61" s="616">
        <f>IF(Y61=0,0,Y61/(Вводные!$G$14*1000)-1)</f>
        <v>0.25805733230494843</v>
      </c>
      <c r="AA61" s="617">
        <f t="shared" ref="AA61:AA116" si="36">X61*Y61</f>
        <v>0</v>
      </c>
      <c r="AB61" s="619">
        <f>IFERROR(INDEX(ПОДБОР_КВ.М!$H$85:$DC$85,1,MATCH($B61,ПОДБОР_КВ.М!$H$2:$DC$2,0)),0)</f>
        <v>89.676791470369437</v>
      </c>
      <c r="AC61" s="620">
        <f>SUM($AB$22:AB61)</f>
        <v>1686.6135011157944</v>
      </c>
      <c r="AD61" s="615">
        <f>IFERROR(INDEX(ПОДБОР_КВ.М!$H$65:$DC$65,1,MATCH($B61,ПОДБОР_КВ.М!$H$2:$DC$2,0))*1000,0)</f>
        <v>817737.26599821646</v>
      </c>
      <c r="AE61" s="634">
        <f>IF(AD61=0,0,AD61/(Вводные!$G$12*1000)-1)</f>
        <v>0.25805733230494843</v>
      </c>
      <c r="AF61" s="617">
        <f t="shared" si="18"/>
        <v>73332054.280472085</v>
      </c>
      <c r="AG61" s="618" t="e">
        <f t="shared" si="19"/>
        <v>#DIV/0!</v>
      </c>
      <c r="AH61" s="622">
        <f t="shared" si="20"/>
        <v>0</v>
      </c>
      <c r="AI61" s="623">
        <v>0</v>
      </c>
      <c r="AJ61" s="623">
        <f t="shared" si="23"/>
        <v>0</v>
      </c>
      <c r="AK61" s="623">
        <f t="shared" si="7"/>
        <v>0</v>
      </c>
      <c r="AL61" s="623">
        <v>0</v>
      </c>
      <c r="AM61" s="624">
        <v>0</v>
      </c>
      <c r="AN61" s="625">
        <f t="shared" si="8"/>
        <v>0</v>
      </c>
      <c r="AO61" s="614" t="e">
        <f t="shared" si="24"/>
        <v>#DIV/0!</v>
      </c>
      <c r="AP61" s="623">
        <f t="shared" si="30"/>
        <v>0</v>
      </c>
      <c r="AQ61" s="624">
        <v>0</v>
      </c>
      <c r="AR61" s="625" t="e">
        <f t="shared" si="21"/>
        <v>#DIV/0!</v>
      </c>
      <c r="AS61" s="622" t="e">
        <f t="shared" si="26"/>
        <v>#DIV/0!</v>
      </c>
      <c r="AT61" s="623">
        <f t="shared" si="27"/>
        <v>0</v>
      </c>
      <c r="AU61" s="624">
        <v>0</v>
      </c>
      <c r="AV61" s="625" t="e">
        <f t="shared" si="22"/>
        <v>#DIV/0!</v>
      </c>
      <c r="AW61" s="622">
        <v>0</v>
      </c>
      <c r="AX61" s="623">
        <f t="shared" si="28"/>
        <v>0</v>
      </c>
      <c r="AY61" s="623">
        <f t="shared" si="31"/>
        <v>0</v>
      </c>
      <c r="AZ61" s="624">
        <v>0</v>
      </c>
      <c r="BA61" s="625">
        <f t="shared" si="29"/>
        <v>0</v>
      </c>
    </row>
    <row r="62" spans="1:53" ht="15.75" x14ac:dyDescent="0.25">
      <c r="A62" s="118" t="str">
        <f t="shared" si="0"/>
        <v>1Q2030</v>
      </c>
      <c r="B62" s="606">
        <f t="shared" si="34"/>
        <v>47484</v>
      </c>
      <c r="C62" s="188"/>
      <c r="D62" s="613">
        <f t="shared" si="33"/>
        <v>839081039.30464804</v>
      </c>
      <c r="E62" s="619">
        <f t="shared" si="33"/>
        <v>5605.6773803620163</v>
      </c>
      <c r="F62" s="620">
        <f t="shared" si="33"/>
        <v>12.577913463922641</v>
      </c>
      <c r="G62" s="620">
        <f t="shared" si="33"/>
        <v>869.91949954541712</v>
      </c>
      <c r="H62" s="620">
        <f t="shared" si="10"/>
        <v>19955.2421191834</v>
      </c>
      <c r="I62" s="615">
        <f t="shared" si="2"/>
        <v>858522.82463926857</v>
      </c>
      <c r="J62" s="616">
        <f t="shared" si="35"/>
        <v>0.27188566613224974</v>
      </c>
      <c r="K62" s="617">
        <f t="shared" si="12"/>
        <v>746845745.9585104</v>
      </c>
      <c r="L62" s="618">
        <f t="shared" si="13"/>
        <v>839081039.30464804</v>
      </c>
      <c r="M62" s="619">
        <f>MAX(0,ТЭП!$G$26-SUM($O$21:O61))</f>
        <v>5605.6773803620163</v>
      </c>
      <c r="N62" s="620">
        <f>IFERROR(O62*ТЭП!$I$26/ТЭП!$G$26,0)</f>
        <v>12.577913463922641</v>
      </c>
      <c r="O62" s="620">
        <f>IFERROR(INDEX(ПОДБОР_КВ.М!$H$61:$DC$61,1,MATCH($B62,ПОДБОР_КВ.М!$H$2:$DC$2,0)),0)</f>
        <v>869.91949954541712</v>
      </c>
      <c r="P62" s="620">
        <f t="shared" si="14"/>
        <v>19955.2421191834</v>
      </c>
      <c r="Q62" s="615">
        <f>IFERROR(INDEX(ПОДБОР_КВ.М!$H$64:$DC$64,1,MATCH($B62,ПОДБОР_КВ.М!$H$2:$DC$2,0))*1000,0)</f>
        <v>858522.82463926857</v>
      </c>
      <c r="R62" s="629">
        <f>IF(Q62=0,0,Q62/(Вводные!$G$11*1000)-1)</f>
        <v>0.27188566613224974</v>
      </c>
      <c r="S62" s="617">
        <f t="shared" si="15"/>
        <v>746845745.9585104</v>
      </c>
      <c r="T62" s="619">
        <f>IFERROR(INDEX(ПОДБОР_КВ.М!$H$88:$DC$88,1,MATCH($B62,ПОДБОР_КВ.М!$H$2:$DC$2,0)),0)</f>
        <v>5.6371600958756929</v>
      </c>
      <c r="U62" s="615">
        <f>IFERROR(INDEX(ПОДБОР_КВ.М!$H$66:$DC$66,1,MATCH($B62,ПОДБОР_КВ.М!$H$2:$DC$2,0))*1000,0)</f>
        <v>5087542.6645289995</v>
      </c>
      <c r="V62" s="616">
        <f>IF(U62=0,0,U62/(Вводные!$G$13*1000)-1)</f>
        <v>0.27188566613224996</v>
      </c>
      <c r="W62" s="617">
        <f t="shared" si="32"/>
        <v>28679292.494547974</v>
      </c>
      <c r="X62" s="619">
        <f>IFERROR(INDEX(ПОДБОР_КВ.М!$H$91:$DC$91,1,MATCH($B62,ПОДБОР_КВ.М!$H$2:$DC$2,0)),0)</f>
        <v>0</v>
      </c>
      <c r="Y62" s="615">
        <f>IFERROR(INDEX(ПОДБОР_КВ.М!$H$67:$DC$67,1,MATCH($B62,ПОДБОР_КВ.М!$H$2:$DC$2,0))*1000,0)</f>
        <v>1271885.6661322499</v>
      </c>
      <c r="Z62" s="616">
        <f>IF(Y62=0,0,Y62/(Вводные!$G$14*1000)-1)</f>
        <v>0.27188566613224996</v>
      </c>
      <c r="AA62" s="617">
        <f t="shared" si="36"/>
        <v>0</v>
      </c>
      <c r="AB62" s="619">
        <f>IFERROR(INDEX(ПОДБОР_КВ.М!$H$85:$DC$85,1,MATCH($B62,ПОДБОР_КВ.М!$H$2:$DC$2,0)),0)</f>
        <v>76.876770807504755</v>
      </c>
      <c r="AC62" s="620">
        <f>SUM($AB$22:AB62)</f>
        <v>1763.4902719232991</v>
      </c>
      <c r="AD62" s="615">
        <f>IFERROR(INDEX(ПОДБОР_КВ.М!$H$65:$DC$65,1,MATCH($B62,ПОДБОР_КВ.М!$H$2:$DC$2,0))*1000,0)</f>
        <v>826725.68298596225</v>
      </c>
      <c r="AE62" s="634">
        <f>IF(AD62=0,0,AD62/(Вводные!$G$12*1000)-1)</f>
        <v>0.27188566613224951</v>
      </c>
      <c r="AF62" s="617">
        <f t="shared" si="18"/>
        <v>63556000.85158965</v>
      </c>
      <c r="AG62" s="618" t="e">
        <f t="shared" si="19"/>
        <v>#DIV/0!</v>
      </c>
      <c r="AH62" s="622">
        <f t="shared" si="20"/>
        <v>0</v>
      </c>
      <c r="AI62" s="623">
        <v>0</v>
      </c>
      <c r="AJ62" s="623">
        <f t="shared" si="23"/>
        <v>0</v>
      </c>
      <c r="AK62" s="623">
        <f t="shared" si="7"/>
        <v>0</v>
      </c>
      <c r="AL62" s="623">
        <v>0</v>
      </c>
      <c r="AM62" s="624">
        <v>0</v>
      </c>
      <c r="AN62" s="625">
        <f t="shared" si="8"/>
        <v>0</v>
      </c>
      <c r="AO62" s="614" t="e">
        <f t="shared" si="24"/>
        <v>#DIV/0!</v>
      </c>
      <c r="AP62" s="623">
        <f t="shared" si="30"/>
        <v>0</v>
      </c>
      <c r="AQ62" s="624">
        <v>0</v>
      </c>
      <c r="AR62" s="625" t="e">
        <f t="shared" si="21"/>
        <v>#DIV/0!</v>
      </c>
      <c r="AS62" s="622" t="e">
        <f t="shared" si="26"/>
        <v>#DIV/0!</v>
      </c>
      <c r="AT62" s="623">
        <f t="shared" si="27"/>
        <v>0</v>
      </c>
      <c r="AU62" s="624">
        <v>0</v>
      </c>
      <c r="AV62" s="625" t="e">
        <f t="shared" si="22"/>
        <v>#DIV/0!</v>
      </c>
      <c r="AW62" s="622">
        <v>0</v>
      </c>
      <c r="AX62" s="623">
        <f t="shared" si="28"/>
        <v>0</v>
      </c>
      <c r="AY62" s="623">
        <f t="shared" si="31"/>
        <v>0</v>
      </c>
      <c r="AZ62" s="624">
        <v>0</v>
      </c>
      <c r="BA62" s="625">
        <f t="shared" si="29"/>
        <v>0</v>
      </c>
    </row>
    <row r="63" spans="1:53" ht="15.75" x14ac:dyDescent="0.25">
      <c r="A63" s="118" t="str">
        <f t="shared" si="0"/>
        <v>1Q2030</v>
      </c>
      <c r="B63" s="606">
        <f t="shared" si="34"/>
        <v>47515</v>
      </c>
      <c r="C63" s="188"/>
      <c r="D63" s="613">
        <f t="shared" si="33"/>
        <v>1006462447.7532109</v>
      </c>
      <c r="E63" s="619">
        <f t="shared" si="33"/>
        <v>4735.7578808165999</v>
      </c>
      <c r="F63" s="620">
        <f t="shared" si="33"/>
        <v>14.92294817753533</v>
      </c>
      <c r="G63" s="620">
        <f t="shared" si="33"/>
        <v>1032.1078808165962</v>
      </c>
      <c r="H63" s="620">
        <f t="shared" si="10"/>
        <v>20987.349999999995</v>
      </c>
      <c r="I63" s="615">
        <f t="shared" si="2"/>
        <v>867959.54895430303</v>
      </c>
      <c r="J63" s="616">
        <f t="shared" si="35"/>
        <v>0.28586599845081939</v>
      </c>
      <c r="K63" s="617">
        <f t="shared" si="12"/>
        <v>895827890.7057544</v>
      </c>
      <c r="L63" s="618">
        <f t="shared" si="13"/>
        <v>1006462447.7532109</v>
      </c>
      <c r="M63" s="619">
        <f>MAX(0,ТЭП!$G$26-SUM($O$21:O62))</f>
        <v>4735.7578808165999</v>
      </c>
      <c r="N63" s="620">
        <f>IFERROR(O63*ТЭП!$I$26/ТЭП!$G$26,0)</f>
        <v>14.92294817753533</v>
      </c>
      <c r="O63" s="620">
        <f>IFERROR(INDEX(ПОДБОР_КВ.М!$H$61:$DC$61,1,MATCH($B63,ПОДБОР_КВ.М!$H$2:$DC$2,0)),0)</f>
        <v>1032.1078808165962</v>
      </c>
      <c r="P63" s="620">
        <f t="shared" si="14"/>
        <v>20987.349999999995</v>
      </c>
      <c r="Q63" s="615">
        <f>IFERROR(INDEX(ПОДБОР_КВ.М!$H$64:$DC$64,1,MATCH($B63,ПОДБОР_КВ.М!$H$2:$DC$2,0))*1000,0)</f>
        <v>867959.54895430303</v>
      </c>
      <c r="R63" s="629">
        <f>IF(Q63=0,0,Q63/(Вводные!$G$11*1000)-1)</f>
        <v>0.28586599845081939</v>
      </c>
      <c r="S63" s="617">
        <f t="shared" si="15"/>
        <v>895827890.7057544</v>
      </c>
      <c r="T63" s="619">
        <f>IFERROR(INDEX(ПОДБОР_КВ.М!$H$88:$DC$88,1,MATCH($B63,ПОДБОР_КВ.М!$H$2:$DC$2,0)),0)</f>
        <v>6.6881560459542104</v>
      </c>
      <c r="U63" s="615">
        <f>IFERROR(INDEX(ПОДБОР_КВ.М!$H$66:$DC$66,1,MATCH($B63,ПОДБОР_КВ.М!$H$2:$DC$2,0))*1000,0)</f>
        <v>5143463.9938032776</v>
      </c>
      <c r="V63" s="616">
        <f>IF(U63=0,0,U63/(Вводные!$G$13*1000)-1)</f>
        <v>0.28586599845081939</v>
      </c>
      <c r="W63" s="617">
        <f t="shared" si="32"/>
        <v>34400289.807303183</v>
      </c>
      <c r="X63" s="619">
        <f>IFERROR(INDEX(ПОДБОР_КВ.М!$H$91:$DC$91,1,MATCH($B63,ПОДБОР_КВ.М!$H$2:$DC$2,0)),0)</f>
        <v>0</v>
      </c>
      <c r="Y63" s="615">
        <f>IFERROR(INDEX(ПОДБОР_КВ.М!$H$67:$DC$67,1,MATCH($B63,ПОДБОР_КВ.М!$H$2:$DC$2,0))*1000,0)</f>
        <v>1285865.9984508194</v>
      </c>
      <c r="Z63" s="616">
        <f>IF(Y63=0,0,Y63/(Вводные!$G$14*1000)-1)</f>
        <v>0.28586599845081939</v>
      </c>
      <c r="AA63" s="617">
        <f t="shared" si="36"/>
        <v>0</v>
      </c>
      <c r="AB63" s="619">
        <f>IFERROR(INDEX(ПОДБОР_КВ.М!$H$85:$DC$85,1,MATCH($B63,ПОДБОР_КВ.М!$H$2:$DC$2,0)),0)</f>
        <v>91.209728076700543</v>
      </c>
      <c r="AC63" s="620">
        <f>SUM($AB$22:AB63)</f>
        <v>1854.6999999999996</v>
      </c>
      <c r="AD63" s="615">
        <f>IFERROR(INDEX(ПОДБОР_КВ.М!$H$65:$DC$65,1,MATCH($B63,ПОДБОР_КВ.М!$H$2:$DC$2,0))*1000,0)</f>
        <v>835812.89899303264</v>
      </c>
      <c r="AE63" s="634">
        <f>IF(AD63=0,0,AD63/(Вводные!$G$12*1000)-1)</f>
        <v>0.28586599845081939</v>
      </c>
      <c r="AF63" s="617">
        <f t="shared" si="18"/>
        <v>76234267.240153283</v>
      </c>
      <c r="AG63" s="618" t="e">
        <f t="shared" si="19"/>
        <v>#DIV/0!</v>
      </c>
      <c r="AH63" s="622">
        <f t="shared" si="20"/>
        <v>0</v>
      </c>
      <c r="AI63" s="623">
        <v>0</v>
      </c>
      <c r="AJ63" s="623">
        <f t="shared" si="23"/>
        <v>0</v>
      </c>
      <c r="AK63" s="623">
        <f t="shared" si="7"/>
        <v>0</v>
      </c>
      <c r="AL63" s="623">
        <v>0</v>
      </c>
      <c r="AM63" s="624">
        <v>0</v>
      </c>
      <c r="AN63" s="625">
        <f t="shared" si="8"/>
        <v>0</v>
      </c>
      <c r="AO63" s="614" t="e">
        <f t="shared" si="24"/>
        <v>#DIV/0!</v>
      </c>
      <c r="AP63" s="623">
        <f t="shared" si="30"/>
        <v>0</v>
      </c>
      <c r="AQ63" s="624">
        <v>0</v>
      </c>
      <c r="AR63" s="625" t="e">
        <f t="shared" si="21"/>
        <v>#DIV/0!</v>
      </c>
      <c r="AS63" s="622" t="e">
        <f t="shared" si="26"/>
        <v>#DIV/0!</v>
      </c>
      <c r="AT63" s="623">
        <f t="shared" si="27"/>
        <v>0</v>
      </c>
      <c r="AU63" s="624">
        <v>0</v>
      </c>
      <c r="AV63" s="625" t="e">
        <f t="shared" si="22"/>
        <v>#DIV/0!</v>
      </c>
      <c r="AW63" s="622">
        <v>0</v>
      </c>
      <c r="AX63" s="623">
        <f t="shared" si="28"/>
        <v>0</v>
      </c>
      <c r="AY63" s="623">
        <f t="shared" si="31"/>
        <v>0</v>
      </c>
      <c r="AZ63" s="624">
        <v>0</v>
      </c>
      <c r="BA63" s="625">
        <f t="shared" si="29"/>
        <v>0</v>
      </c>
    </row>
    <row r="64" spans="1:53" ht="15.75" x14ac:dyDescent="0.25">
      <c r="A64" s="118" t="str">
        <f t="shared" si="0"/>
        <v>1Q2030</v>
      </c>
      <c r="B64" s="606">
        <f t="shared" si="34"/>
        <v>47543</v>
      </c>
      <c r="C64" s="188"/>
      <c r="D64" s="613">
        <f t="shared" si="33"/>
        <v>570518964.8437494</v>
      </c>
      <c r="E64" s="619">
        <f t="shared" si="33"/>
        <v>3703.6500000000051</v>
      </c>
      <c r="F64" s="620">
        <f t="shared" si="33"/>
        <v>8.3671875000000036</v>
      </c>
      <c r="G64" s="620">
        <f t="shared" si="33"/>
        <v>578.69531250000023</v>
      </c>
      <c r="H64" s="620">
        <f t="shared" si="10"/>
        <v>21566.045312499995</v>
      </c>
      <c r="I64" s="615">
        <f t="shared" si="2"/>
        <v>877499.9999999986</v>
      </c>
      <c r="J64" s="616">
        <f t="shared" si="35"/>
        <v>0.29999999999999782</v>
      </c>
      <c r="K64" s="617">
        <f t="shared" si="12"/>
        <v>507805136.7187494</v>
      </c>
      <c r="L64" s="618">
        <f t="shared" si="13"/>
        <v>570518964.8437494</v>
      </c>
      <c r="M64" s="619">
        <f>MAX(0,ТЭП!$G$26-SUM($O$21:O63))</f>
        <v>3703.6500000000051</v>
      </c>
      <c r="N64" s="620">
        <f>IFERROR(O64*ТЭП!$I$26/ТЭП!$G$26,0)</f>
        <v>8.3671875000000036</v>
      </c>
      <c r="O64" s="620">
        <f>IFERROR(INDEX(ПОДБОР_КВ.М!$H$61:$DC$61,1,MATCH($B64,ПОДБОР_КВ.М!$H$2:$DC$2,0)),0)</f>
        <v>578.69531250000023</v>
      </c>
      <c r="P64" s="620">
        <f t="shared" si="14"/>
        <v>21566.045312499995</v>
      </c>
      <c r="Q64" s="615">
        <f>IFERROR(INDEX(ПОДБОР_КВ.М!$H$64:$DC$64,1,MATCH($B64,ПОДБОР_КВ.М!$H$2:$DC$2,0))*1000,0)</f>
        <v>877499.9999999986</v>
      </c>
      <c r="R64" s="629">
        <f>IF(Q64=0,0,Q64/(Вводные!$G$11*1000)-1)</f>
        <v>0.29999999999999782</v>
      </c>
      <c r="S64" s="617">
        <f t="shared" si="15"/>
        <v>507805136.7187494</v>
      </c>
      <c r="T64" s="619">
        <f>IFERROR(INDEX(ПОДБОР_КВ.М!$H$88:$DC$88,1,MATCH($B64,ПОДБОР_КВ.М!$H$2:$DC$2,0)),0)</f>
        <v>3.7500000000000009</v>
      </c>
      <c r="U64" s="615">
        <f>IFERROR(INDEX(ПОДБОР_КВ.М!$H$66:$DC$66,1,MATCH($B64,ПОДБОР_КВ.М!$H$2:$DC$2,0))*1000,0)</f>
        <v>5199999.9999999916</v>
      </c>
      <c r="V64" s="616">
        <f>IF(U64=0,0,U64/(Вводные!$G$13*1000)-1)</f>
        <v>0.29999999999999782</v>
      </c>
      <c r="W64" s="617">
        <f t="shared" si="32"/>
        <v>19499999.999999974</v>
      </c>
      <c r="X64" s="619">
        <f>IFERROR(INDEX(ПОДБОР_КВ.М!$H$91:$DC$91,1,MATCH($B64,ПОДБОР_КВ.М!$H$2:$DC$2,0)),0)</f>
        <v>0</v>
      </c>
      <c r="Y64" s="615">
        <f>IFERROR(INDEX(ПОДБОР_КВ.М!$H$67:$DC$67,1,MATCH($B64,ПОДБОР_КВ.М!$H$2:$DC$2,0))*1000,0)</f>
        <v>1299999.9999999979</v>
      </c>
      <c r="Z64" s="616">
        <f>IF(Y64=0,0,Y64/(Вводные!$G$14*1000)-1)</f>
        <v>0.29999999999999782</v>
      </c>
      <c r="AA64" s="617">
        <f t="shared" si="36"/>
        <v>0</v>
      </c>
      <c r="AB64" s="619">
        <f>IFERROR(INDEX(ПОДБОР_КВ.М!$H$85:$DC$85,1,MATCH($B64,ПОДБОР_КВ.М!$H$2:$DC$2,0)),0)</f>
        <v>51.140625000000014</v>
      </c>
      <c r="AC64" s="620">
        <f>SUM($AB$22:AB64)</f>
        <v>1905.8406249999996</v>
      </c>
      <c r="AD64" s="615">
        <f>IFERROR(INDEX(ПОДБОР_КВ.М!$H$65:$DC$65,1,MATCH($B64,ПОДБОР_КВ.М!$H$2:$DC$2,0))*1000,0)</f>
        <v>844999.99999999872</v>
      </c>
      <c r="AE64" s="634">
        <f>IF(AD64=0,0,AD64/(Вводные!$G$12*1000)-1)</f>
        <v>0.29999999999999805</v>
      </c>
      <c r="AF64" s="617">
        <f t="shared" si="18"/>
        <v>43213828.124999948</v>
      </c>
      <c r="AG64" s="618" t="e">
        <f t="shared" si="19"/>
        <v>#DIV/0!</v>
      </c>
      <c r="AH64" s="622">
        <f t="shared" si="20"/>
        <v>0</v>
      </c>
      <c r="AI64" s="623">
        <v>0</v>
      </c>
      <c r="AJ64" s="623">
        <f t="shared" si="23"/>
        <v>0</v>
      </c>
      <c r="AK64" s="623">
        <f t="shared" si="7"/>
        <v>0</v>
      </c>
      <c r="AL64" s="623">
        <v>0</v>
      </c>
      <c r="AM64" s="624">
        <v>0</v>
      </c>
      <c r="AN64" s="625">
        <f t="shared" si="8"/>
        <v>0</v>
      </c>
      <c r="AO64" s="614" t="e">
        <f t="shared" si="24"/>
        <v>#DIV/0!</v>
      </c>
      <c r="AP64" s="623">
        <f t="shared" si="30"/>
        <v>0</v>
      </c>
      <c r="AQ64" s="624">
        <v>0</v>
      </c>
      <c r="AR64" s="625" t="e">
        <f t="shared" si="21"/>
        <v>#DIV/0!</v>
      </c>
      <c r="AS64" s="622" t="e">
        <f t="shared" si="26"/>
        <v>#DIV/0!</v>
      </c>
      <c r="AT64" s="623">
        <f t="shared" si="27"/>
        <v>0</v>
      </c>
      <c r="AU64" s="624">
        <v>0</v>
      </c>
      <c r="AV64" s="625" t="e">
        <f t="shared" si="22"/>
        <v>#DIV/0!</v>
      </c>
      <c r="AW64" s="622">
        <v>0</v>
      </c>
      <c r="AX64" s="623">
        <f t="shared" si="28"/>
        <v>0</v>
      </c>
      <c r="AY64" s="623">
        <f t="shared" si="31"/>
        <v>0</v>
      </c>
      <c r="AZ64" s="624">
        <v>0</v>
      </c>
      <c r="BA64" s="625">
        <f t="shared" si="29"/>
        <v>0</v>
      </c>
    </row>
    <row r="65" spans="1:53" ht="15.75" x14ac:dyDescent="0.25">
      <c r="A65" s="118" t="str">
        <f t="shared" si="0"/>
        <v>2Q2030</v>
      </c>
      <c r="B65" s="606">
        <f t="shared" si="34"/>
        <v>47574</v>
      </c>
      <c r="C65" s="147"/>
      <c r="D65" s="613">
        <f t="shared" si="33"/>
        <v>571926018.52126944</v>
      </c>
      <c r="E65" s="619">
        <f t="shared" si="33"/>
        <v>3124.9546875000051</v>
      </c>
      <c r="F65" s="620">
        <f t="shared" si="33"/>
        <v>8.3671875000000036</v>
      </c>
      <c r="G65" s="620">
        <f t="shared" si="33"/>
        <v>578.69531250000023</v>
      </c>
      <c r="H65" s="620">
        <f t="shared" si="10"/>
        <v>22144.740624999995</v>
      </c>
      <c r="I65" s="615">
        <f t="shared" si="2"/>
        <v>879664.15172519512</v>
      </c>
      <c r="J65" s="616">
        <f t="shared" si="35"/>
        <v>0.30320615070399271</v>
      </c>
      <c r="K65" s="617">
        <f t="shared" si="12"/>
        <v>509057521.17765939</v>
      </c>
      <c r="L65" s="618">
        <f t="shared" si="13"/>
        <v>571926018.52126944</v>
      </c>
      <c r="M65" s="619">
        <f>MAX(0,ТЭП!$G$26-SUM($O$21:O64))</f>
        <v>3124.9546875000051</v>
      </c>
      <c r="N65" s="620">
        <f>IFERROR(O65*ТЭП!$I$26/ТЭП!$G$26,0)</f>
        <v>8.3671875000000036</v>
      </c>
      <c r="O65" s="620">
        <f>IFERROR(INDEX(ПОДБОР_КВ.М!$H$61:$DC$61,1,MATCH($B65,ПОДБОР_КВ.М!$H$2:$DC$2,0)),0)</f>
        <v>578.69531250000023</v>
      </c>
      <c r="P65" s="620">
        <f t="shared" si="14"/>
        <v>22144.740624999995</v>
      </c>
      <c r="Q65" s="615">
        <f>IFERROR(INDEX(ПОДБОР_КВ.М!$H$64:$DC$64,1,MATCH($B65,ПОДБОР_КВ.М!$H$2:$DC$2,0))*1000,0)</f>
        <v>879664.15172519512</v>
      </c>
      <c r="R65" s="629">
        <f>IF(Q65=0,0,Q65/(Вводные!$G$11*1000)-1)</f>
        <v>0.30320615070399271</v>
      </c>
      <c r="S65" s="617">
        <f t="shared" si="15"/>
        <v>509057521.17765939</v>
      </c>
      <c r="T65" s="619">
        <f>IFERROR(INDEX(ПОДБОР_КВ.М!$H$88:$DC$88,1,MATCH($B65,ПОДБОР_КВ.М!$H$2:$DC$2,0)),0)</f>
        <v>3.7500000000000009</v>
      </c>
      <c r="U65" s="615">
        <f>IFERROR(INDEX(ПОДБОР_КВ.М!$H$66:$DC$66,1,MATCH($B65,ПОДБОР_КВ.М!$H$2:$DC$2,0))*1000,0)</f>
        <v>5212824.6028159708</v>
      </c>
      <c r="V65" s="616">
        <f>IF(U65=0,0,U65/(Вводные!$G$13*1000)-1)</f>
        <v>0.30320615070399271</v>
      </c>
      <c r="W65" s="617">
        <f t="shared" si="32"/>
        <v>19548092.260559894</v>
      </c>
      <c r="X65" s="619">
        <f>IFERROR(INDEX(ПОДБОР_КВ.М!$H$91:$DC$91,1,MATCH($B65,ПОДБОР_КВ.М!$H$2:$DC$2,0)),0)</f>
        <v>0</v>
      </c>
      <c r="Y65" s="615">
        <f>IFERROR(INDEX(ПОДБОР_КВ.М!$H$67:$DC$67,1,MATCH($B65,ПОДБОР_КВ.М!$H$2:$DC$2,0))*1000,0)</f>
        <v>1303206.1507039927</v>
      </c>
      <c r="Z65" s="616">
        <f>IF(Y65=0,0,Y65/(Вводные!$G$14*1000)-1)</f>
        <v>0.30320615070399271</v>
      </c>
      <c r="AA65" s="617">
        <f t="shared" si="36"/>
        <v>0</v>
      </c>
      <c r="AB65" s="619">
        <f>IFERROR(INDEX(ПОДБОР_КВ.М!$H$85:$DC$85,1,MATCH($B65,ПОДБОР_КВ.М!$H$2:$DC$2,0)),0)</f>
        <v>51.140625000000014</v>
      </c>
      <c r="AC65" s="620">
        <f>SUM($AB$22:AB65)</f>
        <v>1956.9812499999996</v>
      </c>
      <c r="AD65" s="615">
        <f>IFERROR(INDEX(ПОДБОР_КВ.М!$H$65:$DC$65,1,MATCH($B65,ПОДБОР_КВ.М!$H$2:$DC$2,0))*1000,0)</f>
        <v>847083.99795759516</v>
      </c>
      <c r="AE65" s="634">
        <f>IF(AD65=0,0,AD65/(Вводные!$G$12*1000)-1)</f>
        <v>0.30320615070399248</v>
      </c>
      <c r="AF65" s="617">
        <f t="shared" si="18"/>
        <v>43320405.083050154</v>
      </c>
      <c r="AG65" s="618" t="e">
        <f t="shared" si="19"/>
        <v>#DIV/0!</v>
      </c>
      <c r="AH65" s="622">
        <f t="shared" si="20"/>
        <v>0</v>
      </c>
      <c r="AI65" s="623">
        <v>0</v>
      </c>
      <c r="AJ65" s="623">
        <f t="shared" si="23"/>
        <v>0</v>
      </c>
      <c r="AK65" s="623">
        <f t="shared" si="7"/>
        <v>0</v>
      </c>
      <c r="AL65" s="623">
        <v>0</v>
      </c>
      <c r="AM65" s="624">
        <v>0</v>
      </c>
      <c r="AN65" s="625">
        <f t="shared" si="8"/>
        <v>0</v>
      </c>
      <c r="AO65" s="614" t="e">
        <f t="shared" si="24"/>
        <v>#DIV/0!</v>
      </c>
      <c r="AP65" s="623">
        <f t="shared" si="30"/>
        <v>0</v>
      </c>
      <c r="AQ65" s="624">
        <v>0</v>
      </c>
      <c r="AR65" s="625" t="e">
        <f t="shared" si="21"/>
        <v>#DIV/0!</v>
      </c>
      <c r="AS65" s="622" t="e">
        <f t="shared" si="26"/>
        <v>#DIV/0!</v>
      </c>
      <c r="AT65" s="623">
        <f t="shared" si="27"/>
        <v>0</v>
      </c>
      <c r="AU65" s="624">
        <v>0</v>
      </c>
      <c r="AV65" s="625" t="e">
        <f t="shared" si="22"/>
        <v>#DIV/0!</v>
      </c>
      <c r="AW65" s="622">
        <v>0</v>
      </c>
      <c r="AX65" s="623">
        <f t="shared" si="28"/>
        <v>0</v>
      </c>
      <c r="AY65" s="623">
        <f t="shared" si="31"/>
        <v>0</v>
      </c>
      <c r="AZ65" s="624">
        <v>0</v>
      </c>
      <c r="BA65" s="625">
        <f t="shared" si="29"/>
        <v>0</v>
      </c>
    </row>
    <row r="66" spans="1:53" ht="15.75" x14ac:dyDescent="0.25">
      <c r="A66" s="118" t="str">
        <f t="shared" si="0"/>
        <v>2Q2030</v>
      </c>
      <c r="B66" s="606">
        <f t="shared" si="34"/>
        <v>47604</v>
      </c>
      <c r="C66" s="147"/>
      <c r="D66" s="613">
        <f t="shared" si="33"/>
        <v>487336061.01683086</v>
      </c>
      <c r="E66" s="619">
        <f t="shared" si="33"/>
        <v>2546.2593750000051</v>
      </c>
      <c r="F66" s="620">
        <f t="shared" si="33"/>
        <v>7.112109375000002</v>
      </c>
      <c r="G66" s="620">
        <f t="shared" si="33"/>
        <v>491.89101562500008</v>
      </c>
      <c r="H66" s="620">
        <f t="shared" si="10"/>
        <v>22636.631640624993</v>
      </c>
      <c r="I66" s="615">
        <f t="shared" si="2"/>
        <v>881833.64083237399</v>
      </c>
      <c r="J66" s="616">
        <f t="shared" si="35"/>
        <v>0.30642020864055408</v>
      </c>
      <c r="K66" s="617">
        <f t="shared" si="12"/>
        <v>433766045.20132798</v>
      </c>
      <c r="L66" s="618">
        <f t="shared" si="13"/>
        <v>487336061.01683086</v>
      </c>
      <c r="M66" s="619">
        <f>MAX(0,ТЭП!$G$26-SUM($O$21:O65))</f>
        <v>2546.2593750000051</v>
      </c>
      <c r="N66" s="620">
        <f>IFERROR(O66*ТЭП!$I$26/ТЭП!$G$26,0)</f>
        <v>7.112109375000002</v>
      </c>
      <c r="O66" s="620">
        <f>IFERROR(INDEX(ПОДБОР_КВ.М!$H$61:$DC$61,1,MATCH($B66,ПОДБОР_КВ.М!$H$2:$DC$2,0)),0)</f>
        <v>491.89101562500008</v>
      </c>
      <c r="P66" s="620">
        <f t="shared" si="14"/>
        <v>22636.631640624993</v>
      </c>
      <c r="Q66" s="615">
        <f>IFERROR(INDEX(ПОДБОР_КВ.М!$H$64:$DC$64,1,MATCH($B66,ПОДБОР_КВ.М!$H$2:$DC$2,0))*1000,0)</f>
        <v>881833.64083237399</v>
      </c>
      <c r="R66" s="629">
        <f>IF(Q66=0,0,Q66/(Вводные!$G$11*1000)-1)</f>
        <v>0.30642020864055408</v>
      </c>
      <c r="S66" s="617">
        <f t="shared" si="15"/>
        <v>433766045.20132798</v>
      </c>
      <c r="T66" s="619">
        <f>IFERROR(INDEX(ПОДБОР_КВ.М!$H$88:$DC$88,1,MATCH($B66,ПОДБОР_КВ.М!$H$2:$DC$2,0)),0)</f>
        <v>3.1875000000000004</v>
      </c>
      <c r="U66" s="615">
        <f>IFERROR(INDEX(ПОДБОР_КВ.М!$H$66:$DC$66,1,MATCH($B66,ПОДБОР_КВ.М!$H$2:$DC$2,0))*1000,0)</f>
        <v>5225680.8345622169</v>
      </c>
      <c r="V66" s="616">
        <f>IF(U66=0,0,U66/(Вводные!$G$13*1000)-1)</f>
        <v>0.3064202086405543</v>
      </c>
      <c r="W66" s="617">
        <f t="shared" si="32"/>
        <v>16656857.660167068</v>
      </c>
      <c r="X66" s="619">
        <f>IFERROR(INDEX(ПОДБОР_КВ.М!$H$91:$DC$91,1,MATCH($B66,ПОДБОР_КВ.М!$H$2:$DC$2,0)),0)</f>
        <v>0</v>
      </c>
      <c r="Y66" s="615">
        <f>IFERROR(INDEX(ПОДБОР_КВ.М!$H$67:$DC$67,1,MATCH($B66,ПОДБОР_КВ.М!$H$2:$DC$2,0))*1000,0)</f>
        <v>1306420.2086405542</v>
      </c>
      <c r="Z66" s="616">
        <f>IF(Y66=0,0,Y66/(Вводные!$G$14*1000)-1)</f>
        <v>0.3064202086405543</v>
      </c>
      <c r="AA66" s="617">
        <f t="shared" si="36"/>
        <v>0</v>
      </c>
      <c r="AB66" s="619">
        <f>IFERROR(INDEX(ПОДБОР_КВ.М!$H$85:$DC$85,1,MATCH($B66,ПОДБОР_КВ.М!$H$2:$DC$2,0)),0)</f>
        <v>43.469531250000003</v>
      </c>
      <c r="AC66" s="620">
        <f>SUM($AB$22:AB66)</f>
        <v>2000.4507812499996</v>
      </c>
      <c r="AD66" s="615">
        <f>IFERROR(INDEX(ПОДБОР_КВ.М!$H$65:$DC$65,1,MATCH($B66,ПОДБОР_КВ.М!$H$2:$DC$2,0))*1000,0)</f>
        <v>849173.13561636012</v>
      </c>
      <c r="AE66" s="634">
        <f>IF(AD66=0,0,AD66/(Вводные!$G$12*1000)-1)</f>
        <v>0.30642020864055408</v>
      </c>
      <c r="AF66" s="617">
        <f t="shared" si="18"/>
        <v>36913158.155335858</v>
      </c>
      <c r="AG66" s="618" t="e">
        <f t="shared" si="19"/>
        <v>#DIV/0!</v>
      </c>
      <c r="AH66" s="622">
        <f t="shared" si="20"/>
        <v>0</v>
      </c>
      <c r="AI66" s="623">
        <v>0</v>
      </c>
      <c r="AJ66" s="623">
        <f t="shared" si="23"/>
        <v>0</v>
      </c>
      <c r="AK66" s="623">
        <f t="shared" si="7"/>
        <v>0</v>
      </c>
      <c r="AL66" s="623">
        <v>0</v>
      </c>
      <c r="AM66" s="624">
        <v>0</v>
      </c>
      <c r="AN66" s="625">
        <f t="shared" si="8"/>
        <v>0</v>
      </c>
      <c r="AO66" s="614" t="e">
        <f t="shared" si="24"/>
        <v>#DIV/0!</v>
      </c>
      <c r="AP66" s="623">
        <f t="shared" si="30"/>
        <v>0</v>
      </c>
      <c r="AQ66" s="624">
        <v>0</v>
      </c>
      <c r="AR66" s="625" t="e">
        <f t="shared" si="21"/>
        <v>#DIV/0!</v>
      </c>
      <c r="AS66" s="622" t="e">
        <f t="shared" si="26"/>
        <v>#DIV/0!</v>
      </c>
      <c r="AT66" s="623">
        <f t="shared" si="27"/>
        <v>0</v>
      </c>
      <c r="AU66" s="624">
        <v>0</v>
      </c>
      <c r="AV66" s="625" t="e">
        <f t="shared" si="22"/>
        <v>#DIV/0!</v>
      </c>
      <c r="AW66" s="622">
        <v>0</v>
      </c>
      <c r="AX66" s="623">
        <f t="shared" si="28"/>
        <v>0</v>
      </c>
      <c r="AY66" s="623">
        <f t="shared" si="31"/>
        <v>0</v>
      </c>
      <c r="AZ66" s="624">
        <v>0</v>
      </c>
      <c r="BA66" s="625">
        <f t="shared" si="29"/>
        <v>0</v>
      </c>
    </row>
    <row r="67" spans="1:53" ht="15.75" x14ac:dyDescent="0.25">
      <c r="A67" s="118" t="str">
        <f t="shared" si="0"/>
        <v>2Q2030</v>
      </c>
      <c r="B67" s="606">
        <f t="shared" si="34"/>
        <v>47635</v>
      </c>
      <c r="C67" s="147"/>
      <c r="D67" s="613">
        <f t="shared" si="33"/>
        <v>488537963.21307021</v>
      </c>
      <c r="E67" s="619">
        <f t="shared" si="33"/>
        <v>2054.3683593750065</v>
      </c>
      <c r="F67" s="620">
        <f t="shared" si="33"/>
        <v>7.112109375000002</v>
      </c>
      <c r="G67" s="620">
        <f t="shared" si="33"/>
        <v>491.89101562500008</v>
      </c>
      <c r="H67" s="620">
        <f t="shared" si="10"/>
        <v>23128.522656249992</v>
      </c>
      <c r="I67" s="615">
        <f t="shared" si="2"/>
        <v>884008.48048495932</v>
      </c>
      <c r="J67" s="616">
        <f t="shared" si="35"/>
        <v>0.30964219331105092</v>
      </c>
      <c r="K67" s="617">
        <f t="shared" si="12"/>
        <v>434835829.28685969</v>
      </c>
      <c r="L67" s="618">
        <f t="shared" si="13"/>
        <v>488537963.21307021</v>
      </c>
      <c r="M67" s="619">
        <f>MAX(0,ТЭП!$G$26-SUM($O$21:O66))</f>
        <v>2054.3683593750065</v>
      </c>
      <c r="N67" s="620">
        <f>IFERROR(O67*ТЭП!$I$26/ТЭП!$G$26,0)</f>
        <v>7.112109375000002</v>
      </c>
      <c r="O67" s="620">
        <f>IFERROR(INDEX(ПОДБОР_КВ.М!$H$61:$DC$61,1,MATCH($B67,ПОДБОР_КВ.М!$H$2:$DC$2,0)),0)</f>
        <v>491.89101562500008</v>
      </c>
      <c r="P67" s="620">
        <f t="shared" si="14"/>
        <v>23128.522656249992</v>
      </c>
      <c r="Q67" s="615">
        <f>IFERROR(INDEX(ПОДБОР_КВ.М!$H$64:$DC$64,1,MATCH($B67,ПОДБОР_КВ.М!$H$2:$DC$2,0))*1000,0)</f>
        <v>884008.48048495932</v>
      </c>
      <c r="R67" s="629">
        <f>IF(Q67=0,0,Q67/(Вводные!$G$11*1000)-1)</f>
        <v>0.30964219331105092</v>
      </c>
      <c r="S67" s="617">
        <f t="shared" si="15"/>
        <v>434835829.28685969</v>
      </c>
      <c r="T67" s="619">
        <f>IFERROR(INDEX(ПОДБОР_КВ.М!$H$88:$DC$88,1,MATCH($B67,ПОДБОР_КВ.М!$H$2:$DC$2,0)),0)</f>
        <v>3.1875000000000004</v>
      </c>
      <c r="U67" s="615">
        <f>IFERROR(INDEX(ПОДБОР_КВ.М!$H$66:$DC$66,1,MATCH($B67,ПОДБОР_КВ.М!$H$2:$DC$2,0))*1000,0)</f>
        <v>5238568.773244204</v>
      </c>
      <c r="V67" s="616">
        <f>IF(U67=0,0,U67/(Вводные!$G$13*1000)-1)</f>
        <v>0.30964219331105092</v>
      </c>
      <c r="W67" s="617">
        <f t="shared" si="32"/>
        <v>16697937.964715902</v>
      </c>
      <c r="X67" s="619">
        <f>IFERROR(INDEX(ПОДБОР_КВ.М!$H$91:$DC$91,1,MATCH($B67,ПОДБОР_КВ.М!$H$2:$DC$2,0)),0)</f>
        <v>0</v>
      </c>
      <c r="Y67" s="615">
        <f>IFERROR(INDEX(ПОДБОР_КВ.М!$H$67:$DC$67,1,MATCH($B67,ПОДБОР_КВ.М!$H$2:$DC$2,0))*1000,0)</f>
        <v>1309642.193311051</v>
      </c>
      <c r="Z67" s="616">
        <f>IF(Y67=0,0,Y67/(Вводные!$G$14*1000)-1)</f>
        <v>0.30964219331105092</v>
      </c>
      <c r="AA67" s="617">
        <f t="shared" si="36"/>
        <v>0</v>
      </c>
      <c r="AB67" s="619">
        <f>IFERROR(INDEX(ПОДБОР_КВ.М!$H$85:$DC$85,1,MATCH($B67,ПОДБОР_КВ.М!$H$2:$DC$2,0)),0)</f>
        <v>43.469531250000003</v>
      </c>
      <c r="AC67" s="620">
        <f>SUM($AB$22:AB67)</f>
        <v>2043.9203124999997</v>
      </c>
      <c r="AD67" s="615">
        <f>IFERROR(INDEX(ПОДБОР_КВ.М!$H$65:$DC$65,1,MATCH($B67,ПОДБОР_КВ.М!$H$2:$DC$2,0))*1000,0)</f>
        <v>851267.42565218313</v>
      </c>
      <c r="AE67" s="634">
        <f>IF(AD67=0,0,AD67/(Вводные!$G$12*1000)-1)</f>
        <v>0.30964219331105092</v>
      </c>
      <c r="AF67" s="617">
        <f t="shared" si="18"/>
        <v>37004195.961494632</v>
      </c>
      <c r="AG67" s="618" t="e">
        <f t="shared" si="19"/>
        <v>#DIV/0!</v>
      </c>
      <c r="AH67" s="622">
        <f t="shared" si="20"/>
        <v>0</v>
      </c>
      <c r="AI67" s="623">
        <v>0</v>
      </c>
      <c r="AJ67" s="623">
        <f t="shared" si="23"/>
        <v>0</v>
      </c>
      <c r="AK67" s="623">
        <f t="shared" si="7"/>
        <v>0</v>
      </c>
      <c r="AL67" s="623">
        <v>0</v>
      </c>
      <c r="AM67" s="624">
        <v>0</v>
      </c>
      <c r="AN67" s="625">
        <f t="shared" si="8"/>
        <v>0</v>
      </c>
      <c r="AO67" s="614" t="e">
        <f t="shared" si="24"/>
        <v>#DIV/0!</v>
      </c>
      <c r="AP67" s="623">
        <f t="shared" si="30"/>
        <v>0</v>
      </c>
      <c r="AQ67" s="624">
        <v>0</v>
      </c>
      <c r="AR67" s="625" t="e">
        <f t="shared" si="21"/>
        <v>#DIV/0!</v>
      </c>
      <c r="AS67" s="622" t="e">
        <f t="shared" si="26"/>
        <v>#DIV/0!</v>
      </c>
      <c r="AT67" s="623">
        <f t="shared" si="27"/>
        <v>0</v>
      </c>
      <c r="AU67" s="624">
        <v>0</v>
      </c>
      <c r="AV67" s="625" t="e">
        <f t="shared" si="22"/>
        <v>#DIV/0!</v>
      </c>
      <c r="AW67" s="622">
        <v>0</v>
      </c>
      <c r="AX67" s="623">
        <f t="shared" si="28"/>
        <v>0</v>
      </c>
      <c r="AY67" s="623">
        <f t="shared" si="31"/>
        <v>0</v>
      </c>
      <c r="AZ67" s="624">
        <v>0</v>
      </c>
      <c r="BA67" s="625">
        <f t="shared" si="29"/>
        <v>0</v>
      </c>
    </row>
    <row r="68" spans="1:53" ht="15.75" x14ac:dyDescent="0.25">
      <c r="A68" s="118" t="str">
        <f t="shared" si="0"/>
        <v>3Q2030</v>
      </c>
      <c r="B68" s="606">
        <f t="shared" si="34"/>
        <v>47665</v>
      </c>
      <c r="C68" s="147"/>
      <c r="D68" s="613">
        <f t="shared" si="33"/>
        <v>489742829.62436545</v>
      </c>
      <c r="E68" s="619">
        <f t="shared" si="33"/>
        <v>1562.477343750008</v>
      </c>
      <c r="F68" s="620">
        <f t="shared" si="33"/>
        <v>7.112109375000002</v>
      </c>
      <c r="G68" s="620">
        <f t="shared" si="33"/>
        <v>491.89101562500008</v>
      </c>
      <c r="H68" s="620">
        <f t="shared" si="10"/>
        <v>23620.413671874991</v>
      </c>
      <c r="I68" s="615">
        <f t="shared" si="2"/>
        <v>886188.68387883948</v>
      </c>
      <c r="J68" s="616">
        <f t="shared" si="35"/>
        <v>0.31287212426494748</v>
      </c>
      <c r="K68" s="617">
        <f t="shared" si="12"/>
        <v>435908251.74854451</v>
      </c>
      <c r="L68" s="618">
        <f t="shared" si="13"/>
        <v>489742829.62436545</v>
      </c>
      <c r="M68" s="619">
        <f>MAX(0,ТЭП!$G$26-SUM($O$21:O67))</f>
        <v>1562.477343750008</v>
      </c>
      <c r="N68" s="620">
        <f>IFERROR(O68*ТЭП!$I$26/ТЭП!$G$26,0)</f>
        <v>7.112109375000002</v>
      </c>
      <c r="O68" s="620">
        <f>IFERROR(INDEX(ПОДБОР_КВ.М!$H$61:$DC$61,1,MATCH($B68,ПОДБОР_КВ.М!$H$2:$DC$2,0)),0)</f>
        <v>491.89101562500008</v>
      </c>
      <c r="P68" s="620">
        <f t="shared" si="14"/>
        <v>23620.413671874991</v>
      </c>
      <c r="Q68" s="615">
        <f>IFERROR(INDEX(ПОДБОР_КВ.М!$H$64:$DC$64,1,MATCH($B68,ПОДБОР_КВ.М!$H$2:$DC$2,0))*1000,0)</f>
        <v>886188.68387883948</v>
      </c>
      <c r="R68" s="629">
        <f>IF(Q68=0,0,Q68/(Вводные!$G$11*1000)-1)</f>
        <v>0.31287212426494748</v>
      </c>
      <c r="S68" s="617">
        <f t="shared" si="15"/>
        <v>435908251.74854451</v>
      </c>
      <c r="T68" s="619">
        <f>IFERROR(INDEX(ПОДБОР_КВ.М!$H$88:$DC$88,1,MATCH($B68,ПОДБОР_КВ.М!$H$2:$DC$2,0)),0)</f>
        <v>3.1875000000000004</v>
      </c>
      <c r="U68" s="615">
        <f>IFERROR(INDEX(ПОДБОР_КВ.М!$H$66:$DC$66,1,MATCH($B68,ПОДБОР_КВ.М!$H$2:$DC$2,0))*1000,0)</f>
        <v>5251488.4970597886</v>
      </c>
      <c r="V68" s="616">
        <f>IF(U68=0,0,U68/(Вводные!$G$13*1000)-1)</f>
        <v>0.31287212426494704</v>
      </c>
      <c r="W68" s="617">
        <f t="shared" si="32"/>
        <v>16739119.584378079</v>
      </c>
      <c r="X68" s="619">
        <f>IFERROR(INDEX(ПОДБОР_КВ.М!$H$91:$DC$91,1,MATCH($B68,ПОДБОР_КВ.М!$H$2:$DC$2,0)),0)</f>
        <v>0</v>
      </c>
      <c r="Y68" s="615">
        <f>IFERROR(INDEX(ПОДБОР_КВ.М!$H$67:$DC$67,1,MATCH($B68,ПОДБОР_КВ.М!$H$2:$DC$2,0))*1000,0)</f>
        <v>1312872.1242649471</v>
      </c>
      <c r="Z68" s="616">
        <f>IF(Y68=0,0,Y68/(Вводные!$G$14*1000)-1)</f>
        <v>0.31287212426494704</v>
      </c>
      <c r="AA68" s="617">
        <f t="shared" si="36"/>
        <v>0</v>
      </c>
      <c r="AB68" s="619">
        <f>IFERROR(INDEX(ПОДБОР_КВ.М!$H$85:$DC$85,1,MATCH($B68,ПОДБОР_КВ.М!$H$2:$DC$2,0)),0)</f>
        <v>43.469531250000003</v>
      </c>
      <c r="AC68" s="620">
        <f>SUM($AB$22:AB68)</f>
        <v>2087.3898437499997</v>
      </c>
      <c r="AD68" s="615">
        <f>IFERROR(INDEX(ПОДБОР_КВ.М!$H$65:$DC$65,1,MATCH($B68,ПОДБОР_КВ.М!$H$2:$DC$2,0))*1000,0)</f>
        <v>853366.88077221578</v>
      </c>
      <c r="AE68" s="634">
        <f>IF(AD68=0,0,AD68/(Вводные!$G$12*1000)-1)</f>
        <v>0.31287212426494726</v>
      </c>
      <c r="AF68" s="617">
        <f t="shared" si="18"/>
        <v>37095458.291442864</v>
      </c>
      <c r="AG68" s="618" t="e">
        <f t="shared" si="19"/>
        <v>#DIV/0!</v>
      </c>
      <c r="AH68" s="622">
        <f t="shared" si="20"/>
        <v>0</v>
      </c>
      <c r="AI68" s="623">
        <v>0</v>
      </c>
      <c r="AJ68" s="623">
        <f t="shared" si="23"/>
        <v>0</v>
      </c>
      <c r="AK68" s="623">
        <f t="shared" si="7"/>
        <v>0</v>
      </c>
      <c r="AL68" s="623">
        <v>0</v>
      </c>
      <c r="AM68" s="624">
        <v>0</v>
      </c>
      <c r="AN68" s="625">
        <f t="shared" si="8"/>
        <v>0</v>
      </c>
      <c r="AO68" s="614" t="e">
        <f t="shared" si="24"/>
        <v>#DIV/0!</v>
      </c>
      <c r="AP68" s="623">
        <f t="shared" si="30"/>
        <v>0</v>
      </c>
      <c r="AQ68" s="624">
        <v>0</v>
      </c>
      <c r="AR68" s="625" t="e">
        <f t="shared" si="21"/>
        <v>#DIV/0!</v>
      </c>
      <c r="AS68" s="622" t="e">
        <f t="shared" si="26"/>
        <v>#DIV/0!</v>
      </c>
      <c r="AT68" s="623">
        <f t="shared" si="27"/>
        <v>0</v>
      </c>
      <c r="AU68" s="624">
        <v>0</v>
      </c>
      <c r="AV68" s="625" t="e">
        <f t="shared" si="22"/>
        <v>#DIV/0!</v>
      </c>
      <c r="AW68" s="622">
        <v>0</v>
      </c>
      <c r="AX68" s="623">
        <f t="shared" si="28"/>
        <v>0</v>
      </c>
      <c r="AY68" s="623">
        <f t="shared" si="31"/>
        <v>0</v>
      </c>
      <c r="AZ68" s="624">
        <v>0</v>
      </c>
      <c r="BA68" s="625">
        <f t="shared" si="29"/>
        <v>0</v>
      </c>
    </row>
    <row r="69" spans="1:53" ht="15.75" x14ac:dyDescent="0.25">
      <c r="A69" s="118" t="str">
        <f t="shared" si="0"/>
        <v>3Q2030</v>
      </c>
      <c r="B69" s="606">
        <f t="shared" si="34"/>
        <v>47696</v>
      </c>
      <c r="C69" s="147"/>
      <c r="D69" s="613">
        <f t="shared" si="33"/>
        <v>490950667.56127048</v>
      </c>
      <c r="E69" s="619">
        <f t="shared" si="33"/>
        <v>1070.5863281250095</v>
      </c>
      <c r="F69" s="620">
        <f t="shared" si="33"/>
        <v>7.112109375000002</v>
      </c>
      <c r="G69" s="620">
        <f t="shared" si="33"/>
        <v>491.89101562500008</v>
      </c>
      <c r="H69" s="620">
        <f t="shared" si="10"/>
        <v>24112.304687499989</v>
      </c>
      <c r="I69" s="615">
        <f t="shared" si="2"/>
        <v>888374.26424244745</v>
      </c>
      <c r="J69" s="616">
        <f t="shared" si="35"/>
        <v>0.31611002109992214</v>
      </c>
      <c r="K69" s="617">
        <f t="shared" si="12"/>
        <v>436983319.09332967</v>
      </c>
      <c r="L69" s="618">
        <f t="shared" si="13"/>
        <v>490950667.56127048</v>
      </c>
      <c r="M69" s="619">
        <f>MAX(0,ТЭП!$G$26-SUM($O$21:O68))</f>
        <v>1070.5863281250095</v>
      </c>
      <c r="N69" s="620">
        <f>IFERROR(O69*ТЭП!$I$26/ТЭП!$G$26,0)</f>
        <v>7.112109375000002</v>
      </c>
      <c r="O69" s="620">
        <f>IFERROR(INDEX(ПОДБОР_КВ.М!$H$61:$DC$61,1,MATCH($B69,ПОДБОР_КВ.М!$H$2:$DC$2,0)),0)</f>
        <v>491.89101562500008</v>
      </c>
      <c r="P69" s="620">
        <f t="shared" si="14"/>
        <v>24112.304687499989</v>
      </c>
      <c r="Q69" s="615">
        <f>IFERROR(INDEX(ПОДБОР_КВ.М!$H$64:$DC$64,1,MATCH($B69,ПОДБОР_КВ.М!$H$2:$DC$2,0))*1000,0)</f>
        <v>888374.26424244745</v>
      </c>
      <c r="R69" s="629">
        <f>IF(Q69=0,0,Q69/(Вводные!$G$11*1000)-1)</f>
        <v>0.31611002109992214</v>
      </c>
      <c r="S69" s="617">
        <f t="shared" si="15"/>
        <v>436983319.09332967</v>
      </c>
      <c r="T69" s="619">
        <f>IFERROR(INDEX(ПОДБОР_КВ.М!$H$88:$DC$88,1,MATCH($B69,ПОДБОР_КВ.М!$H$2:$DC$2,0)),0)</f>
        <v>3.1875000000000004</v>
      </c>
      <c r="U69" s="615">
        <f>IFERROR(INDEX(ПОДБОР_КВ.М!$H$66:$DC$66,1,MATCH($B69,ПОДБОР_КВ.М!$H$2:$DC$2,0))*1000,0)</f>
        <v>5264440.0843996881</v>
      </c>
      <c r="V69" s="616">
        <f>IF(U69=0,0,U69/(Вводные!$G$13*1000)-1)</f>
        <v>0.31611002109992192</v>
      </c>
      <c r="W69" s="617">
        <f t="shared" si="32"/>
        <v>16780402.769024007</v>
      </c>
      <c r="X69" s="619">
        <f>IFERROR(INDEX(ПОДБОР_КВ.М!$H$91:$DC$91,1,MATCH($B69,ПОДБОР_КВ.М!$H$2:$DC$2,0)),0)</f>
        <v>0</v>
      </c>
      <c r="Y69" s="615">
        <f>IFERROR(INDEX(ПОДБОР_КВ.М!$H$67:$DC$67,1,MATCH($B69,ПОДБОР_КВ.М!$H$2:$DC$2,0))*1000,0)</f>
        <v>1316110.021099922</v>
      </c>
      <c r="Z69" s="616">
        <f>IF(Y69=0,0,Y69/(Вводные!$G$14*1000)-1)</f>
        <v>0.31611002109992192</v>
      </c>
      <c r="AA69" s="617">
        <f t="shared" si="36"/>
        <v>0</v>
      </c>
      <c r="AB69" s="619">
        <f>IFERROR(INDEX(ПОДБОР_КВ.М!$H$85:$DC$85,1,MATCH($B69,ПОДБОР_КВ.М!$H$2:$DC$2,0)),0)</f>
        <v>43.469531250000003</v>
      </c>
      <c r="AC69" s="620">
        <f>SUM($AB$22:AB69)</f>
        <v>2130.8593749999995</v>
      </c>
      <c r="AD69" s="615">
        <f>IFERROR(INDEX(ПОДБОР_КВ.М!$H$65:$DC$65,1,MATCH($B69,ПОДБОР_КВ.М!$H$2:$DC$2,0))*1000,0)</f>
        <v>855471.51371494937</v>
      </c>
      <c r="AE69" s="634">
        <f>IF(AD69=0,0,AD69/(Вводные!$G$12*1000)-1)</f>
        <v>0.31611002109992214</v>
      </c>
      <c r="AF69" s="617">
        <f t="shared" si="18"/>
        <v>37186945.6989168</v>
      </c>
      <c r="AG69" s="618" t="e">
        <f t="shared" si="19"/>
        <v>#DIV/0!</v>
      </c>
      <c r="AH69" s="622">
        <f t="shared" si="20"/>
        <v>0</v>
      </c>
      <c r="AI69" s="623">
        <v>0</v>
      </c>
      <c r="AJ69" s="623">
        <f t="shared" si="23"/>
        <v>0</v>
      </c>
      <c r="AK69" s="623">
        <f t="shared" si="7"/>
        <v>0</v>
      </c>
      <c r="AL69" s="623">
        <v>0</v>
      </c>
      <c r="AM69" s="624">
        <v>0</v>
      </c>
      <c r="AN69" s="625">
        <f t="shared" si="8"/>
        <v>0</v>
      </c>
      <c r="AO69" s="614" t="e">
        <f t="shared" si="24"/>
        <v>#DIV/0!</v>
      </c>
      <c r="AP69" s="623">
        <f t="shared" si="30"/>
        <v>0</v>
      </c>
      <c r="AQ69" s="624">
        <v>0</v>
      </c>
      <c r="AR69" s="625" t="e">
        <f t="shared" si="21"/>
        <v>#DIV/0!</v>
      </c>
      <c r="AS69" s="622" t="e">
        <f t="shared" si="26"/>
        <v>#DIV/0!</v>
      </c>
      <c r="AT69" s="623">
        <f t="shared" si="27"/>
        <v>0</v>
      </c>
      <c r="AU69" s="624">
        <v>0</v>
      </c>
      <c r="AV69" s="625" t="e">
        <f t="shared" si="22"/>
        <v>#DIV/0!</v>
      </c>
      <c r="AW69" s="622">
        <v>0</v>
      </c>
      <c r="AX69" s="623">
        <f t="shared" si="28"/>
        <v>0</v>
      </c>
      <c r="AY69" s="623">
        <f t="shared" si="31"/>
        <v>0</v>
      </c>
      <c r="AZ69" s="624">
        <v>0</v>
      </c>
      <c r="BA69" s="625">
        <f t="shared" si="29"/>
        <v>0</v>
      </c>
    </row>
    <row r="70" spans="1:53" ht="15.75" x14ac:dyDescent="0.25">
      <c r="A70" s="118" t="str">
        <f t="shared" si="0"/>
        <v>3Q2030</v>
      </c>
      <c r="B70" s="606">
        <f t="shared" si="34"/>
        <v>47727</v>
      </c>
      <c r="C70" s="147"/>
      <c r="D70" s="613">
        <f t="shared" si="33"/>
        <v>579013511.00278735</v>
      </c>
      <c r="E70" s="619">
        <f t="shared" si="33"/>
        <v>578.69531250001091</v>
      </c>
      <c r="F70" s="620">
        <f t="shared" si="33"/>
        <v>8.3671875000000036</v>
      </c>
      <c r="G70" s="620">
        <f t="shared" si="33"/>
        <v>578.69531250000023</v>
      </c>
      <c r="H70" s="620">
        <f t="shared" si="10"/>
        <v>24690.999999999989</v>
      </c>
      <c r="I70" s="615">
        <f t="shared" si="2"/>
        <v>890565.23483684112</v>
      </c>
      <c r="J70" s="616">
        <f t="shared" si="35"/>
        <v>0.31935590346198683</v>
      </c>
      <c r="K70" s="617">
        <f t="shared" si="12"/>
        <v>515365926.87554187</v>
      </c>
      <c r="L70" s="618">
        <f t="shared" si="13"/>
        <v>579013511.00278735</v>
      </c>
      <c r="M70" s="619">
        <f>MAX(0,ТЭП!$G$26-SUM($O$21:O69))</f>
        <v>578.69531250001091</v>
      </c>
      <c r="N70" s="620">
        <f>IFERROR(O70*ТЭП!$I$26/ТЭП!$G$26,0)</f>
        <v>8.3671875000000036</v>
      </c>
      <c r="O70" s="620">
        <f>IFERROR(INDEX(ПОДБОР_КВ.М!$H$61:$DC$61,1,MATCH($B70,ПОДБОР_КВ.М!$H$2:$DC$2,0)),0)</f>
        <v>578.69531250000023</v>
      </c>
      <c r="P70" s="620">
        <f t="shared" si="14"/>
        <v>24690.999999999989</v>
      </c>
      <c r="Q70" s="615">
        <f>IFERROR(INDEX(ПОДБОР_КВ.М!$H$64:$DC$64,1,MATCH($B70,ПОДБОР_КВ.М!$H$2:$DC$2,0))*1000,0)</f>
        <v>890565.23483684112</v>
      </c>
      <c r="R70" s="629">
        <f>IF(Q70=0,0,Q70/(Вводные!$G$11*1000)-1)</f>
        <v>0.31935590346198683</v>
      </c>
      <c r="S70" s="617">
        <f t="shared" si="15"/>
        <v>515365926.87554187</v>
      </c>
      <c r="T70" s="619">
        <f>IFERROR(INDEX(ПОДБОР_КВ.М!$H$88:$DC$88,1,MATCH($B70,ПОДБОР_КВ.М!$H$2:$DC$2,0)),0)</f>
        <v>3.7500000000000009</v>
      </c>
      <c r="U70" s="615">
        <f>IFERROR(INDEX(ПОДБОР_КВ.М!$H$66:$DC$66,1,MATCH($B70,ПОДБОР_КВ.М!$H$2:$DC$2,0))*1000,0)</f>
        <v>5277423.6138479477</v>
      </c>
      <c r="V70" s="616">
        <f>IF(U70=0,0,U70/(Вводные!$G$13*1000)-1)</f>
        <v>0.31935590346198683</v>
      </c>
      <c r="W70" s="617">
        <f t="shared" si="32"/>
        <v>19790338.551929809</v>
      </c>
      <c r="X70" s="619">
        <f>IFERROR(INDEX(ПОДБОР_КВ.М!$H$91:$DC$91,1,MATCH($B70,ПОДБОР_КВ.М!$H$2:$DC$2,0)),0)</f>
        <v>0</v>
      </c>
      <c r="Y70" s="615">
        <f>IFERROR(INDEX(ПОДБОР_КВ.М!$H$67:$DC$67,1,MATCH($B70,ПОДБОР_КВ.М!$H$2:$DC$2,0))*1000,0)</f>
        <v>1319355.9034619869</v>
      </c>
      <c r="Z70" s="616">
        <f>IF(Y70=0,0,Y70/(Вводные!$G$14*1000)-1)</f>
        <v>0.31935590346198683</v>
      </c>
      <c r="AA70" s="617">
        <f t="shared" si="36"/>
        <v>0</v>
      </c>
      <c r="AB70" s="619">
        <f>IFERROR(INDEX(ПОДБОР_КВ.М!$H$85:$DC$85,1,MATCH($B70,ПОДБОР_КВ.М!$H$2:$DC$2,0)),0)</f>
        <v>51.140625000000014</v>
      </c>
      <c r="AC70" s="620">
        <f>SUM($AB$22:AB70)</f>
        <v>2181.9999999999995</v>
      </c>
      <c r="AD70" s="615">
        <f>IFERROR(INDEX(ПОДБОР_КВ.М!$H$65:$DC$65,1,MATCH($B70,ПОДБОР_КВ.М!$H$2:$DC$2,0))*1000,0)</f>
        <v>857581.33725029137</v>
      </c>
      <c r="AE70" s="634">
        <f>IF(AD70=0,0,AD70/(Вводные!$G$12*1000)-1)</f>
        <v>0.31935590346198661</v>
      </c>
      <c r="AF70" s="617">
        <f t="shared" si="18"/>
        <v>43857245.575315692</v>
      </c>
      <c r="AG70" s="618" t="e">
        <f t="shared" si="19"/>
        <v>#DIV/0!</v>
      </c>
      <c r="AH70" s="622">
        <f t="shared" si="20"/>
        <v>0</v>
      </c>
      <c r="AI70" s="623">
        <v>0</v>
      </c>
      <c r="AJ70" s="623">
        <f t="shared" si="23"/>
        <v>0</v>
      </c>
      <c r="AK70" s="623">
        <f t="shared" si="7"/>
        <v>0</v>
      </c>
      <c r="AL70" s="623">
        <v>0</v>
      </c>
      <c r="AM70" s="624">
        <v>0</v>
      </c>
      <c r="AN70" s="625">
        <f t="shared" si="8"/>
        <v>0</v>
      </c>
      <c r="AO70" s="614" t="e">
        <f t="shared" si="24"/>
        <v>#DIV/0!</v>
      </c>
      <c r="AP70" s="623">
        <f t="shared" si="30"/>
        <v>0</v>
      </c>
      <c r="AQ70" s="624">
        <v>0</v>
      </c>
      <c r="AR70" s="625" t="e">
        <f t="shared" si="21"/>
        <v>#DIV/0!</v>
      </c>
      <c r="AS70" s="622" t="e">
        <f t="shared" si="26"/>
        <v>#DIV/0!</v>
      </c>
      <c r="AT70" s="623">
        <f t="shared" si="27"/>
        <v>0</v>
      </c>
      <c r="AU70" s="624">
        <v>0</v>
      </c>
      <c r="AV70" s="625" t="e">
        <f t="shared" si="22"/>
        <v>#DIV/0!</v>
      </c>
      <c r="AW70" s="622">
        <v>0</v>
      </c>
      <c r="AX70" s="623">
        <f t="shared" si="28"/>
        <v>0</v>
      </c>
      <c r="AY70" s="623">
        <f t="shared" si="31"/>
        <v>0</v>
      </c>
      <c r="AZ70" s="624">
        <v>0</v>
      </c>
      <c r="BA70" s="625">
        <f t="shared" si="29"/>
        <v>0</v>
      </c>
    </row>
    <row r="71" spans="1:53" ht="15.75" x14ac:dyDescent="0.25">
      <c r="A71" s="118" t="str">
        <f t="shared" si="0"/>
        <v>4Q2030</v>
      </c>
      <c r="B71" s="606">
        <f t="shared" si="34"/>
        <v>47757</v>
      </c>
      <c r="C71" s="147"/>
      <c r="D71" s="613">
        <f t="shared" si="33"/>
        <v>0</v>
      </c>
      <c r="E71" s="619">
        <f t="shared" si="33"/>
        <v>1.0913936421275139E-11</v>
      </c>
      <c r="F71" s="620">
        <f t="shared" si="33"/>
        <v>0</v>
      </c>
      <c r="G71" s="620">
        <f t="shared" si="33"/>
        <v>0</v>
      </c>
      <c r="H71" s="620">
        <f t="shared" si="10"/>
        <v>24690.999999999989</v>
      </c>
      <c r="I71" s="615">
        <f t="shared" si="2"/>
        <v>0</v>
      </c>
      <c r="J71" s="616">
        <f t="shared" si="35"/>
        <v>0</v>
      </c>
      <c r="K71" s="617">
        <f t="shared" si="12"/>
        <v>0</v>
      </c>
      <c r="L71" s="618">
        <f t="shared" si="13"/>
        <v>0</v>
      </c>
      <c r="M71" s="619">
        <f>MAX(0,ТЭП!$G$26-SUM($O$21:O70))</f>
        <v>1.0913936421275139E-11</v>
      </c>
      <c r="N71" s="620">
        <f>IFERROR(O71*ТЭП!$I$26/ТЭП!$G$26,0)</f>
        <v>0</v>
      </c>
      <c r="O71" s="620">
        <f>IFERROR(INDEX(ПОДБОР_КВ.М!$H$61:$DC$61,1,MATCH($B71,ПОДБОР_КВ.М!$H$2:$DC$2,0)),0)</f>
        <v>0</v>
      </c>
      <c r="P71" s="620">
        <f t="shared" si="14"/>
        <v>24690.999999999989</v>
      </c>
      <c r="Q71" s="615">
        <f>IFERROR(INDEX(ПОДБОР_КВ.М!$H$64:$DC$64,1,MATCH($B71,ПОДБОР_КВ.М!$H$2:$DC$2,0))*1000,0)</f>
        <v>0</v>
      </c>
      <c r="R71" s="629">
        <f>IF(Q71=0,0,Q71/(Вводные!$G$11*1000)-1)</f>
        <v>0</v>
      </c>
      <c r="S71" s="617">
        <f t="shared" si="15"/>
        <v>0</v>
      </c>
      <c r="T71" s="619">
        <f>IFERROR(INDEX(ПОДБОР_КВ.М!$H$88:$DC$88,1,MATCH($B71,ПОДБОР_КВ.М!$H$2:$DC$2,0)),0)</f>
        <v>0</v>
      </c>
      <c r="U71" s="615">
        <f>IFERROR(INDEX(ПОДБОР_КВ.М!$H$66:$DC$66,1,MATCH($B71,ПОДБОР_КВ.М!$H$2:$DC$2,0))*1000,0)</f>
        <v>0</v>
      </c>
      <c r="V71" s="616">
        <f>IF(U71=0,0,U71/(Вводные!$G$13*1000)-1)</f>
        <v>0</v>
      </c>
      <c r="W71" s="617">
        <f t="shared" si="32"/>
        <v>0</v>
      </c>
      <c r="X71" s="619">
        <f>IFERROR(INDEX(ПОДБОР_КВ.М!$H$91:$DC$91,1,MATCH($B71,ПОДБОР_КВ.М!$H$2:$DC$2,0)),0)</f>
        <v>0</v>
      </c>
      <c r="Y71" s="615">
        <f>IFERROR(INDEX(ПОДБОР_КВ.М!$H$67:$DC$67,1,MATCH($B71,ПОДБОР_КВ.М!$H$2:$DC$2,0))*1000,0)</f>
        <v>0</v>
      </c>
      <c r="Z71" s="616">
        <f>IF(Y71=0,0,Y71/(Вводные!$G$14*1000)-1)</f>
        <v>0</v>
      </c>
      <c r="AA71" s="617">
        <f t="shared" si="36"/>
        <v>0</v>
      </c>
      <c r="AB71" s="619">
        <f>IFERROR(INDEX(ПОДБОР_КВ.М!$H$85:$DC$85,1,MATCH($B71,ПОДБОР_КВ.М!$H$2:$DC$2,0)),0)</f>
        <v>0</v>
      </c>
      <c r="AC71" s="620">
        <f>SUM($AB$22:AB71)</f>
        <v>2181.9999999999995</v>
      </c>
      <c r="AD71" s="615">
        <f>IFERROR(INDEX(ПОДБОР_КВ.М!$H$65:$DC$65,1,MATCH($B71,ПОДБОР_КВ.М!$H$2:$DC$2,0))*1000,0)</f>
        <v>0</v>
      </c>
      <c r="AE71" s="634">
        <f>IF(AD71=0,0,AD71/(Вводные!$G$12*1000)-1)</f>
        <v>0</v>
      </c>
      <c r="AF71" s="617">
        <f t="shared" si="18"/>
        <v>0</v>
      </c>
      <c r="AG71" s="618" t="e">
        <f t="shared" si="19"/>
        <v>#DIV/0!</v>
      </c>
      <c r="AH71" s="622">
        <f t="shared" si="20"/>
        <v>0</v>
      </c>
      <c r="AI71" s="623">
        <v>0</v>
      </c>
      <c r="AJ71" s="623">
        <f t="shared" si="23"/>
        <v>0</v>
      </c>
      <c r="AK71" s="623">
        <f t="shared" si="7"/>
        <v>0</v>
      </c>
      <c r="AL71" s="623">
        <v>0</v>
      </c>
      <c r="AM71" s="624">
        <v>0</v>
      </c>
      <c r="AN71" s="625">
        <f t="shared" si="8"/>
        <v>0</v>
      </c>
      <c r="AO71" s="614" t="e">
        <f t="shared" si="24"/>
        <v>#DIV/0!</v>
      </c>
      <c r="AP71" s="623">
        <f t="shared" si="30"/>
        <v>0</v>
      </c>
      <c r="AQ71" s="624">
        <v>0</v>
      </c>
      <c r="AR71" s="625" t="e">
        <f t="shared" si="21"/>
        <v>#DIV/0!</v>
      </c>
      <c r="AS71" s="622" t="e">
        <f t="shared" si="26"/>
        <v>#DIV/0!</v>
      </c>
      <c r="AT71" s="623">
        <f t="shared" si="27"/>
        <v>0</v>
      </c>
      <c r="AU71" s="624">
        <v>0</v>
      </c>
      <c r="AV71" s="625" t="e">
        <f t="shared" si="22"/>
        <v>#DIV/0!</v>
      </c>
      <c r="AW71" s="622">
        <v>0</v>
      </c>
      <c r="AX71" s="623">
        <f t="shared" si="28"/>
        <v>0</v>
      </c>
      <c r="AY71" s="623">
        <f t="shared" si="31"/>
        <v>0</v>
      </c>
      <c r="AZ71" s="624">
        <v>0</v>
      </c>
      <c r="BA71" s="625">
        <f t="shared" si="29"/>
        <v>0</v>
      </c>
    </row>
    <row r="72" spans="1:53" ht="15.75" x14ac:dyDescent="0.25">
      <c r="A72" s="118" t="str">
        <f t="shared" si="0"/>
        <v>4Q2030</v>
      </c>
      <c r="B72" s="606">
        <f t="shared" si="34"/>
        <v>47788</v>
      </c>
      <c r="C72" s="147"/>
      <c r="D72" s="613">
        <f t="shared" si="33"/>
        <v>0</v>
      </c>
      <c r="E72" s="619">
        <f t="shared" si="33"/>
        <v>1.0913936421275139E-11</v>
      </c>
      <c r="F72" s="620">
        <f t="shared" si="33"/>
        <v>0</v>
      </c>
      <c r="G72" s="620">
        <f t="shared" si="33"/>
        <v>0</v>
      </c>
      <c r="H72" s="620">
        <f t="shared" si="10"/>
        <v>24690.999999999989</v>
      </c>
      <c r="I72" s="615">
        <f t="shared" si="2"/>
        <v>0</v>
      </c>
      <c r="J72" s="616">
        <f t="shared" si="35"/>
        <v>0</v>
      </c>
      <c r="K72" s="617">
        <f t="shared" si="12"/>
        <v>0</v>
      </c>
      <c r="L72" s="618">
        <f t="shared" si="13"/>
        <v>0</v>
      </c>
      <c r="M72" s="619">
        <f>MAX(0,ТЭП!$G$26-SUM($O$21:O71))</f>
        <v>1.0913936421275139E-11</v>
      </c>
      <c r="N72" s="620">
        <f>IFERROR(O72*ТЭП!$I$26/ТЭП!$G$26,0)</f>
        <v>0</v>
      </c>
      <c r="O72" s="620">
        <f>IFERROR(INDEX(ПОДБОР_КВ.М!$H$61:$DC$61,1,MATCH($B72,ПОДБОР_КВ.М!$H$2:$DC$2,0)),0)</f>
        <v>0</v>
      </c>
      <c r="P72" s="620">
        <f t="shared" si="14"/>
        <v>24690.999999999989</v>
      </c>
      <c r="Q72" s="615">
        <f>IFERROR(INDEX(ПОДБОР_КВ.М!$H$64:$DC$64,1,MATCH($B72,ПОДБОР_КВ.М!$H$2:$DC$2,0))*1000,0)</f>
        <v>0</v>
      </c>
      <c r="R72" s="629">
        <f>IF(Q72=0,0,Q72/(Вводные!$G$11*1000)-1)</f>
        <v>0</v>
      </c>
      <c r="S72" s="617">
        <f t="shared" si="15"/>
        <v>0</v>
      </c>
      <c r="T72" s="619">
        <f>IFERROR(INDEX(ПОДБОР_КВ.М!$H$88:$DC$88,1,MATCH($B72,ПОДБОР_КВ.М!$H$2:$DC$2,0)),0)</f>
        <v>0</v>
      </c>
      <c r="U72" s="615">
        <f>IFERROR(INDEX(ПОДБОР_КВ.М!$H$66:$DC$66,1,MATCH($B72,ПОДБОР_КВ.М!$H$2:$DC$2,0))*1000,0)</f>
        <v>0</v>
      </c>
      <c r="V72" s="616">
        <f>IF(U72=0,0,U72/(Вводные!$G$13*1000)-1)</f>
        <v>0</v>
      </c>
      <c r="W72" s="617">
        <f t="shared" si="32"/>
        <v>0</v>
      </c>
      <c r="X72" s="619">
        <f>IFERROR(INDEX(ПОДБОР_КВ.М!$H$91:$DC$91,1,MATCH($B72,ПОДБОР_КВ.М!$H$2:$DC$2,0)),0)</f>
        <v>0</v>
      </c>
      <c r="Y72" s="615">
        <f>IFERROR(INDEX(ПОДБОР_КВ.М!$H$67:$DC$67,1,MATCH($B72,ПОДБОР_КВ.М!$H$2:$DC$2,0))*1000,0)</f>
        <v>0</v>
      </c>
      <c r="Z72" s="616">
        <f>IF(Y72=0,0,Y72/(Вводные!$G$14*1000)-1)</f>
        <v>0</v>
      </c>
      <c r="AA72" s="617">
        <f t="shared" si="36"/>
        <v>0</v>
      </c>
      <c r="AB72" s="619">
        <f>IFERROR(INDEX(ПОДБОР_КВ.М!$H$85:$DC$85,1,MATCH($B72,ПОДБОР_КВ.М!$H$2:$DC$2,0)),0)</f>
        <v>0</v>
      </c>
      <c r="AC72" s="620">
        <f>SUM($AB$22:AB72)</f>
        <v>2181.9999999999995</v>
      </c>
      <c r="AD72" s="615">
        <f>IFERROR(INDEX(ПОДБОР_КВ.М!$H$65:$DC$65,1,MATCH($B72,ПОДБОР_КВ.М!$H$2:$DC$2,0))*1000,0)</f>
        <v>0</v>
      </c>
      <c r="AE72" s="634">
        <f>IF(AD72=0,0,AD72/(Вводные!$G$12*1000)-1)</f>
        <v>0</v>
      </c>
      <c r="AF72" s="617">
        <f t="shared" si="18"/>
        <v>0</v>
      </c>
      <c r="AG72" s="618" t="e">
        <f t="shared" si="19"/>
        <v>#DIV/0!</v>
      </c>
      <c r="AH72" s="622">
        <f t="shared" si="20"/>
        <v>0</v>
      </c>
      <c r="AI72" s="623">
        <v>0</v>
      </c>
      <c r="AJ72" s="623">
        <f t="shared" si="23"/>
        <v>0</v>
      </c>
      <c r="AK72" s="623">
        <f t="shared" si="7"/>
        <v>0</v>
      </c>
      <c r="AL72" s="623">
        <v>0</v>
      </c>
      <c r="AM72" s="624">
        <v>0</v>
      </c>
      <c r="AN72" s="625">
        <f t="shared" si="8"/>
        <v>0</v>
      </c>
      <c r="AO72" s="614" t="e">
        <f t="shared" si="24"/>
        <v>#DIV/0!</v>
      </c>
      <c r="AP72" s="623">
        <f t="shared" si="30"/>
        <v>0</v>
      </c>
      <c r="AQ72" s="624">
        <v>0</v>
      </c>
      <c r="AR72" s="625" t="e">
        <f t="shared" si="21"/>
        <v>#DIV/0!</v>
      </c>
      <c r="AS72" s="622" t="e">
        <f t="shared" si="26"/>
        <v>#DIV/0!</v>
      </c>
      <c r="AT72" s="623">
        <f t="shared" si="27"/>
        <v>0</v>
      </c>
      <c r="AU72" s="624">
        <v>0</v>
      </c>
      <c r="AV72" s="625" t="e">
        <f t="shared" si="22"/>
        <v>#DIV/0!</v>
      </c>
      <c r="AW72" s="622">
        <v>0</v>
      </c>
      <c r="AX72" s="623">
        <f t="shared" si="28"/>
        <v>0</v>
      </c>
      <c r="AY72" s="623">
        <f t="shared" si="31"/>
        <v>0</v>
      </c>
      <c r="AZ72" s="624">
        <v>0</v>
      </c>
      <c r="BA72" s="625">
        <f t="shared" si="29"/>
        <v>0</v>
      </c>
    </row>
    <row r="73" spans="1:53" ht="15.75" x14ac:dyDescent="0.25">
      <c r="A73" s="118" t="str">
        <f t="shared" si="0"/>
        <v>4Q2030</v>
      </c>
      <c r="B73" s="606">
        <f t="shared" si="34"/>
        <v>47818</v>
      </c>
      <c r="C73" s="147"/>
      <c r="D73" s="613">
        <f t="shared" si="33"/>
        <v>0</v>
      </c>
      <c r="E73" s="619">
        <f t="shared" si="33"/>
        <v>1.0913936421275139E-11</v>
      </c>
      <c r="F73" s="620">
        <f t="shared" si="33"/>
        <v>0</v>
      </c>
      <c r="G73" s="620">
        <f t="shared" si="33"/>
        <v>0</v>
      </c>
      <c r="H73" s="620">
        <f t="shared" si="10"/>
        <v>24690.999999999989</v>
      </c>
      <c r="I73" s="615">
        <f t="shared" si="2"/>
        <v>0</v>
      </c>
      <c r="J73" s="616">
        <f t="shared" si="35"/>
        <v>0</v>
      </c>
      <c r="K73" s="617">
        <f t="shared" si="12"/>
        <v>0</v>
      </c>
      <c r="L73" s="618">
        <f t="shared" si="13"/>
        <v>0</v>
      </c>
      <c r="M73" s="619">
        <f>MAX(0,ТЭП!$G$26-SUM($O$21:O72))</f>
        <v>1.0913936421275139E-11</v>
      </c>
      <c r="N73" s="620">
        <f>IFERROR(O73*ТЭП!$I$26/ТЭП!$G$26,0)</f>
        <v>0</v>
      </c>
      <c r="O73" s="620">
        <f>IFERROR(INDEX(ПОДБОР_КВ.М!$H$61:$DC$61,1,MATCH($B73,ПОДБОР_КВ.М!$H$2:$DC$2,0)),0)</f>
        <v>0</v>
      </c>
      <c r="P73" s="620">
        <f t="shared" si="14"/>
        <v>24690.999999999989</v>
      </c>
      <c r="Q73" s="615">
        <f>IFERROR(INDEX(ПОДБОР_КВ.М!$H$64:$DC$64,1,MATCH($B73,ПОДБОР_КВ.М!$H$2:$DC$2,0))*1000,0)</f>
        <v>0</v>
      </c>
      <c r="R73" s="629">
        <f>IF(Q73=0,0,Q73/(Вводные!$G$11*1000)-1)</f>
        <v>0</v>
      </c>
      <c r="S73" s="617">
        <f t="shared" si="15"/>
        <v>0</v>
      </c>
      <c r="T73" s="619">
        <f>IFERROR(INDEX(ПОДБОР_КВ.М!$H$88:$DC$88,1,MATCH($B73,ПОДБОР_КВ.М!$H$2:$DC$2,0)),0)</f>
        <v>0</v>
      </c>
      <c r="U73" s="615">
        <f>IFERROR(INDEX(ПОДБОР_КВ.М!$H$66:$DC$66,1,MATCH($B73,ПОДБОР_КВ.М!$H$2:$DC$2,0))*1000,0)</f>
        <v>0</v>
      </c>
      <c r="V73" s="616">
        <f>IF(U73=0,0,U73/(Вводные!$G$13*1000)-1)</f>
        <v>0</v>
      </c>
      <c r="W73" s="617">
        <f t="shared" si="32"/>
        <v>0</v>
      </c>
      <c r="X73" s="619">
        <f>IFERROR(INDEX(ПОДБОР_КВ.М!$H$91:$DC$91,1,MATCH($B73,ПОДБОР_КВ.М!$H$2:$DC$2,0)),0)</f>
        <v>0</v>
      </c>
      <c r="Y73" s="615">
        <f>IFERROR(INDEX(ПОДБОР_КВ.М!$H$67:$DC$67,1,MATCH($B73,ПОДБОР_КВ.М!$H$2:$DC$2,0))*1000,0)</f>
        <v>0</v>
      </c>
      <c r="Z73" s="616">
        <f>IF(Y73=0,0,Y73/(Вводные!$G$14*1000)-1)</f>
        <v>0</v>
      </c>
      <c r="AA73" s="617">
        <f t="shared" si="36"/>
        <v>0</v>
      </c>
      <c r="AB73" s="619">
        <f>IFERROR(INDEX(ПОДБОР_КВ.М!$H$85:$DC$85,1,MATCH($B73,ПОДБОР_КВ.М!$H$2:$DC$2,0)),0)</f>
        <v>0</v>
      </c>
      <c r="AC73" s="620">
        <f>SUM($AB$22:AB73)</f>
        <v>2181.9999999999995</v>
      </c>
      <c r="AD73" s="615">
        <f>IFERROR(INDEX(ПОДБОР_КВ.М!$H$65:$DC$65,1,MATCH($B73,ПОДБОР_КВ.М!$H$2:$DC$2,0))*1000,0)</f>
        <v>0</v>
      </c>
      <c r="AE73" s="634">
        <f>IF(AD73=0,0,AD73/(Вводные!$G$12*1000)-1)</f>
        <v>0</v>
      </c>
      <c r="AF73" s="617">
        <f t="shared" si="18"/>
        <v>0</v>
      </c>
      <c r="AG73" s="618" t="e">
        <f t="shared" si="19"/>
        <v>#DIV/0!</v>
      </c>
      <c r="AH73" s="622">
        <f t="shared" si="20"/>
        <v>0</v>
      </c>
      <c r="AI73" s="623">
        <v>0</v>
      </c>
      <c r="AJ73" s="623">
        <f t="shared" si="23"/>
        <v>0</v>
      </c>
      <c r="AK73" s="623">
        <f t="shared" si="7"/>
        <v>0</v>
      </c>
      <c r="AL73" s="623">
        <v>0</v>
      </c>
      <c r="AM73" s="624">
        <v>0</v>
      </c>
      <c r="AN73" s="625">
        <f t="shared" si="8"/>
        <v>0</v>
      </c>
      <c r="AO73" s="614" t="e">
        <f t="shared" si="24"/>
        <v>#DIV/0!</v>
      </c>
      <c r="AP73" s="623">
        <f t="shared" si="30"/>
        <v>0</v>
      </c>
      <c r="AQ73" s="624">
        <v>0</v>
      </c>
      <c r="AR73" s="625" t="e">
        <f t="shared" si="21"/>
        <v>#DIV/0!</v>
      </c>
      <c r="AS73" s="622" t="e">
        <f t="shared" si="26"/>
        <v>#DIV/0!</v>
      </c>
      <c r="AT73" s="623">
        <f t="shared" si="27"/>
        <v>0</v>
      </c>
      <c r="AU73" s="624">
        <v>0</v>
      </c>
      <c r="AV73" s="625" t="e">
        <f t="shared" si="22"/>
        <v>#DIV/0!</v>
      </c>
      <c r="AW73" s="622">
        <v>0</v>
      </c>
      <c r="AX73" s="623">
        <f t="shared" si="28"/>
        <v>0</v>
      </c>
      <c r="AY73" s="623">
        <f t="shared" si="31"/>
        <v>0</v>
      </c>
      <c r="AZ73" s="624">
        <v>0</v>
      </c>
      <c r="BA73" s="625">
        <f t="shared" si="29"/>
        <v>0</v>
      </c>
    </row>
    <row r="74" spans="1:53" ht="15.75" x14ac:dyDescent="0.25">
      <c r="A74" s="118" t="str">
        <f t="shared" si="0"/>
        <v>1Q2031</v>
      </c>
      <c r="B74" s="606">
        <f t="shared" si="34"/>
        <v>47849</v>
      </c>
      <c r="C74" s="147"/>
      <c r="D74" s="613">
        <f t="shared" si="33"/>
        <v>0</v>
      </c>
      <c r="E74" s="619">
        <f t="shared" si="33"/>
        <v>1.0913936421275139E-11</v>
      </c>
      <c r="F74" s="620">
        <f t="shared" si="33"/>
        <v>0</v>
      </c>
      <c r="G74" s="620">
        <f t="shared" si="33"/>
        <v>0</v>
      </c>
      <c r="H74" s="620">
        <f t="shared" si="10"/>
        <v>24690.999999999989</v>
      </c>
      <c r="I74" s="615">
        <f t="shared" si="2"/>
        <v>0</v>
      </c>
      <c r="J74" s="616">
        <f t="shared" si="35"/>
        <v>0</v>
      </c>
      <c r="K74" s="617">
        <f t="shared" si="12"/>
        <v>0</v>
      </c>
      <c r="L74" s="618">
        <f t="shared" si="13"/>
        <v>0</v>
      </c>
      <c r="M74" s="619">
        <f>MAX(0,ТЭП!$G$26-SUM($O$21:O73))</f>
        <v>1.0913936421275139E-11</v>
      </c>
      <c r="N74" s="620">
        <f>IFERROR(O74*ТЭП!$I$26/ТЭП!$G$26,0)</f>
        <v>0</v>
      </c>
      <c r="O74" s="620">
        <f>IFERROR(INDEX(ПОДБОР_КВ.М!$H$61:$DC$61,1,MATCH($B74,ПОДБОР_КВ.М!$H$2:$DC$2,0)),0)</f>
        <v>0</v>
      </c>
      <c r="P74" s="620">
        <f t="shared" si="14"/>
        <v>24690.999999999989</v>
      </c>
      <c r="Q74" s="615">
        <f>IFERROR(INDEX(ПОДБОР_КВ.М!$H$64:$DC$64,1,MATCH($B74,ПОДБОР_КВ.М!$H$2:$DC$2,0))*1000,0)</f>
        <v>0</v>
      </c>
      <c r="R74" s="629">
        <f>IF(Q74=0,0,Q74/(Вводные!$G$11*1000)-1)</f>
        <v>0</v>
      </c>
      <c r="S74" s="617">
        <f t="shared" si="15"/>
        <v>0</v>
      </c>
      <c r="T74" s="619">
        <f>IFERROR(INDEX(ПОДБОР_КВ.М!$H$88:$DC$88,1,MATCH($B74,ПОДБОР_КВ.М!$H$2:$DC$2,0)),0)</f>
        <v>0</v>
      </c>
      <c r="U74" s="615">
        <f>IFERROR(INDEX(ПОДБОР_КВ.М!$H$66:$DC$66,1,MATCH($B74,ПОДБОР_КВ.М!$H$2:$DC$2,0))*1000,0)</f>
        <v>0</v>
      </c>
      <c r="V74" s="616">
        <f>IF(U74=0,0,U74/(Вводные!$G$13*1000)-1)</f>
        <v>0</v>
      </c>
      <c r="W74" s="617">
        <f t="shared" si="32"/>
        <v>0</v>
      </c>
      <c r="X74" s="619">
        <f>IFERROR(INDEX(ПОДБОР_КВ.М!$H$91:$DC$91,1,MATCH($B74,ПОДБОР_КВ.М!$H$2:$DC$2,0)),0)</f>
        <v>0</v>
      </c>
      <c r="Y74" s="615">
        <f>IFERROR(INDEX(ПОДБОР_КВ.М!$H$67:$DC$67,1,MATCH($B74,ПОДБОР_КВ.М!$H$2:$DC$2,0))*1000,0)</f>
        <v>0</v>
      </c>
      <c r="Z74" s="616">
        <f>IF(Y74=0,0,Y74/(Вводные!$G$14*1000)-1)</f>
        <v>0</v>
      </c>
      <c r="AA74" s="617">
        <f t="shared" si="36"/>
        <v>0</v>
      </c>
      <c r="AB74" s="619">
        <f>IFERROR(INDEX(ПОДБОР_КВ.М!$H$85:$DC$85,1,MATCH($B74,ПОДБОР_КВ.М!$H$2:$DC$2,0)),0)</f>
        <v>0</v>
      </c>
      <c r="AC74" s="620">
        <f>SUM($AB$22:AB74)</f>
        <v>2181.9999999999995</v>
      </c>
      <c r="AD74" s="615">
        <f>IFERROR(INDEX(ПОДБОР_КВ.М!$H$65:$DC$65,1,MATCH($B74,ПОДБОР_КВ.М!$H$2:$DC$2,0))*1000,0)</f>
        <v>0</v>
      </c>
      <c r="AE74" s="634">
        <f>IF(AD74=0,0,AD74/(Вводные!$G$12*1000)-1)</f>
        <v>0</v>
      </c>
      <c r="AF74" s="617">
        <f t="shared" si="18"/>
        <v>0</v>
      </c>
      <c r="AG74" s="618" t="e">
        <f t="shared" si="19"/>
        <v>#DIV/0!</v>
      </c>
      <c r="AH74" s="622">
        <f t="shared" si="20"/>
        <v>0</v>
      </c>
      <c r="AI74" s="623">
        <v>0</v>
      </c>
      <c r="AJ74" s="623">
        <f t="shared" si="23"/>
        <v>0</v>
      </c>
      <c r="AK74" s="623">
        <f t="shared" si="7"/>
        <v>0</v>
      </c>
      <c r="AL74" s="623">
        <v>0</v>
      </c>
      <c r="AM74" s="624">
        <v>0</v>
      </c>
      <c r="AN74" s="625">
        <f t="shared" si="8"/>
        <v>0</v>
      </c>
      <c r="AO74" s="614" t="e">
        <f t="shared" si="24"/>
        <v>#DIV/0!</v>
      </c>
      <c r="AP74" s="623">
        <f t="shared" si="30"/>
        <v>0</v>
      </c>
      <c r="AQ74" s="624">
        <v>0</v>
      </c>
      <c r="AR74" s="625" t="e">
        <f t="shared" si="21"/>
        <v>#DIV/0!</v>
      </c>
      <c r="AS74" s="622" t="e">
        <f t="shared" si="26"/>
        <v>#DIV/0!</v>
      </c>
      <c r="AT74" s="623">
        <f t="shared" si="27"/>
        <v>0</v>
      </c>
      <c r="AU74" s="624">
        <v>0</v>
      </c>
      <c r="AV74" s="625" t="e">
        <f t="shared" si="22"/>
        <v>#DIV/0!</v>
      </c>
      <c r="AW74" s="622">
        <v>0</v>
      </c>
      <c r="AX74" s="623">
        <f t="shared" si="28"/>
        <v>0</v>
      </c>
      <c r="AY74" s="623">
        <f t="shared" si="31"/>
        <v>0</v>
      </c>
      <c r="AZ74" s="624">
        <v>0</v>
      </c>
      <c r="BA74" s="625">
        <f t="shared" si="29"/>
        <v>0</v>
      </c>
    </row>
    <row r="75" spans="1:53" ht="15.75" x14ac:dyDescent="0.25">
      <c r="A75" s="118" t="str">
        <f t="shared" si="0"/>
        <v>1Q2031</v>
      </c>
      <c r="B75" s="606">
        <f t="shared" si="34"/>
        <v>47880</v>
      </c>
      <c r="C75" s="147"/>
      <c r="D75" s="613">
        <f t="shared" si="33"/>
        <v>0</v>
      </c>
      <c r="E75" s="619">
        <f t="shared" si="33"/>
        <v>1.0913936421275139E-11</v>
      </c>
      <c r="F75" s="620">
        <f t="shared" si="33"/>
        <v>0</v>
      </c>
      <c r="G75" s="620">
        <f t="shared" si="33"/>
        <v>0</v>
      </c>
      <c r="H75" s="620">
        <f t="shared" si="10"/>
        <v>24690.999999999989</v>
      </c>
      <c r="I75" s="615">
        <f t="shared" si="2"/>
        <v>0</v>
      </c>
      <c r="J75" s="616">
        <f t="shared" si="35"/>
        <v>0</v>
      </c>
      <c r="K75" s="617">
        <f t="shared" si="12"/>
        <v>0</v>
      </c>
      <c r="L75" s="618">
        <f t="shared" si="13"/>
        <v>0</v>
      </c>
      <c r="M75" s="619">
        <f>MAX(0,ТЭП!$G$26-SUM($O$21:O74))</f>
        <v>1.0913936421275139E-11</v>
      </c>
      <c r="N75" s="620">
        <f>IFERROR(O75*ТЭП!$I$26/ТЭП!$G$26,0)</f>
        <v>0</v>
      </c>
      <c r="O75" s="620">
        <f>IFERROR(INDEX(ПОДБОР_КВ.М!$H$61:$DC$61,1,MATCH($B75,ПОДБОР_КВ.М!$H$2:$DC$2,0)),0)</f>
        <v>0</v>
      </c>
      <c r="P75" s="620">
        <f t="shared" si="14"/>
        <v>24690.999999999989</v>
      </c>
      <c r="Q75" s="615">
        <f>IFERROR(INDEX(ПОДБОР_КВ.М!$H$64:$DC$64,1,MATCH($B75,ПОДБОР_КВ.М!$H$2:$DC$2,0))*1000,0)</f>
        <v>0</v>
      </c>
      <c r="R75" s="616">
        <f>IF(Q75=0,0,Q75/(Вводные!$G$11*1000)-1)</f>
        <v>0</v>
      </c>
      <c r="S75" s="617">
        <f t="shared" si="15"/>
        <v>0</v>
      </c>
      <c r="T75" s="619">
        <f>IFERROR(INDEX(ПОДБОР_КВ.М!$H$88:$DC$88,1,MATCH($B75,ПОДБОР_КВ.М!$H$2:$DC$2,0)),0)</f>
        <v>0</v>
      </c>
      <c r="U75" s="615">
        <f>IFERROR(INDEX(ПОДБОР_КВ.М!$H$66:$DC$66,1,MATCH($B75,ПОДБОР_КВ.М!$H$2:$DC$2,0))*1000,0)</f>
        <v>0</v>
      </c>
      <c r="V75" s="616">
        <f>IF(U75=0,0,U75/(Вводные!$G$13*1000)-1)</f>
        <v>0</v>
      </c>
      <c r="W75" s="617">
        <f t="shared" si="32"/>
        <v>0</v>
      </c>
      <c r="X75" s="619">
        <f>IFERROR(INDEX(ПОДБОР_КВ.М!$H$91:$DC$91,1,MATCH($B75,ПОДБОР_КВ.М!$H$2:$DC$2,0)),0)</f>
        <v>0</v>
      </c>
      <c r="Y75" s="615">
        <f>IFERROR(INDEX(ПОДБОР_КВ.М!$H$67:$DC$67,1,MATCH($B75,ПОДБОР_КВ.М!$H$2:$DC$2,0))*1000,0)</f>
        <v>0</v>
      </c>
      <c r="Z75" s="616">
        <f>IF(Y75=0,0,Y75/(Вводные!$G$14*1000)-1)</f>
        <v>0</v>
      </c>
      <c r="AA75" s="617">
        <f t="shared" si="36"/>
        <v>0</v>
      </c>
      <c r="AB75" s="619">
        <f>IFERROR(INDEX(ПОДБОР_КВ.М!$H$85:$DC$85,1,MATCH($B75,ПОДБОР_КВ.М!$H$2:$DC$2,0)),0)</f>
        <v>0</v>
      </c>
      <c r="AC75" s="620">
        <f>SUM($AB$22:AB75)</f>
        <v>2181.9999999999995</v>
      </c>
      <c r="AD75" s="615">
        <f>IFERROR(INDEX(ПОДБОР_КВ.М!$H$65:$DC$65,1,MATCH($B75,ПОДБОР_КВ.М!$H$2:$DC$2,0))*1000,0)</f>
        <v>0</v>
      </c>
      <c r="AE75" s="634">
        <f>IF(AD75=0,0,AD75/(Вводные!$G$12*1000)-1)</f>
        <v>0</v>
      </c>
      <c r="AF75" s="617">
        <f t="shared" si="18"/>
        <v>0</v>
      </c>
      <c r="AG75" s="618" t="e">
        <f t="shared" si="19"/>
        <v>#DIV/0!</v>
      </c>
      <c r="AH75" s="622">
        <f t="shared" si="20"/>
        <v>0</v>
      </c>
      <c r="AI75" s="623">
        <v>0</v>
      </c>
      <c r="AJ75" s="630">
        <v>0</v>
      </c>
      <c r="AK75" s="623">
        <f t="shared" si="7"/>
        <v>0</v>
      </c>
      <c r="AL75" s="623">
        <v>0</v>
      </c>
      <c r="AM75" s="624">
        <v>0</v>
      </c>
      <c r="AN75" s="625">
        <f t="shared" si="8"/>
        <v>0</v>
      </c>
      <c r="AO75" s="614" t="e">
        <f t="shared" si="24"/>
        <v>#DIV/0!</v>
      </c>
      <c r="AP75" s="623">
        <f t="shared" si="30"/>
        <v>0</v>
      </c>
      <c r="AQ75" s="624">
        <v>0</v>
      </c>
      <c r="AR75" s="625" t="e">
        <f t="shared" si="21"/>
        <v>#DIV/0!</v>
      </c>
      <c r="AS75" s="622" t="e">
        <f t="shared" si="26"/>
        <v>#DIV/0!</v>
      </c>
      <c r="AT75" s="630">
        <f t="shared" si="27"/>
        <v>0</v>
      </c>
      <c r="AU75" s="631">
        <v>0</v>
      </c>
      <c r="AV75" s="632" t="e">
        <f t="shared" si="22"/>
        <v>#DIV/0!</v>
      </c>
      <c r="AW75" s="622">
        <v>0</v>
      </c>
      <c r="AX75" s="623">
        <f t="shared" ref="AX75:AX89" si="37">AX74+AW75</f>
        <v>0</v>
      </c>
      <c r="AY75" s="623">
        <f t="shared" ref="AY75:AY89" si="38">AY74*(1+AZ75)</f>
        <v>0</v>
      </c>
      <c r="AZ75" s="624">
        <v>0</v>
      </c>
      <c r="BA75" s="625">
        <f t="shared" ref="BA75:BA89" si="39">AW75*AY75</f>
        <v>0</v>
      </c>
    </row>
    <row r="76" spans="1:53" ht="15.75" x14ac:dyDescent="0.25">
      <c r="A76" s="118" t="str">
        <f t="shared" si="0"/>
        <v>1Q2031</v>
      </c>
      <c r="B76" s="606">
        <f t="shared" si="34"/>
        <v>47908</v>
      </c>
      <c r="C76" s="147"/>
      <c r="D76" s="613">
        <f t="shared" si="33"/>
        <v>0</v>
      </c>
      <c r="E76" s="619">
        <f t="shared" si="33"/>
        <v>1.0913936421275139E-11</v>
      </c>
      <c r="F76" s="620">
        <f t="shared" si="33"/>
        <v>0</v>
      </c>
      <c r="G76" s="620">
        <f t="shared" si="33"/>
        <v>0</v>
      </c>
      <c r="H76" s="620">
        <f t="shared" si="10"/>
        <v>24690.999999999989</v>
      </c>
      <c r="I76" s="615">
        <f t="shared" si="2"/>
        <v>0</v>
      </c>
      <c r="J76" s="616">
        <f t="shared" si="35"/>
        <v>0</v>
      </c>
      <c r="K76" s="617">
        <f t="shared" si="12"/>
        <v>0</v>
      </c>
      <c r="L76" s="618">
        <f t="shared" si="13"/>
        <v>0</v>
      </c>
      <c r="M76" s="619">
        <f>MAX(0,ТЭП!$G$26-SUM($O$21:O75))</f>
        <v>1.0913936421275139E-11</v>
      </c>
      <c r="N76" s="620">
        <f>IFERROR(O76*ТЭП!$I$26/ТЭП!$G$26,0)</f>
        <v>0</v>
      </c>
      <c r="O76" s="620">
        <f>IFERROR(INDEX(ПОДБОР_КВ.М!$H$61:$DC$61,1,MATCH($B76,ПОДБОР_КВ.М!$H$2:$DC$2,0)),0)</f>
        <v>0</v>
      </c>
      <c r="P76" s="620">
        <f t="shared" si="14"/>
        <v>24690.999999999989</v>
      </c>
      <c r="Q76" s="615">
        <f>IFERROR(INDEX(ПОДБОР_КВ.М!$H$64:$DC$64,1,MATCH($B76,ПОДБОР_КВ.М!$H$2:$DC$2,0))*1000,0)</f>
        <v>0</v>
      </c>
      <c r="R76" s="616">
        <f>IF(Q76=0,0,Q76/(Вводные!$G$11*1000)-1)</f>
        <v>0</v>
      </c>
      <c r="S76" s="617">
        <f t="shared" si="15"/>
        <v>0</v>
      </c>
      <c r="T76" s="619">
        <f>IFERROR(INDEX(ПОДБОР_КВ.М!$H$88:$DC$88,1,MATCH($B76,ПОДБОР_КВ.М!$H$2:$DC$2,0)),0)</f>
        <v>0</v>
      </c>
      <c r="U76" s="615">
        <f>IFERROR(INDEX(ПОДБОР_КВ.М!$H$66:$DC$66,1,MATCH($B76,ПОДБОР_КВ.М!$H$2:$DC$2,0))*1000,0)</f>
        <v>0</v>
      </c>
      <c r="V76" s="616">
        <f>IF(U76=0,0,U76/(Вводные!$G$13*1000)-1)</f>
        <v>0</v>
      </c>
      <c r="W76" s="617">
        <f t="shared" si="32"/>
        <v>0</v>
      </c>
      <c r="X76" s="619">
        <f>IFERROR(INDEX(ПОДБОР_КВ.М!$H$91:$DC$91,1,MATCH($B76,ПОДБОР_КВ.М!$H$2:$DC$2,0)),0)</f>
        <v>0</v>
      </c>
      <c r="Y76" s="615">
        <f>IFERROR(INDEX(ПОДБОР_КВ.М!$H$67:$DC$67,1,MATCH($B76,ПОДБОР_КВ.М!$H$2:$DC$2,0))*1000,0)</f>
        <v>0</v>
      </c>
      <c r="Z76" s="616">
        <f>IF(Y76=0,0,Y76/(Вводные!$G$14*1000)-1)</f>
        <v>0</v>
      </c>
      <c r="AA76" s="617">
        <f t="shared" si="36"/>
        <v>0</v>
      </c>
      <c r="AB76" s="619">
        <f>IFERROR(INDEX(ПОДБОР_КВ.М!$H$85:$DC$85,1,MATCH($B76,ПОДБОР_КВ.М!$H$2:$DC$2,0)),0)</f>
        <v>0</v>
      </c>
      <c r="AC76" s="620">
        <f>SUM($AB$22:AB76)</f>
        <v>2181.9999999999995</v>
      </c>
      <c r="AD76" s="615">
        <f>IFERROR(INDEX(ПОДБОР_КВ.М!$H$65:$DC$65,1,MATCH($B76,ПОДБОР_КВ.М!$H$2:$DC$2,0))*1000,0)</f>
        <v>0</v>
      </c>
      <c r="AE76" s="634">
        <f>IF(AD76=0,0,AD76/(Вводные!$G$12*1000)-1)</f>
        <v>0</v>
      </c>
      <c r="AF76" s="617">
        <f t="shared" si="18"/>
        <v>0</v>
      </c>
      <c r="AG76" s="618" t="e">
        <f t="shared" si="19"/>
        <v>#DIV/0!</v>
      </c>
      <c r="AH76" s="622">
        <f t="shared" si="20"/>
        <v>0</v>
      </c>
      <c r="AI76" s="623">
        <v>0</v>
      </c>
      <c r="AJ76" s="630">
        <f t="shared" ref="AJ76:AJ116" si="40">AI76*$E$6</f>
        <v>0</v>
      </c>
      <c r="AK76" s="623">
        <f t="shared" si="7"/>
        <v>0</v>
      </c>
      <c r="AL76" s="623">
        <v>0</v>
      </c>
      <c r="AM76" s="624">
        <v>0</v>
      </c>
      <c r="AN76" s="625">
        <f t="shared" si="8"/>
        <v>0</v>
      </c>
      <c r="AO76" s="614" t="e">
        <f t="shared" si="24"/>
        <v>#DIV/0!</v>
      </c>
      <c r="AP76" s="623">
        <f t="shared" si="30"/>
        <v>0</v>
      </c>
      <c r="AQ76" s="624">
        <v>0</v>
      </c>
      <c r="AR76" s="625" t="e">
        <f t="shared" si="21"/>
        <v>#DIV/0!</v>
      </c>
      <c r="AS76" s="622" t="e">
        <f t="shared" si="26"/>
        <v>#DIV/0!</v>
      </c>
      <c r="AT76" s="623">
        <f t="shared" si="27"/>
        <v>0</v>
      </c>
      <c r="AU76" s="624">
        <v>0</v>
      </c>
      <c r="AV76" s="625" t="e">
        <f t="shared" si="22"/>
        <v>#DIV/0!</v>
      </c>
      <c r="AW76" s="622">
        <v>0</v>
      </c>
      <c r="AX76" s="623">
        <f t="shared" si="37"/>
        <v>0</v>
      </c>
      <c r="AY76" s="623">
        <f t="shared" si="38"/>
        <v>0</v>
      </c>
      <c r="AZ76" s="624">
        <v>0</v>
      </c>
      <c r="BA76" s="625">
        <f t="shared" si="39"/>
        <v>0</v>
      </c>
    </row>
    <row r="77" spans="1:53" ht="15.75" x14ac:dyDescent="0.25">
      <c r="A77" s="118" t="str">
        <f t="shared" si="0"/>
        <v>2Q2031</v>
      </c>
      <c r="B77" s="606">
        <f t="shared" si="34"/>
        <v>47939</v>
      </c>
      <c r="C77" s="147"/>
      <c r="D77" s="613">
        <f t="shared" si="33"/>
        <v>0</v>
      </c>
      <c r="E77" s="619">
        <f t="shared" si="33"/>
        <v>1.0913936421275139E-11</v>
      </c>
      <c r="F77" s="620">
        <f t="shared" si="33"/>
        <v>0</v>
      </c>
      <c r="G77" s="620">
        <f t="shared" si="33"/>
        <v>0</v>
      </c>
      <c r="H77" s="620">
        <f t="shared" si="10"/>
        <v>24690.999999999989</v>
      </c>
      <c r="I77" s="615">
        <f t="shared" si="2"/>
        <v>0</v>
      </c>
      <c r="J77" s="616">
        <f t="shared" si="35"/>
        <v>0</v>
      </c>
      <c r="K77" s="617">
        <f t="shared" si="12"/>
        <v>0</v>
      </c>
      <c r="L77" s="618">
        <f t="shared" si="13"/>
        <v>0</v>
      </c>
      <c r="M77" s="619">
        <f>MAX(0,ТЭП!$G$26-SUM($O$21:O76))</f>
        <v>1.0913936421275139E-11</v>
      </c>
      <c r="N77" s="620">
        <f>IFERROR(O77*ТЭП!$I$26/ТЭП!$G$26,0)</f>
        <v>0</v>
      </c>
      <c r="O77" s="620">
        <f>IFERROR(INDEX(ПОДБОР_КВ.М!$H$61:$DC$61,1,MATCH($B77,ПОДБОР_КВ.М!$H$2:$DC$2,0)),0)</f>
        <v>0</v>
      </c>
      <c r="P77" s="620">
        <f t="shared" si="14"/>
        <v>24690.999999999989</v>
      </c>
      <c r="Q77" s="615">
        <f>IFERROR(INDEX(ПОДБОР_КВ.М!$H$64:$DC$64,1,MATCH($B77,ПОДБОР_КВ.М!$H$2:$DC$2,0))*1000,0)</f>
        <v>0</v>
      </c>
      <c r="R77" s="616">
        <f>IF(Q77=0,0,Q77/(Вводные!$G$11*1000)-1)</f>
        <v>0</v>
      </c>
      <c r="S77" s="617">
        <f t="shared" si="15"/>
        <v>0</v>
      </c>
      <c r="T77" s="619">
        <f>IFERROR(INDEX(ПОДБОР_КВ.М!$H$88:$DC$88,1,MATCH($B77,ПОДБОР_КВ.М!$H$2:$DC$2,0)),0)</f>
        <v>0</v>
      </c>
      <c r="U77" s="615">
        <f>IFERROR(INDEX(ПОДБОР_КВ.М!$H$66:$DC$66,1,MATCH($B77,ПОДБОР_КВ.М!$H$2:$DC$2,0))*1000,0)</f>
        <v>0</v>
      </c>
      <c r="V77" s="616">
        <f>IF(U77=0,0,U77/(Вводные!$G$13*1000)-1)</f>
        <v>0</v>
      </c>
      <c r="W77" s="617">
        <f t="shared" si="32"/>
        <v>0</v>
      </c>
      <c r="X77" s="619">
        <f>IFERROR(INDEX(ПОДБОР_КВ.М!$H$91:$DC$91,1,MATCH($B77,ПОДБОР_КВ.М!$H$2:$DC$2,0)),0)</f>
        <v>0</v>
      </c>
      <c r="Y77" s="615">
        <f>IFERROR(INDEX(ПОДБОР_КВ.М!$H$67:$DC$67,1,MATCH($B77,ПОДБОР_КВ.М!$H$2:$DC$2,0))*1000,0)</f>
        <v>0</v>
      </c>
      <c r="Z77" s="616">
        <f>IF(Y77=0,0,Y77/(Вводные!$G$14*1000)-1)</f>
        <v>0</v>
      </c>
      <c r="AA77" s="617">
        <f t="shared" si="36"/>
        <v>0</v>
      </c>
      <c r="AB77" s="619">
        <f>IFERROR(INDEX(ПОДБОР_КВ.М!$H$85:$DC$85,1,MATCH($B77,ПОДБОР_КВ.М!$H$2:$DC$2,0)),0)</f>
        <v>0</v>
      </c>
      <c r="AC77" s="620">
        <f>SUM($AB$22:AB77)</f>
        <v>2181.9999999999995</v>
      </c>
      <c r="AD77" s="615">
        <f>IFERROR(INDEX(ПОДБОР_КВ.М!$H$65:$DC$65,1,MATCH($B77,ПОДБОР_КВ.М!$H$2:$DC$2,0))*1000,0)</f>
        <v>0</v>
      </c>
      <c r="AE77" s="634">
        <f>IF(AD77=0,0,AD77/(Вводные!$G$12*1000)-1)</f>
        <v>0</v>
      </c>
      <c r="AF77" s="617">
        <f t="shared" si="18"/>
        <v>0</v>
      </c>
      <c r="AG77" s="618" t="e">
        <f t="shared" si="19"/>
        <v>#DIV/0!</v>
      </c>
      <c r="AH77" s="622">
        <f t="shared" si="20"/>
        <v>0</v>
      </c>
      <c r="AI77" s="623">
        <v>0</v>
      </c>
      <c r="AJ77" s="630">
        <f t="shared" si="40"/>
        <v>0</v>
      </c>
      <c r="AK77" s="623">
        <f t="shared" si="7"/>
        <v>0</v>
      </c>
      <c r="AL77" s="623">
        <v>0</v>
      </c>
      <c r="AM77" s="624">
        <v>0</v>
      </c>
      <c r="AN77" s="625">
        <f t="shared" si="8"/>
        <v>0</v>
      </c>
      <c r="AO77" s="614" t="e">
        <f t="shared" si="24"/>
        <v>#DIV/0!</v>
      </c>
      <c r="AP77" s="623">
        <f t="shared" si="30"/>
        <v>0</v>
      </c>
      <c r="AQ77" s="624">
        <v>0</v>
      </c>
      <c r="AR77" s="625" t="e">
        <f t="shared" si="21"/>
        <v>#DIV/0!</v>
      </c>
      <c r="AS77" s="622" t="e">
        <f t="shared" si="26"/>
        <v>#DIV/0!</v>
      </c>
      <c r="AT77" s="623">
        <f t="shared" si="27"/>
        <v>0</v>
      </c>
      <c r="AU77" s="624">
        <v>0</v>
      </c>
      <c r="AV77" s="625" t="e">
        <f t="shared" si="22"/>
        <v>#DIV/0!</v>
      </c>
      <c r="AW77" s="622">
        <v>0</v>
      </c>
      <c r="AX77" s="623">
        <f t="shared" si="37"/>
        <v>0</v>
      </c>
      <c r="AY77" s="623">
        <f t="shared" si="38"/>
        <v>0</v>
      </c>
      <c r="AZ77" s="624">
        <v>0</v>
      </c>
      <c r="BA77" s="625">
        <f t="shared" si="39"/>
        <v>0</v>
      </c>
    </row>
    <row r="78" spans="1:53" ht="15.75" x14ac:dyDescent="0.25">
      <c r="A78" s="118" t="str">
        <f t="shared" si="0"/>
        <v>2Q2031</v>
      </c>
      <c r="B78" s="606">
        <f t="shared" si="34"/>
        <v>47969</v>
      </c>
      <c r="C78" s="147"/>
      <c r="D78" s="613">
        <f t="shared" si="33"/>
        <v>0</v>
      </c>
      <c r="E78" s="619">
        <f t="shared" si="33"/>
        <v>1.0913936421275139E-11</v>
      </c>
      <c r="F78" s="620">
        <f t="shared" si="33"/>
        <v>0</v>
      </c>
      <c r="G78" s="620">
        <f t="shared" si="33"/>
        <v>0</v>
      </c>
      <c r="H78" s="620">
        <f t="shared" si="10"/>
        <v>24690.999999999989</v>
      </c>
      <c r="I78" s="615">
        <f t="shared" si="2"/>
        <v>0</v>
      </c>
      <c r="J78" s="616">
        <f t="shared" si="35"/>
        <v>0</v>
      </c>
      <c r="K78" s="617">
        <f t="shared" si="12"/>
        <v>0</v>
      </c>
      <c r="L78" s="618">
        <f t="shared" si="13"/>
        <v>0</v>
      </c>
      <c r="M78" s="619">
        <f>MAX(0,ТЭП!$G$26-SUM($O$21:O77))</f>
        <v>1.0913936421275139E-11</v>
      </c>
      <c r="N78" s="620">
        <f>IFERROR(O78*ТЭП!$I$26/ТЭП!$G$26,0)</f>
        <v>0</v>
      </c>
      <c r="O78" s="620">
        <f>IFERROR(INDEX(ПОДБОР_КВ.М!$H$61:$DC$61,1,MATCH($B78,ПОДБОР_КВ.М!$H$2:$DC$2,0)),0)</f>
        <v>0</v>
      </c>
      <c r="P78" s="620">
        <f t="shared" si="14"/>
        <v>24690.999999999989</v>
      </c>
      <c r="Q78" s="615">
        <f>IFERROR(INDEX(ПОДБОР_КВ.М!$H$64:$DC$64,1,MATCH($B78,ПОДБОР_КВ.М!$H$2:$DC$2,0))*1000,0)</f>
        <v>0</v>
      </c>
      <c r="R78" s="616">
        <f>IF(Q78=0,0,Q78/(Вводные!$G$11*1000)-1)</f>
        <v>0</v>
      </c>
      <c r="S78" s="617">
        <f t="shared" si="15"/>
        <v>0</v>
      </c>
      <c r="T78" s="619">
        <f>IFERROR(INDEX(ПОДБОР_КВ.М!$H$88:$DC$88,1,MATCH($B78,ПОДБОР_КВ.М!$H$2:$DC$2,0)),0)</f>
        <v>0</v>
      </c>
      <c r="U78" s="615">
        <f>IFERROR(INDEX(ПОДБОР_КВ.М!$H$66:$DC$66,1,MATCH($B78,ПОДБОР_КВ.М!$H$2:$DC$2,0))*1000,0)</f>
        <v>0</v>
      </c>
      <c r="V78" s="616">
        <f>IF(U78=0,0,U78/(Вводные!$G$13*1000)-1)</f>
        <v>0</v>
      </c>
      <c r="W78" s="617">
        <f t="shared" si="32"/>
        <v>0</v>
      </c>
      <c r="X78" s="619">
        <f>IFERROR(INDEX(ПОДБОР_КВ.М!$H$91:$DC$91,1,MATCH($B78,ПОДБОР_КВ.М!$H$2:$DC$2,0)),0)</f>
        <v>0</v>
      </c>
      <c r="Y78" s="615">
        <f>IFERROR(INDEX(ПОДБОР_КВ.М!$H$67:$DC$67,1,MATCH($B78,ПОДБОР_КВ.М!$H$2:$DC$2,0))*1000,0)</f>
        <v>0</v>
      </c>
      <c r="Z78" s="616">
        <f>IF(Y78=0,0,Y78/(Вводные!$G$14*1000)-1)</f>
        <v>0</v>
      </c>
      <c r="AA78" s="617">
        <f t="shared" si="36"/>
        <v>0</v>
      </c>
      <c r="AB78" s="619">
        <f>IFERROR(INDEX(ПОДБОР_КВ.М!$H$85:$DC$85,1,MATCH($B78,ПОДБОР_КВ.М!$H$2:$DC$2,0)),0)</f>
        <v>0</v>
      </c>
      <c r="AC78" s="620">
        <f>SUM($AB$22:AB78)</f>
        <v>2181.9999999999995</v>
      </c>
      <c r="AD78" s="615">
        <f>IFERROR(INDEX(ПОДБОР_КВ.М!$H$65:$DC$65,1,MATCH($B78,ПОДБОР_КВ.М!$H$2:$DC$2,0))*1000,0)</f>
        <v>0</v>
      </c>
      <c r="AE78" s="634">
        <f>IF(AD78=0,0,AD78/(Вводные!$G$12*1000)-1)</f>
        <v>0</v>
      </c>
      <c r="AF78" s="617">
        <f t="shared" si="18"/>
        <v>0</v>
      </c>
      <c r="AG78" s="618" t="e">
        <f t="shared" si="19"/>
        <v>#DIV/0!</v>
      </c>
      <c r="AH78" s="622">
        <f t="shared" si="20"/>
        <v>0</v>
      </c>
      <c r="AI78" s="623">
        <v>0</v>
      </c>
      <c r="AJ78" s="630">
        <f t="shared" si="40"/>
        <v>0</v>
      </c>
      <c r="AK78" s="623">
        <f t="shared" si="7"/>
        <v>0</v>
      </c>
      <c r="AL78" s="623">
        <v>0</v>
      </c>
      <c r="AM78" s="624">
        <v>0</v>
      </c>
      <c r="AN78" s="625">
        <f t="shared" si="8"/>
        <v>0</v>
      </c>
      <c r="AO78" s="614" t="e">
        <f t="shared" si="24"/>
        <v>#DIV/0!</v>
      </c>
      <c r="AP78" s="623">
        <f t="shared" si="30"/>
        <v>0</v>
      </c>
      <c r="AQ78" s="624">
        <v>0</v>
      </c>
      <c r="AR78" s="625" t="e">
        <f t="shared" si="21"/>
        <v>#DIV/0!</v>
      </c>
      <c r="AS78" s="622" t="e">
        <f t="shared" si="26"/>
        <v>#DIV/0!</v>
      </c>
      <c r="AT78" s="623">
        <f t="shared" si="27"/>
        <v>0</v>
      </c>
      <c r="AU78" s="624">
        <v>0</v>
      </c>
      <c r="AV78" s="625" t="e">
        <f t="shared" si="22"/>
        <v>#DIV/0!</v>
      </c>
      <c r="AW78" s="622">
        <v>0</v>
      </c>
      <c r="AX78" s="623">
        <f t="shared" si="37"/>
        <v>0</v>
      </c>
      <c r="AY78" s="623">
        <f t="shared" si="38"/>
        <v>0</v>
      </c>
      <c r="AZ78" s="624">
        <v>0</v>
      </c>
      <c r="BA78" s="625">
        <f t="shared" si="39"/>
        <v>0</v>
      </c>
    </row>
    <row r="79" spans="1:53" ht="15.75" x14ac:dyDescent="0.25">
      <c r="A79" s="118" t="str">
        <f t="shared" si="0"/>
        <v>2Q2031</v>
      </c>
      <c r="B79" s="606">
        <f t="shared" si="34"/>
        <v>48000</v>
      </c>
      <c r="C79" s="147"/>
      <c r="D79" s="613">
        <f t="shared" si="33"/>
        <v>0</v>
      </c>
      <c r="E79" s="619">
        <f t="shared" si="33"/>
        <v>1.0913936421275139E-11</v>
      </c>
      <c r="F79" s="620">
        <f t="shared" si="33"/>
        <v>0</v>
      </c>
      <c r="G79" s="620">
        <f t="shared" si="33"/>
        <v>0</v>
      </c>
      <c r="H79" s="620">
        <f t="shared" si="10"/>
        <v>24690.999999999989</v>
      </c>
      <c r="I79" s="615">
        <f t="shared" si="2"/>
        <v>0</v>
      </c>
      <c r="J79" s="616">
        <f t="shared" si="35"/>
        <v>0</v>
      </c>
      <c r="K79" s="617">
        <f t="shared" si="12"/>
        <v>0</v>
      </c>
      <c r="L79" s="618">
        <f t="shared" si="13"/>
        <v>0</v>
      </c>
      <c r="M79" s="619">
        <f>MAX(0,ТЭП!$G$26-SUM($O$21:O78))</f>
        <v>1.0913936421275139E-11</v>
      </c>
      <c r="N79" s="620">
        <f>IFERROR(O79*ТЭП!$I$26/ТЭП!$G$26,0)</f>
        <v>0</v>
      </c>
      <c r="O79" s="620">
        <f>IFERROR(INDEX(ПОДБОР_КВ.М!$H$61:$DC$61,1,MATCH($B79,ПОДБОР_КВ.М!$H$2:$DC$2,0)),0)</f>
        <v>0</v>
      </c>
      <c r="P79" s="620">
        <f t="shared" si="14"/>
        <v>24690.999999999989</v>
      </c>
      <c r="Q79" s="615">
        <f>IFERROR(INDEX(ПОДБОР_КВ.М!$H$64:$DC$64,1,MATCH($B79,ПОДБОР_КВ.М!$H$2:$DC$2,0))*1000,0)</f>
        <v>0</v>
      </c>
      <c r="R79" s="616">
        <f>IF(Q79=0,0,Q79/(Вводные!$G$11*1000)-1)</f>
        <v>0</v>
      </c>
      <c r="S79" s="617">
        <f t="shared" si="15"/>
        <v>0</v>
      </c>
      <c r="T79" s="619">
        <f>IFERROR(INDEX(ПОДБОР_КВ.М!$H$88:$DC$88,1,MATCH($B79,ПОДБОР_КВ.М!$H$2:$DC$2,0)),0)</f>
        <v>0</v>
      </c>
      <c r="U79" s="615">
        <f>IFERROR(INDEX(ПОДБОР_КВ.М!$H$66:$DC$66,1,MATCH($B79,ПОДБОР_КВ.М!$H$2:$DC$2,0))*1000,0)</f>
        <v>0</v>
      </c>
      <c r="V79" s="616">
        <f>IF(U79=0,0,U79/(Вводные!$G$13*1000)-1)</f>
        <v>0</v>
      </c>
      <c r="W79" s="617">
        <f t="shared" si="32"/>
        <v>0</v>
      </c>
      <c r="X79" s="619">
        <f>IFERROR(INDEX(ПОДБОР_КВ.М!$H$91:$DC$91,1,MATCH($B79,ПОДБОР_КВ.М!$H$2:$DC$2,0)),0)</f>
        <v>0</v>
      </c>
      <c r="Y79" s="615">
        <f>IFERROR(INDEX(ПОДБОР_КВ.М!$H$67:$DC$67,1,MATCH($B79,ПОДБОР_КВ.М!$H$2:$DC$2,0))*1000,0)</f>
        <v>0</v>
      </c>
      <c r="Z79" s="616">
        <f>IF(Y79=0,0,Y79/(Вводные!$G$14*1000)-1)</f>
        <v>0</v>
      </c>
      <c r="AA79" s="617">
        <f t="shared" si="36"/>
        <v>0</v>
      </c>
      <c r="AB79" s="619">
        <f>IFERROR(INDEX(ПОДБОР_КВ.М!$H$85:$DC$85,1,MATCH($B79,ПОДБОР_КВ.М!$H$2:$DC$2,0)),0)</f>
        <v>0</v>
      </c>
      <c r="AC79" s="620">
        <f>SUM($AB$22:AB79)</f>
        <v>2181.9999999999995</v>
      </c>
      <c r="AD79" s="615">
        <f>IFERROR(INDEX(ПОДБОР_КВ.М!$H$65:$DC$65,1,MATCH($B79,ПОДБОР_КВ.М!$H$2:$DC$2,0))*1000,0)</f>
        <v>0</v>
      </c>
      <c r="AE79" s="634">
        <f>IF(AD79=0,0,AD79/(Вводные!$G$12*1000)-1)</f>
        <v>0</v>
      </c>
      <c r="AF79" s="617">
        <f t="shared" si="18"/>
        <v>0</v>
      </c>
      <c r="AG79" s="618" t="e">
        <f t="shared" si="19"/>
        <v>#DIV/0!</v>
      </c>
      <c r="AH79" s="622">
        <f t="shared" si="20"/>
        <v>0</v>
      </c>
      <c r="AI79" s="623">
        <v>0</v>
      </c>
      <c r="AJ79" s="630">
        <f t="shared" si="40"/>
        <v>0</v>
      </c>
      <c r="AK79" s="623">
        <f t="shared" si="7"/>
        <v>0</v>
      </c>
      <c r="AL79" s="623">
        <v>0</v>
      </c>
      <c r="AM79" s="624">
        <v>0</v>
      </c>
      <c r="AN79" s="625">
        <f t="shared" si="8"/>
        <v>0</v>
      </c>
      <c r="AO79" s="614" t="e">
        <f t="shared" si="24"/>
        <v>#DIV/0!</v>
      </c>
      <c r="AP79" s="623">
        <f t="shared" si="30"/>
        <v>0</v>
      </c>
      <c r="AQ79" s="624">
        <v>0</v>
      </c>
      <c r="AR79" s="625" t="e">
        <f t="shared" si="21"/>
        <v>#DIV/0!</v>
      </c>
      <c r="AS79" s="622" t="e">
        <f t="shared" si="26"/>
        <v>#DIV/0!</v>
      </c>
      <c r="AT79" s="623">
        <f t="shared" si="27"/>
        <v>0</v>
      </c>
      <c r="AU79" s="624">
        <v>0</v>
      </c>
      <c r="AV79" s="625" t="e">
        <f t="shared" si="22"/>
        <v>#DIV/0!</v>
      </c>
      <c r="AW79" s="622">
        <v>0</v>
      </c>
      <c r="AX79" s="623">
        <f t="shared" si="37"/>
        <v>0</v>
      </c>
      <c r="AY79" s="623">
        <f t="shared" si="38"/>
        <v>0</v>
      </c>
      <c r="AZ79" s="624">
        <v>0</v>
      </c>
      <c r="BA79" s="625">
        <f t="shared" si="39"/>
        <v>0</v>
      </c>
    </row>
    <row r="80" spans="1:53" ht="15.75" x14ac:dyDescent="0.25">
      <c r="A80" s="118" t="str">
        <f t="shared" si="0"/>
        <v>3Q2031</v>
      </c>
      <c r="B80" s="606">
        <f t="shared" si="34"/>
        <v>48030</v>
      </c>
      <c r="C80" s="147"/>
      <c r="D80" s="613">
        <f t="shared" si="33"/>
        <v>0</v>
      </c>
      <c r="E80" s="619">
        <f t="shared" si="33"/>
        <v>1.0913936421275139E-11</v>
      </c>
      <c r="F80" s="620">
        <f t="shared" si="33"/>
        <v>0</v>
      </c>
      <c r="G80" s="620">
        <f t="shared" si="33"/>
        <v>0</v>
      </c>
      <c r="H80" s="620">
        <f t="shared" si="10"/>
        <v>24690.999999999989</v>
      </c>
      <c r="I80" s="615">
        <f t="shared" si="2"/>
        <v>0</v>
      </c>
      <c r="J80" s="616">
        <f t="shared" si="35"/>
        <v>0</v>
      </c>
      <c r="K80" s="617">
        <f t="shared" si="12"/>
        <v>0</v>
      </c>
      <c r="L80" s="618">
        <f t="shared" si="13"/>
        <v>0</v>
      </c>
      <c r="M80" s="619">
        <f>MAX(0,ТЭП!$G$26-SUM($O$21:O79))</f>
        <v>1.0913936421275139E-11</v>
      </c>
      <c r="N80" s="620">
        <f>IFERROR(O80*ТЭП!$I$26/ТЭП!$G$26,0)</f>
        <v>0</v>
      </c>
      <c r="O80" s="620">
        <f>IFERROR(INDEX(ПОДБОР_КВ.М!$H$61:$DC$61,1,MATCH($B80,ПОДБОР_КВ.М!$H$2:$DC$2,0)),0)</f>
        <v>0</v>
      </c>
      <c r="P80" s="620">
        <f t="shared" si="14"/>
        <v>24690.999999999989</v>
      </c>
      <c r="Q80" s="615">
        <f>IFERROR(INDEX(ПОДБОР_КВ.М!$H$64:$DC$64,1,MATCH($B80,ПОДБОР_КВ.М!$H$2:$DC$2,0))*1000,0)</f>
        <v>0</v>
      </c>
      <c r="R80" s="616">
        <f>IF(Q80=0,0,Q80/(Вводные!$G$11*1000)-1)</f>
        <v>0</v>
      </c>
      <c r="S80" s="617">
        <f t="shared" si="15"/>
        <v>0</v>
      </c>
      <c r="T80" s="619">
        <f>IFERROR(INDEX(ПОДБОР_КВ.М!$H$88:$DC$88,1,MATCH($B80,ПОДБОР_КВ.М!$H$2:$DC$2,0)),0)</f>
        <v>0</v>
      </c>
      <c r="U80" s="615">
        <f>IFERROR(INDEX(ПОДБОР_КВ.М!$H$66:$DC$66,1,MATCH($B80,ПОДБОР_КВ.М!$H$2:$DC$2,0))*1000,0)</f>
        <v>0</v>
      </c>
      <c r="V80" s="616">
        <f>IF(U80=0,0,U80/(Вводные!$G$13*1000)-1)</f>
        <v>0</v>
      </c>
      <c r="W80" s="617">
        <f t="shared" si="32"/>
        <v>0</v>
      </c>
      <c r="X80" s="619">
        <f>IFERROR(INDEX(ПОДБОР_КВ.М!$H$91:$DC$91,1,MATCH($B80,ПОДБОР_КВ.М!$H$2:$DC$2,0)),0)</f>
        <v>0</v>
      </c>
      <c r="Y80" s="615">
        <f>IFERROR(INDEX(ПОДБОР_КВ.М!$H$67:$DC$67,1,MATCH($B80,ПОДБОР_КВ.М!$H$2:$DC$2,0))*1000,0)</f>
        <v>0</v>
      </c>
      <c r="Z80" s="616">
        <f>IF(Y80=0,0,Y80/(Вводные!$G$14*1000)-1)</f>
        <v>0</v>
      </c>
      <c r="AA80" s="617">
        <f t="shared" si="36"/>
        <v>0</v>
      </c>
      <c r="AB80" s="619">
        <f>IFERROR(INDEX(ПОДБОР_КВ.М!$H$85:$DC$85,1,MATCH($B80,ПОДБОР_КВ.М!$H$2:$DC$2,0)),0)</f>
        <v>0</v>
      </c>
      <c r="AC80" s="620">
        <f>SUM($AB$22:AB80)</f>
        <v>2181.9999999999995</v>
      </c>
      <c r="AD80" s="615">
        <f>IFERROR(INDEX(ПОДБОР_КВ.М!$H$65:$DC$65,1,MATCH($B80,ПОДБОР_КВ.М!$H$2:$DC$2,0))*1000,0)</f>
        <v>0</v>
      </c>
      <c r="AE80" s="634">
        <f>IF(AD80=0,0,AD80/(Вводные!$G$12*1000)-1)</f>
        <v>0</v>
      </c>
      <c r="AF80" s="617">
        <f t="shared" si="18"/>
        <v>0</v>
      </c>
      <c r="AG80" s="618" t="e">
        <f t="shared" si="19"/>
        <v>#DIV/0!</v>
      </c>
      <c r="AH80" s="622">
        <f t="shared" si="20"/>
        <v>0</v>
      </c>
      <c r="AI80" s="623">
        <v>0</v>
      </c>
      <c r="AJ80" s="630">
        <f t="shared" si="40"/>
        <v>0</v>
      </c>
      <c r="AK80" s="623">
        <f t="shared" si="7"/>
        <v>0</v>
      </c>
      <c r="AL80" s="623">
        <v>0</v>
      </c>
      <c r="AM80" s="624">
        <v>0</v>
      </c>
      <c r="AN80" s="625">
        <f t="shared" si="8"/>
        <v>0</v>
      </c>
      <c r="AO80" s="614" t="e">
        <f t="shared" si="24"/>
        <v>#DIV/0!</v>
      </c>
      <c r="AP80" s="623">
        <f t="shared" si="30"/>
        <v>0</v>
      </c>
      <c r="AQ80" s="624">
        <v>0</v>
      </c>
      <c r="AR80" s="625" t="e">
        <f t="shared" si="21"/>
        <v>#DIV/0!</v>
      </c>
      <c r="AS80" s="622" t="e">
        <f t="shared" si="26"/>
        <v>#DIV/0!</v>
      </c>
      <c r="AT80" s="623">
        <f t="shared" si="27"/>
        <v>0</v>
      </c>
      <c r="AU80" s="624">
        <v>0</v>
      </c>
      <c r="AV80" s="625" t="e">
        <f t="shared" si="22"/>
        <v>#DIV/0!</v>
      </c>
      <c r="AW80" s="622">
        <v>0</v>
      </c>
      <c r="AX80" s="623">
        <f t="shared" si="37"/>
        <v>0</v>
      </c>
      <c r="AY80" s="623">
        <f t="shared" si="38"/>
        <v>0</v>
      </c>
      <c r="AZ80" s="624">
        <v>0</v>
      </c>
      <c r="BA80" s="625">
        <f t="shared" si="39"/>
        <v>0</v>
      </c>
    </row>
    <row r="81" spans="1:53" ht="15.75" x14ac:dyDescent="0.25">
      <c r="A81" s="118" t="str">
        <f t="shared" si="0"/>
        <v>3Q2031</v>
      </c>
      <c r="B81" s="606">
        <f t="shared" si="34"/>
        <v>48061</v>
      </c>
      <c r="C81" s="147"/>
      <c r="D81" s="613">
        <f t="shared" si="33"/>
        <v>0</v>
      </c>
      <c r="E81" s="619">
        <f t="shared" si="33"/>
        <v>1.0913936421275139E-11</v>
      </c>
      <c r="F81" s="620">
        <f t="shared" si="33"/>
        <v>0</v>
      </c>
      <c r="G81" s="620">
        <f t="shared" si="33"/>
        <v>0</v>
      </c>
      <c r="H81" s="620">
        <f t="shared" si="10"/>
        <v>24690.999999999989</v>
      </c>
      <c r="I81" s="615">
        <f t="shared" si="2"/>
        <v>0</v>
      </c>
      <c r="J81" s="616">
        <f t="shared" si="35"/>
        <v>0</v>
      </c>
      <c r="K81" s="617">
        <f t="shared" si="12"/>
        <v>0</v>
      </c>
      <c r="L81" s="618">
        <f t="shared" si="13"/>
        <v>0</v>
      </c>
      <c r="M81" s="619">
        <f>MAX(0,ТЭП!$G$26-SUM($O$21:O80))</f>
        <v>1.0913936421275139E-11</v>
      </c>
      <c r="N81" s="620">
        <f>IFERROR(O81*ТЭП!$I$26/ТЭП!$G$26,0)</f>
        <v>0</v>
      </c>
      <c r="O81" s="620">
        <f>IFERROR(INDEX(ПОДБОР_КВ.М!$H$61:$DC$61,1,MATCH($B81,ПОДБОР_КВ.М!$H$2:$DC$2,0)),0)</f>
        <v>0</v>
      </c>
      <c r="P81" s="620">
        <f t="shared" si="14"/>
        <v>24690.999999999989</v>
      </c>
      <c r="Q81" s="615">
        <f>IFERROR(INDEX(ПОДБОР_КВ.М!$H$64:$DC$64,1,MATCH($B81,ПОДБОР_КВ.М!$H$2:$DC$2,0))*1000,0)</f>
        <v>0</v>
      </c>
      <c r="R81" s="616">
        <f>IF(Q81=0,0,Q81/(Вводные!$G$11*1000)-1)</f>
        <v>0</v>
      </c>
      <c r="S81" s="617">
        <f t="shared" si="15"/>
        <v>0</v>
      </c>
      <c r="T81" s="619">
        <f>IFERROR(INDEX(ПОДБОР_КВ.М!$H$88:$DC$88,1,MATCH($B81,ПОДБОР_КВ.М!$H$2:$DC$2,0)),0)</f>
        <v>0</v>
      </c>
      <c r="U81" s="615">
        <f>IFERROR(INDEX(ПОДБОР_КВ.М!$H$66:$DC$66,1,MATCH($B81,ПОДБОР_КВ.М!$H$2:$DC$2,0))*1000,0)</f>
        <v>0</v>
      </c>
      <c r="V81" s="616">
        <f>IF(U81=0,0,U81/(Вводные!$G$13*1000)-1)</f>
        <v>0</v>
      </c>
      <c r="W81" s="617">
        <f t="shared" si="32"/>
        <v>0</v>
      </c>
      <c r="X81" s="619">
        <f>IFERROR(INDEX(ПОДБОР_КВ.М!$H$91:$DC$91,1,MATCH($B81,ПОДБОР_КВ.М!$H$2:$DC$2,0)),0)</f>
        <v>0</v>
      </c>
      <c r="Y81" s="615">
        <f>IFERROR(INDEX(ПОДБОР_КВ.М!$H$67:$DC$67,1,MATCH($B81,ПОДБОР_КВ.М!$H$2:$DC$2,0))*1000,0)</f>
        <v>0</v>
      </c>
      <c r="Z81" s="616">
        <f>IF(Y81=0,0,Y81/(Вводные!$G$14*1000)-1)</f>
        <v>0</v>
      </c>
      <c r="AA81" s="617">
        <f t="shared" si="36"/>
        <v>0</v>
      </c>
      <c r="AB81" s="619">
        <f>IFERROR(INDEX(ПОДБОР_КВ.М!$H$85:$DC$85,1,MATCH($B81,ПОДБОР_КВ.М!$H$2:$DC$2,0)),0)</f>
        <v>0</v>
      </c>
      <c r="AC81" s="620">
        <f>SUM($AB$22:AB81)</f>
        <v>2181.9999999999995</v>
      </c>
      <c r="AD81" s="615">
        <f>IFERROR(INDEX(ПОДБОР_КВ.М!$H$65:$DC$65,1,MATCH($B81,ПОДБОР_КВ.М!$H$2:$DC$2,0))*1000,0)</f>
        <v>0</v>
      </c>
      <c r="AE81" s="634">
        <f>IF(AD81=0,0,AD81/(Вводные!$G$12*1000)-1)</f>
        <v>0</v>
      </c>
      <c r="AF81" s="617">
        <f t="shared" si="18"/>
        <v>0</v>
      </c>
      <c r="AG81" s="618" t="e">
        <f t="shared" si="19"/>
        <v>#DIV/0!</v>
      </c>
      <c r="AH81" s="622">
        <f t="shared" si="20"/>
        <v>0</v>
      </c>
      <c r="AI81" s="623">
        <v>0</v>
      </c>
      <c r="AJ81" s="630">
        <f t="shared" si="40"/>
        <v>0</v>
      </c>
      <c r="AK81" s="623">
        <f t="shared" si="7"/>
        <v>0</v>
      </c>
      <c r="AL81" s="623">
        <v>0</v>
      </c>
      <c r="AM81" s="624">
        <v>0</v>
      </c>
      <c r="AN81" s="625">
        <f t="shared" si="8"/>
        <v>0</v>
      </c>
      <c r="AO81" s="614" t="e">
        <f t="shared" si="24"/>
        <v>#DIV/0!</v>
      </c>
      <c r="AP81" s="623">
        <f t="shared" si="30"/>
        <v>0</v>
      </c>
      <c r="AQ81" s="624">
        <v>0</v>
      </c>
      <c r="AR81" s="625" t="e">
        <f t="shared" si="21"/>
        <v>#DIV/0!</v>
      </c>
      <c r="AS81" s="622" t="e">
        <f t="shared" si="26"/>
        <v>#DIV/0!</v>
      </c>
      <c r="AT81" s="623">
        <f t="shared" si="27"/>
        <v>0</v>
      </c>
      <c r="AU81" s="624">
        <v>0</v>
      </c>
      <c r="AV81" s="625" t="e">
        <f t="shared" si="22"/>
        <v>#DIV/0!</v>
      </c>
      <c r="AW81" s="622">
        <v>0</v>
      </c>
      <c r="AX81" s="623">
        <f t="shared" si="37"/>
        <v>0</v>
      </c>
      <c r="AY81" s="623">
        <f t="shared" si="38"/>
        <v>0</v>
      </c>
      <c r="AZ81" s="624">
        <v>0</v>
      </c>
      <c r="BA81" s="625">
        <f t="shared" si="39"/>
        <v>0</v>
      </c>
    </row>
    <row r="82" spans="1:53" ht="15.75" x14ac:dyDescent="0.25">
      <c r="A82" s="118" t="str">
        <f t="shared" si="0"/>
        <v>3Q2031</v>
      </c>
      <c r="B82" s="606">
        <f t="shared" si="34"/>
        <v>48092</v>
      </c>
      <c r="C82" s="147"/>
      <c r="D82" s="613">
        <f t="shared" si="33"/>
        <v>0</v>
      </c>
      <c r="E82" s="619">
        <f t="shared" si="33"/>
        <v>1.0913936421275139E-11</v>
      </c>
      <c r="F82" s="620">
        <f t="shared" si="33"/>
        <v>0</v>
      </c>
      <c r="G82" s="620">
        <f t="shared" si="33"/>
        <v>0</v>
      </c>
      <c r="H82" s="620">
        <f t="shared" si="10"/>
        <v>24690.999999999989</v>
      </c>
      <c r="I82" s="615">
        <f t="shared" si="2"/>
        <v>0</v>
      </c>
      <c r="J82" s="616">
        <f t="shared" si="35"/>
        <v>0</v>
      </c>
      <c r="K82" s="617">
        <f t="shared" si="12"/>
        <v>0</v>
      </c>
      <c r="L82" s="618">
        <f t="shared" si="13"/>
        <v>0</v>
      </c>
      <c r="M82" s="619">
        <f>MAX(0,ТЭП!$G$26-SUM($O$21:O81))</f>
        <v>1.0913936421275139E-11</v>
      </c>
      <c r="N82" s="620">
        <f>IFERROR(O82*ТЭП!$I$26/ТЭП!$G$26,0)</f>
        <v>0</v>
      </c>
      <c r="O82" s="620">
        <f>IFERROR(INDEX(ПОДБОР_КВ.М!$H$61:$DC$61,1,MATCH($B82,ПОДБОР_КВ.М!$H$2:$DC$2,0)),0)</f>
        <v>0</v>
      </c>
      <c r="P82" s="620">
        <f t="shared" si="14"/>
        <v>24690.999999999989</v>
      </c>
      <c r="Q82" s="615">
        <f>IFERROR(INDEX(ПОДБОР_КВ.М!$H$64:$DC$64,1,MATCH($B82,ПОДБОР_КВ.М!$H$2:$DC$2,0))*1000,0)</f>
        <v>0</v>
      </c>
      <c r="R82" s="616">
        <f>IF(Q82=0,0,Q82/(Вводные!$G$11*1000)-1)</f>
        <v>0</v>
      </c>
      <c r="S82" s="617">
        <f t="shared" si="15"/>
        <v>0</v>
      </c>
      <c r="T82" s="619">
        <f>IFERROR(INDEX(ПОДБОР_КВ.М!$H$88:$DC$88,1,MATCH($B82,ПОДБОР_КВ.М!$H$2:$DC$2,0)),0)</f>
        <v>0</v>
      </c>
      <c r="U82" s="615">
        <f>IFERROR(INDEX(ПОДБОР_КВ.М!$H$66:$DC$66,1,MATCH($B82,ПОДБОР_КВ.М!$H$2:$DC$2,0))*1000,0)</f>
        <v>0</v>
      </c>
      <c r="V82" s="616">
        <f>IF(U82=0,0,U82/(Вводные!$G$13*1000)-1)</f>
        <v>0</v>
      </c>
      <c r="W82" s="617">
        <f t="shared" si="32"/>
        <v>0</v>
      </c>
      <c r="X82" s="619">
        <f>IFERROR(INDEX(ПОДБОР_КВ.М!$H$91:$DC$91,1,MATCH($B82,ПОДБОР_КВ.М!$H$2:$DC$2,0)),0)</f>
        <v>0</v>
      </c>
      <c r="Y82" s="615">
        <f>IFERROR(INDEX(ПОДБОР_КВ.М!$H$67:$DC$67,1,MATCH($B82,ПОДБОР_КВ.М!$H$2:$DC$2,0))*1000,0)</f>
        <v>0</v>
      </c>
      <c r="Z82" s="616">
        <f>IF(Y82=0,0,Y82/(Вводные!$G$14*1000)-1)</f>
        <v>0</v>
      </c>
      <c r="AA82" s="617">
        <f t="shared" si="36"/>
        <v>0</v>
      </c>
      <c r="AB82" s="619">
        <f>IFERROR(INDEX(ПОДБОР_КВ.М!$H$85:$DC$85,1,MATCH($B82,ПОДБОР_КВ.М!$H$2:$DC$2,0)),0)</f>
        <v>0</v>
      </c>
      <c r="AC82" s="620">
        <f>SUM($AB$22:AB82)</f>
        <v>2181.9999999999995</v>
      </c>
      <c r="AD82" s="615">
        <f>IFERROR(INDEX(ПОДБОР_КВ.М!$H$65:$DC$65,1,MATCH($B82,ПОДБОР_КВ.М!$H$2:$DC$2,0))*1000,0)</f>
        <v>0</v>
      </c>
      <c r="AE82" s="634">
        <f>IF(AD82=0,0,AD82/(Вводные!$G$12*1000)-1)</f>
        <v>0</v>
      </c>
      <c r="AF82" s="617">
        <f t="shared" si="18"/>
        <v>0</v>
      </c>
      <c r="AG82" s="618" t="e">
        <f t="shared" si="19"/>
        <v>#DIV/0!</v>
      </c>
      <c r="AH82" s="622">
        <f t="shared" si="20"/>
        <v>0</v>
      </c>
      <c r="AI82" s="623">
        <v>0</v>
      </c>
      <c r="AJ82" s="630">
        <f t="shared" si="40"/>
        <v>0</v>
      </c>
      <c r="AK82" s="623">
        <f t="shared" si="7"/>
        <v>0</v>
      </c>
      <c r="AL82" s="623">
        <v>0</v>
      </c>
      <c r="AM82" s="624">
        <v>0</v>
      </c>
      <c r="AN82" s="625">
        <f t="shared" si="8"/>
        <v>0</v>
      </c>
      <c r="AO82" s="614" t="e">
        <f t="shared" si="24"/>
        <v>#DIV/0!</v>
      </c>
      <c r="AP82" s="623">
        <f t="shared" si="30"/>
        <v>0</v>
      </c>
      <c r="AQ82" s="624">
        <v>0</v>
      </c>
      <c r="AR82" s="625" t="e">
        <f t="shared" si="21"/>
        <v>#DIV/0!</v>
      </c>
      <c r="AS82" s="622" t="e">
        <f t="shared" si="26"/>
        <v>#DIV/0!</v>
      </c>
      <c r="AT82" s="623">
        <f t="shared" si="27"/>
        <v>0</v>
      </c>
      <c r="AU82" s="624">
        <v>0</v>
      </c>
      <c r="AV82" s="625" t="e">
        <f t="shared" si="22"/>
        <v>#DIV/0!</v>
      </c>
      <c r="AW82" s="622">
        <v>0</v>
      </c>
      <c r="AX82" s="623">
        <f t="shared" si="37"/>
        <v>0</v>
      </c>
      <c r="AY82" s="623">
        <f t="shared" si="38"/>
        <v>0</v>
      </c>
      <c r="AZ82" s="624">
        <v>0</v>
      </c>
      <c r="BA82" s="625">
        <f t="shared" si="39"/>
        <v>0</v>
      </c>
    </row>
    <row r="83" spans="1:53" ht="15.75" x14ac:dyDescent="0.25">
      <c r="A83" s="118" t="str">
        <f t="shared" si="0"/>
        <v>4Q2031</v>
      </c>
      <c r="B83" s="606">
        <f t="shared" si="34"/>
        <v>48122</v>
      </c>
      <c r="C83" s="147"/>
      <c r="D83" s="613">
        <f t="shared" si="33"/>
        <v>0</v>
      </c>
      <c r="E83" s="619">
        <f t="shared" si="33"/>
        <v>1.0913936421275139E-11</v>
      </c>
      <c r="F83" s="620">
        <f t="shared" si="33"/>
        <v>0</v>
      </c>
      <c r="G83" s="620">
        <f t="shared" si="33"/>
        <v>0</v>
      </c>
      <c r="H83" s="620">
        <f t="shared" si="10"/>
        <v>24690.999999999989</v>
      </c>
      <c r="I83" s="615">
        <f t="shared" si="2"/>
        <v>0</v>
      </c>
      <c r="J83" s="616">
        <f t="shared" si="35"/>
        <v>0</v>
      </c>
      <c r="K83" s="617">
        <f t="shared" si="12"/>
        <v>0</v>
      </c>
      <c r="L83" s="618">
        <f t="shared" si="13"/>
        <v>0</v>
      </c>
      <c r="M83" s="619">
        <f>MAX(0,ТЭП!$G$26-SUM($O$21:O82))</f>
        <v>1.0913936421275139E-11</v>
      </c>
      <c r="N83" s="620">
        <f>IFERROR(O83*ТЭП!$I$26/ТЭП!$G$26,0)</f>
        <v>0</v>
      </c>
      <c r="O83" s="620">
        <f>IFERROR(INDEX(ПОДБОР_КВ.М!$H$61:$DC$61,1,MATCH($B83,ПОДБОР_КВ.М!$H$2:$DC$2,0)),0)</f>
        <v>0</v>
      </c>
      <c r="P83" s="620">
        <f t="shared" si="14"/>
        <v>24690.999999999989</v>
      </c>
      <c r="Q83" s="615">
        <f>IFERROR(INDEX(ПОДБОР_КВ.М!$H$64:$DC$64,1,MATCH($B83,ПОДБОР_КВ.М!$H$2:$DC$2,0))*1000,0)</f>
        <v>0</v>
      </c>
      <c r="R83" s="616">
        <f>IF(Q83=0,0,Q83/(Вводные!$G$11*1000)-1)</f>
        <v>0</v>
      </c>
      <c r="S83" s="617">
        <f t="shared" si="15"/>
        <v>0</v>
      </c>
      <c r="T83" s="619">
        <f>IFERROR(INDEX(ПОДБОР_КВ.М!$H$88:$DC$88,1,MATCH($B83,ПОДБОР_КВ.М!$H$2:$DC$2,0)),0)</f>
        <v>0</v>
      </c>
      <c r="U83" s="615">
        <f>IFERROR(INDEX(ПОДБОР_КВ.М!$H$66:$DC$66,1,MATCH($B83,ПОДБОР_КВ.М!$H$2:$DC$2,0))*1000,0)</f>
        <v>0</v>
      </c>
      <c r="V83" s="616">
        <f>IF(U83=0,0,U83/(Вводные!$G$13*1000)-1)</f>
        <v>0</v>
      </c>
      <c r="W83" s="617">
        <f t="shared" si="32"/>
        <v>0</v>
      </c>
      <c r="X83" s="619">
        <f>IFERROR(INDEX(ПОДБОР_КВ.М!$H$91:$DC$91,1,MATCH($B83,ПОДБОР_КВ.М!$H$2:$DC$2,0)),0)</f>
        <v>0</v>
      </c>
      <c r="Y83" s="615">
        <f>IFERROR(INDEX(ПОДБОР_КВ.М!$H$67:$DC$67,1,MATCH($B83,ПОДБОР_КВ.М!$H$2:$DC$2,0))*1000,0)</f>
        <v>0</v>
      </c>
      <c r="Z83" s="616">
        <f>IF(Y83=0,0,Y83/(Вводные!$G$14*1000)-1)</f>
        <v>0</v>
      </c>
      <c r="AA83" s="617">
        <f t="shared" si="36"/>
        <v>0</v>
      </c>
      <c r="AB83" s="619">
        <f>IFERROR(INDEX(ПОДБОР_КВ.М!$H$85:$DC$85,1,MATCH($B83,ПОДБОР_КВ.М!$H$2:$DC$2,0)),0)</f>
        <v>0</v>
      </c>
      <c r="AC83" s="620">
        <f>SUM($AB$22:AB83)</f>
        <v>2181.9999999999995</v>
      </c>
      <c r="AD83" s="615">
        <f>IFERROR(INDEX(ПОДБОР_КВ.М!$H$65:$DC$65,1,MATCH($B83,ПОДБОР_КВ.М!$H$2:$DC$2,0))*1000,0)</f>
        <v>0</v>
      </c>
      <c r="AE83" s="634">
        <f>IF(AD83=0,0,AD83/(Вводные!$G$12*1000)-1)</f>
        <v>0</v>
      </c>
      <c r="AF83" s="617">
        <f t="shared" si="18"/>
        <v>0</v>
      </c>
      <c r="AG83" s="618" t="e">
        <f t="shared" si="19"/>
        <v>#DIV/0!</v>
      </c>
      <c r="AH83" s="622">
        <f t="shared" si="20"/>
        <v>0</v>
      </c>
      <c r="AI83" s="623">
        <v>0</v>
      </c>
      <c r="AJ83" s="630">
        <f t="shared" si="40"/>
        <v>0</v>
      </c>
      <c r="AK83" s="623">
        <f t="shared" si="7"/>
        <v>0</v>
      </c>
      <c r="AL83" s="623">
        <v>0</v>
      </c>
      <c r="AM83" s="624">
        <v>0</v>
      </c>
      <c r="AN83" s="625">
        <f t="shared" si="8"/>
        <v>0</v>
      </c>
      <c r="AO83" s="614" t="e">
        <f t="shared" si="24"/>
        <v>#DIV/0!</v>
      </c>
      <c r="AP83" s="623">
        <f t="shared" ref="AP83:AP86" si="41">AP82*(1+AQ83)</f>
        <v>0</v>
      </c>
      <c r="AQ83" s="624">
        <v>0</v>
      </c>
      <c r="AR83" s="625" t="e">
        <f t="shared" ref="AR83:AR86" si="42">AO83*AP83</f>
        <v>#DIV/0!</v>
      </c>
      <c r="AS83" s="622" t="e">
        <f t="shared" si="26"/>
        <v>#DIV/0!</v>
      </c>
      <c r="AT83" s="623">
        <f t="shared" si="27"/>
        <v>0</v>
      </c>
      <c r="AU83" s="624">
        <v>0</v>
      </c>
      <c r="AV83" s="625" t="e">
        <f t="shared" si="22"/>
        <v>#DIV/0!</v>
      </c>
      <c r="AW83" s="622">
        <v>0</v>
      </c>
      <c r="AX83" s="623">
        <f t="shared" si="37"/>
        <v>0</v>
      </c>
      <c r="AY83" s="623">
        <f t="shared" si="38"/>
        <v>0</v>
      </c>
      <c r="AZ83" s="624">
        <v>0</v>
      </c>
      <c r="BA83" s="625">
        <f t="shared" si="39"/>
        <v>0</v>
      </c>
    </row>
    <row r="84" spans="1:53" ht="15.75" x14ac:dyDescent="0.25">
      <c r="A84" s="118" t="str">
        <f t="shared" si="0"/>
        <v>4Q2031</v>
      </c>
      <c r="B84" s="606">
        <f t="shared" si="34"/>
        <v>48153</v>
      </c>
      <c r="C84" s="147"/>
      <c r="D84" s="613">
        <f t="shared" si="33"/>
        <v>0</v>
      </c>
      <c r="E84" s="619">
        <f t="shared" si="33"/>
        <v>1.0913936421275139E-11</v>
      </c>
      <c r="F84" s="620">
        <f t="shared" si="33"/>
        <v>0</v>
      </c>
      <c r="G84" s="620">
        <f t="shared" si="33"/>
        <v>0</v>
      </c>
      <c r="H84" s="620">
        <f t="shared" si="10"/>
        <v>24690.999999999989</v>
      </c>
      <c r="I84" s="615">
        <f t="shared" si="2"/>
        <v>0</v>
      </c>
      <c r="J84" s="616">
        <f t="shared" si="35"/>
        <v>0</v>
      </c>
      <c r="K84" s="617">
        <f t="shared" si="12"/>
        <v>0</v>
      </c>
      <c r="L84" s="618">
        <f t="shared" si="13"/>
        <v>0</v>
      </c>
      <c r="M84" s="619">
        <f>MAX(0,ТЭП!$G$26-SUM($O$21:O83))</f>
        <v>1.0913936421275139E-11</v>
      </c>
      <c r="N84" s="620">
        <f>IFERROR(O84*ТЭП!$I$26/ТЭП!$G$26,0)</f>
        <v>0</v>
      </c>
      <c r="O84" s="620">
        <f>IFERROR(INDEX(ПОДБОР_КВ.М!$H$61:$DC$61,1,MATCH($B84,ПОДБОР_КВ.М!$H$2:$DC$2,0)),0)</f>
        <v>0</v>
      </c>
      <c r="P84" s="620">
        <f t="shared" si="14"/>
        <v>24690.999999999989</v>
      </c>
      <c r="Q84" s="615">
        <f>IFERROR(INDEX(ПОДБОР_КВ.М!$H$64:$DC$64,1,MATCH($B84,ПОДБОР_КВ.М!$H$2:$DC$2,0))*1000,0)</f>
        <v>0</v>
      </c>
      <c r="R84" s="616">
        <f>IF(Q84=0,0,Q84/(Вводные!$G$11*1000)-1)</f>
        <v>0</v>
      </c>
      <c r="S84" s="617">
        <f t="shared" si="15"/>
        <v>0</v>
      </c>
      <c r="T84" s="619">
        <f>IFERROR(INDEX(ПОДБОР_КВ.М!$H$88:$DC$88,1,MATCH($B84,ПОДБОР_КВ.М!$H$2:$DC$2,0)),0)</f>
        <v>0</v>
      </c>
      <c r="U84" s="615">
        <f>IFERROR(INDEX(ПОДБОР_КВ.М!$H$66:$DC$66,1,MATCH($B84,ПОДБОР_КВ.М!$H$2:$DC$2,0))*1000,0)</f>
        <v>0</v>
      </c>
      <c r="V84" s="616">
        <f>IF(U84=0,0,U84/(Вводные!$G$13*1000)-1)</f>
        <v>0</v>
      </c>
      <c r="W84" s="617">
        <f t="shared" si="32"/>
        <v>0</v>
      </c>
      <c r="X84" s="619">
        <f>IFERROR(INDEX(ПОДБОР_КВ.М!$H$91:$DC$91,1,MATCH($B84,ПОДБОР_КВ.М!$H$2:$DC$2,0)),0)</f>
        <v>0</v>
      </c>
      <c r="Y84" s="615">
        <f>IFERROR(INDEX(ПОДБОР_КВ.М!$H$67:$DC$67,1,MATCH($B84,ПОДБОР_КВ.М!$H$2:$DC$2,0))*1000,0)</f>
        <v>0</v>
      </c>
      <c r="Z84" s="616">
        <f>IF(Y84=0,0,Y84/(Вводные!$G$14*1000)-1)</f>
        <v>0</v>
      </c>
      <c r="AA84" s="617">
        <f t="shared" si="36"/>
        <v>0</v>
      </c>
      <c r="AB84" s="619">
        <f>IFERROR(INDEX(ПОДБОР_КВ.М!$H$85:$DC$85,1,MATCH($B84,ПОДБОР_КВ.М!$H$2:$DC$2,0)),0)</f>
        <v>0</v>
      </c>
      <c r="AC84" s="620">
        <f>SUM($AB$22:AB84)</f>
        <v>2181.9999999999995</v>
      </c>
      <c r="AD84" s="615">
        <f>IFERROR(INDEX(ПОДБОР_КВ.М!$H$65:$DC$65,1,MATCH($B84,ПОДБОР_КВ.М!$H$2:$DC$2,0))*1000,0)</f>
        <v>0</v>
      </c>
      <c r="AE84" s="634">
        <f>IF(AD84=0,0,AD84/(Вводные!$G$12*1000)-1)</f>
        <v>0</v>
      </c>
      <c r="AF84" s="617">
        <f t="shared" si="18"/>
        <v>0</v>
      </c>
      <c r="AG84" s="618" t="e">
        <f t="shared" si="19"/>
        <v>#DIV/0!</v>
      </c>
      <c r="AH84" s="622">
        <f t="shared" si="20"/>
        <v>0</v>
      </c>
      <c r="AI84" s="623">
        <v>0</v>
      </c>
      <c r="AJ84" s="630">
        <f t="shared" si="40"/>
        <v>0</v>
      </c>
      <c r="AK84" s="623">
        <f t="shared" si="7"/>
        <v>0</v>
      </c>
      <c r="AL84" s="623">
        <v>0</v>
      </c>
      <c r="AM84" s="624">
        <v>0</v>
      </c>
      <c r="AN84" s="625">
        <f t="shared" si="8"/>
        <v>0</v>
      </c>
      <c r="AO84" s="614" t="e">
        <f t="shared" si="24"/>
        <v>#DIV/0!</v>
      </c>
      <c r="AP84" s="623">
        <f t="shared" si="41"/>
        <v>0</v>
      </c>
      <c r="AQ84" s="624">
        <v>0</v>
      </c>
      <c r="AR84" s="625" t="e">
        <f t="shared" si="42"/>
        <v>#DIV/0!</v>
      </c>
      <c r="AS84" s="622" t="e">
        <f t="shared" si="26"/>
        <v>#DIV/0!</v>
      </c>
      <c r="AT84" s="623">
        <f t="shared" si="27"/>
        <v>0</v>
      </c>
      <c r="AU84" s="624">
        <v>0</v>
      </c>
      <c r="AV84" s="625" t="e">
        <f t="shared" si="22"/>
        <v>#DIV/0!</v>
      </c>
      <c r="AW84" s="622">
        <v>0</v>
      </c>
      <c r="AX84" s="623">
        <f t="shared" si="37"/>
        <v>0</v>
      </c>
      <c r="AY84" s="623">
        <f t="shared" si="38"/>
        <v>0</v>
      </c>
      <c r="AZ84" s="624">
        <v>0</v>
      </c>
      <c r="BA84" s="625">
        <f t="shared" si="39"/>
        <v>0</v>
      </c>
    </row>
    <row r="85" spans="1:53" ht="15.75" x14ac:dyDescent="0.25">
      <c r="A85" s="118" t="str">
        <f t="shared" si="0"/>
        <v>4Q2031</v>
      </c>
      <c r="B85" s="606">
        <f t="shared" si="34"/>
        <v>48183</v>
      </c>
      <c r="C85" s="147"/>
      <c r="D85" s="613">
        <f t="shared" si="33"/>
        <v>0</v>
      </c>
      <c r="E85" s="619">
        <f t="shared" si="33"/>
        <v>1.0913936421275139E-11</v>
      </c>
      <c r="F85" s="620">
        <f t="shared" si="33"/>
        <v>0</v>
      </c>
      <c r="G85" s="620">
        <f t="shared" si="33"/>
        <v>0</v>
      </c>
      <c r="H85" s="620">
        <f t="shared" si="10"/>
        <v>24690.999999999989</v>
      </c>
      <c r="I85" s="615">
        <f t="shared" si="2"/>
        <v>0</v>
      </c>
      <c r="J85" s="616">
        <f t="shared" si="35"/>
        <v>0</v>
      </c>
      <c r="K85" s="617">
        <f t="shared" si="12"/>
        <v>0</v>
      </c>
      <c r="L85" s="618">
        <f t="shared" si="13"/>
        <v>0</v>
      </c>
      <c r="M85" s="619">
        <f>MAX(0,ТЭП!$G$26-SUM($O$21:O84))</f>
        <v>1.0913936421275139E-11</v>
      </c>
      <c r="N85" s="620">
        <f>IFERROR(O85*ТЭП!$I$26/ТЭП!$G$26,0)</f>
        <v>0</v>
      </c>
      <c r="O85" s="620">
        <f>IFERROR(INDEX(ПОДБОР_КВ.М!$H$61:$DC$61,1,MATCH($B85,ПОДБОР_КВ.М!$H$2:$DC$2,0)),0)</f>
        <v>0</v>
      </c>
      <c r="P85" s="620">
        <f t="shared" si="14"/>
        <v>24690.999999999989</v>
      </c>
      <c r="Q85" s="615">
        <f>IFERROR(INDEX(ПОДБОР_КВ.М!$H$64:$DC$64,1,MATCH($B85,ПОДБОР_КВ.М!$H$2:$DC$2,0))*1000,0)</f>
        <v>0</v>
      </c>
      <c r="R85" s="616">
        <f>IF(Q85=0,0,Q85/(Вводные!$G$11*1000)-1)</f>
        <v>0</v>
      </c>
      <c r="S85" s="617">
        <f t="shared" si="15"/>
        <v>0</v>
      </c>
      <c r="T85" s="619">
        <f>IFERROR(INDEX(ПОДБОР_КВ.М!$H$88:$DC$88,1,MATCH($B85,ПОДБОР_КВ.М!$H$2:$DC$2,0)),0)</f>
        <v>0</v>
      </c>
      <c r="U85" s="615">
        <f>IFERROR(INDEX(ПОДБОР_КВ.М!$H$66:$DC$66,1,MATCH($B85,ПОДБОР_КВ.М!$H$2:$DC$2,0))*1000,0)</f>
        <v>0</v>
      </c>
      <c r="V85" s="616">
        <f>IF(U85=0,0,U85/(Вводные!$G$13*1000)-1)</f>
        <v>0</v>
      </c>
      <c r="W85" s="617">
        <f t="shared" si="32"/>
        <v>0</v>
      </c>
      <c r="X85" s="619">
        <f>IFERROR(INDEX(ПОДБОР_КВ.М!$H$91:$DC$91,1,MATCH($B85,ПОДБОР_КВ.М!$H$2:$DC$2,0)),0)</f>
        <v>0</v>
      </c>
      <c r="Y85" s="615">
        <f>IFERROR(INDEX(ПОДБОР_КВ.М!$H$67:$DC$67,1,MATCH($B85,ПОДБОР_КВ.М!$H$2:$DC$2,0))*1000,0)</f>
        <v>0</v>
      </c>
      <c r="Z85" s="616">
        <f>IF(Y85=0,0,Y85/(Вводные!$G$14*1000)-1)</f>
        <v>0</v>
      </c>
      <c r="AA85" s="617">
        <f t="shared" si="36"/>
        <v>0</v>
      </c>
      <c r="AB85" s="619">
        <f>IFERROR(INDEX(ПОДБОР_КВ.М!$H$85:$DC$85,1,MATCH($B85,ПОДБОР_КВ.М!$H$2:$DC$2,0)),0)</f>
        <v>0</v>
      </c>
      <c r="AC85" s="620">
        <f>SUM($AB$22:AB85)</f>
        <v>2181.9999999999995</v>
      </c>
      <c r="AD85" s="615">
        <f>IFERROR(INDEX(ПОДБОР_КВ.М!$H$65:$DC$65,1,MATCH($B85,ПОДБОР_КВ.М!$H$2:$DC$2,0))*1000,0)</f>
        <v>0</v>
      </c>
      <c r="AE85" s="634">
        <f>IF(AD85=0,0,AD85/(Вводные!$G$12*1000)-1)</f>
        <v>0</v>
      </c>
      <c r="AF85" s="617">
        <f t="shared" si="18"/>
        <v>0</v>
      </c>
      <c r="AG85" s="618" t="e">
        <f t="shared" si="19"/>
        <v>#DIV/0!</v>
      </c>
      <c r="AH85" s="622">
        <f t="shared" si="20"/>
        <v>0</v>
      </c>
      <c r="AI85" s="623">
        <v>0</v>
      </c>
      <c r="AJ85" s="630">
        <f t="shared" si="40"/>
        <v>0</v>
      </c>
      <c r="AK85" s="623">
        <f t="shared" si="7"/>
        <v>0</v>
      </c>
      <c r="AL85" s="623">
        <v>0</v>
      </c>
      <c r="AM85" s="624">
        <v>0</v>
      </c>
      <c r="AN85" s="625">
        <f t="shared" si="8"/>
        <v>0</v>
      </c>
      <c r="AO85" s="614" t="e">
        <f t="shared" si="24"/>
        <v>#DIV/0!</v>
      </c>
      <c r="AP85" s="623">
        <f t="shared" si="41"/>
        <v>0</v>
      </c>
      <c r="AQ85" s="624">
        <v>0</v>
      </c>
      <c r="AR85" s="625" t="e">
        <f t="shared" si="42"/>
        <v>#DIV/0!</v>
      </c>
      <c r="AS85" s="622" t="e">
        <f t="shared" si="26"/>
        <v>#DIV/0!</v>
      </c>
      <c r="AT85" s="623">
        <f t="shared" si="27"/>
        <v>0</v>
      </c>
      <c r="AU85" s="624">
        <v>0</v>
      </c>
      <c r="AV85" s="625" t="e">
        <f t="shared" si="22"/>
        <v>#DIV/0!</v>
      </c>
      <c r="AW85" s="622">
        <v>0</v>
      </c>
      <c r="AX85" s="623">
        <f t="shared" si="37"/>
        <v>0</v>
      </c>
      <c r="AY85" s="623">
        <f t="shared" si="38"/>
        <v>0</v>
      </c>
      <c r="AZ85" s="624">
        <v>0</v>
      </c>
      <c r="BA85" s="625">
        <f t="shared" si="39"/>
        <v>0</v>
      </c>
    </row>
    <row r="86" spans="1:53" ht="15.75" x14ac:dyDescent="0.25">
      <c r="A86" s="118" t="str">
        <f t="shared" ref="A86:A116" si="43">ROUNDUP(MONTH(B86)/3,0)&amp;"Q"&amp;YEAR(B86)</f>
        <v>1Q2032</v>
      </c>
      <c r="B86" s="606">
        <f t="shared" si="34"/>
        <v>48214</v>
      </c>
      <c r="C86" s="147"/>
      <c r="D86" s="613">
        <f t="shared" si="33"/>
        <v>0</v>
      </c>
      <c r="E86" s="619">
        <f t="shared" si="33"/>
        <v>1.0913936421275139E-11</v>
      </c>
      <c r="F86" s="620">
        <f t="shared" si="33"/>
        <v>0</v>
      </c>
      <c r="G86" s="620">
        <f t="shared" si="33"/>
        <v>0</v>
      </c>
      <c r="H86" s="620">
        <f t="shared" si="10"/>
        <v>24690.999999999989</v>
      </c>
      <c r="I86" s="615">
        <f t="shared" ref="I86:I90" si="44">Q86</f>
        <v>0</v>
      </c>
      <c r="J86" s="616">
        <f t="shared" si="35"/>
        <v>0</v>
      </c>
      <c r="K86" s="617">
        <f t="shared" si="12"/>
        <v>0</v>
      </c>
      <c r="L86" s="618">
        <f t="shared" si="13"/>
        <v>0</v>
      </c>
      <c r="M86" s="619">
        <f>MAX(0,ТЭП!$G$26-SUM($O$21:O85))</f>
        <v>1.0913936421275139E-11</v>
      </c>
      <c r="N86" s="620">
        <f>IFERROR(O86*ТЭП!$I$26/ТЭП!$G$26,0)</f>
        <v>0</v>
      </c>
      <c r="O86" s="620">
        <f>IFERROR(INDEX(ПОДБОР_КВ.М!$H$61:$DC$61,1,MATCH($B86,ПОДБОР_КВ.М!$H$2:$DC$2,0)),0)</f>
        <v>0</v>
      </c>
      <c r="P86" s="620">
        <f t="shared" si="14"/>
        <v>24690.999999999989</v>
      </c>
      <c r="Q86" s="615">
        <f>IFERROR(INDEX(ПОДБОР_КВ.М!$H$64:$DC$64,1,MATCH($B86,ПОДБОР_КВ.М!$H$2:$DC$2,0))*1000,0)</f>
        <v>0</v>
      </c>
      <c r="R86" s="616">
        <f>IF(Q86=0,0,Q86/(Вводные!$G$11*1000)-1)</f>
        <v>0</v>
      </c>
      <c r="S86" s="617">
        <f t="shared" si="15"/>
        <v>0</v>
      </c>
      <c r="T86" s="619">
        <f>IFERROR(INDEX(ПОДБОР_КВ.М!$H$88:$DC$88,1,MATCH($B86,ПОДБОР_КВ.М!$H$2:$DC$2,0)),0)</f>
        <v>0</v>
      </c>
      <c r="U86" s="615">
        <f>IFERROR(INDEX(ПОДБОР_КВ.М!$H$66:$DC$66,1,MATCH($B86,ПОДБОР_КВ.М!$H$2:$DC$2,0))*1000,0)</f>
        <v>0</v>
      </c>
      <c r="V86" s="616">
        <f>IF(U86=0,0,U86/(Вводные!$G$13*1000)-1)</f>
        <v>0</v>
      </c>
      <c r="W86" s="617">
        <f t="shared" si="32"/>
        <v>0</v>
      </c>
      <c r="X86" s="619">
        <f>IFERROR(INDEX(ПОДБОР_КВ.М!$H$91:$DC$91,1,MATCH($B86,ПОДБОР_КВ.М!$H$2:$DC$2,0)),0)</f>
        <v>0</v>
      </c>
      <c r="Y86" s="615">
        <f>IFERROR(INDEX(ПОДБОР_КВ.М!$H$67:$DC$67,1,MATCH($B86,ПОДБОР_КВ.М!$H$2:$DC$2,0))*1000,0)</f>
        <v>0</v>
      </c>
      <c r="Z86" s="616">
        <f>IF(Y86=0,0,Y86/(Вводные!$G$14*1000)-1)</f>
        <v>0</v>
      </c>
      <c r="AA86" s="617">
        <f t="shared" si="36"/>
        <v>0</v>
      </c>
      <c r="AB86" s="619">
        <f>IFERROR(INDEX(ПОДБОР_КВ.М!$H$85:$DC$85,1,MATCH($B86,ПОДБОР_КВ.М!$H$2:$DC$2,0)),0)</f>
        <v>0</v>
      </c>
      <c r="AC86" s="620">
        <f>SUM($AB$22:AB86)</f>
        <v>2181.9999999999995</v>
      </c>
      <c r="AD86" s="615">
        <f>IFERROR(INDEX(ПОДБОР_КВ.М!$H$65:$DC$65,1,MATCH($B86,ПОДБОР_КВ.М!$H$2:$DC$2,0))*1000,0)</f>
        <v>0</v>
      </c>
      <c r="AE86" s="634">
        <f>IF(AD86=0,0,AD86/(Вводные!$G$12*1000)-1)</f>
        <v>0</v>
      </c>
      <c r="AF86" s="617">
        <f t="shared" si="18"/>
        <v>0</v>
      </c>
      <c r="AG86" s="618" t="e">
        <f t="shared" si="19"/>
        <v>#DIV/0!</v>
      </c>
      <c r="AH86" s="622">
        <f t="shared" si="20"/>
        <v>0</v>
      </c>
      <c r="AI86" s="623">
        <v>0</v>
      </c>
      <c r="AJ86" s="623">
        <f t="shared" si="40"/>
        <v>0</v>
      </c>
      <c r="AK86" s="623">
        <f t="shared" ref="AK86:AK116" si="45">AJ86+AK85</f>
        <v>0</v>
      </c>
      <c r="AL86" s="623">
        <v>0</v>
      </c>
      <c r="AM86" s="624">
        <v>0</v>
      </c>
      <c r="AN86" s="625">
        <f t="shared" ref="AN86:AN116" si="46">AL86*AJ86</f>
        <v>0</v>
      </c>
      <c r="AO86" s="614" t="e">
        <f t="shared" si="24"/>
        <v>#DIV/0!</v>
      </c>
      <c r="AP86" s="623">
        <f t="shared" si="41"/>
        <v>0</v>
      </c>
      <c r="AQ86" s="624">
        <v>0</v>
      </c>
      <c r="AR86" s="625" t="e">
        <f t="shared" si="42"/>
        <v>#DIV/0!</v>
      </c>
      <c r="AS86" s="622" t="e">
        <f t="shared" si="26"/>
        <v>#DIV/0!</v>
      </c>
      <c r="AT86" s="623">
        <f t="shared" si="27"/>
        <v>0</v>
      </c>
      <c r="AU86" s="624">
        <v>0</v>
      </c>
      <c r="AV86" s="625" t="e">
        <f t="shared" si="22"/>
        <v>#DIV/0!</v>
      </c>
      <c r="AW86" s="622">
        <v>0</v>
      </c>
      <c r="AX86" s="623">
        <f t="shared" si="37"/>
        <v>0</v>
      </c>
      <c r="AY86" s="623">
        <f t="shared" si="38"/>
        <v>0</v>
      </c>
      <c r="AZ86" s="624">
        <v>0</v>
      </c>
      <c r="BA86" s="625">
        <f t="shared" si="39"/>
        <v>0</v>
      </c>
    </row>
    <row r="87" spans="1:53" ht="15.75" x14ac:dyDescent="0.25">
      <c r="A87" s="118" t="str">
        <f t="shared" si="43"/>
        <v>1Q2032</v>
      </c>
      <c r="B87" s="606">
        <f t="shared" ref="B87:B118" si="47">EDATE(B86,1)</f>
        <v>48245</v>
      </c>
      <c r="C87" s="147"/>
      <c r="D87" s="613">
        <f t="shared" si="33"/>
        <v>0</v>
      </c>
      <c r="E87" s="619">
        <f t="shared" si="33"/>
        <v>1.0913936421275139E-11</v>
      </c>
      <c r="F87" s="620">
        <f t="shared" si="33"/>
        <v>0</v>
      </c>
      <c r="G87" s="620">
        <f t="shared" si="33"/>
        <v>0</v>
      </c>
      <c r="H87" s="620">
        <f>P87</f>
        <v>24690.999999999989</v>
      </c>
      <c r="I87" s="615">
        <f t="shared" si="44"/>
        <v>0</v>
      </c>
      <c r="J87" s="616">
        <f t="shared" ref="J87:J118" si="48">R87</f>
        <v>0</v>
      </c>
      <c r="K87" s="617">
        <f t="shared" ref="K87:K90" si="49">S87</f>
        <v>0</v>
      </c>
      <c r="L87" s="618">
        <f t="shared" ref="L87:L116" si="50">S87+W87+AA87+AF87</f>
        <v>0</v>
      </c>
      <c r="M87" s="619">
        <f>MAX(0,ТЭП!$G$26-SUM($O$21:O86))</f>
        <v>1.0913936421275139E-11</v>
      </c>
      <c r="N87" s="620">
        <f>IFERROR(O87*ТЭП!$I$26/ТЭП!$G$26,0)</f>
        <v>0</v>
      </c>
      <c r="O87" s="620">
        <f>IFERROR(INDEX(ПОДБОР_КВ.М!$H$61:$DC$61,1,MATCH($B87,ПОДБОР_КВ.М!$H$2:$DC$2,0)),0)</f>
        <v>0</v>
      </c>
      <c r="P87" s="620">
        <f t="shared" ref="P87:P116" si="51">SUM($O$22:O87)</f>
        <v>24690.999999999989</v>
      </c>
      <c r="Q87" s="615">
        <f>IFERROR(INDEX(ПОДБОР_КВ.М!$H$64:$DC$64,1,MATCH($B87,ПОДБОР_КВ.М!$H$2:$DC$2,0))*1000,0)</f>
        <v>0</v>
      </c>
      <c r="R87" s="616">
        <f>IF(Q87=0,0,Q87/(Вводные!$G$11*1000)-1)</f>
        <v>0</v>
      </c>
      <c r="S87" s="617">
        <f t="shared" ref="S87:S116" si="52">O87*Q87</f>
        <v>0</v>
      </c>
      <c r="T87" s="619">
        <f>IFERROR(INDEX(ПОДБОР_КВ.М!$H$88:$DC$88,1,MATCH($B87,ПОДБОР_КВ.М!$H$2:$DC$2,0)),0)</f>
        <v>0</v>
      </c>
      <c r="U87" s="615">
        <f>IFERROR(INDEX(ПОДБОР_КВ.М!$H$66:$DC$66,1,MATCH($B87,ПОДБОР_КВ.М!$H$2:$DC$2,0))*1000,0)</f>
        <v>0</v>
      </c>
      <c r="V87" s="616">
        <f>IF(U87=0,0,U87/(Вводные!$G$13*1000)-1)</f>
        <v>0</v>
      </c>
      <c r="W87" s="617">
        <f t="shared" si="32"/>
        <v>0</v>
      </c>
      <c r="X87" s="619">
        <f>IFERROR(INDEX(ПОДБОР_КВ.М!$H$91:$DC$91,1,MATCH($B87,ПОДБОР_КВ.М!$H$2:$DC$2,0)),0)</f>
        <v>0</v>
      </c>
      <c r="Y87" s="615">
        <f>IFERROR(INDEX(ПОДБОР_КВ.М!$H$67:$DC$67,1,MATCH($B87,ПОДБОР_КВ.М!$H$2:$DC$2,0))*1000,0)</f>
        <v>0</v>
      </c>
      <c r="Z87" s="616">
        <f>IF(Y87=0,0,Y87/(Вводные!$G$14*1000)-1)</f>
        <v>0</v>
      </c>
      <c r="AA87" s="617">
        <f t="shared" si="36"/>
        <v>0</v>
      </c>
      <c r="AB87" s="619">
        <f>IFERROR(INDEX(ПОДБОР_КВ.М!$H$85:$DC$85,1,MATCH($B87,ПОДБОР_КВ.М!$H$2:$DC$2,0)),0)</f>
        <v>0</v>
      </c>
      <c r="AC87" s="620">
        <f>SUM($AB$22:AB87)</f>
        <v>2181.9999999999995</v>
      </c>
      <c r="AD87" s="615">
        <f>IFERROR(INDEX(ПОДБОР_КВ.М!$H$65:$DC$65,1,MATCH($B87,ПОДБОР_КВ.М!$H$2:$DC$2,0))*1000,0)</f>
        <v>0</v>
      </c>
      <c r="AE87" s="634">
        <f>IF(AD87=0,0,AD87/(Вводные!$G$12*1000)-1)</f>
        <v>0</v>
      </c>
      <c r="AF87" s="617">
        <f t="shared" ref="AF87:AF116" si="53">AB87*AD87</f>
        <v>0</v>
      </c>
      <c r="AG87" s="618" t="e">
        <f t="shared" ref="AG87:AG116" si="54">AN87+AR87+BA87+AV87</f>
        <v>#DIV/0!</v>
      </c>
      <c r="AH87" s="622">
        <f t="shared" ref="AH87:AH116" si="55">AH86-AJ86</f>
        <v>0</v>
      </c>
      <c r="AI87" s="623">
        <v>0</v>
      </c>
      <c r="AJ87" s="623">
        <f t="shared" si="40"/>
        <v>0</v>
      </c>
      <c r="AK87" s="623">
        <f t="shared" si="45"/>
        <v>0</v>
      </c>
      <c r="AL87" s="623">
        <v>0</v>
      </c>
      <c r="AM87" s="624">
        <v>0</v>
      </c>
      <c r="AN87" s="625">
        <f t="shared" si="46"/>
        <v>0</v>
      </c>
      <c r="AO87" s="614" t="e">
        <f t="shared" ref="AO87:AO116" si="56">$E$8/$AH$41*AJ87</f>
        <v>#DIV/0!</v>
      </c>
      <c r="AP87" s="623">
        <f t="shared" ref="AP87:AP116" si="57">AP86*(1+AQ87)</f>
        <v>0</v>
      </c>
      <c r="AQ87" s="624">
        <v>0</v>
      </c>
      <c r="AR87" s="625" t="e">
        <f t="shared" ref="AR87:AR116" si="58">AO87*AP87</f>
        <v>#DIV/0!</v>
      </c>
      <c r="AS87" s="622" t="e">
        <f t="shared" si="26"/>
        <v>#DIV/0!</v>
      </c>
      <c r="AT87" s="623">
        <f t="shared" si="27"/>
        <v>0</v>
      </c>
      <c r="AU87" s="624">
        <v>0</v>
      </c>
      <c r="AV87" s="625" t="e">
        <f t="shared" si="22"/>
        <v>#DIV/0!</v>
      </c>
      <c r="AW87" s="622">
        <v>0</v>
      </c>
      <c r="AX87" s="623">
        <f t="shared" si="37"/>
        <v>0</v>
      </c>
      <c r="AY87" s="623">
        <f t="shared" si="38"/>
        <v>0</v>
      </c>
      <c r="AZ87" s="624">
        <v>0</v>
      </c>
      <c r="BA87" s="625">
        <f t="shared" si="39"/>
        <v>0</v>
      </c>
    </row>
    <row r="88" spans="1:53" ht="15.75" x14ac:dyDescent="0.25">
      <c r="A88" s="118" t="str">
        <f t="shared" si="43"/>
        <v>1Q2032</v>
      </c>
      <c r="B88" s="606">
        <f t="shared" si="47"/>
        <v>48274</v>
      </c>
      <c r="C88" s="147"/>
      <c r="D88" s="613">
        <f t="shared" si="33"/>
        <v>0</v>
      </c>
      <c r="E88" s="619">
        <f t="shared" si="33"/>
        <v>1.0913936421275139E-11</v>
      </c>
      <c r="F88" s="620">
        <f t="shared" si="33"/>
        <v>0</v>
      </c>
      <c r="G88" s="620">
        <f t="shared" si="33"/>
        <v>0</v>
      </c>
      <c r="H88" s="620">
        <f>P88</f>
        <v>24690.999999999989</v>
      </c>
      <c r="I88" s="615">
        <f t="shared" si="44"/>
        <v>0</v>
      </c>
      <c r="J88" s="616">
        <f t="shared" si="48"/>
        <v>0</v>
      </c>
      <c r="K88" s="617">
        <f t="shared" si="49"/>
        <v>0</v>
      </c>
      <c r="L88" s="618">
        <f t="shared" si="50"/>
        <v>0</v>
      </c>
      <c r="M88" s="619">
        <f>MAX(0,ТЭП!$G$26-SUM($O$21:O87))</f>
        <v>1.0913936421275139E-11</v>
      </c>
      <c r="N88" s="620">
        <f>IFERROR(O88*ТЭП!$I$26/ТЭП!$G$26,0)</f>
        <v>0</v>
      </c>
      <c r="O88" s="620">
        <f>IFERROR(INDEX(ПОДБОР_КВ.М!$H$61:$DC$61,1,MATCH($B88,ПОДБОР_КВ.М!$H$2:$DC$2,0)),0)</f>
        <v>0</v>
      </c>
      <c r="P88" s="620">
        <f t="shared" si="51"/>
        <v>24690.999999999989</v>
      </c>
      <c r="Q88" s="615">
        <f>IFERROR(INDEX(ПОДБОР_КВ.М!$H$64:$DC$64,1,MATCH($B88,ПОДБОР_КВ.М!$H$2:$DC$2,0))*1000,0)</f>
        <v>0</v>
      </c>
      <c r="R88" s="616">
        <f>IF(Q88=0,0,Q88/(Вводные!$G$11*1000)-1)</f>
        <v>0</v>
      </c>
      <c r="S88" s="617">
        <f t="shared" si="52"/>
        <v>0</v>
      </c>
      <c r="T88" s="619">
        <f>IFERROR(INDEX(ПОДБОР_КВ.М!$H$88:$DC$88,1,MATCH($B88,ПОДБОР_КВ.М!$H$2:$DC$2,0)),0)</f>
        <v>0</v>
      </c>
      <c r="U88" s="615">
        <f>IFERROR(INDEX(ПОДБОР_КВ.М!$H$66:$DC$66,1,MATCH($B88,ПОДБОР_КВ.М!$H$2:$DC$2,0))*1000,0)</f>
        <v>0</v>
      </c>
      <c r="V88" s="616">
        <f>IF(U88=0,0,U88/(Вводные!$G$13*1000)-1)</f>
        <v>0</v>
      </c>
      <c r="W88" s="617">
        <f t="shared" si="32"/>
        <v>0</v>
      </c>
      <c r="X88" s="619">
        <f>IFERROR(INDEX(ПОДБОР_КВ.М!$H$91:$DC$91,1,MATCH($B88,ПОДБОР_КВ.М!$H$2:$DC$2,0)),0)</f>
        <v>0</v>
      </c>
      <c r="Y88" s="615">
        <f>IFERROR(INDEX(ПОДБОР_КВ.М!$H$67:$DC$67,1,MATCH($B88,ПОДБОР_КВ.М!$H$2:$DC$2,0))*1000,0)</f>
        <v>0</v>
      </c>
      <c r="Z88" s="616">
        <f>IF(Y88=0,0,Y88/(Вводные!$G$14*1000)-1)</f>
        <v>0</v>
      </c>
      <c r="AA88" s="617">
        <f t="shared" si="36"/>
        <v>0</v>
      </c>
      <c r="AB88" s="619">
        <f>IFERROR(INDEX(ПОДБОР_КВ.М!$H$85:$DC$85,1,MATCH($B88,ПОДБОР_КВ.М!$H$2:$DC$2,0)),0)</f>
        <v>0</v>
      </c>
      <c r="AC88" s="620">
        <f>SUM($AB$22:AB88)</f>
        <v>2181.9999999999995</v>
      </c>
      <c r="AD88" s="615">
        <f>IFERROR(INDEX(ПОДБОР_КВ.М!$H$65:$DC$65,1,MATCH($B88,ПОДБОР_КВ.М!$H$2:$DC$2,0))*1000,0)</f>
        <v>0</v>
      </c>
      <c r="AE88" s="634">
        <f>IF(AD88=0,0,AD88/(Вводные!$G$12*1000)-1)</f>
        <v>0</v>
      </c>
      <c r="AF88" s="617">
        <f t="shared" si="53"/>
        <v>0</v>
      </c>
      <c r="AG88" s="618" t="e">
        <f t="shared" si="54"/>
        <v>#DIV/0!</v>
      </c>
      <c r="AH88" s="622">
        <f t="shared" si="55"/>
        <v>0</v>
      </c>
      <c r="AI88" s="623">
        <v>0</v>
      </c>
      <c r="AJ88" s="623">
        <f t="shared" si="40"/>
        <v>0</v>
      </c>
      <c r="AK88" s="623">
        <f t="shared" si="45"/>
        <v>0</v>
      </c>
      <c r="AL88" s="623">
        <v>0</v>
      </c>
      <c r="AM88" s="624">
        <v>0</v>
      </c>
      <c r="AN88" s="625">
        <f t="shared" si="46"/>
        <v>0</v>
      </c>
      <c r="AO88" s="614" t="e">
        <f t="shared" si="56"/>
        <v>#DIV/0!</v>
      </c>
      <c r="AP88" s="623">
        <f t="shared" si="57"/>
        <v>0</v>
      </c>
      <c r="AQ88" s="624">
        <v>0</v>
      </c>
      <c r="AR88" s="625" t="e">
        <f t="shared" si="58"/>
        <v>#DIV/0!</v>
      </c>
      <c r="AS88" s="622" t="e">
        <f t="shared" ref="AS88:AS116" si="59">$E$10/$AO$20*AO88</f>
        <v>#DIV/0!</v>
      </c>
      <c r="AT88" s="623">
        <f t="shared" ref="AT88:AT116" si="60">AT87*(1+AU88)</f>
        <v>0</v>
      </c>
      <c r="AU88" s="624">
        <v>0</v>
      </c>
      <c r="AV88" s="625" t="e">
        <f t="shared" ref="AV88:AV116" si="61">AS88*AT88</f>
        <v>#DIV/0!</v>
      </c>
      <c r="AW88" s="622">
        <v>0</v>
      </c>
      <c r="AX88" s="623">
        <f t="shared" si="37"/>
        <v>0</v>
      </c>
      <c r="AY88" s="623">
        <f t="shared" si="38"/>
        <v>0</v>
      </c>
      <c r="AZ88" s="624">
        <v>0</v>
      </c>
      <c r="BA88" s="625">
        <f t="shared" si="39"/>
        <v>0</v>
      </c>
    </row>
    <row r="89" spans="1:53" ht="15.75" x14ac:dyDescent="0.25">
      <c r="A89" s="118" t="str">
        <f t="shared" si="43"/>
        <v>2Q2032</v>
      </c>
      <c r="B89" s="606">
        <f t="shared" si="47"/>
        <v>48305</v>
      </c>
      <c r="C89" s="147"/>
      <c r="D89" s="613">
        <f t="shared" si="33"/>
        <v>0</v>
      </c>
      <c r="E89" s="619">
        <f t="shared" si="33"/>
        <v>1.0913936421275139E-11</v>
      </c>
      <c r="F89" s="620">
        <f t="shared" si="33"/>
        <v>0</v>
      </c>
      <c r="G89" s="620">
        <f t="shared" si="33"/>
        <v>0</v>
      </c>
      <c r="H89" s="620">
        <f>P89</f>
        <v>24690.999999999989</v>
      </c>
      <c r="I89" s="615">
        <f t="shared" si="44"/>
        <v>0</v>
      </c>
      <c r="J89" s="616">
        <f t="shared" si="48"/>
        <v>0</v>
      </c>
      <c r="K89" s="617">
        <f t="shared" si="49"/>
        <v>0</v>
      </c>
      <c r="L89" s="618">
        <f t="shared" si="50"/>
        <v>0</v>
      </c>
      <c r="M89" s="619">
        <f>MAX(0,ТЭП!$G$26-SUM($O$21:O88))</f>
        <v>1.0913936421275139E-11</v>
      </c>
      <c r="N89" s="620">
        <f>IFERROR(O89*ТЭП!$I$26/ТЭП!$G$26,0)</f>
        <v>0</v>
      </c>
      <c r="O89" s="620">
        <f>IFERROR(INDEX(ПОДБОР_КВ.М!$H$61:$DC$61,1,MATCH($B89,ПОДБОР_КВ.М!$H$2:$DC$2,0)),0)</f>
        <v>0</v>
      </c>
      <c r="P89" s="620">
        <f t="shared" si="51"/>
        <v>24690.999999999989</v>
      </c>
      <c r="Q89" s="615">
        <f>IFERROR(INDEX(ПОДБОР_КВ.М!$H$64:$DC$64,1,MATCH($B89,ПОДБОР_КВ.М!$H$2:$DC$2,0))*1000,0)</f>
        <v>0</v>
      </c>
      <c r="R89" s="616">
        <f>IF(Q89=0,0,Q89/(Вводные!$G$11*1000)-1)</f>
        <v>0</v>
      </c>
      <c r="S89" s="617">
        <f t="shared" si="52"/>
        <v>0</v>
      </c>
      <c r="T89" s="619">
        <f>IFERROR(INDEX(ПОДБОР_КВ.М!$H$88:$DC$88,1,MATCH($B89,ПОДБОР_КВ.М!$H$2:$DC$2,0)),0)</f>
        <v>0</v>
      </c>
      <c r="U89" s="615">
        <f>IFERROR(INDEX(ПОДБОР_КВ.М!$H$66:$DC$66,1,MATCH($B89,ПОДБОР_КВ.М!$H$2:$DC$2,0))*1000,0)</f>
        <v>0</v>
      </c>
      <c r="V89" s="616">
        <f>IF(U89=0,0,U89/(Вводные!$G$13*1000)-1)</f>
        <v>0</v>
      </c>
      <c r="W89" s="617">
        <f t="shared" si="32"/>
        <v>0</v>
      </c>
      <c r="X89" s="619">
        <f>IFERROR(INDEX(ПОДБОР_КВ.М!$H$91:$DC$91,1,MATCH($B89,ПОДБОР_КВ.М!$H$2:$DC$2,0)),0)</f>
        <v>0</v>
      </c>
      <c r="Y89" s="615">
        <f>IFERROR(INDEX(ПОДБОР_КВ.М!$H$67:$DC$67,1,MATCH($B89,ПОДБОР_КВ.М!$H$2:$DC$2,0))*1000,0)</f>
        <v>0</v>
      </c>
      <c r="Z89" s="616">
        <f>IF(Y89=0,0,Y89/(Вводные!$G$14*1000)-1)</f>
        <v>0</v>
      </c>
      <c r="AA89" s="617">
        <f t="shared" si="36"/>
        <v>0</v>
      </c>
      <c r="AB89" s="619">
        <f>IFERROR(INDEX(ПОДБОР_КВ.М!$H$85:$DC$85,1,MATCH($B89,ПОДБОР_КВ.М!$H$2:$DC$2,0)),0)</f>
        <v>0</v>
      </c>
      <c r="AC89" s="620">
        <f>SUM($AB$22:AB89)</f>
        <v>2181.9999999999995</v>
      </c>
      <c r="AD89" s="615">
        <f>IFERROR(INDEX(ПОДБОР_КВ.М!$H$65:$DC$65,1,MATCH($B89,ПОДБОР_КВ.М!$H$2:$DC$2,0))*1000,0)</f>
        <v>0</v>
      </c>
      <c r="AE89" s="634">
        <f>IF(AD89=0,0,AD89/(Вводные!$G$12*1000)-1)</f>
        <v>0</v>
      </c>
      <c r="AF89" s="617">
        <f t="shared" si="53"/>
        <v>0</v>
      </c>
      <c r="AG89" s="618" t="e">
        <f t="shared" si="54"/>
        <v>#DIV/0!</v>
      </c>
      <c r="AH89" s="622">
        <f t="shared" si="55"/>
        <v>0</v>
      </c>
      <c r="AI89" s="623">
        <v>0</v>
      </c>
      <c r="AJ89" s="623">
        <f t="shared" si="40"/>
        <v>0</v>
      </c>
      <c r="AK89" s="623">
        <f t="shared" si="45"/>
        <v>0</v>
      </c>
      <c r="AL89" s="623">
        <v>0</v>
      </c>
      <c r="AM89" s="624">
        <v>0</v>
      </c>
      <c r="AN89" s="625">
        <f t="shared" si="46"/>
        <v>0</v>
      </c>
      <c r="AO89" s="614" t="e">
        <f t="shared" si="56"/>
        <v>#DIV/0!</v>
      </c>
      <c r="AP89" s="623">
        <f t="shared" si="57"/>
        <v>0</v>
      </c>
      <c r="AQ89" s="624">
        <v>0</v>
      </c>
      <c r="AR89" s="625" t="e">
        <f t="shared" si="58"/>
        <v>#DIV/0!</v>
      </c>
      <c r="AS89" s="622" t="e">
        <f t="shared" si="59"/>
        <v>#DIV/0!</v>
      </c>
      <c r="AT89" s="623">
        <f t="shared" si="60"/>
        <v>0</v>
      </c>
      <c r="AU89" s="624">
        <v>0</v>
      </c>
      <c r="AV89" s="625" t="e">
        <f t="shared" si="61"/>
        <v>#DIV/0!</v>
      </c>
      <c r="AW89" s="622">
        <v>0</v>
      </c>
      <c r="AX89" s="623">
        <f t="shared" si="37"/>
        <v>0</v>
      </c>
      <c r="AY89" s="623">
        <f t="shared" si="38"/>
        <v>0</v>
      </c>
      <c r="AZ89" s="624">
        <v>0</v>
      </c>
      <c r="BA89" s="625">
        <f t="shared" si="39"/>
        <v>0</v>
      </c>
    </row>
    <row r="90" spans="1:53" ht="15.75" x14ac:dyDescent="0.25">
      <c r="A90" s="118" t="str">
        <f t="shared" si="43"/>
        <v>2Q2032</v>
      </c>
      <c r="B90" s="606">
        <f t="shared" si="47"/>
        <v>48335</v>
      </c>
      <c r="C90" s="147"/>
      <c r="D90" s="613">
        <f t="shared" si="33"/>
        <v>0</v>
      </c>
      <c r="E90" s="619">
        <f t="shared" si="33"/>
        <v>1.0913936421275139E-11</v>
      </c>
      <c r="F90" s="620">
        <f t="shared" si="33"/>
        <v>0</v>
      </c>
      <c r="G90" s="620">
        <f t="shared" si="33"/>
        <v>0</v>
      </c>
      <c r="H90" s="620">
        <f>P90</f>
        <v>24690.999999999989</v>
      </c>
      <c r="I90" s="615">
        <f t="shared" si="44"/>
        <v>0</v>
      </c>
      <c r="J90" s="616">
        <f t="shared" si="48"/>
        <v>0</v>
      </c>
      <c r="K90" s="617">
        <f t="shared" si="49"/>
        <v>0</v>
      </c>
      <c r="L90" s="618">
        <f t="shared" si="50"/>
        <v>0</v>
      </c>
      <c r="M90" s="619">
        <f>MAX(0,ТЭП!$G$26-SUM($O$21:O89))</f>
        <v>1.0913936421275139E-11</v>
      </c>
      <c r="N90" s="620">
        <f>IFERROR(O90*ТЭП!$I$26/ТЭП!$G$26,0)</f>
        <v>0</v>
      </c>
      <c r="O90" s="620">
        <f>IFERROR(INDEX(ПОДБОР_КВ.М!$H$61:$DC$61,1,MATCH($B90,ПОДБОР_КВ.М!$H$2:$DC$2,0)),0)</f>
        <v>0</v>
      </c>
      <c r="P90" s="620">
        <f t="shared" si="51"/>
        <v>24690.999999999989</v>
      </c>
      <c r="Q90" s="615">
        <f>IFERROR(INDEX(ПОДБОР_КВ.М!$H$64:$DC$64,1,MATCH($B90,ПОДБОР_КВ.М!$H$2:$DC$2,0))*1000,0)</f>
        <v>0</v>
      </c>
      <c r="R90" s="616">
        <f>IF(Q90=0,0,Q90/(Вводные!$G$11*1000)-1)</f>
        <v>0</v>
      </c>
      <c r="S90" s="617">
        <f t="shared" si="52"/>
        <v>0</v>
      </c>
      <c r="T90" s="619">
        <f>IFERROR(INDEX(ПОДБОР_КВ.М!$H$88:$DC$88,1,MATCH($B90,ПОДБОР_КВ.М!$H$2:$DC$2,0)),0)</f>
        <v>0</v>
      </c>
      <c r="U90" s="615">
        <f>IFERROR(INDEX(ПОДБОР_КВ.М!$H$66:$DC$66,1,MATCH($B90,ПОДБОР_КВ.М!$H$2:$DC$2,0))*1000,0)</f>
        <v>0</v>
      </c>
      <c r="V90" s="616">
        <f>IF(U90=0,0,U90/(Вводные!$G$13*1000)-1)</f>
        <v>0</v>
      </c>
      <c r="W90" s="617">
        <f t="shared" si="32"/>
        <v>0</v>
      </c>
      <c r="X90" s="619">
        <f>IFERROR(INDEX(ПОДБОР_КВ.М!$H$91:$DC$91,1,MATCH($B90,ПОДБОР_КВ.М!$H$2:$DC$2,0)),0)</f>
        <v>0</v>
      </c>
      <c r="Y90" s="615">
        <f>IFERROR(INDEX(ПОДБОР_КВ.М!$H$67:$DC$67,1,MATCH($B90,ПОДБОР_КВ.М!$H$2:$DC$2,0))*1000,0)</f>
        <v>0</v>
      </c>
      <c r="Z90" s="616">
        <f>IF(Y90=0,0,Y90/(Вводные!$G$14*1000)-1)</f>
        <v>0</v>
      </c>
      <c r="AA90" s="617">
        <f t="shared" si="36"/>
        <v>0</v>
      </c>
      <c r="AB90" s="619">
        <f>IFERROR(INDEX(ПОДБОР_КВ.М!$H$85:$DC$85,1,MATCH($B90,ПОДБОР_КВ.М!$H$2:$DC$2,0)),0)</f>
        <v>0</v>
      </c>
      <c r="AC90" s="620">
        <f>SUM($AB$22:AB90)</f>
        <v>2181.9999999999995</v>
      </c>
      <c r="AD90" s="615">
        <f>IFERROR(INDEX(ПОДБОР_КВ.М!$H$65:$DC$65,1,MATCH($B90,ПОДБОР_КВ.М!$H$2:$DC$2,0))*1000,0)</f>
        <v>0</v>
      </c>
      <c r="AE90" s="634">
        <f>IF(AD90=0,0,AD90/(Вводные!$G$12*1000)-1)</f>
        <v>0</v>
      </c>
      <c r="AF90" s="617">
        <f t="shared" si="53"/>
        <v>0</v>
      </c>
      <c r="AG90" s="618" t="e">
        <f t="shared" si="54"/>
        <v>#DIV/0!</v>
      </c>
      <c r="AH90" s="622">
        <f t="shared" si="55"/>
        <v>0</v>
      </c>
      <c r="AI90" s="623">
        <v>0</v>
      </c>
      <c r="AJ90" s="623">
        <f t="shared" si="40"/>
        <v>0</v>
      </c>
      <c r="AK90" s="623">
        <f t="shared" si="45"/>
        <v>0</v>
      </c>
      <c r="AL90" s="623">
        <v>0</v>
      </c>
      <c r="AM90" s="624">
        <v>0</v>
      </c>
      <c r="AN90" s="625">
        <f t="shared" si="46"/>
        <v>0</v>
      </c>
      <c r="AO90" s="614" t="e">
        <f t="shared" si="56"/>
        <v>#DIV/0!</v>
      </c>
      <c r="AP90" s="623">
        <f t="shared" si="57"/>
        <v>0</v>
      </c>
      <c r="AQ90" s="624">
        <v>0</v>
      </c>
      <c r="AR90" s="625" t="e">
        <f t="shared" si="58"/>
        <v>#DIV/0!</v>
      </c>
      <c r="AS90" s="622" t="e">
        <f t="shared" si="59"/>
        <v>#DIV/0!</v>
      </c>
      <c r="AT90" s="623">
        <f t="shared" si="60"/>
        <v>0</v>
      </c>
      <c r="AU90" s="624">
        <v>0</v>
      </c>
      <c r="AV90" s="625" t="e">
        <f t="shared" si="61"/>
        <v>#DIV/0!</v>
      </c>
      <c r="AW90" s="622">
        <v>0</v>
      </c>
      <c r="AX90" s="623">
        <f t="shared" ref="AX90:AX116" si="62">AX89+AW90</f>
        <v>0</v>
      </c>
      <c r="AY90" s="623">
        <f t="shared" ref="AY90:AY116" si="63">AY89*(1+AZ90)</f>
        <v>0</v>
      </c>
      <c r="AZ90" s="624">
        <v>0</v>
      </c>
      <c r="BA90" s="625">
        <f t="shared" ref="BA90:BA116" si="64">AW90*AY90</f>
        <v>0</v>
      </c>
    </row>
    <row r="91" spans="1:53" ht="15.75" x14ac:dyDescent="0.25">
      <c r="A91" s="118" t="str">
        <f t="shared" si="43"/>
        <v>2Q2032</v>
      </c>
      <c r="B91" s="606">
        <f t="shared" si="47"/>
        <v>48366</v>
      </c>
      <c r="C91" s="147"/>
      <c r="D91" s="613">
        <f t="shared" si="33"/>
        <v>0</v>
      </c>
      <c r="E91" s="619">
        <f t="shared" ref="E91:E114" si="65">M91</f>
        <v>1.0913936421275139E-11</v>
      </c>
      <c r="F91" s="620">
        <f t="shared" ref="F91:F114" si="66">N91</f>
        <v>0</v>
      </c>
      <c r="G91" s="620">
        <f t="shared" ref="G91:G114" si="67">O91</f>
        <v>0</v>
      </c>
      <c r="H91" s="620">
        <f t="shared" ref="H91:H113" si="68">P91</f>
        <v>24690.999999999989</v>
      </c>
      <c r="I91" s="615">
        <f t="shared" ref="I91:I114" si="69">Q91</f>
        <v>0</v>
      </c>
      <c r="J91" s="616">
        <f t="shared" si="48"/>
        <v>0</v>
      </c>
      <c r="K91" s="617">
        <f t="shared" ref="K91:K114" si="70">S91</f>
        <v>0</v>
      </c>
      <c r="L91" s="618">
        <f t="shared" si="50"/>
        <v>0</v>
      </c>
      <c r="M91" s="619">
        <f>MAX(0,ТЭП!$G$26-SUM($O$21:O90))</f>
        <v>1.0913936421275139E-11</v>
      </c>
      <c r="N91" s="620">
        <f>IFERROR(O91*ТЭП!$I$26/ТЭП!$G$26,0)</f>
        <v>0</v>
      </c>
      <c r="O91" s="620">
        <f>IFERROR(INDEX(ПОДБОР_КВ.М!$H$61:$DC$61,1,MATCH($B91,ПОДБОР_КВ.М!$H$2:$DC$2,0)),0)</f>
        <v>0</v>
      </c>
      <c r="P91" s="620">
        <f t="shared" si="51"/>
        <v>24690.999999999989</v>
      </c>
      <c r="Q91" s="615">
        <f>IFERROR(INDEX(ПОДБОР_КВ.М!$H$64:$DC$64,1,MATCH($B91,ПОДБОР_КВ.М!$H$2:$DC$2,0))*1000,0)</f>
        <v>0</v>
      </c>
      <c r="R91" s="616">
        <f>IF(Q91=0,0,Q91/(Вводные!$G$11*1000)-1)</f>
        <v>0</v>
      </c>
      <c r="S91" s="617">
        <f t="shared" si="52"/>
        <v>0</v>
      </c>
      <c r="T91" s="619">
        <f>IFERROR(INDEX(ПОДБОР_КВ.М!$H$88:$DC$88,1,MATCH($B91,ПОДБОР_КВ.М!$H$2:$DC$2,0)),0)</f>
        <v>0</v>
      </c>
      <c r="U91" s="615">
        <f>IFERROR(INDEX(ПОДБОР_КВ.М!$H$66:$DC$66,1,MATCH($B91,ПОДБОР_КВ.М!$H$2:$DC$2,0))*1000,0)</f>
        <v>0</v>
      </c>
      <c r="V91" s="616">
        <f>IF(U91=0,0,U91/(Вводные!$G$13*1000)-1)</f>
        <v>0</v>
      </c>
      <c r="W91" s="617">
        <f t="shared" si="32"/>
        <v>0</v>
      </c>
      <c r="X91" s="619">
        <f>IFERROR(INDEX(ПОДБОР_КВ.М!$H$91:$DC$91,1,MATCH($B91,ПОДБОР_КВ.М!$H$2:$DC$2,0)),0)</f>
        <v>0</v>
      </c>
      <c r="Y91" s="615">
        <f>IFERROR(INDEX(ПОДБОР_КВ.М!$H$67:$DC$67,1,MATCH($B91,ПОДБОР_КВ.М!$H$2:$DC$2,0))*1000,0)</f>
        <v>0</v>
      </c>
      <c r="Z91" s="616">
        <f>IF(Y91=0,0,Y91/(Вводные!$G$14*1000)-1)</f>
        <v>0</v>
      </c>
      <c r="AA91" s="617">
        <f t="shared" si="36"/>
        <v>0</v>
      </c>
      <c r="AB91" s="619">
        <f>IFERROR(INDEX(ПОДБОР_КВ.М!$H$85:$DC$85,1,MATCH($B91,ПОДБОР_КВ.М!$H$2:$DC$2,0)),0)</f>
        <v>0</v>
      </c>
      <c r="AC91" s="620">
        <f>SUM($AB$22:AB91)</f>
        <v>2181.9999999999995</v>
      </c>
      <c r="AD91" s="615">
        <f>IFERROR(INDEX(ПОДБОР_КВ.М!$H$65:$DC$65,1,MATCH($B91,ПОДБОР_КВ.М!$H$2:$DC$2,0))*1000,0)</f>
        <v>0</v>
      </c>
      <c r="AE91" s="634">
        <f>IF(AD91=0,0,AD91/(Вводные!$G$12*1000)-1)</f>
        <v>0</v>
      </c>
      <c r="AF91" s="617">
        <f t="shared" si="53"/>
        <v>0</v>
      </c>
      <c r="AG91" s="618" t="e">
        <f t="shared" si="54"/>
        <v>#DIV/0!</v>
      </c>
      <c r="AH91" s="622">
        <f t="shared" si="55"/>
        <v>0</v>
      </c>
      <c r="AI91" s="623">
        <v>0</v>
      </c>
      <c r="AJ91" s="623">
        <f t="shared" si="40"/>
        <v>0</v>
      </c>
      <c r="AK91" s="623">
        <f t="shared" si="45"/>
        <v>0</v>
      </c>
      <c r="AL91" s="623">
        <v>0</v>
      </c>
      <c r="AM91" s="624">
        <v>0</v>
      </c>
      <c r="AN91" s="625">
        <f t="shared" si="46"/>
        <v>0</v>
      </c>
      <c r="AO91" s="614" t="e">
        <f t="shared" si="56"/>
        <v>#DIV/0!</v>
      </c>
      <c r="AP91" s="623">
        <f t="shared" si="57"/>
        <v>0</v>
      </c>
      <c r="AQ91" s="624">
        <v>0</v>
      </c>
      <c r="AR91" s="625" t="e">
        <f t="shared" si="58"/>
        <v>#DIV/0!</v>
      </c>
      <c r="AS91" s="622" t="e">
        <f t="shared" si="59"/>
        <v>#DIV/0!</v>
      </c>
      <c r="AT91" s="623">
        <f t="shared" si="60"/>
        <v>0</v>
      </c>
      <c r="AU91" s="624">
        <v>0</v>
      </c>
      <c r="AV91" s="625" t="e">
        <f t="shared" si="61"/>
        <v>#DIV/0!</v>
      </c>
      <c r="AW91" s="622">
        <v>0</v>
      </c>
      <c r="AX91" s="623">
        <f t="shared" si="62"/>
        <v>0</v>
      </c>
      <c r="AY91" s="623">
        <f t="shared" si="63"/>
        <v>0</v>
      </c>
      <c r="AZ91" s="624">
        <v>0</v>
      </c>
      <c r="BA91" s="625">
        <f t="shared" si="64"/>
        <v>0</v>
      </c>
    </row>
    <row r="92" spans="1:53" ht="15.75" x14ac:dyDescent="0.25">
      <c r="A92" s="118" t="str">
        <f t="shared" si="43"/>
        <v>3Q2032</v>
      </c>
      <c r="B92" s="606">
        <f t="shared" si="47"/>
        <v>48396</v>
      </c>
      <c r="C92" s="147"/>
      <c r="D92" s="613">
        <f t="shared" ref="D92:D116" si="71">L92</f>
        <v>0</v>
      </c>
      <c r="E92" s="619">
        <f t="shared" si="65"/>
        <v>1.0913936421275139E-11</v>
      </c>
      <c r="F92" s="620">
        <f t="shared" si="66"/>
        <v>0</v>
      </c>
      <c r="G92" s="620">
        <f t="shared" si="67"/>
        <v>0</v>
      </c>
      <c r="H92" s="620">
        <f t="shared" si="68"/>
        <v>24690.999999999989</v>
      </c>
      <c r="I92" s="615">
        <f t="shared" si="69"/>
        <v>0</v>
      </c>
      <c r="J92" s="616">
        <f t="shared" si="48"/>
        <v>0</v>
      </c>
      <c r="K92" s="617">
        <f t="shared" si="70"/>
        <v>0</v>
      </c>
      <c r="L92" s="618">
        <f t="shared" si="50"/>
        <v>0</v>
      </c>
      <c r="M92" s="619">
        <f>MAX(0,ТЭП!$G$26-SUM($O$21:O91))</f>
        <v>1.0913936421275139E-11</v>
      </c>
      <c r="N92" s="620">
        <f>IFERROR(O92*ТЭП!$I$26/ТЭП!$G$26,0)</f>
        <v>0</v>
      </c>
      <c r="O92" s="620">
        <f>IFERROR(INDEX(ПОДБОР_КВ.М!$H$61:$DC$61,1,MATCH($B92,ПОДБОР_КВ.М!$H$2:$DC$2,0)),0)</f>
        <v>0</v>
      </c>
      <c r="P92" s="620">
        <f t="shared" si="51"/>
        <v>24690.999999999989</v>
      </c>
      <c r="Q92" s="615">
        <f>IFERROR(INDEX(ПОДБОР_КВ.М!$H$64:$DC$64,1,MATCH($B92,ПОДБОР_КВ.М!$H$2:$DC$2,0))*1000,0)</f>
        <v>0</v>
      </c>
      <c r="R92" s="616">
        <f>IF(Q92=0,0,Q92/(Вводные!$G$11*1000)-1)</f>
        <v>0</v>
      </c>
      <c r="S92" s="617">
        <f t="shared" si="52"/>
        <v>0</v>
      </c>
      <c r="T92" s="619">
        <f>IFERROR(INDEX(ПОДБОР_КВ.М!$H$88:$DC$88,1,MATCH($B92,ПОДБОР_КВ.М!$H$2:$DC$2,0)),0)</f>
        <v>0</v>
      </c>
      <c r="U92" s="615">
        <f>IFERROR(INDEX(ПОДБОР_КВ.М!$H$66:$DC$66,1,MATCH($B92,ПОДБОР_КВ.М!$H$2:$DC$2,0))*1000,0)</f>
        <v>0</v>
      </c>
      <c r="V92" s="616">
        <f>IF(U92=0,0,U92/(Вводные!$G$13*1000)-1)</f>
        <v>0</v>
      </c>
      <c r="W92" s="617">
        <f t="shared" si="32"/>
        <v>0</v>
      </c>
      <c r="X92" s="619">
        <f>IFERROR(INDEX(ПОДБОР_КВ.М!$H$91:$DC$91,1,MATCH($B92,ПОДБОР_КВ.М!$H$2:$DC$2,0)),0)</f>
        <v>0</v>
      </c>
      <c r="Y92" s="615">
        <f>IFERROR(INDEX(ПОДБОР_КВ.М!$H$67:$DC$67,1,MATCH($B92,ПОДБОР_КВ.М!$H$2:$DC$2,0))*1000,0)</f>
        <v>0</v>
      </c>
      <c r="Z92" s="616">
        <f>IF(Y92=0,0,Y92/(Вводные!$G$14*1000)-1)</f>
        <v>0</v>
      </c>
      <c r="AA92" s="617">
        <f t="shared" si="36"/>
        <v>0</v>
      </c>
      <c r="AB92" s="619">
        <f>IFERROR(INDEX(ПОДБОР_КВ.М!$H$85:$DC$85,1,MATCH($B92,ПОДБОР_КВ.М!$H$2:$DC$2,0)),0)</f>
        <v>0</v>
      </c>
      <c r="AC92" s="620">
        <f>SUM($AB$22:AB92)</f>
        <v>2181.9999999999995</v>
      </c>
      <c r="AD92" s="615">
        <f>IFERROR(INDEX(ПОДБОР_КВ.М!$H$65:$DC$65,1,MATCH($B92,ПОДБОР_КВ.М!$H$2:$DC$2,0))*1000,0)</f>
        <v>0</v>
      </c>
      <c r="AE92" s="634">
        <f>IF(AD92=0,0,AD92/(Вводные!$G$12*1000)-1)</f>
        <v>0</v>
      </c>
      <c r="AF92" s="617">
        <f t="shared" si="53"/>
        <v>0</v>
      </c>
      <c r="AG92" s="618" t="e">
        <f t="shared" si="54"/>
        <v>#DIV/0!</v>
      </c>
      <c r="AH92" s="622">
        <f t="shared" si="55"/>
        <v>0</v>
      </c>
      <c r="AI92" s="623">
        <v>0</v>
      </c>
      <c r="AJ92" s="623">
        <f t="shared" si="40"/>
        <v>0</v>
      </c>
      <c r="AK92" s="623">
        <f t="shared" si="45"/>
        <v>0</v>
      </c>
      <c r="AL92" s="623">
        <v>0</v>
      </c>
      <c r="AM92" s="624">
        <v>0</v>
      </c>
      <c r="AN92" s="625">
        <f t="shared" si="46"/>
        <v>0</v>
      </c>
      <c r="AO92" s="614" t="e">
        <f t="shared" si="56"/>
        <v>#DIV/0!</v>
      </c>
      <c r="AP92" s="623">
        <f t="shared" si="57"/>
        <v>0</v>
      </c>
      <c r="AQ92" s="624">
        <v>0</v>
      </c>
      <c r="AR92" s="625" t="e">
        <f t="shared" si="58"/>
        <v>#DIV/0!</v>
      </c>
      <c r="AS92" s="622" t="e">
        <f t="shared" si="59"/>
        <v>#DIV/0!</v>
      </c>
      <c r="AT92" s="623">
        <f t="shared" si="60"/>
        <v>0</v>
      </c>
      <c r="AU92" s="624">
        <v>0</v>
      </c>
      <c r="AV92" s="625" t="e">
        <f t="shared" si="61"/>
        <v>#DIV/0!</v>
      </c>
      <c r="AW92" s="622">
        <v>0</v>
      </c>
      <c r="AX92" s="623">
        <f t="shared" si="62"/>
        <v>0</v>
      </c>
      <c r="AY92" s="623">
        <f t="shared" si="63"/>
        <v>0</v>
      </c>
      <c r="AZ92" s="624">
        <v>0</v>
      </c>
      <c r="BA92" s="625">
        <f t="shared" si="64"/>
        <v>0</v>
      </c>
    </row>
    <row r="93" spans="1:53" ht="15.75" x14ac:dyDescent="0.25">
      <c r="A93" s="118" t="str">
        <f t="shared" si="43"/>
        <v>3Q2032</v>
      </c>
      <c r="B93" s="606">
        <f t="shared" si="47"/>
        <v>48427</v>
      </c>
      <c r="C93" s="147"/>
      <c r="D93" s="613">
        <f t="shared" si="71"/>
        <v>0</v>
      </c>
      <c r="E93" s="619">
        <f t="shared" si="65"/>
        <v>1.0913936421275139E-11</v>
      </c>
      <c r="F93" s="620">
        <f t="shared" si="66"/>
        <v>0</v>
      </c>
      <c r="G93" s="620">
        <f t="shared" si="67"/>
        <v>0</v>
      </c>
      <c r="H93" s="620">
        <f t="shared" si="68"/>
        <v>24690.999999999989</v>
      </c>
      <c r="I93" s="615">
        <f t="shared" si="69"/>
        <v>0</v>
      </c>
      <c r="J93" s="616">
        <f t="shared" si="48"/>
        <v>0</v>
      </c>
      <c r="K93" s="617">
        <f t="shared" si="70"/>
        <v>0</v>
      </c>
      <c r="L93" s="618">
        <f t="shared" si="50"/>
        <v>0</v>
      </c>
      <c r="M93" s="619">
        <f>MAX(0,ТЭП!$G$26-SUM($O$21:O92))</f>
        <v>1.0913936421275139E-11</v>
      </c>
      <c r="N93" s="620">
        <f>IFERROR(O93*ТЭП!$I$26/ТЭП!$G$26,0)</f>
        <v>0</v>
      </c>
      <c r="O93" s="620">
        <f>IFERROR(INDEX(ПОДБОР_КВ.М!$H$61:$DC$61,1,MATCH($B93,ПОДБОР_КВ.М!$H$2:$DC$2,0)),0)</f>
        <v>0</v>
      </c>
      <c r="P93" s="620">
        <f t="shared" si="51"/>
        <v>24690.999999999989</v>
      </c>
      <c r="Q93" s="615">
        <f>IFERROR(INDEX(ПОДБОР_КВ.М!$H$64:$DC$64,1,MATCH($B93,ПОДБОР_КВ.М!$H$2:$DC$2,0))*1000,0)</f>
        <v>0</v>
      </c>
      <c r="R93" s="616">
        <f>IF(Q93=0,0,Q93/(Вводные!$G$11*1000)-1)</f>
        <v>0</v>
      </c>
      <c r="S93" s="617">
        <f t="shared" si="52"/>
        <v>0</v>
      </c>
      <c r="T93" s="619">
        <f>IFERROR(INDEX(ПОДБОР_КВ.М!$H$88:$DC$88,1,MATCH($B93,ПОДБОР_КВ.М!$H$2:$DC$2,0)),0)</f>
        <v>0</v>
      </c>
      <c r="U93" s="615">
        <f>IFERROR(INDEX(ПОДБОР_КВ.М!$H$66:$DC$66,1,MATCH($B93,ПОДБОР_КВ.М!$H$2:$DC$2,0))*1000,0)</f>
        <v>0</v>
      </c>
      <c r="V93" s="616">
        <f>IF(U93=0,0,U93/(Вводные!$G$13*1000)-1)</f>
        <v>0</v>
      </c>
      <c r="W93" s="617">
        <f t="shared" si="32"/>
        <v>0</v>
      </c>
      <c r="X93" s="619">
        <f>IFERROR(INDEX(ПОДБОР_КВ.М!$H$91:$DC$91,1,MATCH($B93,ПОДБОР_КВ.М!$H$2:$DC$2,0)),0)</f>
        <v>0</v>
      </c>
      <c r="Y93" s="615">
        <f>IFERROR(INDEX(ПОДБОР_КВ.М!$H$67:$DC$67,1,MATCH($B93,ПОДБОР_КВ.М!$H$2:$DC$2,0))*1000,0)</f>
        <v>0</v>
      </c>
      <c r="Z93" s="616">
        <f>IF(Y93=0,0,Y93/(Вводные!$G$14*1000)-1)</f>
        <v>0</v>
      </c>
      <c r="AA93" s="617">
        <f t="shared" si="36"/>
        <v>0</v>
      </c>
      <c r="AB93" s="619">
        <f>IFERROR(INDEX(ПОДБОР_КВ.М!$H$85:$DC$85,1,MATCH($B93,ПОДБОР_КВ.М!$H$2:$DC$2,0)),0)</f>
        <v>0</v>
      </c>
      <c r="AC93" s="620">
        <f>SUM($AB$22:AB93)</f>
        <v>2181.9999999999995</v>
      </c>
      <c r="AD93" s="615">
        <f>IFERROR(INDEX(ПОДБОР_КВ.М!$H$65:$DC$65,1,MATCH($B93,ПОДБОР_КВ.М!$H$2:$DC$2,0))*1000,0)</f>
        <v>0</v>
      </c>
      <c r="AE93" s="634">
        <f>IF(AD93=0,0,AD93/(Вводные!$G$12*1000)-1)</f>
        <v>0</v>
      </c>
      <c r="AF93" s="617">
        <f t="shared" si="53"/>
        <v>0</v>
      </c>
      <c r="AG93" s="618" t="e">
        <f t="shared" si="54"/>
        <v>#DIV/0!</v>
      </c>
      <c r="AH93" s="622">
        <f t="shared" si="55"/>
        <v>0</v>
      </c>
      <c r="AI93" s="623">
        <v>0</v>
      </c>
      <c r="AJ93" s="623">
        <f t="shared" si="40"/>
        <v>0</v>
      </c>
      <c r="AK93" s="623">
        <f t="shared" si="45"/>
        <v>0</v>
      </c>
      <c r="AL93" s="623">
        <v>0</v>
      </c>
      <c r="AM93" s="624">
        <v>0</v>
      </c>
      <c r="AN93" s="625">
        <f t="shared" si="46"/>
        <v>0</v>
      </c>
      <c r="AO93" s="614" t="e">
        <f t="shared" si="56"/>
        <v>#DIV/0!</v>
      </c>
      <c r="AP93" s="623">
        <f t="shared" si="57"/>
        <v>0</v>
      </c>
      <c r="AQ93" s="624">
        <v>0</v>
      </c>
      <c r="AR93" s="625" t="e">
        <f t="shared" si="58"/>
        <v>#DIV/0!</v>
      </c>
      <c r="AS93" s="622" t="e">
        <f t="shared" si="59"/>
        <v>#DIV/0!</v>
      </c>
      <c r="AT93" s="623">
        <f t="shared" si="60"/>
        <v>0</v>
      </c>
      <c r="AU93" s="624">
        <v>0</v>
      </c>
      <c r="AV93" s="625" t="e">
        <f t="shared" si="61"/>
        <v>#DIV/0!</v>
      </c>
      <c r="AW93" s="622">
        <v>0</v>
      </c>
      <c r="AX93" s="623">
        <f t="shared" si="62"/>
        <v>0</v>
      </c>
      <c r="AY93" s="623">
        <f t="shared" si="63"/>
        <v>0</v>
      </c>
      <c r="AZ93" s="624">
        <v>0</v>
      </c>
      <c r="BA93" s="625">
        <f t="shared" si="64"/>
        <v>0</v>
      </c>
    </row>
    <row r="94" spans="1:53" ht="15.75" x14ac:dyDescent="0.25">
      <c r="A94" s="118" t="str">
        <f t="shared" si="43"/>
        <v>3Q2032</v>
      </c>
      <c r="B94" s="606">
        <f t="shared" si="47"/>
        <v>48458</v>
      </c>
      <c r="C94" s="147"/>
      <c r="D94" s="613">
        <f t="shared" si="71"/>
        <v>0</v>
      </c>
      <c r="E94" s="619">
        <f t="shared" si="65"/>
        <v>1.0913936421275139E-11</v>
      </c>
      <c r="F94" s="620">
        <f t="shared" si="66"/>
        <v>0</v>
      </c>
      <c r="G94" s="620">
        <f t="shared" si="67"/>
        <v>0</v>
      </c>
      <c r="H94" s="620">
        <f t="shared" si="68"/>
        <v>24690.999999999989</v>
      </c>
      <c r="I94" s="615">
        <f t="shared" si="69"/>
        <v>0</v>
      </c>
      <c r="J94" s="616">
        <f t="shared" si="48"/>
        <v>0</v>
      </c>
      <c r="K94" s="617">
        <f t="shared" si="70"/>
        <v>0</v>
      </c>
      <c r="L94" s="618">
        <f t="shared" si="50"/>
        <v>0</v>
      </c>
      <c r="M94" s="619">
        <f>MAX(0,ТЭП!$G$26-SUM($O$21:O93))</f>
        <v>1.0913936421275139E-11</v>
      </c>
      <c r="N94" s="620">
        <f>IFERROR(O94*ТЭП!$I$26/ТЭП!$G$26,0)</f>
        <v>0</v>
      </c>
      <c r="O94" s="620">
        <f>IFERROR(INDEX(ПОДБОР_КВ.М!$H$61:$DC$61,1,MATCH($B94,ПОДБОР_КВ.М!$H$2:$DC$2,0)),0)</f>
        <v>0</v>
      </c>
      <c r="P94" s="620">
        <f t="shared" si="51"/>
        <v>24690.999999999989</v>
      </c>
      <c r="Q94" s="615">
        <f>IFERROR(INDEX(ПОДБОР_КВ.М!$H$64:$DC$64,1,MATCH($B94,ПОДБОР_КВ.М!$H$2:$DC$2,0))*1000,0)</f>
        <v>0</v>
      </c>
      <c r="R94" s="616">
        <f>IF(Q94=0,0,Q94/(Вводные!$G$11*1000)-1)</f>
        <v>0</v>
      </c>
      <c r="S94" s="617">
        <f t="shared" si="52"/>
        <v>0</v>
      </c>
      <c r="T94" s="619">
        <f>IFERROR(INDEX(ПОДБОР_КВ.М!$H$88:$DC$88,1,MATCH($B94,ПОДБОР_КВ.М!$H$2:$DC$2,0)),0)</f>
        <v>0</v>
      </c>
      <c r="U94" s="615">
        <f>IFERROR(INDEX(ПОДБОР_КВ.М!$H$66:$DC$66,1,MATCH($B94,ПОДБОР_КВ.М!$H$2:$DC$2,0))*1000,0)</f>
        <v>0</v>
      </c>
      <c r="V94" s="616">
        <f>IF(U94=0,0,U94/(Вводные!$G$13*1000)-1)</f>
        <v>0</v>
      </c>
      <c r="W94" s="617">
        <f t="shared" si="32"/>
        <v>0</v>
      </c>
      <c r="X94" s="619">
        <f>IFERROR(INDEX(ПОДБОР_КВ.М!$H$91:$DC$91,1,MATCH($B94,ПОДБОР_КВ.М!$H$2:$DC$2,0)),0)</f>
        <v>0</v>
      </c>
      <c r="Y94" s="615">
        <f>IFERROR(INDEX(ПОДБОР_КВ.М!$H$67:$DC$67,1,MATCH($B94,ПОДБОР_КВ.М!$H$2:$DC$2,0))*1000,0)</f>
        <v>0</v>
      </c>
      <c r="Z94" s="616">
        <f>IF(Y94=0,0,Y94/(Вводные!$G$14*1000)-1)</f>
        <v>0</v>
      </c>
      <c r="AA94" s="617">
        <f t="shared" si="36"/>
        <v>0</v>
      </c>
      <c r="AB94" s="619">
        <f>IFERROR(INDEX(ПОДБОР_КВ.М!$H$85:$DC$85,1,MATCH($B94,ПОДБОР_КВ.М!$H$2:$DC$2,0)),0)</f>
        <v>0</v>
      </c>
      <c r="AC94" s="620">
        <f>SUM($AB$22:AB94)</f>
        <v>2181.9999999999995</v>
      </c>
      <c r="AD94" s="615">
        <f>IFERROR(INDEX(ПОДБОР_КВ.М!$H$65:$DC$65,1,MATCH($B94,ПОДБОР_КВ.М!$H$2:$DC$2,0))*1000,0)</f>
        <v>0</v>
      </c>
      <c r="AE94" s="634">
        <f>IF(AD94=0,0,AD94/(Вводные!$G$12*1000)-1)</f>
        <v>0</v>
      </c>
      <c r="AF94" s="617">
        <f t="shared" si="53"/>
        <v>0</v>
      </c>
      <c r="AG94" s="618" t="e">
        <f t="shared" si="54"/>
        <v>#DIV/0!</v>
      </c>
      <c r="AH94" s="622">
        <f t="shared" si="55"/>
        <v>0</v>
      </c>
      <c r="AI94" s="623">
        <v>0</v>
      </c>
      <c r="AJ94" s="623">
        <f t="shared" si="40"/>
        <v>0</v>
      </c>
      <c r="AK94" s="623">
        <f t="shared" si="45"/>
        <v>0</v>
      </c>
      <c r="AL94" s="623">
        <v>0</v>
      </c>
      <c r="AM94" s="624">
        <v>0</v>
      </c>
      <c r="AN94" s="625">
        <f t="shared" si="46"/>
        <v>0</v>
      </c>
      <c r="AO94" s="614" t="e">
        <f t="shared" si="56"/>
        <v>#DIV/0!</v>
      </c>
      <c r="AP94" s="623">
        <f t="shared" si="57"/>
        <v>0</v>
      </c>
      <c r="AQ94" s="624">
        <v>0</v>
      </c>
      <c r="AR94" s="625" t="e">
        <f t="shared" si="58"/>
        <v>#DIV/0!</v>
      </c>
      <c r="AS94" s="622" t="e">
        <f t="shared" si="59"/>
        <v>#DIV/0!</v>
      </c>
      <c r="AT94" s="623">
        <f t="shared" si="60"/>
        <v>0</v>
      </c>
      <c r="AU94" s="624">
        <v>0</v>
      </c>
      <c r="AV94" s="625" t="e">
        <f t="shared" si="61"/>
        <v>#DIV/0!</v>
      </c>
      <c r="AW94" s="622">
        <v>0</v>
      </c>
      <c r="AX94" s="623">
        <f t="shared" si="62"/>
        <v>0</v>
      </c>
      <c r="AY94" s="623">
        <f t="shared" si="63"/>
        <v>0</v>
      </c>
      <c r="AZ94" s="624">
        <v>0</v>
      </c>
      <c r="BA94" s="625">
        <f t="shared" si="64"/>
        <v>0</v>
      </c>
    </row>
    <row r="95" spans="1:53" ht="15.75" x14ac:dyDescent="0.25">
      <c r="A95" s="118" t="str">
        <f t="shared" si="43"/>
        <v>4Q2032</v>
      </c>
      <c r="B95" s="606">
        <f t="shared" si="47"/>
        <v>48488</v>
      </c>
      <c r="C95" s="147"/>
      <c r="D95" s="613">
        <f t="shared" si="71"/>
        <v>0</v>
      </c>
      <c r="E95" s="619">
        <f t="shared" si="65"/>
        <v>1.0913936421275139E-11</v>
      </c>
      <c r="F95" s="620">
        <f t="shared" si="66"/>
        <v>0</v>
      </c>
      <c r="G95" s="620">
        <f t="shared" si="67"/>
        <v>0</v>
      </c>
      <c r="H95" s="620">
        <f t="shared" si="68"/>
        <v>24690.999999999989</v>
      </c>
      <c r="I95" s="615">
        <f t="shared" si="69"/>
        <v>0</v>
      </c>
      <c r="J95" s="616">
        <f t="shared" si="48"/>
        <v>0</v>
      </c>
      <c r="K95" s="617">
        <f t="shared" si="70"/>
        <v>0</v>
      </c>
      <c r="L95" s="618">
        <f t="shared" si="50"/>
        <v>0</v>
      </c>
      <c r="M95" s="619">
        <f>MAX(0,ТЭП!$G$26-SUM($O$21:O94))</f>
        <v>1.0913936421275139E-11</v>
      </c>
      <c r="N95" s="620">
        <f>IFERROR(O95*ТЭП!$I$26/ТЭП!$G$26,0)</f>
        <v>0</v>
      </c>
      <c r="O95" s="620">
        <f>IFERROR(INDEX(ПОДБОР_КВ.М!$H$61:$DC$61,1,MATCH($B95,ПОДБОР_КВ.М!$H$2:$DC$2,0)),0)</f>
        <v>0</v>
      </c>
      <c r="P95" s="620">
        <f t="shared" si="51"/>
        <v>24690.999999999989</v>
      </c>
      <c r="Q95" s="615">
        <f>IFERROR(INDEX(ПОДБОР_КВ.М!$H$64:$DC$64,1,MATCH($B95,ПОДБОР_КВ.М!$H$2:$DC$2,0))*1000,0)</f>
        <v>0</v>
      </c>
      <c r="R95" s="616">
        <f>IF(Q95=0,0,Q95/(Вводные!$G$11*1000)-1)</f>
        <v>0</v>
      </c>
      <c r="S95" s="617">
        <f t="shared" si="52"/>
        <v>0</v>
      </c>
      <c r="T95" s="619">
        <f>IFERROR(INDEX(ПОДБОР_КВ.М!$H$88:$DC$88,1,MATCH($B95,ПОДБОР_КВ.М!$H$2:$DC$2,0)),0)</f>
        <v>0</v>
      </c>
      <c r="U95" s="615">
        <f>IFERROR(INDEX(ПОДБОР_КВ.М!$H$66:$DC$66,1,MATCH($B95,ПОДБОР_КВ.М!$H$2:$DC$2,0))*1000,0)</f>
        <v>0</v>
      </c>
      <c r="V95" s="616">
        <f>IF(U95=0,0,U95/(Вводные!$G$13*1000)-1)</f>
        <v>0</v>
      </c>
      <c r="W95" s="617">
        <f t="shared" si="32"/>
        <v>0</v>
      </c>
      <c r="X95" s="619">
        <f>IFERROR(INDEX(ПОДБОР_КВ.М!$H$91:$DC$91,1,MATCH($B95,ПОДБОР_КВ.М!$H$2:$DC$2,0)),0)</f>
        <v>0</v>
      </c>
      <c r="Y95" s="615">
        <f>IFERROR(INDEX(ПОДБОР_КВ.М!$H$67:$DC$67,1,MATCH($B95,ПОДБОР_КВ.М!$H$2:$DC$2,0))*1000,0)</f>
        <v>0</v>
      </c>
      <c r="Z95" s="616">
        <f>IF(Y95=0,0,Y95/(Вводные!$G$14*1000)-1)</f>
        <v>0</v>
      </c>
      <c r="AA95" s="617">
        <f t="shared" si="36"/>
        <v>0</v>
      </c>
      <c r="AB95" s="619">
        <f>IFERROR(INDEX(ПОДБОР_КВ.М!$H$85:$DC$85,1,MATCH($B95,ПОДБОР_КВ.М!$H$2:$DC$2,0)),0)</f>
        <v>0</v>
      </c>
      <c r="AC95" s="620">
        <f>SUM($AB$22:AB95)</f>
        <v>2181.9999999999995</v>
      </c>
      <c r="AD95" s="615">
        <f>IFERROR(INDEX(ПОДБОР_КВ.М!$H$65:$DC$65,1,MATCH($B95,ПОДБОР_КВ.М!$H$2:$DC$2,0))*1000,0)</f>
        <v>0</v>
      </c>
      <c r="AE95" s="634">
        <f>IF(AD95=0,0,AD95/(Вводные!$G$12*1000)-1)</f>
        <v>0</v>
      </c>
      <c r="AF95" s="617">
        <f t="shared" si="53"/>
        <v>0</v>
      </c>
      <c r="AG95" s="618" t="e">
        <f t="shared" si="54"/>
        <v>#DIV/0!</v>
      </c>
      <c r="AH95" s="622">
        <f t="shared" si="55"/>
        <v>0</v>
      </c>
      <c r="AI95" s="623">
        <v>0</v>
      </c>
      <c r="AJ95" s="623">
        <f t="shared" si="40"/>
        <v>0</v>
      </c>
      <c r="AK95" s="623">
        <f t="shared" si="45"/>
        <v>0</v>
      </c>
      <c r="AL95" s="623">
        <v>0</v>
      </c>
      <c r="AM95" s="624">
        <v>0</v>
      </c>
      <c r="AN95" s="625">
        <f t="shared" si="46"/>
        <v>0</v>
      </c>
      <c r="AO95" s="614" t="e">
        <f t="shared" si="56"/>
        <v>#DIV/0!</v>
      </c>
      <c r="AP95" s="623">
        <f t="shared" si="57"/>
        <v>0</v>
      </c>
      <c r="AQ95" s="624">
        <v>0</v>
      </c>
      <c r="AR95" s="625" t="e">
        <f t="shared" si="58"/>
        <v>#DIV/0!</v>
      </c>
      <c r="AS95" s="622" t="e">
        <f t="shared" si="59"/>
        <v>#DIV/0!</v>
      </c>
      <c r="AT95" s="623">
        <f t="shared" si="60"/>
        <v>0</v>
      </c>
      <c r="AU95" s="624">
        <v>0</v>
      </c>
      <c r="AV95" s="625" t="e">
        <f t="shared" si="61"/>
        <v>#DIV/0!</v>
      </c>
      <c r="AW95" s="622">
        <v>0</v>
      </c>
      <c r="AX95" s="623">
        <f t="shared" si="62"/>
        <v>0</v>
      </c>
      <c r="AY95" s="623">
        <f t="shared" si="63"/>
        <v>0</v>
      </c>
      <c r="AZ95" s="624">
        <v>0</v>
      </c>
      <c r="BA95" s="625">
        <f t="shared" si="64"/>
        <v>0</v>
      </c>
    </row>
    <row r="96" spans="1:53" ht="15.75" x14ac:dyDescent="0.25">
      <c r="A96" s="118" t="str">
        <f t="shared" si="43"/>
        <v>4Q2032</v>
      </c>
      <c r="B96" s="606">
        <f t="shared" si="47"/>
        <v>48519</v>
      </c>
      <c r="C96" s="147"/>
      <c r="D96" s="613">
        <f t="shared" si="71"/>
        <v>0</v>
      </c>
      <c r="E96" s="619">
        <f t="shared" si="65"/>
        <v>1.0913936421275139E-11</v>
      </c>
      <c r="F96" s="620">
        <f t="shared" si="66"/>
        <v>0</v>
      </c>
      <c r="G96" s="620">
        <f t="shared" si="67"/>
        <v>0</v>
      </c>
      <c r="H96" s="620">
        <f t="shared" si="68"/>
        <v>24690.999999999989</v>
      </c>
      <c r="I96" s="615">
        <f t="shared" si="69"/>
        <v>0</v>
      </c>
      <c r="J96" s="616">
        <f t="shared" si="48"/>
        <v>0</v>
      </c>
      <c r="K96" s="617">
        <f t="shared" si="70"/>
        <v>0</v>
      </c>
      <c r="L96" s="618">
        <f t="shared" si="50"/>
        <v>0</v>
      </c>
      <c r="M96" s="619">
        <f>MAX(0,ТЭП!$G$26-SUM($O$21:O95))</f>
        <v>1.0913936421275139E-11</v>
      </c>
      <c r="N96" s="620">
        <f>IFERROR(O96*ТЭП!$I$26/ТЭП!$G$26,0)</f>
        <v>0</v>
      </c>
      <c r="O96" s="620">
        <f>IFERROR(INDEX(ПОДБОР_КВ.М!$H$61:$DC$61,1,MATCH($B96,ПОДБОР_КВ.М!$H$2:$DC$2,0)),0)</f>
        <v>0</v>
      </c>
      <c r="P96" s="620">
        <f t="shared" si="51"/>
        <v>24690.999999999989</v>
      </c>
      <c r="Q96" s="615">
        <f>IFERROR(INDEX(ПОДБОР_КВ.М!$H$64:$DC$64,1,MATCH($B96,ПОДБОР_КВ.М!$H$2:$DC$2,0))*1000,0)</f>
        <v>0</v>
      </c>
      <c r="R96" s="616">
        <f>IF(Q96=0,0,Q96/(Вводные!$G$11*1000)-1)</f>
        <v>0</v>
      </c>
      <c r="S96" s="617">
        <f t="shared" si="52"/>
        <v>0</v>
      </c>
      <c r="T96" s="619">
        <f>IFERROR(INDEX(ПОДБОР_КВ.М!$H$88:$DC$88,1,MATCH($B96,ПОДБОР_КВ.М!$H$2:$DC$2,0)),0)</f>
        <v>0</v>
      </c>
      <c r="U96" s="615">
        <f>IFERROR(INDEX(ПОДБОР_КВ.М!$H$66:$DC$66,1,MATCH($B96,ПОДБОР_КВ.М!$H$2:$DC$2,0))*1000,0)</f>
        <v>0</v>
      </c>
      <c r="V96" s="616">
        <f>IF(U96=0,0,U96/(Вводные!$G$13*1000)-1)</f>
        <v>0</v>
      </c>
      <c r="W96" s="617">
        <f t="shared" si="32"/>
        <v>0</v>
      </c>
      <c r="X96" s="619">
        <f>IFERROR(INDEX(ПОДБОР_КВ.М!$H$91:$DC$91,1,MATCH($B96,ПОДБОР_КВ.М!$H$2:$DC$2,0)),0)</f>
        <v>0</v>
      </c>
      <c r="Y96" s="615">
        <f>IFERROR(INDEX(ПОДБОР_КВ.М!$H$67:$DC$67,1,MATCH($B96,ПОДБОР_КВ.М!$H$2:$DC$2,0))*1000,0)</f>
        <v>0</v>
      </c>
      <c r="Z96" s="616">
        <f>IF(Y96=0,0,Y96/(Вводные!$G$14*1000)-1)</f>
        <v>0</v>
      </c>
      <c r="AA96" s="617">
        <f t="shared" si="36"/>
        <v>0</v>
      </c>
      <c r="AB96" s="619">
        <f>IFERROR(INDEX(ПОДБОР_КВ.М!$H$85:$DC$85,1,MATCH($B96,ПОДБОР_КВ.М!$H$2:$DC$2,0)),0)</f>
        <v>0</v>
      </c>
      <c r="AC96" s="620">
        <f>SUM($AB$22:AB96)</f>
        <v>2181.9999999999995</v>
      </c>
      <c r="AD96" s="615">
        <f>IFERROR(INDEX(ПОДБОР_КВ.М!$H$65:$DC$65,1,MATCH($B96,ПОДБОР_КВ.М!$H$2:$DC$2,0))*1000,0)</f>
        <v>0</v>
      </c>
      <c r="AE96" s="634">
        <f>IF(AD96=0,0,AD96/(Вводные!$G$12*1000)-1)</f>
        <v>0</v>
      </c>
      <c r="AF96" s="617">
        <f t="shared" si="53"/>
        <v>0</v>
      </c>
      <c r="AG96" s="618" t="e">
        <f t="shared" si="54"/>
        <v>#DIV/0!</v>
      </c>
      <c r="AH96" s="622">
        <f t="shared" si="55"/>
        <v>0</v>
      </c>
      <c r="AI96" s="623">
        <v>0</v>
      </c>
      <c r="AJ96" s="623">
        <f t="shared" si="40"/>
        <v>0</v>
      </c>
      <c r="AK96" s="623">
        <f t="shared" si="45"/>
        <v>0</v>
      </c>
      <c r="AL96" s="623">
        <v>0</v>
      </c>
      <c r="AM96" s="624">
        <v>0</v>
      </c>
      <c r="AN96" s="625">
        <f t="shared" si="46"/>
        <v>0</v>
      </c>
      <c r="AO96" s="614" t="e">
        <f t="shared" si="56"/>
        <v>#DIV/0!</v>
      </c>
      <c r="AP96" s="623">
        <f t="shared" si="57"/>
        <v>0</v>
      </c>
      <c r="AQ96" s="624">
        <v>0</v>
      </c>
      <c r="AR96" s="625" t="e">
        <f t="shared" si="58"/>
        <v>#DIV/0!</v>
      </c>
      <c r="AS96" s="622" t="e">
        <f t="shared" si="59"/>
        <v>#DIV/0!</v>
      </c>
      <c r="AT96" s="623">
        <f t="shared" si="60"/>
        <v>0</v>
      </c>
      <c r="AU96" s="624">
        <v>0</v>
      </c>
      <c r="AV96" s="625" t="e">
        <f t="shared" si="61"/>
        <v>#DIV/0!</v>
      </c>
      <c r="AW96" s="622">
        <v>0</v>
      </c>
      <c r="AX96" s="623">
        <f t="shared" si="62"/>
        <v>0</v>
      </c>
      <c r="AY96" s="623">
        <f t="shared" si="63"/>
        <v>0</v>
      </c>
      <c r="AZ96" s="624">
        <v>0</v>
      </c>
      <c r="BA96" s="625">
        <f t="shared" si="64"/>
        <v>0</v>
      </c>
    </row>
    <row r="97" spans="1:53" ht="15.75" x14ac:dyDescent="0.25">
      <c r="A97" s="118" t="str">
        <f t="shared" si="43"/>
        <v>4Q2032</v>
      </c>
      <c r="B97" s="606">
        <f t="shared" si="47"/>
        <v>48549</v>
      </c>
      <c r="C97" s="147"/>
      <c r="D97" s="613">
        <f t="shared" si="71"/>
        <v>0</v>
      </c>
      <c r="E97" s="619">
        <f t="shared" si="65"/>
        <v>1.0913936421275139E-11</v>
      </c>
      <c r="F97" s="620">
        <f t="shared" si="66"/>
        <v>0</v>
      </c>
      <c r="G97" s="620">
        <f t="shared" si="67"/>
        <v>0</v>
      </c>
      <c r="H97" s="620">
        <f t="shared" si="68"/>
        <v>24690.999999999989</v>
      </c>
      <c r="I97" s="615">
        <f t="shared" si="69"/>
        <v>0</v>
      </c>
      <c r="J97" s="616">
        <f t="shared" si="48"/>
        <v>0</v>
      </c>
      <c r="K97" s="617">
        <f t="shared" si="70"/>
        <v>0</v>
      </c>
      <c r="L97" s="618">
        <f t="shared" si="50"/>
        <v>0</v>
      </c>
      <c r="M97" s="619">
        <f>MAX(0,ТЭП!$G$26-SUM($O$21:O96))</f>
        <v>1.0913936421275139E-11</v>
      </c>
      <c r="N97" s="620">
        <f>IFERROR(O97*ТЭП!$I$26/ТЭП!$G$26,0)</f>
        <v>0</v>
      </c>
      <c r="O97" s="620">
        <f>IFERROR(INDEX(ПОДБОР_КВ.М!$H$61:$DC$61,1,MATCH($B97,ПОДБОР_КВ.М!$H$2:$DC$2,0)),0)</f>
        <v>0</v>
      </c>
      <c r="P97" s="620">
        <f t="shared" si="51"/>
        <v>24690.999999999989</v>
      </c>
      <c r="Q97" s="615">
        <f>IFERROR(INDEX(ПОДБОР_КВ.М!$H$64:$DC$64,1,MATCH($B97,ПОДБОР_КВ.М!$H$2:$DC$2,0))*1000,0)</f>
        <v>0</v>
      </c>
      <c r="R97" s="616">
        <f>IF(Q97=0,0,Q97/(Вводные!$G$11*1000)-1)</f>
        <v>0</v>
      </c>
      <c r="S97" s="617">
        <f t="shared" si="52"/>
        <v>0</v>
      </c>
      <c r="T97" s="619">
        <f>IFERROR(INDEX(ПОДБОР_КВ.М!$H$88:$DC$88,1,MATCH($B97,ПОДБОР_КВ.М!$H$2:$DC$2,0)),0)</f>
        <v>0</v>
      </c>
      <c r="U97" s="615">
        <f>IFERROR(INDEX(ПОДБОР_КВ.М!$H$66:$DC$66,1,MATCH($B97,ПОДБОР_КВ.М!$H$2:$DC$2,0))*1000,0)</f>
        <v>0</v>
      </c>
      <c r="V97" s="616">
        <f>IF(U97=0,0,U97/(Вводные!$G$13*1000)-1)</f>
        <v>0</v>
      </c>
      <c r="W97" s="617">
        <f t="shared" si="32"/>
        <v>0</v>
      </c>
      <c r="X97" s="619">
        <f>IFERROR(INDEX(ПОДБОР_КВ.М!$H$91:$DC$91,1,MATCH($B97,ПОДБОР_КВ.М!$H$2:$DC$2,0)),0)</f>
        <v>0</v>
      </c>
      <c r="Y97" s="615">
        <f>IFERROR(INDEX(ПОДБОР_КВ.М!$H$67:$DC$67,1,MATCH($B97,ПОДБОР_КВ.М!$H$2:$DC$2,0))*1000,0)</f>
        <v>0</v>
      </c>
      <c r="Z97" s="616">
        <f>IF(Y97=0,0,Y97/(Вводные!$G$14*1000)-1)</f>
        <v>0</v>
      </c>
      <c r="AA97" s="617">
        <f t="shared" si="36"/>
        <v>0</v>
      </c>
      <c r="AB97" s="619">
        <f>IFERROR(INDEX(ПОДБОР_КВ.М!$H$85:$DC$85,1,MATCH($B97,ПОДБОР_КВ.М!$H$2:$DC$2,0)),0)</f>
        <v>0</v>
      </c>
      <c r="AC97" s="620">
        <f>SUM($AB$22:AB97)</f>
        <v>2181.9999999999995</v>
      </c>
      <c r="AD97" s="615">
        <f>IFERROR(INDEX(ПОДБОР_КВ.М!$H$65:$DC$65,1,MATCH($B97,ПОДБОР_КВ.М!$H$2:$DC$2,0))*1000,0)</f>
        <v>0</v>
      </c>
      <c r="AE97" s="634">
        <f>IF(AD97=0,0,AD97/(Вводные!$G$12*1000)-1)</f>
        <v>0</v>
      </c>
      <c r="AF97" s="617">
        <f t="shared" si="53"/>
        <v>0</v>
      </c>
      <c r="AG97" s="618" t="e">
        <f t="shared" si="54"/>
        <v>#DIV/0!</v>
      </c>
      <c r="AH97" s="622">
        <f t="shared" si="55"/>
        <v>0</v>
      </c>
      <c r="AI97" s="623">
        <v>0</v>
      </c>
      <c r="AJ97" s="623">
        <f t="shared" si="40"/>
        <v>0</v>
      </c>
      <c r="AK97" s="623">
        <f t="shared" si="45"/>
        <v>0</v>
      </c>
      <c r="AL97" s="623">
        <v>0</v>
      </c>
      <c r="AM97" s="624">
        <v>0</v>
      </c>
      <c r="AN97" s="625">
        <f t="shared" si="46"/>
        <v>0</v>
      </c>
      <c r="AO97" s="614" t="e">
        <f t="shared" si="56"/>
        <v>#DIV/0!</v>
      </c>
      <c r="AP97" s="623">
        <f t="shared" si="57"/>
        <v>0</v>
      </c>
      <c r="AQ97" s="624">
        <v>0</v>
      </c>
      <c r="AR97" s="625" t="e">
        <f t="shared" si="58"/>
        <v>#DIV/0!</v>
      </c>
      <c r="AS97" s="622" t="e">
        <f t="shared" si="59"/>
        <v>#DIV/0!</v>
      </c>
      <c r="AT97" s="623">
        <f t="shared" si="60"/>
        <v>0</v>
      </c>
      <c r="AU97" s="624">
        <v>0</v>
      </c>
      <c r="AV97" s="625" t="e">
        <f t="shared" si="61"/>
        <v>#DIV/0!</v>
      </c>
      <c r="AW97" s="622">
        <v>0</v>
      </c>
      <c r="AX97" s="623">
        <f t="shared" si="62"/>
        <v>0</v>
      </c>
      <c r="AY97" s="623">
        <f t="shared" si="63"/>
        <v>0</v>
      </c>
      <c r="AZ97" s="624">
        <v>0</v>
      </c>
      <c r="BA97" s="625">
        <f t="shared" si="64"/>
        <v>0</v>
      </c>
    </row>
    <row r="98" spans="1:53" ht="15.75" x14ac:dyDescent="0.25">
      <c r="A98" s="118" t="str">
        <f t="shared" si="43"/>
        <v>1Q2033</v>
      </c>
      <c r="B98" s="606">
        <f t="shared" si="47"/>
        <v>48580</v>
      </c>
      <c r="C98" s="147"/>
      <c r="D98" s="613">
        <f t="shared" si="71"/>
        <v>0</v>
      </c>
      <c r="E98" s="619">
        <f t="shared" si="65"/>
        <v>1.0913936421275139E-11</v>
      </c>
      <c r="F98" s="620">
        <f t="shared" si="66"/>
        <v>0</v>
      </c>
      <c r="G98" s="620">
        <f t="shared" si="67"/>
        <v>0</v>
      </c>
      <c r="H98" s="620">
        <f t="shared" si="68"/>
        <v>24690.999999999989</v>
      </c>
      <c r="I98" s="615">
        <f t="shared" si="69"/>
        <v>0</v>
      </c>
      <c r="J98" s="616">
        <f t="shared" si="48"/>
        <v>0</v>
      </c>
      <c r="K98" s="617">
        <f t="shared" si="70"/>
        <v>0</v>
      </c>
      <c r="L98" s="618">
        <f t="shared" si="50"/>
        <v>0</v>
      </c>
      <c r="M98" s="619">
        <f>MAX(0,ТЭП!$G$26-SUM($O$21:O97))</f>
        <v>1.0913936421275139E-11</v>
      </c>
      <c r="N98" s="620">
        <f>IFERROR(O98*ТЭП!$I$26/ТЭП!$G$26,0)</f>
        <v>0</v>
      </c>
      <c r="O98" s="620">
        <f>IFERROR(INDEX(ПОДБОР_КВ.М!$H$61:$DC$61,1,MATCH($B98,ПОДБОР_КВ.М!$H$2:$DC$2,0)),0)</f>
        <v>0</v>
      </c>
      <c r="P98" s="620">
        <f t="shared" si="51"/>
        <v>24690.999999999989</v>
      </c>
      <c r="Q98" s="615">
        <f>IFERROR(INDEX(ПОДБОР_КВ.М!$H$64:$DC$64,1,MATCH($B98,ПОДБОР_КВ.М!$H$2:$DC$2,0))*1000,0)</f>
        <v>0</v>
      </c>
      <c r="R98" s="616">
        <f>IF(Q98=0,0,Q98/(Вводные!$G$11*1000)-1)</f>
        <v>0</v>
      </c>
      <c r="S98" s="617">
        <f t="shared" si="52"/>
        <v>0</v>
      </c>
      <c r="T98" s="619">
        <f>IFERROR(INDEX(ПОДБОР_КВ.М!$H$88:$DC$88,1,MATCH($B98,ПОДБОР_КВ.М!$H$2:$DC$2,0)),0)</f>
        <v>0</v>
      </c>
      <c r="U98" s="615">
        <f>IFERROR(INDEX(ПОДБОР_КВ.М!$H$66:$DC$66,1,MATCH($B98,ПОДБОР_КВ.М!$H$2:$DC$2,0))*1000,0)</f>
        <v>0</v>
      </c>
      <c r="V98" s="616">
        <f>IF(U98=0,0,U98/(Вводные!$G$13*1000)-1)</f>
        <v>0</v>
      </c>
      <c r="W98" s="617">
        <f t="shared" si="32"/>
        <v>0</v>
      </c>
      <c r="X98" s="619">
        <f>IFERROR(INDEX(ПОДБОР_КВ.М!$H$91:$DC$91,1,MATCH($B98,ПОДБОР_КВ.М!$H$2:$DC$2,0)),0)</f>
        <v>0</v>
      </c>
      <c r="Y98" s="615">
        <f>IFERROR(INDEX(ПОДБОР_КВ.М!$H$67:$DC$67,1,MATCH($B98,ПОДБОР_КВ.М!$H$2:$DC$2,0))*1000,0)</f>
        <v>0</v>
      </c>
      <c r="Z98" s="616">
        <f>IF(Y98=0,0,Y98/(Вводные!$G$14*1000)-1)</f>
        <v>0</v>
      </c>
      <c r="AA98" s="617">
        <f t="shared" si="36"/>
        <v>0</v>
      </c>
      <c r="AB98" s="619">
        <f>IFERROR(INDEX(ПОДБОР_КВ.М!$H$85:$DC$85,1,MATCH($B98,ПОДБОР_КВ.М!$H$2:$DC$2,0)),0)</f>
        <v>0</v>
      </c>
      <c r="AC98" s="620">
        <f>SUM($AB$22:AB98)</f>
        <v>2181.9999999999995</v>
      </c>
      <c r="AD98" s="615">
        <f>IFERROR(INDEX(ПОДБОР_КВ.М!$H$65:$DC$65,1,MATCH($B98,ПОДБОР_КВ.М!$H$2:$DC$2,0))*1000,0)</f>
        <v>0</v>
      </c>
      <c r="AE98" s="634">
        <f>IF(AD98=0,0,AD98/(Вводные!$G$12*1000)-1)</f>
        <v>0</v>
      </c>
      <c r="AF98" s="617">
        <f t="shared" si="53"/>
        <v>0</v>
      </c>
      <c r="AG98" s="618" t="e">
        <f t="shared" si="54"/>
        <v>#DIV/0!</v>
      </c>
      <c r="AH98" s="622">
        <f t="shared" si="55"/>
        <v>0</v>
      </c>
      <c r="AI98" s="623">
        <v>0</v>
      </c>
      <c r="AJ98" s="623">
        <f t="shared" si="40"/>
        <v>0</v>
      </c>
      <c r="AK98" s="623">
        <f t="shared" si="45"/>
        <v>0</v>
      </c>
      <c r="AL98" s="623">
        <v>0</v>
      </c>
      <c r="AM98" s="624">
        <v>0</v>
      </c>
      <c r="AN98" s="625">
        <f t="shared" si="46"/>
        <v>0</v>
      </c>
      <c r="AO98" s="614" t="e">
        <f t="shared" si="56"/>
        <v>#DIV/0!</v>
      </c>
      <c r="AP98" s="623">
        <f t="shared" si="57"/>
        <v>0</v>
      </c>
      <c r="AQ98" s="624">
        <v>0</v>
      </c>
      <c r="AR98" s="625" t="e">
        <f t="shared" si="58"/>
        <v>#DIV/0!</v>
      </c>
      <c r="AS98" s="622" t="e">
        <f t="shared" si="59"/>
        <v>#DIV/0!</v>
      </c>
      <c r="AT98" s="623">
        <f t="shared" si="60"/>
        <v>0</v>
      </c>
      <c r="AU98" s="624">
        <v>0</v>
      </c>
      <c r="AV98" s="625" t="e">
        <f t="shared" si="61"/>
        <v>#DIV/0!</v>
      </c>
      <c r="AW98" s="622">
        <v>0</v>
      </c>
      <c r="AX98" s="623">
        <f t="shared" si="62"/>
        <v>0</v>
      </c>
      <c r="AY98" s="623">
        <f t="shared" si="63"/>
        <v>0</v>
      </c>
      <c r="AZ98" s="624">
        <v>0</v>
      </c>
      <c r="BA98" s="625">
        <f t="shared" si="64"/>
        <v>0</v>
      </c>
    </row>
    <row r="99" spans="1:53" ht="15.75" x14ac:dyDescent="0.25">
      <c r="A99" s="118" t="str">
        <f t="shared" si="43"/>
        <v>1Q2033</v>
      </c>
      <c r="B99" s="606">
        <f t="shared" si="47"/>
        <v>48611</v>
      </c>
      <c r="C99" s="147"/>
      <c r="D99" s="613">
        <f t="shared" si="71"/>
        <v>0</v>
      </c>
      <c r="E99" s="619">
        <f t="shared" si="65"/>
        <v>1.0913936421275139E-11</v>
      </c>
      <c r="F99" s="620">
        <f t="shared" si="66"/>
        <v>0</v>
      </c>
      <c r="G99" s="620">
        <f t="shared" si="67"/>
        <v>0</v>
      </c>
      <c r="H99" s="620">
        <f t="shared" si="68"/>
        <v>24690.999999999989</v>
      </c>
      <c r="I99" s="615">
        <f t="shared" si="69"/>
        <v>0</v>
      </c>
      <c r="J99" s="616">
        <f t="shared" si="48"/>
        <v>0</v>
      </c>
      <c r="K99" s="617">
        <f t="shared" si="70"/>
        <v>0</v>
      </c>
      <c r="L99" s="618">
        <f t="shared" si="50"/>
        <v>0</v>
      </c>
      <c r="M99" s="619">
        <f>MAX(0,ТЭП!$G$26-SUM($O$21:O98))</f>
        <v>1.0913936421275139E-11</v>
      </c>
      <c r="N99" s="620">
        <f>IFERROR(O99*ТЭП!$I$26/ТЭП!$G$26,0)</f>
        <v>0</v>
      </c>
      <c r="O99" s="620">
        <f>IFERROR(INDEX(ПОДБОР_КВ.М!$H$61:$DC$61,1,MATCH($B99,ПОДБОР_КВ.М!$H$2:$DC$2,0)),0)</f>
        <v>0</v>
      </c>
      <c r="P99" s="620">
        <f t="shared" si="51"/>
        <v>24690.999999999989</v>
      </c>
      <c r="Q99" s="615">
        <f>IFERROR(INDEX(ПОДБОР_КВ.М!$H$64:$DC$64,1,MATCH($B99,ПОДБОР_КВ.М!$H$2:$DC$2,0))*1000,0)</f>
        <v>0</v>
      </c>
      <c r="R99" s="616">
        <f>IF(Q99=0,0,Q99/(Вводные!$G$11*1000)-1)</f>
        <v>0</v>
      </c>
      <c r="S99" s="617">
        <f t="shared" si="52"/>
        <v>0</v>
      </c>
      <c r="T99" s="619">
        <f>IFERROR(INDEX(ПОДБОР_КВ.М!$H$88:$DC$88,1,MATCH($B99,ПОДБОР_КВ.М!$H$2:$DC$2,0)),0)</f>
        <v>0</v>
      </c>
      <c r="U99" s="615">
        <f>IFERROR(INDEX(ПОДБОР_КВ.М!$H$66:$DC$66,1,MATCH($B99,ПОДБОР_КВ.М!$H$2:$DC$2,0))*1000,0)</f>
        <v>0</v>
      </c>
      <c r="V99" s="616">
        <f>IF(U99=0,0,U99/(Вводные!$G$13*1000)-1)</f>
        <v>0</v>
      </c>
      <c r="W99" s="617">
        <f t="shared" si="32"/>
        <v>0</v>
      </c>
      <c r="X99" s="619">
        <f>IFERROR(INDEX(ПОДБОР_КВ.М!$H$91:$DC$91,1,MATCH($B99,ПОДБОР_КВ.М!$H$2:$DC$2,0)),0)</f>
        <v>0</v>
      </c>
      <c r="Y99" s="615">
        <f>IFERROR(INDEX(ПОДБОР_КВ.М!$H$67:$DC$67,1,MATCH($B99,ПОДБОР_КВ.М!$H$2:$DC$2,0))*1000,0)</f>
        <v>0</v>
      </c>
      <c r="Z99" s="616">
        <f>IF(Y99=0,0,Y99/(Вводные!$G$14*1000)-1)</f>
        <v>0</v>
      </c>
      <c r="AA99" s="617">
        <f t="shared" si="36"/>
        <v>0</v>
      </c>
      <c r="AB99" s="619">
        <f>IFERROR(INDEX(ПОДБОР_КВ.М!$H$85:$DC$85,1,MATCH($B99,ПОДБОР_КВ.М!$H$2:$DC$2,0)),0)</f>
        <v>0</v>
      </c>
      <c r="AC99" s="620">
        <f>SUM($AB$22:AB99)</f>
        <v>2181.9999999999995</v>
      </c>
      <c r="AD99" s="615">
        <f>IFERROR(INDEX(ПОДБОР_КВ.М!$H$65:$DC$65,1,MATCH($B99,ПОДБОР_КВ.М!$H$2:$DC$2,0))*1000,0)</f>
        <v>0</v>
      </c>
      <c r="AE99" s="634">
        <f>IF(AD99=0,0,AD99/(Вводные!$G$12*1000)-1)</f>
        <v>0</v>
      </c>
      <c r="AF99" s="617">
        <f t="shared" si="53"/>
        <v>0</v>
      </c>
      <c r="AG99" s="618" t="e">
        <f t="shared" si="54"/>
        <v>#DIV/0!</v>
      </c>
      <c r="AH99" s="622">
        <f t="shared" si="55"/>
        <v>0</v>
      </c>
      <c r="AI99" s="623">
        <v>0</v>
      </c>
      <c r="AJ99" s="623">
        <f t="shared" si="40"/>
        <v>0</v>
      </c>
      <c r="AK99" s="623">
        <f t="shared" si="45"/>
        <v>0</v>
      </c>
      <c r="AL99" s="623">
        <v>0</v>
      </c>
      <c r="AM99" s="624">
        <v>0</v>
      </c>
      <c r="AN99" s="625">
        <f t="shared" si="46"/>
        <v>0</v>
      </c>
      <c r="AO99" s="614" t="e">
        <f t="shared" si="56"/>
        <v>#DIV/0!</v>
      </c>
      <c r="AP99" s="623">
        <f t="shared" si="57"/>
        <v>0</v>
      </c>
      <c r="AQ99" s="624">
        <v>0</v>
      </c>
      <c r="AR99" s="625" t="e">
        <f t="shared" si="58"/>
        <v>#DIV/0!</v>
      </c>
      <c r="AS99" s="622" t="e">
        <f t="shared" si="59"/>
        <v>#DIV/0!</v>
      </c>
      <c r="AT99" s="623">
        <f t="shared" si="60"/>
        <v>0</v>
      </c>
      <c r="AU99" s="624">
        <v>0</v>
      </c>
      <c r="AV99" s="625" t="e">
        <f t="shared" si="61"/>
        <v>#DIV/0!</v>
      </c>
      <c r="AW99" s="622">
        <v>0</v>
      </c>
      <c r="AX99" s="623">
        <f t="shared" si="62"/>
        <v>0</v>
      </c>
      <c r="AY99" s="623">
        <f t="shared" si="63"/>
        <v>0</v>
      </c>
      <c r="AZ99" s="624">
        <v>0</v>
      </c>
      <c r="BA99" s="625">
        <f t="shared" si="64"/>
        <v>0</v>
      </c>
    </row>
    <row r="100" spans="1:53" ht="15.75" x14ac:dyDescent="0.25">
      <c r="A100" s="118" t="str">
        <f t="shared" si="43"/>
        <v>1Q2033</v>
      </c>
      <c r="B100" s="606">
        <f t="shared" si="47"/>
        <v>48639</v>
      </c>
      <c r="C100" s="147"/>
      <c r="D100" s="613">
        <f t="shared" si="71"/>
        <v>0</v>
      </c>
      <c r="E100" s="619">
        <f t="shared" si="65"/>
        <v>1.0913936421275139E-11</v>
      </c>
      <c r="F100" s="620">
        <f t="shared" si="66"/>
        <v>0</v>
      </c>
      <c r="G100" s="620">
        <f t="shared" si="67"/>
        <v>0</v>
      </c>
      <c r="H100" s="620">
        <f t="shared" si="68"/>
        <v>24690.999999999989</v>
      </c>
      <c r="I100" s="615">
        <f t="shared" si="69"/>
        <v>0</v>
      </c>
      <c r="J100" s="616">
        <f t="shared" si="48"/>
        <v>0</v>
      </c>
      <c r="K100" s="617">
        <f t="shared" si="70"/>
        <v>0</v>
      </c>
      <c r="L100" s="618">
        <f t="shared" si="50"/>
        <v>0</v>
      </c>
      <c r="M100" s="619">
        <f>MAX(0,ТЭП!$G$26-SUM($O$21:O99))</f>
        <v>1.0913936421275139E-11</v>
      </c>
      <c r="N100" s="620">
        <f>IFERROR(O100*ТЭП!$I$26/ТЭП!$G$26,0)</f>
        <v>0</v>
      </c>
      <c r="O100" s="620">
        <f>IFERROR(INDEX(ПОДБОР_КВ.М!$H$61:$DC$61,1,MATCH($B100,ПОДБОР_КВ.М!$H$2:$DC$2,0)),0)</f>
        <v>0</v>
      </c>
      <c r="P100" s="620">
        <f t="shared" si="51"/>
        <v>24690.999999999989</v>
      </c>
      <c r="Q100" s="615">
        <f>IFERROR(INDEX(ПОДБОР_КВ.М!$H$64:$DC$64,1,MATCH($B100,ПОДБОР_КВ.М!$H$2:$DC$2,0))*1000,0)</f>
        <v>0</v>
      </c>
      <c r="R100" s="616">
        <f>IF(Q100=0,0,Q100/(Вводные!$G$11*1000)-1)</f>
        <v>0</v>
      </c>
      <c r="S100" s="617">
        <f t="shared" si="52"/>
        <v>0</v>
      </c>
      <c r="T100" s="619">
        <f>IFERROR(INDEX(ПОДБОР_КВ.М!$H$88:$DC$88,1,MATCH($B100,ПОДБОР_КВ.М!$H$2:$DC$2,0)),0)</f>
        <v>0</v>
      </c>
      <c r="U100" s="615">
        <f>IFERROR(INDEX(ПОДБОР_КВ.М!$H$66:$DC$66,1,MATCH($B100,ПОДБОР_КВ.М!$H$2:$DC$2,0))*1000,0)</f>
        <v>0</v>
      </c>
      <c r="V100" s="616">
        <f>IF(U100=0,0,U100/(Вводные!$G$13*1000)-1)</f>
        <v>0</v>
      </c>
      <c r="W100" s="617">
        <f t="shared" si="32"/>
        <v>0</v>
      </c>
      <c r="X100" s="619">
        <f>IFERROR(INDEX(ПОДБОР_КВ.М!$H$91:$DC$91,1,MATCH($B100,ПОДБОР_КВ.М!$H$2:$DC$2,0)),0)</f>
        <v>0</v>
      </c>
      <c r="Y100" s="615">
        <f>IFERROR(INDEX(ПОДБОР_КВ.М!$H$67:$DC$67,1,MATCH($B100,ПОДБОР_КВ.М!$H$2:$DC$2,0))*1000,0)</f>
        <v>0</v>
      </c>
      <c r="Z100" s="616">
        <f>IF(Y100=0,0,Y100/(Вводные!$G$14*1000)-1)</f>
        <v>0</v>
      </c>
      <c r="AA100" s="617">
        <f t="shared" si="36"/>
        <v>0</v>
      </c>
      <c r="AB100" s="619">
        <f>IFERROR(INDEX(ПОДБОР_КВ.М!$H$85:$DC$85,1,MATCH($B100,ПОДБОР_КВ.М!$H$2:$DC$2,0)),0)</f>
        <v>0</v>
      </c>
      <c r="AC100" s="620">
        <f>SUM($AB$22:AB100)</f>
        <v>2181.9999999999995</v>
      </c>
      <c r="AD100" s="615">
        <f>IFERROR(INDEX(ПОДБОР_КВ.М!$H$65:$DC$65,1,MATCH($B100,ПОДБОР_КВ.М!$H$2:$DC$2,0))*1000,0)</f>
        <v>0</v>
      </c>
      <c r="AE100" s="634">
        <f>IF(AD100=0,0,AD100/(Вводные!$G$12*1000)-1)</f>
        <v>0</v>
      </c>
      <c r="AF100" s="617">
        <f t="shared" si="53"/>
        <v>0</v>
      </c>
      <c r="AG100" s="618" t="e">
        <f t="shared" si="54"/>
        <v>#DIV/0!</v>
      </c>
      <c r="AH100" s="622">
        <f t="shared" si="55"/>
        <v>0</v>
      </c>
      <c r="AI100" s="623">
        <v>0</v>
      </c>
      <c r="AJ100" s="623">
        <f t="shared" si="40"/>
        <v>0</v>
      </c>
      <c r="AK100" s="623">
        <f t="shared" si="45"/>
        <v>0</v>
      </c>
      <c r="AL100" s="623">
        <v>0</v>
      </c>
      <c r="AM100" s="624">
        <v>0</v>
      </c>
      <c r="AN100" s="625">
        <f t="shared" si="46"/>
        <v>0</v>
      </c>
      <c r="AO100" s="614" t="e">
        <f t="shared" si="56"/>
        <v>#DIV/0!</v>
      </c>
      <c r="AP100" s="623">
        <f t="shared" si="57"/>
        <v>0</v>
      </c>
      <c r="AQ100" s="624">
        <v>0</v>
      </c>
      <c r="AR100" s="625" t="e">
        <f t="shared" si="58"/>
        <v>#DIV/0!</v>
      </c>
      <c r="AS100" s="622" t="e">
        <f t="shared" si="59"/>
        <v>#DIV/0!</v>
      </c>
      <c r="AT100" s="623">
        <f t="shared" si="60"/>
        <v>0</v>
      </c>
      <c r="AU100" s="624">
        <v>0</v>
      </c>
      <c r="AV100" s="625" t="e">
        <f t="shared" si="61"/>
        <v>#DIV/0!</v>
      </c>
      <c r="AW100" s="622">
        <v>0</v>
      </c>
      <c r="AX100" s="623">
        <f t="shared" si="62"/>
        <v>0</v>
      </c>
      <c r="AY100" s="623">
        <f t="shared" si="63"/>
        <v>0</v>
      </c>
      <c r="AZ100" s="624">
        <v>0</v>
      </c>
      <c r="BA100" s="625">
        <f t="shared" si="64"/>
        <v>0</v>
      </c>
    </row>
    <row r="101" spans="1:53" ht="15.75" x14ac:dyDescent="0.25">
      <c r="A101" s="118" t="str">
        <f t="shared" si="43"/>
        <v>2Q2033</v>
      </c>
      <c r="B101" s="606">
        <f t="shared" si="47"/>
        <v>48670</v>
      </c>
      <c r="C101" s="147"/>
      <c r="D101" s="613">
        <f t="shared" si="71"/>
        <v>0</v>
      </c>
      <c r="E101" s="619">
        <f t="shared" si="65"/>
        <v>1.0913936421275139E-11</v>
      </c>
      <c r="F101" s="620">
        <f t="shared" si="66"/>
        <v>0</v>
      </c>
      <c r="G101" s="620">
        <f t="shared" si="67"/>
        <v>0</v>
      </c>
      <c r="H101" s="620">
        <f t="shared" si="68"/>
        <v>24690.999999999989</v>
      </c>
      <c r="I101" s="615">
        <f t="shared" si="69"/>
        <v>0</v>
      </c>
      <c r="J101" s="616">
        <f t="shared" si="48"/>
        <v>0</v>
      </c>
      <c r="K101" s="617">
        <f t="shared" si="70"/>
        <v>0</v>
      </c>
      <c r="L101" s="618">
        <f t="shared" si="50"/>
        <v>0</v>
      </c>
      <c r="M101" s="619">
        <f>MAX(0,ТЭП!$G$26-SUM($O$21:O100))</f>
        <v>1.0913936421275139E-11</v>
      </c>
      <c r="N101" s="620">
        <f>IFERROR(O101*ТЭП!$I$26/ТЭП!$G$26,0)</f>
        <v>0</v>
      </c>
      <c r="O101" s="620">
        <f>IFERROR(INDEX(ПОДБОР_КВ.М!$H$61:$DC$61,1,MATCH($B101,ПОДБОР_КВ.М!$H$2:$DC$2,0)),0)</f>
        <v>0</v>
      </c>
      <c r="P101" s="620">
        <f t="shared" si="51"/>
        <v>24690.999999999989</v>
      </c>
      <c r="Q101" s="615">
        <f>IFERROR(INDEX(ПОДБОР_КВ.М!$H$64:$DC$64,1,MATCH($B101,ПОДБОР_КВ.М!$H$2:$DC$2,0))*1000,0)</f>
        <v>0</v>
      </c>
      <c r="R101" s="616">
        <f>IF(Q101=0,0,Q101/(Вводные!$G$11*1000)-1)</f>
        <v>0</v>
      </c>
      <c r="S101" s="617">
        <f t="shared" si="52"/>
        <v>0</v>
      </c>
      <c r="T101" s="619">
        <f>IFERROR(INDEX(ПОДБОР_КВ.М!$H$88:$DC$88,1,MATCH($B101,ПОДБОР_КВ.М!$H$2:$DC$2,0)),0)</f>
        <v>0</v>
      </c>
      <c r="U101" s="615">
        <f>IFERROR(INDEX(ПОДБОР_КВ.М!$H$66:$DC$66,1,MATCH($B101,ПОДБОР_КВ.М!$H$2:$DC$2,0))*1000,0)</f>
        <v>0</v>
      </c>
      <c r="V101" s="616">
        <f>IF(U101=0,0,U101/(Вводные!$G$13*1000)-1)</f>
        <v>0</v>
      </c>
      <c r="W101" s="617">
        <f t="shared" si="32"/>
        <v>0</v>
      </c>
      <c r="X101" s="619">
        <f>IFERROR(INDEX(ПОДБОР_КВ.М!$H$91:$DC$91,1,MATCH($B101,ПОДБОР_КВ.М!$H$2:$DC$2,0)),0)</f>
        <v>0</v>
      </c>
      <c r="Y101" s="615">
        <f>IFERROR(INDEX(ПОДБОР_КВ.М!$H$67:$DC$67,1,MATCH($B101,ПОДБОР_КВ.М!$H$2:$DC$2,0))*1000,0)</f>
        <v>0</v>
      </c>
      <c r="Z101" s="616">
        <f>IF(Y101=0,0,Y101/(Вводные!$G$14*1000)-1)</f>
        <v>0</v>
      </c>
      <c r="AA101" s="617">
        <f t="shared" si="36"/>
        <v>0</v>
      </c>
      <c r="AB101" s="619">
        <f>IFERROR(INDEX(ПОДБОР_КВ.М!$H$85:$DC$85,1,MATCH($B101,ПОДБОР_КВ.М!$H$2:$DC$2,0)),0)</f>
        <v>0</v>
      </c>
      <c r="AC101" s="620">
        <f>SUM($AB$22:AB101)</f>
        <v>2181.9999999999995</v>
      </c>
      <c r="AD101" s="615">
        <f>IFERROR(INDEX(ПОДБОР_КВ.М!$H$65:$DC$65,1,MATCH($B101,ПОДБОР_КВ.М!$H$2:$DC$2,0))*1000,0)</f>
        <v>0</v>
      </c>
      <c r="AE101" s="634">
        <f>IF(AD101=0,0,AD101/(Вводные!$G$12*1000)-1)</f>
        <v>0</v>
      </c>
      <c r="AF101" s="617">
        <f t="shared" si="53"/>
        <v>0</v>
      </c>
      <c r="AG101" s="618" t="e">
        <f t="shared" si="54"/>
        <v>#DIV/0!</v>
      </c>
      <c r="AH101" s="622">
        <f t="shared" si="55"/>
        <v>0</v>
      </c>
      <c r="AI101" s="623">
        <v>0</v>
      </c>
      <c r="AJ101" s="623">
        <f t="shared" si="40"/>
        <v>0</v>
      </c>
      <c r="AK101" s="623">
        <f t="shared" si="45"/>
        <v>0</v>
      </c>
      <c r="AL101" s="623">
        <v>0</v>
      </c>
      <c r="AM101" s="624">
        <v>0</v>
      </c>
      <c r="AN101" s="625">
        <f t="shared" si="46"/>
        <v>0</v>
      </c>
      <c r="AO101" s="614" t="e">
        <f t="shared" si="56"/>
        <v>#DIV/0!</v>
      </c>
      <c r="AP101" s="623">
        <f t="shared" si="57"/>
        <v>0</v>
      </c>
      <c r="AQ101" s="624">
        <v>0</v>
      </c>
      <c r="AR101" s="625" t="e">
        <f t="shared" si="58"/>
        <v>#DIV/0!</v>
      </c>
      <c r="AS101" s="622" t="e">
        <f t="shared" si="59"/>
        <v>#DIV/0!</v>
      </c>
      <c r="AT101" s="623">
        <f t="shared" si="60"/>
        <v>0</v>
      </c>
      <c r="AU101" s="624">
        <v>0</v>
      </c>
      <c r="AV101" s="625" t="e">
        <f t="shared" si="61"/>
        <v>#DIV/0!</v>
      </c>
      <c r="AW101" s="622">
        <v>0</v>
      </c>
      <c r="AX101" s="623">
        <f t="shared" si="62"/>
        <v>0</v>
      </c>
      <c r="AY101" s="623">
        <f t="shared" si="63"/>
        <v>0</v>
      </c>
      <c r="AZ101" s="624">
        <v>0</v>
      </c>
      <c r="BA101" s="625">
        <f t="shared" si="64"/>
        <v>0</v>
      </c>
    </row>
    <row r="102" spans="1:53" ht="15.75" x14ac:dyDescent="0.25">
      <c r="A102" s="118" t="str">
        <f t="shared" si="43"/>
        <v>2Q2033</v>
      </c>
      <c r="B102" s="606">
        <f t="shared" si="47"/>
        <v>48700</v>
      </c>
      <c r="C102" s="147"/>
      <c r="D102" s="613">
        <f t="shared" si="71"/>
        <v>0</v>
      </c>
      <c r="E102" s="619">
        <f t="shared" si="65"/>
        <v>1.0913936421275139E-11</v>
      </c>
      <c r="F102" s="620">
        <f t="shared" si="66"/>
        <v>0</v>
      </c>
      <c r="G102" s="620">
        <f t="shared" si="67"/>
        <v>0</v>
      </c>
      <c r="H102" s="620">
        <f t="shared" si="68"/>
        <v>24690.999999999989</v>
      </c>
      <c r="I102" s="615">
        <f t="shared" si="69"/>
        <v>0</v>
      </c>
      <c r="J102" s="616">
        <f t="shared" si="48"/>
        <v>0</v>
      </c>
      <c r="K102" s="617">
        <f t="shared" si="70"/>
        <v>0</v>
      </c>
      <c r="L102" s="618">
        <f t="shared" si="50"/>
        <v>0</v>
      </c>
      <c r="M102" s="619">
        <f>MAX(0,ТЭП!$G$26-SUM($O$21:O101))</f>
        <v>1.0913936421275139E-11</v>
      </c>
      <c r="N102" s="620">
        <f>IFERROR(O102*ТЭП!$I$26/ТЭП!$G$26,0)</f>
        <v>0</v>
      </c>
      <c r="O102" s="620">
        <f>IFERROR(INDEX(ПОДБОР_КВ.М!$H$61:$DC$61,1,MATCH($B102,ПОДБОР_КВ.М!$H$2:$DC$2,0)),0)</f>
        <v>0</v>
      </c>
      <c r="P102" s="620">
        <f t="shared" si="51"/>
        <v>24690.999999999989</v>
      </c>
      <c r="Q102" s="615">
        <f>IFERROR(INDEX(ПОДБОР_КВ.М!$H$64:$DC$64,1,MATCH($B102,ПОДБОР_КВ.М!$H$2:$DC$2,0))*1000,0)</f>
        <v>0</v>
      </c>
      <c r="R102" s="616">
        <f>IF(Q102=0,0,Q102/(Вводные!$G$11*1000)-1)</f>
        <v>0</v>
      </c>
      <c r="S102" s="617">
        <f t="shared" si="52"/>
        <v>0</v>
      </c>
      <c r="T102" s="619">
        <f>IFERROR(INDEX(ПОДБОР_КВ.М!$H$88:$DC$88,1,MATCH($B102,ПОДБОР_КВ.М!$H$2:$DC$2,0)),0)</f>
        <v>0</v>
      </c>
      <c r="U102" s="615">
        <f>IFERROR(INDEX(ПОДБОР_КВ.М!$H$66:$DC$66,1,MATCH($B102,ПОДБОР_КВ.М!$H$2:$DC$2,0))*1000,0)</f>
        <v>0</v>
      </c>
      <c r="V102" s="616">
        <f>IF(U102=0,0,U102/(Вводные!$G$13*1000)-1)</f>
        <v>0</v>
      </c>
      <c r="W102" s="617">
        <f t="shared" si="32"/>
        <v>0</v>
      </c>
      <c r="X102" s="619">
        <f>IFERROR(INDEX(ПОДБОР_КВ.М!$H$91:$DC$91,1,MATCH($B102,ПОДБОР_КВ.М!$H$2:$DC$2,0)),0)</f>
        <v>0</v>
      </c>
      <c r="Y102" s="615">
        <f>IFERROR(INDEX(ПОДБОР_КВ.М!$H$67:$DC$67,1,MATCH($B102,ПОДБОР_КВ.М!$H$2:$DC$2,0))*1000,0)</f>
        <v>0</v>
      </c>
      <c r="Z102" s="616">
        <f>IF(Y102=0,0,Y102/(Вводные!$G$14*1000)-1)</f>
        <v>0</v>
      </c>
      <c r="AA102" s="617">
        <f t="shared" si="36"/>
        <v>0</v>
      </c>
      <c r="AB102" s="619">
        <f>IFERROR(INDEX(ПОДБОР_КВ.М!$H$85:$DC$85,1,MATCH($B102,ПОДБОР_КВ.М!$H$2:$DC$2,0)),0)</f>
        <v>0</v>
      </c>
      <c r="AC102" s="620">
        <f>SUM($AB$22:AB102)</f>
        <v>2181.9999999999995</v>
      </c>
      <c r="AD102" s="615">
        <f>IFERROR(INDEX(ПОДБОР_КВ.М!$H$65:$DC$65,1,MATCH($B102,ПОДБОР_КВ.М!$H$2:$DC$2,0))*1000,0)</f>
        <v>0</v>
      </c>
      <c r="AE102" s="634">
        <f>IF(AD102=0,0,AD102/(Вводные!$G$12*1000)-1)</f>
        <v>0</v>
      </c>
      <c r="AF102" s="617">
        <f t="shared" si="53"/>
        <v>0</v>
      </c>
      <c r="AG102" s="618" t="e">
        <f t="shared" si="54"/>
        <v>#DIV/0!</v>
      </c>
      <c r="AH102" s="622">
        <f t="shared" si="55"/>
        <v>0</v>
      </c>
      <c r="AI102" s="623">
        <v>0</v>
      </c>
      <c r="AJ102" s="623">
        <f t="shared" si="40"/>
        <v>0</v>
      </c>
      <c r="AK102" s="623">
        <f t="shared" si="45"/>
        <v>0</v>
      </c>
      <c r="AL102" s="623">
        <v>0</v>
      </c>
      <c r="AM102" s="624">
        <v>0</v>
      </c>
      <c r="AN102" s="625">
        <f t="shared" si="46"/>
        <v>0</v>
      </c>
      <c r="AO102" s="614" t="e">
        <f t="shared" si="56"/>
        <v>#DIV/0!</v>
      </c>
      <c r="AP102" s="623">
        <f t="shared" si="57"/>
        <v>0</v>
      </c>
      <c r="AQ102" s="624">
        <v>0</v>
      </c>
      <c r="AR102" s="625" t="e">
        <f t="shared" si="58"/>
        <v>#DIV/0!</v>
      </c>
      <c r="AS102" s="622" t="e">
        <f t="shared" si="59"/>
        <v>#DIV/0!</v>
      </c>
      <c r="AT102" s="623">
        <f t="shared" si="60"/>
        <v>0</v>
      </c>
      <c r="AU102" s="624">
        <v>0</v>
      </c>
      <c r="AV102" s="625" t="e">
        <f t="shared" si="61"/>
        <v>#DIV/0!</v>
      </c>
      <c r="AW102" s="622">
        <v>0</v>
      </c>
      <c r="AX102" s="623">
        <f t="shared" si="62"/>
        <v>0</v>
      </c>
      <c r="AY102" s="623">
        <f t="shared" si="63"/>
        <v>0</v>
      </c>
      <c r="AZ102" s="624">
        <v>0</v>
      </c>
      <c r="BA102" s="625">
        <f t="shared" si="64"/>
        <v>0</v>
      </c>
    </row>
    <row r="103" spans="1:53" ht="15.75" x14ac:dyDescent="0.25">
      <c r="A103" s="118" t="str">
        <f t="shared" si="43"/>
        <v>2Q2033</v>
      </c>
      <c r="B103" s="606">
        <f t="shared" si="47"/>
        <v>48731</v>
      </c>
      <c r="C103" s="147"/>
      <c r="D103" s="613">
        <f t="shared" si="71"/>
        <v>0</v>
      </c>
      <c r="E103" s="619">
        <f t="shared" si="65"/>
        <v>1.0913936421275139E-11</v>
      </c>
      <c r="F103" s="620">
        <f t="shared" si="66"/>
        <v>0</v>
      </c>
      <c r="G103" s="620">
        <f t="shared" si="67"/>
        <v>0</v>
      </c>
      <c r="H103" s="620">
        <f t="shared" si="68"/>
        <v>24690.999999999989</v>
      </c>
      <c r="I103" s="615">
        <f t="shared" si="69"/>
        <v>0</v>
      </c>
      <c r="J103" s="616">
        <f t="shared" si="48"/>
        <v>0</v>
      </c>
      <c r="K103" s="617">
        <f t="shared" si="70"/>
        <v>0</v>
      </c>
      <c r="L103" s="618">
        <f t="shared" si="50"/>
        <v>0</v>
      </c>
      <c r="M103" s="619">
        <f>MAX(0,ТЭП!$G$26-SUM($O$21:O102))</f>
        <v>1.0913936421275139E-11</v>
      </c>
      <c r="N103" s="620">
        <f>IFERROR(O103*ТЭП!$I$26/ТЭП!$G$26,0)</f>
        <v>0</v>
      </c>
      <c r="O103" s="620">
        <f>IFERROR(INDEX(ПОДБОР_КВ.М!$H$61:$DC$61,1,MATCH($B103,ПОДБОР_КВ.М!$H$2:$DC$2,0)),0)</f>
        <v>0</v>
      </c>
      <c r="P103" s="620">
        <f t="shared" si="51"/>
        <v>24690.999999999989</v>
      </c>
      <c r="Q103" s="615">
        <f>IFERROR(INDEX(ПОДБОР_КВ.М!$H$64:$DC$64,1,MATCH($B103,ПОДБОР_КВ.М!$H$2:$DC$2,0))*1000,0)</f>
        <v>0</v>
      </c>
      <c r="R103" s="616">
        <f>IF(Q103=0,0,Q103/(Вводные!$G$11*1000)-1)</f>
        <v>0</v>
      </c>
      <c r="S103" s="617">
        <f t="shared" si="52"/>
        <v>0</v>
      </c>
      <c r="T103" s="619">
        <f>IFERROR(INDEX(ПОДБОР_КВ.М!$H$88:$DC$88,1,MATCH($B103,ПОДБОР_КВ.М!$H$2:$DC$2,0)),0)</f>
        <v>0</v>
      </c>
      <c r="U103" s="615">
        <f>IFERROR(INDEX(ПОДБОР_КВ.М!$H$66:$DC$66,1,MATCH($B103,ПОДБОР_КВ.М!$H$2:$DC$2,0))*1000,0)</f>
        <v>0</v>
      </c>
      <c r="V103" s="616">
        <f>IF(U103=0,0,U103/(Вводные!$G$13*1000)-1)</f>
        <v>0</v>
      </c>
      <c r="W103" s="617">
        <f t="shared" si="32"/>
        <v>0</v>
      </c>
      <c r="X103" s="619">
        <f>IFERROR(INDEX(ПОДБОР_КВ.М!$H$91:$DC$91,1,MATCH($B103,ПОДБОР_КВ.М!$H$2:$DC$2,0)),0)</f>
        <v>0</v>
      </c>
      <c r="Y103" s="615">
        <f>IFERROR(INDEX(ПОДБОР_КВ.М!$H$67:$DC$67,1,MATCH($B103,ПОДБОР_КВ.М!$H$2:$DC$2,0))*1000,0)</f>
        <v>0</v>
      </c>
      <c r="Z103" s="616">
        <f>IF(Y103=0,0,Y103/(Вводные!$G$14*1000)-1)</f>
        <v>0</v>
      </c>
      <c r="AA103" s="617">
        <f t="shared" si="36"/>
        <v>0</v>
      </c>
      <c r="AB103" s="619">
        <f>IFERROR(INDEX(ПОДБОР_КВ.М!$H$85:$DC$85,1,MATCH($B103,ПОДБОР_КВ.М!$H$2:$DC$2,0)),0)</f>
        <v>0</v>
      </c>
      <c r="AC103" s="620">
        <f>SUM($AB$22:AB103)</f>
        <v>2181.9999999999995</v>
      </c>
      <c r="AD103" s="615">
        <f>IFERROR(INDEX(ПОДБОР_КВ.М!$H$65:$DC$65,1,MATCH($B103,ПОДБОР_КВ.М!$H$2:$DC$2,0))*1000,0)</f>
        <v>0</v>
      </c>
      <c r="AE103" s="634">
        <f>IF(AD103=0,0,AD103/(Вводные!$G$12*1000)-1)</f>
        <v>0</v>
      </c>
      <c r="AF103" s="617">
        <f t="shared" si="53"/>
        <v>0</v>
      </c>
      <c r="AG103" s="618" t="e">
        <f t="shared" si="54"/>
        <v>#DIV/0!</v>
      </c>
      <c r="AH103" s="622">
        <f t="shared" si="55"/>
        <v>0</v>
      </c>
      <c r="AI103" s="623">
        <v>0</v>
      </c>
      <c r="AJ103" s="623">
        <f t="shared" si="40"/>
        <v>0</v>
      </c>
      <c r="AK103" s="623">
        <f t="shared" si="45"/>
        <v>0</v>
      </c>
      <c r="AL103" s="623">
        <v>0</v>
      </c>
      <c r="AM103" s="624">
        <v>0</v>
      </c>
      <c r="AN103" s="625">
        <f t="shared" si="46"/>
        <v>0</v>
      </c>
      <c r="AO103" s="614" t="e">
        <f t="shared" si="56"/>
        <v>#DIV/0!</v>
      </c>
      <c r="AP103" s="623">
        <f t="shared" si="57"/>
        <v>0</v>
      </c>
      <c r="AQ103" s="624">
        <v>0</v>
      </c>
      <c r="AR103" s="625" t="e">
        <f t="shared" si="58"/>
        <v>#DIV/0!</v>
      </c>
      <c r="AS103" s="622" t="e">
        <f t="shared" si="59"/>
        <v>#DIV/0!</v>
      </c>
      <c r="AT103" s="623">
        <f t="shared" si="60"/>
        <v>0</v>
      </c>
      <c r="AU103" s="624">
        <v>0</v>
      </c>
      <c r="AV103" s="625" t="e">
        <f t="shared" si="61"/>
        <v>#DIV/0!</v>
      </c>
      <c r="AW103" s="622">
        <v>0</v>
      </c>
      <c r="AX103" s="623">
        <f t="shared" si="62"/>
        <v>0</v>
      </c>
      <c r="AY103" s="623">
        <f t="shared" si="63"/>
        <v>0</v>
      </c>
      <c r="AZ103" s="624">
        <v>0</v>
      </c>
      <c r="BA103" s="625">
        <f t="shared" si="64"/>
        <v>0</v>
      </c>
    </row>
    <row r="104" spans="1:53" ht="15.75" x14ac:dyDescent="0.25">
      <c r="A104" s="118" t="str">
        <f t="shared" si="43"/>
        <v>3Q2033</v>
      </c>
      <c r="B104" s="606">
        <f t="shared" si="47"/>
        <v>48761</v>
      </c>
      <c r="C104" s="147"/>
      <c r="D104" s="613">
        <f t="shared" si="71"/>
        <v>0</v>
      </c>
      <c r="E104" s="619">
        <f t="shared" si="65"/>
        <v>1.0913936421275139E-11</v>
      </c>
      <c r="F104" s="620">
        <f t="shared" si="66"/>
        <v>0</v>
      </c>
      <c r="G104" s="620">
        <f t="shared" si="67"/>
        <v>0</v>
      </c>
      <c r="H104" s="620">
        <f t="shared" si="68"/>
        <v>24690.999999999989</v>
      </c>
      <c r="I104" s="615">
        <f t="shared" si="69"/>
        <v>0</v>
      </c>
      <c r="J104" s="616">
        <f t="shared" si="48"/>
        <v>0</v>
      </c>
      <c r="K104" s="617">
        <f t="shared" si="70"/>
        <v>0</v>
      </c>
      <c r="L104" s="618">
        <f t="shared" si="50"/>
        <v>0</v>
      </c>
      <c r="M104" s="619">
        <f>MAX(0,ТЭП!$G$26-SUM($O$21:O103))</f>
        <v>1.0913936421275139E-11</v>
      </c>
      <c r="N104" s="620">
        <f>IFERROR(O104*ТЭП!$I$26/ТЭП!$G$26,0)</f>
        <v>0</v>
      </c>
      <c r="O104" s="620">
        <f>IFERROR(INDEX(ПОДБОР_КВ.М!$H$61:$DC$61,1,MATCH($B104,ПОДБОР_КВ.М!$H$2:$DC$2,0)),0)</f>
        <v>0</v>
      </c>
      <c r="P104" s="620">
        <f t="shared" si="51"/>
        <v>24690.999999999989</v>
      </c>
      <c r="Q104" s="615">
        <f>IFERROR(INDEX(ПОДБОР_КВ.М!$H$64:$DC$64,1,MATCH($B104,ПОДБОР_КВ.М!$H$2:$DC$2,0))*1000,0)</f>
        <v>0</v>
      </c>
      <c r="R104" s="616">
        <f>IF(Q104=0,0,Q104/(Вводные!$G$11*1000)-1)</f>
        <v>0</v>
      </c>
      <c r="S104" s="617">
        <f t="shared" si="52"/>
        <v>0</v>
      </c>
      <c r="T104" s="619">
        <f>IFERROR(INDEX(ПОДБОР_КВ.М!$H$88:$DC$88,1,MATCH($B104,ПОДБОР_КВ.М!$H$2:$DC$2,0)),0)</f>
        <v>0</v>
      </c>
      <c r="U104" s="615">
        <f>IFERROR(INDEX(ПОДБОР_КВ.М!$H$66:$DC$66,1,MATCH($B104,ПОДБОР_КВ.М!$H$2:$DC$2,0))*1000,0)</f>
        <v>0</v>
      </c>
      <c r="V104" s="616">
        <f>IF(U104=0,0,U104/(Вводные!$G$13*1000)-1)</f>
        <v>0</v>
      </c>
      <c r="W104" s="617">
        <f t="shared" si="32"/>
        <v>0</v>
      </c>
      <c r="X104" s="619">
        <f>IFERROR(INDEX(ПОДБОР_КВ.М!$H$91:$DC$91,1,MATCH($B104,ПОДБОР_КВ.М!$H$2:$DC$2,0)),0)</f>
        <v>0</v>
      </c>
      <c r="Y104" s="615">
        <f>IFERROR(INDEX(ПОДБОР_КВ.М!$H$67:$DC$67,1,MATCH($B104,ПОДБОР_КВ.М!$H$2:$DC$2,0))*1000,0)</f>
        <v>0</v>
      </c>
      <c r="Z104" s="616">
        <f>IF(Y104=0,0,Y104/(Вводные!$G$14*1000)-1)</f>
        <v>0</v>
      </c>
      <c r="AA104" s="617">
        <f t="shared" si="36"/>
        <v>0</v>
      </c>
      <c r="AB104" s="619">
        <f>IFERROR(INDEX(ПОДБОР_КВ.М!$H$85:$DC$85,1,MATCH($B104,ПОДБОР_КВ.М!$H$2:$DC$2,0)),0)</f>
        <v>0</v>
      </c>
      <c r="AC104" s="620">
        <f>SUM($AB$22:AB104)</f>
        <v>2181.9999999999995</v>
      </c>
      <c r="AD104" s="615">
        <f>IFERROR(INDEX(ПОДБОР_КВ.М!$H$65:$DC$65,1,MATCH($B104,ПОДБОР_КВ.М!$H$2:$DC$2,0))*1000,0)</f>
        <v>0</v>
      </c>
      <c r="AE104" s="634">
        <f>IF(AD104=0,0,AD104/(Вводные!$G$12*1000)-1)</f>
        <v>0</v>
      </c>
      <c r="AF104" s="617">
        <f t="shared" si="53"/>
        <v>0</v>
      </c>
      <c r="AG104" s="618" t="e">
        <f t="shared" si="54"/>
        <v>#DIV/0!</v>
      </c>
      <c r="AH104" s="622">
        <f t="shared" si="55"/>
        <v>0</v>
      </c>
      <c r="AI104" s="623">
        <v>0</v>
      </c>
      <c r="AJ104" s="623">
        <f t="shared" si="40"/>
        <v>0</v>
      </c>
      <c r="AK104" s="623">
        <f t="shared" si="45"/>
        <v>0</v>
      </c>
      <c r="AL104" s="623">
        <v>0</v>
      </c>
      <c r="AM104" s="624">
        <v>0</v>
      </c>
      <c r="AN104" s="625">
        <f t="shared" si="46"/>
        <v>0</v>
      </c>
      <c r="AO104" s="614" t="e">
        <f t="shared" si="56"/>
        <v>#DIV/0!</v>
      </c>
      <c r="AP104" s="623">
        <f t="shared" si="57"/>
        <v>0</v>
      </c>
      <c r="AQ104" s="624">
        <v>0</v>
      </c>
      <c r="AR104" s="625" t="e">
        <f t="shared" si="58"/>
        <v>#DIV/0!</v>
      </c>
      <c r="AS104" s="622" t="e">
        <f t="shared" si="59"/>
        <v>#DIV/0!</v>
      </c>
      <c r="AT104" s="623">
        <f t="shared" si="60"/>
        <v>0</v>
      </c>
      <c r="AU104" s="624">
        <v>0</v>
      </c>
      <c r="AV104" s="625" t="e">
        <f t="shared" si="61"/>
        <v>#DIV/0!</v>
      </c>
      <c r="AW104" s="622">
        <v>0</v>
      </c>
      <c r="AX104" s="623">
        <f t="shared" si="62"/>
        <v>0</v>
      </c>
      <c r="AY104" s="623">
        <f t="shared" si="63"/>
        <v>0</v>
      </c>
      <c r="AZ104" s="624">
        <v>0</v>
      </c>
      <c r="BA104" s="625">
        <f t="shared" si="64"/>
        <v>0</v>
      </c>
    </row>
    <row r="105" spans="1:53" ht="15.75" x14ac:dyDescent="0.25">
      <c r="A105" s="118" t="str">
        <f t="shared" si="43"/>
        <v>3Q2033</v>
      </c>
      <c r="B105" s="606">
        <f t="shared" si="47"/>
        <v>48792</v>
      </c>
      <c r="C105" s="147"/>
      <c r="D105" s="613">
        <f t="shared" si="71"/>
        <v>0</v>
      </c>
      <c r="E105" s="619">
        <f t="shared" si="65"/>
        <v>1.0913936421275139E-11</v>
      </c>
      <c r="F105" s="620">
        <f t="shared" si="66"/>
        <v>0</v>
      </c>
      <c r="G105" s="620">
        <f t="shared" si="67"/>
        <v>0</v>
      </c>
      <c r="H105" s="620">
        <f t="shared" si="68"/>
        <v>24690.999999999989</v>
      </c>
      <c r="I105" s="615">
        <f t="shared" si="69"/>
        <v>0</v>
      </c>
      <c r="J105" s="616">
        <f t="shared" si="48"/>
        <v>0</v>
      </c>
      <c r="K105" s="617">
        <f t="shared" si="70"/>
        <v>0</v>
      </c>
      <c r="L105" s="618">
        <f t="shared" si="50"/>
        <v>0</v>
      </c>
      <c r="M105" s="619">
        <f>MAX(0,ТЭП!$G$26-SUM($O$21:O104))</f>
        <v>1.0913936421275139E-11</v>
      </c>
      <c r="N105" s="620">
        <f>IFERROR(O105*ТЭП!$I$26/ТЭП!$G$26,0)</f>
        <v>0</v>
      </c>
      <c r="O105" s="620">
        <f>IFERROR(INDEX(ПОДБОР_КВ.М!$H$61:$DC$61,1,MATCH($B105,ПОДБОР_КВ.М!$H$2:$DC$2,0)),0)</f>
        <v>0</v>
      </c>
      <c r="P105" s="620">
        <f t="shared" si="51"/>
        <v>24690.999999999989</v>
      </c>
      <c r="Q105" s="615">
        <f>IFERROR(INDEX(ПОДБОР_КВ.М!$H$64:$DC$64,1,MATCH($B105,ПОДБОР_КВ.М!$H$2:$DC$2,0))*1000,0)</f>
        <v>0</v>
      </c>
      <c r="R105" s="616">
        <f>IF(Q105=0,0,Q105/(Вводные!$G$11*1000)-1)</f>
        <v>0</v>
      </c>
      <c r="S105" s="617">
        <f t="shared" si="52"/>
        <v>0</v>
      </c>
      <c r="T105" s="619">
        <f>IFERROR(INDEX(ПОДБОР_КВ.М!$H$88:$DC$88,1,MATCH($B105,ПОДБОР_КВ.М!$H$2:$DC$2,0)),0)</f>
        <v>0</v>
      </c>
      <c r="U105" s="615">
        <f>IFERROR(INDEX(ПОДБОР_КВ.М!$H$66:$DC$66,1,MATCH($B105,ПОДБОР_КВ.М!$H$2:$DC$2,0))*1000,0)</f>
        <v>0</v>
      </c>
      <c r="V105" s="616">
        <f>IF(U105=0,0,U105/(Вводные!$G$13*1000)-1)</f>
        <v>0</v>
      </c>
      <c r="W105" s="617">
        <f t="shared" si="32"/>
        <v>0</v>
      </c>
      <c r="X105" s="619">
        <f>IFERROR(INDEX(ПОДБОР_КВ.М!$H$91:$DC$91,1,MATCH($B105,ПОДБОР_КВ.М!$H$2:$DC$2,0)),0)</f>
        <v>0</v>
      </c>
      <c r="Y105" s="615">
        <f>IFERROR(INDEX(ПОДБОР_КВ.М!$H$67:$DC$67,1,MATCH($B105,ПОДБОР_КВ.М!$H$2:$DC$2,0))*1000,0)</f>
        <v>0</v>
      </c>
      <c r="Z105" s="616">
        <f>IF(Y105=0,0,Y105/(Вводные!$G$14*1000)-1)</f>
        <v>0</v>
      </c>
      <c r="AA105" s="617">
        <f t="shared" si="36"/>
        <v>0</v>
      </c>
      <c r="AB105" s="619">
        <f>IFERROR(INDEX(ПОДБОР_КВ.М!$H$85:$DC$85,1,MATCH($B105,ПОДБОР_КВ.М!$H$2:$DC$2,0)),0)</f>
        <v>0</v>
      </c>
      <c r="AC105" s="620">
        <f>SUM($AB$22:AB105)</f>
        <v>2181.9999999999995</v>
      </c>
      <c r="AD105" s="615">
        <f>IFERROR(INDEX(ПОДБОР_КВ.М!$H$65:$DC$65,1,MATCH($B105,ПОДБОР_КВ.М!$H$2:$DC$2,0))*1000,0)</f>
        <v>0</v>
      </c>
      <c r="AE105" s="634">
        <f>IF(AD105=0,0,AD105/(Вводные!$G$12*1000)-1)</f>
        <v>0</v>
      </c>
      <c r="AF105" s="617">
        <f t="shared" si="53"/>
        <v>0</v>
      </c>
      <c r="AG105" s="618" t="e">
        <f t="shared" si="54"/>
        <v>#DIV/0!</v>
      </c>
      <c r="AH105" s="622">
        <f t="shared" si="55"/>
        <v>0</v>
      </c>
      <c r="AI105" s="623">
        <v>0</v>
      </c>
      <c r="AJ105" s="623">
        <f t="shared" si="40"/>
        <v>0</v>
      </c>
      <c r="AK105" s="623">
        <f t="shared" si="45"/>
        <v>0</v>
      </c>
      <c r="AL105" s="623">
        <v>0</v>
      </c>
      <c r="AM105" s="624">
        <v>0</v>
      </c>
      <c r="AN105" s="625">
        <f t="shared" si="46"/>
        <v>0</v>
      </c>
      <c r="AO105" s="614" t="e">
        <f t="shared" si="56"/>
        <v>#DIV/0!</v>
      </c>
      <c r="AP105" s="623">
        <f t="shared" si="57"/>
        <v>0</v>
      </c>
      <c r="AQ105" s="624">
        <v>0</v>
      </c>
      <c r="AR105" s="625" t="e">
        <f t="shared" si="58"/>
        <v>#DIV/0!</v>
      </c>
      <c r="AS105" s="622" t="e">
        <f t="shared" si="59"/>
        <v>#DIV/0!</v>
      </c>
      <c r="AT105" s="623">
        <f t="shared" si="60"/>
        <v>0</v>
      </c>
      <c r="AU105" s="624">
        <v>0</v>
      </c>
      <c r="AV105" s="625" t="e">
        <f t="shared" si="61"/>
        <v>#DIV/0!</v>
      </c>
      <c r="AW105" s="622">
        <v>0</v>
      </c>
      <c r="AX105" s="623">
        <f t="shared" si="62"/>
        <v>0</v>
      </c>
      <c r="AY105" s="623">
        <f t="shared" si="63"/>
        <v>0</v>
      </c>
      <c r="AZ105" s="624">
        <v>0</v>
      </c>
      <c r="BA105" s="625">
        <f t="shared" si="64"/>
        <v>0</v>
      </c>
    </row>
    <row r="106" spans="1:53" ht="15.75" x14ac:dyDescent="0.25">
      <c r="A106" s="118" t="str">
        <f t="shared" si="43"/>
        <v>3Q2033</v>
      </c>
      <c r="B106" s="606">
        <f t="shared" si="47"/>
        <v>48823</v>
      </c>
      <c r="C106" s="147"/>
      <c r="D106" s="613">
        <f t="shared" si="71"/>
        <v>0</v>
      </c>
      <c r="E106" s="619">
        <f t="shared" si="65"/>
        <v>1.0913936421275139E-11</v>
      </c>
      <c r="F106" s="620">
        <f t="shared" si="66"/>
        <v>0</v>
      </c>
      <c r="G106" s="620">
        <f t="shared" si="67"/>
        <v>0</v>
      </c>
      <c r="H106" s="620">
        <f t="shared" si="68"/>
        <v>24690.999999999989</v>
      </c>
      <c r="I106" s="615">
        <f t="shared" si="69"/>
        <v>0</v>
      </c>
      <c r="J106" s="616">
        <f t="shared" si="48"/>
        <v>0</v>
      </c>
      <c r="K106" s="617">
        <f t="shared" si="70"/>
        <v>0</v>
      </c>
      <c r="L106" s="618">
        <f t="shared" si="50"/>
        <v>0</v>
      </c>
      <c r="M106" s="619">
        <f>MAX(0,ТЭП!$G$26-SUM($O$21:O105))</f>
        <v>1.0913936421275139E-11</v>
      </c>
      <c r="N106" s="620">
        <f>IFERROR(O106*ТЭП!$I$26/ТЭП!$G$26,0)</f>
        <v>0</v>
      </c>
      <c r="O106" s="620">
        <f>IFERROR(INDEX(ПОДБОР_КВ.М!$H$61:$DC$61,1,MATCH($B106,ПОДБОР_КВ.М!$H$2:$DC$2,0)),0)</f>
        <v>0</v>
      </c>
      <c r="P106" s="620">
        <f t="shared" si="51"/>
        <v>24690.999999999989</v>
      </c>
      <c r="Q106" s="615">
        <f>IFERROR(INDEX(ПОДБОР_КВ.М!$H$64:$DC$64,1,MATCH($B106,ПОДБОР_КВ.М!$H$2:$DC$2,0))*1000,0)</f>
        <v>0</v>
      </c>
      <c r="R106" s="616">
        <f>IF(Q106=0,0,Q106/(Вводные!$G$11*1000)-1)</f>
        <v>0</v>
      </c>
      <c r="S106" s="617">
        <f t="shared" si="52"/>
        <v>0</v>
      </c>
      <c r="T106" s="619">
        <f>IFERROR(INDEX(ПОДБОР_КВ.М!$H$88:$DC$88,1,MATCH($B106,ПОДБОР_КВ.М!$H$2:$DC$2,0)),0)</f>
        <v>0</v>
      </c>
      <c r="U106" s="615">
        <f>IFERROR(INDEX(ПОДБОР_КВ.М!$H$66:$DC$66,1,MATCH($B106,ПОДБОР_КВ.М!$H$2:$DC$2,0))*1000,0)</f>
        <v>0</v>
      </c>
      <c r="V106" s="616">
        <f>IF(U106=0,0,U106/(Вводные!$G$13*1000)-1)</f>
        <v>0</v>
      </c>
      <c r="W106" s="617">
        <f t="shared" si="32"/>
        <v>0</v>
      </c>
      <c r="X106" s="619">
        <f>IFERROR(INDEX(ПОДБОР_КВ.М!$H$91:$DC$91,1,MATCH($B106,ПОДБОР_КВ.М!$H$2:$DC$2,0)),0)</f>
        <v>0</v>
      </c>
      <c r="Y106" s="615">
        <f>IFERROR(INDEX(ПОДБОР_КВ.М!$H$67:$DC$67,1,MATCH($B106,ПОДБОР_КВ.М!$H$2:$DC$2,0))*1000,0)</f>
        <v>0</v>
      </c>
      <c r="Z106" s="616">
        <f>IF(Y106=0,0,Y106/(Вводные!$G$14*1000)-1)</f>
        <v>0</v>
      </c>
      <c r="AA106" s="617">
        <f t="shared" si="36"/>
        <v>0</v>
      </c>
      <c r="AB106" s="619">
        <f>IFERROR(INDEX(ПОДБОР_КВ.М!$H$85:$DC$85,1,MATCH($B106,ПОДБОР_КВ.М!$H$2:$DC$2,0)),0)</f>
        <v>0</v>
      </c>
      <c r="AC106" s="620">
        <f>SUM($AB$22:AB106)</f>
        <v>2181.9999999999995</v>
      </c>
      <c r="AD106" s="615">
        <f>IFERROR(INDEX(ПОДБОР_КВ.М!$H$65:$DC$65,1,MATCH($B106,ПОДБОР_КВ.М!$H$2:$DC$2,0))*1000,0)</f>
        <v>0</v>
      </c>
      <c r="AE106" s="634">
        <f>IF(AD106=0,0,AD106/(Вводные!$G$12*1000)-1)</f>
        <v>0</v>
      </c>
      <c r="AF106" s="617">
        <f t="shared" si="53"/>
        <v>0</v>
      </c>
      <c r="AG106" s="618" t="e">
        <f t="shared" si="54"/>
        <v>#DIV/0!</v>
      </c>
      <c r="AH106" s="622">
        <f t="shared" si="55"/>
        <v>0</v>
      </c>
      <c r="AI106" s="623">
        <v>0</v>
      </c>
      <c r="AJ106" s="623">
        <f t="shared" si="40"/>
        <v>0</v>
      </c>
      <c r="AK106" s="623">
        <f t="shared" si="45"/>
        <v>0</v>
      </c>
      <c r="AL106" s="623">
        <v>0</v>
      </c>
      <c r="AM106" s="624">
        <v>0</v>
      </c>
      <c r="AN106" s="625">
        <f t="shared" si="46"/>
        <v>0</v>
      </c>
      <c r="AO106" s="614" t="e">
        <f t="shared" si="56"/>
        <v>#DIV/0!</v>
      </c>
      <c r="AP106" s="623">
        <f t="shared" si="57"/>
        <v>0</v>
      </c>
      <c r="AQ106" s="624">
        <v>0</v>
      </c>
      <c r="AR106" s="625" t="e">
        <f t="shared" si="58"/>
        <v>#DIV/0!</v>
      </c>
      <c r="AS106" s="622" t="e">
        <f t="shared" si="59"/>
        <v>#DIV/0!</v>
      </c>
      <c r="AT106" s="623">
        <f t="shared" si="60"/>
        <v>0</v>
      </c>
      <c r="AU106" s="624">
        <v>0</v>
      </c>
      <c r="AV106" s="625" t="e">
        <f t="shared" si="61"/>
        <v>#DIV/0!</v>
      </c>
      <c r="AW106" s="622">
        <v>0</v>
      </c>
      <c r="AX106" s="623">
        <f t="shared" si="62"/>
        <v>0</v>
      </c>
      <c r="AY106" s="623">
        <f t="shared" si="63"/>
        <v>0</v>
      </c>
      <c r="AZ106" s="624">
        <v>0</v>
      </c>
      <c r="BA106" s="625">
        <f t="shared" si="64"/>
        <v>0</v>
      </c>
    </row>
    <row r="107" spans="1:53" ht="15.75" x14ac:dyDescent="0.25">
      <c r="A107" s="118" t="str">
        <f t="shared" si="43"/>
        <v>4Q2033</v>
      </c>
      <c r="B107" s="606">
        <f t="shared" si="47"/>
        <v>48853</v>
      </c>
      <c r="C107" s="147"/>
      <c r="D107" s="613">
        <f t="shared" si="71"/>
        <v>0</v>
      </c>
      <c r="E107" s="619">
        <f t="shared" si="65"/>
        <v>1.0913936421275139E-11</v>
      </c>
      <c r="F107" s="620">
        <f t="shared" si="66"/>
        <v>0</v>
      </c>
      <c r="G107" s="620">
        <f t="shared" si="67"/>
        <v>0</v>
      </c>
      <c r="H107" s="620">
        <f t="shared" si="68"/>
        <v>24690.999999999989</v>
      </c>
      <c r="I107" s="615">
        <f t="shared" si="69"/>
        <v>0</v>
      </c>
      <c r="J107" s="616">
        <f t="shared" si="48"/>
        <v>0</v>
      </c>
      <c r="K107" s="617">
        <f t="shared" si="70"/>
        <v>0</v>
      </c>
      <c r="L107" s="618">
        <f t="shared" si="50"/>
        <v>0</v>
      </c>
      <c r="M107" s="619">
        <f>MAX(0,ТЭП!$G$26-SUM($O$21:O106))</f>
        <v>1.0913936421275139E-11</v>
      </c>
      <c r="N107" s="620">
        <f>IFERROR(O107*ТЭП!$I$26/ТЭП!$G$26,0)</f>
        <v>0</v>
      </c>
      <c r="O107" s="620">
        <f>IFERROR(INDEX(ПОДБОР_КВ.М!$H$61:$DC$61,1,MATCH($B107,ПОДБОР_КВ.М!$H$2:$DC$2,0)),0)</f>
        <v>0</v>
      </c>
      <c r="P107" s="620">
        <f t="shared" si="51"/>
        <v>24690.999999999989</v>
      </c>
      <c r="Q107" s="615">
        <f>IFERROR(INDEX(ПОДБОР_КВ.М!$H$64:$DC$64,1,MATCH($B107,ПОДБОР_КВ.М!$H$2:$DC$2,0))*1000,0)</f>
        <v>0</v>
      </c>
      <c r="R107" s="616">
        <f>IF(Q107=0,0,Q107/(Вводные!$G$11*1000)-1)</f>
        <v>0</v>
      </c>
      <c r="S107" s="617">
        <f t="shared" si="52"/>
        <v>0</v>
      </c>
      <c r="T107" s="619">
        <f>IFERROR(INDEX(ПОДБОР_КВ.М!$H$88:$DC$88,1,MATCH($B107,ПОДБОР_КВ.М!$H$2:$DC$2,0)),0)</f>
        <v>0</v>
      </c>
      <c r="U107" s="615">
        <f>IFERROR(INDEX(ПОДБОР_КВ.М!$H$66:$DC$66,1,MATCH($B107,ПОДБОР_КВ.М!$H$2:$DC$2,0))*1000,0)</f>
        <v>0</v>
      </c>
      <c r="V107" s="616">
        <f>IF(U107=0,0,U107/(Вводные!$G$13*1000)-1)</f>
        <v>0</v>
      </c>
      <c r="W107" s="617">
        <f t="shared" si="32"/>
        <v>0</v>
      </c>
      <c r="X107" s="619">
        <f>IFERROR(INDEX(ПОДБОР_КВ.М!$H$91:$DC$91,1,MATCH($B107,ПОДБОР_КВ.М!$H$2:$DC$2,0)),0)</f>
        <v>0</v>
      </c>
      <c r="Y107" s="615">
        <f>IFERROR(INDEX(ПОДБОР_КВ.М!$H$67:$DC$67,1,MATCH($B107,ПОДБОР_КВ.М!$H$2:$DC$2,0))*1000,0)</f>
        <v>0</v>
      </c>
      <c r="Z107" s="616">
        <f>IF(Y107=0,0,Y107/(Вводные!$G$14*1000)-1)</f>
        <v>0</v>
      </c>
      <c r="AA107" s="617">
        <f t="shared" si="36"/>
        <v>0</v>
      </c>
      <c r="AB107" s="619">
        <f>IFERROR(INDEX(ПОДБОР_КВ.М!$H$85:$DC$85,1,MATCH($B107,ПОДБОР_КВ.М!$H$2:$DC$2,0)),0)</f>
        <v>0</v>
      </c>
      <c r="AC107" s="620">
        <f>SUM($AB$22:AB107)</f>
        <v>2181.9999999999995</v>
      </c>
      <c r="AD107" s="615">
        <f>IFERROR(INDEX(ПОДБОР_КВ.М!$H$65:$DC$65,1,MATCH($B107,ПОДБОР_КВ.М!$H$2:$DC$2,0))*1000,0)</f>
        <v>0</v>
      </c>
      <c r="AE107" s="634">
        <f>IF(AD107=0,0,AD107/(Вводные!$G$12*1000)-1)</f>
        <v>0</v>
      </c>
      <c r="AF107" s="617">
        <f t="shared" si="53"/>
        <v>0</v>
      </c>
      <c r="AG107" s="618" t="e">
        <f t="shared" si="54"/>
        <v>#DIV/0!</v>
      </c>
      <c r="AH107" s="622">
        <f t="shared" si="55"/>
        <v>0</v>
      </c>
      <c r="AI107" s="623">
        <v>0</v>
      </c>
      <c r="AJ107" s="623">
        <f t="shared" si="40"/>
        <v>0</v>
      </c>
      <c r="AK107" s="623">
        <f t="shared" si="45"/>
        <v>0</v>
      </c>
      <c r="AL107" s="623">
        <v>0</v>
      </c>
      <c r="AM107" s="624">
        <v>0</v>
      </c>
      <c r="AN107" s="625">
        <f t="shared" si="46"/>
        <v>0</v>
      </c>
      <c r="AO107" s="614" t="e">
        <f t="shared" si="56"/>
        <v>#DIV/0!</v>
      </c>
      <c r="AP107" s="623">
        <f t="shared" si="57"/>
        <v>0</v>
      </c>
      <c r="AQ107" s="624">
        <v>0</v>
      </c>
      <c r="AR107" s="625" t="e">
        <f t="shared" si="58"/>
        <v>#DIV/0!</v>
      </c>
      <c r="AS107" s="622" t="e">
        <f t="shared" si="59"/>
        <v>#DIV/0!</v>
      </c>
      <c r="AT107" s="623">
        <f t="shared" si="60"/>
        <v>0</v>
      </c>
      <c r="AU107" s="624">
        <v>0</v>
      </c>
      <c r="AV107" s="625" t="e">
        <f t="shared" si="61"/>
        <v>#DIV/0!</v>
      </c>
      <c r="AW107" s="622">
        <v>0</v>
      </c>
      <c r="AX107" s="623">
        <f t="shared" si="62"/>
        <v>0</v>
      </c>
      <c r="AY107" s="623">
        <f t="shared" si="63"/>
        <v>0</v>
      </c>
      <c r="AZ107" s="624">
        <v>0</v>
      </c>
      <c r="BA107" s="625">
        <f t="shared" si="64"/>
        <v>0</v>
      </c>
    </row>
    <row r="108" spans="1:53" ht="15.75" x14ac:dyDescent="0.25">
      <c r="A108" s="118" t="str">
        <f t="shared" si="43"/>
        <v>4Q2033</v>
      </c>
      <c r="B108" s="606">
        <f t="shared" si="47"/>
        <v>48884</v>
      </c>
      <c r="C108" s="147"/>
      <c r="D108" s="613">
        <f t="shared" si="71"/>
        <v>0</v>
      </c>
      <c r="E108" s="619">
        <f t="shared" si="65"/>
        <v>1.0913936421275139E-11</v>
      </c>
      <c r="F108" s="620">
        <f t="shared" si="66"/>
        <v>0</v>
      </c>
      <c r="G108" s="620">
        <f t="shared" si="67"/>
        <v>0</v>
      </c>
      <c r="H108" s="620">
        <f t="shared" si="68"/>
        <v>24690.999999999989</v>
      </c>
      <c r="I108" s="615">
        <f t="shared" si="69"/>
        <v>0</v>
      </c>
      <c r="J108" s="616">
        <f t="shared" si="48"/>
        <v>0</v>
      </c>
      <c r="K108" s="617">
        <f t="shared" si="70"/>
        <v>0</v>
      </c>
      <c r="L108" s="618">
        <f t="shared" si="50"/>
        <v>0</v>
      </c>
      <c r="M108" s="619">
        <f>MAX(0,ТЭП!$G$26-SUM($O$21:O107))</f>
        <v>1.0913936421275139E-11</v>
      </c>
      <c r="N108" s="620">
        <f>IFERROR(O108*ТЭП!$I$26/ТЭП!$G$26,0)</f>
        <v>0</v>
      </c>
      <c r="O108" s="620">
        <f>IFERROR(INDEX(ПОДБОР_КВ.М!$H$61:$DC$61,1,MATCH($B108,ПОДБОР_КВ.М!$H$2:$DC$2,0)),0)</f>
        <v>0</v>
      </c>
      <c r="P108" s="620">
        <f t="shared" si="51"/>
        <v>24690.999999999989</v>
      </c>
      <c r="Q108" s="615">
        <f>IFERROR(INDEX(ПОДБОР_КВ.М!$H$64:$DC$64,1,MATCH($B108,ПОДБОР_КВ.М!$H$2:$DC$2,0))*1000,0)</f>
        <v>0</v>
      </c>
      <c r="R108" s="616">
        <f>IF(Q108=0,0,Q108/(Вводные!$G$11*1000)-1)</f>
        <v>0</v>
      </c>
      <c r="S108" s="617">
        <f t="shared" si="52"/>
        <v>0</v>
      </c>
      <c r="T108" s="619">
        <f>IFERROR(INDEX(ПОДБОР_КВ.М!$H$88:$DC$88,1,MATCH($B108,ПОДБОР_КВ.М!$H$2:$DC$2,0)),0)</f>
        <v>0</v>
      </c>
      <c r="U108" s="615">
        <f>IFERROR(INDEX(ПОДБОР_КВ.М!$H$66:$DC$66,1,MATCH($B108,ПОДБОР_КВ.М!$H$2:$DC$2,0))*1000,0)</f>
        <v>0</v>
      </c>
      <c r="V108" s="616">
        <f>IF(U108=0,0,U108/(Вводные!$G$13*1000)-1)</f>
        <v>0</v>
      </c>
      <c r="W108" s="617">
        <f t="shared" si="32"/>
        <v>0</v>
      </c>
      <c r="X108" s="619">
        <f>IFERROR(INDEX(ПОДБОР_КВ.М!$H$91:$DC$91,1,MATCH($B108,ПОДБОР_КВ.М!$H$2:$DC$2,0)),0)</f>
        <v>0</v>
      </c>
      <c r="Y108" s="615">
        <f>IFERROR(INDEX(ПОДБОР_КВ.М!$H$67:$DC$67,1,MATCH($B108,ПОДБОР_КВ.М!$H$2:$DC$2,0))*1000,0)</f>
        <v>0</v>
      </c>
      <c r="Z108" s="616">
        <f>IF(Y108=0,0,Y108/(Вводные!$G$14*1000)-1)</f>
        <v>0</v>
      </c>
      <c r="AA108" s="617">
        <f t="shared" si="36"/>
        <v>0</v>
      </c>
      <c r="AB108" s="619">
        <f>IFERROR(INDEX(ПОДБОР_КВ.М!$H$85:$DC$85,1,MATCH($B108,ПОДБОР_КВ.М!$H$2:$DC$2,0)),0)</f>
        <v>0</v>
      </c>
      <c r="AC108" s="620">
        <f>SUM($AB$22:AB108)</f>
        <v>2181.9999999999995</v>
      </c>
      <c r="AD108" s="615">
        <f>IFERROR(INDEX(ПОДБОР_КВ.М!$H$65:$DC$65,1,MATCH($B108,ПОДБОР_КВ.М!$H$2:$DC$2,0))*1000,0)</f>
        <v>0</v>
      </c>
      <c r="AE108" s="634">
        <f>IF(AD108=0,0,AD108/(Вводные!$G$12*1000)-1)</f>
        <v>0</v>
      </c>
      <c r="AF108" s="617">
        <f t="shared" si="53"/>
        <v>0</v>
      </c>
      <c r="AG108" s="618" t="e">
        <f t="shared" si="54"/>
        <v>#DIV/0!</v>
      </c>
      <c r="AH108" s="622">
        <f t="shared" si="55"/>
        <v>0</v>
      </c>
      <c r="AI108" s="623">
        <v>0</v>
      </c>
      <c r="AJ108" s="623">
        <f t="shared" si="40"/>
        <v>0</v>
      </c>
      <c r="AK108" s="623">
        <f t="shared" si="45"/>
        <v>0</v>
      </c>
      <c r="AL108" s="623">
        <v>0</v>
      </c>
      <c r="AM108" s="624">
        <v>0</v>
      </c>
      <c r="AN108" s="625">
        <f t="shared" si="46"/>
        <v>0</v>
      </c>
      <c r="AO108" s="614" t="e">
        <f t="shared" si="56"/>
        <v>#DIV/0!</v>
      </c>
      <c r="AP108" s="623">
        <f t="shared" si="57"/>
        <v>0</v>
      </c>
      <c r="AQ108" s="624">
        <v>0</v>
      </c>
      <c r="AR108" s="625" t="e">
        <f t="shared" si="58"/>
        <v>#DIV/0!</v>
      </c>
      <c r="AS108" s="622" t="e">
        <f t="shared" si="59"/>
        <v>#DIV/0!</v>
      </c>
      <c r="AT108" s="623">
        <f t="shared" si="60"/>
        <v>0</v>
      </c>
      <c r="AU108" s="624">
        <v>0</v>
      </c>
      <c r="AV108" s="625" t="e">
        <f t="shared" si="61"/>
        <v>#DIV/0!</v>
      </c>
      <c r="AW108" s="622">
        <v>0</v>
      </c>
      <c r="AX108" s="623">
        <f t="shared" si="62"/>
        <v>0</v>
      </c>
      <c r="AY108" s="623">
        <f t="shared" si="63"/>
        <v>0</v>
      </c>
      <c r="AZ108" s="624">
        <v>0</v>
      </c>
      <c r="BA108" s="625">
        <f t="shared" si="64"/>
        <v>0</v>
      </c>
    </row>
    <row r="109" spans="1:53" ht="15.75" x14ac:dyDescent="0.25">
      <c r="A109" s="118" t="str">
        <f t="shared" si="43"/>
        <v>4Q2033</v>
      </c>
      <c r="B109" s="606">
        <f t="shared" si="47"/>
        <v>48914</v>
      </c>
      <c r="C109" s="147"/>
      <c r="D109" s="613">
        <f t="shared" si="71"/>
        <v>0</v>
      </c>
      <c r="E109" s="619">
        <f t="shared" si="65"/>
        <v>1.0913936421275139E-11</v>
      </c>
      <c r="F109" s="620">
        <f t="shared" si="66"/>
        <v>0</v>
      </c>
      <c r="G109" s="620">
        <f t="shared" si="67"/>
        <v>0</v>
      </c>
      <c r="H109" s="620">
        <f t="shared" si="68"/>
        <v>24690.999999999989</v>
      </c>
      <c r="I109" s="615">
        <f t="shared" si="69"/>
        <v>0</v>
      </c>
      <c r="J109" s="616">
        <f t="shared" si="48"/>
        <v>0</v>
      </c>
      <c r="K109" s="617">
        <f t="shared" si="70"/>
        <v>0</v>
      </c>
      <c r="L109" s="618">
        <f t="shared" si="50"/>
        <v>0</v>
      </c>
      <c r="M109" s="619">
        <f>MAX(0,ТЭП!$G$26-SUM($O$21:O108))</f>
        <v>1.0913936421275139E-11</v>
      </c>
      <c r="N109" s="620">
        <f>IFERROR(O109*ТЭП!$I$26/ТЭП!$G$26,0)</f>
        <v>0</v>
      </c>
      <c r="O109" s="620">
        <f>IFERROR(INDEX(ПОДБОР_КВ.М!$H$61:$DC$61,1,MATCH($B109,ПОДБОР_КВ.М!$H$2:$DC$2,0)),0)</f>
        <v>0</v>
      </c>
      <c r="P109" s="620">
        <f t="shared" si="51"/>
        <v>24690.999999999989</v>
      </c>
      <c r="Q109" s="615">
        <f>IFERROR(INDEX(ПОДБОР_КВ.М!$H$64:$DC$64,1,MATCH($B109,ПОДБОР_КВ.М!$H$2:$DC$2,0))*1000,0)</f>
        <v>0</v>
      </c>
      <c r="R109" s="616">
        <f>IF(Q109=0,0,Q109/(Вводные!$G$11*1000)-1)</f>
        <v>0</v>
      </c>
      <c r="S109" s="617">
        <f t="shared" si="52"/>
        <v>0</v>
      </c>
      <c r="T109" s="619">
        <f>IFERROR(INDEX(ПОДБОР_КВ.М!$H$88:$DC$88,1,MATCH($B109,ПОДБОР_КВ.М!$H$2:$DC$2,0)),0)</f>
        <v>0</v>
      </c>
      <c r="U109" s="615">
        <f>IFERROR(INDEX(ПОДБОР_КВ.М!$H$66:$DC$66,1,MATCH($B109,ПОДБОР_КВ.М!$H$2:$DC$2,0))*1000,0)</f>
        <v>0</v>
      </c>
      <c r="V109" s="616">
        <f>IF(U109=0,0,U109/(Вводные!$G$13*1000)-1)</f>
        <v>0</v>
      </c>
      <c r="W109" s="617">
        <f t="shared" si="32"/>
        <v>0</v>
      </c>
      <c r="X109" s="619">
        <f>IFERROR(INDEX(ПОДБОР_КВ.М!$H$91:$DC$91,1,MATCH($B109,ПОДБОР_КВ.М!$H$2:$DC$2,0)),0)</f>
        <v>0</v>
      </c>
      <c r="Y109" s="615">
        <f>IFERROR(INDEX(ПОДБОР_КВ.М!$H$67:$DC$67,1,MATCH($B109,ПОДБОР_КВ.М!$H$2:$DC$2,0))*1000,0)</f>
        <v>0</v>
      </c>
      <c r="Z109" s="616">
        <f>IF(Y109=0,0,Y109/(Вводные!$G$14*1000)-1)</f>
        <v>0</v>
      </c>
      <c r="AA109" s="617">
        <f t="shared" si="36"/>
        <v>0</v>
      </c>
      <c r="AB109" s="619">
        <f>IFERROR(INDEX(ПОДБОР_КВ.М!$H$85:$DC$85,1,MATCH($B109,ПОДБОР_КВ.М!$H$2:$DC$2,0)),0)</f>
        <v>0</v>
      </c>
      <c r="AC109" s="620">
        <f>SUM($AB$22:AB109)</f>
        <v>2181.9999999999995</v>
      </c>
      <c r="AD109" s="615">
        <f>IFERROR(INDEX(ПОДБОР_КВ.М!$H$65:$DC$65,1,MATCH($B109,ПОДБОР_КВ.М!$H$2:$DC$2,0))*1000,0)</f>
        <v>0</v>
      </c>
      <c r="AE109" s="634">
        <f>IF(AD109=0,0,AD109/(Вводные!$G$12*1000)-1)</f>
        <v>0</v>
      </c>
      <c r="AF109" s="617">
        <f t="shared" si="53"/>
        <v>0</v>
      </c>
      <c r="AG109" s="618" t="e">
        <f t="shared" si="54"/>
        <v>#DIV/0!</v>
      </c>
      <c r="AH109" s="622">
        <f t="shared" si="55"/>
        <v>0</v>
      </c>
      <c r="AI109" s="623">
        <v>0</v>
      </c>
      <c r="AJ109" s="623">
        <f t="shared" si="40"/>
        <v>0</v>
      </c>
      <c r="AK109" s="623">
        <f t="shared" si="45"/>
        <v>0</v>
      </c>
      <c r="AL109" s="623">
        <v>0</v>
      </c>
      <c r="AM109" s="624">
        <v>0</v>
      </c>
      <c r="AN109" s="625">
        <f t="shared" si="46"/>
        <v>0</v>
      </c>
      <c r="AO109" s="614" t="e">
        <f t="shared" si="56"/>
        <v>#DIV/0!</v>
      </c>
      <c r="AP109" s="623">
        <f t="shared" si="57"/>
        <v>0</v>
      </c>
      <c r="AQ109" s="624">
        <v>0</v>
      </c>
      <c r="AR109" s="625" t="e">
        <f t="shared" si="58"/>
        <v>#DIV/0!</v>
      </c>
      <c r="AS109" s="622" t="e">
        <f t="shared" si="59"/>
        <v>#DIV/0!</v>
      </c>
      <c r="AT109" s="623">
        <f t="shared" si="60"/>
        <v>0</v>
      </c>
      <c r="AU109" s="624">
        <v>0</v>
      </c>
      <c r="AV109" s="625" t="e">
        <f t="shared" si="61"/>
        <v>#DIV/0!</v>
      </c>
      <c r="AW109" s="622">
        <v>0</v>
      </c>
      <c r="AX109" s="623">
        <f t="shared" si="62"/>
        <v>0</v>
      </c>
      <c r="AY109" s="623">
        <f t="shared" si="63"/>
        <v>0</v>
      </c>
      <c r="AZ109" s="624">
        <v>0</v>
      </c>
      <c r="BA109" s="625">
        <f t="shared" si="64"/>
        <v>0</v>
      </c>
    </row>
    <row r="110" spans="1:53" ht="15.75" x14ac:dyDescent="0.25">
      <c r="A110" s="118" t="str">
        <f t="shared" si="43"/>
        <v>1Q2034</v>
      </c>
      <c r="B110" s="606">
        <f t="shared" si="47"/>
        <v>48945</v>
      </c>
      <c r="C110" s="147"/>
      <c r="D110" s="613">
        <f t="shared" si="71"/>
        <v>0</v>
      </c>
      <c r="E110" s="619">
        <f t="shared" si="65"/>
        <v>1.0913936421275139E-11</v>
      </c>
      <c r="F110" s="620">
        <f t="shared" si="66"/>
        <v>0</v>
      </c>
      <c r="G110" s="620">
        <f t="shared" si="67"/>
        <v>0</v>
      </c>
      <c r="H110" s="620">
        <f t="shared" si="68"/>
        <v>24690.999999999989</v>
      </c>
      <c r="I110" s="615">
        <f t="shared" si="69"/>
        <v>0</v>
      </c>
      <c r="J110" s="616">
        <f t="shared" si="48"/>
        <v>0</v>
      </c>
      <c r="K110" s="617">
        <f t="shared" si="70"/>
        <v>0</v>
      </c>
      <c r="L110" s="618">
        <f t="shared" si="50"/>
        <v>0</v>
      </c>
      <c r="M110" s="619">
        <f>MAX(0,ТЭП!$G$26-SUM($O$21:O109))</f>
        <v>1.0913936421275139E-11</v>
      </c>
      <c r="N110" s="620">
        <f>IFERROR(O110*ТЭП!$I$26/ТЭП!$G$26,0)</f>
        <v>0</v>
      </c>
      <c r="O110" s="620">
        <f>IFERROR(INDEX(ПОДБОР_КВ.М!$H$61:$DC$61,1,MATCH($B110,ПОДБОР_КВ.М!$H$2:$DC$2,0)),0)</f>
        <v>0</v>
      </c>
      <c r="P110" s="620">
        <f t="shared" si="51"/>
        <v>24690.999999999989</v>
      </c>
      <c r="Q110" s="615">
        <f>IFERROR(INDEX(ПОДБОР_КВ.М!$H$64:$DC$64,1,MATCH($B110,ПОДБОР_КВ.М!$H$2:$DC$2,0))*1000,0)</f>
        <v>0</v>
      </c>
      <c r="R110" s="616">
        <f>IF(Q110=0,0,Q110/(Вводные!$G$11*1000)-1)</f>
        <v>0</v>
      </c>
      <c r="S110" s="617">
        <f t="shared" si="52"/>
        <v>0</v>
      </c>
      <c r="T110" s="619">
        <f>IFERROR(INDEX(ПОДБОР_КВ.М!$H$88:$DC$88,1,MATCH($B110,ПОДБОР_КВ.М!$H$2:$DC$2,0)),0)</f>
        <v>0</v>
      </c>
      <c r="U110" s="615">
        <f>IFERROR(INDEX(ПОДБОР_КВ.М!$H$66:$DC$66,1,MATCH($B110,ПОДБОР_КВ.М!$H$2:$DC$2,0))*1000,0)</f>
        <v>0</v>
      </c>
      <c r="V110" s="616">
        <f>IF(U110=0,0,U110/(Вводные!$G$13*1000)-1)</f>
        <v>0</v>
      </c>
      <c r="W110" s="617">
        <f t="shared" si="32"/>
        <v>0</v>
      </c>
      <c r="X110" s="619">
        <f>IFERROR(INDEX(ПОДБОР_КВ.М!$H$91:$DC$91,1,MATCH($B110,ПОДБОР_КВ.М!$H$2:$DC$2,0)),0)</f>
        <v>0</v>
      </c>
      <c r="Y110" s="615">
        <f>IFERROR(INDEX(ПОДБОР_КВ.М!$H$67:$DC$67,1,MATCH($B110,ПОДБОР_КВ.М!$H$2:$DC$2,0))*1000,0)</f>
        <v>0</v>
      </c>
      <c r="Z110" s="616">
        <f>IF(Y110=0,0,Y110/(Вводные!$G$14*1000)-1)</f>
        <v>0</v>
      </c>
      <c r="AA110" s="617">
        <f t="shared" si="36"/>
        <v>0</v>
      </c>
      <c r="AB110" s="619">
        <f>IFERROR(INDEX(ПОДБОР_КВ.М!$H$85:$DC$85,1,MATCH($B110,ПОДБОР_КВ.М!$H$2:$DC$2,0)),0)</f>
        <v>0</v>
      </c>
      <c r="AC110" s="620">
        <f>SUM($AB$22:AB110)</f>
        <v>2181.9999999999995</v>
      </c>
      <c r="AD110" s="615">
        <f>IFERROR(INDEX(ПОДБОР_КВ.М!$H$65:$DC$65,1,MATCH($B110,ПОДБОР_КВ.М!$H$2:$DC$2,0))*1000,0)</f>
        <v>0</v>
      </c>
      <c r="AE110" s="634">
        <f>IF(AD110=0,0,AD110/(Вводные!$G$12*1000)-1)</f>
        <v>0</v>
      </c>
      <c r="AF110" s="617">
        <f t="shared" si="53"/>
        <v>0</v>
      </c>
      <c r="AG110" s="618" t="e">
        <f t="shared" si="54"/>
        <v>#DIV/0!</v>
      </c>
      <c r="AH110" s="622">
        <f t="shared" si="55"/>
        <v>0</v>
      </c>
      <c r="AI110" s="623">
        <v>0</v>
      </c>
      <c r="AJ110" s="623">
        <f t="shared" si="40"/>
        <v>0</v>
      </c>
      <c r="AK110" s="623">
        <f t="shared" si="45"/>
        <v>0</v>
      </c>
      <c r="AL110" s="623">
        <v>0</v>
      </c>
      <c r="AM110" s="624">
        <v>0</v>
      </c>
      <c r="AN110" s="625">
        <f t="shared" si="46"/>
        <v>0</v>
      </c>
      <c r="AO110" s="614" t="e">
        <f t="shared" si="56"/>
        <v>#DIV/0!</v>
      </c>
      <c r="AP110" s="623">
        <f t="shared" si="57"/>
        <v>0</v>
      </c>
      <c r="AQ110" s="624">
        <v>0</v>
      </c>
      <c r="AR110" s="625" t="e">
        <f t="shared" si="58"/>
        <v>#DIV/0!</v>
      </c>
      <c r="AS110" s="622" t="e">
        <f t="shared" si="59"/>
        <v>#DIV/0!</v>
      </c>
      <c r="AT110" s="623">
        <f t="shared" si="60"/>
        <v>0</v>
      </c>
      <c r="AU110" s="624">
        <v>0</v>
      </c>
      <c r="AV110" s="625" t="e">
        <f t="shared" si="61"/>
        <v>#DIV/0!</v>
      </c>
      <c r="AW110" s="622">
        <v>0</v>
      </c>
      <c r="AX110" s="623">
        <f t="shared" si="62"/>
        <v>0</v>
      </c>
      <c r="AY110" s="623">
        <f t="shared" si="63"/>
        <v>0</v>
      </c>
      <c r="AZ110" s="624">
        <v>0</v>
      </c>
      <c r="BA110" s="625">
        <f t="shared" si="64"/>
        <v>0</v>
      </c>
    </row>
    <row r="111" spans="1:53" ht="15.75" x14ac:dyDescent="0.25">
      <c r="A111" s="118" t="str">
        <f t="shared" si="43"/>
        <v>1Q2034</v>
      </c>
      <c r="B111" s="606">
        <f t="shared" si="47"/>
        <v>48976</v>
      </c>
      <c r="C111" s="147"/>
      <c r="D111" s="613">
        <f t="shared" si="71"/>
        <v>0</v>
      </c>
      <c r="E111" s="619">
        <f t="shared" si="65"/>
        <v>1.0913936421275139E-11</v>
      </c>
      <c r="F111" s="620">
        <f t="shared" si="66"/>
        <v>0</v>
      </c>
      <c r="G111" s="620">
        <f t="shared" si="67"/>
        <v>0</v>
      </c>
      <c r="H111" s="620">
        <f t="shared" si="68"/>
        <v>24690.999999999989</v>
      </c>
      <c r="I111" s="615">
        <f t="shared" si="69"/>
        <v>0</v>
      </c>
      <c r="J111" s="616">
        <f t="shared" si="48"/>
        <v>0</v>
      </c>
      <c r="K111" s="617">
        <f t="shared" si="70"/>
        <v>0</v>
      </c>
      <c r="L111" s="618">
        <f t="shared" si="50"/>
        <v>0</v>
      </c>
      <c r="M111" s="619">
        <f>MAX(0,ТЭП!$G$26-SUM($O$21:O110))</f>
        <v>1.0913936421275139E-11</v>
      </c>
      <c r="N111" s="620">
        <f>IFERROR(O111*ТЭП!$I$26/ТЭП!$G$26,0)</f>
        <v>0</v>
      </c>
      <c r="O111" s="620">
        <f>IFERROR(INDEX(ПОДБОР_КВ.М!$H$61:$DC$61,1,MATCH($B111,ПОДБОР_КВ.М!$H$2:$DC$2,0)),0)</f>
        <v>0</v>
      </c>
      <c r="P111" s="620">
        <f t="shared" si="51"/>
        <v>24690.999999999989</v>
      </c>
      <c r="Q111" s="615">
        <f>IFERROR(INDEX(ПОДБОР_КВ.М!$H$64:$DC$64,1,MATCH($B111,ПОДБОР_КВ.М!$H$2:$DC$2,0))*1000,0)</f>
        <v>0</v>
      </c>
      <c r="R111" s="616">
        <f>IF(Q111=0,0,Q111/(Вводные!$G$11*1000)-1)</f>
        <v>0</v>
      </c>
      <c r="S111" s="617">
        <f t="shared" si="52"/>
        <v>0</v>
      </c>
      <c r="T111" s="619">
        <f>IFERROR(INDEX(ПОДБОР_КВ.М!$H$88:$DC$88,1,MATCH($B111,ПОДБОР_КВ.М!$H$2:$DC$2,0)),0)</f>
        <v>0</v>
      </c>
      <c r="U111" s="615">
        <f>IFERROR(INDEX(ПОДБОР_КВ.М!$H$66:$DC$66,1,MATCH($B111,ПОДБОР_КВ.М!$H$2:$DC$2,0))*1000,0)</f>
        <v>0</v>
      </c>
      <c r="V111" s="616">
        <f>IF(U111=0,0,U111/(Вводные!$G$13*1000)-1)</f>
        <v>0</v>
      </c>
      <c r="W111" s="617">
        <f t="shared" si="32"/>
        <v>0</v>
      </c>
      <c r="X111" s="619">
        <f>IFERROR(INDEX(ПОДБОР_КВ.М!$H$91:$DC$91,1,MATCH($B111,ПОДБОР_КВ.М!$H$2:$DC$2,0)),0)</f>
        <v>0</v>
      </c>
      <c r="Y111" s="615">
        <f>IFERROR(INDEX(ПОДБОР_КВ.М!$H$67:$DC$67,1,MATCH($B111,ПОДБОР_КВ.М!$H$2:$DC$2,0))*1000,0)</f>
        <v>0</v>
      </c>
      <c r="Z111" s="616">
        <f>IF(Y111=0,0,Y111/(Вводные!$G$14*1000)-1)</f>
        <v>0</v>
      </c>
      <c r="AA111" s="617">
        <f t="shared" si="36"/>
        <v>0</v>
      </c>
      <c r="AB111" s="619">
        <f>IFERROR(INDEX(ПОДБОР_КВ.М!$H$85:$DC$85,1,MATCH($B111,ПОДБОР_КВ.М!$H$2:$DC$2,0)),0)</f>
        <v>0</v>
      </c>
      <c r="AC111" s="620">
        <f>SUM($AB$22:AB111)</f>
        <v>2181.9999999999995</v>
      </c>
      <c r="AD111" s="615">
        <f>IFERROR(INDEX(ПОДБОР_КВ.М!$H$65:$DC$65,1,MATCH($B111,ПОДБОР_КВ.М!$H$2:$DC$2,0))*1000,0)</f>
        <v>0</v>
      </c>
      <c r="AE111" s="634">
        <f>IF(AD111=0,0,AD111/(Вводные!$G$12*1000)-1)</f>
        <v>0</v>
      </c>
      <c r="AF111" s="617">
        <f t="shared" si="53"/>
        <v>0</v>
      </c>
      <c r="AG111" s="618" t="e">
        <f t="shared" si="54"/>
        <v>#DIV/0!</v>
      </c>
      <c r="AH111" s="622">
        <f t="shared" si="55"/>
        <v>0</v>
      </c>
      <c r="AI111" s="623">
        <v>0</v>
      </c>
      <c r="AJ111" s="623">
        <f t="shared" si="40"/>
        <v>0</v>
      </c>
      <c r="AK111" s="623">
        <f t="shared" si="45"/>
        <v>0</v>
      </c>
      <c r="AL111" s="623">
        <v>0</v>
      </c>
      <c r="AM111" s="624">
        <v>0</v>
      </c>
      <c r="AN111" s="625">
        <f t="shared" si="46"/>
        <v>0</v>
      </c>
      <c r="AO111" s="614" t="e">
        <f t="shared" si="56"/>
        <v>#DIV/0!</v>
      </c>
      <c r="AP111" s="623">
        <f t="shared" si="57"/>
        <v>0</v>
      </c>
      <c r="AQ111" s="624">
        <v>0</v>
      </c>
      <c r="AR111" s="625" t="e">
        <f t="shared" si="58"/>
        <v>#DIV/0!</v>
      </c>
      <c r="AS111" s="622" t="e">
        <f t="shared" si="59"/>
        <v>#DIV/0!</v>
      </c>
      <c r="AT111" s="623">
        <f t="shared" si="60"/>
        <v>0</v>
      </c>
      <c r="AU111" s="624">
        <v>0</v>
      </c>
      <c r="AV111" s="625" t="e">
        <f t="shared" si="61"/>
        <v>#DIV/0!</v>
      </c>
      <c r="AW111" s="622">
        <v>0</v>
      </c>
      <c r="AX111" s="623">
        <f t="shared" si="62"/>
        <v>0</v>
      </c>
      <c r="AY111" s="623">
        <f t="shared" si="63"/>
        <v>0</v>
      </c>
      <c r="AZ111" s="624">
        <v>0</v>
      </c>
      <c r="BA111" s="625">
        <f t="shared" si="64"/>
        <v>0</v>
      </c>
    </row>
    <row r="112" spans="1:53" ht="15.75" x14ac:dyDescent="0.25">
      <c r="A112" s="118" t="str">
        <f t="shared" si="43"/>
        <v>1Q2034</v>
      </c>
      <c r="B112" s="606">
        <f t="shared" si="47"/>
        <v>49004</v>
      </c>
      <c r="C112" s="147"/>
      <c r="D112" s="613">
        <f t="shared" si="71"/>
        <v>0</v>
      </c>
      <c r="E112" s="619">
        <f t="shared" si="65"/>
        <v>1.0913936421275139E-11</v>
      </c>
      <c r="F112" s="620">
        <f t="shared" si="66"/>
        <v>0</v>
      </c>
      <c r="G112" s="620">
        <f t="shared" si="67"/>
        <v>0</v>
      </c>
      <c r="H112" s="620">
        <f t="shared" si="68"/>
        <v>24690.999999999989</v>
      </c>
      <c r="I112" s="615">
        <f t="shared" si="69"/>
        <v>0</v>
      </c>
      <c r="J112" s="616">
        <f t="shared" si="48"/>
        <v>0</v>
      </c>
      <c r="K112" s="617">
        <f t="shared" si="70"/>
        <v>0</v>
      </c>
      <c r="L112" s="618">
        <f t="shared" si="50"/>
        <v>0</v>
      </c>
      <c r="M112" s="619">
        <f>MAX(0,ТЭП!$G$26-SUM($O$21:O111))</f>
        <v>1.0913936421275139E-11</v>
      </c>
      <c r="N112" s="620">
        <f>IFERROR(O112*ТЭП!$I$26/ТЭП!$G$26,0)</f>
        <v>0</v>
      </c>
      <c r="O112" s="620">
        <f>IFERROR(INDEX(ПОДБОР_КВ.М!$H$61:$DC$61,1,MATCH($B112,ПОДБОР_КВ.М!$H$2:$DC$2,0)),0)</f>
        <v>0</v>
      </c>
      <c r="P112" s="620">
        <f t="shared" si="51"/>
        <v>24690.999999999989</v>
      </c>
      <c r="Q112" s="615">
        <f>IFERROR(INDEX(ПОДБОР_КВ.М!$H$64:$DC$64,1,MATCH($B112,ПОДБОР_КВ.М!$H$2:$DC$2,0))*1000,0)</f>
        <v>0</v>
      </c>
      <c r="R112" s="616">
        <f>IF(Q112=0,0,Q112/(Вводные!$G$11*1000)-1)</f>
        <v>0</v>
      </c>
      <c r="S112" s="617">
        <f t="shared" si="52"/>
        <v>0</v>
      </c>
      <c r="T112" s="619">
        <f>IFERROR(INDEX(ПОДБОР_КВ.М!$H$88:$DC$88,1,MATCH($B112,ПОДБОР_КВ.М!$H$2:$DC$2,0)),0)</f>
        <v>0</v>
      </c>
      <c r="U112" s="615">
        <f>IFERROR(INDEX(ПОДБОР_КВ.М!$H$66:$DC$66,1,MATCH($B112,ПОДБОР_КВ.М!$H$2:$DC$2,0))*1000,0)</f>
        <v>0</v>
      </c>
      <c r="V112" s="616">
        <f>IF(U112=0,0,U112/(Вводные!$G$13*1000)-1)</f>
        <v>0</v>
      </c>
      <c r="W112" s="617">
        <f t="shared" si="32"/>
        <v>0</v>
      </c>
      <c r="X112" s="619">
        <f>IFERROR(INDEX(ПОДБОР_КВ.М!$H$91:$DC$91,1,MATCH($B112,ПОДБОР_КВ.М!$H$2:$DC$2,0)),0)</f>
        <v>0</v>
      </c>
      <c r="Y112" s="615">
        <f>IFERROR(INDEX(ПОДБОР_КВ.М!$H$67:$DC$67,1,MATCH($B112,ПОДБОР_КВ.М!$H$2:$DC$2,0))*1000,0)</f>
        <v>0</v>
      </c>
      <c r="Z112" s="616">
        <f>IF(Y112=0,0,Y112/(Вводные!$G$14*1000)-1)</f>
        <v>0</v>
      </c>
      <c r="AA112" s="617">
        <f t="shared" si="36"/>
        <v>0</v>
      </c>
      <c r="AB112" s="619">
        <f>IFERROR(INDEX(ПОДБОР_КВ.М!$H$85:$DC$85,1,MATCH($B112,ПОДБОР_КВ.М!$H$2:$DC$2,0)),0)</f>
        <v>0</v>
      </c>
      <c r="AC112" s="620">
        <f>SUM($AB$22:AB112)</f>
        <v>2181.9999999999995</v>
      </c>
      <c r="AD112" s="615">
        <f>IFERROR(INDEX(ПОДБОР_КВ.М!$H$65:$DC$65,1,MATCH($B112,ПОДБОР_КВ.М!$H$2:$DC$2,0))*1000,0)</f>
        <v>0</v>
      </c>
      <c r="AE112" s="634">
        <f>IF(AD112=0,0,AD112/(Вводные!$G$12*1000)-1)</f>
        <v>0</v>
      </c>
      <c r="AF112" s="617">
        <f t="shared" si="53"/>
        <v>0</v>
      </c>
      <c r="AG112" s="618" t="e">
        <f t="shared" si="54"/>
        <v>#DIV/0!</v>
      </c>
      <c r="AH112" s="622">
        <f t="shared" si="55"/>
        <v>0</v>
      </c>
      <c r="AI112" s="623">
        <v>0</v>
      </c>
      <c r="AJ112" s="623">
        <f t="shared" si="40"/>
        <v>0</v>
      </c>
      <c r="AK112" s="623">
        <f t="shared" si="45"/>
        <v>0</v>
      </c>
      <c r="AL112" s="623">
        <v>0</v>
      </c>
      <c r="AM112" s="624">
        <v>0</v>
      </c>
      <c r="AN112" s="625">
        <f t="shared" si="46"/>
        <v>0</v>
      </c>
      <c r="AO112" s="614" t="e">
        <f t="shared" si="56"/>
        <v>#DIV/0!</v>
      </c>
      <c r="AP112" s="623">
        <f t="shared" si="57"/>
        <v>0</v>
      </c>
      <c r="AQ112" s="624">
        <v>0</v>
      </c>
      <c r="AR112" s="625" t="e">
        <f t="shared" si="58"/>
        <v>#DIV/0!</v>
      </c>
      <c r="AS112" s="622" t="e">
        <f t="shared" si="59"/>
        <v>#DIV/0!</v>
      </c>
      <c r="AT112" s="623">
        <f t="shared" si="60"/>
        <v>0</v>
      </c>
      <c r="AU112" s="624">
        <v>0</v>
      </c>
      <c r="AV112" s="625" t="e">
        <f t="shared" si="61"/>
        <v>#DIV/0!</v>
      </c>
      <c r="AW112" s="622">
        <v>0</v>
      </c>
      <c r="AX112" s="623">
        <f t="shared" si="62"/>
        <v>0</v>
      </c>
      <c r="AY112" s="623">
        <f t="shared" si="63"/>
        <v>0</v>
      </c>
      <c r="AZ112" s="624">
        <v>0</v>
      </c>
      <c r="BA112" s="625">
        <f t="shared" si="64"/>
        <v>0</v>
      </c>
    </row>
    <row r="113" spans="1:53" ht="15.75" x14ac:dyDescent="0.25">
      <c r="A113" s="118" t="str">
        <f t="shared" si="43"/>
        <v>2Q2034</v>
      </c>
      <c r="B113" s="606">
        <f t="shared" si="47"/>
        <v>49035</v>
      </c>
      <c r="C113" s="147"/>
      <c r="D113" s="613">
        <f t="shared" si="71"/>
        <v>0</v>
      </c>
      <c r="E113" s="619">
        <f t="shared" si="65"/>
        <v>1.0913936421275139E-11</v>
      </c>
      <c r="F113" s="620">
        <f t="shared" si="66"/>
        <v>0</v>
      </c>
      <c r="G113" s="620">
        <f t="shared" si="67"/>
        <v>0</v>
      </c>
      <c r="H113" s="620">
        <f t="shared" si="68"/>
        <v>24690.999999999989</v>
      </c>
      <c r="I113" s="615">
        <f t="shared" si="69"/>
        <v>0</v>
      </c>
      <c r="J113" s="616">
        <f t="shared" si="48"/>
        <v>0</v>
      </c>
      <c r="K113" s="617">
        <f t="shared" si="70"/>
        <v>0</v>
      </c>
      <c r="L113" s="618">
        <f t="shared" si="50"/>
        <v>0</v>
      </c>
      <c r="M113" s="619">
        <f>MAX(0,ТЭП!$G$26-SUM($O$21:O112))</f>
        <v>1.0913936421275139E-11</v>
      </c>
      <c r="N113" s="620">
        <f>IFERROR(O113*ТЭП!$I$26/ТЭП!$G$26,0)</f>
        <v>0</v>
      </c>
      <c r="O113" s="620">
        <f>IFERROR(INDEX(ПОДБОР_КВ.М!$H$61:$DC$61,1,MATCH($B113,ПОДБОР_КВ.М!$H$2:$DC$2,0)),0)</f>
        <v>0</v>
      </c>
      <c r="P113" s="620">
        <f t="shared" si="51"/>
        <v>24690.999999999989</v>
      </c>
      <c r="Q113" s="615">
        <f>IFERROR(INDEX(ПОДБОР_КВ.М!$H$64:$DC$64,1,MATCH($B113,ПОДБОР_КВ.М!$H$2:$DC$2,0))*1000,0)</f>
        <v>0</v>
      </c>
      <c r="R113" s="616">
        <f>IF(Q113=0,0,Q113/(Вводные!$G$11*1000)-1)</f>
        <v>0</v>
      </c>
      <c r="S113" s="617">
        <f t="shared" si="52"/>
        <v>0</v>
      </c>
      <c r="T113" s="619">
        <f>IFERROR(INDEX(ПОДБОР_КВ.М!$H$88:$DC$88,1,MATCH($B113,ПОДБОР_КВ.М!$H$2:$DC$2,0)),0)</f>
        <v>0</v>
      </c>
      <c r="U113" s="615">
        <f>IFERROR(INDEX(ПОДБОР_КВ.М!$H$66:$DC$66,1,MATCH($B113,ПОДБОР_КВ.М!$H$2:$DC$2,0))*1000,0)</f>
        <v>0</v>
      </c>
      <c r="V113" s="616">
        <f>IF(U113=0,0,U113/(Вводные!$G$13*1000)-1)</f>
        <v>0</v>
      </c>
      <c r="W113" s="617">
        <f t="shared" si="32"/>
        <v>0</v>
      </c>
      <c r="X113" s="619">
        <f>IFERROR(INDEX(ПОДБОР_КВ.М!$H$91:$DC$91,1,MATCH($B113,ПОДБОР_КВ.М!$H$2:$DC$2,0)),0)</f>
        <v>0</v>
      </c>
      <c r="Y113" s="615">
        <f>IFERROR(INDEX(ПОДБОР_КВ.М!$H$67:$DC$67,1,MATCH($B113,ПОДБОР_КВ.М!$H$2:$DC$2,0))*1000,0)</f>
        <v>0</v>
      </c>
      <c r="Z113" s="616">
        <f>IF(Y113=0,0,Y113/(Вводные!$G$14*1000)-1)</f>
        <v>0</v>
      </c>
      <c r="AA113" s="617">
        <f t="shared" si="36"/>
        <v>0</v>
      </c>
      <c r="AB113" s="619">
        <f>IFERROR(INDEX(ПОДБОР_КВ.М!$H$85:$DC$85,1,MATCH($B113,ПОДБОР_КВ.М!$H$2:$DC$2,0)),0)</f>
        <v>0</v>
      </c>
      <c r="AC113" s="620">
        <f>SUM($AB$22:AB113)</f>
        <v>2181.9999999999995</v>
      </c>
      <c r="AD113" s="615">
        <f>IFERROR(INDEX(ПОДБОР_КВ.М!$H$65:$DC$65,1,MATCH($B113,ПОДБОР_КВ.М!$H$2:$DC$2,0))*1000,0)</f>
        <v>0</v>
      </c>
      <c r="AE113" s="634">
        <f>IF(AD113=0,0,AD113/(Вводные!$G$12*1000)-1)</f>
        <v>0</v>
      </c>
      <c r="AF113" s="617">
        <f t="shared" si="53"/>
        <v>0</v>
      </c>
      <c r="AG113" s="618" t="e">
        <f t="shared" si="54"/>
        <v>#DIV/0!</v>
      </c>
      <c r="AH113" s="622">
        <f t="shared" si="55"/>
        <v>0</v>
      </c>
      <c r="AI113" s="623">
        <v>0</v>
      </c>
      <c r="AJ113" s="623">
        <f t="shared" si="40"/>
        <v>0</v>
      </c>
      <c r="AK113" s="623">
        <f t="shared" si="45"/>
        <v>0</v>
      </c>
      <c r="AL113" s="623">
        <v>0</v>
      </c>
      <c r="AM113" s="624">
        <v>0</v>
      </c>
      <c r="AN113" s="625">
        <f t="shared" si="46"/>
        <v>0</v>
      </c>
      <c r="AO113" s="614" t="e">
        <f t="shared" si="56"/>
        <v>#DIV/0!</v>
      </c>
      <c r="AP113" s="623">
        <f t="shared" si="57"/>
        <v>0</v>
      </c>
      <c r="AQ113" s="624">
        <v>0</v>
      </c>
      <c r="AR113" s="625" t="e">
        <f t="shared" si="58"/>
        <v>#DIV/0!</v>
      </c>
      <c r="AS113" s="622" t="e">
        <f t="shared" si="59"/>
        <v>#DIV/0!</v>
      </c>
      <c r="AT113" s="623">
        <f t="shared" si="60"/>
        <v>0</v>
      </c>
      <c r="AU113" s="624">
        <v>0</v>
      </c>
      <c r="AV113" s="625" t="e">
        <f t="shared" si="61"/>
        <v>#DIV/0!</v>
      </c>
      <c r="AW113" s="622">
        <v>0</v>
      </c>
      <c r="AX113" s="623">
        <f t="shared" si="62"/>
        <v>0</v>
      </c>
      <c r="AY113" s="623">
        <f t="shared" si="63"/>
        <v>0</v>
      </c>
      <c r="AZ113" s="624">
        <v>0</v>
      </c>
      <c r="BA113" s="625">
        <f t="shared" si="64"/>
        <v>0</v>
      </c>
    </row>
    <row r="114" spans="1:53" ht="15.75" x14ac:dyDescent="0.25">
      <c r="A114" s="118" t="str">
        <f t="shared" si="43"/>
        <v>2Q2034</v>
      </c>
      <c r="B114" s="606">
        <f t="shared" si="47"/>
        <v>49065</v>
      </c>
      <c r="C114" s="147"/>
      <c r="D114" s="613">
        <f t="shared" si="71"/>
        <v>0</v>
      </c>
      <c r="E114" s="619">
        <f t="shared" si="65"/>
        <v>1.0913936421275139E-11</v>
      </c>
      <c r="F114" s="620">
        <f t="shared" si="66"/>
        <v>0</v>
      </c>
      <c r="G114" s="620">
        <f t="shared" si="67"/>
        <v>0</v>
      </c>
      <c r="H114" s="620">
        <f>P114</f>
        <v>24690.999999999989</v>
      </c>
      <c r="I114" s="615">
        <f t="shared" si="69"/>
        <v>0</v>
      </c>
      <c r="J114" s="616">
        <f t="shared" si="48"/>
        <v>0</v>
      </c>
      <c r="K114" s="617">
        <f t="shared" si="70"/>
        <v>0</v>
      </c>
      <c r="L114" s="618">
        <f t="shared" si="50"/>
        <v>0</v>
      </c>
      <c r="M114" s="619">
        <f>MAX(0,ТЭП!$G$26-SUM($O$21:O113))</f>
        <v>1.0913936421275139E-11</v>
      </c>
      <c r="N114" s="620">
        <f>IFERROR(O114*ТЭП!$I$26/ТЭП!$G$26,0)</f>
        <v>0</v>
      </c>
      <c r="O114" s="620">
        <f>IFERROR(INDEX(ПОДБОР_КВ.М!$H$61:$DC$61,1,MATCH($B114,ПОДБОР_КВ.М!$H$2:$DC$2,0)),0)</f>
        <v>0</v>
      </c>
      <c r="P114" s="620">
        <f t="shared" si="51"/>
        <v>24690.999999999989</v>
      </c>
      <c r="Q114" s="615">
        <f>IFERROR(INDEX(ПОДБОР_КВ.М!$H$64:$DC$64,1,MATCH($B114,ПОДБОР_КВ.М!$H$2:$DC$2,0))*1000,0)</f>
        <v>0</v>
      </c>
      <c r="R114" s="616">
        <f>IF(Q114=0,0,Q114/(Вводные!$G$11*1000)-1)</f>
        <v>0</v>
      </c>
      <c r="S114" s="617">
        <f t="shared" si="52"/>
        <v>0</v>
      </c>
      <c r="T114" s="619">
        <f>IFERROR(INDEX(ПОДБОР_КВ.М!$H$88:$DC$88,1,MATCH($B114,ПОДБОР_КВ.М!$H$2:$DC$2,0)),0)</f>
        <v>0</v>
      </c>
      <c r="U114" s="615">
        <f>IFERROR(INDEX(ПОДБОР_КВ.М!$H$66:$DC$66,1,MATCH($B114,ПОДБОР_КВ.М!$H$2:$DC$2,0))*1000,0)</f>
        <v>0</v>
      </c>
      <c r="V114" s="616">
        <f>IF(U114=0,0,U114/(Вводные!$G$13*1000)-1)</f>
        <v>0</v>
      </c>
      <c r="W114" s="617">
        <f t="shared" si="32"/>
        <v>0</v>
      </c>
      <c r="X114" s="619">
        <f>IFERROR(INDEX(ПОДБОР_КВ.М!$H$91:$DC$91,1,MATCH($B114,ПОДБОР_КВ.М!$H$2:$DC$2,0)),0)</f>
        <v>0</v>
      </c>
      <c r="Y114" s="615">
        <f>IFERROR(INDEX(ПОДБОР_КВ.М!$H$67:$DC$67,1,MATCH($B114,ПОДБОР_КВ.М!$H$2:$DC$2,0))*1000,0)</f>
        <v>0</v>
      </c>
      <c r="Z114" s="616">
        <f>IF(Y114=0,0,Y114/(Вводные!$G$14*1000)-1)</f>
        <v>0</v>
      </c>
      <c r="AA114" s="617">
        <f t="shared" si="36"/>
        <v>0</v>
      </c>
      <c r="AB114" s="619">
        <f>IFERROR(INDEX(ПОДБОР_КВ.М!$H$85:$DC$85,1,MATCH($B114,ПОДБОР_КВ.М!$H$2:$DC$2,0)),0)</f>
        <v>0</v>
      </c>
      <c r="AC114" s="620">
        <f>SUM($AB$22:AB114)</f>
        <v>2181.9999999999995</v>
      </c>
      <c r="AD114" s="615">
        <f>IFERROR(INDEX(ПОДБОР_КВ.М!$H$65:$DC$65,1,MATCH($B114,ПОДБОР_КВ.М!$H$2:$DC$2,0))*1000,0)</f>
        <v>0</v>
      </c>
      <c r="AE114" s="634">
        <f>IF(AD114=0,0,AD114/(Вводные!$G$12*1000)-1)</f>
        <v>0</v>
      </c>
      <c r="AF114" s="617">
        <f t="shared" si="53"/>
        <v>0</v>
      </c>
      <c r="AG114" s="618" t="e">
        <f t="shared" si="54"/>
        <v>#DIV/0!</v>
      </c>
      <c r="AH114" s="622">
        <f t="shared" si="55"/>
        <v>0</v>
      </c>
      <c r="AI114" s="623">
        <v>0</v>
      </c>
      <c r="AJ114" s="623">
        <f t="shared" si="40"/>
        <v>0</v>
      </c>
      <c r="AK114" s="623">
        <f t="shared" si="45"/>
        <v>0</v>
      </c>
      <c r="AL114" s="623">
        <v>0</v>
      </c>
      <c r="AM114" s="624">
        <v>0</v>
      </c>
      <c r="AN114" s="625">
        <f t="shared" si="46"/>
        <v>0</v>
      </c>
      <c r="AO114" s="614" t="e">
        <f t="shared" si="56"/>
        <v>#DIV/0!</v>
      </c>
      <c r="AP114" s="623">
        <f t="shared" si="57"/>
        <v>0</v>
      </c>
      <c r="AQ114" s="624">
        <v>0</v>
      </c>
      <c r="AR114" s="625" t="e">
        <f t="shared" si="58"/>
        <v>#DIV/0!</v>
      </c>
      <c r="AS114" s="622" t="e">
        <f t="shared" si="59"/>
        <v>#DIV/0!</v>
      </c>
      <c r="AT114" s="623">
        <f t="shared" si="60"/>
        <v>0</v>
      </c>
      <c r="AU114" s="624">
        <v>0</v>
      </c>
      <c r="AV114" s="625" t="e">
        <f t="shared" si="61"/>
        <v>#DIV/0!</v>
      </c>
      <c r="AW114" s="622">
        <v>0</v>
      </c>
      <c r="AX114" s="623">
        <f t="shared" si="62"/>
        <v>0</v>
      </c>
      <c r="AY114" s="623">
        <f t="shared" si="63"/>
        <v>0</v>
      </c>
      <c r="AZ114" s="624">
        <v>0</v>
      </c>
      <c r="BA114" s="625">
        <f t="shared" si="64"/>
        <v>0</v>
      </c>
    </row>
    <row r="115" spans="1:53" ht="15.75" x14ac:dyDescent="0.25">
      <c r="A115" s="118" t="str">
        <f t="shared" si="43"/>
        <v>2Q2034</v>
      </c>
      <c r="B115" s="606">
        <f t="shared" si="47"/>
        <v>49096</v>
      </c>
      <c r="C115" s="147"/>
      <c r="D115" s="613">
        <f t="shared" si="71"/>
        <v>0</v>
      </c>
      <c r="E115" s="619">
        <f t="shared" ref="E115:E116" si="72">M115</f>
        <v>1.0913936421275139E-11</v>
      </c>
      <c r="F115" s="620">
        <f t="shared" ref="F115:F116" si="73">N115</f>
        <v>0</v>
      </c>
      <c r="G115" s="620">
        <f t="shared" ref="G115:G116" si="74">O115</f>
        <v>0</v>
      </c>
      <c r="H115" s="620">
        <f t="shared" ref="H115:H116" si="75">P115</f>
        <v>24690.999999999989</v>
      </c>
      <c r="I115" s="615">
        <f t="shared" ref="I115:I116" si="76">Q115</f>
        <v>0</v>
      </c>
      <c r="J115" s="616">
        <f t="shared" si="48"/>
        <v>0</v>
      </c>
      <c r="K115" s="617">
        <f t="shared" ref="K115:K116" si="77">S115</f>
        <v>0</v>
      </c>
      <c r="L115" s="618">
        <f t="shared" si="50"/>
        <v>0</v>
      </c>
      <c r="M115" s="619">
        <f>MAX(0,ТЭП!$G$26-SUM($O$21:O114))</f>
        <v>1.0913936421275139E-11</v>
      </c>
      <c r="N115" s="620">
        <f>IFERROR(O115*ТЭП!$I$26/ТЭП!$G$26,0)</f>
        <v>0</v>
      </c>
      <c r="O115" s="620">
        <f>IFERROR(INDEX(ПОДБОР_КВ.М!$H$61:$DC$61,1,MATCH($B115,ПОДБОР_КВ.М!$H$2:$DC$2,0)),0)</f>
        <v>0</v>
      </c>
      <c r="P115" s="620">
        <f t="shared" si="51"/>
        <v>24690.999999999989</v>
      </c>
      <c r="Q115" s="615">
        <f>IFERROR(INDEX(ПОДБОР_КВ.М!$H$64:$DC$64,1,MATCH($B115,ПОДБОР_КВ.М!$H$2:$DC$2,0))*1000,0)</f>
        <v>0</v>
      </c>
      <c r="R115" s="616">
        <f>IF(Q115=0,0,Q115/(Вводные!$G$11*1000)-1)</f>
        <v>0</v>
      </c>
      <c r="S115" s="617">
        <f t="shared" si="52"/>
        <v>0</v>
      </c>
      <c r="T115" s="619">
        <f>IFERROR(INDEX(ПОДБОР_КВ.М!$H$88:$DC$88,1,MATCH($B115,ПОДБОР_КВ.М!$H$2:$DC$2,0)),0)</f>
        <v>0</v>
      </c>
      <c r="U115" s="615">
        <f>IFERROR(INDEX(ПОДБОР_КВ.М!$H$66:$DC$66,1,MATCH($B115,ПОДБОР_КВ.М!$H$2:$DC$2,0))*1000,0)</f>
        <v>0</v>
      </c>
      <c r="V115" s="616">
        <f>IF(U115=0,0,U115/(Вводные!$G$13*1000)-1)</f>
        <v>0</v>
      </c>
      <c r="W115" s="617">
        <f t="shared" si="32"/>
        <v>0</v>
      </c>
      <c r="X115" s="619">
        <f>IFERROR(INDEX(ПОДБОР_КВ.М!$H$91:$DC$91,1,MATCH($B115,ПОДБОР_КВ.М!$H$2:$DC$2,0)),0)</f>
        <v>0</v>
      </c>
      <c r="Y115" s="615">
        <f>IFERROR(INDEX(ПОДБОР_КВ.М!$H$67:$DC$67,1,MATCH($B115,ПОДБОР_КВ.М!$H$2:$DC$2,0))*1000,0)</f>
        <v>0</v>
      </c>
      <c r="Z115" s="616">
        <f>IF(Y115=0,0,Y115/(Вводные!$G$14*1000)-1)</f>
        <v>0</v>
      </c>
      <c r="AA115" s="617">
        <f t="shared" si="36"/>
        <v>0</v>
      </c>
      <c r="AB115" s="619">
        <f>IFERROR(INDEX(ПОДБОР_КВ.М!$H$85:$DC$85,1,MATCH($B115,ПОДБОР_КВ.М!$H$2:$DC$2,0)),0)</f>
        <v>0</v>
      </c>
      <c r="AC115" s="620">
        <f>SUM($AB$22:AB115)</f>
        <v>2181.9999999999995</v>
      </c>
      <c r="AD115" s="615">
        <f>IFERROR(INDEX(ПОДБОР_КВ.М!$H$65:$DC$65,1,MATCH($B115,ПОДБОР_КВ.М!$H$2:$DC$2,0))*1000,0)</f>
        <v>0</v>
      </c>
      <c r="AE115" s="634">
        <f>IF(AD115=0,0,AD115/(Вводные!$G$12*1000)-1)</f>
        <v>0</v>
      </c>
      <c r="AF115" s="617">
        <f t="shared" si="53"/>
        <v>0</v>
      </c>
      <c r="AG115" s="618" t="e">
        <f t="shared" si="54"/>
        <v>#DIV/0!</v>
      </c>
      <c r="AH115" s="622">
        <f t="shared" si="55"/>
        <v>0</v>
      </c>
      <c r="AI115" s="623">
        <v>0</v>
      </c>
      <c r="AJ115" s="623">
        <f t="shared" si="40"/>
        <v>0</v>
      </c>
      <c r="AK115" s="623">
        <f t="shared" si="45"/>
        <v>0</v>
      </c>
      <c r="AL115" s="623">
        <v>0</v>
      </c>
      <c r="AM115" s="624">
        <v>0</v>
      </c>
      <c r="AN115" s="625">
        <f t="shared" si="46"/>
        <v>0</v>
      </c>
      <c r="AO115" s="614" t="e">
        <f t="shared" si="56"/>
        <v>#DIV/0!</v>
      </c>
      <c r="AP115" s="623">
        <f t="shared" si="57"/>
        <v>0</v>
      </c>
      <c r="AQ115" s="624">
        <v>0</v>
      </c>
      <c r="AR115" s="625" t="e">
        <f t="shared" si="58"/>
        <v>#DIV/0!</v>
      </c>
      <c r="AS115" s="622" t="e">
        <f t="shared" si="59"/>
        <v>#DIV/0!</v>
      </c>
      <c r="AT115" s="623">
        <f t="shared" si="60"/>
        <v>0</v>
      </c>
      <c r="AU115" s="624">
        <v>0</v>
      </c>
      <c r="AV115" s="625" t="e">
        <f t="shared" si="61"/>
        <v>#DIV/0!</v>
      </c>
      <c r="AW115" s="622">
        <v>0</v>
      </c>
      <c r="AX115" s="623">
        <f t="shared" si="62"/>
        <v>0</v>
      </c>
      <c r="AY115" s="623">
        <f t="shared" si="63"/>
        <v>0</v>
      </c>
      <c r="AZ115" s="624">
        <v>0</v>
      </c>
      <c r="BA115" s="625">
        <f t="shared" si="64"/>
        <v>0</v>
      </c>
    </row>
    <row r="116" spans="1:53" ht="15.75" x14ac:dyDescent="0.25">
      <c r="A116" s="118" t="str">
        <f t="shared" si="43"/>
        <v>3Q2034</v>
      </c>
      <c r="B116" s="606">
        <f t="shared" si="47"/>
        <v>49126</v>
      </c>
      <c r="C116" s="147"/>
      <c r="D116" s="613">
        <f t="shared" si="71"/>
        <v>0</v>
      </c>
      <c r="E116" s="619">
        <f t="shared" si="72"/>
        <v>1.0913936421275139E-11</v>
      </c>
      <c r="F116" s="620">
        <f t="shared" si="73"/>
        <v>0</v>
      </c>
      <c r="G116" s="620">
        <f t="shared" si="74"/>
        <v>0</v>
      </c>
      <c r="H116" s="620">
        <f t="shared" si="75"/>
        <v>24690.999999999989</v>
      </c>
      <c r="I116" s="615">
        <f t="shared" si="76"/>
        <v>0</v>
      </c>
      <c r="J116" s="616">
        <f t="shared" si="48"/>
        <v>0</v>
      </c>
      <c r="K116" s="617">
        <f t="shared" si="77"/>
        <v>0</v>
      </c>
      <c r="L116" s="618">
        <f t="shared" si="50"/>
        <v>0</v>
      </c>
      <c r="M116" s="619">
        <f>MAX(0,ТЭП!$G$26-SUM($O$21:O115))</f>
        <v>1.0913936421275139E-11</v>
      </c>
      <c r="N116" s="620">
        <f>IFERROR(O116*ТЭП!$I$26/ТЭП!$G$26,0)</f>
        <v>0</v>
      </c>
      <c r="O116" s="620">
        <f>IFERROR(INDEX(ПОДБОР_КВ.М!$H$61:$DC$61,1,MATCH($B116,ПОДБОР_КВ.М!$H$2:$DC$2,0)),0)</f>
        <v>0</v>
      </c>
      <c r="P116" s="620">
        <f t="shared" si="51"/>
        <v>24690.999999999989</v>
      </c>
      <c r="Q116" s="615">
        <f>IFERROR(INDEX(ПОДБОР_КВ.М!$H$64:$DC$64,1,MATCH($B116,ПОДБОР_КВ.М!$H$2:$DC$2,0))*1000,0)</f>
        <v>0</v>
      </c>
      <c r="R116" s="616">
        <f>IF(Q116=0,0,Q116/(Вводные!$G$11*1000)-1)</f>
        <v>0</v>
      </c>
      <c r="S116" s="617">
        <f t="shared" si="52"/>
        <v>0</v>
      </c>
      <c r="T116" s="619">
        <f>IFERROR(INDEX(ПОДБОР_КВ.М!$H$88:$DC$88,1,MATCH($B116,ПОДБОР_КВ.М!$H$2:$DC$2,0)),0)</f>
        <v>0</v>
      </c>
      <c r="U116" s="615">
        <f>IFERROR(INDEX(ПОДБОР_КВ.М!$H$66:$DC$66,1,MATCH($B116,ПОДБОР_КВ.М!$H$2:$DC$2,0))*1000,0)</f>
        <v>0</v>
      </c>
      <c r="V116" s="616">
        <f>IF(U116=0,0,U116/(Вводные!$G$13*1000)-1)</f>
        <v>0</v>
      </c>
      <c r="W116" s="617">
        <f t="shared" si="32"/>
        <v>0</v>
      </c>
      <c r="X116" s="619">
        <f>IFERROR(INDEX(ПОДБОР_КВ.М!$H$91:$DC$91,1,MATCH($B116,ПОДБОР_КВ.М!$H$2:$DC$2,0)),0)</f>
        <v>0</v>
      </c>
      <c r="Y116" s="615">
        <f>IFERROR(INDEX(ПОДБОР_КВ.М!$H$67:$DC$67,1,MATCH($B116,ПОДБОР_КВ.М!$H$2:$DC$2,0))*1000,0)</f>
        <v>0</v>
      </c>
      <c r="Z116" s="616">
        <f>IF(Y116=0,0,Y116/(Вводные!$G$14*1000)-1)</f>
        <v>0</v>
      </c>
      <c r="AA116" s="617">
        <f t="shared" si="36"/>
        <v>0</v>
      </c>
      <c r="AB116" s="619">
        <f>IFERROR(INDEX(ПОДБОР_КВ.М!$H$85:$DC$85,1,MATCH($B116,ПОДБОР_КВ.М!$H$2:$DC$2,0)),0)</f>
        <v>0</v>
      </c>
      <c r="AC116" s="620">
        <f>SUM($AB$22:AB116)</f>
        <v>2181.9999999999995</v>
      </c>
      <c r="AD116" s="615">
        <f>IFERROR(INDEX(ПОДБОР_КВ.М!$H$65:$DC$65,1,MATCH($B116,ПОДБОР_КВ.М!$H$2:$DC$2,0))*1000,0)</f>
        <v>0</v>
      </c>
      <c r="AE116" s="634">
        <f>IF(AD116=0,0,AD116/(Вводные!$G$12*1000)-1)</f>
        <v>0</v>
      </c>
      <c r="AF116" s="617">
        <f t="shared" si="53"/>
        <v>0</v>
      </c>
      <c r="AG116" s="618" t="e">
        <f t="shared" si="54"/>
        <v>#DIV/0!</v>
      </c>
      <c r="AH116" s="622">
        <f t="shared" si="55"/>
        <v>0</v>
      </c>
      <c r="AI116" s="623">
        <v>0</v>
      </c>
      <c r="AJ116" s="623">
        <f t="shared" si="40"/>
        <v>0</v>
      </c>
      <c r="AK116" s="623">
        <f t="shared" si="45"/>
        <v>0</v>
      </c>
      <c r="AL116" s="623">
        <v>0</v>
      </c>
      <c r="AM116" s="624">
        <v>0</v>
      </c>
      <c r="AN116" s="625">
        <f t="shared" si="46"/>
        <v>0</v>
      </c>
      <c r="AO116" s="614" t="e">
        <f t="shared" si="56"/>
        <v>#DIV/0!</v>
      </c>
      <c r="AP116" s="623">
        <f t="shared" si="57"/>
        <v>0</v>
      </c>
      <c r="AQ116" s="624">
        <v>0</v>
      </c>
      <c r="AR116" s="625" t="e">
        <f t="shared" si="58"/>
        <v>#DIV/0!</v>
      </c>
      <c r="AS116" s="622" t="e">
        <f t="shared" si="59"/>
        <v>#DIV/0!</v>
      </c>
      <c r="AT116" s="623">
        <f t="shared" si="60"/>
        <v>0</v>
      </c>
      <c r="AU116" s="624">
        <v>0</v>
      </c>
      <c r="AV116" s="625" t="e">
        <f t="shared" si="61"/>
        <v>#DIV/0!</v>
      </c>
      <c r="AW116" s="622">
        <v>0</v>
      </c>
      <c r="AX116" s="623">
        <f t="shared" si="62"/>
        <v>0</v>
      </c>
      <c r="AY116" s="623">
        <f t="shared" si="63"/>
        <v>0</v>
      </c>
      <c r="AZ116" s="624">
        <v>0</v>
      </c>
      <c r="BA116" s="625">
        <f t="shared" si="64"/>
        <v>0</v>
      </c>
    </row>
    <row r="117" spans="1:53" ht="15.75" x14ac:dyDescent="0.25">
      <c r="A117" s="118" t="str">
        <f t="shared" ref="A117:A137" si="78">ROUNDUP(MONTH(B117)/3,0)&amp;"Q"&amp;YEAR(B117)</f>
        <v>3Q2034</v>
      </c>
      <c r="B117" s="606">
        <f t="shared" si="47"/>
        <v>49157</v>
      </c>
      <c r="C117" s="147"/>
      <c r="D117" s="148">
        <f t="shared" ref="D117:D137" si="79">L117</f>
        <v>0</v>
      </c>
      <c r="E117" s="149">
        <f t="shared" ref="E117:E137" si="80">M117</f>
        <v>1.0913936421275139E-11</v>
      </c>
      <c r="F117" s="150">
        <f t="shared" ref="F117:F137" si="81">N117</f>
        <v>0</v>
      </c>
      <c r="G117" s="150">
        <f t="shared" ref="G117:G137" si="82">O117</f>
        <v>0</v>
      </c>
      <c r="H117" s="150">
        <f t="shared" ref="H117:H137" si="83">P117</f>
        <v>24690.999999999989</v>
      </c>
      <c r="I117" s="150">
        <f t="shared" ref="I117:I137" si="84">Q117</f>
        <v>0</v>
      </c>
      <c r="J117" s="151">
        <f t="shared" si="48"/>
        <v>0</v>
      </c>
      <c r="K117" s="152">
        <f t="shared" ref="K117:K137" si="85">S117</f>
        <v>0</v>
      </c>
      <c r="L117" s="153">
        <f t="shared" ref="L117:L137" si="86">S117+W117+AA117+AF117</f>
        <v>0</v>
      </c>
      <c r="M117" s="619">
        <f>MAX(0,ТЭП!$G$26-SUM($O$21:O116))</f>
        <v>1.0913936421275139E-11</v>
      </c>
      <c r="N117" s="265">
        <f>IFERROR(O117*ТЭП!$I$26/ТЭП!$G$26,0)</f>
        <v>0</v>
      </c>
      <c r="O117" s="265">
        <f>IFERROR(INDEX(ПОДБОР_КВ.М!$H$61:$DC$61,1,MATCH($B117,ПОДБОР_КВ.М!$H$2:$DC$2,0)),0)</f>
        <v>0</v>
      </c>
      <c r="P117" s="265">
        <f t="shared" ref="P117:P137" si="87">SUM($O$22:O117)</f>
        <v>24690.999999999989</v>
      </c>
      <c r="Q117" s="265">
        <f>IFERROR(INDEX(ПОДБОР_КВ.М!$H$64:$DC$64,1,MATCH($B117,ПОДБОР_КВ.М!$H$2:$DC$2,0))*1000,0)</f>
        <v>0</v>
      </c>
      <c r="R117" s="266">
        <f>IF(Q117=0,0,Q117/(Вводные!$G$11*1000)-1)</f>
        <v>0</v>
      </c>
      <c r="S117" s="267">
        <f t="shared" ref="S117:S137" si="88">O117*Q117</f>
        <v>0</v>
      </c>
      <c r="T117" s="149">
        <f>IFERROR(INDEX(ПОДБОР_КВ.М!$H$88:$DC$88,1,MATCH($B117,ПОДБОР_КВ.М!$H$2:$DC$2,0)),0)</f>
        <v>0</v>
      </c>
      <c r="U117" s="150">
        <f>IFERROR(INDEX(ПОДБОР_КВ.М!$H$66:$DC$66,1,MATCH($B117,ПОДБОР_КВ.М!$H$2:$DC$2,0))*1000,0)</f>
        <v>0</v>
      </c>
      <c r="V117" s="151">
        <f>IF(U117=0,0,U117/(Вводные!$G$13*1000)-1)</f>
        <v>0</v>
      </c>
      <c r="W117" s="152">
        <f t="shared" ref="W117:W137" si="89">T117*U117</f>
        <v>0</v>
      </c>
      <c r="X117" s="149">
        <f>IFERROR(INDEX(ПОДБОР_КВ.М!$H$91:$DC$91,1,MATCH($B117,ПОДБОР_КВ.М!$H$2:$DC$2,0)),0)</f>
        <v>0</v>
      </c>
      <c r="Y117" s="150">
        <f>IFERROR(INDEX(ПОДБОР_КВ.М!$H$67:$DC$67,1,MATCH($B117,ПОДБОР_КВ.М!$H$2:$DC$2,0))*1000,0)</f>
        <v>0</v>
      </c>
      <c r="Z117" s="151">
        <f>IF(Y117=0,0,Y117/(Вводные!$G$14*1000)-1)</f>
        <v>0</v>
      </c>
      <c r="AA117" s="267">
        <f t="shared" ref="AA117:AA137" si="90">X117*Y117</f>
        <v>0</v>
      </c>
      <c r="AB117" s="154">
        <f>IFERROR(INDEX(ПОДБОР_КВ.М!$H$85:$DC$85,1,MATCH($B117,ПОДБОР_КВ.М!$H$2:$DC$2,0)),0)</f>
        <v>0</v>
      </c>
      <c r="AC117" s="155">
        <f>SUM($AB$22:AB117)</f>
        <v>2181.9999999999995</v>
      </c>
      <c r="AD117" s="150">
        <f>IFERROR(INDEX(ПОДБОР_КВ.М!$H$65:$DC$65,1,MATCH($B117,ПОДБОР_КВ.М!$H$2:$DC$2,0))*1000,0)</f>
        <v>0</v>
      </c>
      <c r="AE117" s="156">
        <f>IF(AD117=0,0,AD117/(Вводные!$G$12*1000)-1)</f>
        <v>0</v>
      </c>
      <c r="AF117" s="267">
        <f t="shared" ref="AF117:AF137" si="91">AB117*AD117</f>
        <v>0</v>
      </c>
      <c r="AG117" s="153" t="e">
        <f t="shared" ref="AG117:AG137" si="92">AN117+AR117+BA117+AV117</f>
        <v>#DIV/0!</v>
      </c>
      <c r="AH117" s="301">
        <f t="shared" ref="AH117:AH137" si="93">AH116-AJ116</f>
        <v>0</v>
      </c>
      <c r="AI117" s="302">
        <v>0</v>
      </c>
      <c r="AJ117" s="302">
        <f t="shared" ref="AJ117:AJ137" si="94">AI117*$E$6</f>
        <v>0</v>
      </c>
      <c r="AK117" s="302">
        <f t="shared" ref="AK117:AK137" si="95">AJ117+AK116</f>
        <v>0</v>
      </c>
      <c r="AL117" s="302">
        <v>0</v>
      </c>
      <c r="AM117" s="303">
        <v>0</v>
      </c>
      <c r="AN117" s="304">
        <f t="shared" ref="AN117:AN137" si="96">AL117*AJ117</f>
        <v>0</v>
      </c>
      <c r="AO117" s="149" t="e">
        <f t="shared" ref="AO117:AO137" si="97">$E$8/$AH$41*AJ117</f>
        <v>#DIV/0!</v>
      </c>
      <c r="AP117" s="302">
        <f t="shared" ref="AP117:AP137" si="98">AP116*(1+AQ117)</f>
        <v>0</v>
      </c>
      <c r="AQ117" s="303">
        <v>0</v>
      </c>
      <c r="AR117" s="304" t="e">
        <f t="shared" ref="AR117:AR137" si="99">AO117*AP117</f>
        <v>#DIV/0!</v>
      </c>
      <c r="AS117" s="301" t="e">
        <f t="shared" ref="AS117:AS137" si="100">$E$10/$AO$20*AO117</f>
        <v>#DIV/0!</v>
      </c>
      <c r="AT117" s="302">
        <f t="shared" ref="AT117:AT137" si="101">AT116*(1+AU117)</f>
        <v>0</v>
      </c>
      <c r="AU117" s="303">
        <v>0</v>
      </c>
      <c r="AV117" s="304" t="e">
        <f t="shared" ref="AV117:AV137" si="102">AS117*AT117</f>
        <v>#DIV/0!</v>
      </c>
      <c r="AW117" s="301">
        <v>0</v>
      </c>
      <c r="AX117" s="302">
        <f t="shared" ref="AX117:AX137" si="103">AX116+AW117</f>
        <v>0</v>
      </c>
      <c r="AY117" s="302">
        <f t="shared" ref="AY117:AY137" si="104">AY116*(1+AZ117)</f>
        <v>0</v>
      </c>
      <c r="AZ117" s="303">
        <v>0</v>
      </c>
      <c r="BA117" s="304">
        <f t="shared" ref="BA117:BA137" si="105">AW117*AY117</f>
        <v>0</v>
      </c>
    </row>
    <row r="118" spans="1:53" ht="15.75" x14ac:dyDescent="0.25">
      <c r="A118" s="118" t="str">
        <f t="shared" si="78"/>
        <v>3Q2034</v>
      </c>
      <c r="B118" s="606">
        <f t="shared" si="47"/>
        <v>49188</v>
      </c>
      <c r="C118" s="147"/>
      <c r="D118" s="148">
        <f t="shared" si="79"/>
        <v>0</v>
      </c>
      <c r="E118" s="149">
        <f t="shared" si="80"/>
        <v>1.0913936421275139E-11</v>
      </c>
      <c r="F118" s="150">
        <f t="shared" si="81"/>
        <v>0</v>
      </c>
      <c r="G118" s="150">
        <f t="shared" si="82"/>
        <v>0</v>
      </c>
      <c r="H118" s="150">
        <f t="shared" si="83"/>
        <v>24690.999999999989</v>
      </c>
      <c r="I118" s="150">
        <f t="shared" si="84"/>
        <v>0</v>
      </c>
      <c r="J118" s="151">
        <f t="shared" si="48"/>
        <v>0</v>
      </c>
      <c r="K118" s="152">
        <f t="shared" si="85"/>
        <v>0</v>
      </c>
      <c r="L118" s="153">
        <f t="shared" si="86"/>
        <v>0</v>
      </c>
      <c r="M118" s="619">
        <f>MAX(0,ТЭП!$G$26-SUM($O$21:O117))</f>
        <v>1.0913936421275139E-11</v>
      </c>
      <c r="N118" s="265">
        <f>IFERROR(O118*ТЭП!$I$26/ТЭП!$G$26,0)</f>
        <v>0</v>
      </c>
      <c r="O118" s="265">
        <f>IFERROR(INDEX(ПОДБОР_КВ.М!$H$61:$DC$61,1,MATCH($B118,ПОДБОР_КВ.М!$H$2:$DC$2,0)),0)</f>
        <v>0</v>
      </c>
      <c r="P118" s="265">
        <f t="shared" si="87"/>
        <v>24690.999999999989</v>
      </c>
      <c r="Q118" s="265">
        <f>IFERROR(INDEX(ПОДБОР_КВ.М!$H$64:$DC$64,1,MATCH($B118,ПОДБОР_КВ.М!$H$2:$DC$2,0))*1000,0)</f>
        <v>0</v>
      </c>
      <c r="R118" s="266">
        <f>IF(Q118=0,0,Q118/(Вводные!$G$11*1000)-1)</f>
        <v>0</v>
      </c>
      <c r="S118" s="267">
        <f t="shared" si="88"/>
        <v>0</v>
      </c>
      <c r="T118" s="149">
        <f>IFERROR(INDEX(ПОДБОР_КВ.М!$H$88:$DC$88,1,MATCH($B118,ПОДБОР_КВ.М!$H$2:$DC$2,0)),0)</f>
        <v>0</v>
      </c>
      <c r="U118" s="150">
        <f>IFERROR(INDEX(ПОДБОР_КВ.М!$H$66:$DC$66,1,MATCH($B118,ПОДБОР_КВ.М!$H$2:$DC$2,0))*1000,0)</f>
        <v>0</v>
      </c>
      <c r="V118" s="151">
        <f>IF(U118=0,0,U118/(Вводные!$G$13*1000)-1)</f>
        <v>0</v>
      </c>
      <c r="W118" s="152">
        <f t="shared" si="89"/>
        <v>0</v>
      </c>
      <c r="X118" s="149">
        <f>IFERROR(INDEX(ПОДБОР_КВ.М!$H$91:$DC$91,1,MATCH($B118,ПОДБОР_КВ.М!$H$2:$DC$2,0)),0)</f>
        <v>0</v>
      </c>
      <c r="Y118" s="150">
        <f>IFERROR(INDEX(ПОДБОР_КВ.М!$H$67:$DC$67,1,MATCH($B118,ПОДБОР_КВ.М!$H$2:$DC$2,0))*1000,0)</f>
        <v>0</v>
      </c>
      <c r="Z118" s="151">
        <f>IF(Y118=0,0,Y118/(Вводные!$G$14*1000)-1)</f>
        <v>0</v>
      </c>
      <c r="AA118" s="267">
        <f t="shared" si="90"/>
        <v>0</v>
      </c>
      <c r="AB118" s="154">
        <f>IFERROR(INDEX(ПОДБОР_КВ.М!$H$85:$DC$85,1,MATCH($B118,ПОДБОР_КВ.М!$H$2:$DC$2,0)),0)</f>
        <v>0</v>
      </c>
      <c r="AC118" s="155">
        <f>SUM($AB$22:AB118)</f>
        <v>2181.9999999999995</v>
      </c>
      <c r="AD118" s="150">
        <f>IFERROR(INDEX(ПОДБОР_КВ.М!$H$65:$DC$65,1,MATCH($B118,ПОДБОР_КВ.М!$H$2:$DC$2,0))*1000,0)</f>
        <v>0</v>
      </c>
      <c r="AE118" s="156">
        <f>IF(AD118=0,0,AD118/(Вводные!$G$12*1000)-1)</f>
        <v>0</v>
      </c>
      <c r="AF118" s="267">
        <f t="shared" si="91"/>
        <v>0</v>
      </c>
      <c r="AG118" s="153" t="e">
        <f t="shared" si="92"/>
        <v>#DIV/0!</v>
      </c>
      <c r="AH118" s="301">
        <f t="shared" si="93"/>
        <v>0</v>
      </c>
      <c r="AI118" s="302">
        <v>0</v>
      </c>
      <c r="AJ118" s="302">
        <f t="shared" si="94"/>
        <v>0</v>
      </c>
      <c r="AK118" s="302">
        <f t="shared" si="95"/>
        <v>0</v>
      </c>
      <c r="AL118" s="302">
        <v>0</v>
      </c>
      <c r="AM118" s="303">
        <v>0</v>
      </c>
      <c r="AN118" s="304">
        <f t="shared" si="96"/>
        <v>0</v>
      </c>
      <c r="AO118" s="149" t="e">
        <f t="shared" si="97"/>
        <v>#DIV/0!</v>
      </c>
      <c r="AP118" s="302">
        <f t="shared" si="98"/>
        <v>0</v>
      </c>
      <c r="AQ118" s="303">
        <v>0</v>
      </c>
      <c r="AR118" s="304" t="e">
        <f t="shared" si="99"/>
        <v>#DIV/0!</v>
      </c>
      <c r="AS118" s="301" t="e">
        <f t="shared" si="100"/>
        <v>#DIV/0!</v>
      </c>
      <c r="AT118" s="302">
        <f t="shared" si="101"/>
        <v>0</v>
      </c>
      <c r="AU118" s="303">
        <v>0</v>
      </c>
      <c r="AV118" s="304" t="e">
        <f t="shared" si="102"/>
        <v>#DIV/0!</v>
      </c>
      <c r="AW118" s="301">
        <v>0</v>
      </c>
      <c r="AX118" s="302">
        <f t="shared" si="103"/>
        <v>0</v>
      </c>
      <c r="AY118" s="302">
        <f t="shared" si="104"/>
        <v>0</v>
      </c>
      <c r="AZ118" s="303">
        <v>0</v>
      </c>
      <c r="BA118" s="304">
        <f t="shared" si="105"/>
        <v>0</v>
      </c>
    </row>
    <row r="119" spans="1:53" ht="15.75" x14ac:dyDescent="0.25">
      <c r="A119" s="118" t="str">
        <f t="shared" si="78"/>
        <v>4Q2034</v>
      </c>
      <c r="B119" s="606">
        <f t="shared" ref="B119:B137" si="106">EDATE(B118,1)</f>
        <v>49218</v>
      </c>
      <c r="C119" s="147"/>
      <c r="D119" s="148">
        <f t="shared" si="79"/>
        <v>0</v>
      </c>
      <c r="E119" s="149">
        <f t="shared" si="80"/>
        <v>1.0913936421275139E-11</v>
      </c>
      <c r="F119" s="150">
        <f t="shared" si="81"/>
        <v>0</v>
      </c>
      <c r="G119" s="150">
        <f t="shared" si="82"/>
        <v>0</v>
      </c>
      <c r="H119" s="150">
        <f t="shared" si="83"/>
        <v>24690.999999999989</v>
      </c>
      <c r="I119" s="150">
        <f t="shared" si="84"/>
        <v>0</v>
      </c>
      <c r="J119" s="151">
        <f t="shared" ref="J119:J137" si="107">R119</f>
        <v>0</v>
      </c>
      <c r="K119" s="152">
        <f t="shared" si="85"/>
        <v>0</v>
      </c>
      <c r="L119" s="153">
        <f t="shared" si="86"/>
        <v>0</v>
      </c>
      <c r="M119" s="619">
        <f>MAX(0,ТЭП!$G$26-SUM($O$21:O118))</f>
        <v>1.0913936421275139E-11</v>
      </c>
      <c r="N119" s="265">
        <f>IFERROR(O119*ТЭП!$I$26/ТЭП!$G$26,0)</f>
        <v>0</v>
      </c>
      <c r="O119" s="265">
        <f>IFERROR(INDEX(ПОДБОР_КВ.М!$H$61:$DC$61,1,MATCH($B119,ПОДБОР_КВ.М!$H$2:$DC$2,0)),0)</f>
        <v>0</v>
      </c>
      <c r="P119" s="265">
        <f t="shared" si="87"/>
        <v>24690.999999999989</v>
      </c>
      <c r="Q119" s="265">
        <f>IFERROR(INDEX(ПОДБОР_КВ.М!$H$64:$DC$64,1,MATCH($B119,ПОДБОР_КВ.М!$H$2:$DC$2,0))*1000,0)</f>
        <v>0</v>
      </c>
      <c r="R119" s="266">
        <f>IF(Q119=0,0,Q119/(Вводные!$G$11*1000)-1)</f>
        <v>0</v>
      </c>
      <c r="S119" s="267">
        <f t="shared" si="88"/>
        <v>0</v>
      </c>
      <c r="T119" s="149">
        <f>IFERROR(INDEX(ПОДБОР_КВ.М!$H$88:$DC$88,1,MATCH($B119,ПОДБОР_КВ.М!$H$2:$DC$2,0)),0)</f>
        <v>0</v>
      </c>
      <c r="U119" s="150">
        <f>IFERROR(INDEX(ПОДБОР_КВ.М!$H$66:$DC$66,1,MATCH($B119,ПОДБОР_КВ.М!$H$2:$DC$2,0))*1000,0)</f>
        <v>0</v>
      </c>
      <c r="V119" s="151">
        <f>IF(U119=0,0,U119/(Вводные!$G$13*1000)-1)</f>
        <v>0</v>
      </c>
      <c r="W119" s="152">
        <f t="shared" si="89"/>
        <v>0</v>
      </c>
      <c r="X119" s="149">
        <f>IFERROR(INDEX(ПОДБОР_КВ.М!$H$91:$DC$91,1,MATCH($B119,ПОДБОР_КВ.М!$H$2:$DC$2,0)),0)</f>
        <v>0</v>
      </c>
      <c r="Y119" s="150">
        <f>IFERROR(INDEX(ПОДБОР_КВ.М!$H$67:$DC$67,1,MATCH($B119,ПОДБОР_КВ.М!$H$2:$DC$2,0))*1000,0)</f>
        <v>0</v>
      </c>
      <c r="Z119" s="151">
        <f>IF(Y119=0,0,Y119/(Вводные!$G$14*1000)-1)</f>
        <v>0</v>
      </c>
      <c r="AA119" s="267">
        <f t="shared" si="90"/>
        <v>0</v>
      </c>
      <c r="AB119" s="154">
        <f>IFERROR(INDEX(ПОДБОР_КВ.М!$H$85:$DC$85,1,MATCH($B119,ПОДБОР_КВ.М!$H$2:$DC$2,0)),0)</f>
        <v>0</v>
      </c>
      <c r="AC119" s="155">
        <f>SUM($AB$22:AB119)</f>
        <v>2181.9999999999995</v>
      </c>
      <c r="AD119" s="150">
        <f>IFERROR(INDEX(ПОДБОР_КВ.М!$H$65:$DC$65,1,MATCH($B119,ПОДБОР_КВ.М!$H$2:$DC$2,0))*1000,0)</f>
        <v>0</v>
      </c>
      <c r="AE119" s="156">
        <f>IF(AD119=0,0,AD119/(Вводные!$G$12*1000)-1)</f>
        <v>0</v>
      </c>
      <c r="AF119" s="267">
        <f t="shared" si="91"/>
        <v>0</v>
      </c>
      <c r="AG119" s="153" t="e">
        <f t="shared" si="92"/>
        <v>#DIV/0!</v>
      </c>
      <c r="AH119" s="301">
        <f t="shared" si="93"/>
        <v>0</v>
      </c>
      <c r="AI119" s="302">
        <v>0</v>
      </c>
      <c r="AJ119" s="302">
        <f t="shared" si="94"/>
        <v>0</v>
      </c>
      <c r="AK119" s="302">
        <f t="shared" si="95"/>
        <v>0</v>
      </c>
      <c r="AL119" s="302">
        <v>0</v>
      </c>
      <c r="AM119" s="303">
        <v>0</v>
      </c>
      <c r="AN119" s="304">
        <f t="shared" si="96"/>
        <v>0</v>
      </c>
      <c r="AO119" s="149" t="e">
        <f t="shared" si="97"/>
        <v>#DIV/0!</v>
      </c>
      <c r="AP119" s="302">
        <f t="shared" si="98"/>
        <v>0</v>
      </c>
      <c r="AQ119" s="303">
        <v>0</v>
      </c>
      <c r="AR119" s="304" t="e">
        <f t="shared" si="99"/>
        <v>#DIV/0!</v>
      </c>
      <c r="AS119" s="301" t="e">
        <f t="shared" si="100"/>
        <v>#DIV/0!</v>
      </c>
      <c r="AT119" s="302">
        <f t="shared" si="101"/>
        <v>0</v>
      </c>
      <c r="AU119" s="303">
        <v>0</v>
      </c>
      <c r="AV119" s="304" t="e">
        <f t="shared" si="102"/>
        <v>#DIV/0!</v>
      </c>
      <c r="AW119" s="301">
        <v>0</v>
      </c>
      <c r="AX119" s="302">
        <f t="shared" si="103"/>
        <v>0</v>
      </c>
      <c r="AY119" s="302">
        <f t="shared" si="104"/>
        <v>0</v>
      </c>
      <c r="AZ119" s="303">
        <v>0</v>
      </c>
      <c r="BA119" s="304">
        <f t="shared" si="105"/>
        <v>0</v>
      </c>
    </row>
    <row r="120" spans="1:53" ht="15.75" x14ac:dyDescent="0.25">
      <c r="A120" s="118" t="str">
        <f t="shared" si="78"/>
        <v>4Q2034</v>
      </c>
      <c r="B120" s="606">
        <f t="shared" si="106"/>
        <v>49249</v>
      </c>
      <c r="C120" s="147"/>
      <c r="D120" s="148">
        <f t="shared" si="79"/>
        <v>0</v>
      </c>
      <c r="E120" s="149">
        <f t="shared" si="80"/>
        <v>1.0913936421275139E-11</v>
      </c>
      <c r="F120" s="150">
        <f t="shared" si="81"/>
        <v>0</v>
      </c>
      <c r="G120" s="150">
        <f t="shared" si="82"/>
        <v>0</v>
      </c>
      <c r="H120" s="150">
        <f t="shared" si="83"/>
        <v>24690.999999999989</v>
      </c>
      <c r="I120" s="150">
        <f t="shared" si="84"/>
        <v>0</v>
      </c>
      <c r="J120" s="151">
        <f t="shared" si="107"/>
        <v>0</v>
      </c>
      <c r="K120" s="152">
        <f t="shared" si="85"/>
        <v>0</v>
      </c>
      <c r="L120" s="153">
        <f t="shared" si="86"/>
        <v>0</v>
      </c>
      <c r="M120" s="619">
        <f>MAX(0,ТЭП!$G$26-SUM($O$21:O119))</f>
        <v>1.0913936421275139E-11</v>
      </c>
      <c r="N120" s="265">
        <f>IFERROR(O120*ТЭП!$I$26/ТЭП!$G$26,0)</f>
        <v>0</v>
      </c>
      <c r="O120" s="265">
        <f>IFERROR(INDEX(ПОДБОР_КВ.М!$H$61:$DC$61,1,MATCH($B120,ПОДБОР_КВ.М!$H$2:$DC$2,0)),0)</f>
        <v>0</v>
      </c>
      <c r="P120" s="265">
        <f t="shared" si="87"/>
        <v>24690.999999999989</v>
      </c>
      <c r="Q120" s="265">
        <f>IFERROR(INDEX(ПОДБОР_КВ.М!$H$64:$DC$64,1,MATCH($B120,ПОДБОР_КВ.М!$H$2:$DC$2,0))*1000,0)</f>
        <v>0</v>
      </c>
      <c r="R120" s="266">
        <f>IF(Q120=0,0,Q120/(Вводные!$G$11*1000)-1)</f>
        <v>0</v>
      </c>
      <c r="S120" s="267">
        <f t="shared" si="88"/>
        <v>0</v>
      </c>
      <c r="T120" s="149">
        <f>IFERROR(INDEX(ПОДБОР_КВ.М!$H$88:$DC$88,1,MATCH($B120,ПОДБОР_КВ.М!$H$2:$DC$2,0)),0)</f>
        <v>0</v>
      </c>
      <c r="U120" s="150">
        <f>IFERROR(INDEX(ПОДБОР_КВ.М!$H$66:$DC$66,1,MATCH($B120,ПОДБОР_КВ.М!$H$2:$DC$2,0))*1000,0)</f>
        <v>0</v>
      </c>
      <c r="V120" s="151">
        <f>IF(U120=0,0,U120/(Вводные!$G$13*1000)-1)</f>
        <v>0</v>
      </c>
      <c r="W120" s="152">
        <f t="shared" si="89"/>
        <v>0</v>
      </c>
      <c r="X120" s="149">
        <f>IFERROR(INDEX(ПОДБОР_КВ.М!$H$91:$DC$91,1,MATCH($B120,ПОДБОР_КВ.М!$H$2:$DC$2,0)),0)</f>
        <v>0</v>
      </c>
      <c r="Y120" s="150">
        <f>IFERROR(INDEX(ПОДБОР_КВ.М!$H$67:$DC$67,1,MATCH($B120,ПОДБОР_КВ.М!$H$2:$DC$2,0))*1000,0)</f>
        <v>0</v>
      </c>
      <c r="Z120" s="151">
        <f>IF(Y120=0,0,Y120/(Вводные!$G$14*1000)-1)</f>
        <v>0</v>
      </c>
      <c r="AA120" s="267">
        <f t="shared" si="90"/>
        <v>0</v>
      </c>
      <c r="AB120" s="154">
        <f>IFERROR(INDEX(ПОДБОР_КВ.М!$H$85:$DC$85,1,MATCH($B120,ПОДБОР_КВ.М!$H$2:$DC$2,0)),0)</f>
        <v>0</v>
      </c>
      <c r="AC120" s="155">
        <f>SUM($AB$22:AB120)</f>
        <v>2181.9999999999995</v>
      </c>
      <c r="AD120" s="150">
        <f>IFERROR(INDEX(ПОДБОР_КВ.М!$H$65:$DC$65,1,MATCH($B120,ПОДБОР_КВ.М!$H$2:$DC$2,0))*1000,0)</f>
        <v>0</v>
      </c>
      <c r="AE120" s="156">
        <f>IF(AD120=0,0,AD120/(Вводные!$G$12*1000)-1)</f>
        <v>0</v>
      </c>
      <c r="AF120" s="267">
        <f t="shared" si="91"/>
        <v>0</v>
      </c>
      <c r="AG120" s="153" t="e">
        <f t="shared" si="92"/>
        <v>#DIV/0!</v>
      </c>
      <c r="AH120" s="301">
        <f t="shared" si="93"/>
        <v>0</v>
      </c>
      <c r="AI120" s="302">
        <v>0</v>
      </c>
      <c r="AJ120" s="302">
        <f t="shared" si="94"/>
        <v>0</v>
      </c>
      <c r="AK120" s="302">
        <f t="shared" si="95"/>
        <v>0</v>
      </c>
      <c r="AL120" s="302">
        <v>0</v>
      </c>
      <c r="AM120" s="303">
        <v>0</v>
      </c>
      <c r="AN120" s="304">
        <f t="shared" si="96"/>
        <v>0</v>
      </c>
      <c r="AO120" s="149" t="e">
        <f t="shared" si="97"/>
        <v>#DIV/0!</v>
      </c>
      <c r="AP120" s="302">
        <f t="shared" si="98"/>
        <v>0</v>
      </c>
      <c r="AQ120" s="303">
        <v>0</v>
      </c>
      <c r="AR120" s="304" t="e">
        <f t="shared" si="99"/>
        <v>#DIV/0!</v>
      </c>
      <c r="AS120" s="301" t="e">
        <f t="shared" si="100"/>
        <v>#DIV/0!</v>
      </c>
      <c r="AT120" s="302">
        <f t="shared" si="101"/>
        <v>0</v>
      </c>
      <c r="AU120" s="303">
        <v>0</v>
      </c>
      <c r="AV120" s="304" t="e">
        <f t="shared" si="102"/>
        <v>#DIV/0!</v>
      </c>
      <c r="AW120" s="301">
        <v>0</v>
      </c>
      <c r="AX120" s="302">
        <f t="shared" si="103"/>
        <v>0</v>
      </c>
      <c r="AY120" s="302">
        <f t="shared" si="104"/>
        <v>0</v>
      </c>
      <c r="AZ120" s="303">
        <v>0</v>
      </c>
      <c r="BA120" s="304">
        <f t="shared" si="105"/>
        <v>0</v>
      </c>
    </row>
    <row r="121" spans="1:53" ht="15.75" x14ac:dyDescent="0.25">
      <c r="A121" s="118" t="str">
        <f t="shared" si="78"/>
        <v>4Q2034</v>
      </c>
      <c r="B121" s="606">
        <f t="shared" si="106"/>
        <v>49279</v>
      </c>
      <c r="C121" s="147"/>
      <c r="D121" s="148">
        <f t="shared" si="79"/>
        <v>0</v>
      </c>
      <c r="E121" s="149">
        <f t="shared" si="80"/>
        <v>1.0913936421275139E-11</v>
      </c>
      <c r="F121" s="150">
        <f t="shared" si="81"/>
        <v>0</v>
      </c>
      <c r="G121" s="150">
        <f t="shared" si="82"/>
        <v>0</v>
      </c>
      <c r="H121" s="150">
        <f t="shared" si="83"/>
        <v>24690.999999999989</v>
      </c>
      <c r="I121" s="150">
        <f t="shared" si="84"/>
        <v>0</v>
      </c>
      <c r="J121" s="151">
        <f t="shared" si="107"/>
        <v>0</v>
      </c>
      <c r="K121" s="152">
        <f t="shared" si="85"/>
        <v>0</v>
      </c>
      <c r="L121" s="153">
        <f t="shared" si="86"/>
        <v>0</v>
      </c>
      <c r="M121" s="619">
        <f>MAX(0,ТЭП!$G$26-SUM($O$21:O120))</f>
        <v>1.0913936421275139E-11</v>
      </c>
      <c r="N121" s="265">
        <f>IFERROR(O121*ТЭП!$I$26/ТЭП!$G$26,0)</f>
        <v>0</v>
      </c>
      <c r="O121" s="265">
        <f>IFERROR(INDEX(ПОДБОР_КВ.М!$H$61:$DC$61,1,MATCH($B121,ПОДБОР_КВ.М!$H$2:$DC$2,0)),0)</f>
        <v>0</v>
      </c>
      <c r="P121" s="265">
        <f t="shared" si="87"/>
        <v>24690.999999999989</v>
      </c>
      <c r="Q121" s="265">
        <f>IFERROR(INDEX(ПОДБОР_КВ.М!$H$64:$DC$64,1,MATCH($B121,ПОДБОР_КВ.М!$H$2:$DC$2,0))*1000,0)</f>
        <v>0</v>
      </c>
      <c r="R121" s="266">
        <f>IF(Q121=0,0,Q121/(Вводные!$G$11*1000)-1)</f>
        <v>0</v>
      </c>
      <c r="S121" s="267">
        <f t="shared" si="88"/>
        <v>0</v>
      </c>
      <c r="T121" s="149">
        <f>IFERROR(INDEX(ПОДБОР_КВ.М!$H$88:$DC$88,1,MATCH($B121,ПОДБОР_КВ.М!$H$2:$DC$2,0)),0)</f>
        <v>0</v>
      </c>
      <c r="U121" s="150">
        <f>IFERROR(INDEX(ПОДБОР_КВ.М!$H$66:$DC$66,1,MATCH($B121,ПОДБОР_КВ.М!$H$2:$DC$2,0))*1000,0)</f>
        <v>0</v>
      </c>
      <c r="V121" s="151">
        <f>IF(U121=0,0,U121/(Вводные!$G$13*1000)-1)</f>
        <v>0</v>
      </c>
      <c r="W121" s="152">
        <f t="shared" si="89"/>
        <v>0</v>
      </c>
      <c r="X121" s="149">
        <f>IFERROR(INDEX(ПОДБОР_КВ.М!$H$91:$DC$91,1,MATCH($B121,ПОДБОР_КВ.М!$H$2:$DC$2,0)),0)</f>
        <v>0</v>
      </c>
      <c r="Y121" s="150">
        <f>IFERROR(INDEX(ПОДБОР_КВ.М!$H$67:$DC$67,1,MATCH($B121,ПОДБОР_КВ.М!$H$2:$DC$2,0))*1000,0)</f>
        <v>0</v>
      </c>
      <c r="Z121" s="151">
        <f>IF(Y121=0,0,Y121/(Вводные!$G$14*1000)-1)</f>
        <v>0</v>
      </c>
      <c r="AA121" s="267">
        <f t="shared" si="90"/>
        <v>0</v>
      </c>
      <c r="AB121" s="154">
        <f>IFERROR(INDEX(ПОДБОР_КВ.М!$H$85:$DC$85,1,MATCH($B121,ПОДБОР_КВ.М!$H$2:$DC$2,0)),0)</f>
        <v>0</v>
      </c>
      <c r="AC121" s="155">
        <f>SUM($AB$22:AB121)</f>
        <v>2181.9999999999995</v>
      </c>
      <c r="AD121" s="150">
        <f>IFERROR(INDEX(ПОДБОР_КВ.М!$H$65:$DC$65,1,MATCH($B121,ПОДБОР_КВ.М!$H$2:$DC$2,0))*1000,0)</f>
        <v>0</v>
      </c>
      <c r="AE121" s="156">
        <f>IF(AD121=0,0,AD121/(Вводные!$G$12*1000)-1)</f>
        <v>0</v>
      </c>
      <c r="AF121" s="267">
        <f t="shared" si="91"/>
        <v>0</v>
      </c>
      <c r="AG121" s="153" t="e">
        <f t="shared" si="92"/>
        <v>#DIV/0!</v>
      </c>
      <c r="AH121" s="301">
        <f t="shared" si="93"/>
        <v>0</v>
      </c>
      <c r="AI121" s="302">
        <v>0</v>
      </c>
      <c r="AJ121" s="302">
        <f t="shared" si="94"/>
        <v>0</v>
      </c>
      <c r="AK121" s="302">
        <f t="shared" si="95"/>
        <v>0</v>
      </c>
      <c r="AL121" s="302">
        <v>0</v>
      </c>
      <c r="AM121" s="303">
        <v>0</v>
      </c>
      <c r="AN121" s="304">
        <f t="shared" si="96"/>
        <v>0</v>
      </c>
      <c r="AO121" s="149" t="e">
        <f t="shared" si="97"/>
        <v>#DIV/0!</v>
      </c>
      <c r="AP121" s="302">
        <f t="shared" si="98"/>
        <v>0</v>
      </c>
      <c r="AQ121" s="303">
        <v>0</v>
      </c>
      <c r="AR121" s="304" t="e">
        <f t="shared" si="99"/>
        <v>#DIV/0!</v>
      </c>
      <c r="AS121" s="301" t="e">
        <f t="shared" si="100"/>
        <v>#DIV/0!</v>
      </c>
      <c r="AT121" s="302">
        <f t="shared" si="101"/>
        <v>0</v>
      </c>
      <c r="AU121" s="303">
        <v>0</v>
      </c>
      <c r="AV121" s="304" t="e">
        <f t="shared" si="102"/>
        <v>#DIV/0!</v>
      </c>
      <c r="AW121" s="301">
        <v>0</v>
      </c>
      <c r="AX121" s="302">
        <f t="shared" si="103"/>
        <v>0</v>
      </c>
      <c r="AY121" s="302">
        <f t="shared" si="104"/>
        <v>0</v>
      </c>
      <c r="AZ121" s="303">
        <v>0</v>
      </c>
      <c r="BA121" s="304">
        <f t="shared" si="105"/>
        <v>0</v>
      </c>
    </row>
    <row r="122" spans="1:53" ht="15.75" x14ac:dyDescent="0.25">
      <c r="A122" s="118" t="str">
        <f t="shared" si="78"/>
        <v>1Q2035</v>
      </c>
      <c r="B122" s="606">
        <f t="shared" si="106"/>
        <v>49310</v>
      </c>
      <c r="C122" s="147"/>
      <c r="D122" s="148">
        <f t="shared" si="79"/>
        <v>0</v>
      </c>
      <c r="E122" s="149">
        <f t="shared" si="80"/>
        <v>1.0913936421275139E-11</v>
      </c>
      <c r="F122" s="150">
        <f t="shared" si="81"/>
        <v>0</v>
      </c>
      <c r="G122" s="150">
        <f t="shared" si="82"/>
        <v>0</v>
      </c>
      <c r="H122" s="150">
        <f t="shared" si="83"/>
        <v>24690.999999999989</v>
      </c>
      <c r="I122" s="150">
        <f t="shared" si="84"/>
        <v>0</v>
      </c>
      <c r="J122" s="151">
        <f t="shared" si="107"/>
        <v>0</v>
      </c>
      <c r="K122" s="152">
        <f t="shared" si="85"/>
        <v>0</v>
      </c>
      <c r="L122" s="153">
        <f t="shared" si="86"/>
        <v>0</v>
      </c>
      <c r="M122" s="619">
        <f>MAX(0,ТЭП!$G$26-SUM($O$21:O121))</f>
        <v>1.0913936421275139E-11</v>
      </c>
      <c r="N122" s="265">
        <f>IFERROR(O122*ТЭП!$I$26/ТЭП!$G$26,0)</f>
        <v>0</v>
      </c>
      <c r="O122" s="265">
        <f>IFERROR(INDEX(ПОДБОР_КВ.М!$H$61:$DC$61,1,MATCH($B122,ПОДБОР_КВ.М!$H$2:$DC$2,0)),0)</f>
        <v>0</v>
      </c>
      <c r="P122" s="265">
        <f t="shared" si="87"/>
        <v>24690.999999999989</v>
      </c>
      <c r="Q122" s="265">
        <f>IFERROR(INDEX(ПОДБОР_КВ.М!$H$64:$DC$64,1,MATCH($B122,ПОДБОР_КВ.М!$H$2:$DC$2,0))*1000,0)</f>
        <v>0</v>
      </c>
      <c r="R122" s="266">
        <f>IF(Q122=0,0,Q122/(Вводные!$G$11*1000)-1)</f>
        <v>0</v>
      </c>
      <c r="S122" s="267">
        <f t="shared" si="88"/>
        <v>0</v>
      </c>
      <c r="T122" s="149">
        <f>IFERROR(INDEX(ПОДБОР_КВ.М!$H$88:$DC$88,1,MATCH($B122,ПОДБОР_КВ.М!$H$2:$DC$2,0)),0)</f>
        <v>0</v>
      </c>
      <c r="U122" s="150">
        <f>IFERROR(INDEX(ПОДБОР_КВ.М!$H$66:$DC$66,1,MATCH($B122,ПОДБОР_КВ.М!$H$2:$DC$2,0))*1000,0)</f>
        <v>0</v>
      </c>
      <c r="V122" s="151">
        <f>IF(U122=0,0,U122/(Вводные!$G$13*1000)-1)</f>
        <v>0</v>
      </c>
      <c r="W122" s="152">
        <f t="shared" si="89"/>
        <v>0</v>
      </c>
      <c r="X122" s="149">
        <f>IFERROR(INDEX(ПОДБОР_КВ.М!$H$91:$DC$91,1,MATCH($B122,ПОДБОР_КВ.М!$H$2:$DC$2,0)),0)</f>
        <v>0</v>
      </c>
      <c r="Y122" s="150">
        <f>IFERROR(INDEX(ПОДБОР_КВ.М!$H$67:$DC$67,1,MATCH($B122,ПОДБОР_КВ.М!$H$2:$DC$2,0))*1000,0)</f>
        <v>0</v>
      </c>
      <c r="Z122" s="151">
        <f>IF(Y122=0,0,Y122/(Вводные!$G$14*1000)-1)</f>
        <v>0</v>
      </c>
      <c r="AA122" s="267">
        <f t="shared" si="90"/>
        <v>0</v>
      </c>
      <c r="AB122" s="154">
        <f>IFERROR(INDEX(ПОДБОР_КВ.М!$H$85:$DC$85,1,MATCH($B122,ПОДБОР_КВ.М!$H$2:$DC$2,0)),0)</f>
        <v>0</v>
      </c>
      <c r="AC122" s="155">
        <f>SUM($AB$22:AB122)</f>
        <v>2181.9999999999995</v>
      </c>
      <c r="AD122" s="150">
        <f>IFERROR(INDEX(ПОДБОР_КВ.М!$H$65:$DC$65,1,MATCH($B122,ПОДБОР_КВ.М!$H$2:$DC$2,0))*1000,0)</f>
        <v>0</v>
      </c>
      <c r="AE122" s="156">
        <f>IF(AD122=0,0,AD122/(Вводные!$G$12*1000)-1)</f>
        <v>0</v>
      </c>
      <c r="AF122" s="267">
        <f t="shared" si="91"/>
        <v>0</v>
      </c>
      <c r="AG122" s="153" t="e">
        <f t="shared" si="92"/>
        <v>#DIV/0!</v>
      </c>
      <c r="AH122" s="301">
        <f t="shared" si="93"/>
        <v>0</v>
      </c>
      <c r="AI122" s="302">
        <v>0</v>
      </c>
      <c r="AJ122" s="302">
        <f t="shared" si="94"/>
        <v>0</v>
      </c>
      <c r="AK122" s="302">
        <f t="shared" si="95"/>
        <v>0</v>
      </c>
      <c r="AL122" s="302">
        <v>0</v>
      </c>
      <c r="AM122" s="303">
        <v>0</v>
      </c>
      <c r="AN122" s="304">
        <f t="shared" si="96"/>
        <v>0</v>
      </c>
      <c r="AO122" s="149" t="e">
        <f t="shared" si="97"/>
        <v>#DIV/0!</v>
      </c>
      <c r="AP122" s="302">
        <f t="shared" si="98"/>
        <v>0</v>
      </c>
      <c r="AQ122" s="303">
        <v>0</v>
      </c>
      <c r="AR122" s="304" t="e">
        <f t="shared" si="99"/>
        <v>#DIV/0!</v>
      </c>
      <c r="AS122" s="301" t="e">
        <f t="shared" si="100"/>
        <v>#DIV/0!</v>
      </c>
      <c r="AT122" s="302">
        <f t="shared" si="101"/>
        <v>0</v>
      </c>
      <c r="AU122" s="303">
        <v>0</v>
      </c>
      <c r="AV122" s="304" t="e">
        <f t="shared" si="102"/>
        <v>#DIV/0!</v>
      </c>
      <c r="AW122" s="301">
        <v>0</v>
      </c>
      <c r="AX122" s="302">
        <f t="shared" si="103"/>
        <v>0</v>
      </c>
      <c r="AY122" s="302">
        <f t="shared" si="104"/>
        <v>0</v>
      </c>
      <c r="AZ122" s="303">
        <v>0</v>
      </c>
      <c r="BA122" s="304">
        <f t="shared" si="105"/>
        <v>0</v>
      </c>
    </row>
    <row r="123" spans="1:53" ht="15.75" x14ac:dyDescent="0.25">
      <c r="A123" s="118" t="str">
        <f t="shared" si="78"/>
        <v>1Q2035</v>
      </c>
      <c r="B123" s="606">
        <f t="shared" si="106"/>
        <v>49341</v>
      </c>
      <c r="C123" s="147"/>
      <c r="D123" s="148">
        <f t="shared" si="79"/>
        <v>0</v>
      </c>
      <c r="E123" s="149">
        <f t="shared" si="80"/>
        <v>1.0913936421275139E-11</v>
      </c>
      <c r="F123" s="150">
        <f t="shared" si="81"/>
        <v>0</v>
      </c>
      <c r="G123" s="150">
        <f t="shared" si="82"/>
        <v>0</v>
      </c>
      <c r="H123" s="150">
        <f t="shared" si="83"/>
        <v>24690.999999999989</v>
      </c>
      <c r="I123" s="150">
        <f t="shared" si="84"/>
        <v>0</v>
      </c>
      <c r="J123" s="151">
        <f t="shared" si="107"/>
        <v>0</v>
      </c>
      <c r="K123" s="152">
        <f t="shared" si="85"/>
        <v>0</v>
      </c>
      <c r="L123" s="153">
        <f t="shared" si="86"/>
        <v>0</v>
      </c>
      <c r="M123" s="619">
        <f>MAX(0,ТЭП!$G$26-SUM($O$21:O122))</f>
        <v>1.0913936421275139E-11</v>
      </c>
      <c r="N123" s="265">
        <f>IFERROR(O123*ТЭП!$I$26/ТЭП!$G$26,0)</f>
        <v>0</v>
      </c>
      <c r="O123" s="265">
        <f>IFERROR(INDEX(ПОДБОР_КВ.М!$H$61:$DC$61,1,MATCH($B123,ПОДБОР_КВ.М!$H$2:$DC$2,0)),0)</f>
        <v>0</v>
      </c>
      <c r="P123" s="265">
        <f t="shared" si="87"/>
        <v>24690.999999999989</v>
      </c>
      <c r="Q123" s="265">
        <f>IFERROR(INDEX(ПОДБОР_КВ.М!$H$64:$DC$64,1,MATCH($B123,ПОДБОР_КВ.М!$H$2:$DC$2,0))*1000,0)</f>
        <v>0</v>
      </c>
      <c r="R123" s="266">
        <f>IF(Q123=0,0,Q123/(Вводные!$G$11*1000)-1)</f>
        <v>0</v>
      </c>
      <c r="S123" s="267">
        <f t="shared" si="88"/>
        <v>0</v>
      </c>
      <c r="T123" s="149">
        <f>IFERROR(INDEX(ПОДБОР_КВ.М!$H$88:$DC$88,1,MATCH($B123,ПОДБОР_КВ.М!$H$2:$DC$2,0)),0)</f>
        <v>0</v>
      </c>
      <c r="U123" s="150">
        <f>IFERROR(INDEX(ПОДБОР_КВ.М!$H$66:$DC$66,1,MATCH($B123,ПОДБОР_КВ.М!$H$2:$DC$2,0))*1000,0)</f>
        <v>0</v>
      </c>
      <c r="V123" s="151">
        <f>IF(U123=0,0,U123/(Вводные!$G$13*1000)-1)</f>
        <v>0</v>
      </c>
      <c r="W123" s="152">
        <f t="shared" si="89"/>
        <v>0</v>
      </c>
      <c r="X123" s="149">
        <f>IFERROR(INDEX(ПОДБОР_КВ.М!$H$91:$DC$91,1,MATCH($B123,ПОДБОР_КВ.М!$H$2:$DC$2,0)),0)</f>
        <v>0</v>
      </c>
      <c r="Y123" s="150">
        <f>IFERROR(INDEX(ПОДБОР_КВ.М!$H$67:$DC$67,1,MATCH($B123,ПОДБОР_КВ.М!$H$2:$DC$2,0))*1000,0)</f>
        <v>0</v>
      </c>
      <c r="Z123" s="151">
        <f>IF(Y123=0,0,Y123/(Вводные!$G$14*1000)-1)</f>
        <v>0</v>
      </c>
      <c r="AA123" s="267">
        <f t="shared" si="90"/>
        <v>0</v>
      </c>
      <c r="AB123" s="154">
        <f>IFERROR(INDEX(ПОДБОР_КВ.М!$H$85:$DC$85,1,MATCH($B123,ПОДБОР_КВ.М!$H$2:$DC$2,0)),0)</f>
        <v>0</v>
      </c>
      <c r="AC123" s="155">
        <f>SUM($AB$22:AB123)</f>
        <v>2181.9999999999995</v>
      </c>
      <c r="AD123" s="150">
        <f>IFERROR(INDEX(ПОДБОР_КВ.М!$H$65:$DC$65,1,MATCH($B123,ПОДБОР_КВ.М!$H$2:$DC$2,0))*1000,0)</f>
        <v>0</v>
      </c>
      <c r="AE123" s="156">
        <f>IF(AD123=0,0,AD123/(Вводные!$G$12*1000)-1)</f>
        <v>0</v>
      </c>
      <c r="AF123" s="267">
        <f t="shared" si="91"/>
        <v>0</v>
      </c>
      <c r="AG123" s="153" t="e">
        <f t="shared" si="92"/>
        <v>#DIV/0!</v>
      </c>
      <c r="AH123" s="301">
        <f t="shared" si="93"/>
        <v>0</v>
      </c>
      <c r="AI123" s="302">
        <v>0</v>
      </c>
      <c r="AJ123" s="302">
        <f t="shared" si="94"/>
        <v>0</v>
      </c>
      <c r="AK123" s="302">
        <f t="shared" si="95"/>
        <v>0</v>
      </c>
      <c r="AL123" s="302">
        <v>0</v>
      </c>
      <c r="AM123" s="303">
        <v>0</v>
      </c>
      <c r="AN123" s="304">
        <f t="shared" si="96"/>
        <v>0</v>
      </c>
      <c r="AO123" s="149" t="e">
        <f t="shared" si="97"/>
        <v>#DIV/0!</v>
      </c>
      <c r="AP123" s="302">
        <f t="shared" si="98"/>
        <v>0</v>
      </c>
      <c r="AQ123" s="303">
        <v>0</v>
      </c>
      <c r="AR123" s="304" t="e">
        <f t="shared" si="99"/>
        <v>#DIV/0!</v>
      </c>
      <c r="AS123" s="301" t="e">
        <f t="shared" si="100"/>
        <v>#DIV/0!</v>
      </c>
      <c r="AT123" s="302">
        <f t="shared" si="101"/>
        <v>0</v>
      </c>
      <c r="AU123" s="303">
        <v>0</v>
      </c>
      <c r="AV123" s="304" t="e">
        <f t="shared" si="102"/>
        <v>#DIV/0!</v>
      </c>
      <c r="AW123" s="301">
        <v>0</v>
      </c>
      <c r="AX123" s="302">
        <f t="shared" si="103"/>
        <v>0</v>
      </c>
      <c r="AY123" s="302">
        <f t="shared" si="104"/>
        <v>0</v>
      </c>
      <c r="AZ123" s="303">
        <v>0</v>
      </c>
      <c r="BA123" s="304">
        <f t="shared" si="105"/>
        <v>0</v>
      </c>
    </row>
    <row r="124" spans="1:53" ht="15.75" x14ac:dyDescent="0.25">
      <c r="A124" s="118" t="str">
        <f t="shared" si="78"/>
        <v>1Q2035</v>
      </c>
      <c r="B124" s="606">
        <f t="shared" si="106"/>
        <v>49369</v>
      </c>
      <c r="C124" s="147"/>
      <c r="D124" s="148">
        <f t="shared" si="79"/>
        <v>0</v>
      </c>
      <c r="E124" s="149">
        <f t="shared" si="80"/>
        <v>1.0913936421275139E-11</v>
      </c>
      <c r="F124" s="150">
        <f t="shared" si="81"/>
        <v>0</v>
      </c>
      <c r="G124" s="150">
        <f t="shared" si="82"/>
        <v>0</v>
      </c>
      <c r="H124" s="150">
        <f t="shared" si="83"/>
        <v>24690.999999999989</v>
      </c>
      <c r="I124" s="150">
        <f t="shared" si="84"/>
        <v>0</v>
      </c>
      <c r="J124" s="151">
        <f t="shared" si="107"/>
        <v>0</v>
      </c>
      <c r="K124" s="152">
        <f t="shared" si="85"/>
        <v>0</v>
      </c>
      <c r="L124" s="153">
        <f t="shared" si="86"/>
        <v>0</v>
      </c>
      <c r="M124" s="619">
        <f>MAX(0,ТЭП!$G$26-SUM($O$21:O123))</f>
        <v>1.0913936421275139E-11</v>
      </c>
      <c r="N124" s="265">
        <f>IFERROR(O124*ТЭП!$I$26/ТЭП!$G$26,0)</f>
        <v>0</v>
      </c>
      <c r="O124" s="265">
        <f>IFERROR(INDEX(ПОДБОР_КВ.М!$H$61:$DC$61,1,MATCH($B124,ПОДБОР_КВ.М!$H$2:$DC$2,0)),0)</f>
        <v>0</v>
      </c>
      <c r="P124" s="265">
        <f t="shared" si="87"/>
        <v>24690.999999999989</v>
      </c>
      <c r="Q124" s="265">
        <f>IFERROR(INDEX(ПОДБОР_КВ.М!$H$64:$DC$64,1,MATCH($B124,ПОДБОР_КВ.М!$H$2:$DC$2,0))*1000,0)</f>
        <v>0</v>
      </c>
      <c r="R124" s="266">
        <f>IF(Q124=0,0,Q124/(Вводные!$G$11*1000)-1)</f>
        <v>0</v>
      </c>
      <c r="S124" s="267">
        <f t="shared" si="88"/>
        <v>0</v>
      </c>
      <c r="T124" s="149">
        <f>IFERROR(INDEX(ПОДБОР_КВ.М!$H$88:$DC$88,1,MATCH($B124,ПОДБОР_КВ.М!$H$2:$DC$2,0)),0)</f>
        <v>0</v>
      </c>
      <c r="U124" s="150">
        <f>IFERROR(INDEX(ПОДБОР_КВ.М!$H$66:$DC$66,1,MATCH($B124,ПОДБОР_КВ.М!$H$2:$DC$2,0))*1000,0)</f>
        <v>0</v>
      </c>
      <c r="V124" s="151">
        <f>IF(U124=0,0,U124/(Вводные!$G$13*1000)-1)</f>
        <v>0</v>
      </c>
      <c r="W124" s="152">
        <f t="shared" si="89"/>
        <v>0</v>
      </c>
      <c r="X124" s="149">
        <f>IFERROR(INDEX(ПОДБОР_КВ.М!$H$91:$DC$91,1,MATCH($B124,ПОДБОР_КВ.М!$H$2:$DC$2,0)),0)</f>
        <v>0</v>
      </c>
      <c r="Y124" s="150">
        <f>IFERROR(INDEX(ПОДБОР_КВ.М!$H$67:$DC$67,1,MATCH($B124,ПОДБОР_КВ.М!$H$2:$DC$2,0))*1000,0)</f>
        <v>0</v>
      </c>
      <c r="Z124" s="151">
        <f>IF(Y124=0,0,Y124/(Вводные!$G$14*1000)-1)</f>
        <v>0</v>
      </c>
      <c r="AA124" s="267">
        <f t="shared" si="90"/>
        <v>0</v>
      </c>
      <c r="AB124" s="154">
        <f>IFERROR(INDEX(ПОДБОР_КВ.М!$H$85:$DC$85,1,MATCH($B124,ПОДБОР_КВ.М!$H$2:$DC$2,0)),0)</f>
        <v>0</v>
      </c>
      <c r="AC124" s="155">
        <f>SUM($AB$22:AB124)</f>
        <v>2181.9999999999995</v>
      </c>
      <c r="AD124" s="150">
        <f>IFERROR(INDEX(ПОДБОР_КВ.М!$H$65:$DC$65,1,MATCH($B124,ПОДБОР_КВ.М!$H$2:$DC$2,0))*1000,0)</f>
        <v>0</v>
      </c>
      <c r="AE124" s="156">
        <f>IF(AD124=0,0,AD124/(Вводные!$G$12*1000)-1)</f>
        <v>0</v>
      </c>
      <c r="AF124" s="267">
        <f t="shared" si="91"/>
        <v>0</v>
      </c>
      <c r="AG124" s="153" t="e">
        <f t="shared" si="92"/>
        <v>#DIV/0!</v>
      </c>
      <c r="AH124" s="301">
        <f t="shared" si="93"/>
        <v>0</v>
      </c>
      <c r="AI124" s="302">
        <v>0</v>
      </c>
      <c r="AJ124" s="302">
        <f t="shared" si="94"/>
        <v>0</v>
      </c>
      <c r="AK124" s="302">
        <f t="shared" si="95"/>
        <v>0</v>
      </c>
      <c r="AL124" s="302">
        <v>0</v>
      </c>
      <c r="AM124" s="303">
        <v>0</v>
      </c>
      <c r="AN124" s="304">
        <f t="shared" si="96"/>
        <v>0</v>
      </c>
      <c r="AO124" s="149" t="e">
        <f t="shared" si="97"/>
        <v>#DIV/0!</v>
      </c>
      <c r="AP124" s="302">
        <f t="shared" si="98"/>
        <v>0</v>
      </c>
      <c r="AQ124" s="303">
        <v>0</v>
      </c>
      <c r="AR124" s="304" t="e">
        <f t="shared" si="99"/>
        <v>#DIV/0!</v>
      </c>
      <c r="AS124" s="301" t="e">
        <f t="shared" si="100"/>
        <v>#DIV/0!</v>
      </c>
      <c r="AT124" s="302">
        <f t="shared" si="101"/>
        <v>0</v>
      </c>
      <c r="AU124" s="303">
        <v>0</v>
      </c>
      <c r="AV124" s="304" t="e">
        <f t="shared" si="102"/>
        <v>#DIV/0!</v>
      </c>
      <c r="AW124" s="301">
        <v>0</v>
      </c>
      <c r="AX124" s="302">
        <f t="shared" si="103"/>
        <v>0</v>
      </c>
      <c r="AY124" s="302">
        <f t="shared" si="104"/>
        <v>0</v>
      </c>
      <c r="AZ124" s="303">
        <v>0</v>
      </c>
      <c r="BA124" s="304">
        <f t="shared" si="105"/>
        <v>0</v>
      </c>
    </row>
    <row r="125" spans="1:53" ht="15.75" x14ac:dyDescent="0.25">
      <c r="A125" s="118" t="str">
        <f t="shared" si="78"/>
        <v>2Q2035</v>
      </c>
      <c r="B125" s="606">
        <f t="shared" si="106"/>
        <v>49400</v>
      </c>
      <c r="C125" s="147"/>
      <c r="D125" s="148">
        <f t="shared" si="79"/>
        <v>0</v>
      </c>
      <c r="E125" s="149">
        <f t="shared" si="80"/>
        <v>1.0913936421275139E-11</v>
      </c>
      <c r="F125" s="150">
        <f t="shared" si="81"/>
        <v>0</v>
      </c>
      <c r="G125" s="150">
        <f t="shared" si="82"/>
        <v>0</v>
      </c>
      <c r="H125" s="150">
        <f t="shared" si="83"/>
        <v>24690.999999999989</v>
      </c>
      <c r="I125" s="150">
        <f t="shared" si="84"/>
        <v>0</v>
      </c>
      <c r="J125" s="151">
        <f t="shared" si="107"/>
        <v>0</v>
      </c>
      <c r="K125" s="152">
        <f t="shared" si="85"/>
        <v>0</v>
      </c>
      <c r="L125" s="153">
        <f t="shared" si="86"/>
        <v>0</v>
      </c>
      <c r="M125" s="619">
        <f>MAX(0,ТЭП!$G$26-SUM($O$21:O124))</f>
        <v>1.0913936421275139E-11</v>
      </c>
      <c r="N125" s="265">
        <f>IFERROR(O125*ТЭП!$I$26/ТЭП!$G$26,0)</f>
        <v>0</v>
      </c>
      <c r="O125" s="265">
        <f>IFERROR(INDEX(ПОДБОР_КВ.М!$H$61:$DC$61,1,MATCH($B125,ПОДБОР_КВ.М!$H$2:$DC$2,0)),0)</f>
        <v>0</v>
      </c>
      <c r="P125" s="265">
        <f t="shared" si="87"/>
        <v>24690.999999999989</v>
      </c>
      <c r="Q125" s="265">
        <f>IFERROR(INDEX(ПОДБОР_КВ.М!$H$64:$DC$64,1,MATCH($B125,ПОДБОР_КВ.М!$H$2:$DC$2,0))*1000,0)</f>
        <v>0</v>
      </c>
      <c r="R125" s="266">
        <f>IF(Q125=0,0,Q125/(Вводные!$G$11*1000)-1)</f>
        <v>0</v>
      </c>
      <c r="S125" s="267">
        <f t="shared" si="88"/>
        <v>0</v>
      </c>
      <c r="T125" s="149">
        <f>IFERROR(INDEX(ПОДБОР_КВ.М!$H$88:$DC$88,1,MATCH($B125,ПОДБОР_КВ.М!$H$2:$DC$2,0)),0)</f>
        <v>0</v>
      </c>
      <c r="U125" s="150">
        <f>IFERROR(INDEX(ПОДБОР_КВ.М!$H$66:$DC$66,1,MATCH($B125,ПОДБОР_КВ.М!$H$2:$DC$2,0))*1000,0)</f>
        <v>0</v>
      </c>
      <c r="V125" s="151">
        <f>IF(U125=0,0,U125/(Вводные!$G$13*1000)-1)</f>
        <v>0</v>
      </c>
      <c r="W125" s="152">
        <f t="shared" si="89"/>
        <v>0</v>
      </c>
      <c r="X125" s="149">
        <f>IFERROR(INDEX(ПОДБОР_КВ.М!$H$91:$DC$91,1,MATCH($B125,ПОДБОР_КВ.М!$H$2:$DC$2,0)),0)</f>
        <v>0</v>
      </c>
      <c r="Y125" s="150">
        <f>IFERROR(INDEX(ПОДБОР_КВ.М!$H$67:$DC$67,1,MATCH($B125,ПОДБОР_КВ.М!$H$2:$DC$2,0))*1000,0)</f>
        <v>0</v>
      </c>
      <c r="Z125" s="151">
        <f>IF(Y125=0,0,Y125/(Вводные!$G$14*1000)-1)</f>
        <v>0</v>
      </c>
      <c r="AA125" s="267">
        <f t="shared" si="90"/>
        <v>0</v>
      </c>
      <c r="AB125" s="154">
        <f>IFERROR(INDEX(ПОДБОР_КВ.М!$H$85:$DC$85,1,MATCH($B125,ПОДБОР_КВ.М!$H$2:$DC$2,0)),0)</f>
        <v>0</v>
      </c>
      <c r="AC125" s="155">
        <f>SUM($AB$22:AB125)</f>
        <v>2181.9999999999995</v>
      </c>
      <c r="AD125" s="150">
        <f>IFERROR(INDEX(ПОДБОР_КВ.М!$H$65:$DC$65,1,MATCH($B125,ПОДБОР_КВ.М!$H$2:$DC$2,0))*1000,0)</f>
        <v>0</v>
      </c>
      <c r="AE125" s="156">
        <f>IF(AD125=0,0,AD125/(Вводные!$G$12*1000)-1)</f>
        <v>0</v>
      </c>
      <c r="AF125" s="267">
        <f t="shared" si="91"/>
        <v>0</v>
      </c>
      <c r="AG125" s="153" t="e">
        <f t="shared" si="92"/>
        <v>#DIV/0!</v>
      </c>
      <c r="AH125" s="301">
        <f t="shared" si="93"/>
        <v>0</v>
      </c>
      <c r="AI125" s="302">
        <v>0</v>
      </c>
      <c r="AJ125" s="302">
        <f t="shared" si="94"/>
        <v>0</v>
      </c>
      <c r="AK125" s="302">
        <f t="shared" si="95"/>
        <v>0</v>
      </c>
      <c r="AL125" s="302">
        <v>0</v>
      </c>
      <c r="AM125" s="303">
        <v>0</v>
      </c>
      <c r="AN125" s="304">
        <f t="shared" si="96"/>
        <v>0</v>
      </c>
      <c r="AO125" s="149" t="e">
        <f t="shared" si="97"/>
        <v>#DIV/0!</v>
      </c>
      <c r="AP125" s="302">
        <f t="shared" si="98"/>
        <v>0</v>
      </c>
      <c r="AQ125" s="303">
        <v>0</v>
      </c>
      <c r="AR125" s="304" t="e">
        <f t="shared" si="99"/>
        <v>#DIV/0!</v>
      </c>
      <c r="AS125" s="301" t="e">
        <f t="shared" si="100"/>
        <v>#DIV/0!</v>
      </c>
      <c r="AT125" s="302">
        <f t="shared" si="101"/>
        <v>0</v>
      </c>
      <c r="AU125" s="303">
        <v>0</v>
      </c>
      <c r="AV125" s="304" t="e">
        <f t="shared" si="102"/>
        <v>#DIV/0!</v>
      </c>
      <c r="AW125" s="301">
        <v>0</v>
      </c>
      <c r="AX125" s="302">
        <f t="shared" si="103"/>
        <v>0</v>
      </c>
      <c r="AY125" s="302">
        <f t="shared" si="104"/>
        <v>0</v>
      </c>
      <c r="AZ125" s="303">
        <v>0</v>
      </c>
      <c r="BA125" s="304">
        <f t="shared" si="105"/>
        <v>0</v>
      </c>
    </row>
    <row r="126" spans="1:53" ht="15.75" x14ac:dyDescent="0.25">
      <c r="A126" s="118" t="str">
        <f t="shared" si="78"/>
        <v>2Q2035</v>
      </c>
      <c r="B126" s="606">
        <f t="shared" si="106"/>
        <v>49430</v>
      </c>
      <c r="C126" s="147"/>
      <c r="D126" s="148">
        <f t="shared" si="79"/>
        <v>0</v>
      </c>
      <c r="E126" s="149">
        <f t="shared" si="80"/>
        <v>1.0913936421275139E-11</v>
      </c>
      <c r="F126" s="150">
        <f t="shared" si="81"/>
        <v>0</v>
      </c>
      <c r="G126" s="150">
        <f t="shared" si="82"/>
        <v>0</v>
      </c>
      <c r="H126" s="150">
        <f t="shared" si="83"/>
        <v>24690.999999999989</v>
      </c>
      <c r="I126" s="150">
        <f t="shared" si="84"/>
        <v>0</v>
      </c>
      <c r="J126" s="151">
        <f t="shared" si="107"/>
        <v>0</v>
      </c>
      <c r="K126" s="152">
        <f t="shared" si="85"/>
        <v>0</v>
      </c>
      <c r="L126" s="153">
        <f t="shared" si="86"/>
        <v>0</v>
      </c>
      <c r="M126" s="619">
        <f>MAX(0,ТЭП!$G$26-SUM($O$21:O125))</f>
        <v>1.0913936421275139E-11</v>
      </c>
      <c r="N126" s="265">
        <f>IFERROR(O126*ТЭП!$I$26/ТЭП!$G$26,0)</f>
        <v>0</v>
      </c>
      <c r="O126" s="265">
        <f>IFERROR(INDEX(ПОДБОР_КВ.М!$H$61:$DC$61,1,MATCH($B126,ПОДБОР_КВ.М!$H$2:$DC$2,0)),0)</f>
        <v>0</v>
      </c>
      <c r="P126" s="265">
        <f t="shared" si="87"/>
        <v>24690.999999999989</v>
      </c>
      <c r="Q126" s="265">
        <f>IFERROR(INDEX(ПОДБОР_КВ.М!$H$64:$DC$64,1,MATCH($B126,ПОДБОР_КВ.М!$H$2:$DC$2,0))*1000,0)</f>
        <v>0</v>
      </c>
      <c r="R126" s="266">
        <f>IF(Q126=0,0,Q126/(Вводные!$G$11*1000)-1)</f>
        <v>0</v>
      </c>
      <c r="S126" s="267">
        <f t="shared" si="88"/>
        <v>0</v>
      </c>
      <c r="T126" s="149">
        <f>IFERROR(INDEX(ПОДБОР_КВ.М!$H$88:$DC$88,1,MATCH($B126,ПОДБОР_КВ.М!$H$2:$DC$2,0)),0)</f>
        <v>0</v>
      </c>
      <c r="U126" s="150">
        <f>IFERROR(INDEX(ПОДБОР_КВ.М!$H$66:$DC$66,1,MATCH($B126,ПОДБОР_КВ.М!$H$2:$DC$2,0))*1000,0)</f>
        <v>0</v>
      </c>
      <c r="V126" s="151">
        <f>IF(U126=0,0,U126/(Вводные!$G$13*1000)-1)</f>
        <v>0</v>
      </c>
      <c r="W126" s="152">
        <f t="shared" si="89"/>
        <v>0</v>
      </c>
      <c r="X126" s="149">
        <f>IFERROR(INDEX(ПОДБОР_КВ.М!$H$91:$DC$91,1,MATCH($B126,ПОДБОР_КВ.М!$H$2:$DC$2,0)),0)</f>
        <v>0</v>
      </c>
      <c r="Y126" s="150">
        <f>IFERROR(INDEX(ПОДБОР_КВ.М!$H$67:$DC$67,1,MATCH($B126,ПОДБОР_КВ.М!$H$2:$DC$2,0))*1000,0)</f>
        <v>0</v>
      </c>
      <c r="Z126" s="151">
        <f>IF(Y126=0,0,Y126/(Вводные!$G$14*1000)-1)</f>
        <v>0</v>
      </c>
      <c r="AA126" s="267">
        <f t="shared" si="90"/>
        <v>0</v>
      </c>
      <c r="AB126" s="154">
        <f>IFERROR(INDEX(ПОДБОР_КВ.М!$H$85:$DC$85,1,MATCH($B126,ПОДБОР_КВ.М!$H$2:$DC$2,0)),0)</f>
        <v>0</v>
      </c>
      <c r="AC126" s="155">
        <f>SUM($AB$22:AB126)</f>
        <v>2181.9999999999995</v>
      </c>
      <c r="AD126" s="150">
        <f>IFERROR(INDEX(ПОДБОР_КВ.М!$H$65:$DC$65,1,MATCH($B126,ПОДБОР_КВ.М!$H$2:$DC$2,0))*1000,0)</f>
        <v>0</v>
      </c>
      <c r="AE126" s="156">
        <f>IF(AD126=0,0,AD126/(Вводные!$G$12*1000)-1)</f>
        <v>0</v>
      </c>
      <c r="AF126" s="267">
        <f t="shared" si="91"/>
        <v>0</v>
      </c>
      <c r="AG126" s="153" t="e">
        <f t="shared" si="92"/>
        <v>#DIV/0!</v>
      </c>
      <c r="AH126" s="301">
        <f t="shared" si="93"/>
        <v>0</v>
      </c>
      <c r="AI126" s="302">
        <v>0</v>
      </c>
      <c r="AJ126" s="302">
        <f t="shared" si="94"/>
        <v>0</v>
      </c>
      <c r="AK126" s="302">
        <f t="shared" si="95"/>
        <v>0</v>
      </c>
      <c r="AL126" s="302">
        <v>0</v>
      </c>
      <c r="AM126" s="303">
        <v>0</v>
      </c>
      <c r="AN126" s="304">
        <f t="shared" si="96"/>
        <v>0</v>
      </c>
      <c r="AO126" s="149" t="e">
        <f t="shared" si="97"/>
        <v>#DIV/0!</v>
      </c>
      <c r="AP126" s="302">
        <f t="shared" si="98"/>
        <v>0</v>
      </c>
      <c r="AQ126" s="303">
        <v>0</v>
      </c>
      <c r="AR126" s="304" t="e">
        <f t="shared" si="99"/>
        <v>#DIV/0!</v>
      </c>
      <c r="AS126" s="301" t="e">
        <f t="shared" si="100"/>
        <v>#DIV/0!</v>
      </c>
      <c r="AT126" s="302">
        <f t="shared" si="101"/>
        <v>0</v>
      </c>
      <c r="AU126" s="303">
        <v>0</v>
      </c>
      <c r="AV126" s="304" t="e">
        <f t="shared" si="102"/>
        <v>#DIV/0!</v>
      </c>
      <c r="AW126" s="301">
        <v>0</v>
      </c>
      <c r="AX126" s="302">
        <f t="shared" si="103"/>
        <v>0</v>
      </c>
      <c r="AY126" s="302">
        <f t="shared" si="104"/>
        <v>0</v>
      </c>
      <c r="AZ126" s="303">
        <v>0</v>
      </c>
      <c r="BA126" s="304">
        <f t="shared" si="105"/>
        <v>0</v>
      </c>
    </row>
    <row r="127" spans="1:53" ht="15.75" x14ac:dyDescent="0.25">
      <c r="A127" s="118" t="str">
        <f t="shared" si="78"/>
        <v>2Q2035</v>
      </c>
      <c r="B127" s="606">
        <f t="shared" si="106"/>
        <v>49461</v>
      </c>
      <c r="C127" s="147"/>
      <c r="D127" s="148">
        <f t="shared" si="79"/>
        <v>0</v>
      </c>
      <c r="E127" s="149">
        <f t="shared" si="80"/>
        <v>1.0913936421275139E-11</v>
      </c>
      <c r="F127" s="150">
        <f t="shared" si="81"/>
        <v>0</v>
      </c>
      <c r="G127" s="150">
        <f t="shared" si="82"/>
        <v>0</v>
      </c>
      <c r="H127" s="150">
        <f t="shared" si="83"/>
        <v>24690.999999999989</v>
      </c>
      <c r="I127" s="150">
        <f t="shared" si="84"/>
        <v>0</v>
      </c>
      <c r="J127" s="151">
        <f t="shared" si="107"/>
        <v>0</v>
      </c>
      <c r="K127" s="152">
        <f t="shared" si="85"/>
        <v>0</v>
      </c>
      <c r="L127" s="153">
        <f t="shared" si="86"/>
        <v>0</v>
      </c>
      <c r="M127" s="619">
        <f>MAX(0,ТЭП!$G$26-SUM($O$21:O126))</f>
        <v>1.0913936421275139E-11</v>
      </c>
      <c r="N127" s="265">
        <f>IFERROR(O127*ТЭП!$I$26/ТЭП!$G$26,0)</f>
        <v>0</v>
      </c>
      <c r="O127" s="265">
        <f>IFERROR(INDEX(ПОДБОР_КВ.М!$H$61:$DC$61,1,MATCH($B127,ПОДБОР_КВ.М!$H$2:$DC$2,0)),0)</f>
        <v>0</v>
      </c>
      <c r="P127" s="265">
        <f t="shared" si="87"/>
        <v>24690.999999999989</v>
      </c>
      <c r="Q127" s="265">
        <f>IFERROR(INDEX(ПОДБОР_КВ.М!$H$64:$DC$64,1,MATCH($B127,ПОДБОР_КВ.М!$H$2:$DC$2,0))*1000,0)</f>
        <v>0</v>
      </c>
      <c r="R127" s="266">
        <f>IF(Q127=0,0,Q127/(Вводные!$G$11*1000)-1)</f>
        <v>0</v>
      </c>
      <c r="S127" s="267">
        <f t="shared" si="88"/>
        <v>0</v>
      </c>
      <c r="T127" s="149">
        <f>IFERROR(INDEX(ПОДБОР_КВ.М!$H$88:$DC$88,1,MATCH($B127,ПОДБОР_КВ.М!$H$2:$DC$2,0)),0)</f>
        <v>0</v>
      </c>
      <c r="U127" s="150">
        <f>IFERROR(INDEX(ПОДБОР_КВ.М!$H$66:$DC$66,1,MATCH($B127,ПОДБОР_КВ.М!$H$2:$DC$2,0))*1000,0)</f>
        <v>0</v>
      </c>
      <c r="V127" s="151">
        <f>IF(U127=0,0,U127/(Вводные!$G$13*1000)-1)</f>
        <v>0</v>
      </c>
      <c r="W127" s="152">
        <f t="shared" si="89"/>
        <v>0</v>
      </c>
      <c r="X127" s="149">
        <f>IFERROR(INDEX(ПОДБОР_КВ.М!$H$91:$DC$91,1,MATCH($B127,ПОДБОР_КВ.М!$H$2:$DC$2,0)),0)</f>
        <v>0</v>
      </c>
      <c r="Y127" s="150">
        <f>IFERROR(INDEX(ПОДБОР_КВ.М!$H$67:$DC$67,1,MATCH($B127,ПОДБОР_КВ.М!$H$2:$DC$2,0))*1000,0)</f>
        <v>0</v>
      </c>
      <c r="Z127" s="151">
        <f>IF(Y127=0,0,Y127/(Вводные!$G$14*1000)-1)</f>
        <v>0</v>
      </c>
      <c r="AA127" s="267">
        <f t="shared" si="90"/>
        <v>0</v>
      </c>
      <c r="AB127" s="154">
        <f>IFERROR(INDEX(ПОДБОР_КВ.М!$H$85:$DC$85,1,MATCH($B127,ПОДБОР_КВ.М!$H$2:$DC$2,0)),0)</f>
        <v>0</v>
      </c>
      <c r="AC127" s="155">
        <f>SUM($AB$22:AB127)</f>
        <v>2181.9999999999995</v>
      </c>
      <c r="AD127" s="150">
        <f>IFERROR(INDEX(ПОДБОР_КВ.М!$H$65:$DC$65,1,MATCH($B127,ПОДБОР_КВ.М!$H$2:$DC$2,0))*1000,0)</f>
        <v>0</v>
      </c>
      <c r="AE127" s="156">
        <f>IF(AD127=0,0,AD127/(Вводные!$G$12*1000)-1)</f>
        <v>0</v>
      </c>
      <c r="AF127" s="267">
        <f t="shared" si="91"/>
        <v>0</v>
      </c>
      <c r="AG127" s="153" t="e">
        <f t="shared" si="92"/>
        <v>#DIV/0!</v>
      </c>
      <c r="AH127" s="301">
        <f t="shared" si="93"/>
        <v>0</v>
      </c>
      <c r="AI127" s="302">
        <v>0</v>
      </c>
      <c r="AJ127" s="302">
        <f t="shared" si="94"/>
        <v>0</v>
      </c>
      <c r="AK127" s="302">
        <f t="shared" si="95"/>
        <v>0</v>
      </c>
      <c r="AL127" s="302">
        <v>0</v>
      </c>
      <c r="AM127" s="303">
        <v>0</v>
      </c>
      <c r="AN127" s="304">
        <f t="shared" si="96"/>
        <v>0</v>
      </c>
      <c r="AO127" s="149" t="e">
        <f t="shared" si="97"/>
        <v>#DIV/0!</v>
      </c>
      <c r="AP127" s="302">
        <f t="shared" si="98"/>
        <v>0</v>
      </c>
      <c r="AQ127" s="303">
        <v>0</v>
      </c>
      <c r="AR127" s="304" t="e">
        <f t="shared" si="99"/>
        <v>#DIV/0!</v>
      </c>
      <c r="AS127" s="301" t="e">
        <f t="shared" si="100"/>
        <v>#DIV/0!</v>
      </c>
      <c r="AT127" s="302">
        <f t="shared" si="101"/>
        <v>0</v>
      </c>
      <c r="AU127" s="303">
        <v>0</v>
      </c>
      <c r="AV127" s="304" t="e">
        <f t="shared" si="102"/>
        <v>#DIV/0!</v>
      </c>
      <c r="AW127" s="301">
        <v>0</v>
      </c>
      <c r="AX127" s="302">
        <f t="shared" si="103"/>
        <v>0</v>
      </c>
      <c r="AY127" s="302">
        <f t="shared" si="104"/>
        <v>0</v>
      </c>
      <c r="AZ127" s="303">
        <v>0</v>
      </c>
      <c r="BA127" s="304">
        <f t="shared" si="105"/>
        <v>0</v>
      </c>
    </row>
    <row r="128" spans="1:53" ht="15.75" x14ac:dyDescent="0.25">
      <c r="A128" s="118" t="str">
        <f t="shared" si="78"/>
        <v>3Q2035</v>
      </c>
      <c r="B128" s="606">
        <f t="shared" si="106"/>
        <v>49491</v>
      </c>
      <c r="C128" s="147"/>
      <c r="D128" s="148">
        <f t="shared" si="79"/>
        <v>0</v>
      </c>
      <c r="E128" s="149">
        <f t="shared" si="80"/>
        <v>1.0913936421275139E-11</v>
      </c>
      <c r="F128" s="150">
        <f t="shared" si="81"/>
        <v>0</v>
      </c>
      <c r="G128" s="150">
        <f t="shared" si="82"/>
        <v>0</v>
      </c>
      <c r="H128" s="150">
        <f t="shared" si="83"/>
        <v>24690.999999999989</v>
      </c>
      <c r="I128" s="150">
        <f t="shared" si="84"/>
        <v>0</v>
      </c>
      <c r="J128" s="151">
        <f t="shared" si="107"/>
        <v>0</v>
      </c>
      <c r="K128" s="152">
        <f t="shared" si="85"/>
        <v>0</v>
      </c>
      <c r="L128" s="153">
        <f t="shared" si="86"/>
        <v>0</v>
      </c>
      <c r="M128" s="619">
        <f>MAX(0,ТЭП!$G$26-SUM($O$21:O127))</f>
        <v>1.0913936421275139E-11</v>
      </c>
      <c r="N128" s="265">
        <f>IFERROR(O128*ТЭП!$I$26/ТЭП!$G$26,0)</f>
        <v>0</v>
      </c>
      <c r="O128" s="265">
        <f>IFERROR(INDEX(ПОДБОР_КВ.М!$H$61:$DC$61,1,MATCH($B128,ПОДБОР_КВ.М!$H$2:$DC$2,0)),0)</f>
        <v>0</v>
      </c>
      <c r="P128" s="265">
        <f t="shared" si="87"/>
        <v>24690.999999999989</v>
      </c>
      <c r="Q128" s="265">
        <f>IFERROR(INDEX(ПОДБОР_КВ.М!$H$64:$DC$64,1,MATCH($B128,ПОДБОР_КВ.М!$H$2:$DC$2,0))*1000,0)</f>
        <v>0</v>
      </c>
      <c r="R128" s="266">
        <f>IF(Q128=0,0,Q128/(Вводные!$G$11*1000)-1)</f>
        <v>0</v>
      </c>
      <c r="S128" s="267">
        <f t="shared" si="88"/>
        <v>0</v>
      </c>
      <c r="T128" s="149">
        <f>IFERROR(INDEX(ПОДБОР_КВ.М!$H$88:$DC$88,1,MATCH($B128,ПОДБОР_КВ.М!$H$2:$DC$2,0)),0)</f>
        <v>0</v>
      </c>
      <c r="U128" s="150">
        <f>IFERROR(INDEX(ПОДБОР_КВ.М!$H$66:$DC$66,1,MATCH($B128,ПОДБОР_КВ.М!$H$2:$DC$2,0))*1000,0)</f>
        <v>0</v>
      </c>
      <c r="V128" s="151">
        <f>IF(U128=0,0,U128/(Вводные!$G$13*1000)-1)</f>
        <v>0</v>
      </c>
      <c r="W128" s="152">
        <f t="shared" si="89"/>
        <v>0</v>
      </c>
      <c r="X128" s="149">
        <f>IFERROR(INDEX(ПОДБОР_КВ.М!$H$91:$DC$91,1,MATCH($B128,ПОДБОР_КВ.М!$H$2:$DC$2,0)),0)</f>
        <v>0</v>
      </c>
      <c r="Y128" s="150">
        <f>IFERROR(INDEX(ПОДБОР_КВ.М!$H$67:$DC$67,1,MATCH($B128,ПОДБОР_КВ.М!$H$2:$DC$2,0))*1000,0)</f>
        <v>0</v>
      </c>
      <c r="Z128" s="151">
        <f>IF(Y128=0,0,Y128/(Вводные!$G$14*1000)-1)</f>
        <v>0</v>
      </c>
      <c r="AA128" s="267">
        <f t="shared" si="90"/>
        <v>0</v>
      </c>
      <c r="AB128" s="154">
        <f>IFERROR(INDEX(ПОДБОР_КВ.М!$H$85:$DC$85,1,MATCH($B128,ПОДБОР_КВ.М!$H$2:$DC$2,0)),0)</f>
        <v>0</v>
      </c>
      <c r="AC128" s="155">
        <f>SUM($AB$22:AB128)</f>
        <v>2181.9999999999995</v>
      </c>
      <c r="AD128" s="150">
        <f>IFERROR(INDEX(ПОДБОР_КВ.М!$H$65:$DC$65,1,MATCH($B128,ПОДБОР_КВ.М!$H$2:$DC$2,0))*1000,0)</f>
        <v>0</v>
      </c>
      <c r="AE128" s="156">
        <f>IF(AD128=0,0,AD128/(Вводные!$G$12*1000)-1)</f>
        <v>0</v>
      </c>
      <c r="AF128" s="267">
        <f t="shared" si="91"/>
        <v>0</v>
      </c>
      <c r="AG128" s="153" t="e">
        <f t="shared" si="92"/>
        <v>#DIV/0!</v>
      </c>
      <c r="AH128" s="301">
        <f t="shared" si="93"/>
        <v>0</v>
      </c>
      <c r="AI128" s="302">
        <v>0</v>
      </c>
      <c r="AJ128" s="302">
        <f t="shared" si="94"/>
        <v>0</v>
      </c>
      <c r="AK128" s="302">
        <f t="shared" si="95"/>
        <v>0</v>
      </c>
      <c r="AL128" s="302">
        <v>0</v>
      </c>
      <c r="AM128" s="303">
        <v>0</v>
      </c>
      <c r="AN128" s="304">
        <f t="shared" si="96"/>
        <v>0</v>
      </c>
      <c r="AO128" s="149" t="e">
        <f t="shared" si="97"/>
        <v>#DIV/0!</v>
      </c>
      <c r="AP128" s="302">
        <f t="shared" si="98"/>
        <v>0</v>
      </c>
      <c r="AQ128" s="303">
        <v>0</v>
      </c>
      <c r="AR128" s="304" t="e">
        <f t="shared" si="99"/>
        <v>#DIV/0!</v>
      </c>
      <c r="AS128" s="301" t="e">
        <f t="shared" si="100"/>
        <v>#DIV/0!</v>
      </c>
      <c r="AT128" s="302">
        <f t="shared" si="101"/>
        <v>0</v>
      </c>
      <c r="AU128" s="303">
        <v>0</v>
      </c>
      <c r="AV128" s="304" t="e">
        <f t="shared" si="102"/>
        <v>#DIV/0!</v>
      </c>
      <c r="AW128" s="301">
        <v>0</v>
      </c>
      <c r="AX128" s="302">
        <f t="shared" si="103"/>
        <v>0</v>
      </c>
      <c r="AY128" s="302">
        <f t="shared" si="104"/>
        <v>0</v>
      </c>
      <c r="AZ128" s="303">
        <v>0</v>
      </c>
      <c r="BA128" s="304">
        <f t="shared" si="105"/>
        <v>0</v>
      </c>
    </row>
    <row r="129" spans="1:53" ht="15.75" x14ac:dyDescent="0.25">
      <c r="A129" s="118" t="str">
        <f t="shared" si="78"/>
        <v>3Q2035</v>
      </c>
      <c r="B129" s="606">
        <f t="shared" si="106"/>
        <v>49522</v>
      </c>
      <c r="C129" s="147"/>
      <c r="D129" s="148">
        <f t="shared" si="79"/>
        <v>0</v>
      </c>
      <c r="E129" s="149">
        <f t="shared" si="80"/>
        <v>1.0913936421275139E-11</v>
      </c>
      <c r="F129" s="150">
        <f t="shared" si="81"/>
        <v>0</v>
      </c>
      <c r="G129" s="150">
        <f t="shared" si="82"/>
        <v>0</v>
      </c>
      <c r="H129" s="150">
        <f t="shared" si="83"/>
        <v>24690.999999999989</v>
      </c>
      <c r="I129" s="150">
        <f t="shared" si="84"/>
        <v>0</v>
      </c>
      <c r="J129" s="151">
        <f t="shared" si="107"/>
        <v>0</v>
      </c>
      <c r="K129" s="152">
        <f t="shared" si="85"/>
        <v>0</v>
      </c>
      <c r="L129" s="153">
        <f t="shared" si="86"/>
        <v>0</v>
      </c>
      <c r="M129" s="619">
        <f>MAX(0,ТЭП!$G$26-SUM($O$21:O128))</f>
        <v>1.0913936421275139E-11</v>
      </c>
      <c r="N129" s="265">
        <f>IFERROR(O129*ТЭП!$I$26/ТЭП!$G$26,0)</f>
        <v>0</v>
      </c>
      <c r="O129" s="265">
        <f>IFERROR(INDEX(ПОДБОР_КВ.М!$H$61:$DC$61,1,MATCH($B129,ПОДБОР_КВ.М!$H$2:$DC$2,0)),0)</f>
        <v>0</v>
      </c>
      <c r="P129" s="265">
        <f t="shared" si="87"/>
        <v>24690.999999999989</v>
      </c>
      <c r="Q129" s="265">
        <f>IFERROR(INDEX(ПОДБОР_КВ.М!$H$64:$DC$64,1,MATCH($B129,ПОДБОР_КВ.М!$H$2:$DC$2,0))*1000,0)</f>
        <v>0</v>
      </c>
      <c r="R129" s="266">
        <f>IF(Q129=0,0,Q129/(Вводные!$G$11*1000)-1)</f>
        <v>0</v>
      </c>
      <c r="S129" s="267">
        <f t="shared" si="88"/>
        <v>0</v>
      </c>
      <c r="T129" s="149">
        <f>IFERROR(INDEX(ПОДБОР_КВ.М!$H$88:$DC$88,1,MATCH($B129,ПОДБОР_КВ.М!$H$2:$DC$2,0)),0)</f>
        <v>0</v>
      </c>
      <c r="U129" s="150">
        <f>IFERROR(INDEX(ПОДБОР_КВ.М!$H$66:$DC$66,1,MATCH($B129,ПОДБОР_КВ.М!$H$2:$DC$2,0))*1000,0)</f>
        <v>0</v>
      </c>
      <c r="V129" s="151">
        <f>IF(U129=0,0,U129/(Вводные!$G$13*1000)-1)</f>
        <v>0</v>
      </c>
      <c r="W129" s="152">
        <f t="shared" si="89"/>
        <v>0</v>
      </c>
      <c r="X129" s="149">
        <f>IFERROR(INDEX(ПОДБОР_КВ.М!$H$91:$DC$91,1,MATCH($B129,ПОДБОР_КВ.М!$H$2:$DC$2,0)),0)</f>
        <v>0</v>
      </c>
      <c r="Y129" s="150">
        <f>IFERROR(INDEX(ПОДБОР_КВ.М!$H$67:$DC$67,1,MATCH($B129,ПОДБОР_КВ.М!$H$2:$DC$2,0))*1000,0)</f>
        <v>0</v>
      </c>
      <c r="Z129" s="151">
        <f>IF(Y129=0,0,Y129/(Вводные!$G$14*1000)-1)</f>
        <v>0</v>
      </c>
      <c r="AA129" s="267">
        <f t="shared" si="90"/>
        <v>0</v>
      </c>
      <c r="AB129" s="154">
        <f>IFERROR(INDEX(ПОДБОР_КВ.М!$H$85:$DC$85,1,MATCH($B129,ПОДБОР_КВ.М!$H$2:$DC$2,0)),0)</f>
        <v>0</v>
      </c>
      <c r="AC129" s="155">
        <f>SUM($AB$22:AB129)</f>
        <v>2181.9999999999995</v>
      </c>
      <c r="AD129" s="150">
        <f>IFERROR(INDEX(ПОДБОР_КВ.М!$H$65:$DC$65,1,MATCH($B129,ПОДБОР_КВ.М!$H$2:$DC$2,0))*1000,0)</f>
        <v>0</v>
      </c>
      <c r="AE129" s="156">
        <f>IF(AD129=0,0,AD129/(Вводные!$G$12*1000)-1)</f>
        <v>0</v>
      </c>
      <c r="AF129" s="267">
        <f t="shared" si="91"/>
        <v>0</v>
      </c>
      <c r="AG129" s="153" t="e">
        <f t="shared" si="92"/>
        <v>#DIV/0!</v>
      </c>
      <c r="AH129" s="301">
        <f t="shared" si="93"/>
        <v>0</v>
      </c>
      <c r="AI129" s="302">
        <v>0</v>
      </c>
      <c r="AJ129" s="302">
        <f t="shared" si="94"/>
        <v>0</v>
      </c>
      <c r="AK129" s="302">
        <f t="shared" si="95"/>
        <v>0</v>
      </c>
      <c r="AL129" s="302">
        <v>0</v>
      </c>
      <c r="AM129" s="303">
        <v>0</v>
      </c>
      <c r="AN129" s="304">
        <f t="shared" si="96"/>
        <v>0</v>
      </c>
      <c r="AO129" s="149" t="e">
        <f t="shared" si="97"/>
        <v>#DIV/0!</v>
      </c>
      <c r="AP129" s="302">
        <f t="shared" si="98"/>
        <v>0</v>
      </c>
      <c r="AQ129" s="303">
        <v>0</v>
      </c>
      <c r="AR129" s="304" t="e">
        <f t="shared" si="99"/>
        <v>#DIV/0!</v>
      </c>
      <c r="AS129" s="301" t="e">
        <f t="shared" si="100"/>
        <v>#DIV/0!</v>
      </c>
      <c r="AT129" s="302">
        <f t="shared" si="101"/>
        <v>0</v>
      </c>
      <c r="AU129" s="303">
        <v>0</v>
      </c>
      <c r="AV129" s="304" t="e">
        <f t="shared" si="102"/>
        <v>#DIV/0!</v>
      </c>
      <c r="AW129" s="301">
        <v>0</v>
      </c>
      <c r="AX129" s="302">
        <f t="shared" si="103"/>
        <v>0</v>
      </c>
      <c r="AY129" s="302">
        <f t="shared" si="104"/>
        <v>0</v>
      </c>
      <c r="AZ129" s="303">
        <v>0</v>
      </c>
      <c r="BA129" s="304">
        <f t="shared" si="105"/>
        <v>0</v>
      </c>
    </row>
    <row r="130" spans="1:53" ht="15.75" x14ac:dyDescent="0.25">
      <c r="A130" s="118" t="str">
        <f t="shared" si="78"/>
        <v>3Q2035</v>
      </c>
      <c r="B130" s="606">
        <f t="shared" si="106"/>
        <v>49553</v>
      </c>
      <c r="C130" s="147"/>
      <c r="D130" s="148">
        <f t="shared" si="79"/>
        <v>0</v>
      </c>
      <c r="E130" s="149">
        <f t="shared" si="80"/>
        <v>1.0913936421275139E-11</v>
      </c>
      <c r="F130" s="150">
        <f t="shared" si="81"/>
        <v>0</v>
      </c>
      <c r="G130" s="150">
        <f t="shared" si="82"/>
        <v>0</v>
      </c>
      <c r="H130" s="150">
        <f t="shared" si="83"/>
        <v>24690.999999999989</v>
      </c>
      <c r="I130" s="150">
        <f t="shared" si="84"/>
        <v>0</v>
      </c>
      <c r="J130" s="151">
        <f t="shared" si="107"/>
        <v>0</v>
      </c>
      <c r="K130" s="152">
        <f t="shared" si="85"/>
        <v>0</v>
      </c>
      <c r="L130" s="153">
        <f t="shared" si="86"/>
        <v>0</v>
      </c>
      <c r="M130" s="619">
        <f>MAX(0,ТЭП!$G$26-SUM($O$21:O129))</f>
        <v>1.0913936421275139E-11</v>
      </c>
      <c r="N130" s="265">
        <f>IFERROR(O130*ТЭП!$I$26/ТЭП!$G$26,0)</f>
        <v>0</v>
      </c>
      <c r="O130" s="265">
        <f>IFERROR(INDEX(ПОДБОР_КВ.М!$H$61:$DC$61,1,MATCH($B130,ПОДБОР_КВ.М!$H$2:$DC$2,0)),0)</f>
        <v>0</v>
      </c>
      <c r="P130" s="265">
        <f t="shared" si="87"/>
        <v>24690.999999999989</v>
      </c>
      <c r="Q130" s="265">
        <f>IFERROR(INDEX(ПОДБОР_КВ.М!$H$64:$DC$64,1,MATCH($B130,ПОДБОР_КВ.М!$H$2:$DC$2,0))*1000,0)</f>
        <v>0</v>
      </c>
      <c r="R130" s="266">
        <f>IF(Q130=0,0,Q130/(Вводные!$G$11*1000)-1)</f>
        <v>0</v>
      </c>
      <c r="S130" s="267">
        <f t="shared" si="88"/>
        <v>0</v>
      </c>
      <c r="T130" s="149">
        <f>IFERROR(INDEX(ПОДБОР_КВ.М!$H$88:$DC$88,1,MATCH($B130,ПОДБОР_КВ.М!$H$2:$DC$2,0)),0)</f>
        <v>0</v>
      </c>
      <c r="U130" s="150">
        <f>IFERROR(INDEX(ПОДБОР_КВ.М!$H$66:$DC$66,1,MATCH($B130,ПОДБОР_КВ.М!$H$2:$DC$2,0))*1000,0)</f>
        <v>0</v>
      </c>
      <c r="V130" s="151">
        <f>IF(U130=0,0,U130/(Вводные!$G$13*1000)-1)</f>
        <v>0</v>
      </c>
      <c r="W130" s="152">
        <f t="shared" si="89"/>
        <v>0</v>
      </c>
      <c r="X130" s="149">
        <f>IFERROR(INDEX(ПОДБОР_КВ.М!$H$91:$DC$91,1,MATCH($B130,ПОДБОР_КВ.М!$H$2:$DC$2,0)),0)</f>
        <v>0</v>
      </c>
      <c r="Y130" s="150">
        <f>IFERROR(INDEX(ПОДБОР_КВ.М!$H$67:$DC$67,1,MATCH($B130,ПОДБОР_КВ.М!$H$2:$DC$2,0))*1000,0)</f>
        <v>0</v>
      </c>
      <c r="Z130" s="151">
        <f>IF(Y130=0,0,Y130/(Вводные!$G$14*1000)-1)</f>
        <v>0</v>
      </c>
      <c r="AA130" s="267">
        <f t="shared" si="90"/>
        <v>0</v>
      </c>
      <c r="AB130" s="154">
        <f>IFERROR(INDEX(ПОДБОР_КВ.М!$H$85:$DC$85,1,MATCH($B130,ПОДБОР_КВ.М!$H$2:$DC$2,0)),0)</f>
        <v>0</v>
      </c>
      <c r="AC130" s="155">
        <f>SUM($AB$22:AB130)</f>
        <v>2181.9999999999995</v>
      </c>
      <c r="AD130" s="150">
        <f>IFERROR(INDEX(ПОДБОР_КВ.М!$H$65:$DC$65,1,MATCH($B130,ПОДБОР_КВ.М!$H$2:$DC$2,0))*1000,0)</f>
        <v>0</v>
      </c>
      <c r="AE130" s="156">
        <f>IF(AD130=0,0,AD130/(Вводные!$G$12*1000)-1)</f>
        <v>0</v>
      </c>
      <c r="AF130" s="267">
        <f t="shared" si="91"/>
        <v>0</v>
      </c>
      <c r="AG130" s="153" t="e">
        <f t="shared" si="92"/>
        <v>#DIV/0!</v>
      </c>
      <c r="AH130" s="301">
        <f t="shared" si="93"/>
        <v>0</v>
      </c>
      <c r="AI130" s="302">
        <v>0</v>
      </c>
      <c r="AJ130" s="302">
        <f t="shared" si="94"/>
        <v>0</v>
      </c>
      <c r="AK130" s="302">
        <f t="shared" si="95"/>
        <v>0</v>
      </c>
      <c r="AL130" s="302">
        <v>0</v>
      </c>
      <c r="AM130" s="303">
        <v>0</v>
      </c>
      <c r="AN130" s="304">
        <f t="shared" si="96"/>
        <v>0</v>
      </c>
      <c r="AO130" s="149" t="e">
        <f t="shared" si="97"/>
        <v>#DIV/0!</v>
      </c>
      <c r="AP130" s="302">
        <f t="shared" si="98"/>
        <v>0</v>
      </c>
      <c r="AQ130" s="303">
        <v>0</v>
      </c>
      <c r="AR130" s="304" t="e">
        <f t="shared" si="99"/>
        <v>#DIV/0!</v>
      </c>
      <c r="AS130" s="301" t="e">
        <f t="shared" si="100"/>
        <v>#DIV/0!</v>
      </c>
      <c r="AT130" s="302">
        <f t="shared" si="101"/>
        <v>0</v>
      </c>
      <c r="AU130" s="303">
        <v>0</v>
      </c>
      <c r="AV130" s="304" t="e">
        <f t="shared" si="102"/>
        <v>#DIV/0!</v>
      </c>
      <c r="AW130" s="301">
        <v>0</v>
      </c>
      <c r="AX130" s="302">
        <f t="shared" si="103"/>
        <v>0</v>
      </c>
      <c r="AY130" s="302">
        <f t="shared" si="104"/>
        <v>0</v>
      </c>
      <c r="AZ130" s="303">
        <v>0</v>
      </c>
      <c r="BA130" s="304">
        <f t="shared" si="105"/>
        <v>0</v>
      </c>
    </row>
    <row r="131" spans="1:53" ht="15.75" x14ac:dyDescent="0.25">
      <c r="A131" s="118" t="str">
        <f t="shared" si="78"/>
        <v>4Q2035</v>
      </c>
      <c r="B131" s="606">
        <f t="shared" si="106"/>
        <v>49583</v>
      </c>
      <c r="C131" s="147"/>
      <c r="D131" s="148">
        <f t="shared" si="79"/>
        <v>0</v>
      </c>
      <c r="E131" s="149">
        <f t="shared" si="80"/>
        <v>1.0913936421275139E-11</v>
      </c>
      <c r="F131" s="150">
        <f t="shared" si="81"/>
        <v>0</v>
      </c>
      <c r="G131" s="150">
        <f t="shared" si="82"/>
        <v>0</v>
      </c>
      <c r="H131" s="150">
        <f t="shared" si="83"/>
        <v>24690.999999999989</v>
      </c>
      <c r="I131" s="150">
        <f t="shared" si="84"/>
        <v>0</v>
      </c>
      <c r="J131" s="151">
        <f t="shared" si="107"/>
        <v>0</v>
      </c>
      <c r="K131" s="152">
        <f t="shared" si="85"/>
        <v>0</v>
      </c>
      <c r="L131" s="153">
        <f t="shared" si="86"/>
        <v>0</v>
      </c>
      <c r="M131" s="619">
        <f>MAX(0,ТЭП!$G$26-SUM($O$21:O130))</f>
        <v>1.0913936421275139E-11</v>
      </c>
      <c r="N131" s="265">
        <f>IFERROR(O131*ТЭП!$I$26/ТЭП!$G$26,0)</f>
        <v>0</v>
      </c>
      <c r="O131" s="265">
        <f>IFERROR(INDEX(ПОДБОР_КВ.М!$H$61:$DC$61,1,MATCH($B131,ПОДБОР_КВ.М!$H$2:$DC$2,0)),0)</f>
        <v>0</v>
      </c>
      <c r="P131" s="265">
        <f t="shared" si="87"/>
        <v>24690.999999999989</v>
      </c>
      <c r="Q131" s="265">
        <f>IFERROR(INDEX(ПОДБОР_КВ.М!$H$64:$DC$64,1,MATCH($B131,ПОДБОР_КВ.М!$H$2:$DC$2,0))*1000,0)</f>
        <v>0</v>
      </c>
      <c r="R131" s="266">
        <f>IF(Q131=0,0,Q131/(Вводные!$G$11*1000)-1)</f>
        <v>0</v>
      </c>
      <c r="S131" s="267">
        <f t="shared" si="88"/>
        <v>0</v>
      </c>
      <c r="T131" s="149">
        <f>IFERROR(INDEX(ПОДБОР_КВ.М!$H$88:$DC$88,1,MATCH($B131,ПОДБОР_КВ.М!$H$2:$DC$2,0)),0)</f>
        <v>0</v>
      </c>
      <c r="U131" s="150">
        <f>IFERROR(INDEX(ПОДБОР_КВ.М!$H$66:$DC$66,1,MATCH($B131,ПОДБОР_КВ.М!$H$2:$DC$2,0))*1000,0)</f>
        <v>0</v>
      </c>
      <c r="V131" s="151">
        <f>IF(U131=0,0,U131/(Вводные!$G$13*1000)-1)</f>
        <v>0</v>
      </c>
      <c r="W131" s="152">
        <f t="shared" si="89"/>
        <v>0</v>
      </c>
      <c r="X131" s="149">
        <f>IFERROR(INDEX(ПОДБОР_КВ.М!$H$91:$DC$91,1,MATCH($B131,ПОДБОР_КВ.М!$H$2:$DC$2,0)),0)</f>
        <v>0</v>
      </c>
      <c r="Y131" s="150">
        <f>IFERROR(INDEX(ПОДБОР_КВ.М!$H$67:$DC$67,1,MATCH($B131,ПОДБОР_КВ.М!$H$2:$DC$2,0))*1000,0)</f>
        <v>0</v>
      </c>
      <c r="Z131" s="151">
        <f>IF(Y131=0,0,Y131/(Вводные!$G$14*1000)-1)</f>
        <v>0</v>
      </c>
      <c r="AA131" s="267">
        <f t="shared" si="90"/>
        <v>0</v>
      </c>
      <c r="AB131" s="154">
        <f>IFERROR(INDEX(ПОДБОР_КВ.М!$H$85:$DC$85,1,MATCH($B131,ПОДБОР_КВ.М!$H$2:$DC$2,0)),0)</f>
        <v>0</v>
      </c>
      <c r="AC131" s="155">
        <f>SUM($AB$22:AB131)</f>
        <v>2181.9999999999995</v>
      </c>
      <c r="AD131" s="150">
        <f>IFERROR(INDEX(ПОДБОР_КВ.М!$H$65:$DC$65,1,MATCH($B131,ПОДБОР_КВ.М!$H$2:$DC$2,0))*1000,0)</f>
        <v>0</v>
      </c>
      <c r="AE131" s="156">
        <f>IF(AD131=0,0,AD131/(Вводные!$G$12*1000)-1)</f>
        <v>0</v>
      </c>
      <c r="AF131" s="267">
        <f t="shared" si="91"/>
        <v>0</v>
      </c>
      <c r="AG131" s="153" t="e">
        <f t="shared" si="92"/>
        <v>#DIV/0!</v>
      </c>
      <c r="AH131" s="301">
        <f t="shared" si="93"/>
        <v>0</v>
      </c>
      <c r="AI131" s="302">
        <v>0</v>
      </c>
      <c r="AJ131" s="302">
        <f t="shared" si="94"/>
        <v>0</v>
      </c>
      <c r="AK131" s="302">
        <f t="shared" si="95"/>
        <v>0</v>
      </c>
      <c r="AL131" s="302">
        <v>0</v>
      </c>
      <c r="AM131" s="303">
        <v>0</v>
      </c>
      <c r="AN131" s="304">
        <f t="shared" si="96"/>
        <v>0</v>
      </c>
      <c r="AO131" s="149" t="e">
        <f t="shared" si="97"/>
        <v>#DIV/0!</v>
      </c>
      <c r="AP131" s="302">
        <f t="shared" si="98"/>
        <v>0</v>
      </c>
      <c r="AQ131" s="303">
        <v>0</v>
      </c>
      <c r="AR131" s="304" t="e">
        <f t="shared" si="99"/>
        <v>#DIV/0!</v>
      </c>
      <c r="AS131" s="301" t="e">
        <f t="shared" si="100"/>
        <v>#DIV/0!</v>
      </c>
      <c r="AT131" s="302">
        <f t="shared" si="101"/>
        <v>0</v>
      </c>
      <c r="AU131" s="303">
        <v>0</v>
      </c>
      <c r="AV131" s="304" t="e">
        <f t="shared" si="102"/>
        <v>#DIV/0!</v>
      </c>
      <c r="AW131" s="301">
        <v>0</v>
      </c>
      <c r="AX131" s="302">
        <f t="shared" si="103"/>
        <v>0</v>
      </c>
      <c r="AY131" s="302">
        <f t="shared" si="104"/>
        <v>0</v>
      </c>
      <c r="AZ131" s="303">
        <v>0</v>
      </c>
      <c r="BA131" s="304">
        <f t="shared" si="105"/>
        <v>0</v>
      </c>
    </row>
    <row r="132" spans="1:53" ht="15.75" x14ac:dyDescent="0.25">
      <c r="A132" s="118" t="str">
        <f t="shared" si="78"/>
        <v>4Q2035</v>
      </c>
      <c r="B132" s="606">
        <f t="shared" si="106"/>
        <v>49614</v>
      </c>
      <c r="C132" s="147"/>
      <c r="D132" s="148">
        <f t="shared" si="79"/>
        <v>0</v>
      </c>
      <c r="E132" s="149">
        <f t="shared" si="80"/>
        <v>1.0913936421275139E-11</v>
      </c>
      <c r="F132" s="150">
        <f t="shared" si="81"/>
        <v>0</v>
      </c>
      <c r="G132" s="150">
        <f t="shared" si="82"/>
        <v>0</v>
      </c>
      <c r="H132" s="150">
        <f t="shared" si="83"/>
        <v>24690.999999999989</v>
      </c>
      <c r="I132" s="150">
        <f t="shared" si="84"/>
        <v>0</v>
      </c>
      <c r="J132" s="151">
        <f t="shared" si="107"/>
        <v>0</v>
      </c>
      <c r="K132" s="152">
        <f t="shared" si="85"/>
        <v>0</v>
      </c>
      <c r="L132" s="153">
        <f t="shared" si="86"/>
        <v>0</v>
      </c>
      <c r="M132" s="619">
        <f>MAX(0,ТЭП!$G$26-SUM($O$21:O131))</f>
        <v>1.0913936421275139E-11</v>
      </c>
      <c r="N132" s="265">
        <f>IFERROR(O132*ТЭП!$I$26/ТЭП!$G$26,0)</f>
        <v>0</v>
      </c>
      <c r="O132" s="265">
        <f>IFERROR(INDEX(ПОДБОР_КВ.М!$H$61:$DC$61,1,MATCH($B132,ПОДБОР_КВ.М!$H$2:$DC$2,0)),0)</f>
        <v>0</v>
      </c>
      <c r="P132" s="265">
        <f t="shared" si="87"/>
        <v>24690.999999999989</v>
      </c>
      <c r="Q132" s="265">
        <f>IFERROR(INDEX(ПОДБОР_КВ.М!$H$64:$DC$64,1,MATCH($B132,ПОДБОР_КВ.М!$H$2:$DC$2,0))*1000,0)</f>
        <v>0</v>
      </c>
      <c r="R132" s="266">
        <f>IF(Q132=0,0,Q132/(Вводные!$G$11*1000)-1)</f>
        <v>0</v>
      </c>
      <c r="S132" s="267">
        <f t="shared" si="88"/>
        <v>0</v>
      </c>
      <c r="T132" s="149">
        <f>IFERROR(INDEX(ПОДБОР_КВ.М!$H$88:$DC$88,1,MATCH($B132,ПОДБОР_КВ.М!$H$2:$DC$2,0)),0)</f>
        <v>0</v>
      </c>
      <c r="U132" s="150">
        <f>IFERROR(INDEX(ПОДБОР_КВ.М!$H$66:$DC$66,1,MATCH($B132,ПОДБОР_КВ.М!$H$2:$DC$2,0))*1000,0)</f>
        <v>0</v>
      </c>
      <c r="V132" s="151">
        <f>IF(U132=0,0,U132/(Вводные!$G$13*1000)-1)</f>
        <v>0</v>
      </c>
      <c r="W132" s="152">
        <f t="shared" si="89"/>
        <v>0</v>
      </c>
      <c r="X132" s="149">
        <f>IFERROR(INDEX(ПОДБОР_КВ.М!$H$91:$DC$91,1,MATCH($B132,ПОДБОР_КВ.М!$H$2:$DC$2,0)),0)</f>
        <v>0</v>
      </c>
      <c r="Y132" s="150">
        <f>IFERROR(INDEX(ПОДБОР_КВ.М!$H$67:$DC$67,1,MATCH($B132,ПОДБОР_КВ.М!$H$2:$DC$2,0))*1000,0)</f>
        <v>0</v>
      </c>
      <c r="Z132" s="151">
        <f>IF(Y132=0,0,Y132/(Вводные!$G$14*1000)-1)</f>
        <v>0</v>
      </c>
      <c r="AA132" s="267">
        <f t="shared" si="90"/>
        <v>0</v>
      </c>
      <c r="AB132" s="154">
        <f>IFERROR(INDEX(ПОДБОР_КВ.М!$H$85:$DC$85,1,MATCH($B132,ПОДБОР_КВ.М!$H$2:$DC$2,0)),0)</f>
        <v>0</v>
      </c>
      <c r="AC132" s="155">
        <f>SUM($AB$22:AB132)</f>
        <v>2181.9999999999995</v>
      </c>
      <c r="AD132" s="150">
        <f>IFERROR(INDEX(ПОДБОР_КВ.М!$H$65:$DC$65,1,MATCH($B132,ПОДБОР_КВ.М!$H$2:$DC$2,0))*1000,0)</f>
        <v>0</v>
      </c>
      <c r="AE132" s="156">
        <f>IF(AD132=0,0,AD132/(Вводные!$G$12*1000)-1)</f>
        <v>0</v>
      </c>
      <c r="AF132" s="267">
        <f t="shared" si="91"/>
        <v>0</v>
      </c>
      <c r="AG132" s="153" t="e">
        <f t="shared" si="92"/>
        <v>#DIV/0!</v>
      </c>
      <c r="AH132" s="301">
        <f t="shared" si="93"/>
        <v>0</v>
      </c>
      <c r="AI132" s="302">
        <v>0</v>
      </c>
      <c r="AJ132" s="302">
        <f t="shared" si="94"/>
        <v>0</v>
      </c>
      <c r="AK132" s="302">
        <f t="shared" si="95"/>
        <v>0</v>
      </c>
      <c r="AL132" s="302">
        <v>0</v>
      </c>
      <c r="AM132" s="303">
        <v>0</v>
      </c>
      <c r="AN132" s="304">
        <f t="shared" si="96"/>
        <v>0</v>
      </c>
      <c r="AO132" s="149" t="e">
        <f t="shared" si="97"/>
        <v>#DIV/0!</v>
      </c>
      <c r="AP132" s="302">
        <f t="shared" si="98"/>
        <v>0</v>
      </c>
      <c r="AQ132" s="303">
        <v>0</v>
      </c>
      <c r="AR132" s="304" t="e">
        <f t="shared" si="99"/>
        <v>#DIV/0!</v>
      </c>
      <c r="AS132" s="301" t="e">
        <f t="shared" si="100"/>
        <v>#DIV/0!</v>
      </c>
      <c r="AT132" s="302">
        <f t="shared" si="101"/>
        <v>0</v>
      </c>
      <c r="AU132" s="303">
        <v>0</v>
      </c>
      <c r="AV132" s="304" t="e">
        <f t="shared" si="102"/>
        <v>#DIV/0!</v>
      </c>
      <c r="AW132" s="301">
        <v>0</v>
      </c>
      <c r="AX132" s="302">
        <f t="shared" si="103"/>
        <v>0</v>
      </c>
      <c r="AY132" s="302">
        <f t="shared" si="104"/>
        <v>0</v>
      </c>
      <c r="AZ132" s="303">
        <v>0</v>
      </c>
      <c r="BA132" s="304">
        <f t="shared" si="105"/>
        <v>0</v>
      </c>
    </row>
    <row r="133" spans="1:53" ht="15.75" x14ac:dyDescent="0.25">
      <c r="A133" s="118" t="str">
        <f t="shared" si="78"/>
        <v>4Q2035</v>
      </c>
      <c r="B133" s="606">
        <f t="shared" si="106"/>
        <v>49644</v>
      </c>
      <c r="C133" s="147"/>
      <c r="D133" s="148">
        <f t="shared" si="79"/>
        <v>0</v>
      </c>
      <c r="E133" s="149">
        <f t="shared" si="80"/>
        <v>1.0913936421275139E-11</v>
      </c>
      <c r="F133" s="150">
        <f t="shared" si="81"/>
        <v>0</v>
      </c>
      <c r="G133" s="150">
        <f t="shared" si="82"/>
        <v>0</v>
      </c>
      <c r="H133" s="150">
        <f t="shared" si="83"/>
        <v>24690.999999999989</v>
      </c>
      <c r="I133" s="150">
        <f t="shared" si="84"/>
        <v>0</v>
      </c>
      <c r="J133" s="151">
        <f t="shared" si="107"/>
        <v>0</v>
      </c>
      <c r="K133" s="152">
        <f t="shared" si="85"/>
        <v>0</v>
      </c>
      <c r="L133" s="153">
        <f t="shared" si="86"/>
        <v>0</v>
      </c>
      <c r="M133" s="619">
        <f>MAX(0,ТЭП!$G$26-SUM($O$21:O132))</f>
        <v>1.0913936421275139E-11</v>
      </c>
      <c r="N133" s="265">
        <f>IFERROR(O133*ТЭП!$I$26/ТЭП!$G$26,0)</f>
        <v>0</v>
      </c>
      <c r="O133" s="265">
        <f>IFERROR(INDEX(ПОДБОР_КВ.М!$H$61:$DC$61,1,MATCH($B133,ПОДБОР_КВ.М!$H$2:$DC$2,0)),0)</f>
        <v>0</v>
      </c>
      <c r="P133" s="265">
        <f t="shared" si="87"/>
        <v>24690.999999999989</v>
      </c>
      <c r="Q133" s="265">
        <f>IFERROR(INDEX(ПОДБОР_КВ.М!$H$64:$DC$64,1,MATCH($B133,ПОДБОР_КВ.М!$H$2:$DC$2,0))*1000,0)</f>
        <v>0</v>
      </c>
      <c r="R133" s="266">
        <f>IF(Q133=0,0,Q133/(Вводные!$G$11*1000)-1)</f>
        <v>0</v>
      </c>
      <c r="S133" s="267">
        <f t="shared" si="88"/>
        <v>0</v>
      </c>
      <c r="T133" s="149">
        <f>IFERROR(INDEX(ПОДБОР_КВ.М!$H$88:$DC$88,1,MATCH($B133,ПОДБОР_КВ.М!$H$2:$DC$2,0)),0)</f>
        <v>0</v>
      </c>
      <c r="U133" s="150">
        <f>IFERROR(INDEX(ПОДБОР_КВ.М!$H$66:$DC$66,1,MATCH($B133,ПОДБОР_КВ.М!$H$2:$DC$2,0))*1000,0)</f>
        <v>0</v>
      </c>
      <c r="V133" s="151">
        <f>IF(U133=0,0,U133/(Вводные!$G$13*1000)-1)</f>
        <v>0</v>
      </c>
      <c r="W133" s="152">
        <f t="shared" si="89"/>
        <v>0</v>
      </c>
      <c r="X133" s="149">
        <f>IFERROR(INDEX(ПОДБОР_КВ.М!$H$91:$DC$91,1,MATCH($B133,ПОДБОР_КВ.М!$H$2:$DC$2,0)),0)</f>
        <v>0</v>
      </c>
      <c r="Y133" s="150">
        <f>IFERROR(INDEX(ПОДБОР_КВ.М!$H$67:$DC$67,1,MATCH($B133,ПОДБОР_КВ.М!$H$2:$DC$2,0))*1000,0)</f>
        <v>0</v>
      </c>
      <c r="Z133" s="151">
        <f>IF(Y133=0,0,Y133/(Вводные!$G$14*1000)-1)</f>
        <v>0</v>
      </c>
      <c r="AA133" s="267">
        <f t="shared" si="90"/>
        <v>0</v>
      </c>
      <c r="AB133" s="154">
        <f>IFERROR(INDEX(ПОДБОР_КВ.М!$H$85:$DC$85,1,MATCH($B133,ПОДБОР_КВ.М!$H$2:$DC$2,0)),0)</f>
        <v>0</v>
      </c>
      <c r="AC133" s="155">
        <f>SUM($AB$22:AB133)</f>
        <v>2181.9999999999995</v>
      </c>
      <c r="AD133" s="150">
        <f>IFERROR(INDEX(ПОДБОР_КВ.М!$H$65:$DC$65,1,MATCH($B133,ПОДБОР_КВ.М!$H$2:$DC$2,0))*1000,0)</f>
        <v>0</v>
      </c>
      <c r="AE133" s="156">
        <f>IF(AD133=0,0,AD133/(Вводные!$G$12*1000)-1)</f>
        <v>0</v>
      </c>
      <c r="AF133" s="267">
        <f t="shared" si="91"/>
        <v>0</v>
      </c>
      <c r="AG133" s="153" t="e">
        <f t="shared" si="92"/>
        <v>#DIV/0!</v>
      </c>
      <c r="AH133" s="301">
        <f t="shared" si="93"/>
        <v>0</v>
      </c>
      <c r="AI133" s="302">
        <v>0</v>
      </c>
      <c r="AJ133" s="302">
        <f t="shared" si="94"/>
        <v>0</v>
      </c>
      <c r="AK133" s="302">
        <f t="shared" si="95"/>
        <v>0</v>
      </c>
      <c r="AL133" s="302">
        <v>0</v>
      </c>
      <c r="AM133" s="303">
        <v>0</v>
      </c>
      <c r="AN133" s="304">
        <f t="shared" si="96"/>
        <v>0</v>
      </c>
      <c r="AO133" s="149" t="e">
        <f t="shared" si="97"/>
        <v>#DIV/0!</v>
      </c>
      <c r="AP133" s="302">
        <f t="shared" si="98"/>
        <v>0</v>
      </c>
      <c r="AQ133" s="303">
        <v>0</v>
      </c>
      <c r="AR133" s="304" t="e">
        <f t="shared" si="99"/>
        <v>#DIV/0!</v>
      </c>
      <c r="AS133" s="301" t="e">
        <f t="shared" si="100"/>
        <v>#DIV/0!</v>
      </c>
      <c r="AT133" s="302">
        <f t="shared" si="101"/>
        <v>0</v>
      </c>
      <c r="AU133" s="303">
        <v>0</v>
      </c>
      <c r="AV133" s="304" t="e">
        <f t="shared" si="102"/>
        <v>#DIV/0!</v>
      </c>
      <c r="AW133" s="301">
        <v>0</v>
      </c>
      <c r="AX133" s="302">
        <f t="shared" si="103"/>
        <v>0</v>
      </c>
      <c r="AY133" s="302">
        <f t="shared" si="104"/>
        <v>0</v>
      </c>
      <c r="AZ133" s="303">
        <v>0</v>
      </c>
      <c r="BA133" s="304">
        <f t="shared" si="105"/>
        <v>0</v>
      </c>
    </row>
    <row r="134" spans="1:53" ht="15.75" x14ac:dyDescent="0.25">
      <c r="A134" s="118" t="str">
        <f t="shared" si="78"/>
        <v>1Q2036</v>
      </c>
      <c r="B134" s="606">
        <f t="shared" si="106"/>
        <v>49675</v>
      </c>
      <c r="C134" s="147"/>
      <c r="D134" s="148">
        <f t="shared" si="79"/>
        <v>0</v>
      </c>
      <c r="E134" s="149">
        <f t="shared" si="80"/>
        <v>1.0913936421275139E-11</v>
      </c>
      <c r="F134" s="150">
        <f t="shared" si="81"/>
        <v>0</v>
      </c>
      <c r="G134" s="150">
        <f t="shared" si="82"/>
        <v>0</v>
      </c>
      <c r="H134" s="150">
        <f t="shared" si="83"/>
        <v>24690.999999999989</v>
      </c>
      <c r="I134" s="150">
        <f t="shared" si="84"/>
        <v>0</v>
      </c>
      <c r="J134" s="151">
        <f t="shared" si="107"/>
        <v>0</v>
      </c>
      <c r="K134" s="152">
        <f t="shared" si="85"/>
        <v>0</v>
      </c>
      <c r="L134" s="153">
        <f t="shared" si="86"/>
        <v>0</v>
      </c>
      <c r="M134" s="619">
        <f>MAX(0,ТЭП!$G$26-SUM($O$21:O133))</f>
        <v>1.0913936421275139E-11</v>
      </c>
      <c r="N134" s="265">
        <f>IFERROR(O134*ТЭП!$I$26/ТЭП!$G$26,0)</f>
        <v>0</v>
      </c>
      <c r="O134" s="265">
        <f>IFERROR(INDEX(ПОДБОР_КВ.М!$H$61:$DC$61,1,MATCH($B134,ПОДБОР_КВ.М!$H$2:$DC$2,0)),0)</f>
        <v>0</v>
      </c>
      <c r="P134" s="265">
        <f t="shared" si="87"/>
        <v>24690.999999999989</v>
      </c>
      <c r="Q134" s="265">
        <f>IFERROR(INDEX(ПОДБОР_КВ.М!$H$64:$DC$64,1,MATCH($B134,ПОДБОР_КВ.М!$H$2:$DC$2,0))*1000,0)</f>
        <v>0</v>
      </c>
      <c r="R134" s="266">
        <f>IF(Q134=0,0,Q134/(Вводные!$G$11*1000)-1)</f>
        <v>0</v>
      </c>
      <c r="S134" s="267">
        <f t="shared" si="88"/>
        <v>0</v>
      </c>
      <c r="T134" s="149">
        <f>IFERROR(INDEX(ПОДБОР_КВ.М!$H$88:$DC$88,1,MATCH($B134,ПОДБОР_КВ.М!$H$2:$DC$2,0)),0)</f>
        <v>0</v>
      </c>
      <c r="U134" s="150">
        <f>IFERROR(INDEX(ПОДБОР_КВ.М!$H$66:$DC$66,1,MATCH($B134,ПОДБОР_КВ.М!$H$2:$DC$2,0))*1000,0)</f>
        <v>0</v>
      </c>
      <c r="V134" s="151">
        <f>IF(U134=0,0,U134/(Вводные!$G$13*1000)-1)</f>
        <v>0</v>
      </c>
      <c r="W134" s="152">
        <f t="shared" si="89"/>
        <v>0</v>
      </c>
      <c r="X134" s="149">
        <f>IFERROR(INDEX(ПОДБОР_КВ.М!$H$91:$DC$91,1,MATCH($B134,ПОДБОР_КВ.М!$H$2:$DC$2,0)),0)</f>
        <v>0</v>
      </c>
      <c r="Y134" s="150">
        <f>IFERROR(INDEX(ПОДБОР_КВ.М!$H$67:$DC$67,1,MATCH($B134,ПОДБОР_КВ.М!$H$2:$DC$2,0))*1000,0)</f>
        <v>0</v>
      </c>
      <c r="Z134" s="151">
        <f>IF(Y134=0,0,Y134/(Вводные!$G$14*1000)-1)</f>
        <v>0</v>
      </c>
      <c r="AA134" s="267">
        <f t="shared" si="90"/>
        <v>0</v>
      </c>
      <c r="AB134" s="154">
        <f>IFERROR(INDEX(ПОДБОР_КВ.М!$H$85:$DC$85,1,MATCH($B134,ПОДБОР_КВ.М!$H$2:$DC$2,0)),0)</f>
        <v>0</v>
      </c>
      <c r="AC134" s="155">
        <f>SUM($AB$22:AB134)</f>
        <v>2181.9999999999995</v>
      </c>
      <c r="AD134" s="150">
        <f>IFERROR(INDEX(ПОДБОР_КВ.М!$H$65:$DC$65,1,MATCH($B134,ПОДБОР_КВ.М!$H$2:$DC$2,0))*1000,0)</f>
        <v>0</v>
      </c>
      <c r="AE134" s="156">
        <f>IF(AD134=0,0,AD134/(Вводные!$G$12*1000)-1)</f>
        <v>0</v>
      </c>
      <c r="AF134" s="267">
        <f t="shared" si="91"/>
        <v>0</v>
      </c>
      <c r="AG134" s="153" t="e">
        <f t="shared" si="92"/>
        <v>#DIV/0!</v>
      </c>
      <c r="AH134" s="301">
        <f t="shared" si="93"/>
        <v>0</v>
      </c>
      <c r="AI134" s="302">
        <v>0</v>
      </c>
      <c r="AJ134" s="302">
        <f t="shared" si="94"/>
        <v>0</v>
      </c>
      <c r="AK134" s="302">
        <f t="shared" si="95"/>
        <v>0</v>
      </c>
      <c r="AL134" s="302">
        <v>0</v>
      </c>
      <c r="AM134" s="303">
        <v>0</v>
      </c>
      <c r="AN134" s="304">
        <f t="shared" si="96"/>
        <v>0</v>
      </c>
      <c r="AO134" s="149" t="e">
        <f t="shared" si="97"/>
        <v>#DIV/0!</v>
      </c>
      <c r="AP134" s="302">
        <f t="shared" si="98"/>
        <v>0</v>
      </c>
      <c r="AQ134" s="303">
        <v>0</v>
      </c>
      <c r="AR134" s="304" t="e">
        <f t="shared" si="99"/>
        <v>#DIV/0!</v>
      </c>
      <c r="AS134" s="301" t="e">
        <f t="shared" si="100"/>
        <v>#DIV/0!</v>
      </c>
      <c r="AT134" s="302">
        <f t="shared" si="101"/>
        <v>0</v>
      </c>
      <c r="AU134" s="303">
        <v>0</v>
      </c>
      <c r="AV134" s="304" t="e">
        <f t="shared" si="102"/>
        <v>#DIV/0!</v>
      </c>
      <c r="AW134" s="301">
        <v>0</v>
      </c>
      <c r="AX134" s="302">
        <f t="shared" si="103"/>
        <v>0</v>
      </c>
      <c r="AY134" s="302">
        <f t="shared" si="104"/>
        <v>0</v>
      </c>
      <c r="AZ134" s="303">
        <v>0</v>
      </c>
      <c r="BA134" s="304">
        <f t="shared" si="105"/>
        <v>0</v>
      </c>
    </row>
    <row r="135" spans="1:53" ht="15.75" x14ac:dyDescent="0.25">
      <c r="A135" s="118" t="str">
        <f t="shared" si="78"/>
        <v>1Q2036</v>
      </c>
      <c r="B135" s="606">
        <f t="shared" si="106"/>
        <v>49706</v>
      </c>
      <c r="C135" s="147"/>
      <c r="D135" s="148">
        <f t="shared" si="79"/>
        <v>0</v>
      </c>
      <c r="E135" s="149">
        <f t="shared" si="80"/>
        <v>1.0913936421275139E-11</v>
      </c>
      <c r="F135" s="150">
        <f t="shared" si="81"/>
        <v>0</v>
      </c>
      <c r="G135" s="150">
        <f t="shared" si="82"/>
        <v>0</v>
      </c>
      <c r="H135" s="150">
        <f t="shared" si="83"/>
        <v>24690.999999999989</v>
      </c>
      <c r="I135" s="150">
        <f t="shared" si="84"/>
        <v>0</v>
      </c>
      <c r="J135" s="151">
        <f t="shared" si="107"/>
        <v>0</v>
      </c>
      <c r="K135" s="152">
        <f t="shared" si="85"/>
        <v>0</v>
      </c>
      <c r="L135" s="153">
        <f t="shared" si="86"/>
        <v>0</v>
      </c>
      <c r="M135" s="619">
        <f>MAX(0,ТЭП!$G$26-SUM($O$21:O134))</f>
        <v>1.0913936421275139E-11</v>
      </c>
      <c r="N135" s="265">
        <f>IFERROR(O135*ТЭП!$I$26/ТЭП!$G$26,0)</f>
        <v>0</v>
      </c>
      <c r="O135" s="265">
        <f>IFERROR(INDEX(ПОДБОР_КВ.М!$H$61:$DC$61,1,MATCH($B135,ПОДБОР_КВ.М!$H$2:$DC$2,0)),0)</f>
        <v>0</v>
      </c>
      <c r="P135" s="265">
        <f t="shared" si="87"/>
        <v>24690.999999999989</v>
      </c>
      <c r="Q135" s="265">
        <f>IFERROR(INDEX(ПОДБОР_КВ.М!$H$64:$DC$64,1,MATCH($B135,ПОДБОР_КВ.М!$H$2:$DC$2,0))*1000,0)</f>
        <v>0</v>
      </c>
      <c r="R135" s="266">
        <f>IF(Q135=0,0,Q135/(Вводные!$G$11*1000)-1)</f>
        <v>0</v>
      </c>
      <c r="S135" s="267">
        <f t="shared" si="88"/>
        <v>0</v>
      </c>
      <c r="T135" s="149">
        <f>IFERROR(INDEX(ПОДБОР_КВ.М!$H$88:$DC$88,1,MATCH($B135,ПОДБОР_КВ.М!$H$2:$DC$2,0)),0)</f>
        <v>0</v>
      </c>
      <c r="U135" s="150">
        <f>IFERROR(INDEX(ПОДБОР_КВ.М!$H$66:$DC$66,1,MATCH($B135,ПОДБОР_КВ.М!$H$2:$DC$2,0))*1000,0)</f>
        <v>0</v>
      </c>
      <c r="V135" s="151">
        <f>IF(U135=0,0,U135/(Вводные!$G$13*1000)-1)</f>
        <v>0</v>
      </c>
      <c r="W135" s="152">
        <f t="shared" si="89"/>
        <v>0</v>
      </c>
      <c r="X135" s="149">
        <f>IFERROR(INDEX(ПОДБОР_КВ.М!$H$91:$DC$91,1,MATCH($B135,ПОДБОР_КВ.М!$H$2:$DC$2,0)),0)</f>
        <v>0</v>
      </c>
      <c r="Y135" s="150">
        <f>IFERROR(INDEX(ПОДБОР_КВ.М!$H$67:$DC$67,1,MATCH($B135,ПОДБОР_КВ.М!$H$2:$DC$2,0))*1000,0)</f>
        <v>0</v>
      </c>
      <c r="Z135" s="151">
        <f>IF(Y135=0,0,Y135/(Вводные!$G$14*1000)-1)</f>
        <v>0</v>
      </c>
      <c r="AA135" s="267">
        <f t="shared" si="90"/>
        <v>0</v>
      </c>
      <c r="AB135" s="154">
        <f>IFERROR(INDEX(ПОДБОР_КВ.М!$H$85:$DC$85,1,MATCH($B135,ПОДБОР_КВ.М!$H$2:$DC$2,0)),0)</f>
        <v>0</v>
      </c>
      <c r="AC135" s="155">
        <f>SUM($AB$22:AB135)</f>
        <v>2181.9999999999995</v>
      </c>
      <c r="AD135" s="150">
        <f>IFERROR(INDEX(ПОДБОР_КВ.М!$H$65:$DC$65,1,MATCH($B135,ПОДБОР_КВ.М!$H$2:$DC$2,0))*1000,0)</f>
        <v>0</v>
      </c>
      <c r="AE135" s="156">
        <f>IF(AD135=0,0,AD135/(Вводные!$G$12*1000)-1)</f>
        <v>0</v>
      </c>
      <c r="AF135" s="267">
        <f t="shared" si="91"/>
        <v>0</v>
      </c>
      <c r="AG135" s="153" t="e">
        <f t="shared" si="92"/>
        <v>#DIV/0!</v>
      </c>
      <c r="AH135" s="301">
        <f t="shared" si="93"/>
        <v>0</v>
      </c>
      <c r="AI135" s="302">
        <v>0</v>
      </c>
      <c r="AJ135" s="302">
        <f t="shared" si="94"/>
        <v>0</v>
      </c>
      <c r="AK135" s="302">
        <f t="shared" si="95"/>
        <v>0</v>
      </c>
      <c r="AL135" s="302">
        <v>0</v>
      </c>
      <c r="AM135" s="303">
        <v>0</v>
      </c>
      <c r="AN135" s="304">
        <f t="shared" si="96"/>
        <v>0</v>
      </c>
      <c r="AO135" s="149" t="e">
        <f t="shared" si="97"/>
        <v>#DIV/0!</v>
      </c>
      <c r="AP135" s="302">
        <f t="shared" si="98"/>
        <v>0</v>
      </c>
      <c r="AQ135" s="303">
        <v>0</v>
      </c>
      <c r="AR135" s="304" t="e">
        <f t="shared" si="99"/>
        <v>#DIV/0!</v>
      </c>
      <c r="AS135" s="301" t="e">
        <f t="shared" si="100"/>
        <v>#DIV/0!</v>
      </c>
      <c r="AT135" s="302">
        <f t="shared" si="101"/>
        <v>0</v>
      </c>
      <c r="AU135" s="303">
        <v>0</v>
      </c>
      <c r="AV135" s="304" t="e">
        <f t="shared" si="102"/>
        <v>#DIV/0!</v>
      </c>
      <c r="AW135" s="301">
        <v>0</v>
      </c>
      <c r="AX135" s="302">
        <f t="shared" si="103"/>
        <v>0</v>
      </c>
      <c r="AY135" s="302">
        <f t="shared" si="104"/>
        <v>0</v>
      </c>
      <c r="AZ135" s="303">
        <v>0</v>
      </c>
      <c r="BA135" s="304">
        <f t="shared" si="105"/>
        <v>0</v>
      </c>
    </row>
    <row r="136" spans="1:53" ht="15.75" x14ac:dyDescent="0.25">
      <c r="A136" s="118" t="str">
        <f t="shared" si="78"/>
        <v>1Q2036</v>
      </c>
      <c r="B136" s="606">
        <f t="shared" si="106"/>
        <v>49735</v>
      </c>
      <c r="C136" s="147"/>
      <c r="D136" s="148">
        <f t="shared" si="79"/>
        <v>0</v>
      </c>
      <c r="E136" s="149">
        <f t="shared" si="80"/>
        <v>1.0913936421275139E-11</v>
      </c>
      <c r="F136" s="150">
        <f t="shared" si="81"/>
        <v>0</v>
      </c>
      <c r="G136" s="150">
        <f t="shared" si="82"/>
        <v>0</v>
      </c>
      <c r="H136" s="150">
        <f t="shared" si="83"/>
        <v>24690.999999999989</v>
      </c>
      <c r="I136" s="150">
        <f t="shared" si="84"/>
        <v>0</v>
      </c>
      <c r="J136" s="151">
        <f t="shared" si="107"/>
        <v>0</v>
      </c>
      <c r="K136" s="152">
        <f t="shared" si="85"/>
        <v>0</v>
      </c>
      <c r="L136" s="153">
        <f t="shared" si="86"/>
        <v>0</v>
      </c>
      <c r="M136" s="619">
        <f>MAX(0,ТЭП!$G$26-SUM($O$21:O135))</f>
        <v>1.0913936421275139E-11</v>
      </c>
      <c r="N136" s="265">
        <f>IFERROR(O136*ТЭП!$I$26/ТЭП!$G$26,0)</f>
        <v>0</v>
      </c>
      <c r="O136" s="265">
        <f>IFERROR(INDEX(ПОДБОР_КВ.М!$H$61:$DC$61,1,MATCH($B136,ПОДБОР_КВ.М!$H$2:$DC$2,0)),0)</f>
        <v>0</v>
      </c>
      <c r="P136" s="265">
        <f t="shared" si="87"/>
        <v>24690.999999999989</v>
      </c>
      <c r="Q136" s="265">
        <f>IFERROR(INDEX(ПОДБОР_КВ.М!$H$64:$DC$64,1,MATCH($B136,ПОДБОР_КВ.М!$H$2:$DC$2,0))*1000,0)</f>
        <v>0</v>
      </c>
      <c r="R136" s="266">
        <f>IF(Q136=0,0,Q136/(Вводные!$G$11*1000)-1)</f>
        <v>0</v>
      </c>
      <c r="S136" s="267">
        <f t="shared" si="88"/>
        <v>0</v>
      </c>
      <c r="T136" s="149">
        <f>IFERROR(INDEX(ПОДБОР_КВ.М!$H$88:$DC$88,1,MATCH($B136,ПОДБОР_КВ.М!$H$2:$DC$2,0)),0)</f>
        <v>0</v>
      </c>
      <c r="U136" s="150">
        <f>IFERROR(INDEX(ПОДБОР_КВ.М!$H$66:$DC$66,1,MATCH($B136,ПОДБОР_КВ.М!$H$2:$DC$2,0))*1000,0)</f>
        <v>0</v>
      </c>
      <c r="V136" s="151">
        <f>IF(U136=0,0,U136/(Вводные!$G$13*1000)-1)</f>
        <v>0</v>
      </c>
      <c r="W136" s="152">
        <f t="shared" si="89"/>
        <v>0</v>
      </c>
      <c r="X136" s="149">
        <f>IFERROR(INDEX(ПОДБОР_КВ.М!$H$91:$DC$91,1,MATCH($B136,ПОДБОР_КВ.М!$H$2:$DC$2,0)),0)</f>
        <v>0</v>
      </c>
      <c r="Y136" s="150">
        <f>IFERROR(INDEX(ПОДБОР_КВ.М!$H$67:$DC$67,1,MATCH($B136,ПОДБОР_КВ.М!$H$2:$DC$2,0))*1000,0)</f>
        <v>0</v>
      </c>
      <c r="Z136" s="151">
        <f>IF(Y136=0,0,Y136/(Вводные!$G$14*1000)-1)</f>
        <v>0</v>
      </c>
      <c r="AA136" s="267">
        <f t="shared" si="90"/>
        <v>0</v>
      </c>
      <c r="AB136" s="154">
        <f>IFERROR(INDEX(ПОДБОР_КВ.М!$H$85:$DC$85,1,MATCH($B136,ПОДБОР_КВ.М!$H$2:$DC$2,0)),0)</f>
        <v>0</v>
      </c>
      <c r="AC136" s="155">
        <f>SUM($AB$22:AB136)</f>
        <v>2181.9999999999995</v>
      </c>
      <c r="AD136" s="150">
        <f>IFERROR(INDEX(ПОДБОР_КВ.М!$H$65:$DC$65,1,MATCH($B136,ПОДБОР_КВ.М!$H$2:$DC$2,0))*1000,0)</f>
        <v>0</v>
      </c>
      <c r="AE136" s="156">
        <f>IF(AD136=0,0,AD136/(Вводные!$G$12*1000)-1)</f>
        <v>0</v>
      </c>
      <c r="AF136" s="267">
        <f t="shared" si="91"/>
        <v>0</v>
      </c>
      <c r="AG136" s="153" t="e">
        <f t="shared" si="92"/>
        <v>#DIV/0!</v>
      </c>
      <c r="AH136" s="301">
        <f t="shared" si="93"/>
        <v>0</v>
      </c>
      <c r="AI136" s="302">
        <v>0</v>
      </c>
      <c r="AJ136" s="302">
        <f t="shared" si="94"/>
        <v>0</v>
      </c>
      <c r="AK136" s="302">
        <f t="shared" si="95"/>
        <v>0</v>
      </c>
      <c r="AL136" s="302">
        <v>0</v>
      </c>
      <c r="AM136" s="303">
        <v>0</v>
      </c>
      <c r="AN136" s="304">
        <f t="shared" si="96"/>
        <v>0</v>
      </c>
      <c r="AO136" s="149" t="e">
        <f t="shared" si="97"/>
        <v>#DIV/0!</v>
      </c>
      <c r="AP136" s="302">
        <f t="shared" si="98"/>
        <v>0</v>
      </c>
      <c r="AQ136" s="303">
        <v>0</v>
      </c>
      <c r="AR136" s="304" t="e">
        <f t="shared" si="99"/>
        <v>#DIV/0!</v>
      </c>
      <c r="AS136" s="301" t="e">
        <f t="shared" si="100"/>
        <v>#DIV/0!</v>
      </c>
      <c r="AT136" s="302">
        <f t="shared" si="101"/>
        <v>0</v>
      </c>
      <c r="AU136" s="303">
        <v>0</v>
      </c>
      <c r="AV136" s="304" t="e">
        <f t="shared" si="102"/>
        <v>#DIV/0!</v>
      </c>
      <c r="AW136" s="301">
        <v>0</v>
      </c>
      <c r="AX136" s="302">
        <f t="shared" si="103"/>
        <v>0</v>
      </c>
      <c r="AY136" s="302">
        <f t="shared" si="104"/>
        <v>0</v>
      </c>
      <c r="AZ136" s="303">
        <v>0</v>
      </c>
      <c r="BA136" s="304">
        <f t="shared" si="105"/>
        <v>0</v>
      </c>
    </row>
    <row r="137" spans="1:53" ht="15.75" x14ac:dyDescent="0.25">
      <c r="A137" s="118" t="str">
        <f t="shared" si="78"/>
        <v>2Q2036</v>
      </c>
      <c r="B137" s="606">
        <f t="shared" si="106"/>
        <v>49766</v>
      </c>
      <c r="C137" s="147"/>
      <c r="D137" s="148">
        <f t="shared" si="79"/>
        <v>0</v>
      </c>
      <c r="E137" s="149">
        <f t="shared" si="80"/>
        <v>1.0913936421275139E-11</v>
      </c>
      <c r="F137" s="150">
        <f t="shared" si="81"/>
        <v>0</v>
      </c>
      <c r="G137" s="150">
        <f t="shared" si="82"/>
        <v>0</v>
      </c>
      <c r="H137" s="150">
        <f t="shared" si="83"/>
        <v>24690.999999999989</v>
      </c>
      <c r="I137" s="150">
        <f t="shared" si="84"/>
        <v>0</v>
      </c>
      <c r="J137" s="151">
        <f t="shared" si="107"/>
        <v>0</v>
      </c>
      <c r="K137" s="152">
        <f t="shared" si="85"/>
        <v>0</v>
      </c>
      <c r="L137" s="153">
        <f t="shared" si="86"/>
        <v>0</v>
      </c>
      <c r="M137" s="619">
        <f>MAX(0,ТЭП!$G$26-SUM($O$21:O136))</f>
        <v>1.0913936421275139E-11</v>
      </c>
      <c r="N137" s="265">
        <f>IFERROR(O137*ТЭП!$I$26/ТЭП!$G$26,0)</f>
        <v>0</v>
      </c>
      <c r="O137" s="265">
        <f>IFERROR(INDEX(ПОДБОР_КВ.М!$H$61:$DC$61,1,MATCH($B137,ПОДБОР_КВ.М!$H$2:$DC$2,0)),0)</f>
        <v>0</v>
      </c>
      <c r="P137" s="265">
        <f t="shared" si="87"/>
        <v>24690.999999999989</v>
      </c>
      <c r="Q137" s="265">
        <f>IFERROR(INDEX(ПОДБОР_КВ.М!$H$64:$DC$64,1,MATCH($B137,ПОДБОР_КВ.М!$H$2:$DC$2,0))*1000,0)</f>
        <v>0</v>
      </c>
      <c r="R137" s="266">
        <f>IF(Q137=0,0,Q137/(Вводные!$G$11*1000)-1)</f>
        <v>0</v>
      </c>
      <c r="S137" s="267">
        <f t="shared" si="88"/>
        <v>0</v>
      </c>
      <c r="T137" s="149">
        <f>IFERROR(INDEX(ПОДБОР_КВ.М!$H$88:$DC$88,1,MATCH($B137,ПОДБОР_КВ.М!$H$2:$DC$2,0)),0)</f>
        <v>0</v>
      </c>
      <c r="U137" s="150">
        <f>IFERROR(INDEX(ПОДБОР_КВ.М!$H$66:$DC$66,1,MATCH($B137,ПОДБОР_КВ.М!$H$2:$DC$2,0))*1000,0)</f>
        <v>0</v>
      </c>
      <c r="V137" s="151">
        <f>IF(U137=0,0,U137/(Вводные!$G$13*1000)-1)</f>
        <v>0</v>
      </c>
      <c r="W137" s="152">
        <f t="shared" si="89"/>
        <v>0</v>
      </c>
      <c r="X137" s="149">
        <f>IFERROR(INDEX(ПОДБОР_КВ.М!$H$91:$DC$91,1,MATCH($B137,ПОДБОР_КВ.М!$H$2:$DC$2,0)),0)</f>
        <v>0</v>
      </c>
      <c r="Y137" s="150">
        <f>IFERROR(INDEX(ПОДБОР_КВ.М!$H$67:$DC$67,1,MATCH($B137,ПОДБОР_КВ.М!$H$2:$DC$2,0))*1000,0)</f>
        <v>0</v>
      </c>
      <c r="Z137" s="151">
        <f>IF(Y137=0,0,Y137/(Вводные!$G$14*1000)-1)</f>
        <v>0</v>
      </c>
      <c r="AA137" s="267">
        <f t="shared" si="90"/>
        <v>0</v>
      </c>
      <c r="AB137" s="154">
        <f>IFERROR(INDEX(ПОДБОР_КВ.М!$H$85:$DC$85,1,MATCH($B137,ПОДБОР_КВ.М!$H$2:$DC$2,0)),0)</f>
        <v>0</v>
      </c>
      <c r="AC137" s="155">
        <f>SUM($AB$22:AB137)</f>
        <v>2181.9999999999995</v>
      </c>
      <c r="AD137" s="150">
        <f>IFERROR(INDEX(ПОДБОР_КВ.М!$H$65:$DC$65,1,MATCH($B137,ПОДБОР_КВ.М!$H$2:$DC$2,0))*1000,0)</f>
        <v>0</v>
      </c>
      <c r="AE137" s="156">
        <f>IF(AD137=0,0,AD137/(Вводные!$G$12*1000)-1)</f>
        <v>0</v>
      </c>
      <c r="AF137" s="267">
        <f t="shared" si="91"/>
        <v>0</v>
      </c>
      <c r="AG137" s="153" t="e">
        <f t="shared" si="92"/>
        <v>#DIV/0!</v>
      </c>
      <c r="AH137" s="301">
        <f t="shared" si="93"/>
        <v>0</v>
      </c>
      <c r="AI137" s="302">
        <v>0</v>
      </c>
      <c r="AJ137" s="302">
        <f t="shared" si="94"/>
        <v>0</v>
      </c>
      <c r="AK137" s="302">
        <f t="shared" si="95"/>
        <v>0</v>
      </c>
      <c r="AL137" s="302">
        <v>0</v>
      </c>
      <c r="AM137" s="303">
        <v>0</v>
      </c>
      <c r="AN137" s="304">
        <f t="shared" si="96"/>
        <v>0</v>
      </c>
      <c r="AO137" s="149" t="e">
        <f t="shared" si="97"/>
        <v>#DIV/0!</v>
      </c>
      <c r="AP137" s="302">
        <f t="shared" si="98"/>
        <v>0</v>
      </c>
      <c r="AQ137" s="303">
        <v>0</v>
      </c>
      <c r="AR137" s="304" t="e">
        <f t="shared" si="99"/>
        <v>#DIV/0!</v>
      </c>
      <c r="AS137" s="301" t="e">
        <f t="shared" si="100"/>
        <v>#DIV/0!</v>
      </c>
      <c r="AT137" s="302">
        <f t="shared" si="101"/>
        <v>0</v>
      </c>
      <c r="AU137" s="303">
        <v>0</v>
      </c>
      <c r="AV137" s="304" t="e">
        <f t="shared" si="102"/>
        <v>#DIV/0!</v>
      </c>
      <c r="AW137" s="301">
        <v>0</v>
      </c>
      <c r="AX137" s="302">
        <f t="shared" si="103"/>
        <v>0</v>
      </c>
      <c r="AY137" s="302">
        <f t="shared" si="104"/>
        <v>0</v>
      </c>
      <c r="AZ137" s="303">
        <v>0</v>
      </c>
      <c r="BA137" s="304">
        <f t="shared" si="105"/>
        <v>0</v>
      </c>
    </row>
  </sheetData>
  <mergeCells count="17">
    <mergeCell ref="AH18:AN18"/>
    <mergeCell ref="AO18:AR18"/>
    <mergeCell ref="AS18:AV18"/>
    <mergeCell ref="B1:F1"/>
    <mergeCell ref="AW18:BA18"/>
    <mergeCell ref="B17:B18"/>
    <mergeCell ref="D17:D18"/>
    <mergeCell ref="E17:K17"/>
    <mergeCell ref="L17:AF17"/>
    <mergeCell ref="AG17:BA17"/>
    <mergeCell ref="E18:K18"/>
    <mergeCell ref="L18:L19"/>
    <mergeCell ref="M18:S18"/>
    <mergeCell ref="T18:W18"/>
    <mergeCell ref="X18:AA18"/>
    <mergeCell ref="AB18:AF18"/>
    <mergeCell ref="AG18:AG1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"/>
  <sheetViews>
    <sheetView workbookViewId="0"/>
  </sheetViews>
  <sheetFormatPr defaultColWidth="9" defaultRowHeight="15" x14ac:dyDescent="0.25"/>
  <cols>
    <col min="1" max="1" width="3" style="1" customWidth="1"/>
    <col min="2" max="2" width="11.42578125" style="2" customWidth="1"/>
    <col min="3" max="3" width="12.7109375" style="2" customWidth="1"/>
    <col min="4" max="4" width="22.140625" style="2" customWidth="1"/>
    <col min="5" max="5" width="53.140625" style="2" customWidth="1"/>
    <col min="6" max="6" width="64" style="2" customWidth="1"/>
    <col min="7" max="7" width="14.85546875" style="2" customWidth="1"/>
    <col min="8" max="8" width="20.28515625" style="2" customWidth="1"/>
    <col min="9" max="9" width="19.140625" style="2" customWidth="1"/>
    <col min="10" max="10" width="13.7109375" style="2" customWidth="1"/>
    <col min="11" max="11" width="34.42578125" style="2" customWidth="1"/>
    <col min="12" max="12" width="14.5703125" style="2" customWidth="1"/>
    <col min="13" max="13" width="12.7109375" style="1" customWidth="1"/>
    <col min="14" max="15" width="12.7109375" customWidth="1"/>
    <col min="16" max="16384" width="9" style="1"/>
  </cols>
  <sheetData>
    <row r="1" spans="1:21" x14ac:dyDescent="0.25">
      <c r="L1" s="1"/>
      <c r="M1" s="3">
        <f>ТЭП!D4</f>
        <v>41970</v>
      </c>
      <c r="N1" s="3">
        <f>ТЭП!D23</f>
        <v>41970</v>
      </c>
      <c r="O1" s="3">
        <f>ТЭП!D42</f>
        <v>0</v>
      </c>
    </row>
    <row r="2" spans="1:21" x14ac:dyDescent="0.25">
      <c r="K2" t="s">
        <v>1226</v>
      </c>
      <c r="L2" s="1"/>
      <c r="N2" s="3">
        <f>N$1/$M$1</f>
        <v>1</v>
      </c>
      <c r="O2" s="3">
        <f>O$1/$M$1</f>
        <v>0</v>
      </c>
    </row>
    <row r="3" spans="1:21" x14ac:dyDescent="0.25">
      <c r="K3" t="s">
        <v>1227</v>
      </c>
      <c r="L3" s="1"/>
      <c r="N3" s="3">
        <f>N$1/$M$1</f>
        <v>1</v>
      </c>
      <c r="O3" s="3">
        <f>O$1/$M$1</f>
        <v>0</v>
      </c>
    </row>
    <row r="4" spans="1:21" x14ac:dyDescent="0.25">
      <c r="K4"/>
      <c r="L4" s="1"/>
      <c r="N4" s="3">
        <v>0</v>
      </c>
      <c r="O4" s="3">
        <v>0</v>
      </c>
    </row>
    <row r="5" spans="1:21" x14ac:dyDescent="0.25">
      <c r="K5"/>
      <c r="L5" s="1"/>
      <c r="N5" s="3">
        <v>0</v>
      </c>
      <c r="O5" s="3">
        <v>0</v>
      </c>
    </row>
    <row r="6" spans="1:21" x14ac:dyDescent="0.25">
      <c r="M6" t="s">
        <v>716</v>
      </c>
      <c r="N6" t="s">
        <v>1228</v>
      </c>
      <c r="O6" t="s">
        <v>1229</v>
      </c>
    </row>
    <row r="7" spans="1:21" ht="12.75" x14ac:dyDescent="0.2">
      <c r="A7" s="1" t="s">
        <v>1230</v>
      </c>
      <c r="B7" s="4" t="s">
        <v>672</v>
      </c>
      <c r="C7" s="4" t="s">
        <v>1231</v>
      </c>
      <c r="D7" s="4" t="s">
        <v>1232</v>
      </c>
      <c r="E7" s="4" t="s">
        <v>1233</v>
      </c>
      <c r="F7" s="4" t="s">
        <v>1234</v>
      </c>
      <c r="G7" s="4" t="s">
        <v>849</v>
      </c>
      <c r="H7" s="4" t="s">
        <v>852</v>
      </c>
      <c r="I7" s="4" t="s">
        <v>848</v>
      </c>
      <c r="J7" s="4" t="s">
        <v>850</v>
      </c>
      <c r="K7" s="4" t="s">
        <v>845</v>
      </c>
      <c r="L7" s="4" t="s">
        <v>1235</v>
      </c>
      <c r="M7" s="300">
        <f>SUBTOTAL(9,M8:M11)</f>
        <v>0</v>
      </c>
      <c r="N7" s="300">
        <f>SUBTOTAL(9,N8:N11)</f>
        <v>0</v>
      </c>
      <c r="O7" s="300">
        <f>SUBTOTAL(9,O8:O11)</f>
        <v>0</v>
      </c>
      <c r="P7" s="1" t="s">
        <v>1236</v>
      </c>
      <c r="Q7" s="1" t="s">
        <v>85</v>
      </c>
      <c r="R7" s="5" t="s">
        <v>1237</v>
      </c>
      <c r="S7" s="5" t="s">
        <v>1238</v>
      </c>
      <c r="T7" s="6" t="s">
        <v>1239</v>
      </c>
      <c r="U7" s="6" t="s">
        <v>1240</v>
      </c>
    </row>
    <row r="8" spans="1:21" x14ac:dyDescent="0.25">
      <c r="A8" s="1">
        <v>1</v>
      </c>
      <c r="B8" s="396">
        <v>46082</v>
      </c>
      <c r="C8" s="333" t="s">
        <v>1241</v>
      </c>
      <c r="D8" s="333" t="s">
        <v>1242</v>
      </c>
      <c r="E8" s="333" t="s">
        <v>1243</v>
      </c>
      <c r="F8" s="333" t="s">
        <v>1244</v>
      </c>
      <c r="G8" s="333"/>
      <c r="H8" s="333" t="s">
        <v>1245</v>
      </c>
      <c r="I8" s="333" t="s">
        <v>1246</v>
      </c>
      <c r="J8" s="333" t="s">
        <v>1247</v>
      </c>
      <c r="K8" t="s">
        <v>1226</v>
      </c>
      <c r="L8" s="335">
        <v>0</v>
      </c>
      <c r="M8" s="7">
        <f t="shared" ref="M8" si="0">IF(C8="Расходование",L8,-L8)</f>
        <v>0</v>
      </c>
      <c r="N8" s="7">
        <f t="shared" ref="N8:O8" si="1">INDEX(N$2:N$5,MATCH($K8,$K$2:$K$5,0))*$M8</f>
        <v>0</v>
      </c>
      <c r="O8" s="7">
        <f t="shared" si="1"/>
        <v>0</v>
      </c>
      <c r="P8" s="8" t="str">
        <f>INDEX(MAPPING!$L:$L,MATCH(E8,MAPPING!$B:$B,0))</f>
        <v>1-2-259</v>
      </c>
      <c r="Q8" s="9">
        <f t="shared" ref="Q8" si="2">EOMONTH(B8,-1)+1</f>
        <v>46082</v>
      </c>
      <c r="R8" s="8" t="str">
        <f t="shared" ref="R8" si="3">Q8&amp;"+"&amp;E8&amp;"+"&amp;K8</f>
        <v>46082+Услуги банка+Основная номенклатурная группа</v>
      </c>
      <c r="S8" s="8" t="str">
        <f t="shared" ref="S8" si="4">Q8&amp;"/"&amp;P8</f>
        <v>46082/1-2-259</v>
      </c>
      <c r="T8" s="8" t="str">
        <f t="shared" ref="T8" si="5">Q8&amp;"/"&amp;P8&amp;"/"&amp;K8</f>
        <v>46082/1-2-259/Основная номенклатурная группа</v>
      </c>
      <c r="U8" s="8" t="str">
        <f t="shared" ref="U8" si="6">Q8&amp;"/"&amp;P8&amp;"/"&amp;E8</f>
        <v>46082/1-2-259/Услуги банка</v>
      </c>
    </row>
    <row r="9" spans="1:21" x14ac:dyDescent="0.25">
      <c r="A9" s="1">
        <v>1</v>
      </c>
      <c r="B9" s="396">
        <v>46082</v>
      </c>
      <c r="C9" s="333" t="s">
        <v>1241</v>
      </c>
      <c r="D9" s="333" t="s">
        <v>1248</v>
      </c>
      <c r="E9" s="333" t="s">
        <v>1249</v>
      </c>
      <c r="F9" s="333" t="s">
        <v>1250</v>
      </c>
      <c r="G9" s="333" t="s">
        <v>1251</v>
      </c>
      <c r="H9" s="333" t="s">
        <v>1245</v>
      </c>
      <c r="I9" s="333" t="s">
        <v>1252</v>
      </c>
      <c r="J9" s="333" t="s">
        <v>1247</v>
      </c>
      <c r="K9" t="s">
        <v>1226</v>
      </c>
      <c r="L9" s="335">
        <v>0</v>
      </c>
      <c r="M9" s="7">
        <f t="shared" ref="M9" si="7">IF(C9="Расходование",L9,-L9)</f>
        <v>0</v>
      </c>
      <c r="N9" s="7">
        <f t="shared" ref="N9:O9" si="8">INDEX(N$2:N$5,MATCH($K9,$K$2:$K$5,0))*$M9</f>
        <v>0</v>
      </c>
      <c r="O9" s="7">
        <f t="shared" si="8"/>
        <v>0</v>
      </c>
      <c r="P9" s="8" t="str">
        <f>INDEX(MAPPING!$L:$L,MATCH(E9,MAPPING!$B:$B,0))</f>
        <v>1-2-254</v>
      </c>
      <c r="Q9" s="9">
        <f t="shared" ref="Q9" si="9">EOMONTH(B9,-1)+1</f>
        <v>46082</v>
      </c>
      <c r="R9" s="8" t="str">
        <f t="shared" ref="R9" si="10">Q9&amp;"+"&amp;E9&amp;"+"&amp;K9</f>
        <v>46082+Аренда юридических адресов+Основная номенклатурная группа</v>
      </c>
      <c r="S9" s="8" t="str">
        <f t="shared" ref="S9" si="11">Q9&amp;"/"&amp;P9</f>
        <v>46082/1-2-254</v>
      </c>
      <c r="T9" s="8" t="str">
        <f t="shared" ref="T9" si="12">Q9&amp;"/"&amp;P9&amp;"/"&amp;K9</f>
        <v>46082/1-2-254/Основная номенклатурная группа</v>
      </c>
      <c r="U9" s="8" t="str">
        <f t="shared" ref="U9" si="13">Q9&amp;"/"&amp;P9&amp;"/"&amp;E9</f>
        <v>46082/1-2-254/Аренда юридических адресов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79"/>
  <sheetViews>
    <sheetView workbookViewId="0"/>
  </sheetViews>
  <sheetFormatPr defaultColWidth="8.85546875" defaultRowHeight="15" x14ac:dyDescent="0.25"/>
  <cols>
    <col min="1" max="1" width="22.140625" style="37" customWidth="1"/>
    <col min="2" max="2" width="67.5703125" style="37" customWidth="1"/>
    <col min="3" max="4" width="24" style="37" customWidth="1"/>
    <col min="5" max="5" width="17" style="37" customWidth="1"/>
    <col min="6" max="11" width="13.42578125" style="38" customWidth="1"/>
    <col min="12" max="12" width="19.5703125" style="38" customWidth="1"/>
  </cols>
  <sheetData>
    <row r="1" spans="1:12" x14ac:dyDescent="0.25">
      <c r="A1" s="10" t="s">
        <v>1253</v>
      </c>
      <c r="B1" s="10" t="s">
        <v>1254</v>
      </c>
      <c r="C1" s="10" t="s">
        <v>1255</v>
      </c>
      <c r="D1" s="10" t="s">
        <v>1256</v>
      </c>
      <c r="E1" s="10" t="s">
        <v>1257</v>
      </c>
      <c r="F1" s="11" t="s">
        <v>1258</v>
      </c>
      <c r="G1" s="11" t="s">
        <v>1259</v>
      </c>
      <c r="H1" s="11" t="s">
        <v>1260</v>
      </c>
      <c r="I1" s="11" t="s">
        <v>1261</v>
      </c>
      <c r="J1" s="11" t="s">
        <v>1262</v>
      </c>
      <c r="K1" s="12" t="s">
        <v>1263</v>
      </c>
      <c r="L1" s="13" t="s">
        <v>1264</v>
      </c>
    </row>
    <row r="2" spans="1:12" x14ac:dyDescent="0.25">
      <c r="A2" s="14" t="s">
        <v>1265</v>
      </c>
      <c r="B2" s="14" t="s">
        <v>1266</v>
      </c>
      <c r="C2" s="14"/>
      <c r="D2" s="14"/>
      <c r="E2" s="14"/>
      <c r="F2" s="15" t="str">
        <f t="shared" ref="F2:F65" si="0">LEFT(A2,1)</f>
        <v>1</v>
      </c>
      <c r="G2" s="15" t="str">
        <f t="shared" ref="G2:G65" si="1">LEFT(A2,3)</f>
        <v>1</v>
      </c>
      <c r="H2" s="15" t="str">
        <f t="shared" ref="H2:H65" si="2">LEFT(A2,5)</f>
        <v>1</v>
      </c>
      <c r="I2" s="15" t="str">
        <f t="shared" ref="I2:I65" si="3">LEFT(A2,7)</f>
        <v>1</v>
      </c>
      <c r="J2" s="15" t="str">
        <f t="shared" ref="J2:J65" si="4">LEFT(A2,9)</f>
        <v>1</v>
      </c>
      <c r="K2" s="16" t="str">
        <f t="shared" ref="K2:K65" si="5">LEFT(A2,11)</f>
        <v>1</v>
      </c>
      <c r="L2" s="17" t="str">
        <f t="shared" ref="L2:L65" si="6">IF(D2="Накладные",I2,J2)</f>
        <v>1</v>
      </c>
    </row>
    <row r="3" spans="1:12" x14ac:dyDescent="0.25">
      <c r="A3" s="18" t="s">
        <v>1267</v>
      </c>
      <c r="B3" s="18" t="s">
        <v>1268</v>
      </c>
      <c r="C3" s="18"/>
      <c r="D3" s="18"/>
      <c r="E3" s="18"/>
      <c r="F3" s="19" t="str">
        <f t="shared" si="0"/>
        <v>1</v>
      </c>
      <c r="G3" s="19" t="str">
        <f t="shared" si="1"/>
        <v>1-1</v>
      </c>
      <c r="H3" s="19" t="str">
        <f t="shared" si="2"/>
        <v>1-1</v>
      </c>
      <c r="I3" s="19" t="str">
        <f t="shared" si="3"/>
        <v>1-1</v>
      </c>
      <c r="J3" s="19" t="str">
        <f t="shared" si="4"/>
        <v>1-1</v>
      </c>
      <c r="K3" s="20" t="str">
        <f t="shared" si="5"/>
        <v>1-1</v>
      </c>
      <c r="L3" s="21" t="str">
        <f t="shared" si="6"/>
        <v>1-1</v>
      </c>
    </row>
    <row r="4" spans="1:12" x14ac:dyDescent="0.25">
      <c r="A4" s="22" t="s">
        <v>1269</v>
      </c>
      <c r="B4" s="22" t="s">
        <v>1270</v>
      </c>
      <c r="C4" s="22"/>
      <c r="D4" s="22"/>
      <c r="E4" s="22"/>
      <c r="F4" s="23" t="str">
        <f t="shared" si="0"/>
        <v>1</v>
      </c>
      <c r="G4" s="23" t="str">
        <f t="shared" si="1"/>
        <v>1-1</v>
      </c>
      <c r="H4" s="23" t="str">
        <f t="shared" si="2"/>
        <v>1-1-1</v>
      </c>
      <c r="I4" s="23" t="str">
        <f t="shared" si="3"/>
        <v>1-1-1</v>
      </c>
      <c r="J4" s="23" t="str">
        <f t="shared" si="4"/>
        <v>1-1-1</v>
      </c>
      <c r="K4" s="24" t="str">
        <f t="shared" si="5"/>
        <v>1-1-1</v>
      </c>
      <c r="L4" s="25" t="str">
        <f t="shared" si="6"/>
        <v>1-1-1</v>
      </c>
    </row>
    <row r="5" spans="1:12" x14ac:dyDescent="0.25">
      <c r="A5" s="26" t="s">
        <v>1271</v>
      </c>
      <c r="B5" s="26" t="s">
        <v>1272</v>
      </c>
      <c r="C5" s="26"/>
      <c r="D5" s="26"/>
      <c r="E5" s="26"/>
      <c r="F5" s="27" t="str">
        <f t="shared" si="0"/>
        <v>1</v>
      </c>
      <c r="G5" s="27" t="str">
        <f t="shared" si="1"/>
        <v>1-1</v>
      </c>
      <c r="H5" s="27" t="str">
        <f t="shared" si="2"/>
        <v>1-1-1</v>
      </c>
      <c r="I5" s="27" t="str">
        <f t="shared" si="3"/>
        <v>1-1-101</v>
      </c>
      <c r="J5" s="27" t="str">
        <f t="shared" si="4"/>
        <v>1-1-101</v>
      </c>
      <c r="K5" s="28" t="str">
        <f t="shared" si="5"/>
        <v>1-1-101</v>
      </c>
      <c r="L5" s="29" t="str">
        <f t="shared" si="6"/>
        <v>1-1-101</v>
      </c>
    </row>
    <row r="6" spans="1:12" x14ac:dyDescent="0.25">
      <c r="A6" s="30" t="s">
        <v>860</v>
      </c>
      <c r="B6" s="30" t="s">
        <v>1273</v>
      </c>
      <c r="C6" s="30" t="s">
        <v>1274</v>
      </c>
      <c r="D6" s="30"/>
      <c r="E6" s="30" t="s">
        <v>1275</v>
      </c>
      <c r="F6" s="31" t="str">
        <f t="shared" si="0"/>
        <v>1</v>
      </c>
      <c r="G6" s="31" t="str">
        <f t="shared" si="1"/>
        <v>1-1</v>
      </c>
      <c r="H6" s="31" t="str">
        <f t="shared" si="2"/>
        <v>1-1-1</v>
      </c>
      <c r="I6" s="31" t="str">
        <f t="shared" si="3"/>
        <v>1-1-101</v>
      </c>
      <c r="J6" s="31" t="str">
        <f t="shared" si="4"/>
        <v>1-1-10101</v>
      </c>
      <c r="K6" s="32" t="str">
        <f t="shared" si="5"/>
        <v>1-1-10101</v>
      </c>
      <c r="L6" s="33" t="str">
        <f t="shared" si="6"/>
        <v>1-1-10101</v>
      </c>
    </row>
    <row r="7" spans="1:12" x14ac:dyDescent="0.25">
      <c r="A7" s="30" t="s">
        <v>861</v>
      </c>
      <c r="B7" s="30" t="s">
        <v>1276</v>
      </c>
      <c r="C7" s="30" t="s">
        <v>1274</v>
      </c>
      <c r="D7" s="30"/>
      <c r="E7" s="30" t="s">
        <v>1275</v>
      </c>
      <c r="F7" s="31" t="str">
        <f t="shared" si="0"/>
        <v>1</v>
      </c>
      <c r="G7" s="31" t="str">
        <f t="shared" si="1"/>
        <v>1-1</v>
      </c>
      <c r="H7" s="31" t="str">
        <f t="shared" si="2"/>
        <v>1-1-1</v>
      </c>
      <c r="I7" s="31" t="str">
        <f t="shared" si="3"/>
        <v>1-1-101</v>
      </c>
      <c r="J7" s="31" t="str">
        <f t="shared" si="4"/>
        <v>1-1-10102</v>
      </c>
      <c r="K7" s="32" t="str">
        <f t="shared" si="5"/>
        <v>1-1-10102</v>
      </c>
      <c r="L7" s="33" t="str">
        <f t="shared" si="6"/>
        <v>1-1-10102</v>
      </c>
    </row>
    <row r="8" spans="1:12" x14ac:dyDescent="0.25">
      <c r="A8" s="30" t="s">
        <v>862</v>
      </c>
      <c r="B8" s="30" t="s">
        <v>1277</v>
      </c>
      <c r="C8" s="30" t="s">
        <v>1274</v>
      </c>
      <c r="D8" s="30"/>
      <c r="E8" s="30" t="s">
        <v>1275</v>
      </c>
      <c r="F8" s="31" t="str">
        <f t="shared" si="0"/>
        <v>1</v>
      </c>
      <c r="G8" s="31" t="str">
        <f t="shared" si="1"/>
        <v>1-1</v>
      </c>
      <c r="H8" s="31" t="str">
        <f t="shared" si="2"/>
        <v>1-1-1</v>
      </c>
      <c r="I8" s="31" t="str">
        <f t="shared" si="3"/>
        <v>1-1-101</v>
      </c>
      <c r="J8" s="31" t="str">
        <f t="shared" si="4"/>
        <v>1-1-10103</v>
      </c>
      <c r="K8" s="32" t="str">
        <f t="shared" si="5"/>
        <v>1-1-10103</v>
      </c>
      <c r="L8" s="33" t="str">
        <f t="shared" si="6"/>
        <v>1-1-10103</v>
      </c>
    </row>
    <row r="9" spans="1:12" x14ac:dyDescent="0.25">
      <c r="A9" s="30" t="s">
        <v>863</v>
      </c>
      <c r="B9" s="30" t="s">
        <v>1278</v>
      </c>
      <c r="C9" s="30" t="s">
        <v>1274</v>
      </c>
      <c r="D9" s="30"/>
      <c r="E9" s="30" t="s">
        <v>1275</v>
      </c>
      <c r="F9" s="31" t="str">
        <f t="shared" si="0"/>
        <v>1</v>
      </c>
      <c r="G9" s="31" t="str">
        <f t="shared" si="1"/>
        <v>1-1</v>
      </c>
      <c r="H9" s="31" t="str">
        <f t="shared" si="2"/>
        <v>1-1-1</v>
      </c>
      <c r="I9" s="31" t="str">
        <f t="shared" si="3"/>
        <v>1-1-101</v>
      </c>
      <c r="J9" s="31" t="str">
        <f t="shared" si="4"/>
        <v>1-1-10104</v>
      </c>
      <c r="K9" s="32" t="str">
        <f t="shared" si="5"/>
        <v>1-1-10104</v>
      </c>
      <c r="L9" s="33" t="str">
        <f t="shared" si="6"/>
        <v>1-1-10104</v>
      </c>
    </row>
    <row r="10" spans="1:12" x14ac:dyDescent="0.25">
      <c r="A10" s="30" t="s">
        <v>864</v>
      </c>
      <c r="B10" s="30" t="s">
        <v>1279</v>
      </c>
      <c r="C10" s="30" t="s">
        <v>1274</v>
      </c>
      <c r="D10" s="30"/>
      <c r="E10" s="30" t="s">
        <v>1275</v>
      </c>
      <c r="F10" s="31" t="str">
        <f t="shared" si="0"/>
        <v>1</v>
      </c>
      <c r="G10" s="31" t="str">
        <f t="shared" si="1"/>
        <v>1-1</v>
      </c>
      <c r="H10" s="31" t="str">
        <f t="shared" si="2"/>
        <v>1-1-1</v>
      </c>
      <c r="I10" s="31" t="str">
        <f t="shared" si="3"/>
        <v>1-1-101</v>
      </c>
      <c r="J10" s="31" t="str">
        <f t="shared" si="4"/>
        <v>1-1-10105</v>
      </c>
      <c r="K10" s="32" t="str">
        <f t="shared" si="5"/>
        <v>1-1-10105</v>
      </c>
      <c r="L10" s="33" t="str">
        <f t="shared" si="6"/>
        <v>1-1-10105</v>
      </c>
    </row>
    <row r="11" spans="1:12" x14ac:dyDescent="0.25">
      <c r="A11" s="30" t="s">
        <v>1280</v>
      </c>
      <c r="B11" s="30" t="s">
        <v>730</v>
      </c>
      <c r="C11" s="30" t="s">
        <v>1274</v>
      </c>
      <c r="D11" s="30"/>
      <c r="E11" s="30" t="s">
        <v>1275</v>
      </c>
      <c r="F11" s="31" t="str">
        <f t="shared" si="0"/>
        <v>1</v>
      </c>
      <c r="G11" s="31" t="str">
        <f t="shared" si="1"/>
        <v>1-1</v>
      </c>
      <c r="H11" s="31" t="str">
        <f t="shared" si="2"/>
        <v>1-1-1</v>
      </c>
      <c r="I11" s="31" t="str">
        <f t="shared" si="3"/>
        <v>1-1-101</v>
      </c>
      <c r="J11" s="31" t="str">
        <f t="shared" si="4"/>
        <v>1-1-10106</v>
      </c>
      <c r="K11" s="32" t="str">
        <f t="shared" si="5"/>
        <v>1-1-10106</v>
      </c>
      <c r="L11" s="33" t="str">
        <f t="shared" si="6"/>
        <v>1-1-10106</v>
      </c>
    </row>
    <row r="12" spans="1:12" x14ac:dyDescent="0.25">
      <c r="A12" s="30" t="s">
        <v>1281</v>
      </c>
      <c r="B12" s="30" t="s">
        <v>731</v>
      </c>
      <c r="C12" s="30" t="s">
        <v>1274</v>
      </c>
      <c r="D12" s="30"/>
      <c r="E12" s="30" t="s">
        <v>1275</v>
      </c>
      <c r="F12" s="31" t="str">
        <f t="shared" si="0"/>
        <v>1</v>
      </c>
      <c r="G12" s="31" t="str">
        <f t="shared" si="1"/>
        <v>1-1</v>
      </c>
      <c r="H12" s="31" t="str">
        <f t="shared" si="2"/>
        <v>1-1-1</v>
      </c>
      <c r="I12" s="31" t="str">
        <f t="shared" si="3"/>
        <v>1-1-101</v>
      </c>
      <c r="J12" s="31" t="str">
        <f t="shared" si="4"/>
        <v>1-1-10107</v>
      </c>
      <c r="K12" s="32" t="str">
        <f t="shared" si="5"/>
        <v>1-1-10107</v>
      </c>
      <c r="L12" s="33" t="str">
        <f t="shared" si="6"/>
        <v>1-1-10107</v>
      </c>
    </row>
    <row r="13" spans="1:12" x14ac:dyDescent="0.25">
      <c r="A13" s="30" t="s">
        <v>1282</v>
      </c>
      <c r="B13" s="30" t="s">
        <v>732</v>
      </c>
      <c r="C13" s="30" t="s">
        <v>1274</v>
      </c>
      <c r="D13" s="30"/>
      <c r="E13" s="30" t="s">
        <v>1275</v>
      </c>
      <c r="F13" s="31" t="str">
        <f t="shared" si="0"/>
        <v>1</v>
      </c>
      <c r="G13" s="31" t="str">
        <f t="shared" si="1"/>
        <v>1-1</v>
      </c>
      <c r="H13" s="31" t="str">
        <f t="shared" si="2"/>
        <v>1-1-1</v>
      </c>
      <c r="I13" s="31" t="str">
        <f t="shared" si="3"/>
        <v>1-1-101</v>
      </c>
      <c r="J13" s="31" t="str">
        <f t="shared" si="4"/>
        <v>1-1-10108</v>
      </c>
      <c r="K13" s="32" t="str">
        <f t="shared" si="5"/>
        <v>1-1-10108</v>
      </c>
      <c r="L13" s="33" t="str">
        <f t="shared" si="6"/>
        <v>1-1-10108</v>
      </c>
    </row>
    <row r="14" spans="1:12" x14ac:dyDescent="0.25">
      <c r="A14" s="30" t="s">
        <v>1283</v>
      </c>
      <c r="B14" s="30" t="s">
        <v>733</v>
      </c>
      <c r="C14" s="30" t="s">
        <v>1274</v>
      </c>
      <c r="D14" s="30"/>
      <c r="E14" s="30" t="s">
        <v>1275</v>
      </c>
      <c r="F14" s="31" t="str">
        <f t="shared" si="0"/>
        <v>1</v>
      </c>
      <c r="G14" s="31" t="str">
        <f t="shared" si="1"/>
        <v>1-1</v>
      </c>
      <c r="H14" s="31" t="str">
        <f t="shared" si="2"/>
        <v>1-1-1</v>
      </c>
      <c r="I14" s="31" t="str">
        <f t="shared" si="3"/>
        <v>1-1-101</v>
      </c>
      <c r="J14" s="31" t="str">
        <f t="shared" si="4"/>
        <v>1-1-10109</v>
      </c>
      <c r="K14" s="32" t="str">
        <f t="shared" si="5"/>
        <v>1-1-10109</v>
      </c>
      <c r="L14" s="33" t="str">
        <f t="shared" si="6"/>
        <v>1-1-10109</v>
      </c>
    </row>
    <row r="15" spans="1:12" x14ac:dyDescent="0.25">
      <c r="A15" s="30" t="s">
        <v>1284</v>
      </c>
      <c r="B15" s="30" t="s">
        <v>1285</v>
      </c>
      <c r="C15" s="30" t="s">
        <v>1274</v>
      </c>
      <c r="D15" s="30"/>
      <c r="E15" s="30" t="s">
        <v>1275</v>
      </c>
      <c r="F15" s="31" t="str">
        <f t="shared" si="0"/>
        <v>1</v>
      </c>
      <c r="G15" s="31" t="str">
        <f t="shared" si="1"/>
        <v>1-1</v>
      </c>
      <c r="H15" s="31" t="str">
        <f t="shared" si="2"/>
        <v>1-1-1</v>
      </c>
      <c r="I15" s="31" t="str">
        <f t="shared" si="3"/>
        <v>1-1-101</v>
      </c>
      <c r="J15" s="31" t="str">
        <f t="shared" si="4"/>
        <v>1-1-10110</v>
      </c>
      <c r="K15" s="32" t="str">
        <f t="shared" si="5"/>
        <v>1-1-10110</v>
      </c>
      <c r="L15" s="33" t="str">
        <f t="shared" si="6"/>
        <v>1-1-10110</v>
      </c>
    </row>
    <row r="16" spans="1:12" x14ac:dyDescent="0.25">
      <c r="A16" s="30" t="s">
        <v>1286</v>
      </c>
      <c r="B16" s="30" t="s">
        <v>1287</v>
      </c>
      <c r="C16" s="30" t="s">
        <v>1274</v>
      </c>
      <c r="D16" s="30"/>
      <c r="E16" s="30" t="s">
        <v>1275</v>
      </c>
      <c r="F16" s="31" t="str">
        <f t="shared" si="0"/>
        <v>1</v>
      </c>
      <c r="G16" s="31" t="str">
        <f t="shared" si="1"/>
        <v>1-1</v>
      </c>
      <c r="H16" s="31" t="str">
        <f t="shared" si="2"/>
        <v>1-1-1</v>
      </c>
      <c r="I16" s="31" t="str">
        <f t="shared" si="3"/>
        <v>1-1-101</v>
      </c>
      <c r="J16" s="31" t="str">
        <f t="shared" si="4"/>
        <v>1-1-10111</v>
      </c>
      <c r="K16" s="32" t="str">
        <f t="shared" si="5"/>
        <v>1-1-10111</v>
      </c>
      <c r="L16" s="33" t="str">
        <f t="shared" si="6"/>
        <v>1-1-10111</v>
      </c>
    </row>
    <row r="17" spans="1:12" x14ac:dyDescent="0.25">
      <c r="A17" s="30" t="s">
        <v>1288</v>
      </c>
      <c r="B17" s="30" t="s">
        <v>1289</v>
      </c>
      <c r="C17" s="30" t="s">
        <v>1274</v>
      </c>
      <c r="D17" s="30"/>
      <c r="E17" s="30" t="s">
        <v>1275</v>
      </c>
      <c r="F17" s="31" t="str">
        <f t="shared" si="0"/>
        <v>1</v>
      </c>
      <c r="G17" s="31" t="str">
        <f t="shared" si="1"/>
        <v>1-1</v>
      </c>
      <c r="H17" s="31" t="str">
        <f t="shared" si="2"/>
        <v>1-1-1</v>
      </c>
      <c r="I17" s="31" t="str">
        <f t="shared" si="3"/>
        <v>1-1-101</v>
      </c>
      <c r="J17" s="31" t="str">
        <f t="shared" si="4"/>
        <v>1-1-10112</v>
      </c>
      <c r="K17" s="32" t="str">
        <f t="shared" si="5"/>
        <v>1-1-10112</v>
      </c>
      <c r="L17" s="33" t="str">
        <f t="shared" si="6"/>
        <v>1-1-10112</v>
      </c>
    </row>
    <row r="18" spans="1:12" x14ac:dyDescent="0.25">
      <c r="A18" s="30" t="s">
        <v>1290</v>
      </c>
      <c r="B18" s="30" t="s">
        <v>1291</v>
      </c>
      <c r="C18" s="30" t="s">
        <v>1274</v>
      </c>
      <c r="D18" s="30"/>
      <c r="E18" s="30" t="s">
        <v>1275</v>
      </c>
      <c r="F18" s="31" t="str">
        <f t="shared" si="0"/>
        <v>1</v>
      </c>
      <c r="G18" s="31" t="str">
        <f t="shared" si="1"/>
        <v>1-1</v>
      </c>
      <c r="H18" s="31" t="str">
        <f t="shared" si="2"/>
        <v>1-1-1</v>
      </c>
      <c r="I18" s="31" t="str">
        <f t="shared" si="3"/>
        <v>1-1-101</v>
      </c>
      <c r="J18" s="31" t="str">
        <f t="shared" si="4"/>
        <v>1-1-10113</v>
      </c>
      <c r="K18" s="32" t="str">
        <f t="shared" si="5"/>
        <v>1-1-10113</v>
      </c>
      <c r="L18" s="33" t="str">
        <f t="shared" si="6"/>
        <v>1-1-10113</v>
      </c>
    </row>
    <row r="19" spans="1:12" x14ac:dyDescent="0.25">
      <c r="A19" s="30" t="s">
        <v>1292</v>
      </c>
      <c r="B19" s="30" t="s">
        <v>1293</v>
      </c>
      <c r="C19" s="30" t="s">
        <v>1274</v>
      </c>
      <c r="D19" s="30"/>
      <c r="E19" s="30" t="s">
        <v>1275</v>
      </c>
      <c r="F19" s="31" t="str">
        <f t="shared" si="0"/>
        <v>1</v>
      </c>
      <c r="G19" s="31" t="str">
        <f t="shared" si="1"/>
        <v>1-1</v>
      </c>
      <c r="H19" s="31" t="str">
        <f t="shared" si="2"/>
        <v>1-1-1</v>
      </c>
      <c r="I19" s="31" t="str">
        <f t="shared" si="3"/>
        <v>1-1-101</v>
      </c>
      <c r="J19" s="31" t="str">
        <f t="shared" si="4"/>
        <v>1-1-10114</v>
      </c>
      <c r="K19" s="32" t="str">
        <f t="shared" si="5"/>
        <v>1-1-10114</v>
      </c>
      <c r="L19" s="33" t="str">
        <f t="shared" si="6"/>
        <v>1-1-10114</v>
      </c>
    </row>
    <row r="20" spans="1:12" x14ac:dyDescent="0.25">
      <c r="A20" s="30" t="s">
        <v>1294</v>
      </c>
      <c r="B20" s="30" t="s">
        <v>1295</v>
      </c>
      <c r="C20" s="30" t="s">
        <v>1274</v>
      </c>
      <c r="D20" s="30"/>
      <c r="E20" s="30" t="s">
        <v>1275</v>
      </c>
      <c r="F20" s="31" t="str">
        <f t="shared" si="0"/>
        <v>1</v>
      </c>
      <c r="G20" s="31" t="str">
        <f t="shared" si="1"/>
        <v>1-1</v>
      </c>
      <c r="H20" s="31" t="str">
        <f t="shared" si="2"/>
        <v>1-1-1</v>
      </c>
      <c r="I20" s="31" t="str">
        <f t="shared" si="3"/>
        <v>1-1-101</v>
      </c>
      <c r="J20" s="31" t="str">
        <f t="shared" si="4"/>
        <v>1-1-10115</v>
      </c>
      <c r="K20" s="32" t="str">
        <f t="shared" si="5"/>
        <v>1-1-10115</v>
      </c>
      <c r="L20" s="33" t="str">
        <f t="shared" si="6"/>
        <v>1-1-10115</v>
      </c>
    </row>
    <row r="21" spans="1:12" x14ac:dyDescent="0.25">
      <c r="A21" s="30" t="s">
        <v>1296</v>
      </c>
      <c r="B21" s="30" t="s">
        <v>1297</v>
      </c>
      <c r="C21" s="30" t="s">
        <v>1274</v>
      </c>
      <c r="D21" s="30"/>
      <c r="E21" s="30" t="s">
        <v>1275</v>
      </c>
      <c r="F21" s="31" t="str">
        <f t="shared" si="0"/>
        <v>1</v>
      </c>
      <c r="G21" s="31" t="str">
        <f t="shared" si="1"/>
        <v>1-1</v>
      </c>
      <c r="H21" s="31" t="str">
        <f t="shared" si="2"/>
        <v>1-1-1</v>
      </c>
      <c r="I21" s="31" t="str">
        <f t="shared" si="3"/>
        <v>1-1-101</v>
      </c>
      <c r="J21" s="31" t="str">
        <f t="shared" si="4"/>
        <v>1-1-10116</v>
      </c>
      <c r="K21" s="32" t="str">
        <f t="shared" si="5"/>
        <v>1-1-10116</v>
      </c>
      <c r="L21" s="33" t="str">
        <f t="shared" si="6"/>
        <v>1-1-10116</v>
      </c>
    </row>
    <row r="22" spans="1:12" x14ac:dyDescent="0.25">
      <c r="A22" s="30" t="s">
        <v>1298</v>
      </c>
      <c r="B22" s="30" t="s">
        <v>1299</v>
      </c>
      <c r="C22" s="30" t="s">
        <v>1274</v>
      </c>
      <c r="D22" s="30"/>
      <c r="E22" s="30" t="s">
        <v>1275</v>
      </c>
      <c r="F22" s="31" t="str">
        <f t="shared" si="0"/>
        <v>1</v>
      </c>
      <c r="G22" s="31" t="str">
        <f t="shared" si="1"/>
        <v>1-1</v>
      </c>
      <c r="H22" s="31" t="str">
        <f t="shared" si="2"/>
        <v>1-1-1</v>
      </c>
      <c r="I22" s="31" t="str">
        <f t="shared" si="3"/>
        <v>1-1-101</v>
      </c>
      <c r="J22" s="31" t="str">
        <f t="shared" si="4"/>
        <v>1-1-10117</v>
      </c>
      <c r="K22" s="32" t="str">
        <f t="shared" si="5"/>
        <v>1-1-10117</v>
      </c>
      <c r="L22" s="33" t="str">
        <f t="shared" si="6"/>
        <v>1-1-10117</v>
      </c>
    </row>
    <row r="23" spans="1:12" x14ac:dyDescent="0.25">
      <c r="A23" s="30" t="s">
        <v>1300</v>
      </c>
      <c r="B23" s="30" t="s">
        <v>1301</v>
      </c>
      <c r="C23" s="30" t="s">
        <v>1274</v>
      </c>
      <c r="D23" s="30"/>
      <c r="E23" s="30" t="s">
        <v>1275</v>
      </c>
      <c r="F23" s="31" t="str">
        <f t="shared" si="0"/>
        <v>1</v>
      </c>
      <c r="G23" s="31" t="str">
        <f t="shared" si="1"/>
        <v>1-1</v>
      </c>
      <c r="H23" s="31" t="str">
        <f t="shared" si="2"/>
        <v>1-1-1</v>
      </c>
      <c r="I23" s="31" t="str">
        <f t="shared" si="3"/>
        <v>1-1-101</v>
      </c>
      <c r="J23" s="31" t="str">
        <f t="shared" si="4"/>
        <v>1-1-10118</v>
      </c>
      <c r="K23" s="32" t="str">
        <f t="shared" si="5"/>
        <v>1-1-10118</v>
      </c>
      <c r="L23" s="33" t="str">
        <f t="shared" si="6"/>
        <v>1-1-10118</v>
      </c>
    </row>
    <row r="24" spans="1:12" x14ac:dyDescent="0.25">
      <c r="A24" s="30" t="s">
        <v>1302</v>
      </c>
      <c r="B24" s="30" t="s">
        <v>1303</v>
      </c>
      <c r="C24" s="30" t="s">
        <v>1274</v>
      </c>
      <c r="D24" s="30"/>
      <c r="E24" s="30" t="s">
        <v>1275</v>
      </c>
      <c r="F24" s="31" t="str">
        <f t="shared" si="0"/>
        <v>1</v>
      </c>
      <c r="G24" s="31" t="str">
        <f t="shared" si="1"/>
        <v>1-1</v>
      </c>
      <c r="H24" s="31" t="str">
        <f t="shared" si="2"/>
        <v>1-1-1</v>
      </c>
      <c r="I24" s="31" t="str">
        <f t="shared" si="3"/>
        <v>1-1-101</v>
      </c>
      <c r="J24" s="31" t="str">
        <f t="shared" si="4"/>
        <v>1-1-10119</v>
      </c>
      <c r="K24" s="32" t="str">
        <f t="shared" si="5"/>
        <v>1-1-10119</v>
      </c>
      <c r="L24" s="33" t="str">
        <f t="shared" si="6"/>
        <v>1-1-10119</v>
      </c>
    </row>
    <row r="25" spans="1:12" x14ac:dyDescent="0.25">
      <c r="A25" s="26" t="s">
        <v>865</v>
      </c>
      <c r="B25" s="26" t="s">
        <v>1152</v>
      </c>
      <c r="C25" s="26"/>
      <c r="D25" s="26"/>
      <c r="E25" s="26"/>
      <c r="F25" s="27" t="str">
        <f t="shared" si="0"/>
        <v>1</v>
      </c>
      <c r="G25" s="27" t="str">
        <f t="shared" si="1"/>
        <v>1-1</v>
      </c>
      <c r="H25" s="27" t="str">
        <f t="shared" si="2"/>
        <v>1-1-1</v>
      </c>
      <c r="I25" s="27" t="str">
        <f t="shared" si="3"/>
        <v>1-1-102</v>
      </c>
      <c r="J25" s="27" t="str">
        <f t="shared" si="4"/>
        <v>1-1-102</v>
      </c>
      <c r="K25" s="28" t="str">
        <f t="shared" si="5"/>
        <v>1-1-102</v>
      </c>
      <c r="L25" s="29" t="str">
        <f t="shared" si="6"/>
        <v>1-1-102</v>
      </c>
    </row>
    <row r="26" spans="1:12" x14ac:dyDescent="0.25">
      <c r="A26" s="30" t="s">
        <v>1304</v>
      </c>
      <c r="B26" s="30" t="s">
        <v>1305</v>
      </c>
      <c r="C26" s="30" t="s">
        <v>1274</v>
      </c>
      <c r="D26" s="30"/>
      <c r="E26" s="30" t="s">
        <v>1275</v>
      </c>
      <c r="F26" s="31" t="str">
        <f t="shared" si="0"/>
        <v>1</v>
      </c>
      <c r="G26" s="31" t="str">
        <f t="shared" si="1"/>
        <v>1-1</v>
      </c>
      <c r="H26" s="31" t="str">
        <f t="shared" si="2"/>
        <v>1-1-1</v>
      </c>
      <c r="I26" s="31" t="str">
        <f t="shared" si="3"/>
        <v>1-1-102</v>
      </c>
      <c r="J26" s="31" t="str">
        <f t="shared" si="4"/>
        <v>1-1-10201</v>
      </c>
      <c r="K26" s="32" t="str">
        <f t="shared" si="5"/>
        <v>1-1-10201</v>
      </c>
      <c r="L26" s="33" t="str">
        <f t="shared" si="6"/>
        <v>1-1-10201</v>
      </c>
    </row>
    <row r="27" spans="1:12" x14ac:dyDescent="0.25">
      <c r="A27" s="30" t="s">
        <v>1306</v>
      </c>
      <c r="B27" s="30" t="s">
        <v>1307</v>
      </c>
      <c r="C27" s="30" t="s">
        <v>1274</v>
      </c>
      <c r="D27" s="30"/>
      <c r="E27" s="30" t="s">
        <v>1275</v>
      </c>
      <c r="F27" s="31" t="str">
        <f t="shared" si="0"/>
        <v>1</v>
      </c>
      <c r="G27" s="31" t="str">
        <f t="shared" si="1"/>
        <v>1-1</v>
      </c>
      <c r="H27" s="31" t="str">
        <f t="shared" si="2"/>
        <v>1-1-1</v>
      </c>
      <c r="I27" s="31" t="str">
        <f t="shared" si="3"/>
        <v>1-1-102</v>
      </c>
      <c r="J27" s="31" t="str">
        <f t="shared" si="4"/>
        <v>1-1-10202</v>
      </c>
      <c r="K27" s="32" t="str">
        <f t="shared" si="5"/>
        <v>1-1-10202</v>
      </c>
      <c r="L27" s="33" t="str">
        <f t="shared" si="6"/>
        <v>1-1-10202</v>
      </c>
    </row>
    <row r="28" spans="1:12" x14ac:dyDescent="0.25">
      <c r="A28" s="26" t="s">
        <v>866</v>
      </c>
      <c r="B28" s="26" t="s">
        <v>1153</v>
      </c>
      <c r="C28" s="26"/>
      <c r="D28" s="26"/>
      <c r="E28" s="26"/>
      <c r="F28" s="27" t="str">
        <f t="shared" si="0"/>
        <v>1</v>
      </c>
      <c r="G28" s="27" t="str">
        <f t="shared" si="1"/>
        <v>1-1</v>
      </c>
      <c r="H28" s="27" t="str">
        <f t="shared" si="2"/>
        <v>1-1-1</v>
      </c>
      <c r="I28" s="27" t="str">
        <f t="shared" si="3"/>
        <v>1-1-103</v>
      </c>
      <c r="J28" s="27" t="str">
        <f t="shared" si="4"/>
        <v>1-1-103</v>
      </c>
      <c r="K28" s="28" t="str">
        <f t="shared" si="5"/>
        <v>1-1-103</v>
      </c>
      <c r="L28" s="29" t="str">
        <f t="shared" si="6"/>
        <v>1-1-103</v>
      </c>
    </row>
    <row r="29" spans="1:12" x14ac:dyDescent="0.25">
      <c r="A29" s="30" t="s">
        <v>1308</v>
      </c>
      <c r="B29" s="30" t="s">
        <v>1309</v>
      </c>
      <c r="C29" s="30" t="s">
        <v>1274</v>
      </c>
      <c r="D29" s="30"/>
      <c r="E29" s="30" t="s">
        <v>1275</v>
      </c>
      <c r="F29" s="31" t="str">
        <f t="shared" si="0"/>
        <v>1</v>
      </c>
      <c r="G29" s="31" t="str">
        <f t="shared" si="1"/>
        <v>1-1</v>
      </c>
      <c r="H29" s="31" t="str">
        <f t="shared" si="2"/>
        <v>1-1-1</v>
      </c>
      <c r="I29" s="31" t="str">
        <f t="shared" si="3"/>
        <v>1-1-103</v>
      </c>
      <c r="J29" s="31" t="str">
        <f t="shared" si="4"/>
        <v>1-1-10301</v>
      </c>
      <c r="K29" s="32" t="str">
        <f t="shared" si="5"/>
        <v>1-1-10301</v>
      </c>
      <c r="L29" s="33" t="str">
        <f t="shared" si="6"/>
        <v>1-1-10301</v>
      </c>
    </row>
    <row r="30" spans="1:12" x14ac:dyDescent="0.25">
      <c r="A30" s="26" t="s">
        <v>867</v>
      </c>
      <c r="B30" s="26" t="s">
        <v>724</v>
      </c>
      <c r="C30" s="26"/>
      <c r="D30" s="26"/>
      <c r="E30" s="26"/>
      <c r="F30" s="27" t="str">
        <f t="shared" si="0"/>
        <v>1</v>
      </c>
      <c r="G30" s="27" t="str">
        <f t="shared" si="1"/>
        <v>1-1</v>
      </c>
      <c r="H30" s="27" t="str">
        <f t="shared" si="2"/>
        <v>1-1-1</v>
      </c>
      <c r="I30" s="27" t="str">
        <f t="shared" si="3"/>
        <v>1-1-104</v>
      </c>
      <c r="J30" s="27" t="str">
        <f t="shared" si="4"/>
        <v>1-1-104</v>
      </c>
      <c r="K30" s="28" t="str">
        <f t="shared" si="5"/>
        <v>1-1-104</v>
      </c>
      <c r="L30" s="29" t="str">
        <f t="shared" si="6"/>
        <v>1-1-104</v>
      </c>
    </row>
    <row r="31" spans="1:12" x14ac:dyDescent="0.25">
      <c r="A31" s="30" t="s">
        <v>1310</v>
      </c>
      <c r="B31" s="30" t="s">
        <v>1311</v>
      </c>
      <c r="C31" s="30" t="s">
        <v>1274</v>
      </c>
      <c r="D31" s="30"/>
      <c r="E31" s="30" t="s">
        <v>1275</v>
      </c>
      <c r="F31" s="31" t="str">
        <f t="shared" si="0"/>
        <v>1</v>
      </c>
      <c r="G31" s="31" t="str">
        <f t="shared" si="1"/>
        <v>1-1</v>
      </c>
      <c r="H31" s="31" t="str">
        <f t="shared" si="2"/>
        <v>1-1-1</v>
      </c>
      <c r="I31" s="31" t="str">
        <f t="shared" si="3"/>
        <v>1-1-104</v>
      </c>
      <c r="J31" s="31" t="str">
        <f t="shared" si="4"/>
        <v>1-1-10401</v>
      </c>
      <c r="K31" s="32" t="str">
        <f t="shared" si="5"/>
        <v>1-1-10401</v>
      </c>
      <c r="L31" s="33" t="str">
        <f t="shared" si="6"/>
        <v>1-1-10401</v>
      </c>
    </row>
    <row r="32" spans="1:12" x14ac:dyDescent="0.25">
      <c r="A32" s="30" t="s">
        <v>1312</v>
      </c>
      <c r="B32" s="30" t="s">
        <v>1313</v>
      </c>
      <c r="C32" s="30" t="s">
        <v>1274</v>
      </c>
      <c r="D32" s="30"/>
      <c r="E32" s="30" t="s">
        <v>1275</v>
      </c>
      <c r="F32" s="31" t="str">
        <f t="shared" si="0"/>
        <v>1</v>
      </c>
      <c r="G32" s="31" t="str">
        <f t="shared" si="1"/>
        <v>1-1</v>
      </c>
      <c r="H32" s="31" t="str">
        <f t="shared" si="2"/>
        <v>1-1-1</v>
      </c>
      <c r="I32" s="31" t="str">
        <f t="shared" si="3"/>
        <v>1-1-104</v>
      </c>
      <c r="J32" s="31" t="str">
        <f t="shared" si="4"/>
        <v>1-1-10402</v>
      </c>
      <c r="K32" s="32" t="str">
        <f t="shared" si="5"/>
        <v>1-1-10402</v>
      </c>
      <c r="L32" s="33" t="str">
        <f t="shared" si="6"/>
        <v>1-1-10402</v>
      </c>
    </row>
    <row r="33" spans="1:12" x14ac:dyDescent="0.25">
      <c r="A33" s="30" t="s">
        <v>1314</v>
      </c>
      <c r="B33" s="30" t="s">
        <v>1315</v>
      </c>
      <c r="C33" s="30" t="s">
        <v>1274</v>
      </c>
      <c r="D33" s="30"/>
      <c r="E33" s="30" t="s">
        <v>1275</v>
      </c>
      <c r="F33" s="31" t="str">
        <f t="shared" si="0"/>
        <v>1</v>
      </c>
      <c r="G33" s="31" t="str">
        <f t="shared" si="1"/>
        <v>1-1</v>
      </c>
      <c r="H33" s="31" t="str">
        <f t="shared" si="2"/>
        <v>1-1-1</v>
      </c>
      <c r="I33" s="31" t="str">
        <f t="shared" si="3"/>
        <v>1-1-104</v>
      </c>
      <c r="J33" s="31" t="str">
        <f t="shared" si="4"/>
        <v>1-1-10403</v>
      </c>
      <c r="K33" s="32" t="str">
        <f t="shared" si="5"/>
        <v>1-1-10403</v>
      </c>
      <c r="L33" s="33" t="str">
        <f t="shared" si="6"/>
        <v>1-1-10403</v>
      </c>
    </row>
    <row r="34" spans="1:12" x14ac:dyDescent="0.25">
      <c r="A34" s="30" t="s">
        <v>1316</v>
      </c>
      <c r="B34" s="30" t="s">
        <v>1317</v>
      </c>
      <c r="C34" s="30" t="s">
        <v>1274</v>
      </c>
      <c r="D34" s="30"/>
      <c r="E34" s="30" t="s">
        <v>1275</v>
      </c>
      <c r="F34" s="31" t="str">
        <f t="shared" si="0"/>
        <v>1</v>
      </c>
      <c r="G34" s="31" t="str">
        <f t="shared" si="1"/>
        <v>1-1</v>
      </c>
      <c r="H34" s="31" t="str">
        <f t="shared" si="2"/>
        <v>1-1-1</v>
      </c>
      <c r="I34" s="31" t="str">
        <f t="shared" si="3"/>
        <v>1-1-104</v>
      </c>
      <c r="J34" s="31" t="str">
        <f t="shared" si="4"/>
        <v>1-1-10404</v>
      </c>
      <c r="K34" s="32" t="str">
        <f t="shared" si="5"/>
        <v>1-1-10404</v>
      </c>
      <c r="L34" s="33" t="str">
        <f t="shared" si="6"/>
        <v>1-1-10404</v>
      </c>
    </row>
    <row r="35" spans="1:12" x14ac:dyDescent="0.25">
      <c r="A35" s="30" t="s">
        <v>1318</v>
      </c>
      <c r="B35" s="30" t="s">
        <v>1319</v>
      </c>
      <c r="C35" s="30" t="s">
        <v>1274</v>
      </c>
      <c r="D35" s="30"/>
      <c r="E35" s="30" t="s">
        <v>1275</v>
      </c>
      <c r="F35" s="31" t="str">
        <f t="shared" si="0"/>
        <v>1</v>
      </c>
      <c r="G35" s="31" t="str">
        <f t="shared" si="1"/>
        <v>1-1</v>
      </c>
      <c r="H35" s="31" t="str">
        <f t="shared" si="2"/>
        <v>1-1-1</v>
      </c>
      <c r="I35" s="31" t="str">
        <f t="shared" si="3"/>
        <v>1-1-104</v>
      </c>
      <c r="J35" s="31" t="str">
        <f t="shared" si="4"/>
        <v>1-1-10405</v>
      </c>
      <c r="K35" s="32" t="str">
        <f t="shared" si="5"/>
        <v>1-1-10405</v>
      </c>
      <c r="L35" s="33" t="str">
        <f t="shared" si="6"/>
        <v>1-1-10405</v>
      </c>
    </row>
    <row r="36" spans="1:12" x14ac:dyDescent="0.25">
      <c r="A36" s="30" t="s">
        <v>1320</v>
      </c>
      <c r="B36" s="30" t="s">
        <v>1321</v>
      </c>
      <c r="C36" s="30" t="s">
        <v>1274</v>
      </c>
      <c r="D36" s="30"/>
      <c r="E36" s="30" t="s">
        <v>1275</v>
      </c>
      <c r="F36" s="31" t="str">
        <f t="shared" si="0"/>
        <v>1</v>
      </c>
      <c r="G36" s="31" t="str">
        <f t="shared" si="1"/>
        <v>1-1</v>
      </c>
      <c r="H36" s="31" t="str">
        <f t="shared" si="2"/>
        <v>1-1-1</v>
      </c>
      <c r="I36" s="31" t="str">
        <f t="shared" si="3"/>
        <v>1-1-104</v>
      </c>
      <c r="J36" s="31" t="str">
        <f t="shared" si="4"/>
        <v>1-1-10406</v>
      </c>
      <c r="K36" s="32" t="str">
        <f t="shared" si="5"/>
        <v>1-1-10406</v>
      </c>
      <c r="L36" s="33" t="str">
        <f t="shared" si="6"/>
        <v>1-1-10406</v>
      </c>
    </row>
    <row r="37" spans="1:12" x14ac:dyDescent="0.25">
      <c r="A37" s="26" t="s">
        <v>868</v>
      </c>
      <c r="B37" s="26" t="s">
        <v>725</v>
      </c>
      <c r="C37" s="26"/>
      <c r="D37" s="26"/>
      <c r="E37" s="26"/>
      <c r="F37" s="27" t="str">
        <f t="shared" si="0"/>
        <v>1</v>
      </c>
      <c r="G37" s="27" t="str">
        <f t="shared" si="1"/>
        <v>1-1</v>
      </c>
      <c r="H37" s="27" t="str">
        <f t="shared" si="2"/>
        <v>1-1-1</v>
      </c>
      <c r="I37" s="27" t="str">
        <f t="shared" si="3"/>
        <v>1-1-105</v>
      </c>
      <c r="J37" s="27" t="str">
        <f t="shared" si="4"/>
        <v>1-1-105</v>
      </c>
      <c r="K37" s="28" t="str">
        <f t="shared" si="5"/>
        <v>1-1-105</v>
      </c>
      <c r="L37" s="29" t="str">
        <f t="shared" si="6"/>
        <v>1-1-105</v>
      </c>
    </row>
    <row r="38" spans="1:12" x14ac:dyDescent="0.25">
      <c r="A38" s="30" t="s">
        <v>1322</v>
      </c>
      <c r="B38" s="30" t="s">
        <v>1323</v>
      </c>
      <c r="C38" s="30" t="s">
        <v>1274</v>
      </c>
      <c r="D38" s="30"/>
      <c r="E38" s="30" t="s">
        <v>1275</v>
      </c>
      <c r="F38" s="31" t="str">
        <f t="shared" si="0"/>
        <v>1</v>
      </c>
      <c r="G38" s="31" t="str">
        <f t="shared" si="1"/>
        <v>1-1</v>
      </c>
      <c r="H38" s="31" t="str">
        <f t="shared" si="2"/>
        <v>1-1-1</v>
      </c>
      <c r="I38" s="31" t="str">
        <f t="shared" si="3"/>
        <v>1-1-105</v>
      </c>
      <c r="J38" s="31" t="str">
        <f t="shared" si="4"/>
        <v>1-1-10501</v>
      </c>
      <c r="K38" s="32" t="str">
        <f t="shared" si="5"/>
        <v>1-1-10501</v>
      </c>
      <c r="L38" s="33" t="str">
        <f t="shared" si="6"/>
        <v>1-1-10501</v>
      </c>
    </row>
    <row r="39" spans="1:12" x14ac:dyDescent="0.25">
      <c r="A39" s="30" t="s">
        <v>1324</v>
      </c>
      <c r="B39" s="30" t="s">
        <v>1325</v>
      </c>
      <c r="C39" s="30" t="s">
        <v>1274</v>
      </c>
      <c r="D39" s="30"/>
      <c r="E39" s="30" t="s">
        <v>1275</v>
      </c>
      <c r="F39" s="31" t="str">
        <f t="shared" si="0"/>
        <v>1</v>
      </c>
      <c r="G39" s="31" t="str">
        <f t="shared" si="1"/>
        <v>1-1</v>
      </c>
      <c r="H39" s="31" t="str">
        <f t="shared" si="2"/>
        <v>1-1-1</v>
      </c>
      <c r="I39" s="31" t="str">
        <f t="shared" si="3"/>
        <v>1-1-105</v>
      </c>
      <c r="J39" s="31" t="str">
        <f t="shared" si="4"/>
        <v>1-1-10502</v>
      </c>
      <c r="K39" s="32" t="str">
        <f t="shared" si="5"/>
        <v>1-1-10502</v>
      </c>
      <c r="L39" s="33" t="str">
        <f t="shared" si="6"/>
        <v>1-1-10502</v>
      </c>
    </row>
    <row r="40" spans="1:12" x14ac:dyDescent="0.25">
      <c r="A40" s="30" t="s">
        <v>1326</v>
      </c>
      <c r="B40" s="30" t="s">
        <v>1327</v>
      </c>
      <c r="C40" s="30" t="s">
        <v>1274</v>
      </c>
      <c r="D40" s="30"/>
      <c r="E40" s="30" t="s">
        <v>1275</v>
      </c>
      <c r="F40" s="31" t="str">
        <f t="shared" si="0"/>
        <v>1</v>
      </c>
      <c r="G40" s="31" t="str">
        <f t="shared" si="1"/>
        <v>1-1</v>
      </c>
      <c r="H40" s="31" t="str">
        <f t="shared" si="2"/>
        <v>1-1-1</v>
      </c>
      <c r="I40" s="31" t="str">
        <f t="shared" si="3"/>
        <v>1-1-105</v>
      </c>
      <c r="J40" s="31" t="str">
        <f t="shared" si="4"/>
        <v>1-1-10503</v>
      </c>
      <c r="K40" s="32" t="str">
        <f t="shared" si="5"/>
        <v>1-1-10503</v>
      </c>
      <c r="L40" s="33" t="str">
        <f t="shared" si="6"/>
        <v>1-1-10503</v>
      </c>
    </row>
    <row r="41" spans="1:12" x14ac:dyDescent="0.25">
      <c r="A41" s="30" t="s">
        <v>1328</v>
      </c>
      <c r="B41" s="30" t="s">
        <v>1329</v>
      </c>
      <c r="C41" s="30" t="s">
        <v>1274</v>
      </c>
      <c r="D41" s="30"/>
      <c r="E41" s="30" t="s">
        <v>1275</v>
      </c>
      <c r="F41" s="31" t="str">
        <f t="shared" si="0"/>
        <v>1</v>
      </c>
      <c r="G41" s="31" t="str">
        <f t="shared" si="1"/>
        <v>1-1</v>
      </c>
      <c r="H41" s="31" t="str">
        <f t="shared" si="2"/>
        <v>1-1-1</v>
      </c>
      <c r="I41" s="31" t="str">
        <f t="shared" si="3"/>
        <v>1-1-105</v>
      </c>
      <c r="J41" s="31" t="str">
        <f t="shared" si="4"/>
        <v>1-1-10504</v>
      </c>
      <c r="K41" s="32" t="str">
        <f t="shared" si="5"/>
        <v>1-1-10504</v>
      </c>
      <c r="L41" s="33" t="str">
        <f t="shared" si="6"/>
        <v>1-1-10504</v>
      </c>
    </row>
    <row r="42" spans="1:12" x14ac:dyDescent="0.25">
      <c r="A42" s="30" t="s">
        <v>1330</v>
      </c>
      <c r="B42" s="30" t="s">
        <v>1331</v>
      </c>
      <c r="C42" s="30" t="s">
        <v>1274</v>
      </c>
      <c r="D42" s="30"/>
      <c r="E42" s="30" t="s">
        <v>1275</v>
      </c>
      <c r="F42" s="31" t="str">
        <f t="shared" si="0"/>
        <v>1</v>
      </c>
      <c r="G42" s="31" t="str">
        <f t="shared" si="1"/>
        <v>1-1</v>
      </c>
      <c r="H42" s="31" t="str">
        <f t="shared" si="2"/>
        <v>1-1-1</v>
      </c>
      <c r="I42" s="31" t="str">
        <f t="shared" si="3"/>
        <v>1-1-105</v>
      </c>
      <c r="J42" s="31" t="str">
        <f t="shared" si="4"/>
        <v>1-1-10505</v>
      </c>
      <c r="K42" s="32" t="str">
        <f t="shared" si="5"/>
        <v>1-1-10505</v>
      </c>
      <c r="L42" s="33" t="str">
        <f t="shared" si="6"/>
        <v>1-1-10505</v>
      </c>
    </row>
    <row r="43" spans="1:12" x14ac:dyDescent="0.25">
      <c r="A43" s="30" t="s">
        <v>1332</v>
      </c>
      <c r="B43" s="30" t="s">
        <v>1333</v>
      </c>
      <c r="C43" s="30" t="s">
        <v>1274</v>
      </c>
      <c r="D43" s="30"/>
      <c r="E43" s="30" t="s">
        <v>1275</v>
      </c>
      <c r="F43" s="31" t="str">
        <f t="shared" si="0"/>
        <v>1</v>
      </c>
      <c r="G43" s="31" t="str">
        <f t="shared" si="1"/>
        <v>1-1</v>
      </c>
      <c r="H43" s="31" t="str">
        <f t="shared" si="2"/>
        <v>1-1-1</v>
      </c>
      <c r="I43" s="31" t="str">
        <f t="shared" si="3"/>
        <v>1-1-105</v>
      </c>
      <c r="J43" s="31" t="str">
        <f t="shared" si="4"/>
        <v>1-1-10506</v>
      </c>
      <c r="K43" s="32" t="str">
        <f t="shared" si="5"/>
        <v>1-1-10506</v>
      </c>
      <c r="L43" s="33" t="str">
        <f t="shared" si="6"/>
        <v>1-1-10506</v>
      </c>
    </row>
    <row r="44" spans="1:12" x14ac:dyDescent="0.25">
      <c r="A44" s="26" t="s">
        <v>869</v>
      </c>
      <c r="B44" s="26" t="s">
        <v>726</v>
      </c>
      <c r="C44" s="26"/>
      <c r="D44" s="26"/>
      <c r="E44" s="26"/>
      <c r="F44" s="27" t="str">
        <f t="shared" si="0"/>
        <v>1</v>
      </c>
      <c r="G44" s="27" t="str">
        <f t="shared" si="1"/>
        <v>1-1</v>
      </c>
      <c r="H44" s="27" t="str">
        <f t="shared" si="2"/>
        <v>1-1-1</v>
      </c>
      <c r="I44" s="27" t="str">
        <f t="shared" si="3"/>
        <v>1-1-106</v>
      </c>
      <c r="J44" s="27" t="str">
        <f t="shared" si="4"/>
        <v>1-1-106</v>
      </c>
      <c r="K44" s="28" t="str">
        <f t="shared" si="5"/>
        <v>1-1-106</v>
      </c>
      <c r="L44" s="29" t="str">
        <f t="shared" si="6"/>
        <v>1-1-106</v>
      </c>
    </row>
    <row r="45" spans="1:12" x14ac:dyDescent="0.25">
      <c r="A45" s="30" t="s">
        <v>1334</v>
      </c>
      <c r="B45" s="30" t="s">
        <v>1335</v>
      </c>
      <c r="C45" s="30" t="s">
        <v>1274</v>
      </c>
      <c r="D45" s="30"/>
      <c r="E45" s="30" t="s">
        <v>1275</v>
      </c>
      <c r="F45" s="31" t="str">
        <f t="shared" si="0"/>
        <v>1</v>
      </c>
      <c r="G45" s="31" t="str">
        <f t="shared" si="1"/>
        <v>1-1</v>
      </c>
      <c r="H45" s="31" t="str">
        <f t="shared" si="2"/>
        <v>1-1-1</v>
      </c>
      <c r="I45" s="31" t="str">
        <f t="shared" si="3"/>
        <v>1-1-106</v>
      </c>
      <c r="J45" s="31" t="str">
        <f t="shared" si="4"/>
        <v>1-1-10601</v>
      </c>
      <c r="K45" s="32" t="str">
        <f t="shared" si="5"/>
        <v>1-1-10601</v>
      </c>
      <c r="L45" s="33" t="str">
        <f t="shared" si="6"/>
        <v>1-1-10601</v>
      </c>
    </row>
    <row r="46" spans="1:12" x14ac:dyDescent="0.25">
      <c r="A46" s="30" t="s">
        <v>1336</v>
      </c>
      <c r="B46" s="30" t="s">
        <v>1337</v>
      </c>
      <c r="C46" s="30" t="s">
        <v>1274</v>
      </c>
      <c r="D46" s="30"/>
      <c r="E46" s="30" t="s">
        <v>1275</v>
      </c>
      <c r="F46" s="31" t="str">
        <f t="shared" si="0"/>
        <v>1</v>
      </c>
      <c r="G46" s="31" t="str">
        <f t="shared" si="1"/>
        <v>1-1</v>
      </c>
      <c r="H46" s="31" t="str">
        <f t="shared" si="2"/>
        <v>1-1-1</v>
      </c>
      <c r="I46" s="31" t="str">
        <f t="shared" si="3"/>
        <v>1-1-106</v>
      </c>
      <c r="J46" s="31" t="str">
        <f t="shared" si="4"/>
        <v>1-1-10602</v>
      </c>
      <c r="K46" s="32" t="str">
        <f t="shared" si="5"/>
        <v>1-1-10602</v>
      </c>
      <c r="L46" s="33" t="str">
        <f t="shared" si="6"/>
        <v>1-1-10602</v>
      </c>
    </row>
    <row r="47" spans="1:12" x14ac:dyDescent="0.25">
      <c r="A47" s="30" t="s">
        <v>1338</v>
      </c>
      <c r="B47" s="30" t="s">
        <v>1339</v>
      </c>
      <c r="C47" s="30" t="s">
        <v>1274</v>
      </c>
      <c r="D47" s="30"/>
      <c r="E47" s="30" t="s">
        <v>1275</v>
      </c>
      <c r="F47" s="31" t="str">
        <f t="shared" si="0"/>
        <v>1</v>
      </c>
      <c r="G47" s="31" t="str">
        <f t="shared" si="1"/>
        <v>1-1</v>
      </c>
      <c r="H47" s="31" t="str">
        <f t="shared" si="2"/>
        <v>1-1-1</v>
      </c>
      <c r="I47" s="31" t="str">
        <f t="shared" si="3"/>
        <v>1-1-106</v>
      </c>
      <c r="J47" s="31" t="str">
        <f t="shared" si="4"/>
        <v>1-1-10603</v>
      </c>
      <c r="K47" s="32" t="str">
        <f t="shared" si="5"/>
        <v>1-1-10603</v>
      </c>
      <c r="L47" s="33" t="str">
        <f t="shared" si="6"/>
        <v>1-1-10603</v>
      </c>
    </row>
    <row r="48" spans="1:12" x14ac:dyDescent="0.25">
      <c r="A48" s="30" t="s">
        <v>1340</v>
      </c>
      <c r="B48" s="30" t="s">
        <v>1341</v>
      </c>
      <c r="C48" s="30" t="s">
        <v>1274</v>
      </c>
      <c r="D48" s="30"/>
      <c r="E48" s="30" t="s">
        <v>1275</v>
      </c>
      <c r="F48" s="31" t="str">
        <f t="shared" si="0"/>
        <v>1</v>
      </c>
      <c r="G48" s="31" t="str">
        <f t="shared" si="1"/>
        <v>1-1</v>
      </c>
      <c r="H48" s="31" t="str">
        <f t="shared" si="2"/>
        <v>1-1-1</v>
      </c>
      <c r="I48" s="31" t="str">
        <f t="shared" si="3"/>
        <v>1-1-106</v>
      </c>
      <c r="J48" s="31" t="str">
        <f t="shared" si="4"/>
        <v>1-1-10604</v>
      </c>
      <c r="K48" s="32" t="str">
        <f t="shared" si="5"/>
        <v>1-1-10604</v>
      </c>
      <c r="L48" s="33" t="str">
        <f t="shared" si="6"/>
        <v>1-1-10604</v>
      </c>
    </row>
    <row r="49" spans="1:12" x14ac:dyDescent="0.25">
      <c r="A49" s="30" t="s">
        <v>1342</v>
      </c>
      <c r="B49" s="30" t="s">
        <v>1343</v>
      </c>
      <c r="C49" s="30" t="s">
        <v>1274</v>
      </c>
      <c r="D49" s="30"/>
      <c r="E49" s="30" t="s">
        <v>1275</v>
      </c>
      <c r="F49" s="31" t="str">
        <f t="shared" si="0"/>
        <v>1</v>
      </c>
      <c r="G49" s="31" t="str">
        <f t="shared" si="1"/>
        <v>1-1</v>
      </c>
      <c r="H49" s="31" t="str">
        <f t="shared" si="2"/>
        <v>1-1-1</v>
      </c>
      <c r="I49" s="31" t="str">
        <f t="shared" si="3"/>
        <v>1-1-106</v>
      </c>
      <c r="J49" s="31" t="str">
        <f t="shared" si="4"/>
        <v>1-1-10605</v>
      </c>
      <c r="K49" s="32" t="str">
        <f t="shared" si="5"/>
        <v>1-1-10605</v>
      </c>
      <c r="L49" s="33" t="str">
        <f t="shared" si="6"/>
        <v>1-1-10605</v>
      </c>
    </row>
    <row r="50" spans="1:12" x14ac:dyDescent="0.25">
      <c r="A50" s="30" t="s">
        <v>1344</v>
      </c>
      <c r="B50" s="30" t="s">
        <v>1345</v>
      </c>
      <c r="C50" s="30" t="s">
        <v>1274</v>
      </c>
      <c r="D50" s="30"/>
      <c r="E50" s="30" t="s">
        <v>1275</v>
      </c>
      <c r="F50" s="31" t="str">
        <f t="shared" si="0"/>
        <v>1</v>
      </c>
      <c r="G50" s="31" t="str">
        <f t="shared" si="1"/>
        <v>1-1</v>
      </c>
      <c r="H50" s="31" t="str">
        <f t="shared" si="2"/>
        <v>1-1-1</v>
      </c>
      <c r="I50" s="31" t="str">
        <f t="shared" si="3"/>
        <v>1-1-106</v>
      </c>
      <c r="J50" s="31" t="str">
        <f t="shared" si="4"/>
        <v>1-1-10606</v>
      </c>
      <c r="K50" s="32" t="str">
        <f t="shared" si="5"/>
        <v>1-1-10606</v>
      </c>
      <c r="L50" s="33" t="str">
        <f t="shared" si="6"/>
        <v>1-1-10606</v>
      </c>
    </row>
    <row r="51" spans="1:12" x14ac:dyDescent="0.25">
      <c r="A51" s="30" t="s">
        <v>1346</v>
      </c>
      <c r="B51" s="30" t="s">
        <v>1347</v>
      </c>
      <c r="C51" s="30" t="s">
        <v>1274</v>
      </c>
      <c r="D51" s="30"/>
      <c r="E51" s="30" t="s">
        <v>1275</v>
      </c>
      <c r="F51" s="31" t="str">
        <f t="shared" si="0"/>
        <v>1</v>
      </c>
      <c r="G51" s="31" t="str">
        <f t="shared" si="1"/>
        <v>1-1</v>
      </c>
      <c r="H51" s="31" t="str">
        <f t="shared" si="2"/>
        <v>1-1-1</v>
      </c>
      <c r="I51" s="31" t="str">
        <f t="shared" si="3"/>
        <v>1-1-106</v>
      </c>
      <c r="J51" s="31" t="str">
        <f t="shared" si="4"/>
        <v>1-1-10607</v>
      </c>
      <c r="K51" s="32" t="str">
        <f t="shared" si="5"/>
        <v>1-1-10607</v>
      </c>
      <c r="L51" s="33" t="str">
        <f t="shared" si="6"/>
        <v>1-1-10607</v>
      </c>
    </row>
    <row r="52" spans="1:12" x14ac:dyDescent="0.25">
      <c r="A52" s="30" t="s">
        <v>1348</v>
      </c>
      <c r="B52" s="30" t="s">
        <v>1349</v>
      </c>
      <c r="C52" s="30" t="s">
        <v>1274</v>
      </c>
      <c r="D52" s="30"/>
      <c r="E52" s="30" t="s">
        <v>1275</v>
      </c>
      <c r="F52" s="31" t="str">
        <f t="shared" si="0"/>
        <v>1</v>
      </c>
      <c r="G52" s="31" t="str">
        <f t="shared" si="1"/>
        <v>1-1</v>
      </c>
      <c r="H52" s="31" t="str">
        <f t="shared" si="2"/>
        <v>1-1-1</v>
      </c>
      <c r="I52" s="31" t="str">
        <f t="shared" si="3"/>
        <v>1-1-106</v>
      </c>
      <c r="J52" s="31" t="str">
        <f t="shared" si="4"/>
        <v>1-1-10608</v>
      </c>
      <c r="K52" s="32" t="str">
        <f t="shared" si="5"/>
        <v>1-1-10608</v>
      </c>
      <c r="L52" s="33" t="str">
        <f t="shared" si="6"/>
        <v>1-1-10608</v>
      </c>
    </row>
    <row r="53" spans="1:12" x14ac:dyDescent="0.25">
      <c r="A53" s="30" t="s">
        <v>1350</v>
      </c>
      <c r="B53" s="30" t="s">
        <v>1351</v>
      </c>
      <c r="C53" s="30" t="s">
        <v>1274</v>
      </c>
      <c r="D53" s="30"/>
      <c r="E53" s="30" t="s">
        <v>1275</v>
      </c>
      <c r="F53" s="31" t="str">
        <f t="shared" si="0"/>
        <v>1</v>
      </c>
      <c r="G53" s="31" t="str">
        <f t="shared" si="1"/>
        <v>1-1</v>
      </c>
      <c r="H53" s="31" t="str">
        <f t="shared" si="2"/>
        <v>1-1-1</v>
      </c>
      <c r="I53" s="31" t="str">
        <f t="shared" si="3"/>
        <v>1-1-106</v>
      </c>
      <c r="J53" s="31" t="str">
        <f t="shared" si="4"/>
        <v>1-1-10609</v>
      </c>
      <c r="K53" s="32" t="str">
        <f t="shared" si="5"/>
        <v>1-1-10609</v>
      </c>
      <c r="L53" s="33" t="str">
        <f t="shared" si="6"/>
        <v>1-1-10609</v>
      </c>
    </row>
    <row r="54" spans="1:12" x14ac:dyDescent="0.25">
      <c r="A54" s="30" t="s">
        <v>1352</v>
      </c>
      <c r="B54" s="30" t="s">
        <v>1353</v>
      </c>
      <c r="C54" s="30" t="s">
        <v>1274</v>
      </c>
      <c r="D54" s="30"/>
      <c r="E54" s="30" t="s">
        <v>1275</v>
      </c>
      <c r="F54" s="31" t="str">
        <f t="shared" si="0"/>
        <v>1</v>
      </c>
      <c r="G54" s="31" t="str">
        <f t="shared" si="1"/>
        <v>1-1</v>
      </c>
      <c r="H54" s="31" t="str">
        <f t="shared" si="2"/>
        <v>1-1-1</v>
      </c>
      <c r="I54" s="31" t="str">
        <f t="shared" si="3"/>
        <v>1-1-106</v>
      </c>
      <c r="J54" s="31" t="str">
        <f t="shared" si="4"/>
        <v>1-1-10610</v>
      </c>
      <c r="K54" s="32" t="str">
        <f t="shared" si="5"/>
        <v>1-1-10610</v>
      </c>
      <c r="L54" s="33" t="str">
        <f t="shared" si="6"/>
        <v>1-1-10610</v>
      </c>
    </row>
    <row r="55" spans="1:12" x14ac:dyDescent="0.25">
      <c r="A55" s="30" t="s">
        <v>1354</v>
      </c>
      <c r="B55" s="30" t="s">
        <v>1355</v>
      </c>
      <c r="C55" s="30" t="s">
        <v>1274</v>
      </c>
      <c r="D55" s="30"/>
      <c r="E55" s="30" t="s">
        <v>1275</v>
      </c>
      <c r="F55" s="31" t="str">
        <f t="shared" si="0"/>
        <v>1</v>
      </c>
      <c r="G55" s="31" t="str">
        <f t="shared" si="1"/>
        <v>1-1</v>
      </c>
      <c r="H55" s="31" t="str">
        <f t="shared" si="2"/>
        <v>1-1-1</v>
      </c>
      <c r="I55" s="31" t="str">
        <f t="shared" si="3"/>
        <v>1-1-106</v>
      </c>
      <c r="J55" s="31" t="str">
        <f t="shared" si="4"/>
        <v>1-1-10611</v>
      </c>
      <c r="K55" s="32" t="str">
        <f t="shared" si="5"/>
        <v>1-1-10611</v>
      </c>
      <c r="L55" s="33" t="str">
        <f t="shared" si="6"/>
        <v>1-1-10611</v>
      </c>
    </row>
    <row r="56" spans="1:12" x14ac:dyDescent="0.25">
      <c r="A56" s="30" t="s">
        <v>1356</v>
      </c>
      <c r="B56" s="30" t="s">
        <v>1357</v>
      </c>
      <c r="C56" s="30" t="s">
        <v>1274</v>
      </c>
      <c r="D56" s="30"/>
      <c r="E56" s="30" t="s">
        <v>1275</v>
      </c>
      <c r="F56" s="31" t="str">
        <f t="shared" si="0"/>
        <v>1</v>
      </c>
      <c r="G56" s="31" t="str">
        <f t="shared" si="1"/>
        <v>1-1</v>
      </c>
      <c r="H56" s="31" t="str">
        <f t="shared" si="2"/>
        <v>1-1-1</v>
      </c>
      <c r="I56" s="31" t="str">
        <f t="shared" si="3"/>
        <v>1-1-106</v>
      </c>
      <c r="J56" s="31" t="str">
        <f t="shared" si="4"/>
        <v>1-1-10613</v>
      </c>
      <c r="K56" s="32" t="str">
        <f t="shared" si="5"/>
        <v>1-1-10613</v>
      </c>
      <c r="L56" s="33" t="str">
        <f t="shared" si="6"/>
        <v>1-1-10613</v>
      </c>
    </row>
    <row r="57" spans="1:12" x14ac:dyDescent="0.25">
      <c r="A57" s="30" t="s">
        <v>1358</v>
      </c>
      <c r="B57" s="30" t="s">
        <v>1359</v>
      </c>
      <c r="C57" s="30" t="s">
        <v>1274</v>
      </c>
      <c r="D57" s="30"/>
      <c r="E57" s="30" t="s">
        <v>1275</v>
      </c>
      <c r="F57" s="31" t="str">
        <f t="shared" si="0"/>
        <v>1</v>
      </c>
      <c r="G57" s="31" t="str">
        <f t="shared" si="1"/>
        <v>1-1</v>
      </c>
      <c r="H57" s="31" t="str">
        <f t="shared" si="2"/>
        <v>1-1-1</v>
      </c>
      <c r="I57" s="31" t="str">
        <f t="shared" si="3"/>
        <v>1-1-106</v>
      </c>
      <c r="J57" s="31" t="str">
        <f t="shared" si="4"/>
        <v>1-1-10615</v>
      </c>
      <c r="K57" s="32" t="str">
        <f t="shared" si="5"/>
        <v>1-1-10615</v>
      </c>
      <c r="L57" s="33" t="str">
        <f t="shared" si="6"/>
        <v>1-1-10615</v>
      </c>
    </row>
    <row r="58" spans="1:12" x14ac:dyDescent="0.25">
      <c r="A58" s="18" t="s">
        <v>1360</v>
      </c>
      <c r="B58" s="18" t="s">
        <v>1361</v>
      </c>
      <c r="C58" s="18"/>
      <c r="D58" s="18"/>
      <c r="E58" s="18"/>
      <c r="F58" s="19" t="str">
        <f t="shared" si="0"/>
        <v>1</v>
      </c>
      <c r="G58" s="19" t="str">
        <f t="shared" si="1"/>
        <v>1-2</v>
      </c>
      <c r="H58" s="19" t="str">
        <f t="shared" si="2"/>
        <v>1-2</v>
      </c>
      <c r="I58" s="19" t="str">
        <f t="shared" si="3"/>
        <v>1-2</v>
      </c>
      <c r="J58" s="19" t="str">
        <f t="shared" si="4"/>
        <v>1-2</v>
      </c>
      <c r="K58" s="20" t="str">
        <f t="shared" si="5"/>
        <v>1-2</v>
      </c>
      <c r="L58" s="21" t="str">
        <f t="shared" si="6"/>
        <v>1-2</v>
      </c>
    </row>
    <row r="59" spans="1:12" x14ac:dyDescent="0.25">
      <c r="A59" s="22" t="s">
        <v>1362</v>
      </c>
      <c r="B59" s="22" t="s">
        <v>1363</v>
      </c>
      <c r="C59" s="22"/>
      <c r="D59" s="22"/>
      <c r="E59" s="22"/>
      <c r="F59" s="23" t="str">
        <f t="shared" si="0"/>
        <v>1</v>
      </c>
      <c r="G59" s="23" t="str">
        <f t="shared" si="1"/>
        <v>1-2</v>
      </c>
      <c r="H59" s="23" t="str">
        <f t="shared" si="2"/>
        <v>1-2-1</v>
      </c>
      <c r="I59" s="23" t="str">
        <f t="shared" si="3"/>
        <v>1-2-1</v>
      </c>
      <c r="J59" s="23" t="str">
        <f t="shared" si="4"/>
        <v>1-2-1</v>
      </c>
      <c r="K59" s="24" t="str">
        <f t="shared" si="5"/>
        <v>1-2-1</v>
      </c>
      <c r="L59" s="25" t="str">
        <f t="shared" si="6"/>
        <v>1-2-1</v>
      </c>
    </row>
    <row r="60" spans="1:12" x14ac:dyDescent="0.25">
      <c r="A60" s="26" t="s">
        <v>937</v>
      </c>
      <c r="B60" s="26" t="s">
        <v>740</v>
      </c>
      <c r="C60" s="26"/>
      <c r="D60" s="26" t="s">
        <v>1364</v>
      </c>
      <c r="E60" s="26"/>
      <c r="F60" s="27" t="str">
        <f t="shared" si="0"/>
        <v>1</v>
      </c>
      <c r="G60" s="27" t="str">
        <f t="shared" si="1"/>
        <v>1-2</v>
      </c>
      <c r="H60" s="27" t="str">
        <f t="shared" si="2"/>
        <v>1-2-1</v>
      </c>
      <c r="I60" s="27" t="str">
        <f t="shared" si="3"/>
        <v>1-2-101</v>
      </c>
      <c r="J60" s="27" t="str">
        <f t="shared" si="4"/>
        <v>1-2-101</v>
      </c>
      <c r="K60" s="28" t="str">
        <f t="shared" si="5"/>
        <v>1-2-101</v>
      </c>
      <c r="L60" s="29" t="str">
        <f t="shared" si="6"/>
        <v>1-2-101</v>
      </c>
    </row>
    <row r="61" spans="1:12" x14ac:dyDescent="0.25">
      <c r="A61" s="30" t="s">
        <v>938</v>
      </c>
      <c r="B61" s="30" t="s">
        <v>939</v>
      </c>
      <c r="C61" s="30" t="s">
        <v>1274</v>
      </c>
      <c r="D61" s="30" t="s">
        <v>1364</v>
      </c>
      <c r="E61" s="30" t="s">
        <v>1241</v>
      </c>
      <c r="F61" s="31" t="str">
        <f t="shared" si="0"/>
        <v>1</v>
      </c>
      <c r="G61" s="31" t="str">
        <f t="shared" si="1"/>
        <v>1-2</v>
      </c>
      <c r="H61" s="31" t="str">
        <f t="shared" si="2"/>
        <v>1-2-1</v>
      </c>
      <c r="I61" s="31" t="str">
        <f t="shared" si="3"/>
        <v>1-2-101</v>
      </c>
      <c r="J61" s="31" t="str">
        <f t="shared" si="4"/>
        <v>1-2-10101</v>
      </c>
      <c r="K61" s="32" t="str">
        <f t="shared" si="5"/>
        <v>1-2-10101</v>
      </c>
      <c r="L61" s="33" t="str">
        <f t="shared" si="6"/>
        <v>1-2-10101</v>
      </c>
    </row>
    <row r="62" spans="1:12" x14ac:dyDescent="0.25">
      <c r="A62" s="30" t="s">
        <v>940</v>
      </c>
      <c r="B62" s="30" t="s">
        <v>941</v>
      </c>
      <c r="C62" s="30" t="s">
        <v>1274</v>
      </c>
      <c r="D62" s="30" t="s">
        <v>1364</v>
      </c>
      <c r="E62" s="30" t="s">
        <v>1241</v>
      </c>
      <c r="F62" s="31" t="str">
        <f t="shared" si="0"/>
        <v>1</v>
      </c>
      <c r="G62" s="31" t="str">
        <f t="shared" si="1"/>
        <v>1-2</v>
      </c>
      <c r="H62" s="31" t="str">
        <f t="shared" si="2"/>
        <v>1-2-1</v>
      </c>
      <c r="I62" s="31" t="str">
        <f t="shared" si="3"/>
        <v>1-2-101</v>
      </c>
      <c r="J62" s="31" t="str">
        <f t="shared" si="4"/>
        <v>1-2-10102</v>
      </c>
      <c r="K62" s="32" t="str">
        <f t="shared" si="5"/>
        <v>1-2-10102</v>
      </c>
      <c r="L62" s="33" t="str">
        <f t="shared" si="6"/>
        <v>1-2-10102</v>
      </c>
    </row>
    <row r="63" spans="1:12" x14ac:dyDescent="0.25">
      <c r="A63" s="30" t="s">
        <v>942</v>
      </c>
      <c r="B63" s="30" t="s">
        <v>943</v>
      </c>
      <c r="C63" s="30" t="s">
        <v>1274</v>
      </c>
      <c r="D63" s="30" t="s">
        <v>1364</v>
      </c>
      <c r="E63" s="30" t="s">
        <v>1241</v>
      </c>
      <c r="F63" s="31" t="str">
        <f t="shared" si="0"/>
        <v>1</v>
      </c>
      <c r="G63" s="31" t="str">
        <f t="shared" si="1"/>
        <v>1-2</v>
      </c>
      <c r="H63" s="31" t="str">
        <f t="shared" si="2"/>
        <v>1-2-1</v>
      </c>
      <c r="I63" s="31" t="str">
        <f t="shared" si="3"/>
        <v>1-2-101</v>
      </c>
      <c r="J63" s="31" t="str">
        <f t="shared" si="4"/>
        <v>1-2-10103</v>
      </c>
      <c r="K63" s="32" t="str">
        <f t="shared" si="5"/>
        <v>1-2-10103</v>
      </c>
      <c r="L63" s="33" t="str">
        <f t="shared" si="6"/>
        <v>1-2-10103</v>
      </c>
    </row>
    <row r="64" spans="1:12" x14ac:dyDescent="0.25">
      <c r="A64" s="30" t="s">
        <v>944</v>
      </c>
      <c r="B64" s="30" t="s">
        <v>945</v>
      </c>
      <c r="C64" s="30" t="s">
        <v>1274</v>
      </c>
      <c r="D64" s="30" t="s">
        <v>1364</v>
      </c>
      <c r="E64" s="30" t="s">
        <v>1241</v>
      </c>
      <c r="F64" s="31" t="str">
        <f t="shared" si="0"/>
        <v>1</v>
      </c>
      <c r="G64" s="31" t="str">
        <f t="shared" si="1"/>
        <v>1-2</v>
      </c>
      <c r="H64" s="31" t="str">
        <f t="shared" si="2"/>
        <v>1-2-1</v>
      </c>
      <c r="I64" s="31" t="str">
        <f t="shared" si="3"/>
        <v>1-2-101</v>
      </c>
      <c r="J64" s="31" t="str">
        <f t="shared" si="4"/>
        <v>1-2-10104</v>
      </c>
      <c r="K64" s="32" t="str">
        <f t="shared" si="5"/>
        <v>1-2-10104</v>
      </c>
      <c r="L64" s="33" t="str">
        <f t="shared" si="6"/>
        <v>1-2-10104</v>
      </c>
    </row>
    <row r="65" spans="1:12" x14ac:dyDescent="0.25">
      <c r="A65" s="30" t="s">
        <v>946</v>
      </c>
      <c r="B65" s="30" t="s">
        <v>947</v>
      </c>
      <c r="C65" s="30" t="s">
        <v>1274</v>
      </c>
      <c r="D65" s="30" t="s">
        <v>1364</v>
      </c>
      <c r="E65" s="30" t="s">
        <v>1241</v>
      </c>
      <c r="F65" s="31" t="str">
        <f t="shared" si="0"/>
        <v>1</v>
      </c>
      <c r="G65" s="31" t="str">
        <f t="shared" si="1"/>
        <v>1-2</v>
      </c>
      <c r="H65" s="31" t="str">
        <f t="shared" si="2"/>
        <v>1-2-1</v>
      </c>
      <c r="I65" s="31" t="str">
        <f t="shared" si="3"/>
        <v>1-2-101</v>
      </c>
      <c r="J65" s="31" t="str">
        <f t="shared" si="4"/>
        <v>1-2-10105</v>
      </c>
      <c r="K65" s="32" t="str">
        <f t="shared" si="5"/>
        <v>1-2-10105</v>
      </c>
      <c r="L65" s="33" t="str">
        <f t="shared" si="6"/>
        <v>1-2-10105</v>
      </c>
    </row>
    <row r="66" spans="1:12" x14ac:dyDescent="0.25">
      <c r="A66" s="26" t="s">
        <v>950</v>
      </c>
      <c r="B66" s="26" t="s">
        <v>741</v>
      </c>
      <c r="C66" s="26"/>
      <c r="D66" s="26" t="s">
        <v>1364</v>
      </c>
      <c r="E66" s="26"/>
      <c r="F66" s="27" t="str">
        <f t="shared" ref="F66:F129" si="7">LEFT(A66,1)</f>
        <v>1</v>
      </c>
      <c r="G66" s="27" t="str">
        <f t="shared" ref="G66:G129" si="8">LEFT(A66,3)</f>
        <v>1-2</v>
      </c>
      <c r="H66" s="27" t="str">
        <f t="shared" ref="H66:H129" si="9">LEFT(A66,5)</f>
        <v>1-2-1</v>
      </c>
      <c r="I66" s="27" t="str">
        <f t="shared" ref="I66:I129" si="10">LEFT(A66,7)</f>
        <v>1-2-102</v>
      </c>
      <c r="J66" s="27" t="str">
        <f t="shared" ref="J66:J129" si="11">LEFT(A66,9)</f>
        <v>1-2-102</v>
      </c>
      <c r="K66" s="28" t="str">
        <f t="shared" ref="K66:K129" si="12">LEFT(A66,11)</f>
        <v>1-2-102</v>
      </c>
      <c r="L66" s="29" t="str">
        <f t="shared" ref="L66:L112" si="13">IF(D66="Накладные",I66,J66)</f>
        <v>1-2-102</v>
      </c>
    </row>
    <row r="67" spans="1:12" x14ac:dyDescent="0.25">
      <c r="A67" s="30" t="s">
        <v>951</v>
      </c>
      <c r="B67" s="30" t="s">
        <v>952</v>
      </c>
      <c r="C67" s="30" t="s">
        <v>1274</v>
      </c>
      <c r="D67" s="30" t="s">
        <v>1364</v>
      </c>
      <c r="E67" s="30" t="s">
        <v>1241</v>
      </c>
      <c r="F67" s="31" t="str">
        <f t="shared" si="7"/>
        <v>1</v>
      </c>
      <c r="G67" s="31" t="str">
        <f t="shared" si="8"/>
        <v>1-2</v>
      </c>
      <c r="H67" s="31" t="str">
        <f t="shared" si="9"/>
        <v>1-2-1</v>
      </c>
      <c r="I67" s="31" t="str">
        <f t="shared" si="10"/>
        <v>1-2-102</v>
      </c>
      <c r="J67" s="31" t="str">
        <f t="shared" si="11"/>
        <v>1-2-10201</v>
      </c>
      <c r="K67" s="32" t="str">
        <f t="shared" si="12"/>
        <v>1-2-10201</v>
      </c>
      <c r="L67" s="33" t="str">
        <f t="shared" si="13"/>
        <v>1-2-10201</v>
      </c>
    </row>
    <row r="68" spans="1:12" x14ac:dyDescent="0.25">
      <c r="A68" s="30" t="s">
        <v>953</v>
      </c>
      <c r="B68" s="30" t="s">
        <v>1365</v>
      </c>
      <c r="C68" s="30" t="s">
        <v>1274</v>
      </c>
      <c r="D68" s="30" t="s">
        <v>1364</v>
      </c>
      <c r="E68" s="30" t="s">
        <v>1241</v>
      </c>
      <c r="F68" s="31" t="str">
        <f t="shared" si="7"/>
        <v>1</v>
      </c>
      <c r="G68" s="31" t="str">
        <f t="shared" si="8"/>
        <v>1-2</v>
      </c>
      <c r="H68" s="31" t="str">
        <f t="shared" si="9"/>
        <v>1-2-1</v>
      </c>
      <c r="I68" s="31" t="str">
        <f t="shared" si="10"/>
        <v>1-2-102</v>
      </c>
      <c r="J68" s="31" t="str">
        <f t="shared" si="11"/>
        <v>1-2-10202</v>
      </c>
      <c r="K68" s="32" t="str">
        <f t="shared" si="12"/>
        <v>1-2-10202</v>
      </c>
      <c r="L68" s="33" t="str">
        <f t="shared" si="13"/>
        <v>1-2-10202</v>
      </c>
    </row>
    <row r="69" spans="1:12" x14ac:dyDescent="0.25">
      <c r="A69" s="30" t="s">
        <v>955</v>
      </c>
      <c r="B69" s="30" t="s">
        <v>956</v>
      </c>
      <c r="C69" s="30" t="s">
        <v>1274</v>
      </c>
      <c r="D69" s="30" t="s">
        <v>1364</v>
      </c>
      <c r="E69" s="30" t="s">
        <v>1241</v>
      </c>
      <c r="F69" s="31" t="str">
        <f t="shared" si="7"/>
        <v>1</v>
      </c>
      <c r="G69" s="31" t="str">
        <f t="shared" si="8"/>
        <v>1-2</v>
      </c>
      <c r="H69" s="31" t="str">
        <f t="shared" si="9"/>
        <v>1-2-1</v>
      </c>
      <c r="I69" s="31" t="str">
        <f t="shared" si="10"/>
        <v>1-2-102</v>
      </c>
      <c r="J69" s="31" t="str">
        <f t="shared" si="11"/>
        <v>1-2-10203</v>
      </c>
      <c r="K69" s="32" t="str">
        <f t="shared" si="12"/>
        <v>1-2-10203</v>
      </c>
      <c r="L69" s="33" t="str">
        <f t="shared" si="13"/>
        <v>1-2-10203</v>
      </c>
    </row>
    <row r="70" spans="1:12" x14ac:dyDescent="0.25">
      <c r="A70" s="26" t="s">
        <v>957</v>
      </c>
      <c r="B70" s="26" t="s">
        <v>742</v>
      </c>
      <c r="C70" s="26"/>
      <c r="D70" s="26" t="s">
        <v>1364</v>
      </c>
      <c r="E70" s="26"/>
      <c r="F70" s="27" t="str">
        <f t="shared" si="7"/>
        <v>1</v>
      </c>
      <c r="G70" s="27" t="str">
        <f t="shared" si="8"/>
        <v>1-2</v>
      </c>
      <c r="H70" s="27" t="str">
        <f t="shared" si="9"/>
        <v>1-2-1</v>
      </c>
      <c r="I70" s="27" t="str">
        <f t="shared" si="10"/>
        <v>1-2-103</v>
      </c>
      <c r="J70" s="27" t="str">
        <f t="shared" si="11"/>
        <v>1-2-103</v>
      </c>
      <c r="K70" s="28" t="str">
        <f t="shared" si="12"/>
        <v>1-2-103</v>
      </c>
      <c r="L70" s="29" t="str">
        <f t="shared" si="13"/>
        <v>1-2-103</v>
      </c>
    </row>
    <row r="71" spans="1:12" x14ac:dyDescent="0.25">
      <c r="A71" s="30" t="s">
        <v>958</v>
      </c>
      <c r="B71" s="30" t="s">
        <v>959</v>
      </c>
      <c r="C71" s="30" t="s">
        <v>1274</v>
      </c>
      <c r="D71" s="30" t="s">
        <v>1364</v>
      </c>
      <c r="E71" s="30" t="s">
        <v>1241</v>
      </c>
      <c r="F71" s="31" t="str">
        <f t="shared" si="7"/>
        <v>1</v>
      </c>
      <c r="G71" s="31" t="str">
        <f t="shared" si="8"/>
        <v>1-2</v>
      </c>
      <c r="H71" s="31" t="str">
        <f t="shared" si="9"/>
        <v>1-2-1</v>
      </c>
      <c r="I71" s="31" t="str">
        <f t="shared" si="10"/>
        <v>1-2-103</v>
      </c>
      <c r="J71" s="31" t="str">
        <f t="shared" si="11"/>
        <v>1-2-10301</v>
      </c>
      <c r="K71" s="32" t="str">
        <f t="shared" si="12"/>
        <v>1-2-10301</v>
      </c>
      <c r="L71" s="33" t="str">
        <f t="shared" si="13"/>
        <v>1-2-10301</v>
      </c>
    </row>
    <row r="72" spans="1:12" x14ac:dyDescent="0.25">
      <c r="A72" s="30" t="s">
        <v>960</v>
      </c>
      <c r="B72" s="30" t="s">
        <v>961</v>
      </c>
      <c r="C72" s="30" t="s">
        <v>1274</v>
      </c>
      <c r="D72" s="30" t="s">
        <v>1364</v>
      </c>
      <c r="E72" s="30" t="s">
        <v>1241</v>
      </c>
      <c r="F72" s="31" t="str">
        <f t="shared" si="7"/>
        <v>1</v>
      </c>
      <c r="G72" s="31" t="str">
        <f t="shared" si="8"/>
        <v>1-2</v>
      </c>
      <c r="H72" s="31" t="str">
        <f t="shared" si="9"/>
        <v>1-2-1</v>
      </c>
      <c r="I72" s="31" t="str">
        <f t="shared" si="10"/>
        <v>1-2-103</v>
      </c>
      <c r="J72" s="31" t="str">
        <f t="shared" si="11"/>
        <v>1-2-10302</v>
      </c>
      <c r="K72" s="32" t="str">
        <f t="shared" si="12"/>
        <v>1-2-10302</v>
      </c>
      <c r="L72" s="33" t="str">
        <f t="shared" si="13"/>
        <v>1-2-10302</v>
      </c>
    </row>
    <row r="73" spans="1:12" x14ac:dyDescent="0.25">
      <c r="A73" s="30" t="s">
        <v>962</v>
      </c>
      <c r="B73" s="30" t="s">
        <v>963</v>
      </c>
      <c r="C73" s="30" t="s">
        <v>1274</v>
      </c>
      <c r="D73" s="30" t="s">
        <v>1364</v>
      </c>
      <c r="E73" s="30" t="s">
        <v>1241</v>
      </c>
      <c r="F73" s="31" t="str">
        <f t="shared" si="7"/>
        <v>1</v>
      </c>
      <c r="G73" s="31" t="str">
        <f t="shared" si="8"/>
        <v>1-2</v>
      </c>
      <c r="H73" s="31" t="str">
        <f t="shared" si="9"/>
        <v>1-2-1</v>
      </c>
      <c r="I73" s="31" t="str">
        <f t="shared" si="10"/>
        <v>1-2-103</v>
      </c>
      <c r="J73" s="31" t="str">
        <f t="shared" si="11"/>
        <v>1-2-10303</v>
      </c>
      <c r="K73" s="32" t="str">
        <f t="shared" si="12"/>
        <v>1-2-10303</v>
      </c>
      <c r="L73" s="33" t="str">
        <f t="shared" si="13"/>
        <v>1-2-10303</v>
      </c>
    </row>
    <row r="74" spans="1:12" x14ac:dyDescent="0.25">
      <c r="A74" s="30" t="s">
        <v>965</v>
      </c>
      <c r="B74" s="30" t="s">
        <v>966</v>
      </c>
      <c r="C74" s="30" t="s">
        <v>1274</v>
      </c>
      <c r="D74" s="30" t="s">
        <v>1364</v>
      </c>
      <c r="E74" s="30" t="s">
        <v>1241</v>
      </c>
      <c r="F74" s="31" t="str">
        <f t="shared" si="7"/>
        <v>1</v>
      </c>
      <c r="G74" s="31" t="str">
        <f t="shared" si="8"/>
        <v>1-2</v>
      </c>
      <c r="H74" s="31" t="str">
        <f t="shared" si="9"/>
        <v>1-2-1</v>
      </c>
      <c r="I74" s="31" t="str">
        <f t="shared" si="10"/>
        <v>1-2-103</v>
      </c>
      <c r="J74" s="31" t="str">
        <f t="shared" si="11"/>
        <v>1-2-10304</v>
      </c>
      <c r="K74" s="32" t="str">
        <f t="shared" si="12"/>
        <v>1-2-10304</v>
      </c>
      <c r="L74" s="33" t="str">
        <f t="shared" si="13"/>
        <v>1-2-10304</v>
      </c>
    </row>
    <row r="75" spans="1:12" x14ac:dyDescent="0.25">
      <c r="A75" s="26" t="s">
        <v>967</v>
      </c>
      <c r="B75" s="26" t="s">
        <v>743</v>
      </c>
      <c r="C75" s="26"/>
      <c r="D75" s="26" t="s">
        <v>1364</v>
      </c>
      <c r="E75" s="26"/>
      <c r="F75" s="27" t="str">
        <f t="shared" si="7"/>
        <v>1</v>
      </c>
      <c r="G75" s="27" t="str">
        <f t="shared" si="8"/>
        <v>1-2</v>
      </c>
      <c r="H75" s="27" t="str">
        <f t="shared" si="9"/>
        <v>1-2-1</v>
      </c>
      <c r="I75" s="27" t="str">
        <f t="shared" si="10"/>
        <v>1-2-104</v>
      </c>
      <c r="J75" s="27" t="str">
        <f t="shared" si="11"/>
        <v>1-2-104</v>
      </c>
      <c r="K75" s="28" t="str">
        <f t="shared" si="12"/>
        <v>1-2-104</v>
      </c>
      <c r="L75" s="29" t="str">
        <f t="shared" si="13"/>
        <v>1-2-104</v>
      </c>
    </row>
    <row r="76" spans="1:12" x14ac:dyDescent="0.25">
      <c r="A76" s="30" t="s">
        <v>968</v>
      </c>
      <c r="B76" s="30" t="s">
        <v>969</v>
      </c>
      <c r="C76" s="30" t="s">
        <v>1274</v>
      </c>
      <c r="D76" s="30" t="s">
        <v>1364</v>
      </c>
      <c r="E76" s="30" t="s">
        <v>1241</v>
      </c>
      <c r="F76" s="31" t="str">
        <f t="shared" si="7"/>
        <v>1</v>
      </c>
      <c r="G76" s="31" t="str">
        <f t="shared" si="8"/>
        <v>1-2</v>
      </c>
      <c r="H76" s="31" t="str">
        <f t="shared" si="9"/>
        <v>1-2-1</v>
      </c>
      <c r="I76" s="31" t="str">
        <f t="shared" si="10"/>
        <v>1-2-104</v>
      </c>
      <c r="J76" s="31" t="str">
        <f t="shared" si="11"/>
        <v>1-2-10401</v>
      </c>
      <c r="K76" s="32" t="str">
        <f t="shared" si="12"/>
        <v>1-2-10401</v>
      </c>
      <c r="L76" s="33" t="str">
        <f t="shared" si="13"/>
        <v>1-2-10401</v>
      </c>
    </row>
    <row r="77" spans="1:12" x14ac:dyDescent="0.25">
      <c r="A77" s="30" t="s">
        <v>970</v>
      </c>
      <c r="B77" s="30" t="s">
        <v>971</v>
      </c>
      <c r="C77" s="30" t="s">
        <v>1274</v>
      </c>
      <c r="D77" s="30" t="s">
        <v>1364</v>
      </c>
      <c r="E77" s="30" t="s">
        <v>1241</v>
      </c>
      <c r="F77" s="31" t="str">
        <f t="shared" si="7"/>
        <v>1</v>
      </c>
      <c r="G77" s="31" t="str">
        <f t="shared" si="8"/>
        <v>1-2</v>
      </c>
      <c r="H77" s="31" t="str">
        <f t="shared" si="9"/>
        <v>1-2-1</v>
      </c>
      <c r="I77" s="31" t="str">
        <f t="shared" si="10"/>
        <v>1-2-104</v>
      </c>
      <c r="J77" s="31" t="str">
        <f t="shared" si="11"/>
        <v>1-2-10402</v>
      </c>
      <c r="K77" s="32" t="str">
        <f t="shared" si="12"/>
        <v>1-2-10402</v>
      </c>
      <c r="L77" s="33" t="str">
        <f t="shared" si="13"/>
        <v>1-2-10402</v>
      </c>
    </row>
    <row r="78" spans="1:12" x14ac:dyDescent="0.25">
      <c r="A78" s="30" t="s">
        <v>972</v>
      </c>
      <c r="B78" s="30" t="s">
        <v>973</v>
      </c>
      <c r="C78" s="30" t="s">
        <v>1274</v>
      </c>
      <c r="D78" s="30" t="s">
        <v>1364</v>
      </c>
      <c r="E78" s="30" t="s">
        <v>1241</v>
      </c>
      <c r="F78" s="31" t="str">
        <f t="shared" si="7"/>
        <v>1</v>
      </c>
      <c r="G78" s="31" t="str">
        <f t="shared" si="8"/>
        <v>1-2</v>
      </c>
      <c r="H78" s="31" t="str">
        <f t="shared" si="9"/>
        <v>1-2-1</v>
      </c>
      <c r="I78" s="31" t="str">
        <f t="shared" si="10"/>
        <v>1-2-104</v>
      </c>
      <c r="J78" s="31" t="str">
        <f t="shared" si="11"/>
        <v>1-2-10403</v>
      </c>
      <c r="K78" s="32" t="str">
        <f t="shared" si="12"/>
        <v>1-2-10403</v>
      </c>
      <c r="L78" s="33" t="str">
        <f t="shared" si="13"/>
        <v>1-2-10403</v>
      </c>
    </row>
    <row r="79" spans="1:12" x14ac:dyDescent="0.25">
      <c r="A79" s="26" t="s">
        <v>976</v>
      </c>
      <c r="B79" s="26" t="s">
        <v>354</v>
      </c>
      <c r="C79" s="26"/>
      <c r="D79" s="26" t="s">
        <v>1364</v>
      </c>
      <c r="E79" s="26"/>
      <c r="F79" s="27" t="str">
        <f t="shared" si="7"/>
        <v>1</v>
      </c>
      <c r="G79" s="27" t="str">
        <f t="shared" si="8"/>
        <v>1-2</v>
      </c>
      <c r="H79" s="27" t="str">
        <f t="shared" si="9"/>
        <v>1-2-1</v>
      </c>
      <c r="I79" s="27" t="str">
        <f t="shared" si="10"/>
        <v>1-2-105</v>
      </c>
      <c r="J79" s="27" t="str">
        <f t="shared" si="11"/>
        <v>1-2-105</v>
      </c>
      <c r="K79" s="28" t="str">
        <f t="shared" si="12"/>
        <v>1-2-105</v>
      </c>
      <c r="L79" s="29" t="str">
        <f t="shared" si="13"/>
        <v>1-2-105</v>
      </c>
    </row>
    <row r="80" spans="1:12" x14ac:dyDescent="0.25">
      <c r="A80" s="30" t="s">
        <v>977</v>
      </c>
      <c r="B80" s="30" t="s">
        <v>978</v>
      </c>
      <c r="C80" s="30" t="s">
        <v>1274</v>
      </c>
      <c r="D80" s="30" t="s">
        <v>1364</v>
      </c>
      <c r="E80" s="30" t="s">
        <v>1241</v>
      </c>
      <c r="F80" s="31" t="str">
        <f t="shared" si="7"/>
        <v>1</v>
      </c>
      <c r="G80" s="31" t="str">
        <f t="shared" si="8"/>
        <v>1-2</v>
      </c>
      <c r="H80" s="31" t="str">
        <f t="shared" si="9"/>
        <v>1-2-1</v>
      </c>
      <c r="I80" s="31" t="str">
        <f t="shared" si="10"/>
        <v>1-2-105</v>
      </c>
      <c r="J80" s="31" t="str">
        <f t="shared" si="11"/>
        <v>1-2-10501</v>
      </c>
      <c r="K80" s="32" t="str">
        <f t="shared" si="12"/>
        <v>1-2-10501</v>
      </c>
      <c r="L80" s="33" t="str">
        <f t="shared" si="13"/>
        <v>1-2-10501</v>
      </c>
    </row>
    <row r="81" spans="1:12" x14ac:dyDescent="0.25">
      <c r="A81" s="30" t="s">
        <v>983</v>
      </c>
      <c r="B81" s="30" t="s">
        <v>687</v>
      </c>
      <c r="C81" s="30" t="s">
        <v>1274</v>
      </c>
      <c r="D81" s="30" t="s">
        <v>1364</v>
      </c>
      <c r="E81" s="30" t="s">
        <v>1241</v>
      </c>
      <c r="F81" s="31" t="str">
        <f t="shared" si="7"/>
        <v>1</v>
      </c>
      <c r="G81" s="31" t="str">
        <f t="shared" si="8"/>
        <v>1-2</v>
      </c>
      <c r="H81" s="31" t="str">
        <f t="shared" si="9"/>
        <v>1-2-1</v>
      </c>
      <c r="I81" s="31" t="str">
        <f t="shared" si="10"/>
        <v>1-2-105</v>
      </c>
      <c r="J81" s="31" t="str">
        <f t="shared" si="11"/>
        <v>1-2-10502</v>
      </c>
      <c r="K81" s="32" t="str">
        <f t="shared" si="12"/>
        <v>1-2-10502</v>
      </c>
      <c r="L81" s="33" t="str">
        <f t="shared" si="13"/>
        <v>1-2-10502</v>
      </c>
    </row>
    <row r="82" spans="1:12" x14ac:dyDescent="0.25">
      <c r="A82" s="30" t="s">
        <v>979</v>
      </c>
      <c r="B82" s="30" t="s">
        <v>980</v>
      </c>
      <c r="C82" s="30" t="s">
        <v>1274</v>
      </c>
      <c r="D82" s="30" t="s">
        <v>1364</v>
      </c>
      <c r="E82" s="30" t="s">
        <v>1241</v>
      </c>
      <c r="F82" s="31" t="str">
        <f t="shared" si="7"/>
        <v>1</v>
      </c>
      <c r="G82" s="31" t="str">
        <f t="shared" si="8"/>
        <v>1-2</v>
      </c>
      <c r="H82" s="31" t="str">
        <f t="shared" si="9"/>
        <v>1-2-1</v>
      </c>
      <c r="I82" s="31" t="str">
        <f t="shared" si="10"/>
        <v>1-2-105</v>
      </c>
      <c r="J82" s="31" t="str">
        <f t="shared" si="11"/>
        <v>1-2-10503</v>
      </c>
      <c r="K82" s="32" t="str">
        <f t="shared" si="12"/>
        <v>1-2-10503</v>
      </c>
      <c r="L82" s="33" t="str">
        <f t="shared" si="13"/>
        <v>1-2-10503</v>
      </c>
    </row>
    <row r="83" spans="1:12" x14ac:dyDescent="0.25">
      <c r="A83" s="30" t="s">
        <v>981</v>
      </c>
      <c r="B83" s="30" t="s">
        <v>982</v>
      </c>
      <c r="C83" s="30" t="s">
        <v>1274</v>
      </c>
      <c r="D83" s="30" t="s">
        <v>1364</v>
      </c>
      <c r="E83" s="30" t="s">
        <v>1241</v>
      </c>
      <c r="F83" s="31" t="str">
        <f t="shared" si="7"/>
        <v>1</v>
      </c>
      <c r="G83" s="31" t="str">
        <f t="shared" si="8"/>
        <v>1-2</v>
      </c>
      <c r="H83" s="31" t="str">
        <f t="shared" si="9"/>
        <v>1-2-1</v>
      </c>
      <c r="I83" s="31" t="str">
        <f t="shared" si="10"/>
        <v>1-2-105</v>
      </c>
      <c r="J83" s="31" t="str">
        <f t="shared" si="11"/>
        <v>1-2-10504</v>
      </c>
      <c r="K83" s="32" t="str">
        <f t="shared" si="12"/>
        <v>1-2-10504</v>
      </c>
      <c r="L83" s="33" t="str">
        <f t="shared" si="13"/>
        <v>1-2-10504</v>
      </c>
    </row>
    <row r="84" spans="1:12" x14ac:dyDescent="0.25">
      <c r="A84" s="26" t="s">
        <v>984</v>
      </c>
      <c r="B84" s="26" t="s">
        <v>355</v>
      </c>
      <c r="C84" s="26"/>
      <c r="D84" s="26" t="s">
        <v>1364</v>
      </c>
      <c r="E84" s="26"/>
      <c r="F84" s="27" t="str">
        <f t="shared" si="7"/>
        <v>1</v>
      </c>
      <c r="G84" s="27" t="str">
        <f t="shared" si="8"/>
        <v>1-2</v>
      </c>
      <c r="H84" s="27" t="str">
        <f t="shared" si="9"/>
        <v>1-2-1</v>
      </c>
      <c r="I84" s="27" t="str">
        <f t="shared" si="10"/>
        <v>1-2-106</v>
      </c>
      <c r="J84" s="27" t="str">
        <f t="shared" si="11"/>
        <v>1-2-106</v>
      </c>
      <c r="K84" s="28" t="str">
        <f t="shared" si="12"/>
        <v>1-2-106</v>
      </c>
      <c r="L84" s="29" t="str">
        <f t="shared" si="13"/>
        <v>1-2-106</v>
      </c>
    </row>
    <row r="85" spans="1:12" x14ac:dyDescent="0.25">
      <c r="A85" s="30" t="s">
        <v>1366</v>
      </c>
      <c r="B85" s="30" t="s">
        <v>1367</v>
      </c>
      <c r="C85" s="30" t="s">
        <v>1274</v>
      </c>
      <c r="D85" s="30" t="s">
        <v>1364</v>
      </c>
      <c r="E85" s="30" t="s">
        <v>1241</v>
      </c>
      <c r="F85" s="31" t="str">
        <f t="shared" si="7"/>
        <v>1</v>
      </c>
      <c r="G85" s="31" t="str">
        <f t="shared" si="8"/>
        <v>1-2</v>
      </c>
      <c r="H85" s="31" t="str">
        <f t="shared" si="9"/>
        <v>1-2-1</v>
      </c>
      <c r="I85" s="31" t="str">
        <f t="shared" si="10"/>
        <v>1-2-106</v>
      </c>
      <c r="J85" s="31" t="str">
        <f t="shared" si="11"/>
        <v>1-2-10601</v>
      </c>
      <c r="K85" s="32" t="str">
        <f t="shared" si="12"/>
        <v>1-2-10601</v>
      </c>
      <c r="L85" s="33" t="str">
        <f t="shared" si="13"/>
        <v>1-2-10601</v>
      </c>
    </row>
    <row r="86" spans="1:12" x14ac:dyDescent="0.25">
      <c r="A86" s="30" t="s">
        <v>985</v>
      </c>
      <c r="B86" s="30" t="s">
        <v>688</v>
      </c>
      <c r="C86" s="30" t="s">
        <v>1274</v>
      </c>
      <c r="D86" s="30" t="s">
        <v>1364</v>
      </c>
      <c r="E86" s="30" t="s">
        <v>1241</v>
      </c>
      <c r="F86" s="31" t="str">
        <f t="shared" si="7"/>
        <v>1</v>
      </c>
      <c r="G86" s="31" t="str">
        <f t="shared" si="8"/>
        <v>1-2</v>
      </c>
      <c r="H86" s="31" t="str">
        <f t="shared" si="9"/>
        <v>1-2-1</v>
      </c>
      <c r="I86" s="31" t="str">
        <f t="shared" si="10"/>
        <v>1-2-106</v>
      </c>
      <c r="J86" s="31" t="str">
        <f t="shared" si="11"/>
        <v>1-2-10602</v>
      </c>
      <c r="K86" s="32" t="str">
        <f t="shared" si="12"/>
        <v>1-2-10602</v>
      </c>
      <c r="L86" s="33" t="str">
        <f t="shared" si="13"/>
        <v>1-2-10602</v>
      </c>
    </row>
    <row r="87" spans="1:12" x14ac:dyDescent="0.25">
      <c r="A87" s="30" t="s">
        <v>986</v>
      </c>
      <c r="B87" s="30" t="s">
        <v>689</v>
      </c>
      <c r="C87" s="30" t="s">
        <v>1274</v>
      </c>
      <c r="D87" s="30" t="s">
        <v>1364</v>
      </c>
      <c r="E87" s="30" t="s">
        <v>1241</v>
      </c>
      <c r="F87" s="31" t="str">
        <f t="shared" si="7"/>
        <v>1</v>
      </c>
      <c r="G87" s="31" t="str">
        <f t="shared" si="8"/>
        <v>1-2</v>
      </c>
      <c r="H87" s="31" t="str">
        <f t="shared" si="9"/>
        <v>1-2-1</v>
      </c>
      <c r="I87" s="31" t="str">
        <f t="shared" si="10"/>
        <v>1-2-106</v>
      </c>
      <c r="J87" s="31" t="str">
        <f t="shared" si="11"/>
        <v>1-2-10603</v>
      </c>
      <c r="K87" s="32" t="str">
        <f t="shared" si="12"/>
        <v>1-2-10603</v>
      </c>
      <c r="L87" s="33" t="str">
        <f t="shared" si="13"/>
        <v>1-2-10603</v>
      </c>
    </row>
    <row r="88" spans="1:12" x14ac:dyDescent="0.25">
      <c r="A88" s="30" t="s">
        <v>987</v>
      </c>
      <c r="B88" s="30" t="s">
        <v>988</v>
      </c>
      <c r="C88" s="30" t="s">
        <v>1274</v>
      </c>
      <c r="D88" s="30" t="s">
        <v>1364</v>
      </c>
      <c r="E88" s="30" t="s">
        <v>1241</v>
      </c>
      <c r="F88" s="31" t="str">
        <f t="shared" si="7"/>
        <v>1</v>
      </c>
      <c r="G88" s="31" t="str">
        <f t="shared" si="8"/>
        <v>1-2</v>
      </c>
      <c r="H88" s="31" t="str">
        <f t="shared" si="9"/>
        <v>1-2-1</v>
      </c>
      <c r="I88" s="31" t="str">
        <f t="shared" si="10"/>
        <v>1-2-106</v>
      </c>
      <c r="J88" s="31" t="str">
        <f t="shared" si="11"/>
        <v>1-2-10604</v>
      </c>
      <c r="K88" s="32" t="str">
        <f t="shared" si="12"/>
        <v>1-2-10604</v>
      </c>
      <c r="L88" s="33" t="str">
        <f t="shared" si="13"/>
        <v>1-2-10604</v>
      </c>
    </row>
    <row r="89" spans="1:12" x14ac:dyDescent="0.25">
      <c r="A89" s="30" t="s">
        <v>989</v>
      </c>
      <c r="B89" s="30" t="s">
        <v>990</v>
      </c>
      <c r="C89" s="30" t="s">
        <v>1274</v>
      </c>
      <c r="D89" s="30" t="s">
        <v>1364</v>
      </c>
      <c r="E89" s="30" t="s">
        <v>1241</v>
      </c>
      <c r="F89" s="31" t="str">
        <f t="shared" si="7"/>
        <v>1</v>
      </c>
      <c r="G89" s="31" t="str">
        <f t="shared" si="8"/>
        <v>1-2</v>
      </c>
      <c r="H89" s="31" t="str">
        <f t="shared" si="9"/>
        <v>1-2-1</v>
      </c>
      <c r="I89" s="31" t="str">
        <f t="shared" si="10"/>
        <v>1-2-106</v>
      </c>
      <c r="J89" s="31" t="str">
        <f t="shared" si="11"/>
        <v>1-2-10605</v>
      </c>
      <c r="K89" s="32" t="str">
        <f t="shared" si="12"/>
        <v>1-2-10605</v>
      </c>
      <c r="L89" s="33" t="str">
        <f t="shared" si="13"/>
        <v>1-2-10605</v>
      </c>
    </row>
    <row r="90" spans="1:12" x14ac:dyDescent="0.25">
      <c r="A90" s="30" t="s">
        <v>991</v>
      </c>
      <c r="B90" s="30" t="s">
        <v>992</v>
      </c>
      <c r="C90" s="30" t="s">
        <v>1274</v>
      </c>
      <c r="D90" s="30" t="s">
        <v>1364</v>
      </c>
      <c r="E90" s="30" t="s">
        <v>1241</v>
      </c>
      <c r="F90" s="31" t="str">
        <f t="shared" si="7"/>
        <v>1</v>
      </c>
      <c r="G90" s="31" t="str">
        <f t="shared" si="8"/>
        <v>1-2</v>
      </c>
      <c r="H90" s="31" t="str">
        <f t="shared" si="9"/>
        <v>1-2-1</v>
      </c>
      <c r="I90" s="31" t="str">
        <f t="shared" si="10"/>
        <v>1-2-106</v>
      </c>
      <c r="J90" s="31" t="str">
        <f t="shared" si="11"/>
        <v>1-2-10606</v>
      </c>
      <c r="K90" s="32" t="str">
        <f t="shared" si="12"/>
        <v>1-2-10606</v>
      </c>
      <c r="L90" s="33" t="str">
        <f t="shared" si="13"/>
        <v>1-2-10606</v>
      </c>
    </row>
    <row r="91" spans="1:12" x14ac:dyDescent="0.25">
      <c r="A91" s="30" t="s">
        <v>993</v>
      </c>
      <c r="B91" s="30" t="s">
        <v>1368</v>
      </c>
      <c r="C91" s="30" t="s">
        <v>1274</v>
      </c>
      <c r="D91" s="30" t="s">
        <v>1364</v>
      </c>
      <c r="E91" s="30" t="s">
        <v>1241</v>
      </c>
      <c r="F91" s="31" t="str">
        <f t="shared" si="7"/>
        <v>1</v>
      </c>
      <c r="G91" s="31" t="str">
        <f t="shared" si="8"/>
        <v>1-2</v>
      </c>
      <c r="H91" s="31" t="str">
        <f t="shared" si="9"/>
        <v>1-2-1</v>
      </c>
      <c r="I91" s="31" t="str">
        <f t="shared" si="10"/>
        <v>1-2-106</v>
      </c>
      <c r="J91" s="31" t="str">
        <f t="shared" si="11"/>
        <v>1-2-10607</v>
      </c>
      <c r="K91" s="32" t="str">
        <f t="shared" si="12"/>
        <v>1-2-10607</v>
      </c>
      <c r="L91" s="33" t="str">
        <f t="shared" si="13"/>
        <v>1-2-10607</v>
      </c>
    </row>
    <row r="92" spans="1:12" x14ac:dyDescent="0.25">
      <c r="A92" s="30" t="s">
        <v>1000</v>
      </c>
      <c r="B92" s="30" t="s">
        <v>744</v>
      </c>
      <c r="C92" s="30" t="s">
        <v>1274</v>
      </c>
      <c r="D92" s="30" t="s">
        <v>1364</v>
      </c>
      <c r="E92" s="30" t="s">
        <v>1241</v>
      </c>
      <c r="F92" s="31" t="str">
        <f t="shared" si="7"/>
        <v>1</v>
      </c>
      <c r="G92" s="31" t="str">
        <f t="shared" si="8"/>
        <v>1-2</v>
      </c>
      <c r="H92" s="31" t="str">
        <f t="shared" si="9"/>
        <v>1-2-1</v>
      </c>
      <c r="I92" s="31" t="str">
        <f t="shared" si="10"/>
        <v>1-2-106</v>
      </c>
      <c r="J92" s="31" t="str">
        <f t="shared" si="11"/>
        <v>1-2-10608</v>
      </c>
      <c r="K92" s="32" t="str">
        <f t="shared" si="12"/>
        <v>1-2-10608</v>
      </c>
      <c r="L92" s="33" t="str">
        <f t="shared" si="13"/>
        <v>1-2-10608</v>
      </c>
    </row>
    <row r="93" spans="1:12" x14ac:dyDescent="0.25">
      <c r="A93" s="30" t="s">
        <v>1001</v>
      </c>
      <c r="B93" s="30" t="s">
        <v>745</v>
      </c>
      <c r="C93" s="30" t="s">
        <v>1274</v>
      </c>
      <c r="D93" s="30" t="s">
        <v>1364</v>
      </c>
      <c r="E93" s="30" t="s">
        <v>1241</v>
      </c>
      <c r="F93" s="31" t="str">
        <f t="shared" si="7"/>
        <v>1</v>
      </c>
      <c r="G93" s="31" t="str">
        <f t="shared" si="8"/>
        <v>1-2</v>
      </c>
      <c r="H93" s="31" t="str">
        <f t="shared" si="9"/>
        <v>1-2-1</v>
      </c>
      <c r="I93" s="31" t="str">
        <f t="shared" si="10"/>
        <v>1-2-106</v>
      </c>
      <c r="J93" s="31" t="str">
        <f t="shared" si="11"/>
        <v>1-2-10609</v>
      </c>
      <c r="K93" s="32" t="str">
        <f t="shared" si="12"/>
        <v>1-2-10609</v>
      </c>
      <c r="L93" s="33" t="str">
        <f t="shared" si="13"/>
        <v>1-2-10609</v>
      </c>
    </row>
    <row r="94" spans="1:12" x14ac:dyDescent="0.25">
      <c r="A94" s="30" t="s">
        <v>1369</v>
      </c>
      <c r="B94" s="30" t="s">
        <v>1370</v>
      </c>
      <c r="C94" s="30" t="s">
        <v>1274</v>
      </c>
      <c r="D94" s="30" t="s">
        <v>1364</v>
      </c>
      <c r="E94" s="30" t="s">
        <v>1241</v>
      </c>
      <c r="F94" s="31" t="str">
        <f t="shared" si="7"/>
        <v>1</v>
      </c>
      <c r="G94" s="31" t="str">
        <f t="shared" si="8"/>
        <v>1-2</v>
      </c>
      <c r="H94" s="31" t="str">
        <f t="shared" si="9"/>
        <v>1-2-1</v>
      </c>
      <c r="I94" s="31" t="str">
        <f t="shared" si="10"/>
        <v>1-2-106</v>
      </c>
      <c r="J94" s="31" t="str">
        <f t="shared" si="11"/>
        <v>1-2-10610</v>
      </c>
      <c r="K94" s="32" t="str">
        <f t="shared" si="12"/>
        <v>1-2-10610</v>
      </c>
      <c r="L94" s="33" t="str">
        <f t="shared" si="13"/>
        <v>1-2-10610</v>
      </c>
    </row>
    <row r="95" spans="1:12" x14ac:dyDescent="0.25">
      <c r="A95" s="30" t="s">
        <v>1371</v>
      </c>
      <c r="B95" s="30" t="s">
        <v>1372</v>
      </c>
      <c r="C95" s="30" t="s">
        <v>1274</v>
      </c>
      <c r="D95" s="30" t="s">
        <v>1364</v>
      </c>
      <c r="E95" s="30" t="s">
        <v>1241</v>
      </c>
      <c r="F95" s="31" t="str">
        <f t="shared" si="7"/>
        <v>1</v>
      </c>
      <c r="G95" s="31" t="str">
        <f t="shared" si="8"/>
        <v>1-2</v>
      </c>
      <c r="H95" s="31" t="str">
        <f t="shared" si="9"/>
        <v>1-2-1</v>
      </c>
      <c r="I95" s="31" t="str">
        <f t="shared" si="10"/>
        <v>1-2-106</v>
      </c>
      <c r="J95" s="31" t="str">
        <f t="shared" si="11"/>
        <v>1-2-10611</v>
      </c>
      <c r="K95" s="32" t="str">
        <f t="shared" si="12"/>
        <v>1-2-10611</v>
      </c>
      <c r="L95" s="33" t="str">
        <f t="shared" si="13"/>
        <v>1-2-10611</v>
      </c>
    </row>
    <row r="96" spans="1:12" x14ac:dyDescent="0.25">
      <c r="A96" s="30" t="s">
        <v>996</v>
      </c>
      <c r="B96" s="30" t="s">
        <v>997</v>
      </c>
      <c r="C96" s="30" t="s">
        <v>1274</v>
      </c>
      <c r="D96" s="30" t="s">
        <v>1364</v>
      </c>
      <c r="E96" s="30" t="s">
        <v>1241</v>
      </c>
      <c r="F96" s="31" t="str">
        <f t="shared" si="7"/>
        <v>1</v>
      </c>
      <c r="G96" s="31" t="str">
        <f t="shared" si="8"/>
        <v>1-2</v>
      </c>
      <c r="H96" s="31" t="str">
        <f t="shared" si="9"/>
        <v>1-2-1</v>
      </c>
      <c r="I96" s="31" t="str">
        <f t="shared" si="10"/>
        <v>1-2-106</v>
      </c>
      <c r="J96" s="31" t="str">
        <f t="shared" si="11"/>
        <v>1-2-10612</v>
      </c>
      <c r="K96" s="32" t="str">
        <f t="shared" si="12"/>
        <v>1-2-10612</v>
      </c>
      <c r="L96" s="33" t="str">
        <f t="shared" si="13"/>
        <v>1-2-10612</v>
      </c>
    </row>
    <row r="97" spans="1:12" x14ac:dyDescent="0.25">
      <c r="A97" s="30" t="s">
        <v>998</v>
      </c>
      <c r="B97" s="30" t="s">
        <v>999</v>
      </c>
      <c r="C97" s="30" t="s">
        <v>1274</v>
      </c>
      <c r="D97" s="30" t="s">
        <v>1364</v>
      </c>
      <c r="E97" s="30" t="s">
        <v>1241</v>
      </c>
      <c r="F97" s="31" t="str">
        <f t="shared" si="7"/>
        <v>1</v>
      </c>
      <c r="G97" s="31" t="str">
        <f t="shared" si="8"/>
        <v>1-2</v>
      </c>
      <c r="H97" s="31" t="str">
        <f t="shared" si="9"/>
        <v>1-2-1</v>
      </c>
      <c r="I97" s="31" t="str">
        <f t="shared" si="10"/>
        <v>1-2-106</v>
      </c>
      <c r="J97" s="31" t="str">
        <f t="shared" si="11"/>
        <v>1-2-10613</v>
      </c>
      <c r="K97" s="32" t="str">
        <f t="shared" si="12"/>
        <v>1-2-10613</v>
      </c>
      <c r="L97" s="33" t="str">
        <f t="shared" si="13"/>
        <v>1-2-10613</v>
      </c>
    </row>
    <row r="98" spans="1:12" x14ac:dyDescent="0.25">
      <c r="A98" s="26" t="s">
        <v>1002</v>
      </c>
      <c r="B98" s="26" t="s">
        <v>133</v>
      </c>
      <c r="C98" s="26"/>
      <c r="D98" s="26" t="s">
        <v>1364</v>
      </c>
      <c r="E98" s="26"/>
      <c r="F98" s="27" t="str">
        <f t="shared" si="7"/>
        <v>1</v>
      </c>
      <c r="G98" s="27" t="str">
        <f t="shared" si="8"/>
        <v>1-2</v>
      </c>
      <c r="H98" s="27" t="str">
        <f t="shared" si="9"/>
        <v>1-2-1</v>
      </c>
      <c r="I98" s="27" t="str">
        <f t="shared" si="10"/>
        <v>1-2-108</v>
      </c>
      <c r="J98" s="27" t="str">
        <f t="shared" si="11"/>
        <v>1-2-108</v>
      </c>
      <c r="K98" s="28" t="str">
        <f t="shared" si="12"/>
        <v>1-2-108</v>
      </c>
      <c r="L98" s="29" t="str">
        <f t="shared" si="13"/>
        <v>1-2-108</v>
      </c>
    </row>
    <row r="99" spans="1:12" x14ac:dyDescent="0.25">
      <c r="A99" s="30" t="s">
        <v>1003</v>
      </c>
      <c r="B99" s="30" t="s">
        <v>1004</v>
      </c>
      <c r="C99" s="30" t="s">
        <v>1274</v>
      </c>
      <c r="D99" s="30" t="s">
        <v>1364</v>
      </c>
      <c r="E99" s="30" t="s">
        <v>1241</v>
      </c>
      <c r="F99" s="31" t="str">
        <f t="shared" si="7"/>
        <v>1</v>
      </c>
      <c r="G99" s="31" t="str">
        <f t="shared" si="8"/>
        <v>1-2</v>
      </c>
      <c r="H99" s="31" t="str">
        <f t="shared" si="9"/>
        <v>1-2-1</v>
      </c>
      <c r="I99" s="31" t="str">
        <f t="shared" si="10"/>
        <v>1-2-108</v>
      </c>
      <c r="J99" s="31" t="str">
        <f t="shared" si="11"/>
        <v>1-2-10801</v>
      </c>
      <c r="K99" s="32" t="str">
        <f t="shared" si="12"/>
        <v>1-2-10801</v>
      </c>
      <c r="L99" s="33" t="str">
        <f t="shared" si="13"/>
        <v>1-2-10801</v>
      </c>
    </row>
    <row r="100" spans="1:12" x14ac:dyDescent="0.25">
      <c r="A100" s="30" t="s">
        <v>1005</v>
      </c>
      <c r="B100" s="30" t="s">
        <v>690</v>
      </c>
      <c r="C100" s="30" t="s">
        <v>1274</v>
      </c>
      <c r="D100" s="30" t="s">
        <v>1364</v>
      </c>
      <c r="E100" s="30" t="s">
        <v>1241</v>
      </c>
      <c r="F100" s="31" t="str">
        <f t="shared" si="7"/>
        <v>1</v>
      </c>
      <c r="G100" s="31" t="str">
        <f t="shared" si="8"/>
        <v>1-2</v>
      </c>
      <c r="H100" s="31" t="str">
        <f t="shared" si="9"/>
        <v>1-2-1</v>
      </c>
      <c r="I100" s="31" t="str">
        <f t="shared" si="10"/>
        <v>1-2-108</v>
      </c>
      <c r="J100" s="31" t="str">
        <f t="shared" si="11"/>
        <v>1-2-10802</v>
      </c>
      <c r="K100" s="32" t="str">
        <f t="shared" si="12"/>
        <v>1-2-10802</v>
      </c>
      <c r="L100" s="33" t="str">
        <f t="shared" si="13"/>
        <v>1-2-10802</v>
      </c>
    </row>
    <row r="101" spans="1:12" x14ac:dyDescent="0.25">
      <c r="A101" s="30" t="s">
        <v>1006</v>
      </c>
      <c r="B101" s="30" t="s">
        <v>1007</v>
      </c>
      <c r="C101" s="30" t="s">
        <v>1274</v>
      </c>
      <c r="D101" s="30" t="s">
        <v>1364</v>
      </c>
      <c r="E101" s="30" t="s">
        <v>1241</v>
      </c>
      <c r="F101" s="31" t="str">
        <f t="shared" si="7"/>
        <v>1</v>
      </c>
      <c r="G101" s="31" t="str">
        <f t="shared" si="8"/>
        <v>1-2</v>
      </c>
      <c r="H101" s="31" t="str">
        <f t="shared" si="9"/>
        <v>1-2-1</v>
      </c>
      <c r="I101" s="31" t="str">
        <f t="shared" si="10"/>
        <v>1-2-108</v>
      </c>
      <c r="J101" s="31" t="str">
        <f t="shared" si="11"/>
        <v>1-2-10803</v>
      </c>
      <c r="K101" s="32" t="str">
        <f t="shared" si="12"/>
        <v>1-2-10803</v>
      </c>
      <c r="L101" s="33" t="str">
        <f t="shared" si="13"/>
        <v>1-2-10803</v>
      </c>
    </row>
    <row r="102" spans="1:12" x14ac:dyDescent="0.25">
      <c r="A102" s="30" t="s">
        <v>1008</v>
      </c>
      <c r="B102" s="30" t="s">
        <v>1373</v>
      </c>
      <c r="C102" s="30" t="s">
        <v>1274</v>
      </c>
      <c r="D102" s="30" t="s">
        <v>1364</v>
      </c>
      <c r="E102" s="30" t="s">
        <v>1241</v>
      </c>
      <c r="F102" s="31" t="str">
        <f t="shared" si="7"/>
        <v>1</v>
      </c>
      <c r="G102" s="31" t="str">
        <f t="shared" si="8"/>
        <v>1-2</v>
      </c>
      <c r="H102" s="31" t="str">
        <f t="shared" si="9"/>
        <v>1-2-1</v>
      </c>
      <c r="I102" s="31" t="str">
        <f t="shared" si="10"/>
        <v>1-2-108</v>
      </c>
      <c r="J102" s="31" t="str">
        <f t="shared" si="11"/>
        <v>1-2-10804</v>
      </c>
      <c r="K102" s="32" t="str">
        <f t="shared" si="12"/>
        <v>1-2-10804</v>
      </c>
      <c r="L102" s="33" t="str">
        <f t="shared" si="13"/>
        <v>1-2-10804</v>
      </c>
    </row>
    <row r="103" spans="1:12" x14ac:dyDescent="0.25">
      <c r="A103" s="30" t="s">
        <v>1010</v>
      </c>
      <c r="B103" s="30" t="s">
        <v>1374</v>
      </c>
      <c r="C103" s="30" t="s">
        <v>1274</v>
      </c>
      <c r="D103" s="30" t="s">
        <v>1364</v>
      </c>
      <c r="E103" s="30" t="s">
        <v>1241</v>
      </c>
      <c r="F103" s="31" t="str">
        <f t="shared" si="7"/>
        <v>1</v>
      </c>
      <c r="G103" s="31" t="str">
        <f t="shared" si="8"/>
        <v>1-2</v>
      </c>
      <c r="H103" s="31" t="str">
        <f t="shared" si="9"/>
        <v>1-2-1</v>
      </c>
      <c r="I103" s="31" t="str">
        <f t="shared" si="10"/>
        <v>1-2-108</v>
      </c>
      <c r="J103" s="31" t="str">
        <f t="shared" si="11"/>
        <v>1-2-10805</v>
      </c>
      <c r="K103" s="32" t="str">
        <f t="shared" si="12"/>
        <v>1-2-10805</v>
      </c>
      <c r="L103" s="33" t="str">
        <f t="shared" si="13"/>
        <v>1-2-10805</v>
      </c>
    </row>
    <row r="104" spans="1:12" x14ac:dyDescent="0.25">
      <c r="A104" s="26" t="s">
        <v>1032</v>
      </c>
      <c r="B104" s="26" t="s">
        <v>362</v>
      </c>
      <c r="C104" s="26"/>
      <c r="D104" s="26" t="s">
        <v>1364</v>
      </c>
      <c r="E104" s="26"/>
      <c r="F104" s="27" t="str">
        <f t="shared" si="7"/>
        <v>1</v>
      </c>
      <c r="G104" s="27" t="str">
        <f t="shared" si="8"/>
        <v>1-2</v>
      </c>
      <c r="H104" s="27" t="str">
        <f t="shared" si="9"/>
        <v>1-2-1</v>
      </c>
      <c r="I104" s="27" t="str">
        <f t="shared" si="10"/>
        <v>1-2-109</v>
      </c>
      <c r="J104" s="27" t="str">
        <f t="shared" si="11"/>
        <v>1-2-109</v>
      </c>
      <c r="K104" s="28" t="str">
        <f t="shared" si="12"/>
        <v>1-2-109</v>
      </c>
      <c r="L104" s="29" t="str">
        <f t="shared" si="13"/>
        <v>1-2-109</v>
      </c>
    </row>
    <row r="105" spans="1:12" ht="14.85" customHeight="1" x14ac:dyDescent="0.25">
      <c r="A105" s="30" t="s">
        <v>1033</v>
      </c>
      <c r="B105" s="30" t="s">
        <v>1034</v>
      </c>
      <c r="C105" s="30" t="s">
        <v>1274</v>
      </c>
      <c r="D105" s="30" t="s">
        <v>1364</v>
      </c>
      <c r="E105" s="30" t="s">
        <v>1241</v>
      </c>
      <c r="F105" s="31" t="str">
        <f t="shared" si="7"/>
        <v>1</v>
      </c>
      <c r="G105" s="31" t="str">
        <f t="shared" si="8"/>
        <v>1-2</v>
      </c>
      <c r="H105" s="31" t="str">
        <f t="shared" si="9"/>
        <v>1-2-1</v>
      </c>
      <c r="I105" s="31" t="str">
        <f t="shared" si="10"/>
        <v>1-2-109</v>
      </c>
      <c r="J105" s="31" t="str">
        <f t="shared" si="11"/>
        <v>1-2-10901</v>
      </c>
      <c r="K105" s="32" t="str">
        <f t="shared" si="12"/>
        <v>1-2-10901</v>
      </c>
      <c r="L105" s="33" t="str">
        <f t="shared" si="13"/>
        <v>1-2-10901</v>
      </c>
    </row>
    <row r="106" spans="1:12" x14ac:dyDescent="0.25">
      <c r="A106" s="30" t="s">
        <v>1035</v>
      </c>
      <c r="B106" s="30" t="s">
        <v>1036</v>
      </c>
      <c r="C106" s="30" t="s">
        <v>1274</v>
      </c>
      <c r="D106" s="30" t="s">
        <v>1364</v>
      </c>
      <c r="E106" s="30" t="s">
        <v>1241</v>
      </c>
      <c r="F106" s="31" t="str">
        <f t="shared" si="7"/>
        <v>1</v>
      </c>
      <c r="G106" s="31" t="str">
        <f t="shared" si="8"/>
        <v>1-2</v>
      </c>
      <c r="H106" s="31" t="str">
        <f t="shared" si="9"/>
        <v>1-2-1</v>
      </c>
      <c r="I106" s="31" t="str">
        <f t="shared" si="10"/>
        <v>1-2-109</v>
      </c>
      <c r="J106" s="31" t="str">
        <f t="shared" si="11"/>
        <v>1-2-10902</v>
      </c>
      <c r="K106" s="32" t="str">
        <f t="shared" si="12"/>
        <v>1-2-10902</v>
      </c>
      <c r="L106" s="33" t="str">
        <f t="shared" si="13"/>
        <v>1-2-10902</v>
      </c>
    </row>
    <row r="107" spans="1:12" x14ac:dyDescent="0.25">
      <c r="A107" s="30" t="s">
        <v>1037</v>
      </c>
      <c r="B107" s="30" t="s">
        <v>1038</v>
      </c>
      <c r="C107" s="30" t="s">
        <v>1274</v>
      </c>
      <c r="D107" s="30" t="s">
        <v>1364</v>
      </c>
      <c r="E107" s="30" t="s">
        <v>1241</v>
      </c>
      <c r="F107" s="31" t="str">
        <f t="shared" si="7"/>
        <v>1</v>
      </c>
      <c r="G107" s="31" t="str">
        <f t="shared" si="8"/>
        <v>1-2</v>
      </c>
      <c r="H107" s="31" t="str">
        <f t="shared" si="9"/>
        <v>1-2-1</v>
      </c>
      <c r="I107" s="31" t="str">
        <f t="shared" si="10"/>
        <v>1-2-109</v>
      </c>
      <c r="J107" s="31" t="str">
        <f t="shared" si="11"/>
        <v>1-2-10903</v>
      </c>
      <c r="K107" s="32" t="str">
        <f t="shared" si="12"/>
        <v>1-2-10903</v>
      </c>
      <c r="L107" s="33" t="str">
        <f t="shared" si="13"/>
        <v>1-2-10903</v>
      </c>
    </row>
    <row r="108" spans="1:12" x14ac:dyDescent="0.25">
      <c r="A108" s="30" t="s">
        <v>1039</v>
      </c>
      <c r="B108" s="30" t="s">
        <v>1040</v>
      </c>
      <c r="C108" s="30" t="s">
        <v>1274</v>
      </c>
      <c r="D108" s="30" t="s">
        <v>1364</v>
      </c>
      <c r="E108" s="30" t="s">
        <v>1241</v>
      </c>
      <c r="F108" s="31" t="str">
        <f t="shared" si="7"/>
        <v>1</v>
      </c>
      <c r="G108" s="31" t="str">
        <f t="shared" si="8"/>
        <v>1-2</v>
      </c>
      <c r="H108" s="31" t="str">
        <f t="shared" si="9"/>
        <v>1-2-1</v>
      </c>
      <c r="I108" s="31" t="str">
        <f t="shared" si="10"/>
        <v>1-2-109</v>
      </c>
      <c r="J108" s="31" t="str">
        <f t="shared" si="11"/>
        <v>1-2-10904</v>
      </c>
      <c r="K108" s="32" t="str">
        <f t="shared" si="12"/>
        <v>1-2-10904</v>
      </c>
      <c r="L108" s="33" t="str">
        <f t="shared" si="13"/>
        <v>1-2-10904</v>
      </c>
    </row>
    <row r="109" spans="1:12" x14ac:dyDescent="0.25">
      <c r="A109" s="30" t="s">
        <v>1041</v>
      </c>
      <c r="B109" s="30" t="s">
        <v>1042</v>
      </c>
      <c r="C109" s="30" t="s">
        <v>1274</v>
      </c>
      <c r="D109" s="30" t="s">
        <v>1364</v>
      </c>
      <c r="E109" s="30" t="s">
        <v>1241</v>
      </c>
      <c r="F109" s="31" t="str">
        <f t="shared" si="7"/>
        <v>1</v>
      </c>
      <c r="G109" s="31" t="str">
        <f t="shared" si="8"/>
        <v>1-2</v>
      </c>
      <c r="H109" s="31" t="str">
        <f t="shared" si="9"/>
        <v>1-2-1</v>
      </c>
      <c r="I109" s="31" t="str">
        <f t="shared" si="10"/>
        <v>1-2-109</v>
      </c>
      <c r="J109" s="31" t="str">
        <f t="shared" si="11"/>
        <v>1-2-10905</v>
      </c>
      <c r="K109" s="32" t="str">
        <f t="shared" si="12"/>
        <v>1-2-10905</v>
      </c>
      <c r="L109" s="33" t="str">
        <f t="shared" si="13"/>
        <v>1-2-10905</v>
      </c>
    </row>
    <row r="110" spans="1:12" x14ac:dyDescent="0.25">
      <c r="A110" s="30" t="s">
        <v>1043</v>
      </c>
      <c r="B110" s="30" t="s">
        <v>1044</v>
      </c>
      <c r="C110" s="30" t="s">
        <v>1274</v>
      </c>
      <c r="D110" s="30" t="s">
        <v>1364</v>
      </c>
      <c r="E110" s="30" t="s">
        <v>1241</v>
      </c>
      <c r="F110" s="31" t="str">
        <f t="shared" si="7"/>
        <v>1</v>
      </c>
      <c r="G110" s="31" t="str">
        <f t="shared" si="8"/>
        <v>1-2</v>
      </c>
      <c r="H110" s="31" t="str">
        <f t="shared" si="9"/>
        <v>1-2-1</v>
      </c>
      <c r="I110" s="31" t="str">
        <f t="shared" si="10"/>
        <v>1-2-109</v>
      </c>
      <c r="J110" s="31" t="str">
        <f t="shared" si="11"/>
        <v>1-2-10906</v>
      </c>
      <c r="K110" s="32" t="str">
        <f t="shared" si="12"/>
        <v>1-2-10906</v>
      </c>
      <c r="L110" s="33" t="str">
        <f t="shared" si="13"/>
        <v>1-2-10906</v>
      </c>
    </row>
    <row r="111" spans="1:12" x14ac:dyDescent="0.25">
      <c r="A111" s="30" t="s">
        <v>1045</v>
      </c>
      <c r="B111" s="30" t="s">
        <v>1046</v>
      </c>
      <c r="C111" s="30" t="s">
        <v>1274</v>
      </c>
      <c r="D111" s="30" t="s">
        <v>1364</v>
      </c>
      <c r="E111" s="30" t="s">
        <v>1241</v>
      </c>
      <c r="F111" s="31" t="str">
        <f t="shared" si="7"/>
        <v>1</v>
      </c>
      <c r="G111" s="31" t="str">
        <f t="shared" si="8"/>
        <v>1-2</v>
      </c>
      <c r="H111" s="31" t="str">
        <f t="shared" si="9"/>
        <v>1-2-1</v>
      </c>
      <c r="I111" s="31" t="str">
        <f t="shared" si="10"/>
        <v>1-2-109</v>
      </c>
      <c r="J111" s="31" t="str">
        <f t="shared" si="11"/>
        <v>1-2-10907</v>
      </c>
      <c r="K111" s="32" t="str">
        <f t="shared" si="12"/>
        <v>1-2-10907</v>
      </c>
      <c r="L111" s="33" t="str">
        <f t="shared" si="13"/>
        <v>1-2-10907</v>
      </c>
    </row>
    <row r="112" spans="1:12" x14ac:dyDescent="0.25">
      <c r="A112" s="26" t="s">
        <v>1013</v>
      </c>
      <c r="B112" s="26" t="s">
        <v>691</v>
      </c>
      <c r="C112" s="26"/>
      <c r="D112" s="26" t="s">
        <v>1364</v>
      </c>
      <c r="E112" s="26"/>
      <c r="F112" s="27" t="str">
        <f t="shared" si="7"/>
        <v>1</v>
      </c>
      <c r="G112" s="27" t="str">
        <f t="shared" si="8"/>
        <v>1-2</v>
      </c>
      <c r="H112" s="27" t="str">
        <f t="shared" si="9"/>
        <v>1-2-1</v>
      </c>
      <c r="I112" s="27" t="str">
        <f t="shared" si="10"/>
        <v>1-2-110</v>
      </c>
      <c r="J112" s="27" t="str">
        <f t="shared" si="11"/>
        <v>1-2-110</v>
      </c>
      <c r="K112" s="28" t="str">
        <f t="shared" si="12"/>
        <v>1-2-110</v>
      </c>
      <c r="L112" s="29" t="str">
        <f t="shared" si="13"/>
        <v>1-2-110</v>
      </c>
    </row>
    <row r="113" spans="1:12" x14ac:dyDescent="0.25">
      <c r="A113" s="30" t="s">
        <v>1375</v>
      </c>
      <c r="B113" s="30" t="s">
        <v>1376</v>
      </c>
      <c r="C113" s="30"/>
      <c r="D113" s="30" t="s">
        <v>1364</v>
      </c>
      <c r="E113" s="30"/>
      <c r="F113" s="31" t="str">
        <f t="shared" si="7"/>
        <v>1</v>
      </c>
      <c r="G113" s="31" t="str">
        <f t="shared" si="8"/>
        <v>1-2</v>
      </c>
      <c r="H113" s="31" t="str">
        <f t="shared" si="9"/>
        <v>1-2-1</v>
      </c>
      <c r="I113" s="31" t="str">
        <f t="shared" si="10"/>
        <v>1-2-110</v>
      </c>
      <c r="J113" s="31" t="str">
        <f t="shared" si="11"/>
        <v>1-2-11001</v>
      </c>
      <c r="K113" s="32" t="str">
        <f t="shared" si="12"/>
        <v>1-2-11001</v>
      </c>
      <c r="L113" s="34" t="s">
        <v>1014</v>
      </c>
    </row>
    <row r="114" spans="1:12" x14ac:dyDescent="0.25">
      <c r="A114" s="30" t="s">
        <v>1377</v>
      </c>
      <c r="B114" s="30" t="s">
        <v>1378</v>
      </c>
      <c r="C114" s="30" t="s">
        <v>1274</v>
      </c>
      <c r="D114" s="30" t="s">
        <v>1364</v>
      </c>
      <c r="E114" s="30" t="s">
        <v>1241</v>
      </c>
      <c r="F114" s="31" t="str">
        <f t="shared" si="7"/>
        <v>1</v>
      </c>
      <c r="G114" s="31" t="str">
        <f t="shared" si="8"/>
        <v>1-2</v>
      </c>
      <c r="H114" s="31" t="str">
        <f t="shared" si="9"/>
        <v>1-2-1</v>
      </c>
      <c r="I114" s="31" t="str">
        <f t="shared" si="10"/>
        <v>1-2-110</v>
      </c>
      <c r="J114" s="31" t="str">
        <f t="shared" si="11"/>
        <v>1-2-11001</v>
      </c>
      <c r="K114" s="32" t="str">
        <f t="shared" si="12"/>
        <v>1-2-1100101</v>
      </c>
      <c r="L114" s="34" t="s">
        <v>1014</v>
      </c>
    </row>
    <row r="115" spans="1:12" x14ac:dyDescent="0.25">
      <c r="A115" s="30" t="s">
        <v>1379</v>
      </c>
      <c r="B115" s="30" t="s">
        <v>1380</v>
      </c>
      <c r="C115" s="30" t="s">
        <v>1274</v>
      </c>
      <c r="D115" s="30" t="s">
        <v>1364</v>
      </c>
      <c r="E115" s="30" t="s">
        <v>1241</v>
      </c>
      <c r="F115" s="31" t="str">
        <f t="shared" si="7"/>
        <v>1</v>
      </c>
      <c r="G115" s="31" t="str">
        <f t="shared" si="8"/>
        <v>1-2</v>
      </c>
      <c r="H115" s="31" t="str">
        <f t="shared" si="9"/>
        <v>1-2-1</v>
      </c>
      <c r="I115" s="31" t="str">
        <f t="shared" si="10"/>
        <v>1-2-110</v>
      </c>
      <c r="J115" s="31" t="str">
        <f t="shared" si="11"/>
        <v>1-2-11001</v>
      </c>
      <c r="K115" s="32" t="str">
        <f t="shared" si="12"/>
        <v>1-2-1100102</v>
      </c>
      <c r="L115" s="34" t="s">
        <v>1014</v>
      </c>
    </row>
    <row r="116" spans="1:12" x14ac:dyDescent="0.25">
      <c r="A116" s="30" t="s">
        <v>1381</v>
      </c>
      <c r="B116" s="30" t="s">
        <v>1382</v>
      </c>
      <c r="C116" s="30" t="s">
        <v>1274</v>
      </c>
      <c r="D116" s="30" t="s">
        <v>1364</v>
      </c>
      <c r="E116" s="30" t="s">
        <v>1241</v>
      </c>
      <c r="F116" s="31" t="str">
        <f t="shared" si="7"/>
        <v>1</v>
      </c>
      <c r="G116" s="31" t="str">
        <f t="shared" si="8"/>
        <v>1-2</v>
      </c>
      <c r="H116" s="31" t="str">
        <f t="shared" si="9"/>
        <v>1-2-1</v>
      </c>
      <c r="I116" s="31" t="str">
        <f t="shared" si="10"/>
        <v>1-2-110</v>
      </c>
      <c r="J116" s="31" t="str">
        <f t="shared" si="11"/>
        <v>1-2-11001</v>
      </c>
      <c r="K116" s="32" t="str">
        <f t="shared" si="12"/>
        <v>1-2-1100103</v>
      </c>
      <c r="L116" s="34" t="s">
        <v>1014</v>
      </c>
    </row>
    <row r="117" spans="1:12" x14ac:dyDescent="0.25">
      <c r="A117" s="30" t="s">
        <v>1383</v>
      </c>
      <c r="B117" s="30" t="s">
        <v>1384</v>
      </c>
      <c r="C117" s="30" t="s">
        <v>1274</v>
      </c>
      <c r="D117" s="30" t="s">
        <v>1364</v>
      </c>
      <c r="E117" s="30" t="s">
        <v>1241</v>
      </c>
      <c r="F117" s="31" t="str">
        <f t="shared" si="7"/>
        <v>1</v>
      </c>
      <c r="G117" s="31" t="str">
        <f t="shared" si="8"/>
        <v>1-2</v>
      </c>
      <c r="H117" s="31" t="str">
        <f t="shared" si="9"/>
        <v>1-2-1</v>
      </c>
      <c r="I117" s="31" t="str">
        <f t="shared" si="10"/>
        <v>1-2-110</v>
      </c>
      <c r="J117" s="31" t="str">
        <f t="shared" si="11"/>
        <v>1-2-11001</v>
      </c>
      <c r="K117" s="32" t="str">
        <f t="shared" si="12"/>
        <v>1-2-1100104</v>
      </c>
      <c r="L117" s="34" t="s">
        <v>1014</v>
      </c>
    </row>
    <row r="118" spans="1:12" x14ac:dyDescent="0.25">
      <c r="A118" s="30" t="s">
        <v>1385</v>
      </c>
      <c r="B118" s="30" t="s">
        <v>1386</v>
      </c>
      <c r="C118" s="30" t="s">
        <v>1274</v>
      </c>
      <c r="D118" s="30" t="s">
        <v>1364</v>
      </c>
      <c r="E118" s="30" t="s">
        <v>1241</v>
      </c>
      <c r="F118" s="31" t="str">
        <f t="shared" si="7"/>
        <v>1</v>
      </c>
      <c r="G118" s="31" t="str">
        <f t="shared" si="8"/>
        <v>1-2</v>
      </c>
      <c r="H118" s="31" t="str">
        <f t="shared" si="9"/>
        <v>1-2-1</v>
      </c>
      <c r="I118" s="31" t="str">
        <f t="shared" si="10"/>
        <v>1-2-110</v>
      </c>
      <c r="J118" s="31" t="str">
        <f t="shared" si="11"/>
        <v>1-2-11001</v>
      </c>
      <c r="K118" s="32" t="str">
        <f t="shared" si="12"/>
        <v>1-2-1100105</v>
      </c>
      <c r="L118" s="34" t="s">
        <v>1014</v>
      </c>
    </row>
    <row r="119" spans="1:12" x14ac:dyDescent="0.25">
      <c r="A119" s="30" t="s">
        <v>1387</v>
      </c>
      <c r="B119" s="30" t="s">
        <v>1388</v>
      </c>
      <c r="C119" s="30" t="s">
        <v>1274</v>
      </c>
      <c r="D119" s="30" t="s">
        <v>1364</v>
      </c>
      <c r="E119" s="30" t="s">
        <v>1241</v>
      </c>
      <c r="F119" s="31" t="str">
        <f t="shared" si="7"/>
        <v>1</v>
      </c>
      <c r="G119" s="31" t="str">
        <f t="shared" si="8"/>
        <v>1-2</v>
      </c>
      <c r="H119" s="31" t="str">
        <f t="shared" si="9"/>
        <v>1-2-1</v>
      </c>
      <c r="I119" s="31" t="str">
        <f t="shared" si="10"/>
        <v>1-2-110</v>
      </c>
      <c r="J119" s="31" t="str">
        <f t="shared" si="11"/>
        <v>1-2-11001</v>
      </c>
      <c r="K119" s="32" t="str">
        <f t="shared" si="12"/>
        <v>1-2-1100106</v>
      </c>
      <c r="L119" s="34" t="s">
        <v>1014</v>
      </c>
    </row>
    <row r="120" spans="1:12" x14ac:dyDescent="0.25">
      <c r="A120" s="30" t="s">
        <v>1389</v>
      </c>
      <c r="B120" s="30" t="s">
        <v>1390</v>
      </c>
      <c r="C120" s="30" t="s">
        <v>1274</v>
      </c>
      <c r="D120" s="30" t="s">
        <v>1364</v>
      </c>
      <c r="E120" s="30" t="s">
        <v>1241</v>
      </c>
      <c r="F120" s="31" t="str">
        <f t="shared" si="7"/>
        <v>1</v>
      </c>
      <c r="G120" s="31" t="str">
        <f t="shared" si="8"/>
        <v>1-2</v>
      </c>
      <c r="H120" s="31" t="str">
        <f t="shared" si="9"/>
        <v>1-2-1</v>
      </c>
      <c r="I120" s="31" t="str">
        <f t="shared" si="10"/>
        <v>1-2-110</v>
      </c>
      <c r="J120" s="31" t="str">
        <f t="shared" si="11"/>
        <v>1-2-11001</v>
      </c>
      <c r="K120" s="32" t="str">
        <f t="shared" si="12"/>
        <v>1-2-1100107</v>
      </c>
      <c r="L120" s="34" t="s">
        <v>1014</v>
      </c>
    </row>
    <row r="121" spans="1:12" x14ac:dyDescent="0.25">
      <c r="A121" s="30" t="s">
        <v>1391</v>
      </c>
      <c r="B121" s="30" t="s">
        <v>1392</v>
      </c>
      <c r="C121" s="30" t="s">
        <v>1274</v>
      </c>
      <c r="D121" s="30" t="s">
        <v>1364</v>
      </c>
      <c r="E121" s="30" t="s">
        <v>1241</v>
      </c>
      <c r="F121" s="31" t="str">
        <f t="shared" si="7"/>
        <v>1</v>
      </c>
      <c r="G121" s="31" t="str">
        <f t="shared" si="8"/>
        <v>1-2</v>
      </c>
      <c r="H121" s="31" t="str">
        <f t="shared" si="9"/>
        <v>1-2-1</v>
      </c>
      <c r="I121" s="31" t="str">
        <f t="shared" si="10"/>
        <v>1-2-110</v>
      </c>
      <c r="J121" s="31" t="str">
        <f t="shared" si="11"/>
        <v>1-2-11001</v>
      </c>
      <c r="K121" s="32" t="str">
        <f t="shared" si="12"/>
        <v>1-2-1100108</v>
      </c>
      <c r="L121" s="34" t="s">
        <v>1014</v>
      </c>
    </row>
    <row r="122" spans="1:12" x14ac:dyDescent="0.25">
      <c r="A122" s="30" t="s">
        <v>1393</v>
      </c>
      <c r="B122" s="30" t="s">
        <v>1394</v>
      </c>
      <c r="C122" s="30" t="s">
        <v>1274</v>
      </c>
      <c r="D122" s="30" t="s">
        <v>1364</v>
      </c>
      <c r="E122" s="30" t="s">
        <v>1241</v>
      </c>
      <c r="F122" s="31" t="str">
        <f t="shared" si="7"/>
        <v>1</v>
      </c>
      <c r="G122" s="31" t="str">
        <f t="shared" si="8"/>
        <v>1-2</v>
      </c>
      <c r="H122" s="31" t="str">
        <f t="shared" si="9"/>
        <v>1-2-1</v>
      </c>
      <c r="I122" s="31" t="str">
        <f t="shared" si="10"/>
        <v>1-2-110</v>
      </c>
      <c r="J122" s="31" t="str">
        <f t="shared" si="11"/>
        <v>1-2-11001</v>
      </c>
      <c r="K122" s="32" t="str">
        <f t="shared" si="12"/>
        <v>1-2-1100109</v>
      </c>
      <c r="L122" s="34" t="s">
        <v>1014</v>
      </c>
    </row>
    <row r="123" spans="1:12" x14ac:dyDescent="0.25">
      <c r="A123" s="30" t="s">
        <v>1395</v>
      </c>
      <c r="B123" s="30" t="s">
        <v>1396</v>
      </c>
      <c r="C123" s="30" t="s">
        <v>1274</v>
      </c>
      <c r="D123" s="30" t="s">
        <v>1364</v>
      </c>
      <c r="E123" s="30" t="s">
        <v>1241</v>
      </c>
      <c r="F123" s="31" t="str">
        <f t="shared" si="7"/>
        <v>1</v>
      </c>
      <c r="G123" s="31" t="str">
        <f t="shared" si="8"/>
        <v>1-2</v>
      </c>
      <c r="H123" s="31" t="str">
        <f t="shared" si="9"/>
        <v>1-2-1</v>
      </c>
      <c r="I123" s="31" t="str">
        <f t="shared" si="10"/>
        <v>1-2-110</v>
      </c>
      <c r="J123" s="31" t="str">
        <f t="shared" si="11"/>
        <v>1-2-11001</v>
      </c>
      <c r="K123" s="32" t="str">
        <f t="shared" si="12"/>
        <v>1-2-1100110</v>
      </c>
      <c r="L123" s="34" t="s">
        <v>1014</v>
      </c>
    </row>
    <row r="124" spans="1:12" x14ac:dyDescent="0.25">
      <c r="A124" s="30" t="s">
        <v>1397</v>
      </c>
      <c r="B124" s="30" t="s">
        <v>1398</v>
      </c>
      <c r="C124" s="30" t="s">
        <v>1274</v>
      </c>
      <c r="D124" s="30" t="s">
        <v>1364</v>
      </c>
      <c r="E124" s="30" t="s">
        <v>1241</v>
      </c>
      <c r="F124" s="31" t="str">
        <f t="shared" si="7"/>
        <v>1</v>
      </c>
      <c r="G124" s="31" t="str">
        <f t="shared" si="8"/>
        <v>1-2</v>
      </c>
      <c r="H124" s="31" t="str">
        <f t="shared" si="9"/>
        <v>1-2-1</v>
      </c>
      <c r="I124" s="31" t="str">
        <f t="shared" si="10"/>
        <v>1-2-110</v>
      </c>
      <c r="J124" s="31" t="str">
        <f t="shared" si="11"/>
        <v>1-2-11001</v>
      </c>
      <c r="K124" s="32" t="str">
        <f t="shared" si="12"/>
        <v>1-2-1100111</v>
      </c>
      <c r="L124" s="34" t="s">
        <v>1014</v>
      </c>
    </row>
    <row r="125" spans="1:12" x14ac:dyDescent="0.25">
      <c r="A125" s="30" t="s">
        <v>1399</v>
      </c>
      <c r="B125" s="30" t="s">
        <v>1400</v>
      </c>
      <c r="C125" s="30" t="s">
        <v>1274</v>
      </c>
      <c r="D125" s="30" t="s">
        <v>1364</v>
      </c>
      <c r="E125" s="30" t="s">
        <v>1241</v>
      </c>
      <c r="F125" s="31" t="str">
        <f t="shared" si="7"/>
        <v>1</v>
      </c>
      <c r="G125" s="31" t="str">
        <f t="shared" si="8"/>
        <v>1-2</v>
      </c>
      <c r="H125" s="31" t="str">
        <f t="shared" si="9"/>
        <v>1-2-1</v>
      </c>
      <c r="I125" s="31" t="str">
        <f t="shared" si="10"/>
        <v>1-2-110</v>
      </c>
      <c r="J125" s="31" t="str">
        <f t="shared" si="11"/>
        <v>1-2-11001</v>
      </c>
      <c r="K125" s="32" t="str">
        <f t="shared" si="12"/>
        <v>1-2-1100112</v>
      </c>
      <c r="L125" s="34" t="s">
        <v>1014</v>
      </c>
    </row>
    <row r="126" spans="1:12" x14ac:dyDescent="0.25">
      <c r="A126" s="30" t="s">
        <v>1401</v>
      </c>
      <c r="B126" s="30" t="s">
        <v>1402</v>
      </c>
      <c r="C126" s="30" t="s">
        <v>1274</v>
      </c>
      <c r="D126" s="30" t="s">
        <v>1364</v>
      </c>
      <c r="E126" s="30" t="s">
        <v>1241</v>
      </c>
      <c r="F126" s="31" t="str">
        <f t="shared" si="7"/>
        <v>1</v>
      </c>
      <c r="G126" s="31" t="str">
        <f t="shared" si="8"/>
        <v>1-2</v>
      </c>
      <c r="H126" s="31" t="str">
        <f t="shared" si="9"/>
        <v>1-2-1</v>
      </c>
      <c r="I126" s="31" t="str">
        <f t="shared" si="10"/>
        <v>1-2-110</v>
      </c>
      <c r="J126" s="31" t="str">
        <f t="shared" si="11"/>
        <v>1-2-11001</v>
      </c>
      <c r="K126" s="32" t="str">
        <f t="shared" si="12"/>
        <v>1-2-1100113</v>
      </c>
      <c r="L126" s="34" t="s">
        <v>1014</v>
      </c>
    </row>
    <row r="127" spans="1:12" x14ac:dyDescent="0.25">
      <c r="A127" s="30" t="s">
        <v>1403</v>
      </c>
      <c r="B127" s="30" t="s">
        <v>1404</v>
      </c>
      <c r="C127" s="30" t="s">
        <v>1274</v>
      </c>
      <c r="D127" s="30" t="s">
        <v>1364</v>
      </c>
      <c r="E127" s="30" t="s">
        <v>1241</v>
      </c>
      <c r="F127" s="31" t="str">
        <f t="shared" si="7"/>
        <v>1</v>
      </c>
      <c r="G127" s="31" t="str">
        <f t="shared" si="8"/>
        <v>1-2</v>
      </c>
      <c r="H127" s="31" t="str">
        <f t="shared" si="9"/>
        <v>1-2-1</v>
      </c>
      <c r="I127" s="31" t="str">
        <f t="shared" si="10"/>
        <v>1-2-110</v>
      </c>
      <c r="J127" s="31" t="str">
        <f t="shared" si="11"/>
        <v>1-2-11001</v>
      </c>
      <c r="K127" s="32" t="str">
        <f t="shared" si="12"/>
        <v>1-2-1100114</v>
      </c>
      <c r="L127" s="34" t="s">
        <v>1014</v>
      </c>
    </row>
    <row r="128" spans="1:12" x14ac:dyDescent="0.25">
      <c r="A128" s="30" t="s">
        <v>1405</v>
      </c>
      <c r="B128" s="30" t="s">
        <v>1406</v>
      </c>
      <c r="C128" s="30" t="s">
        <v>1274</v>
      </c>
      <c r="D128" s="30" t="s">
        <v>1364</v>
      </c>
      <c r="E128" s="30" t="s">
        <v>1241</v>
      </c>
      <c r="F128" s="31" t="str">
        <f t="shared" si="7"/>
        <v>1</v>
      </c>
      <c r="G128" s="31" t="str">
        <f t="shared" si="8"/>
        <v>1-2</v>
      </c>
      <c r="H128" s="31" t="str">
        <f t="shared" si="9"/>
        <v>1-2-1</v>
      </c>
      <c r="I128" s="31" t="str">
        <f t="shared" si="10"/>
        <v>1-2-110</v>
      </c>
      <c r="J128" s="31" t="str">
        <f t="shared" si="11"/>
        <v>1-2-11002</v>
      </c>
      <c r="K128" s="32" t="str">
        <f t="shared" si="12"/>
        <v>1-2-11002</v>
      </c>
      <c r="L128" s="34" t="s">
        <v>1014</v>
      </c>
    </row>
    <row r="129" spans="1:12" x14ac:dyDescent="0.25">
      <c r="A129" s="30" t="s">
        <v>1407</v>
      </c>
      <c r="B129" s="30" t="s">
        <v>1408</v>
      </c>
      <c r="C129" s="30" t="s">
        <v>1274</v>
      </c>
      <c r="D129" s="30" t="s">
        <v>1364</v>
      </c>
      <c r="E129" s="30" t="s">
        <v>1241</v>
      </c>
      <c r="F129" s="31" t="str">
        <f t="shared" si="7"/>
        <v>1</v>
      </c>
      <c r="G129" s="31" t="str">
        <f t="shared" si="8"/>
        <v>1-2</v>
      </c>
      <c r="H129" s="31" t="str">
        <f t="shared" si="9"/>
        <v>1-2-1</v>
      </c>
      <c r="I129" s="31" t="str">
        <f t="shared" si="10"/>
        <v>1-2-110</v>
      </c>
      <c r="J129" s="31" t="str">
        <f t="shared" si="11"/>
        <v>1-2-11003</v>
      </c>
      <c r="K129" s="32" t="str">
        <f t="shared" si="12"/>
        <v>1-2-11003</v>
      </c>
      <c r="L129" s="34" t="s">
        <v>1014</v>
      </c>
    </row>
    <row r="130" spans="1:12" x14ac:dyDescent="0.25">
      <c r="A130" s="30" t="s">
        <v>1409</v>
      </c>
      <c r="B130" s="30" t="s">
        <v>1410</v>
      </c>
      <c r="C130" s="30" t="s">
        <v>1274</v>
      </c>
      <c r="D130" s="30" t="s">
        <v>1364</v>
      </c>
      <c r="E130" s="30" t="s">
        <v>1241</v>
      </c>
      <c r="F130" s="31" t="str">
        <f t="shared" ref="F130:F193" si="14">LEFT(A130,1)</f>
        <v>1</v>
      </c>
      <c r="G130" s="31" t="str">
        <f t="shared" ref="G130:G193" si="15">LEFT(A130,3)</f>
        <v>1-2</v>
      </c>
      <c r="H130" s="31" t="str">
        <f t="shared" ref="H130:H193" si="16">LEFT(A130,5)</f>
        <v>1-2-1</v>
      </c>
      <c r="I130" s="31" t="str">
        <f t="shared" ref="I130:I193" si="17">LEFT(A130,7)</f>
        <v>1-2-110</v>
      </c>
      <c r="J130" s="31" t="str">
        <f t="shared" ref="J130:J193" si="18">LEFT(A130,9)</f>
        <v>1-2-11004</v>
      </c>
      <c r="K130" s="32" t="str">
        <f t="shared" ref="K130:K193" si="19">LEFT(A130,11)</f>
        <v>1-2-11004</v>
      </c>
      <c r="L130" s="34" t="s">
        <v>1014</v>
      </c>
    </row>
    <row r="131" spans="1:12" x14ac:dyDescent="0.25">
      <c r="A131" s="30" t="s">
        <v>1411</v>
      </c>
      <c r="B131" s="30" t="s">
        <v>1412</v>
      </c>
      <c r="C131" s="30" t="s">
        <v>1274</v>
      </c>
      <c r="D131" s="30" t="s">
        <v>1364</v>
      </c>
      <c r="E131" s="30" t="s">
        <v>1241</v>
      </c>
      <c r="F131" s="31" t="str">
        <f t="shared" si="14"/>
        <v>1</v>
      </c>
      <c r="G131" s="31" t="str">
        <f t="shared" si="15"/>
        <v>1-2</v>
      </c>
      <c r="H131" s="31" t="str">
        <f t="shared" si="16"/>
        <v>1-2-1</v>
      </c>
      <c r="I131" s="31" t="str">
        <f t="shared" si="17"/>
        <v>1-2-110</v>
      </c>
      <c r="J131" s="31" t="str">
        <f t="shared" si="18"/>
        <v>1-2-11005</v>
      </c>
      <c r="K131" s="32" t="str">
        <f t="shared" si="19"/>
        <v>1-2-11005</v>
      </c>
      <c r="L131" s="34" t="s">
        <v>1014</v>
      </c>
    </row>
    <row r="132" spans="1:12" x14ac:dyDescent="0.25">
      <c r="A132" s="30" t="s">
        <v>1413</v>
      </c>
      <c r="B132" s="30" t="s">
        <v>1414</v>
      </c>
      <c r="C132" s="30" t="s">
        <v>1274</v>
      </c>
      <c r="D132" s="30" t="s">
        <v>1364</v>
      </c>
      <c r="E132" s="30" t="s">
        <v>1241</v>
      </c>
      <c r="F132" s="31" t="str">
        <f t="shared" si="14"/>
        <v>1</v>
      </c>
      <c r="G132" s="31" t="str">
        <f t="shared" si="15"/>
        <v>1-2</v>
      </c>
      <c r="H132" s="31" t="str">
        <f t="shared" si="16"/>
        <v>1-2-1</v>
      </c>
      <c r="I132" s="31" t="str">
        <f t="shared" si="17"/>
        <v>1-2-110</v>
      </c>
      <c r="J132" s="31" t="str">
        <f t="shared" si="18"/>
        <v>1-2-11006</v>
      </c>
      <c r="K132" s="32" t="str">
        <f t="shared" si="19"/>
        <v>1-2-11006</v>
      </c>
      <c r="L132" s="34" t="s">
        <v>1014</v>
      </c>
    </row>
    <row r="133" spans="1:12" x14ac:dyDescent="0.25">
      <c r="A133" s="30" t="s">
        <v>1415</v>
      </c>
      <c r="B133" s="30" t="s">
        <v>1416</v>
      </c>
      <c r="C133" s="30" t="s">
        <v>1274</v>
      </c>
      <c r="D133" s="30" t="s">
        <v>1364</v>
      </c>
      <c r="E133" s="30" t="s">
        <v>1241</v>
      </c>
      <c r="F133" s="31" t="str">
        <f t="shared" si="14"/>
        <v>1</v>
      </c>
      <c r="G133" s="31" t="str">
        <f t="shared" si="15"/>
        <v>1-2</v>
      </c>
      <c r="H133" s="31" t="str">
        <f t="shared" si="16"/>
        <v>1-2-1</v>
      </c>
      <c r="I133" s="31" t="str">
        <f t="shared" si="17"/>
        <v>1-2-110</v>
      </c>
      <c r="J133" s="31" t="str">
        <f t="shared" si="18"/>
        <v>1-2-11007</v>
      </c>
      <c r="K133" s="32" t="str">
        <f t="shared" si="19"/>
        <v>1-2-11007</v>
      </c>
      <c r="L133" s="34" t="s">
        <v>1014</v>
      </c>
    </row>
    <row r="134" spans="1:12" x14ac:dyDescent="0.25">
      <c r="A134" s="30" t="s">
        <v>1417</v>
      </c>
      <c r="B134" s="30" t="s">
        <v>1418</v>
      </c>
      <c r="C134" s="30" t="s">
        <v>1274</v>
      </c>
      <c r="D134" s="30" t="s">
        <v>1364</v>
      </c>
      <c r="E134" s="30" t="s">
        <v>1241</v>
      </c>
      <c r="F134" s="31" t="str">
        <f t="shared" si="14"/>
        <v>1</v>
      </c>
      <c r="G134" s="31" t="str">
        <f t="shared" si="15"/>
        <v>1-2</v>
      </c>
      <c r="H134" s="31" t="str">
        <f t="shared" si="16"/>
        <v>1-2-1</v>
      </c>
      <c r="I134" s="31" t="str">
        <f t="shared" si="17"/>
        <v>1-2-110</v>
      </c>
      <c r="J134" s="31" t="str">
        <f t="shared" si="18"/>
        <v>1-2-11008</v>
      </c>
      <c r="K134" s="32" t="str">
        <f t="shared" si="19"/>
        <v>1-2-11008</v>
      </c>
      <c r="L134" s="34" t="s">
        <v>1014</v>
      </c>
    </row>
    <row r="135" spans="1:12" x14ac:dyDescent="0.25">
      <c r="A135" s="30" t="s">
        <v>1419</v>
      </c>
      <c r="B135" s="30" t="s">
        <v>1420</v>
      </c>
      <c r="C135" s="30" t="s">
        <v>1274</v>
      </c>
      <c r="D135" s="30" t="s">
        <v>1364</v>
      </c>
      <c r="E135" s="30" t="s">
        <v>1241</v>
      </c>
      <c r="F135" s="31" t="str">
        <f t="shared" si="14"/>
        <v>1</v>
      </c>
      <c r="G135" s="31" t="str">
        <f t="shared" si="15"/>
        <v>1-2</v>
      </c>
      <c r="H135" s="31" t="str">
        <f t="shared" si="16"/>
        <v>1-2-1</v>
      </c>
      <c r="I135" s="31" t="str">
        <f t="shared" si="17"/>
        <v>1-2-110</v>
      </c>
      <c r="J135" s="31" t="str">
        <f t="shared" si="18"/>
        <v>1-2-11009</v>
      </c>
      <c r="K135" s="32" t="str">
        <f t="shared" si="19"/>
        <v>1-2-11009</v>
      </c>
      <c r="L135" s="34" t="s">
        <v>1014</v>
      </c>
    </row>
    <row r="136" spans="1:12" x14ac:dyDescent="0.25">
      <c r="A136" s="30" t="s">
        <v>1421</v>
      </c>
      <c r="B136" s="30" t="s">
        <v>1422</v>
      </c>
      <c r="C136" s="30" t="s">
        <v>1274</v>
      </c>
      <c r="D136" s="30" t="s">
        <v>1364</v>
      </c>
      <c r="E136" s="30" t="s">
        <v>1241</v>
      </c>
      <c r="F136" s="31" t="str">
        <f t="shared" si="14"/>
        <v>1</v>
      </c>
      <c r="G136" s="31" t="str">
        <f t="shared" si="15"/>
        <v>1-2</v>
      </c>
      <c r="H136" s="31" t="str">
        <f t="shared" si="16"/>
        <v>1-2-1</v>
      </c>
      <c r="I136" s="31" t="str">
        <f t="shared" si="17"/>
        <v>1-2-110</v>
      </c>
      <c r="J136" s="31" t="str">
        <f t="shared" si="18"/>
        <v>1-2-11010</v>
      </c>
      <c r="K136" s="32" t="str">
        <f t="shared" si="19"/>
        <v>1-2-11010</v>
      </c>
      <c r="L136" s="34" t="s">
        <v>1014</v>
      </c>
    </row>
    <row r="137" spans="1:12" x14ac:dyDescent="0.25">
      <c r="A137" s="30" t="s">
        <v>1423</v>
      </c>
      <c r="B137" s="30" t="s">
        <v>1424</v>
      </c>
      <c r="C137" s="30" t="s">
        <v>1274</v>
      </c>
      <c r="D137" s="30" t="s">
        <v>1364</v>
      </c>
      <c r="E137" s="30" t="s">
        <v>1241</v>
      </c>
      <c r="F137" s="31" t="str">
        <f t="shared" si="14"/>
        <v>1</v>
      </c>
      <c r="G137" s="31" t="str">
        <f t="shared" si="15"/>
        <v>1-2</v>
      </c>
      <c r="H137" s="31" t="str">
        <f t="shared" si="16"/>
        <v>1-2-1</v>
      </c>
      <c r="I137" s="31" t="str">
        <f t="shared" si="17"/>
        <v>1-2-110</v>
      </c>
      <c r="J137" s="31" t="str">
        <f t="shared" si="18"/>
        <v>1-2-11011</v>
      </c>
      <c r="K137" s="32" t="str">
        <f t="shared" si="19"/>
        <v>1-2-11011</v>
      </c>
      <c r="L137" s="34" t="s">
        <v>1014</v>
      </c>
    </row>
    <row r="138" spans="1:12" x14ac:dyDescent="0.25">
      <c r="A138" s="30" t="s">
        <v>1425</v>
      </c>
      <c r="B138" s="30" t="s">
        <v>1426</v>
      </c>
      <c r="C138" s="30" t="s">
        <v>1274</v>
      </c>
      <c r="D138" s="30" t="s">
        <v>1364</v>
      </c>
      <c r="E138" s="30" t="s">
        <v>1241</v>
      </c>
      <c r="F138" s="31" t="str">
        <f t="shared" si="14"/>
        <v>1</v>
      </c>
      <c r="G138" s="31" t="str">
        <f t="shared" si="15"/>
        <v>1-2</v>
      </c>
      <c r="H138" s="31" t="str">
        <f t="shared" si="16"/>
        <v>1-2-1</v>
      </c>
      <c r="I138" s="31" t="str">
        <f t="shared" si="17"/>
        <v>1-2-110</v>
      </c>
      <c r="J138" s="31" t="str">
        <f t="shared" si="18"/>
        <v>1-2-11012</v>
      </c>
      <c r="K138" s="32" t="str">
        <f t="shared" si="19"/>
        <v>1-2-11012</v>
      </c>
      <c r="L138" s="34" t="s">
        <v>1014</v>
      </c>
    </row>
    <row r="139" spans="1:12" x14ac:dyDescent="0.25">
      <c r="A139" s="30" t="s">
        <v>1427</v>
      </c>
      <c r="B139" s="30" t="s">
        <v>1428</v>
      </c>
      <c r="C139" s="30" t="s">
        <v>1274</v>
      </c>
      <c r="D139" s="30" t="s">
        <v>1364</v>
      </c>
      <c r="E139" s="30" t="s">
        <v>1241</v>
      </c>
      <c r="F139" s="31" t="str">
        <f t="shared" si="14"/>
        <v>1</v>
      </c>
      <c r="G139" s="31" t="str">
        <f t="shared" si="15"/>
        <v>1-2</v>
      </c>
      <c r="H139" s="31" t="str">
        <f t="shared" si="16"/>
        <v>1-2-1</v>
      </c>
      <c r="I139" s="31" t="str">
        <f t="shared" si="17"/>
        <v>1-2-110</v>
      </c>
      <c r="J139" s="31" t="str">
        <f t="shared" si="18"/>
        <v>1-2-11013</v>
      </c>
      <c r="K139" s="32" t="str">
        <f t="shared" si="19"/>
        <v>1-2-11013</v>
      </c>
      <c r="L139" s="34" t="s">
        <v>1014</v>
      </c>
    </row>
    <row r="140" spans="1:12" x14ac:dyDescent="0.25">
      <c r="A140" s="30" t="s">
        <v>1429</v>
      </c>
      <c r="B140" s="30" t="s">
        <v>1430</v>
      </c>
      <c r="C140" s="30" t="s">
        <v>1274</v>
      </c>
      <c r="D140" s="30" t="s">
        <v>1364</v>
      </c>
      <c r="E140" s="30" t="s">
        <v>1241</v>
      </c>
      <c r="F140" s="31" t="str">
        <f t="shared" si="14"/>
        <v>1</v>
      </c>
      <c r="G140" s="31" t="str">
        <f t="shared" si="15"/>
        <v>1-2</v>
      </c>
      <c r="H140" s="31" t="str">
        <f t="shared" si="16"/>
        <v>1-2-1</v>
      </c>
      <c r="I140" s="31" t="str">
        <f t="shared" si="17"/>
        <v>1-2-110</v>
      </c>
      <c r="J140" s="31" t="str">
        <f t="shared" si="18"/>
        <v>1-2-11014</v>
      </c>
      <c r="K140" s="32" t="str">
        <f t="shared" si="19"/>
        <v>1-2-11014</v>
      </c>
      <c r="L140" s="34" t="s">
        <v>1014</v>
      </c>
    </row>
    <row r="141" spans="1:12" x14ac:dyDescent="0.25">
      <c r="A141" s="30" t="s">
        <v>1431</v>
      </c>
      <c r="B141" s="30" t="s">
        <v>1432</v>
      </c>
      <c r="C141" s="30" t="s">
        <v>1274</v>
      </c>
      <c r="D141" s="30" t="s">
        <v>1364</v>
      </c>
      <c r="E141" s="30" t="s">
        <v>1241</v>
      </c>
      <c r="F141" s="31" t="str">
        <f t="shared" si="14"/>
        <v>1</v>
      </c>
      <c r="G141" s="31" t="str">
        <f t="shared" si="15"/>
        <v>1-2</v>
      </c>
      <c r="H141" s="31" t="str">
        <f t="shared" si="16"/>
        <v>1-2-1</v>
      </c>
      <c r="I141" s="31" t="str">
        <f t="shared" si="17"/>
        <v>1-2-110</v>
      </c>
      <c r="J141" s="31" t="str">
        <f t="shared" si="18"/>
        <v>1-2-11015</v>
      </c>
      <c r="K141" s="32" t="str">
        <f t="shared" si="19"/>
        <v>1-2-11015</v>
      </c>
      <c r="L141" s="34" t="s">
        <v>1014</v>
      </c>
    </row>
    <row r="142" spans="1:12" x14ac:dyDescent="0.25">
      <c r="A142" s="30" t="s">
        <v>1433</v>
      </c>
      <c r="B142" s="30" t="s">
        <v>1434</v>
      </c>
      <c r="C142" s="30" t="s">
        <v>1274</v>
      </c>
      <c r="D142" s="30" t="s">
        <v>1364</v>
      </c>
      <c r="E142" s="30" t="s">
        <v>1241</v>
      </c>
      <c r="F142" s="31" t="str">
        <f t="shared" si="14"/>
        <v>1</v>
      </c>
      <c r="G142" s="31" t="str">
        <f t="shared" si="15"/>
        <v>1-2</v>
      </c>
      <c r="H142" s="31" t="str">
        <f t="shared" si="16"/>
        <v>1-2-1</v>
      </c>
      <c r="I142" s="31" t="str">
        <f t="shared" si="17"/>
        <v>1-2-110</v>
      </c>
      <c r="J142" s="31" t="str">
        <f t="shared" si="18"/>
        <v>1-2-11016</v>
      </c>
      <c r="K142" s="32" t="str">
        <f t="shared" si="19"/>
        <v>1-2-11016</v>
      </c>
      <c r="L142" s="34" t="s">
        <v>1014</v>
      </c>
    </row>
    <row r="143" spans="1:12" x14ac:dyDescent="0.25">
      <c r="A143" s="30" t="s">
        <v>1435</v>
      </c>
      <c r="B143" s="30" t="s">
        <v>1436</v>
      </c>
      <c r="C143" s="30" t="s">
        <v>1274</v>
      </c>
      <c r="D143" s="30" t="s">
        <v>1364</v>
      </c>
      <c r="E143" s="30" t="s">
        <v>1241</v>
      </c>
      <c r="F143" s="31" t="str">
        <f t="shared" si="14"/>
        <v>1</v>
      </c>
      <c r="G143" s="31" t="str">
        <f t="shared" si="15"/>
        <v>1-2</v>
      </c>
      <c r="H143" s="31" t="str">
        <f t="shared" si="16"/>
        <v>1-2-1</v>
      </c>
      <c r="I143" s="31" t="str">
        <f t="shared" si="17"/>
        <v>1-2-110</v>
      </c>
      <c r="J143" s="31" t="str">
        <f t="shared" si="18"/>
        <v>1-2-11017</v>
      </c>
      <c r="K143" s="32" t="str">
        <f t="shared" si="19"/>
        <v>1-2-11017</v>
      </c>
      <c r="L143" s="34" t="s">
        <v>1014</v>
      </c>
    </row>
    <row r="144" spans="1:12" x14ac:dyDescent="0.25">
      <c r="A144" s="30" t="s">
        <v>1437</v>
      </c>
      <c r="B144" s="30" t="s">
        <v>1438</v>
      </c>
      <c r="C144" s="30" t="s">
        <v>1274</v>
      </c>
      <c r="D144" s="30" t="s">
        <v>1364</v>
      </c>
      <c r="E144" s="30" t="s">
        <v>1241</v>
      </c>
      <c r="F144" s="31" t="str">
        <f t="shared" si="14"/>
        <v>1</v>
      </c>
      <c r="G144" s="31" t="str">
        <f t="shared" si="15"/>
        <v>1-2</v>
      </c>
      <c r="H144" s="31" t="str">
        <f t="shared" si="16"/>
        <v>1-2-1</v>
      </c>
      <c r="I144" s="31" t="str">
        <f t="shared" si="17"/>
        <v>1-2-110</v>
      </c>
      <c r="J144" s="31" t="str">
        <f t="shared" si="18"/>
        <v>1-2-11018</v>
      </c>
      <c r="K144" s="32" t="str">
        <f t="shared" si="19"/>
        <v>1-2-11018</v>
      </c>
      <c r="L144" s="34" t="s">
        <v>1014</v>
      </c>
    </row>
    <row r="145" spans="1:12" x14ac:dyDescent="0.25">
      <c r="A145" s="30" t="s">
        <v>1439</v>
      </c>
      <c r="B145" s="30" t="s">
        <v>1440</v>
      </c>
      <c r="C145" s="30" t="s">
        <v>1274</v>
      </c>
      <c r="D145" s="30" t="s">
        <v>1364</v>
      </c>
      <c r="E145" s="30" t="s">
        <v>1241</v>
      </c>
      <c r="F145" s="31" t="str">
        <f t="shared" si="14"/>
        <v>1</v>
      </c>
      <c r="G145" s="31" t="str">
        <f t="shared" si="15"/>
        <v>1-2</v>
      </c>
      <c r="H145" s="31" t="str">
        <f t="shared" si="16"/>
        <v>1-2-1</v>
      </c>
      <c r="I145" s="31" t="str">
        <f t="shared" si="17"/>
        <v>1-2-110</v>
      </c>
      <c r="J145" s="31" t="str">
        <f t="shared" si="18"/>
        <v>1-2-11019</v>
      </c>
      <c r="K145" s="32" t="str">
        <f t="shared" si="19"/>
        <v>1-2-11019</v>
      </c>
      <c r="L145" s="34" t="s">
        <v>1014</v>
      </c>
    </row>
    <row r="146" spans="1:12" x14ac:dyDescent="0.25">
      <c r="A146" s="30" t="s">
        <v>1441</v>
      </c>
      <c r="B146" s="30" t="s">
        <v>1442</v>
      </c>
      <c r="C146" s="30" t="s">
        <v>1274</v>
      </c>
      <c r="D146" s="30" t="s">
        <v>1364</v>
      </c>
      <c r="E146" s="30" t="s">
        <v>1241</v>
      </c>
      <c r="F146" s="31" t="str">
        <f t="shared" si="14"/>
        <v>1</v>
      </c>
      <c r="G146" s="31" t="str">
        <f t="shared" si="15"/>
        <v>1-2</v>
      </c>
      <c r="H146" s="31" t="str">
        <f t="shared" si="16"/>
        <v>1-2-1</v>
      </c>
      <c r="I146" s="31" t="str">
        <f t="shared" si="17"/>
        <v>1-2-110</v>
      </c>
      <c r="J146" s="31" t="str">
        <f t="shared" si="18"/>
        <v>1-2-11020</v>
      </c>
      <c r="K146" s="32" t="str">
        <f t="shared" si="19"/>
        <v>1-2-11020</v>
      </c>
      <c r="L146" s="34" t="s">
        <v>1014</v>
      </c>
    </row>
    <row r="147" spans="1:12" x14ac:dyDescent="0.25">
      <c r="A147" s="30" t="s">
        <v>1443</v>
      </c>
      <c r="B147" s="30" t="s">
        <v>1444</v>
      </c>
      <c r="C147" s="30" t="s">
        <v>1274</v>
      </c>
      <c r="D147" s="30" t="s">
        <v>1364</v>
      </c>
      <c r="E147" s="30" t="s">
        <v>1241</v>
      </c>
      <c r="F147" s="31" t="str">
        <f t="shared" si="14"/>
        <v>1</v>
      </c>
      <c r="G147" s="31" t="str">
        <f t="shared" si="15"/>
        <v>1-2</v>
      </c>
      <c r="H147" s="31" t="str">
        <f t="shared" si="16"/>
        <v>1-2-1</v>
      </c>
      <c r="I147" s="31" t="str">
        <f t="shared" si="17"/>
        <v>1-2-110</v>
      </c>
      <c r="J147" s="31" t="str">
        <f t="shared" si="18"/>
        <v>1-2-11021</v>
      </c>
      <c r="K147" s="32" t="str">
        <f t="shared" si="19"/>
        <v>1-2-11021</v>
      </c>
      <c r="L147" s="34" t="s">
        <v>1014</v>
      </c>
    </row>
    <row r="148" spans="1:12" x14ac:dyDescent="0.25">
      <c r="A148" s="30" t="s">
        <v>1014</v>
      </c>
      <c r="B148" s="30" t="s">
        <v>1445</v>
      </c>
      <c r="C148" s="30" t="s">
        <v>1274</v>
      </c>
      <c r="D148" s="30" t="s">
        <v>1364</v>
      </c>
      <c r="E148" s="30" t="s">
        <v>1241</v>
      </c>
      <c r="F148" s="31" t="str">
        <f t="shared" si="14"/>
        <v>1</v>
      </c>
      <c r="G148" s="31" t="str">
        <f t="shared" si="15"/>
        <v>1-2</v>
      </c>
      <c r="H148" s="31" t="str">
        <f t="shared" si="16"/>
        <v>1-2-1</v>
      </c>
      <c r="I148" s="31" t="str">
        <f t="shared" si="17"/>
        <v>1-2-110</v>
      </c>
      <c r="J148" s="31" t="str">
        <f t="shared" si="18"/>
        <v>1-2-11022</v>
      </c>
      <c r="K148" s="32" t="str">
        <f t="shared" si="19"/>
        <v>1-2-11022</v>
      </c>
      <c r="L148" s="34" t="s">
        <v>1014</v>
      </c>
    </row>
    <row r="149" spans="1:12" x14ac:dyDescent="0.25">
      <c r="A149" s="26" t="s">
        <v>1446</v>
      </c>
      <c r="B149" s="35" t="s">
        <v>1447</v>
      </c>
      <c r="C149" s="26"/>
      <c r="D149" s="26" t="s">
        <v>1364</v>
      </c>
      <c r="E149" s="26"/>
      <c r="F149" s="27" t="str">
        <f t="shared" si="14"/>
        <v>1</v>
      </c>
      <c r="G149" s="27" t="str">
        <f t="shared" si="15"/>
        <v>1-2</v>
      </c>
      <c r="H149" s="27" t="str">
        <f t="shared" si="16"/>
        <v>1-2-1</v>
      </c>
      <c r="I149" s="27" t="str">
        <f t="shared" si="17"/>
        <v>1-2-111</v>
      </c>
      <c r="J149" s="27" t="str">
        <f t="shared" si="18"/>
        <v>1-2-111</v>
      </c>
      <c r="K149" s="28" t="str">
        <f t="shared" si="19"/>
        <v>1-2-111</v>
      </c>
      <c r="L149" s="29" t="str">
        <f t="shared" ref="L149:L212" si="20">IF(D149="Накладные",I149,J149)</f>
        <v>1-2-111</v>
      </c>
    </row>
    <row r="150" spans="1:12" x14ac:dyDescent="0.25">
      <c r="A150" s="30" t="s">
        <v>1079</v>
      </c>
      <c r="B150" s="30" t="s">
        <v>365</v>
      </c>
      <c r="C150" s="30" t="s">
        <v>1274</v>
      </c>
      <c r="D150" s="30" t="s">
        <v>1364</v>
      </c>
      <c r="E150" s="30" t="s">
        <v>1241</v>
      </c>
      <c r="F150" s="31" t="str">
        <f t="shared" si="14"/>
        <v>1</v>
      </c>
      <c r="G150" s="31" t="str">
        <f t="shared" si="15"/>
        <v>1-2</v>
      </c>
      <c r="H150" s="31" t="str">
        <f t="shared" si="16"/>
        <v>1-2-1</v>
      </c>
      <c r="I150" s="31" t="str">
        <f t="shared" si="17"/>
        <v>1-2-111</v>
      </c>
      <c r="J150" s="31" t="str">
        <f t="shared" si="18"/>
        <v>1-2-11101</v>
      </c>
      <c r="K150" s="32" t="str">
        <f t="shared" si="19"/>
        <v>1-2-11101</v>
      </c>
      <c r="L150" s="33" t="str">
        <f t="shared" si="20"/>
        <v>1-2-11101</v>
      </c>
    </row>
    <row r="151" spans="1:12" x14ac:dyDescent="0.25">
      <c r="A151" s="26" t="s">
        <v>1448</v>
      </c>
      <c r="B151" s="26" t="s">
        <v>1449</v>
      </c>
      <c r="C151" s="26"/>
      <c r="D151" s="26" t="s">
        <v>1364</v>
      </c>
      <c r="E151" s="26"/>
      <c r="F151" s="27" t="str">
        <f t="shared" si="14"/>
        <v>1</v>
      </c>
      <c r="G151" s="27" t="str">
        <f t="shared" si="15"/>
        <v>1-2</v>
      </c>
      <c r="H151" s="27" t="str">
        <f t="shared" si="16"/>
        <v>1-2-1</v>
      </c>
      <c r="I151" s="27" t="str">
        <f t="shared" si="17"/>
        <v>1-2-112</v>
      </c>
      <c r="J151" s="27" t="str">
        <f t="shared" si="18"/>
        <v>1-2-112</v>
      </c>
      <c r="K151" s="28" t="str">
        <f t="shared" si="19"/>
        <v>1-2-112</v>
      </c>
      <c r="L151" s="29" t="str">
        <f t="shared" si="20"/>
        <v>1-2-112</v>
      </c>
    </row>
    <row r="152" spans="1:12" x14ac:dyDescent="0.25">
      <c r="A152" s="30" t="s">
        <v>1029</v>
      </c>
      <c r="B152" s="30" t="s">
        <v>749</v>
      </c>
      <c r="C152" s="30" t="s">
        <v>1274</v>
      </c>
      <c r="D152" s="30" t="s">
        <v>1364</v>
      </c>
      <c r="E152" s="30" t="s">
        <v>1241</v>
      </c>
      <c r="F152" s="31" t="str">
        <f t="shared" si="14"/>
        <v>1</v>
      </c>
      <c r="G152" s="31" t="str">
        <f t="shared" si="15"/>
        <v>1-2</v>
      </c>
      <c r="H152" s="31" t="str">
        <f t="shared" si="16"/>
        <v>1-2-1</v>
      </c>
      <c r="I152" s="31" t="str">
        <f t="shared" si="17"/>
        <v>1-2-112</v>
      </c>
      <c r="J152" s="31" t="str">
        <f t="shared" si="18"/>
        <v>1-2-11201</v>
      </c>
      <c r="K152" s="32" t="str">
        <f t="shared" si="19"/>
        <v>1-2-11201</v>
      </c>
      <c r="L152" s="33" t="str">
        <f t="shared" si="20"/>
        <v>1-2-11201</v>
      </c>
    </row>
    <row r="153" spans="1:12" x14ac:dyDescent="0.25">
      <c r="A153" s="26" t="s">
        <v>1450</v>
      </c>
      <c r="B153" s="26" t="s">
        <v>1451</v>
      </c>
      <c r="C153" s="26"/>
      <c r="D153" s="26" t="s">
        <v>1364</v>
      </c>
      <c r="E153" s="26"/>
      <c r="F153" s="27" t="str">
        <f t="shared" si="14"/>
        <v>1</v>
      </c>
      <c r="G153" s="27" t="str">
        <f t="shared" si="15"/>
        <v>1-2</v>
      </c>
      <c r="H153" s="27" t="str">
        <f t="shared" si="16"/>
        <v>1-2-1</v>
      </c>
      <c r="I153" s="27" t="str">
        <f t="shared" si="17"/>
        <v>1-2-113</v>
      </c>
      <c r="J153" s="27" t="str">
        <f t="shared" si="18"/>
        <v>1-2-113</v>
      </c>
      <c r="K153" s="28" t="str">
        <f t="shared" si="19"/>
        <v>1-2-113</v>
      </c>
      <c r="L153" s="29" t="str">
        <f t="shared" si="20"/>
        <v>1-2-113</v>
      </c>
    </row>
    <row r="154" spans="1:12" x14ac:dyDescent="0.25">
      <c r="A154" s="30" t="s">
        <v>1452</v>
      </c>
      <c r="B154" s="30" t="s">
        <v>1453</v>
      </c>
      <c r="C154" s="30" t="s">
        <v>1274</v>
      </c>
      <c r="D154" s="30" t="s">
        <v>1364</v>
      </c>
      <c r="E154" s="30" t="s">
        <v>1241</v>
      </c>
      <c r="F154" s="31" t="str">
        <f t="shared" si="14"/>
        <v>1</v>
      </c>
      <c r="G154" s="31" t="str">
        <f t="shared" si="15"/>
        <v>1-2</v>
      </c>
      <c r="H154" s="31" t="str">
        <f t="shared" si="16"/>
        <v>1-2-1</v>
      </c>
      <c r="I154" s="31" t="str">
        <f t="shared" si="17"/>
        <v>1-2-113</v>
      </c>
      <c r="J154" s="31" t="str">
        <f t="shared" si="18"/>
        <v>1-2-11301</v>
      </c>
      <c r="K154" s="32" t="str">
        <f t="shared" si="19"/>
        <v>1-2-11301</v>
      </c>
      <c r="L154" s="33" t="str">
        <f t="shared" si="20"/>
        <v>1-2-11301</v>
      </c>
    </row>
    <row r="155" spans="1:12" x14ac:dyDescent="0.25">
      <c r="A155" s="26" t="s">
        <v>1454</v>
      </c>
      <c r="B155" s="26" t="s">
        <v>1455</v>
      </c>
      <c r="C155" s="26"/>
      <c r="D155" s="26" t="s">
        <v>1364</v>
      </c>
      <c r="E155" s="26"/>
      <c r="F155" s="27" t="str">
        <f t="shared" si="14"/>
        <v>1</v>
      </c>
      <c r="G155" s="27" t="str">
        <f t="shared" si="15"/>
        <v>1-2</v>
      </c>
      <c r="H155" s="27" t="str">
        <f t="shared" si="16"/>
        <v>1-2-1</v>
      </c>
      <c r="I155" s="27" t="str">
        <f t="shared" si="17"/>
        <v>1-2-114</v>
      </c>
      <c r="J155" s="27" t="str">
        <f t="shared" si="18"/>
        <v>1-2-114</v>
      </c>
      <c r="K155" s="28" t="str">
        <f t="shared" si="19"/>
        <v>1-2-114</v>
      </c>
      <c r="L155" s="29" t="str">
        <f t="shared" si="20"/>
        <v>1-2-114</v>
      </c>
    </row>
    <row r="156" spans="1:12" x14ac:dyDescent="0.25">
      <c r="A156" s="30" t="s">
        <v>1456</v>
      </c>
      <c r="B156" s="30" t="s">
        <v>1457</v>
      </c>
      <c r="C156" s="30" t="s">
        <v>1274</v>
      </c>
      <c r="D156" s="30" t="s">
        <v>1364</v>
      </c>
      <c r="E156" s="30" t="s">
        <v>1241</v>
      </c>
      <c r="F156" s="31" t="str">
        <f t="shared" si="14"/>
        <v>1</v>
      </c>
      <c r="G156" s="31" t="str">
        <f t="shared" si="15"/>
        <v>1-2</v>
      </c>
      <c r="H156" s="31" t="str">
        <f t="shared" si="16"/>
        <v>1-2-1</v>
      </c>
      <c r="I156" s="31" t="str">
        <f t="shared" si="17"/>
        <v>1-2-114</v>
      </c>
      <c r="J156" s="31" t="str">
        <f t="shared" si="18"/>
        <v>1-2-11401</v>
      </c>
      <c r="K156" s="32" t="str">
        <f t="shared" si="19"/>
        <v>1-2-11401</v>
      </c>
      <c r="L156" s="33" t="str">
        <f t="shared" si="20"/>
        <v>1-2-11401</v>
      </c>
    </row>
    <row r="157" spans="1:12" x14ac:dyDescent="0.25">
      <c r="A157" s="26" t="s">
        <v>1458</v>
      </c>
      <c r="B157" s="26" t="s">
        <v>1459</v>
      </c>
      <c r="C157" s="26"/>
      <c r="D157" s="26" t="s">
        <v>1364</v>
      </c>
      <c r="E157" s="26"/>
      <c r="F157" s="27" t="str">
        <f t="shared" si="14"/>
        <v>1</v>
      </c>
      <c r="G157" s="27" t="str">
        <f t="shared" si="15"/>
        <v>1-2</v>
      </c>
      <c r="H157" s="27" t="str">
        <f t="shared" si="16"/>
        <v>1-2-1</v>
      </c>
      <c r="I157" s="27" t="str">
        <f t="shared" si="17"/>
        <v>1-2-115</v>
      </c>
      <c r="J157" s="27" t="str">
        <f t="shared" si="18"/>
        <v>1-2-115</v>
      </c>
      <c r="K157" s="28" t="str">
        <f t="shared" si="19"/>
        <v>1-2-115</v>
      </c>
      <c r="L157" s="29" t="str">
        <f t="shared" si="20"/>
        <v>1-2-115</v>
      </c>
    </row>
    <row r="158" spans="1:12" x14ac:dyDescent="0.25">
      <c r="A158" s="30" t="s">
        <v>1460</v>
      </c>
      <c r="B158" s="30" t="s">
        <v>1461</v>
      </c>
      <c r="C158" s="30" t="s">
        <v>1274</v>
      </c>
      <c r="D158" s="30" t="s">
        <v>1364</v>
      </c>
      <c r="E158" s="30" t="s">
        <v>1241</v>
      </c>
      <c r="F158" s="31" t="str">
        <f t="shared" si="14"/>
        <v>1</v>
      </c>
      <c r="G158" s="31" t="str">
        <f t="shared" si="15"/>
        <v>1-2</v>
      </c>
      <c r="H158" s="31" t="str">
        <f t="shared" si="16"/>
        <v>1-2-1</v>
      </c>
      <c r="I158" s="31" t="str">
        <f t="shared" si="17"/>
        <v>1-2-115</v>
      </c>
      <c r="J158" s="31" t="str">
        <f t="shared" si="18"/>
        <v>1-2-11501</v>
      </c>
      <c r="K158" s="32" t="str">
        <f t="shared" si="19"/>
        <v>1-2-11501</v>
      </c>
      <c r="L158" s="33" t="str">
        <f t="shared" si="20"/>
        <v>1-2-11501</v>
      </c>
    </row>
    <row r="159" spans="1:12" x14ac:dyDescent="0.25">
      <c r="A159" s="26" t="s">
        <v>1462</v>
      </c>
      <c r="B159" s="26" t="s">
        <v>137</v>
      </c>
      <c r="C159" s="26"/>
      <c r="D159" s="26" t="s">
        <v>1364</v>
      </c>
      <c r="E159" s="26"/>
      <c r="F159" s="27" t="str">
        <f t="shared" si="14"/>
        <v>1</v>
      </c>
      <c r="G159" s="27" t="str">
        <f t="shared" si="15"/>
        <v>1-2</v>
      </c>
      <c r="H159" s="27" t="str">
        <f t="shared" si="16"/>
        <v>1-2-1</v>
      </c>
      <c r="I159" s="27" t="str">
        <f t="shared" si="17"/>
        <v>1-2-116</v>
      </c>
      <c r="J159" s="27" t="str">
        <f t="shared" si="18"/>
        <v>1-2-116</v>
      </c>
      <c r="K159" s="28" t="str">
        <f t="shared" si="19"/>
        <v>1-2-116</v>
      </c>
      <c r="L159" s="29" t="str">
        <f t="shared" si="20"/>
        <v>1-2-116</v>
      </c>
    </row>
    <row r="160" spans="1:12" x14ac:dyDescent="0.25">
      <c r="A160" s="30" t="s">
        <v>1047</v>
      </c>
      <c r="B160" s="30" t="s">
        <v>1048</v>
      </c>
      <c r="C160" s="30"/>
      <c r="D160" s="30" t="s">
        <v>1364</v>
      </c>
      <c r="E160" s="30"/>
      <c r="F160" s="31" t="str">
        <f t="shared" si="14"/>
        <v>1</v>
      </c>
      <c r="G160" s="31" t="str">
        <f t="shared" si="15"/>
        <v>1-2</v>
      </c>
      <c r="H160" s="31" t="str">
        <f t="shared" si="16"/>
        <v>1-2-1</v>
      </c>
      <c r="I160" s="31" t="str">
        <f t="shared" si="17"/>
        <v>1-2-116</v>
      </c>
      <c r="J160" s="31" t="str">
        <f t="shared" si="18"/>
        <v>1-2-11601</v>
      </c>
      <c r="K160" s="32" t="str">
        <f t="shared" si="19"/>
        <v>1-2-11601</v>
      </c>
      <c r="L160" s="33" t="str">
        <f t="shared" si="20"/>
        <v>1-2-11601</v>
      </c>
    </row>
    <row r="161" spans="1:12" x14ac:dyDescent="0.25">
      <c r="A161" s="30" t="s">
        <v>1049</v>
      </c>
      <c r="B161" s="30" t="s">
        <v>1050</v>
      </c>
      <c r="C161" s="30" t="s">
        <v>1274</v>
      </c>
      <c r="D161" s="30" t="s">
        <v>1364</v>
      </c>
      <c r="E161" s="30" t="s">
        <v>1241</v>
      </c>
      <c r="F161" s="31" t="str">
        <f t="shared" si="14"/>
        <v>1</v>
      </c>
      <c r="G161" s="31" t="str">
        <f t="shared" si="15"/>
        <v>1-2</v>
      </c>
      <c r="H161" s="31" t="str">
        <f t="shared" si="16"/>
        <v>1-2-1</v>
      </c>
      <c r="I161" s="31" t="str">
        <f t="shared" si="17"/>
        <v>1-2-116</v>
      </c>
      <c r="J161" s="31" t="str">
        <f t="shared" si="18"/>
        <v>1-2-11601</v>
      </c>
      <c r="K161" s="32" t="str">
        <f t="shared" si="19"/>
        <v>1-2-1160101</v>
      </c>
      <c r="L161" s="34" t="str">
        <f t="shared" ref="L161:L168" si="21">K161</f>
        <v>1-2-1160101</v>
      </c>
    </row>
    <row r="162" spans="1:12" x14ac:dyDescent="0.25">
      <c r="A162" s="30" t="s">
        <v>1051</v>
      </c>
      <c r="B162" s="30" t="s">
        <v>1052</v>
      </c>
      <c r="C162" s="30" t="s">
        <v>1274</v>
      </c>
      <c r="D162" s="30" t="s">
        <v>1364</v>
      </c>
      <c r="E162" s="30" t="s">
        <v>1241</v>
      </c>
      <c r="F162" s="31" t="str">
        <f t="shared" si="14"/>
        <v>1</v>
      </c>
      <c r="G162" s="31" t="str">
        <f t="shared" si="15"/>
        <v>1-2</v>
      </c>
      <c r="H162" s="31" t="str">
        <f t="shared" si="16"/>
        <v>1-2-1</v>
      </c>
      <c r="I162" s="31" t="str">
        <f t="shared" si="17"/>
        <v>1-2-116</v>
      </c>
      <c r="J162" s="31" t="str">
        <f t="shared" si="18"/>
        <v>1-2-11601</v>
      </c>
      <c r="K162" s="32" t="str">
        <f t="shared" si="19"/>
        <v>1-2-1160102</v>
      </c>
      <c r="L162" s="34" t="str">
        <f t="shared" si="21"/>
        <v>1-2-1160102</v>
      </c>
    </row>
    <row r="163" spans="1:12" x14ac:dyDescent="0.25">
      <c r="A163" s="30" t="s">
        <v>1053</v>
      </c>
      <c r="B163" s="30" t="s">
        <v>1054</v>
      </c>
      <c r="C163" s="30" t="s">
        <v>1274</v>
      </c>
      <c r="D163" s="30" t="s">
        <v>1364</v>
      </c>
      <c r="E163" s="30" t="s">
        <v>1241</v>
      </c>
      <c r="F163" s="31" t="str">
        <f t="shared" si="14"/>
        <v>1</v>
      </c>
      <c r="G163" s="31" t="str">
        <f t="shared" si="15"/>
        <v>1-2</v>
      </c>
      <c r="H163" s="31" t="str">
        <f t="shared" si="16"/>
        <v>1-2-1</v>
      </c>
      <c r="I163" s="31" t="str">
        <f t="shared" si="17"/>
        <v>1-2-116</v>
      </c>
      <c r="J163" s="31" t="str">
        <f t="shared" si="18"/>
        <v>1-2-11601</v>
      </c>
      <c r="K163" s="32" t="str">
        <f t="shared" si="19"/>
        <v>1-2-1160103</v>
      </c>
      <c r="L163" s="34" t="str">
        <f t="shared" si="21"/>
        <v>1-2-1160103</v>
      </c>
    </row>
    <row r="164" spans="1:12" x14ac:dyDescent="0.25">
      <c r="A164" s="30" t="s">
        <v>1055</v>
      </c>
      <c r="B164" s="30" t="s">
        <v>1056</v>
      </c>
      <c r="C164" s="30" t="s">
        <v>1274</v>
      </c>
      <c r="D164" s="30" t="s">
        <v>1364</v>
      </c>
      <c r="E164" s="30" t="s">
        <v>1241</v>
      </c>
      <c r="F164" s="31" t="str">
        <f t="shared" si="14"/>
        <v>1</v>
      </c>
      <c r="G164" s="31" t="str">
        <f t="shared" si="15"/>
        <v>1-2</v>
      </c>
      <c r="H164" s="31" t="str">
        <f t="shared" si="16"/>
        <v>1-2-1</v>
      </c>
      <c r="I164" s="31" t="str">
        <f t="shared" si="17"/>
        <v>1-2-116</v>
      </c>
      <c r="J164" s="31" t="str">
        <f t="shared" si="18"/>
        <v>1-2-11601</v>
      </c>
      <c r="K164" s="32" t="str">
        <f t="shared" si="19"/>
        <v>1-2-1160104</v>
      </c>
      <c r="L164" s="34" t="str">
        <f t="shared" si="21"/>
        <v>1-2-1160104</v>
      </c>
    </row>
    <row r="165" spans="1:12" x14ac:dyDescent="0.25">
      <c r="A165" s="30" t="s">
        <v>1057</v>
      </c>
      <c r="B165" s="30" t="s">
        <v>1058</v>
      </c>
      <c r="C165" s="30" t="s">
        <v>1274</v>
      </c>
      <c r="D165" s="30" t="s">
        <v>1364</v>
      </c>
      <c r="E165" s="30" t="s">
        <v>1241</v>
      </c>
      <c r="F165" s="31" t="str">
        <f t="shared" si="14"/>
        <v>1</v>
      </c>
      <c r="G165" s="31" t="str">
        <f t="shared" si="15"/>
        <v>1-2</v>
      </c>
      <c r="H165" s="31" t="str">
        <f t="shared" si="16"/>
        <v>1-2-1</v>
      </c>
      <c r="I165" s="31" t="str">
        <f t="shared" si="17"/>
        <v>1-2-116</v>
      </c>
      <c r="J165" s="31" t="str">
        <f t="shared" si="18"/>
        <v>1-2-11601</v>
      </c>
      <c r="K165" s="32" t="str">
        <f t="shared" si="19"/>
        <v>1-2-1160105</v>
      </c>
      <c r="L165" s="34" t="str">
        <f t="shared" si="21"/>
        <v>1-2-1160105</v>
      </c>
    </row>
    <row r="166" spans="1:12" x14ac:dyDescent="0.25">
      <c r="A166" s="30" t="s">
        <v>1059</v>
      </c>
      <c r="B166" s="30" t="s">
        <v>1060</v>
      </c>
      <c r="C166" s="30" t="s">
        <v>1274</v>
      </c>
      <c r="D166" s="30" t="s">
        <v>1364</v>
      </c>
      <c r="E166" s="30" t="s">
        <v>1241</v>
      </c>
      <c r="F166" s="31" t="str">
        <f t="shared" si="14"/>
        <v>1</v>
      </c>
      <c r="G166" s="31" t="str">
        <f t="shared" si="15"/>
        <v>1-2</v>
      </c>
      <c r="H166" s="31" t="str">
        <f t="shared" si="16"/>
        <v>1-2-1</v>
      </c>
      <c r="I166" s="31" t="str">
        <f t="shared" si="17"/>
        <v>1-2-116</v>
      </c>
      <c r="J166" s="31" t="str">
        <f t="shared" si="18"/>
        <v>1-2-11601</v>
      </c>
      <c r="K166" s="32" t="str">
        <f t="shared" si="19"/>
        <v>1-2-1160106</v>
      </c>
      <c r="L166" s="34" t="str">
        <f t="shared" si="21"/>
        <v>1-2-1160106</v>
      </c>
    </row>
    <row r="167" spans="1:12" x14ac:dyDescent="0.25">
      <c r="A167" s="30" t="s">
        <v>1061</v>
      </c>
      <c r="B167" s="30" t="s">
        <v>1062</v>
      </c>
      <c r="C167" s="30" t="s">
        <v>1274</v>
      </c>
      <c r="D167" s="30" t="s">
        <v>1364</v>
      </c>
      <c r="E167" s="30" t="s">
        <v>1241</v>
      </c>
      <c r="F167" s="31" t="str">
        <f t="shared" si="14"/>
        <v>1</v>
      </c>
      <c r="G167" s="31" t="str">
        <f t="shared" si="15"/>
        <v>1-2</v>
      </c>
      <c r="H167" s="31" t="str">
        <f t="shared" si="16"/>
        <v>1-2-1</v>
      </c>
      <c r="I167" s="31" t="str">
        <f t="shared" si="17"/>
        <v>1-2-116</v>
      </c>
      <c r="J167" s="31" t="str">
        <f t="shared" si="18"/>
        <v>1-2-11601</v>
      </c>
      <c r="K167" s="32" t="str">
        <f t="shared" si="19"/>
        <v>1-2-1160107</v>
      </c>
      <c r="L167" s="34" t="str">
        <f t="shared" si="21"/>
        <v>1-2-1160107</v>
      </c>
    </row>
    <row r="168" spans="1:12" x14ac:dyDescent="0.25">
      <c r="A168" s="30" t="s">
        <v>1463</v>
      </c>
      <c r="B168" s="30" t="s">
        <v>1464</v>
      </c>
      <c r="C168" s="30" t="s">
        <v>1274</v>
      </c>
      <c r="D168" s="30" t="s">
        <v>1364</v>
      </c>
      <c r="E168" s="30" t="s">
        <v>1241</v>
      </c>
      <c r="F168" s="31" t="str">
        <f t="shared" si="14"/>
        <v>1</v>
      </c>
      <c r="G168" s="31" t="str">
        <f t="shared" si="15"/>
        <v>1-2</v>
      </c>
      <c r="H168" s="31" t="str">
        <f t="shared" si="16"/>
        <v>1-2-1</v>
      </c>
      <c r="I168" s="31" t="str">
        <f t="shared" si="17"/>
        <v>1-2-116</v>
      </c>
      <c r="J168" s="31" t="str">
        <f t="shared" si="18"/>
        <v>1-2-11601</v>
      </c>
      <c r="K168" s="32" t="str">
        <f t="shared" si="19"/>
        <v>1-2-1160108</v>
      </c>
      <c r="L168" s="34" t="str">
        <f t="shared" si="21"/>
        <v>1-2-1160108</v>
      </c>
    </row>
    <row r="169" spans="1:12" x14ac:dyDescent="0.25">
      <c r="A169" s="30" t="s">
        <v>1063</v>
      </c>
      <c r="B169" s="30" t="s">
        <v>751</v>
      </c>
      <c r="C169" s="30"/>
      <c r="D169" s="30" t="s">
        <v>1364</v>
      </c>
      <c r="E169" s="30"/>
      <c r="F169" s="31" t="str">
        <f t="shared" si="14"/>
        <v>1</v>
      </c>
      <c r="G169" s="31" t="str">
        <f t="shared" si="15"/>
        <v>1-2</v>
      </c>
      <c r="H169" s="31" t="str">
        <f t="shared" si="16"/>
        <v>1-2-1</v>
      </c>
      <c r="I169" s="31" t="str">
        <f t="shared" si="17"/>
        <v>1-2-116</v>
      </c>
      <c r="J169" s="31" t="str">
        <f t="shared" si="18"/>
        <v>1-2-11602</v>
      </c>
      <c r="K169" s="32" t="str">
        <f t="shared" si="19"/>
        <v>1-2-11602</v>
      </c>
      <c r="L169" s="33" t="str">
        <f t="shared" si="20"/>
        <v>1-2-11602</v>
      </c>
    </row>
    <row r="170" spans="1:12" x14ac:dyDescent="0.25">
      <c r="A170" s="30" t="s">
        <v>1064</v>
      </c>
      <c r="B170" s="30" t="s">
        <v>1065</v>
      </c>
      <c r="C170" s="30" t="s">
        <v>1274</v>
      </c>
      <c r="D170" s="30" t="s">
        <v>1364</v>
      </c>
      <c r="E170" s="30" t="s">
        <v>1241</v>
      </c>
      <c r="F170" s="31" t="str">
        <f t="shared" si="14"/>
        <v>1</v>
      </c>
      <c r="G170" s="31" t="str">
        <f t="shared" si="15"/>
        <v>1-2</v>
      </c>
      <c r="H170" s="31" t="str">
        <f t="shared" si="16"/>
        <v>1-2-1</v>
      </c>
      <c r="I170" s="31" t="str">
        <f t="shared" si="17"/>
        <v>1-2-116</v>
      </c>
      <c r="J170" s="31" t="str">
        <f t="shared" si="18"/>
        <v>1-2-11602</v>
      </c>
      <c r="K170" s="32" t="str">
        <f t="shared" si="19"/>
        <v>1-2-1160201</v>
      </c>
      <c r="L170" s="34" t="str">
        <f t="shared" ref="L170:L177" si="22">K170</f>
        <v>1-2-1160201</v>
      </c>
    </row>
    <row r="171" spans="1:12" x14ac:dyDescent="0.25">
      <c r="A171" s="30" t="s">
        <v>1066</v>
      </c>
      <c r="B171" s="30" t="s">
        <v>1067</v>
      </c>
      <c r="C171" s="30" t="s">
        <v>1274</v>
      </c>
      <c r="D171" s="30" t="s">
        <v>1364</v>
      </c>
      <c r="E171" s="30" t="s">
        <v>1241</v>
      </c>
      <c r="F171" s="31" t="str">
        <f t="shared" si="14"/>
        <v>1</v>
      </c>
      <c r="G171" s="31" t="str">
        <f t="shared" si="15"/>
        <v>1-2</v>
      </c>
      <c r="H171" s="31" t="str">
        <f t="shared" si="16"/>
        <v>1-2-1</v>
      </c>
      <c r="I171" s="31" t="str">
        <f t="shared" si="17"/>
        <v>1-2-116</v>
      </c>
      <c r="J171" s="31" t="str">
        <f t="shared" si="18"/>
        <v>1-2-11602</v>
      </c>
      <c r="K171" s="32" t="str">
        <f t="shared" si="19"/>
        <v>1-2-1160202</v>
      </c>
      <c r="L171" s="34" t="str">
        <f t="shared" si="22"/>
        <v>1-2-1160202</v>
      </c>
    </row>
    <row r="172" spans="1:12" x14ac:dyDescent="0.25">
      <c r="A172" s="30" t="s">
        <v>1068</v>
      </c>
      <c r="B172" s="30" t="s">
        <v>1069</v>
      </c>
      <c r="C172" s="30" t="s">
        <v>1274</v>
      </c>
      <c r="D172" s="30" t="s">
        <v>1364</v>
      </c>
      <c r="E172" s="30" t="s">
        <v>1241</v>
      </c>
      <c r="F172" s="31" t="str">
        <f t="shared" si="14"/>
        <v>1</v>
      </c>
      <c r="G172" s="31" t="str">
        <f t="shared" si="15"/>
        <v>1-2</v>
      </c>
      <c r="H172" s="31" t="str">
        <f t="shared" si="16"/>
        <v>1-2-1</v>
      </c>
      <c r="I172" s="31" t="str">
        <f t="shared" si="17"/>
        <v>1-2-116</v>
      </c>
      <c r="J172" s="31" t="str">
        <f t="shared" si="18"/>
        <v>1-2-11602</v>
      </c>
      <c r="K172" s="32" t="str">
        <f t="shared" si="19"/>
        <v>1-2-1160203</v>
      </c>
      <c r="L172" s="34" t="str">
        <f t="shared" si="22"/>
        <v>1-2-1160203</v>
      </c>
    </row>
    <row r="173" spans="1:12" x14ac:dyDescent="0.25">
      <c r="A173" s="30" t="s">
        <v>1070</v>
      </c>
      <c r="B173" s="30" t="s">
        <v>1071</v>
      </c>
      <c r="C173" s="30" t="s">
        <v>1274</v>
      </c>
      <c r="D173" s="30" t="s">
        <v>1364</v>
      </c>
      <c r="E173" s="30" t="s">
        <v>1241</v>
      </c>
      <c r="F173" s="31" t="str">
        <f t="shared" si="14"/>
        <v>1</v>
      </c>
      <c r="G173" s="31" t="str">
        <f t="shared" si="15"/>
        <v>1-2</v>
      </c>
      <c r="H173" s="31" t="str">
        <f t="shared" si="16"/>
        <v>1-2-1</v>
      </c>
      <c r="I173" s="31" t="str">
        <f t="shared" si="17"/>
        <v>1-2-116</v>
      </c>
      <c r="J173" s="31" t="str">
        <f t="shared" si="18"/>
        <v>1-2-11602</v>
      </c>
      <c r="K173" s="32" t="str">
        <f t="shared" si="19"/>
        <v>1-2-1160204</v>
      </c>
      <c r="L173" s="34" t="str">
        <f t="shared" si="22"/>
        <v>1-2-1160204</v>
      </c>
    </row>
    <row r="174" spans="1:12" x14ac:dyDescent="0.25">
      <c r="A174" s="30" t="s">
        <v>1072</v>
      </c>
      <c r="B174" s="30" t="s">
        <v>1073</v>
      </c>
      <c r="C174" s="30" t="s">
        <v>1274</v>
      </c>
      <c r="D174" s="30" t="s">
        <v>1364</v>
      </c>
      <c r="E174" s="30" t="s">
        <v>1241</v>
      </c>
      <c r="F174" s="31" t="str">
        <f t="shared" si="14"/>
        <v>1</v>
      </c>
      <c r="G174" s="31" t="str">
        <f t="shared" si="15"/>
        <v>1-2</v>
      </c>
      <c r="H174" s="31" t="str">
        <f t="shared" si="16"/>
        <v>1-2-1</v>
      </c>
      <c r="I174" s="31" t="str">
        <f t="shared" si="17"/>
        <v>1-2-116</v>
      </c>
      <c r="J174" s="31" t="str">
        <f t="shared" si="18"/>
        <v>1-2-11602</v>
      </c>
      <c r="K174" s="32" t="str">
        <f t="shared" si="19"/>
        <v>1-2-1160205</v>
      </c>
      <c r="L174" s="34" t="str">
        <f t="shared" si="22"/>
        <v>1-2-1160205</v>
      </c>
    </row>
    <row r="175" spans="1:12" x14ac:dyDescent="0.25">
      <c r="A175" s="30" t="s">
        <v>1074</v>
      </c>
      <c r="B175" s="30" t="s">
        <v>1075</v>
      </c>
      <c r="C175" s="30" t="s">
        <v>1274</v>
      </c>
      <c r="D175" s="30" t="s">
        <v>1364</v>
      </c>
      <c r="E175" s="30" t="s">
        <v>1241</v>
      </c>
      <c r="F175" s="31" t="str">
        <f t="shared" si="14"/>
        <v>1</v>
      </c>
      <c r="G175" s="31" t="str">
        <f t="shared" si="15"/>
        <v>1-2</v>
      </c>
      <c r="H175" s="31" t="str">
        <f t="shared" si="16"/>
        <v>1-2-1</v>
      </c>
      <c r="I175" s="31" t="str">
        <f t="shared" si="17"/>
        <v>1-2-116</v>
      </c>
      <c r="J175" s="31" t="str">
        <f t="shared" si="18"/>
        <v>1-2-11602</v>
      </c>
      <c r="K175" s="32" t="str">
        <f t="shared" si="19"/>
        <v>1-2-1160206</v>
      </c>
      <c r="L175" s="34" t="str">
        <f t="shared" si="22"/>
        <v>1-2-1160206</v>
      </c>
    </row>
    <row r="176" spans="1:12" x14ac:dyDescent="0.25">
      <c r="A176" s="30" t="s">
        <v>1076</v>
      </c>
      <c r="B176" s="30" t="s">
        <v>1077</v>
      </c>
      <c r="C176" s="30" t="s">
        <v>1274</v>
      </c>
      <c r="D176" s="30" t="s">
        <v>1364</v>
      </c>
      <c r="E176" s="30" t="s">
        <v>1241</v>
      </c>
      <c r="F176" s="31" t="str">
        <f t="shared" si="14"/>
        <v>1</v>
      </c>
      <c r="G176" s="31" t="str">
        <f t="shared" si="15"/>
        <v>1-2</v>
      </c>
      <c r="H176" s="31" t="str">
        <f t="shared" si="16"/>
        <v>1-2-1</v>
      </c>
      <c r="I176" s="31" t="str">
        <f t="shared" si="17"/>
        <v>1-2-116</v>
      </c>
      <c r="J176" s="31" t="str">
        <f t="shared" si="18"/>
        <v>1-2-11602</v>
      </c>
      <c r="K176" s="32" t="str">
        <f t="shared" si="19"/>
        <v>1-2-1160207</v>
      </c>
      <c r="L176" s="34" t="str">
        <f t="shared" si="22"/>
        <v>1-2-1160207</v>
      </c>
    </row>
    <row r="177" spans="1:12" x14ac:dyDescent="0.25">
      <c r="A177" s="30" t="s">
        <v>1465</v>
      </c>
      <c r="B177" s="30" t="s">
        <v>1466</v>
      </c>
      <c r="C177" s="30" t="s">
        <v>1274</v>
      </c>
      <c r="D177" s="30" t="s">
        <v>1364</v>
      </c>
      <c r="E177" s="30" t="s">
        <v>1241</v>
      </c>
      <c r="F177" s="31" t="str">
        <f t="shared" si="14"/>
        <v>1</v>
      </c>
      <c r="G177" s="31" t="str">
        <f t="shared" si="15"/>
        <v>1-2</v>
      </c>
      <c r="H177" s="31" t="str">
        <f t="shared" si="16"/>
        <v>1-2-1</v>
      </c>
      <c r="I177" s="31" t="str">
        <f t="shared" si="17"/>
        <v>1-2-116</v>
      </c>
      <c r="J177" s="31" t="str">
        <f t="shared" si="18"/>
        <v>1-2-11602</v>
      </c>
      <c r="K177" s="32" t="str">
        <f t="shared" si="19"/>
        <v>1-2-1160208</v>
      </c>
      <c r="L177" s="34" t="str">
        <f t="shared" si="22"/>
        <v>1-2-1160208</v>
      </c>
    </row>
    <row r="178" spans="1:12" x14ac:dyDescent="0.25">
      <c r="A178" s="26" t="s">
        <v>1467</v>
      </c>
      <c r="B178" s="26" t="s">
        <v>1468</v>
      </c>
      <c r="C178" s="26"/>
      <c r="D178" s="26" t="s">
        <v>1364</v>
      </c>
      <c r="E178" s="26"/>
      <c r="F178" s="27" t="str">
        <f t="shared" si="14"/>
        <v>1</v>
      </c>
      <c r="G178" s="27" t="str">
        <f t="shared" si="15"/>
        <v>1-2</v>
      </c>
      <c r="H178" s="27" t="str">
        <f t="shared" si="16"/>
        <v>1-2-1</v>
      </c>
      <c r="I178" s="27" t="str">
        <f t="shared" si="17"/>
        <v>1-2-117</v>
      </c>
      <c r="J178" s="27" t="str">
        <f t="shared" si="18"/>
        <v>1-2-117</v>
      </c>
      <c r="K178" s="28" t="str">
        <f t="shared" si="19"/>
        <v>1-2-117</v>
      </c>
      <c r="L178" s="29" t="str">
        <f t="shared" si="20"/>
        <v>1-2-117</v>
      </c>
    </row>
    <row r="179" spans="1:12" x14ac:dyDescent="0.25">
      <c r="A179" s="30" t="s">
        <v>1469</v>
      </c>
      <c r="B179" s="30" t="s">
        <v>1470</v>
      </c>
      <c r="C179" s="30" t="s">
        <v>1274</v>
      </c>
      <c r="D179" s="30" t="s">
        <v>1364</v>
      </c>
      <c r="E179" s="30" t="s">
        <v>1241</v>
      </c>
      <c r="F179" s="31" t="str">
        <f t="shared" si="14"/>
        <v>1</v>
      </c>
      <c r="G179" s="31" t="str">
        <f t="shared" si="15"/>
        <v>1-2</v>
      </c>
      <c r="H179" s="31" t="str">
        <f t="shared" si="16"/>
        <v>1-2-1</v>
      </c>
      <c r="I179" s="31" t="str">
        <f t="shared" si="17"/>
        <v>1-2-117</v>
      </c>
      <c r="J179" s="31" t="str">
        <f t="shared" si="18"/>
        <v>1-2-11701</v>
      </c>
      <c r="K179" s="32" t="str">
        <f t="shared" si="19"/>
        <v>1-2-11701</v>
      </c>
      <c r="L179" s="33" t="str">
        <f t="shared" si="20"/>
        <v>1-2-11701</v>
      </c>
    </row>
    <row r="180" spans="1:12" x14ac:dyDescent="0.25">
      <c r="A180" s="30" t="s">
        <v>1471</v>
      </c>
      <c r="B180" s="30" t="s">
        <v>1472</v>
      </c>
      <c r="C180" s="30" t="s">
        <v>1274</v>
      </c>
      <c r="D180" s="30" t="s">
        <v>1364</v>
      </c>
      <c r="E180" s="30" t="s">
        <v>1241</v>
      </c>
      <c r="F180" s="31" t="str">
        <f t="shared" si="14"/>
        <v>1</v>
      </c>
      <c r="G180" s="31" t="str">
        <f t="shared" si="15"/>
        <v>1-2</v>
      </c>
      <c r="H180" s="31" t="str">
        <f t="shared" si="16"/>
        <v>1-2-1</v>
      </c>
      <c r="I180" s="31" t="str">
        <f t="shared" si="17"/>
        <v>1-2-117</v>
      </c>
      <c r="J180" s="31" t="str">
        <f t="shared" si="18"/>
        <v>1-2-11702</v>
      </c>
      <c r="K180" s="32" t="str">
        <f t="shared" si="19"/>
        <v>1-2-11702</v>
      </c>
      <c r="L180" s="33" t="str">
        <f t="shared" si="20"/>
        <v>1-2-11702</v>
      </c>
    </row>
    <row r="181" spans="1:12" x14ac:dyDescent="0.25">
      <c r="A181" s="30" t="s">
        <v>1473</v>
      </c>
      <c r="B181" s="30" t="s">
        <v>1474</v>
      </c>
      <c r="C181" s="30" t="s">
        <v>1274</v>
      </c>
      <c r="D181" s="30" t="s">
        <v>1364</v>
      </c>
      <c r="E181" s="30" t="s">
        <v>1241</v>
      </c>
      <c r="F181" s="31" t="str">
        <f t="shared" si="14"/>
        <v>1</v>
      </c>
      <c r="G181" s="31" t="str">
        <f t="shared" si="15"/>
        <v>1-2</v>
      </c>
      <c r="H181" s="31" t="str">
        <f t="shared" si="16"/>
        <v>1-2-1</v>
      </c>
      <c r="I181" s="31" t="str">
        <f t="shared" si="17"/>
        <v>1-2-117</v>
      </c>
      <c r="J181" s="31" t="str">
        <f t="shared" si="18"/>
        <v>1-2-11703</v>
      </c>
      <c r="K181" s="32" t="str">
        <f t="shared" si="19"/>
        <v>1-2-11703</v>
      </c>
      <c r="L181" s="33" t="str">
        <f t="shared" si="20"/>
        <v>1-2-11703</v>
      </c>
    </row>
    <row r="182" spans="1:12" x14ac:dyDescent="0.25">
      <c r="A182" s="26" t="s">
        <v>1475</v>
      </c>
      <c r="B182" s="26" t="s">
        <v>363</v>
      </c>
      <c r="C182" s="26"/>
      <c r="D182" s="26" t="s">
        <v>1364</v>
      </c>
      <c r="E182" s="26"/>
      <c r="F182" s="27" t="str">
        <f t="shared" si="14"/>
        <v>1</v>
      </c>
      <c r="G182" s="27" t="str">
        <f t="shared" si="15"/>
        <v>1-2</v>
      </c>
      <c r="H182" s="27" t="str">
        <f t="shared" si="16"/>
        <v>1-2-1</v>
      </c>
      <c r="I182" s="27" t="str">
        <f t="shared" si="17"/>
        <v>1-2-118</v>
      </c>
      <c r="J182" s="27" t="str">
        <f t="shared" si="18"/>
        <v>1-2-118</v>
      </c>
      <c r="K182" s="28" t="str">
        <f t="shared" si="19"/>
        <v>1-2-118</v>
      </c>
      <c r="L182" s="29" t="str">
        <f t="shared" si="20"/>
        <v>1-2-118</v>
      </c>
    </row>
    <row r="183" spans="1:12" x14ac:dyDescent="0.25">
      <c r="A183" s="30" t="s">
        <v>1078</v>
      </c>
      <c r="B183" s="30" t="s">
        <v>363</v>
      </c>
      <c r="C183" s="30" t="s">
        <v>1274</v>
      </c>
      <c r="D183" s="30" t="s">
        <v>1364</v>
      </c>
      <c r="E183" s="30" t="s">
        <v>1241</v>
      </c>
      <c r="F183" s="31" t="str">
        <f t="shared" si="14"/>
        <v>1</v>
      </c>
      <c r="G183" s="31" t="str">
        <f t="shared" si="15"/>
        <v>1-2</v>
      </c>
      <c r="H183" s="31" t="str">
        <f t="shared" si="16"/>
        <v>1-2-1</v>
      </c>
      <c r="I183" s="31" t="str">
        <f t="shared" si="17"/>
        <v>1-2-118</v>
      </c>
      <c r="J183" s="31" t="str">
        <f t="shared" si="18"/>
        <v>1-2-11801</v>
      </c>
      <c r="K183" s="32" t="str">
        <f t="shared" si="19"/>
        <v>1-2-11801</v>
      </c>
      <c r="L183" s="33" t="str">
        <f t="shared" si="20"/>
        <v>1-2-11801</v>
      </c>
    </row>
    <row r="184" spans="1:12" x14ac:dyDescent="0.25">
      <c r="A184" s="26" t="s">
        <v>1476</v>
      </c>
      <c r="B184" s="26" t="s">
        <v>366</v>
      </c>
      <c r="C184" s="26"/>
      <c r="D184" s="26" t="s">
        <v>1364</v>
      </c>
      <c r="E184" s="26"/>
      <c r="F184" s="27" t="str">
        <f t="shared" si="14"/>
        <v>1</v>
      </c>
      <c r="G184" s="27" t="str">
        <f t="shared" si="15"/>
        <v>1-2</v>
      </c>
      <c r="H184" s="27" t="str">
        <f t="shared" si="16"/>
        <v>1-2-1</v>
      </c>
      <c r="I184" s="27" t="str">
        <f t="shared" si="17"/>
        <v>1-2-119</v>
      </c>
      <c r="J184" s="27" t="str">
        <f t="shared" si="18"/>
        <v>1-2-119</v>
      </c>
      <c r="K184" s="28" t="str">
        <f t="shared" si="19"/>
        <v>1-2-119</v>
      </c>
      <c r="L184" s="29" t="str">
        <f t="shared" si="20"/>
        <v>1-2-119</v>
      </c>
    </row>
    <row r="185" spans="1:12" x14ac:dyDescent="0.25">
      <c r="A185" s="30" t="s">
        <v>1110</v>
      </c>
      <c r="B185" s="30" t="s">
        <v>366</v>
      </c>
      <c r="C185" s="30" t="s">
        <v>1274</v>
      </c>
      <c r="D185" s="30" t="s">
        <v>1364</v>
      </c>
      <c r="E185" s="30" t="s">
        <v>1241</v>
      </c>
      <c r="F185" s="31" t="str">
        <f t="shared" si="14"/>
        <v>1</v>
      </c>
      <c r="G185" s="31" t="str">
        <f t="shared" si="15"/>
        <v>1-2</v>
      </c>
      <c r="H185" s="31" t="str">
        <f t="shared" si="16"/>
        <v>1-2-1</v>
      </c>
      <c r="I185" s="31" t="str">
        <f t="shared" si="17"/>
        <v>1-2-119</v>
      </c>
      <c r="J185" s="31" t="str">
        <f t="shared" si="18"/>
        <v>1-2-11901</v>
      </c>
      <c r="K185" s="32" t="str">
        <f t="shared" si="19"/>
        <v>1-2-11901</v>
      </c>
      <c r="L185" s="33" t="str">
        <f t="shared" si="20"/>
        <v>1-2-11901</v>
      </c>
    </row>
    <row r="186" spans="1:12" x14ac:dyDescent="0.25">
      <c r="A186" s="26" t="s">
        <v>1100</v>
      </c>
      <c r="B186" s="26" t="s">
        <v>753</v>
      </c>
      <c r="C186" s="26"/>
      <c r="D186" s="26" t="s">
        <v>1364</v>
      </c>
      <c r="E186" s="26"/>
      <c r="F186" s="27" t="str">
        <f t="shared" si="14"/>
        <v>1</v>
      </c>
      <c r="G186" s="27" t="str">
        <f t="shared" si="15"/>
        <v>1-2</v>
      </c>
      <c r="H186" s="27" t="str">
        <f t="shared" si="16"/>
        <v>1-2-1</v>
      </c>
      <c r="I186" s="27" t="str">
        <f t="shared" si="17"/>
        <v>1-2-120</v>
      </c>
      <c r="J186" s="27" t="str">
        <f t="shared" si="18"/>
        <v>1-2-120</v>
      </c>
      <c r="K186" s="28" t="str">
        <f t="shared" si="19"/>
        <v>1-2-120</v>
      </c>
      <c r="L186" s="29" t="str">
        <f t="shared" si="20"/>
        <v>1-2-120</v>
      </c>
    </row>
    <row r="187" spans="1:12" x14ac:dyDescent="0.25">
      <c r="A187" s="30" t="s">
        <v>1101</v>
      </c>
      <c r="B187" s="30" t="s">
        <v>1102</v>
      </c>
      <c r="C187" s="30" t="s">
        <v>1274</v>
      </c>
      <c r="D187" s="30" t="s">
        <v>1364</v>
      </c>
      <c r="E187" s="30" t="s">
        <v>1241</v>
      </c>
      <c r="F187" s="31" t="str">
        <f t="shared" si="14"/>
        <v>1</v>
      </c>
      <c r="G187" s="31" t="str">
        <f t="shared" si="15"/>
        <v>1-2</v>
      </c>
      <c r="H187" s="31" t="str">
        <f t="shared" si="16"/>
        <v>1-2-1</v>
      </c>
      <c r="I187" s="31" t="str">
        <f t="shared" si="17"/>
        <v>1-2-120</v>
      </c>
      <c r="J187" s="31" t="str">
        <f t="shared" si="18"/>
        <v>1-2-12001</v>
      </c>
      <c r="K187" s="32" t="str">
        <f t="shared" si="19"/>
        <v>1-2-12001</v>
      </c>
      <c r="L187" s="33" t="str">
        <f t="shared" si="20"/>
        <v>1-2-12001</v>
      </c>
    </row>
    <row r="188" spans="1:12" x14ac:dyDescent="0.25">
      <c r="A188" s="30" t="s">
        <v>1103</v>
      </c>
      <c r="B188" s="30" t="s">
        <v>697</v>
      </c>
      <c r="C188" s="30" t="s">
        <v>1274</v>
      </c>
      <c r="D188" s="30" t="s">
        <v>1364</v>
      </c>
      <c r="E188" s="30" t="s">
        <v>1241</v>
      </c>
      <c r="F188" s="31" t="str">
        <f t="shared" si="14"/>
        <v>1</v>
      </c>
      <c r="G188" s="31" t="str">
        <f t="shared" si="15"/>
        <v>1-2</v>
      </c>
      <c r="H188" s="31" t="str">
        <f t="shared" si="16"/>
        <v>1-2-1</v>
      </c>
      <c r="I188" s="31" t="str">
        <f t="shared" si="17"/>
        <v>1-2-120</v>
      </c>
      <c r="J188" s="31" t="str">
        <f t="shared" si="18"/>
        <v>1-2-12002</v>
      </c>
      <c r="K188" s="32" t="str">
        <f t="shared" si="19"/>
        <v>1-2-12002</v>
      </c>
      <c r="L188" s="33" t="str">
        <f t="shared" si="20"/>
        <v>1-2-12002</v>
      </c>
    </row>
    <row r="189" spans="1:12" x14ac:dyDescent="0.25">
      <c r="A189" s="30" t="s">
        <v>1104</v>
      </c>
      <c r="B189" s="30" t="s">
        <v>1105</v>
      </c>
      <c r="C189" s="30" t="s">
        <v>1274</v>
      </c>
      <c r="D189" s="30" t="s">
        <v>1364</v>
      </c>
      <c r="E189" s="30" t="s">
        <v>1241</v>
      </c>
      <c r="F189" s="31" t="str">
        <f t="shared" si="14"/>
        <v>1</v>
      </c>
      <c r="G189" s="31" t="str">
        <f t="shared" si="15"/>
        <v>1-2</v>
      </c>
      <c r="H189" s="31" t="str">
        <f t="shared" si="16"/>
        <v>1-2-1</v>
      </c>
      <c r="I189" s="31" t="str">
        <f t="shared" si="17"/>
        <v>1-2-120</v>
      </c>
      <c r="J189" s="31" t="str">
        <f t="shared" si="18"/>
        <v>1-2-12003</v>
      </c>
      <c r="K189" s="32" t="str">
        <f t="shared" si="19"/>
        <v>1-2-12003</v>
      </c>
      <c r="L189" s="33" t="str">
        <f t="shared" si="20"/>
        <v>1-2-12003</v>
      </c>
    </row>
    <row r="190" spans="1:12" x14ac:dyDescent="0.25">
      <c r="A190" s="30" t="s">
        <v>1106</v>
      </c>
      <c r="B190" s="30" t="s">
        <v>1107</v>
      </c>
      <c r="C190" s="30" t="s">
        <v>1274</v>
      </c>
      <c r="D190" s="30" t="s">
        <v>1364</v>
      </c>
      <c r="E190" s="30" t="s">
        <v>1241</v>
      </c>
      <c r="F190" s="31" t="str">
        <f t="shared" si="14"/>
        <v>1</v>
      </c>
      <c r="G190" s="31" t="str">
        <f t="shared" si="15"/>
        <v>1-2</v>
      </c>
      <c r="H190" s="31" t="str">
        <f t="shared" si="16"/>
        <v>1-2-1</v>
      </c>
      <c r="I190" s="31" t="str">
        <f t="shared" si="17"/>
        <v>1-2-120</v>
      </c>
      <c r="J190" s="31" t="str">
        <f t="shared" si="18"/>
        <v>1-2-12004</v>
      </c>
      <c r="K190" s="32" t="str">
        <f t="shared" si="19"/>
        <v>1-2-12004</v>
      </c>
      <c r="L190" s="33" t="str">
        <f t="shared" si="20"/>
        <v>1-2-12004</v>
      </c>
    </row>
    <row r="191" spans="1:12" x14ac:dyDescent="0.25">
      <c r="A191" s="30" t="s">
        <v>1108</v>
      </c>
      <c r="B191" s="30" t="s">
        <v>1109</v>
      </c>
      <c r="C191" s="30" t="s">
        <v>1274</v>
      </c>
      <c r="D191" s="30" t="s">
        <v>1364</v>
      </c>
      <c r="E191" s="30" t="s">
        <v>1241</v>
      </c>
      <c r="F191" s="31" t="str">
        <f t="shared" si="14"/>
        <v>1</v>
      </c>
      <c r="G191" s="31" t="str">
        <f t="shared" si="15"/>
        <v>1-2</v>
      </c>
      <c r="H191" s="31" t="str">
        <f t="shared" si="16"/>
        <v>1-2-1</v>
      </c>
      <c r="I191" s="31" t="str">
        <f t="shared" si="17"/>
        <v>1-2-120</v>
      </c>
      <c r="J191" s="31" t="str">
        <f t="shared" si="18"/>
        <v>1-2-12005</v>
      </c>
      <c r="K191" s="32" t="str">
        <f t="shared" si="19"/>
        <v>1-2-12005</v>
      </c>
      <c r="L191" s="33" t="str">
        <f t="shared" si="20"/>
        <v>1-2-12005</v>
      </c>
    </row>
    <row r="192" spans="1:12" x14ac:dyDescent="0.25">
      <c r="A192" s="26" t="s">
        <v>1080</v>
      </c>
      <c r="B192" s="26" t="s">
        <v>752</v>
      </c>
      <c r="C192" s="26"/>
      <c r="D192" s="26" t="s">
        <v>1364</v>
      </c>
      <c r="E192" s="26"/>
      <c r="F192" s="27" t="str">
        <f t="shared" si="14"/>
        <v>1</v>
      </c>
      <c r="G192" s="27" t="str">
        <f t="shared" si="15"/>
        <v>1-2</v>
      </c>
      <c r="H192" s="27" t="str">
        <f t="shared" si="16"/>
        <v>1-2-1</v>
      </c>
      <c r="I192" s="27" t="str">
        <f t="shared" si="17"/>
        <v>1-2-121</v>
      </c>
      <c r="J192" s="27" t="str">
        <f t="shared" si="18"/>
        <v>1-2-121</v>
      </c>
      <c r="K192" s="28" t="str">
        <f t="shared" si="19"/>
        <v>1-2-121</v>
      </c>
      <c r="L192" s="29" t="str">
        <f t="shared" si="20"/>
        <v>1-2-121</v>
      </c>
    </row>
    <row r="193" spans="1:12" x14ac:dyDescent="0.25">
      <c r="A193" s="30" t="s">
        <v>1081</v>
      </c>
      <c r="B193" s="30" t="s">
        <v>698</v>
      </c>
      <c r="C193" s="30" t="s">
        <v>1274</v>
      </c>
      <c r="D193" s="30" t="s">
        <v>1364</v>
      </c>
      <c r="E193" s="30" t="s">
        <v>1241</v>
      </c>
      <c r="F193" s="31" t="str">
        <f t="shared" si="14"/>
        <v>1</v>
      </c>
      <c r="G193" s="31" t="str">
        <f t="shared" si="15"/>
        <v>1-2</v>
      </c>
      <c r="H193" s="31" t="str">
        <f t="shared" si="16"/>
        <v>1-2-1</v>
      </c>
      <c r="I193" s="31" t="str">
        <f t="shared" si="17"/>
        <v>1-2-121</v>
      </c>
      <c r="J193" s="31" t="str">
        <f t="shared" si="18"/>
        <v>1-2-12101</v>
      </c>
      <c r="K193" s="32" t="str">
        <f t="shared" si="19"/>
        <v>1-2-12101</v>
      </c>
      <c r="L193" s="33" t="str">
        <f t="shared" si="20"/>
        <v>1-2-12101</v>
      </c>
    </row>
    <row r="194" spans="1:12" x14ac:dyDescent="0.25">
      <c r="A194" s="30" t="s">
        <v>1082</v>
      </c>
      <c r="B194" s="30" t="s">
        <v>1083</v>
      </c>
      <c r="C194" s="30" t="s">
        <v>1274</v>
      </c>
      <c r="D194" s="30" t="s">
        <v>1364</v>
      </c>
      <c r="E194" s="30" t="s">
        <v>1241</v>
      </c>
      <c r="F194" s="31" t="str">
        <f t="shared" ref="F194:F258" si="23">LEFT(A194,1)</f>
        <v>1</v>
      </c>
      <c r="G194" s="31" t="str">
        <f t="shared" ref="G194:G258" si="24">LEFT(A194,3)</f>
        <v>1-2</v>
      </c>
      <c r="H194" s="31" t="str">
        <f t="shared" ref="H194:H258" si="25">LEFT(A194,5)</f>
        <v>1-2-1</v>
      </c>
      <c r="I194" s="31" t="str">
        <f t="shared" ref="I194:I258" si="26">LEFT(A194,7)</f>
        <v>1-2-121</v>
      </c>
      <c r="J194" s="31" t="str">
        <f t="shared" ref="J194:J258" si="27">LEFT(A194,9)</f>
        <v>1-2-12102</v>
      </c>
      <c r="K194" s="32" t="str">
        <f t="shared" ref="K194:K258" si="28">LEFT(A194,11)</f>
        <v>1-2-12102</v>
      </c>
      <c r="L194" s="33" t="str">
        <f t="shared" si="20"/>
        <v>1-2-12102</v>
      </c>
    </row>
    <row r="195" spans="1:12" x14ac:dyDescent="0.25">
      <c r="A195" s="30" t="s">
        <v>1084</v>
      </c>
      <c r="B195" s="30" t="s">
        <v>1085</v>
      </c>
      <c r="C195" s="30" t="s">
        <v>1274</v>
      </c>
      <c r="D195" s="30" t="s">
        <v>1364</v>
      </c>
      <c r="E195" s="30" t="s">
        <v>1241</v>
      </c>
      <c r="F195" s="31" t="str">
        <f t="shared" si="23"/>
        <v>1</v>
      </c>
      <c r="G195" s="31" t="str">
        <f t="shared" si="24"/>
        <v>1-2</v>
      </c>
      <c r="H195" s="31" t="str">
        <f t="shared" si="25"/>
        <v>1-2-1</v>
      </c>
      <c r="I195" s="31" t="str">
        <f t="shared" si="26"/>
        <v>1-2-121</v>
      </c>
      <c r="J195" s="31" t="str">
        <f t="shared" si="27"/>
        <v>1-2-12103</v>
      </c>
      <c r="K195" s="32" t="str">
        <f t="shared" si="28"/>
        <v>1-2-12103</v>
      </c>
      <c r="L195" s="33" t="str">
        <f t="shared" si="20"/>
        <v>1-2-12103</v>
      </c>
    </row>
    <row r="196" spans="1:12" x14ac:dyDescent="0.25">
      <c r="A196" s="30" t="s">
        <v>1086</v>
      </c>
      <c r="B196" s="30" t="s">
        <v>1087</v>
      </c>
      <c r="C196" s="30" t="s">
        <v>1274</v>
      </c>
      <c r="D196" s="30" t="s">
        <v>1364</v>
      </c>
      <c r="E196" s="30" t="s">
        <v>1241</v>
      </c>
      <c r="F196" s="31" t="str">
        <f t="shared" si="23"/>
        <v>1</v>
      </c>
      <c r="G196" s="31" t="str">
        <f t="shared" si="24"/>
        <v>1-2</v>
      </c>
      <c r="H196" s="31" t="str">
        <f t="shared" si="25"/>
        <v>1-2-1</v>
      </c>
      <c r="I196" s="31" t="str">
        <f t="shared" si="26"/>
        <v>1-2-121</v>
      </c>
      <c r="J196" s="31" t="str">
        <f t="shared" si="27"/>
        <v>1-2-12104</v>
      </c>
      <c r="K196" s="32" t="str">
        <f t="shared" si="28"/>
        <v>1-2-12104</v>
      </c>
      <c r="L196" s="33" t="str">
        <f t="shared" si="20"/>
        <v>1-2-12104</v>
      </c>
    </row>
    <row r="197" spans="1:12" x14ac:dyDescent="0.25">
      <c r="A197" s="30" t="s">
        <v>1088</v>
      </c>
      <c r="B197" s="30" t="s">
        <v>1089</v>
      </c>
      <c r="C197" s="30" t="s">
        <v>1274</v>
      </c>
      <c r="D197" s="30" t="s">
        <v>1364</v>
      </c>
      <c r="E197" s="30" t="s">
        <v>1241</v>
      </c>
      <c r="F197" s="31" t="str">
        <f t="shared" si="23"/>
        <v>1</v>
      </c>
      <c r="G197" s="31" t="str">
        <f t="shared" si="24"/>
        <v>1-2</v>
      </c>
      <c r="H197" s="31" t="str">
        <f t="shared" si="25"/>
        <v>1-2-1</v>
      </c>
      <c r="I197" s="31" t="str">
        <f t="shared" si="26"/>
        <v>1-2-121</v>
      </c>
      <c r="J197" s="31" t="str">
        <f t="shared" si="27"/>
        <v>1-2-12105</v>
      </c>
      <c r="K197" s="32" t="str">
        <f t="shared" si="28"/>
        <v>1-2-12105</v>
      </c>
      <c r="L197" s="33" t="str">
        <f t="shared" si="20"/>
        <v>1-2-12105</v>
      </c>
    </row>
    <row r="198" spans="1:12" x14ac:dyDescent="0.25">
      <c r="A198" s="30" t="s">
        <v>1090</v>
      </c>
      <c r="B198" s="30" t="s">
        <v>1091</v>
      </c>
      <c r="C198" s="30" t="s">
        <v>1274</v>
      </c>
      <c r="D198" s="30" t="s">
        <v>1364</v>
      </c>
      <c r="E198" s="30" t="s">
        <v>1241</v>
      </c>
      <c r="F198" s="31" t="str">
        <f t="shared" si="23"/>
        <v>1</v>
      </c>
      <c r="G198" s="31" t="str">
        <f t="shared" si="24"/>
        <v>1-2</v>
      </c>
      <c r="H198" s="31" t="str">
        <f t="shared" si="25"/>
        <v>1-2-1</v>
      </c>
      <c r="I198" s="31" t="str">
        <f t="shared" si="26"/>
        <v>1-2-121</v>
      </c>
      <c r="J198" s="31" t="str">
        <f t="shared" si="27"/>
        <v>1-2-12106</v>
      </c>
      <c r="K198" s="32" t="str">
        <f t="shared" si="28"/>
        <v>1-2-12106</v>
      </c>
      <c r="L198" s="33" t="str">
        <f t="shared" si="20"/>
        <v>1-2-12106</v>
      </c>
    </row>
    <row r="199" spans="1:12" x14ac:dyDescent="0.25">
      <c r="A199" s="30" t="s">
        <v>1092</v>
      </c>
      <c r="B199" s="30" t="s">
        <v>1093</v>
      </c>
      <c r="C199" s="30" t="s">
        <v>1274</v>
      </c>
      <c r="D199" s="30" t="s">
        <v>1364</v>
      </c>
      <c r="E199" s="30" t="s">
        <v>1241</v>
      </c>
      <c r="F199" s="31" t="str">
        <f t="shared" si="23"/>
        <v>1</v>
      </c>
      <c r="G199" s="31" t="str">
        <f t="shared" si="24"/>
        <v>1-2</v>
      </c>
      <c r="H199" s="31" t="str">
        <f t="shared" si="25"/>
        <v>1-2-1</v>
      </c>
      <c r="I199" s="31" t="str">
        <f t="shared" si="26"/>
        <v>1-2-121</v>
      </c>
      <c r="J199" s="31" t="str">
        <f t="shared" si="27"/>
        <v>1-2-12107</v>
      </c>
      <c r="K199" s="32" t="str">
        <f t="shared" si="28"/>
        <v>1-2-12107</v>
      </c>
      <c r="L199" s="33" t="str">
        <f t="shared" si="20"/>
        <v>1-2-12107</v>
      </c>
    </row>
    <row r="200" spans="1:12" x14ac:dyDescent="0.25">
      <c r="A200" s="30" t="s">
        <v>1094</v>
      </c>
      <c r="B200" s="30" t="s">
        <v>1095</v>
      </c>
      <c r="C200" s="30" t="s">
        <v>1274</v>
      </c>
      <c r="D200" s="30" t="s">
        <v>1364</v>
      </c>
      <c r="E200" s="30" t="s">
        <v>1241</v>
      </c>
      <c r="F200" s="31" t="str">
        <f t="shared" si="23"/>
        <v>1</v>
      </c>
      <c r="G200" s="31" t="str">
        <f t="shared" si="24"/>
        <v>1-2</v>
      </c>
      <c r="H200" s="31" t="str">
        <f t="shared" si="25"/>
        <v>1-2-1</v>
      </c>
      <c r="I200" s="31" t="str">
        <f t="shared" si="26"/>
        <v>1-2-121</v>
      </c>
      <c r="J200" s="31" t="str">
        <f t="shared" si="27"/>
        <v>1-2-12108</v>
      </c>
      <c r="K200" s="32" t="str">
        <f t="shared" si="28"/>
        <v>1-2-12108</v>
      </c>
      <c r="L200" s="33" t="str">
        <f t="shared" si="20"/>
        <v>1-2-12108</v>
      </c>
    </row>
    <row r="201" spans="1:12" x14ac:dyDescent="0.25">
      <c r="A201" s="30" t="s">
        <v>1096</v>
      </c>
      <c r="B201" s="30" t="s">
        <v>1097</v>
      </c>
      <c r="C201" s="30" t="s">
        <v>1274</v>
      </c>
      <c r="D201" s="30" t="s">
        <v>1364</v>
      </c>
      <c r="E201" s="30" t="s">
        <v>1241</v>
      </c>
      <c r="F201" s="31" t="str">
        <f t="shared" si="23"/>
        <v>1</v>
      </c>
      <c r="G201" s="31" t="str">
        <f t="shared" si="24"/>
        <v>1-2</v>
      </c>
      <c r="H201" s="31" t="str">
        <f t="shared" si="25"/>
        <v>1-2-1</v>
      </c>
      <c r="I201" s="31" t="str">
        <f t="shared" si="26"/>
        <v>1-2-121</v>
      </c>
      <c r="J201" s="31" t="str">
        <f t="shared" si="27"/>
        <v>1-2-12109</v>
      </c>
      <c r="K201" s="32" t="str">
        <f t="shared" si="28"/>
        <v>1-2-12109</v>
      </c>
      <c r="L201" s="33" t="str">
        <f t="shared" si="20"/>
        <v>1-2-12109</v>
      </c>
    </row>
    <row r="202" spans="1:12" x14ac:dyDescent="0.25">
      <c r="A202" s="30" t="s">
        <v>1098</v>
      </c>
      <c r="B202" s="30" t="s">
        <v>1099</v>
      </c>
      <c r="C202" s="30" t="s">
        <v>1274</v>
      </c>
      <c r="D202" s="30" t="s">
        <v>1364</v>
      </c>
      <c r="E202" s="30" t="s">
        <v>1241</v>
      </c>
      <c r="F202" s="31" t="str">
        <f t="shared" si="23"/>
        <v>1</v>
      </c>
      <c r="G202" s="31" t="str">
        <f t="shared" si="24"/>
        <v>1-2</v>
      </c>
      <c r="H202" s="31" t="str">
        <f t="shared" si="25"/>
        <v>1-2-1</v>
      </c>
      <c r="I202" s="31" t="str">
        <f t="shared" si="26"/>
        <v>1-2-121</v>
      </c>
      <c r="J202" s="31" t="str">
        <f t="shared" si="27"/>
        <v>1-2-12110</v>
      </c>
      <c r="K202" s="32" t="str">
        <f t="shared" si="28"/>
        <v>1-2-12110</v>
      </c>
      <c r="L202" s="33" t="str">
        <f t="shared" si="20"/>
        <v>1-2-12110</v>
      </c>
    </row>
    <row r="203" spans="1:12" x14ac:dyDescent="0.25">
      <c r="A203" s="26" t="s">
        <v>1477</v>
      </c>
      <c r="B203" s="26" t="s">
        <v>1478</v>
      </c>
      <c r="C203" s="26"/>
      <c r="D203" s="26" t="s">
        <v>1364</v>
      </c>
      <c r="E203" s="26"/>
      <c r="F203" s="27" t="str">
        <f t="shared" si="23"/>
        <v>1</v>
      </c>
      <c r="G203" s="27" t="str">
        <f t="shared" si="24"/>
        <v>1-2</v>
      </c>
      <c r="H203" s="27" t="str">
        <f t="shared" si="25"/>
        <v>1-2-1</v>
      </c>
      <c r="I203" s="27" t="str">
        <f t="shared" si="26"/>
        <v>1-2-122</v>
      </c>
      <c r="J203" s="27" t="str">
        <f t="shared" si="27"/>
        <v>1-2-122</v>
      </c>
      <c r="K203" s="28" t="str">
        <f t="shared" si="28"/>
        <v>1-2-122</v>
      </c>
      <c r="L203" s="29" t="str">
        <f t="shared" si="20"/>
        <v>1-2-122</v>
      </c>
    </row>
    <row r="204" spans="1:12" x14ac:dyDescent="0.25">
      <c r="A204" s="30" t="s">
        <v>1479</v>
      </c>
      <c r="B204" s="30" t="s">
        <v>1480</v>
      </c>
      <c r="C204" s="30" t="s">
        <v>1274</v>
      </c>
      <c r="D204" s="30" t="s">
        <v>1364</v>
      </c>
      <c r="E204" s="30" t="s">
        <v>1241</v>
      </c>
      <c r="F204" s="31" t="str">
        <f t="shared" si="23"/>
        <v>1</v>
      </c>
      <c r="G204" s="31" t="str">
        <f t="shared" si="24"/>
        <v>1-2</v>
      </c>
      <c r="H204" s="31" t="str">
        <f t="shared" si="25"/>
        <v>1-2-1</v>
      </c>
      <c r="I204" s="31" t="str">
        <f t="shared" si="26"/>
        <v>1-2-122</v>
      </c>
      <c r="J204" s="31" t="str">
        <f t="shared" si="27"/>
        <v>1-2-12201</v>
      </c>
      <c r="K204" s="32" t="str">
        <f t="shared" si="28"/>
        <v>1-2-12201</v>
      </c>
      <c r="L204" s="33" t="str">
        <f t="shared" si="20"/>
        <v>1-2-12201</v>
      </c>
    </row>
    <row r="205" spans="1:12" x14ac:dyDescent="0.25">
      <c r="A205" s="26" t="s">
        <v>1481</v>
      </c>
      <c r="B205" s="26" t="s">
        <v>1482</v>
      </c>
      <c r="C205" s="26"/>
      <c r="D205" s="26" t="s">
        <v>1364</v>
      </c>
      <c r="E205" s="26"/>
      <c r="F205" s="27" t="str">
        <f t="shared" si="23"/>
        <v>1</v>
      </c>
      <c r="G205" s="27" t="str">
        <f t="shared" si="24"/>
        <v>1-2</v>
      </c>
      <c r="H205" s="27" t="str">
        <f t="shared" si="25"/>
        <v>1-2-1</v>
      </c>
      <c r="I205" s="27" t="str">
        <f t="shared" si="26"/>
        <v>1-2-123</v>
      </c>
      <c r="J205" s="27" t="str">
        <f t="shared" si="27"/>
        <v>1-2-123</v>
      </c>
      <c r="K205" s="28" t="str">
        <f t="shared" si="28"/>
        <v>1-2-123</v>
      </c>
      <c r="L205" s="29" t="str">
        <f t="shared" si="20"/>
        <v>1-2-123</v>
      </c>
    </row>
    <row r="206" spans="1:12" x14ac:dyDescent="0.25">
      <c r="A206" s="30" t="s">
        <v>1483</v>
      </c>
      <c r="B206" s="30" t="s">
        <v>1484</v>
      </c>
      <c r="C206" s="30" t="s">
        <v>1274</v>
      </c>
      <c r="D206" s="30" t="s">
        <v>1364</v>
      </c>
      <c r="E206" s="30" t="s">
        <v>1241</v>
      </c>
      <c r="F206" s="31" t="str">
        <f t="shared" si="23"/>
        <v>1</v>
      </c>
      <c r="G206" s="31" t="str">
        <f t="shared" si="24"/>
        <v>1-2</v>
      </c>
      <c r="H206" s="31" t="str">
        <f t="shared" si="25"/>
        <v>1-2-1</v>
      </c>
      <c r="I206" s="31" t="str">
        <f t="shared" si="26"/>
        <v>1-2-123</v>
      </c>
      <c r="J206" s="31" t="str">
        <f t="shared" si="27"/>
        <v>1-2-12301</v>
      </c>
      <c r="K206" s="32" t="str">
        <f t="shared" si="28"/>
        <v>1-2-12301</v>
      </c>
      <c r="L206" s="33" t="str">
        <f t="shared" si="20"/>
        <v>1-2-12301</v>
      </c>
    </row>
    <row r="207" spans="1:12" x14ac:dyDescent="0.25">
      <c r="A207" s="30" t="s">
        <v>1485</v>
      </c>
      <c r="B207" s="30" t="s">
        <v>1486</v>
      </c>
      <c r="C207" s="30" t="s">
        <v>1274</v>
      </c>
      <c r="D207" s="30" t="s">
        <v>1364</v>
      </c>
      <c r="E207" s="30" t="s">
        <v>1241</v>
      </c>
      <c r="F207" s="31" t="str">
        <f t="shared" si="23"/>
        <v>1</v>
      </c>
      <c r="G207" s="31" t="str">
        <f t="shared" si="24"/>
        <v>1-2</v>
      </c>
      <c r="H207" s="31" t="str">
        <f t="shared" si="25"/>
        <v>1-2-1</v>
      </c>
      <c r="I207" s="31" t="str">
        <f t="shared" si="26"/>
        <v>1-2-123</v>
      </c>
      <c r="J207" s="31" t="str">
        <f t="shared" si="27"/>
        <v>1-2-12302</v>
      </c>
      <c r="K207" s="32" t="str">
        <f t="shared" si="28"/>
        <v>1-2-12302</v>
      </c>
      <c r="L207" s="33" t="str">
        <f t="shared" si="20"/>
        <v>1-2-12302</v>
      </c>
    </row>
    <row r="208" spans="1:12" x14ac:dyDescent="0.25">
      <c r="A208" s="30" t="s">
        <v>1487</v>
      </c>
      <c r="B208" s="30" t="s">
        <v>1488</v>
      </c>
      <c r="C208" s="30" t="s">
        <v>1274</v>
      </c>
      <c r="D208" s="30" t="s">
        <v>1364</v>
      </c>
      <c r="E208" s="30" t="s">
        <v>1241</v>
      </c>
      <c r="F208" s="31" t="str">
        <f t="shared" si="23"/>
        <v>1</v>
      </c>
      <c r="G208" s="31" t="str">
        <f t="shared" si="24"/>
        <v>1-2</v>
      </c>
      <c r="H208" s="31" t="str">
        <f t="shared" si="25"/>
        <v>1-2-1</v>
      </c>
      <c r="I208" s="31" t="str">
        <f t="shared" si="26"/>
        <v>1-2-123</v>
      </c>
      <c r="J208" s="31" t="str">
        <f t="shared" si="27"/>
        <v>1-2-12303</v>
      </c>
      <c r="K208" s="32" t="str">
        <f t="shared" si="28"/>
        <v>1-2-12303</v>
      </c>
      <c r="L208" s="33" t="str">
        <f t="shared" si="20"/>
        <v>1-2-12303</v>
      </c>
    </row>
    <row r="209" spans="1:12" x14ac:dyDescent="0.25">
      <c r="A209" s="26" t="s">
        <v>1489</v>
      </c>
      <c r="B209" s="26" t="s">
        <v>1490</v>
      </c>
      <c r="C209" s="26"/>
      <c r="D209" s="26" t="s">
        <v>1364</v>
      </c>
      <c r="E209" s="26"/>
      <c r="F209" s="27" t="str">
        <f t="shared" si="23"/>
        <v>1</v>
      </c>
      <c r="G209" s="27" t="str">
        <f t="shared" si="24"/>
        <v>1-2</v>
      </c>
      <c r="H209" s="27" t="str">
        <f t="shared" si="25"/>
        <v>1-2-1</v>
      </c>
      <c r="I209" s="27" t="str">
        <f t="shared" si="26"/>
        <v>1-2-125</v>
      </c>
      <c r="J209" s="27" t="str">
        <f t="shared" si="27"/>
        <v>1-2-125</v>
      </c>
      <c r="K209" s="28" t="str">
        <f t="shared" si="28"/>
        <v>1-2-125</v>
      </c>
      <c r="L209" s="29" t="str">
        <f t="shared" si="20"/>
        <v>1-2-125</v>
      </c>
    </row>
    <row r="210" spans="1:12" x14ac:dyDescent="0.25">
      <c r="A210" s="30" t="s">
        <v>1491</v>
      </c>
      <c r="B210" s="30" t="s">
        <v>1492</v>
      </c>
      <c r="C210" s="30" t="s">
        <v>1274</v>
      </c>
      <c r="D210" s="30" t="s">
        <v>1364</v>
      </c>
      <c r="E210" s="30" t="s">
        <v>1241</v>
      </c>
      <c r="F210" s="31" t="str">
        <f t="shared" si="23"/>
        <v>1</v>
      </c>
      <c r="G210" s="31" t="str">
        <f t="shared" si="24"/>
        <v>1-2</v>
      </c>
      <c r="H210" s="31" t="str">
        <f t="shared" si="25"/>
        <v>1-2-1</v>
      </c>
      <c r="I210" s="31" t="str">
        <f t="shared" si="26"/>
        <v>1-2-125</v>
      </c>
      <c r="J210" s="31" t="str">
        <f t="shared" si="27"/>
        <v>1-2-12501</v>
      </c>
      <c r="K210" s="32" t="str">
        <f t="shared" si="28"/>
        <v>1-2-12501</v>
      </c>
      <c r="L210" s="33" t="str">
        <f t="shared" si="20"/>
        <v>1-2-12501</v>
      </c>
    </row>
    <row r="211" spans="1:12" x14ac:dyDescent="0.25">
      <c r="A211" s="30" t="s">
        <v>1493</v>
      </c>
      <c r="B211" s="30" t="s">
        <v>1494</v>
      </c>
      <c r="C211" s="30" t="s">
        <v>1274</v>
      </c>
      <c r="D211" s="30" t="s">
        <v>1364</v>
      </c>
      <c r="E211" s="30" t="s">
        <v>1241</v>
      </c>
      <c r="F211" s="31" t="str">
        <f t="shared" si="23"/>
        <v>1</v>
      </c>
      <c r="G211" s="31" t="str">
        <f t="shared" si="24"/>
        <v>1-2</v>
      </c>
      <c r="H211" s="31" t="str">
        <f t="shared" si="25"/>
        <v>1-2-1</v>
      </c>
      <c r="I211" s="31" t="str">
        <f t="shared" si="26"/>
        <v>1-2-125</v>
      </c>
      <c r="J211" s="31" t="str">
        <f t="shared" si="27"/>
        <v>1-2-12502</v>
      </c>
      <c r="K211" s="32" t="str">
        <f t="shared" si="28"/>
        <v>1-2-12502</v>
      </c>
      <c r="L211" s="33" t="str">
        <f t="shared" si="20"/>
        <v>1-2-12502</v>
      </c>
    </row>
    <row r="212" spans="1:12" x14ac:dyDescent="0.25">
      <c r="A212" s="30" t="s">
        <v>1495</v>
      </c>
      <c r="B212" s="30" t="s">
        <v>1496</v>
      </c>
      <c r="C212" s="30" t="s">
        <v>1274</v>
      </c>
      <c r="D212" s="30" t="s">
        <v>1364</v>
      </c>
      <c r="E212" s="30" t="s">
        <v>1241</v>
      </c>
      <c r="F212" s="31" t="str">
        <f t="shared" si="23"/>
        <v>1</v>
      </c>
      <c r="G212" s="31" t="str">
        <f t="shared" si="24"/>
        <v>1-2</v>
      </c>
      <c r="H212" s="31" t="str">
        <f t="shared" si="25"/>
        <v>1-2-1</v>
      </c>
      <c r="I212" s="31" t="str">
        <f t="shared" si="26"/>
        <v>1-2-125</v>
      </c>
      <c r="J212" s="31" t="str">
        <f t="shared" si="27"/>
        <v>1-2-12503</v>
      </c>
      <c r="K212" s="32" t="str">
        <f t="shared" si="28"/>
        <v>1-2-12503</v>
      </c>
      <c r="L212" s="33" t="str">
        <f t="shared" si="20"/>
        <v>1-2-12503</v>
      </c>
    </row>
    <row r="213" spans="1:12" x14ac:dyDescent="0.25">
      <c r="A213" s="26" t="s">
        <v>1111</v>
      </c>
      <c r="B213" s="26" t="s">
        <v>755</v>
      </c>
      <c r="C213" s="26"/>
      <c r="D213" s="26" t="s">
        <v>1364</v>
      </c>
      <c r="E213" s="26"/>
      <c r="F213" s="27" t="str">
        <f t="shared" si="23"/>
        <v>1</v>
      </c>
      <c r="G213" s="27" t="str">
        <f t="shared" si="24"/>
        <v>1-2</v>
      </c>
      <c r="H213" s="27" t="str">
        <f t="shared" si="25"/>
        <v>1-2-1</v>
      </c>
      <c r="I213" s="27" t="str">
        <f t="shared" si="26"/>
        <v>1-2-126</v>
      </c>
      <c r="J213" s="27" t="str">
        <f t="shared" si="27"/>
        <v>1-2-126</v>
      </c>
      <c r="K213" s="28" t="str">
        <f t="shared" si="28"/>
        <v>1-2-126</v>
      </c>
      <c r="L213" s="29" t="str">
        <f t="shared" ref="L213:L277" si="29">IF(D213="Накладные",I213,J213)</f>
        <v>1-2-126</v>
      </c>
    </row>
    <row r="214" spans="1:12" x14ac:dyDescent="0.25">
      <c r="A214" s="30" t="s">
        <v>1497</v>
      </c>
      <c r="B214" s="30" t="s">
        <v>1498</v>
      </c>
      <c r="C214" s="30" t="s">
        <v>1274</v>
      </c>
      <c r="D214" s="30" t="s">
        <v>1364</v>
      </c>
      <c r="E214" s="30" t="s">
        <v>1241</v>
      </c>
      <c r="F214" s="31" t="str">
        <f t="shared" si="23"/>
        <v>1</v>
      </c>
      <c r="G214" s="31" t="str">
        <f t="shared" si="24"/>
        <v>1-2</v>
      </c>
      <c r="H214" s="31" t="str">
        <f t="shared" si="25"/>
        <v>1-2-1</v>
      </c>
      <c r="I214" s="31" t="str">
        <f t="shared" si="26"/>
        <v>1-2-126</v>
      </c>
      <c r="J214" s="31" t="str">
        <f t="shared" si="27"/>
        <v>1-2-12601</v>
      </c>
      <c r="K214" s="32" t="str">
        <f t="shared" si="28"/>
        <v>1-2-12601</v>
      </c>
      <c r="L214" s="33" t="str">
        <f t="shared" si="29"/>
        <v>1-2-12601</v>
      </c>
    </row>
    <row r="215" spans="1:12" x14ac:dyDescent="0.25">
      <c r="A215" s="30" t="s">
        <v>1112</v>
      </c>
      <c r="B215" s="30" t="s">
        <v>1499</v>
      </c>
      <c r="C215" s="30" t="s">
        <v>1274</v>
      </c>
      <c r="D215" s="30" t="s">
        <v>1364</v>
      </c>
      <c r="E215" s="30" t="s">
        <v>1241</v>
      </c>
      <c r="F215" s="31" t="str">
        <f t="shared" si="23"/>
        <v>1</v>
      </c>
      <c r="G215" s="31" t="str">
        <f t="shared" si="24"/>
        <v>1-2</v>
      </c>
      <c r="H215" s="31" t="str">
        <f t="shared" si="25"/>
        <v>1-2-1</v>
      </c>
      <c r="I215" s="31" t="str">
        <f t="shared" si="26"/>
        <v>1-2-126</v>
      </c>
      <c r="J215" s="31" t="str">
        <f t="shared" si="27"/>
        <v>1-2-12602</v>
      </c>
      <c r="K215" s="32" t="str">
        <f t="shared" si="28"/>
        <v>1-2-12602</v>
      </c>
      <c r="L215" s="33" t="str">
        <f t="shared" si="29"/>
        <v>1-2-12602</v>
      </c>
    </row>
    <row r="216" spans="1:12" x14ac:dyDescent="0.25">
      <c r="A216" s="30" t="s">
        <v>1112</v>
      </c>
      <c r="B216" s="30" t="s">
        <v>1113</v>
      </c>
      <c r="C216" s="30" t="s">
        <v>1274</v>
      </c>
      <c r="D216" s="30" t="s">
        <v>1364</v>
      </c>
      <c r="E216" s="30" t="s">
        <v>1241</v>
      </c>
      <c r="F216" s="31" t="str">
        <f t="shared" si="23"/>
        <v>1</v>
      </c>
      <c r="G216" s="31" t="str">
        <f t="shared" si="24"/>
        <v>1-2</v>
      </c>
      <c r="H216" s="31" t="str">
        <f t="shared" si="25"/>
        <v>1-2-1</v>
      </c>
      <c r="I216" s="31" t="str">
        <f t="shared" si="26"/>
        <v>1-2-126</v>
      </c>
      <c r="J216" s="31" t="str">
        <f t="shared" si="27"/>
        <v>1-2-12602</v>
      </c>
      <c r="K216" s="32" t="str">
        <f t="shared" si="28"/>
        <v>1-2-12602</v>
      </c>
      <c r="L216" s="33" t="str">
        <f t="shared" si="29"/>
        <v>1-2-12602</v>
      </c>
    </row>
    <row r="217" spans="1:12" x14ac:dyDescent="0.25">
      <c r="A217" s="30" t="s">
        <v>1500</v>
      </c>
      <c r="B217" s="30" t="s">
        <v>1501</v>
      </c>
      <c r="C217" s="30" t="s">
        <v>1274</v>
      </c>
      <c r="D217" s="30" t="s">
        <v>1364</v>
      </c>
      <c r="E217" s="30" t="s">
        <v>1241</v>
      </c>
      <c r="F217" s="31" t="str">
        <f t="shared" si="23"/>
        <v>1</v>
      </c>
      <c r="G217" s="31" t="str">
        <f t="shared" si="24"/>
        <v>1-2</v>
      </c>
      <c r="H217" s="31" t="str">
        <f t="shared" si="25"/>
        <v>1-2-1</v>
      </c>
      <c r="I217" s="31" t="str">
        <f t="shared" si="26"/>
        <v>1-2-126</v>
      </c>
      <c r="J217" s="31" t="str">
        <f t="shared" si="27"/>
        <v>1-2-12603</v>
      </c>
      <c r="K217" s="32" t="str">
        <f t="shared" si="28"/>
        <v>1-2-12603</v>
      </c>
      <c r="L217" s="33" t="str">
        <f t="shared" si="29"/>
        <v>1-2-12603</v>
      </c>
    </row>
    <row r="218" spans="1:12" x14ac:dyDescent="0.25">
      <c r="A218" s="30" t="s">
        <v>1502</v>
      </c>
      <c r="B218" s="30" t="s">
        <v>1503</v>
      </c>
      <c r="C218" s="30" t="s">
        <v>1274</v>
      </c>
      <c r="D218" s="30" t="s">
        <v>1364</v>
      </c>
      <c r="E218" s="30" t="s">
        <v>1241</v>
      </c>
      <c r="F218" s="31" t="str">
        <f t="shared" si="23"/>
        <v>1</v>
      </c>
      <c r="G218" s="31" t="str">
        <f t="shared" si="24"/>
        <v>1-2</v>
      </c>
      <c r="H218" s="31" t="str">
        <f t="shared" si="25"/>
        <v>1-2-1</v>
      </c>
      <c r="I218" s="31" t="str">
        <f t="shared" si="26"/>
        <v>1-2-126</v>
      </c>
      <c r="J218" s="31" t="str">
        <f t="shared" si="27"/>
        <v>1-2-12604</v>
      </c>
      <c r="K218" s="32" t="str">
        <f t="shared" si="28"/>
        <v>1-2-12604</v>
      </c>
      <c r="L218" s="33" t="str">
        <f t="shared" si="29"/>
        <v>1-2-12604</v>
      </c>
    </row>
    <row r="219" spans="1:12" x14ac:dyDescent="0.25">
      <c r="A219" s="30" t="s">
        <v>1504</v>
      </c>
      <c r="B219" s="30" t="s">
        <v>1505</v>
      </c>
      <c r="C219" s="30" t="s">
        <v>1274</v>
      </c>
      <c r="D219" s="30" t="s">
        <v>1364</v>
      </c>
      <c r="E219" s="30" t="s">
        <v>1241</v>
      </c>
      <c r="F219" s="31" t="str">
        <f t="shared" si="23"/>
        <v>1</v>
      </c>
      <c r="G219" s="31" t="str">
        <f t="shared" si="24"/>
        <v>1-2</v>
      </c>
      <c r="H219" s="31" t="str">
        <f t="shared" si="25"/>
        <v>1-2-1</v>
      </c>
      <c r="I219" s="31" t="str">
        <f t="shared" si="26"/>
        <v>1-2-126</v>
      </c>
      <c r="J219" s="31" t="str">
        <f t="shared" si="27"/>
        <v>1-2-12605</v>
      </c>
      <c r="K219" s="32" t="str">
        <f t="shared" si="28"/>
        <v>1-2-12605</v>
      </c>
      <c r="L219" s="33" t="str">
        <f t="shared" si="29"/>
        <v>1-2-12605</v>
      </c>
    </row>
    <row r="220" spans="1:12" x14ac:dyDescent="0.25">
      <c r="A220" s="30" t="s">
        <v>1506</v>
      </c>
      <c r="B220" s="30" t="s">
        <v>1507</v>
      </c>
      <c r="C220" s="30" t="s">
        <v>1274</v>
      </c>
      <c r="D220" s="30" t="s">
        <v>1364</v>
      </c>
      <c r="E220" s="30" t="s">
        <v>1241</v>
      </c>
      <c r="F220" s="31" t="str">
        <f t="shared" si="23"/>
        <v>1</v>
      </c>
      <c r="G220" s="31" t="str">
        <f t="shared" si="24"/>
        <v>1-2</v>
      </c>
      <c r="H220" s="31" t="str">
        <f t="shared" si="25"/>
        <v>1-2-1</v>
      </c>
      <c r="I220" s="31" t="str">
        <f t="shared" si="26"/>
        <v>1-2-126</v>
      </c>
      <c r="J220" s="31" t="str">
        <f t="shared" si="27"/>
        <v>1-2-12606</v>
      </c>
      <c r="K220" s="32" t="str">
        <f t="shared" si="28"/>
        <v>1-2-12606</v>
      </c>
      <c r="L220" s="33" t="str">
        <f t="shared" si="29"/>
        <v>1-2-12606</v>
      </c>
    </row>
    <row r="221" spans="1:12" x14ac:dyDescent="0.25">
      <c r="A221" s="30" t="s">
        <v>1508</v>
      </c>
      <c r="B221" s="30" t="s">
        <v>1509</v>
      </c>
      <c r="C221" s="30" t="s">
        <v>1274</v>
      </c>
      <c r="D221" s="30" t="s">
        <v>1364</v>
      </c>
      <c r="E221" s="30" t="s">
        <v>1241</v>
      </c>
      <c r="F221" s="31" t="str">
        <f t="shared" si="23"/>
        <v>1</v>
      </c>
      <c r="G221" s="31" t="str">
        <f t="shared" si="24"/>
        <v>1-2</v>
      </c>
      <c r="H221" s="31" t="str">
        <f t="shared" si="25"/>
        <v>1-2-1</v>
      </c>
      <c r="I221" s="31" t="str">
        <f t="shared" si="26"/>
        <v>1-2-126</v>
      </c>
      <c r="J221" s="31" t="str">
        <f t="shared" si="27"/>
        <v>1-2-12607</v>
      </c>
      <c r="K221" s="32" t="str">
        <f t="shared" si="28"/>
        <v>1-2-12607</v>
      </c>
      <c r="L221" s="33" t="str">
        <f t="shared" si="29"/>
        <v>1-2-12607</v>
      </c>
    </row>
    <row r="222" spans="1:12" x14ac:dyDescent="0.25">
      <c r="A222" s="30" t="s">
        <v>1510</v>
      </c>
      <c r="B222" s="30" t="s">
        <v>755</v>
      </c>
      <c r="C222" s="30" t="s">
        <v>1274</v>
      </c>
      <c r="D222" s="30" t="s">
        <v>1364</v>
      </c>
      <c r="E222" s="30" t="s">
        <v>1241</v>
      </c>
      <c r="F222" s="31" t="str">
        <f t="shared" si="23"/>
        <v>1</v>
      </c>
      <c r="G222" s="31" t="str">
        <f t="shared" si="24"/>
        <v>1-2</v>
      </c>
      <c r="H222" s="31" t="str">
        <f t="shared" si="25"/>
        <v>1-2-1</v>
      </c>
      <c r="I222" s="31" t="str">
        <f t="shared" si="26"/>
        <v>1-2-126</v>
      </c>
      <c r="J222" s="31" t="str">
        <f t="shared" si="27"/>
        <v>1-2-12608</v>
      </c>
      <c r="K222" s="32" t="str">
        <f t="shared" si="28"/>
        <v>1-2-12608</v>
      </c>
      <c r="L222" s="33" t="str">
        <f t="shared" si="29"/>
        <v>1-2-12608</v>
      </c>
    </row>
    <row r="223" spans="1:12" x14ac:dyDescent="0.25">
      <c r="A223" s="30" t="s">
        <v>1511</v>
      </c>
      <c r="B223" s="30" t="s">
        <v>1512</v>
      </c>
      <c r="C223" s="30" t="s">
        <v>1274</v>
      </c>
      <c r="D223" s="30" t="s">
        <v>1364</v>
      </c>
      <c r="E223" s="30" t="s">
        <v>1241</v>
      </c>
      <c r="F223" s="31" t="str">
        <f t="shared" si="23"/>
        <v>1</v>
      </c>
      <c r="G223" s="31" t="str">
        <f t="shared" si="24"/>
        <v>1-2</v>
      </c>
      <c r="H223" s="31" t="str">
        <f t="shared" si="25"/>
        <v>1-2-1</v>
      </c>
      <c r="I223" s="31" t="str">
        <f t="shared" si="26"/>
        <v>1-2-126</v>
      </c>
      <c r="J223" s="31" t="str">
        <f t="shared" si="27"/>
        <v>1-2-12609</v>
      </c>
      <c r="K223" s="32" t="str">
        <f t="shared" si="28"/>
        <v>1-2-12609</v>
      </c>
      <c r="L223" s="33" t="str">
        <f t="shared" si="29"/>
        <v>1-2-12609</v>
      </c>
    </row>
    <row r="224" spans="1:12" x14ac:dyDescent="0.25">
      <c r="A224" s="30" t="s">
        <v>1513</v>
      </c>
      <c r="B224" s="30" t="s">
        <v>1514</v>
      </c>
      <c r="C224" s="30" t="s">
        <v>1274</v>
      </c>
      <c r="D224" s="30" t="s">
        <v>1364</v>
      </c>
      <c r="E224" s="30" t="s">
        <v>1241</v>
      </c>
      <c r="F224" s="31" t="str">
        <f t="shared" si="23"/>
        <v>1</v>
      </c>
      <c r="G224" s="31" t="str">
        <f t="shared" si="24"/>
        <v>1-2</v>
      </c>
      <c r="H224" s="31" t="str">
        <f t="shared" si="25"/>
        <v>1-2-1</v>
      </c>
      <c r="I224" s="31" t="str">
        <f t="shared" si="26"/>
        <v>1-2-126</v>
      </c>
      <c r="J224" s="31" t="str">
        <f t="shared" si="27"/>
        <v>1-2-12610</v>
      </c>
      <c r="K224" s="32" t="str">
        <f t="shared" si="28"/>
        <v>1-2-12610</v>
      </c>
      <c r="L224" s="33" t="str">
        <f t="shared" si="29"/>
        <v>1-2-12610</v>
      </c>
    </row>
    <row r="225" spans="1:12" x14ac:dyDescent="0.25">
      <c r="A225" s="30" t="s">
        <v>1515</v>
      </c>
      <c r="B225" s="30" t="s">
        <v>1516</v>
      </c>
      <c r="C225" s="30" t="s">
        <v>1274</v>
      </c>
      <c r="D225" s="30" t="s">
        <v>1364</v>
      </c>
      <c r="E225" s="30" t="s">
        <v>1241</v>
      </c>
      <c r="F225" s="31" t="str">
        <f t="shared" si="23"/>
        <v>1</v>
      </c>
      <c r="G225" s="31" t="str">
        <f t="shared" si="24"/>
        <v>1-2</v>
      </c>
      <c r="H225" s="31" t="str">
        <f t="shared" si="25"/>
        <v>1-2-1</v>
      </c>
      <c r="I225" s="31" t="str">
        <f t="shared" si="26"/>
        <v>1-2-126</v>
      </c>
      <c r="J225" s="31" t="str">
        <f t="shared" si="27"/>
        <v>1-2-12611</v>
      </c>
      <c r="K225" s="32" t="str">
        <f t="shared" si="28"/>
        <v>1-2-12611</v>
      </c>
      <c r="L225" s="33" t="str">
        <f t="shared" si="29"/>
        <v>1-2-12611</v>
      </c>
    </row>
    <row r="226" spans="1:12" x14ac:dyDescent="0.25">
      <c r="A226" s="26" t="s">
        <v>1517</v>
      </c>
      <c r="B226" s="26" t="s">
        <v>1518</v>
      </c>
      <c r="C226" s="26"/>
      <c r="D226" s="26" t="s">
        <v>1364</v>
      </c>
      <c r="E226" s="26"/>
      <c r="F226" s="27" t="str">
        <f t="shared" si="23"/>
        <v>1</v>
      </c>
      <c r="G226" s="27" t="str">
        <f t="shared" si="24"/>
        <v>1-2</v>
      </c>
      <c r="H226" s="27" t="str">
        <f t="shared" si="25"/>
        <v>1-2-1</v>
      </c>
      <c r="I226" s="27" t="str">
        <f t="shared" si="26"/>
        <v>1-2-128</v>
      </c>
      <c r="J226" s="27" t="str">
        <f t="shared" si="27"/>
        <v>1-2-128</v>
      </c>
      <c r="K226" s="28" t="str">
        <f t="shared" si="28"/>
        <v>1-2-128</v>
      </c>
      <c r="L226" s="29" t="str">
        <f t="shared" si="29"/>
        <v>1-2-128</v>
      </c>
    </row>
    <row r="227" spans="1:12" x14ac:dyDescent="0.25">
      <c r="A227" s="30" t="s">
        <v>1519</v>
      </c>
      <c r="B227" s="30" t="s">
        <v>1520</v>
      </c>
      <c r="C227" s="30" t="s">
        <v>1274</v>
      </c>
      <c r="D227" s="30" t="s">
        <v>1364</v>
      </c>
      <c r="E227" s="30" t="s">
        <v>1241</v>
      </c>
      <c r="F227" s="31" t="str">
        <f t="shared" si="23"/>
        <v>1</v>
      </c>
      <c r="G227" s="31" t="str">
        <f t="shared" si="24"/>
        <v>1-2</v>
      </c>
      <c r="H227" s="31" t="str">
        <f t="shared" si="25"/>
        <v>1-2-1</v>
      </c>
      <c r="I227" s="31" t="str">
        <f t="shared" si="26"/>
        <v>1-2-128</v>
      </c>
      <c r="J227" s="31" t="str">
        <f t="shared" si="27"/>
        <v>1-2-12801</v>
      </c>
      <c r="K227" s="32" t="str">
        <f t="shared" si="28"/>
        <v>1-2-12801</v>
      </c>
      <c r="L227" s="33" t="str">
        <f t="shared" si="29"/>
        <v>1-2-12801</v>
      </c>
    </row>
    <row r="228" spans="1:12" x14ac:dyDescent="0.25">
      <c r="A228" s="30" t="s">
        <v>1521</v>
      </c>
      <c r="B228" s="30" t="s">
        <v>1522</v>
      </c>
      <c r="C228" s="30" t="s">
        <v>1274</v>
      </c>
      <c r="D228" s="30" t="s">
        <v>1364</v>
      </c>
      <c r="E228" s="30" t="s">
        <v>1241</v>
      </c>
      <c r="F228" s="31" t="str">
        <f t="shared" si="23"/>
        <v>1</v>
      </c>
      <c r="G228" s="31" t="str">
        <f t="shared" si="24"/>
        <v>1-2</v>
      </c>
      <c r="H228" s="31" t="str">
        <f t="shared" si="25"/>
        <v>1-2-1</v>
      </c>
      <c r="I228" s="31" t="str">
        <f t="shared" si="26"/>
        <v>1-2-128</v>
      </c>
      <c r="J228" s="31" t="str">
        <f t="shared" si="27"/>
        <v>1-2-12802</v>
      </c>
      <c r="K228" s="32" t="str">
        <f t="shared" si="28"/>
        <v>1-2-12802</v>
      </c>
      <c r="L228" s="33" t="str">
        <f t="shared" si="29"/>
        <v>1-2-12802</v>
      </c>
    </row>
    <row r="229" spans="1:12" x14ac:dyDescent="0.25">
      <c r="A229" s="30" t="s">
        <v>1523</v>
      </c>
      <c r="B229" s="30" t="s">
        <v>1524</v>
      </c>
      <c r="C229" s="30" t="s">
        <v>1274</v>
      </c>
      <c r="D229" s="30" t="s">
        <v>1364</v>
      </c>
      <c r="E229" s="30" t="s">
        <v>1241</v>
      </c>
      <c r="F229" s="31" t="str">
        <f t="shared" si="23"/>
        <v>1</v>
      </c>
      <c r="G229" s="31" t="str">
        <f t="shared" si="24"/>
        <v>1-2</v>
      </c>
      <c r="H229" s="31" t="str">
        <f t="shared" si="25"/>
        <v>1-2-1</v>
      </c>
      <c r="I229" s="31" t="str">
        <f t="shared" si="26"/>
        <v>1-2-128</v>
      </c>
      <c r="J229" s="31" t="str">
        <f t="shared" si="27"/>
        <v>1-2-12803</v>
      </c>
      <c r="K229" s="32" t="str">
        <f t="shared" si="28"/>
        <v>1-2-12803</v>
      </c>
      <c r="L229" s="33" t="str">
        <f t="shared" si="29"/>
        <v>1-2-12803</v>
      </c>
    </row>
    <row r="230" spans="1:12" x14ac:dyDescent="0.25">
      <c r="A230" s="30" t="s">
        <v>1525</v>
      </c>
      <c r="B230" s="30" t="s">
        <v>1526</v>
      </c>
      <c r="C230" s="30" t="s">
        <v>1274</v>
      </c>
      <c r="D230" s="30" t="s">
        <v>1364</v>
      </c>
      <c r="E230" s="30" t="s">
        <v>1241</v>
      </c>
      <c r="F230" s="31" t="str">
        <f t="shared" si="23"/>
        <v>1</v>
      </c>
      <c r="G230" s="31" t="str">
        <f t="shared" si="24"/>
        <v>1-2</v>
      </c>
      <c r="H230" s="31" t="str">
        <f t="shared" si="25"/>
        <v>1-2-1</v>
      </c>
      <c r="I230" s="31" t="str">
        <f t="shared" si="26"/>
        <v>1-2-128</v>
      </c>
      <c r="J230" s="31" t="str">
        <f t="shared" si="27"/>
        <v>1-2-12804</v>
      </c>
      <c r="K230" s="32" t="str">
        <f t="shared" si="28"/>
        <v>1-2-12804</v>
      </c>
      <c r="L230" s="33" t="str">
        <f t="shared" si="29"/>
        <v>1-2-12804</v>
      </c>
    </row>
    <row r="231" spans="1:12" x14ac:dyDescent="0.25">
      <c r="A231" s="30" t="s">
        <v>1527</v>
      </c>
      <c r="B231" s="30" t="s">
        <v>1390</v>
      </c>
      <c r="C231" s="30" t="s">
        <v>1274</v>
      </c>
      <c r="D231" s="30" t="s">
        <v>1364</v>
      </c>
      <c r="E231" s="30" t="s">
        <v>1241</v>
      </c>
      <c r="F231" s="31" t="str">
        <f t="shared" si="23"/>
        <v>1</v>
      </c>
      <c r="G231" s="31" t="str">
        <f t="shared" si="24"/>
        <v>1-2</v>
      </c>
      <c r="H231" s="31" t="str">
        <f t="shared" si="25"/>
        <v>1-2-1</v>
      </c>
      <c r="I231" s="31" t="str">
        <f t="shared" si="26"/>
        <v>1-2-128</v>
      </c>
      <c r="J231" s="31" t="str">
        <f t="shared" si="27"/>
        <v>1-2-12805</v>
      </c>
      <c r="K231" s="32" t="str">
        <f t="shared" si="28"/>
        <v>1-2-12805</v>
      </c>
      <c r="L231" s="33" t="str">
        <f t="shared" si="29"/>
        <v>1-2-12805</v>
      </c>
    </row>
    <row r="232" spans="1:12" x14ac:dyDescent="0.25">
      <c r="A232" s="30" t="s">
        <v>1528</v>
      </c>
      <c r="B232" s="30" t="s">
        <v>1529</v>
      </c>
      <c r="C232" s="30" t="s">
        <v>1274</v>
      </c>
      <c r="D232" s="30" t="s">
        <v>1364</v>
      </c>
      <c r="E232" s="30" t="s">
        <v>1241</v>
      </c>
      <c r="F232" s="31" t="str">
        <f t="shared" si="23"/>
        <v>1</v>
      </c>
      <c r="G232" s="31" t="str">
        <f t="shared" si="24"/>
        <v>1-2</v>
      </c>
      <c r="H232" s="31" t="str">
        <f t="shared" si="25"/>
        <v>1-2-1</v>
      </c>
      <c r="I232" s="31" t="str">
        <f t="shared" si="26"/>
        <v>1-2-128</v>
      </c>
      <c r="J232" s="31" t="str">
        <f t="shared" si="27"/>
        <v>1-2-12806</v>
      </c>
      <c r="K232" s="32" t="str">
        <f t="shared" si="28"/>
        <v>1-2-12806</v>
      </c>
      <c r="L232" s="33" t="str">
        <f t="shared" si="29"/>
        <v>1-2-12806</v>
      </c>
    </row>
    <row r="233" spans="1:12" x14ac:dyDescent="0.25">
      <c r="A233" s="30" t="s">
        <v>1530</v>
      </c>
      <c r="B233" s="30" t="s">
        <v>1531</v>
      </c>
      <c r="C233" s="30" t="s">
        <v>1274</v>
      </c>
      <c r="D233" s="30" t="s">
        <v>1364</v>
      </c>
      <c r="E233" s="30" t="s">
        <v>1241</v>
      </c>
      <c r="F233" s="31" t="str">
        <f t="shared" si="23"/>
        <v>1</v>
      </c>
      <c r="G233" s="31" t="str">
        <f t="shared" si="24"/>
        <v>1-2</v>
      </c>
      <c r="H233" s="31" t="str">
        <f t="shared" si="25"/>
        <v>1-2-1</v>
      </c>
      <c r="I233" s="31" t="str">
        <f t="shared" si="26"/>
        <v>1-2-128</v>
      </c>
      <c r="J233" s="31" t="str">
        <f t="shared" si="27"/>
        <v>1-2-12807</v>
      </c>
      <c r="K233" s="32" t="str">
        <f t="shared" si="28"/>
        <v>1-2-12807</v>
      </c>
      <c r="L233" s="33" t="str">
        <f t="shared" si="29"/>
        <v>1-2-12807</v>
      </c>
    </row>
    <row r="234" spans="1:12" x14ac:dyDescent="0.25">
      <c r="A234" s="30" t="s">
        <v>1532</v>
      </c>
      <c r="B234" s="30" t="s">
        <v>1533</v>
      </c>
      <c r="C234" s="30" t="s">
        <v>1274</v>
      </c>
      <c r="D234" s="30" t="s">
        <v>1364</v>
      </c>
      <c r="E234" s="30" t="s">
        <v>1241</v>
      </c>
      <c r="F234" s="31" t="str">
        <f t="shared" si="23"/>
        <v>1</v>
      </c>
      <c r="G234" s="31" t="str">
        <f t="shared" si="24"/>
        <v>1-2</v>
      </c>
      <c r="H234" s="31" t="str">
        <f t="shared" si="25"/>
        <v>1-2-1</v>
      </c>
      <c r="I234" s="31" t="str">
        <f t="shared" si="26"/>
        <v>1-2-128</v>
      </c>
      <c r="J234" s="31" t="str">
        <f t="shared" si="27"/>
        <v>1-2-12808</v>
      </c>
      <c r="K234" s="32" t="str">
        <f t="shared" si="28"/>
        <v>1-2-12808</v>
      </c>
      <c r="L234" s="33" t="str">
        <f t="shared" si="29"/>
        <v>1-2-12808</v>
      </c>
    </row>
    <row r="235" spans="1:12" x14ac:dyDescent="0.25">
      <c r="A235" s="30" t="s">
        <v>1534</v>
      </c>
      <c r="B235" s="30" t="s">
        <v>1535</v>
      </c>
      <c r="C235" s="30" t="s">
        <v>1274</v>
      </c>
      <c r="D235" s="30" t="s">
        <v>1364</v>
      </c>
      <c r="E235" s="30" t="s">
        <v>1241</v>
      </c>
      <c r="F235" s="31" t="str">
        <f t="shared" si="23"/>
        <v>1</v>
      </c>
      <c r="G235" s="31" t="str">
        <f t="shared" si="24"/>
        <v>1-2</v>
      </c>
      <c r="H235" s="31" t="str">
        <f t="shared" si="25"/>
        <v>1-2-1</v>
      </c>
      <c r="I235" s="31" t="str">
        <f t="shared" si="26"/>
        <v>1-2-128</v>
      </c>
      <c r="J235" s="31" t="str">
        <f t="shared" si="27"/>
        <v>1-2-12809</v>
      </c>
      <c r="K235" s="32" t="str">
        <f t="shared" si="28"/>
        <v>1-2-12809</v>
      </c>
      <c r="L235" s="33" t="str">
        <f t="shared" si="29"/>
        <v>1-2-12809</v>
      </c>
    </row>
    <row r="236" spans="1:12" x14ac:dyDescent="0.25">
      <c r="A236" s="30" t="s">
        <v>1536</v>
      </c>
      <c r="B236" s="30" t="s">
        <v>1537</v>
      </c>
      <c r="C236" s="30" t="s">
        <v>1274</v>
      </c>
      <c r="D236" s="30" t="s">
        <v>1364</v>
      </c>
      <c r="E236" s="30" t="s">
        <v>1241</v>
      </c>
      <c r="F236" s="31" t="str">
        <f t="shared" si="23"/>
        <v>1</v>
      </c>
      <c r="G236" s="31" t="str">
        <f t="shared" si="24"/>
        <v>1-2</v>
      </c>
      <c r="H236" s="31" t="str">
        <f t="shared" si="25"/>
        <v>1-2-1</v>
      </c>
      <c r="I236" s="31" t="str">
        <f t="shared" si="26"/>
        <v>1-2-128</v>
      </c>
      <c r="J236" s="31" t="str">
        <f t="shared" si="27"/>
        <v>1-2-12810</v>
      </c>
      <c r="K236" s="32" t="str">
        <f t="shared" si="28"/>
        <v>1-2-12810</v>
      </c>
      <c r="L236" s="33" t="str">
        <f t="shared" si="29"/>
        <v>1-2-12810</v>
      </c>
    </row>
    <row r="237" spans="1:12" x14ac:dyDescent="0.25">
      <c r="A237" s="30" t="s">
        <v>1538</v>
      </c>
      <c r="B237" s="30" t="s">
        <v>1539</v>
      </c>
      <c r="C237" s="30" t="s">
        <v>1274</v>
      </c>
      <c r="D237" s="30" t="s">
        <v>1364</v>
      </c>
      <c r="E237" s="30" t="s">
        <v>1241</v>
      </c>
      <c r="F237" s="31" t="str">
        <f t="shared" si="23"/>
        <v>1</v>
      </c>
      <c r="G237" s="31" t="str">
        <f t="shared" si="24"/>
        <v>1-2</v>
      </c>
      <c r="H237" s="31" t="str">
        <f t="shared" si="25"/>
        <v>1-2-1</v>
      </c>
      <c r="I237" s="31" t="str">
        <f t="shared" si="26"/>
        <v>1-2-128</v>
      </c>
      <c r="J237" s="31" t="str">
        <f t="shared" si="27"/>
        <v>1-2-12811</v>
      </c>
      <c r="K237" s="32" t="str">
        <f t="shared" si="28"/>
        <v>1-2-12811</v>
      </c>
      <c r="L237" s="33" t="str">
        <f t="shared" si="29"/>
        <v>1-2-12811</v>
      </c>
    </row>
    <row r="238" spans="1:12" x14ac:dyDescent="0.25">
      <c r="A238" s="30" t="s">
        <v>1540</v>
      </c>
      <c r="B238" s="30" t="s">
        <v>1541</v>
      </c>
      <c r="C238" s="30" t="s">
        <v>1274</v>
      </c>
      <c r="D238" s="30" t="s">
        <v>1364</v>
      </c>
      <c r="E238" s="30" t="s">
        <v>1241</v>
      </c>
      <c r="F238" s="31" t="str">
        <f t="shared" si="23"/>
        <v>1</v>
      </c>
      <c r="G238" s="31" t="str">
        <f t="shared" si="24"/>
        <v>1-2</v>
      </c>
      <c r="H238" s="31" t="str">
        <f t="shared" si="25"/>
        <v>1-2-1</v>
      </c>
      <c r="I238" s="31" t="str">
        <f t="shared" si="26"/>
        <v>1-2-128</v>
      </c>
      <c r="J238" s="31" t="str">
        <f t="shared" si="27"/>
        <v>1-2-12812</v>
      </c>
      <c r="K238" s="32" t="str">
        <f t="shared" si="28"/>
        <v>1-2-12812</v>
      </c>
      <c r="L238" s="33" t="str">
        <f t="shared" si="29"/>
        <v>1-2-12812</v>
      </c>
    </row>
    <row r="239" spans="1:12" x14ac:dyDescent="0.25">
      <c r="A239" s="30" t="s">
        <v>1542</v>
      </c>
      <c r="B239" s="30" t="s">
        <v>1543</v>
      </c>
      <c r="C239" s="30" t="s">
        <v>1274</v>
      </c>
      <c r="D239" s="30" t="s">
        <v>1364</v>
      </c>
      <c r="E239" s="30" t="s">
        <v>1241</v>
      </c>
      <c r="F239" s="31" t="str">
        <f t="shared" si="23"/>
        <v>1</v>
      </c>
      <c r="G239" s="31" t="str">
        <f t="shared" si="24"/>
        <v>1-2</v>
      </c>
      <c r="H239" s="31" t="str">
        <f t="shared" si="25"/>
        <v>1-2-1</v>
      </c>
      <c r="I239" s="31" t="str">
        <f t="shared" si="26"/>
        <v>1-2-128</v>
      </c>
      <c r="J239" s="31" t="str">
        <f t="shared" si="27"/>
        <v>1-2-12813</v>
      </c>
      <c r="K239" s="32" t="str">
        <f t="shared" si="28"/>
        <v>1-2-12813</v>
      </c>
      <c r="L239" s="33" t="str">
        <f t="shared" si="29"/>
        <v>1-2-12813</v>
      </c>
    </row>
    <row r="240" spans="1:12" x14ac:dyDescent="0.25">
      <c r="A240" s="30" t="s">
        <v>1544</v>
      </c>
      <c r="B240" s="30" t="s">
        <v>1545</v>
      </c>
      <c r="C240" s="30" t="s">
        <v>1274</v>
      </c>
      <c r="D240" s="30" t="s">
        <v>1364</v>
      </c>
      <c r="E240" s="30" t="s">
        <v>1241</v>
      </c>
      <c r="F240" s="31" t="str">
        <f t="shared" si="23"/>
        <v>1</v>
      </c>
      <c r="G240" s="31" t="str">
        <f t="shared" si="24"/>
        <v>1-2</v>
      </c>
      <c r="H240" s="31" t="str">
        <f t="shared" si="25"/>
        <v>1-2-1</v>
      </c>
      <c r="I240" s="31" t="str">
        <f t="shared" si="26"/>
        <v>1-2-128</v>
      </c>
      <c r="J240" s="31" t="str">
        <f t="shared" si="27"/>
        <v>1-2-12814</v>
      </c>
      <c r="K240" s="32" t="str">
        <f t="shared" si="28"/>
        <v>1-2-12814</v>
      </c>
      <c r="L240" s="33" t="str">
        <f t="shared" si="29"/>
        <v>1-2-12814</v>
      </c>
    </row>
    <row r="241" spans="1:12" x14ac:dyDescent="0.25">
      <c r="A241" s="30" t="s">
        <v>1546</v>
      </c>
      <c r="B241" s="30" t="s">
        <v>1547</v>
      </c>
      <c r="C241" s="30" t="s">
        <v>1274</v>
      </c>
      <c r="D241" s="30" t="s">
        <v>1364</v>
      </c>
      <c r="E241" s="30" t="s">
        <v>1241</v>
      </c>
      <c r="F241" s="31" t="str">
        <f t="shared" si="23"/>
        <v>1</v>
      </c>
      <c r="G241" s="31" t="str">
        <f t="shared" si="24"/>
        <v>1-2</v>
      </c>
      <c r="H241" s="31" t="str">
        <f t="shared" si="25"/>
        <v>1-2-1</v>
      </c>
      <c r="I241" s="31" t="str">
        <f t="shared" si="26"/>
        <v>1-2-128</v>
      </c>
      <c r="J241" s="31" t="str">
        <f t="shared" si="27"/>
        <v>1-2-12815</v>
      </c>
      <c r="K241" s="32" t="str">
        <f t="shared" si="28"/>
        <v>1-2-12815</v>
      </c>
      <c r="L241" s="33" t="str">
        <f t="shared" si="29"/>
        <v>1-2-12815</v>
      </c>
    </row>
    <row r="242" spans="1:12" x14ac:dyDescent="0.25">
      <c r="A242" s="30" t="s">
        <v>1548</v>
      </c>
      <c r="B242" s="30" t="s">
        <v>1549</v>
      </c>
      <c r="C242" s="30" t="s">
        <v>1274</v>
      </c>
      <c r="D242" s="30" t="s">
        <v>1364</v>
      </c>
      <c r="E242" s="30" t="s">
        <v>1241</v>
      </c>
      <c r="F242" s="31" t="str">
        <f t="shared" si="23"/>
        <v>1</v>
      </c>
      <c r="G242" s="31" t="str">
        <f t="shared" si="24"/>
        <v>1-2</v>
      </c>
      <c r="H242" s="31" t="str">
        <f t="shared" si="25"/>
        <v>1-2-1</v>
      </c>
      <c r="I242" s="31" t="str">
        <f t="shared" si="26"/>
        <v>1-2-128</v>
      </c>
      <c r="J242" s="31" t="str">
        <f t="shared" si="27"/>
        <v>1-2-12816</v>
      </c>
      <c r="K242" s="32" t="str">
        <f t="shared" si="28"/>
        <v>1-2-12816</v>
      </c>
      <c r="L242" s="33" t="str">
        <f t="shared" si="29"/>
        <v>1-2-12816</v>
      </c>
    </row>
    <row r="243" spans="1:12" x14ac:dyDescent="0.25">
      <c r="A243" s="30" t="s">
        <v>1550</v>
      </c>
      <c r="B243" s="30" t="s">
        <v>1551</v>
      </c>
      <c r="C243" s="30" t="s">
        <v>1274</v>
      </c>
      <c r="D243" s="30" t="s">
        <v>1364</v>
      </c>
      <c r="E243" s="30" t="s">
        <v>1241</v>
      </c>
      <c r="F243" s="31" t="str">
        <f t="shared" si="23"/>
        <v>1</v>
      </c>
      <c r="G243" s="31" t="str">
        <f t="shared" si="24"/>
        <v>1-2</v>
      </c>
      <c r="H243" s="31" t="str">
        <f t="shared" si="25"/>
        <v>1-2-1</v>
      </c>
      <c r="I243" s="31" t="str">
        <f t="shared" si="26"/>
        <v>1-2-128</v>
      </c>
      <c r="J243" s="31" t="str">
        <f t="shared" si="27"/>
        <v>1-2-12817</v>
      </c>
      <c r="K243" s="32" t="str">
        <f t="shared" si="28"/>
        <v>1-2-12817</v>
      </c>
      <c r="L243" s="33" t="str">
        <f t="shared" si="29"/>
        <v>1-2-12817</v>
      </c>
    </row>
    <row r="244" spans="1:12" x14ac:dyDescent="0.25">
      <c r="A244" s="30" t="s">
        <v>1552</v>
      </c>
      <c r="B244" s="30" t="s">
        <v>1553</v>
      </c>
      <c r="C244" s="30" t="s">
        <v>1274</v>
      </c>
      <c r="D244" s="30" t="s">
        <v>1364</v>
      </c>
      <c r="E244" s="30" t="s">
        <v>1241</v>
      </c>
      <c r="F244" s="31" t="str">
        <f t="shared" si="23"/>
        <v>1</v>
      </c>
      <c r="G244" s="31" t="str">
        <f t="shared" si="24"/>
        <v>1-2</v>
      </c>
      <c r="H244" s="31" t="str">
        <f t="shared" si="25"/>
        <v>1-2-1</v>
      </c>
      <c r="I244" s="31" t="str">
        <f t="shared" si="26"/>
        <v>1-2-128</v>
      </c>
      <c r="J244" s="31" t="str">
        <f t="shared" si="27"/>
        <v>1-2-12818</v>
      </c>
      <c r="K244" s="32" t="str">
        <f t="shared" si="28"/>
        <v>1-2-12818</v>
      </c>
      <c r="L244" s="33" t="str">
        <f t="shared" si="29"/>
        <v>1-2-12818</v>
      </c>
    </row>
    <row r="245" spans="1:12" x14ac:dyDescent="0.25">
      <c r="A245" s="30" t="s">
        <v>1554</v>
      </c>
      <c r="B245" s="30" t="s">
        <v>1555</v>
      </c>
      <c r="C245" s="30" t="s">
        <v>1274</v>
      </c>
      <c r="D245" s="30" t="s">
        <v>1364</v>
      </c>
      <c r="E245" s="30" t="s">
        <v>1241</v>
      </c>
      <c r="F245" s="31" t="str">
        <f t="shared" si="23"/>
        <v>1</v>
      </c>
      <c r="G245" s="31" t="str">
        <f t="shared" si="24"/>
        <v>1-2</v>
      </c>
      <c r="H245" s="31" t="str">
        <f t="shared" si="25"/>
        <v>1-2-1</v>
      </c>
      <c r="I245" s="31" t="str">
        <f t="shared" si="26"/>
        <v>1-2-128</v>
      </c>
      <c r="J245" s="31" t="str">
        <f t="shared" si="27"/>
        <v>1-2-12819</v>
      </c>
      <c r="K245" s="32" t="str">
        <f t="shared" si="28"/>
        <v>1-2-12819</v>
      </c>
      <c r="L245" s="33" t="str">
        <f t="shared" si="29"/>
        <v>1-2-12819</v>
      </c>
    </row>
    <row r="246" spans="1:12" x14ac:dyDescent="0.25">
      <c r="A246" s="30" t="s">
        <v>1556</v>
      </c>
      <c r="B246" s="30" t="s">
        <v>1557</v>
      </c>
      <c r="C246" s="30" t="s">
        <v>1274</v>
      </c>
      <c r="D246" s="30" t="s">
        <v>1364</v>
      </c>
      <c r="E246" s="30" t="s">
        <v>1241</v>
      </c>
      <c r="F246" s="31" t="str">
        <f t="shared" si="23"/>
        <v>1</v>
      </c>
      <c r="G246" s="31" t="str">
        <f t="shared" si="24"/>
        <v>1-2</v>
      </c>
      <c r="H246" s="31" t="str">
        <f t="shared" si="25"/>
        <v>1-2-1</v>
      </c>
      <c r="I246" s="31" t="str">
        <f t="shared" si="26"/>
        <v>1-2-128</v>
      </c>
      <c r="J246" s="31" t="str">
        <f t="shared" si="27"/>
        <v>1-2-12820</v>
      </c>
      <c r="K246" s="32" t="str">
        <f t="shared" si="28"/>
        <v>1-2-12820</v>
      </c>
      <c r="L246" s="33" t="str">
        <f t="shared" si="29"/>
        <v>1-2-12820</v>
      </c>
    </row>
    <row r="247" spans="1:12" x14ac:dyDescent="0.25">
      <c r="A247" s="30" t="s">
        <v>1558</v>
      </c>
      <c r="B247" s="30" t="s">
        <v>1559</v>
      </c>
      <c r="C247" s="30" t="s">
        <v>1274</v>
      </c>
      <c r="D247" s="30" t="s">
        <v>1364</v>
      </c>
      <c r="E247" s="30" t="s">
        <v>1241</v>
      </c>
      <c r="F247" s="31" t="str">
        <f t="shared" si="23"/>
        <v>1</v>
      </c>
      <c r="G247" s="31" t="str">
        <f t="shared" si="24"/>
        <v>1-2</v>
      </c>
      <c r="H247" s="31" t="str">
        <f t="shared" si="25"/>
        <v>1-2-1</v>
      </c>
      <c r="I247" s="31" t="str">
        <f t="shared" si="26"/>
        <v>1-2-128</v>
      </c>
      <c r="J247" s="31" t="str">
        <f t="shared" si="27"/>
        <v>1-2-12821</v>
      </c>
      <c r="K247" s="32" t="str">
        <f t="shared" si="28"/>
        <v>1-2-12821</v>
      </c>
      <c r="L247" s="33" t="str">
        <f t="shared" si="29"/>
        <v>1-2-12821</v>
      </c>
    </row>
    <row r="248" spans="1:12" x14ac:dyDescent="0.25">
      <c r="A248" s="30" t="s">
        <v>1560</v>
      </c>
      <c r="B248" s="30" t="s">
        <v>1561</v>
      </c>
      <c r="C248" s="30" t="s">
        <v>1274</v>
      </c>
      <c r="D248" s="30" t="s">
        <v>1364</v>
      </c>
      <c r="E248" s="30" t="s">
        <v>1241</v>
      </c>
      <c r="F248" s="31" t="str">
        <f t="shared" si="23"/>
        <v>1</v>
      </c>
      <c r="G248" s="31" t="str">
        <f t="shared" si="24"/>
        <v>1-2</v>
      </c>
      <c r="H248" s="31" t="str">
        <f t="shared" si="25"/>
        <v>1-2-1</v>
      </c>
      <c r="I248" s="31" t="str">
        <f t="shared" si="26"/>
        <v>1-2-128</v>
      </c>
      <c r="J248" s="31" t="str">
        <f t="shared" si="27"/>
        <v>1-2-12822</v>
      </c>
      <c r="K248" s="32" t="str">
        <f t="shared" si="28"/>
        <v>1-2-12822</v>
      </c>
      <c r="L248" s="33" t="str">
        <f t="shared" si="29"/>
        <v>1-2-12822</v>
      </c>
    </row>
    <row r="249" spans="1:12" x14ac:dyDescent="0.25">
      <c r="A249" s="26" t="s">
        <v>1562</v>
      </c>
      <c r="B249" s="26" t="s">
        <v>1563</v>
      </c>
      <c r="C249" s="26"/>
      <c r="D249" s="26" t="s">
        <v>1364</v>
      </c>
      <c r="E249" s="26"/>
      <c r="F249" s="27" t="str">
        <f t="shared" si="23"/>
        <v>1</v>
      </c>
      <c r="G249" s="27" t="str">
        <f t="shared" si="24"/>
        <v>1-2</v>
      </c>
      <c r="H249" s="27" t="str">
        <f t="shared" si="25"/>
        <v>1-2-1</v>
      </c>
      <c r="I249" s="27" t="str">
        <f t="shared" si="26"/>
        <v>1-2-129</v>
      </c>
      <c r="J249" s="27" t="str">
        <f t="shared" si="27"/>
        <v>1-2-129</v>
      </c>
      <c r="K249" s="28" t="str">
        <f t="shared" si="28"/>
        <v>1-2-129</v>
      </c>
      <c r="L249" s="29" t="str">
        <f t="shared" si="29"/>
        <v>1-2-129</v>
      </c>
    </row>
    <row r="250" spans="1:12" x14ac:dyDescent="0.25">
      <c r="A250" s="30" t="s">
        <v>1564</v>
      </c>
      <c r="B250" s="30" t="s">
        <v>1323</v>
      </c>
      <c r="C250" s="30" t="s">
        <v>1274</v>
      </c>
      <c r="D250" s="30" t="s">
        <v>1364</v>
      </c>
      <c r="E250" s="30" t="s">
        <v>1241</v>
      </c>
      <c r="F250" s="31" t="str">
        <f t="shared" si="23"/>
        <v>1</v>
      </c>
      <c r="G250" s="31" t="str">
        <f t="shared" si="24"/>
        <v>1-2</v>
      </c>
      <c r="H250" s="31" t="str">
        <f t="shared" si="25"/>
        <v>1-2-1</v>
      </c>
      <c r="I250" s="31" t="str">
        <f t="shared" si="26"/>
        <v>1-2-129</v>
      </c>
      <c r="J250" s="31" t="str">
        <f t="shared" si="27"/>
        <v>1-2-12901</v>
      </c>
      <c r="K250" s="32" t="str">
        <f t="shared" si="28"/>
        <v>1-2-12901</v>
      </c>
      <c r="L250" s="33" t="str">
        <f t="shared" si="29"/>
        <v>1-2-12901</v>
      </c>
    </row>
    <row r="251" spans="1:12" x14ac:dyDescent="0.25">
      <c r="A251" s="30" t="s">
        <v>1565</v>
      </c>
      <c r="B251" s="30" t="s">
        <v>1325</v>
      </c>
      <c r="C251" s="30" t="s">
        <v>1274</v>
      </c>
      <c r="D251" s="30" t="s">
        <v>1364</v>
      </c>
      <c r="E251" s="30" t="s">
        <v>1241</v>
      </c>
      <c r="F251" s="31" t="str">
        <f t="shared" si="23"/>
        <v>1</v>
      </c>
      <c r="G251" s="31" t="str">
        <f t="shared" si="24"/>
        <v>1-2</v>
      </c>
      <c r="H251" s="31" t="str">
        <f t="shared" si="25"/>
        <v>1-2-1</v>
      </c>
      <c r="I251" s="31" t="str">
        <f t="shared" si="26"/>
        <v>1-2-129</v>
      </c>
      <c r="J251" s="31" t="str">
        <f t="shared" si="27"/>
        <v>1-2-12902</v>
      </c>
      <c r="K251" s="32" t="str">
        <f t="shared" si="28"/>
        <v>1-2-12902</v>
      </c>
      <c r="L251" s="33" t="str">
        <f t="shared" si="29"/>
        <v>1-2-12902</v>
      </c>
    </row>
    <row r="252" spans="1:12" x14ac:dyDescent="0.25">
      <c r="A252" s="30" t="s">
        <v>1566</v>
      </c>
      <c r="B252" s="30" t="s">
        <v>1327</v>
      </c>
      <c r="C252" s="30" t="s">
        <v>1274</v>
      </c>
      <c r="D252" s="30" t="s">
        <v>1364</v>
      </c>
      <c r="E252" s="30" t="s">
        <v>1241</v>
      </c>
      <c r="F252" s="31" t="str">
        <f t="shared" si="23"/>
        <v>1</v>
      </c>
      <c r="G252" s="31" t="str">
        <f t="shared" si="24"/>
        <v>1-2</v>
      </c>
      <c r="H252" s="31" t="str">
        <f t="shared" si="25"/>
        <v>1-2-1</v>
      </c>
      <c r="I252" s="31" t="str">
        <f t="shared" si="26"/>
        <v>1-2-129</v>
      </c>
      <c r="J252" s="31" t="str">
        <f t="shared" si="27"/>
        <v>1-2-12903</v>
      </c>
      <c r="K252" s="32" t="str">
        <f t="shared" si="28"/>
        <v>1-2-12903</v>
      </c>
      <c r="L252" s="33" t="str">
        <f t="shared" si="29"/>
        <v>1-2-12903</v>
      </c>
    </row>
    <row r="253" spans="1:12" x14ac:dyDescent="0.25">
      <c r="A253" s="30" t="s">
        <v>1567</v>
      </c>
      <c r="B253" s="30" t="s">
        <v>1329</v>
      </c>
      <c r="C253" s="30" t="s">
        <v>1274</v>
      </c>
      <c r="D253" s="30" t="s">
        <v>1364</v>
      </c>
      <c r="E253" s="30" t="s">
        <v>1241</v>
      </c>
      <c r="F253" s="31" t="str">
        <f t="shared" si="23"/>
        <v>1</v>
      </c>
      <c r="G253" s="31" t="str">
        <f t="shared" si="24"/>
        <v>1-2</v>
      </c>
      <c r="H253" s="31" t="str">
        <f t="shared" si="25"/>
        <v>1-2-1</v>
      </c>
      <c r="I253" s="31" t="str">
        <f t="shared" si="26"/>
        <v>1-2-129</v>
      </c>
      <c r="J253" s="31" t="str">
        <f t="shared" si="27"/>
        <v>1-2-12904</v>
      </c>
      <c r="K253" s="32" t="str">
        <f t="shared" si="28"/>
        <v>1-2-12904</v>
      </c>
      <c r="L253" s="33" t="str">
        <f t="shared" si="29"/>
        <v>1-2-12904</v>
      </c>
    </row>
    <row r="254" spans="1:12" x14ac:dyDescent="0.25">
      <c r="A254" s="30" t="s">
        <v>1568</v>
      </c>
      <c r="B254" s="30" t="s">
        <v>1569</v>
      </c>
      <c r="C254" s="30" t="s">
        <v>1274</v>
      </c>
      <c r="D254" s="30" t="s">
        <v>1364</v>
      </c>
      <c r="E254" s="30" t="s">
        <v>1241</v>
      </c>
      <c r="F254" s="31" t="str">
        <f t="shared" si="23"/>
        <v>1</v>
      </c>
      <c r="G254" s="31" t="str">
        <f t="shared" si="24"/>
        <v>1-2</v>
      </c>
      <c r="H254" s="31" t="str">
        <f t="shared" si="25"/>
        <v>1-2-1</v>
      </c>
      <c r="I254" s="31" t="str">
        <f t="shared" si="26"/>
        <v>1-2-129</v>
      </c>
      <c r="J254" s="31" t="str">
        <f t="shared" si="27"/>
        <v>1-2-12905</v>
      </c>
      <c r="K254" s="32" t="str">
        <f t="shared" si="28"/>
        <v>1-2-12905</v>
      </c>
      <c r="L254" s="33" t="str">
        <f t="shared" si="29"/>
        <v>1-2-12905</v>
      </c>
    </row>
    <row r="255" spans="1:12" x14ac:dyDescent="0.25">
      <c r="A255" s="30" t="s">
        <v>1570</v>
      </c>
      <c r="B255" s="30" t="s">
        <v>1571</v>
      </c>
      <c r="C255" s="30" t="s">
        <v>1274</v>
      </c>
      <c r="D255" s="30" t="s">
        <v>1364</v>
      </c>
      <c r="E255" s="30" t="s">
        <v>1241</v>
      </c>
      <c r="F255" s="31" t="str">
        <f t="shared" si="23"/>
        <v>1</v>
      </c>
      <c r="G255" s="31" t="str">
        <f t="shared" si="24"/>
        <v>1-2</v>
      </c>
      <c r="H255" s="31" t="str">
        <f t="shared" si="25"/>
        <v>1-2-1</v>
      </c>
      <c r="I255" s="31" t="str">
        <f t="shared" si="26"/>
        <v>1-2-129</v>
      </c>
      <c r="J255" s="31" t="str">
        <f t="shared" si="27"/>
        <v>1-2-12906</v>
      </c>
      <c r="K255" s="32" t="str">
        <f t="shared" si="28"/>
        <v>1-2-12906</v>
      </c>
      <c r="L255" s="33" t="str">
        <f t="shared" si="29"/>
        <v>1-2-12906</v>
      </c>
    </row>
    <row r="256" spans="1:12" x14ac:dyDescent="0.25">
      <c r="A256" s="22" t="s">
        <v>1572</v>
      </c>
      <c r="B256" s="22" t="s">
        <v>1573</v>
      </c>
      <c r="C256" s="22"/>
      <c r="D256" s="22"/>
      <c r="E256" s="22"/>
      <c r="F256" s="23" t="str">
        <f t="shared" si="23"/>
        <v>1</v>
      </c>
      <c r="G256" s="23" t="str">
        <f t="shared" si="24"/>
        <v>1-2</v>
      </c>
      <c r="H256" s="23" t="str">
        <f t="shared" si="25"/>
        <v>1-2-2</v>
      </c>
      <c r="I256" s="23" t="str">
        <f t="shared" si="26"/>
        <v>1-2-2</v>
      </c>
      <c r="J256" s="23" t="str">
        <f t="shared" si="27"/>
        <v>1-2-2</v>
      </c>
      <c r="K256" s="24" t="str">
        <f t="shared" si="28"/>
        <v>1-2-2</v>
      </c>
      <c r="L256" s="25" t="str">
        <f t="shared" si="29"/>
        <v>1-2-2</v>
      </c>
    </row>
    <row r="257" spans="1:12" x14ac:dyDescent="0.25">
      <c r="A257" s="26" t="s">
        <v>911</v>
      </c>
      <c r="B257" s="26" t="s">
        <v>912</v>
      </c>
      <c r="C257" s="26"/>
      <c r="D257" s="26" t="s">
        <v>1574</v>
      </c>
      <c r="E257" s="26"/>
      <c r="F257" s="27" t="str">
        <f t="shared" si="23"/>
        <v>1</v>
      </c>
      <c r="G257" s="27" t="str">
        <f t="shared" si="24"/>
        <v>1-2</v>
      </c>
      <c r="H257" s="27" t="str">
        <f t="shared" si="25"/>
        <v>1-2-2</v>
      </c>
      <c r="I257" s="27" t="str">
        <f t="shared" si="26"/>
        <v>1-2-230</v>
      </c>
      <c r="J257" s="27" t="str">
        <f t="shared" si="27"/>
        <v>1-2-230</v>
      </c>
      <c r="K257" s="28" t="str">
        <f t="shared" si="28"/>
        <v>1-2-230</v>
      </c>
      <c r="L257" s="29" t="str">
        <f t="shared" si="29"/>
        <v>1-2-230</v>
      </c>
    </row>
    <row r="258" spans="1:12" x14ac:dyDescent="0.25">
      <c r="A258" s="30" t="s">
        <v>1575</v>
      </c>
      <c r="B258" s="30" t="s">
        <v>1576</v>
      </c>
      <c r="C258" s="30" t="s">
        <v>1274</v>
      </c>
      <c r="D258" s="30" t="s">
        <v>1574</v>
      </c>
      <c r="E258" s="30" t="s">
        <v>1241</v>
      </c>
      <c r="F258" s="31" t="str">
        <f t="shared" si="23"/>
        <v>1</v>
      </c>
      <c r="G258" s="31" t="str">
        <f t="shared" si="24"/>
        <v>1-2</v>
      </c>
      <c r="H258" s="31" t="str">
        <f t="shared" si="25"/>
        <v>1-2-2</v>
      </c>
      <c r="I258" s="31" t="str">
        <f t="shared" si="26"/>
        <v>1-2-230</v>
      </c>
      <c r="J258" s="31" t="str">
        <f t="shared" si="27"/>
        <v>1-2-23001</v>
      </c>
      <c r="K258" s="32" t="str">
        <f t="shared" si="28"/>
        <v>1-2-23001</v>
      </c>
      <c r="L258" s="33" t="str">
        <f t="shared" si="29"/>
        <v>1-2-230</v>
      </c>
    </row>
    <row r="259" spans="1:12" x14ac:dyDescent="0.25">
      <c r="A259" s="30" t="s">
        <v>1577</v>
      </c>
      <c r="B259" s="30" t="s">
        <v>1578</v>
      </c>
      <c r="C259" s="30" t="s">
        <v>1274</v>
      </c>
      <c r="D259" s="30" t="s">
        <v>1574</v>
      </c>
      <c r="E259" s="30" t="s">
        <v>1241</v>
      </c>
      <c r="F259" s="31" t="str">
        <f t="shared" ref="F259:F322" si="30">LEFT(A259,1)</f>
        <v>1</v>
      </c>
      <c r="G259" s="31" t="str">
        <f t="shared" ref="G259:G322" si="31">LEFT(A259,3)</f>
        <v>1-2</v>
      </c>
      <c r="H259" s="31" t="str">
        <f t="shared" ref="H259:H322" si="32">LEFT(A259,5)</f>
        <v>1-2-2</v>
      </c>
      <c r="I259" s="31" t="str">
        <f t="shared" ref="I259:I322" si="33">LEFT(A259,7)</f>
        <v>1-2-230</v>
      </c>
      <c r="J259" s="31" t="str">
        <f t="shared" ref="J259:J322" si="34">LEFT(A259,9)</f>
        <v>1-2-23002</v>
      </c>
      <c r="K259" s="32" t="str">
        <f t="shared" ref="K259:K322" si="35">LEFT(A259,11)</f>
        <v>1-2-23002</v>
      </c>
      <c r="L259" s="33" t="str">
        <f t="shared" si="29"/>
        <v>1-2-230</v>
      </c>
    </row>
    <row r="260" spans="1:12" x14ac:dyDescent="0.25">
      <c r="A260" s="30" t="s">
        <v>1579</v>
      </c>
      <c r="B260" s="30" t="s">
        <v>1580</v>
      </c>
      <c r="C260" s="30" t="s">
        <v>1274</v>
      </c>
      <c r="D260" s="30" t="s">
        <v>1574</v>
      </c>
      <c r="E260" s="30" t="s">
        <v>1241</v>
      </c>
      <c r="F260" s="31" t="str">
        <f t="shared" si="30"/>
        <v>1</v>
      </c>
      <c r="G260" s="31" t="str">
        <f t="shared" si="31"/>
        <v>1-2</v>
      </c>
      <c r="H260" s="31" t="str">
        <f t="shared" si="32"/>
        <v>1-2-2</v>
      </c>
      <c r="I260" s="31" t="str">
        <f t="shared" si="33"/>
        <v>1-2-230</v>
      </c>
      <c r="J260" s="31" t="str">
        <f t="shared" si="34"/>
        <v>1-2-23003</v>
      </c>
      <c r="K260" s="32" t="str">
        <f t="shared" si="35"/>
        <v>1-2-23003</v>
      </c>
      <c r="L260" s="33" t="str">
        <f t="shared" si="29"/>
        <v>1-2-230</v>
      </c>
    </row>
    <row r="261" spans="1:12" x14ac:dyDescent="0.25">
      <c r="A261" s="30" t="s">
        <v>1581</v>
      </c>
      <c r="B261" s="30" t="s">
        <v>1582</v>
      </c>
      <c r="C261" s="30" t="s">
        <v>1274</v>
      </c>
      <c r="D261" s="30" t="s">
        <v>1574</v>
      </c>
      <c r="E261" s="30" t="s">
        <v>1241</v>
      </c>
      <c r="F261" s="31" t="str">
        <f t="shared" si="30"/>
        <v>1</v>
      </c>
      <c r="G261" s="31" t="str">
        <f t="shared" si="31"/>
        <v>1-2</v>
      </c>
      <c r="H261" s="31" t="str">
        <f t="shared" si="32"/>
        <v>1-2-2</v>
      </c>
      <c r="I261" s="31" t="str">
        <f t="shared" si="33"/>
        <v>1-2-230</v>
      </c>
      <c r="J261" s="31" t="str">
        <f t="shared" si="34"/>
        <v>1-2-23004</v>
      </c>
      <c r="K261" s="32" t="str">
        <f t="shared" si="35"/>
        <v>1-2-23004</v>
      </c>
      <c r="L261" s="33" t="str">
        <f t="shared" si="29"/>
        <v>1-2-230</v>
      </c>
    </row>
    <row r="262" spans="1:12" x14ac:dyDescent="0.25">
      <c r="A262" s="30" t="s">
        <v>1583</v>
      </c>
      <c r="B262" s="30" t="s">
        <v>1584</v>
      </c>
      <c r="C262" s="30" t="s">
        <v>1274</v>
      </c>
      <c r="D262" s="30" t="s">
        <v>1574</v>
      </c>
      <c r="E262" s="30" t="s">
        <v>1241</v>
      </c>
      <c r="F262" s="31" t="str">
        <f t="shared" si="30"/>
        <v>1</v>
      </c>
      <c r="G262" s="31" t="str">
        <f t="shared" si="31"/>
        <v>1-2</v>
      </c>
      <c r="H262" s="31" t="str">
        <f t="shared" si="32"/>
        <v>1-2-2</v>
      </c>
      <c r="I262" s="31" t="str">
        <f t="shared" si="33"/>
        <v>1-2-230</v>
      </c>
      <c r="J262" s="31" t="str">
        <f t="shared" si="34"/>
        <v>1-2-23005</v>
      </c>
      <c r="K262" s="32" t="str">
        <f t="shared" si="35"/>
        <v>1-2-23005</v>
      </c>
      <c r="L262" s="33" t="str">
        <f t="shared" si="29"/>
        <v>1-2-230</v>
      </c>
    </row>
    <row r="263" spans="1:12" x14ac:dyDescent="0.25">
      <c r="A263" s="26" t="s">
        <v>902</v>
      </c>
      <c r="B263" s="26" t="s">
        <v>737</v>
      </c>
      <c r="C263" s="26"/>
      <c r="D263" s="26" t="s">
        <v>1574</v>
      </c>
      <c r="E263" s="26"/>
      <c r="F263" s="27" t="str">
        <f t="shared" si="30"/>
        <v>1</v>
      </c>
      <c r="G263" s="27" t="str">
        <f t="shared" si="31"/>
        <v>1-2</v>
      </c>
      <c r="H263" s="27" t="str">
        <f t="shared" si="32"/>
        <v>1-2-2</v>
      </c>
      <c r="I263" s="27" t="str">
        <f t="shared" si="33"/>
        <v>1-2-231</v>
      </c>
      <c r="J263" s="27" t="str">
        <f t="shared" si="34"/>
        <v>1-2-231</v>
      </c>
      <c r="K263" s="28" t="str">
        <f t="shared" si="35"/>
        <v>1-2-231</v>
      </c>
      <c r="L263" s="29" t="str">
        <f t="shared" si="29"/>
        <v>1-2-231</v>
      </c>
    </row>
    <row r="264" spans="1:12" x14ac:dyDescent="0.25">
      <c r="A264" s="30" t="s">
        <v>1585</v>
      </c>
      <c r="B264" s="30" t="s">
        <v>1586</v>
      </c>
      <c r="C264" s="30" t="s">
        <v>1274</v>
      </c>
      <c r="D264" s="30" t="s">
        <v>1574</v>
      </c>
      <c r="E264" s="30" t="s">
        <v>1241</v>
      </c>
      <c r="F264" s="31" t="str">
        <f t="shared" si="30"/>
        <v>1</v>
      </c>
      <c r="G264" s="31" t="str">
        <f t="shared" si="31"/>
        <v>1-2</v>
      </c>
      <c r="H264" s="31" t="str">
        <f t="shared" si="32"/>
        <v>1-2-2</v>
      </c>
      <c r="I264" s="31" t="str">
        <f t="shared" si="33"/>
        <v>1-2-231</v>
      </c>
      <c r="J264" s="31" t="str">
        <f t="shared" si="34"/>
        <v>1-2-23101</v>
      </c>
      <c r="K264" s="32" t="str">
        <f t="shared" si="35"/>
        <v>1-2-23101</v>
      </c>
      <c r="L264" s="33" t="str">
        <f t="shared" si="29"/>
        <v>1-2-231</v>
      </c>
    </row>
    <row r="265" spans="1:12" x14ac:dyDescent="0.25">
      <c r="A265" s="30" t="s">
        <v>1587</v>
      </c>
      <c r="B265" s="30" t="s">
        <v>1588</v>
      </c>
      <c r="C265" s="30" t="s">
        <v>1274</v>
      </c>
      <c r="D265" s="30" t="s">
        <v>1574</v>
      </c>
      <c r="E265" s="30" t="s">
        <v>1241</v>
      </c>
      <c r="F265" s="31" t="str">
        <f t="shared" si="30"/>
        <v>1</v>
      </c>
      <c r="G265" s="31" t="str">
        <f t="shared" si="31"/>
        <v>1-2</v>
      </c>
      <c r="H265" s="31" t="str">
        <f t="shared" si="32"/>
        <v>1-2-2</v>
      </c>
      <c r="I265" s="31" t="str">
        <f t="shared" si="33"/>
        <v>1-2-231</v>
      </c>
      <c r="J265" s="31" t="str">
        <f t="shared" si="34"/>
        <v>1-2-23102</v>
      </c>
      <c r="K265" s="32" t="str">
        <f t="shared" si="35"/>
        <v>1-2-23102</v>
      </c>
      <c r="L265" s="33" t="str">
        <f t="shared" si="29"/>
        <v>1-2-231</v>
      </c>
    </row>
    <row r="266" spans="1:12" x14ac:dyDescent="0.25">
      <c r="A266" s="30" t="s">
        <v>1589</v>
      </c>
      <c r="B266" s="30" t="s">
        <v>1590</v>
      </c>
      <c r="C266" s="30" t="s">
        <v>1274</v>
      </c>
      <c r="D266" s="30" t="s">
        <v>1574</v>
      </c>
      <c r="E266" s="30" t="s">
        <v>1241</v>
      </c>
      <c r="F266" s="31" t="str">
        <f t="shared" si="30"/>
        <v>1</v>
      </c>
      <c r="G266" s="31" t="str">
        <f t="shared" si="31"/>
        <v>1-2</v>
      </c>
      <c r="H266" s="31" t="str">
        <f t="shared" si="32"/>
        <v>1-2-2</v>
      </c>
      <c r="I266" s="31" t="str">
        <f t="shared" si="33"/>
        <v>1-2-231</v>
      </c>
      <c r="J266" s="31" t="str">
        <f t="shared" si="34"/>
        <v>1-2-23103</v>
      </c>
      <c r="K266" s="32" t="str">
        <f t="shared" si="35"/>
        <v>1-2-23103</v>
      </c>
      <c r="L266" s="33" t="str">
        <f t="shared" si="29"/>
        <v>1-2-231</v>
      </c>
    </row>
    <row r="267" spans="1:12" x14ac:dyDescent="0.25">
      <c r="A267" s="30" t="s">
        <v>1591</v>
      </c>
      <c r="B267" s="30" t="s">
        <v>1592</v>
      </c>
      <c r="C267" s="30" t="s">
        <v>1274</v>
      </c>
      <c r="D267" s="30" t="s">
        <v>1574</v>
      </c>
      <c r="E267" s="30" t="s">
        <v>1241</v>
      </c>
      <c r="F267" s="31" t="str">
        <f t="shared" si="30"/>
        <v>1</v>
      </c>
      <c r="G267" s="31" t="str">
        <f t="shared" si="31"/>
        <v>1-2</v>
      </c>
      <c r="H267" s="31" t="str">
        <f t="shared" si="32"/>
        <v>1-2-2</v>
      </c>
      <c r="I267" s="31" t="str">
        <f t="shared" si="33"/>
        <v>1-2-231</v>
      </c>
      <c r="J267" s="31" t="str">
        <f t="shared" si="34"/>
        <v>1-2-23104</v>
      </c>
      <c r="K267" s="32" t="str">
        <f t="shared" si="35"/>
        <v>1-2-23104</v>
      </c>
      <c r="L267" s="33" t="str">
        <f t="shared" si="29"/>
        <v>1-2-231</v>
      </c>
    </row>
    <row r="268" spans="1:12" x14ac:dyDescent="0.25">
      <c r="A268" s="30" t="s">
        <v>1593</v>
      </c>
      <c r="B268" s="30" t="s">
        <v>1594</v>
      </c>
      <c r="C268" s="30" t="s">
        <v>1274</v>
      </c>
      <c r="D268" s="30" t="s">
        <v>1574</v>
      </c>
      <c r="E268" s="30" t="s">
        <v>1241</v>
      </c>
      <c r="F268" s="31" t="str">
        <f t="shared" si="30"/>
        <v>1</v>
      </c>
      <c r="G268" s="31" t="str">
        <f t="shared" si="31"/>
        <v>1-2</v>
      </c>
      <c r="H268" s="31" t="str">
        <f t="shared" si="32"/>
        <v>1-2-2</v>
      </c>
      <c r="I268" s="31" t="str">
        <f t="shared" si="33"/>
        <v>1-2-231</v>
      </c>
      <c r="J268" s="31" t="str">
        <f t="shared" si="34"/>
        <v>1-2-23105</v>
      </c>
      <c r="K268" s="32" t="str">
        <f t="shared" si="35"/>
        <v>1-2-23105</v>
      </c>
      <c r="L268" s="33" t="str">
        <f t="shared" si="29"/>
        <v>1-2-231</v>
      </c>
    </row>
    <row r="269" spans="1:12" x14ac:dyDescent="0.25">
      <c r="A269" s="30" t="s">
        <v>1595</v>
      </c>
      <c r="B269" s="30" t="s">
        <v>1596</v>
      </c>
      <c r="C269" s="30" t="s">
        <v>1274</v>
      </c>
      <c r="D269" s="30" t="s">
        <v>1574</v>
      </c>
      <c r="E269" s="30" t="s">
        <v>1241</v>
      </c>
      <c r="F269" s="31" t="str">
        <f t="shared" si="30"/>
        <v>1</v>
      </c>
      <c r="G269" s="31" t="str">
        <f t="shared" si="31"/>
        <v>1-2</v>
      </c>
      <c r="H269" s="31" t="str">
        <f t="shared" si="32"/>
        <v>1-2-2</v>
      </c>
      <c r="I269" s="31" t="str">
        <f t="shared" si="33"/>
        <v>1-2-231</v>
      </c>
      <c r="J269" s="31" t="str">
        <f t="shared" si="34"/>
        <v>1-2-23106</v>
      </c>
      <c r="K269" s="32" t="str">
        <f t="shared" si="35"/>
        <v>1-2-23106</v>
      </c>
      <c r="L269" s="33" t="str">
        <f t="shared" si="29"/>
        <v>1-2-231</v>
      </c>
    </row>
    <row r="270" spans="1:12" x14ac:dyDescent="0.25">
      <c r="A270" s="30" t="s">
        <v>1597</v>
      </c>
      <c r="B270" s="30" t="s">
        <v>1598</v>
      </c>
      <c r="C270" s="30" t="s">
        <v>1274</v>
      </c>
      <c r="D270" s="30" t="s">
        <v>1574</v>
      </c>
      <c r="E270" s="30" t="s">
        <v>1241</v>
      </c>
      <c r="F270" s="31" t="str">
        <f t="shared" si="30"/>
        <v>1</v>
      </c>
      <c r="G270" s="31" t="str">
        <f t="shared" si="31"/>
        <v>1-2</v>
      </c>
      <c r="H270" s="31" t="str">
        <f t="shared" si="32"/>
        <v>1-2-2</v>
      </c>
      <c r="I270" s="31" t="str">
        <f t="shared" si="33"/>
        <v>1-2-231</v>
      </c>
      <c r="J270" s="31" t="str">
        <f t="shared" si="34"/>
        <v>1-2-23107</v>
      </c>
      <c r="K270" s="32" t="str">
        <f t="shared" si="35"/>
        <v>1-2-23107</v>
      </c>
      <c r="L270" s="33" t="str">
        <f t="shared" si="29"/>
        <v>1-2-231</v>
      </c>
    </row>
    <row r="271" spans="1:12" x14ac:dyDescent="0.25">
      <c r="A271" s="30" t="s">
        <v>1599</v>
      </c>
      <c r="B271" s="30" t="s">
        <v>1600</v>
      </c>
      <c r="C271" s="30" t="s">
        <v>1274</v>
      </c>
      <c r="D271" s="30" t="s">
        <v>1574</v>
      </c>
      <c r="E271" s="30" t="s">
        <v>1241</v>
      </c>
      <c r="F271" s="31" t="str">
        <f t="shared" si="30"/>
        <v>1</v>
      </c>
      <c r="G271" s="31" t="str">
        <f t="shared" si="31"/>
        <v>1-2</v>
      </c>
      <c r="H271" s="31" t="str">
        <f t="shared" si="32"/>
        <v>1-2-2</v>
      </c>
      <c r="I271" s="31" t="str">
        <f t="shared" si="33"/>
        <v>1-2-231</v>
      </c>
      <c r="J271" s="31" t="str">
        <f t="shared" si="34"/>
        <v>1-2-23108</v>
      </c>
      <c r="K271" s="32" t="str">
        <f t="shared" si="35"/>
        <v>1-2-23108</v>
      </c>
      <c r="L271" s="33" t="str">
        <f t="shared" si="29"/>
        <v>1-2-231</v>
      </c>
    </row>
    <row r="272" spans="1:12" x14ac:dyDescent="0.25">
      <c r="A272" s="30" t="s">
        <v>1601</v>
      </c>
      <c r="B272" s="30" t="s">
        <v>1602</v>
      </c>
      <c r="C272" s="30" t="s">
        <v>1274</v>
      </c>
      <c r="D272" s="30" t="s">
        <v>1574</v>
      </c>
      <c r="E272" s="30" t="s">
        <v>1241</v>
      </c>
      <c r="F272" s="31" t="str">
        <f t="shared" si="30"/>
        <v>1</v>
      </c>
      <c r="G272" s="31" t="str">
        <f t="shared" si="31"/>
        <v>1-2</v>
      </c>
      <c r="H272" s="31" t="str">
        <f t="shared" si="32"/>
        <v>1-2-2</v>
      </c>
      <c r="I272" s="31" t="str">
        <f t="shared" si="33"/>
        <v>1-2-231</v>
      </c>
      <c r="J272" s="31" t="str">
        <f t="shared" si="34"/>
        <v>1-2-23109</v>
      </c>
      <c r="K272" s="32" t="str">
        <f t="shared" si="35"/>
        <v>1-2-23109</v>
      </c>
      <c r="L272" s="33" t="str">
        <f t="shared" si="29"/>
        <v>1-2-231</v>
      </c>
    </row>
    <row r="273" spans="1:12" x14ac:dyDescent="0.25">
      <c r="A273" s="30" t="s">
        <v>1603</v>
      </c>
      <c r="B273" s="30" t="s">
        <v>1604</v>
      </c>
      <c r="C273" s="30" t="s">
        <v>1274</v>
      </c>
      <c r="D273" s="30" t="s">
        <v>1574</v>
      </c>
      <c r="E273" s="30" t="s">
        <v>1241</v>
      </c>
      <c r="F273" s="31" t="str">
        <f t="shared" si="30"/>
        <v>1</v>
      </c>
      <c r="G273" s="31" t="str">
        <f t="shared" si="31"/>
        <v>1-2</v>
      </c>
      <c r="H273" s="31" t="str">
        <f t="shared" si="32"/>
        <v>1-2-2</v>
      </c>
      <c r="I273" s="31" t="str">
        <f t="shared" si="33"/>
        <v>1-2-231</v>
      </c>
      <c r="J273" s="31" t="str">
        <f t="shared" si="34"/>
        <v>1-2-23110</v>
      </c>
      <c r="K273" s="32" t="str">
        <f t="shared" si="35"/>
        <v>1-2-23110</v>
      </c>
      <c r="L273" s="33" t="str">
        <f t="shared" si="29"/>
        <v>1-2-231</v>
      </c>
    </row>
    <row r="274" spans="1:12" x14ac:dyDescent="0.25">
      <c r="A274" s="30" t="s">
        <v>1605</v>
      </c>
      <c r="B274" s="30" t="s">
        <v>1606</v>
      </c>
      <c r="C274" s="30" t="s">
        <v>1274</v>
      </c>
      <c r="D274" s="30" t="s">
        <v>1574</v>
      </c>
      <c r="E274" s="30" t="s">
        <v>1241</v>
      </c>
      <c r="F274" s="31" t="str">
        <f t="shared" si="30"/>
        <v>1</v>
      </c>
      <c r="G274" s="31" t="str">
        <f t="shared" si="31"/>
        <v>1-2</v>
      </c>
      <c r="H274" s="31" t="str">
        <f t="shared" si="32"/>
        <v>1-2-2</v>
      </c>
      <c r="I274" s="31" t="str">
        <f t="shared" si="33"/>
        <v>1-2-231</v>
      </c>
      <c r="J274" s="31" t="str">
        <f t="shared" si="34"/>
        <v>1-2-23111</v>
      </c>
      <c r="K274" s="32" t="str">
        <f t="shared" si="35"/>
        <v>1-2-23111</v>
      </c>
      <c r="L274" s="33" t="str">
        <f t="shared" si="29"/>
        <v>1-2-231</v>
      </c>
    </row>
    <row r="275" spans="1:12" x14ac:dyDescent="0.25">
      <c r="A275" s="30" t="s">
        <v>1607</v>
      </c>
      <c r="B275" s="30" t="s">
        <v>1608</v>
      </c>
      <c r="C275" s="30" t="s">
        <v>1274</v>
      </c>
      <c r="D275" s="30" t="s">
        <v>1574</v>
      </c>
      <c r="E275" s="30" t="s">
        <v>1241</v>
      </c>
      <c r="F275" s="31" t="str">
        <f t="shared" si="30"/>
        <v>1</v>
      </c>
      <c r="G275" s="31" t="str">
        <f t="shared" si="31"/>
        <v>1-2</v>
      </c>
      <c r="H275" s="31" t="str">
        <f t="shared" si="32"/>
        <v>1-2-2</v>
      </c>
      <c r="I275" s="31" t="str">
        <f t="shared" si="33"/>
        <v>1-2-231</v>
      </c>
      <c r="J275" s="31" t="str">
        <f t="shared" si="34"/>
        <v>1-2-23112</v>
      </c>
      <c r="K275" s="32" t="str">
        <f t="shared" si="35"/>
        <v>1-2-23112</v>
      </c>
      <c r="L275" s="33" t="str">
        <f t="shared" si="29"/>
        <v>1-2-231</v>
      </c>
    </row>
    <row r="276" spans="1:12" x14ac:dyDescent="0.25">
      <c r="A276" s="30" t="s">
        <v>1609</v>
      </c>
      <c r="B276" s="30" t="s">
        <v>1610</v>
      </c>
      <c r="C276" s="30" t="s">
        <v>1274</v>
      </c>
      <c r="D276" s="30" t="s">
        <v>1574</v>
      </c>
      <c r="E276" s="30" t="s">
        <v>1241</v>
      </c>
      <c r="F276" s="31" t="str">
        <f t="shared" si="30"/>
        <v>1</v>
      </c>
      <c r="G276" s="31" t="str">
        <f t="shared" si="31"/>
        <v>1-2</v>
      </c>
      <c r="H276" s="31" t="str">
        <f t="shared" si="32"/>
        <v>1-2-2</v>
      </c>
      <c r="I276" s="31" t="str">
        <f t="shared" si="33"/>
        <v>1-2-231</v>
      </c>
      <c r="J276" s="31" t="str">
        <f t="shared" si="34"/>
        <v>1-2-23113</v>
      </c>
      <c r="K276" s="32" t="str">
        <f t="shared" si="35"/>
        <v>1-2-23113</v>
      </c>
      <c r="L276" s="33" t="str">
        <f t="shared" si="29"/>
        <v>1-2-231</v>
      </c>
    </row>
    <row r="277" spans="1:12" x14ac:dyDescent="0.25">
      <c r="A277" s="30" t="s">
        <v>1611</v>
      </c>
      <c r="B277" s="30" t="s">
        <v>1612</v>
      </c>
      <c r="C277" s="30" t="s">
        <v>1274</v>
      </c>
      <c r="D277" s="30" t="s">
        <v>1574</v>
      </c>
      <c r="E277" s="30" t="s">
        <v>1241</v>
      </c>
      <c r="F277" s="31" t="str">
        <f t="shared" si="30"/>
        <v>1</v>
      </c>
      <c r="G277" s="31" t="str">
        <f t="shared" si="31"/>
        <v>1-2</v>
      </c>
      <c r="H277" s="31" t="str">
        <f t="shared" si="32"/>
        <v>1-2-2</v>
      </c>
      <c r="I277" s="31" t="str">
        <f t="shared" si="33"/>
        <v>1-2-231</v>
      </c>
      <c r="J277" s="31" t="str">
        <f t="shared" si="34"/>
        <v>1-2-23114</v>
      </c>
      <c r="K277" s="32" t="str">
        <f t="shared" si="35"/>
        <v>1-2-23114</v>
      </c>
      <c r="L277" s="33" t="str">
        <f t="shared" si="29"/>
        <v>1-2-231</v>
      </c>
    </row>
    <row r="278" spans="1:12" x14ac:dyDescent="0.25">
      <c r="A278" s="30" t="s">
        <v>1613</v>
      </c>
      <c r="B278" s="30" t="s">
        <v>1614</v>
      </c>
      <c r="C278" s="30" t="s">
        <v>1274</v>
      </c>
      <c r="D278" s="30" t="s">
        <v>1574</v>
      </c>
      <c r="E278" s="30" t="s">
        <v>1241</v>
      </c>
      <c r="F278" s="31" t="str">
        <f t="shared" si="30"/>
        <v>1</v>
      </c>
      <c r="G278" s="31" t="str">
        <f t="shared" si="31"/>
        <v>1-2</v>
      </c>
      <c r="H278" s="31" t="str">
        <f t="shared" si="32"/>
        <v>1-2-2</v>
      </c>
      <c r="I278" s="31" t="str">
        <f t="shared" si="33"/>
        <v>1-2-231</v>
      </c>
      <c r="J278" s="31" t="str">
        <f t="shared" si="34"/>
        <v>1-2-23115</v>
      </c>
      <c r="K278" s="32" t="str">
        <f t="shared" si="35"/>
        <v>1-2-23115</v>
      </c>
      <c r="L278" s="33" t="str">
        <f t="shared" ref="L278:L341" si="36">IF(D278="Накладные",I278,J278)</f>
        <v>1-2-231</v>
      </c>
    </row>
    <row r="279" spans="1:12" x14ac:dyDescent="0.25">
      <c r="A279" s="30" t="s">
        <v>1615</v>
      </c>
      <c r="B279" s="30" t="s">
        <v>1616</v>
      </c>
      <c r="C279" s="30" t="s">
        <v>1274</v>
      </c>
      <c r="D279" s="30" t="s">
        <v>1574</v>
      </c>
      <c r="E279" s="30" t="s">
        <v>1241</v>
      </c>
      <c r="F279" s="31" t="str">
        <f t="shared" si="30"/>
        <v>1</v>
      </c>
      <c r="G279" s="31" t="str">
        <f t="shared" si="31"/>
        <v>1-2</v>
      </c>
      <c r="H279" s="31" t="str">
        <f t="shared" si="32"/>
        <v>1-2-2</v>
      </c>
      <c r="I279" s="31" t="str">
        <f t="shared" si="33"/>
        <v>1-2-231</v>
      </c>
      <c r="J279" s="31" t="str">
        <f t="shared" si="34"/>
        <v>1-2-23116</v>
      </c>
      <c r="K279" s="32" t="str">
        <f t="shared" si="35"/>
        <v>1-2-23116</v>
      </c>
      <c r="L279" s="33" t="str">
        <f t="shared" si="36"/>
        <v>1-2-231</v>
      </c>
    </row>
    <row r="280" spans="1:12" x14ac:dyDescent="0.25">
      <c r="A280" s="30" t="s">
        <v>1617</v>
      </c>
      <c r="B280" s="30" t="s">
        <v>1618</v>
      </c>
      <c r="C280" s="30" t="s">
        <v>1274</v>
      </c>
      <c r="D280" s="30" t="s">
        <v>1574</v>
      </c>
      <c r="E280" s="30" t="s">
        <v>1241</v>
      </c>
      <c r="F280" s="31" t="str">
        <f t="shared" si="30"/>
        <v>1</v>
      </c>
      <c r="G280" s="31" t="str">
        <f t="shared" si="31"/>
        <v>1-2</v>
      </c>
      <c r="H280" s="31" t="str">
        <f t="shared" si="32"/>
        <v>1-2-2</v>
      </c>
      <c r="I280" s="31" t="str">
        <f t="shared" si="33"/>
        <v>1-2-231</v>
      </c>
      <c r="J280" s="31" t="str">
        <f t="shared" si="34"/>
        <v>1-2-23117</v>
      </c>
      <c r="K280" s="32" t="str">
        <f t="shared" si="35"/>
        <v>1-2-23117</v>
      </c>
      <c r="L280" s="33" t="str">
        <f t="shared" si="36"/>
        <v>1-2-231</v>
      </c>
    </row>
    <row r="281" spans="1:12" x14ac:dyDescent="0.25">
      <c r="A281" s="30" t="s">
        <v>1619</v>
      </c>
      <c r="B281" s="30" t="s">
        <v>1620</v>
      </c>
      <c r="C281" s="30" t="s">
        <v>1274</v>
      </c>
      <c r="D281" s="30" t="s">
        <v>1574</v>
      </c>
      <c r="E281" s="30" t="s">
        <v>1241</v>
      </c>
      <c r="F281" s="31" t="str">
        <f t="shared" si="30"/>
        <v>1</v>
      </c>
      <c r="G281" s="31" t="str">
        <f t="shared" si="31"/>
        <v>1-2</v>
      </c>
      <c r="H281" s="31" t="str">
        <f t="shared" si="32"/>
        <v>1-2-2</v>
      </c>
      <c r="I281" s="31" t="str">
        <f t="shared" si="33"/>
        <v>1-2-231</v>
      </c>
      <c r="J281" s="31" t="str">
        <f t="shared" si="34"/>
        <v>1-2-23118</v>
      </c>
      <c r="K281" s="32" t="str">
        <f t="shared" si="35"/>
        <v>1-2-23118</v>
      </c>
      <c r="L281" s="33" t="str">
        <f t="shared" si="36"/>
        <v>1-2-231</v>
      </c>
    </row>
    <row r="282" spans="1:12" x14ac:dyDescent="0.25">
      <c r="A282" s="30" t="s">
        <v>1621</v>
      </c>
      <c r="B282" s="30" t="s">
        <v>1622</v>
      </c>
      <c r="C282" s="30" t="s">
        <v>1274</v>
      </c>
      <c r="D282" s="30" t="s">
        <v>1574</v>
      </c>
      <c r="E282" s="30" t="s">
        <v>1241</v>
      </c>
      <c r="F282" s="31" t="str">
        <f t="shared" si="30"/>
        <v>1</v>
      </c>
      <c r="G282" s="31" t="str">
        <f t="shared" si="31"/>
        <v>1-2</v>
      </c>
      <c r="H282" s="31" t="str">
        <f t="shared" si="32"/>
        <v>1-2-2</v>
      </c>
      <c r="I282" s="31" t="str">
        <f t="shared" si="33"/>
        <v>1-2-231</v>
      </c>
      <c r="J282" s="31" t="str">
        <f t="shared" si="34"/>
        <v>1-2-23119</v>
      </c>
      <c r="K282" s="32" t="str">
        <f t="shared" si="35"/>
        <v>1-2-23119</v>
      </c>
      <c r="L282" s="33" t="str">
        <f t="shared" si="36"/>
        <v>1-2-231</v>
      </c>
    </row>
    <row r="283" spans="1:12" x14ac:dyDescent="0.25">
      <c r="A283" s="30" t="s">
        <v>1623</v>
      </c>
      <c r="B283" s="30" t="s">
        <v>1624</v>
      </c>
      <c r="C283" s="30" t="s">
        <v>1274</v>
      </c>
      <c r="D283" s="30" t="s">
        <v>1574</v>
      </c>
      <c r="E283" s="30" t="s">
        <v>1241</v>
      </c>
      <c r="F283" s="31" t="str">
        <f t="shared" si="30"/>
        <v>1</v>
      </c>
      <c r="G283" s="31" t="str">
        <f t="shared" si="31"/>
        <v>1-2</v>
      </c>
      <c r="H283" s="31" t="str">
        <f t="shared" si="32"/>
        <v>1-2-2</v>
      </c>
      <c r="I283" s="31" t="str">
        <f t="shared" si="33"/>
        <v>1-2-231</v>
      </c>
      <c r="J283" s="31" t="str">
        <f t="shared" si="34"/>
        <v>1-2-23120</v>
      </c>
      <c r="K283" s="32" t="str">
        <f t="shared" si="35"/>
        <v>1-2-23120</v>
      </c>
      <c r="L283" s="33" t="str">
        <f t="shared" si="36"/>
        <v>1-2-231</v>
      </c>
    </row>
    <row r="284" spans="1:12" x14ac:dyDescent="0.25">
      <c r="A284" s="30" t="s">
        <v>1625</v>
      </c>
      <c r="B284" s="30" t="s">
        <v>1626</v>
      </c>
      <c r="C284" s="30" t="s">
        <v>1274</v>
      </c>
      <c r="D284" s="30" t="s">
        <v>1574</v>
      </c>
      <c r="E284" s="30" t="s">
        <v>1241</v>
      </c>
      <c r="F284" s="31" t="str">
        <f t="shared" si="30"/>
        <v>1</v>
      </c>
      <c r="G284" s="31" t="str">
        <f t="shared" si="31"/>
        <v>1-2</v>
      </c>
      <c r="H284" s="31" t="str">
        <f t="shared" si="32"/>
        <v>1-2-2</v>
      </c>
      <c r="I284" s="31" t="str">
        <f t="shared" si="33"/>
        <v>1-2-231</v>
      </c>
      <c r="J284" s="31" t="str">
        <f t="shared" si="34"/>
        <v>1-2-23121</v>
      </c>
      <c r="K284" s="32" t="str">
        <f t="shared" si="35"/>
        <v>1-2-23121</v>
      </c>
      <c r="L284" s="33" t="str">
        <f t="shared" si="36"/>
        <v>1-2-231</v>
      </c>
    </row>
    <row r="285" spans="1:12" x14ac:dyDescent="0.25">
      <c r="A285" s="30" t="s">
        <v>1627</v>
      </c>
      <c r="B285" s="30" t="s">
        <v>1628</v>
      </c>
      <c r="C285" s="30" t="s">
        <v>1274</v>
      </c>
      <c r="D285" s="30" t="s">
        <v>1574</v>
      </c>
      <c r="E285" s="30" t="s">
        <v>1241</v>
      </c>
      <c r="F285" s="31" t="str">
        <f t="shared" si="30"/>
        <v>1</v>
      </c>
      <c r="G285" s="31" t="str">
        <f t="shared" si="31"/>
        <v>1-2</v>
      </c>
      <c r="H285" s="31" t="str">
        <f t="shared" si="32"/>
        <v>1-2-2</v>
      </c>
      <c r="I285" s="31" t="str">
        <f t="shared" si="33"/>
        <v>1-2-231</v>
      </c>
      <c r="J285" s="31" t="str">
        <f t="shared" si="34"/>
        <v>1-2-23122</v>
      </c>
      <c r="K285" s="32" t="str">
        <f t="shared" si="35"/>
        <v>1-2-23122</v>
      </c>
      <c r="L285" s="33" t="str">
        <f t="shared" si="36"/>
        <v>1-2-231</v>
      </c>
    </row>
    <row r="286" spans="1:12" x14ac:dyDescent="0.25">
      <c r="A286" s="30" t="s">
        <v>1629</v>
      </c>
      <c r="B286" s="30" t="s">
        <v>1630</v>
      </c>
      <c r="C286" s="30" t="s">
        <v>1274</v>
      </c>
      <c r="D286" s="30" t="s">
        <v>1574</v>
      </c>
      <c r="E286" s="30" t="s">
        <v>1241</v>
      </c>
      <c r="F286" s="31" t="str">
        <f t="shared" si="30"/>
        <v>1</v>
      </c>
      <c r="G286" s="31" t="str">
        <f t="shared" si="31"/>
        <v>1-2</v>
      </c>
      <c r="H286" s="31" t="str">
        <f t="shared" si="32"/>
        <v>1-2-2</v>
      </c>
      <c r="I286" s="31" t="str">
        <f t="shared" si="33"/>
        <v>1-2-231</v>
      </c>
      <c r="J286" s="31" t="str">
        <f t="shared" si="34"/>
        <v>1-2-23123</v>
      </c>
      <c r="K286" s="32" t="str">
        <f t="shared" si="35"/>
        <v>1-2-23123</v>
      </c>
      <c r="L286" s="33" t="str">
        <f t="shared" si="36"/>
        <v>1-2-231</v>
      </c>
    </row>
    <row r="287" spans="1:12" x14ac:dyDescent="0.25">
      <c r="A287" s="30" t="s">
        <v>1631</v>
      </c>
      <c r="B287" s="30" t="s">
        <v>1632</v>
      </c>
      <c r="C287" s="30" t="s">
        <v>1274</v>
      </c>
      <c r="D287" s="30" t="s">
        <v>1574</v>
      </c>
      <c r="E287" s="30" t="s">
        <v>1241</v>
      </c>
      <c r="F287" s="31" t="str">
        <f t="shared" si="30"/>
        <v>1</v>
      </c>
      <c r="G287" s="31" t="str">
        <f t="shared" si="31"/>
        <v>1-2</v>
      </c>
      <c r="H287" s="31" t="str">
        <f t="shared" si="32"/>
        <v>1-2-2</v>
      </c>
      <c r="I287" s="31" t="str">
        <f t="shared" si="33"/>
        <v>1-2-231</v>
      </c>
      <c r="J287" s="31" t="str">
        <f t="shared" si="34"/>
        <v>1-2-23124</v>
      </c>
      <c r="K287" s="32" t="str">
        <f t="shared" si="35"/>
        <v>1-2-23124</v>
      </c>
      <c r="L287" s="33" t="str">
        <f t="shared" si="36"/>
        <v>1-2-231</v>
      </c>
    </row>
    <row r="288" spans="1:12" x14ac:dyDescent="0.25">
      <c r="A288" s="30" t="s">
        <v>1633</v>
      </c>
      <c r="B288" s="30" t="s">
        <v>1634</v>
      </c>
      <c r="C288" s="30" t="s">
        <v>1274</v>
      </c>
      <c r="D288" s="30" t="s">
        <v>1574</v>
      </c>
      <c r="E288" s="30" t="s">
        <v>1241</v>
      </c>
      <c r="F288" s="31" t="str">
        <f t="shared" si="30"/>
        <v>1</v>
      </c>
      <c r="G288" s="31" t="str">
        <f t="shared" si="31"/>
        <v>1-2</v>
      </c>
      <c r="H288" s="31" t="str">
        <f t="shared" si="32"/>
        <v>1-2-2</v>
      </c>
      <c r="I288" s="31" t="str">
        <f t="shared" si="33"/>
        <v>1-2-231</v>
      </c>
      <c r="J288" s="31" t="str">
        <f t="shared" si="34"/>
        <v>1-2-23125</v>
      </c>
      <c r="K288" s="32" t="str">
        <f t="shared" si="35"/>
        <v>1-2-23125</v>
      </c>
      <c r="L288" s="33" t="str">
        <f t="shared" si="36"/>
        <v>1-2-231</v>
      </c>
    </row>
    <row r="289" spans="1:12" x14ac:dyDescent="0.25">
      <c r="A289" s="26" t="s">
        <v>903</v>
      </c>
      <c r="B289" s="26" t="s">
        <v>904</v>
      </c>
      <c r="C289" s="26"/>
      <c r="D289" s="26" t="s">
        <v>1574</v>
      </c>
      <c r="E289" s="26"/>
      <c r="F289" s="27" t="str">
        <f t="shared" si="30"/>
        <v>1</v>
      </c>
      <c r="G289" s="27" t="str">
        <f t="shared" si="31"/>
        <v>1-2</v>
      </c>
      <c r="H289" s="27" t="str">
        <f t="shared" si="32"/>
        <v>1-2-2</v>
      </c>
      <c r="I289" s="27" t="str">
        <f t="shared" si="33"/>
        <v>1-2-232</v>
      </c>
      <c r="J289" s="27" t="str">
        <f t="shared" si="34"/>
        <v>1-2-232</v>
      </c>
      <c r="K289" s="28" t="str">
        <f t="shared" si="35"/>
        <v>1-2-232</v>
      </c>
      <c r="L289" s="29" t="s">
        <v>58</v>
      </c>
    </row>
    <row r="290" spans="1:12" x14ac:dyDescent="0.25">
      <c r="A290" s="30" t="s">
        <v>1635</v>
      </c>
      <c r="B290" s="30" t="s">
        <v>1636</v>
      </c>
      <c r="C290" s="30" t="s">
        <v>1274</v>
      </c>
      <c r="D290" s="30" t="s">
        <v>1574</v>
      </c>
      <c r="E290" s="30" t="s">
        <v>1241</v>
      </c>
      <c r="F290" s="31" t="str">
        <f t="shared" si="30"/>
        <v>1</v>
      </c>
      <c r="G290" s="31" t="str">
        <f t="shared" si="31"/>
        <v>1-2</v>
      </c>
      <c r="H290" s="31" t="str">
        <f t="shared" si="32"/>
        <v>1-2-2</v>
      </c>
      <c r="I290" s="31" t="str">
        <f t="shared" si="33"/>
        <v>1-2-232</v>
      </c>
      <c r="J290" s="31" t="str">
        <f t="shared" si="34"/>
        <v>1-2-23201</v>
      </c>
      <c r="K290" s="32" t="str">
        <f t="shared" si="35"/>
        <v>1-2-23201</v>
      </c>
      <c r="L290" s="33" t="str">
        <f t="shared" si="36"/>
        <v>1-2-232</v>
      </c>
    </row>
    <row r="291" spans="1:12" x14ac:dyDescent="0.25">
      <c r="A291" s="30" t="s">
        <v>1637</v>
      </c>
      <c r="B291" s="30" t="s">
        <v>1638</v>
      </c>
      <c r="C291" s="30" t="s">
        <v>1274</v>
      </c>
      <c r="D291" s="30" t="s">
        <v>1574</v>
      </c>
      <c r="E291" s="30" t="s">
        <v>1241</v>
      </c>
      <c r="F291" s="31" t="str">
        <f t="shared" si="30"/>
        <v>1</v>
      </c>
      <c r="G291" s="31" t="str">
        <f t="shared" si="31"/>
        <v>1-2</v>
      </c>
      <c r="H291" s="31" t="str">
        <f t="shared" si="32"/>
        <v>1-2-2</v>
      </c>
      <c r="I291" s="31" t="str">
        <f t="shared" si="33"/>
        <v>1-2-232</v>
      </c>
      <c r="J291" s="31" t="str">
        <f t="shared" si="34"/>
        <v>1-2-23202</v>
      </c>
      <c r="K291" s="32" t="str">
        <f t="shared" si="35"/>
        <v>1-2-23202</v>
      </c>
      <c r="L291" s="33" t="str">
        <f t="shared" si="36"/>
        <v>1-2-232</v>
      </c>
    </row>
    <row r="292" spans="1:12" x14ac:dyDescent="0.25">
      <c r="A292" s="30" t="s">
        <v>1639</v>
      </c>
      <c r="B292" s="30" t="s">
        <v>1640</v>
      </c>
      <c r="C292" s="30" t="s">
        <v>1274</v>
      </c>
      <c r="D292" s="30" t="s">
        <v>1574</v>
      </c>
      <c r="E292" s="30" t="s">
        <v>1241</v>
      </c>
      <c r="F292" s="31" t="str">
        <f t="shared" si="30"/>
        <v>1</v>
      </c>
      <c r="G292" s="31" t="str">
        <f t="shared" si="31"/>
        <v>1-2</v>
      </c>
      <c r="H292" s="31" t="str">
        <f t="shared" si="32"/>
        <v>1-2-2</v>
      </c>
      <c r="I292" s="31" t="str">
        <f t="shared" si="33"/>
        <v>1-2-232</v>
      </c>
      <c r="J292" s="31" t="str">
        <f t="shared" si="34"/>
        <v>1-2-23203</v>
      </c>
      <c r="K292" s="32" t="str">
        <f t="shared" si="35"/>
        <v>1-2-23203</v>
      </c>
      <c r="L292" s="33" t="str">
        <f t="shared" si="36"/>
        <v>1-2-232</v>
      </c>
    </row>
    <row r="293" spans="1:12" x14ac:dyDescent="0.25">
      <c r="A293" s="30" t="s">
        <v>1641</v>
      </c>
      <c r="B293" s="30" t="s">
        <v>1642</v>
      </c>
      <c r="C293" s="30" t="s">
        <v>1274</v>
      </c>
      <c r="D293" s="30" t="s">
        <v>1574</v>
      </c>
      <c r="E293" s="30" t="s">
        <v>1241</v>
      </c>
      <c r="F293" s="31" t="str">
        <f t="shared" si="30"/>
        <v>1</v>
      </c>
      <c r="G293" s="31" t="str">
        <f t="shared" si="31"/>
        <v>1-2</v>
      </c>
      <c r="H293" s="31" t="str">
        <f t="shared" si="32"/>
        <v>1-2-2</v>
      </c>
      <c r="I293" s="31" t="str">
        <f t="shared" si="33"/>
        <v>1-2-232</v>
      </c>
      <c r="J293" s="31" t="str">
        <f t="shared" si="34"/>
        <v>1-2-23204</v>
      </c>
      <c r="K293" s="32" t="str">
        <f t="shared" si="35"/>
        <v>1-2-23204</v>
      </c>
      <c r="L293" s="33" t="str">
        <f t="shared" si="36"/>
        <v>1-2-232</v>
      </c>
    </row>
    <row r="294" spans="1:12" x14ac:dyDescent="0.25">
      <c r="A294" s="30" t="s">
        <v>1643</v>
      </c>
      <c r="B294" s="30" t="s">
        <v>1644</v>
      </c>
      <c r="C294" s="30" t="s">
        <v>1274</v>
      </c>
      <c r="D294" s="30" t="s">
        <v>1574</v>
      </c>
      <c r="E294" s="30" t="s">
        <v>1241</v>
      </c>
      <c r="F294" s="31" t="str">
        <f t="shared" si="30"/>
        <v>1</v>
      </c>
      <c r="G294" s="31" t="str">
        <f t="shared" si="31"/>
        <v>1-2</v>
      </c>
      <c r="H294" s="31" t="str">
        <f t="shared" si="32"/>
        <v>1-2-2</v>
      </c>
      <c r="I294" s="31" t="str">
        <f t="shared" si="33"/>
        <v>1-2-232</v>
      </c>
      <c r="J294" s="31" t="str">
        <f t="shared" si="34"/>
        <v>1-2-23205</v>
      </c>
      <c r="K294" s="32" t="str">
        <f t="shared" si="35"/>
        <v>1-2-23205</v>
      </c>
      <c r="L294" s="33" t="str">
        <f t="shared" si="36"/>
        <v>1-2-232</v>
      </c>
    </row>
    <row r="295" spans="1:12" x14ac:dyDescent="0.25">
      <c r="A295" s="30" t="s">
        <v>1645</v>
      </c>
      <c r="B295" s="30" t="s">
        <v>1646</v>
      </c>
      <c r="C295" s="30" t="s">
        <v>1274</v>
      </c>
      <c r="D295" s="30" t="s">
        <v>1574</v>
      </c>
      <c r="E295" s="30" t="s">
        <v>1241</v>
      </c>
      <c r="F295" s="31" t="str">
        <f t="shared" si="30"/>
        <v>1</v>
      </c>
      <c r="G295" s="31" t="str">
        <f t="shared" si="31"/>
        <v>1-2</v>
      </c>
      <c r="H295" s="31" t="str">
        <f t="shared" si="32"/>
        <v>1-2-2</v>
      </c>
      <c r="I295" s="31" t="str">
        <f t="shared" si="33"/>
        <v>1-2-232</v>
      </c>
      <c r="J295" s="31" t="str">
        <f t="shared" si="34"/>
        <v>1-2-23206</v>
      </c>
      <c r="K295" s="32" t="str">
        <f t="shared" si="35"/>
        <v>1-2-23206</v>
      </c>
      <c r="L295" s="33" t="str">
        <f t="shared" si="36"/>
        <v>1-2-232</v>
      </c>
    </row>
    <row r="296" spans="1:12" x14ac:dyDescent="0.25">
      <c r="A296" s="30" t="s">
        <v>1647</v>
      </c>
      <c r="B296" s="30" t="s">
        <v>1648</v>
      </c>
      <c r="C296" s="30" t="s">
        <v>1274</v>
      </c>
      <c r="D296" s="30" t="s">
        <v>1574</v>
      </c>
      <c r="E296" s="30" t="s">
        <v>1241</v>
      </c>
      <c r="F296" s="31" t="str">
        <f t="shared" si="30"/>
        <v>1</v>
      </c>
      <c r="G296" s="31" t="str">
        <f t="shared" si="31"/>
        <v>1-2</v>
      </c>
      <c r="H296" s="31" t="str">
        <f t="shared" si="32"/>
        <v>1-2-2</v>
      </c>
      <c r="I296" s="31" t="str">
        <f t="shared" si="33"/>
        <v>1-2-232</v>
      </c>
      <c r="J296" s="31" t="str">
        <f t="shared" si="34"/>
        <v>1-2-23207</v>
      </c>
      <c r="K296" s="32" t="str">
        <f t="shared" si="35"/>
        <v>1-2-23207</v>
      </c>
      <c r="L296" s="33" t="str">
        <f t="shared" si="36"/>
        <v>1-2-232</v>
      </c>
    </row>
    <row r="297" spans="1:12" x14ac:dyDescent="0.25">
      <c r="A297" s="26" t="s">
        <v>905</v>
      </c>
      <c r="B297" s="26" t="s">
        <v>906</v>
      </c>
      <c r="C297" s="26"/>
      <c r="D297" s="26" t="s">
        <v>1574</v>
      </c>
      <c r="E297" s="26"/>
      <c r="F297" s="27" t="str">
        <f t="shared" si="30"/>
        <v>1</v>
      </c>
      <c r="G297" s="27" t="str">
        <f t="shared" si="31"/>
        <v>1-2</v>
      </c>
      <c r="H297" s="27" t="str">
        <f t="shared" si="32"/>
        <v>1-2-2</v>
      </c>
      <c r="I297" s="27" t="str">
        <f t="shared" si="33"/>
        <v>1-2-233</v>
      </c>
      <c r="J297" s="27" t="str">
        <f t="shared" si="34"/>
        <v>1-2-233</v>
      </c>
      <c r="K297" s="28" t="str">
        <f t="shared" si="35"/>
        <v>1-2-233</v>
      </c>
      <c r="L297" s="29" t="str">
        <f t="shared" si="36"/>
        <v>1-2-233</v>
      </c>
    </row>
    <row r="298" spans="1:12" x14ac:dyDescent="0.25">
      <c r="A298" s="30" t="s">
        <v>1649</v>
      </c>
      <c r="B298" s="30" t="s">
        <v>1650</v>
      </c>
      <c r="C298" s="30" t="s">
        <v>1274</v>
      </c>
      <c r="D298" s="30" t="s">
        <v>1574</v>
      </c>
      <c r="E298" s="30" t="s">
        <v>1241</v>
      </c>
      <c r="F298" s="31" t="str">
        <f t="shared" si="30"/>
        <v>1</v>
      </c>
      <c r="G298" s="31" t="str">
        <f t="shared" si="31"/>
        <v>1-2</v>
      </c>
      <c r="H298" s="31" t="str">
        <f t="shared" si="32"/>
        <v>1-2-2</v>
      </c>
      <c r="I298" s="31" t="str">
        <f t="shared" si="33"/>
        <v>1-2-233</v>
      </c>
      <c r="J298" s="31" t="str">
        <f t="shared" si="34"/>
        <v>1-2-23301</v>
      </c>
      <c r="K298" s="32" t="str">
        <f t="shared" si="35"/>
        <v>1-2-23301</v>
      </c>
      <c r="L298" s="33" t="str">
        <f t="shared" si="36"/>
        <v>1-2-233</v>
      </c>
    </row>
    <row r="299" spans="1:12" x14ac:dyDescent="0.25">
      <c r="A299" s="30" t="s">
        <v>1651</v>
      </c>
      <c r="B299" s="30" t="s">
        <v>1652</v>
      </c>
      <c r="C299" s="30" t="s">
        <v>1274</v>
      </c>
      <c r="D299" s="30" t="s">
        <v>1574</v>
      </c>
      <c r="E299" s="30" t="s">
        <v>1241</v>
      </c>
      <c r="F299" s="31" t="str">
        <f t="shared" si="30"/>
        <v>1</v>
      </c>
      <c r="G299" s="31" t="str">
        <f t="shared" si="31"/>
        <v>1-2</v>
      </c>
      <c r="H299" s="31" t="str">
        <f t="shared" si="32"/>
        <v>1-2-2</v>
      </c>
      <c r="I299" s="31" t="str">
        <f t="shared" si="33"/>
        <v>1-2-233</v>
      </c>
      <c r="J299" s="31" t="str">
        <f t="shared" si="34"/>
        <v>1-2-23302</v>
      </c>
      <c r="K299" s="32" t="str">
        <f t="shared" si="35"/>
        <v>1-2-23302</v>
      </c>
      <c r="L299" s="33" t="str">
        <f t="shared" si="36"/>
        <v>1-2-233</v>
      </c>
    </row>
    <row r="300" spans="1:12" x14ac:dyDescent="0.25">
      <c r="A300" s="30" t="s">
        <v>1653</v>
      </c>
      <c r="B300" s="30" t="s">
        <v>1654</v>
      </c>
      <c r="C300" s="30" t="s">
        <v>1274</v>
      </c>
      <c r="D300" s="30" t="s">
        <v>1574</v>
      </c>
      <c r="E300" s="30" t="s">
        <v>1241</v>
      </c>
      <c r="F300" s="31" t="str">
        <f t="shared" si="30"/>
        <v>1</v>
      </c>
      <c r="G300" s="31" t="str">
        <f t="shared" si="31"/>
        <v>1-2</v>
      </c>
      <c r="H300" s="31" t="str">
        <f t="shared" si="32"/>
        <v>1-2-2</v>
      </c>
      <c r="I300" s="31" t="str">
        <f t="shared" si="33"/>
        <v>1-2-233</v>
      </c>
      <c r="J300" s="31" t="str">
        <f t="shared" si="34"/>
        <v>1-2-23303</v>
      </c>
      <c r="K300" s="32" t="str">
        <f t="shared" si="35"/>
        <v>1-2-23303</v>
      </c>
      <c r="L300" s="33" t="str">
        <f t="shared" si="36"/>
        <v>1-2-233</v>
      </c>
    </row>
    <row r="301" spans="1:12" x14ac:dyDescent="0.25">
      <c r="A301" s="30" t="s">
        <v>1655</v>
      </c>
      <c r="B301" s="30" t="s">
        <v>1650</v>
      </c>
      <c r="C301" s="30" t="s">
        <v>1274</v>
      </c>
      <c r="D301" s="30" t="s">
        <v>1574</v>
      </c>
      <c r="E301" s="30" t="s">
        <v>1241</v>
      </c>
      <c r="F301" s="31" t="str">
        <f t="shared" si="30"/>
        <v>1</v>
      </c>
      <c r="G301" s="31" t="str">
        <f t="shared" si="31"/>
        <v>1-2</v>
      </c>
      <c r="H301" s="31" t="str">
        <f t="shared" si="32"/>
        <v>1-2-2</v>
      </c>
      <c r="I301" s="31" t="str">
        <f t="shared" si="33"/>
        <v>1-2-233</v>
      </c>
      <c r="J301" s="31" t="str">
        <f t="shared" si="34"/>
        <v>1-2-23304</v>
      </c>
      <c r="K301" s="32" t="str">
        <f t="shared" si="35"/>
        <v>1-2-23304</v>
      </c>
      <c r="L301" s="33" t="str">
        <f t="shared" si="36"/>
        <v>1-2-233</v>
      </c>
    </row>
    <row r="302" spans="1:12" x14ac:dyDescent="0.25">
      <c r="A302" s="26" t="s">
        <v>913</v>
      </c>
      <c r="B302" s="26" t="s">
        <v>914</v>
      </c>
      <c r="C302" s="26"/>
      <c r="D302" s="26" t="s">
        <v>1574</v>
      </c>
      <c r="E302" s="26"/>
      <c r="F302" s="27" t="str">
        <f t="shared" si="30"/>
        <v>1</v>
      </c>
      <c r="G302" s="27" t="str">
        <f t="shared" si="31"/>
        <v>1-2</v>
      </c>
      <c r="H302" s="27" t="str">
        <f t="shared" si="32"/>
        <v>1-2-2</v>
      </c>
      <c r="I302" s="27" t="str">
        <f t="shared" si="33"/>
        <v>1-2-234</v>
      </c>
      <c r="J302" s="27" t="str">
        <f t="shared" si="34"/>
        <v>1-2-234</v>
      </c>
      <c r="K302" s="28" t="str">
        <f t="shared" si="35"/>
        <v>1-2-234</v>
      </c>
      <c r="L302" s="29" t="str">
        <f t="shared" si="36"/>
        <v>1-2-234</v>
      </c>
    </row>
    <row r="303" spans="1:12" x14ac:dyDescent="0.25">
      <c r="A303" s="30" t="s">
        <v>1656</v>
      </c>
      <c r="B303" s="30" t="s">
        <v>1657</v>
      </c>
      <c r="C303" s="30" t="s">
        <v>1274</v>
      </c>
      <c r="D303" s="30" t="s">
        <v>1574</v>
      </c>
      <c r="E303" s="30" t="s">
        <v>1241</v>
      </c>
      <c r="F303" s="31" t="str">
        <f t="shared" si="30"/>
        <v>1</v>
      </c>
      <c r="G303" s="31" t="str">
        <f t="shared" si="31"/>
        <v>1-2</v>
      </c>
      <c r="H303" s="31" t="str">
        <f t="shared" si="32"/>
        <v>1-2-2</v>
      </c>
      <c r="I303" s="31" t="str">
        <f t="shared" si="33"/>
        <v>1-2-234</v>
      </c>
      <c r="J303" s="31" t="str">
        <f t="shared" si="34"/>
        <v>1-2-23401</v>
      </c>
      <c r="K303" s="32" t="str">
        <f t="shared" si="35"/>
        <v>1-2-23401</v>
      </c>
      <c r="L303" s="33" t="str">
        <f t="shared" si="36"/>
        <v>1-2-234</v>
      </c>
    </row>
    <row r="304" spans="1:12" x14ac:dyDescent="0.25">
      <c r="A304" s="30" t="s">
        <v>1658</v>
      </c>
      <c r="B304" s="30" t="s">
        <v>1659</v>
      </c>
      <c r="C304" s="30" t="s">
        <v>1274</v>
      </c>
      <c r="D304" s="30" t="s">
        <v>1574</v>
      </c>
      <c r="E304" s="30" t="s">
        <v>1241</v>
      </c>
      <c r="F304" s="31" t="str">
        <f t="shared" si="30"/>
        <v>1</v>
      </c>
      <c r="G304" s="31" t="str">
        <f t="shared" si="31"/>
        <v>1-2</v>
      </c>
      <c r="H304" s="31" t="str">
        <f t="shared" si="32"/>
        <v>1-2-2</v>
      </c>
      <c r="I304" s="31" t="str">
        <f t="shared" si="33"/>
        <v>1-2-234</v>
      </c>
      <c r="J304" s="31" t="str">
        <f t="shared" si="34"/>
        <v>1-2-23402</v>
      </c>
      <c r="K304" s="32" t="str">
        <f t="shared" si="35"/>
        <v>1-2-23402</v>
      </c>
      <c r="L304" s="33" t="str">
        <f t="shared" si="36"/>
        <v>1-2-234</v>
      </c>
    </row>
    <row r="305" spans="1:12" x14ac:dyDescent="0.25">
      <c r="A305" s="30" t="s">
        <v>1660</v>
      </c>
      <c r="B305" s="30" t="s">
        <v>1661</v>
      </c>
      <c r="C305" s="30" t="s">
        <v>1274</v>
      </c>
      <c r="D305" s="30" t="s">
        <v>1574</v>
      </c>
      <c r="E305" s="30" t="s">
        <v>1241</v>
      </c>
      <c r="F305" s="31" t="str">
        <f t="shared" si="30"/>
        <v>1</v>
      </c>
      <c r="G305" s="31" t="str">
        <f t="shared" si="31"/>
        <v>1-2</v>
      </c>
      <c r="H305" s="31" t="str">
        <f t="shared" si="32"/>
        <v>1-2-2</v>
      </c>
      <c r="I305" s="31" t="str">
        <f t="shared" si="33"/>
        <v>1-2-234</v>
      </c>
      <c r="J305" s="31" t="str">
        <f t="shared" si="34"/>
        <v>1-2-23403</v>
      </c>
      <c r="K305" s="32" t="str">
        <f t="shared" si="35"/>
        <v>1-2-23403</v>
      </c>
      <c r="L305" s="33" t="str">
        <f t="shared" si="36"/>
        <v>1-2-234</v>
      </c>
    </row>
    <row r="306" spans="1:12" x14ac:dyDescent="0.25">
      <c r="A306" s="30" t="s">
        <v>1662</v>
      </c>
      <c r="B306" s="30" t="s">
        <v>1663</v>
      </c>
      <c r="C306" s="30" t="s">
        <v>1274</v>
      </c>
      <c r="D306" s="30" t="s">
        <v>1574</v>
      </c>
      <c r="E306" s="30" t="s">
        <v>1241</v>
      </c>
      <c r="F306" s="31" t="str">
        <f t="shared" si="30"/>
        <v>1</v>
      </c>
      <c r="G306" s="31" t="str">
        <f t="shared" si="31"/>
        <v>1-2</v>
      </c>
      <c r="H306" s="31" t="str">
        <f t="shared" si="32"/>
        <v>1-2-2</v>
      </c>
      <c r="I306" s="31" t="str">
        <f t="shared" si="33"/>
        <v>1-2-234</v>
      </c>
      <c r="J306" s="31" t="str">
        <f t="shared" si="34"/>
        <v>1-2-23404</v>
      </c>
      <c r="K306" s="32" t="str">
        <f t="shared" si="35"/>
        <v>1-2-23404</v>
      </c>
      <c r="L306" s="33" t="str">
        <f t="shared" si="36"/>
        <v>1-2-234</v>
      </c>
    </row>
    <row r="307" spans="1:12" x14ac:dyDescent="0.25">
      <c r="A307" s="30" t="s">
        <v>1664</v>
      </c>
      <c r="B307" s="30" t="s">
        <v>1665</v>
      </c>
      <c r="C307" s="30" t="s">
        <v>1274</v>
      </c>
      <c r="D307" s="30" t="s">
        <v>1574</v>
      </c>
      <c r="E307" s="30" t="s">
        <v>1241</v>
      </c>
      <c r="F307" s="31" t="str">
        <f t="shared" si="30"/>
        <v>1</v>
      </c>
      <c r="G307" s="31" t="str">
        <f t="shared" si="31"/>
        <v>1-2</v>
      </c>
      <c r="H307" s="31" t="str">
        <f t="shared" si="32"/>
        <v>1-2-2</v>
      </c>
      <c r="I307" s="31" t="str">
        <f t="shared" si="33"/>
        <v>1-2-234</v>
      </c>
      <c r="J307" s="31" t="str">
        <f t="shared" si="34"/>
        <v>1-2-23405</v>
      </c>
      <c r="K307" s="32" t="str">
        <f t="shared" si="35"/>
        <v>1-2-23405</v>
      </c>
      <c r="L307" s="33" t="str">
        <f t="shared" si="36"/>
        <v>1-2-234</v>
      </c>
    </row>
    <row r="308" spans="1:12" x14ac:dyDescent="0.25">
      <c r="A308" s="30" t="s">
        <v>1666</v>
      </c>
      <c r="B308" s="30" t="s">
        <v>1667</v>
      </c>
      <c r="C308" s="30" t="s">
        <v>1274</v>
      </c>
      <c r="D308" s="30" t="s">
        <v>1574</v>
      </c>
      <c r="E308" s="30" t="s">
        <v>1241</v>
      </c>
      <c r="F308" s="31" t="str">
        <f t="shared" si="30"/>
        <v>1</v>
      </c>
      <c r="G308" s="31" t="str">
        <f t="shared" si="31"/>
        <v>1-2</v>
      </c>
      <c r="H308" s="31" t="str">
        <f t="shared" si="32"/>
        <v>1-2-2</v>
      </c>
      <c r="I308" s="31" t="str">
        <f t="shared" si="33"/>
        <v>1-2-234</v>
      </c>
      <c r="J308" s="31" t="str">
        <f t="shared" si="34"/>
        <v>1-2-23406</v>
      </c>
      <c r="K308" s="32" t="str">
        <f t="shared" si="35"/>
        <v>1-2-23406</v>
      </c>
      <c r="L308" s="33" t="str">
        <f t="shared" si="36"/>
        <v>1-2-234</v>
      </c>
    </row>
    <row r="309" spans="1:12" x14ac:dyDescent="0.25">
      <c r="A309" s="30" t="s">
        <v>1668</v>
      </c>
      <c r="B309" s="30" t="s">
        <v>1669</v>
      </c>
      <c r="C309" s="30" t="s">
        <v>1274</v>
      </c>
      <c r="D309" s="30" t="s">
        <v>1574</v>
      </c>
      <c r="E309" s="30" t="s">
        <v>1241</v>
      </c>
      <c r="F309" s="31" t="str">
        <f t="shared" si="30"/>
        <v>1</v>
      </c>
      <c r="G309" s="31" t="str">
        <f t="shared" si="31"/>
        <v>1-2</v>
      </c>
      <c r="H309" s="31" t="str">
        <f t="shared" si="32"/>
        <v>1-2-2</v>
      </c>
      <c r="I309" s="31" t="str">
        <f t="shared" si="33"/>
        <v>1-2-234</v>
      </c>
      <c r="J309" s="31" t="str">
        <f t="shared" si="34"/>
        <v>1-2-23407</v>
      </c>
      <c r="K309" s="32" t="str">
        <f t="shared" si="35"/>
        <v>1-2-23407</v>
      </c>
      <c r="L309" s="33" t="str">
        <f t="shared" si="36"/>
        <v>1-2-234</v>
      </c>
    </row>
    <row r="310" spans="1:12" x14ac:dyDescent="0.25">
      <c r="A310" s="30" t="s">
        <v>1670</v>
      </c>
      <c r="B310" s="30" t="s">
        <v>1671</v>
      </c>
      <c r="C310" s="30" t="s">
        <v>1274</v>
      </c>
      <c r="D310" s="30" t="s">
        <v>1574</v>
      </c>
      <c r="E310" s="30" t="s">
        <v>1241</v>
      </c>
      <c r="F310" s="31" t="str">
        <f t="shared" si="30"/>
        <v>1</v>
      </c>
      <c r="G310" s="31" t="str">
        <f t="shared" si="31"/>
        <v>1-2</v>
      </c>
      <c r="H310" s="31" t="str">
        <f t="shared" si="32"/>
        <v>1-2-2</v>
      </c>
      <c r="I310" s="31" t="str">
        <f t="shared" si="33"/>
        <v>1-2-234</v>
      </c>
      <c r="J310" s="31" t="str">
        <f t="shared" si="34"/>
        <v>1-2-23408</v>
      </c>
      <c r="K310" s="32" t="str">
        <f t="shared" si="35"/>
        <v>1-2-23408</v>
      </c>
      <c r="L310" s="33" t="str">
        <f t="shared" si="36"/>
        <v>1-2-234</v>
      </c>
    </row>
    <row r="311" spans="1:12" x14ac:dyDescent="0.25">
      <c r="A311" s="30" t="s">
        <v>1672</v>
      </c>
      <c r="B311" s="30" t="s">
        <v>1673</v>
      </c>
      <c r="C311" s="30" t="s">
        <v>1274</v>
      </c>
      <c r="D311" s="30" t="s">
        <v>1574</v>
      </c>
      <c r="E311" s="30" t="s">
        <v>1241</v>
      </c>
      <c r="F311" s="31" t="str">
        <f t="shared" si="30"/>
        <v>1</v>
      </c>
      <c r="G311" s="31" t="str">
        <f t="shared" si="31"/>
        <v>1-2</v>
      </c>
      <c r="H311" s="31" t="str">
        <f t="shared" si="32"/>
        <v>1-2-2</v>
      </c>
      <c r="I311" s="31" t="str">
        <f t="shared" si="33"/>
        <v>1-2-234</v>
      </c>
      <c r="J311" s="31" t="str">
        <f t="shared" si="34"/>
        <v>1-2-23409</v>
      </c>
      <c r="K311" s="32" t="str">
        <f t="shared" si="35"/>
        <v>1-2-23409</v>
      </c>
      <c r="L311" s="33" t="str">
        <f t="shared" si="36"/>
        <v>1-2-234</v>
      </c>
    </row>
    <row r="312" spans="1:12" x14ac:dyDescent="0.25">
      <c r="A312" s="30" t="s">
        <v>1674</v>
      </c>
      <c r="B312" s="30" t="s">
        <v>1675</v>
      </c>
      <c r="C312" s="30" t="s">
        <v>1274</v>
      </c>
      <c r="D312" s="30" t="s">
        <v>1574</v>
      </c>
      <c r="E312" s="30" t="s">
        <v>1241</v>
      </c>
      <c r="F312" s="31" t="str">
        <f t="shared" si="30"/>
        <v>1</v>
      </c>
      <c r="G312" s="31" t="str">
        <f t="shared" si="31"/>
        <v>1-2</v>
      </c>
      <c r="H312" s="31" t="str">
        <f t="shared" si="32"/>
        <v>1-2-2</v>
      </c>
      <c r="I312" s="31" t="str">
        <f t="shared" si="33"/>
        <v>1-2-234</v>
      </c>
      <c r="J312" s="31" t="str">
        <f t="shared" si="34"/>
        <v>1-2-23410</v>
      </c>
      <c r="K312" s="32" t="str">
        <f t="shared" si="35"/>
        <v>1-2-23410</v>
      </c>
      <c r="L312" s="33" t="str">
        <f t="shared" si="36"/>
        <v>1-2-234</v>
      </c>
    </row>
    <row r="313" spans="1:12" x14ac:dyDescent="0.25">
      <c r="A313" s="30" t="s">
        <v>1676</v>
      </c>
      <c r="B313" s="30" t="s">
        <v>1677</v>
      </c>
      <c r="C313" s="30" t="s">
        <v>1274</v>
      </c>
      <c r="D313" s="30" t="s">
        <v>1574</v>
      </c>
      <c r="E313" s="30" t="s">
        <v>1241</v>
      </c>
      <c r="F313" s="31" t="str">
        <f t="shared" si="30"/>
        <v>1</v>
      </c>
      <c r="G313" s="31" t="str">
        <f t="shared" si="31"/>
        <v>1-2</v>
      </c>
      <c r="H313" s="31" t="str">
        <f t="shared" si="32"/>
        <v>1-2-2</v>
      </c>
      <c r="I313" s="31" t="str">
        <f t="shared" si="33"/>
        <v>1-2-234</v>
      </c>
      <c r="J313" s="31" t="str">
        <f t="shared" si="34"/>
        <v>1-2-23411</v>
      </c>
      <c r="K313" s="32" t="str">
        <f t="shared" si="35"/>
        <v>1-2-23411</v>
      </c>
      <c r="L313" s="33" t="str">
        <f t="shared" si="36"/>
        <v>1-2-234</v>
      </c>
    </row>
    <row r="314" spans="1:12" x14ac:dyDescent="0.25">
      <c r="A314" s="26" t="s">
        <v>907</v>
      </c>
      <c r="B314" s="26" t="s">
        <v>908</v>
      </c>
      <c r="C314" s="26"/>
      <c r="D314" s="26" t="s">
        <v>1574</v>
      </c>
      <c r="E314" s="26"/>
      <c r="F314" s="27" t="str">
        <f t="shared" si="30"/>
        <v>1</v>
      </c>
      <c r="G314" s="27" t="str">
        <f t="shared" si="31"/>
        <v>1-2</v>
      </c>
      <c r="H314" s="27" t="str">
        <f t="shared" si="32"/>
        <v>1-2-2</v>
      </c>
      <c r="I314" s="27" t="str">
        <f t="shared" si="33"/>
        <v>1-2-235</v>
      </c>
      <c r="J314" s="27" t="str">
        <f t="shared" si="34"/>
        <v>1-2-235</v>
      </c>
      <c r="K314" s="28" t="str">
        <f t="shared" si="35"/>
        <v>1-2-235</v>
      </c>
      <c r="L314" s="29" t="str">
        <f t="shared" si="36"/>
        <v>1-2-235</v>
      </c>
    </row>
    <row r="315" spans="1:12" x14ac:dyDescent="0.25">
      <c r="A315" s="30" t="s">
        <v>1678</v>
      </c>
      <c r="B315" s="30" t="s">
        <v>1679</v>
      </c>
      <c r="C315" s="30" t="s">
        <v>1274</v>
      </c>
      <c r="D315" s="30" t="s">
        <v>1574</v>
      </c>
      <c r="E315" s="30" t="s">
        <v>1241</v>
      </c>
      <c r="F315" s="31" t="str">
        <f t="shared" si="30"/>
        <v>1</v>
      </c>
      <c r="G315" s="31" t="str">
        <f t="shared" si="31"/>
        <v>1-2</v>
      </c>
      <c r="H315" s="31" t="str">
        <f t="shared" si="32"/>
        <v>1-2-2</v>
      </c>
      <c r="I315" s="31" t="str">
        <f t="shared" si="33"/>
        <v>1-2-235</v>
      </c>
      <c r="J315" s="31" t="str">
        <f t="shared" si="34"/>
        <v>1-2-23501</v>
      </c>
      <c r="K315" s="32" t="str">
        <f t="shared" si="35"/>
        <v>1-2-23501</v>
      </c>
      <c r="L315" s="33" t="str">
        <f t="shared" si="36"/>
        <v>1-2-235</v>
      </c>
    </row>
    <row r="316" spans="1:12" x14ac:dyDescent="0.25">
      <c r="A316" s="30" t="s">
        <v>1680</v>
      </c>
      <c r="B316" s="30" t="s">
        <v>1681</v>
      </c>
      <c r="C316" s="30" t="s">
        <v>1274</v>
      </c>
      <c r="D316" s="30" t="s">
        <v>1574</v>
      </c>
      <c r="E316" s="30" t="s">
        <v>1241</v>
      </c>
      <c r="F316" s="31" t="str">
        <f t="shared" si="30"/>
        <v>1</v>
      </c>
      <c r="G316" s="31" t="str">
        <f t="shared" si="31"/>
        <v>1-2</v>
      </c>
      <c r="H316" s="31" t="str">
        <f t="shared" si="32"/>
        <v>1-2-2</v>
      </c>
      <c r="I316" s="31" t="str">
        <f t="shared" si="33"/>
        <v>1-2-235</v>
      </c>
      <c r="J316" s="31" t="str">
        <f t="shared" si="34"/>
        <v>1-2-23502</v>
      </c>
      <c r="K316" s="32" t="str">
        <f t="shared" si="35"/>
        <v>1-2-23502</v>
      </c>
      <c r="L316" s="33" t="str">
        <f t="shared" si="36"/>
        <v>1-2-235</v>
      </c>
    </row>
    <row r="317" spans="1:12" x14ac:dyDescent="0.25">
      <c r="A317" s="30" t="s">
        <v>1682</v>
      </c>
      <c r="B317" s="30" t="s">
        <v>1683</v>
      </c>
      <c r="C317" s="30" t="s">
        <v>1274</v>
      </c>
      <c r="D317" s="30" t="s">
        <v>1574</v>
      </c>
      <c r="E317" s="30" t="s">
        <v>1241</v>
      </c>
      <c r="F317" s="31" t="str">
        <f t="shared" si="30"/>
        <v>1</v>
      </c>
      <c r="G317" s="31" t="str">
        <f t="shared" si="31"/>
        <v>1-2</v>
      </c>
      <c r="H317" s="31" t="str">
        <f t="shared" si="32"/>
        <v>1-2-2</v>
      </c>
      <c r="I317" s="31" t="str">
        <f t="shared" si="33"/>
        <v>1-2-235</v>
      </c>
      <c r="J317" s="31" t="str">
        <f t="shared" si="34"/>
        <v>1-2-23503</v>
      </c>
      <c r="K317" s="32" t="str">
        <f t="shared" si="35"/>
        <v>1-2-23503</v>
      </c>
      <c r="L317" s="33" t="str">
        <f t="shared" si="36"/>
        <v>1-2-235</v>
      </c>
    </row>
    <row r="318" spans="1:12" x14ac:dyDescent="0.25">
      <c r="A318" s="26" t="s">
        <v>1684</v>
      </c>
      <c r="B318" s="35" t="s">
        <v>1685</v>
      </c>
      <c r="C318" s="26"/>
      <c r="D318" s="26" t="s">
        <v>1574</v>
      </c>
      <c r="E318" s="26"/>
      <c r="F318" s="27" t="str">
        <f t="shared" si="30"/>
        <v>1</v>
      </c>
      <c r="G318" s="27" t="str">
        <f t="shared" si="31"/>
        <v>1-2</v>
      </c>
      <c r="H318" s="27" t="str">
        <f t="shared" si="32"/>
        <v>1-2-2</v>
      </c>
      <c r="I318" s="27" t="str">
        <f t="shared" si="33"/>
        <v>1-2-236</v>
      </c>
      <c r="J318" s="27" t="str">
        <f t="shared" si="34"/>
        <v>1-2-236</v>
      </c>
      <c r="K318" s="28" t="str">
        <f t="shared" si="35"/>
        <v>1-2-236</v>
      </c>
      <c r="L318" s="29"/>
    </row>
    <row r="319" spans="1:12" x14ac:dyDescent="0.25">
      <c r="A319" s="30" t="s">
        <v>909</v>
      </c>
      <c r="B319" s="30" t="s">
        <v>910</v>
      </c>
      <c r="C319" s="30" t="s">
        <v>1274</v>
      </c>
      <c r="D319" s="30" t="s">
        <v>1574</v>
      </c>
      <c r="E319" s="30" t="s">
        <v>1241</v>
      </c>
      <c r="F319" s="31" t="str">
        <f t="shared" si="30"/>
        <v>1</v>
      </c>
      <c r="G319" s="31" t="str">
        <f t="shared" si="31"/>
        <v>1-2</v>
      </c>
      <c r="H319" s="31" t="str">
        <f t="shared" si="32"/>
        <v>1-2-2</v>
      </c>
      <c r="I319" s="31" t="str">
        <f t="shared" si="33"/>
        <v>1-2-236</v>
      </c>
      <c r="J319" s="31" t="str">
        <f t="shared" si="34"/>
        <v>1-2-23601</v>
      </c>
      <c r="K319" s="32" t="str">
        <f t="shared" si="35"/>
        <v>1-2-23601</v>
      </c>
      <c r="L319" s="34" t="str">
        <f>J319</f>
        <v>1-2-23601</v>
      </c>
    </row>
    <row r="320" spans="1:12" x14ac:dyDescent="0.25">
      <c r="A320" s="26" t="s">
        <v>916</v>
      </c>
      <c r="B320" s="26" t="s">
        <v>917</v>
      </c>
      <c r="C320" s="26"/>
      <c r="D320" s="26" t="s">
        <v>1574</v>
      </c>
      <c r="E320" s="26"/>
      <c r="F320" s="27" t="str">
        <f t="shared" si="30"/>
        <v>1</v>
      </c>
      <c r="G320" s="27" t="str">
        <f t="shared" si="31"/>
        <v>1-2</v>
      </c>
      <c r="H320" s="27" t="str">
        <f t="shared" si="32"/>
        <v>1-2-2</v>
      </c>
      <c r="I320" s="27" t="str">
        <f t="shared" si="33"/>
        <v>1-2-245</v>
      </c>
      <c r="J320" s="27" t="str">
        <f t="shared" si="34"/>
        <v>1-2-245</v>
      </c>
      <c r="K320" s="28" t="str">
        <f t="shared" si="35"/>
        <v>1-2-245</v>
      </c>
      <c r="L320" s="29" t="str">
        <f t="shared" si="36"/>
        <v>1-2-245</v>
      </c>
    </row>
    <row r="321" spans="1:12" x14ac:dyDescent="0.25">
      <c r="A321" s="30" t="s">
        <v>1686</v>
      </c>
      <c r="B321" s="30" t="s">
        <v>1687</v>
      </c>
      <c r="C321" s="30" t="s">
        <v>1274</v>
      </c>
      <c r="D321" s="30" t="s">
        <v>1574</v>
      </c>
      <c r="E321" s="30" t="s">
        <v>1241</v>
      </c>
      <c r="F321" s="31" t="str">
        <f t="shared" si="30"/>
        <v>1</v>
      </c>
      <c r="G321" s="31" t="str">
        <f t="shared" si="31"/>
        <v>1-2</v>
      </c>
      <c r="H321" s="31" t="str">
        <f t="shared" si="32"/>
        <v>1-2-2</v>
      </c>
      <c r="I321" s="31" t="str">
        <f t="shared" si="33"/>
        <v>1-2-245</v>
      </c>
      <c r="J321" s="31" t="str">
        <f t="shared" si="34"/>
        <v>1-2-24501</v>
      </c>
      <c r="K321" s="32" t="str">
        <f t="shared" si="35"/>
        <v>1-2-24501</v>
      </c>
      <c r="L321" s="33" t="str">
        <f t="shared" si="36"/>
        <v>1-2-245</v>
      </c>
    </row>
    <row r="322" spans="1:12" x14ac:dyDescent="0.25">
      <c r="A322" s="30" t="s">
        <v>1688</v>
      </c>
      <c r="B322" s="30" t="s">
        <v>1689</v>
      </c>
      <c r="C322" s="30" t="s">
        <v>1274</v>
      </c>
      <c r="D322" s="30" t="s">
        <v>1574</v>
      </c>
      <c r="E322" s="30" t="s">
        <v>1241</v>
      </c>
      <c r="F322" s="31" t="str">
        <f t="shared" si="30"/>
        <v>1</v>
      </c>
      <c r="G322" s="31" t="str">
        <f t="shared" si="31"/>
        <v>1-2</v>
      </c>
      <c r="H322" s="31" t="str">
        <f t="shared" si="32"/>
        <v>1-2-2</v>
      </c>
      <c r="I322" s="31" t="str">
        <f t="shared" si="33"/>
        <v>1-2-245</v>
      </c>
      <c r="J322" s="31" t="str">
        <f t="shared" si="34"/>
        <v>1-2-24502</v>
      </c>
      <c r="K322" s="32" t="str">
        <f t="shared" si="35"/>
        <v>1-2-24502</v>
      </c>
      <c r="L322" s="33" t="str">
        <f t="shared" si="36"/>
        <v>1-2-245</v>
      </c>
    </row>
    <row r="323" spans="1:12" x14ac:dyDescent="0.25">
      <c r="A323" s="30" t="s">
        <v>1690</v>
      </c>
      <c r="B323" s="30" t="s">
        <v>1691</v>
      </c>
      <c r="C323" s="30" t="s">
        <v>1274</v>
      </c>
      <c r="D323" s="30" t="s">
        <v>1574</v>
      </c>
      <c r="E323" s="30" t="s">
        <v>1241</v>
      </c>
      <c r="F323" s="31" t="str">
        <f t="shared" ref="F323:F386" si="37">LEFT(A323,1)</f>
        <v>1</v>
      </c>
      <c r="G323" s="31" t="str">
        <f t="shared" ref="G323:G386" si="38">LEFT(A323,3)</f>
        <v>1-2</v>
      </c>
      <c r="H323" s="31" t="str">
        <f t="shared" ref="H323:H386" si="39">LEFT(A323,5)</f>
        <v>1-2-2</v>
      </c>
      <c r="I323" s="31" t="str">
        <f t="shared" ref="I323:I386" si="40">LEFT(A323,7)</f>
        <v>1-2-245</v>
      </c>
      <c r="J323" s="31" t="str">
        <f t="shared" ref="J323:J386" si="41">LEFT(A323,9)</f>
        <v>1-2-24503</v>
      </c>
      <c r="K323" s="32" t="str">
        <f t="shared" ref="K323:K386" si="42">LEFT(A323,11)</f>
        <v>1-2-24503</v>
      </c>
      <c r="L323" s="33" t="str">
        <f t="shared" si="36"/>
        <v>1-2-245</v>
      </c>
    </row>
    <row r="324" spans="1:12" x14ac:dyDescent="0.25">
      <c r="A324" s="30" t="s">
        <v>1692</v>
      </c>
      <c r="B324" s="30" t="s">
        <v>1693</v>
      </c>
      <c r="C324" s="30" t="s">
        <v>1274</v>
      </c>
      <c r="D324" s="30" t="s">
        <v>1574</v>
      </c>
      <c r="E324" s="30" t="s">
        <v>1241</v>
      </c>
      <c r="F324" s="31" t="str">
        <f t="shared" si="37"/>
        <v>1</v>
      </c>
      <c r="G324" s="31" t="str">
        <f t="shared" si="38"/>
        <v>1-2</v>
      </c>
      <c r="H324" s="31" t="str">
        <f t="shared" si="39"/>
        <v>1-2-2</v>
      </c>
      <c r="I324" s="31" t="str">
        <f t="shared" si="40"/>
        <v>1-2-245</v>
      </c>
      <c r="J324" s="31" t="str">
        <f t="shared" si="41"/>
        <v>1-2-24504</v>
      </c>
      <c r="K324" s="32" t="str">
        <f t="shared" si="42"/>
        <v>1-2-24504</v>
      </c>
      <c r="L324" s="33" t="str">
        <f t="shared" si="36"/>
        <v>1-2-245</v>
      </c>
    </row>
    <row r="325" spans="1:12" x14ac:dyDescent="0.25">
      <c r="A325" s="30" t="s">
        <v>1694</v>
      </c>
      <c r="B325" s="30" t="s">
        <v>1695</v>
      </c>
      <c r="C325" s="30" t="s">
        <v>1274</v>
      </c>
      <c r="D325" s="30" t="s">
        <v>1574</v>
      </c>
      <c r="E325" s="30" t="s">
        <v>1241</v>
      </c>
      <c r="F325" s="31" t="str">
        <f t="shared" si="37"/>
        <v>1</v>
      </c>
      <c r="G325" s="31" t="str">
        <f t="shared" si="38"/>
        <v>1-2</v>
      </c>
      <c r="H325" s="31" t="str">
        <f t="shared" si="39"/>
        <v>1-2-2</v>
      </c>
      <c r="I325" s="31" t="str">
        <f t="shared" si="40"/>
        <v>1-2-245</v>
      </c>
      <c r="J325" s="31" t="str">
        <f t="shared" si="41"/>
        <v>1-2-24506</v>
      </c>
      <c r="K325" s="32" t="str">
        <f t="shared" si="42"/>
        <v>1-2-24506</v>
      </c>
      <c r="L325" s="33" t="str">
        <f t="shared" si="36"/>
        <v>1-2-245</v>
      </c>
    </row>
    <row r="326" spans="1:12" x14ac:dyDescent="0.25">
      <c r="A326" s="30" t="s">
        <v>1696</v>
      </c>
      <c r="B326" s="30" t="s">
        <v>1697</v>
      </c>
      <c r="C326" s="30" t="s">
        <v>1274</v>
      </c>
      <c r="D326" s="30" t="s">
        <v>1574</v>
      </c>
      <c r="E326" s="30" t="s">
        <v>1241</v>
      </c>
      <c r="F326" s="31" t="str">
        <f t="shared" si="37"/>
        <v>1</v>
      </c>
      <c r="G326" s="31" t="str">
        <f t="shared" si="38"/>
        <v>1-2</v>
      </c>
      <c r="H326" s="31" t="str">
        <f t="shared" si="39"/>
        <v>1-2-2</v>
      </c>
      <c r="I326" s="31" t="str">
        <f t="shared" si="40"/>
        <v>1-2-245</v>
      </c>
      <c r="J326" s="31" t="str">
        <f t="shared" si="41"/>
        <v>1-2-24507</v>
      </c>
      <c r="K326" s="32" t="str">
        <f t="shared" si="42"/>
        <v>1-2-24507</v>
      </c>
      <c r="L326" s="33" t="str">
        <f t="shared" si="36"/>
        <v>1-2-245</v>
      </c>
    </row>
    <row r="327" spans="1:12" x14ac:dyDescent="0.25">
      <c r="A327" s="30" t="s">
        <v>1698</v>
      </c>
      <c r="B327" s="30" t="s">
        <v>1699</v>
      </c>
      <c r="C327" s="30" t="s">
        <v>1274</v>
      </c>
      <c r="D327" s="30" t="s">
        <v>1574</v>
      </c>
      <c r="E327" s="30" t="s">
        <v>1241</v>
      </c>
      <c r="F327" s="31" t="str">
        <f t="shared" si="37"/>
        <v>1</v>
      </c>
      <c r="G327" s="31" t="str">
        <f t="shared" si="38"/>
        <v>1-2</v>
      </c>
      <c r="H327" s="31" t="str">
        <f t="shared" si="39"/>
        <v>1-2-2</v>
      </c>
      <c r="I327" s="31" t="str">
        <f t="shared" si="40"/>
        <v>1-2-245</v>
      </c>
      <c r="J327" s="31" t="str">
        <f t="shared" si="41"/>
        <v>1-2-24508</v>
      </c>
      <c r="K327" s="32" t="str">
        <f t="shared" si="42"/>
        <v>1-2-24508</v>
      </c>
      <c r="L327" s="33" t="str">
        <f t="shared" si="36"/>
        <v>1-2-245</v>
      </c>
    </row>
    <row r="328" spans="1:12" x14ac:dyDescent="0.25">
      <c r="A328" s="30" t="s">
        <v>1700</v>
      </c>
      <c r="B328" s="30" t="s">
        <v>1701</v>
      </c>
      <c r="C328" s="30" t="s">
        <v>1274</v>
      </c>
      <c r="D328" s="30" t="s">
        <v>1574</v>
      </c>
      <c r="E328" s="30" t="s">
        <v>1241</v>
      </c>
      <c r="F328" s="31" t="str">
        <f t="shared" si="37"/>
        <v>1</v>
      </c>
      <c r="G328" s="31" t="str">
        <f t="shared" si="38"/>
        <v>1-2</v>
      </c>
      <c r="H328" s="31" t="str">
        <f t="shared" si="39"/>
        <v>1-2-2</v>
      </c>
      <c r="I328" s="31" t="str">
        <f t="shared" si="40"/>
        <v>1-2-245</v>
      </c>
      <c r="J328" s="31" t="str">
        <f t="shared" si="41"/>
        <v>1-2-24509</v>
      </c>
      <c r="K328" s="32" t="str">
        <f t="shared" si="42"/>
        <v>1-2-24509</v>
      </c>
      <c r="L328" s="33" t="str">
        <f t="shared" si="36"/>
        <v>1-2-245</v>
      </c>
    </row>
    <row r="329" spans="1:12" x14ac:dyDescent="0.25">
      <c r="A329" s="30" t="s">
        <v>1702</v>
      </c>
      <c r="B329" s="30" t="s">
        <v>1703</v>
      </c>
      <c r="C329" s="30" t="s">
        <v>1274</v>
      </c>
      <c r="D329" s="30" t="s">
        <v>1574</v>
      </c>
      <c r="E329" s="30" t="s">
        <v>1241</v>
      </c>
      <c r="F329" s="31" t="str">
        <f t="shared" si="37"/>
        <v>1</v>
      </c>
      <c r="G329" s="31" t="str">
        <f t="shared" si="38"/>
        <v>1-2</v>
      </c>
      <c r="H329" s="31" t="str">
        <f t="shared" si="39"/>
        <v>1-2-2</v>
      </c>
      <c r="I329" s="31" t="str">
        <f t="shared" si="40"/>
        <v>1-2-245</v>
      </c>
      <c r="J329" s="31" t="str">
        <f t="shared" si="41"/>
        <v>1-2-24510</v>
      </c>
      <c r="K329" s="32" t="str">
        <f t="shared" si="42"/>
        <v>1-2-24510</v>
      </c>
      <c r="L329" s="33" t="str">
        <f t="shared" si="36"/>
        <v>1-2-245</v>
      </c>
    </row>
    <row r="330" spans="1:12" x14ac:dyDescent="0.25">
      <c r="A330" s="30" t="s">
        <v>1704</v>
      </c>
      <c r="B330" s="30" t="s">
        <v>1705</v>
      </c>
      <c r="C330" s="30" t="s">
        <v>1274</v>
      </c>
      <c r="D330" s="30" t="s">
        <v>1574</v>
      </c>
      <c r="E330" s="30" t="s">
        <v>1241</v>
      </c>
      <c r="F330" s="31" t="str">
        <f t="shared" si="37"/>
        <v>1</v>
      </c>
      <c r="G330" s="31" t="str">
        <f t="shared" si="38"/>
        <v>1-2</v>
      </c>
      <c r="H330" s="31" t="str">
        <f t="shared" si="39"/>
        <v>1-2-2</v>
      </c>
      <c r="I330" s="31" t="str">
        <f t="shared" si="40"/>
        <v>1-2-245</v>
      </c>
      <c r="J330" s="31" t="str">
        <f t="shared" si="41"/>
        <v>1-2-24511</v>
      </c>
      <c r="K330" s="32" t="str">
        <f t="shared" si="42"/>
        <v>1-2-24511</v>
      </c>
      <c r="L330" s="33" t="str">
        <f t="shared" si="36"/>
        <v>1-2-245</v>
      </c>
    </row>
    <row r="331" spans="1:12" x14ac:dyDescent="0.25">
      <c r="A331" s="26" t="s">
        <v>918</v>
      </c>
      <c r="B331" s="26" t="s">
        <v>919</v>
      </c>
      <c r="C331" s="26"/>
      <c r="D331" s="26" t="s">
        <v>1574</v>
      </c>
      <c r="E331" s="26"/>
      <c r="F331" s="27" t="str">
        <f t="shared" si="37"/>
        <v>1</v>
      </c>
      <c r="G331" s="27" t="str">
        <f t="shared" si="38"/>
        <v>1-2</v>
      </c>
      <c r="H331" s="27" t="str">
        <f t="shared" si="39"/>
        <v>1-2-2</v>
      </c>
      <c r="I331" s="27" t="str">
        <f t="shared" si="40"/>
        <v>1-2-246</v>
      </c>
      <c r="J331" s="27" t="str">
        <f t="shared" si="41"/>
        <v>1-2-246</v>
      </c>
      <c r="K331" s="28" t="str">
        <f t="shared" si="42"/>
        <v>1-2-246</v>
      </c>
      <c r="L331" s="29" t="str">
        <f t="shared" si="36"/>
        <v>1-2-246</v>
      </c>
    </row>
    <row r="332" spans="1:12" x14ac:dyDescent="0.25">
      <c r="A332" s="30" t="s">
        <v>1706</v>
      </c>
      <c r="B332" s="30" t="s">
        <v>1707</v>
      </c>
      <c r="C332" s="30" t="s">
        <v>1274</v>
      </c>
      <c r="D332" s="30" t="s">
        <v>1574</v>
      </c>
      <c r="E332" s="30" t="s">
        <v>1241</v>
      </c>
      <c r="F332" s="31" t="str">
        <f t="shared" si="37"/>
        <v>1</v>
      </c>
      <c r="G332" s="31" t="str">
        <f t="shared" si="38"/>
        <v>1-2</v>
      </c>
      <c r="H332" s="31" t="str">
        <f t="shared" si="39"/>
        <v>1-2-2</v>
      </c>
      <c r="I332" s="31" t="str">
        <f t="shared" si="40"/>
        <v>1-2-246</v>
      </c>
      <c r="J332" s="31" t="str">
        <f t="shared" si="41"/>
        <v>1-2-24601</v>
      </c>
      <c r="K332" s="32" t="str">
        <f t="shared" si="42"/>
        <v>1-2-24601</v>
      </c>
      <c r="L332" s="33" t="str">
        <f t="shared" si="36"/>
        <v>1-2-246</v>
      </c>
    </row>
    <row r="333" spans="1:12" x14ac:dyDescent="0.25">
      <c r="A333" s="30" t="s">
        <v>1708</v>
      </c>
      <c r="B333" s="30" t="s">
        <v>1709</v>
      </c>
      <c r="C333" s="30" t="s">
        <v>1274</v>
      </c>
      <c r="D333" s="30" t="s">
        <v>1574</v>
      </c>
      <c r="E333" s="30" t="s">
        <v>1241</v>
      </c>
      <c r="F333" s="31" t="str">
        <f t="shared" si="37"/>
        <v>1</v>
      </c>
      <c r="G333" s="31" t="str">
        <f t="shared" si="38"/>
        <v>1-2</v>
      </c>
      <c r="H333" s="31" t="str">
        <f t="shared" si="39"/>
        <v>1-2-2</v>
      </c>
      <c r="I333" s="31" t="str">
        <f t="shared" si="40"/>
        <v>1-2-246</v>
      </c>
      <c r="J333" s="31" t="str">
        <f t="shared" si="41"/>
        <v>1-2-24602</v>
      </c>
      <c r="K333" s="32" t="str">
        <f t="shared" si="42"/>
        <v>1-2-24602</v>
      </c>
      <c r="L333" s="33" t="str">
        <f t="shared" si="36"/>
        <v>1-2-246</v>
      </c>
    </row>
    <row r="334" spans="1:12" x14ac:dyDescent="0.25">
      <c r="A334" s="30" t="s">
        <v>1710</v>
      </c>
      <c r="B334" s="30" t="s">
        <v>1711</v>
      </c>
      <c r="C334" s="30" t="s">
        <v>1274</v>
      </c>
      <c r="D334" s="30" t="s">
        <v>1574</v>
      </c>
      <c r="E334" s="30" t="s">
        <v>1241</v>
      </c>
      <c r="F334" s="31" t="str">
        <f t="shared" si="37"/>
        <v>1</v>
      </c>
      <c r="G334" s="31" t="str">
        <f t="shared" si="38"/>
        <v>1-2</v>
      </c>
      <c r="H334" s="31" t="str">
        <f t="shared" si="39"/>
        <v>1-2-2</v>
      </c>
      <c r="I334" s="31" t="str">
        <f t="shared" si="40"/>
        <v>1-2-246</v>
      </c>
      <c r="J334" s="31" t="str">
        <f t="shared" si="41"/>
        <v>1-2-24603</v>
      </c>
      <c r="K334" s="32" t="str">
        <f t="shared" si="42"/>
        <v>1-2-24603</v>
      </c>
      <c r="L334" s="33" t="str">
        <f t="shared" si="36"/>
        <v>1-2-246</v>
      </c>
    </row>
    <row r="335" spans="1:12" x14ac:dyDescent="0.25">
      <c r="A335" s="30" t="s">
        <v>1712</v>
      </c>
      <c r="B335" s="30" t="s">
        <v>1713</v>
      </c>
      <c r="C335" s="30" t="s">
        <v>1274</v>
      </c>
      <c r="D335" s="30" t="s">
        <v>1574</v>
      </c>
      <c r="E335" s="30" t="s">
        <v>1241</v>
      </c>
      <c r="F335" s="31" t="str">
        <f t="shared" si="37"/>
        <v>1</v>
      </c>
      <c r="G335" s="31" t="str">
        <f t="shared" si="38"/>
        <v>1-2</v>
      </c>
      <c r="H335" s="31" t="str">
        <f t="shared" si="39"/>
        <v>1-2-2</v>
      </c>
      <c r="I335" s="31" t="str">
        <f t="shared" si="40"/>
        <v>1-2-246</v>
      </c>
      <c r="J335" s="31" t="str">
        <f t="shared" si="41"/>
        <v>1-2-24604</v>
      </c>
      <c r="K335" s="32" t="str">
        <f t="shared" si="42"/>
        <v>1-2-24604</v>
      </c>
      <c r="L335" s="33" t="str">
        <f t="shared" si="36"/>
        <v>1-2-246</v>
      </c>
    </row>
    <row r="336" spans="1:12" x14ac:dyDescent="0.25">
      <c r="A336" s="26" t="s">
        <v>920</v>
      </c>
      <c r="B336" s="26" t="s">
        <v>921</v>
      </c>
      <c r="C336" s="26"/>
      <c r="D336" s="26" t="s">
        <v>1574</v>
      </c>
      <c r="E336" s="26"/>
      <c r="F336" s="27" t="str">
        <f t="shared" si="37"/>
        <v>1</v>
      </c>
      <c r="G336" s="27" t="str">
        <f t="shared" si="38"/>
        <v>1-2</v>
      </c>
      <c r="H336" s="27" t="str">
        <f t="shared" si="39"/>
        <v>1-2-2</v>
      </c>
      <c r="I336" s="27" t="str">
        <f t="shared" si="40"/>
        <v>1-2-247</v>
      </c>
      <c r="J336" s="27" t="str">
        <f t="shared" si="41"/>
        <v>1-2-247</v>
      </c>
      <c r="K336" s="28" t="str">
        <f t="shared" si="42"/>
        <v>1-2-247</v>
      </c>
      <c r="L336" s="29" t="str">
        <f t="shared" si="36"/>
        <v>1-2-247</v>
      </c>
    </row>
    <row r="337" spans="1:12" x14ac:dyDescent="0.25">
      <c r="A337" s="30" t="s">
        <v>1714</v>
      </c>
      <c r="B337" s="30" t="s">
        <v>1715</v>
      </c>
      <c r="C337" s="30" t="s">
        <v>1274</v>
      </c>
      <c r="D337" s="30" t="s">
        <v>1574</v>
      </c>
      <c r="E337" s="30" t="s">
        <v>1241</v>
      </c>
      <c r="F337" s="31" t="str">
        <f t="shared" si="37"/>
        <v>1</v>
      </c>
      <c r="G337" s="31" t="str">
        <f t="shared" si="38"/>
        <v>1-2</v>
      </c>
      <c r="H337" s="31" t="str">
        <f t="shared" si="39"/>
        <v>1-2-2</v>
      </c>
      <c r="I337" s="31" t="str">
        <f t="shared" si="40"/>
        <v>1-2-247</v>
      </c>
      <c r="J337" s="31" t="str">
        <f t="shared" si="41"/>
        <v>1-2-24701</v>
      </c>
      <c r="K337" s="32" t="str">
        <f t="shared" si="42"/>
        <v>1-2-24701</v>
      </c>
      <c r="L337" s="33" t="str">
        <f t="shared" si="36"/>
        <v>1-2-247</v>
      </c>
    </row>
    <row r="338" spans="1:12" x14ac:dyDescent="0.25">
      <c r="A338" s="30" t="s">
        <v>1716</v>
      </c>
      <c r="B338" s="30" t="s">
        <v>1717</v>
      </c>
      <c r="C338" s="30" t="s">
        <v>1274</v>
      </c>
      <c r="D338" s="30" t="s">
        <v>1574</v>
      </c>
      <c r="E338" s="30" t="s">
        <v>1241</v>
      </c>
      <c r="F338" s="31" t="str">
        <f t="shared" si="37"/>
        <v>1</v>
      </c>
      <c r="G338" s="31" t="str">
        <f t="shared" si="38"/>
        <v>1-2</v>
      </c>
      <c r="H338" s="31" t="str">
        <f t="shared" si="39"/>
        <v>1-2-2</v>
      </c>
      <c r="I338" s="31" t="str">
        <f t="shared" si="40"/>
        <v>1-2-247</v>
      </c>
      <c r="J338" s="31" t="str">
        <f t="shared" si="41"/>
        <v>1-2-24702</v>
      </c>
      <c r="K338" s="32" t="str">
        <f t="shared" si="42"/>
        <v>1-2-24702</v>
      </c>
      <c r="L338" s="33" t="str">
        <f t="shared" si="36"/>
        <v>1-2-247</v>
      </c>
    </row>
    <row r="339" spans="1:12" x14ac:dyDescent="0.25">
      <c r="A339" s="30" t="s">
        <v>1718</v>
      </c>
      <c r="B339" s="30" t="s">
        <v>1719</v>
      </c>
      <c r="C339" s="30" t="s">
        <v>1274</v>
      </c>
      <c r="D339" s="30" t="s">
        <v>1574</v>
      </c>
      <c r="E339" s="30" t="s">
        <v>1241</v>
      </c>
      <c r="F339" s="31" t="str">
        <f t="shared" si="37"/>
        <v>1</v>
      </c>
      <c r="G339" s="31" t="str">
        <f t="shared" si="38"/>
        <v>1-2</v>
      </c>
      <c r="H339" s="31" t="str">
        <f t="shared" si="39"/>
        <v>1-2-2</v>
      </c>
      <c r="I339" s="31" t="str">
        <f t="shared" si="40"/>
        <v>1-2-247</v>
      </c>
      <c r="J339" s="31" t="str">
        <f t="shared" si="41"/>
        <v>1-2-24703</v>
      </c>
      <c r="K339" s="32" t="str">
        <f t="shared" si="42"/>
        <v>1-2-24703</v>
      </c>
      <c r="L339" s="33" t="str">
        <f t="shared" si="36"/>
        <v>1-2-247</v>
      </c>
    </row>
    <row r="340" spans="1:12" x14ac:dyDescent="0.25">
      <c r="A340" s="30" t="s">
        <v>1720</v>
      </c>
      <c r="B340" s="30" t="s">
        <v>1721</v>
      </c>
      <c r="C340" s="30" t="s">
        <v>1274</v>
      </c>
      <c r="D340" s="30" t="s">
        <v>1574</v>
      </c>
      <c r="E340" s="30" t="s">
        <v>1241</v>
      </c>
      <c r="F340" s="31" t="str">
        <f t="shared" si="37"/>
        <v>1</v>
      </c>
      <c r="G340" s="31" t="str">
        <f t="shared" si="38"/>
        <v>1-2</v>
      </c>
      <c r="H340" s="31" t="str">
        <f t="shared" si="39"/>
        <v>1-2-2</v>
      </c>
      <c r="I340" s="31" t="str">
        <f t="shared" si="40"/>
        <v>1-2-247</v>
      </c>
      <c r="J340" s="31" t="str">
        <f t="shared" si="41"/>
        <v>1-2-24704</v>
      </c>
      <c r="K340" s="32" t="str">
        <f t="shared" si="42"/>
        <v>1-2-24704</v>
      </c>
      <c r="L340" s="33" t="str">
        <f t="shared" si="36"/>
        <v>1-2-247</v>
      </c>
    </row>
    <row r="341" spans="1:12" x14ac:dyDescent="0.25">
      <c r="A341" s="30" t="s">
        <v>1722</v>
      </c>
      <c r="B341" s="30" t="s">
        <v>1723</v>
      </c>
      <c r="C341" s="30" t="s">
        <v>1274</v>
      </c>
      <c r="D341" s="30" t="s">
        <v>1574</v>
      </c>
      <c r="E341" s="30" t="s">
        <v>1241</v>
      </c>
      <c r="F341" s="31" t="str">
        <f t="shared" si="37"/>
        <v>1</v>
      </c>
      <c r="G341" s="31" t="str">
        <f t="shared" si="38"/>
        <v>1-2</v>
      </c>
      <c r="H341" s="31" t="str">
        <f t="shared" si="39"/>
        <v>1-2-2</v>
      </c>
      <c r="I341" s="31" t="str">
        <f t="shared" si="40"/>
        <v>1-2-247</v>
      </c>
      <c r="J341" s="31" t="str">
        <f t="shared" si="41"/>
        <v>1-2-24705</v>
      </c>
      <c r="K341" s="32" t="str">
        <f t="shared" si="42"/>
        <v>1-2-24705</v>
      </c>
      <c r="L341" s="33" t="str">
        <f t="shared" si="36"/>
        <v>1-2-247</v>
      </c>
    </row>
    <row r="342" spans="1:12" x14ac:dyDescent="0.25">
      <c r="A342" s="26" t="s">
        <v>876</v>
      </c>
      <c r="B342" s="26" t="s">
        <v>877</v>
      </c>
      <c r="C342" s="26"/>
      <c r="D342" s="26" t="s">
        <v>1574</v>
      </c>
      <c r="E342" s="26"/>
      <c r="F342" s="27" t="str">
        <f t="shared" si="37"/>
        <v>1</v>
      </c>
      <c r="G342" s="27" t="str">
        <f t="shared" si="38"/>
        <v>1-2</v>
      </c>
      <c r="H342" s="27" t="str">
        <f t="shared" si="39"/>
        <v>1-2-2</v>
      </c>
      <c r="I342" s="27" t="str">
        <f t="shared" si="40"/>
        <v>1-2-250</v>
      </c>
      <c r="J342" s="27" t="str">
        <f t="shared" si="41"/>
        <v>1-2-250</v>
      </c>
      <c r="K342" s="28" t="str">
        <f t="shared" si="42"/>
        <v>1-2-250</v>
      </c>
      <c r="L342" s="29" t="str">
        <f t="shared" ref="L342:L405" si="43">IF(D342="Накладные",I342,J342)</f>
        <v>1-2-250</v>
      </c>
    </row>
    <row r="343" spans="1:12" x14ac:dyDescent="0.25">
      <c r="A343" s="30" t="s">
        <v>1724</v>
      </c>
      <c r="B343" s="30" t="s">
        <v>1725</v>
      </c>
      <c r="C343" s="30" t="s">
        <v>1274</v>
      </c>
      <c r="D343" s="30" t="s">
        <v>1574</v>
      </c>
      <c r="E343" s="30" t="s">
        <v>1241</v>
      </c>
      <c r="F343" s="31" t="str">
        <f t="shared" si="37"/>
        <v>1</v>
      </c>
      <c r="G343" s="31" t="str">
        <f t="shared" si="38"/>
        <v>1-2</v>
      </c>
      <c r="H343" s="31" t="str">
        <f t="shared" si="39"/>
        <v>1-2-2</v>
      </c>
      <c r="I343" s="31" t="str">
        <f t="shared" si="40"/>
        <v>1-2-250</v>
      </c>
      <c r="J343" s="31" t="str">
        <f t="shared" si="41"/>
        <v>1-2-25001</v>
      </c>
      <c r="K343" s="32" t="str">
        <f t="shared" si="42"/>
        <v>1-2-25001</v>
      </c>
      <c r="L343" s="33" t="str">
        <f t="shared" si="43"/>
        <v>1-2-250</v>
      </c>
    </row>
    <row r="344" spans="1:12" x14ac:dyDescent="0.25">
      <c r="A344" s="26" t="s">
        <v>878</v>
      </c>
      <c r="B344" s="26" t="s">
        <v>879</v>
      </c>
      <c r="C344" s="26"/>
      <c r="D344" s="26" t="s">
        <v>1574</v>
      </c>
      <c r="E344" s="26"/>
      <c r="F344" s="27" t="str">
        <f t="shared" si="37"/>
        <v>1</v>
      </c>
      <c r="G344" s="27" t="str">
        <f t="shared" si="38"/>
        <v>1-2</v>
      </c>
      <c r="H344" s="27" t="str">
        <f t="shared" si="39"/>
        <v>1-2-2</v>
      </c>
      <c r="I344" s="27" t="str">
        <f t="shared" si="40"/>
        <v>1-2-251</v>
      </c>
      <c r="J344" s="27" t="str">
        <f t="shared" si="41"/>
        <v>1-2-251</v>
      </c>
      <c r="K344" s="28" t="str">
        <f t="shared" si="42"/>
        <v>1-2-251</v>
      </c>
      <c r="L344" s="29" t="str">
        <f t="shared" si="43"/>
        <v>1-2-251</v>
      </c>
    </row>
    <row r="345" spans="1:12" x14ac:dyDescent="0.25">
      <c r="A345" s="30" t="s">
        <v>1726</v>
      </c>
      <c r="B345" s="30" t="s">
        <v>1727</v>
      </c>
      <c r="C345" s="30" t="s">
        <v>1274</v>
      </c>
      <c r="D345" s="30" t="s">
        <v>1574</v>
      </c>
      <c r="E345" s="30" t="s">
        <v>1241</v>
      </c>
      <c r="F345" s="31" t="str">
        <f t="shared" si="37"/>
        <v>1</v>
      </c>
      <c r="G345" s="31" t="str">
        <f t="shared" si="38"/>
        <v>1-2</v>
      </c>
      <c r="H345" s="31" t="str">
        <f t="shared" si="39"/>
        <v>1-2-2</v>
      </c>
      <c r="I345" s="31" t="str">
        <f t="shared" si="40"/>
        <v>1-2-251</v>
      </c>
      <c r="J345" s="31" t="str">
        <f t="shared" si="41"/>
        <v>1-2-25101</v>
      </c>
      <c r="K345" s="32" t="str">
        <f t="shared" si="42"/>
        <v>1-2-25101</v>
      </c>
      <c r="L345" s="33" t="str">
        <f t="shared" si="43"/>
        <v>1-2-251</v>
      </c>
    </row>
    <row r="346" spans="1:12" x14ac:dyDescent="0.25">
      <c r="A346" s="30" t="s">
        <v>1728</v>
      </c>
      <c r="B346" s="30" t="s">
        <v>1729</v>
      </c>
      <c r="C346" s="30" t="s">
        <v>1274</v>
      </c>
      <c r="D346" s="30" t="s">
        <v>1574</v>
      </c>
      <c r="E346" s="30" t="s">
        <v>1241</v>
      </c>
      <c r="F346" s="31" t="str">
        <f t="shared" si="37"/>
        <v>1</v>
      </c>
      <c r="G346" s="31" t="str">
        <f t="shared" si="38"/>
        <v>1-2</v>
      </c>
      <c r="H346" s="31" t="str">
        <f t="shared" si="39"/>
        <v>1-2-2</v>
      </c>
      <c r="I346" s="31" t="str">
        <f t="shared" si="40"/>
        <v>1-2-251</v>
      </c>
      <c r="J346" s="31" t="str">
        <f t="shared" si="41"/>
        <v>1-2-25102</v>
      </c>
      <c r="K346" s="32" t="str">
        <f t="shared" si="42"/>
        <v>1-2-25102</v>
      </c>
      <c r="L346" s="33" t="str">
        <f t="shared" si="43"/>
        <v>1-2-251</v>
      </c>
    </row>
    <row r="347" spans="1:12" x14ac:dyDescent="0.25">
      <c r="A347" s="30" t="s">
        <v>1730</v>
      </c>
      <c r="B347" s="30" t="s">
        <v>1731</v>
      </c>
      <c r="C347" s="30" t="s">
        <v>1274</v>
      </c>
      <c r="D347" s="30" t="s">
        <v>1574</v>
      </c>
      <c r="E347" s="30" t="s">
        <v>1241</v>
      </c>
      <c r="F347" s="31" t="str">
        <f t="shared" si="37"/>
        <v>1</v>
      </c>
      <c r="G347" s="31" t="str">
        <f t="shared" si="38"/>
        <v>1-2</v>
      </c>
      <c r="H347" s="31" t="str">
        <f t="shared" si="39"/>
        <v>1-2-2</v>
      </c>
      <c r="I347" s="31" t="str">
        <f t="shared" si="40"/>
        <v>1-2-251</v>
      </c>
      <c r="J347" s="31" t="str">
        <f t="shared" si="41"/>
        <v>1-2-25103</v>
      </c>
      <c r="K347" s="32" t="str">
        <f t="shared" si="42"/>
        <v>1-2-25103</v>
      </c>
      <c r="L347" s="33" t="str">
        <f t="shared" si="43"/>
        <v>1-2-251</v>
      </c>
    </row>
    <row r="348" spans="1:12" x14ac:dyDescent="0.25">
      <c r="A348" s="30" t="s">
        <v>1732</v>
      </c>
      <c r="B348" s="30" t="s">
        <v>1733</v>
      </c>
      <c r="C348" s="30" t="s">
        <v>1274</v>
      </c>
      <c r="D348" s="30" t="s">
        <v>1574</v>
      </c>
      <c r="E348" s="30" t="s">
        <v>1241</v>
      </c>
      <c r="F348" s="31" t="str">
        <f t="shared" si="37"/>
        <v>1</v>
      </c>
      <c r="G348" s="31" t="str">
        <f t="shared" si="38"/>
        <v>1-2</v>
      </c>
      <c r="H348" s="31" t="str">
        <f t="shared" si="39"/>
        <v>1-2-2</v>
      </c>
      <c r="I348" s="31" t="str">
        <f t="shared" si="40"/>
        <v>1-2-251</v>
      </c>
      <c r="J348" s="31" t="str">
        <f t="shared" si="41"/>
        <v>1-2-25104</v>
      </c>
      <c r="K348" s="32" t="str">
        <f t="shared" si="42"/>
        <v>1-2-25104</v>
      </c>
      <c r="L348" s="33" t="str">
        <f t="shared" si="43"/>
        <v>1-2-251</v>
      </c>
    </row>
    <row r="349" spans="1:12" x14ac:dyDescent="0.25">
      <c r="A349" s="30" t="s">
        <v>1734</v>
      </c>
      <c r="B349" s="30" t="s">
        <v>1735</v>
      </c>
      <c r="C349" s="30" t="s">
        <v>1274</v>
      </c>
      <c r="D349" s="30" t="s">
        <v>1574</v>
      </c>
      <c r="E349" s="30" t="s">
        <v>1241</v>
      </c>
      <c r="F349" s="31" t="str">
        <f t="shared" si="37"/>
        <v>1</v>
      </c>
      <c r="G349" s="31" t="str">
        <f t="shared" si="38"/>
        <v>1-2</v>
      </c>
      <c r="H349" s="31" t="str">
        <f t="shared" si="39"/>
        <v>1-2-2</v>
      </c>
      <c r="I349" s="31" t="str">
        <f t="shared" si="40"/>
        <v>1-2-251</v>
      </c>
      <c r="J349" s="31" t="str">
        <f t="shared" si="41"/>
        <v>1-2-25105</v>
      </c>
      <c r="K349" s="32" t="str">
        <f t="shared" si="42"/>
        <v>1-2-25105</v>
      </c>
      <c r="L349" s="33" t="str">
        <f t="shared" si="43"/>
        <v>1-2-251</v>
      </c>
    </row>
    <row r="350" spans="1:12" x14ac:dyDescent="0.25">
      <c r="A350" s="30" t="s">
        <v>1736</v>
      </c>
      <c r="B350" s="30" t="s">
        <v>1737</v>
      </c>
      <c r="C350" s="30" t="s">
        <v>1274</v>
      </c>
      <c r="D350" s="30" t="s">
        <v>1574</v>
      </c>
      <c r="E350" s="30" t="s">
        <v>1241</v>
      </c>
      <c r="F350" s="31" t="str">
        <f t="shared" si="37"/>
        <v>1</v>
      </c>
      <c r="G350" s="31" t="str">
        <f t="shared" si="38"/>
        <v>1-2</v>
      </c>
      <c r="H350" s="31" t="str">
        <f t="shared" si="39"/>
        <v>1-2-2</v>
      </c>
      <c r="I350" s="31" t="str">
        <f t="shared" si="40"/>
        <v>1-2-251</v>
      </c>
      <c r="J350" s="31" t="str">
        <f t="shared" si="41"/>
        <v>1-2-25106</v>
      </c>
      <c r="K350" s="32" t="str">
        <f t="shared" si="42"/>
        <v>1-2-25106</v>
      </c>
      <c r="L350" s="33" t="str">
        <f t="shared" si="43"/>
        <v>1-2-251</v>
      </c>
    </row>
    <row r="351" spans="1:12" x14ac:dyDescent="0.25">
      <c r="A351" s="30" t="s">
        <v>1738</v>
      </c>
      <c r="B351" s="30" t="s">
        <v>1739</v>
      </c>
      <c r="C351" s="30" t="s">
        <v>1274</v>
      </c>
      <c r="D351" s="30" t="s">
        <v>1574</v>
      </c>
      <c r="E351" s="30" t="s">
        <v>1241</v>
      </c>
      <c r="F351" s="31" t="str">
        <f t="shared" si="37"/>
        <v>1</v>
      </c>
      <c r="G351" s="31" t="str">
        <f t="shared" si="38"/>
        <v>1-2</v>
      </c>
      <c r="H351" s="31" t="str">
        <f t="shared" si="39"/>
        <v>1-2-2</v>
      </c>
      <c r="I351" s="31" t="str">
        <f t="shared" si="40"/>
        <v>1-2-251</v>
      </c>
      <c r="J351" s="31" t="str">
        <f t="shared" si="41"/>
        <v>1-2-25107</v>
      </c>
      <c r="K351" s="32" t="str">
        <f t="shared" si="42"/>
        <v>1-2-25107</v>
      </c>
      <c r="L351" s="33" t="str">
        <f t="shared" si="43"/>
        <v>1-2-251</v>
      </c>
    </row>
    <row r="352" spans="1:12" x14ac:dyDescent="0.25">
      <c r="A352" s="30" t="s">
        <v>1740</v>
      </c>
      <c r="B352" s="30" t="s">
        <v>1741</v>
      </c>
      <c r="C352" s="30" t="s">
        <v>1274</v>
      </c>
      <c r="D352" s="30" t="s">
        <v>1574</v>
      </c>
      <c r="E352" s="30" t="s">
        <v>1241</v>
      </c>
      <c r="F352" s="31" t="str">
        <f t="shared" si="37"/>
        <v>1</v>
      </c>
      <c r="G352" s="31" t="str">
        <f t="shared" si="38"/>
        <v>1-2</v>
      </c>
      <c r="H352" s="31" t="str">
        <f t="shared" si="39"/>
        <v>1-2-2</v>
      </c>
      <c r="I352" s="31" t="str">
        <f t="shared" si="40"/>
        <v>1-2-251</v>
      </c>
      <c r="J352" s="31" t="str">
        <f t="shared" si="41"/>
        <v>1-2-25108</v>
      </c>
      <c r="K352" s="32" t="str">
        <f t="shared" si="42"/>
        <v>1-2-25108</v>
      </c>
      <c r="L352" s="33" t="str">
        <f t="shared" si="43"/>
        <v>1-2-251</v>
      </c>
    </row>
    <row r="353" spans="1:12" x14ac:dyDescent="0.25">
      <c r="A353" s="30" t="s">
        <v>1742</v>
      </c>
      <c r="B353" s="30" t="s">
        <v>1743</v>
      </c>
      <c r="C353" s="30" t="s">
        <v>1274</v>
      </c>
      <c r="D353" s="30" t="s">
        <v>1574</v>
      </c>
      <c r="E353" s="30" t="s">
        <v>1241</v>
      </c>
      <c r="F353" s="31" t="str">
        <f t="shared" si="37"/>
        <v>1</v>
      </c>
      <c r="G353" s="31" t="str">
        <f t="shared" si="38"/>
        <v>1-2</v>
      </c>
      <c r="H353" s="31" t="str">
        <f t="shared" si="39"/>
        <v>1-2-2</v>
      </c>
      <c r="I353" s="31" t="str">
        <f t="shared" si="40"/>
        <v>1-2-251</v>
      </c>
      <c r="J353" s="31" t="str">
        <f t="shared" si="41"/>
        <v>1-2-25109</v>
      </c>
      <c r="K353" s="32" t="str">
        <f t="shared" si="42"/>
        <v>1-2-25109</v>
      </c>
      <c r="L353" s="33" t="str">
        <f t="shared" si="43"/>
        <v>1-2-251</v>
      </c>
    </row>
    <row r="354" spans="1:12" x14ac:dyDescent="0.25">
      <c r="A354" s="30" t="s">
        <v>1744</v>
      </c>
      <c r="B354" s="30" t="s">
        <v>1745</v>
      </c>
      <c r="C354" s="30" t="s">
        <v>1274</v>
      </c>
      <c r="D354" s="30" t="s">
        <v>1574</v>
      </c>
      <c r="E354" s="30" t="s">
        <v>1241</v>
      </c>
      <c r="F354" s="31" t="str">
        <f t="shared" si="37"/>
        <v>1</v>
      </c>
      <c r="G354" s="31" t="str">
        <f t="shared" si="38"/>
        <v>1-2</v>
      </c>
      <c r="H354" s="31" t="str">
        <f t="shared" si="39"/>
        <v>1-2-2</v>
      </c>
      <c r="I354" s="31" t="str">
        <f t="shared" si="40"/>
        <v>1-2-251</v>
      </c>
      <c r="J354" s="31" t="str">
        <f t="shared" si="41"/>
        <v>1-2-25110</v>
      </c>
      <c r="K354" s="32" t="str">
        <f t="shared" si="42"/>
        <v>1-2-25110</v>
      </c>
      <c r="L354" s="33" t="str">
        <f t="shared" si="43"/>
        <v>1-2-251</v>
      </c>
    </row>
    <row r="355" spans="1:12" x14ac:dyDescent="0.25">
      <c r="A355" s="26" t="s">
        <v>880</v>
      </c>
      <c r="B355" s="26" t="s">
        <v>881</v>
      </c>
      <c r="C355" s="26"/>
      <c r="D355" s="26" t="s">
        <v>1574</v>
      </c>
      <c r="E355" s="26"/>
      <c r="F355" s="27" t="str">
        <f t="shared" si="37"/>
        <v>1</v>
      </c>
      <c r="G355" s="27" t="str">
        <f t="shared" si="38"/>
        <v>1-2</v>
      </c>
      <c r="H355" s="27" t="str">
        <f t="shared" si="39"/>
        <v>1-2-2</v>
      </c>
      <c r="I355" s="27" t="str">
        <f t="shared" si="40"/>
        <v>1-2-252</v>
      </c>
      <c r="J355" s="27" t="str">
        <f t="shared" si="41"/>
        <v>1-2-252</v>
      </c>
      <c r="K355" s="28" t="str">
        <f t="shared" si="42"/>
        <v>1-2-252</v>
      </c>
      <c r="L355" s="29" t="str">
        <f t="shared" si="43"/>
        <v>1-2-252</v>
      </c>
    </row>
    <row r="356" spans="1:12" x14ac:dyDescent="0.25">
      <c r="A356" s="30" t="s">
        <v>1746</v>
      </c>
      <c r="B356" s="30" t="s">
        <v>1747</v>
      </c>
      <c r="C356" s="30" t="s">
        <v>1274</v>
      </c>
      <c r="D356" s="30" t="s">
        <v>1574</v>
      </c>
      <c r="E356" s="30" t="s">
        <v>1241</v>
      </c>
      <c r="F356" s="31" t="str">
        <f t="shared" si="37"/>
        <v>1</v>
      </c>
      <c r="G356" s="31" t="str">
        <f t="shared" si="38"/>
        <v>1-2</v>
      </c>
      <c r="H356" s="31" t="str">
        <f t="shared" si="39"/>
        <v>1-2-2</v>
      </c>
      <c r="I356" s="31" t="str">
        <f t="shared" si="40"/>
        <v>1-2-252</v>
      </c>
      <c r="J356" s="31" t="str">
        <f t="shared" si="41"/>
        <v>1-2-25201</v>
      </c>
      <c r="K356" s="32" t="str">
        <f t="shared" si="42"/>
        <v>1-2-25201</v>
      </c>
      <c r="L356" s="33" t="str">
        <f t="shared" si="43"/>
        <v>1-2-252</v>
      </c>
    </row>
    <row r="357" spans="1:12" x14ac:dyDescent="0.25">
      <c r="A357" s="30" t="s">
        <v>1748</v>
      </c>
      <c r="B357" s="30" t="s">
        <v>1749</v>
      </c>
      <c r="C357" s="30" t="s">
        <v>1274</v>
      </c>
      <c r="D357" s="30" t="s">
        <v>1574</v>
      </c>
      <c r="E357" s="30" t="s">
        <v>1241</v>
      </c>
      <c r="F357" s="31" t="str">
        <f t="shared" si="37"/>
        <v>1</v>
      </c>
      <c r="G357" s="31" t="str">
        <f t="shared" si="38"/>
        <v>1-2</v>
      </c>
      <c r="H357" s="31" t="str">
        <f t="shared" si="39"/>
        <v>1-2-2</v>
      </c>
      <c r="I357" s="31" t="str">
        <f t="shared" si="40"/>
        <v>1-2-252</v>
      </c>
      <c r="J357" s="31" t="str">
        <f t="shared" si="41"/>
        <v>1-2-25202</v>
      </c>
      <c r="K357" s="32" t="str">
        <f t="shared" si="42"/>
        <v>1-2-25202</v>
      </c>
      <c r="L357" s="33" t="str">
        <f t="shared" si="43"/>
        <v>1-2-252</v>
      </c>
    </row>
    <row r="358" spans="1:12" x14ac:dyDescent="0.25">
      <c r="A358" s="30" t="s">
        <v>1750</v>
      </c>
      <c r="B358" s="30" t="s">
        <v>1751</v>
      </c>
      <c r="C358" s="30" t="s">
        <v>1274</v>
      </c>
      <c r="D358" s="30" t="s">
        <v>1574</v>
      </c>
      <c r="E358" s="30" t="s">
        <v>1241</v>
      </c>
      <c r="F358" s="31" t="str">
        <f t="shared" si="37"/>
        <v>1</v>
      </c>
      <c r="G358" s="31" t="str">
        <f t="shared" si="38"/>
        <v>1-2</v>
      </c>
      <c r="H358" s="31" t="str">
        <f t="shared" si="39"/>
        <v>1-2-2</v>
      </c>
      <c r="I358" s="31" t="str">
        <f t="shared" si="40"/>
        <v>1-2-252</v>
      </c>
      <c r="J358" s="31" t="str">
        <f t="shared" si="41"/>
        <v>1-2-25203</v>
      </c>
      <c r="K358" s="32" t="str">
        <f t="shared" si="42"/>
        <v>1-2-25203</v>
      </c>
      <c r="L358" s="33" t="str">
        <f t="shared" si="43"/>
        <v>1-2-252</v>
      </c>
    </row>
    <row r="359" spans="1:12" x14ac:dyDescent="0.25">
      <c r="A359" s="30" t="s">
        <v>1752</v>
      </c>
      <c r="B359" s="30" t="s">
        <v>1753</v>
      </c>
      <c r="C359" s="30" t="s">
        <v>1274</v>
      </c>
      <c r="D359" s="30" t="s">
        <v>1574</v>
      </c>
      <c r="E359" s="30" t="s">
        <v>1241</v>
      </c>
      <c r="F359" s="31" t="str">
        <f t="shared" si="37"/>
        <v>1</v>
      </c>
      <c r="G359" s="31" t="str">
        <f t="shared" si="38"/>
        <v>1-2</v>
      </c>
      <c r="H359" s="31" t="str">
        <f t="shared" si="39"/>
        <v>1-2-2</v>
      </c>
      <c r="I359" s="31" t="str">
        <f t="shared" si="40"/>
        <v>1-2-252</v>
      </c>
      <c r="J359" s="31" t="str">
        <f t="shared" si="41"/>
        <v>1-2-25204</v>
      </c>
      <c r="K359" s="32" t="str">
        <f t="shared" si="42"/>
        <v>1-2-25204</v>
      </c>
      <c r="L359" s="33" t="str">
        <f t="shared" si="43"/>
        <v>1-2-252</v>
      </c>
    </row>
    <row r="360" spans="1:12" x14ac:dyDescent="0.25">
      <c r="A360" s="26" t="s">
        <v>882</v>
      </c>
      <c r="B360" s="26" t="s">
        <v>883</v>
      </c>
      <c r="C360" s="26"/>
      <c r="D360" s="26" t="s">
        <v>1574</v>
      </c>
      <c r="E360" s="26"/>
      <c r="F360" s="27" t="str">
        <f t="shared" si="37"/>
        <v>1</v>
      </c>
      <c r="G360" s="27" t="str">
        <f t="shared" si="38"/>
        <v>1-2</v>
      </c>
      <c r="H360" s="27" t="str">
        <f t="shared" si="39"/>
        <v>1-2-2</v>
      </c>
      <c r="I360" s="27" t="str">
        <f t="shared" si="40"/>
        <v>1-2-253</v>
      </c>
      <c r="J360" s="27" t="str">
        <f t="shared" si="41"/>
        <v>1-2-253</v>
      </c>
      <c r="K360" s="28" t="str">
        <f t="shared" si="42"/>
        <v>1-2-253</v>
      </c>
      <c r="L360" s="29" t="str">
        <f t="shared" si="43"/>
        <v>1-2-253</v>
      </c>
    </row>
    <row r="361" spans="1:12" x14ac:dyDescent="0.25">
      <c r="A361" s="30" t="s">
        <v>1754</v>
      </c>
      <c r="B361" s="30" t="s">
        <v>1755</v>
      </c>
      <c r="C361" s="30" t="s">
        <v>1274</v>
      </c>
      <c r="D361" s="30" t="s">
        <v>1574</v>
      </c>
      <c r="E361" s="30" t="s">
        <v>1241</v>
      </c>
      <c r="F361" s="31" t="str">
        <f t="shared" si="37"/>
        <v>1</v>
      </c>
      <c r="G361" s="31" t="str">
        <f t="shared" si="38"/>
        <v>1-2</v>
      </c>
      <c r="H361" s="31" t="str">
        <f t="shared" si="39"/>
        <v>1-2-2</v>
      </c>
      <c r="I361" s="31" t="str">
        <f t="shared" si="40"/>
        <v>1-2-253</v>
      </c>
      <c r="J361" s="31" t="str">
        <f t="shared" si="41"/>
        <v>1-2-25301</v>
      </c>
      <c r="K361" s="32" t="str">
        <f t="shared" si="42"/>
        <v>1-2-25301</v>
      </c>
      <c r="L361" s="33" t="str">
        <f t="shared" si="43"/>
        <v>1-2-253</v>
      </c>
    </row>
    <row r="362" spans="1:12" x14ac:dyDescent="0.25">
      <c r="A362" s="30" t="s">
        <v>1756</v>
      </c>
      <c r="B362" s="30" t="s">
        <v>1757</v>
      </c>
      <c r="C362" s="30" t="s">
        <v>1274</v>
      </c>
      <c r="D362" s="30" t="s">
        <v>1574</v>
      </c>
      <c r="E362" s="30" t="s">
        <v>1241</v>
      </c>
      <c r="F362" s="31" t="str">
        <f t="shared" si="37"/>
        <v>1</v>
      </c>
      <c r="G362" s="31" t="str">
        <f t="shared" si="38"/>
        <v>1-2</v>
      </c>
      <c r="H362" s="31" t="str">
        <f t="shared" si="39"/>
        <v>1-2-2</v>
      </c>
      <c r="I362" s="31" t="str">
        <f t="shared" si="40"/>
        <v>1-2-253</v>
      </c>
      <c r="J362" s="31" t="str">
        <f t="shared" si="41"/>
        <v>1-2-25302</v>
      </c>
      <c r="K362" s="32" t="str">
        <f t="shared" si="42"/>
        <v>1-2-25302</v>
      </c>
      <c r="L362" s="33" t="str">
        <f t="shared" si="43"/>
        <v>1-2-253</v>
      </c>
    </row>
    <row r="363" spans="1:12" x14ac:dyDescent="0.25">
      <c r="A363" s="30" t="s">
        <v>1758</v>
      </c>
      <c r="B363" s="30" t="s">
        <v>1759</v>
      </c>
      <c r="C363" s="30" t="s">
        <v>1274</v>
      </c>
      <c r="D363" s="30" t="s">
        <v>1574</v>
      </c>
      <c r="E363" s="30" t="s">
        <v>1241</v>
      </c>
      <c r="F363" s="31" t="str">
        <f t="shared" si="37"/>
        <v>1</v>
      </c>
      <c r="G363" s="31" t="str">
        <f t="shared" si="38"/>
        <v>1-2</v>
      </c>
      <c r="H363" s="31" t="str">
        <f t="shared" si="39"/>
        <v>1-2-2</v>
      </c>
      <c r="I363" s="31" t="str">
        <f t="shared" si="40"/>
        <v>1-2-253</v>
      </c>
      <c r="J363" s="31" t="str">
        <f t="shared" si="41"/>
        <v>1-2-25303</v>
      </c>
      <c r="K363" s="32" t="str">
        <f t="shared" si="42"/>
        <v>1-2-25303</v>
      </c>
      <c r="L363" s="33" t="str">
        <f t="shared" si="43"/>
        <v>1-2-253</v>
      </c>
    </row>
    <row r="364" spans="1:12" x14ac:dyDescent="0.25">
      <c r="A364" s="30" t="s">
        <v>1760</v>
      </c>
      <c r="B364" s="30" t="s">
        <v>1761</v>
      </c>
      <c r="C364" s="30" t="s">
        <v>1274</v>
      </c>
      <c r="D364" s="30" t="s">
        <v>1574</v>
      </c>
      <c r="E364" s="30" t="s">
        <v>1241</v>
      </c>
      <c r="F364" s="31" t="str">
        <f t="shared" si="37"/>
        <v>1</v>
      </c>
      <c r="G364" s="31" t="str">
        <f t="shared" si="38"/>
        <v>1-2</v>
      </c>
      <c r="H364" s="31" t="str">
        <f t="shared" si="39"/>
        <v>1-2-2</v>
      </c>
      <c r="I364" s="31" t="str">
        <f t="shared" si="40"/>
        <v>1-2-253</v>
      </c>
      <c r="J364" s="31" t="str">
        <f t="shared" si="41"/>
        <v>1-2-25304</v>
      </c>
      <c r="K364" s="32" t="str">
        <f t="shared" si="42"/>
        <v>1-2-25304</v>
      </c>
      <c r="L364" s="33" t="str">
        <f t="shared" si="43"/>
        <v>1-2-253</v>
      </c>
    </row>
    <row r="365" spans="1:12" x14ac:dyDescent="0.25">
      <c r="A365" s="30" t="s">
        <v>1762</v>
      </c>
      <c r="B365" s="30" t="s">
        <v>1763</v>
      </c>
      <c r="C365" s="30" t="s">
        <v>1274</v>
      </c>
      <c r="D365" s="30" t="s">
        <v>1574</v>
      </c>
      <c r="E365" s="30" t="s">
        <v>1241</v>
      </c>
      <c r="F365" s="31" t="str">
        <f t="shared" si="37"/>
        <v>1</v>
      </c>
      <c r="G365" s="31" t="str">
        <f t="shared" si="38"/>
        <v>1-2</v>
      </c>
      <c r="H365" s="31" t="str">
        <f t="shared" si="39"/>
        <v>1-2-2</v>
      </c>
      <c r="I365" s="31" t="str">
        <f t="shared" si="40"/>
        <v>1-2-253</v>
      </c>
      <c r="J365" s="31" t="str">
        <f t="shared" si="41"/>
        <v>1-2-25305</v>
      </c>
      <c r="K365" s="32" t="str">
        <f t="shared" si="42"/>
        <v>1-2-25305</v>
      </c>
      <c r="L365" s="33" t="str">
        <f t="shared" si="43"/>
        <v>1-2-253</v>
      </c>
    </row>
    <row r="366" spans="1:12" x14ac:dyDescent="0.25">
      <c r="A366" s="26" t="s">
        <v>884</v>
      </c>
      <c r="B366" s="26" t="s">
        <v>885</v>
      </c>
      <c r="C366" s="26"/>
      <c r="D366" s="26" t="s">
        <v>1574</v>
      </c>
      <c r="E366" s="26"/>
      <c r="F366" s="27" t="str">
        <f t="shared" si="37"/>
        <v>1</v>
      </c>
      <c r="G366" s="27" t="str">
        <f t="shared" si="38"/>
        <v>1-2</v>
      </c>
      <c r="H366" s="27" t="str">
        <f t="shared" si="39"/>
        <v>1-2-2</v>
      </c>
      <c r="I366" s="27" t="str">
        <f t="shared" si="40"/>
        <v>1-2-254</v>
      </c>
      <c r="J366" s="27" t="str">
        <f t="shared" si="41"/>
        <v>1-2-254</v>
      </c>
      <c r="K366" s="28" t="str">
        <f t="shared" si="42"/>
        <v>1-2-254</v>
      </c>
      <c r="L366" s="29" t="str">
        <f t="shared" si="43"/>
        <v>1-2-254</v>
      </c>
    </row>
    <row r="367" spans="1:12" x14ac:dyDescent="0.25">
      <c r="A367" s="30" t="s">
        <v>1248</v>
      </c>
      <c r="B367" s="30" t="s">
        <v>1249</v>
      </c>
      <c r="C367" s="30" t="s">
        <v>1274</v>
      </c>
      <c r="D367" s="30" t="s">
        <v>1574</v>
      </c>
      <c r="E367" s="30" t="s">
        <v>1241</v>
      </c>
      <c r="F367" s="31" t="str">
        <f t="shared" si="37"/>
        <v>1</v>
      </c>
      <c r="G367" s="31" t="str">
        <f t="shared" si="38"/>
        <v>1-2</v>
      </c>
      <c r="H367" s="31" t="str">
        <f t="shared" si="39"/>
        <v>1-2-2</v>
      </c>
      <c r="I367" s="31" t="str">
        <f t="shared" si="40"/>
        <v>1-2-254</v>
      </c>
      <c r="J367" s="31" t="str">
        <f t="shared" si="41"/>
        <v>1-2-25401</v>
      </c>
      <c r="K367" s="32" t="str">
        <f t="shared" si="42"/>
        <v>1-2-25401</v>
      </c>
      <c r="L367" s="33" t="str">
        <f t="shared" si="43"/>
        <v>1-2-254</v>
      </c>
    </row>
    <row r="368" spans="1:12" x14ac:dyDescent="0.25">
      <c r="A368" s="30" t="s">
        <v>1764</v>
      </c>
      <c r="B368" s="30" t="s">
        <v>885</v>
      </c>
      <c r="C368" s="30" t="s">
        <v>1274</v>
      </c>
      <c r="D368" s="30" t="s">
        <v>1574</v>
      </c>
      <c r="E368" s="30" t="s">
        <v>1241</v>
      </c>
      <c r="F368" s="31" t="str">
        <f t="shared" si="37"/>
        <v>1</v>
      </c>
      <c r="G368" s="31" t="str">
        <f t="shared" si="38"/>
        <v>1-2</v>
      </c>
      <c r="H368" s="31" t="str">
        <f t="shared" si="39"/>
        <v>1-2-2</v>
      </c>
      <c r="I368" s="31" t="str">
        <f t="shared" si="40"/>
        <v>1-2-254</v>
      </c>
      <c r="J368" s="31" t="str">
        <f t="shared" si="41"/>
        <v>1-2-25402</v>
      </c>
      <c r="K368" s="32" t="str">
        <f t="shared" si="42"/>
        <v>1-2-25402</v>
      </c>
      <c r="L368" s="33" t="str">
        <f t="shared" si="43"/>
        <v>1-2-254</v>
      </c>
    </row>
    <row r="369" spans="1:12" x14ac:dyDescent="0.25">
      <c r="A369" s="30" t="s">
        <v>1765</v>
      </c>
      <c r="B369" s="30" t="s">
        <v>1766</v>
      </c>
      <c r="C369" s="30" t="s">
        <v>1274</v>
      </c>
      <c r="D369" s="30" t="s">
        <v>1574</v>
      </c>
      <c r="E369" s="30" t="s">
        <v>1241</v>
      </c>
      <c r="F369" s="31" t="str">
        <f t="shared" si="37"/>
        <v>1</v>
      </c>
      <c r="G369" s="31" t="str">
        <f t="shared" si="38"/>
        <v>1-2</v>
      </c>
      <c r="H369" s="31" t="str">
        <f t="shared" si="39"/>
        <v>1-2-2</v>
      </c>
      <c r="I369" s="31" t="str">
        <f t="shared" si="40"/>
        <v>1-2-254</v>
      </c>
      <c r="J369" s="31" t="str">
        <f t="shared" si="41"/>
        <v>1-2-25403</v>
      </c>
      <c r="K369" s="32" t="str">
        <f t="shared" si="42"/>
        <v>1-2-25403</v>
      </c>
      <c r="L369" s="33" t="str">
        <f t="shared" si="43"/>
        <v>1-2-254</v>
      </c>
    </row>
    <row r="370" spans="1:12" x14ac:dyDescent="0.25">
      <c r="A370" s="30" t="s">
        <v>1767</v>
      </c>
      <c r="B370" s="30" t="s">
        <v>1768</v>
      </c>
      <c r="C370" s="30" t="s">
        <v>1274</v>
      </c>
      <c r="D370" s="30" t="s">
        <v>1574</v>
      </c>
      <c r="E370" s="30" t="s">
        <v>1241</v>
      </c>
      <c r="F370" s="31" t="str">
        <f t="shared" si="37"/>
        <v>1</v>
      </c>
      <c r="G370" s="31" t="str">
        <f t="shared" si="38"/>
        <v>1-2</v>
      </c>
      <c r="H370" s="31" t="str">
        <f t="shared" si="39"/>
        <v>1-2-2</v>
      </c>
      <c r="I370" s="31" t="str">
        <f t="shared" si="40"/>
        <v>1-2-254</v>
      </c>
      <c r="J370" s="31" t="str">
        <f t="shared" si="41"/>
        <v>1-2-25404</v>
      </c>
      <c r="K370" s="32" t="str">
        <f t="shared" si="42"/>
        <v>1-2-25404</v>
      </c>
      <c r="L370" s="33" t="str">
        <f t="shared" si="43"/>
        <v>1-2-254</v>
      </c>
    </row>
    <row r="371" spans="1:12" x14ac:dyDescent="0.25">
      <c r="A371" s="30" t="s">
        <v>1769</v>
      </c>
      <c r="B371" s="30" t="s">
        <v>1770</v>
      </c>
      <c r="C371" s="30" t="s">
        <v>1274</v>
      </c>
      <c r="D371" s="30" t="s">
        <v>1574</v>
      </c>
      <c r="E371" s="30" t="s">
        <v>1241</v>
      </c>
      <c r="F371" s="31" t="str">
        <f t="shared" si="37"/>
        <v>1</v>
      </c>
      <c r="G371" s="31" t="str">
        <f t="shared" si="38"/>
        <v>1-2</v>
      </c>
      <c r="H371" s="31" t="str">
        <f t="shared" si="39"/>
        <v>1-2-2</v>
      </c>
      <c r="I371" s="31" t="str">
        <f t="shared" si="40"/>
        <v>1-2-254</v>
      </c>
      <c r="J371" s="31" t="str">
        <f t="shared" si="41"/>
        <v>1-2-25405</v>
      </c>
      <c r="K371" s="32" t="str">
        <f t="shared" si="42"/>
        <v>1-2-25405</v>
      </c>
      <c r="L371" s="33" t="str">
        <f t="shared" si="43"/>
        <v>1-2-254</v>
      </c>
    </row>
    <row r="372" spans="1:12" x14ac:dyDescent="0.25">
      <c r="A372" s="30" t="s">
        <v>1771</v>
      </c>
      <c r="B372" s="30" t="s">
        <v>1772</v>
      </c>
      <c r="C372" s="30" t="s">
        <v>1274</v>
      </c>
      <c r="D372" s="30" t="s">
        <v>1574</v>
      </c>
      <c r="E372" s="30" t="s">
        <v>1241</v>
      </c>
      <c r="F372" s="31" t="str">
        <f t="shared" si="37"/>
        <v>1</v>
      </c>
      <c r="G372" s="31" t="str">
        <f t="shared" si="38"/>
        <v>1-2</v>
      </c>
      <c r="H372" s="31" t="str">
        <f t="shared" si="39"/>
        <v>1-2-2</v>
      </c>
      <c r="I372" s="31" t="str">
        <f t="shared" si="40"/>
        <v>1-2-254</v>
      </c>
      <c r="J372" s="31" t="str">
        <f t="shared" si="41"/>
        <v>1-2-25406</v>
      </c>
      <c r="K372" s="32" t="str">
        <f t="shared" si="42"/>
        <v>1-2-25406</v>
      </c>
      <c r="L372" s="33" t="str">
        <f t="shared" si="43"/>
        <v>1-2-254</v>
      </c>
    </row>
    <row r="373" spans="1:12" x14ac:dyDescent="0.25">
      <c r="A373" s="26" t="s">
        <v>888</v>
      </c>
      <c r="B373" s="26" t="s">
        <v>889</v>
      </c>
      <c r="C373" s="26"/>
      <c r="D373" s="26" t="s">
        <v>1574</v>
      </c>
      <c r="E373" s="26"/>
      <c r="F373" s="27" t="str">
        <f t="shared" si="37"/>
        <v>1</v>
      </c>
      <c r="G373" s="27" t="str">
        <f t="shared" si="38"/>
        <v>1-2</v>
      </c>
      <c r="H373" s="27" t="str">
        <f t="shared" si="39"/>
        <v>1-2-2</v>
      </c>
      <c r="I373" s="27" t="str">
        <f t="shared" si="40"/>
        <v>1-2-255</v>
      </c>
      <c r="J373" s="27" t="str">
        <f t="shared" si="41"/>
        <v>1-2-255</v>
      </c>
      <c r="K373" s="28" t="str">
        <f t="shared" si="42"/>
        <v>1-2-255</v>
      </c>
      <c r="L373" s="29" t="str">
        <f t="shared" si="43"/>
        <v>1-2-255</v>
      </c>
    </row>
    <row r="374" spans="1:12" x14ac:dyDescent="0.25">
      <c r="A374" s="30" t="s">
        <v>1773</v>
      </c>
      <c r="B374" s="30" t="s">
        <v>1774</v>
      </c>
      <c r="C374" s="30" t="s">
        <v>1274</v>
      </c>
      <c r="D374" s="30" t="s">
        <v>1574</v>
      </c>
      <c r="E374" s="30" t="s">
        <v>1241</v>
      </c>
      <c r="F374" s="31" t="str">
        <f t="shared" si="37"/>
        <v>1</v>
      </c>
      <c r="G374" s="31" t="str">
        <f t="shared" si="38"/>
        <v>1-2</v>
      </c>
      <c r="H374" s="31" t="str">
        <f t="shared" si="39"/>
        <v>1-2-2</v>
      </c>
      <c r="I374" s="31" t="str">
        <f t="shared" si="40"/>
        <v>1-2-255</v>
      </c>
      <c r="J374" s="31" t="str">
        <f t="shared" si="41"/>
        <v>1-2-25501</v>
      </c>
      <c r="K374" s="32" t="str">
        <f t="shared" si="42"/>
        <v>1-2-25501</v>
      </c>
      <c r="L374" s="33" t="str">
        <f t="shared" si="43"/>
        <v>1-2-255</v>
      </c>
    </row>
    <row r="375" spans="1:12" x14ac:dyDescent="0.25">
      <c r="A375" s="30" t="s">
        <v>1775</v>
      </c>
      <c r="B375" s="30" t="s">
        <v>1776</v>
      </c>
      <c r="C375" s="30" t="s">
        <v>1274</v>
      </c>
      <c r="D375" s="30" t="s">
        <v>1574</v>
      </c>
      <c r="E375" s="30" t="s">
        <v>1241</v>
      </c>
      <c r="F375" s="31" t="str">
        <f t="shared" si="37"/>
        <v>1</v>
      </c>
      <c r="G375" s="31" t="str">
        <f t="shared" si="38"/>
        <v>1-2</v>
      </c>
      <c r="H375" s="31" t="str">
        <f t="shared" si="39"/>
        <v>1-2-2</v>
      </c>
      <c r="I375" s="31" t="str">
        <f t="shared" si="40"/>
        <v>1-2-255</v>
      </c>
      <c r="J375" s="31" t="str">
        <f t="shared" si="41"/>
        <v>1-2-25502</v>
      </c>
      <c r="K375" s="32" t="str">
        <f t="shared" si="42"/>
        <v>1-2-25502</v>
      </c>
      <c r="L375" s="33" t="str">
        <f t="shared" si="43"/>
        <v>1-2-255</v>
      </c>
    </row>
    <row r="376" spans="1:12" x14ac:dyDescent="0.25">
      <c r="A376" s="30" t="s">
        <v>1777</v>
      </c>
      <c r="B376" s="30" t="s">
        <v>1778</v>
      </c>
      <c r="C376" s="30" t="s">
        <v>1274</v>
      </c>
      <c r="D376" s="30" t="s">
        <v>1574</v>
      </c>
      <c r="E376" s="30" t="s">
        <v>1241</v>
      </c>
      <c r="F376" s="31" t="str">
        <f t="shared" si="37"/>
        <v>1</v>
      </c>
      <c r="G376" s="31" t="str">
        <f t="shared" si="38"/>
        <v>1-2</v>
      </c>
      <c r="H376" s="31" t="str">
        <f t="shared" si="39"/>
        <v>1-2-2</v>
      </c>
      <c r="I376" s="31" t="str">
        <f t="shared" si="40"/>
        <v>1-2-255</v>
      </c>
      <c r="J376" s="31" t="str">
        <f t="shared" si="41"/>
        <v>1-2-25503</v>
      </c>
      <c r="K376" s="32" t="str">
        <f t="shared" si="42"/>
        <v>1-2-25503</v>
      </c>
      <c r="L376" s="33" t="str">
        <f t="shared" si="43"/>
        <v>1-2-255</v>
      </c>
    </row>
    <row r="377" spans="1:12" x14ac:dyDescent="0.25">
      <c r="A377" s="30" t="s">
        <v>1779</v>
      </c>
      <c r="B377" s="30" t="s">
        <v>1780</v>
      </c>
      <c r="C377" s="30" t="s">
        <v>1274</v>
      </c>
      <c r="D377" s="30" t="s">
        <v>1574</v>
      </c>
      <c r="E377" s="30" t="s">
        <v>1241</v>
      </c>
      <c r="F377" s="31" t="str">
        <f t="shared" si="37"/>
        <v>1</v>
      </c>
      <c r="G377" s="31" t="str">
        <f t="shared" si="38"/>
        <v>1-2</v>
      </c>
      <c r="H377" s="31" t="str">
        <f t="shared" si="39"/>
        <v>1-2-2</v>
      </c>
      <c r="I377" s="31" t="str">
        <f t="shared" si="40"/>
        <v>1-2-255</v>
      </c>
      <c r="J377" s="31" t="str">
        <f t="shared" si="41"/>
        <v>1-2-25504</v>
      </c>
      <c r="K377" s="32" t="str">
        <f t="shared" si="42"/>
        <v>1-2-25504</v>
      </c>
      <c r="L377" s="33" t="str">
        <f t="shared" si="43"/>
        <v>1-2-255</v>
      </c>
    </row>
    <row r="378" spans="1:12" x14ac:dyDescent="0.25">
      <c r="A378" s="30" t="s">
        <v>1781</v>
      </c>
      <c r="B378" s="30" t="s">
        <v>1782</v>
      </c>
      <c r="C378" s="30" t="s">
        <v>1274</v>
      </c>
      <c r="D378" s="30" t="s">
        <v>1574</v>
      </c>
      <c r="E378" s="30" t="s">
        <v>1241</v>
      </c>
      <c r="F378" s="31" t="str">
        <f t="shared" si="37"/>
        <v>1</v>
      </c>
      <c r="G378" s="31" t="str">
        <f t="shared" si="38"/>
        <v>1-2</v>
      </c>
      <c r="H378" s="31" t="str">
        <f t="shared" si="39"/>
        <v>1-2-2</v>
      </c>
      <c r="I378" s="31" t="str">
        <f t="shared" si="40"/>
        <v>1-2-255</v>
      </c>
      <c r="J378" s="31" t="str">
        <f t="shared" si="41"/>
        <v>1-2-25505</v>
      </c>
      <c r="K378" s="32" t="str">
        <f t="shared" si="42"/>
        <v>1-2-25505</v>
      </c>
      <c r="L378" s="33" t="str">
        <f t="shared" si="43"/>
        <v>1-2-255</v>
      </c>
    </row>
    <row r="379" spans="1:12" x14ac:dyDescent="0.25">
      <c r="A379" s="30" t="s">
        <v>1783</v>
      </c>
      <c r="B379" s="30" t="s">
        <v>1784</v>
      </c>
      <c r="C379" s="30" t="s">
        <v>1274</v>
      </c>
      <c r="D379" s="30" t="s">
        <v>1574</v>
      </c>
      <c r="E379" s="30" t="s">
        <v>1241</v>
      </c>
      <c r="F379" s="31" t="str">
        <f t="shared" si="37"/>
        <v>1</v>
      </c>
      <c r="G379" s="31" t="str">
        <f t="shared" si="38"/>
        <v>1-2</v>
      </c>
      <c r="H379" s="31" t="str">
        <f t="shared" si="39"/>
        <v>1-2-2</v>
      </c>
      <c r="I379" s="31" t="str">
        <f t="shared" si="40"/>
        <v>1-2-255</v>
      </c>
      <c r="J379" s="31" t="str">
        <f t="shared" si="41"/>
        <v>1-2-25507</v>
      </c>
      <c r="K379" s="32" t="str">
        <f t="shared" si="42"/>
        <v>1-2-25507</v>
      </c>
      <c r="L379" s="33" t="str">
        <f t="shared" si="43"/>
        <v>1-2-255</v>
      </c>
    </row>
    <row r="380" spans="1:12" x14ac:dyDescent="0.25">
      <c r="A380" s="30" t="s">
        <v>1785</v>
      </c>
      <c r="B380" s="30" t="s">
        <v>1786</v>
      </c>
      <c r="C380" s="30" t="s">
        <v>1274</v>
      </c>
      <c r="D380" s="30" t="s">
        <v>1574</v>
      </c>
      <c r="E380" s="30" t="s">
        <v>1241</v>
      </c>
      <c r="F380" s="31" t="str">
        <f t="shared" si="37"/>
        <v>1</v>
      </c>
      <c r="G380" s="31" t="str">
        <f t="shared" si="38"/>
        <v>1-2</v>
      </c>
      <c r="H380" s="31" t="str">
        <f t="shared" si="39"/>
        <v>1-2-2</v>
      </c>
      <c r="I380" s="31" t="str">
        <f t="shared" si="40"/>
        <v>1-2-255</v>
      </c>
      <c r="J380" s="31" t="str">
        <f t="shared" si="41"/>
        <v>1-2-25508</v>
      </c>
      <c r="K380" s="32" t="str">
        <f t="shared" si="42"/>
        <v>1-2-25508</v>
      </c>
      <c r="L380" s="33" t="str">
        <f t="shared" si="43"/>
        <v>1-2-255</v>
      </c>
    </row>
    <row r="381" spans="1:12" x14ac:dyDescent="0.25">
      <c r="A381" s="30" t="s">
        <v>1787</v>
      </c>
      <c r="B381" s="30" t="s">
        <v>1788</v>
      </c>
      <c r="C381" s="30" t="s">
        <v>1274</v>
      </c>
      <c r="D381" s="30" t="s">
        <v>1574</v>
      </c>
      <c r="E381" s="30" t="s">
        <v>1241</v>
      </c>
      <c r="F381" s="31" t="str">
        <f t="shared" si="37"/>
        <v>1</v>
      </c>
      <c r="G381" s="31" t="str">
        <f t="shared" si="38"/>
        <v>1-2</v>
      </c>
      <c r="H381" s="31" t="str">
        <f t="shared" si="39"/>
        <v>1-2-2</v>
      </c>
      <c r="I381" s="31" t="str">
        <f t="shared" si="40"/>
        <v>1-2-255</v>
      </c>
      <c r="J381" s="31" t="str">
        <f t="shared" si="41"/>
        <v>1-2-25509</v>
      </c>
      <c r="K381" s="32" t="str">
        <f t="shared" si="42"/>
        <v>1-2-25509</v>
      </c>
      <c r="L381" s="33" t="str">
        <f t="shared" si="43"/>
        <v>1-2-255</v>
      </c>
    </row>
    <row r="382" spans="1:12" x14ac:dyDescent="0.25">
      <c r="A382" s="30" t="s">
        <v>1789</v>
      </c>
      <c r="B382" s="30" t="s">
        <v>1790</v>
      </c>
      <c r="C382" s="30" t="s">
        <v>1274</v>
      </c>
      <c r="D382" s="30" t="s">
        <v>1574</v>
      </c>
      <c r="E382" s="30" t="s">
        <v>1241</v>
      </c>
      <c r="F382" s="31" t="str">
        <f t="shared" si="37"/>
        <v>1</v>
      </c>
      <c r="G382" s="31" t="str">
        <f t="shared" si="38"/>
        <v>1-2</v>
      </c>
      <c r="H382" s="31" t="str">
        <f t="shared" si="39"/>
        <v>1-2-2</v>
      </c>
      <c r="I382" s="31" t="str">
        <f t="shared" si="40"/>
        <v>1-2-255</v>
      </c>
      <c r="J382" s="31" t="str">
        <f t="shared" si="41"/>
        <v>1-2-25510</v>
      </c>
      <c r="K382" s="32" t="str">
        <f t="shared" si="42"/>
        <v>1-2-25510</v>
      </c>
      <c r="L382" s="33" t="str">
        <f t="shared" si="43"/>
        <v>1-2-255</v>
      </c>
    </row>
    <row r="383" spans="1:12" x14ac:dyDescent="0.25">
      <c r="A383" s="30" t="s">
        <v>1791</v>
      </c>
      <c r="B383" s="30" t="s">
        <v>1792</v>
      </c>
      <c r="C383" s="30" t="s">
        <v>1274</v>
      </c>
      <c r="D383" s="30" t="s">
        <v>1574</v>
      </c>
      <c r="E383" s="30" t="s">
        <v>1241</v>
      </c>
      <c r="F383" s="31" t="str">
        <f t="shared" si="37"/>
        <v>1</v>
      </c>
      <c r="G383" s="31" t="str">
        <f t="shared" si="38"/>
        <v>1-2</v>
      </c>
      <c r="H383" s="31" t="str">
        <f t="shared" si="39"/>
        <v>1-2-2</v>
      </c>
      <c r="I383" s="31" t="str">
        <f t="shared" si="40"/>
        <v>1-2-255</v>
      </c>
      <c r="J383" s="31" t="str">
        <f t="shared" si="41"/>
        <v>1-2-25511</v>
      </c>
      <c r="K383" s="32" t="str">
        <f t="shared" si="42"/>
        <v>1-2-25511</v>
      </c>
      <c r="L383" s="33" t="str">
        <f t="shared" si="43"/>
        <v>1-2-255</v>
      </c>
    </row>
    <row r="384" spans="1:12" x14ac:dyDescent="0.25">
      <c r="A384" s="30" t="s">
        <v>1793</v>
      </c>
      <c r="B384" s="30" t="s">
        <v>1794</v>
      </c>
      <c r="C384" s="30" t="s">
        <v>1274</v>
      </c>
      <c r="D384" s="30" t="s">
        <v>1574</v>
      </c>
      <c r="E384" s="30" t="s">
        <v>1241</v>
      </c>
      <c r="F384" s="31" t="str">
        <f t="shared" si="37"/>
        <v>1</v>
      </c>
      <c r="G384" s="31" t="str">
        <f t="shared" si="38"/>
        <v>1-2</v>
      </c>
      <c r="H384" s="31" t="str">
        <f t="shared" si="39"/>
        <v>1-2-2</v>
      </c>
      <c r="I384" s="31" t="str">
        <f t="shared" si="40"/>
        <v>1-2-255</v>
      </c>
      <c r="J384" s="31" t="str">
        <f t="shared" si="41"/>
        <v>1-2-25513</v>
      </c>
      <c r="K384" s="32" t="str">
        <f t="shared" si="42"/>
        <v>1-2-25513</v>
      </c>
      <c r="L384" s="33" t="str">
        <f t="shared" si="43"/>
        <v>1-2-255</v>
      </c>
    </row>
    <row r="385" spans="1:12" x14ac:dyDescent="0.25">
      <c r="A385" s="30" t="s">
        <v>1795</v>
      </c>
      <c r="B385" s="30" t="s">
        <v>1796</v>
      </c>
      <c r="C385" s="30" t="s">
        <v>1274</v>
      </c>
      <c r="D385" s="30" t="s">
        <v>1574</v>
      </c>
      <c r="E385" s="30" t="s">
        <v>1241</v>
      </c>
      <c r="F385" s="31" t="str">
        <f t="shared" si="37"/>
        <v>1</v>
      </c>
      <c r="G385" s="31" t="str">
        <f t="shared" si="38"/>
        <v>1-2</v>
      </c>
      <c r="H385" s="31" t="str">
        <f t="shared" si="39"/>
        <v>1-2-2</v>
      </c>
      <c r="I385" s="31" t="str">
        <f t="shared" si="40"/>
        <v>1-2-255</v>
      </c>
      <c r="J385" s="31" t="str">
        <f t="shared" si="41"/>
        <v>1-2-25514</v>
      </c>
      <c r="K385" s="32" t="str">
        <f t="shared" si="42"/>
        <v>1-2-25514</v>
      </c>
      <c r="L385" s="33" t="str">
        <f t="shared" si="43"/>
        <v>1-2-255</v>
      </c>
    </row>
    <row r="386" spans="1:12" x14ac:dyDescent="0.25">
      <c r="A386" s="30" t="s">
        <v>1797</v>
      </c>
      <c r="B386" s="30" t="s">
        <v>1798</v>
      </c>
      <c r="C386" s="30" t="s">
        <v>1274</v>
      </c>
      <c r="D386" s="30" t="s">
        <v>1574</v>
      </c>
      <c r="E386" s="30" t="s">
        <v>1241</v>
      </c>
      <c r="F386" s="31" t="str">
        <f t="shared" si="37"/>
        <v>1</v>
      </c>
      <c r="G386" s="31" t="str">
        <f t="shared" si="38"/>
        <v>1-2</v>
      </c>
      <c r="H386" s="31" t="str">
        <f t="shared" si="39"/>
        <v>1-2-2</v>
      </c>
      <c r="I386" s="31" t="str">
        <f t="shared" si="40"/>
        <v>1-2-255</v>
      </c>
      <c r="J386" s="31" t="str">
        <f t="shared" si="41"/>
        <v>1-2-25515</v>
      </c>
      <c r="K386" s="32" t="str">
        <f t="shared" si="42"/>
        <v>1-2-25515</v>
      </c>
      <c r="L386" s="33" t="str">
        <f t="shared" si="43"/>
        <v>1-2-255</v>
      </c>
    </row>
    <row r="387" spans="1:12" x14ac:dyDescent="0.25">
      <c r="A387" s="30" t="s">
        <v>1799</v>
      </c>
      <c r="B387" s="30" t="s">
        <v>1800</v>
      </c>
      <c r="C387" s="30" t="s">
        <v>1274</v>
      </c>
      <c r="D387" s="30" t="s">
        <v>1574</v>
      </c>
      <c r="E387" s="30" t="s">
        <v>1241</v>
      </c>
      <c r="F387" s="31" t="str">
        <f t="shared" ref="F387:F450" si="44">LEFT(A387,1)</f>
        <v>1</v>
      </c>
      <c r="G387" s="31" t="str">
        <f t="shared" ref="G387:G450" si="45">LEFT(A387,3)</f>
        <v>1-2</v>
      </c>
      <c r="H387" s="31" t="str">
        <f t="shared" ref="H387:H450" si="46">LEFT(A387,5)</f>
        <v>1-2-2</v>
      </c>
      <c r="I387" s="31" t="str">
        <f t="shared" ref="I387:I450" si="47">LEFT(A387,7)</f>
        <v>1-2-255</v>
      </c>
      <c r="J387" s="31" t="str">
        <f t="shared" ref="J387:J450" si="48">LEFT(A387,9)</f>
        <v>1-2-25516</v>
      </c>
      <c r="K387" s="32" t="str">
        <f t="shared" ref="K387:K450" si="49">LEFT(A387,11)</f>
        <v>1-2-25516</v>
      </c>
      <c r="L387" s="33" t="str">
        <f t="shared" si="43"/>
        <v>1-2-255</v>
      </c>
    </row>
    <row r="388" spans="1:12" x14ac:dyDescent="0.25">
      <c r="A388" s="30" t="s">
        <v>1801</v>
      </c>
      <c r="B388" s="30" t="s">
        <v>1802</v>
      </c>
      <c r="C388" s="30" t="s">
        <v>1274</v>
      </c>
      <c r="D388" s="30" t="s">
        <v>1574</v>
      </c>
      <c r="E388" s="30" t="s">
        <v>1241</v>
      </c>
      <c r="F388" s="31" t="str">
        <f t="shared" si="44"/>
        <v>1</v>
      </c>
      <c r="G388" s="31" t="str">
        <f t="shared" si="45"/>
        <v>1-2</v>
      </c>
      <c r="H388" s="31" t="str">
        <f t="shared" si="46"/>
        <v>1-2-2</v>
      </c>
      <c r="I388" s="31" t="str">
        <f t="shared" si="47"/>
        <v>1-2-255</v>
      </c>
      <c r="J388" s="31" t="str">
        <f t="shared" si="48"/>
        <v>1-2-25517</v>
      </c>
      <c r="K388" s="32" t="str">
        <f t="shared" si="49"/>
        <v>1-2-25517</v>
      </c>
      <c r="L388" s="33" t="str">
        <f t="shared" si="43"/>
        <v>1-2-255</v>
      </c>
    </row>
    <row r="389" spans="1:12" x14ac:dyDescent="0.25">
      <c r="A389" s="30" t="s">
        <v>1803</v>
      </c>
      <c r="B389" s="30" t="s">
        <v>1804</v>
      </c>
      <c r="C389" s="30" t="s">
        <v>1274</v>
      </c>
      <c r="D389" s="30" t="s">
        <v>1574</v>
      </c>
      <c r="E389" s="30" t="s">
        <v>1241</v>
      </c>
      <c r="F389" s="31" t="str">
        <f t="shared" si="44"/>
        <v>1</v>
      </c>
      <c r="G389" s="31" t="str">
        <f t="shared" si="45"/>
        <v>1-2</v>
      </c>
      <c r="H389" s="31" t="str">
        <f t="shared" si="46"/>
        <v>1-2-2</v>
      </c>
      <c r="I389" s="31" t="str">
        <f t="shared" si="47"/>
        <v>1-2-255</v>
      </c>
      <c r="J389" s="31" t="str">
        <f t="shared" si="48"/>
        <v>1-2-25518</v>
      </c>
      <c r="K389" s="32" t="str">
        <f t="shared" si="49"/>
        <v>1-2-25518</v>
      </c>
      <c r="L389" s="33" t="str">
        <f t="shared" si="43"/>
        <v>1-2-255</v>
      </c>
    </row>
    <row r="390" spans="1:12" x14ac:dyDescent="0.25">
      <c r="A390" s="30" t="s">
        <v>1805</v>
      </c>
      <c r="B390" s="30" t="s">
        <v>1806</v>
      </c>
      <c r="C390" s="30" t="s">
        <v>1274</v>
      </c>
      <c r="D390" s="30" t="s">
        <v>1574</v>
      </c>
      <c r="E390" s="30" t="s">
        <v>1241</v>
      </c>
      <c r="F390" s="31" t="str">
        <f t="shared" si="44"/>
        <v>1</v>
      </c>
      <c r="G390" s="31" t="str">
        <f t="shared" si="45"/>
        <v>1-2</v>
      </c>
      <c r="H390" s="31" t="str">
        <f t="shared" si="46"/>
        <v>1-2-2</v>
      </c>
      <c r="I390" s="31" t="str">
        <f t="shared" si="47"/>
        <v>1-2-255</v>
      </c>
      <c r="J390" s="31" t="str">
        <f t="shared" si="48"/>
        <v>1-2-25519</v>
      </c>
      <c r="K390" s="32" t="str">
        <f t="shared" si="49"/>
        <v>1-2-25519</v>
      </c>
      <c r="L390" s="33" t="str">
        <f t="shared" si="43"/>
        <v>1-2-255</v>
      </c>
    </row>
    <row r="391" spans="1:12" x14ac:dyDescent="0.25">
      <c r="A391" s="30" t="s">
        <v>1807</v>
      </c>
      <c r="B391" s="30" t="s">
        <v>1808</v>
      </c>
      <c r="C391" s="30" t="s">
        <v>1274</v>
      </c>
      <c r="D391" s="30" t="s">
        <v>1574</v>
      </c>
      <c r="E391" s="30" t="s">
        <v>1241</v>
      </c>
      <c r="F391" s="31" t="str">
        <f t="shared" si="44"/>
        <v>1</v>
      </c>
      <c r="G391" s="31" t="str">
        <f t="shared" si="45"/>
        <v>1-2</v>
      </c>
      <c r="H391" s="31" t="str">
        <f t="shared" si="46"/>
        <v>1-2-2</v>
      </c>
      <c r="I391" s="31" t="str">
        <f t="shared" si="47"/>
        <v>1-2-255</v>
      </c>
      <c r="J391" s="31" t="str">
        <f t="shared" si="48"/>
        <v>1-2-25520</v>
      </c>
      <c r="K391" s="32" t="str">
        <f t="shared" si="49"/>
        <v>1-2-25520</v>
      </c>
      <c r="L391" s="33" t="str">
        <f t="shared" si="43"/>
        <v>1-2-255</v>
      </c>
    </row>
    <row r="392" spans="1:12" x14ac:dyDescent="0.25">
      <c r="A392" s="30" t="s">
        <v>1809</v>
      </c>
      <c r="B392" s="30" t="s">
        <v>1810</v>
      </c>
      <c r="C392" s="30" t="s">
        <v>1274</v>
      </c>
      <c r="D392" s="30" t="s">
        <v>1574</v>
      </c>
      <c r="E392" s="30" t="s">
        <v>1241</v>
      </c>
      <c r="F392" s="31" t="str">
        <f t="shared" si="44"/>
        <v>1</v>
      </c>
      <c r="G392" s="31" t="str">
        <f t="shared" si="45"/>
        <v>1-2</v>
      </c>
      <c r="H392" s="31" t="str">
        <f t="shared" si="46"/>
        <v>1-2-2</v>
      </c>
      <c r="I392" s="31" t="str">
        <f t="shared" si="47"/>
        <v>1-2-255</v>
      </c>
      <c r="J392" s="31" t="str">
        <f t="shared" si="48"/>
        <v>1-2-25521</v>
      </c>
      <c r="K392" s="32" t="str">
        <f t="shared" si="49"/>
        <v>1-2-25521</v>
      </c>
      <c r="L392" s="33" t="str">
        <f t="shared" si="43"/>
        <v>1-2-255</v>
      </c>
    </row>
    <row r="393" spans="1:12" x14ac:dyDescent="0.25">
      <c r="A393" s="30" t="s">
        <v>1811</v>
      </c>
      <c r="B393" s="30" t="s">
        <v>1812</v>
      </c>
      <c r="C393" s="30" t="s">
        <v>1274</v>
      </c>
      <c r="D393" s="30" t="s">
        <v>1574</v>
      </c>
      <c r="E393" s="30" t="s">
        <v>1241</v>
      </c>
      <c r="F393" s="31" t="str">
        <f t="shared" si="44"/>
        <v>1</v>
      </c>
      <c r="G393" s="31" t="str">
        <f t="shared" si="45"/>
        <v>1-2</v>
      </c>
      <c r="H393" s="31" t="str">
        <f t="shared" si="46"/>
        <v>1-2-2</v>
      </c>
      <c r="I393" s="31" t="str">
        <f t="shared" si="47"/>
        <v>1-2-255</v>
      </c>
      <c r="J393" s="31" t="str">
        <f t="shared" si="48"/>
        <v>1-2-25522</v>
      </c>
      <c r="K393" s="32" t="str">
        <f t="shared" si="49"/>
        <v>1-2-25522</v>
      </c>
      <c r="L393" s="33" t="str">
        <f t="shared" si="43"/>
        <v>1-2-255</v>
      </c>
    </row>
    <row r="394" spans="1:12" x14ac:dyDescent="0.25">
      <c r="A394" s="26" t="s">
        <v>890</v>
      </c>
      <c r="B394" s="26" t="s">
        <v>891</v>
      </c>
      <c r="C394" s="26"/>
      <c r="D394" s="26" t="s">
        <v>1574</v>
      </c>
      <c r="E394" s="26"/>
      <c r="F394" s="27" t="str">
        <f t="shared" si="44"/>
        <v>1</v>
      </c>
      <c r="G394" s="27" t="str">
        <f t="shared" si="45"/>
        <v>1-2</v>
      </c>
      <c r="H394" s="27" t="str">
        <f t="shared" si="46"/>
        <v>1-2-2</v>
      </c>
      <c r="I394" s="27" t="str">
        <f t="shared" si="47"/>
        <v>1-2-256</v>
      </c>
      <c r="J394" s="27" t="str">
        <f t="shared" si="48"/>
        <v>1-2-256</v>
      </c>
      <c r="K394" s="28" t="str">
        <f t="shared" si="49"/>
        <v>1-2-256</v>
      </c>
      <c r="L394" s="29" t="str">
        <f t="shared" si="43"/>
        <v>1-2-256</v>
      </c>
    </row>
    <row r="395" spans="1:12" x14ac:dyDescent="0.25">
      <c r="A395" s="30" t="s">
        <v>1813</v>
      </c>
      <c r="B395" s="30" t="s">
        <v>1814</v>
      </c>
      <c r="C395" s="30" t="s">
        <v>1274</v>
      </c>
      <c r="D395" s="30" t="s">
        <v>1574</v>
      </c>
      <c r="E395" s="30" t="s">
        <v>1241</v>
      </c>
      <c r="F395" s="31" t="str">
        <f t="shared" si="44"/>
        <v>1</v>
      </c>
      <c r="G395" s="31" t="str">
        <f t="shared" si="45"/>
        <v>1-2</v>
      </c>
      <c r="H395" s="31" t="str">
        <f t="shared" si="46"/>
        <v>1-2-2</v>
      </c>
      <c r="I395" s="31" t="str">
        <f t="shared" si="47"/>
        <v>1-2-256</v>
      </c>
      <c r="J395" s="31" t="str">
        <f t="shared" si="48"/>
        <v>1-2-25601</v>
      </c>
      <c r="K395" s="32" t="str">
        <f t="shared" si="49"/>
        <v>1-2-25601</v>
      </c>
      <c r="L395" s="33" t="str">
        <f t="shared" si="43"/>
        <v>1-2-256</v>
      </c>
    </row>
    <row r="396" spans="1:12" x14ac:dyDescent="0.25">
      <c r="A396" s="30" t="s">
        <v>1815</v>
      </c>
      <c r="B396" s="30" t="s">
        <v>1816</v>
      </c>
      <c r="C396" s="30" t="s">
        <v>1274</v>
      </c>
      <c r="D396" s="30" t="s">
        <v>1574</v>
      </c>
      <c r="E396" s="30" t="s">
        <v>1241</v>
      </c>
      <c r="F396" s="31" t="str">
        <f t="shared" si="44"/>
        <v>1</v>
      </c>
      <c r="G396" s="31" t="str">
        <f t="shared" si="45"/>
        <v>1-2</v>
      </c>
      <c r="H396" s="31" t="str">
        <f t="shared" si="46"/>
        <v>1-2-2</v>
      </c>
      <c r="I396" s="31" t="str">
        <f t="shared" si="47"/>
        <v>1-2-256</v>
      </c>
      <c r="J396" s="31" t="str">
        <f t="shared" si="48"/>
        <v>1-2-25602</v>
      </c>
      <c r="K396" s="32" t="str">
        <f t="shared" si="49"/>
        <v>1-2-25602</v>
      </c>
      <c r="L396" s="33" t="str">
        <f t="shared" si="43"/>
        <v>1-2-256</v>
      </c>
    </row>
    <row r="397" spans="1:12" x14ac:dyDescent="0.25">
      <c r="A397" s="30" t="s">
        <v>1817</v>
      </c>
      <c r="B397" s="30" t="s">
        <v>1818</v>
      </c>
      <c r="C397" s="30" t="s">
        <v>1274</v>
      </c>
      <c r="D397" s="30" t="s">
        <v>1574</v>
      </c>
      <c r="E397" s="30" t="s">
        <v>1241</v>
      </c>
      <c r="F397" s="31" t="str">
        <f t="shared" si="44"/>
        <v>1</v>
      </c>
      <c r="G397" s="31" t="str">
        <f t="shared" si="45"/>
        <v>1-2</v>
      </c>
      <c r="H397" s="31" t="str">
        <f t="shared" si="46"/>
        <v>1-2-2</v>
      </c>
      <c r="I397" s="31" t="str">
        <f t="shared" si="47"/>
        <v>1-2-256</v>
      </c>
      <c r="J397" s="31" t="str">
        <f t="shared" si="48"/>
        <v>1-2-25603</v>
      </c>
      <c r="K397" s="32" t="str">
        <f t="shared" si="49"/>
        <v>1-2-25603</v>
      </c>
      <c r="L397" s="33" t="str">
        <f t="shared" si="43"/>
        <v>1-2-256</v>
      </c>
    </row>
    <row r="398" spans="1:12" x14ac:dyDescent="0.25">
      <c r="A398" s="26" t="s">
        <v>892</v>
      </c>
      <c r="B398" s="26" t="s">
        <v>893</v>
      </c>
      <c r="C398" s="26"/>
      <c r="D398" s="26" t="s">
        <v>1574</v>
      </c>
      <c r="E398" s="26"/>
      <c r="F398" s="27" t="str">
        <f t="shared" si="44"/>
        <v>1</v>
      </c>
      <c r="G398" s="27" t="str">
        <f t="shared" si="45"/>
        <v>1-2</v>
      </c>
      <c r="H398" s="27" t="str">
        <f t="shared" si="46"/>
        <v>1-2-2</v>
      </c>
      <c r="I398" s="27" t="str">
        <f t="shared" si="47"/>
        <v>1-2-257</v>
      </c>
      <c r="J398" s="27" t="str">
        <f t="shared" si="48"/>
        <v>1-2-257</v>
      </c>
      <c r="K398" s="28" t="str">
        <f t="shared" si="49"/>
        <v>1-2-257</v>
      </c>
      <c r="L398" s="29" t="str">
        <f t="shared" si="43"/>
        <v>1-2-257</v>
      </c>
    </row>
    <row r="399" spans="1:12" x14ac:dyDescent="0.25">
      <c r="A399" s="30" t="s">
        <v>1819</v>
      </c>
      <c r="B399" s="30" t="s">
        <v>1820</v>
      </c>
      <c r="C399" s="30" t="s">
        <v>1274</v>
      </c>
      <c r="D399" s="30" t="s">
        <v>1574</v>
      </c>
      <c r="E399" s="30" t="s">
        <v>1241</v>
      </c>
      <c r="F399" s="31" t="str">
        <f t="shared" si="44"/>
        <v>1</v>
      </c>
      <c r="G399" s="31" t="str">
        <f t="shared" si="45"/>
        <v>1-2</v>
      </c>
      <c r="H399" s="31" t="str">
        <f t="shared" si="46"/>
        <v>1-2-2</v>
      </c>
      <c r="I399" s="31" t="str">
        <f t="shared" si="47"/>
        <v>1-2-257</v>
      </c>
      <c r="J399" s="31" t="str">
        <f t="shared" si="48"/>
        <v>1-2-25701</v>
      </c>
      <c r="K399" s="32" t="str">
        <f t="shared" si="49"/>
        <v>1-2-25701</v>
      </c>
      <c r="L399" s="33" t="str">
        <f t="shared" si="43"/>
        <v>1-2-257</v>
      </c>
    </row>
    <row r="400" spans="1:12" x14ac:dyDescent="0.25">
      <c r="A400" s="30" t="s">
        <v>1821</v>
      </c>
      <c r="B400" s="30" t="s">
        <v>1822</v>
      </c>
      <c r="C400" s="30" t="s">
        <v>1274</v>
      </c>
      <c r="D400" s="30" t="s">
        <v>1574</v>
      </c>
      <c r="E400" s="30" t="s">
        <v>1241</v>
      </c>
      <c r="F400" s="31" t="str">
        <f t="shared" si="44"/>
        <v>1</v>
      </c>
      <c r="G400" s="31" t="str">
        <f t="shared" si="45"/>
        <v>1-2</v>
      </c>
      <c r="H400" s="31" t="str">
        <f t="shared" si="46"/>
        <v>1-2-2</v>
      </c>
      <c r="I400" s="31" t="str">
        <f t="shared" si="47"/>
        <v>1-2-257</v>
      </c>
      <c r="J400" s="31" t="str">
        <f t="shared" si="48"/>
        <v>1-2-25702</v>
      </c>
      <c r="K400" s="32" t="str">
        <f t="shared" si="49"/>
        <v>1-2-25702</v>
      </c>
      <c r="L400" s="33" t="str">
        <f t="shared" si="43"/>
        <v>1-2-257</v>
      </c>
    </row>
    <row r="401" spans="1:12" x14ac:dyDescent="0.25">
      <c r="A401" s="30" t="s">
        <v>1823</v>
      </c>
      <c r="B401" s="30" t="s">
        <v>1824</v>
      </c>
      <c r="C401" s="30" t="s">
        <v>1274</v>
      </c>
      <c r="D401" s="30" t="s">
        <v>1574</v>
      </c>
      <c r="E401" s="30" t="s">
        <v>1241</v>
      </c>
      <c r="F401" s="31" t="str">
        <f t="shared" si="44"/>
        <v>1</v>
      </c>
      <c r="G401" s="31" t="str">
        <f t="shared" si="45"/>
        <v>1-2</v>
      </c>
      <c r="H401" s="31" t="str">
        <f t="shared" si="46"/>
        <v>1-2-2</v>
      </c>
      <c r="I401" s="31" t="str">
        <f t="shared" si="47"/>
        <v>1-2-257</v>
      </c>
      <c r="J401" s="31" t="str">
        <f t="shared" si="48"/>
        <v>1-2-25703</v>
      </c>
      <c r="K401" s="32" t="str">
        <f t="shared" si="49"/>
        <v>1-2-25703</v>
      </c>
      <c r="L401" s="33" t="str">
        <f t="shared" si="43"/>
        <v>1-2-257</v>
      </c>
    </row>
    <row r="402" spans="1:12" x14ac:dyDescent="0.25">
      <c r="A402" s="30" t="s">
        <v>1825</v>
      </c>
      <c r="B402" s="30" t="s">
        <v>1826</v>
      </c>
      <c r="C402" s="30" t="s">
        <v>1274</v>
      </c>
      <c r="D402" s="30" t="s">
        <v>1574</v>
      </c>
      <c r="E402" s="30" t="s">
        <v>1241</v>
      </c>
      <c r="F402" s="31" t="str">
        <f t="shared" si="44"/>
        <v>1</v>
      </c>
      <c r="G402" s="31" t="str">
        <f t="shared" si="45"/>
        <v>1-2</v>
      </c>
      <c r="H402" s="31" t="str">
        <f t="shared" si="46"/>
        <v>1-2-2</v>
      </c>
      <c r="I402" s="31" t="str">
        <f t="shared" si="47"/>
        <v>1-2-257</v>
      </c>
      <c r="J402" s="31" t="str">
        <f t="shared" si="48"/>
        <v>1-2-25704</v>
      </c>
      <c r="K402" s="32" t="str">
        <f t="shared" si="49"/>
        <v>1-2-25704</v>
      </c>
      <c r="L402" s="33" t="str">
        <f t="shared" si="43"/>
        <v>1-2-257</v>
      </c>
    </row>
    <row r="403" spans="1:12" x14ac:dyDescent="0.25">
      <c r="A403" s="30" t="s">
        <v>1827</v>
      </c>
      <c r="B403" s="30" t="s">
        <v>1828</v>
      </c>
      <c r="C403" s="30" t="s">
        <v>1274</v>
      </c>
      <c r="D403" s="30" t="s">
        <v>1574</v>
      </c>
      <c r="E403" s="30" t="s">
        <v>1241</v>
      </c>
      <c r="F403" s="31" t="str">
        <f t="shared" si="44"/>
        <v>1</v>
      </c>
      <c r="G403" s="31" t="str">
        <f t="shared" si="45"/>
        <v>1-2</v>
      </c>
      <c r="H403" s="31" t="str">
        <f t="shared" si="46"/>
        <v>1-2-2</v>
      </c>
      <c r="I403" s="31" t="str">
        <f t="shared" si="47"/>
        <v>1-2-257</v>
      </c>
      <c r="J403" s="31" t="str">
        <f t="shared" si="48"/>
        <v>1-2-25705</v>
      </c>
      <c r="K403" s="32" t="str">
        <f t="shared" si="49"/>
        <v>1-2-25705</v>
      </c>
      <c r="L403" s="33" t="str">
        <f t="shared" si="43"/>
        <v>1-2-257</v>
      </c>
    </row>
    <row r="404" spans="1:12" x14ac:dyDescent="0.25">
      <c r="A404" s="30" t="s">
        <v>1829</v>
      </c>
      <c r="B404" s="30" t="s">
        <v>1830</v>
      </c>
      <c r="C404" s="30" t="s">
        <v>1274</v>
      </c>
      <c r="D404" s="30" t="s">
        <v>1574</v>
      </c>
      <c r="E404" s="30" t="s">
        <v>1241</v>
      </c>
      <c r="F404" s="31" t="str">
        <f t="shared" si="44"/>
        <v>1</v>
      </c>
      <c r="G404" s="31" t="str">
        <f t="shared" si="45"/>
        <v>1-2</v>
      </c>
      <c r="H404" s="31" t="str">
        <f t="shared" si="46"/>
        <v>1-2-2</v>
      </c>
      <c r="I404" s="31" t="str">
        <f t="shared" si="47"/>
        <v>1-2-257</v>
      </c>
      <c r="J404" s="31" t="str">
        <f t="shared" si="48"/>
        <v>1-2-25706</v>
      </c>
      <c r="K404" s="32" t="str">
        <f t="shared" si="49"/>
        <v>1-2-25706</v>
      </c>
      <c r="L404" s="33" t="str">
        <f t="shared" si="43"/>
        <v>1-2-257</v>
      </c>
    </row>
    <row r="405" spans="1:12" x14ac:dyDescent="0.25">
      <c r="A405" s="26" t="s">
        <v>894</v>
      </c>
      <c r="B405" s="26" t="s">
        <v>895</v>
      </c>
      <c r="C405" s="26"/>
      <c r="D405" s="26" t="s">
        <v>1574</v>
      </c>
      <c r="E405" s="26"/>
      <c r="F405" s="27" t="str">
        <f t="shared" si="44"/>
        <v>1</v>
      </c>
      <c r="G405" s="27" t="str">
        <f t="shared" si="45"/>
        <v>1-2</v>
      </c>
      <c r="H405" s="27" t="str">
        <f t="shared" si="46"/>
        <v>1-2-2</v>
      </c>
      <c r="I405" s="27" t="str">
        <f t="shared" si="47"/>
        <v>1-2-259</v>
      </c>
      <c r="J405" s="27" t="str">
        <f t="shared" si="48"/>
        <v>1-2-259</v>
      </c>
      <c r="K405" s="28" t="str">
        <f t="shared" si="49"/>
        <v>1-2-259</v>
      </c>
      <c r="L405" s="29" t="str">
        <f t="shared" si="43"/>
        <v>1-2-259</v>
      </c>
    </row>
    <row r="406" spans="1:12" x14ac:dyDescent="0.25">
      <c r="A406" s="30" t="s">
        <v>1831</v>
      </c>
      <c r="B406" s="30" t="s">
        <v>1832</v>
      </c>
      <c r="C406" s="30" t="s">
        <v>1274</v>
      </c>
      <c r="D406" s="30" t="s">
        <v>1574</v>
      </c>
      <c r="E406" s="30" t="s">
        <v>1241</v>
      </c>
      <c r="F406" s="31" t="str">
        <f t="shared" si="44"/>
        <v>1</v>
      </c>
      <c r="G406" s="31" t="str">
        <f t="shared" si="45"/>
        <v>1-2</v>
      </c>
      <c r="H406" s="31" t="str">
        <f t="shared" si="46"/>
        <v>1-2-2</v>
      </c>
      <c r="I406" s="31" t="str">
        <f t="shared" si="47"/>
        <v>1-2-259</v>
      </c>
      <c r="J406" s="31" t="str">
        <f t="shared" si="48"/>
        <v>1-2-25901</v>
      </c>
      <c r="K406" s="32" t="str">
        <f t="shared" si="49"/>
        <v>1-2-25901</v>
      </c>
      <c r="L406" s="33" t="str">
        <f t="shared" ref="L406:L469" si="50">IF(D406="Накладные",I406,J406)</f>
        <v>1-2-259</v>
      </c>
    </row>
    <row r="407" spans="1:12" x14ac:dyDescent="0.25">
      <c r="A407" s="30" t="s">
        <v>1833</v>
      </c>
      <c r="B407" s="30" t="s">
        <v>1834</v>
      </c>
      <c r="C407" s="30" t="s">
        <v>1274</v>
      </c>
      <c r="D407" s="30" t="s">
        <v>1574</v>
      </c>
      <c r="E407" s="30" t="s">
        <v>1241</v>
      </c>
      <c r="F407" s="31" t="str">
        <f t="shared" si="44"/>
        <v>1</v>
      </c>
      <c r="G407" s="31" t="str">
        <f t="shared" si="45"/>
        <v>1-2</v>
      </c>
      <c r="H407" s="31" t="str">
        <f t="shared" si="46"/>
        <v>1-2-2</v>
      </c>
      <c r="I407" s="31" t="str">
        <f t="shared" si="47"/>
        <v>1-2-259</v>
      </c>
      <c r="J407" s="31" t="str">
        <f t="shared" si="48"/>
        <v>1-2-25902</v>
      </c>
      <c r="K407" s="32" t="str">
        <f t="shared" si="49"/>
        <v>1-2-25902</v>
      </c>
      <c r="L407" s="33" t="str">
        <f t="shared" si="50"/>
        <v>1-2-259</v>
      </c>
    </row>
    <row r="408" spans="1:12" x14ac:dyDescent="0.25">
      <c r="A408" s="30" t="s">
        <v>1835</v>
      </c>
      <c r="B408" s="30" t="s">
        <v>1836</v>
      </c>
      <c r="C408" s="30" t="s">
        <v>1274</v>
      </c>
      <c r="D408" s="30" t="s">
        <v>1574</v>
      </c>
      <c r="E408" s="30" t="s">
        <v>1241</v>
      </c>
      <c r="F408" s="31" t="str">
        <f t="shared" si="44"/>
        <v>1</v>
      </c>
      <c r="G408" s="31" t="str">
        <f t="shared" si="45"/>
        <v>1-2</v>
      </c>
      <c r="H408" s="31" t="str">
        <f t="shared" si="46"/>
        <v>1-2-2</v>
      </c>
      <c r="I408" s="31" t="str">
        <f t="shared" si="47"/>
        <v>1-2-259</v>
      </c>
      <c r="J408" s="31" t="str">
        <f t="shared" si="48"/>
        <v>1-2-25903</v>
      </c>
      <c r="K408" s="32" t="str">
        <f t="shared" si="49"/>
        <v>1-2-25903</v>
      </c>
      <c r="L408" s="33" t="str">
        <f t="shared" si="50"/>
        <v>1-2-259</v>
      </c>
    </row>
    <row r="409" spans="1:12" x14ac:dyDescent="0.25">
      <c r="A409" s="30" t="s">
        <v>1242</v>
      </c>
      <c r="B409" s="30" t="s">
        <v>1243</v>
      </c>
      <c r="C409" s="30" t="s">
        <v>1274</v>
      </c>
      <c r="D409" s="30" t="s">
        <v>1574</v>
      </c>
      <c r="E409" s="30" t="s">
        <v>1241</v>
      </c>
      <c r="F409" s="31" t="str">
        <f t="shared" si="44"/>
        <v>1</v>
      </c>
      <c r="G409" s="31" t="str">
        <f t="shared" si="45"/>
        <v>1-2</v>
      </c>
      <c r="H409" s="31" t="str">
        <f t="shared" si="46"/>
        <v>1-2-2</v>
      </c>
      <c r="I409" s="31" t="str">
        <f t="shared" si="47"/>
        <v>1-2-259</v>
      </c>
      <c r="J409" s="31" t="str">
        <f t="shared" si="48"/>
        <v>1-2-25904</v>
      </c>
      <c r="K409" s="32" t="str">
        <f t="shared" si="49"/>
        <v>1-2-25904</v>
      </c>
      <c r="L409" s="33" t="str">
        <f t="shared" si="50"/>
        <v>1-2-259</v>
      </c>
    </row>
    <row r="410" spans="1:12" x14ac:dyDescent="0.25">
      <c r="A410" s="30" t="s">
        <v>1837</v>
      </c>
      <c r="B410" s="30" t="s">
        <v>1838</v>
      </c>
      <c r="C410" s="30" t="s">
        <v>1274</v>
      </c>
      <c r="D410" s="30" t="s">
        <v>1574</v>
      </c>
      <c r="E410" s="30" t="s">
        <v>1241</v>
      </c>
      <c r="F410" s="31" t="str">
        <f t="shared" si="44"/>
        <v>1</v>
      </c>
      <c r="G410" s="31" t="str">
        <f t="shared" si="45"/>
        <v>1-2</v>
      </c>
      <c r="H410" s="31" t="str">
        <f t="shared" si="46"/>
        <v>1-2-2</v>
      </c>
      <c r="I410" s="31" t="str">
        <f t="shared" si="47"/>
        <v>1-2-259</v>
      </c>
      <c r="J410" s="31" t="str">
        <f t="shared" si="48"/>
        <v>1-2-25906</v>
      </c>
      <c r="K410" s="32" t="str">
        <f t="shared" si="49"/>
        <v>1-2-25906</v>
      </c>
      <c r="L410" s="33" t="str">
        <f t="shared" si="50"/>
        <v>1-2-259</v>
      </c>
    </row>
    <row r="411" spans="1:12" x14ac:dyDescent="0.25">
      <c r="A411" s="30" t="s">
        <v>1839</v>
      </c>
      <c r="B411" s="30" t="s">
        <v>895</v>
      </c>
      <c r="C411" s="30" t="s">
        <v>1274</v>
      </c>
      <c r="D411" s="30" t="s">
        <v>1574</v>
      </c>
      <c r="E411" s="30" t="s">
        <v>1241</v>
      </c>
      <c r="F411" s="31" t="str">
        <f t="shared" si="44"/>
        <v>1</v>
      </c>
      <c r="G411" s="31" t="str">
        <f t="shared" si="45"/>
        <v>1-2</v>
      </c>
      <c r="H411" s="31" t="str">
        <f t="shared" si="46"/>
        <v>1-2-2</v>
      </c>
      <c r="I411" s="31" t="str">
        <f t="shared" si="47"/>
        <v>1-2-259</v>
      </c>
      <c r="J411" s="31" t="str">
        <f t="shared" si="48"/>
        <v>1-2-25907</v>
      </c>
      <c r="K411" s="32" t="str">
        <f t="shared" si="49"/>
        <v>1-2-25907</v>
      </c>
      <c r="L411" s="33" t="str">
        <f t="shared" si="50"/>
        <v>1-2-259</v>
      </c>
    </row>
    <row r="412" spans="1:12" x14ac:dyDescent="0.25">
      <c r="A412" s="22" t="s">
        <v>1840</v>
      </c>
      <c r="B412" s="22" t="s">
        <v>1841</v>
      </c>
      <c r="C412" s="22"/>
      <c r="D412" s="22" t="s">
        <v>1574</v>
      </c>
      <c r="E412" s="22"/>
      <c r="F412" s="23" t="str">
        <f t="shared" si="44"/>
        <v>1</v>
      </c>
      <c r="G412" s="23" t="str">
        <f t="shared" si="45"/>
        <v>1-2</v>
      </c>
      <c r="H412" s="23" t="str">
        <f t="shared" si="46"/>
        <v>1-2-3</v>
      </c>
      <c r="I412" s="23" t="str">
        <f t="shared" si="47"/>
        <v>1-2-3</v>
      </c>
      <c r="J412" s="23" t="str">
        <f t="shared" si="48"/>
        <v>1-2-3</v>
      </c>
      <c r="K412" s="24" t="str">
        <f t="shared" si="49"/>
        <v>1-2-3</v>
      </c>
      <c r="L412" s="25" t="str">
        <f t="shared" si="50"/>
        <v>1-2-3</v>
      </c>
    </row>
    <row r="413" spans="1:12" x14ac:dyDescent="0.25">
      <c r="A413" s="26" t="s">
        <v>1842</v>
      </c>
      <c r="B413" s="26" t="s">
        <v>158</v>
      </c>
      <c r="C413" s="26"/>
      <c r="D413" s="26" t="s">
        <v>1574</v>
      </c>
      <c r="E413" s="26"/>
      <c r="F413" s="27" t="str">
        <f t="shared" si="44"/>
        <v>1</v>
      </c>
      <c r="G413" s="27" t="str">
        <f t="shared" si="45"/>
        <v>1-2</v>
      </c>
      <c r="H413" s="27" t="str">
        <f t="shared" si="46"/>
        <v>1-2-3</v>
      </c>
      <c r="I413" s="27" t="str">
        <f t="shared" si="47"/>
        <v>1-2-360</v>
      </c>
      <c r="J413" s="27" t="str">
        <f t="shared" si="48"/>
        <v>1-2-360</v>
      </c>
      <c r="K413" s="28" t="str">
        <f t="shared" si="49"/>
        <v>1-2-360</v>
      </c>
      <c r="L413" s="29" t="str">
        <f t="shared" si="50"/>
        <v>1-2-360</v>
      </c>
    </row>
    <row r="414" spans="1:12" x14ac:dyDescent="0.25">
      <c r="A414" s="30" t="s">
        <v>923</v>
      </c>
      <c r="B414" s="30" t="s">
        <v>159</v>
      </c>
      <c r="C414" s="30" t="s">
        <v>1274</v>
      </c>
      <c r="D414" s="30" t="s">
        <v>1574</v>
      </c>
      <c r="E414" s="30" t="s">
        <v>1241</v>
      </c>
      <c r="F414" s="31" t="str">
        <f t="shared" si="44"/>
        <v>1</v>
      </c>
      <c r="G414" s="31" t="str">
        <f t="shared" si="45"/>
        <v>1-2</v>
      </c>
      <c r="H414" s="31" t="str">
        <f t="shared" si="46"/>
        <v>1-2-3</v>
      </c>
      <c r="I414" s="31" t="str">
        <f t="shared" si="47"/>
        <v>1-2-360</v>
      </c>
      <c r="J414" s="31" t="str">
        <f t="shared" si="48"/>
        <v>1-2-36001</v>
      </c>
      <c r="K414" s="32" t="str">
        <f t="shared" si="49"/>
        <v>1-2-36001</v>
      </c>
      <c r="L414" s="34" t="str">
        <f t="shared" ref="L414:L420" si="51">J414</f>
        <v>1-2-36001</v>
      </c>
    </row>
    <row r="415" spans="1:12" x14ac:dyDescent="0.25">
      <c r="A415" s="30" t="s">
        <v>924</v>
      </c>
      <c r="B415" s="30" t="s">
        <v>161</v>
      </c>
      <c r="C415" s="30" t="s">
        <v>1274</v>
      </c>
      <c r="D415" s="30" t="s">
        <v>1574</v>
      </c>
      <c r="E415" s="30" t="s">
        <v>1241</v>
      </c>
      <c r="F415" s="31" t="str">
        <f t="shared" si="44"/>
        <v>1</v>
      </c>
      <c r="G415" s="31" t="str">
        <f t="shared" si="45"/>
        <v>1-2</v>
      </c>
      <c r="H415" s="31" t="str">
        <f t="shared" si="46"/>
        <v>1-2-3</v>
      </c>
      <c r="I415" s="31" t="str">
        <f t="shared" si="47"/>
        <v>1-2-360</v>
      </c>
      <c r="J415" s="31" t="str">
        <f t="shared" si="48"/>
        <v>1-2-36002</v>
      </c>
      <c r="K415" s="32" t="str">
        <f t="shared" si="49"/>
        <v>1-2-36002</v>
      </c>
      <c r="L415" s="34" t="str">
        <f t="shared" si="51"/>
        <v>1-2-36002</v>
      </c>
    </row>
    <row r="416" spans="1:12" x14ac:dyDescent="0.25">
      <c r="A416" s="30" t="s">
        <v>925</v>
      </c>
      <c r="B416" s="30" t="s">
        <v>926</v>
      </c>
      <c r="C416" s="30" t="s">
        <v>1274</v>
      </c>
      <c r="D416" s="30" t="s">
        <v>1574</v>
      </c>
      <c r="E416" s="30" t="s">
        <v>1241</v>
      </c>
      <c r="F416" s="31" t="str">
        <f t="shared" si="44"/>
        <v>1</v>
      </c>
      <c r="G416" s="31" t="str">
        <f t="shared" si="45"/>
        <v>1-2</v>
      </c>
      <c r="H416" s="31" t="str">
        <f t="shared" si="46"/>
        <v>1-2-3</v>
      </c>
      <c r="I416" s="31" t="str">
        <f t="shared" si="47"/>
        <v>1-2-360</v>
      </c>
      <c r="J416" s="31" t="str">
        <f t="shared" si="48"/>
        <v>1-2-36003</v>
      </c>
      <c r="K416" s="32" t="str">
        <f t="shared" si="49"/>
        <v>1-2-36003</v>
      </c>
      <c r="L416" s="34" t="str">
        <f t="shared" si="51"/>
        <v>1-2-36003</v>
      </c>
    </row>
    <row r="417" spans="1:12" x14ac:dyDescent="0.25">
      <c r="A417" s="30" t="s">
        <v>927</v>
      </c>
      <c r="B417" s="30" t="s">
        <v>928</v>
      </c>
      <c r="C417" s="30" t="s">
        <v>1274</v>
      </c>
      <c r="D417" s="30" t="s">
        <v>1574</v>
      </c>
      <c r="E417" s="30" t="s">
        <v>1241</v>
      </c>
      <c r="F417" s="31" t="str">
        <f t="shared" si="44"/>
        <v>1</v>
      </c>
      <c r="G417" s="31" t="str">
        <f t="shared" si="45"/>
        <v>1-2</v>
      </c>
      <c r="H417" s="31" t="str">
        <f t="shared" si="46"/>
        <v>1-2-3</v>
      </c>
      <c r="I417" s="31" t="str">
        <f t="shared" si="47"/>
        <v>1-2-360</v>
      </c>
      <c r="J417" s="31" t="str">
        <f t="shared" si="48"/>
        <v>1-2-36004</v>
      </c>
      <c r="K417" s="32" t="str">
        <f t="shared" si="49"/>
        <v>1-2-36004</v>
      </c>
      <c r="L417" s="34" t="str">
        <f t="shared" si="51"/>
        <v>1-2-36004</v>
      </c>
    </row>
    <row r="418" spans="1:12" x14ac:dyDescent="0.25">
      <c r="A418" s="30" t="s">
        <v>929</v>
      </c>
      <c r="B418" s="30" t="s">
        <v>930</v>
      </c>
      <c r="C418" s="30" t="s">
        <v>1274</v>
      </c>
      <c r="D418" s="30" t="s">
        <v>1574</v>
      </c>
      <c r="E418" s="30" t="s">
        <v>1241</v>
      </c>
      <c r="F418" s="31" t="str">
        <f t="shared" si="44"/>
        <v>1</v>
      </c>
      <c r="G418" s="31" t="str">
        <f t="shared" si="45"/>
        <v>1-2</v>
      </c>
      <c r="H418" s="31" t="str">
        <f t="shared" si="46"/>
        <v>1-2-3</v>
      </c>
      <c r="I418" s="31" t="str">
        <f t="shared" si="47"/>
        <v>1-2-360</v>
      </c>
      <c r="J418" s="31" t="str">
        <f t="shared" si="48"/>
        <v>1-2-36005</v>
      </c>
      <c r="K418" s="32" t="str">
        <f t="shared" si="49"/>
        <v>1-2-36005</v>
      </c>
      <c r="L418" s="34" t="str">
        <f t="shared" si="51"/>
        <v>1-2-36005</v>
      </c>
    </row>
    <row r="419" spans="1:12" x14ac:dyDescent="0.25">
      <c r="A419" s="30" t="s">
        <v>931</v>
      </c>
      <c r="B419" s="30" t="s">
        <v>932</v>
      </c>
      <c r="C419" s="30" t="s">
        <v>1274</v>
      </c>
      <c r="D419" s="30" t="s">
        <v>1574</v>
      </c>
      <c r="E419" s="30" t="s">
        <v>1241</v>
      </c>
      <c r="F419" s="31" t="str">
        <f t="shared" si="44"/>
        <v>1</v>
      </c>
      <c r="G419" s="31" t="str">
        <f t="shared" si="45"/>
        <v>1-2</v>
      </c>
      <c r="H419" s="31" t="str">
        <f t="shared" si="46"/>
        <v>1-2-3</v>
      </c>
      <c r="I419" s="31" t="str">
        <f t="shared" si="47"/>
        <v>1-2-360</v>
      </c>
      <c r="J419" s="31" t="str">
        <f t="shared" si="48"/>
        <v>1-2-36006</v>
      </c>
      <c r="K419" s="32" t="str">
        <f t="shared" si="49"/>
        <v>1-2-36006</v>
      </c>
      <c r="L419" s="34" t="str">
        <f t="shared" si="51"/>
        <v>1-2-36006</v>
      </c>
    </row>
    <row r="420" spans="1:12" x14ac:dyDescent="0.25">
      <c r="A420" s="30" t="s">
        <v>933</v>
      </c>
      <c r="B420" s="30" t="s">
        <v>934</v>
      </c>
      <c r="C420" s="30" t="s">
        <v>1274</v>
      </c>
      <c r="D420" s="30" t="s">
        <v>1574</v>
      </c>
      <c r="E420" s="30" t="s">
        <v>1241</v>
      </c>
      <c r="F420" s="31" t="str">
        <f t="shared" si="44"/>
        <v>1</v>
      </c>
      <c r="G420" s="31" t="str">
        <f t="shared" si="45"/>
        <v>1-2</v>
      </c>
      <c r="H420" s="31" t="str">
        <f t="shared" si="46"/>
        <v>1-2-3</v>
      </c>
      <c r="I420" s="31" t="str">
        <f t="shared" si="47"/>
        <v>1-2-360</v>
      </c>
      <c r="J420" s="31" t="str">
        <f t="shared" si="48"/>
        <v>1-2-36007</v>
      </c>
      <c r="K420" s="32" t="str">
        <f t="shared" si="49"/>
        <v>1-2-36007</v>
      </c>
      <c r="L420" s="34" t="str">
        <f t="shared" si="51"/>
        <v>1-2-36007</v>
      </c>
    </row>
    <row r="421" spans="1:12" x14ac:dyDescent="0.25">
      <c r="A421" s="22" t="s">
        <v>1843</v>
      </c>
      <c r="B421" s="22" t="s">
        <v>1844</v>
      </c>
      <c r="C421" s="22"/>
      <c r="D421" s="22" t="s">
        <v>1574</v>
      </c>
      <c r="E421" s="22"/>
      <c r="F421" s="23" t="str">
        <f t="shared" si="44"/>
        <v>1</v>
      </c>
      <c r="G421" s="23" t="str">
        <f t="shared" si="45"/>
        <v>1-2</v>
      </c>
      <c r="H421" s="23" t="str">
        <f t="shared" si="46"/>
        <v>1-2-5</v>
      </c>
      <c r="I421" s="23" t="str">
        <f t="shared" si="47"/>
        <v>1-2-5</v>
      </c>
      <c r="J421" s="23" t="str">
        <f t="shared" si="48"/>
        <v>1-2-5</v>
      </c>
      <c r="K421" s="24" t="str">
        <f t="shared" si="49"/>
        <v>1-2-5</v>
      </c>
      <c r="L421" s="25" t="str">
        <f t="shared" si="50"/>
        <v>1-2-5</v>
      </c>
    </row>
    <row r="422" spans="1:12" x14ac:dyDescent="0.25">
      <c r="A422" s="26" t="s">
        <v>1845</v>
      </c>
      <c r="B422" s="26" t="s">
        <v>1846</v>
      </c>
      <c r="C422" s="26"/>
      <c r="D422" s="26" t="s">
        <v>1574</v>
      </c>
      <c r="E422" s="26"/>
      <c r="F422" s="27" t="str">
        <f t="shared" si="44"/>
        <v>1</v>
      </c>
      <c r="G422" s="27" t="str">
        <f t="shared" si="45"/>
        <v>1-2</v>
      </c>
      <c r="H422" s="27" t="str">
        <f t="shared" si="46"/>
        <v>1-2-5</v>
      </c>
      <c r="I422" s="27" t="str">
        <f t="shared" si="47"/>
        <v>1-2-565</v>
      </c>
      <c r="J422" s="27" t="str">
        <f t="shared" si="48"/>
        <v>1-2-565</v>
      </c>
      <c r="K422" s="28" t="str">
        <f t="shared" si="49"/>
        <v>1-2-565</v>
      </c>
      <c r="L422" s="29" t="str">
        <f t="shared" si="50"/>
        <v>1-2-565</v>
      </c>
    </row>
    <row r="423" spans="1:12" x14ac:dyDescent="0.25">
      <c r="A423" s="30" t="s">
        <v>1847</v>
      </c>
      <c r="B423" s="30" t="s">
        <v>1848</v>
      </c>
      <c r="C423" s="30" t="s">
        <v>1274</v>
      </c>
      <c r="D423" s="30" t="s">
        <v>1574</v>
      </c>
      <c r="E423" s="30" t="s">
        <v>1241</v>
      </c>
      <c r="F423" s="31" t="str">
        <f t="shared" si="44"/>
        <v>1</v>
      </c>
      <c r="G423" s="31" t="str">
        <f t="shared" si="45"/>
        <v>1-2</v>
      </c>
      <c r="H423" s="31" t="str">
        <f t="shared" si="46"/>
        <v>1-2-5</v>
      </c>
      <c r="I423" s="31" t="str">
        <f t="shared" si="47"/>
        <v>1-2-565</v>
      </c>
      <c r="J423" s="31" t="str">
        <f t="shared" si="48"/>
        <v>1-2-56501</v>
      </c>
      <c r="K423" s="32" t="str">
        <f t="shared" si="49"/>
        <v>1-2-56501</v>
      </c>
      <c r="L423" s="33" t="str">
        <f t="shared" si="50"/>
        <v>1-2-565</v>
      </c>
    </row>
    <row r="424" spans="1:12" x14ac:dyDescent="0.25">
      <c r="A424" s="30" t="s">
        <v>1849</v>
      </c>
      <c r="B424" s="30" t="s">
        <v>1850</v>
      </c>
      <c r="C424" s="30" t="s">
        <v>1274</v>
      </c>
      <c r="D424" s="30" t="s">
        <v>1574</v>
      </c>
      <c r="E424" s="30" t="s">
        <v>1241</v>
      </c>
      <c r="F424" s="31" t="str">
        <f t="shared" si="44"/>
        <v>1</v>
      </c>
      <c r="G424" s="31" t="str">
        <f t="shared" si="45"/>
        <v>1-2</v>
      </c>
      <c r="H424" s="31" t="str">
        <f t="shared" si="46"/>
        <v>1-2-5</v>
      </c>
      <c r="I424" s="31" t="str">
        <f t="shared" si="47"/>
        <v>1-2-565</v>
      </c>
      <c r="J424" s="31" t="str">
        <f t="shared" si="48"/>
        <v>1-2-56502</v>
      </c>
      <c r="K424" s="32" t="str">
        <f t="shared" si="49"/>
        <v>1-2-56502</v>
      </c>
      <c r="L424" s="33" t="str">
        <f t="shared" si="50"/>
        <v>1-2-565</v>
      </c>
    </row>
    <row r="425" spans="1:12" x14ac:dyDescent="0.25">
      <c r="A425" s="30" t="s">
        <v>1851</v>
      </c>
      <c r="B425" s="30" t="s">
        <v>1852</v>
      </c>
      <c r="C425" s="30" t="s">
        <v>1274</v>
      </c>
      <c r="D425" s="30" t="s">
        <v>1574</v>
      </c>
      <c r="E425" s="30" t="s">
        <v>1241</v>
      </c>
      <c r="F425" s="31" t="str">
        <f t="shared" si="44"/>
        <v>1</v>
      </c>
      <c r="G425" s="31" t="str">
        <f t="shared" si="45"/>
        <v>1-2</v>
      </c>
      <c r="H425" s="31" t="str">
        <f t="shared" si="46"/>
        <v>1-2-5</v>
      </c>
      <c r="I425" s="31" t="str">
        <f t="shared" si="47"/>
        <v>1-2-565</v>
      </c>
      <c r="J425" s="31" t="str">
        <f t="shared" si="48"/>
        <v>1-2-56503</v>
      </c>
      <c r="K425" s="32" t="str">
        <f t="shared" si="49"/>
        <v>1-2-56503</v>
      </c>
      <c r="L425" s="33" t="str">
        <f t="shared" si="50"/>
        <v>1-2-565</v>
      </c>
    </row>
    <row r="426" spans="1:12" x14ac:dyDescent="0.25">
      <c r="A426" s="14" t="s">
        <v>1853</v>
      </c>
      <c r="B426" s="14" t="s">
        <v>1854</v>
      </c>
      <c r="C426" s="14"/>
      <c r="D426" s="14"/>
      <c r="E426" s="14"/>
      <c r="F426" s="15" t="str">
        <f t="shared" si="44"/>
        <v>3</v>
      </c>
      <c r="G426" s="15" t="str">
        <f t="shared" si="45"/>
        <v>3</v>
      </c>
      <c r="H426" s="15" t="str">
        <f t="shared" si="46"/>
        <v>3</v>
      </c>
      <c r="I426" s="15" t="str">
        <f t="shared" si="47"/>
        <v>3</v>
      </c>
      <c r="J426" s="15" t="str">
        <f t="shared" si="48"/>
        <v>3</v>
      </c>
      <c r="K426" s="16" t="str">
        <f t="shared" si="49"/>
        <v>3</v>
      </c>
      <c r="L426" s="17" t="str">
        <f t="shared" si="50"/>
        <v>3</v>
      </c>
    </row>
    <row r="427" spans="1:12" x14ac:dyDescent="0.25">
      <c r="A427" s="18" t="s">
        <v>1855</v>
      </c>
      <c r="B427" s="18" t="s">
        <v>1856</v>
      </c>
      <c r="C427" s="18"/>
      <c r="D427" s="18"/>
      <c r="E427" s="18"/>
      <c r="F427" s="19" t="str">
        <f t="shared" si="44"/>
        <v>3</v>
      </c>
      <c r="G427" s="19" t="str">
        <f t="shared" si="45"/>
        <v>3-1</v>
      </c>
      <c r="H427" s="19" t="str">
        <f t="shared" si="46"/>
        <v>3-1</v>
      </c>
      <c r="I427" s="19" t="str">
        <f t="shared" si="47"/>
        <v>3-1</v>
      </c>
      <c r="J427" s="19" t="str">
        <f t="shared" si="48"/>
        <v>3-1</v>
      </c>
      <c r="K427" s="20" t="str">
        <f t="shared" si="49"/>
        <v>3-1</v>
      </c>
      <c r="L427" s="21" t="str">
        <f t="shared" si="50"/>
        <v>3-1</v>
      </c>
    </row>
    <row r="428" spans="1:12" x14ac:dyDescent="0.25">
      <c r="A428" s="22" t="s">
        <v>1857</v>
      </c>
      <c r="B428" s="22" t="s">
        <v>1858</v>
      </c>
      <c r="C428" s="22"/>
      <c r="D428" s="22"/>
      <c r="E428" s="22"/>
      <c r="F428" s="23" t="str">
        <f t="shared" si="44"/>
        <v>3</v>
      </c>
      <c r="G428" s="23" t="str">
        <f t="shared" si="45"/>
        <v>3-1</v>
      </c>
      <c r="H428" s="23" t="str">
        <f t="shared" si="46"/>
        <v>3-1-1</v>
      </c>
      <c r="I428" s="23" t="str">
        <f t="shared" si="47"/>
        <v>3-1-1</v>
      </c>
      <c r="J428" s="23" t="str">
        <f t="shared" si="48"/>
        <v>3-1-1</v>
      </c>
      <c r="K428" s="24" t="str">
        <f t="shared" si="49"/>
        <v>3-1-1</v>
      </c>
      <c r="L428" s="25" t="str">
        <f t="shared" si="50"/>
        <v>3-1-1</v>
      </c>
    </row>
    <row r="429" spans="1:12" x14ac:dyDescent="0.25">
      <c r="A429" s="26" t="s">
        <v>1859</v>
      </c>
      <c r="B429" s="26" t="s">
        <v>1860</v>
      </c>
      <c r="C429" s="26"/>
      <c r="D429" s="26"/>
      <c r="E429" s="26"/>
      <c r="F429" s="27" t="str">
        <f t="shared" si="44"/>
        <v>3</v>
      </c>
      <c r="G429" s="27" t="str">
        <f t="shared" si="45"/>
        <v>3-1</v>
      </c>
      <c r="H429" s="27" t="str">
        <f t="shared" si="46"/>
        <v>3-1-1</v>
      </c>
      <c r="I429" s="27" t="str">
        <f t="shared" si="47"/>
        <v>3-1-101</v>
      </c>
      <c r="J429" s="27" t="str">
        <f t="shared" si="48"/>
        <v>3-1-101</v>
      </c>
      <c r="K429" s="28" t="str">
        <f t="shared" si="49"/>
        <v>3-1-101</v>
      </c>
      <c r="L429" s="29" t="str">
        <f t="shared" si="50"/>
        <v>3-1-101</v>
      </c>
    </row>
    <row r="430" spans="1:12" x14ac:dyDescent="0.25">
      <c r="A430" s="30" t="s">
        <v>1116</v>
      </c>
      <c r="B430" s="30" t="s">
        <v>768</v>
      </c>
      <c r="C430" s="30" t="s">
        <v>1274</v>
      </c>
      <c r="D430" s="30"/>
      <c r="E430" s="30" t="s">
        <v>1275</v>
      </c>
      <c r="F430" s="31" t="str">
        <f t="shared" si="44"/>
        <v>3</v>
      </c>
      <c r="G430" s="31" t="str">
        <f t="shared" si="45"/>
        <v>3-1</v>
      </c>
      <c r="H430" s="31" t="str">
        <f t="shared" si="46"/>
        <v>3-1-1</v>
      </c>
      <c r="I430" s="31" t="str">
        <f t="shared" si="47"/>
        <v>3-1-101</v>
      </c>
      <c r="J430" s="31" t="str">
        <f t="shared" si="48"/>
        <v>3-1-10101</v>
      </c>
      <c r="K430" s="32" t="str">
        <f t="shared" si="49"/>
        <v>3-1-10101</v>
      </c>
      <c r="L430" s="33" t="str">
        <f t="shared" si="50"/>
        <v>3-1-10101</v>
      </c>
    </row>
    <row r="431" spans="1:12" x14ac:dyDescent="0.25">
      <c r="A431" s="30" t="s">
        <v>1861</v>
      </c>
      <c r="B431" s="30" t="s">
        <v>769</v>
      </c>
      <c r="C431" s="30" t="s">
        <v>1274</v>
      </c>
      <c r="D431" s="30"/>
      <c r="E431" s="30" t="s">
        <v>1275</v>
      </c>
      <c r="F431" s="31" t="str">
        <f t="shared" si="44"/>
        <v>3</v>
      </c>
      <c r="G431" s="31" t="str">
        <f t="shared" si="45"/>
        <v>3-1</v>
      </c>
      <c r="H431" s="31" t="str">
        <f t="shared" si="46"/>
        <v>3-1-1</v>
      </c>
      <c r="I431" s="31" t="str">
        <f t="shared" si="47"/>
        <v>3-1-101</v>
      </c>
      <c r="J431" s="31" t="str">
        <f t="shared" si="48"/>
        <v>3-1-10102</v>
      </c>
      <c r="K431" s="32" t="str">
        <f t="shared" si="49"/>
        <v>3-1-10102</v>
      </c>
      <c r="L431" s="33" t="str">
        <f t="shared" si="50"/>
        <v>3-1-10102</v>
      </c>
    </row>
    <row r="432" spans="1:12" x14ac:dyDescent="0.25">
      <c r="A432" s="30" t="s">
        <v>1862</v>
      </c>
      <c r="B432" s="30" t="s">
        <v>784</v>
      </c>
      <c r="C432" s="30" t="s">
        <v>1274</v>
      </c>
      <c r="D432" s="30"/>
      <c r="E432" s="30" t="s">
        <v>1275</v>
      </c>
      <c r="F432" s="31" t="str">
        <f t="shared" si="44"/>
        <v>3</v>
      </c>
      <c r="G432" s="31" t="str">
        <f t="shared" si="45"/>
        <v>3-1</v>
      </c>
      <c r="H432" s="31" t="str">
        <f t="shared" si="46"/>
        <v>3-1-1</v>
      </c>
      <c r="I432" s="31" t="str">
        <f t="shared" si="47"/>
        <v>3-1-101</v>
      </c>
      <c r="J432" s="31" t="str">
        <f t="shared" si="48"/>
        <v>3-1-10103</v>
      </c>
      <c r="K432" s="32" t="str">
        <f t="shared" si="49"/>
        <v>3-1-10103</v>
      </c>
      <c r="L432" s="33" t="str">
        <f t="shared" si="50"/>
        <v>3-1-10103</v>
      </c>
    </row>
    <row r="433" spans="1:12" x14ac:dyDescent="0.25">
      <c r="A433" s="30" t="s">
        <v>1863</v>
      </c>
      <c r="B433" s="30" t="s">
        <v>1864</v>
      </c>
      <c r="C433" s="30" t="s">
        <v>1274</v>
      </c>
      <c r="D433" s="30"/>
      <c r="E433" s="30" t="s">
        <v>1275</v>
      </c>
      <c r="F433" s="31" t="str">
        <f t="shared" si="44"/>
        <v>3</v>
      </c>
      <c r="G433" s="31" t="str">
        <f t="shared" si="45"/>
        <v>3-1</v>
      </c>
      <c r="H433" s="31" t="str">
        <f t="shared" si="46"/>
        <v>3-1-1</v>
      </c>
      <c r="I433" s="31" t="str">
        <f t="shared" si="47"/>
        <v>3-1-101</v>
      </c>
      <c r="J433" s="31" t="str">
        <f t="shared" si="48"/>
        <v>3-1-10104</v>
      </c>
      <c r="K433" s="32" t="str">
        <f t="shared" si="49"/>
        <v>3-1-10104</v>
      </c>
      <c r="L433" s="33" t="str">
        <f t="shared" si="50"/>
        <v>3-1-10104</v>
      </c>
    </row>
    <row r="434" spans="1:12" x14ac:dyDescent="0.25">
      <c r="A434" s="30" t="s">
        <v>1865</v>
      </c>
      <c r="B434" s="30" t="s">
        <v>1866</v>
      </c>
      <c r="C434" s="30" t="s">
        <v>1274</v>
      </c>
      <c r="D434" s="30"/>
      <c r="E434" s="30" t="s">
        <v>1275</v>
      </c>
      <c r="F434" s="31" t="str">
        <f t="shared" si="44"/>
        <v>3</v>
      </c>
      <c r="G434" s="31" t="str">
        <f t="shared" si="45"/>
        <v>3-1</v>
      </c>
      <c r="H434" s="31" t="str">
        <f t="shared" si="46"/>
        <v>3-1-1</v>
      </c>
      <c r="I434" s="31" t="str">
        <f t="shared" si="47"/>
        <v>3-1-101</v>
      </c>
      <c r="J434" s="31" t="str">
        <f t="shared" si="48"/>
        <v>3-1-10105</v>
      </c>
      <c r="K434" s="32" t="str">
        <f t="shared" si="49"/>
        <v>3-1-10105</v>
      </c>
      <c r="L434" s="33" t="str">
        <f t="shared" si="50"/>
        <v>3-1-10105</v>
      </c>
    </row>
    <row r="435" spans="1:12" x14ac:dyDescent="0.25">
      <c r="A435" s="26" t="s">
        <v>1867</v>
      </c>
      <c r="B435" s="26" t="s">
        <v>771</v>
      </c>
      <c r="C435" s="26"/>
      <c r="D435" s="26"/>
      <c r="E435" s="26"/>
      <c r="F435" s="27" t="str">
        <f t="shared" si="44"/>
        <v>3</v>
      </c>
      <c r="G435" s="27" t="str">
        <f t="shared" si="45"/>
        <v>3-1</v>
      </c>
      <c r="H435" s="27" t="str">
        <f t="shared" si="46"/>
        <v>3-1-1</v>
      </c>
      <c r="I435" s="27" t="str">
        <f t="shared" si="47"/>
        <v>3-1-102</v>
      </c>
      <c r="J435" s="27" t="str">
        <f t="shared" si="48"/>
        <v>3-1-102</v>
      </c>
      <c r="K435" s="28" t="str">
        <f t="shared" si="49"/>
        <v>3-1-102</v>
      </c>
      <c r="L435" s="29" t="str">
        <f t="shared" si="50"/>
        <v>3-1-102</v>
      </c>
    </row>
    <row r="436" spans="1:12" x14ac:dyDescent="0.25">
      <c r="A436" s="30" t="s">
        <v>1868</v>
      </c>
      <c r="B436" s="30" t="s">
        <v>1869</v>
      </c>
      <c r="C436" s="30" t="s">
        <v>1274</v>
      </c>
      <c r="D436" s="30"/>
      <c r="E436" s="30" t="s">
        <v>1275</v>
      </c>
      <c r="F436" s="31" t="str">
        <f t="shared" si="44"/>
        <v>3</v>
      </c>
      <c r="G436" s="31" t="str">
        <f t="shared" si="45"/>
        <v>3-1</v>
      </c>
      <c r="H436" s="31" t="str">
        <f t="shared" si="46"/>
        <v>3-1-1</v>
      </c>
      <c r="I436" s="31" t="str">
        <f t="shared" si="47"/>
        <v>3-1-102</v>
      </c>
      <c r="J436" s="31" t="str">
        <f t="shared" si="48"/>
        <v>3-1-10201</v>
      </c>
      <c r="K436" s="32" t="str">
        <f t="shared" si="49"/>
        <v>3-1-10201</v>
      </c>
      <c r="L436" s="33" t="str">
        <f t="shared" si="50"/>
        <v>3-1-10201</v>
      </c>
    </row>
    <row r="437" spans="1:12" x14ac:dyDescent="0.25">
      <c r="A437" s="30" t="s">
        <v>1870</v>
      </c>
      <c r="B437" s="30" t="s">
        <v>1871</v>
      </c>
      <c r="C437" s="30" t="s">
        <v>1274</v>
      </c>
      <c r="D437" s="30"/>
      <c r="E437" s="30" t="s">
        <v>1275</v>
      </c>
      <c r="F437" s="31" t="str">
        <f t="shared" si="44"/>
        <v>3</v>
      </c>
      <c r="G437" s="31" t="str">
        <f t="shared" si="45"/>
        <v>3-1</v>
      </c>
      <c r="H437" s="31" t="str">
        <f t="shared" si="46"/>
        <v>3-1-1</v>
      </c>
      <c r="I437" s="31" t="str">
        <f t="shared" si="47"/>
        <v>3-1-102</v>
      </c>
      <c r="J437" s="31" t="str">
        <f t="shared" si="48"/>
        <v>3-1-10202</v>
      </c>
      <c r="K437" s="32" t="str">
        <f t="shared" si="49"/>
        <v>3-1-10202</v>
      </c>
      <c r="L437" s="33" t="str">
        <f t="shared" si="50"/>
        <v>3-1-10202</v>
      </c>
    </row>
    <row r="438" spans="1:12" x14ac:dyDescent="0.25">
      <c r="A438" s="26" t="s">
        <v>1872</v>
      </c>
      <c r="B438" s="26" t="s">
        <v>772</v>
      </c>
      <c r="C438" s="26"/>
      <c r="D438" s="26"/>
      <c r="E438" s="26"/>
      <c r="F438" s="27" t="str">
        <f t="shared" si="44"/>
        <v>3</v>
      </c>
      <c r="G438" s="27" t="str">
        <f t="shared" si="45"/>
        <v>3-1</v>
      </c>
      <c r="H438" s="27" t="str">
        <f t="shared" si="46"/>
        <v>3-1-1</v>
      </c>
      <c r="I438" s="27" t="str">
        <f t="shared" si="47"/>
        <v>3-1-103</v>
      </c>
      <c r="J438" s="27" t="str">
        <f t="shared" si="48"/>
        <v>3-1-103</v>
      </c>
      <c r="K438" s="28" t="str">
        <f t="shared" si="49"/>
        <v>3-1-103</v>
      </c>
      <c r="L438" s="29" t="str">
        <f t="shared" si="50"/>
        <v>3-1-103</v>
      </c>
    </row>
    <row r="439" spans="1:12" x14ac:dyDescent="0.25">
      <c r="A439" s="30" t="s">
        <v>1873</v>
      </c>
      <c r="B439" s="30" t="s">
        <v>1874</v>
      </c>
      <c r="C439" s="30" t="s">
        <v>1274</v>
      </c>
      <c r="D439" s="30"/>
      <c r="E439" s="30" t="s">
        <v>1275</v>
      </c>
      <c r="F439" s="31" t="str">
        <f t="shared" si="44"/>
        <v>3</v>
      </c>
      <c r="G439" s="31" t="str">
        <f t="shared" si="45"/>
        <v>3-1</v>
      </c>
      <c r="H439" s="31" t="str">
        <f t="shared" si="46"/>
        <v>3-1-1</v>
      </c>
      <c r="I439" s="31" t="str">
        <f t="shared" si="47"/>
        <v>3-1-103</v>
      </c>
      <c r="J439" s="31" t="str">
        <f t="shared" si="48"/>
        <v>3-1-10301</v>
      </c>
      <c r="K439" s="32" t="str">
        <f t="shared" si="49"/>
        <v>3-1-10301</v>
      </c>
      <c r="L439" s="33" t="str">
        <f t="shared" si="50"/>
        <v>3-1-10301</v>
      </c>
    </row>
    <row r="440" spans="1:12" x14ac:dyDescent="0.25">
      <c r="A440" s="30" t="s">
        <v>1875</v>
      </c>
      <c r="B440" s="30" t="s">
        <v>1876</v>
      </c>
      <c r="C440" s="30" t="s">
        <v>1274</v>
      </c>
      <c r="D440" s="30"/>
      <c r="E440" s="30" t="s">
        <v>1275</v>
      </c>
      <c r="F440" s="31" t="str">
        <f t="shared" si="44"/>
        <v>3</v>
      </c>
      <c r="G440" s="31" t="str">
        <f t="shared" si="45"/>
        <v>3-1</v>
      </c>
      <c r="H440" s="31" t="str">
        <f t="shared" si="46"/>
        <v>3-1-1</v>
      </c>
      <c r="I440" s="31" t="str">
        <f t="shared" si="47"/>
        <v>3-1-103</v>
      </c>
      <c r="J440" s="31" t="str">
        <f t="shared" si="48"/>
        <v>3-1-10302</v>
      </c>
      <c r="K440" s="32" t="str">
        <f t="shared" si="49"/>
        <v>3-1-10302</v>
      </c>
      <c r="L440" s="33" t="str">
        <f t="shared" si="50"/>
        <v>3-1-10302</v>
      </c>
    </row>
    <row r="441" spans="1:12" x14ac:dyDescent="0.25">
      <c r="A441" s="30" t="s">
        <v>1877</v>
      </c>
      <c r="B441" s="30" t="s">
        <v>1878</v>
      </c>
      <c r="C441" s="30" t="s">
        <v>1274</v>
      </c>
      <c r="D441" s="30"/>
      <c r="E441" s="30" t="s">
        <v>1275</v>
      </c>
      <c r="F441" s="31" t="str">
        <f t="shared" si="44"/>
        <v>3</v>
      </c>
      <c r="G441" s="31" t="str">
        <f t="shared" si="45"/>
        <v>3-1</v>
      </c>
      <c r="H441" s="31" t="str">
        <f t="shared" si="46"/>
        <v>3-1-1</v>
      </c>
      <c r="I441" s="31" t="str">
        <f t="shared" si="47"/>
        <v>3-1-103</v>
      </c>
      <c r="J441" s="31" t="str">
        <f t="shared" si="48"/>
        <v>3-1-10303</v>
      </c>
      <c r="K441" s="32" t="str">
        <f t="shared" si="49"/>
        <v>3-1-10303</v>
      </c>
      <c r="L441" s="33" t="str">
        <f t="shared" si="50"/>
        <v>3-1-10303</v>
      </c>
    </row>
    <row r="442" spans="1:12" x14ac:dyDescent="0.25">
      <c r="A442" s="30" t="s">
        <v>1879</v>
      </c>
      <c r="B442" s="30" t="s">
        <v>1880</v>
      </c>
      <c r="C442" s="30" t="s">
        <v>1274</v>
      </c>
      <c r="D442" s="30"/>
      <c r="E442" s="30" t="s">
        <v>1275</v>
      </c>
      <c r="F442" s="31" t="str">
        <f t="shared" si="44"/>
        <v>3</v>
      </c>
      <c r="G442" s="31" t="str">
        <f t="shared" si="45"/>
        <v>3-1</v>
      </c>
      <c r="H442" s="31" t="str">
        <f t="shared" si="46"/>
        <v>3-1-1</v>
      </c>
      <c r="I442" s="31" t="str">
        <f t="shared" si="47"/>
        <v>3-1-103</v>
      </c>
      <c r="J442" s="31" t="str">
        <f t="shared" si="48"/>
        <v>3-1-10304</v>
      </c>
      <c r="K442" s="32" t="str">
        <f t="shared" si="49"/>
        <v>3-1-10304</v>
      </c>
      <c r="L442" s="33" t="str">
        <f t="shared" si="50"/>
        <v>3-1-10304</v>
      </c>
    </row>
    <row r="443" spans="1:12" x14ac:dyDescent="0.25">
      <c r="A443" s="26" t="s">
        <v>1881</v>
      </c>
      <c r="B443" s="26" t="s">
        <v>773</v>
      </c>
      <c r="C443" s="26"/>
      <c r="D443" s="26"/>
      <c r="E443" s="26"/>
      <c r="F443" s="27" t="str">
        <f t="shared" si="44"/>
        <v>3</v>
      </c>
      <c r="G443" s="27" t="str">
        <f t="shared" si="45"/>
        <v>3-1</v>
      </c>
      <c r="H443" s="27" t="str">
        <f t="shared" si="46"/>
        <v>3-1-1</v>
      </c>
      <c r="I443" s="27" t="str">
        <f t="shared" si="47"/>
        <v>3-1-104</v>
      </c>
      <c r="J443" s="27" t="str">
        <f t="shared" si="48"/>
        <v>3-1-104</v>
      </c>
      <c r="K443" s="28" t="str">
        <f t="shared" si="49"/>
        <v>3-1-104</v>
      </c>
      <c r="L443" s="29" t="str">
        <f t="shared" si="50"/>
        <v>3-1-104</v>
      </c>
    </row>
    <row r="444" spans="1:12" x14ac:dyDescent="0.25">
      <c r="A444" s="30" t="s">
        <v>1882</v>
      </c>
      <c r="B444" s="30" t="s">
        <v>1883</v>
      </c>
      <c r="C444" s="30" t="s">
        <v>1274</v>
      </c>
      <c r="D444" s="30"/>
      <c r="E444" s="30" t="s">
        <v>1275</v>
      </c>
      <c r="F444" s="31" t="str">
        <f t="shared" si="44"/>
        <v>3</v>
      </c>
      <c r="G444" s="31" t="str">
        <f t="shared" si="45"/>
        <v>3-1</v>
      </c>
      <c r="H444" s="31" t="str">
        <f t="shared" si="46"/>
        <v>3-1-1</v>
      </c>
      <c r="I444" s="31" t="str">
        <f t="shared" si="47"/>
        <v>3-1-104</v>
      </c>
      <c r="J444" s="31" t="str">
        <f t="shared" si="48"/>
        <v>3-1-10401</v>
      </c>
      <c r="K444" s="32" t="str">
        <f t="shared" si="49"/>
        <v>3-1-10401</v>
      </c>
      <c r="L444" s="33" t="str">
        <f t="shared" si="50"/>
        <v>3-1-10401</v>
      </c>
    </row>
    <row r="445" spans="1:12" x14ac:dyDescent="0.25">
      <c r="A445" s="30" t="s">
        <v>1884</v>
      </c>
      <c r="B445" s="30" t="s">
        <v>1885</v>
      </c>
      <c r="C445" s="30" t="s">
        <v>1274</v>
      </c>
      <c r="D445" s="30"/>
      <c r="E445" s="30" t="s">
        <v>1275</v>
      </c>
      <c r="F445" s="31" t="str">
        <f t="shared" si="44"/>
        <v>3</v>
      </c>
      <c r="G445" s="31" t="str">
        <f t="shared" si="45"/>
        <v>3-1</v>
      </c>
      <c r="H445" s="31" t="str">
        <f t="shared" si="46"/>
        <v>3-1-1</v>
      </c>
      <c r="I445" s="31" t="str">
        <f t="shared" si="47"/>
        <v>3-1-104</v>
      </c>
      <c r="J445" s="31" t="str">
        <f t="shared" si="48"/>
        <v>3-1-10402</v>
      </c>
      <c r="K445" s="32" t="str">
        <f t="shared" si="49"/>
        <v>3-1-10402</v>
      </c>
      <c r="L445" s="33" t="str">
        <f t="shared" si="50"/>
        <v>3-1-10402</v>
      </c>
    </row>
    <row r="446" spans="1:12" x14ac:dyDescent="0.25">
      <c r="A446" s="30" t="s">
        <v>1886</v>
      </c>
      <c r="B446" s="30" t="s">
        <v>1887</v>
      </c>
      <c r="C446" s="30" t="s">
        <v>1274</v>
      </c>
      <c r="D446" s="30"/>
      <c r="E446" s="30" t="s">
        <v>1275</v>
      </c>
      <c r="F446" s="31" t="str">
        <f t="shared" si="44"/>
        <v>3</v>
      </c>
      <c r="G446" s="31" t="str">
        <f t="shared" si="45"/>
        <v>3-1</v>
      </c>
      <c r="H446" s="31" t="str">
        <f t="shared" si="46"/>
        <v>3-1-1</v>
      </c>
      <c r="I446" s="31" t="str">
        <f t="shared" si="47"/>
        <v>3-1-104</v>
      </c>
      <c r="J446" s="31" t="str">
        <f t="shared" si="48"/>
        <v>3-1-10403</v>
      </c>
      <c r="K446" s="32" t="str">
        <f t="shared" si="49"/>
        <v>3-1-10403</v>
      </c>
      <c r="L446" s="33" t="str">
        <f t="shared" si="50"/>
        <v>3-1-10403</v>
      </c>
    </row>
    <row r="447" spans="1:12" x14ac:dyDescent="0.25">
      <c r="A447" s="26" t="s">
        <v>1888</v>
      </c>
      <c r="B447" s="26" t="s">
        <v>774</v>
      </c>
      <c r="C447" s="26"/>
      <c r="D447" s="26"/>
      <c r="E447" s="26"/>
      <c r="F447" s="27" t="str">
        <f t="shared" si="44"/>
        <v>3</v>
      </c>
      <c r="G447" s="27" t="str">
        <f t="shared" si="45"/>
        <v>3-1</v>
      </c>
      <c r="H447" s="27" t="str">
        <f t="shared" si="46"/>
        <v>3-1-1</v>
      </c>
      <c r="I447" s="27" t="str">
        <f t="shared" si="47"/>
        <v>3-1-105</v>
      </c>
      <c r="J447" s="27" t="str">
        <f t="shared" si="48"/>
        <v>3-1-105</v>
      </c>
      <c r="K447" s="28" t="str">
        <f t="shared" si="49"/>
        <v>3-1-105</v>
      </c>
      <c r="L447" s="29" t="str">
        <f t="shared" si="50"/>
        <v>3-1-105</v>
      </c>
    </row>
    <row r="448" spans="1:12" x14ac:dyDescent="0.25">
      <c r="A448" s="30" t="s">
        <v>1889</v>
      </c>
      <c r="B448" s="30" t="s">
        <v>770</v>
      </c>
      <c r="C448" s="30" t="s">
        <v>1274</v>
      </c>
      <c r="D448" s="30"/>
      <c r="E448" s="30" t="s">
        <v>1275</v>
      </c>
      <c r="F448" s="31" t="str">
        <f t="shared" si="44"/>
        <v>3</v>
      </c>
      <c r="G448" s="31" t="str">
        <f t="shared" si="45"/>
        <v>3-1</v>
      </c>
      <c r="H448" s="31" t="str">
        <f t="shared" si="46"/>
        <v>3-1-1</v>
      </c>
      <c r="I448" s="31" t="str">
        <f t="shared" si="47"/>
        <v>3-1-105</v>
      </c>
      <c r="J448" s="31" t="str">
        <f t="shared" si="48"/>
        <v>3-1-10503</v>
      </c>
      <c r="K448" s="32" t="str">
        <f t="shared" si="49"/>
        <v>3-1-10503</v>
      </c>
      <c r="L448" s="33" t="str">
        <f t="shared" si="50"/>
        <v>3-1-10503</v>
      </c>
    </row>
    <row r="449" spans="1:12" x14ac:dyDescent="0.25">
      <c r="A449" s="18" t="s">
        <v>1890</v>
      </c>
      <c r="B449" s="18" t="s">
        <v>1891</v>
      </c>
      <c r="C449" s="18"/>
      <c r="D449" s="18"/>
      <c r="E449" s="18"/>
      <c r="F449" s="19" t="str">
        <f t="shared" si="44"/>
        <v>3</v>
      </c>
      <c r="G449" s="19" t="str">
        <f t="shared" si="45"/>
        <v>3-2</v>
      </c>
      <c r="H449" s="19" t="str">
        <f t="shared" si="46"/>
        <v>3-2</v>
      </c>
      <c r="I449" s="19" t="str">
        <f t="shared" si="47"/>
        <v>3-2</v>
      </c>
      <c r="J449" s="19" t="str">
        <f t="shared" si="48"/>
        <v>3-2</v>
      </c>
      <c r="K449" s="20" t="str">
        <f t="shared" si="49"/>
        <v>3-2</v>
      </c>
      <c r="L449" s="21" t="str">
        <f t="shared" si="50"/>
        <v>3-2</v>
      </c>
    </row>
    <row r="450" spans="1:12" ht="15.95" customHeight="1" x14ac:dyDescent="0.25">
      <c r="A450" s="22" t="s">
        <v>1892</v>
      </c>
      <c r="B450" s="22" t="s">
        <v>1893</v>
      </c>
      <c r="C450" s="22"/>
      <c r="D450" s="22"/>
      <c r="E450" s="22"/>
      <c r="F450" s="23" t="str">
        <f t="shared" si="44"/>
        <v>3</v>
      </c>
      <c r="G450" s="23" t="str">
        <f t="shared" si="45"/>
        <v>3-2</v>
      </c>
      <c r="H450" s="23" t="str">
        <f t="shared" si="46"/>
        <v>3-2-1</v>
      </c>
      <c r="I450" s="23" t="str">
        <f t="shared" si="47"/>
        <v>3-2-1</v>
      </c>
      <c r="J450" s="23" t="str">
        <f t="shared" si="48"/>
        <v>3-2-1</v>
      </c>
      <c r="K450" s="24" t="str">
        <f t="shared" si="49"/>
        <v>3-2-1</v>
      </c>
      <c r="L450" s="25" t="str">
        <f t="shared" si="50"/>
        <v>3-2-1</v>
      </c>
    </row>
    <row r="451" spans="1:12" x14ac:dyDescent="0.25">
      <c r="A451" s="26" t="s">
        <v>1894</v>
      </c>
      <c r="B451" s="26" t="s">
        <v>1895</v>
      </c>
      <c r="C451" s="26"/>
      <c r="D451" s="26"/>
      <c r="E451" s="26"/>
      <c r="F451" s="27" t="str">
        <f t="shared" ref="F451:F479" si="52">LEFT(A451,1)</f>
        <v>3</v>
      </c>
      <c r="G451" s="27" t="str">
        <f t="shared" ref="G451:G479" si="53">LEFT(A451,3)</f>
        <v>3-2</v>
      </c>
      <c r="H451" s="27" t="str">
        <f t="shared" ref="H451:H479" si="54">LEFT(A451,5)</f>
        <v>3-2-2</v>
      </c>
      <c r="I451" s="27" t="str">
        <f t="shared" ref="I451:I479" si="55">LEFT(A451,7)</f>
        <v>3-2-201</v>
      </c>
      <c r="J451" s="27" t="str">
        <f t="shared" ref="J451:J479" si="56">LEFT(A451,9)</f>
        <v>3-2-201</v>
      </c>
      <c r="K451" s="28" t="str">
        <f t="shared" ref="K451:K479" si="57">LEFT(A451,11)</f>
        <v>3-2-201</v>
      </c>
      <c r="L451" s="29" t="str">
        <f t="shared" si="50"/>
        <v>3-2-201</v>
      </c>
    </row>
    <row r="452" spans="1:12" x14ac:dyDescent="0.25">
      <c r="A452" s="30" t="s">
        <v>1117</v>
      </c>
      <c r="B452" s="30" t="s">
        <v>777</v>
      </c>
      <c r="C452" s="30" t="s">
        <v>1274</v>
      </c>
      <c r="D452" s="30"/>
      <c r="E452" s="30" t="s">
        <v>1241</v>
      </c>
      <c r="F452" s="31" t="str">
        <f t="shared" si="52"/>
        <v>3</v>
      </c>
      <c r="G452" s="31" t="str">
        <f t="shared" si="53"/>
        <v>3-2</v>
      </c>
      <c r="H452" s="31" t="str">
        <f t="shared" si="54"/>
        <v>3-2-2</v>
      </c>
      <c r="I452" s="31" t="str">
        <f t="shared" si="55"/>
        <v>3-2-201</v>
      </c>
      <c r="J452" s="31" t="str">
        <f t="shared" si="56"/>
        <v>3-2-20101</v>
      </c>
      <c r="K452" s="32" t="str">
        <f t="shared" si="57"/>
        <v>3-2-20101</v>
      </c>
      <c r="L452" s="33" t="str">
        <f t="shared" si="50"/>
        <v>3-2-20101</v>
      </c>
    </row>
    <row r="453" spans="1:12" x14ac:dyDescent="0.25">
      <c r="A453" s="30" t="s">
        <v>1896</v>
      </c>
      <c r="B453" s="30" t="s">
        <v>778</v>
      </c>
      <c r="C453" s="30" t="s">
        <v>1274</v>
      </c>
      <c r="D453" s="30"/>
      <c r="E453" s="30" t="s">
        <v>1241</v>
      </c>
      <c r="F453" s="31" t="str">
        <f t="shared" si="52"/>
        <v>3</v>
      </c>
      <c r="G453" s="31" t="str">
        <f t="shared" si="53"/>
        <v>3-2</v>
      </c>
      <c r="H453" s="31" t="str">
        <f t="shared" si="54"/>
        <v>3-2-2</v>
      </c>
      <c r="I453" s="31" t="str">
        <f t="shared" si="55"/>
        <v>3-2-201</v>
      </c>
      <c r="J453" s="31" t="str">
        <f t="shared" si="56"/>
        <v>3-2-20102</v>
      </c>
      <c r="K453" s="32" t="str">
        <f t="shared" si="57"/>
        <v>3-2-20102</v>
      </c>
      <c r="L453" s="33" t="str">
        <f t="shared" si="50"/>
        <v>3-2-20102</v>
      </c>
    </row>
    <row r="454" spans="1:12" x14ac:dyDescent="0.25">
      <c r="A454" s="30" t="s">
        <v>1897</v>
      </c>
      <c r="B454" s="30" t="s">
        <v>785</v>
      </c>
      <c r="C454" s="30" t="s">
        <v>1274</v>
      </c>
      <c r="D454" s="30"/>
      <c r="E454" s="30" t="s">
        <v>1241</v>
      </c>
      <c r="F454" s="31" t="str">
        <f t="shared" si="52"/>
        <v>3</v>
      </c>
      <c r="G454" s="31" t="str">
        <f t="shared" si="53"/>
        <v>3-2</v>
      </c>
      <c r="H454" s="31" t="str">
        <f t="shared" si="54"/>
        <v>3-2-2</v>
      </c>
      <c r="I454" s="31" t="str">
        <f t="shared" si="55"/>
        <v>3-2-201</v>
      </c>
      <c r="J454" s="31" t="str">
        <f t="shared" si="56"/>
        <v>3-2-20103</v>
      </c>
      <c r="K454" s="32" t="str">
        <f t="shared" si="57"/>
        <v>3-2-20103</v>
      </c>
      <c r="L454" s="33" t="str">
        <f t="shared" si="50"/>
        <v>3-2-20103</v>
      </c>
    </row>
    <row r="455" spans="1:12" x14ac:dyDescent="0.25">
      <c r="A455" s="30" t="s">
        <v>1898</v>
      </c>
      <c r="B455" s="30" t="s">
        <v>1899</v>
      </c>
      <c r="C455" s="30" t="s">
        <v>1274</v>
      </c>
      <c r="D455" s="30"/>
      <c r="E455" s="30" t="s">
        <v>1241</v>
      </c>
      <c r="F455" s="31" t="str">
        <f t="shared" si="52"/>
        <v>3</v>
      </c>
      <c r="G455" s="31" t="str">
        <f t="shared" si="53"/>
        <v>3-2</v>
      </c>
      <c r="H455" s="31" t="str">
        <f t="shared" si="54"/>
        <v>3-2-2</v>
      </c>
      <c r="I455" s="31" t="str">
        <f t="shared" si="55"/>
        <v>3-2-201</v>
      </c>
      <c r="J455" s="31" t="str">
        <f t="shared" si="56"/>
        <v>3-2-20104</v>
      </c>
      <c r="K455" s="32" t="str">
        <f t="shared" si="57"/>
        <v>3-2-20104</v>
      </c>
      <c r="L455" s="33" t="str">
        <f t="shared" si="50"/>
        <v>3-2-20104</v>
      </c>
    </row>
    <row r="456" spans="1:12" x14ac:dyDescent="0.25">
      <c r="A456" s="30" t="s">
        <v>1900</v>
      </c>
      <c r="B456" s="30" t="s">
        <v>1901</v>
      </c>
      <c r="C456" s="30" t="s">
        <v>1274</v>
      </c>
      <c r="D456" s="30"/>
      <c r="E456" s="30" t="s">
        <v>1241</v>
      </c>
      <c r="F456" s="31" t="str">
        <f t="shared" si="52"/>
        <v>3</v>
      </c>
      <c r="G456" s="31" t="str">
        <f t="shared" si="53"/>
        <v>3-2</v>
      </c>
      <c r="H456" s="31" t="str">
        <f t="shared" si="54"/>
        <v>3-2-2</v>
      </c>
      <c r="I456" s="31" t="str">
        <f t="shared" si="55"/>
        <v>3-2-201</v>
      </c>
      <c r="J456" s="31" t="str">
        <f t="shared" si="56"/>
        <v>3-2-20105</v>
      </c>
      <c r="K456" s="32" t="str">
        <f t="shared" si="57"/>
        <v>3-2-20105</v>
      </c>
      <c r="L456" s="33" t="str">
        <f t="shared" si="50"/>
        <v>3-2-20105</v>
      </c>
    </row>
    <row r="457" spans="1:12" x14ac:dyDescent="0.25">
      <c r="A457" s="26" t="s">
        <v>1902</v>
      </c>
      <c r="B457" s="26" t="s">
        <v>1903</v>
      </c>
      <c r="C457" s="26"/>
      <c r="D457" s="26"/>
      <c r="E457" s="26"/>
      <c r="F457" s="27" t="str">
        <f t="shared" si="52"/>
        <v>3</v>
      </c>
      <c r="G457" s="27" t="str">
        <f t="shared" si="53"/>
        <v>3-2</v>
      </c>
      <c r="H457" s="27" t="str">
        <f t="shared" si="54"/>
        <v>3-2-2</v>
      </c>
      <c r="I457" s="27" t="str">
        <f t="shared" si="55"/>
        <v>3-2-202</v>
      </c>
      <c r="J457" s="27" t="str">
        <f t="shared" si="56"/>
        <v>3-2-202</v>
      </c>
      <c r="K457" s="28" t="str">
        <f t="shared" si="57"/>
        <v>3-2-202</v>
      </c>
      <c r="L457" s="29" t="str">
        <f t="shared" si="50"/>
        <v>3-2-202</v>
      </c>
    </row>
    <row r="458" spans="1:12" x14ac:dyDescent="0.25">
      <c r="A458" s="30" t="s">
        <v>1904</v>
      </c>
      <c r="B458" s="30" t="s">
        <v>758</v>
      </c>
      <c r="C458" s="30" t="s">
        <v>1274</v>
      </c>
      <c r="D458" s="30"/>
      <c r="E458" s="30" t="s">
        <v>1241</v>
      </c>
      <c r="F458" s="31" t="str">
        <f t="shared" si="52"/>
        <v>3</v>
      </c>
      <c r="G458" s="31" t="str">
        <f t="shared" si="53"/>
        <v>3-2</v>
      </c>
      <c r="H458" s="31" t="str">
        <f t="shared" si="54"/>
        <v>3-2-2</v>
      </c>
      <c r="I458" s="31" t="str">
        <f t="shared" si="55"/>
        <v>3-2-202</v>
      </c>
      <c r="J458" s="31" t="str">
        <f t="shared" si="56"/>
        <v>3-2-20201</v>
      </c>
      <c r="K458" s="32" t="str">
        <f t="shared" si="57"/>
        <v>3-2-20201</v>
      </c>
      <c r="L458" s="33" t="str">
        <f t="shared" si="50"/>
        <v>3-2-20201</v>
      </c>
    </row>
    <row r="459" spans="1:12" x14ac:dyDescent="0.25">
      <c r="A459" s="30" t="s">
        <v>1905</v>
      </c>
      <c r="B459" s="30" t="s">
        <v>1120</v>
      </c>
      <c r="C459" s="30" t="s">
        <v>1274</v>
      </c>
      <c r="D459" s="30"/>
      <c r="E459" s="30" t="s">
        <v>1241</v>
      </c>
      <c r="F459" s="31" t="str">
        <f t="shared" si="52"/>
        <v>3</v>
      </c>
      <c r="G459" s="31" t="str">
        <f t="shared" si="53"/>
        <v>3-2</v>
      </c>
      <c r="H459" s="31" t="str">
        <f t="shared" si="54"/>
        <v>3-2-2</v>
      </c>
      <c r="I459" s="31" t="str">
        <f t="shared" si="55"/>
        <v>3-2-202</v>
      </c>
      <c r="J459" s="31" t="str">
        <f t="shared" si="56"/>
        <v>3-2-20202</v>
      </c>
      <c r="K459" s="32" t="str">
        <f t="shared" si="57"/>
        <v>3-2-20202</v>
      </c>
      <c r="L459" s="33" t="str">
        <f t="shared" si="50"/>
        <v>3-2-20202</v>
      </c>
    </row>
    <row r="460" spans="1:12" x14ac:dyDescent="0.25">
      <c r="A460" s="30" t="s">
        <v>1906</v>
      </c>
      <c r="B460" s="30" t="s">
        <v>761</v>
      </c>
      <c r="C460" s="30" t="s">
        <v>1274</v>
      </c>
      <c r="D460" s="30"/>
      <c r="E460" s="30" t="s">
        <v>1241</v>
      </c>
      <c r="F460" s="31" t="str">
        <f t="shared" si="52"/>
        <v>3</v>
      </c>
      <c r="G460" s="31" t="str">
        <f t="shared" si="53"/>
        <v>3-2</v>
      </c>
      <c r="H460" s="31" t="str">
        <f t="shared" si="54"/>
        <v>3-2-2</v>
      </c>
      <c r="I460" s="31" t="str">
        <f t="shared" si="55"/>
        <v>3-2-202</v>
      </c>
      <c r="J460" s="31" t="str">
        <f t="shared" si="56"/>
        <v>3-2-20203</v>
      </c>
      <c r="K460" s="32" t="str">
        <f t="shared" si="57"/>
        <v>3-2-20203</v>
      </c>
      <c r="L460" s="33" t="str">
        <f t="shared" si="50"/>
        <v>3-2-20203</v>
      </c>
    </row>
    <row r="461" spans="1:12" x14ac:dyDescent="0.25">
      <c r="A461" s="30" t="s">
        <v>1907</v>
      </c>
      <c r="B461" s="30" t="s">
        <v>1908</v>
      </c>
      <c r="C461" s="30" t="s">
        <v>1274</v>
      </c>
      <c r="D461" s="30"/>
      <c r="E461" s="30" t="s">
        <v>1241</v>
      </c>
      <c r="F461" s="31" t="str">
        <f t="shared" si="52"/>
        <v>3</v>
      </c>
      <c r="G461" s="31" t="str">
        <f t="shared" si="53"/>
        <v>3-2</v>
      </c>
      <c r="H461" s="31" t="str">
        <f t="shared" si="54"/>
        <v>3-2-2</v>
      </c>
      <c r="I461" s="31" t="str">
        <f t="shared" si="55"/>
        <v>3-2-202</v>
      </c>
      <c r="J461" s="31" t="str">
        <f t="shared" si="56"/>
        <v>3-2-20204</v>
      </c>
      <c r="K461" s="32" t="str">
        <f t="shared" si="57"/>
        <v>3-2-20204</v>
      </c>
      <c r="L461" s="33" t="str">
        <f t="shared" si="50"/>
        <v>3-2-20204</v>
      </c>
    </row>
    <row r="462" spans="1:12" x14ac:dyDescent="0.25">
      <c r="A462" s="30" t="s">
        <v>1909</v>
      </c>
      <c r="B462" s="30" t="s">
        <v>1910</v>
      </c>
      <c r="C462" s="30" t="s">
        <v>1274</v>
      </c>
      <c r="D462" s="30"/>
      <c r="E462" s="30" t="s">
        <v>1241</v>
      </c>
      <c r="F462" s="31" t="str">
        <f t="shared" si="52"/>
        <v>3</v>
      </c>
      <c r="G462" s="31" t="str">
        <f t="shared" si="53"/>
        <v>3-2</v>
      </c>
      <c r="H462" s="31" t="str">
        <f t="shared" si="54"/>
        <v>3-2-2</v>
      </c>
      <c r="I462" s="31" t="str">
        <f t="shared" si="55"/>
        <v>3-2-202</v>
      </c>
      <c r="J462" s="31" t="str">
        <f t="shared" si="56"/>
        <v>3-2-20205</v>
      </c>
      <c r="K462" s="32" t="str">
        <f t="shared" si="57"/>
        <v>3-2-20205</v>
      </c>
      <c r="L462" s="33" t="str">
        <f t="shared" si="50"/>
        <v>3-2-20205</v>
      </c>
    </row>
    <row r="463" spans="1:12" x14ac:dyDescent="0.25">
      <c r="A463" s="30" t="s">
        <v>1911</v>
      </c>
      <c r="B463" s="30" t="s">
        <v>759</v>
      </c>
      <c r="C463" s="30" t="s">
        <v>1274</v>
      </c>
      <c r="D463" s="30"/>
      <c r="E463" s="30" t="s">
        <v>1241</v>
      </c>
      <c r="F463" s="31" t="str">
        <f t="shared" si="52"/>
        <v>3</v>
      </c>
      <c r="G463" s="31" t="str">
        <f t="shared" si="53"/>
        <v>3-2</v>
      </c>
      <c r="H463" s="31" t="str">
        <f t="shared" si="54"/>
        <v>3-2-2</v>
      </c>
      <c r="I463" s="31" t="str">
        <f t="shared" si="55"/>
        <v>3-2-202</v>
      </c>
      <c r="J463" s="31" t="str">
        <f t="shared" si="56"/>
        <v>3-2-20206</v>
      </c>
      <c r="K463" s="32" t="str">
        <f t="shared" si="57"/>
        <v>3-2-20206</v>
      </c>
      <c r="L463" s="33" t="str">
        <f t="shared" si="50"/>
        <v>3-2-20206</v>
      </c>
    </row>
    <row r="464" spans="1:12" x14ac:dyDescent="0.25">
      <c r="A464" s="30" t="s">
        <v>1912</v>
      </c>
      <c r="B464" s="30" t="s">
        <v>1913</v>
      </c>
      <c r="C464" s="30" t="s">
        <v>1274</v>
      </c>
      <c r="D464" s="30"/>
      <c r="E464" s="30" t="s">
        <v>1241</v>
      </c>
      <c r="F464" s="31" t="str">
        <f t="shared" si="52"/>
        <v>3</v>
      </c>
      <c r="G464" s="31" t="str">
        <f t="shared" si="53"/>
        <v>3-2</v>
      </c>
      <c r="H464" s="31" t="str">
        <f t="shared" si="54"/>
        <v>3-2-2</v>
      </c>
      <c r="I464" s="31" t="str">
        <f t="shared" si="55"/>
        <v>3-2-202</v>
      </c>
      <c r="J464" s="31" t="str">
        <f t="shared" si="56"/>
        <v>3-2-20207</v>
      </c>
      <c r="K464" s="32" t="str">
        <f t="shared" si="57"/>
        <v>3-2-20207</v>
      </c>
      <c r="L464" s="33" t="str">
        <f t="shared" si="50"/>
        <v>3-2-20207</v>
      </c>
    </row>
    <row r="465" spans="1:12" x14ac:dyDescent="0.25">
      <c r="A465" s="30" t="s">
        <v>1914</v>
      </c>
      <c r="B465" s="30" t="s">
        <v>1915</v>
      </c>
      <c r="C465" s="30" t="s">
        <v>1274</v>
      </c>
      <c r="D465" s="30"/>
      <c r="E465" s="30" t="s">
        <v>1241</v>
      </c>
      <c r="F465" s="31" t="str">
        <f t="shared" si="52"/>
        <v>3</v>
      </c>
      <c r="G465" s="31" t="str">
        <f t="shared" si="53"/>
        <v>3-2</v>
      </c>
      <c r="H465" s="31" t="str">
        <f t="shared" si="54"/>
        <v>3-2-2</v>
      </c>
      <c r="I465" s="31" t="str">
        <f t="shared" si="55"/>
        <v>3-2-202</v>
      </c>
      <c r="J465" s="31" t="str">
        <f t="shared" si="56"/>
        <v>3-2-20208</v>
      </c>
      <c r="K465" s="32" t="str">
        <f t="shared" si="57"/>
        <v>3-2-20208</v>
      </c>
      <c r="L465" s="33" t="str">
        <f t="shared" si="50"/>
        <v>3-2-20208</v>
      </c>
    </row>
    <row r="466" spans="1:12" x14ac:dyDescent="0.25">
      <c r="A466" s="26" t="s">
        <v>1916</v>
      </c>
      <c r="B466" s="26" t="s">
        <v>1917</v>
      </c>
      <c r="C466" s="26"/>
      <c r="D466" s="26"/>
      <c r="E466" s="26"/>
      <c r="F466" s="27" t="str">
        <f t="shared" si="52"/>
        <v>3</v>
      </c>
      <c r="G466" s="27" t="str">
        <f t="shared" si="53"/>
        <v>3-2</v>
      </c>
      <c r="H466" s="27" t="str">
        <f t="shared" si="54"/>
        <v>3-2-2</v>
      </c>
      <c r="I466" s="27" t="str">
        <f t="shared" si="55"/>
        <v>3-2-203</v>
      </c>
      <c r="J466" s="27" t="str">
        <f t="shared" si="56"/>
        <v>3-2-203</v>
      </c>
      <c r="K466" s="28" t="str">
        <f t="shared" si="57"/>
        <v>3-2-203</v>
      </c>
      <c r="L466" s="29" t="str">
        <f t="shared" si="50"/>
        <v>3-2-203</v>
      </c>
    </row>
    <row r="467" spans="1:12" x14ac:dyDescent="0.25">
      <c r="A467" s="30" t="s">
        <v>1918</v>
      </c>
      <c r="B467" s="30" t="s">
        <v>1919</v>
      </c>
      <c r="C467" s="30" t="s">
        <v>1274</v>
      </c>
      <c r="D467" s="30"/>
      <c r="E467" s="30" t="s">
        <v>1241</v>
      </c>
      <c r="F467" s="31" t="str">
        <f t="shared" si="52"/>
        <v>3</v>
      </c>
      <c r="G467" s="31" t="str">
        <f t="shared" si="53"/>
        <v>3-2</v>
      </c>
      <c r="H467" s="31" t="str">
        <f t="shared" si="54"/>
        <v>3-2-2</v>
      </c>
      <c r="I467" s="31" t="str">
        <f t="shared" si="55"/>
        <v>3-2-203</v>
      </c>
      <c r="J467" s="31" t="str">
        <f t="shared" si="56"/>
        <v>3-2-20301</v>
      </c>
      <c r="K467" s="32" t="str">
        <f t="shared" si="57"/>
        <v>3-2-20301</v>
      </c>
      <c r="L467" s="33" t="str">
        <f t="shared" si="50"/>
        <v>3-2-20301</v>
      </c>
    </row>
    <row r="468" spans="1:12" x14ac:dyDescent="0.25">
      <c r="A468" s="30" t="s">
        <v>1920</v>
      </c>
      <c r="B468" s="30" t="s">
        <v>1921</v>
      </c>
      <c r="C468" s="30" t="s">
        <v>1274</v>
      </c>
      <c r="D468" s="30"/>
      <c r="E468" s="30" t="s">
        <v>1241</v>
      </c>
      <c r="F468" s="31" t="str">
        <f t="shared" si="52"/>
        <v>3</v>
      </c>
      <c r="G468" s="31" t="str">
        <f t="shared" si="53"/>
        <v>3-2</v>
      </c>
      <c r="H468" s="31" t="str">
        <f t="shared" si="54"/>
        <v>3-2-2</v>
      </c>
      <c r="I468" s="31" t="str">
        <f t="shared" si="55"/>
        <v>3-2-203</v>
      </c>
      <c r="J468" s="31" t="str">
        <f t="shared" si="56"/>
        <v>3-2-20302</v>
      </c>
      <c r="K468" s="32" t="str">
        <f t="shared" si="57"/>
        <v>3-2-20302</v>
      </c>
      <c r="L468" s="33" t="str">
        <f t="shared" si="50"/>
        <v>3-2-20302</v>
      </c>
    </row>
    <row r="469" spans="1:12" x14ac:dyDescent="0.25">
      <c r="A469" s="26" t="s">
        <v>1922</v>
      </c>
      <c r="B469" s="26" t="s">
        <v>780</v>
      </c>
      <c r="C469" s="26"/>
      <c r="D469" s="26"/>
      <c r="E469" s="26"/>
      <c r="F469" s="27" t="str">
        <f t="shared" si="52"/>
        <v>3</v>
      </c>
      <c r="G469" s="27" t="str">
        <f t="shared" si="53"/>
        <v>3-2</v>
      </c>
      <c r="H469" s="27" t="str">
        <f t="shared" si="54"/>
        <v>3-2-2</v>
      </c>
      <c r="I469" s="27" t="str">
        <f t="shared" si="55"/>
        <v>3-2-204</v>
      </c>
      <c r="J469" s="27" t="str">
        <f t="shared" si="56"/>
        <v>3-2-204</v>
      </c>
      <c r="K469" s="28" t="str">
        <f t="shared" si="57"/>
        <v>3-2-204</v>
      </c>
      <c r="L469" s="29" t="str">
        <f t="shared" si="50"/>
        <v>3-2-204</v>
      </c>
    </row>
    <row r="470" spans="1:12" x14ac:dyDescent="0.25">
      <c r="A470" s="30" t="s">
        <v>1923</v>
      </c>
      <c r="B470" s="30" t="s">
        <v>1924</v>
      </c>
      <c r="C470" s="30" t="s">
        <v>1274</v>
      </c>
      <c r="D470" s="30"/>
      <c r="E470" s="30" t="s">
        <v>1241</v>
      </c>
      <c r="F470" s="31" t="str">
        <f t="shared" si="52"/>
        <v>3</v>
      </c>
      <c r="G470" s="31" t="str">
        <f t="shared" si="53"/>
        <v>3-2</v>
      </c>
      <c r="H470" s="31" t="str">
        <f t="shared" si="54"/>
        <v>3-2-2</v>
      </c>
      <c r="I470" s="31" t="str">
        <f t="shared" si="55"/>
        <v>3-2-204</v>
      </c>
      <c r="J470" s="31" t="str">
        <f t="shared" si="56"/>
        <v>3-2-20401</v>
      </c>
      <c r="K470" s="32" t="str">
        <f t="shared" si="57"/>
        <v>3-2-20401</v>
      </c>
      <c r="L470" s="33" t="str">
        <f t="shared" ref="L470:L479" si="58">IF(D470="Накладные",I470,J470)</f>
        <v>3-2-20401</v>
      </c>
    </row>
    <row r="471" spans="1:12" x14ac:dyDescent="0.25">
      <c r="A471" s="30" t="s">
        <v>1925</v>
      </c>
      <c r="B471" s="30" t="s">
        <v>1926</v>
      </c>
      <c r="C471" s="30" t="s">
        <v>1274</v>
      </c>
      <c r="D471" s="30"/>
      <c r="E471" s="30" t="s">
        <v>1241</v>
      </c>
      <c r="F471" s="31" t="str">
        <f t="shared" si="52"/>
        <v>3</v>
      </c>
      <c r="G471" s="31" t="str">
        <f t="shared" si="53"/>
        <v>3-2</v>
      </c>
      <c r="H471" s="31" t="str">
        <f t="shared" si="54"/>
        <v>3-2-2</v>
      </c>
      <c r="I471" s="31" t="str">
        <f t="shared" si="55"/>
        <v>3-2-204</v>
      </c>
      <c r="J471" s="31" t="str">
        <f t="shared" si="56"/>
        <v>3-2-20403</v>
      </c>
      <c r="K471" s="32" t="str">
        <f t="shared" si="57"/>
        <v>3-2-20403</v>
      </c>
      <c r="L471" s="33" t="str">
        <f t="shared" si="58"/>
        <v>3-2-20403</v>
      </c>
    </row>
    <row r="472" spans="1:12" x14ac:dyDescent="0.25">
      <c r="A472" s="26" t="s">
        <v>1927</v>
      </c>
      <c r="B472" s="26" t="s">
        <v>781</v>
      </c>
      <c r="C472" s="26"/>
      <c r="D472" s="26"/>
      <c r="E472" s="26"/>
      <c r="F472" s="27" t="str">
        <f t="shared" si="52"/>
        <v>3</v>
      </c>
      <c r="G472" s="27" t="str">
        <f t="shared" si="53"/>
        <v>3-2</v>
      </c>
      <c r="H472" s="27" t="str">
        <f t="shared" si="54"/>
        <v>3-2-2</v>
      </c>
      <c r="I472" s="27" t="str">
        <f t="shared" si="55"/>
        <v>3-2-205</v>
      </c>
      <c r="J472" s="27" t="str">
        <f t="shared" si="56"/>
        <v>3-2-205</v>
      </c>
      <c r="K472" s="28" t="str">
        <f t="shared" si="57"/>
        <v>3-2-205</v>
      </c>
      <c r="L472" s="29" t="str">
        <f t="shared" si="58"/>
        <v>3-2-205</v>
      </c>
    </row>
    <row r="473" spans="1:12" x14ac:dyDescent="0.25">
      <c r="A473" s="30" t="s">
        <v>948</v>
      </c>
      <c r="B473" s="30" t="s">
        <v>949</v>
      </c>
      <c r="C473" s="30" t="s">
        <v>1274</v>
      </c>
      <c r="D473" s="30"/>
      <c r="E473" s="30" t="s">
        <v>1241</v>
      </c>
      <c r="F473" s="31" t="str">
        <f t="shared" si="52"/>
        <v>3</v>
      </c>
      <c r="G473" s="31" t="str">
        <f t="shared" si="53"/>
        <v>3-2</v>
      </c>
      <c r="H473" s="31" t="str">
        <f t="shared" si="54"/>
        <v>3-2-2</v>
      </c>
      <c r="I473" s="31" t="str">
        <f t="shared" si="55"/>
        <v>3-2-205</v>
      </c>
      <c r="J473" s="31" t="str">
        <f t="shared" si="56"/>
        <v>3-2-20501</v>
      </c>
      <c r="K473" s="32" t="str">
        <f t="shared" si="57"/>
        <v>3-2-20501</v>
      </c>
      <c r="L473" s="33" t="str">
        <f t="shared" si="58"/>
        <v>3-2-20501</v>
      </c>
    </row>
    <row r="474" spans="1:12" x14ac:dyDescent="0.25">
      <c r="A474" s="30" t="s">
        <v>1928</v>
      </c>
      <c r="B474" s="30" t="s">
        <v>1929</v>
      </c>
      <c r="C474" s="30" t="s">
        <v>1274</v>
      </c>
      <c r="D474" s="30"/>
      <c r="E474" s="30" t="s">
        <v>1241</v>
      </c>
      <c r="F474" s="31" t="str">
        <f t="shared" si="52"/>
        <v>3</v>
      </c>
      <c r="G474" s="31" t="str">
        <f t="shared" si="53"/>
        <v>3-2</v>
      </c>
      <c r="H474" s="31" t="str">
        <f t="shared" si="54"/>
        <v>3-2-2</v>
      </c>
      <c r="I474" s="31" t="str">
        <f t="shared" si="55"/>
        <v>3-2-205</v>
      </c>
      <c r="J474" s="31" t="str">
        <f t="shared" si="56"/>
        <v>3-2-20502</v>
      </c>
      <c r="K474" s="32" t="str">
        <f t="shared" si="57"/>
        <v>3-2-20502</v>
      </c>
      <c r="L474" s="33" t="str">
        <f t="shared" si="58"/>
        <v>3-2-20502</v>
      </c>
    </row>
    <row r="475" spans="1:12" x14ac:dyDescent="0.25">
      <c r="A475" s="26" t="s">
        <v>1930</v>
      </c>
      <c r="B475" s="26" t="s">
        <v>782</v>
      </c>
      <c r="C475" s="26"/>
      <c r="D475" s="26"/>
      <c r="E475" s="26"/>
      <c r="F475" s="27" t="str">
        <f t="shared" si="52"/>
        <v>3</v>
      </c>
      <c r="G475" s="27" t="str">
        <f t="shared" si="53"/>
        <v>3-2</v>
      </c>
      <c r="H475" s="27" t="str">
        <f t="shared" si="54"/>
        <v>3-2-2</v>
      </c>
      <c r="I475" s="27" t="str">
        <f t="shared" si="55"/>
        <v>3-2-206</v>
      </c>
      <c r="J475" s="27" t="str">
        <f t="shared" si="56"/>
        <v>3-2-206</v>
      </c>
      <c r="K475" s="28" t="str">
        <f t="shared" si="57"/>
        <v>3-2-206</v>
      </c>
      <c r="L475" s="29" t="str">
        <f t="shared" si="58"/>
        <v>3-2-206</v>
      </c>
    </row>
    <row r="476" spans="1:12" x14ac:dyDescent="0.25">
      <c r="A476" s="30" t="s">
        <v>1931</v>
      </c>
      <c r="B476" s="30" t="s">
        <v>779</v>
      </c>
      <c r="C476" s="30" t="s">
        <v>1274</v>
      </c>
      <c r="D476" s="30"/>
      <c r="E476" s="30" t="s">
        <v>1241</v>
      </c>
      <c r="F476" s="31" t="str">
        <f t="shared" si="52"/>
        <v>3</v>
      </c>
      <c r="G476" s="31" t="str">
        <f t="shared" si="53"/>
        <v>3-2</v>
      </c>
      <c r="H476" s="31" t="str">
        <f t="shared" si="54"/>
        <v>3-2-2</v>
      </c>
      <c r="I476" s="31" t="str">
        <f t="shared" si="55"/>
        <v>3-2-206</v>
      </c>
      <c r="J476" s="31" t="str">
        <f t="shared" si="56"/>
        <v>3-2-20602</v>
      </c>
      <c r="K476" s="32" t="str">
        <f t="shared" si="57"/>
        <v>3-2-20602</v>
      </c>
      <c r="L476" s="33" t="str">
        <f t="shared" si="58"/>
        <v>3-2-20602</v>
      </c>
    </row>
    <row r="477" spans="1:12" x14ac:dyDescent="0.25">
      <c r="A477" s="14" t="s">
        <v>1932</v>
      </c>
      <c r="B477" s="14" t="s">
        <v>1933</v>
      </c>
      <c r="C477" s="14"/>
      <c r="D477" s="14"/>
      <c r="E477" s="14"/>
      <c r="F477" s="15" t="str">
        <f t="shared" si="52"/>
        <v>4</v>
      </c>
      <c r="G477" s="15" t="str">
        <f t="shared" si="53"/>
        <v>4</v>
      </c>
      <c r="H477" s="15" t="str">
        <f t="shared" si="54"/>
        <v>4</v>
      </c>
      <c r="I477" s="15" t="str">
        <f t="shared" si="55"/>
        <v>4</v>
      </c>
      <c r="J477" s="15" t="str">
        <f t="shared" si="56"/>
        <v>4</v>
      </c>
      <c r="K477" s="16" t="str">
        <f t="shared" si="57"/>
        <v>4</v>
      </c>
      <c r="L477" s="17" t="str">
        <f t="shared" si="58"/>
        <v>4</v>
      </c>
    </row>
    <row r="478" spans="1:12" x14ac:dyDescent="0.25">
      <c r="A478" s="30" t="s">
        <v>1934</v>
      </c>
      <c r="B478" s="30" t="s">
        <v>1935</v>
      </c>
      <c r="C478" s="30" t="s">
        <v>1274</v>
      </c>
      <c r="D478" s="30"/>
      <c r="E478" s="30" t="s">
        <v>1275</v>
      </c>
      <c r="F478" s="31" t="str">
        <f t="shared" si="52"/>
        <v>4</v>
      </c>
      <c r="G478" s="31" t="str">
        <f t="shared" si="53"/>
        <v>4-1</v>
      </c>
      <c r="H478" s="31" t="str">
        <f t="shared" si="54"/>
        <v>4-1-0</v>
      </c>
      <c r="I478" s="31" t="str">
        <f t="shared" si="55"/>
        <v>4-1-000</v>
      </c>
      <c r="J478" s="31" t="str">
        <f t="shared" si="56"/>
        <v>4-1-00001</v>
      </c>
      <c r="K478" s="32" t="str">
        <f t="shared" si="57"/>
        <v>4-1-00001</v>
      </c>
      <c r="L478" s="33" t="str">
        <f t="shared" si="58"/>
        <v>4-1-00001</v>
      </c>
    </row>
    <row r="479" spans="1:12" x14ac:dyDescent="0.25">
      <c r="A479" s="30" t="s">
        <v>1936</v>
      </c>
      <c r="B479" s="30" t="s">
        <v>1937</v>
      </c>
      <c r="C479" s="30" t="s">
        <v>1274</v>
      </c>
      <c r="D479" s="30"/>
      <c r="E479" s="30" t="s">
        <v>1275</v>
      </c>
      <c r="F479" s="31" t="str">
        <f t="shared" si="52"/>
        <v>4</v>
      </c>
      <c r="G479" s="31" t="str">
        <f t="shared" si="53"/>
        <v>4-1</v>
      </c>
      <c r="H479" s="31" t="str">
        <f t="shared" si="54"/>
        <v>4-1-0</v>
      </c>
      <c r="I479" s="31" t="str">
        <f t="shared" si="55"/>
        <v>4-1-000</v>
      </c>
      <c r="J479" s="31" t="str">
        <f t="shared" si="56"/>
        <v>4-1-00002</v>
      </c>
      <c r="K479" s="32" t="str">
        <f t="shared" si="57"/>
        <v>4-1-00002</v>
      </c>
      <c r="L479" s="36" t="str">
        <f t="shared" si="58"/>
        <v>4-1-00002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DO111"/>
  <sheetViews>
    <sheetView showGridLines="0" workbookViewId="0"/>
  </sheetViews>
  <sheetFormatPr defaultColWidth="9.140625" defaultRowHeight="12.75" x14ac:dyDescent="0.2"/>
  <cols>
    <col min="1" max="2" width="9.140625" style="46"/>
    <col min="3" max="3" width="65.5703125" style="46" customWidth="1"/>
    <col min="4" max="4" width="13.42578125" style="46" customWidth="1"/>
    <col min="5" max="5" width="9.140625" style="46"/>
    <col min="6" max="15" width="1.42578125" style="46" customWidth="1"/>
    <col min="16" max="18" width="14.5703125" style="46" customWidth="1"/>
    <col min="19" max="34" width="11.42578125" style="46" customWidth="1"/>
    <col min="35" max="35" width="12.5703125" style="46" customWidth="1"/>
    <col min="36" max="36" width="11.42578125" style="46" customWidth="1"/>
    <col min="37" max="37" width="13.140625" style="46" customWidth="1"/>
    <col min="38" max="51" width="11.42578125" style="46" customWidth="1"/>
    <col min="52" max="61" width="9.28515625" style="46" customWidth="1"/>
    <col min="62" max="62" width="17.42578125" style="46" customWidth="1"/>
    <col min="63" max="63" width="15.42578125" style="46" customWidth="1"/>
    <col min="64" max="64" width="9.28515625" style="46" customWidth="1"/>
    <col min="65" max="65" width="13.7109375" style="46" customWidth="1"/>
    <col min="66" max="66" width="13.85546875" style="46" customWidth="1"/>
    <col min="67" max="67" width="10.85546875" style="46" customWidth="1"/>
    <col min="68" max="79" width="9.28515625" style="46" customWidth="1"/>
    <col min="80" max="80" width="10.42578125" style="46" customWidth="1"/>
    <col min="81" max="115" width="9.28515625" style="46" customWidth="1"/>
    <col min="116" max="16384" width="9.140625" style="46"/>
  </cols>
  <sheetData>
    <row r="1" spans="2:119" x14ac:dyDescent="0.2">
      <c r="S1" s="46" t="str">
        <f>CONCATENATE(INT((MONTH(S3)+2)/3),"кв",RIGHT(YEAR(S3),2))</f>
        <v>3кв26</v>
      </c>
      <c r="T1" s="46" t="str">
        <f t="shared" ref="T1:CE1" si="0">CONCATENATE(INT((MONTH(T3)+2)/3),"кв",RIGHT(YEAR(T3),2))</f>
        <v>4кв26</v>
      </c>
      <c r="U1" s="46" t="str">
        <f t="shared" ref="U1:AW1" si="1">CONCATENATE(INT((MONTH(U3)+2)/3),"кв",RIGHT(YEAR(U3),2))</f>
        <v>4кв26</v>
      </c>
      <c r="V1" s="46" t="str">
        <f t="shared" si="1"/>
        <v>4кв26</v>
      </c>
      <c r="W1" s="46" t="str">
        <f t="shared" si="1"/>
        <v>1кв27</v>
      </c>
      <c r="X1" s="46" t="str">
        <f t="shared" si="1"/>
        <v>1кв27</v>
      </c>
      <c r="Y1" s="46" t="str">
        <f t="shared" si="1"/>
        <v>1кв27</v>
      </c>
      <c r="Z1" s="46" t="str">
        <f t="shared" si="1"/>
        <v>2кв27</v>
      </c>
      <c r="AA1" s="46" t="str">
        <f t="shared" si="1"/>
        <v>2кв27</v>
      </c>
      <c r="AB1" s="46" t="str">
        <f t="shared" si="1"/>
        <v>2кв27</v>
      </c>
      <c r="AC1" s="46" t="str">
        <f t="shared" si="1"/>
        <v>3кв27</v>
      </c>
      <c r="AD1" s="46" t="str">
        <f t="shared" si="1"/>
        <v>3кв27</v>
      </c>
      <c r="AE1" s="46" t="str">
        <f t="shared" si="1"/>
        <v>3кв27</v>
      </c>
      <c r="AF1" s="46" t="str">
        <f t="shared" si="1"/>
        <v>4кв27</v>
      </c>
      <c r="AG1" s="46" t="str">
        <f t="shared" si="1"/>
        <v>4кв27</v>
      </c>
      <c r="AH1" s="46" t="str">
        <f t="shared" si="1"/>
        <v>4кв27</v>
      </c>
      <c r="AI1" s="46" t="str">
        <f t="shared" si="1"/>
        <v>1кв28</v>
      </c>
      <c r="AJ1" s="46" t="str">
        <f t="shared" si="1"/>
        <v>1кв28</v>
      </c>
      <c r="AK1" s="46" t="str">
        <f t="shared" si="1"/>
        <v>1кв28</v>
      </c>
      <c r="AL1" s="46" t="str">
        <f t="shared" si="1"/>
        <v>2кв28</v>
      </c>
      <c r="AM1" s="46" t="str">
        <f t="shared" si="1"/>
        <v>2кв28</v>
      </c>
      <c r="AN1" s="46" t="str">
        <f t="shared" si="1"/>
        <v>2кв28</v>
      </c>
      <c r="AO1" s="46" t="str">
        <f t="shared" si="1"/>
        <v>3кв28</v>
      </c>
      <c r="AP1" s="46" t="str">
        <f t="shared" si="1"/>
        <v>3кв28</v>
      </c>
      <c r="AQ1" s="46" t="str">
        <f t="shared" si="1"/>
        <v>3кв28</v>
      </c>
      <c r="AR1" s="46" t="str">
        <f t="shared" si="1"/>
        <v>4кв28</v>
      </c>
      <c r="AS1" s="46" t="str">
        <f t="shared" si="1"/>
        <v>4кв28</v>
      </c>
      <c r="AT1" s="46" t="str">
        <f t="shared" si="1"/>
        <v>4кв28</v>
      </c>
      <c r="AU1" s="46" t="str">
        <f t="shared" si="1"/>
        <v>1кв29</v>
      </c>
      <c r="AV1" s="46" t="str">
        <f t="shared" si="1"/>
        <v>1кв29</v>
      </c>
      <c r="AW1" s="46" t="str">
        <f t="shared" si="1"/>
        <v>1кв29</v>
      </c>
      <c r="AX1" s="46" t="str">
        <f t="shared" si="0"/>
        <v>2кв29</v>
      </c>
      <c r="AY1" s="46" t="str">
        <f t="shared" si="0"/>
        <v>2кв29</v>
      </c>
      <c r="AZ1" s="46" t="str">
        <f t="shared" si="0"/>
        <v>2кв29</v>
      </c>
      <c r="BA1" s="46" t="str">
        <f t="shared" si="0"/>
        <v>3кв29</v>
      </c>
      <c r="BB1" s="46" t="str">
        <f t="shared" si="0"/>
        <v>3кв29</v>
      </c>
      <c r="BC1" s="46" t="str">
        <f t="shared" si="0"/>
        <v>3кв29</v>
      </c>
      <c r="BD1" s="46" t="str">
        <f t="shared" si="0"/>
        <v>4кв29</v>
      </c>
      <c r="BE1" s="46" t="str">
        <f t="shared" si="0"/>
        <v>4кв29</v>
      </c>
      <c r="BF1" s="46" t="str">
        <f t="shared" si="0"/>
        <v>4кв29</v>
      </c>
      <c r="BG1" s="46" t="str">
        <f t="shared" si="0"/>
        <v>1кв30</v>
      </c>
      <c r="BH1" s="46" t="str">
        <f t="shared" si="0"/>
        <v>1кв30</v>
      </c>
      <c r="BI1" s="46" t="str">
        <f t="shared" si="0"/>
        <v>1кв30</v>
      </c>
      <c r="BJ1" s="46" t="str">
        <f t="shared" si="0"/>
        <v>2кв30</v>
      </c>
      <c r="BK1" s="46" t="str">
        <f t="shared" si="0"/>
        <v>2кв30</v>
      </c>
      <c r="BL1" s="46" t="str">
        <f t="shared" si="0"/>
        <v>2кв30</v>
      </c>
      <c r="BM1" s="46" t="str">
        <f t="shared" si="0"/>
        <v>3кв30</v>
      </c>
      <c r="BN1" s="46" t="str">
        <f t="shared" si="0"/>
        <v>3кв30</v>
      </c>
      <c r="BO1" s="46" t="str">
        <f t="shared" si="0"/>
        <v>3кв30</v>
      </c>
      <c r="BP1" s="46" t="str">
        <f t="shared" si="0"/>
        <v>4кв30</v>
      </c>
      <c r="BQ1" s="46" t="str">
        <f t="shared" si="0"/>
        <v>4кв30</v>
      </c>
      <c r="BR1" s="46" t="str">
        <f t="shared" si="0"/>
        <v>4кв30</v>
      </c>
      <c r="BS1" s="46" t="str">
        <f t="shared" si="0"/>
        <v>1кв31</v>
      </c>
      <c r="BT1" s="46" t="str">
        <f t="shared" si="0"/>
        <v>1кв31</v>
      </c>
      <c r="BU1" s="46" t="str">
        <f t="shared" si="0"/>
        <v>1кв31</v>
      </c>
      <c r="BV1" s="46" t="str">
        <f t="shared" si="0"/>
        <v>2кв31</v>
      </c>
      <c r="BW1" s="46" t="str">
        <f t="shared" si="0"/>
        <v>2кв31</v>
      </c>
      <c r="BX1" s="46" t="str">
        <f t="shared" si="0"/>
        <v>2кв31</v>
      </c>
      <c r="BY1" s="46" t="str">
        <f t="shared" si="0"/>
        <v>3кв31</v>
      </c>
      <c r="BZ1" s="46" t="str">
        <f t="shared" si="0"/>
        <v>3кв31</v>
      </c>
      <c r="CA1" s="46" t="str">
        <f t="shared" si="0"/>
        <v>3кв31</v>
      </c>
      <c r="CB1" s="46" t="str">
        <f t="shared" si="0"/>
        <v>4кв31</v>
      </c>
      <c r="CC1" s="46" t="str">
        <f t="shared" si="0"/>
        <v>4кв31</v>
      </c>
      <c r="CD1" s="46" t="str">
        <f t="shared" si="0"/>
        <v>4кв31</v>
      </c>
      <c r="CE1" s="46" t="str">
        <f t="shared" si="0"/>
        <v>1кв32</v>
      </c>
      <c r="CF1" s="46" t="str">
        <f t="shared" ref="CF1:DK1" si="2">CONCATENATE(INT((MONTH(CF3)+2)/3),"кв",RIGHT(YEAR(CF3),2))</f>
        <v>1кв32</v>
      </c>
      <c r="CG1" s="46" t="str">
        <f t="shared" si="2"/>
        <v>1кв32</v>
      </c>
      <c r="CH1" s="46" t="str">
        <f t="shared" si="2"/>
        <v>2кв32</v>
      </c>
      <c r="CI1" s="46" t="str">
        <f t="shared" si="2"/>
        <v>2кв32</v>
      </c>
      <c r="CJ1" s="46" t="str">
        <f t="shared" si="2"/>
        <v>2кв32</v>
      </c>
      <c r="CK1" s="46" t="str">
        <f t="shared" si="2"/>
        <v>3кв32</v>
      </c>
      <c r="CL1" s="46" t="str">
        <f t="shared" si="2"/>
        <v>3кв32</v>
      </c>
      <c r="CM1" s="46" t="str">
        <f t="shared" si="2"/>
        <v>3кв32</v>
      </c>
      <c r="CN1" s="46" t="str">
        <f t="shared" si="2"/>
        <v>4кв32</v>
      </c>
      <c r="CO1" s="46" t="str">
        <f t="shared" si="2"/>
        <v>4кв32</v>
      </c>
      <c r="CP1" s="46" t="str">
        <f t="shared" si="2"/>
        <v>4кв32</v>
      </c>
      <c r="CQ1" s="46" t="str">
        <f t="shared" si="2"/>
        <v>1кв33</v>
      </c>
      <c r="CR1" s="46" t="str">
        <f t="shared" si="2"/>
        <v>1кв33</v>
      </c>
      <c r="CS1" s="46" t="str">
        <f t="shared" si="2"/>
        <v>1кв33</v>
      </c>
      <c r="CT1" s="46" t="str">
        <f t="shared" si="2"/>
        <v>2кв33</v>
      </c>
      <c r="CU1" s="46" t="str">
        <f t="shared" si="2"/>
        <v>2кв33</v>
      </c>
      <c r="CV1" s="46" t="str">
        <f t="shared" si="2"/>
        <v>2кв33</v>
      </c>
      <c r="CW1" s="46" t="str">
        <f t="shared" si="2"/>
        <v>3кв33</v>
      </c>
      <c r="CX1" s="46" t="str">
        <f t="shared" si="2"/>
        <v>3кв33</v>
      </c>
      <c r="CY1" s="46" t="str">
        <f t="shared" si="2"/>
        <v>3кв33</v>
      </c>
      <c r="CZ1" s="46" t="str">
        <f t="shared" si="2"/>
        <v>4кв33</v>
      </c>
      <c r="DA1" s="46" t="str">
        <f t="shared" si="2"/>
        <v>4кв33</v>
      </c>
      <c r="DB1" s="46" t="str">
        <f t="shared" si="2"/>
        <v>4кв33</v>
      </c>
      <c r="DC1" s="46" t="str">
        <f t="shared" si="2"/>
        <v>1кв34</v>
      </c>
      <c r="DD1" s="46" t="str">
        <f t="shared" si="2"/>
        <v>1кв34</v>
      </c>
      <c r="DE1" s="46" t="str">
        <f t="shared" si="2"/>
        <v>1кв34</v>
      </c>
      <c r="DF1" s="46" t="str">
        <f t="shared" si="2"/>
        <v>2кв34</v>
      </c>
      <c r="DG1" s="46" t="str">
        <f t="shared" si="2"/>
        <v>2кв34</v>
      </c>
      <c r="DH1" s="46" t="str">
        <f t="shared" si="2"/>
        <v>2кв34</v>
      </c>
      <c r="DI1" s="46" t="str">
        <f t="shared" si="2"/>
        <v>3кв34</v>
      </c>
      <c r="DJ1" s="46" t="str">
        <f t="shared" si="2"/>
        <v>3кв34</v>
      </c>
      <c r="DK1" s="46" t="str">
        <f t="shared" si="2"/>
        <v>3кв34</v>
      </c>
    </row>
    <row r="2" spans="2:119" x14ac:dyDescent="0.2">
      <c r="S2" s="48" t="s">
        <v>841</v>
      </c>
      <c r="T2" s="48" t="s">
        <v>841</v>
      </c>
      <c r="U2" s="47" t="s">
        <v>842</v>
      </c>
      <c r="V2" s="47" t="s">
        <v>842</v>
      </c>
      <c r="W2" s="47" t="s">
        <v>842</v>
      </c>
      <c r="X2" s="47" t="s">
        <v>842</v>
      </c>
      <c r="Y2" s="47" t="s">
        <v>842</v>
      </c>
      <c r="Z2" s="47" t="s">
        <v>842</v>
      </c>
      <c r="AA2" s="47" t="s">
        <v>842</v>
      </c>
      <c r="AB2" s="47" t="s">
        <v>842</v>
      </c>
      <c r="AC2" s="47" t="s">
        <v>842</v>
      </c>
      <c r="AD2" s="47" t="s">
        <v>842</v>
      </c>
      <c r="AE2" s="47" t="s">
        <v>842</v>
      </c>
      <c r="AF2" s="47" t="s">
        <v>842</v>
      </c>
      <c r="AG2" s="47" t="s">
        <v>842</v>
      </c>
      <c r="AH2" s="47" t="s">
        <v>842</v>
      </c>
      <c r="AI2" s="47" t="s">
        <v>842</v>
      </c>
      <c r="AJ2" s="47" t="s">
        <v>842</v>
      </c>
      <c r="AK2" s="47" t="s">
        <v>842</v>
      </c>
      <c r="AL2" s="47" t="s">
        <v>842</v>
      </c>
      <c r="AM2" s="47" t="s">
        <v>842</v>
      </c>
      <c r="AN2" s="47" t="s">
        <v>842</v>
      </c>
      <c r="AO2" s="47" t="s">
        <v>842</v>
      </c>
      <c r="AP2" s="47" t="s">
        <v>842</v>
      </c>
      <c r="AQ2" s="47" t="s">
        <v>842</v>
      </c>
      <c r="AR2" s="47" t="s">
        <v>842</v>
      </c>
      <c r="AS2" s="47" t="s">
        <v>842</v>
      </c>
      <c r="AT2" s="47" t="s">
        <v>842</v>
      </c>
      <c r="AU2" s="47" t="s">
        <v>842</v>
      </c>
      <c r="AV2" s="47" t="s">
        <v>842</v>
      </c>
      <c r="AW2" s="47" t="s">
        <v>842</v>
      </c>
      <c r="AX2" s="47" t="s">
        <v>842</v>
      </c>
      <c r="AY2" s="47" t="s">
        <v>842</v>
      </c>
      <c r="AZ2" s="47" t="s">
        <v>842</v>
      </c>
      <c r="BA2" s="47" t="s">
        <v>842</v>
      </c>
      <c r="BB2" s="47" t="s">
        <v>842</v>
      </c>
      <c r="BC2" s="47" t="s">
        <v>842</v>
      </c>
      <c r="BD2" s="47" t="s">
        <v>842</v>
      </c>
      <c r="BE2" s="47" t="s">
        <v>842</v>
      </c>
      <c r="BF2" s="47" t="s">
        <v>842</v>
      </c>
      <c r="BG2" s="47" t="s">
        <v>842</v>
      </c>
      <c r="BH2" s="47" t="s">
        <v>842</v>
      </c>
      <c r="BI2" s="47" t="s">
        <v>842</v>
      </c>
      <c r="BJ2" s="47" t="s">
        <v>842</v>
      </c>
      <c r="BK2" s="47" t="s">
        <v>842</v>
      </c>
      <c r="BL2" s="47" t="s">
        <v>842</v>
      </c>
      <c r="BM2" s="47" t="s">
        <v>842</v>
      </c>
      <c r="BN2" s="47" t="s">
        <v>842</v>
      </c>
      <c r="BO2" s="47" t="s">
        <v>842</v>
      </c>
      <c r="BP2" s="47" t="s">
        <v>842</v>
      </c>
      <c r="BQ2" s="47" t="s">
        <v>842</v>
      </c>
      <c r="BR2" s="47" t="s">
        <v>842</v>
      </c>
      <c r="BS2" s="47" t="s">
        <v>842</v>
      </c>
      <c r="BT2" s="47" t="s">
        <v>842</v>
      </c>
      <c r="BU2" s="47" t="s">
        <v>842</v>
      </c>
      <c r="BV2" s="47" t="s">
        <v>842</v>
      </c>
      <c r="BW2" s="47" t="s">
        <v>842</v>
      </c>
      <c r="BX2" s="47" t="s">
        <v>842</v>
      </c>
      <c r="BY2" s="47" t="s">
        <v>842</v>
      </c>
      <c r="BZ2" s="47" t="s">
        <v>842</v>
      </c>
      <c r="CA2" s="47" t="s">
        <v>842</v>
      </c>
      <c r="CB2" s="47" t="s">
        <v>842</v>
      </c>
      <c r="CC2" s="47" t="s">
        <v>842</v>
      </c>
      <c r="CD2" s="47" t="s">
        <v>842</v>
      </c>
      <c r="CE2" s="47" t="s">
        <v>842</v>
      </c>
      <c r="CF2" s="47" t="s">
        <v>842</v>
      </c>
      <c r="CG2" s="47" t="s">
        <v>842</v>
      </c>
      <c r="CH2" s="47" t="s">
        <v>842</v>
      </c>
      <c r="CI2" s="47" t="s">
        <v>842</v>
      </c>
      <c r="CJ2" s="47" t="s">
        <v>842</v>
      </c>
      <c r="CK2" s="47" t="s">
        <v>842</v>
      </c>
      <c r="CL2" s="47" t="s">
        <v>842</v>
      </c>
      <c r="CM2" s="47" t="s">
        <v>842</v>
      </c>
      <c r="CN2" s="47" t="s">
        <v>842</v>
      </c>
      <c r="CO2" s="47" t="s">
        <v>842</v>
      </c>
      <c r="CP2" s="47" t="s">
        <v>842</v>
      </c>
      <c r="CQ2" s="47" t="s">
        <v>842</v>
      </c>
      <c r="CR2" s="47" t="s">
        <v>842</v>
      </c>
      <c r="CS2" s="47" t="s">
        <v>842</v>
      </c>
      <c r="CT2" s="47" t="s">
        <v>842</v>
      </c>
      <c r="CU2" s="47" t="s">
        <v>842</v>
      </c>
      <c r="CV2" s="47" t="s">
        <v>842</v>
      </c>
      <c r="CW2" s="47" t="s">
        <v>842</v>
      </c>
      <c r="CX2" s="47" t="s">
        <v>842</v>
      </c>
      <c r="CY2" s="47" t="s">
        <v>842</v>
      </c>
      <c r="CZ2" s="47" t="s">
        <v>842</v>
      </c>
      <c r="DA2" s="47" t="s">
        <v>842</v>
      </c>
      <c r="DB2" s="47" t="s">
        <v>842</v>
      </c>
      <c r="DC2" s="47" t="s">
        <v>842</v>
      </c>
      <c r="DD2" s="47" t="s">
        <v>842</v>
      </c>
      <c r="DE2" s="47" t="s">
        <v>842</v>
      </c>
      <c r="DF2" s="47" t="s">
        <v>842</v>
      </c>
      <c r="DG2" s="47" t="s">
        <v>842</v>
      </c>
      <c r="DH2" s="47" t="s">
        <v>842</v>
      </c>
      <c r="DI2" s="47" t="s">
        <v>842</v>
      </c>
      <c r="DJ2" s="47" t="s">
        <v>842</v>
      </c>
      <c r="DK2" s="47" t="s">
        <v>842</v>
      </c>
    </row>
    <row r="3" spans="2:119" ht="15" x14ac:dyDescent="0.25">
      <c r="S3" s="443">
        <f>Вводные!G7</f>
        <v>46266</v>
      </c>
      <c r="T3" s="443">
        <f t="shared" ref="T3:CE3" si="3">EDATE(S3,1)</f>
        <v>46296</v>
      </c>
      <c r="U3" s="444">
        <f t="shared" ref="U3" si="4">EDATE(T3,1)</f>
        <v>46327</v>
      </c>
      <c r="V3" s="444">
        <f t="shared" ref="V3" si="5">EDATE(U3,1)</f>
        <v>46357</v>
      </c>
      <c r="W3" s="444">
        <f t="shared" ref="W3" si="6">EDATE(V3,1)</f>
        <v>46388</v>
      </c>
      <c r="X3" s="444">
        <f t="shared" ref="X3" si="7">EDATE(W3,1)</f>
        <v>46419</v>
      </c>
      <c r="Y3" s="444">
        <f t="shared" ref="Y3" si="8">EDATE(X3,1)</f>
        <v>46447</v>
      </c>
      <c r="Z3" s="444">
        <f t="shared" ref="Z3" si="9">EDATE(Y3,1)</f>
        <v>46478</v>
      </c>
      <c r="AA3" s="444">
        <f t="shared" ref="AA3" si="10">EDATE(Z3,1)</f>
        <v>46508</v>
      </c>
      <c r="AB3" s="444">
        <f t="shared" ref="AB3" si="11">EDATE(AA3,1)</f>
        <v>46539</v>
      </c>
      <c r="AC3" s="444">
        <f t="shared" ref="AC3" si="12">EDATE(AB3,1)</f>
        <v>46569</v>
      </c>
      <c r="AD3" s="444">
        <f t="shared" ref="AD3" si="13">EDATE(AC3,1)</f>
        <v>46600</v>
      </c>
      <c r="AE3" s="444">
        <f t="shared" ref="AE3" si="14">EDATE(AD3,1)</f>
        <v>46631</v>
      </c>
      <c r="AF3" s="444">
        <f t="shared" ref="AF3" si="15">EDATE(AE3,1)</f>
        <v>46661</v>
      </c>
      <c r="AG3" s="444">
        <f t="shared" ref="AG3" si="16">EDATE(AF3,1)</f>
        <v>46692</v>
      </c>
      <c r="AH3" s="444">
        <f t="shared" ref="AH3" si="17">EDATE(AG3,1)</f>
        <v>46722</v>
      </c>
      <c r="AI3" s="444">
        <f t="shared" ref="AI3" si="18">EDATE(AH3,1)</f>
        <v>46753</v>
      </c>
      <c r="AJ3" s="444">
        <f t="shared" ref="AJ3" si="19">EDATE(AI3,1)</f>
        <v>46784</v>
      </c>
      <c r="AK3" s="444">
        <f t="shared" ref="AK3" si="20">EDATE(AJ3,1)</f>
        <v>46813</v>
      </c>
      <c r="AL3" s="444">
        <f t="shared" ref="AL3" si="21">EDATE(AK3,1)</f>
        <v>46844</v>
      </c>
      <c r="AM3" s="444">
        <f t="shared" ref="AM3" si="22">EDATE(AL3,1)</f>
        <v>46874</v>
      </c>
      <c r="AN3" s="444">
        <f t="shared" ref="AN3" si="23">EDATE(AM3,1)</f>
        <v>46905</v>
      </c>
      <c r="AO3" s="444">
        <f t="shared" ref="AO3" si="24">EDATE(AN3,1)</f>
        <v>46935</v>
      </c>
      <c r="AP3" s="444">
        <f t="shared" ref="AP3" si="25">EDATE(AO3,1)</f>
        <v>46966</v>
      </c>
      <c r="AQ3" s="444">
        <f t="shared" ref="AQ3" si="26">EDATE(AP3,1)</f>
        <v>46997</v>
      </c>
      <c r="AR3" s="444">
        <f t="shared" ref="AR3" si="27">EDATE(AQ3,1)</f>
        <v>47027</v>
      </c>
      <c r="AS3" s="444">
        <f t="shared" ref="AS3" si="28">EDATE(AR3,1)</f>
        <v>47058</v>
      </c>
      <c r="AT3" s="444">
        <f t="shared" ref="AT3" si="29">EDATE(AS3,1)</f>
        <v>47088</v>
      </c>
      <c r="AU3" s="444">
        <f t="shared" ref="AU3" si="30">EDATE(AT3,1)</f>
        <v>47119</v>
      </c>
      <c r="AV3" s="444">
        <f t="shared" ref="AV3" si="31">EDATE(AU3,1)</f>
        <v>47150</v>
      </c>
      <c r="AW3" s="444">
        <f t="shared" ref="AW3" si="32">EDATE(AV3,1)</f>
        <v>47178</v>
      </c>
      <c r="AX3" s="444">
        <f t="shared" si="3"/>
        <v>47209</v>
      </c>
      <c r="AY3" s="444">
        <f t="shared" si="3"/>
        <v>47239</v>
      </c>
      <c r="AZ3" s="444">
        <f t="shared" si="3"/>
        <v>47270</v>
      </c>
      <c r="BA3" s="444">
        <f t="shared" si="3"/>
        <v>47300</v>
      </c>
      <c r="BB3" s="444">
        <f t="shared" si="3"/>
        <v>47331</v>
      </c>
      <c r="BC3" s="444">
        <f t="shared" si="3"/>
        <v>47362</v>
      </c>
      <c r="BD3" s="444">
        <f t="shared" si="3"/>
        <v>47392</v>
      </c>
      <c r="BE3" s="444">
        <f t="shared" si="3"/>
        <v>47423</v>
      </c>
      <c r="BF3" s="444">
        <f t="shared" si="3"/>
        <v>47453</v>
      </c>
      <c r="BG3" s="444">
        <f t="shared" si="3"/>
        <v>47484</v>
      </c>
      <c r="BH3" s="444">
        <f t="shared" si="3"/>
        <v>47515</v>
      </c>
      <c r="BI3" s="444">
        <f t="shared" si="3"/>
        <v>47543</v>
      </c>
      <c r="BJ3" s="444">
        <f t="shared" si="3"/>
        <v>47574</v>
      </c>
      <c r="BK3" s="444">
        <f t="shared" si="3"/>
        <v>47604</v>
      </c>
      <c r="BL3" s="444">
        <f t="shared" si="3"/>
        <v>47635</v>
      </c>
      <c r="BM3" s="444">
        <f t="shared" si="3"/>
        <v>47665</v>
      </c>
      <c r="BN3" s="444">
        <f t="shared" si="3"/>
        <v>47696</v>
      </c>
      <c r="BO3" s="444">
        <f t="shared" si="3"/>
        <v>47727</v>
      </c>
      <c r="BP3" s="444">
        <f t="shared" si="3"/>
        <v>47757</v>
      </c>
      <c r="BQ3" s="444">
        <f t="shared" si="3"/>
        <v>47788</v>
      </c>
      <c r="BR3" s="444">
        <f t="shared" si="3"/>
        <v>47818</v>
      </c>
      <c r="BS3" s="444">
        <f t="shared" si="3"/>
        <v>47849</v>
      </c>
      <c r="BT3" s="444">
        <f t="shared" si="3"/>
        <v>47880</v>
      </c>
      <c r="BU3" s="444">
        <f t="shared" si="3"/>
        <v>47908</v>
      </c>
      <c r="BV3" s="444">
        <f t="shared" si="3"/>
        <v>47939</v>
      </c>
      <c r="BW3" s="444">
        <f t="shared" si="3"/>
        <v>47969</v>
      </c>
      <c r="BX3" s="444">
        <f t="shared" si="3"/>
        <v>48000</v>
      </c>
      <c r="BY3" s="444">
        <f t="shared" si="3"/>
        <v>48030</v>
      </c>
      <c r="BZ3" s="444">
        <f t="shared" si="3"/>
        <v>48061</v>
      </c>
      <c r="CA3" s="444">
        <f t="shared" si="3"/>
        <v>48092</v>
      </c>
      <c r="CB3" s="444">
        <f t="shared" si="3"/>
        <v>48122</v>
      </c>
      <c r="CC3" s="444">
        <f t="shared" si="3"/>
        <v>48153</v>
      </c>
      <c r="CD3" s="444">
        <f t="shared" si="3"/>
        <v>48183</v>
      </c>
      <c r="CE3" s="444">
        <f t="shared" si="3"/>
        <v>48214</v>
      </c>
      <c r="CF3" s="444">
        <f t="shared" ref="CF3:DK3" si="33">EDATE(CE3,1)</f>
        <v>48245</v>
      </c>
      <c r="CG3" s="444">
        <f t="shared" si="33"/>
        <v>48274</v>
      </c>
      <c r="CH3" s="444">
        <f t="shared" si="33"/>
        <v>48305</v>
      </c>
      <c r="CI3" s="444">
        <f t="shared" si="33"/>
        <v>48335</v>
      </c>
      <c r="CJ3" s="444">
        <f t="shared" si="33"/>
        <v>48366</v>
      </c>
      <c r="CK3" s="444">
        <f t="shared" si="33"/>
        <v>48396</v>
      </c>
      <c r="CL3" s="444">
        <f t="shared" si="33"/>
        <v>48427</v>
      </c>
      <c r="CM3" s="444">
        <f t="shared" si="33"/>
        <v>48458</v>
      </c>
      <c r="CN3" s="444">
        <f t="shared" si="33"/>
        <v>48488</v>
      </c>
      <c r="CO3" s="444">
        <f t="shared" si="33"/>
        <v>48519</v>
      </c>
      <c r="CP3" s="444">
        <f t="shared" si="33"/>
        <v>48549</v>
      </c>
      <c r="CQ3" s="444">
        <f t="shared" si="33"/>
        <v>48580</v>
      </c>
      <c r="CR3" s="444">
        <f t="shared" si="33"/>
        <v>48611</v>
      </c>
      <c r="CS3" s="444">
        <f t="shared" si="33"/>
        <v>48639</v>
      </c>
      <c r="CT3" s="444">
        <f t="shared" si="33"/>
        <v>48670</v>
      </c>
      <c r="CU3" s="444">
        <f t="shared" si="33"/>
        <v>48700</v>
      </c>
      <c r="CV3" s="444">
        <f t="shared" si="33"/>
        <v>48731</v>
      </c>
      <c r="CW3" s="444">
        <f t="shared" si="33"/>
        <v>48761</v>
      </c>
      <c r="CX3" s="444">
        <f t="shared" si="33"/>
        <v>48792</v>
      </c>
      <c r="CY3" s="444">
        <f t="shared" si="33"/>
        <v>48823</v>
      </c>
      <c r="CZ3" s="444">
        <f t="shared" si="33"/>
        <v>48853</v>
      </c>
      <c r="DA3" s="444">
        <f t="shared" si="33"/>
        <v>48884</v>
      </c>
      <c r="DB3" s="444">
        <f t="shared" si="33"/>
        <v>48914</v>
      </c>
      <c r="DC3" s="444">
        <f t="shared" si="33"/>
        <v>48945</v>
      </c>
      <c r="DD3" s="444">
        <f t="shared" si="33"/>
        <v>48976</v>
      </c>
      <c r="DE3" s="444">
        <f t="shared" si="33"/>
        <v>49004</v>
      </c>
      <c r="DF3" s="444">
        <f t="shared" si="33"/>
        <v>49035</v>
      </c>
      <c r="DG3" s="444">
        <f t="shared" si="33"/>
        <v>49065</v>
      </c>
      <c r="DH3" s="444">
        <f t="shared" si="33"/>
        <v>49096</v>
      </c>
      <c r="DI3" s="444">
        <f t="shared" si="33"/>
        <v>49126</v>
      </c>
      <c r="DJ3" s="444">
        <f t="shared" si="33"/>
        <v>49157</v>
      </c>
      <c r="DK3" s="444">
        <f t="shared" si="33"/>
        <v>49188</v>
      </c>
      <c r="DL3" s="445">
        <f>EDATE(DK3,1)</f>
        <v>49218</v>
      </c>
      <c r="DM3" s="445">
        <f>EDATE(DL3,1)</f>
        <v>49249</v>
      </c>
      <c r="DN3" s="445">
        <f>EDATE(DM3,1)</f>
        <v>49279</v>
      </c>
      <c r="DO3" s="445">
        <f>EDATE(DN3,1)</f>
        <v>49310</v>
      </c>
    </row>
    <row r="4" spans="2:119" x14ac:dyDescent="0.2">
      <c r="P4" s="46" t="s">
        <v>482</v>
      </c>
      <c r="Q4" s="46" t="s">
        <v>483</v>
      </c>
    </row>
    <row r="5" spans="2:119" x14ac:dyDescent="0.2">
      <c r="C5" s="46" t="s">
        <v>1938</v>
      </c>
      <c r="D5" s="46" t="str">
        <f>ТЭП!B21</f>
        <v>1 очередь</v>
      </c>
      <c r="P5" s="161">
        <f>ТЭП!J22</f>
        <v>46813</v>
      </c>
      <c r="Q5" s="161">
        <f>ТЭП!K22</f>
        <v>47543</v>
      </c>
      <c r="R5" s="60">
        <f>ТЭП!D23</f>
        <v>41970</v>
      </c>
    </row>
    <row r="6" spans="2:119" x14ac:dyDescent="0.2">
      <c r="D6" s="46" t="str">
        <f>ТЭП!B40</f>
        <v>2 очередь</v>
      </c>
      <c r="P6" s="161">
        <f>ТЭП!J41</f>
        <v>0</v>
      </c>
      <c r="Q6" s="161">
        <f>ТЭП!K41</f>
        <v>0</v>
      </c>
      <c r="R6" s="60">
        <f>ТЭП!D42</f>
        <v>0</v>
      </c>
    </row>
    <row r="7" spans="2:119" x14ac:dyDescent="0.2">
      <c r="D7" s="46" t="s">
        <v>700</v>
      </c>
      <c r="R7" s="60">
        <f>SUM(R5:R6)</f>
        <v>41970</v>
      </c>
    </row>
    <row r="8" spans="2:119" x14ac:dyDescent="0.2">
      <c r="B8" s="56" t="s">
        <v>1115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162" t="s">
        <v>716</v>
      </c>
      <c r="Q8" s="162" t="s">
        <v>857</v>
      </c>
      <c r="R8" s="162" t="s">
        <v>858</v>
      </c>
    </row>
    <row r="10" spans="2:119" x14ac:dyDescent="0.2">
      <c r="B10" s="104"/>
      <c r="C10" s="163" t="s">
        <v>592</v>
      </c>
      <c r="D10" s="164">
        <v>1</v>
      </c>
      <c r="E10" s="165"/>
      <c r="F10" s="163"/>
      <c r="G10" s="165"/>
      <c r="H10" s="163"/>
      <c r="I10" s="165"/>
      <c r="J10" s="163"/>
      <c r="K10" s="165"/>
      <c r="L10" s="165"/>
      <c r="M10" s="165"/>
      <c r="N10" s="165"/>
      <c r="O10" s="165"/>
      <c r="P10" s="166">
        <f ca="1">AVERAGE(S10:DK10)</f>
        <v>0.10650149650814744</v>
      </c>
      <c r="Q10" s="166">
        <f ca="1">AVERAGEIF(S$2:EO$2,"факт",S10:EO10)</f>
        <v>0.14044354838709677</v>
      </c>
      <c r="R10" s="166">
        <f ca="1">AVERAGEIF(T$2:EP$2,"план",T10:EP10)</f>
        <v>0.10578692699490641</v>
      </c>
      <c r="S10" s="167">
        <f ca="1">CHOOSE($D$10,S11,S12)</f>
        <v>0.14249999999999999</v>
      </c>
      <c r="T10" s="167">
        <f t="shared" ref="T10:CE10" ca="1" si="34">CHOOSE($D$10,T11,T12)</f>
        <v>0.13838709677419353</v>
      </c>
      <c r="U10" s="167">
        <f t="shared" ref="U10:AW10" ca="1" si="35">CHOOSE($D$10,U11,U12)</f>
        <v>0.13838709677419353</v>
      </c>
      <c r="V10" s="167">
        <f t="shared" ca="1" si="35"/>
        <v>0.13564516129032256</v>
      </c>
      <c r="W10" s="167">
        <f t="shared" ca="1" si="35"/>
        <v>0.13564516129032256</v>
      </c>
      <c r="X10" s="167">
        <f t="shared" ca="1" si="35"/>
        <v>0.13564516129032256</v>
      </c>
      <c r="Y10" s="167">
        <f t="shared" ca="1" si="35"/>
        <v>0.13153225806451613</v>
      </c>
      <c r="Z10" s="167">
        <f t="shared" ca="1" si="35"/>
        <v>0.13153225806451613</v>
      </c>
      <c r="AA10" s="167">
        <f t="shared" ca="1" si="35"/>
        <v>0.12879032258064516</v>
      </c>
      <c r="AB10" s="167">
        <f t="shared" ca="1" si="35"/>
        <v>0.12879032258064516</v>
      </c>
      <c r="AC10" s="167">
        <f t="shared" ca="1" si="35"/>
        <v>0.12879032258064516</v>
      </c>
      <c r="AD10" s="167">
        <f t="shared" ca="1" si="35"/>
        <v>0.1246774193548387</v>
      </c>
      <c r="AE10" s="167">
        <f t="shared" ca="1" si="35"/>
        <v>0.1246774193548387</v>
      </c>
      <c r="AF10" s="167">
        <f t="shared" ca="1" si="35"/>
        <v>0.12193548387096774</v>
      </c>
      <c r="AG10" s="167">
        <f t="shared" ca="1" si="35"/>
        <v>0.12193548387096774</v>
      </c>
      <c r="AH10" s="167">
        <f t="shared" ca="1" si="35"/>
        <v>0.12193548387096774</v>
      </c>
      <c r="AI10" s="167">
        <f t="shared" ca="1" si="35"/>
        <v>0.11782258064516128</v>
      </c>
      <c r="AJ10" s="167">
        <f t="shared" ca="1" si="35"/>
        <v>0.11782258064516128</v>
      </c>
      <c r="AK10" s="167">
        <f t="shared" ca="1" si="35"/>
        <v>0.11508064516129032</v>
      </c>
      <c r="AL10" s="167">
        <f t="shared" ca="1" si="35"/>
        <v>0.11508064516129032</v>
      </c>
      <c r="AM10" s="167">
        <f t="shared" ca="1" si="35"/>
        <v>0.11508064516129032</v>
      </c>
      <c r="AN10" s="167">
        <f t="shared" ca="1" si="35"/>
        <v>0.11096774193548387</v>
      </c>
      <c r="AO10" s="167">
        <f t="shared" ca="1" si="35"/>
        <v>0.11096774193548387</v>
      </c>
      <c r="AP10" s="167">
        <f t="shared" ca="1" si="35"/>
        <v>0.10822580645161291</v>
      </c>
      <c r="AQ10" s="167">
        <f t="shared" ca="1" si="35"/>
        <v>0.10822580645161291</v>
      </c>
      <c r="AR10" s="167">
        <f t="shared" ca="1" si="35"/>
        <v>0.10822580645161291</v>
      </c>
      <c r="AS10" s="167">
        <f t="shared" ca="1" si="35"/>
        <v>0.10411290322580646</v>
      </c>
      <c r="AT10" s="167">
        <f t="shared" ca="1" si="35"/>
        <v>0.10411290322580646</v>
      </c>
      <c r="AU10" s="167">
        <f t="shared" ca="1" si="35"/>
        <v>0.10137096774193549</v>
      </c>
      <c r="AV10" s="167">
        <f t="shared" ca="1" si="35"/>
        <v>0.10137096774193549</v>
      </c>
      <c r="AW10" s="167">
        <f t="shared" ca="1" si="35"/>
        <v>0.10137096774193549</v>
      </c>
      <c r="AX10" s="167">
        <f t="shared" ca="1" si="34"/>
        <v>0.1</v>
      </c>
      <c r="AY10" s="167">
        <f t="shared" ca="1" si="34"/>
        <v>0.1</v>
      </c>
      <c r="AZ10" s="167">
        <f t="shared" ca="1" si="34"/>
        <v>0.1</v>
      </c>
      <c r="BA10" s="167">
        <f t="shared" ca="1" si="34"/>
        <v>0.1</v>
      </c>
      <c r="BB10" s="167">
        <f t="shared" ca="1" si="34"/>
        <v>0.1</v>
      </c>
      <c r="BC10" s="167">
        <f t="shared" ca="1" si="34"/>
        <v>0.1</v>
      </c>
      <c r="BD10" s="167">
        <f t="shared" ca="1" si="34"/>
        <v>0.1</v>
      </c>
      <c r="BE10" s="167">
        <f t="shared" ca="1" si="34"/>
        <v>0.1</v>
      </c>
      <c r="BF10" s="167">
        <f t="shared" ca="1" si="34"/>
        <v>0.1</v>
      </c>
      <c r="BG10" s="167">
        <f t="shared" ca="1" si="34"/>
        <v>0.1</v>
      </c>
      <c r="BH10" s="167">
        <f t="shared" ca="1" si="34"/>
        <v>0.1</v>
      </c>
      <c r="BI10" s="167">
        <f t="shared" ca="1" si="34"/>
        <v>0.1</v>
      </c>
      <c r="BJ10" s="167">
        <f t="shared" ca="1" si="34"/>
        <v>0.1</v>
      </c>
      <c r="BK10" s="167">
        <f t="shared" ca="1" si="34"/>
        <v>0.1</v>
      </c>
      <c r="BL10" s="167">
        <f t="shared" ca="1" si="34"/>
        <v>0.1</v>
      </c>
      <c r="BM10" s="167">
        <f t="shared" ca="1" si="34"/>
        <v>0.1</v>
      </c>
      <c r="BN10" s="167">
        <f t="shared" ca="1" si="34"/>
        <v>0.1</v>
      </c>
      <c r="BO10" s="167">
        <f t="shared" ca="1" si="34"/>
        <v>0.1</v>
      </c>
      <c r="BP10" s="167">
        <f t="shared" ca="1" si="34"/>
        <v>0.1</v>
      </c>
      <c r="BQ10" s="167">
        <f t="shared" ca="1" si="34"/>
        <v>0.1</v>
      </c>
      <c r="BR10" s="167">
        <f t="shared" ca="1" si="34"/>
        <v>0.1</v>
      </c>
      <c r="BS10" s="167">
        <f t="shared" ca="1" si="34"/>
        <v>0.1</v>
      </c>
      <c r="BT10" s="167">
        <f t="shared" ca="1" si="34"/>
        <v>0.1</v>
      </c>
      <c r="BU10" s="167">
        <f t="shared" ca="1" si="34"/>
        <v>0.1</v>
      </c>
      <c r="BV10" s="167">
        <f t="shared" ca="1" si="34"/>
        <v>0.1</v>
      </c>
      <c r="BW10" s="167">
        <f t="shared" ca="1" si="34"/>
        <v>0.1</v>
      </c>
      <c r="BX10" s="167">
        <f t="shared" ca="1" si="34"/>
        <v>0.1</v>
      </c>
      <c r="BY10" s="167">
        <f t="shared" ca="1" si="34"/>
        <v>0.1</v>
      </c>
      <c r="BZ10" s="167">
        <f t="shared" ca="1" si="34"/>
        <v>0.1</v>
      </c>
      <c r="CA10" s="167">
        <f t="shared" ca="1" si="34"/>
        <v>0.1</v>
      </c>
      <c r="CB10" s="167">
        <f t="shared" ca="1" si="34"/>
        <v>0.1</v>
      </c>
      <c r="CC10" s="167">
        <f t="shared" ca="1" si="34"/>
        <v>0.1</v>
      </c>
      <c r="CD10" s="167">
        <f t="shared" ca="1" si="34"/>
        <v>0.1</v>
      </c>
      <c r="CE10" s="167">
        <f t="shared" ca="1" si="34"/>
        <v>0.1</v>
      </c>
      <c r="CF10" s="167">
        <f t="shared" ref="CF10:DK10" ca="1" si="36">CHOOSE($D$10,CF11,CF12)</f>
        <v>0.1</v>
      </c>
      <c r="CG10" s="167">
        <f t="shared" ca="1" si="36"/>
        <v>0.1</v>
      </c>
      <c r="CH10" s="167">
        <f t="shared" ca="1" si="36"/>
        <v>0.1</v>
      </c>
      <c r="CI10" s="167">
        <f t="shared" ca="1" si="36"/>
        <v>0.1</v>
      </c>
      <c r="CJ10" s="167">
        <f t="shared" ca="1" si="36"/>
        <v>0.1</v>
      </c>
      <c r="CK10" s="167">
        <f t="shared" ca="1" si="36"/>
        <v>0.1</v>
      </c>
      <c r="CL10" s="167">
        <f t="shared" ca="1" si="36"/>
        <v>0.1</v>
      </c>
      <c r="CM10" s="167">
        <f t="shared" ca="1" si="36"/>
        <v>0.1</v>
      </c>
      <c r="CN10" s="167">
        <f t="shared" ca="1" si="36"/>
        <v>0.1</v>
      </c>
      <c r="CO10" s="167">
        <f t="shared" ca="1" si="36"/>
        <v>0.1</v>
      </c>
      <c r="CP10" s="167">
        <f t="shared" ca="1" si="36"/>
        <v>0.1</v>
      </c>
      <c r="CQ10" s="167">
        <f t="shared" ca="1" si="36"/>
        <v>0.1</v>
      </c>
      <c r="CR10" s="167">
        <f t="shared" ca="1" si="36"/>
        <v>0.1</v>
      </c>
      <c r="CS10" s="167">
        <f t="shared" ca="1" si="36"/>
        <v>0.1</v>
      </c>
      <c r="CT10" s="167">
        <f t="shared" ca="1" si="36"/>
        <v>0.1</v>
      </c>
      <c r="CU10" s="167">
        <f t="shared" ca="1" si="36"/>
        <v>0.1</v>
      </c>
      <c r="CV10" s="167">
        <f t="shared" ca="1" si="36"/>
        <v>0.1</v>
      </c>
      <c r="CW10" s="167">
        <f t="shared" ca="1" si="36"/>
        <v>0.1</v>
      </c>
      <c r="CX10" s="167">
        <f t="shared" ca="1" si="36"/>
        <v>0.1</v>
      </c>
      <c r="CY10" s="167">
        <f t="shared" ca="1" si="36"/>
        <v>0.1</v>
      </c>
      <c r="CZ10" s="167">
        <f t="shared" ca="1" si="36"/>
        <v>0.1</v>
      </c>
      <c r="DA10" s="167">
        <f t="shared" ca="1" si="36"/>
        <v>0.1</v>
      </c>
      <c r="DB10" s="167">
        <f t="shared" ca="1" si="36"/>
        <v>0.1</v>
      </c>
      <c r="DC10" s="167">
        <f t="shared" ca="1" si="36"/>
        <v>0.1</v>
      </c>
      <c r="DD10" s="167">
        <f t="shared" ca="1" si="36"/>
        <v>0.1</v>
      </c>
      <c r="DE10" s="167">
        <f t="shared" ca="1" si="36"/>
        <v>0.1</v>
      </c>
      <c r="DF10" s="167">
        <f t="shared" ca="1" si="36"/>
        <v>0.1</v>
      </c>
      <c r="DG10" s="167">
        <f t="shared" ca="1" si="36"/>
        <v>0.1</v>
      </c>
      <c r="DH10" s="167">
        <f t="shared" ca="1" si="36"/>
        <v>0.1</v>
      </c>
      <c r="DI10" s="167">
        <f t="shared" ca="1" si="36"/>
        <v>0.1</v>
      </c>
      <c r="DJ10" s="167">
        <f t="shared" ca="1" si="36"/>
        <v>0.1</v>
      </c>
      <c r="DK10" s="167">
        <f t="shared" ca="1" si="36"/>
        <v>0.1</v>
      </c>
    </row>
    <row r="11" spans="2:119" x14ac:dyDescent="0.2">
      <c r="C11" s="108" t="s">
        <v>1939</v>
      </c>
      <c r="D11" s="46">
        <v>1</v>
      </c>
      <c r="P11" s="168"/>
      <c r="Q11" s="168"/>
      <c r="R11" s="168"/>
      <c r="S11" s="454">
        <f ca="1">LOOKUP(S$3,Вводные!$A$56:$A$77,Вводные!$G$56:$G$77)</f>
        <v>0.14249999999999999</v>
      </c>
      <c r="T11" s="454">
        <f ca="1">LOOKUP(T$3,Вводные!$A$56:$A$77,Вводные!$G$56:$G$77)</f>
        <v>0.13838709677419353</v>
      </c>
      <c r="U11" s="454">
        <f ca="1">LOOKUP(U$3,Вводные!$A$56:$A$77,Вводные!$G$56:$G$77)</f>
        <v>0.13838709677419353</v>
      </c>
      <c r="V11" s="454">
        <f ca="1">LOOKUP(V$3,Вводные!$A$56:$A$77,Вводные!$G$56:$G$77)</f>
        <v>0.13564516129032256</v>
      </c>
      <c r="W11" s="454">
        <f ca="1">LOOKUP(W$3,Вводные!$A$56:$A$77,Вводные!$G$56:$G$77)</f>
        <v>0.13564516129032256</v>
      </c>
      <c r="X11" s="454">
        <f ca="1">LOOKUP(X$3,Вводные!$A$56:$A$77,Вводные!$G$56:$G$77)</f>
        <v>0.13564516129032256</v>
      </c>
      <c r="Y11" s="454">
        <f ca="1">LOOKUP(Y$3,Вводные!$A$56:$A$77,Вводные!$G$56:$G$77)</f>
        <v>0.13153225806451613</v>
      </c>
      <c r="Z11" s="454">
        <f ca="1">LOOKUP(Z$3,Вводные!$A$56:$A$77,Вводные!$G$56:$G$77)</f>
        <v>0.13153225806451613</v>
      </c>
      <c r="AA11" s="454">
        <f ca="1">LOOKUP(AA$3,Вводные!$A$56:$A$77,Вводные!$G$56:$G$77)</f>
        <v>0.12879032258064516</v>
      </c>
      <c r="AB11" s="454">
        <f ca="1">LOOKUP(AB$3,Вводные!$A$56:$A$77,Вводные!$G$56:$G$77)</f>
        <v>0.12879032258064516</v>
      </c>
      <c r="AC11" s="454">
        <f ca="1">LOOKUP(AC$3,Вводные!$A$56:$A$77,Вводные!$G$56:$G$77)</f>
        <v>0.12879032258064516</v>
      </c>
      <c r="AD11" s="454">
        <f ca="1">LOOKUP(AD$3,Вводные!$A$56:$A$77,Вводные!$G$56:$G$77)</f>
        <v>0.1246774193548387</v>
      </c>
      <c r="AE11" s="454">
        <f ca="1">LOOKUP(AE$3,Вводные!$A$56:$A$77,Вводные!$G$56:$G$77)</f>
        <v>0.1246774193548387</v>
      </c>
      <c r="AF11" s="454">
        <f ca="1">LOOKUP(AF$3,Вводные!$A$56:$A$77,Вводные!$G$56:$G$77)</f>
        <v>0.12193548387096774</v>
      </c>
      <c r="AG11" s="454">
        <f ca="1">LOOKUP(AG$3,Вводные!$A$56:$A$77,Вводные!$G$56:$G$77)</f>
        <v>0.12193548387096774</v>
      </c>
      <c r="AH11" s="454">
        <f ca="1">LOOKUP(AH$3,Вводные!$A$56:$A$77,Вводные!$G$56:$G$77)</f>
        <v>0.12193548387096774</v>
      </c>
      <c r="AI11" s="454">
        <f ca="1">LOOKUP(AI$3,Вводные!$A$56:$A$77,Вводные!$G$56:$G$77)</f>
        <v>0.11782258064516128</v>
      </c>
      <c r="AJ11" s="454">
        <f ca="1">LOOKUP(AJ$3,Вводные!$A$56:$A$77,Вводные!$G$56:$G$77)</f>
        <v>0.11782258064516128</v>
      </c>
      <c r="AK11" s="454">
        <f ca="1">LOOKUP(AK$3,Вводные!$A$56:$A$77,Вводные!$G$56:$G$77)</f>
        <v>0.11508064516129032</v>
      </c>
      <c r="AL11" s="454">
        <f ca="1">LOOKUP(AL$3,Вводные!$A$56:$A$77,Вводные!$G$56:$G$77)</f>
        <v>0.11508064516129032</v>
      </c>
      <c r="AM11" s="454">
        <f ca="1">LOOKUP(AM$3,Вводные!$A$56:$A$77,Вводные!$G$56:$G$77)</f>
        <v>0.11508064516129032</v>
      </c>
      <c r="AN11" s="454">
        <f ca="1">LOOKUP(AN$3,Вводные!$A$56:$A$77,Вводные!$G$56:$G$77)</f>
        <v>0.11096774193548387</v>
      </c>
      <c r="AO11" s="454">
        <f ca="1">LOOKUP(AO$3,Вводные!$A$56:$A$77,Вводные!$G$56:$G$77)</f>
        <v>0.11096774193548387</v>
      </c>
      <c r="AP11" s="454">
        <f ca="1">LOOKUP(AP$3,Вводные!$A$56:$A$77,Вводные!$G$56:$G$77)</f>
        <v>0.10822580645161291</v>
      </c>
      <c r="AQ11" s="454">
        <f ca="1">LOOKUP(AQ$3,Вводные!$A$56:$A$77,Вводные!$G$56:$G$77)</f>
        <v>0.10822580645161291</v>
      </c>
      <c r="AR11" s="454">
        <f ca="1">LOOKUP(AR$3,Вводные!$A$56:$A$77,Вводные!$G$56:$G$77)</f>
        <v>0.10822580645161291</v>
      </c>
      <c r="AS11" s="454">
        <f ca="1">LOOKUP(AS$3,Вводные!$A$56:$A$77,Вводные!$G$56:$G$77)</f>
        <v>0.10411290322580646</v>
      </c>
      <c r="AT11" s="454">
        <f ca="1">LOOKUP(AT$3,Вводные!$A$56:$A$77,Вводные!$G$56:$G$77)</f>
        <v>0.10411290322580646</v>
      </c>
      <c r="AU11" s="454">
        <f ca="1">LOOKUP(AU$3,Вводные!$A$56:$A$77,Вводные!$G$56:$G$77)</f>
        <v>0.10137096774193549</v>
      </c>
      <c r="AV11" s="454">
        <f ca="1">LOOKUP(AV$3,Вводные!$A$56:$A$77,Вводные!$G$56:$G$77)</f>
        <v>0.10137096774193549</v>
      </c>
      <c r="AW11" s="454">
        <f ca="1">LOOKUP(AW$3,Вводные!$A$56:$A$77,Вводные!$G$56:$G$77)</f>
        <v>0.10137096774193549</v>
      </c>
      <c r="AX11" s="454">
        <f ca="1">LOOKUP(AX$3,Вводные!$A$56:$A$77,Вводные!$G$56:$G$77)</f>
        <v>0.1</v>
      </c>
      <c r="AY11" s="454">
        <f ca="1">LOOKUP(AY$3,Вводные!$A$56:$A$77,Вводные!$G$56:$G$77)</f>
        <v>0.1</v>
      </c>
      <c r="AZ11" s="454">
        <f ca="1">LOOKUP(AZ$3,Вводные!$A$56:$A$77,Вводные!$G$56:$G$77)</f>
        <v>0.1</v>
      </c>
      <c r="BA11" s="454">
        <f ca="1">LOOKUP(BA$3,Вводные!$A$56:$A$77,Вводные!$G$56:$G$77)</f>
        <v>0.1</v>
      </c>
      <c r="BB11" s="454">
        <f ca="1">LOOKUP(BB$3,Вводные!$A$56:$A$77,Вводные!$G$56:$G$77)</f>
        <v>0.1</v>
      </c>
      <c r="BC11" s="454">
        <f ca="1">LOOKUP(BC$3,Вводные!$A$56:$A$77,Вводные!$G$56:$G$77)</f>
        <v>0.1</v>
      </c>
      <c r="BD11" s="454">
        <f ca="1">LOOKUP(BD$3,Вводные!$A$56:$A$77,Вводные!$G$56:$G$77)</f>
        <v>0.1</v>
      </c>
      <c r="BE11" s="454">
        <f ca="1">LOOKUP(BE$3,Вводные!$A$56:$A$77,Вводные!$G$56:$G$77)</f>
        <v>0.1</v>
      </c>
      <c r="BF11" s="454">
        <f ca="1">LOOKUP(BF$3,Вводные!$A$56:$A$77,Вводные!$G$56:$G$77)</f>
        <v>0.1</v>
      </c>
      <c r="BG11" s="454">
        <f ca="1">LOOKUP(BG$3,Вводные!$A$56:$A$77,Вводные!$G$56:$G$77)</f>
        <v>0.1</v>
      </c>
      <c r="BH11" s="454">
        <f ca="1">LOOKUP(BH$3,Вводные!$A$56:$A$77,Вводные!$G$56:$G$77)</f>
        <v>0.1</v>
      </c>
      <c r="BI11" s="454">
        <f ca="1">LOOKUP(BI$3,Вводные!$A$56:$A$77,Вводные!$G$56:$G$77)</f>
        <v>0.1</v>
      </c>
      <c r="BJ11" s="454">
        <f ca="1">LOOKUP(BJ$3,Вводные!$A$56:$A$77,Вводные!$G$56:$G$77)</f>
        <v>0.1</v>
      </c>
      <c r="BK11" s="454">
        <f ca="1">LOOKUP(BK$3,Вводные!$A$56:$A$77,Вводные!$G$56:$G$77)</f>
        <v>0.1</v>
      </c>
      <c r="BL11" s="454">
        <f ca="1">LOOKUP(BL$3,Вводные!$A$56:$A$77,Вводные!$G$56:$G$77)</f>
        <v>0.1</v>
      </c>
      <c r="BM11" s="454">
        <f ca="1">LOOKUP(BM$3,Вводные!$A$56:$A$77,Вводные!$G$56:$G$77)</f>
        <v>0.1</v>
      </c>
      <c r="BN11" s="454">
        <f ca="1">LOOKUP(BN$3,Вводные!$A$56:$A$77,Вводные!$G$56:$G$77)</f>
        <v>0.1</v>
      </c>
      <c r="BO11" s="454">
        <f ca="1">LOOKUP(BO$3,Вводные!$A$56:$A$77,Вводные!$G$56:$G$77)</f>
        <v>0.1</v>
      </c>
      <c r="BP11" s="454">
        <f ca="1">LOOKUP(BP$3,Вводные!$A$56:$A$77,Вводные!$G$56:$G$77)</f>
        <v>0.1</v>
      </c>
      <c r="BQ11" s="454">
        <f ca="1">LOOKUP(BQ$3,Вводные!$A$56:$A$77,Вводные!$G$56:$G$77)</f>
        <v>0.1</v>
      </c>
      <c r="BR11" s="454">
        <f ca="1">LOOKUP(BR$3,Вводные!$A$56:$A$77,Вводные!$G$56:$G$77)</f>
        <v>0.1</v>
      </c>
      <c r="BS11" s="454">
        <f ca="1">LOOKUP(BS$3,Вводные!$A$56:$A$77,Вводные!$G$56:$G$77)</f>
        <v>0.1</v>
      </c>
      <c r="BT11" s="454">
        <f ca="1">LOOKUP(BT$3,Вводные!$A$56:$A$77,Вводные!$G$56:$G$77)</f>
        <v>0.1</v>
      </c>
      <c r="BU11" s="454">
        <f ca="1">LOOKUP(BU$3,Вводные!$A$56:$A$77,Вводные!$G$56:$G$77)</f>
        <v>0.1</v>
      </c>
      <c r="BV11" s="454">
        <f ca="1">LOOKUP(BV$3,Вводные!$A$56:$A$77,Вводные!$G$56:$G$77)</f>
        <v>0.1</v>
      </c>
      <c r="BW11" s="454">
        <f ca="1">LOOKUP(BW$3,Вводные!$A$56:$A$77,Вводные!$G$56:$G$77)</f>
        <v>0.1</v>
      </c>
      <c r="BX11" s="454">
        <f ca="1">LOOKUP(BX$3,Вводные!$A$56:$A$77,Вводные!$G$56:$G$77)</f>
        <v>0.1</v>
      </c>
      <c r="BY11" s="454">
        <f ca="1">LOOKUP(BY$3,Вводные!$A$56:$A$77,Вводные!$G$56:$G$77)</f>
        <v>0.1</v>
      </c>
      <c r="BZ11" s="454">
        <f ca="1">LOOKUP(BZ$3,Вводные!$A$56:$A$77,Вводные!$G$56:$G$77)</f>
        <v>0.1</v>
      </c>
      <c r="CA11" s="454">
        <f ca="1">LOOKUP(CA$3,Вводные!$A$56:$A$77,Вводные!$G$56:$G$77)</f>
        <v>0.1</v>
      </c>
      <c r="CB11" s="454">
        <f ca="1">LOOKUP(CB$3,Вводные!$A$56:$A$77,Вводные!$G$56:$G$77)</f>
        <v>0.1</v>
      </c>
      <c r="CC11" s="454">
        <f ca="1">LOOKUP(CC$3,Вводные!$A$56:$A$77,Вводные!$G$56:$G$77)</f>
        <v>0.1</v>
      </c>
      <c r="CD11" s="454">
        <f ca="1">LOOKUP(CD$3,Вводные!$A$56:$A$77,Вводные!$G$56:$G$77)</f>
        <v>0.1</v>
      </c>
      <c r="CE11" s="454">
        <f ca="1">LOOKUP(CE$3,Вводные!$A$56:$A$77,Вводные!$G$56:$G$77)</f>
        <v>0.1</v>
      </c>
      <c r="CF11" s="454">
        <f ca="1">LOOKUP(CF$3,Вводные!$A$56:$A$77,Вводные!$G$56:$G$77)</f>
        <v>0.1</v>
      </c>
      <c r="CG11" s="454">
        <f ca="1">LOOKUP(CG$3,Вводные!$A$56:$A$77,Вводные!$G$56:$G$77)</f>
        <v>0.1</v>
      </c>
      <c r="CH11" s="454">
        <f ca="1">LOOKUP(CH$3,Вводные!$A$56:$A$77,Вводные!$G$56:$G$77)</f>
        <v>0.1</v>
      </c>
      <c r="CI11" s="454">
        <f ca="1">LOOKUP(CI$3,Вводные!$A$56:$A$77,Вводные!$G$56:$G$77)</f>
        <v>0.1</v>
      </c>
      <c r="CJ11" s="454">
        <f ca="1">LOOKUP(CJ$3,Вводные!$A$56:$A$77,Вводные!$G$56:$G$77)</f>
        <v>0.1</v>
      </c>
      <c r="CK11" s="454">
        <f ca="1">LOOKUP(CK$3,Вводные!$A$56:$A$77,Вводные!$G$56:$G$77)</f>
        <v>0.1</v>
      </c>
      <c r="CL11" s="454">
        <f ca="1">LOOKUP(CL$3,Вводные!$A$56:$A$77,Вводные!$G$56:$G$77)</f>
        <v>0.1</v>
      </c>
      <c r="CM11" s="454">
        <f ca="1">LOOKUP(CM$3,Вводные!$A$56:$A$77,Вводные!$G$56:$G$77)</f>
        <v>0.1</v>
      </c>
      <c r="CN11" s="454">
        <f ca="1">LOOKUP(CN$3,Вводные!$A$56:$A$77,Вводные!$G$56:$G$77)</f>
        <v>0.1</v>
      </c>
      <c r="CO11" s="454">
        <f ca="1">LOOKUP(CO$3,Вводные!$A$56:$A$77,Вводные!$G$56:$G$77)</f>
        <v>0.1</v>
      </c>
      <c r="CP11" s="454">
        <f ca="1">LOOKUP(CP$3,Вводные!$A$56:$A$77,Вводные!$G$56:$G$77)</f>
        <v>0.1</v>
      </c>
      <c r="CQ11" s="454">
        <f ca="1">LOOKUP(CQ$3,Вводные!$A$56:$A$77,Вводные!$G$56:$G$77)</f>
        <v>0.1</v>
      </c>
      <c r="CR11" s="454">
        <f ca="1">LOOKUP(CR$3,Вводные!$A$56:$A$77,Вводные!$G$56:$G$77)</f>
        <v>0.1</v>
      </c>
      <c r="CS11" s="454">
        <f ca="1">LOOKUP(CS$3,Вводные!$A$56:$A$77,Вводные!$G$56:$G$77)</f>
        <v>0.1</v>
      </c>
      <c r="CT11" s="454">
        <f ca="1">LOOKUP(CT$3,Вводные!$A$56:$A$77,Вводные!$G$56:$G$77)</f>
        <v>0.1</v>
      </c>
      <c r="CU11" s="454">
        <f ca="1">LOOKUP(CU$3,Вводные!$A$56:$A$77,Вводные!$G$56:$G$77)</f>
        <v>0.1</v>
      </c>
      <c r="CV11" s="454">
        <f ca="1">LOOKUP(CV$3,Вводные!$A$56:$A$77,Вводные!$G$56:$G$77)</f>
        <v>0.1</v>
      </c>
      <c r="CW11" s="454">
        <f ca="1">LOOKUP(CW$3,Вводные!$A$56:$A$77,Вводные!$G$56:$G$77)</f>
        <v>0.1</v>
      </c>
      <c r="CX11" s="454">
        <f ca="1">LOOKUP(CX$3,Вводные!$A$56:$A$77,Вводные!$G$56:$G$77)</f>
        <v>0.1</v>
      </c>
      <c r="CY11" s="454">
        <f ca="1">LOOKUP(CY$3,Вводные!$A$56:$A$77,Вводные!$G$56:$G$77)</f>
        <v>0.1</v>
      </c>
      <c r="CZ11" s="454">
        <f ca="1">LOOKUP(CZ$3,Вводные!$A$56:$A$77,Вводные!$G$56:$G$77)</f>
        <v>0.1</v>
      </c>
      <c r="DA11" s="454">
        <f ca="1">LOOKUP(DA$3,Вводные!$A$56:$A$77,Вводные!$G$56:$G$77)</f>
        <v>0.1</v>
      </c>
      <c r="DB11" s="454">
        <f ca="1">LOOKUP(DB$3,Вводные!$A$56:$A$77,Вводные!$G$56:$G$77)</f>
        <v>0.1</v>
      </c>
      <c r="DC11" s="454">
        <f ca="1">LOOKUP(DC$3,Вводные!$A$56:$A$77,Вводные!$G$56:$G$77)</f>
        <v>0.1</v>
      </c>
      <c r="DD11" s="454">
        <f ca="1">LOOKUP(DD$3,Вводные!$A$56:$A$77,Вводные!$G$56:$G$77)</f>
        <v>0.1</v>
      </c>
      <c r="DE11" s="454">
        <f ca="1">LOOKUP(DE$3,Вводные!$A$56:$A$77,Вводные!$G$56:$G$77)</f>
        <v>0.1</v>
      </c>
      <c r="DF11" s="454">
        <f ca="1">LOOKUP(DF$3,Вводные!$A$56:$A$77,Вводные!$G$56:$G$77)</f>
        <v>0.1</v>
      </c>
      <c r="DG11" s="454">
        <f ca="1">LOOKUP(DG$3,Вводные!$A$56:$A$77,Вводные!$G$56:$G$77)</f>
        <v>0.1</v>
      </c>
      <c r="DH11" s="454">
        <f ca="1">LOOKUP(DH$3,Вводные!$A$56:$A$77,Вводные!$G$56:$G$77)</f>
        <v>0.1</v>
      </c>
      <c r="DI11" s="454">
        <f ca="1">LOOKUP(DI$3,Вводные!$A$56:$A$77,Вводные!$G$56:$G$77)</f>
        <v>0.1</v>
      </c>
      <c r="DJ11" s="454">
        <f ca="1">LOOKUP(DJ$3,Вводные!$A$56:$A$77,Вводные!$G$56:$G$77)</f>
        <v>0.1</v>
      </c>
      <c r="DK11" s="454">
        <f ca="1">LOOKUP(DK$3,Вводные!$A$56:$A$77,Вводные!$G$56:$G$77)</f>
        <v>0.1</v>
      </c>
      <c r="DL11" s="454">
        <f ca="1">LOOKUP(DL$3,Вводные!$A$56:$A$77,Вводные!$G$56:$G$77)</f>
        <v>0.1</v>
      </c>
      <c r="DM11" s="454">
        <f ca="1">LOOKUP(DM$3,Вводные!$A$56:$A$77,Вводные!$G$56:$G$77)</f>
        <v>0.1</v>
      </c>
      <c r="DN11" s="454">
        <f ca="1">LOOKUP(DN$3,Вводные!$A$56:$A$77,Вводные!$G$56:$G$77)</f>
        <v>0.1</v>
      </c>
      <c r="DO11" s="454">
        <f ca="1">LOOKUP(DO$3,Вводные!$A$56:$A$77,Вводные!$G$56:$G$77)</f>
        <v>0.1</v>
      </c>
    </row>
    <row r="12" spans="2:119" x14ac:dyDescent="0.2">
      <c r="C12" s="108" t="s">
        <v>1940</v>
      </c>
      <c r="D12" s="46">
        <v>2</v>
      </c>
      <c r="P12" s="168"/>
      <c r="Q12" s="168"/>
      <c r="R12" s="168"/>
      <c r="S12" s="168">
        <v>0.13</v>
      </c>
      <c r="T12" s="168">
        <v>0.13</v>
      </c>
      <c r="U12" s="168">
        <v>0.13</v>
      </c>
      <c r="V12" s="168">
        <v>0.13</v>
      </c>
      <c r="W12" s="168">
        <v>0.13</v>
      </c>
      <c r="X12" s="168">
        <v>0.13</v>
      </c>
      <c r="Y12" s="168">
        <v>0.125</v>
      </c>
      <c r="Z12" s="168">
        <v>0.125</v>
      </c>
      <c r="AA12" s="168">
        <v>0.125</v>
      </c>
      <c r="AB12" s="168">
        <v>0.125</v>
      </c>
      <c r="AC12" s="168">
        <v>0.125</v>
      </c>
      <c r="AD12" s="168">
        <v>0.125</v>
      </c>
      <c r="AE12" s="168">
        <v>0.115</v>
      </c>
      <c r="AF12" s="168">
        <v>0.15</v>
      </c>
      <c r="AG12" s="168">
        <v>0.15</v>
      </c>
      <c r="AH12" s="168">
        <v>0.15</v>
      </c>
      <c r="AI12" s="168">
        <v>0.15</v>
      </c>
      <c r="AJ12" s="168">
        <v>0.15</v>
      </c>
      <c r="AK12" s="168">
        <v>0.15</v>
      </c>
      <c r="AL12" s="168">
        <v>0.15</v>
      </c>
      <c r="AM12" s="168">
        <v>0.15</v>
      </c>
      <c r="AN12" s="168">
        <v>0.15</v>
      </c>
      <c r="AO12" s="168">
        <v>0.15</v>
      </c>
      <c r="AP12" s="168">
        <v>0.15</v>
      </c>
      <c r="AQ12" s="168">
        <v>0.15</v>
      </c>
      <c r="AR12" s="168">
        <v>0.15</v>
      </c>
      <c r="AS12" s="168">
        <v>0.15</v>
      </c>
      <c r="AT12" s="168">
        <v>0.15</v>
      </c>
      <c r="AU12" s="168">
        <v>0.15</v>
      </c>
      <c r="AV12" s="168">
        <v>0.15</v>
      </c>
      <c r="AW12" s="168">
        <v>0.15</v>
      </c>
      <c r="AX12" s="168">
        <v>0.15</v>
      </c>
      <c r="AY12" s="168">
        <v>0.14000000000000001</v>
      </c>
      <c r="AZ12" s="168">
        <v>0.14000000000000001</v>
      </c>
      <c r="BA12" s="168">
        <v>0.14000000000000001</v>
      </c>
      <c r="BB12" s="168">
        <v>0.11</v>
      </c>
      <c r="BC12" s="168">
        <v>0.11</v>
      </c>
      <c r="BD12" s="168">
        <v>0.11</v>
      </c>
      <c r="BE12" s="168">
        <v>0.1</v>
      </c>
      <c r="BF12" s="168">
        <v>0.1</v>
      </c>
      <c r="BG12" s="168">
        <v>0.1</v>
      </c>
      <c r="BH12" s="168">
        <v>8.5000000000000006E-2</v>
      </c>
      <c r="BI12" s="168">
        <v>8.5000000000000006E-2</v>
      </c>
      <c r="BJ12" s="168">
        <v>8.5000000000000006E-2</v>
      </c>
      <c r="BK12" s="168">
        <v>8.5000000000000006E-2</v>
      </c>
      <c r="BL12" s="168">
        <v>8.5000000000000006E-2</v>
      </c>
      <c r="BM12" s="168">
        <v>8.5000000000000006E-2</v>
      </c>
      <c r="BN12" s="168">
        <v>7.4999999999999997E-2</v>
      </c>
      <c r="BO12" s="168">
        <v>7.4999999999999997E-2</v>
      </c>
      <c r="BP12" s="168">
        <v>7.4999999999999997E-2</v>
      </c>
      <c r="BQ12" s="168">
        <v>7.4999999999999997E-2</v>
      </c>
      <c r="BR12" s="168">
        <v>7.4999999999999997E-2</v>
      </c>
      <c r="BS12" s="168">
        <v>7.4999999999999997E-2</v>
      </c>
      <c r="BT12" s="168">
        <v>7.4999999999999997E-2</v>
      </c>
      <c r="BU12" s="168">
        <v>7.4999999999999997E-2</v>
      </c>
      <c r="BV12" s="168">
        <v>7.4999999999999997E-2</v>
      </c>
      <c r="BW12" s="168">
        <v>7.4999999999999997E-2</v>
      </c>
      <c r="BX12" s="168">
        <v>7.4999999999999997E-2</v>
      </c>
      <c r="BY12" s="168">
        <v>7.4999999999999997E-2</v>
      </c>
      <c r="BZ12" s="168">
        <v>7.4999999999999997E-2</v>
      </c>
      <c r="CA12" s="168">
        <v>7.4999999999999997E-2</v>
      </c>
      <c r="CB12" s="168">
        <v>7.4999999999999997E-2</v>
      </c>
      <c r="CC12" s="168">
        <v>7.4999999999999997E-2</v>
      </c>
      <c r="CD12" s="168">
        <v>7.4999999999999997E-2</v>
      </c>
      <c r="CE12" s="168">
        <v>7.4999999999999997E-2</v>
      </c>
      <c r="CF12" s="168">
        <v>7.4999999999999997E-2</v>
      </c>
      <c r="CG12" s="168">
        <v>7.4999999999999997E-2</v>
      </c>
      <c r="CH12" s="168">
        <v>7.4999999999999997E-2</v>
      </c>
      <c r="CI12" s="168">
        <v>7.4999999999999997E-2</v>
      </c>
      <c r="CJ12" s="168">
        <v>7.4999999999999997E-2</v>
      </c>
      <c r="CK12" s="168">
        <v>7.4999999999999997E-2</v>
      </c>
      <c r="CL12" s="168">
        <v>7.4999999999999997E-2</v>
      </c>
      <c r="CM12" s="168">
        <v>7.4999999999999997E-2</v>
      </c>
      <c r="CN12" s="168">
        <v>7.4999999999999997E-2</v>
      </c>
      <c r="CO12" s="168">
        <v>7.4999999999999997E-2</v>
      </c>
      <c r="CP12" s="168">
        <v>7.4999999999999997E-2</v>
      </c>
      <c r="CQ12" s="168">
        <v>7.4999999999999997E-2</v>
      </c>
      <c r="CR12" s="168">
        <v>7.4999999999999997E-2</v>
      </c>
      <c r="CS12" s="168">
        <v>7.4999999999999997E-2</v>
      </c>
      <c r="CT12" s="168">
        <v>7.4999999999999997E-2</v>
      </c>
      <c r="CU12" s="168">
        <v>7.4999999999999997E-2</v>
      </c>
      <c r="CV12" s="168">
        <v>7.4999999999999997E-2</v>
      </c>
      <c r="CW12" s="168">
        <v>7.4999999999999997E-2</v>
      </c>
      <c r="CX12" s="168">
        <v>7.4999999999999997E-2</v>
      </c>
      <c r="CY12" s="168">
        <v>7.4999999999999997E-2</v>
      </c>
      <c r="CZ12" s="168">
        <v>7.4999999999999997E-2</v>
      </c>
      <c r="DA12" s="168">
        <v>7.4999999999999997E-2</v>
      </c>
      <c r="DB12" s="168">
        <v>7.4999999999999997E-2</v>
      </c>
      <c r="DC12" s="168">
        <v>7.4999999999999997E-2</v>
      </c>
      <c r="DD12" s="168">
        <v>7.4999999999999997E-2</v>
      </c>
      <c r="DE12" s="168">
        <v>7.4999999999999997E-2</v>
      </c>
      <c r="DF12" s="168">
        <v>7.4999999999999997E-2</v>
      </c>
      <c r="DG12" s="168">
        <v>7.4999999999999997E-2</v>
      </c>
      <c r="DH12" s="168">
        <v>7.4999999999999997E-2</v>
      </c>
      <c r="DI12" s="168">
        <v>7.4999999999999997E-2</v>
      </c>
      <c r="DJ12" s="168">
        <v>7.4999999999999997E-2</v>
      </c>
      <c r="DK12" s="168">
        <f ca="1">DK11</f>
        <v>0.1</v>
      </c>
      <c r="DL12" s="46">
        <v>7.4999999999999997E-2</v>
      </c>
      <c r="DM12" s="46">
        <v>7.4999999999999997E-2</v>
      </c>
      <c r="DN12" s="46">
        <v>7.4999999999999997E-2</v>
      </c>
      <c r="DO12" s="46">
        <v>7.4999999999999997E-2</v>
      </c>
    </row>
    <row r="13" spans="2:119" x14ac:dyDescent="0.2">
      <c r="C13" s="46" t="s">
        <v>1941</v>
      </c>
      <c r="D13" s="169">
        <f>Вводные!G39</f>
        <v>0.06</v>
      </c>
      <c r="P13" s="168">
        <f ca="1">AVERAGE(S13:DK13)</f>
        <v>0.16650149650814774</v>
      </c>
      <c r="Q13" s="168">
        <f ca="1">AVERAGEIF(S$2:EO$2,"факт",S13:EO13)</f>
        <v>0.20044354838709677</v>
      </c>
      <c r="R13" s="168">
        <f ca="1">AVERAGEIF(T$2:EP$2,"план",T13:EP13)</f>
        <v>0.16578692699490669</v>
      </c>
      <c r="S13" s="168">
        <f ca="1">S10+$D$13</f>
        <v>0.20249999999999999</v>
      </c>
      <c r="T13" s="168">
        <f ca="1">T10+$D$13</f>
        <v>0.19838709677419353</v>
      </c>
      <c r="U13" s="168">
        <f t="shared" ref="U13:AW13" ca="1" si="37">U10+$D$13</f>
        <v>0.19838709677419353</v>
      </c>
      <c r="V13" s="168">
        <f t="shared" ca="1" si="37"/>
        <v>0.19564516129032256</v>
      </c>
      <c r="W13" s="168">
        <f t="shared" ca="1" si="37"/>
        <v>0.19564516129032256</v>
      </c>
      <c r="X13" s="168">
        <f t="shared" ca="1" si="37"/>
        <v>0.19564516129032256</v>
      </c>
      <c r="Y13" s="168">
        <f t="shared" ca="1" si="37"/>
        <v>0.19153225806451613</v>
      </c>
      <c r="Z13" s="168">
        <f t="shared" ca="1" si="37"/>
        <v>0.19153225806451613</v>
      </c>
      <c r="AA13" s="168">
        <f t="shared" ca="1" si="37"/>
        <v>0.18879032258064515</v>
      </c>
      <c r="AB13" s="168">
        <f t="shared" ca="1" si="37"/>
        <v>0.18879032258064515</v>
      </c>
      <c r="AC13" s="168">
        <f t="shared" ca="1" si="37"/>
        <v>0.18879032258064515</v>
      </c>
      <c r="AD13" s="168">
        <f t="shared" ca="1" si="37"/>
        <v>0.1846774193548387</v>
      </c>
      <c r="AE13" s="168">
        <f t="shared" ca="1" si="37"/>
        <v>0.1846774193548387</v>
      </c>
      <c r="AF13" s="168">
        <f t="shared" ca="1" si="37"/>
        <v>0.18193548387096775</v>
      </c>
      <c r="AG13" s="168">
        <f t="shared" ca="1" si="37"/>
        <v>0.18193548387096775</v>
      </c>
      <c r="AH13" s="168">
        <f t="shared" ca="1" si="37"/>
        <v>0.18193548387096775</v>
      </c>
      <c r="AI13" s="168">
        <f t="shared" ca="1" si="37"/>
        <v>0.17782258064516127</v>
      </c>
      <c r="AJ13" s="168">
        <f t="shared" ca="1" si="37"/>
        <v>0.17782258064516127</v>
      </c>
      <c r="AK13" s="168">
        <f t="shared" ca="1" si="37"/>
        <v>0.17508064516129032</v>
      </c>
      <c r="AL13" s="168">
        <f t="shared" ca="1" si="37"/>
        <v>0.17508064516129032</v>
      </c>
      <c r="AM13" s="168">
        <f t="shared" ca="1" si="37"/>
        <v>0.17508064516129032</v>
      </c>
      <c r="AN13" s="168">
        <f t="shared" ca="1" si="37"/>
        <v>0.17096774193548386</v>
      </c>
      <c r="AO13" s="168">
        <f t="shared" ca="1" si="37"/>
        <v>0.17096774193548386</v>
      </c>
      <c r="AP13" s="168">
        <f t="shared" ca="1" si="37"/>
        <v>0.16822580645161289</v>
      </c>
      <c r="AQ13" s="168">
        <f t="shared" ca="1" si="37"/>
        <v>0.16822580645161289</v>
      </c>
      <c r="AR13" s="168">
        <f t="shared" ca="1" si="37"/>
        <v>0.16822580645161289</v>
      </c>
      <c r="AS13" s="168">
        <f t="shared" ca="1" si="37"/>
        <v>0.16411290322580646</v>
      </c>
      <c r="AT13" s="168">
        <f t="shared" ca="1" si="37"/>
        <v>0.16411290322580646</v>
      </c>
      <c r="AU13" s="168">
        <f t="shared" ca="1" si="37"/>
        <v>0.16137096774193549</v>
      </c>
      <c r="AV13" s="168">
        <f t="shared" ca="1" si="37"/>
        <v>0.16137096774193549</v>
      </c>
      <c r="AW13" s="168">
        <f t="shared" ca="1" si="37"/>
        <v>0.16137096774193549</v>
      </c>
      <c r="AX13" s="168">
        <f t="shared" ref="AX13:CF13" ca="1" si="38">AX10+$D$13</f>
        <v>0.16</v>
      </c>
      <c r="AY13" s="168">
        <f t="shared" ca="1" si="38"/>
        <v>0.16</v>
      </c>
      <c r="AZ13" s="168">
        <f t="shared" ca="1" si="38"/>
        <v>0.16</v>
      </c>
      <c r="BA13" s="168">
        <f t="shared" ca="1" si="38"/>
        <v>0.16</v>
      </c>
      <c r="BB13" s="168">
        <f t="shared" ca="1" si="38"/>
        <v>0.16</v>
      </c>
      <c r="BC13" s="168">
        <f t="shared" ca="1" si="38"/>
        <v>0.16</v>
      </c>
      <c r="BD13" s="168">
        <f t="shared" ca="1" si="38"/>
        <v>0.16</v>
      </c>
      <c r="BE13" s="168">
        <f t="shared" ca="1" si="38"/>
        <v>0.16</v>
      </c>
      <c r="BF13" s="168">
        <f t="shared" ca="1" si="38"/>
        <v>0.16</v>
      </c>
      <c r="BG13" s="168">
        <f t="shared" ca="1" si="38"/>
        <v>0.16</v>
      </c>
      <c r="BH13" s="168">
        <f t="shared" ca="1" si="38"/>
        <v>0.16</v>
      </c>
      <c r="BI13" s="168">
        <f t="shared" ca="1" si="38"/>
        <v>0.16</v>
      </c>
      <c r="BJ13" s="168">
        <f t="shared" ca="1" si="38"/>
        <v>0.16</v>
      </c>
      <c r="BK13" s="168">
        <f t="shared" ca="1" si="38"/>
        <v>0.16</v>
      </c>
      <c r="BL13" s="168">
        <f t="shared" ca="1" si="38"/>
        <v>0.16</v>
      </c>
      <c r="BM13" s="168">
        <f t="shared" ca="1" si="38"/>
        <v>0.16</v>
      </c>
      <c r="BN13" s="168">
        <f t="shared" ca="1" si="38"/>
        <v>0.16</v>
      </c>
      <c r="BO13" s="168">
        <f t="shared" ca="1" si="38"/>
        <v>0.16</v>
      </c>
      <c r="BP13" s="168">
        <f t="shared" ca="1" si="38"/>
        <v>0.16</v>
      </c>
      <c r="BQ13" s="168">
        <f t="shared" ca="1" si="38"/>
        <v>0.16</v>
      </c>
      <c r="BR13" s="168">
        <f t="shared" ca="1" si="38"/>
        <v>0.16</v>
      </c>
      <c r="BS13" s="168">
        <f t="shared" ca="1" si="38"/>
        <v>0.16</v>
      </c>
      <c r="BT13" s="168">
        <f t="shared" ca="1" si="38"/>
        <v>0.16</v>
      </c>
      <c r="BU13" s="168">
        <f t="shared" ca="1" si="38"/>
        <v>0.16</v>
      </c>
      <c r="BV13" s="168">
        <f t="shared" ca="1" si="38"/>
        <v>0.16</v>
      </c>
      <c r="BW13" s="168">
        <f t="shared" ca="1" si="38"/>
        <v>0.16</v>
      </c>
      <c r="BX13" s="168">
        <f t="shared" ca="1" si="38"/>
        <v>0.16</v>
      </c>
      <c r="BY13" s="168">
        <f t="shared" ca="1" si="38"/>
        <v>0.16</v>
      </c>
      <c r="BZ13" s="168">
        <f t="shared" ca="1" si="38"/>
        <v>0.16</v>
      </c>
      <c r="CA13" s="168">
        <f t="shared" ca="1" si="38"/>
        <v>0.16</v>
      </c>
      <c r="CB13" s="168">
        <f t="shared" ca="1" si="38"/>
        <v>0.16</v>
      </c>
      <c r="CC13" s="168">
        <f t="shared" ca="1" si="38"/>
        <v>0.16</v>
      </c>
      <c r="CD13" s="168">
        <f t="shared" ca="1" si="38"/>
        <v>0.16</v>
      </c>
      <c r="CE13" s="168">
        <f t="shared" ca="1" si="38"/>
        <v>0.16</v>
      </c>
      <c r="CF13" s="168">
        <f t="shared" ca="1" si="38"/>
        <v>0.16</v>
      </c>
      <c r="CG13" s="168">
        <f t="shared" ref="CG13:DK13" ca="1" si="39">CG10+$D$13</f>
        <v>0.16</v>
      </c>
      <c r="CH13" s="168">
        <f t="shared" ca="1" si="39"/>
        <v>0.16</v>
      </c>
      <c r="CI13" s="168">
        <f t="shared" ca="1" si="39"/>
        <v>0.16</v>
      </c>
      <c r="CJ13" s="168">
        <f t="shared" ca="1" si="39"/>
        <v>0.16</v>
      </c>
      <c r="CK13" s="168">
        <f t="shared" ca="1" si="39"/>
        <v>0.16</v>
      </c>
      <c r="CL13" s="168">
        <f t="shared" ca="1" si="39"/>
        <v>0.16</v>
      </c>
      <c r="CM13" s="168">
        <f t="shared" ca="1" si="39"/>
        <v>0.16</v>
      </c>
      <c r="CN13" s="168">
        <f t="shared" ca="1" si="39"/>
        <v>0.16</v>
      </c>
      <c r="CO13" s="168">
        <f t="shared" ca="1" si="39"/>
        <v>0.16</v>
      </c>
      <c r="CP13" s="168">
        <f t="shared" ca="1" si="39"/>
        <v>0.16</v>
      </c>
      <c r="CQ13" s="168">
        <f t="shared" ca="1" si="39"/>
        <v>0.16</v>
      </c>
      <c r="CR13" s="168">
        <f t="shared" ca="1" si="39"/>
        <v>0.16</v>
      </c>
      <c r="CS13" s="168">
        <f t="shared" ca="1" si="39"/>
        <v>0.16</v>
      </c>
      <c r="CT13" s="168">
        <f t="shared" ca="1" si="39"/>
        <v>0.16</v>
      </c>
      <c r="CU13" s="168">
        <f t="shared" ca="1" si="39"/>
        <v>0.16</v>
      </c>
      <c r="CV13" s="168">
        <f t="shared" ca="1" si="39"/>
        <v>0.16</v>
      </c>
      <c r="CW13" s="168">
        <f t="shared" ca="1" si="39"/>
        <v>0.16</v>
      </c>
      <c r="CX13" s="168">
        <f t="shared" ca="1" si="39"/>
        <v>0.16</v>
      </c>
      <c r="CY13" s="168">
        <f t="shared" ca="1" si="39"/>
        <v>0.16</v>
      </c>
      <c r="CZ13" s="168">
        <f t="shared" ca="1" si="39"/>
        <v>0.16</v>
      </c>
      <c r="DA13" s="168">
        <f t="shared" ca="1" si="39"/>
        <v>0.16</v>
      </c>
      <c r="DB13" s="168">
        <f t="shared" ca="1" si="39"/>
        <v>0.16</v>
      </c>
      <c r="DC13" s="168">
        <f t="shared" ca="1" si="39"/>
        <v>0.16</v>
      </c>
      <c r="DD13" s="168">
        <f t="shared" ca="1" si="39"/>
        <v>0.16</v>
      </c>
      <c r="DE13" s="168">
        <f t="shared" ca="1" si="39"/>
        <v>0.16</v>
      </c>
      <c r="DF13" s="168">
        <f t="shared" ca="1" si="39"/>
        <v>0.16</v>
      </c>
      <c r="DG13" s="168">
        <f t="shared" ca="1" si="39"/>
        <v>0.16</v>
      </c>
      <c r="DH13" s="168">
        <f t="shared" ca="1" si="39"/>
        <v>0.16</v>
      </c>
      <c r="DI13" s="168">
        <f t="shared" ca="1" si="39"/>
        <v>0.16</v>
      </c>
      <c r="DJ13" s="168">
        <f t="shared" ca="1" si="39"/>
        <v>0.16</v>
      </c>
      <c r="DK13" s="168">
        <f t="shared" ca="1" si="39"/>
        <v>0.16</v>
      </c>
    </row>
    <row r="14" spans="2:119" x14ac:dyDescent="0.2">
      <c r="C14" s="46" t="s">
        <v>1942</v>
      </c>
      <c r="D14" s="169">
        <f>Вводные!G40</f>
        <v>0.06</v>
      </c>
      <c r="P14" s="168">
        <f ca="1">AVERAGE(S14:DK14)</f>
        <v>0.16650149650814774</v>
      </c>
      <c r="Q14" s="168">
        <f ca="1">AVERAGEIF(S$2:EO$2,"факт",S14:EO14)</f>
        <v>0.20044354838709677</v>
      </c>
      <c r="R14" s="168">
        <f ca="1">AVERAGEIF(T$2:EP$2,"план",T14:EP14)</f>
        <v>0.16578692699490669</v>
      </c>
      <c r="S14" s="168">
        <f ca="1">S10+$D$14</f>
        <v>0.20249999999999999</v>
      </c>
      <c r="T14" s="168">
        <f t="shared" ref="T14:CE14" ca="1" si="40">T10+$D$14</f>
        <v>0.19838709677419353</v>
      </c>
      <c r="U14" s="168">
        <f t="shared" ref="U14:AW14" ca="1" si="41">U10+$D$14</f>
        <v>0.19838709677419353</v>
      </c>
      <c r="V14" s="168">
        <f t="shared" ca="1" si="41"/>
        <v>0.19564516129032256</v>
      </c>
      <c r="W14" s="168">
        <f t="shared" ca="1" si="41"/>
        <v>0.19564516129032256</v>
      </c>
      <c r="X14" s="168">
        <f t="shared" ca="1" si="41"/>
        <v>0.19564516129032256</v>
      </c>
      <c r="Y14" s="168">
        <f t="shared" ca="1" si="41"/>
        <v>0.19153225806451613</v>
      </c>
      <c r="Z14" s="168">
        <f t="shared" ca="1" si="41"/>
        <v>0.19153225806451613</v>
      </c>
      <c r="AA14" s="168">
        <f t="shared" ca="1" si="41"/>
        <v>0.18879032258064515</v>
      </c>
      <c r="AB14" s="168">
        <f t="shared" ca="1" si="41"/>
        <v>0.18879032258064515</v>
      </c>
      <c r="AC14" s="168">
        <f t="shared" ca="1" si="41"/>
        <v>0.18879032258064515</v>
      </c>
      <c r="AD14" s="168">
        <f t="shared" ca="1" si="41"/>
        <v>0.1846774193548387</v>
      </c>
      <c r="AE14" s="168">
        <f t="shared" ca="1" si="41"/>
        <v>0.1846774193548387</v>
      </c>
      <c r="AF14" s="168">
        <f t="shared" ca="1" si="41"/>
        <v>0.18193548387096775</v>
      </c>
      <c r="AG14" s="168">
        <f t="shared" ca="1" si="41"/>
        <v>0.18193548387096775</v>
      </c>
      <c r="AH14" s="168">
        <f t="shared" ca="1" si="41"/>
        <v>0.18193548387096775</v>
      </c>
      <c r="AI14" s="168">
        <f t="shared" ca="1" si="41"/>
        <v>0.17782258064516127</v>
      </c>
      <c r="AJ14" s="168">
        <f t="shared" ca="1" si="41"/>
        <v>0.17782258064516127</v>
      </c>
      <c r="AK14" s="168">
        <f t="shared" ca="1" si="41"/>
        <v>0.17508064516129032</v>
      </c>
      <c r="AL14" s="168">
        <f t="shared" ca="1" si="41"/>
        <v>0.17508064516129032</v>
      </c>
      <c r="AM14" s="168">
        <f t="shared" ca="1" si="41"/>
        <v>0.17508064516129032</v>
      </c>
      <c r="AN14" s="168">
        <f t="shared" ca="1" si="41"/>
        <v>0.17096774193548386</v>
      </c>
      <c r="AO14" s="168">
        <f t="shared" ca="1" si="41"/>
        <v>0.17096774193548386</v>
      </c>
      <c r="AP14" s="168">
        <f t="shared" ca="1" si="41"/>
        <v>0.16822580645161289</v>
      </c>
      <c r="AQ14" s="168">
        <f t="shared" ca="1" si="41"/>
        <v>0.16822580645161289</v>
      </c>
      <c r="AR14" s="168">
        <f t="shared" ca="1" si="41"/>
        <v>0.16822580645161289</v>
      </c>
      <c r="AS14" s="168">
        <f t="shared" ca="1" si="41"/>
        <v>0.16411290322580646</v>
      </c>
      <c r="AT14" s="168">
        <f t="shared" ca="1" si="41"/>
        <v>0.16411290322580646</v>
      </c>
      <c r="AU14" s="168">
        <f t="shared" ca="1" si="41"/>
        <v>0.16137096774193549</v>
      </c>
      <c r="AV14" s="168">
        <f t="shared" ca="1" si="41"/>
        <v>0.16137096774193549</v>
      </c>
      <c r="AW14" s="168">
        <f t="shared" ca="1" si="41"/>
        <v>0.16137096774193549</v>
      </c>
      <c r="AX14" s="168">
        <f t="shared" ca="1" si="40"/>
        <v>0.16</v>
      </c>
      <c r="AY14" s="168">
        <f t="shared" ca="1" si="40"/>
        <v>0.16</v>
      </c>
      <c r="AZ14" s="168">
        <f t="shared" ca="1" si="40"/>
        <v>0.16</v>
      </c>
      <c r="BA14" s="168">
        <f t="shared" ca="1" si="40"/>
        <v>0.16</v>
      </c>
      <c r="BB14" s="168">
        <f t="shared" ca="1" si="40"/>
        <v>0.16</v>
      </c>
      <c r="BC14" s="168">
        <f t="shared" ca="1" si="40"/>
        <v>0.16</v>
      </c>
      <c r="BD14" s="168">
        <f t="shared" ca="1" si="40"/>
        <v>0.16</v>
      </c>
      <c r="BE14" s="168">
        <f t="shared" ca="1" si="40"/>
        <v>0.16</v>
      </c>
      <c r="BF14" s="168">
        <f t="shared" ca="1" si="40"/>
        <v>0.16</v>
      </c>
      <c r="BG14" s="168">
        <f t="shared" ca="1" si="40"/>
        <v>0.16</v>
      </c>
      <c r="BH14" s="168">
        <f t="shared" ca="1" si="40"/>
        <v>0.16</v>
      </c>
      <c r="BI14" s="168">
        <f t="shared" ca="1" si="40"/>
        <v>0.16</v>
      </c>
      <c r="BJ14" s="168">
        <f t="shared" ca="1" si="40"/>
        <v>0.16</v>
      </c>
      <c r="BK14" s="168">
        <f t="shared" ca="1" si="40"/>
        <v>0.16</v>
      </c>
      <c r="BL14" s="168">
        <f t="shared" ca="1" si="40"/>
        <v>0.16</v>
      </c>
      <c r="BM14" s="168">
        <f t="shared" ca="1" si="40"/>
        <v>0.16</v>
      </c>
      <c r="BN14" s="168">
        <f t="shared" ca="1" si="40"/>
        <v>0.16</v>
      </c>
      <c r="BO14" s="168">
        <f t="shared" ca="1" si="40"/>
        <v>0.16</v>
      </c>
      <c r="BP14" s="168">
        <f t="shared" ca="1" si="40"/>
        <v>0.16</v>
      </c>
      <c r="BQ14" s="168">
        <f t="shared" ca="1" si="40"/>
        <v>0.16</v>
      </c>
      <c r="BR14" s="168">
        <f t="shared" ca="1" si="40"/>
        <v>0.16</v>
      </c>
      <c r="BS14" s="168">
        <f t="shared" ca="1" si="40"/>
        <v>0.16</v>
      </c>
      <c r="BT14" s="168">
        <f t="shared" ca="1" si="40"/>
        <v>0.16</v>
      </c>
      <c r="BU14" s="168">
        <f t="shared" ca="1" si="40"/>
        <v>0.16</v>
      </c>
      <c r="BV14" s="168">
        <f t="shared" ca="1" si="40"/>
        <v>0.16</v>
      </c>
      <c r="BW14" s="168">
        <f t="shared" ca="1" si="40"/>
        <v>0.16</v>
      </c>
      <c r="BX14" s="168">
        <f t="shared" ca="1" si="40"/>
        <v>0.16</v>
      </c>
      <c r="BY14" s="168">
        <f t="shared" ca="1" si="40"/>
        <v>0.16</v>
      </c>
      <c r="BZ14" s="168">
        <f t="shared" ca="1" si="40"/>
        <v>0.16</v>
      </c>
      <c r="CA14" s="168">
        <f t="shared" ca="1" si="40"/>
        <v>0.16</v>
      </c>
      <c r="CB14" s="168">
        <f t="shared" ca="1" si="40"/>
        <v>0.16</v>
      </c>
      <c r="CC14" s="168">
        <f t="shared" ca="1" si="40"/>
        <v>0.16</v>
      </c>
      <c r="CD14" s="168">
        <f t="shared" ca="1" si="40"/>
        <v>0.16</v>
      </c>
      <c r="CE14" s="168">
        <f t="shared" ca="1" si="40"/>
        <v>0.16</v>
      </c>
      <c r="CF14" s="168">
        <f t="shared" ref="CF14:DG14" ca="1" si="42">CF10+$D$14</f>
        <v>0.16</v>
      </c>
      <c r="CG14" s="168">
        <f t="shared" ca="1" si="42"/>
        <v>0.16</v>
      </c>
      <c r="CH14" s="168">
        <f t="shared" ca="1" si="42"/>
        <v>0.16</v>
      </c>
      <c r="CI14" s="168">
        <f t="shared" ca="1" si="42"/>
        <v>0.16</v>
      </c>
      <c r="CJ14" s="168">
        <f t="shared" ca="1" si="42"/>
        <v>0.16</v>
      </c>
      <c r="CK14" s="168">
        <f t="shared" ca="1" si="42"/>
        <v>0.16</v>
      </c>
      <c r="CL14" s="168">
        <f t="shared" ca="1" si="42"/>
        <v>0.16</v>
      </c>
      <c r="CM14" s="168">
        <f t="shared" ca="1" si="42"/>
        <v>0.16</v>
      </c>
      <c r="CN14" s="168">
        <f t="shared" ca="1" si="42"/>
        <v>0.16</v>
      </c>
      <c r="CO14" s="168">
        <f t="shared" ca="1" si="42"/>
        <v>0.16</v>
      </c>
      <c r="CP14" s="168">
        <f t="shared" ca="1" si="42"/>
        <v>0.16</v>
      </c>
      <c r="CQ14" s="168">
        <f t="shared" ca="1" si="42"/>
        <v>0.16</v>
      </c>
      <c r="CR14" s="168">
        <f t="shared" ca="1" si="42"/>
        <v>0.16</v>
      </c>
      <c r="CS14" s="168">
        <f t="shared" ca="1" si="42"/>
        <v>0.16</v>
      </c>
      <c r="CT14" s="168">
        <f t="shared" ca="1" si="42"/>
        <v>0.16</v>
      </c>
      <c r="CU14" s="168">
        <f t="shared" ca="1" si="42"/>
        <v>0.16</v>
      </c>
      <c r="CV14" s="168">
        <f t="shared" ca="1" si="42"/>
        <v>0.16</v>
      </c>
      <c r="CW14" s="168">
        <f t="shared" ca="1" si="42"/>
        <v>0.16</v>
      </c>
      <c r="CX14" s="168">
        <f t="shared" ca="1" si="42"/>
        <v>0.16</v>
      </c>
      <c r="CY14" s="168">
        <f t="shared" ca="1" si="42"/>
        <v>0.16</v>
      </c>
      <c r="CZ14" s="168">
        <f t="shared" ca="1" si="42"/>
        <v>0.16</v>
      </c>
      <c r="DA14" s="168">
        <f t="shared" ca="1" si="42"/>
        <v>0.16</v>
      </c>
      <c r="DB14" s="168">
        <f t="shared" ca="1" si="42"/>
        <v>0.16</v>
      </c>
      <c r="DC14" s="168">
        <f t="shared" ca="1" si="42"/>
        <v>0.16</v>
      </c>
      <c r="DD14" s="168">
        <f t="shared" ca="1" si="42"/>
        <v>0.16</v>
      </c>
      <c r="DE14" s="168">
        <f t="shared" ca="1" si="42"/>
        <v>0.16</v>
      </c>
      <c r="DF14" s="168">
        <f t="shared" ca="1" si="42"/>
        <v>0.16</v>
      </c>
      <c r="DG14" s="168">
        <f t="shared" ca="1" si="42"/>
        <v>0.16</v>
      </c>
      <c r="DH14" s="168">
        <f ca="1">DH10+$D$14</f>
        <v>0.16</v>
      </c>
      <c r="DI14" s="168">
        <f ca="1">DI10+$D$14</f>
        <v>0.16</v>
      </c>
      <c r="DJ14" s="168">
        <f ca="1">DJ10+$D$14</f>
        <v>0.16</v>
      </c>
      <c r="DK14" s="168">
        <f ca="1">DK10+$D$14</f>
        <v>0.16</v>
      </c>
    </row>
    <row r="15" spans="2:119" x14ac:dyDescent="0.2">
      <c r="C15" s="46" t="s">
        <v>1943</v>
      </c>
      <c r="D15" s="169">
        <f>Вводные!G41</f>
        <v>4.4999999999999998E-2</v>
      </c>
      <c r="P15" s="168">
        <f ca="1">AVERAGE(S15:DK15)</f>
        <v>0.15150149650814737</v>
      </c>
      <c r="Q15" s="168">
        <f ca="1">AVERAGEIF(S$2:EO$2,"факт",S15:EO15)</f>
        <v>0.18544354838709676</v>
      </c>
      <c r="R15" s="168">
        <f ca="1">AVERAGEIF(T$2:EP$2,"план",T15:EP15)</f>
        <v>0.15078692699490634</v>
      </c>
      <c r="S15" s="168">
        <f ca="1">S10+$D$15</f>
        <v>0.1875</v>
      </c>
      <c r="T15" s="168">
        <f t="shared" ref="T15:CE15" ca="1" si="43">T10+$D$15</f>
        <v>0.18338709677419351</v>
      </c>
      <c r="U15" s="168">
        <f t="shared" ca="1" si="43"/>
        <v>0.18338709677419351</v>
      </c>
      <c r="V15" s="168">
        <f t="shared" ca="1" si="43"/>
        <v>0.18064516129032254</v>
      </c>
      <c r="W15" s="168">
        <f t="shared" ca="1" si="43"/>
        <v>0.18064516129032254</v>
      </c>
      <c r="X15" s="168">
        <f t="shared" ca="1" si="43"/>
        <v>0.18064516129032254</v>
      </c>
      <c r="Y15" s="168">
        <f t="shared" ca="1" si="43"/>
        <v>0.17653225806451611</v>
      </c>
      <c r="Z15" s="168">
        <f t="shared" ca="1" si="43"/>
        <v>0.17653225806451611</v>
      </c>
      <c r="AA15" s="168">
        <f t="shared" ca="1" si="43"/>
        <v>0.17379032258064514</v>
      </c>
      <c r="AB15" s="168">
        <f t="shared" ca="1" si="43"/>
        <v>0.17379032258064514</v>
      </c>
      <c r="AC15" s="168">
        <f t="shared" ca="1" si="43"/>
        <v>0.17379032258064514</v>
      </c>
      <c r="AD15" s="168">
        <f t="shared" ca="1" si="43"/>
        <v>0.16967741935483871</v>
      </c>
      <c r="AE15" s="168">
        <f t="shared" ca="1" si="43"/>
        <v>0.16967741935483871</v>
      </c>
      <c r="AF15" s="168">
        <f t="shared" ca="1" si="43"/>
        <v>0.16693548387096774</v>
      </c>
      <c r="AG15" s="168">
        <f t="shared" ca="1" si="43"/>
        <v>0.16693548387096774</v>
      </c>
      <c r="AH15" s="168">
        <f t="shared" ca="1" si="43"/>
        <v>0.16693548387096774</v>
      </c>
      <c r="AI15" s="168">
        <f t="shared" ca="1" si="43"/>
        <v>0.16282258064516128</v>
      </c>
      <c r="AJ15" s="168">
        <f t="shared" ca="1" si="43"/>
        <v>0.16282258064516128</v>
      </c>
      <c r="AK15" s="168">
        <f t="shared" ca="1" si="43"/>
        <v>0.16008064516129034</v>
      </c>
      <c r="AL15" s="168">
        <f t="shared" ca="1" si="43"/>
        <v>0.16008064516129034</v>
      </c>
      <c r="AM15" s="168">
        <f t="shared" ca="1" si="43"/>
        <v>0.16008064516129034</v>
      </c>
      <c r="AN15" s="168">
        <f t="shared" ca="1" si="43"/>
        <v>0.15596774193548385</v>
      </c>
      <c r="AO15" s="168">
        <f t="shared" ca="1" si="43"/>
        <v>0.15596774193548385</v>
      </c>
      <c r="AP15" s="168">
        <f t="shared" ca="1" si="43"/>
        <v>0.15322580645161291</v>
      </c>
      <c r="AQ15" s="168">
        <f t="shared" ca="1" si="43"/>
        <v>0.15322580645161291</v>
      </c>
      <c r="AR15" s="168">
        <f t="shared" ca="1" si="43"/>
        <v>0.15322580645161291</v>
      </c>
      <c r="AS15" s="168">
        <f t="shared" ca="1" si="43"/>
        <v>0.14911290322580645</v>
      </c>
      <c r="AT15" s="168">
        <f t="shared" ca="1" si="43"/>
        <v>0.14911290322580645</v>
      </c>
      <c r="AU15" s="168">
        <f t="shared" ca="1" si="43"/>
        <v>0.14637096774193548</v>
      </c>
      <c r="AV15" s="168">
        <f t="shared" ca="1" si="43"/>
        <v>0.14637096774193548</v>
      </c>
      <c r="AW15" s="168">
        <f t="shared" ca="1" si="43"/>
        <v>0.14637096774193548</v>
      </c>
      <c r="AX15" s="168">
        <f ca="1">AX10+$D$15</f>
        <v>0.14500000000000002</v>
      </c>
      <c r="AY15" s="168">
        <f t="shared" ca="1" si="43"/>
        <v>0.14500000000000002</v>
      </c>
      <c r="AZ15" s="168">
        <f t="shared" ca="1" si="43"/>
        <v>0.14500000000000002</v>
      </c>
      <c r="BA15" s="168">
        <f t="shared" ca="1" si="43"/>
        <v>0.14500000000000002</v>
      </c>
      <c r="BB15" s="168">
        <f t="shared" ca="1" si="43"/>
        <v>0.14500000000000002</v>
      </c>
      <c r="BC15" s="168">
        <f t="shared" ca="1" si="43"/>
        <v>0.14500000000000002</v>
      </c>
      <c r="BD15" s="168">
        <f t="shared" ca="1" si="43"/>
        <v>0.14500000000000002</v>
      </c>
      <c r="BE15" s="168">
        <f t="shared" ca="1" si="43"/>
        <v>0.14500000000000002</v>
      </c>
      <c r="BF15" s="168">
        <f t="shared" ca="1" si="43"/>
        <v>0.14500000000000002</v>
      </c>
      <c r="BG15" s="168">
        <f t="shared" ca="1" si="43"/>
        <v>0.14500000000000002</v>
      </c>
      <c r="BH15" s="168">
        <f t="shared" ca="1" si="43"/>
        <v>0.14500000000000002</v>
      </c>
      <c r="BI15" s="168">
        <f t="shared" ca="1" si="43"/>
        <v>0.14500000000000002</v>
      </c>
      <c r="BJ15" s="168">
        <f t="shared" ca="1" si="43"/>
        <v>0.14500000000000002</v>
      </c>
      <c r="BK15" s="168">
        <f t="shared" ca="1" si="43"/>
        <v>0.14500000000000002</v>
      </c>
      <c r="BL15" s="168">
        <f t="shared" ca="1" si="43"/>
        <v>0.14500000000000002</v>
      </c>
      <c r="BM15" s="168">
        <f t="shared" ca="1" si="43"/>
        <v>0.14500000000000002</v>
      </c>
      <c r="BN15" s="168">
        <f t="shared" ca="1" si="43"/>
        <v>0.14500000000000002</v>
      </c>
      <c r="BO15" s="168">
        <f t="shared" ca="1" si="43"/>
        <v>0.14500000000000002</v>
      </c>
      <c r="BP15" s="168">
        <f t="shared" ca="1" si="43"/>
        <v>0.14500000000000002</v>
      </c>
      <c r="BQ15" s="168">
        <f t="shared" ca="1" si="43"/>
        <v>0.14500000000000002</v>
      </c>
      <c r="BR15" s="168">
        <f t="shared" ca="1" si="43"/>
        <v>0.14500000000000002</v>
      </c>
      <c r="BS15" s="168">
        <f t="shared" ca="1" si="43"/>
        <v>0.14500000000000002</v>
      </c>
      <c r="BT15" s="168">
        <f t="shared" ca="1" si="43"/>
        <v>0.14500000000000002</v>
      </c>
      <c r="BU15" s="168">
        <f t="shared" ca="1" si="43"/>
        <v>0.14500000000000002</v>
      </c>
      <c r="BV15" s="168">
        <f t="shared" ca="1" si="43"/>
        <v>0.14500000000000002</v>
      </c>
      <c r="BW15" s="168">
        <f t="shared" ca="1" si="43"/>
        <v>0.14500000000000002</v>
      </c>
      <c r="BX15" s="168">
        <f t="shared" ca="1" si="43"/>
        <v>0.14500000000000002</v>
      </c>
      <c r="BY15" s="168">
        <f t="shared" ca="1" si="43"/>
        <v>0.14500000000000002</v>
      </c>
      <c r="BZ15" s="168">
        <f t="shared" ca="1" si="43"/>
        <v>0.14500000000000002</v>
      </c>
      <c r="CA15" s="168">
        <f t="shared" ca="1" si="43"/>
        <v>0.14500000000000002</v>
      </c>
      <c r="CB15" s="168">
        <f t="shared" ca="1" si="43"/>
        <v>0.14500000000000002</v>
      </c>
      <c r="CC15" s="168">
        <f t="shared" ca="1" si="43"/>
        <v>0.14500000000000002</v>
      </c>
      <c r="CD15" s="168">
        <f t="shared" ca="1" si="43"/>
        <v>0.14500000000000002</v>
      </c>
      <c r="CE15" s="168">
        <f t="shared" ca="1" si="43"/>
        <v>0.14500000000000002</v>
      </c>
      <c r="CF15" s="168">
        <f t="shared" ref="CF15:DG15" ca="1" si="44">CF10+$D$15</f>
        <v>0.14500000000000002</v>
      </c>
      <c r="CG15" s="168">
        <f t="shared" ca="1" si="44"/>
        <v>0.14500000000000002</v>
      </c>
      <c r="CH15" s="168">
        <f t="shared" ca="1" si="44"/>
        <v>0.14500000000000002</v>
      </c>
      <c r="CI15" s="168">
        <f t="shared" ca="1" si="44"/>
        <v>0.14500000000000002</v>
      </c>
      <c r="CJ15" s="168">
        <f t="shared" ca="1" si="44"/>
        <v>0.14500000000000002</v>
      </c>
      <c r="CK15" s="168">
        <f t="shared" ca="1" si="44"/>
        <v>0.14500000000000002</v>
      </c>
      <c r="CL15" s="168">
        <f t="shared" ca="1" si="44"/>
        <v>0.14500000000000002</v>
      </c>
      <c r="CM15" s="168">
        <f t="shared" ca="1" si="44"/>
        <v>0.14500000000000002</v>
      </c>
      <c r="CN15" s="168">
        <f t="shared" ca="1" si="44"/>
        <v>0.14500000000000002</v>
      </c>
      <c r="CO15" s="168">
        <f t="shared" ca="1" si="44"/>
        <v>0.14500000000000002</v>
      </c>
      <c r="CP15" s="168">
        <f t="shared" ca="1" si="44"/>
        <v>0.14500000000000002</v>
      </c>
      <c r="CQ15" s="168">
        <f t="shared" ca="1" si="44"/>
        <v>0.14500000000000002</v>
      </c>
      <c r="CR15" s="168">
        <f t="shared" ca="1" si="44"/>
        <v>0.14500000000000002</v>
      </c>
      <c r="CS15" s="168">
        <f t="shared" ca="1" si="44"/>
        <v>0.14500000000000002</v>
      </c>
      <c r="CT15" s="168">
        <f t="shared" ca="1" si="44"/>
        <v>0.14500000000000002</v>
      </c>
      <c r="CU15" s="168">
        <f t="shared" ca="1" si="44"/>
        <v>0.14500000000000002</v>
      </c>
      <c r="CV15" s="168">
        <f t="shared" ca="1" si="44"/>
        <v>0.14500000000000002</v>
      </c>
      <c r="CW15" s="168">
        <f t="shared" ca="1" si="44"/>
        <v>0.14500000000000002</v>
      </c>
      <c r="CX15" s="168">
        <f t="shared" ca="1" si="44"/>
        <v>0.14500000000000002</v>
      </c>
      <c r="CY15" s="168">
        <f t="shared" ca="1" si="44"/>
        <v>0.14500000000000002</v>
      </c>
      <c r="CZ15" s="168">
        <f t="shared" ca="1" si="44"/>
        <v>0.14500000000000002</v>
      </c>
      <c r="DA15" s="168">
        <f t="shared" ca="1" si="44"/>
        <v>0.14500000000000002</v>
      </c>
      <c r="DB15" s="168">
        <f t="shared" ca="1" si="44"/>
        <v>0.14500000000000002</v>
      </c>
      <c r="DC15" s="168">
        <f t="shared" ca="1" si="44"/>
        <v>0.14500000000000002</v>
      </c>
      <c r="DD15" s="168">
        <f t="shared" ca="1" si="44"/>
        <v>0.14500000000000002</v>
      </c>
      <c r="DE15" s="168">
        <f t="shared" ca="1" si="44"/>
        <v>0.14500000000000002</v>
      </c>
      <c r="DF15" s="168">
        <f t="shared" ca="1" si="44"/>
        <v>0.14500000000000002</v>
      </c>
      <c r="DG15" s="168">
        <f t="shared" ca="1" si="44"/>
        <v>0.14500000000000002</v>
      </c>
      <c r="DH15" s="168">
        <f ca="1">DH10+$D$15</f>
        <v>0.14500000000000002</v>
      </c>
      <c r="DI15" s="168">
        <f ca="1">DI10+$D$15</f>
        <v>0.14500000000000002</v>
      </c>
      <c r="DJ15" s="168">
        <f ca="1">DJ10+$D$15</f>
        <v>0.14500000000000002</v>
      </c>
      <c r="DK15" s="168">
        <f ca="1">DK10+$D$15</f>
        <v>0.14500000000000002</v>
      </c>
    </row>
    <row r="16" spans="2:119" x14ac:dyDescent="0.2">
      <c r="C16" s="46" t="s">
        <v>1944</v>
      </c>
      <c r="D16" s="170">
        <f>Вводные!G42</f>
        <v>4.4999999999999998E-2</v>
      </c>
      <c r="P16" s="168">
        <f>AVERAGE(S16:DK16)</f>
        <v>4.4999999999999957E-2</v>
      </c>
      <c r="Q16" s="168">
        <f>AVERAGEIF(S$2:EO$2,"факт",S16:EO16)</f>
        <v>4.4999999999999998E-2</v>
      </c>
      <c r="R16" s="168">
        <f>AVERAGEIF(T$2:EP$2,"план",T16:EP16)</f>
        <v>4.4999999999999957E-2</v>
      </c>
      <c r="S16" s="168">
        <f>$D$16</f>
        <v>4.4999999999999998E-2</v>
      </c>
      <c r="T16" s="168">
        <f t="shared" ref="T16:CE16" si="45">$D$16</f>
        <v>4.4999999999999998E-2</v>
      </c>
      <c r="U16" s="168">
        <f t="shared" si="45"/>
        <v>4.4999999999999998E-2</v>
      </c>
      <c r="V16" s="168">
        <f t="shared" si="45"/>
        <v>4.4999999999999998E-2</v>
      </c>
      <c r="W16" s="168">
        <f t="shared" si="45"/>
        <v>4.4999999999999998E-2</v>
      </c>
      <c r="X16" s="168">
        <f t="shared" si="45"/>
        <v>4.4999999999999998E-2</v>
      </c>
      <c r="Y16" s="168">
        <f t="shared" si="45"/>
        <v>4.4999999999999998E-2</v>
      </c>
      <c r="Z16" s="168">
        <f t="shared" si="45"/>
        <v>4.4999999999999998E-2</v>
      </c>
      <c r="AA16" s="168">
        <f t="shared" si="45"/>
        <v>4.4999999999999998E-2</v>
      </c>
      <c r="AB16" s="168">
        <f t="shared" si="45"/>
        <v>4.4999999999999998E-2</v>
      </c>
      <c r="AC16" s="168">
        <f t="shared" si="45"/>
        <v>4.4999999999999998E-2</v>
      </c>
      <c r="AD16" s="168">
        <f t="shared" si="45"/>
        <v>4.4999999999999998E-2</v>
      </c>
      <c r="AE16" s="168">
        <f t="shared" si="45"/>
        <v>4.4999999999999998E-2</v>
      </c>
      <c r="AF16" s="168">
        <f t="shared" si="45"/>
        <v>4.4999999999999998E-2</v>
      </c>
      <c r="AG16" s="168">
        <f t="shared" si="45"/>
        <v>4.4999999999999998E-2</v>
      </c>
      <c r="AH16" s="168">
        <f t="shared" si="45"/>
        <v>4.4999999999999998E-2</v>
      </c>
      <c r="AI16" s="168">
        <f t="shared" si="45"/>
        <v>4.4999999999999998E-2</v>
      </c>
      <c r="AJ16" s="168">
        <f t="shared" si="45"/>
        <v>4.4999999999999998E-2</v>
      </c>
      <c r="AK16" s="168">
        <f t="shared" si="45"/>
        <v>4.4999999999999998E-2</v>
      </c>
      <c r="AL16" s="168">
        <f t="shared" si="45"/>
        <v>4.4999999999999998E-2</v>
      </c>
      <c r="AM16" s="168">
        <f t="shared" si="45"/>
        <v>4.4999999999999998E-2</v>
      </c>
      <c r="AN16" s="168">
        <f t="shared" si="45"/>
        <v>4.4999999999999998E-2</v>
      </c>
      <c r="AO16" s="168">
        <f t="shared" si="45"/>
        <v>4.4999999999999998E-2</v>
      </c>
      <c r="AP16" s="168">
        <f t="shared" si="45"/>
        <v>4.4999999999999998E-2</v>
      </c>
      <c r="AQ16" s="168">
        <f t="shared" si="45"/>
        <v>4.4999999999999998E-2</v>
      </c>
      <c r="AR16" s="168">
        <f t="shared" si="45"/>
        <v>4.4999999999999998E-2</v>
      </c>
      <c r="AS16" s="168">
        <f t="shared" si="45"/>
        <v>4.4999999999999998E-2</v>
      </c>
      <c r="AT16" s="168">
        <f t="shared" si="45"/>
        <v>4.4999999999999998E-2</v>
      </c>
      <c r="AU16" s="168">
        <f t="shared" si="45"/>
        <v>4.4999999999999998E-2</v>
      </c>
      <c r="AV16" s="168">
        <f t="shared" si="45"/>
        <v>4.4999999999999998E-2</v>
      </c>
      <c r="AW16" s="168">
        <f t="shared" si="45"/>
        <v>4.4999999999999998E-2</v>
      </c>
      <c r="AX16" s="168">
        <f t="shared" si="45"/>
        <v>4.4999999999999998E-2</v>
      </c>
      <c r="AY16" s="168">
        <f t="shared" si="45"/>
        <v>4.4999999999999998E-2</v>
      </c>
      <c r="AZ16" s="168">
        <f t="shared" si="45"/>
        <v>4.4999999999999998E-2</v>
      </c>
      <c r="BA16" s="168">
        <f t="shared" si="45"/>
        <v>4.4999999999999998E-2</v>
      </c>
      <c r="BB16" s="168">
        <f t="shared" si="45"/>
        <v>4.4999999999999998E-2</v>
      </c>
      <c r="BC16" s="168">
        <f t="shared" si="45"/>
        <v>4.4999999999999998E-2</v>
      </c>
      <c r="BD16" s="168">
        <f t="shared" si="45"/>
        <v>4.4999999999999998E-2</v>
      </c>
      <c r="BE16" s="168">
        <f t="shared" si="45"/>
        <v>4.4999999999999998E-2</v>
      </c>
      <c r="BF16" s="168">
        <f t="shared" si="45"/>
        <v>4.4999999999999998E-2</v>
      </c>
      <c r="BG16" s="168">
        <f t="shared" si="45"/>
        <v>4.4999999999999998E-2</v>
      </c>
      <c r="BH16" s="168">
        <f t="shared" si="45"/>
        <v>4.4999999999999998E-2</v>
      </c>
      <c r="BI16" s="168">
        <f t="shared" si="45"/>
        <v>4.4999999999999998E-2</v>
      </c>
      <c r="BJ16" s="168">
        <f t="shared" si="45"/>
        <v>4.4999999999999998E-2</v>
      </c>
      <c r="BK16" s="168">
        <f t="shared" si="45"/>
        <v>4.4999999999999998E-2</v>
      </c>
      <c r="BL16" s="168">
        <f t="shared" si="45"/>
        <v>4.4999999999999998E-2</v>
      </c>
      <c r="BM16" s="168">
        <f t="shared" si="45"/>
        <v>4.4999999999999998E-2</v>
      </c>
      <c r="BN16" s="168">
        <f t="shared" si="45"/>
        <v>4.4999999999999998E-2</v>
      </c>
      <c r="BO16" s="168">
        <f t="shared" si="45"/>
        <v>4.4999999999999998E-2</v>
      </c>
      <c r="BP16" s="168">
        <f t="shared" si="45"/>
        <v>4.4999999999999998E-2</v>
      </c>
      <c r="BQ16" s="168">
        <f t="shared" si="45"/>
        <v>4.4999999999999998E-2</v>
      </c>
      <c r="BR16" s="168">
        <f t="shared" si="45"/>
        <v>4.4999999999999998E-2</v>
      </c>
      <c r="BS16" s="168">
        <f t="shared" si="45"/>
        <v>4.4999999999999998E-2</v>
      </c>
      <c r="BT16" s="168">
        <f t="shared" si="45"/>
        <v>4.4999999999999998E-2</v>
      </c>
      <c r="BU16" s="168">
        <f t="shared" si="45"/>
        <v>4.4999999999999998E-2</v>
      </c>
      <c r="BV16" s="168">
        <f t="shared" si="45"/>
        <v>4.4999999999999998E-2</v>
      </c>
      <c r="BW16" s="168">
        <f t="shared" si="45"/>
        <v>4.4999999999999998E-2</v>
      </c>
      <c r="BX16" s="168">
        <f t="shared" si="45"/>
        <v>4.4999999999999998E-2</v>
      </c>
      <c r="BY16" s="168">
        <f t="shared" si="45"/>
        <v>4.4999999999999998E-2</v>
      </c>
      <c r="BZ16" s="168">
        <f t="shared" si="45"/>
        <v>4.4999999999999998E-2</v>
      </c>
      <c r="CA16" s="168">
        <f t="shared" si="45"/>
        <v>4.4999999999999998E-2</v>
      </c>
      <c r="CB16" s="168">
        <f t="shared" si="45"/>
        <v>4.4999999999999998E-2</v>
      </c>
      <c r="CC16" s="168">
        <f t="shared" si="45"/>
        <v>4.4999999999999998E-2</v>
      </c>
      <c r="CD16" s="168">
        <f t="shared" si="45"/>
        <v>4.4999999999999998E-2</v>
      </c>
      <c r="CE16" s="168">
        <f t="shared" si="45"/>
        <v>4.4999999999999998E-2</v>
      </c>
      <c r="CF16" s="168">
        <f t="shared" ref="CF16:DK16" si="46">$D$16</f>
        <v>4.4999999999999998E-2</v>
      </c>
      <c r="CG16" s="168">
        <f t="shared" si="46"/>
        <v>4.4999999999999998E-2</v>
      </c>
      <c r="CH16" s="168">
        <f t="shared" si="46"/>
        <v>4.4999999999999998E-2</v>
      </c>
      <c r="CI16" s="168">
        <f t="shared" si="46"/>
        <v>4.4999999999999998E-2</v>
      </c>
      <c r="CJ16" s="168">
        <f t="shared" si="46"/>
        <v>4.4999999999999998E-2</v>
      </c>
      <c r="CK16" s="168">
        <f t="shared" si="46"/>
        <v>4.4999999999999998E-2</v>
      </c>
      <c r="CL16" s="168">
        <f t="shared" si="46"/>
        <v>4.4999999999999998E-2</v>
      </c>
      <c r="CM16" s="168">
        <f t="shared" si="46"/>
        <v>4.4999999999999998E-2</v>
      </c>
      <c r="CN16" s="168">
        <f t="shared" si="46"/>
        <v>4.4999999999999998E-2</v>
      </c>
      <c r="CO16" s="168">
        <f t="shared" si="46"/>
        <v>4.4999999999999998E-2</v>
      </c>
      <c r="CP16" s="168">
        <f t="shared" si="46"/>
        <v>4.4999999999999998E-2</v>
      </c>
      <c r="CQ16" s="168">
        <f t="shared" si="46"/>
        <v>4.4999999999999998E-2</v>
      </c>
      <c r="CR16" s="168">
        <f t="shared" si="46"/>
        <v>4.4999999999999998E-2</v>
      </c>
      <c r="CS16" s="168">
        <f t="shared" si="46"/>
        <v>4.4999999999999998E-2</v>
      </c>
      <c r="CT16" s="168">
        <f t="shared" si="46"/>
        <v>4.4999999999999998E-2</v>
      </c>
      <c r="CU16" s="168">
        <f t="shared" si="46"/>
        <v>4.4999999999999998E-2</v>
      </c>
      <c r="CV16" s="168">
        <f t="shared" si="46"/>
        <v>4.4999999999999998E-2</v>
      </c>
      <c r="CW16" s="168">
        <f t="shared" si="46"/>
        <v>4.4999999999999998E-2</v>
      </c>
      <c r="CX16" s="168">
        <f t="shared" si="46"/>
        <v>4.4999999999999998E-2</v>
      </c>
      <c r="CY16" s="168">
        <f t="shared" si="46"/>
        <v>4.4999999999999998E-2</v>
      </c>
      <c r="CZ16" s="168">
        <f t="shared" si="46"/>
        <v>4.4999999999999998E-2</v>
      </c>
      <c r="DA16" s="168">
        <f t="shared" si="46"/>
        <v>4.4999999999999998E-2</v>
      </c>
      <c r="DB16" s="168">
        <f t="shared" si="46"/>
        <v>4.4999999999999998E-2</v>
      </c>
      <c r="DC16" s="168">
        <f t="shared" si="46"/>
        <v>4.4999999999999998E-2</v>
      </c>
      <c r="DD16" s="168">
        <f t="shared" si="46"/>
        <v>4.4999999999999998E-2</v>
      </c>
      <c r="DE16" s="168">
        <f t="shared" si="46"/>
        <v>4.4999999999999998E-2</v>
      </c>
      <c r="DF16" s="168">
        <f t="shared" si="46"/>
        <v>4.4999999999999998E-2</v>
      </c>
      <c r="DG16" s="168">
        <f t="shared" si="46"/>
        <v>4.4999999999999998E-2</v>
      </c>
      <c r="DH16" s="168">
        <f t="shared" si="46"/>
        <v>4.4999999999999998E-2</v>
      </c>
      <c r="DI16" s="168">
        <f t="shared" si="46"/>
        <v>4.4999999999999998E-2</v>
      </c>
      <c r="DJ16" s="168">
        <f t="shared" si="46"/>
        <v>4.4999999999999998E-2</v>
      </c>
      <c r="DK16" s="168">
        <f t="shared" si="46"/>
        <v>4.4999999999999998E-2</v>
      </c>
    </row>
    <row r="17" spans="2:119" x14ac:dyDescent="0.2">
      <c r="C17" s="46" t="s">
        <v>1945</v>
      </c>
      <c r="D17" s="170">
        <v>0.05</v>
      </c>
      <c r="P17" s="168">
        <f>AVERAGE(S17:DK17)</f>
        <v>0.10500000000000025</v>
      </c>
      <c r="Q17" s="168">
        <f>AVERAGEIF(S$2:EO$2,"факт",S17:EO17)</f>
        <v>0.105</v>
      </c>
      <c r="R17" s="168">
        <f>AVERAGEIF(T$2:EP$2,"план",T17:EP17)</f>
        <v>0.10500000000000025</v>
      </c>
      <c r="S17" s="168">
        <f>S16+$D$14</f>
        <v>0.105</v>
      </c>
      <c r="T17" s="168">
        <f t="shared" ref="T17:CE17" si="47">T16+$D$14</f>
        <v>0.105</v>
      </c>
      <c r="U17" s="168">
        <f t="shared" ref="U17:AW17" si="48">U16+$D$14</f>
        <v>0.105</v>
      </c>
      <c r="V17" s="168">
        <f t="shared" si="48"/>
        <v>0.105</v>
      </c>
      <c r="W17" s="168">
        <f t="shared" si="48"/>
        <v>0.105</v>
      </c>
      <c r="X17" s="168">
        <f t="shared" si="48"/>
        <v>0.105</v>
      </c>
      <c r="Y17" s="168">
        <f t="shared" si="48"/>
        <v>0.105</v>
      </c>
      <c r="Z17" s="168">
        <f t="shared" si="48"/>
        <v>0.105</v>
      </c>
      <c r="AA17" s="168">
        <f t="shared" si="48"/>
        <v>0.105</v>
      </c>
      <c r="AB17" s="168">
        <f t="shared" si="48"/>
        <v>0.105</v>
      </c>
      <c r="AC17" s="168">
        <f t="shared" si="48"/>
        <v>0.105</v>
      </c>
      <c r="AD17" s="168">
        <f t="shared" si="48"/>
        <v>0.105</v>
      </c>
      <c r="AE17" s="168">
        <f t="shared" si="48"/>
        <v>0.105</v>
      </c>
      <c r="AF17" s="168">
        <f t="shared" si="48"/>
        <v>0.105</v>
      </c>
      <c r="AG17" s="168">
        <f t="shared" si="48"/>
        <v>0.105</v>
      </c>
      <c r="AH17" s="168">
        <f t="shared" si="48"/>
        <v>0.105</v>
      </c>
      <c r="AI17" s="168">
        <f t="shared" si="48"/>
        <v>0.105</v>
      </c>
      <c r="AJ17" s="168">
        <f t="shared" si="48"/>
        <v>0.105</v>
      </c>
      <c r="AK17" s="168">
        <f t="shared" si="48"/>
        <v>0.105</v>
      </c>
      <c r="AL17" s="168">
        <f t="shared" si="48"/>
        <v>0.105</v>
      </c>
      <c r="AM17" s="168">
        <f t="shared" si="48"/>
        <v>0.105</v>
      </c>
      <c r="AN17" s="168">
        <f t="shared" si="48"/>
        <v>0.105</v>
      </c>
      <c r="AO17" s="168">
        <f t="shared" si="48"/>
        <v>0.105</v>
      </c>
      <c r="AP17" s="168">
        <f t="shared" si="48"/>
        <v>0.105</v>
      </c>
      <c r="AQ17" s="168">
        <f t="shared" si="48"/>
        <v>0.105</v>
      </c>
      <c r="AR17" s="168">
        <f t="shared" si="48"/>
        <v>0.105</v>
      </c>
      <c r="AS17" s="168">
        <f t="shared" si="48"/>
        <v>0.105</v>
      </c>
      <c r="AT17" s="168">
        <f t="shared" si="48"/>
        <v>0.105</v>
      </c>
      <c r="AU17" s="168">
        <f t="shared" si="48"/>
        <v>0.105</v>
      </c>
      <c r="AV17" s="168">
        <f t="shared" si="48"/>
        <v>0.105</v>
      </c>
      <c r="AW17" s="168">
        <f t="shared" si="48"/>
        <v>0.105</v>
      </c>
      <c r="AX17" s="168">
        <f t="shared" si="47"/>
        <v>0.105</v>
      </c>
      <c r="AY17" s="168">
        <f t="shared" si="47"/>
        <v>0.105</v>
      </c>
      <c r="AZ17" s="168">
        <f t="shared" si="47"/>
        <v>0.105</v>
      </c>
      <c r="BA17" s="168">
        <f t="shared" si="47"/>
        <v>0.105</v>
      </c>
      <c r="BB17" s="168">
        <f t="shared" si="47"/>
        <v>0.105</v>
      </c>
      <c r="BC17" s="168">
        <f t="shared" si="47"/>
        <v>0.105</v>
      </c>
      <c r="BD17" s="168">
        <f t="shared" si="47"/>
        <v>0.105</v>
      </c>
      <c r="BE17" s="168">
        <f t="shared" si="47"/>
        <v>0.105</v>
      </c>
      <c r="BF17" s="168">
        <f t="shared" si="47"/>
        <v>0.105</v>
      </c>
      <c r="BG17" s="168">
        <f t="shared" si="47"/>
        <v>0.105</v>
      </c>
      <c r="BH17" s="168">
        <f t="shared" si="47"/>
        <v>0.105</v>
      </c>
      <c r="BI17" s="168">
        <f t="shared" si="47"/>
        <v>0.105</v>
      </c>
      <c r="BJ17" s="168">
        <f t="shared" si="47"/>
        <v>0.105</v>
      </c>
      <c r="BK17" s="168">
        <f t="shared" si="47"/>
        <v>0.105</v>
      </c>
      <c r="BL17" s="168">
        <f t="shared" si="47"/>
        <v>0.105</v>
      </c>
      <c r="BM17" s="168">
        <f t="shared" si="47"/>
        <v>0.105</v>
      </c>
      <c r="BN17" s="168">
        <f t="shared" si="47"/>
        <v>0.105</v>
      </c>
      <c r="BO17" s="168">
        <f t="shared" si="47"/>
        <v>0.105</v>
      </c>
      <c r="BP17" s="168">
        <f t="shared" si="47"/>
        <v>0.105</v>
      </c>
      <c r="BQ17" s="168">
        <f t="shared" si="47"/>
        <v>0.105</v>
      </c>
      <c r="BR17" s="168">
        <f t="shared" si="47"/>
        <v>0.105</v>
      </c>
      <c r="BS17" s="168">
        <f t="shared" si="47"/>
        <v>0.105</v>
      </c>
      <c r="BT17" s="168">
        <f t="shared" si="47"/>
        <v>0.105</v>
      </c>
      <c r="BU17" s="168">
        <f t="shared" si="47"/>
        <v>0.105</v>
      </c>
      <c r="BV17" s="168">
        <f t="shared" si="47"/>
        <v>0.105</v>
      </c>
      <c r="BW17" s="168">
        <f t="shared" si="47"/>
        <v>0.105</v>
      </c>
      <c r="BX17" s="168">
        <f t="shared" si="47"/>
        <v>0.105</v>
      </c>
      <c r="BY17" s="168">
        <f t="shared" si="47"/>
        <v>0.105</v>
      </c>
      <c r="BZ17" s="168">
        <f t="shared" si="47"/>
        <v>0.105</v>
      </c>
      <c r="CA17" s="168">
        <f t="shared" si="47"/>
        <v>0.105</v>
      </c>
      <c r="CB17" s="168">
        <f t="shared" si="47"/>
        <v>0.105</v>
      </c>
      <c r="CC17" s="168">
        <f t="shared" si="47"/>
        <v>0.105</v>
      </c>
      <c r="CD17" s="168">
        <f t="shared" si="47"/>
        <v>0.105</v>
      </c>
      <c r="CE17" s="168">
        <f t="shared" si="47"/>
        <v>0.105</v>
      </c>
      <c r="CF17" s="168">
        <f t="shared" ref="CF17:DK17" si="49">CF16+$D$14</f>
        <v>0.105</v>
      </c>
      <c r="CG17" s="168">
        <f t="shared" si="49"/>
        <v>0.105</v>
      </c>
      <c r="CH17" s="168">
        <f t="shared" si="49"/>
        <v>0.105</v>
      </c>
      <c r="CI17" s="168">
        <f t="shared" si="49"/>
        <v>0.105</v>
      </c>
      <c r="CJ17" s="168">
        <f t="shared" si="49"/>
        <v>0.105</v>
      </c>
      <c r="CK17" s="168">
        <f t="shared" si="49"/>
        <v>0.105</v>
      </c>
      <c r="CL17" s="168">
        <f t="shared" si="49"/>
        <v>0.105</v>
      </c>
      <c r="CM17" s="168">
        <f t="shared" si="49"/>
        <v>0.105</v>
      </c>
      <c r="CN17" s="168">
        <f t="shared" si="49"/>
        <v>0.105</v>
      </c>
      <c r="CO17" s="168">
        <f t="shared" si="49"/>
        <v>0.105</v>
      </c>
      <c r="CP17" s="168">
        <f t="shared" si="49"/>
        <v>0.105</v>
      </c>
      <c r="CQ17" s="168">
        <f t="shared" si="49"/>
        <v>0.105</v>
      </c>
      <c r="CR17" s="168">
        <f t="shared" si="49"/>
        <v>0.105</v>
      </c>
      <c r="CS17" s="168">
        <f t="shared" si="49"/>
        <v>0.105</v>
      </c>
      <c r="CT17" s="168">
        <f t="shared" si="49"/>
        <v>0.105</v>
      </c>
      <c r="CU17" s="168">
        <f t="shared" si="49"/>
        <v>0.105</v>
      </c>
      <c r="CV17" s="168">
        <f t="shared" si="49"/>
        <v>0.105</v>
      </c>
      <c r="CW17" s="168">
        <f t="shared" si="49"/>
        <v>0.105</v>
      </c>
      <c r="CX17" s="168">
        <f t="shared" si="49"/>
        <v>0.105</v>
      </c>
      <c r="CY17" s="168">
        <f t="shared" si="49"/>
        <v>0.105</v>
      </c>
      <c r="CZ17" s="168">
        <f t="shared" si="49"/>
        <v>0.105</v>
      </c>
      <c r="DA17" s="168">
        <f t="shared" si="49"/>
        <v>0.105</v>
      </c>
      <c r="DB17" s="168">
        <f t="shared" si="49"/>
        <v>0.105</v>
      </c>
      <c r="DC17" s="168">
        <f t="shared" si="49"/>
        <v>0.105</v>
      </c>
      <c r="DD17" s="168">
        <f t="shared" si="49"/>
        <v>0.105</v>
      </c>
      <c r="DE17" s="168">
        <f t="shared" si="49"/>
        <v>0.105</v>
      </c>
      <c r="DF17" s="168">
        <f t="shared" si="49"/>
        <v>0.105</v>
      </c>
      <c r="DG17" s="168">
        <f t="shared" si="49"/>
        <v>0.105</v>
      </c>
      <c r="DH17" s="168">
        <f t="shared" si="49"/>
        <v>0.105</v>
      </c>
      <c r="DI17" s="168">
        <f t="shared" si="49"/>
        <v>0.105</v>
      </c>
      <c r="DJ17" s="168">
        <f t="shared" si="49"/>
        <v>0.105</v>
      </c>
      <c r="DK17" s="168">
        <f t="shared" si="49"/>
        <v>0.105</v>
      </c>
    </row>
    <row r="18" spans="2:119" x14ac:dyDescent="0.2">
      <c r="C18" s="46" t="s">
        <v>1946</v>
      </c>
      <c r="D18" s="171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</row>
    <row r="19" spans="2:119" x14ac:dyDescent="0.2">
      <c r="C19" s="46" t="s">
        <v>174</v>
      </c>
      <c r="D19" s="170">
        <f>Вводные!G43</f>
        <v>5.0000000000000001E-3</v>
      </c>
      <c r="P19" s="168"/>
      <c r="Q19" s="168" t="s">
        <v>1947</v>
      </c>
      <c r="S19" s="168">
        <v>0</v>
      </c>
      <c r="T19" s="168">
        <f>S19+0.01</f>
        <v>0.01</v>
      </c>
      <c r="U19" s="168">
        <f t="shared" ref="U19" si="50">T19+0.01</f>
        <v>0.02</v>
      </c>
      <c r="V19" s="168">
        <f t="shared" ref="V19" si="51">U19+0.01</f>
        <v>0.03</v>
      </c>
      <c r="W19" s="168">
        <f t="shared" ref="W19" si="52">V19+0.01</f>
        <v>0.04</v>
      </c>
      <c r="X19" s="168">
        <f t="shared" ref="X19" si="53">W19+0.01</f>
        <v>0.05</v>
      </c>
      <c r="Y19" s="168">
        <f t="shared" ref="Y19" si="54">X19+0.01</f>
        <v>6.0000000000000005E-2</v>
      </c>
      <c r="Z19" s="168">
        <f t="shared" ref="Z19" si="55">Y19+0.01</f>
        <v>7.0000000000000007E-2</v>
      </c>
      <c r="AA19" s="168">
        <f t="shared" ref="AA19" si="56">Z19+0.01</f>
        <v>0.08</v>
      </c>
      <c r="AB19" s="168">
        <f t="shared" ref="AB19" si="57">AA19+0.01</f>
        <v>0.09</v>
      </c>
      <c r="AC19" s="168">
        <f t="shared" ref="AC19" si="58">AB19+0.01</f>
        <v>9.9999999999999992E-2</v>
      </c>
      <c r="AD19" s="168">
        <f t="shared" ref="AD19" si="59">AC19+0.01</f>
        <v>0.10999999999999999</v>
      </c>
      <c r="AE19" s="168">
        <f t="shared" ref="AE19" si="60">AD19+0.01</f>
        <v>0.11999999999999998</v>
      </c>
      <c r="AF19" s="168">
        <f t="shared" ref="AF19" si="61">AE19+0.01</f>
        <v>0.12999999999999998</v>
      </c>
      <c r="AG19" s="168">
        <f t="shared" ref="AG19" si="62">AF19+0.01</f>
        <v>0.13999999999999999</v>
      </c>
      <c r="AH19" s="168">
        <f t="shared" ref="AH19" si="63">AG19+0.01</f>
        <v>0.15</v>
      </c>
      <c r="AI19" s="168">
        <f t="shared" ref="AI19" si="64">AH19+0.01</f>
        <v>0.16</v>
      </c>
      <c r="AJ19" s="168">
        <f t="shared" ref="AJ19" si="65">AI19+0.01</f>
        <v>0.17</v>
      </c>
      <c r="AK19" s="168">
        <f t="shared" ref="AK19" si="66">AJ19+0.01</f>
        <v>0.18000000000000002</v>
      </c>
      <c r="AL19" s="168">
        <f t="shared" ref="AL19" si="67">AK19+0.01</f>
        <v>0.19000000000000003</v>
      </c>
      <c r="AM19" s="168">
        <f t="shared" ref="AM19" si="68">AL19+0.01</f>
        <v>0.20000000000000004</v>
      </c>
      <c r="AN19" s="168">
        <f t="shared" ref="AN19" si="69">AM19+0.01</f>
        <v>0.21000000000000005</v>
      </c>
      <c r="AO19" s="168">
        <f t="shared" ref="AO19" si="70">AN19+0.01</f>
        <v>0.22000000000000006</v>
      </c>
      <c r="AP19" s="168">
        <f t="shared" ref="AP19" si="71">AO19+0.01</f>
        <v>0.23000000000000007</v>
      </c>
      <c r="AQ19" s="168">
        <f t="shared" ref="AQ19" si="72">AP19+0.01</f>
        <v>0.24000000000000007</v>
      </c>
      <c r="AR19" s="168">
        <f t="shared" ref="AR19" si="73">AQ19+0.01</f>
        <v>0.25000000000000006</v>
      </c>
      <c r="AS19" s="168">
        <f t="shared" ref="AS19" si="74">AR19+0.01</f>
        <v>0.26000000000000006</v>
      </c>
      <c r="AT19" s="168">
        <f t="shared" ref="AT19" si="75">AS19+0.01</f>
        <v>0.27000000000000007</v>
      </c>
      <c r="AU19" s="168">
        <f t="shared" ref="AU19" si="76">AT19+0.01</f>
        <v>0.28000000000000008</v>
      </c>
      <c r="AV19" s="168">
        <f t="shared" ref="AV19" si="77">AU19+0.01</f>
        <v>0.29000000000000009</v>
      </c>
      <c r="AW19" s="168">
        <f t="shared" ref="AW19" si="78">AV19+0.01</f>
        <v>0.3000000000000001</v>
      </c>
      <c r="AX19" s="168">
        <f t="shared" ref="AX19:CF19" si="79">AW19+0.01</f>
        <v>0.31000000000000011</v>
      </c>
      <c r="AY19" s="168">
        <f t="shared" si="79"/>
        <v>0.32000000000000012</v>
      </c>
      <c r="AZ19" s="168">
        <f t="shared" si="79"/>
        <v>0.33000000000000013</v>
      </c>
      <c r="BA19" s="168">
        <f t="shared" si="79"/>
        <v>0.34000000000000014</v>
      </c>
      <c r="BB19" s="168">
        <f t="shared" si="79"/>
        <v>0.35000000000000014</v>
      </c>
      <c r="BC19" s="168">
        <f t="shared" si="79"/>
        <v>0.36000000000000015</v>
      </c>
      <c r="BD19" s="168">
        <f t="shared" si="79"/>
        <v>0.37000000000000016</v>
      </c>
      <c r="BE19" s="168">
        <f t="shared" si="79"/>
        <v>0.38000000000000017</v>
      </c>
      <c r="BF19" s="168">
        <f t="shared" si="79"/>
        <v>0.39000000000000018</v>
      </c>
      <c r="BG19" s="168">
        <f t="shared" si="79"/>
        <v>0.40000000000000019</v>
      </c>
      <c r="BH19" s="168">
        <f t="shared" si="79"/>
        <v>0.4100000000000002</v>
      </c>
      <c r="BI19" s="168">
        <f t="shared" si="79"/>
        <v>0.42000000000000021</v>
      </c>
      <c r="BJ19" s="168">
        <f t="shared" si="79"/>
        <v>0.43000000000000022</v>
      </c>
      <c r="BK19" s="168">
        <f t="shared" si="79"/>
        <v>0.44000000000000022</v>
      </c>
      <c r="BL19" s="168">
        <f t="shared" si="79"/>
        <v>0.45000000000000023</v>
      </c>
      <c r="BM19" s="168">
        <f t="shared" si="79"/>
        <v>0.46000000000000024</v>
      </c>
      <c r="BN19" s="168">
        <f t="shared" si="79"/>
        <v>0.47000000000000025</v>
      </c>
      <c r="BO19" s="168">
        <f t="shared" si="79"/>
        <v>0.48000000000000026</v>
      </c>
      <c r="BP19" s="168">
        <f t="shared" si="79"/>
        <v>0.49000000000000027</v>
      </c>
      <c r="BQ19" s="168">
        <f t="shared" si="79"/>
        <v>0.50000000000000022</v>
      </c>
      <c r="BR19" s="168">
        <f t="shared" si="79"/>
        <v>0.51000000000000023</v>
      </c>
      <c r="BS19" s="168">
        <f t="shared" si="79"/>
        <v>0.52000000000000024</v>
      </c>
      <c r="BT19" s="168">
        <f t="shared" si="79"/>
        <v>0.53000000000000025</v>
      </c>
      <c r="BU19" s="168">
        <f t="shared" si="79"/>
        <v>0.54000000000000026</v>
      </c>
      <c r="BV19" s="168">
        <f t="shared" si="79"/>
        <v>0.55000000000000027</v>
      </c>
      <c r="BW19" s="168">
        <f t="shared" si="79"/>
        <v>0.56000000000000028</v>
      </c>
      <c r="BX19" s="168">
        <f t="shared" si="79"/>
        <v>0.57000000000000028</v>
      </c>
      <c r="BY19" s="168">
        <f t="shared" si="79"/>
        <v>0.58000000000000029</v>
      </c>
      <c r="BZ19" s="168">
        <f t="shared" si="79"/>
        <v>0.5900000000000003</v>
      </c>
      <c r="CA19" s="168">
        <f t="shared" si="79"/>
        <v>0.60000000000000031</v>
      </c>
      <c r="CB19" s="168">
        <f t="shared" si="79"/>
        <v>0.61000000000000032</v>
      </c>
      <c r="CC19" s="168">
        <f t="shared" si="79"/>
        <v>0.62000000000000033</v>
      </c>
      <c r="CD19" s="168">
        <f t="shared" si="79"/>
        <v>0.63000000000000034</v>
      </c>
      <c r="CE19" s="168">
        <f t="shared" si="79"/>
        <v>0.64000000000000035</v>
      </c>
      <c r="CF19" s="168">
        <f t="shared" si="79"/>
        <v>0.65000000000000036</v>
      </c>
      <c r="CG19" s="168">
        <f t="shared" ref="CG19:DO19" si="80">CF19+0.01</f>
        <v>0.66000000000000036</v>
      </c>
      <c r="CH19" s="168">
        <f t="shared" si="80"/>
        <v>0.67000000000000037</v>
      </c>
      <c r="CI19" s="168">
        <f t="shared" si="80"/>
        <v>0.68000000000000038</v>
      </c>
      <c r="CJ19" s="168">
        <f t="shared" si="80"/>
        <v>0.69000000000000039</v>
      </c>
      <c r="CK19" s="168">
        <f t="shared" si="80"/>
        <v>0.7000000000000004</v>
      </c>
      <c r="CL19" s="168">
        <f t="shared" si="80"/>
        <v>0.71000000000000041</v>
      </c>
      <c r="CM19" s="168">
        <f t="shared" si="80"/>
        <v>0.72000000000000042</v>
      </c>
      <c r="CN19" s="168">
        <f t="shared" si="80"/>
        <v>0.73000000000000043</v>
      </c>
      <c r="CO19" s="168">
        <f t="shared" si="80"/>
        <v>0.74000000000000044</v>
      </c>
      <c r="CP19" s="168">
        <f t="shared" si="80"/>
        <v>0.75000000000000044</v>
      </c>
      <c r="CQ19" s="168">
        <f t="shared" si="80"/>
        <v>0.76000000000000045</v>
      </c>
      <c r="CR19" s="168">
        <f t="shared" si="80"/>
        <v>0.77000000000000046</v>
      </c>
      <c r="CS19" s="168">
        <f t="shared" si="80"/>
        <v>0.78000000000000047</v>
      </c>
      <c r="CT19" s="168">
        <f t="shared" si="80"/>
        <v>0.79000000000000048</v>
      </c>
      <c r="CU19" s="168">
        <f t="shared" si="80"/>
        <v>0.80000000000000049</v>
      </c>
      <c r="CV19" s="168">
        <f t="shared" si="80"/>
        <v>0.8100000000000005</v>
      </c>
      <c r="CW19" s="168">
        <f t="shared" si="80"/>
        <v>0.82000000000000051</v>
      </c>
      <c r="CX19" s="168">
        <f t="shared" si="80"/>
        <v>0.83000000000000052</v>
      </c>
      <c r="CY19" s="168">
        <f t="shared" si="80"/>
        <v>0.84000000000000052</v>
      </c>
      <c r="CZ19" s="168">
        <f t="shared" si="80"/>
        <v>0.85000000000000053</v>
      </c>
      <c r="DA19" s="168">
        <f t="shared" si="80"/>
        <v>0.86000000000000054</v>
      </c>
      <c r="DB19" s="168">
        <f t="shared" si="80"/>
        <v>0.87000000000000055</v>
      </c>
      <c r="DC19" s="168">
        <f t="shared" si="80"/>
        <v>0.88000000000000056</v>
      </c>
      <c r="DD19" s="168">
        <f t="shared" si="80"/>
        <v>0.89000000000000057</v>
      </c>
      <c r="DE19" s="168">
        <f t="shared" si="80"/>
        <v>0.90000000000000058</v>
      </c>
      <c r="DF19" s="168">
        <f t="shared" si="80"/>
        <v>0.91000000000000059</v>
      </c>
      <c r="DG19" s="168">
        <f t="shared" si="80"/>
        <v>0.9200000000000006</v>
      </c>
      <c r="DH19" s="168">
        <f t="shared" si="80"/>
        <v>0.9300000000000006</v>
      </c>
      <c r="DI19" s="168">
        <f t="shared" si="80"/>
        <v>0.94000000000000061</v>
      </c>
      <c r="DJ19" s="168">
        <f t="shared" si="80"/>
        <v>0.95000000000000062</v>
      </c>
      <c r="DK19" s="168">
        <f t="shared" si="80"/>
        <v>0.96000000000000063</v>
      </c>
      <c r="DL19" s="168">
        <f t="shared" si="80"/>
        <v>0.97000000000000064</v>
      </c>
      <c r="DM19" s="168">
        <f t="shared" si="80"/>
        <v>0.98000000000000065</v>
      </c>
      <c r="DN19" s="168">
        <f t="shared" si="80"/>
        <v>0.99000000000000066</v>
      </c>
      <c r="DO19" s="168">
        <f t="shared" si="80"/>
        <v>1.0000000000000007</v>
      </c>
    </row>
    <row r="20" spans="2:119" x14ac:dyDescent="0.2">
      <c r="C20" s="46" t="s">
        <v>176</v>
      </c>
      <c r="D20" s="170">
        <f>Вводные!G44</f>
        <v>5.0000000000000001E-3</v>
      </c>
      <c r="P20" s="168"/>
      <c r="Q20" s="168" t="s">
        <v>1948</v>
      </c>
      <c r="S20" s="172">
        <f>D16</f>
        <v>4.4999999999999998E-2</v>
      </c>
      <c r="T20" s="172">
        <f>MAX($D$16-($D$17*T19),0.01%)</f>
        <v>4.4499999999999998E-2</v>
      </c>
      <c r="U20" s="172">
        <f t="shared" ref="U20:AW20" si="81">MAX($D$16-($D$17*U19),0.01%)</f>
        <v>4.3999999999999997E-2</v>
      </c>
      <c r="V20" s="172">
        <f t="shared" si="81"/>
        <v>4.3499999999999997E-2</v>
      </c>
      <c r="W20" s="172">
        <f t="shared" si="81"/>
        <v>4.2999999999999997E-2</v>
      </c>
      <c r="X20" s="172">
        <f t="shared" si="81"/>
        <v>4.2499999999999996E-2</v>
      </c>
      <c r="Y20" s="172">
        <f t="shared" si="81"/>
        <v>4.1999999999999996E-2</v>
      </c>
      <c r="Z20" s="172">
        <f t="shared" si="81"/>
        <v>4.1499999999999995E-2</v>
      </c>
      <c r="AA20" s="172">
        <f t="shared" si="81"/>
        <v>4.0999999999999995E-2</v>
      </c>
      <c r="AB20" s="172">
        <f t="shared" si="81"/>
        <v>4.0500000000000001E-2</v>
      </c>
      <c r="AC20" s="172">
        <f t="shared" si="81"/>
        <v>0.04</v>
      </c>
      <c r="AD20" s="172">
        <f t="shared" si="81"/>
        <v>3.95E-2</v>
      </c>
      <c r="AE20" s="172">
        <f t="shared" si="81"/>
        <v>3.9E-2</v>
      </c>
      <c r="AF20" s="172">
        <f t="shared" si="81"/>
        <v>3.85E-2</v>
      </c>
      <c r="AG20" s="172">
        <f t="shared" si="81"/>
        <v>3.7999999999999999E-2</v>
      </c>
      <c r="AH20" s="172">
        <f t="shared" si="81"/>
        <v>3.7499999999999999E-2</v>
      </c>
      <c r="AI20" s="172">
        <f t="shared" si="81"/>
        <v>3.6999999999999998E-2</v>
      </c>
      <c r="AJ20" s="172">
        <f t="shared" si="81"/>
        <v>3.6499999999999998E-2</v>
      </c>
      <c r="AK20" s="172">
        <f t="shared" si="81"/>
        <v>3.5999999999999997E-2</v>
      </c>
      <c r="AL20" s="172">
        <f t="shared" si="81"/>
        <v>3.5499999999999997E-2</v>
      </c>
      <c r="AM20" s="172">
        <f t="shared" si="81"/>
        <v>3.4999999999999996E-2</v>
      </c>
      <c r="AN20" s="172">
        <f t="shared" si="81"/>
        <v>3.4499999999999996E-2</v>
      </c>
      <c r="AO20" s="172">
        <f t="shared" si="81"/>
        <v>3.3999999999999996E-2</v>
      </c>
      <c r="AP20" s="172">
        <f t="shared" si="81"/>
        <v>3.3499999999999995E-2</v>
      </c>
      <c r="AQ20" s="172">
        <f t="shared" si="81"/>
        <v>3.2999999999999995E-2</v>
      </c>
      <c r="AR20" s="172">
        <f t="shared" si="81"/>
        <v>3.2499999999999994E-2</v>
      </c>
      <c r="AS20" s="172">
        <f t="shared" si="81"/>
        <v>3.1999999999999994E-2</v>
      </c>
      <c r="AT20" s="172">
        <f t="shared" si="81"/>
        <v>3.1499999999999993E-2</v>
      </c>
      <c r="AU20" s="172">
        <f t="shared" si="81"/>
        <v>3.0999999999999993E-2</v>
      </c>
      <c r="AV20" s="172">
        <f t="shared" si="81"/>
        <v>3.0499999999999992E-2</v>
      </c>
      <c r="AW20" s="172">
        <f t="shared" si="81"/>
        <v>2.9999999999999992E-2</v>
      </c>
      <c r="AX20" s="172">
        <f t="shared" ref="AX20:CF20" si="82">MAX($D$16-($D$17*AX19),0.01%)</f>
        <v>2.9499999999999992E-2</v>
      </c>
      <c r="AY20" s="172">
        <f t="shared" si="82"/>
        <v>2.8999999999999991E-2</v>
      </c>
      <c r="AZ20" s="172">
        <f t="shared" si="82"/>
        <v>2.8499999999999991E-2</v>
      </c>
      <c r="BA20" s="172">
        <f t="shared" si="82"/>
        <v>2.799999999999999E-2</v>
      </c>
      <c r="BB20" s="172">
        <f t="shared" si="82"/>
        <v>2.749999999999999E-2</v>
      </c>
      <c r="BC20" s="172">
        <f t="shared" si="82"/>
        <v>2.6999999999999989E-2</v>
      </c>
      <c r="BD20" s="172">
        <f t="shared" si="82"/>
        <v>2.6499999999999989E-2</v>
      </c>
      <c r="BE20" s="172">
        <f t="shared" si="82"/>
        <v>2.5999999999999988E-2</v>
      </c>
      <c r="BF20" s="172">
        <f t="shared" si="82"/>
        <v>2.5499999999999988E-2</v>
      </c>
      <c r="BG20" s="172">
        <f t="shared" si="82"/>
        <v>2.4999999999999988E-2</v>
      </c>
      <c r="BH20" s="172">
        <f t="shared" si="82"/>
        <v>2.4499999999999987E-2</v>
      </c>
      <c r="BI20" s="172">
        <f t="shared" si="82"/>
        <v>2.3999999999999987E-2</v>
      </c>
      <c r="BJ20" s="172">
        <f t="shared" si="82"/>
        <v>2.3499999999999986E-2</v>
      </c>
      <c r="BK20" s="172">
        <f t="shared" si="82"/>
        <v>2.2999999999999986E-2</v>
      </c>
      <c r="BL20" s="172">
        <f t="shared" si="82"/>
        <v>2.2499999999999985E-2</v>
      </c>
      <c r="BM20" s="172">
        <f t="shared" si="82"/>
        <v>2.1999999999999985E-2</v>
      </c>
      <c r="BN20" s="172">
        <f t="shared" si="82"/>
        <v>2.1499999999999984E-2</v>
      </c>
      <c r="BO20" s="172">
        <f t="shared" si="82"/>
        <v>2.0999999999999984E-2</v>
      </c>
      <c r="BP20" s="172">
        <f t="shared" si="82"/>
        <v>2.0499999999999984E-2</v>
      </c>
      <c r="BQ20" s="172">
        <f t="shared" si="82"/>
        <v>1.9999999999999987E-2</v>
      </c>
      <c r="BR20" s="172">
        <f t="shared" si="82"/>
        <v>1.9499999999999986E-2</v>
      </c>
      <c r="BS20" s="172">
        <f t="shared" si="82"/>
        <v>1.8999999999999986E-2</v>
      </c>
      <c r="BT20" s="172">
        <f t="shared" si="82"/>
        <v>1.8499999999999985E-2</v>
      </c>
      <c r="BU20" s="172">
        <f t="shared" si="82"/>
        <v>1.7999999999999985E-2</v>
      </c>
      <c r="BV20" s="172">
        <f t="shared" si="82"/>
        <v>1.7499999999999984E-2</v>
      </c>
      <c r="BW20" s="172">
        <f t="shared" si="82"/>
        <v>1.6999999999999984E-2</v>
      </c>
      <c r="BX20" s="172">
        <f t="shared" si="82"/>
        <v>1.6499999999999983E-2</v>
      </c>
      <c r="BY20" s="172">
        <f t="shared" si="82"/>
        <v>1.5999999999999983E-2</v>
      </c>
      <c r="BZ20" s="172">
        <f t="shared" si="82"/>
        <v>1.5499999999999983E-2</v>
      </c>
      <c r="CA20" s="172">
        <f t="shared" si="82"/>
        <v>1.4999999999999982E-2</v>
      </c>
      <c r="CB20" s="172">
        <f t="shared" si="82"/>
        <v>1.4499999999999982E-2</v>
      </c>
      <c r="CC20" s="172">
        <f t="shared" si="82"/>
        <v>1.3999999999999981E-2</v>
      </c>
      <c r="CD20" s="172">
        <f t="shared" si="82"/>
        <v>1.3499999999999977E-2</v>
      </c>
      <c r="CE20" s="172">
        <f t="shared" si="82"/>
        <v>1.2999999999999977E-2</v>
      </c>
      <c r="CF20" s="172">
        <f t="shared" si="82"/>
        <v>1.2499999999999976E-2</v>
      </c>
      <c r="CG20" s="172">
        <f t="shared" ref="CG20:DO20" si="83">MAX($D$16-($D$17*CG19),0.01%)</f>
        <v>1.1999999999999976E-2</v>
      </c>
      <c r="CH20" s="172">
        <f t="shared" si="83"/>
        <v>1.1499999999999976E-2</v>
      </c>
      <c r="CI20" s="172">
        <f t="shared" si="83"/>
        <v>1.0999999999999975E-2</v>
      </c>
      <c r="CJ20" s="172">
        <f t="shared" si="83"/>
        <v>1.0499999999999975E-2</v>
      </c>
      <c r="CK20" s="172">
        <f t="shared" si="83"/>
        <v>9.9999999999999742E-3</v>
      </c>
      <c r="CL20" s="172">
        <f t="shared" si="83"/>
        <v>9.4999999999999737E-3</v>
      </c>
      <c r="CM20" s="172">
        <f t="shared" si="83"/>
        <v>8.9999999999999733E-3</v>
      </c>
      <c r="CN20" s="172">
        <f t="shared" si="83"/>
        <v>8.4999999999999729E-3</v>
      </c>
      <c r="CO20" s="172">
        <f t="shared" si="83"/>
        <v>7.9999999999999724E-3</v>
      </c>
      <c r="CP20" s="172">
        <f t="shared" si="83"/>
        <v>7.499999999999972E-3</v>
      </c>
      <c r="CQ20" s="172">
        <f t="shared" si="83"/>
        <v>6.9999999999999715E-3</v>
      </c>
      <c r="CR20" s="172">
        <f t="shared" si="83"/>
        <v>6.4999999999999711E-3</v>
      </c>
      <c r="CS20" s="172">
        <f t="shared" si="83"/>
        <v>5.9999999999999706E-3</v>
      </c>
      <c r="CT20" s="172">
        <f t="shared" si="83"/>
        <v>5.4999999999999702E-3</v>
      </c>
      <c r="CU20" s="172">
        <f t="shared" si="83"/>
        <v>4.9999999999999697E-3</v>
      </c>
      <c r="CV20" s="172">
        <f t="shared" si="83"/>
        <v>4.4999999999999693E-3</v>
      </c>
      <c r="CW20" s="172">
        <f t="shared" si="83"/>
        <v>3.9999999999999689E-3</v>
      </c>
      <c r="CX20" s="172">
        <f t="shared" si="83"/>
        <v>3.4999999999999684E-3</v>
      </c>
      <c r="CY20" s="172">
        <f t="shared" si="83"/>
        <v>2.999999999999968E-3</v>
      </c>
      <c r="CZ20" s="172">
        <f t="shared" si="83"/>
        <v>2.4999999999999675E-3</v>
      </c>
      <c r="DA20" s="172">
        <f t="shared" si="83"/>
        <v>1.9999999999999671E-3</v>
      </c>
      <c r="DB20" s="172">
        <f t="shared" si="83"/>
        <v>1.4999999999999666E-3</v>
      </c>
      <c r="DC20" s="172">
        <f t="shared" si="83"/>
        <v>9.9999999999996619E-4</v>
      </c>
      <c r="DD20" s="172">
        <f t="shared" si="83"/>
        <v>4.9999999999996575E-4</v>
      </c>
      <c r="DE20" s="172">
        <f t="shared" si="83"/>
        <v>1E-4</v>
      </c>
      <c r="DF20" s="172">
        <f t="shared" si="83"/>
        <v>1E-4</v>
      </c>
      <c r="DG20" s="172">
        <f t="shared" si="83"/>
        <v>1E-4</v>
      </c>
      <c r="DH20" s="172">
        <f t="shared" si="83"/>
        <v>1E-4</v>
      </c>
      <c r="DI20" s="172">
        <f t="shared" si="83"/>
        <v>1E-4</v>
      </c>
      <c r="DJ20" s="172">
        <f t="shared" si="83"/>
        <v>1E-4</v>
      </c>
      <c r="DK20" s="172">
        <f t="shared" si="83"/>
        <v>1E-4</v>
      </c>
      <c r="DL20" s="172">
        <f t="shared" si="83"/>
        <v>1E-4</v>
      </c>
      <c r="DM20" s="172">
        <f t="shared" si="83"/>
        <v>1E-4</v>
      </c>
      <c r="DN20" s="172">
        <f t="shared" si="83"/>
        <v>1E-4</v>
      </c>
      <c r="DO20" s="172">
        <f t="shared" si="83"/>
        <v>1E-4</v>
      </c>
    </row>
    <row r="22" spans="2:119" x14ac:dyDescent="0.2">
      <c r="B22" s="104"/>
      <c r="C22" s="163" t="s">
        <v>1949</v>
      </c>
      <c r="D22" s="104"/>
      <c r="E22" s="105"/>
      <c r="F22" s="104"/>
      <c r="G22" s="105"/>
      <c r="H22" s="104"/>
      <c r="I22" s="105"/>
      <c r="J22" s="104"/>
      <c r="K22" s="105"/>
      <c r="L22" s="105"/>
      <c r="M22" s="105"/>
      <c r="N22" s="105"/>
      <c r="O22" s="105"/>
      <c r="P22" s="106"/>
      <c r="Q22" s="106"/>
      <c r="R22" s="106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07"/>
      <c r="CF22" s="107"/>
      <c r="CG22" s="107"/>
      <c r="CH22" s="107"/>
      <c r="CI22" s="107"/>
      <c r="CJ22" s="107"/>
      <c r="CK22" s="107"/>
      <c r="CL22" s="107"/>
      <c r="CM22" s="107"/>
      <c r="CN22" s="107"/>
      <c r="CO22" s="107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07"/>
      <c r="DA22" s="107"/>
      <c r="DB22" s="107"/>
      <c r="DC22" s="107"/>
      <c r="DD22" s="107"/>
      <c r="DE22" s="107"/>
      <c r="DF22" s="107"/>
      <c r="DG22" s="107"/>
      <c r="DH22" s="107"/>
      <c r="DI22" s="107"/>
      <c r="DJ22" s="107"/>
      <c r="DK22" s="107"/>
    </row>
    <row r="23" spans="2:119" x14ac:dyDescent="0.2">
      <c r="B23" s="108"/>
      <c r="C23" s="173" t="s">
        <v>1950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5">
        <f>SUM(P24:P27)</f>
        <v>0</v>
      </c>
      <c r="Q23" s="175">
        <f t="shared" ref="Q23:AW23" si="84">SUM(Q24:Q27)</f>
        <v>0</v>
      </c>
      <c r="R23" s="175">
        <f t="shared" si="84"/>
        <v>0</v>
      </c>
      <c r="S23" s="176">
        <f t="shared" si="84"/>
        <v>0</v>
      </c>
      <c r="T23" s="176">
        <f t="shared" si="84"/>
        <v>0</v>
      </c>
      <c r="U23" s="176">
        <f t="shared" si="84"/>
        <v>0</v>
      </c>
      <c r="V23" s="176">
        <f t="shared" si="84"/>
        <v>0</v>
      </c>
      <c r="W23" s="176">
        <f t="shared" si="84"/>
        <v>0</v>
      </c>
      <c r="X23" s="176">
        <f t="shared" si="84"/>
        <v>0</v>
      </c>
      <c r="Y23" s="176">
        <f t="shared" si="84"/>
        <v>0</v>
      </c>
      <c r="Z23" s="176">
        <f t="shared" si="84"/>
        <v>0</v>
      </c>
      <c r="AA23" s="176">
        <f t="shared" si="84"/>
        <v>0</v>
      </c>
      <c r="AB23" s="176">
        <f t="shared" si="84"/>
        <v>0</v>
      </c>
      <c r="AC23" s="176">
        <f t="shared" si="84"/>
        <v>0</v>
      </c>
      <c r="AD23" s="176">
        <f t="shared" si="84"/>
        <v>0</v>
      </c>
      <c r="AE23" s="176">
        <f t="shared" si="84"/>
        <v>0</v>
      </c>
      <c r="AF23" s="176">
        <f t="shared" si="84"/>
        <v>0</v>
      </c>
      <c r="AG23" s="176">
        <f t="shared" si="84"/>
        <v>0</v>
      </c>
      <c r="AH23" s="176">
        <f t="shared" si="84"/>
        <v>0</v>
      </c>
      <c r="AI23" s="176">
        <f t="shared" si="84"/>
        <v>0</v>
      </c>
      <c r="AJ23" s="176">
        <f t="shared" si="84"/>
        <v>0</v>
      </c>
      <c r="AK23" s="176">
        <f t="shared" si="84"/>
        <v>0</v>
      </c>
      <c r="AL23" s="176">
        <f t="shared" si="84"/>
        <v>0</v>
      </c>
      <c r="AM23" s="176">
        <f t="shared" si="84"/>
        <v>0</v>
      </c>
      <c r="AN23" s="176">
        <f t="shared" si="84"/>
        <v>0</v>
      </c>
      <c r="AO23" s="176">
        <f t="shared" si="84"/>
        <v>0</v>
      </c>
      <c r="AP23" s="176">
        <f t="shared" si="84"/>
        <v>0</v>
      </c>
      <c r="AQ23" s="176">
        <f t="shared" si="84"/>
        <v>0</v>
      </c>
      <c r="AR23" s="176">
        <f t="shared" si="84"/>
        <v>0</v>
      </c>
      <c r="AS23" s="176">
        <f t="shared" si="84"/>
        <v>0</v>
      </c>
      <c r="AT23" s="176">
        <f t="shared" si="84"/>
        <v>0</v>
      </c>
      <c r="AU23" s="176">
        <f t="shared" si="84"/>
        <v>0</v>
      </c>
      <c r="AV23" s="176">
        <f t="shared" si="84"/>
        <v>0</v>
      </c>
      <c r="AW23" s="176">
        <f t="shared" si="84"/>
        <v>0</v>
      </c>
      <c r="AX23" s="176">
        <f t="shared" ref="AX23" si="85">SUM(AX24:AX27)</f>
        <v>0</v>
      </c>
      <c r="AY23" s="176">
        <f t="shared" ref="AY23" si="86">SUM(AY24:AY27)</f>
        <v>0</v>
      </c>
      <c r="AZ23" s="176">
        <f t="shared" ref="AZ23" si="87">SUM(AZ24:AZ27)</f>
        <v>0</v>
      </c>
      <c r="BA23" s="176">
        <f t="shared" ref="BA23" si="88">SUM(BA24:BA27)</f>
        <v>0</v>
      </c>
      <c r="BB23" s="176">
        <f t="shared" ref="BB23" si="89">SUM(BB24:BB27)</f>
        <v>0</v>
      </c>
      <c r="BC23" s="176">
        <f t="shared" ref="BC23" si="90">SUM(BC24:BC27)</f>
        <v>0</v>
      </c>
      <c r="BD23" s="176">
        <f t="shared" ref="BD23" si="91">SUM(BD24:BD27)</f>
        <v>0</v>
      </c>
      <c r="BE23" s="176">
        <f t="shared" ref="BE23" si="92">SUM(BE24:BE27)</f>
        <v>0</v>
      </c>
      <c r="BF23" s="176">
        <f t="shared" ref="BF23" si="93">SUM(BF24:BF27)</f>
        <v>0</v>
      </c>
      <c r="BG23" s="176">
        <f t="shared" ref="BG23" si="94">SUM(BG24:BG27)</f>
        <v>0</v>
      </c>
      <c r="BH23" s="176">
        <f t="shared" ref="BH23" si="95">SUM(BH24:BH27)</f>
        <v>0</v>
      </c>
      <c r="BI23" s="176">
        <f t="shared" ref="BI23" si="96">SUM(BI24:BI27)</f>
        <v>0</v>
      </c>
      <c r="BJ23" s="176">
        <f t="shared" ref="BJ23" si="97">SUM(BJ24:BJ27)</f>
        <v>0</v>
      </c>
      <c r="BK23" s="176">
        <f t="shared" ref="BK23" si="98">SUM(BK24:BK27)</f>
        <v>0</v>
      </c>
      <c r="BL23" s="176">
        <f t="shared" ref="BL23" si="99">SUM(BL24:BL27)</f>
        <v>0</v>
      </c>
      <c r="BM23" s="176">
        <f t="shared" ref="BM23" si="100">SUM(BM24:BM27)</f>
        <v>0</v>
      </c>
      <c r="BN23" s="176">
        <f t="shared" ref="BN23" si="101">SUM(BN24:BN27)</f>
        <v>0</v>
      </c>
      <c r="BO23" s="176">
        <f t="shared" ref="BO23" si="102">SUM(BO24:BO27)</f>
        <v>0</v>
      </c>
      <c r="BP23" s="176">
        <f t="shared" ref="BP23" si="103">SUM(BP24:BP27)</f>
        <v>0</v>
      </c>
      <c r="BQ23" s="176">
        <f t="shared" ref="BQ23" si="104">SUM(BQ24:BQ27)</f>
        <v>0</v>
      </c>
      <c r="BR23" s="176">
        <f t="shared" ref="BR23" si="105">SUM(BR24:BR27)</f>
        <v>0</v>
      </c>
      <c r="BS23" s="176">
        <f t="shared" ref="BS23" si="106">SUM(BS24:BS27)</f>
        <v>0</v>
      </c>
      <c r="BT23" s="176">
        <f t="shared" ref="BT23" si="107">SUM(BT24:BT27)</f>
        <v>0</v>
      </c>
      <c r="BU23" s="176">
        <f t="shared" ref="BU23" si="108">SUM(BU24:BU27)</f>
        <v>0</v>
      </c>
      <c r="BV23" s="176">
        <f t="shared" ref="BV23" si="109">SUM(BV24:BV27)</f>
        <v>0</v>
      </c>
      <c r="BW23" s="176">
        <f t="shared" ref="BW23" si="110">SUM(BW24:BW27)</f>
        <v>0</v>
      </c>
      <c r="BX23" s="176">
        <f t="shared" ref="BX23" si="111">SUM(BX24:BX27)</f>
        <v>0</v>
      </c>
      <c r="BY23" s="176">
        <f t="shared" ref="BY23" si="112">SUM(BY24:BY27)</f>
        <v>0</v>
      </c>
      <c r="BZ23" s="176">
        <f t="shared" ref="BZ23" si="113">SUM(BZ24:BZ27)</f>
        <v>0</v>
      </c>
      <c r="CA23" s="176">
        <f t="shared" ref="CA23" si="114">SUM(CA24:CA27)</f>
        <v>0</v>
      </c>
      <c r="CB23" s="176">
        <f t="shared" ref="CB23" si="115">SUM(CB24:CB27)</f>
        <v>0</v>
      </c>
      <c r="CC23" s="176">
        <f t="shared" ref="CC23" si="116">SUM(CC24:CC27)</f>
        <v>0</v>
      </c>
      <c r="CD23" s="176">
        <f t="shared" ref="CD23" si="117">SUM(CD24:CD27)</f>
        <v>0</v>
      </c>
      <c r="CE23" s="176">
        <f t="shared" ref="CE23" si="118">SUM(CE24:CE27)</f>
        <v>0</v>
      </c>
      <c r="CF23" s="176">
        <f t="shared" ref="CF23" si="119">SUM(CF24:CF27)</f>
        <v>0</v>
      </c>
      <c r="CG23" s="176">
        <f t="shared" ref="CG23" si="120">SUM(CG24:CG27)</f>
        <v>0</v>
      </c>
      <c r="CH23" s="176">
        <f t="shared" ref="CH23" si="121">SUM(CH24:CH27)</f>
        <v>0</v>
      </c>
      <c r="CI23" s="176">
        <f t="shared" ref="CI23" si="122">SUM(CI24:CI27)</f>
        <v>0</v>
      </c>
      <c r="CJ23" s="176">
        <f t="shared" ref="CJ23" si="123">SUM(CJ24:CJ27)</f>
        <v>0</v>
      </c>
      <c r="CK23" s="176">
        <f t="shared" ref="CK23" si="124">SUM(CK24:CK27)</f>
        <v>0</v>
      </c>
      <c r="CL23" s="176">
        <f t="shared" ref="CL23" si="125">SUM(CL24:CL27)</f>
        <v>0</v>
      </c>
      <c r="CM23" s="176">
        <f t="shared" ref="CM23" si="126">SUM(CM24:CM27)</f>
        <v>0</v>
      </c>
      <c r="CN23" s="176">
        <f t="shared" ref="CN23" si="127">SUM(CN24:CN27)</f>
        <v>0</v>
      </c>
      <c r="CO23" s="176">
        <f t="shared" ref="CO23" si="128">SUM(CO24:CO27)</f>
        <v>0</v>
      </c>
      <c r="CP23" s="176">
        <f t="shared" ref="CP23" si="129">SUM(CP24:CP27)</f>
        <v>0</v>
      </c>
      <c r="CQ23" s="176">
        <f t="shared" ref="CQ23" si="130">SUM(CQ24:CQ27)</f>
        <v>0</v>
      </c>
      <c r="CR23" s="176">
        <f t="shared" ref="CR23" si="131">SUM(CR24:CR27)</f>
        <v>0</v>
      </c>
      <c r="CS23" s="176">
        <f t="shared" ref="CS23" si="132">SUM(CS24:CS27)</f>
        <v>0</v>
      </c>
      <c r="CT23" s="176">
        <f t="shared" ref="CT23" si="133">SUM(CT24:CT27)</f>
        <v>0</v>
      </c>
      <c r="CU23" s="176">
        <f t="shared" ref="CU23" si="134">SUM(CU24:CU27)</f>
        <v>0</v>
      </c>
      <c r="CV23" s="176">
        <f t="shared" ref="CV23" si="135">SUM(CV24:CV27)</f>
        <v>0</v>
      </c>
      <c r="CW23" s="176">
        <f t="shared" ref="CW23" si="136">SUM(CW24:CW27)</f>
        <v>0</v>
      </c>
      <c r="CX23" s="176">
        <f t="shared" ref="CX23" si="137">SUM(CX24:CX27)</f>
        <v>0</v>
      </c>
      <c r="CY23" s="176">
        <f t="shared" ref="CY23" si="138">SUM(CY24:CY27)</f>
        <v>0</v>
      </c>
      <c r="CZ23" s="176">
        <f t="shared" ref="CZ23" si="139">SUM(CZ24:CZ27)</f>
        <v>0</v>
      </c>
      <c r="DA23" s="176">
        <f t="shared" ref="DA23" si="140">SUM(DA24:DA27)</f>
        <v>0</v>
      </c>
      <c r="DB23" s="176">
        <f t="shared" ref="DB23" si="141">SUM(DB24:DB27)</f>
        <v>0</v>
      </c>
      <c r="DC23" s="176">
        <f t="shared" ref="DC23" si="142">SUM(DC24:DC27)</f>
        <v>0</v>
      </c>
      <c r="DD23" s="176">
        <f t="shared" ref="DD23" si="143">SUM(DD24:DD27)</f>
        <v>0</v>
      </c>
      <c r="DE23" s="176">
        <f t="shared" ref="DE23" si="144">SUM(DE24:DE27)</f>
        <v>0</v>
      </c>
      <c r="DF23" s="176">
        <f t="shared" ref="DF23" si="145">SUM(DF24:DF27)</f>
        <v>0</v>
      </c>
      <c r="DG23" s="176">
        <f t="shared" ref="DG23" si="146">SUM(DG24:DG27)</f>
        <v>0</v>
      </c>
      <c r="DH23" s="176">
        <f t="shared" ref="DH23" si="147">SUM(DH24:DH27)</f>
        <v>0</v>
      </c>
      <c r="DI23" s="176">
        <f t="shared" ref="DI23" si="148">SUM(DI24:DI27)</f>
        <v>0</v>
      </c>
      <c r="DJ23" s="176">
        <f t="shared" ref="DJ23" si="149">SUM(DJ24:DJ27)</f>
        <v>0</v>
      </c>
      <c r="DK23" s="176">
        <f t="shared" ref="DK23" si="150">SUM(DK24:DK27)</f>
        <v>0</v>
      </c>
    </row>
    <row r="24" spans="2:119" x14ac:dyDescent="0.2">
      <c r="B24" s="108" t="s">
        <v>1862</v>
      </c>
      <c r="C24" s="108" t="s">
        <v>784</v>
      </c>
      <c r="P24" s="109">
        <f t="shared" ref="P24:P31" si="151">SUM(S24:EO24)</f>
        <v>0</v>
      </c>
      <c r="Q24" s="109">
        <f t="shared" ref="Q24:Q31" si="152">SUMIF(S$2:EO$2,"факт",S24:EO24)</f>
        <v>0</v>
      </c>
      <c r="R24" s="109">
        <f>P24-Q24</f>
        <v>0</v>
      </c>
      <c r="S24" s="102">
        <f>-SUMIFS(факт!$M$8:$M$1235,факт!$Q$8:$Q$1235,S$3,факт!$P$8:$P$1235,$B24)-S25</f>
        <v>0</v>
      </c>
      <c r="T24" s="102">
        <f>-SUMIFS(факт!$M$8:$M$1235,факт!$Q$8:$Q$1235,T$3,факт!$P$8:$P$1235,$B24)-T25</f>
        <v>0</v>
      </c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>
        <f>BN62</f>
        <v>0</v>
      </c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59"/>
      <c r="DI24" s="59"/>
      <c r="DJ24" s="59"/>
      <c r="DK24" s="59"/>
    </row>
    <row r="25" spans="2:119" x14ac:dyDescent="0.2">
      <c r="B25" s="108" t="s">
        <v>1862</v>
      </c>
      <c r="C25" s="108" t="s">
        <v>784</v>
      </c>
      <c r="P25" s="109">
        <f t="shared" si="151"/>
        <v>0</v>
      </c>
      <c r="Q25" s="109">
        <f t="shared" si="152"/>
        <v>0</v>
      </c>
      <c r="R25" s="109">
        <f t="shared" ref="R25:R29" si="153">P25-Q25</f>
        <v>0</v>
      </c>
      <c r="S25" s="102">
        <f>-SUMIFS(факт!$M$8:$M$1235,факт!$Q$8:$Q$1235,S$3,факт!$P$8:$P$1235,$B25,факт!$I$8:$I$1235,$D$25)</f>
        <v>0</v>
      </c>
      <c r="T25" s="102">
        <f>-SUMIFS(факт!$M$8:$M$1235,факт!$Q$8:$Q$1235,T$3,факт!$P$8:$P$1235,$B25,факт!$I$8:$I$1235,$D$25)</f>
        <v>0</v>
      </c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</row>
    <row r="26" spans="2:119" x14ac:dyDescent="0.2">
      <c r="B26" s="108" t="s">
        <v>1897</v>
      </c>
      <c r="C26" s="108" t="s">
        <v>785</v>
      </c>
      <c r="P26" s="109">
        <f t="shared" si="151"/>
        <v>0</v>
      </c>
      <c r="Q26" s="109">
        <f t="shared" si="152"/>
        <v>0</v>
      </c>
      <c r="R26" s="109">
        <f t="shared" si="153"/>
        <v>0</v>
      </c>
      <c r="S26" s="102">
        <f>-SUMIFS(факт!$M$8:$M$1235,факт!$Q$8:$Q$1235,S$3,факт!$P$8:$P$1235,$B26)</f>
        <v>0</v>
      </c>
      <c r="T26" s="102">
        <f>-SUMIFS(факт!$M$8:$M$1235,факт!$Q$8:$Q$1235,T$3,факт!$P$8:$P$1235,$B26)</f>
        <v>0</v>
      </c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343">
        <f>-P24-Q26</f>
        <v>0</v>
      </c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  <c r="DF26" s="59"/>
      <c r="DG26" s="59"/>
      <c r="DH26" s="59"/>
      <c r="DI26" s="59"/>
      <c r="DJ26" s="59"/>
      <c r="DK26" s="59"/>
    </row>
    <row r="27" spans="2:119" x14ac:dyDescent="0.2">
      <c r="B27" s="108" t="s">
        <v>1897</v>
      </c>
      <c r="C27" s="108" t="s">
        <v>785</v>
      </c>
      <c r="P27" s="109">
        <f t="shared" si="151"/>
        <v>0</v>
      </c>
      <c r="Q27" s="109">
        <f t="shared" si="152"/>
        <v>0</v>
      </c>
      <c r="R27" s="109">
        <f t="shared" si="153"/>
        <v>0</v>
      </c>
      <c r="S27" s="102"/>
      <c r="T27" s="102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</row>
    <row r="28" spans="2:119" x14ac:dyDescent="0.2">
      <c r="B28" s="108"/>
      <c r="C28" s="173" t="s">
        <v>1951</v>
      </c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5">
        <f t="shared" si="151"/>
        <v>0</v>
      </c>
      <c r="Q28" s="175">
        <f t="shared" si="152"/>
        <v>0</v>
      </c>
      <c r="R28" s="175">
        <f t="shared" si="153"/>
        <v>0</v>
      </c>
      <c r="S28" s="176">
        <f t="shared" ref="S28:CB28" si="154">S31</f>
        <v>0</v>
      </c>
      <c r="T28" s="176">
        <f t="shared" si="154"/>
        <v>0</v>
      </c>
      <c r="U28" s="176">
        <f t="shared" ref="U28:AW28" si="155">U31</f>
        <v>0</v>
      </c>
      <c r="V28" s="176">
        <f t="shared" si="155"/>
        <v>0</v>
      </c>
      <c r="W28" s="176">
        <f t="shared" si="155"/>
        <v>0</v>
      </c>
      <c r="X28" s="176">
        <f t="shared" si="155"/>
        <v>0</v>
      </c>
      <c r="Y28" s="176">
        <f t="shared" si="155"/>
        <v>0</v>
      </c>
      <c r="Z28" s="176">
        <f t="shared" si="155"/>
        <v>0</v>
      </c>
      <c r="AA28" s="176">
        <f t="shared" si="155"/>
        <v>0</v>
      </c>
      <c r="AB28" s="176">
        <f t="shared" si="155"/>
        <v>0</v>
      </c>
      <c r="AC28" s="176">
        <f t="shared" si="155"/>
        <v>0</v>
      </c>
      <c r="AD28" s="176">
        <f t="shared" si="155"/>
        <v>0</v>
      </c>
      <c r="AE28" s="176">
        <f t="shared" si="155"/>
        <v>0</v>
      </c>
      <c r="AF28" s="176">
        <f t="shared" si="155"/>
        <v>0</v>
      </c>
      <c r="AG28" s="176">
        <f t="shared" si="155"/>
        <v>0</v>
      </c>
      <c r="AH28" s="176">
        <f t="shared" si="155"/>
        <v>0</v>
      </c>
      <c r="AI28" s="176">
        <f t="shared" si="155"/>
        <v>0</v>
      </c>
      <c r="AJ28" s="176">
        <f t="shared" si="155"/>
        <v>0</v>
      </c>
      <c r="AK28" s="176">
        <f t="shared" si="155"/>
        <v>0</v>
      </c>
      <c r="AL28" s="176">
        <f t="shared" si="155"/>
        <v>0</v>
      </c>
      <c r="AM28" s="176">
        <f t="shared" si="155"/>
        <v>0</v>
      </c>
      <c r="AN28" s="176">
        <f t="shared" si="155"/>
        <v>0</v>
      </c>
      <c r="AO28" s="176">
        <f t="shared" si="155"/>
        <v>0</v>
      </c>
      <c r="AP28" s="176">
        <f t="shared" si="155"/>
        <v>0</v>
      </c>
      <c r="AQ28" s="176">
        <f t="shared" si="155"/>
        <v>0</v>
      </c>
      <c r="AR28" s="176">
        <f t="shared" si="155"/>
        <v>0</v>
      </c>
      <c r="AS28" s="176">
        <f t="shared" si="155"/>
        <v>0</v>
      </c>
      <c r="AT28" s="176">
        <f t="shared" si="155"/>
        <v>0</v>
      </c>
      <c r="AU28" s="176">
        <f t="shared" si="155"/>
        <v>0</v>
      </c>
      <c r="AV28" s="176">
        <f t="shared" si="155"/>
        <v>0</v>
      </c>
      <c r="AW28" s="176">
        <f t="shared" si="155"/>
        <v>0</v>
      </c>
      <c r="AX28" s="176">
        <f t="shared" si="154"/>
        <v>0</v>
      </c>
      <c r="AY28" s="176">
        <f t="shared" si="154"/>
        <v>0</v>
      </c>
      <c r="AZ28" s="176">
        <f t="shared" si="154"/>
        <v>0</v>
      </c>
      <c r="BA28" s="176">
        <f t="shared" si="154"/>
        <v>0</v>
      </c>
      <c r="BB28" s="176">
        <f t="shared" si="154"/>
        <v>0</v>
      </c>
      <c r="BC28" s="176">
        <f t="shared" si="154"/>
        <v>0</v>
      </c>
      <c r="BD28" s="176">
        <f t="shared" si="154"/>
        <v>0</v>
      </c>
      <c r="BE28" s="176">
        <f t="shared" si="154"/>
        <v>0</v>
      </c>
      <c r="BF28" s="176">
        <f t="shared" si="154"/>
        <v>0</v>
      </c>
      <c r="BG28" s="176">
        <f t="shared" si="154"/>
        <v>0</v>
      </c>
      <c r="BH28" s="176">
        <f t="shared" si="154"/>
        <v>0</v>
      </c>
      <c r="BI28" s="176">
        <f t="shared" si="154"/>
        <v>0</v>
      </c>
      <c r="BJ28" s="176">
        <f t="shared" si="154"/>
        <v>0</v>
      </c>
      <c r="BK28" s="176">
        <f t="shared" si="154"/>
        <v>0</v>
      </c>
      <c r="BL28" s="176">
        <f t="shared" si="154"/>
        <v>0</v>
      </c>
      <c r="BM28" s="176">
        <f t="shared" si="154"/>
        <v>0</v>
      </c>
      <c r="BN28" s="176">
        <f t="shared" si="154"/>
        <v>0</v>
      </c>
      <c r="BO28" s="176">
        <f t="shared" si="154"/>
        <v>0</v>
      </c>
      <c r="BP28" s="176">
        <f t="shared" si="154"/>
        <v>0</v>
      </c>
      <c r="BQ28" s="176">
        <f t="shared" si="154"/>
        <v>0</v>
      </c>
      <c r="BR28" s="176">
        <f t="shared" si="154"/>
        <v>0</v>
      </c>
      <c r="BS28" s="176">
        <f t="shared" si="154"/>
        <v>0</v>
      </c>
      <c r="BT28" s="176">
        <f t="shared" si="154"/>
        <v>0</v>
      </c>
      <c r="BU28" s="176">
        <f t="shared" si="154"/>
        <v>0</v>
      </c>
      <c r="BV28" s="176">
        <f t="shared" si="154"/>
        <v>0</v>
      </c>
      <c r="BW28" s="176">
        <f t="shared" si="154"/>
        <v>0</v>
      </c>
      <c r="BX28" s="176">
        <f t="shared" si="154"/>
        <v>0</v>
      </c>
      <c r="BY28" s="176">
        <f t="shared" si="154"/>
        <v>0</v>
      </c>
      <c r="BZ28" s="176">
        <f t="shared" si="154"/>
        <v>0</v>
      </c>
      <c r="CA28" s="176">
        <f t="shared" si="154"/>
        <v>0</v>
      </c>
      <c r="CB28" s="176">
        <f t="shared" si="154"/>
        <v>0</v>
      </c>
      <c r="CC28" s="176">
        <f t="shared" ref="CC28:DG28" si="156">CC31</f>
        <v>0</v>
      </c>
      <c r="CD28" s="176">
        <f t="shared" si="156"/>
        <v>0</v>
      </c>
      <c r="CE28" s="176">
        <f t="shared" si="156"/>
        <v>0</v>
      </c>
      <c r="CF28" s="176">
        <f t="shared" si="156"/>
        <v>0</v>
      </c>
      <c r="CG28" s="176">
        <f t="shared" si="156"/>
        <v>0</v>
      </c>
      <c r="CH28" s="176">
        <f t="shared" si="156"/>
        <v>0</v>
      </c>
      <c r="CI28" s="176">
        <f t="shared" si="156"/>
        <v>0</v>
      </c>
      <c r="CJ28" s="176">
        <f t="shared" si="156"/>
        <v>0</v>
      </c>
      <c r="CK28" s="176">
        <f t="shared" si="156"/>
        <v>0</v>
      </c>
      <c r="CL28" s="176">
        <f t="shared" si="156"/>
        <v>0</v>
      </c>
      <c r="CM28" s="176">
        <f t="shared" si="156"/>
        <v>0</v>
      </c>
      <c r="CN28" s="176">
        <f t="shared" si="156"/>
        <v>0</v>
      </c>
      <c r="CO28" s="176">
        <f t="shared" si="156"/>
        <v>0</v>
      </c>
      <c r="CP28" s="176">
        <f t="shared" si="156"/>
        <v>0</v>
      </c>
      <c r="CQ28" s="176">
        <f t="shared" si="156"/>
        <v>0</v>
      </c>
      <c r="CR28" s="176">
        <f t="shared" si="156"/>
        <v>0</v>
      </c>
      <c r="CS28" s="176">
        <f t="shared" si="156"/>
        <v>0</v>
      </c>
      <c r="CT28" s="176">
        <f t="shared" si="156"/>
        <v>0</v>
      </c>
      <c r="CU28" s="176">
        <f t="shared" si="156"/>
        <v>0</v>
      </c>
      <c r="CV28" s="176">
        <f t="shared" si="156"/>
        <v>0</v>
      </c>
      <c r="CW28" s="176">
        <f t="shared" si="156"/>
        <v>0</v>
      </c>
      <c r="CX28" s="176">
        <f t="shared" si="156"/>
        <v>0</v>
      </c>
      <c r="CY28" s="176">
        <f t="shared" si="156"/>
        <v>0</v>
      </c>
      <c r="CZ28" s="176">
        <f t="shared" si="156"/>
        <v>0</v>
      </c>
      <c r="DA28" s="176">
        <f t="shared" si="156"/>
        <v>0</v>
      </c>
      <c r="DB28" s="176">
        <f t="shared" si="156"/>
        <v>0</v>
      </c>
      <c r="DC28" s="176">
        <f t="shared" si="156"/>
        <v>0</v>
      </c>
      <c r="DD28" s="176">
        <f t="shared" si="156"/>
        <v>0</v>
      </c>
      <c r="DE28" s="176">
        <f t="shared" si="156"/>
        <v>0</v>
      </c>
      <c r="DF28" s="176">
        <f t="shared" si="156"/>
        <v>0</v>
      </c>
      <c r="DG28" s="176">
        <f t="shared" si="156"/>
        <v>0</v>
      </c>
      <c r="DH28" s="176">
        <f>DH31</f>
        <v>0</v>
      </c>
      <c r="DI28" s="176">
        <f>DI31</f>
        <v>0</v>
      </c>
      <c r="DJ28" s="176">
        <f>DJ31</f>
        <v>0</v>
      </c>
      <c r="DK28" s="176">
        <f>DK31</f>
        <v>0</v>
      </c>
    </row>
    <row r="29" spans="2:119" x14ac:dyDescent="0.2">
      <c r="B29" s="108"/>
      <c r="C29" s="108" t="s">
        <v>1952</v>
      </c>
      <c r="P29" s="109">
        <f t="shared" si="151"/>
        <v>0</v>
      </c>
      <c r="Q29" s="109">
        <f t="shared" si="152"/>
        <v>0</v>
      </c>
      <c r="R29" s="109">
        <f t="shared" si="153"/>
        <v>0</v>
      </c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</row>
    <row r="30" spans="2:119" x14ac:dyDescent="0.2">
      <c r="B30" s="108"/>
      <c r="C30" s="108" t="s">
        <v>1953</v>
      </c>
      <c r="P30" s="109">
        <f t="shared" si="151"/>
        <v>0</v>
      </c>
      <c r="Q30" s="109">
        <f t="shared" si="152"/>
        <v>0</v>
      </c>
      <c r="R30" s="109">
        <f>P30-Q30</f>
        <v>0</v>
      </c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</row>
    <row r="31" spans="2:119" x14ac:dyDescent="0.2">
      <c r="B31" s="108" t="s">
        <v>1906</v>
      </c>
      <c r="C31" s="108" t="s">
        <v>761</v>
      </c>
      <c r="P31" s="109">
        <f t="shared" si="151"/>
        <v>0</v>
      </c>
      <c r="Q31" s="109">
        <f t="shared" si="152"/>
        <v>0</v>
      </c>
      <c r="R31" s="109">
        <f>P31-Q31</f>
        <v>0</v>
      </c>
      <c r="S31" s="102">
        <f>SUMIFS(факт!$M$8:$M$1235,факт!$Q$8:$Q$1235,S$3,факт!$P$8:$P$1235,$B31)</f>
        <v>0</v>
      </c>
      <c r="T31" s="102">
        <f>SUMIFS(факт!$M$8:$M$1235,факт!$Q$8:$Q$1235,T$3,факт!$P$8:$P$1235,$B31)</f>
        <v>0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</row>
    <row r="32" spans="2:119" x14ac:dyDescent="0.2">
      <c r="B32" s="108"/>
      <c r="C32" s="10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</row>
    <row r="33" spans="2:115" x14ac:dyDescent="0.2">
      <c r="B33" s="104"/>
      <c r="C33" s="163" t="s">
        <v>493</v>
      </c>
      <c r="D33" s="104"/>
      <c r="E33" s="105"/>
      <c r="F33" s="104"/>
      <c r="G33" s="105"/>
      <c r="H33" s="104"/>
      <c r="I33" s="105"/>
      <c r="J33" s="104"/>
      <c r="K33" s="105"/>
      <c r="L33" s="105"/>
      <c r="M33" s="105"/>
      <c r="N33" s="105"/>
      <c r="O33" s="105"/>
      <c r="P33" s="106"/>
      <c r="Q33" s="106"/>
      <c r="R33" s="106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  <c r="CD33" s="107"/>
      <c r="CE33" s="107"/>
      <c r="CF33" s="107"/>
      <c r="CG33" s="107"/>
      <c r="CH33" s="107"/>
      <c r="CI33" s="107"/>
      <c r="CJ33" s="107"/>
      <c r="CK33" s="107"/>
      <c r="CL33" s="107"/>
      <c r="CM33" s="107"/>
      <c r="CN33" s="107"/>
      <c r="CO33" s="107"/>
      <c r="CP33" s="107"/>
      <c r="CQ33" s="107"/>
      <c r="CR33" s="107"/>
      <c r="CS33" s="107"/>
      <c r="CT33" s="107"/>
      <c r="CU33" s="107"/>
      <c r="CV33" s="107"/>
      <c r="CW33" s="107"/>
      <c r="CX33" s="107"/>
      <c r="CY33" s="107"/>
      <c r="CZ33" s="107"/>
      <c r="DA33" s="107"/>
      <c r="DB33" s="107"/>
      <c r="DC33" s="107"/>
      <c r="DD33" s="107"/>
      <c r="DE33" s="107"/>
      <c r="DF33" s="107"/>
      <c r="DG33" s="107"/>
      <c r="DH33" s="107"/>
      <c r="DI33" s="107"/>
      <c r="DJ33" s="107"/>
      <c r="DK33" s="107"/>
    </row>
    <row r="34" spans="2:115" x14ac:dyDescent="0.2">
      <c r="C34" s="177" t="s">
        <v>1954</v>
      </c>
      <c r="D34" s="178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9">
        <f ca="1">AVERAGE(S34:DK34)</f>
        <v>0.14282225749791405</v>
      </c>
      <c r="Q34" s="179">
        <f ca="1">AVERAGEIF(S$2:EO$2,"факт",S34:EO34)</f>
        <v>0.20044354838709677</v>
      </c>
      <c r="R34" s="179">
        <f ca="1">AVERAGEIF(T$2:EP$2,"план",T34:EP34)</f>
        <v>0.14160917768972073</v>
      </c>
      <c r="S34" s="179">
        <f ca="1">IF(S$3&lt;$D40,S35,S36)</f>
        <v>0.20249999999999999</v>
      </c>
      <c r="T34" s="179">
        <f t="shared" ref="T34:CE34" ca="1" si="157">IF(T$3&lt;$D40,T35,T36)</f>
        <v>0.19838709677419353</v>
      </c>
      <c r="U34" s="179">
        <f t="shared" ref="U34:AW34" ca="1" si="158">IF(U$3&lt;$D40,U35,U36)</f>
        <v>0.19838709677419353</v>
      </c>
      <c r="V34" s="179">
        <f t="shared" ca="1" si="158"/>
        <v>0.19564516129032256</v>
      </c>
      <c r="W34" s="179">
        <f t="shared" ca="1" si="158"/>
        <v>0.19564516129032256</v>
      </c>
      <c r="X34" s="179">
        <f t="shared" ca="1" si="158"/>
        <v>0.19564516129032256</v>
      </c>
      <c r="Y34" s="179">
        <f t="shared" ca="1" si="158"/>
        <v>0.19153225806451613</v>
      </c>
      <c r="Z34" s="179">
        <f t="shared" ca="1" si="158"/>
        <v>0.19153225806451613</v>
      </c>
      <c r="AA34" s="179">
        <f t="shared" ca="1" si="158"/>
        <v>0.18879032258064515</v>
      </c>
      <c r="AB34" s="179">
        <f t="shared" ca="1" si="158"/>
        <v>0.18879032258064515</v>
      </c>
      <c r="AC34" s="179">
        <f t="shared" ca="1" si="158"/>
        <v>0.18879032258064515</v>
      </c>
      <c r="AD34" s="179">
        <f t="shared" ca="1" si="158"/>
        <v>0.1846774193548387</v>
      </c>
      <c r="AE34" s="179">
        <f t="shared" ca="1" si="158"/>
        <v>0.1846774193548387</v>
      </c>
      <c r="AF34" s="179">
        <f t="shared" ca="1" si="158"/>
        <v>0.18193548387096775</v>
      </c>
      <c r="AG34" s="179">
        <f t="shared" ca="1" si="158"/>
        <v>0.18193548387096775</v>
      </c>
      <c r="AH34" s="179">
        <f t="shared" ca="1" si="158"/>
        <v>0.18193548387096775</v>
      </c>
      <c r="AI34" s="179">
        <f t="shared" ca="1" si="158"/>
        <v>0.17782258064516127</v>
      </c>
      <c r="AJ34" s="179">
        <f t="shared" ca="1" si="158"/>
        <v>0.17782258064516127</v>
      </c>
      <c r="AK34" s="179">
        <f t="shared" ca="1" si="158"/>
        <v>0.13586136022934933</v>
      </c>
      <c r="AL34" s="179">
        <f t="shared" ca="1" si="158"/>
        <v>0.12845108046802836</v>
      </c>
      <c r="AM34" s="179">
        <f t="shared" ca="1" si="158"/>
        <v>0.11886182488407326</v>
      </c>
      <c r="AN34" s="179">
        <f t="shared" ca="1" si="158"/>
        <v>0.1083266458551041</v>
      </c>
      <c r="AO34" s="179">
        <f t="shared" ca="1" si="158"/>
        <v>0.10145479518918611</v>
      </c>
      <c r="AP34" s="179">
        <f t="shared" ca="1" si="158"/>
        <v>9.4131018536167427E-2</v>
      </c>
      <c r="AQ34" s="179">
        <f t="shared" ca="1" si="158"/>
        <v>8.7171720733534686E-2</v>
      </c>
      <c r="AR34" s="179">
        <f t="shared" ca="1" si="158"/>
        <v>8.0878185678413664E-2</v>
      </c>
      <c r="AS34" s="179">
        <f t="shared" ca="1" si="158"/>
        <v>7.3981066812572938E-2</v>
      </c>
      <c r="AT34" s="179">
        <f t="shared" ca="1" si="158"/>
        <v>6.8875692269041416E-2</v>
      </c>
      <c r="AU34" s="179">
        <f t="shared" ca="1" si="158"/>
        <v>6.4930405248816103E-2</v>
      </c>
      <c r="AV34" s="179">
        <f t="shared" ca="1" si="158"/>
        <v>6.0531073847606746E-2</v>
      </c>
      <c r="AW34" s="179">
        <f t="shared" ca="1" si="158"/>
        <v>5.6382950881624511E-2</v>
      </c>
      <c r="AX34" s="179">
        <f t="shared" ca="1" si="157"/>
        <v>5.2347512855467668E-2</v>
      </c>
      <c r="AY34" s="179">
        <f t="shared" ca="1" si="157"/>
        <v>4.9796327220125808E-2</v>
      </c>
      <c r="AZ34" s="179">
        <f t="shared" ca="1" si="157"/>
        <v>4.7325703685319791E-2</v>
      </c>
      <c r="BA34" s="179">
        <f t="shared" ca="1" si="157"/>
        <v>4.4999999999999998E-2</v>
      </c>
      <c r="BB34" s="179">
        <f t="shared" ca="1" si="157"/>
        <v>4.3999999999999997E-2</v>
      </c>
      <c r="BC34" s="179">
        <f t="shared" ca="1" si="157"/>
        <v>4.2499999999999996E-2</v>
      </c>
      <c r="BD34" s="179">
        <f t="shared" ca="1" si="157"/>
        <v>0.04</v>
      </c>
      <c r="BE34" s="179">
        <f t="shared" ca="1" si="157"/>
        <v>3.7999999999999999E-2</v>
      </c>
      <c r="BF34" s="179">
        <f t="shared" ca="1" si="157"/>
        <v>3.5999999999999997E-2</v>
      </c>
      <c r="BG34" s="179">
        <f t="shared" ca="1" si="157"/>
        <v>3.4999999999999996E-2</v>
      </c>
      <c r="BH34" s="179">
        <f t="shared" ca="1" si="157"/>
        <v>3.7499999999999999E-2</v>
      </c>
      <c r="BI34" s="179">
        <f t="shared" ca="1" si="157"/>
        <v>0.16</v>
      </c>
      <c r="BJ34" s="179">
        <f t="shared" ca="1" si="157"/>
        <v>0.16</v>
      </c>
      <c r="BK34" s="179">
        <f t="shared" ca="1" si="157"/>
        <v>0.16</v>
      </c>
      <c r="BL34" s="179">
        <f t="shared" ca="1" si="157"/>
        <v>0.16</v>
      </c>
      <c r="BM34" s="179">
        <f t="shared" ca="1" si="157"/>
        <v>0.16</v>
      </c>
      <c r="BN34" s="179">
        <f t="shared" ca="1" si="157"/>
        <v>0.16</v>
      </c>
      <c r="BO34" s="179">
        <f t="shared" ca="1" si="157"/>
        <v>0.16</v>
      </c>
      <c r="BP34" s="179">
        <f t="shared" ca="1" si="157"/>
        <v>0.16</v>
      </c>
      <c r="BQ34" s="179">
        <f t="shared" ca="1" si="157"/>
        <v>0.16</v>
      </c>
      <c r="BR34" s="179">
        <f t="shared" ca="1" si="157"/>
        <v>0.16</v>
      </c>
      <c r="BS34" s="179">
        <f t="shared" ca="1" si="157"/>
        <v>0.16</v>
      </c>
      <c r="BT34" s="179">
        <f t="shared" ca="1" si="157"/>
        <v>0.16</v>
      </c>
      <c r="BU34" s="179">
        <f t="shared" ca="1" si="157"/>
        <v>0.16</v>
      </c>
      <c r="BV34" s="179">
        <f t="shared" ca="1" si="157"/>
        <v>0.16</v>
      </c>
      <c r="BW34" s="179">
        <f t="shared" ca="1" si="157"/>
        <v>0.16</v>
      </c>
      <c r="BX34" s="179">
        <f t="shared" ca="1" si="157"/>
        <v>0.16</v>
      </c>
      <c r="BY34" s="179">
        <f t="shared" ca="1" si="157"/>
        <v>0.16</v>
      </c>
      <c r="BZ34" s="179">
        <f t="shared" ca="1" si="157"/>
        <v>0.16</v>
      </c>
      <c r="CA34" s="179">
        <f t="shared" ca="1" si="157"/>
        <v>0.16</v>
      </c>
      <c r="CB34" s="179">
        <f t="shared" ca="1" si="157"/>
        <v>0.16</v>
      </c>
      <c r="CC34" s="179">
        <f t="shared" ca="1" si="157"/>
        <v>0.16</v>
      </c>
      <c r="CD34" s="179">
        <f t="shared" ca="1" si="157"/>
        <v>0.16</v>
      </c>
      <c r="CE34" s="179">
        <f t="shared" ca="1" si="157"/>
        <v>0.16</v>
      </c>
      <c r="CF34" s="179">
        <f t="shared" ref="CF34:DK34" ca="1" si="159">IF(CF$3&lt;$D40,CF35,CF36)</f>
        <v>0.16</v>
      </c>
      <c r="CG34" s="179">
        <f t="shared" ca="1" si="159"/>
        <v>0.16</v>
      </c>
      <c r="CH34" s="179">
        <f t="shared" ca="1" si="159"/>
        <v>0.16</v>
      </c>
      <c r="CI34" s="179">
        <f t="shared" ca="1" si="159"/>
        <v>0.16</v>
      </c>
      <c r="CJ34" s="179">
        <f t="shared" ca="1" si="159"/>
        <v>0.16</v>
      </c>
      <c r="CK34" s="179">
        <f t="shared" ca="1" si="159"/>
        <v>0.16</v>
      </c>
      <c r="CL34" s="179">
        <f t="shared" ca="1" si="159"/>
        <v>0.16</v>
      </c>
      <c r="CM34" s="179">
        <f t="shared" ca="1" si="159"/>
        <v>0.16</v>
      </c>
      <c r="CN34" s="179">
        <f t="shared" ca="1" si="159"/>
        <v>0.16</v>
      </c>
      <c r="CO34" s="179">
        <f t="shared" ca="1" si="159"/>
        <v>0.16</v>
      </c>
      <c r="CP34" s="179">
        <f t="shared" ca="1" si="159"/>
        <v>0.16</v>
      </c>
      <c r="CQ34" s="179">
        <f t="shared" ca="1" si="159"/>
        <v>0.16</v>
      </c>
      <c r="CR34" s="179">
        <f t="shared" ca="1" si="159"/>
        <v>0.16</v>
      </c>
      <c r="CS34" s="179">
        <f t="shared" ca="1" si="159"/>
        <v>0.16</v>
      </c>
      <c r="CT34" s="179">
        <f t="shared" ca="1" si="159"/>
        <v>0.16</v>
      </c>
      <c r="CU34" s="179">
        <f t="shared" ca="1" si="159"/>
        <v>0.16</v>
      </c>
      <c r="CV34" s="179">
        <f t="shared" ca="1" si="159"/>
        <v>0.16</v>
      </c>
      <c r="CW34" s="179">
        <f t="shared" ca="1" si="159"/>
        <v>0.16</v>
      </c>
      <c r="CX34" s="179">
        <f t="shared" ca="1" si="159"/>
        <v>0.16</v>
      </c>
      <c r="CY34" s="179">
        <f t="shared" ca="1" si="159"/>
        <v>0.16</v>
      </c>
      <c r="CZ34" s="179">
        <f t="shared" ca="1" si="159"/>
        <v>0.16</v>
      </c>
      <c r="DA34" s="179">
        <f t="shared" ca="1" si="159"/>
        <v>0.16</v>
      </c>
      <c r="DB34" s="179">
        <f t="shared" ca="1" si="159"/>
        <v>0.16</v>
      </c>
      <c r="DC34" s="179">
        <f t="shared" ca="1" si="159"/>
        <v>0.16</v>
      </c>
      <c r="DD34" s="179">
        <f t="shared" ca="1" si="159"/>
        <v>0.16</v>
      </c>
      <c r="DE34" s="179">
        <f t="shared" ca="1" si="159"/>
        <v>0.16</v>
      </c>
      <c r="DF34" s="179">
        <f t="shared" ca="1" si="159"/>
        <v>0.16</v>
      </c>
      <c r="DG34" s="179">
        <f t="shared" ca="1" si="159"/>
        <v>0.16</v>
      </c>
      <c r="DH34" s="179">
        <f t="shared" ca="1" si="159"/>
        <v>0.16</v>
      </c>
      <c r="DI34" s="179">
        <f t="shared" ca="1" si="159"/>
        <v>0.16</v>
      </c>
      <c r="DJ34" s="179">
        <f t="shared" ca="1" si="159"/>
        <v>0.16</v>
      </c>
      <c r="DK34" s="179">
        <f t="shared" ca="1" si="159"/>
        <v>0.16</v>
      </c>
    </row>
    <row r="35" spans="2:115" x14ac:dyDescent="0.2">
      <c r="C35" s="180" t="s">
        <v>493</v>
      </c>
      <c r="D35" s="181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3">
        <f ca="1">AVERAGE(S35:DK35)</f>
        <v>0.16650149650814774</v>
      </c>
      <c r="Q35" s="183">
        <f ca="1">AVERAGEIF(S$2:EO$2,"факт",S35:EO35)</f>
        <v>0.20044354838709677</v>
      </c>
      <c r="R35" s="183">
        <f ca="1">AVERAGEIF(T$2:EP$2,"план",T35:EP35)</f>
        <v>0.16578692699490669</v>
      </c>
      <c r="S35" s="183">
        <f t="shared" ref="S35:AW35" ca="1" si="160">S14</f>
        <v>0.20249999999999999</v>
      </c>
      <c r="T35" s="183">
        <f t="shared" ca="1" si="160"/>
        <v>0.19838709677419353</v>
      </c>
      <c r="U35" s="183">
        <f t="shared" ca="1" si="160"/>
        <v>0.19838709677419353</v>
      </c>
      <c r="V35" s="183">
        <f t="shared" ca="1" si="160"/>
        <v>0.19564516129032256</v>
      </c>
      <c r="W35" s="183">
        <f t="shared" ca="1" si="160"/>
        <v>0.19564516129032256</v>
      </c>
      <c r="X35" s="183">
        <f t="shared" ca="1" si="160"/>
        <v>0.19564516129032256</v>
      </c>
      <c r="Y35" s="183">
        <f t="shared" ca="1" si="160"/>
        <v>0.19153225806451613</v>
      </c>
      <c r="Z35" s="183">
        <f t="shared" ca="1" si="160"/>
        <v>0.19153225806451613</v>
      </c>
      <c r="AA35" s="183">
        <f t="shared" ca="1" si="160"/>
        <v>0.18879032258064515</v>
      </c>
      <c r="AB35" s="183">
        <f t="shared" ca="1" si="160"/>
        <v>0.18879032258064515</v>
      </c>
      <c r="AC35" s="183">
        <f t="shared" ca="1" si="160"/>
        <v>0.18879032258064515</v>
      </c>
      <c r="AD35" s="183">
        <f t="shared" ca="1" si="160"/>
        <v>0.1846774193548387</v>
      </c>
      <c r="AE35" s="183">
        <f t="shared" ca="1" si="160"/>
        <v>0.1846774193548387</v>
      </c>
      <c r="AF35" s="183">
        <f t="shared" ca="1" si="160"/>
        <v>0.18193548387096775</v>
      </c>
      <c r="AG35" s="183">
        <f t="shared" ca="1" si="160"/>
        <v>0.18193548387096775</v>
      </c>
      <c r="AH35" s="183">
        <f t="shared" ca="1" si="160"/>
        <v>0.18193548387096775</v>
      </c>
      <c r="AI35" s="183">
        <f t="shared" ca="1" si="160"/>
        <v>0.17782258064516127</v>
      </c>
      <c r="AJ35" s="183">
        <f t="shared" ca="1" si="160"/>
        <v>0.17782258064516127</v>
      </c>
      <c r="AK35" s="183">
        <f t="shared" ca="1" si="160"/>
        <v>0.17508064516129032</v>
      </c>
      <c r="AL35" s="183">
        <f t="shared" ca="1" si="160"/>
        <v>0.17508064516129032</v>
      </c>
      <c r="AM35" s="183">
        <f t="shared" ca="1" si="160"/>
        <v>0.17508064516129032</v>
      </c>
      <c r="AN35" s="183">
        <f t="shared" ca="1" si="160"/>
        <v>0.17096774193548386</v>
      </c>
      <c r="AO35" s="183">
        <f t="shared" ca="1" si="160"/>
        <v>0.17096774193548386</v>
      </c>
      <c r="AP35" s="183">
        <f t="shared" ca="1" si="160"/>
        <v>0.16822580645161289</v>
      </c>
      <c r="AQ35" s="183">
        <f t="shared" ca="1" si="160"/>
        <v>0.16822580645161289</v>
      </c>
      <c r="AR35" s="183">
        <f t="shared" ca="1" si="160"/>
        <v>0.16822580645161289</v>
      </c>
      <c r="AS35" s="183">
        <f t="shared" ca="1" si="160"/>
        <v>0.16411290322580646</v>
      </c>
      <c r="AT35" s="183">
        <f t="shared" ca="1" si="160"/>
        <v>0.16411290322580646</v>
      </c>
      <c r="AU35" s="183">
        <f t="shared" ca="1" si="160"/>
        <v>0.16137096774193549</v>
      </c>
      <c r="AV35" s="183">
        <f t="shared" ca="1" si="160"/>
        <v>0.16137096774193549</v>
      </c>
      <c r="AW35" s="183">
        <f t="shared" ca="1" si="160"/>
        <v>0.16137096774193549</v>
      </c>
      <c r="AX35" s="183">
        <f t="shared" ref="AX35:BY35" ca="1" si="161">AX14</f>
        <v>0.16</v>
      </c>
      <c r="AY35" s="183">
        <f t="shared" ca="1" si="161"/>
        <v>0.16</v>
      </c>
      <c r="AZ35" s="183">
        <f t="shared" ca="1" si="161"/>
        <v>0.16</v>
      </c>
      <c r="BA35" s="183">
        <f t="shared" ca="1" si="161"/>
        <v>0.16</v>
      </c>
      <c r="BB35" s="183">
        <f t="shared" ca="1" si="161"/>
        <v>0.16</v>
      </c>
      <c r="BC35" s="183">
        <f t="shared" ca="1" si="161"/>
        <v>0.16</v>
      </c>
      <c r="BD35" s="183">
        <f t="shared" ca="1" si="161"/>
        <v>0.16</v>
      </c>
      <c r="BE35" s="183">
        <f t="shared" ca="1" si="161"/>
        <v>0.16</v>
      </c>
      <c r="BF35" s="183">
        <f t="shared" ca="1" si="161"/>
        <v>0.16</v>
      </c>
      <c r="BG35" s="183">
        <f t="shared" ca="1" si="161"/>
        <v>0.16</v>
      </c>
      <c r="BH35" s="183">
        <f t="shared" ca="1" si="161"/>
        <v>0.16</v>
      </c>
      <c r="BI35" s="183">
        <f t="shared" ca="1" si="161"/>
        <v>0.16</v>
      </c>
      <c r="BJ35" s="183">
        <f t="shared" ca="1" si="161"/>
        <v>0.16</v>
      </c>
      <c r="BK35" s="183">
        <f t="shared" ca="1" si="161"/>
        <v>0.16</v>
      </c>
      <c r="BL35" s="183">
        <f t="shared" ca="1" si="161"/>
        <v>0.16</v>
      </c>
      <c r="BM35" s="183">
        <f t="shared" ca="1" si="161"/>
        <v>0.16</v>
      </c>
      <c r="BN35" s="183">
        <f t="shared" ca="1" si="161"/>
        <v>0.16</v>
      </c>
      <c r="BO35" s="183">
        <f t="shared" ca="1" si="161"/>
        <v>0.16</v>
      </c>
      <c r="BP35" s="183">
        <f t="shared" ca="1" si="161"/>
        <v>0.16</v>
      </c>
      <c r="BQ35" s="183">
        <f t="shared" ca="1" si="161"/>
        <v>0.16</v>
      </c>
      <c r="BR35" s="183">
        <f t="shared" ca="1" si="161"/>
        <v>0.16</v>
      </c>
      <c r="BS35" s="183">
        <f t="shared" ca="1" si="161"/>
        <v>0.16</v>
      </c>
      <c r="BT35" s="183">
        <f t="shared" ca="1" si="161"/>
        <v>0.16</v>
      </c>
      <c r="BU35" s="183">
        <f t="shared" ca="1" si="161"/>
        <v>0.16</v>
      </c>
      <c r="BV35" s="183">
        <f t="shared" ca="1" si="161"/>
        <v>0.16</v>
      </c>
      <c r="BW35" s="183">
        <f t="shared" ca="1" si="161"/>
        <v>0.16</v>
      </c>
      <c r="BX35" s="183">
        <f t="shared" ca="1" si="161"/>
        <v>0.16</v>
      </c>
      <c r="BY35" s="183">
        <f t="shared" ca="1" si="161"/>
        <v>0.16</v>
      </c>
      <c r="BZ35" s="183">
        <f t="shared" ref="BZ35:DE35" ca="1" si="162">BZ14</f>
        <v>0.16</v>
      </c>
      <c r="CA35" s="183">
        <f t="shared" ca="1" si="162"/>
        <v>0.16</v>
      </c>
      <c r="CB35" s="183">
        <f t="shared" ca="1" si="162"/>
        <v>0.16</v>
      </c>
      <c r="CC35" s="183">
        <f t="shared" ca="1" si="162"/>
        <v>0.16</v>
      </c>
      <c r="CD35" s="183">
        <f t="shared" ca="1" si="162"/>
        <v>0.16</v>
      </c>
      <c r="CE35" s="183">
        <f t="shared" ca="1" si="162"/>
        <v>0.16</v>
      </c>
      <c r="CF35" s="183">
        <f t="shared" ca="1" si="162"/>
        <v>0.16</v>
      </c>
      <c r="CG35" s="183">
        <f t="shared" ca="1" si="162"/>
        <v>0.16</v>
      </c>
      <c r="CH35" s="183">
        <f t="shared" ca="1" si="162"/>
        <v>0.16</v>
      </c>
      <c r="CI35" s="183">
        <f t="shared" ca="1" si="162"/>
        <v>0.16</v>
      </c>
      <c r="CJ35" s="183">
        <f t="shared" ca="1" si="162"/>
        <v>0.16</v>
      </c>
      <c r="CK35" s="183">
        <f t="shared" ca="1" si="162"/>
        <v>0.16</v>
      </c>
      <c r="CL35" s="183">
        <f t="shared" ca="1" si="162"/>
        <v>0.16</v>
      </c>
      <c r="CM35" s="183">
        <f t="shared" ca="1" si="162"/>
        <v>0.16</v>
      </c>
      <c r="CN35" s="183">
        <f t="shared" ca="1" si="162"/>
        <v>0.16</v>
      </c>
      <c r="CO35" s="183">
        <f t="shared" ca="1" si="162"/>
        <v>0.16</v>
      </c>
      <c r="CP35" s="183">
        <f t="shared" ca="1" si="162"/>
        <v>0.16</v>
      </c>
      <c r="CQ35" s="183">
        <f t="shared" ca="1" si="162"/>
        <v>0.16</v>
      </c>
      <c r="CR35" s="183">
        <f t="shared" ca="1" si="162"/>
        <v>0.16</v>
      </c>
      <c r="CS35" s="183">
        <f t="shared" ca="1" si="162"/>
        <v>0.16</v>
      </c>
      <c r="CT35" s="183">
        <f t="shared" ca="1" si="162"/>
        <v>0.16</v>
      </c>
      <c r="CU35" s="183">
        <f t="shared" ca="1" si="162"/>
        <v>0.16</v>
      </c>
      <c r="CV35" s="183">
        <f t="shared" ca="1" si="162"/>
        <v>0.16</v>
      </c>
      <c r="CW35" s="183">
        <f t="shared" ca="1" si="162"/>
        <v>0.16</v>
      </c>
      <c r="CX35" s="183">
        <f t="shared" ca="1" si="162"/>
        <v>0.16</v>
      </c>
      <c r="CY35" s="183">
        <f t="shared" ca="1" si="162"/>
        <v>0.16</v>
      </c>
      <c r="CZ35" s="183">
        <f t="shared" ca="1" si="162"/>
        <v>0.16</v>
      </c>
      <c r="DA35" s="183">
        <f t="shared" ca="1" si="162"/>
        <v>0.16</v>
      </c>
      <c r="DB35" s="183">
        <f t="shared" ca="1" si="162"/>
        <v>0.16</v>
      </c>
      <c r="DC35" s="183">
        <f t="shared" ca="1" si="162"/>
        <v>0.16</v>
      </c>
      <c r="DD35" s="183">
        <f t="shared" ca="1" si="162"/>
        <v>0.16</v>
      </c>
      <c r="DE35" s="183">
        <f t="shared" ca="1" si="162"/>
        <v>0.16</v>
      </c>
      <c r="DF35" s="183">
        <f t="shared" ref="DF35:DK35" ca="1" si="163">DF14</f>
        <v>0.16</v>
      </c>
      <c r="DG35" s="183">
        <f t="shared" ca="1" si="163"/>
        <v>0.16</v>
      </c>
      <c r="DH35" s="183">
        <f t="shared" ca="1" si="163"/>
        <v>0.16</v>
      </c>
      <c r="DI35" s="183">
        <f t="shared" ca="1" si="163"/>
        <v>0.16</v>
      </c>
      <c r="DJ35" s="183">
        <f t="shared" ca="1" si="163"/>
        <v>0.16</v>
      </c>
      <c r="DK35" s="183">
        <f t="shared" ca="1" si="163"/>
        <v>0.16</v>
      </c>
    </row>
    <row r="36" spans="2:115" x14ac:dyDescent="0.2">
      <c r="C36" s="180" t="s">
        <v>537</v>
      </c>
      <c r="D36" s="181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3">
        <f ca="1">AVERAGE(S36:DK36)</f>
        <v>0.14003875234327487</v>
      </c>
      <c r="Q36" s="183">
        <f ca="1">AVERAGEIF(S$2:EO$2,"факт",S36:EO36)</f>
        <v>0.18544354838709676</v>
      </c>
      <c r="R36" s="183">
        <f ca="1">AVERAGEIF(T$2:EP$2,"план",T36:EP36)</f>
        <v>0.13908286190024707</v>
      </c>
      <c r="S36" s="183">
        <f ca="1">S55</f>
        <v>0.1875</v>
      </c>
      <c r="T36" s="183">
        <f t="shared" ref="T36:CE36" ca="1" si="164">T55</f>
        <v>0.18338709677419351</v>
      </c>
      <c r="U36" s="183">
        <f t="shared" ref="U36:AW36" ca="1" si="165">U55</f>
        <v>0.18338709677419351</v>
      </c>
      <c r="V36" s="183">
        <f t="shared" ca="1" si="165"/>
        <v>0.18064516129032254</v>
      </c>
      <c r="W36" s="183">
        <f t="shared" ca="1" si="165"/>
        <v>0.18064516129032254</v>
      </c>
      <c r="X36" s="183">
        <f t="shared" ca="1" si="165"/>
        <v>0.18064516129032254</v>
      </c>
      <c r="Y36" s="183">
        <f t="shared" ca="1" si="165"/>
        <v>0.17653225806451611</v>
      </c>
      <c r="Z36" s="183">
        <f t="shared" ca="1" si="165"/>
        <v>0.17653225806451611</v>
      </c>
      <c r="AA36" s="183">
        <f t="shared" ca="1" si="165"/>
        <v>0.17379032258064514</v>
      </c>
      <c r="AB36" s="183">
        <f t="shared" ca="1" si="165"/>
        <v>0.17379032258064514</v>
      </c>
      <c r="AC36" s="183">
        <f t="shared" ca="1" si="165"/>
        <v>0.17379032258064514</v>
      </c>
      <c r="AD36" s="183">
        <f t="shared" ca="1" si="165"/>
        <v>0.16967741935483871</v>
      </c>
      <c r="AE36" s="183">
        <f t="shared" ca="1" si="165"/>
        <v>0.16967741935483871</v>
      </c>
      <c r="AF36" s="183">
        <f t="shared" ca="1" si="165"/>
        <v>0.16693548387096774</v>
      </c>
      <c r="AG36" s="183">
        <f t="shared" ca="1" si="165"/>
        <v>0.16693548387096774</v>
      </c>
      <c r="AH36" s="183">
        <f t="shared" ca="1" si="165"/>
        <v>0.16693548387096774</v>
      </c>
      <c r="AI36" s="183">
        <f t="shared" ca="1" si="165"/>
        <v>0.16282258064516128</v>
      </c>
      <c r="AJ36" s="183">
        <f t="shared" ca="1" si="165"/>
        <v>0.16282258064516128</v>
      </c>
      <c r="AK36" s="183">
        <f t="shared" ca="1" si="165"/>
        <v>0.13586136022934933</v>
      </c>
      <c r="AL36" s="183">
        <f t="shared" ca="1" si="165"/>
        <v>0.12845108046802836</v>
      </c>
      <c r="AM36" s="183">
        <f t="shared" ca="1" si="165"/>
        <v>0.11886182488407326</v>
      </c>
      <c r="AN36" s="183">
        <f t="shared" ca="1" si="165"/>
        <v>0.1083266458551041</v>
      </c>
      <c r="AO36" s="183">
        <f t="shared" ca="1" si="165"/>
        <v>0.10145479518918611</v>
      </c>
      <c r="AP36" s="183">
        <f t="shared" ca="1" si="165"/>
        <v>9.4131018536167427E-2</v>
      </c>
      <c r="AQ36" s="183">
        <f t="shared" ca="1" si="165"/>
        <v>8.7171720733534686E-2</v>
      </c>
      <c r="AR36" s="183">
        <f t="shared" ca="1" si="165"/>
        <v>8.0878185678413664E-2</v>
      </c>
      <c r="AS36" s="183">
        <f t="shared" ca="1" si="165"/>
        <v>7.3981066812572938E-2</v>
      </c>
      <c r="AT36" s="183">
        <f t="shared" ca="1" si="165"/>
        <v>6.8875692269041416E-2</v>
      </c>
      <c r="AU36" s="183">
        <f t="shared" ca="1" si="165"/>
        <v>6.4930405248816103E-2</v>
      </c>
      <c r="AV36" s="183">
        <f t="shared" ca="1" si="165"/>
        <v>6.0531073847606746E-2</v>
      </c>
      <c r="AW36" s="183">
        <f t="shared" ca="1" si="165"/>
        <v>5.6382950881624511E-2</v>
      </c>
      <c r="AX36" s="183">
        <f t="shared" ca="1" si="164"/>
        <v>5.2347512855467668E-2</v>
      </c>
      <c r="AY36" s="183">
        <f t="shared" ca="1" si="164"/>
        <v>4.9796327220125808E-2</v>
      </c>
      <c r="AZ36" s="183">
        <f t="shared" ca="1" si="164"/>
        <v>4.7325703685319791E-2</v>
      </c>
      <c r="BA36" s="183">
        <f t="shared" ca="1" si="164"/>
        <v>4.4999999999999998E-2</v>
      </c>
      <c r="BB36" s="183">
        <f t="shared" ca="1" si="164"/>
        <v>4.3999999999999997E-2</v>
      </c>
      <c r="BC36" s="183">
        <f t="shared" ca="1" si="164"/>
        <v>4.2499999999999996E-2</v>
      </c>
      <c r="BD36" s="183">
        <f t="shared" ca="1" si="164"/>
        <v>0.04</v>
      </c>
      <c r="BE36" s="183">
        <f t="shared" ca="1" si="164"/>
        <v>3.7999999999999999E-2</v>
      </c>
      <c r="BF36" s="183">
        <f t="shared" ca="1" si="164"/>
        <v>3.5999999999999997E-2</v>
      </c>
      <c r="BG36" s="183">
        <f t="shared" ca="1" si="164"/>
        <v>3.4999999999999996E-2</v>
      </c>
      <c r="BH36" s="183">
        <f t="shared" ca="1" si="164"/>
        <v>3.7499999999999999E-2</v>
      </c>
      <c r="BI36" s="183">
        <f t="shared" ca="1" si="164"/>
        <v>0.16</v>
      </c>
      <c r="BJ36" s="183">
        <f t="shared" ca="1" si="164"/>
        <v>0.16</v>
      </c>
      <c r="BK36" s="183">
        <f t="shared" ca="1" si="164"/>
        <v>0.16</v>
      </c>
      <c r="BL36" s="183">
        <f t="shared" ca="1" si="164"/>
        <v>0.16</v>
      </c>
      <c r="BM36" s="183">
        <f t="shared" ca="1" si="164"/>
        <v>0.16</v>
      </c>
      <c r="BN36" s="183">
        <f t="shared" ca="1" si="164"/>
        <v>0.16</v>
      </c>
      <c r="BO36" s="183">
        <f t="shared" ca="1" si="164"/>
        <v>0.16</v>
      </c>
      <c r="BP36" s="183">
        <f t="shared" ca="1" si="164"/>
        <v>0.16</v>
      </c>
      <c r="BQ36" s="183">
        <f t="shared" ca="1" si="164"/>
        <v>0.16</v>
      </c>
      <c r="BR36" s="183">
        <f t="shared" ca="1" si="164"/>
        <v>0.16</v>
      </c>
      <c r="BS36" s="183">
        <f t="shared" ca="1" si="164"/>
        <v>0.16</v>
      </c>
      <c r="BT36" s="183">
        <f t="shared" ca="1" si="164"/>
        <v>0.16</v>
      </c>
      <c r="BU36" s="183">
        <f t="shared" ca="1" si="164"/>
        <v>0.16</v>
      </c>
      <c r="BV36" s="183">
        <f t="shared" ca="1" si="164"/>
        <v>0.16</v>
      </c>
      <c r="BW36" s="183">
        <f t="shared" ca="1" si="164"/>
        <v>0.16</v>
      </c>
      <c r="BX36" s="183">
        <f t="shared" ca="1" si="164"/>
        <v>0.16</v>
      </c>
      <c r="BY36" s="183">
        <f t="shared" ca="1" si="164"/>
        <v>0.16</v>
      </c>
      <c r="BZ36" s="183">
        <f t="shared" ca="1" si="164"/>
        <v>0.16</v>
      </c>
      <c r="CA36" s="183">
        <f t="shared" ca="1" si="164"/>
        <v>0.16</v>
      </c>
      <c r="CB36" s="183">
        <f t="shared" ca="1" si="164"/>
        <v>0.16</v>
      </c>
      <c r="CC36" s="183">
        <f t="shared" ca="1" si="164"/>
        <v>0.16</v>
      </c>
      <c r="CD36" s="183">
        <f t="shared" ca="1" si="164"/>
        <v>0.16</v>
      </c>
      <c r="CE36" s="183">
        <f t="shared" ca="1" si="164"/>
        <v>0.16</v>
      </c>
      <c r="CF36" s="183">
        <f t="shared" ref="CF36:DK36" ca="1" si="166">CF55</f>
        <v>0.16</v>
      </c>
      <c r="CG36" s="183">
        <f t="shared" ca="1" si="166"/>
        <v>0.16</v>
      </c>
      <c r="CH36" s="183">
        <f t="shared" ca="1" si="166"/>
        <v>0.16</v>
      </c>
      <c r="CI36" s="183">
        <f t="shared" ca="1" si="166"/>
        <v>0.16</v>
      </c>
      <c r="CJ36" s="183">
        <f t="shared" ca="1" si="166"/>
        <v>0.16</v>
      </c>
      <c r="CK36" s="183">
        <f t="shared" ca="1" si="166"/>
        <v>0.16</v>
      </c>
      <c r="CL36" s="183">
        <f t="shared" ca="1" si="166"/>
        <v>0.16</v>
      </c>
      <c r="CM36" s="183">
        <f t="shared" ca="1" si="166"/>
        <v>0.16</v>
      </c>
      <c r="CN36" s="183">
        <f t="shared" ca="1" si="166"/>
        <v>0.16</v>
      </c>
      <c r="CO36" s="183">
        <f t="shared" ca="1" si="166"/>
        <v>0.16</v>
      </c>
      <c r="CP36" s="183">
        <f t="shared" ca="1" si="166"/>
        <v>0.16</v>
      </c>
      <c r="CQ36" s="183">
        <f t="shared" ca="1" si="166"/>
        <v>0.16</v>
      </c>
      <c r="CR36" s="183">
        <f t="shared" ca="1" si="166"/>
        <v>0.16</v>
      </c>
      <c r="CS36" s="183">
        <f t="shared" ca="1" si="166"/>
        <v>0.16</v>
      </c>
      <c r="CT36" s="183">
        <f t="shared" ca="1" si="166"/>
        <v>0.16</v>
      </c>
      <c r="CU36" s="183">
        <f t="shared" ca="1" si="166"/>
        <v>0.16</v>
      </c>
      <c r="CV36" s="183">
        <f t="shared" ca="1" si="166"/>
        <v>0.16</v>
      </c>
      <c r="CW36" s="183">
        <f t="shared" ca="1" si="166"/>
        <v>0.16</v>
      </c>
      <c r="CX36" s="183">
        <f t="shared" ca="1" si="166"/>
        <v>0.16</v>
      </c>
      <c r="CY36" s="183">
        <f t="shared" ca="1" si="166"/>
        <v>0.16</v>
      </c>
      <c r="CZ36" s="183">
        <f t="shared" ca="1" si="166"/>
        <v>0.16</v>
      </c>
      <c r="DA36" s="183">
        <f t="shared" ca="1" si="166"/>
        <v>0.16</v>
      </c>
      <c r="DB36" s="183">
        <f t="shared" ca="1" si="166"/>
        <v>0.16</v>
      </c>
      <c r="DC36" s="183">
        <f t="shared" ca="1" si="166"/>
        <v>0.16</v>
      </c>
      <c r="DD36" s="183">
        <f t="shared" ca="1" si="166"/>
        <v>0.16</v>
      </c>
      <c r="DE36" s="183">
        <f t="shared" ca="1" si="166"/>
        <v>0.16</v>
      </c>
      <c r="DF36" s="183">
        <f t="shared" ca="1" si="166"/>
        <v>0.16</v>
      </c>
      <c r="DG36" s="183">
        <f t="shared" ca="1" si="166"/>
        <v>0.16</v>
      </c>
      <c r="DH36" s="183">
        <f t="shared" ca="1" si="166"/>
        <v>0.16</v>
      </c>
      <c r="DI36" s="183">
        <f t="shared" ca="1" si="166"/>
        <v>0.16</v>
      </c>
      <c r="DJ36" s="183">
        <f t="shared" ca="1" si="166"/>
        <v>0.16</v>
      </c>
      <c r="DK36" s="183">
        <f t="shared" ca="1" si="166"/>
        <v>0.16</v>
      </c>
    </row>
    <row r="37" spans="2:115" x14ac:dyDescent="0.2">
      <c r="B37" s="104"/>
      <c r="C37" s="163"/>
      <c r="D37" s="104"/>
      <c r="E37" s="105"/>
      <c r="F37" s="104"/>
      <c r="G37" s="105"/>
      <c r="H37" s="104"/>
      <c r="I37" s="105"/>
      <c r="J37" s="104"/>
      <c r="K37" s="105"/>
      <c r="L37" s="105"/>
      <c r="M37" s="105"/>
      <c r="N37" s="105"/>
      <c r="O37" s="105"/>
      <c r="P37" s="106"/>
      <c r="Q37" s="106"/>
      <c r="R37" s="106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  <c r="CD37" s="107"/>
      <c r="CE37" s="107"/>
      <c r="CF37" s="107"/>
      <c r="CG37" s="107"/>
      <c r="CH37" s="107"/>
      <c r="CI37" s="107"/>
      <c r="CJ37" s="107"/>
      <c r="CK37" s="107"/>
      <c r="CL37" s="107"/>
      <c r="CM37" s="107"/>
      <c r="CN37" s="107"/>
      <c r="CO37" s="107"/>
      <c r="CP37" s="107"/>
      <c r="CQ37" s="107"/>
      <c r="CR37" s="107"/>
      <c r="CS37" s="107"/>
      <c r="CT37" s="107"/>
      <c r="CU37" s="107"/>
      <c r="CV37" s="107"/>
      <c r="CW37" s="107"/>
      <c r="CX37" s="107"/>
      <c r="CY37" s="107"/>
      <c r="CZ37" s="107"/>
      <c r="DA37" s="107"/>
      <c r="DB37" s="107"/>
      <c r="DC37" s="107"/>
      <c r="DD37" s="107"/>
      <c r="DE37" s="107"/>
      <c r="DF37" s="107"/>
      <c r="DG37" s="107"/>
      <c r="DH37" s="107"/>
      <c r="DI37" s="107"/>
      <c r="DJ37" s="107"/>
      <c r="DK37" s="107"/>
    </row>
    <row r="38" spans="2:115" x14ac:dyDescent="0.2">
      <c r="B38" s="108"/>
      <c r="C38" s="173" t="s">
        <v>1950</v>
      </c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5">
        <f t="shared" ref="P38:S38" si="167">SUM(P39:P40)</f>
        <v>0</v>
      </c>
      <c r="Q38" s="175">
        <f t="shared" si="167"/>
        <v>0</v>
      </c>
      <c r="R38" s="175">
        <f t="shared" si="167"/>
        <v>0</v>
      </c>
      <c r="S38" s="176">
        <f t="shared" si="167"/>
        <v>0</v>
      </c>
      <c r="T38" s="176">
        <f t="shared" ref="T38:AW38" si="168">SUM(T39:T40)</f>
        <v>0</v>
      </c>
      <c r="U38" s="176">
        <f t="shared" si="168"/>
        <v>845250</v>
      </c>
      <c r="V38" s="176">
        <f t="shared" si="168"/>
        <v>700845250</v>
      </c>
      <c r="W38" s="176">
        <f t="shared" si="168"/>
        <v>845250</v>
      </c>
      <c r="X38" s="176">
        <f t="shared" si="168"/>
        <v>845250</v>
      </c>
      <c r="Y38" s="176">
        <f t="shared" si="168"/>
        <v>845250</v>
      </c>
      <c r="Z38" s="176">
        <f t="shared" si="168"/>
        <v>845250</v>
      </c>
      <c r="AA38" s="176">
        <f t="shared" si="168"/>
        <v>845250</v>
      </c>
      <c r="AB38" s="176">
        <f t="shared" si="168"/>
        <v>845250</v>
      </c>
      <c r="AC38" s="176">
        <f t="shared" si="168"/>
        <v>845250</v>
      </c>
      <c r="AD38" s="176">
        <f t="shared" si="168"/>
        <v>845250</v>
      </c>
      <c r="AE38" s="176">
        <f t="shared" si="168"/>
        <v>56202234.375</v>
      </c>
      <c r="AF38" s="176">
        <f t="shared" si="168"/>
        <v>30838670.625</v>
      </c>
      <c r="AG38" s="176">
        <f t="shared" si="168"/>
        <v>30838670.625</v>
      </c>
      <c r="AH38" s="176">
        <f t="shared" si="168"/>
        <v>131274821.64663461</v>
      </c>
      <c r="AI38" s="176">
        <f t="shared" si="168"/>
        <v>45521820.396634616</v>
      </c>
      <c r="AJ38" s="176">
        <f t="shared" si="168"/>
        <v>45521820.396634616</v>
      </c>
      <c r="AK38" s="176">
        <f t="shared" si="168"/>
        <v>-1048650538.0649037</v>
      </c>
      <c r="AL38" s="176">
        <f t="shared" si="168"/>
        <v>0</v>
      </c>
      <c r="AM38" s="176">
        <f t="shared" si="168"/>
        <v>0</v>
      </c>
      <c r="AN38" s="176">
        <f t="shared" si="168"/>
        <v>0</v>
      </c>
      <c r="AO38" s="176">
        <f t="shared" si="168"/>
        <v>0</v>
      </c>
      <c r="AP38" s="176">
        <f t="shared" si="168"/>
        <v>0</v>
      </c>
      <c r="AQ38" s="176">
        <f t="shared" si="168"/>
        <v>0</v>
      </c>
      <c r="AR38" s="176">
        <f t="shared" si="168"/>
        <v>0</v>
      </c>
      <c r="AS38" s="176">
        <f t="shared" si="168"/>
        <v>0</v>
      </c>
      <c r="AT38" s="176">
        <f t="shared" si="168"/>
        <v>0</v>
      </c>
      <c r="AU38" s="176">
        <f t="shared" si="168"/>
        <v>0</v>
      </c>
      <c r="AV38" s="176">
        <f t="shared" si="168"/>
        <v>0</v>
      </c>
      <c r="AW38" s="176">
        <f t="shared" si="168"/>
        <v>0</v>
      </c>
      <c r="AX38" s="176">
        <f t="shared" ref="AX38:BM38" si="169">SUM(AX39:AX40)</f>
        <v>0</v>
      </c>
      <c r="AY38" s="176">
        <f t="shared" si="169"/>
        <v>0</v>
      </c>
      <c r="AZ38" s="176">
        <f t="shared" si="169"/>
        <v>0</v>
      </c>
      <c r="BA38" s="176">
        <f t="shared" si="169"/>
        <v>0</v>
      </c>
      <c r="BB38" s="176">
        <f t="shared" si="169"/>
        <v>0</v>
      </c>
      <c r="BC38" s="176">
        <f t="shared" si="169"/>
        <v>0</v>
      </c>
      <c r="BD38" s="176">
        <f t="shared" si="169"/>
        <v>0</v>
      </c>
      <c r="BE38" s="176">
        <f t="shared" si="169"/>
        <v>0</v>
      </c>
      <c r="BF38" s="176">
        <f t="shared" si="169"/>
        <v>0</v>
      </c>
      <c r="BG38" s="176">
        <f t="shared" si="169"/>
        <v>0</v>
      </c>
      <c r="BH38" s="176">
        <f t="shared" si="169"/>
        <v>0</v>
      </c>
      <c r="BI38" s="176">
        <f t="shared" si="169"/>
        <v>0</v>
      </c>
      <c r="BJ38" s="176">
        <f t="shared" si="169"/>
        <v>0</v>
      </c>
      <c r="BK38" s="176">
        <f t="shared" si="169"/>
        <v>0</v>
      </c>
      <c r="BL38" s="176">
        <f t="shared" si="169"/>
        <v>0</v>
      </c>
      <c r="BM38" s="176">
        <f t="shared" si="169"/>
        <v>0</v>
      </c>
      <c r="BN38" s="176">
        <f t="shared" ref="BN38:DK38" si="170">SUM(BN39:BN40)</f>
        <v>0</v>
      </c>
      <c r="BO38" s="176">
        <f t="shared" si="170"/>
        <v>0</v>
      </c>
      <c r="BP38" s="176">
        <f t="shared" si="170"/>
        <v>0</v>
      </c>
      <c r="BQ38" s="176">
        <f t="shared" si="170"/>
        <v>0</v>
      </c>
      <c r="BR38" s="176">
        <f t="shared" si="170"/>
        <v>0</v>
      </c>
      <c r="BS38" s="176">
        <f t="shared" si="170"/>
        <v>0</v>
      </c>
      <c r="BT38" s="176">
        <f t="shared" si="170"/>
        <v>0</v>
      </c>
      <c r="BU38" s="176">
        <f t="shared" si="170"/>
        <v>0</v>
      </c>
      <c r="BV38" s="176">
        <f t="shared" si="170"/>
        <v>0</v>
      </c>
      <c r="BW38" s="176">
        <f t="shared" si="170"/>
        <v>0</v>
      </c>
      <c r="BX38" s="176">
        <f t="shared" si="170"/>
        <v>0</v>
      </c>
      <c r="BY38" s="176">
        <f t="shared" si="170"/>
        <v>0</v>
      </c>
      <c r="BZ38" s="176">
        <f t="shared" si="170"/>
        <v>0</v>
      </c>
      <c r="CA38" s="176">
        <f t="shared" si="170"/>
        <v>0</v>
      </c>
      <c r="CB38" s="176">
        <f t="shared" si="170"/>
        <v>0</v>
      </c>
      <c r="CC38" s="176">
        <f t="shared" si="170"/>
        <v>0</v>
      </c>
      <c r="CD38" s="176">
        <f t="shared" si="170"/>
        <v>0</v>
      </c>
      <c r="CE38" s="176">
        <f t="shared" si="170"/>
        <v>0</v>
      </c>
      <c r="CF38" s="176">
        <f t="shared" si="170"/>
        <v>0</v>
      </c>
      <c r="CG38" s="176">
        <f t="shared" si="170"/>
        <v>0</v>
      </c>
      <c r="CH38" s="176">
        <f t="shared" si="170"/>
        <v>0</v>
      </c>
      <c r="CI38" s="176">
        <f t="shared" si="170"/>
        <v>0</v>
      </c>
      <c r="CJ38" s="176">
        <f t="shared" si="170"/>
        <v>0</v>
      </c>
      <c r="CK38" s="176">
        <f t="shared" si="170"/>
        <v>0</v>
      </c>
      <c r="CL38" s="176">
        <f t="shared" si="170"/>
        <v>0</v>
      </c>
      <c r="CM38" s="176">
        <f t="shared" si="170"/>
        <v>0</v>
      </c>
      <c r="CN38" s="176">
        <f t="shared" si="170"/>
        <v>0</v>
      </c>
      <c r="CO38" s="176">
        <f t="shared" si="170"/>
        <v>0</v>
      </c>
      <c r="CP38" s="176">
        <f t="shared" si="170"/>
        <v>0</v>
      </c>
      <c r="CQ38" s="176">
        <f t="shared" si="170"/>
        <v>0</v>
      </c>
      <c r="CR38" s="176">
        <f t="shared" si="170"/>
        <v>0</v>
      </c>
      <c r="CS38" s="176">
        <f t="shared" si="170"/>
        <v>0</v>
      </c>
      <c r="CT38" s="176">
        <f t="shared" si="170"/>
        <v>0</v>
      </c>
      <c r="CU38" s="176">
        <f t="shared" si="170"/>
        <v>0</v>
      </c>
      <c r="CV38" s="176">
        <f t="shared" si="170"/>
        <v>0</v>
      </c>
      <c r="CW38" s="176">
        <f t="shared" si="170"/>
        <v>0</v>
      </c>
      <c r="CX38" s="176">
        <f t="shared" si="170"/>
        <v>0</v>
      </c>
      <c r="CY38" s="176">
        <f t="shared" si="170"/>
        <v>0</v>
      </c>
      <c r="CZ38" s="176">
        <f t="shared" si="170"/>
        <v>0</v>
      </c>
      <c r="DA38" s="176">
        <f t="shared" si="170"/>
        <v>0</v>
      </c>
      <c r="DB38" s="176">
        <f t="shared" si="170"/>
        <v>0</v>
      </c>
      <c r="DC38" s="176">
        <f t="shared" si="170"/>
        <v>0</v>
      </c>
      <c r="DD38" s="176">
        <f t="shared" si="170"/>
        <v>0</v>
      </c>
      <c r="DE38" s="176">
        <f t="shared" si="170"/>
        <v>0</v>
      </c>
      <c r="DF38" s="176">
        <f t="shared" si="170"/>
        <v>0</v>
      </c>
      <c r="DG38" s="176">
        <f t="shared" si="170"/>
        <v>0</v>
      </c>
      <c r="DH38" s="176">
        <f t="shared" si="170"/>
        <v>0</v>
      </c>
      <c r="DI38" s="176">
        <f t="shared" si="170"/>
        <v>0</v>
      </c>
      <c r="DJ38" s="176">
        <f t="shared" si="170"/>
        <v>0</v>
      </c>
      <c r="DK38" s="176">
        <f t="shared" si="170"/>
        <v>0</v>
      </c>
    </row>
    <row r="39" spans="2:115" x14ac:dyDescent="0.2">
      <c r="B39" s="108" t="s">
        <v>1116</v>
      </c>
      <c r="C39" s="108" t="s">
        <v>768</v>
      </c>
      <c r="D39" s="446">
        <f>Вводные!G7</f>
        <v>46266</v>
      </c>
      <c r="P39" s="109">
        <f t="shared" ref="P39:P45" si="171">SUM(S39:EO39)</f>
        <v>1048650538.0649037</v>
      </c>
      <c r="Q39" s="109">
        <f t="shared" ref="Q39:Q45" si="172">SUMIF(S$2:EO$2,"факт",S39:EO39)</f>
        <v>0</v>
      </c>
      <c r="R39" s="109">
        <f t="shared" ref="R39:R45" si="173">P39-Q39</f>
        <v>1048650538.0649037</v>
      </c>
      <c r="S39" s="102">
        <f>-SUMIFS(факт!$M$8:$M$1235,факт!$Q$8:$Q$1235,S$3,факт!$P$8:$P$1235,$B39)</f>
        <v>0</v>
      </c>
      <c r="T39" s="102">
        <f>-SUMIFS(факт!$M$8:$M$1235,факт!$Q$8:$Q$1235,T$3,факт!$P$8:$P$1235,$B39)</f>
        <v>0</v>
      </c>
      <c r="U39" s="59">
        <f>IF(U$3&lt;$D$40,U50,0)</f>
        <v>845250</v>
      </c>
      <c r="V39" s="59">
        <f t="shared" ref="V39:AW39" si="174">IF(V$3&lt;$D$40,V50,0)</f>
        <v>700845250</v>
      </c>
      <c r="W39" s="59">
        <f t="shared" si="174"/>
        <v>845250</v>
      </c>
      <c r="X39" s="59">
        <f t="shared" si="174"/>
        <v>845250</v>
      </c>
      <c r="Y39" s="59">
        <f t="shared" si="174"/>
        <v>845250</v>
      </c>
      <c r="Z39" s="59">
        <f t="shared" si="174"/>
        <v>845250</v>
      </c>
      <c r="AA39" s="59">
        <f t="shared" si="174"/>
        <v>845250</v>
      </c>
      <c r="AB39" s="59">
        <f t="shared" si="174"/>
        <v>845250</v>
      </c>
      <c r="AC39" s="59">
        <f t="shared" si="174"/>
        <v>845250</v>
      </c>
      <c r="AD39" s="59">
        <f t="shared" si="174"/>
        <v>845250</v>
      </c>
      <c r="AE39" s="59">
        <f t="shared" si="174"/>
        <v>56202234.375</v>
      </c>
      <c r="AF39" s="59">
        <f t="shared" si="174"/>
        <v>30838670.625</v>
      </c>
      <c r="AG39" s="59">
        <f t="shared" si="174"/>
        <v>30838670.625</v>
      </c>
      <c r="AH39" s="59">
        <f t="shared" si="174"/>
        <v>131274821.64663461</v>
      </c>
      <c r="AI39" s="59">
        <f>IF(AI$3&lt;$D$40,AI50,0)</f>
        <v>45521820.396634616</v>
      </c>
      <c r="AJ39" s="59">
        <f>IF(AJ$3&lt;$D$40,AJ50,0)</f>
        <v>45521820.396634616</v>
      </c>
      <c r="AK39" s="59">
        <f t="shared" si="174"/>
        <v>0</v>
      </c>
      <c r="AL39" s="59">
        <f t="shared" si="174"/>
        <v>0</v>
      </c>
      <c r="AM39" s="59">
        <f t="shared" si="174"/>
        <v>0</v>
      </c>
      <c r="AN39" s="59">
        <f t="shared" si="174"/>
        <v>0</v>
      </c>
      <c r="AO39" s="59">
        <f t="shared" si="174"/>
        <v>0</v>
      </c>
      <c r="AP39" s="59">
        <f t="shared" si="174"/>
        <v>0</v>
      </c>
      <c r="AQ39" s="59">
        <f t="shared" si="174"/>
        <v>0</v>
      </c>
      <c r="AR39" s="59">
        <f t="shared" si="174"/>
        <v>0</v>
      </c>
      <c r="AS39" s="59">
        <f t="shared" si="174"/>
        <v>0</v>
      </c>
      <c r="AT39" s="59">
        <f t="shared" si="174"/>
        <v>0</v>
      </c>
      <c r="AU39" s="59">
        <f t="shared" si="174"/>
        <v>0</v>
      </c>
      <c r="AV39" s="59">
        <f t="shared" si="174"/>
        <v>0</v>
      </c>
      <c r="AW39" s="59">
        <f t="shared" si="174"/>
        <v>0</v>
      </c>
      <c r="AX39" s="59">
        <f t="shared" ref="AX39:BM39" si="175">IF(AX$3&lt;$D$40,AX50,0)</f>
        <v>0</v>
      </c>
      <c r="AY39" s="59">
        <f t="shared" si="175"/>
        <v>0</v>
      </c>
      <c r="AZ39" s="59">
        <f t="shared" si="175"/>
        <v>0</v>
      </c>
      <c r="BA39" s="59">
        <f t="shared" si="175"/>
        <v>0</v>
      </c>
      <c r="BB39" s="59">
        <f t="shared" si="175"/>
        <v>0</v>
      </c>
      <c r="BC39" s="59">
        <f t="shared" si="175"/>
        <v>0</v>
      </c>
      <c r="BD39" s="59">
        <f t="shared" si="175"/>
        <v>0</v>
      </c>
      <c r="BE39" s="59">
        <f t="shared" si="175"/>
        <v>0</v>
      </c>
      <c r="BF39" s="59">
        <f t="shared" si="175"/>
        <v>0</v>
      </c>
      <c r="BG39" s="59">
        <f t="shared" si="175"/>
        <v>0</v>
      </c>
      <c r="BH39" s="59">
        <f t="shared" si="175"/>
        <v>0</v>
      </c>
      <c r="BI39" s="59">
        <f t="shared" si="175"/>
        <v>0</v>
      </c>
      <c r="BJ39" s="59">
        <f t="shared" si="175"/>
        <v>0</v>
      </c>
      <c r="BK39" s="59">
        <f t="shared" si="175"/>
        <v>0</v>
      </c>
      <c r="BL39" s="59">
        <f t="shared" si="175"/>
        <v>0</v>
      </c>
      <c r="BM39" s="59">
        <f t="shared" si="175"/>
        <v>0</v>
      </c>
      <c r="BN39" s="59">
        <f t="shared" ref="BN39:DK39" si="176">IF(BN$3&lt;$D$40,BN50,0)</f>
        <v>0</v>
      </c>
      <c r="BO39" s="59">
        <f t="shared" si="176"/>
        <v>0</v>
      </c>
      <c r="BP39" s="59">
        <f t="shared" si="176"/>
        <v>0</v>
      </c>
      <c r="BQ39" s="59">
        <f t="shared" si="176"/>
        <v>0</v>
      </c>
      <c r="BR39" s="59">
        <f t="shared" si="176"/>
        <v>0</v>
      </c>
      <c r="BS39" s="59">
        <f t="shared" si="176"/>
        <v>0</v>
      </c>
      <c r="BT39" s="59">
        <f t="shared" si="176"/>
        <v>0</v>
      </c>
      <c r="BU39" s="59">
        <f t="shared" si="176"/>
        <v>0</v>
      </c>
      <c r="BV39" s="59">
        <f t="shared" si="176"/>
        <v>0</v>
      </c>
      <c r="BW39" s="59">
        <f t="shared" si="176"/>
        <v>0</v>
      </c>
      <c r="BX39" s="59">
        <f t="shared" si="176"/>
        <v>0</v>
      </c>
      <c r="BY39" s="59">
        <f t="shared" si="176"/>
        <v>0</v>
      </c>
      <c r="BZ39" s="59">
        <f t="shared" si="176"/>
        <v>0</v>
      </c>
      <c r="CA39" s="59">
        <f t="shared" si="176"/>
        <v>0</v>
      </c>
      <c r="CB39" s="59">
        <f t="shared" si="176"/>
        <v>0</v>
      </c>
      <c r="CC39" s="59">
        <f t="shared" si="176"/>
        <v>0</v>
      </c>
      <c r="CD39" s="59">
        <f t="shared" si="176"/>
        <v>0</v>
      </c>
      <c r="CE39" s="59">
        <f t="shared" si="176"/>
        <v>0</v>
      </c>
      <c r="CF39" s="59">
        <f t="shared" si="176"/>
        <v>0</v>
      </c>
      <c r="CG39" s="59">
        <f t="shared" si="176"/>
        <v>0</v>
      </c>
      <c r="CH39" s="59">
        <f t="shared" si="176"/>
        <v>0</v>
      </c>
      <c r="CI39" s="59">
        <f t="shared" si="176"/>
        <v>0</v>
      </c>
      <c r="CJ39" s="59">
        <f t="shared" si="176"/>
        <v>0</v>
      </c>
      <c r="CK39" s="59">
        <f t="shared" si="176"/>
        <v>0</v>
      </c>
      <c r="CL39" s="59">
        <f t="shared" si="176"/>
        <v>0</v>
      </c>
      <c r="CM39" s="59">
        <f t="shared" si="176"/>
        <v>0</v>
      </c>
      <c r="CN39" s="59">
        <f t="shared" si="176"/>
        <v>0</v>
      </c>
      <c r="CO39" s="59">
        <f t="shared" si="176"/>
        <v>0</v>
      </c>
      <c r="CP39" s="59">
        <f t="shared" si="176"/>
        <v>0</v>
      </c>
      <c r="CQ39" s="59">
        <f t="shared" si="176"/>
        <v>0</v>
      </c>
      <c r="CR39" s="59">
        <f t="shared" si="176"/>
        <v>0</v>
      </c>
      <c r="CS39" s="59">
        <f t="shared" si="176"/>
        <v>0</v>
      </c>
      <c r="CT39" s="59">
        <f t="shared" si="176"/>
        <v>0</v>
      </c>
      <c r="CU39" s="59">
        <f t="shared" si="176"/>
        <v>0</v>
      </c>
      <c r="CV39" s="59">
        <f t="shared" si="176"/>
        <v>0</v>
      </c>
      <c r="CW39" s="59">
        <f t="shared" si="176"/>
        <v>0</v>
      </c>
      <c r="CX39" s="59">
        <f t="shared" si="176"/>
        <v>0</v>
      </c>
      <c r="CY39" s="59">
        <f t="shared" si="176"/>
        <v>0</v>
      </c>
      <c r="CZ39" s="59">
        <f t="shared" si="176"/>
        <v>0</v>
      </c>
      <c r="DA39" s="59">
        <f t="shared" si="176"/>
        <v>0</v>
      </c>
      <c r="DB39" s="59">
        <f t="shared" si="176"/>
        <v>0</v>
      </c>
      <c r="DC39" s="59">
        <f t="shared" si="176"/>
        <v>0</v>
      </c>
      <c r="DD39" s="59">
        <f t="shared" si="176"/>
        <v>0</v>
      </c>
      <c r="DE39" s="59">
        <f t="shared" si="176"/>
        <v>0</v>
      </c>
      <c r="DF39" s="59">
        <f t="shared" si="176"/>
        <v>0</v>
      </c>
      <c r="DG39" s="59">
        <f t="shared" si="176"/>
        <v>0</v>
      </c>
      <c r="DH39" s="59">
        <f t="shared" si="176"/>
        <v>0</v>
      </c>
      <c r="DI39" s="59">
        <f t="shared" si="176"/>
        <v>0</v>
      </c>
      <c r="DJ39" s="59">
        <f t="shared" si="176"/>
        <v>0</v>
      </c>
      <c r="DK39" s="59">
        <f t="shared" si="176"/>
        <v>0</v>
      </c>
    </row>
    <row r="40" spans="2:115" x14ac:dyDescent="0.2">
      <c r="B40" s="108" t="s">
        <v>1117</v>
      </c>
      <c r="C40" s="108" t="s">
        <v>777</v>
      </c>
      <c r="D40" s="446">
        <f>EDATE(Вводные!G8,Вводные!G50)</f>
        <v>46813</v>
      </c>
      <c r="P40" s="109">
        <f t="shared" si="171"/>
        <v>-1048650538.0649037</v>
      </c>
      <c r="Q40" s="109">
        <f t="shared" si="172"/>
        <v>0</v>
      </c>
      <c r="R40" s="109">
        <f t="shared" si="173"/>
        <v>-1048650538.0649037</v>
      </c>
      <c r="S40" s="102">
        <f>-SUMIFS(факт!$M$8:$M$1235,факт!$Q$8:$Q$1235,S$3,факт!$P$8:$P$1235,$B40)</f>
        <v>0</v>
      </c>
      <c r="T40" s="102">
        <f>-SUMIFS(факт!$M$8:$M$1235,факт!$Q$8:$Q$1235,T$3,факт!$P$8:$P$1235,$B40)</f>
        <v>0</v>
      </c>
      <c r="U40" s="59">
        <f>IF(U3=$D$40,-SUM($S39:T40),0)</f>
        <v>0</v>
      </c>
      <c r="V40" s="59">
        <f>IF(V3=$D$40,-SUM($S39:U40),0)</f>
        <v>0</v>
      </c>
      <c r="W40" s="59">
        <f>IF(W3=$D$40,-SUM($S39:V40),0)</f>
        <v>0</v>
      </c>
      <c r="X40" s="59">
        <f>IF(X3=$D$40,-SUM($S39:W40),0)</f>
        <v>0</v>
      </c>
      <c r="Y40" s="59">
        <f>IF(Y3=$D$40,-SUM($S39:X40),0)</f>
        <v>0</v>
      </c>
      <c r="Z40" s="59">
        <f>IF(Z3=$D$40,-SUM($S39:Y40),0)</f>
        <v>0</v>
      </c>
      <c r="AA40" s="59">
        <f>IF(AA3=$D$40,-SUM($S39:Z40),0)</f>
        <v>0</v>
      </c>
      <c r="AB40" s="59">
        <f>IF(AB3=$D$40,-SUM($S39:AA40),0)</f>
        <v>0</v>
      </c>
      <c r="AC40" s="59">
        <f>IF(AC3=$D$40,-SUM($S39:AB40),0)</f>
        <v>0</v>
      </c>
      <c r="AD40" s="59">
        <f>IF(AD3=$D$40,-SUM($S39:AC40),0)</f>
        <v>0</v>
      </c>
      <c r="AE40" s="59">
        <f>IF(AE3=$D$40,-SUM($S39:AD40),0)</f>
        <v>0</v>
      </c>
      <c r="AF40" s="59">
        <f>IF(AF3=$D$40,-SUM($S39:AE40),0)</f>
        <v>0</v>
      </c>
      <c r="AG40" s="59">
        <f>IF(AG3=$D$40,-SUM($S39:AF40),0)</f>
        <v>0</v>
      </c>
      <c r="AH40" s="59">
        <f>IF(AH3=$D$40,-SUM($S39:AG40),0)</f>
        <v>0</v>
      </c>
      <c r="AI40" s="59">
        <f>IF(AI3=$D$40,-SUM($S39:AH40),0)</f>
        <v>0</v>
      </c>
      <c r="AJ40" s="59">
        <f>IF(AJ3=$D$40,-SUM($S39:AI40),0)</f>
        <v>0</v>
      </c>
      <c r="AK40" s="59">
        <f>IF(AK3=$D$40,-SUM($S39:AJ40),0)</f>
        <v>-1048650538.0649037</v>
      </c>
      <c r="AL40" s="59">
        <f>IF(AL3=$D$40,-SUM($S39:AK40),0)</f>
        <v>0</v>
      </c>
      <c r="AM40" s="59">
        <f>IF(AM3=$D$40,-SUM($S39:AL40),0)</f>
        <v>0</v>
      </c>
      <c r="AN40" s="59">
        <f>IF(AN3=$D$40,-SUM($S39:AM40),0)</f>
        <v>0</v>
      </c>
      <c r="AO40" s="59">
        <f>IF(AO3=$D$40,-SUM($S39:AN40),0)</f>
        <v>0</v>
      </c>
      <c r="AP40" s="59">
        <f>IF(AP3=$D$40,-SUM($S39:AO40),0)</f>
        <v>0</v>
      </c>
      <c r="AQ40" s="59">
        <f>IF(AQ3=$D$40,-SUM($S39:AP40),0)</f>
        <v>0</v>
      </c>
      <c r="AR40" s="59">
        <f>IF(AR3=$D$40,-SUM($S39:AQ40),0)</f>
        <v>0</v>
      </c>
      <c r="AS40" s="59">
        <f>IF(AS3=$D$40,-SUM($S39:AR40),0)</f>
        <v>0</v>
      </c>
      <c r="AT40" s="59">
        <f>IF(AT3=$D$40,-SUM($S39:AS40),0)</f>
        <v>0</v>
      </c>
      <c r="AU40" s="59">
        <f>IF(AU3=$D$40,-SUM($S39:AT40),0)</f>
        <v>0</v>
      </c>
      <c r="AV40" s="59">
        <f>IF(AV3=$D$40,-SUM($S39:AU40),0)</f>
        <v>0</v>
      </c>
      <c r="AW40" s="59">
        <f>IF(AW3=$D$40,-SUM($S39:AV40),0)</f>
        <v>0</v>
      </c>
      <c r="AX40" s="59">
        <f>IF(AX3=$D$40,-SUM($S39:AW40),0)</f>
        <v>0</v>
      </c>
      <c r="AY40" s="59">
        <f>IF(AY3=$D$40,-SUM($S39:AX40),0)</f>
        <v>0</v>
      </c>
      <c r="AZ40" s="59">
        <f>IF(AZ3=$D$40,-SUM($S39:AY40),0)</f>
        <v>0</v>
      </c>
      <c r="BA40" s="59">
        <f>IF(BA3=$D$40,-SUM($S39:AZ40),0)</f>
        <v>0</v>
      </c>
      <c r="BB40" s="59">
        <f>IF(BB3=$D$40,-SUM($S39:BA40),0)</f>
        <v>0</v>
      </c>
      <c r="BC40" s="59">
        <f>IF(BC3=$D$40,-SUM($S39:BB40),0)</f>
        <v>0</v>
      </c>
      <c r="BD40" s="59">
        <f>IF(BD3=$D$40,-SUM($S39:BC40),0)</f>
        <v>0</v>
      </c>
      <c r="BE40" s="59">
        <f>IF(BE3=$D$40,-SUM($S39:BD40),0)</f>
        <v>0</v>
      </c>
      <c r="BF40" s="59">
        <f>IF(BF3=$D$40,-SUM($S39:BE40),0)</f>
        <v>0</v>
      </c>
      <c r="BG40" s="59">
        <f>IF(BG3=$D$40,-SUM($S39:BF40),0)</f>
        <v>0</v>
      </c>
      <c r="BH40" s="59">
        <f>IF(BH3=$D$40,-SUM($S39:BG40),0)</f>
        <v>0</v>
      </c>
      <c r="BI40" s="59">
        <f>IF(BI3=$D$40,-SUM($S39:BH40),0)</f>
        <v>0</v>
      </c>
      <c r="BJ40" s="59">
        <f>IF(BJ3=$D$40,-SUM($S39:BI40),0)</f>
        <v>0</v>
      </c>
      <c r="BK40" s="59">
        <f>IF(BK3=$D$40,-SUM($S39:BJ40),0)</f>
        <v>0</v>
      </c>
      <c r="BL40" s="59">
        <f>IF(BL3=$D$40,-SUM($S39:BK40),0)</f>
        <v>0</v>
      </c>
      <c r="BM40" s="59">
        <f>IF(BM3=$D$40,-SUM($S39:BL40),0)</f>
        <v>0</v>
      </c>
      <c r="BN40" s="59">
        <f>IF(BN3=$D$40,-SUM($S39:BM40),0)</f>
        <v>0</v>
      </c>
      <c r="BO40" s="59">
        <f>IF(BO3=$D$40,-SUM($S39:BN40),0)</f>
        <v>0</v>
      </c>
      <c r="BP40" s="59">
        <f>IF(BP3=$D$40,-SUM($S39:BO40),0)</f>
        <v>0</v>
      </c>
      <c r="BQ40" s="59">
        <f>IF(BQ3=$D$40,-SUM($S39:BP40),0)</f>
        <v>0</v>
      </c>
      <c r="BR40" s="59">
        <f>IF(BR3=$D$40,-SUM($S39:BQ40),0)</f>
        <v>0</v>
      </c>
      <c r="BS40" s="59">
        <f>IF(BS3=$D$40,-SUM($S39:BR40),0)</f>
        <v>0</v>
      </c>
      <c r="BT40" s="59">
        <f>IF(BT3=$D$40,-SUM($S39:BS40),0)</f>
        <v>0</v>
      </c>
      <c r="BU40" s="59">
        <f>IF(BU3=$D$40,-SUM($S39:BT40),0)</f>
        <v>0</v>
      </c>
      <c r="BV40" s="59">
        <f>IF(BV3=$D$40,-SUM($S39:BU40),0)</f>
        <v>0</v>
      </c>
      <c r="BW40" s="59">
        <f>IF(BW3=$D$40,-SUM($S39:BV40),0)</f>
        <v>0</v>
      </c>
      <c r="BX40" s="59">
        <f>IF(BX3=$D$40,-SUM($S39:BW40),0)</f>
        <v>0</v>
      </c>
      <c r="BY40" s="59">
        <f>IF(BY3=$D$40,-SUM($S39:BX40),0)</f>
        <v>0</v>
      </c>
      <c r="BZ40" s="59">
        <f>IF(BZ3=$D$40,-SUM($S39:BY40),0)</f>
        <v>0</v>
      </c>
      <c r="CA40" s="59">
        <f>IF(CA3=$D$40,-SUM($S39:BZ40),0)</f>
        <v>0</v>
      </c>
      <c r="CB40" s="59">
        <f>IF(CB3=$D$40,-SUM($S39:CA40),0)</f>
        <v>0</v>
      </c>
      <c r="CC40" s="59">
        <f>IF(CC3=$D$40,-SUM($S39:CB40),0)</f>
        <v>0</v>
      </c>
      <c r="CD40" s="59">
        <f>IF(CD3=$D$40,-SUM($S39:CC40),0)</f>
        <v>0</v>
      </c>
      <c r="CE40" s="59">
        <f>IF(CE3=$D$40,-SUM($S39:CD40),0)</f>
        <v>0</v>
      </c>
      <c r="CF40" s="59">
        <f>IF(CF3=$D$40,-SUM($S39:CE40),0)</f>
        <v>0</v>
      </c>
      <c r="CG40" s="59">
        <f>IF(CG3=$D$40,-SUM($S39:CF40),0)</f>
        <v>0</v>
      </c>
      <c r="CH40" s="59">
        <f>IF(CH3=$D$40,-SUM($S39:CG40),0)</f>
        <v>0</v>
      </c>
      <c r="CI40" s="59">
        <f>IF(CI3=$D$40,-SUM($S39:CH40),0)</f>
        <v>0</v>
      </c>
      <c r="CJ40" s="59">
        <f>IF(CJ3=$D$40,-SUM($S39:CI40),0)</f>
        <v>0</v>
      </c>
      <c r="CK40" s="59">
        <f>IF(CK3=$D$40,-SUM($S39:CJ40),0)</f>
        <v>0</v>
      </c>
      <c r="CL40" s="59">
        <f>IF(CL3=$D$40,-SUM($S39:CK40),0)</f>
        <v>0</v>
      </c>
      <c r="CM40" s="59">
        <f>IF(CM3=$D$40,-SUM($S39:CL40),0)</f>
        <v>0</v>
      </c>
      <c r="CN40" s="59">
        <f>IF(CN3=$D$40,-SUM($S39:CM40),0)</f>
        <v>0</v>
      </c>
      <c r="CO40" s="59">
        <f>IF(CO3=$D$40,-SUM($S39:CN40),0)</f>
        <v>0</v>
      </c>
      <c r="CP40" s="59">
        <f>IF(CP3=$D$40,-SUM($S39:CO40),0)</f>
        <v>0</v>
      </c>
      <c r="CQ40" s="59">
        <f>IF(CQ3=$D$40,-SUM($S39:CP40),0)</f>
        <v>0</v>
      </c>
      <c r="CR40" s="59">
        <f>IF(CR3=$D$40,-SUM($S39:CQ40),0)</f>
        <v>0</v>
      </c>
      <c r="CS40" s="59">
        <f>IF(CS3=$D$40,-SUM($S39:CR40),0)</f>
        <v>0</v>
      </c>
      <c r="CT40" s="59">
        <f>IF(CT3=$D$40,-SUM($S39:CS40),0)</f>
        <v>0</v>
      </c>
      <c r="CU40" s="59">
        <f>IF(CU3=$D$40,-SUM($S39:CT40),0)</f>
        <v>0</v>
      </c>
      <c r="CV40" s="59">
        <f>IF(CV3=$D$40,-SUM($S39:CU40),0)</f>
        <v>0</v>
      </c>
      <c r="CW40" s="59">
        <f>IF(CW3=$D$40,-SUM($S39:CV40),0)</f>
        <v>0</v>
      </c>
      <c r="CX40" s="59">
        <f>IF(CX3=$D$40,-SUM($S39:CW40),0)</f>
        <v>0</v>
      </c>
      <c r="CY40" s="59">
        <f>IF(CY3=$D$40,-SUM($S39:CX40),0)</f>
        <v>0</v>
      </c>
      <c r="CZ40" s="59">
        <f>IF(CZ3=$D$40,-SUM($S39:CY40),0)</f>
        <v>0</v>
      </c>
      <c r="DA40" s="59">
        <f>IF(DA3=$D$40,-SUM($S39:CZ40),0)</f>
        <v>0</v>
      </c>
      <c r="DB40" s="59">
        <f>IF(DB3=$D$40,-SUM($S39:DA40),0)</f>
        <v>0</v>
      </c>
      <c r="DC40" s="59">
        <f>IF(DC3=$D$40,-SUM($S39:DB40),0)</f>
        <v>0</v>
      </c>
      <c r="DD40" s="59">
        <f>IF(DD3=$D$40,-SUM($S39:DC40),0)</f>
        <v>0</v>
      </c>
      <c r="DE40" s="59">
        <f>IF(DE3=$D$40,-SUM($S39:DD40),0)</f>
        <v>0</v>
      </c>
      <c r="DF40" s="59">
        <f>IF(DF3=$D$40,-SUM($S39:DE40),0)</f>
        <v>0</v>
      </c>
      <c r="DG40" s="59">
        <f>IF(DG3=$D$40,-SUM($S39:DF40),0)</f>
        <v>0</v>
      </c>
      <c r="DH40" s="59">
        <f>IF(DH3=$D$40,-SUM($S39:DG40),0)</f>
        <v>0</v>
      </c>
      <c r="DI40" s="59">
        <f>IF(DI3=$D$40,-SUM($S39:DH40),0)</f>
        <v>0</v>
      </c>
      <c r="DJ40" s="59">
        <f>IF(DJ3=$D$40,-SUM($S39:DI40),0)</f>
        <v>0</v>
      </c>
      <c r="DK40" s="59">
        <f>IF(DK3=$D$40,-SUM($S39:DJ40),0)</f>
        <v>0</v>
      </c>
    </row>
    <row r="41" spans="2:115" x14ac:dyDescent="0.2">
      <c r="B41" s="108" t="s">
        <v>1911</v>
      </c>
      <c r="C41" s="173" t="s">
        <v>759</v>
      </c>
      <c r="D41" s="59">
        <f>Финансирование!C7*1000000</f>
        <v>1898297000</v>
      </c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5">
        <f t="shared" si="171"/>
        <v>0</v>
      </c>
      <c r="Q41" s="175">
        <f t="shared" si="172"/>
        <v>0</v>
      </c>
      <c r="R41" s="175">
        <f t="shared" si="173"/>
        <v>0</v>
      </c>
      <c r="S41" s="187">
        <f>SUMIFS(факт!$M$8:$M$1235,факт!$Q$8:$Q$1235,S$3,факт!$P$8:$P$1235,$B41)</f>
        <v>0</v>
      </c>
      <c r="T41" s="187">
        <f>SUMIFS(факт!$M$8:$M$1235,факт!$Q$8:$Q$1235,T$3,факт!$P$8:$P$1235,$B41)</f>
        <v>0</v>
      </c>
      <c r="U41" s="176">
        <f>IF(U$3=$D39,$D41*$D$20,0)</f>
        <v>0</v>
      </c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6"/>
      <c r="BE41" s="176"/>
      <c r="BF41" s="176"/>
      <c r="BG41" s="176"/>
      <c r="BH41" s="176"/>
      <c r="BI41" s="176"/>
      <c r="BJ41" s="176"/>
      <c r="BK41" s="176"/>
      <c r="BL41" s="176"/>
      <c r="BM41" s="176"/>
      <c r="BN41" s="176"/>
      <c r="BO41" s="176"/>
      <c r="BP41" s="176"/>
      <c r="BQ41" s="176"/>
      <c r="BR41" s="176"/>
      <c r="BS41" s="176"/>
      <c r="BT41" s="176"/>
      <c r="BU41" s="176"/>
      <c r="BV41" s="176"/>
      <c r="BW41" s="176"/>
      <c r="BX41" s="176"/>
      <c r="BY41" s="176"/>
      <c r="BZ41" s="176"/>
      <c r="CA41" s="176"/>
      <c r="CB41" s="176"/>
      <c r="CC41" s="176"/>
      <c r="CD41" s="176"/>
      <c r="CE41" s="176"/>
      <c r="CF41" s="176"/>
      <c r="CG41" s="176"/>
      <c r="CH41" s="176"/>
      <c r="CI41" s="176"/>
      <c r="CJ41" s="176"/>
      <c r="CK41" s="176"/>
      <c r="CL41" s="176"/>
      <c r="CM41" s="176"/>
      <c r="CN41" s="176"/>
      <c r="CO41" s="176"/>
      <c r="CP41" s="176"/>
      <c r="CQ41" s="176"/>
      <c r="CR41" s="176"/>
      <c r="CS41" s="176"/>
      <c r="CT41" s="176"/>
      <c r="CU41" s="176"/>
      <c r="CV41" s="176"/>
      <c r="CW41" s="176"/>
      <c r="CX41" s="176"/>
      <c r="CY41" s="176"/>
      <c r="CZ41" s="176"/>
      <c r="DA41" s="176"/>
      <c r="DB41" s="176"/>
      <c r="DC41" s="176"/>
      <c r="DD41" s="176"/>
      <c r="DE41" s="176"/>
      <c r="DF41" s="176"/>
      <c r="DG41" s="176"/>
      <c r="DH41" s="176"/>
      <c r="DI41" s="176"/>
      <c r="DJ41" s="176"/>
      <c r="DK41" s="176"/>
    </row>
    <row r="42" spans="2:115" x14ac:dyDescent="0.2">
      <c r="B42" s="108"/>
      <c r="C42" s="173" t="s">
        <v>1951</v>
      </c>
      <c r="D42" s="345">
        <v>0</v>
      </c>
      <c r="E42" s="174" t="s">
        <v>1955</v>
      </c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5">
        <f t="shared" ca="1" si="171"/>
        <v>200583660.85651007</v>
      </c>
      <c r="Q42" s="175">
        <f t="shared" si="172"/>
        <v>0</v>
      </c>
      <c r="R42" s="175">
        <f t="shared" ca="1" si="173"/>
        <v>200583660.85651007</v>
      </c>
      <c r="S42" s="176">
        <f t="shared" ref="S42:BM42" si="177">S45</f>
        <v>0</v>
      </c>
      <c r="T42" s="176">
        <f t="shared" si="177"/>
        <v>0</v>
      </c>
      <c r="U42" s="176">
        <f t="shared" ref="U42:AW42" si="178">U45</f>
        <v>0</v>
      </c>
      <c r="V42" s="176">
        <f t="shared" si="178"/>
        <v>0</v>
      </c>
      <c r="W42" s="176">
        <f t="shared" si="178"/>
        <v>0</v>
      </c>
      <c r="X42" s="176">
        <f t="shared" si="178"/>
        <v>0</v>
      </c>
      <c r="Y42" s="176">
        <f t="shared" si="178"/>
        <v>0</v>
      </c>
      <c r="Z42" s="176">
        <f t="shared" si="178"/>
        <v>0</v>
      </c>
      <c r="AA42" s="176">
        <f t="shared" si="178"/>
        <v>0</v>
      </c>
      <c r="AB42" s="176">
        <f t="shared" si="178"/>
        <v>0</v>
      </c>
      <c r="AC42" s="176">
        <f t="shared" si="178"/>
        <v>0</v>
      </c>
      <c r="AD42" s="176">
        <f t="shared" si="178"/>
        <v>0</v>
      </c>
      <c r="AE42" s="176">
        <f t="shared" si="178"/>
        <v>0</v>
      </c>
      <c r="AF42" s="176">
        <f t="shared" si="178"/>
        <v>0</v>
      </c>
      <c r="AG42" s="176">
        <f t="shared" si="178"/>
        <v>0</v>
      </c>
      <c r="AH42" s="176">
        <f t="shared" si="178"/>
        <v>0</v>
      </c>
      <c r="AI42" s="176">
        <f t="shared" si="178"/>
        <v>0</v>
      </c>
      <c r="AJ42" s="176">
        <f t="shared" si="178"/>
        <v>0</v>
      </c>
      <c r="AK42" s="176">
        <f t="shared" ca="1" si="178"/>
        <v>200583660.85651007</v>
      </c>
      <c r="AL42" s="176">
        <f t="shared" si="178"/>
        <v>0</v>
      </c>
      <c r="AM42" s="176">
        <f t="shared" si="178"/>
        <v>0</v>
      </c>
      <c r="AN42" s="176">
        <f t="shared" si="178"/>
        <v>0</v>
      </c>
      <c r="AO42" s="176">
        <f t="shared" si="178"/>
        <v>0</v>
      </c>
      <c r="AP42" s="176">
        <f t="shared" si="178"/>
        <v>0</v>
      </c>
      <c r="AQ42" s="176">
        <f t="shared" si="178"/>
        <v>0</v>
      </c>
      <c r="AR42" s="176">
        <f t="shared" si="178"/>
        <v>0</v>
      </c>
      <c r="AS42" s="176">
        <f t="shared" si="178"/>
        <v>0</v>
      </c>
      <c r="AT42" s="176">
        <f t="shared" si="178"/>
        <v>0</v>
      </c>
      <c r="AU42" s="176">
        <f t="shared" si="178"/>
        <v>0</v>
      </c>
      <c r="AV42" s="176">
        <f t="shared" si="178"/>
        <v>0</v>
      </c>
      <c r="AW42" s="176">
        <f t="shared" si="178"/>
        <v>0</v>
      </c>
      <c r="AX42" s="176">
        <f t="shared" si="177"/>
        <v>0</v>
      </c>
      <c r="AY42" s="176">
        <f t="shared" si="177"/>
        <v>0</v>
      </c>
      <c r="AZ42" s="176">
        <f t="shared" si="177"/>
        <v>0</v>
      </c>
      <c r="BA42" s="176">
        <f t="shared" si="177"/>
        <v>0</v>
      </c>
      <c r="BB42" s="176">
        <f t="shared" si="177"/>
        <v>0</v>
      </c>
      <c r="BC42" s="176">
        <f t="shared" si="177"/>
        <v>0</v>
      </c>
      <c r="BD42" s="176">
        <f t="shared" si="177"/>
        <v>0</v>
      </c>
      <c r="BE42" s="176">
        <f t="shared" si="177"/>
        <v>0</v>
      </c>
      <c r="BF42" s="176">
        <f t="shared" si="177"/>
        <v>0</v>
      </c>
      <c r="BG42" s="176">
        <f t="shared" si="177"/>
        <v>0</v>
      </c>
      <c r="BH42" s="176">
        <f t="shared" si="177"/>
        <v>0</v>
      </c>
      <c r="BI42" s="176">
        <f t="shared" si="177"/>
        <v>0</v>
      </c>
      <c r="BJ42" s="176">
        <f t="shared" si="177"/>
        <v>0</v>
      </c>
      <c r="BK42" s="176">
        <f t="shared" si="177"/>
        <v>0</v>
      </c>
      <c r="BL42" s="176">
        <f t="shared" si="177"/>
        <v>0</v>
      </c>
      <c r="BM42" s="176">
        <f t="shared" si="177"/>
        <v>0</v>
      </c>
      <c r="BN42" s="176">
        <f>BN45</f>
        <v>0</v>
      </c>
      <c r="BO42" s="176">
        <f t="shared" ref="BO42:DK42" si="179">BO45</f>
        <v>0</v>
      </c>
      <c r="BP42" s="176">
        <f t="shared" si="179"/>
        <v>0</v>
      </c>
      <c r="BQ42" s="176">
        <f t="shared" si="179"/>
        <v>0</v>
      </c>
      <c r="BR42" s="176">
        <f t="shared" si="179"/>
        <v>0</v>
      </c>
      <c r="BS42" s="176">
        <f t="shared" si="179"/>
        <v>0</v>
      </c>
      <c r="BT42" s="176">
        <f t="shared" si="179"/>
        <v>0</v>
      </c>
      <c r="BU42" s="176">
        <f t="shared" si="179"/>
        <v>0</v>
      </c>
      <c r="BV42" s="176">
        <f t="shared" si="179"/>
        <v>0</v>
      </c>
      <c r="BW42" s="176">
        <f t="shared" si="179"/>
        <v>0</v>
      </c>
      <c r="BX42" s="176">
        <f t="shared" si="179"/>
        <v>0</v>
      </c>
      <c r="BY42" s="176">
        <f t="shared" si="179"/>
        <v>0</v>
      </c>
      <c r="BZ42" s="176">
        <f t="shared" si="179"/>
        <v>0</v>
      </c>
      <c r="CA42" s="176">
        <f t="shared" si="179"/>
        <v>0</v>
      </c>
      <c r="CB42" s="176">
        <f t="shared" si="179"/>
        <v>0</v>
      </c>
      <c r="CC42" s="176">
        <f t="shared" si="179"/>
        <v>0</v>
      </c>
      <c r="CD42" s="176">
        <f t="shared" si="179"/>
        <v>0</v>
      </c>
      <c r="CE42" s="176">
        <f t="shared" si="179"/>
        <v>0</v>
      </c>
      <c r="CF42" s="176">
        <f t="shared" si="179"/>
        <v>0</v>
      </c>
      <c r="CG42" s="176">
        <f t="shared" si="179"/>
        <v>0</v>
      </c>
      <c r="CH42" s="176">
        <f t="shared" si="179"/>
        <v>0</v>
      </c>
      <c r="CI42" s="176">
        <f t="shared" si="179"/>
        <v>0</v>
      </c>
      <c r="CJ42" s="176">
        <f t="shared" si="179"/>
        <v>0</v>
      </c>
      <c r="CK42" s="176">
        <f t="shared" si="179"/>
        <v>0</v>
      </c>
      <c r="CL42" s="176">
        <f t="shared" si="179"/>
        <v>0</v>
      </c>
      <c r="CM42" s="176">
        <f t="shared" si="179"/>
        <v>0</v>
      </c>
      <c r="CN42" s="176">
        <f t="shared" si="179"/>
        <v>0</v>
      </c>
      <c r="CO42" s="176">
        <f t="shared" si="179"/>
        <v>0</v>
      </c>
      <c r="CP42" s="176">
        <f t="shared" si="179"/>
        <v>0</v>
      </c>
      <c r="CQ42" s="176">
        <f t="shared" si="179"/>
        <v>0</v>
      </c>
      <c r="CR42" s="176">
        <f t="shared" si="179"/>
        <v>0</v>
      </c>
      <c r="CS42" s="176">
        <f t="shared" si="179"/>
        <v>0</v>
      </c>
      <c r="CT42" s="176">
        <f t="shared" si="179"/>
        <v>0</v>
      </c>
      <c r="CU42" s="176">
        <f t="shared" si="179"/>
        <v>0</v>
      </c>
      <c r="CV42" s="176">
        <f t="shared" si="179"/>
        <v>0</v>
      </c>
      <c r="CW42" s="176">
        <f t="shared" si="179"/>
        <v>0</v>
      </c>
      <c r="CX42" s="176">
        <f t="shared" si="179"/>
        <v>0</v>
      </c>
      <c r="CY42" s="176">
        <f t="shared" si="179"/>
        <v>0</v>
      </c>
      <c r="CZ42" s="176">
        <f t="shared" si="179"/>
        <v>0</v>
      </c>
      <c r="DA42" s="176">
        <f t="shared" si="179"/>
        <v>0</v>
      </c>
      <c r="DB42" s="176">
        <f t="shared" si="179"/>
        <v>0</v>
      </c>
      <c r="DC42" s="176">
        <f t="shared" si="179"/>
        <v>0</v>
      </c>
      <c r="DD42" s="176">
        <f t="shared" si="179"/>
        <v>0</v>
      </c>
      <c r="DE42" s="176">
        <f t="shared" si="179"/>
        <v>0</v>
      </c>
      <c r="DF42" s="176">
        <f t="shared" si="179"/>
        <v>0</v>
      </c>
      <c r="DG42" s="176">
        <f t="shared" si="179"/>
        <v>0</v>
      </c>
      <c r="DH42" s="176">
        <f t="shared" si="179"/>
        <v>0</v>
      </c>
      <c r="DI42" s="176">
        <f t="shared" si="179"/>
        <v>0</v>
      </c>
      <c r="DJ42" s="176">
        <f t="shared" si="179"/>
        <v>0</v>
      </c>
      <c r="DK42" s="176">
        <f t="shared" si="179"/>
        <v>0</v>
      </c>
    </row>
    <row r="43" spans="2:115" x14ac:dyDescent="0.2">
      <c r="B43" s="108"/>
      <c r="C43" s="108" t="s">
        <v>1952</v>
      </c>
      <c r="P43" s="109">
        <f t="shared" ca="1" si="171"/>
        <v>181022463.40471369</v>
      </c>
      <c r="Q43" s="109">
        <f t="shared" si="172"/>
        <v>0</v>
      </c>
      <c r="R43" s="109">
        <f t="shared" ca="1" si="173"/>
        <v>181022463.40471369</v>
      </c>
      <c r="S43" s="101">
        <v>0</v>
      </c>
      <c r="T43" s="101">
        <v>0</v>
      </c>
      <c r="U43" s="59">
        <f ca="1">SUM($S39:T40)*U13/12</f>
        <v>0</v>
      </c>
      <c r="V43" s="59">
        <f ca="1">SUM($S39:U40)*V13/12</f>
        <v>13780.756048387097</v>
      </c>
      <c r="W43" s="59">
        <f ca="1">SUM($S39:V40)*W13/12</f>
        <v>11440195.920698924</v>
      </c>
      <c r="X43" s="59">
        <f ca="1">SUM($S39:W40)*X13/12</f>
        <v>11453976.676747309</v>
      </c>
      <c r="Y43" s="59">
        <f ca="1">SUM($S39:X40)*Y13/12</f>
        <v>11226679.267473118</v>
      </c>
      <c r="Z43" s="59">
        <f ca="1">SUM($S39:Y40)*Z13/12</f>
        <v>11240170.320900537</v>
      </c>
      <c r="AA43" s="59">
        <f ca="1">SUM($S39:Z40)*AA13/12</f>
        <v>11092556.327284945</v>
      </c>
      <c r="AB43" s="59">
        <f ca="1">SUM($S39:AA40)*AB13/12</f>
        <v>11105854.245631719</v>
      </c>
      <c r="AC43" s="59">
        <f ca="1">SUM($S39:AB40)*AC13/12</f>
        <v>11119152.163978495</v>
      </c>
      <c r="AD43" s="59">
        <f ca="1">SUM($S39:AC40)*AD13/12</f>
        <v>10889923.40389785</v>
      </c>
      <c r="AE43" s="59">
        <f ca="1">SUM($S39:AD40)*AE13/12</f>
        <v>10902931.619623655</v>
      </c>
      <c r="AF43" s="59">
        <f ca="1">SUM($S39:AE40)*AF13/12</f>
        <v>11593152.424395161</v>
      </c>
      <c r="AG43" s="59">
        <f ca="1">SUM($S39:AF40)*AG13/12</f>
        <v>12060706.462903226</v>
      </c>
      <c r="AH43" s="59">
        <f ca="1">SUM($S39:AG40)*AH13/12</f>
        <v>12528260.501411291</v>
      </c>
      <c r="AI43" s="59">
        <f ca="1">SUM($S39:AH40)*AI13/12</f>
        <v>14190344.143037325</v>
      </c>
      <c r="AJ43" s="59">
        <f ca="1">SUM($S39:AI40)*AJ13/12</f>
        <v>14864911.441253582</v>
      </c>
      <c r="AK43" s="59">
        <f ca="1">SUM($S39:AJ40)*AK13/12</f>
        <v>15299867.729428133</v>
      </c>
      <c r="AL43" s="59">
        <f ca="1">SUM($S39:AK40)*AL13/12</f>
        <v>0</v>
      </c>
      <c r="AM43" s="59">
        <f ca="1">SUM($S39:AL40)*AM13/12</f>
        <v>0</v>
      </c>
      <c r="AN43" s="59">
        <f ca="1">SUM($S39:AM40)*AN13/12</f>
        <v>0</v>
      </c>
      <c r="AO43" s="59">
        <f ca="1">SUM($S39:AN40)*AO13/12</f>
        <v>0</v>
      </c>
      <c r="AP43" s="59">
        <f ca="1">SUM($S39:AO40)*AP13/12</f>
        <v>0</v>
      </c>
      <c r="AQ43" s="59">
        <f ca="1">SUM($S39:AP40)*AQ13/12</f>
        <v>0</v>
      </c>
      <c r="AR43" s="59">
        <f ca="1">SUM($S39:AQ40)*AR13/12</f>
        <v>0</v>
      </c>
      <c r="AS43" s="59">
        <f ca="1">SUM($S39:AR40)*AS13/12</f>
        <v>0</v>
      </c>
      <c r="AT43" s="59">
        <f ca="1">SUM($S39:AS40)*AT13/12</f>
        <v>0</v>
      </c>
      <c r="AU43" s="59">
        <f ca="1">SUM($S39:AT40)*AU13/12</f>
        <v>0</v>
      </c>
      <c r="AV43" s="59">
        <f ca="1">SUM($S39:AU40)*AV13/12</f>
        <v>0</v>
      </c>
      <c r="AW43" s="59">
        <f ca="1">SUM($S39:AV40)*AW13/12</f>
        <v>0</v>
      </c>
      <c r="AX43" s="59">
        <f ca="1">SUM($S39:AW40)*AX13/12</f>
        <v>0</v>
      </c>
      <c r="AY43" s="59">
        <f ca="1">SUM($S39:AX40)*AY13/12</f>
        <v>0</v>
      </c>
      <c r="AZ43" s="59">
        <f ca="1">SUM($S39:AY40)*AZ13/12</f>
        <v>0</v>
      </c>
      <c r="BA43" s="59">
        <f ca="1">SUM($S39:AZ40)*BA13/12</f>
        <v>0</v>
      </c>
      <c r="BB43" s="59">
        <f ca="1">SUM($S39:BA40)*BB13/12</f>
        <v>0</v>
      </c>
      <c r="BC43" s="59">
        <f ca="1">SUM($S39:BB40)*BC13/12</f>
        <v>0</v>
      </c>
      <c r="BD43" s="59">
        <f ca="1">SUM($S39:BC40)*BD13/12</f>
        <v>0</v>
      </c>
      <c r="BE43" s="59">
        <f ca="1">SUM($S39:BD40)*BE13/12</f>
        <v>0</v>
      </c>
      <c r="BF43" s="59">
        <f ca="1">SUM($S39:BE40)*BF13/12</f>
        <v>0</v>
      </c>
      <c r="BG43" s="59">
        <f ca="1">SUM($S39:BF40)*BG13/12</f>
        <v>0</v>
      </c>
      <c r="BH43" s="59">
        <f ca="1">SUM($S39:BG40)*BH13/12</f>
        <v>0</v>
      </c>
      <c r="BI43" s="59">
        <f ca="1">SUM($S39:BH40)*BI13/12</f>
        <v>0</v>
      </c>
      <c r="BJ43" s="59">
        <f ca="1">SUM($S39:BI40)*BJ13/12</f>
        <v>0</v>
      </c>
      <c r="BK43" s="59">
        <f ca="1">SUM($S39:BJ40)*BK13/12</f>
        <v>0</v>
      </c>
      <c r="BL43" s="59">
        <f ca="1">SUM($S39:BK40)*BL13/12</f>
        <v>0</v>
      </c>
      <c r="BM43" s="59">
        <f ca="1">SUM($S39:BL40)*BM13/12</f>
        <v>0</v>
      </c>
      <c r="BN43" s="59">
        <f ca="1">SUM($S39:BM40)*BN13/12</f>
        <v>0</v>
      </c>
      <c r="BO43" s="59">
        <f ca="1">SUM($S39:BN40)*BO13/12</f>
        <v>0</v>
      </c>
      <c r="BP43" s="59">
        <f ca="1">SUM($S39:BO40)*BP13/12</f>
        <v>0</v>
      </c>
      <c r="BQ43" s="59">
        <f ca="1">SUM($S39:BP40)*BQ13/12</f>
        <v>0</v>
      </c>
      <c r="BR43" s="59">
        <f ca="1">SUM($S39:BQ40)*BR13/12</f>
        <v>0</v>
      </c>
      <c r="BS43" s="59">
        <f ca="1">SUM($S39:BR40)*BS13/12</f>
        <v>0</v>
      </c>
      <c r="BT43" s="59">
        <f ca="1">SUM($S39:BS40)*BT13/12</f>
        <v>0</v>
      </c>
      <c r="BU43" s="59">
        <f ca="1">SUM($S39:BT40)*BU13/12</f>
        <v>0</v>
      </c>
      <c r="BV43" s="59">
        <f ca="1">SUM($S39:BU40)*BV13/12</f>
        <v>0</v>
      </c>
      <c r="BW43" s="59">
        <f ca="1">SUM($S39:BV40)*BW13/12</f>
        <v>0</v>
      </c>
      <c r="BX43" s="59">
        <f ca="1">SUM($S39:BW40)*BX13/12</f>
        <v>0</v>
      </c>
      <c r="BY43" s="59">
        <f ca="1">SUM($S39:BX40)*BY13/12</f>
        <v>0</v>
      </c>
      <c r="BZ43" s="59">
        <f ca="1">SUM($S39:BY40)*BZ13/12</f>
        <v>0</v>
      </c>
      <c r="CA43" s="59">
        <f ca="1">SUM($S39:BZ40)*CA13/12</f>
        <v>0</v>
      </c>
      <c r="CB43" s="59">
        <f ca="1">SUM($S39:CA40)*CB13/12</f>
        <v>0</v>
      </c>
      <c r="CC43" s="59">
        <f ca="1">SUM($S39:CB40)*CC13/12</f>
        <v>0</v>
      </c>
      <c r="CD43" s="59">
        <f ca="1">SUM($S39:CC40)*CD13/12</f>
        <v>0</v>
      </c>
      <c r="CE43" s="59">
        <f ca="1">SUM($S39:CD40)*CE13/12</f>
        <v>0</v>
      </c>
      <c r="CF43" s="59">
        <f ca="1">SUM($S39:CE40)*CF13/12</f>
        <v>0</v>
      </c>
      <c r="CG43" s="59">
        <f ca="1">SUM($S39:CF40)*CG13/12</f>
        <v>0</v>
      </c>
      <c r="CH43" s="59">
        <f ca="1">SUM($S39:CG40)*CH13/12</f>
        <v>0</v>
      </c>
      <c r="CI43" s="59">
        <f ca="1">SUM($S39:CH40)*CI13/12</f>
        <v>0</v>
      </c>
      <c r="CJ43" s="59">
        <f ca="1">SUM($S39:CI40)*CJ13/12</f>
        <v>0</v>
      </c>
      <c r="CK43" s="59">
        <f ca="1">SUM($S39:CJ40)*CK13/12</f>
        <v>0</v>
      </c>
      <c r="CL43" s="59">
        <f ca="1">SUM($S39:CK40)*CL13/12</f>
        <v>0</v>
      </c>
      <c r="CM43" s="59">
        <f ca="1">SUM($S39:CL40)*CM13/12</f>
        <v>0</v>
      </c>
      <c r="CN43" s="59">
        <f ca="1">SUM($S39:CM40)*CN13/12</f>
        <v>0</v>
      </c>
      <c r="CO43" s="59">
        <f ca="1">SUM($S39:CN40)*CO13/12</f>
        <v>0</v>
      </c>
      <c r="CP43" s="59">
        <f ca="1">SUM($S39:CO40)*CP13/12</f>
        <v>0</v>
      </c>
      <c r="CQ43" s="59">
        <f ca="1">SUM($S39:CP40)*CQ13/12</f>
        <v>0</v>
      </c>
      <c r="CR43" s="59">
        <f ca="1">SUM($S39:CQ40)*CR13/12</f>
        <v>0</v>
      </c>
      <c r="CS43" s="59">
        <f ca="1">SUM($S39:CR40)*CS13/12</f>
        <v>0</v>
      </c>
      <c r="CT43" s="59">
        <f ca="1">SUM($S39:CS40)*CT13/12</f>
        <v>0</v>
      </c>
      <c r="CU43" s="59">
        <f ca="1">SUM($S39:CT40)*CU13/12</f>
        <v>0</v>
      </c>
      <c r="CV43" s="59">
        <f ca="1">SUM($S39:CU40)*CV13/12</f>
        <v>0</v>
      </c>
      <c r="CW43" s="59">
        <f ca="1">SUM($S39:CV40)*CW13/12</f>
        <v>0</v>
      </c>
      <c r="CX43" s="59">
        <f ca="1">SUM($S39:CW40)*CX13/12</f>
        <v>0</v>
      </c>
      <c r="CY43" s="59">
        <f ca="1">SUM($S39:CX40)*CY13/12</f>
        <v>0</v>
      </c>
      <c r="CZ43" s="59">
        <f ca="1">SUM($S39:CY40)*CZ13/12</f>
        <v>0</v>
      </c>
      <c r="DA43" s="59">
        <f ca="1">SUM($S39:CZ40)*DA13/12</f>
        <v>0</v>
      </c>
      <c r="DB43" s="59">
        <f ca="1">SUM($S39:DA40)*DB13/12</f>
        <v>0</v>
      </c>
      <c r="DC43" s="59">
        <f ca="1">SUM($S39:DB40)*DC13/12</f>
        <v>0</v>
      </c>
      <c r="DD43" s="59">
        <f ca="1">SUM($S39:DC40)*DD13/12</f>
        <v>0</v>
      </c>
      <c r="DE43" s="59">
        <f ca="1">SUM($S39:DD40)*DE13/12</f>
        <v>0</v>
      </c>
      <c r="DF43" s="59">
        <f ca="1">SUM($S39:DE40)*DF13/12</f>
        <v>0</v>
      </c>
      <c r="DG43" s="59">
        <f ca="1">SUM($S39:DF40)*DG13/12</f>
        <v>0</v>
      </c>
      <c r="DH43" s="59">
        <f ca="1">SUM($S39:DG40)*DH13/12</f>
        <v>0</v>
      </c>
      <c r="DI43" s="59">
        <f ca="1">SUM($S39:DH40)*DI13/12</f>
        <v>0</v>
      </c>
      <c r="DJ43" s="59">
        <f ca="1">SUM($S39:DI40)*DJ13/12</f>
        <v>0</v>
      </c>
      <c r="DK43" s="59">
        <f ca="1">SUM($S39:DJ40)*DK13/12</f>
        <v>0</v>
      </c>
    </row>
    <row r="44" spans="2:115" x14ac:dyDescent="0.2">
      <c r="B44" s="108"/>
      <c r="C44" s="108" t="s">
        <v>1953</v>
      </c>
      <c r="P44" s="109">
        <f t="shared" ca="1" si="171"/>
        <v>19561197.451796401</v>
      </c>
      <c r="Q44" s="109">
        <f t="shared" si="172"/>
        <v>0</v>
      </c>
      <c r="R44" s="109">
        <f t="shared" ca="1" si="173"/>
        <v>19561197.451796401</v>
      </c>
      <c r="S44" s="101">
        <v>0</v>
      </c>
      <c r="T44" s="101">
        <v>0</v>
      </c>
      <c r="U44" s="343">
        <f ca="1">IF(U3&lt;=$D$45,(SUM($S43:T44)-SUM($S45:T45))*T34/12,0)</f>
        <v>0</v>
      </c>
      <c r="V44" s="343">
        <f ca="1">IF(V3&lt;=$D$45,(SUM($S43:U44)-SUM($S45:U45))*U34/12,0)</f>
        <v>0</v>
      </c>
      <c r="W44" s="343">
        <f ca="1">IF(W3&lt;=$D$45,(SUM($S43:V44)-SUM($S45:V45))*V34/12,0)</f>
        <v>224.67818664910681</v>
      </c>
      <c r="X44" s="343">
        <f ca="1">IF(X3&lt;=$D$45,(SUM($S43:W44)-SUM($S45:W45))*W34/12,0)</f>
        <v>186746.58929482382</v>
      </c>
      <c r="Y44" s="343">
        <f ca="1">IF(Y3&lt;=$D$45,(SUM($S43:X44)-SUM($S45:X45))*X34/12,0)</f>
        <v>376534.18770489242</v>
      </c>
      <c r="Z44" s="343">
        <f ca="1">IF(Z3&lt;=$D$45,(SUM($S43:Y44)-SUM($S45:Y45))*Y34/12,0)</f>
        <v>553817.72803001327</v>
      </c>
      <c r="AA44" s="343">
        <f ca="1">IF(AA3&lt;=$D$45,(SUM($S43:Z44)-SUM($S45:Z45))*Z34/12,0)</f>
        <v>742061.82491314539</v>
      </c>
      <c r="AB44" s="343">
        <f ca="1">IF(AB3&lt;=$D$45,(SUM($S43:AA44)-SUM($S45:AA45))*AA34/12,0)</f>
        <v>917627.07226558391</v>
      </c>
      <c r="AC44" s="343">
        <f ca="1">IF(AC3&lt;=$D$45,(SUM($S43:AB44)-SUM($S45:AB45))*AB34/12,0)</f>
        <v>1106786.8153112668</v>
      </c>
      <c r="AD44" s="343">
        <f ca="1">IF(AD3&lt;=$D$45,(SUM($S43:AC44)-SUM($S45:AC45))*AC34/12,0)</f>
        <v>1299131.7289572167</v>
      </c>
      <c r="AE44" s="343">
        <f ca="1">IF(AE3&lt;=$D$45,(SUM($S43:AD44)-SUM($S45:AD45))*AD34/12,0)</f>
        <v>1458416.3516785887</v>
      </c>
      <c r="AF44" s="343">
        <f ca="1">IF(AF3&lt;=$D$45,(SUM($S43:AE44)-SUM($S45:AE45))*AE34/12,0)</f>
        <v>1648654.838602528</v>
      </c>
      <c r="AG44" s="343">
        <f ca="1">IF(AG3&lt;=$D$45,(SUM($S43:AF44)-SUM($S45:AF45))*AF34/12,0)</f>
        <v>1824939.8781472153</v>
      </c>
      <c r="AH44" s="343">
        <f ca="1">IF(AH3&lt;=$D$45,(SUM($S43:AG44)-SUM($S45:AG45))*AG34/12,0)</f>
        <v>2035464.1936405611</v>
      </c>
      <c r="AI44" s="343">
        <f ca="1">IF(AI3&lt;=$D$45,(SUM($S43:AH44)-SUM($S45:AH45))*AH34/12,0)</f>
        <v>2256269.051920379</v>
      </c>
      <c r="AJ44" s="343">
        <f ca="1">IF(AJ3&lt;=$D$45,(SUM($S43:AI44)-SUM($S45:AI45))*AI34/12,0)</f>
        <v>2448977.9030629704</v>
      </c>
      <c r="AK44" s="343">
        <f ca="1">IF(AK3&lt;=$D$45,(SUM($S43:AJ44)-SUM($S45:AJ45))*AJ34/12,0)</f>
        <v>2705544.6100805649</v>
      </c>
      <c r="AL44" s="343">
        <f>IF(AL3&lt;=$D$45,(SUM($S43:AK44)-SUM($S45:AK45))*AK34/12,0)</f>
        <v>0</v>
      </c>
      <c r="AM44" s="343">
        <f>IF(AM3&lt;=$D$45,(SUM($S43:AL44)-SUM($S45:AL45))*AL34/12,0)</f>
        <v>0</v>
      </c>
      <c r="AN44" s="343">
        <f>IF(AN3&lt;=$D$45,(SUM($S43:AM44)-SUM($S45:AM45))*AM34/12,0)</f>
        <v>0</v>
      </c>
      <c r="AO44" s="343">
        <f>IF(AO3&lt;=$D$45,(SUM($S43:AN44)-SUM($S45:AN45))*AN34/12,0)</f>
        <v>0</v>
      </c>
      <c r="AP44" s="343">
        <f>IF(AP3&lt;=$D$45,(SUM($S43:AO44)-SUM($S45:AO45))*AO34/12,0)</f>
        <v>0</v>
      </c>
      <c r="AQ44" s="343">
        <f>IF(AQ3&lt;=$D$45,(SUM($S43:AP44)-SUM($S45:AP45))*AP34/12,0)</f>
        <v>0</v>
      </c>
      <c r="AR44" s="343">
        <f>IF(AR3&lt;=$D$45,(SUM($S43:AQ44)-SUM($S45:AQ45))*AQ34/12,0)</f>
        <v>0</v>
      </c>
      <c r="AS44" s="343">
        <f>IF(AS3&lt;=$D$45,(SUM($S43:AR44)-SUM($S45:AR45))*AR34/12,0)</f>
        <v>0</v>
      </c>
      <c r="AT44" s="343">
        <f>IF(AT3&lt;=$D$45,(SUM($S43:AS44)-SUM($S45:AS45))*AS34/12,0)</f>
        <v>0</v>
      </c>
      <c r="AU44" s="343">
        <f>IF(AU3&lt;=$D$45,(SUM($S43:AT44)-SUM($S45:AT45))*AT34/12,0)</f>
        <v>0</v>
      </c>
      <c r="AV44" s="343">
        <f>IF(AV3&lt;=$D$45,(SUM($S43:AU44)-SUM($S45:AU45))*AU34/12,0)</f>
        <v>0</v>
      </c>
      <c r="AW44" s="343">
        <f>IF(AW3&lt;=$D$45,(SUM($S43:AV44)-SUM($S45:AV45))*AV34/12,0)</f>
        <v>0</v>
      </c>
      <c r="AX44" s="343">
        <f>IF(AX3&lt;=$D$45,(SUM($S43:AW44)-SUM($S45:AW45))*AW34/12,0)</f>
        <v>0</v>
      </c>
      <c r="AY44" s="343">
        <f>IF(AY3&lt;=$D$45,(SUM($S43:AX44)-SUM($S45:AX45))*AX34/12,0)</f>
        <v>0</v>
      </c>
      <c r="AZ44" s="343">
        <f>IF(AZ3&lt;=$D$45,(SUM($S43:AY44)-SUM($S45:AY45))*AY34/12,0)</f>
        <v>0</v>
      </c>
      <c r="BA44" s="343">
        <f>IF(BA3&lt;=$D$45,(SUM($S43:AZ44)-SUM($S45:AZ45))*AZ34/12,0)</f>
        <v>0</v>
      </c>
      <c r="BB44" s="343">
        <f>IF(BB3&lt;=$D$45,(SUM($S43:BA44)-SUM($S45:BA45))*BA34/12,0)</f>
        <v>0</v>
      </c>
      <c r="BC44" s="343">
        <f>IF(BC3&lt;=$D$45,(SUM($S43:BB44)-SUM($S45:BB45))*BB34/12,0)</f>
        <v>0</v>
      </c>
      <c r="BD44" s="343">
        <f>IF(BD3&lt;=$D$45,(SUM($S43:BC44)-SUM($S45:BC45))*BC34/12,0)</f>
        <v>0</v>
      </c>
      <c r="BE44" s="343">
        <f>IF(BE3&lt;=$D$45,(SUM($S43:BD44)-SUM($S45:BD45))*BD34/12,0)</f>
        <v>0</v>
      </c>
      <c r="BF44" s="343">
        <f>IF(BF3&lt;=$D$45,(SUM($S43:BE44)-SUM($S45:BE45))*BE34/12,0)</f>
        <v>0</v>
      </c>
      <c r="BG44" s="343">
        <f>IF(BG3&lt;=$D$45,(SUM($S43:BF44)-SUM($S45:BF45))*BF34/12,0)</f>
        <v>0</v>
      </c>
      <c r="BH44" s="343">
        <f>IF(BH3&lt;=$D$45,(SUM($S43:BG44)-SUM($S45:BG45))*BG34/12,0)</f>
        <v>0</v>
      </c>
      <c r="BI44" s="343">
        <f>IF(BI3&lt;=$D$45,(SUM($S43:BH44)-SUM($S45:BH45))*BH34/12,0)</f>
        <v>0</v>
      </c>
      <c r="BJ44" s="343">
        <f>IF(BJ3&lt;=$D$45,(SUM($S43:BI44)-SUM($S45:BI45))*BI34/12,0)</f>
        <v>0</v>
      </c>
      <c r="BK44" s="343">
        <f>IF(BK3&lt;=$D$45,(SUM($S43:BJ44)-SUM($S45:BJ45))*BJ34/12,0)</f>
        <v>0</v>
      </c>
      <c r="BL44" s="343">
        <f>IF(BL3&lt;=$D$45,(SUM($S43:BK44)-SUM($S45:BK45))*BK34/12,0)</f>
        <v>0</v>
      </c>
      <c r="BM44" s="343">
        <f>IF(BM3&lt;=$D$45,(SUM($S43:BL44)-SUM($S45:BL45))*BL34/12,0)</f>
        <v>0</v>
      </c>
      <c r="BN44" s="343">
        <f>IF(BN3&lt;=$D$45,(SUM($S43:BM44)-SUM($S45:BM45))*BM34/12,0)</f>
        <v>0</v>
      </c>
      <c r="BO44" s="343">
        <f>IF(BO3&lt;=$D$45,(SUM($S43:BN44)-SUM($S45:BN45))*BN34/12,0)</f>
        <v>0</v>
      </c>
      <c r="BP44" s="343">
        <f>IF(BP3&lt;=$D$45,(SUM($S43:BO44)-SUM($S45:BO45))*BO34/12,0)</f>
        <v>0</v>
      </c>
      <c r="BQ44" s="343">
        <f>IF(BQ3&lt;=$D$45,(SUM($S43:BP44)-SUM($S45:BP45))*BP34/12,0)</f>
        <v>0</v>
      </c>
      <c r="BR44" s="343">
        <f>IF(BR3&lt;=$D$45,(SUM($S43:BQ44)-SUM($S45:BQ45))*BQ34/12,0)</f>
        <v>0</v>
      </c>
      <c r="BS44" s="343">
        <f>IF(BS3&lt;=$D$45,(SUM($S43:BR44)-SUM($S45:BR45))*BR34/12,0)</f>
        <v>0</v>
      </c>
      <c r="BT44" s="343">
        <f>IF(BT3&lt;=$D$45,(SUM($S43:BS44)-SUM($S45:BS45))*BS34/12,0)</f>
        <v>0</v>
      </c>
      <c r="BU44" s="343">
        <f>IF(BU3&lt;=$D$45,(SUM($S43:BT44)-SUM($S45:BT45))*BT34/12,0)</f>
        <v>0</v>
      </c>
      <c r="BV44" s="343">
        <f>IF(BV3&lt;=$D$45,(SUM($S43:BU44)-SUM($S45:BU45))*BU34/12,0)</f>
        <v>0</v>
      </c>
      <c r="BW44" s="343">
        <f>IF(BW3&lt;=$D$45,(SUM($S43:BV44)-SUM($S45:BV45))*BV34/12,0)</f>
        <v>0</v>
      </c>
      <c r="BX44" s="343">
        <f>IF(BX3&lt;=$D$45,(SUM($S43:BW44)-SUM($S45:BW45))*BW34/12,0)</f>
        <v>0</v>
      </c>
      <c r="BY44" s="343">
        <f>IF(BY3&lt;=$D$45,(SUM($S43:BX44)-SUM($S45:BX45))*BX34/12,0)</f>
        <v>0</v>
      </c>
      <c r="BZ44" s="343">
        <f>IF(BZ3&lt;=$D$45,(SUM($S43:BY44)-SUM($S45:BY45))*BY34/12,0)</f>
        <v>0</v>
      </c>
      <c r="CA44" s="343">
        <f>IF(CA3&lt;=$D$45,(SUM($S43:BZ44)-SUM($S45:BZ45))*BZ34/12,0)</f>
        <v>0</v>
      </c>
      <c r="CB44" s="343">
        <f>IF(CB3&lt;=$D$45,(SUM($S43:CA44)-SUM($S45:CA45))*CA34/12,0)</f>
        <v>0</v>
      </c>
      <c r="CC44" s="343">
        <f>IF(CC3&lt;=$D$45,(SUM($S43:CB44)-SUM($S45:CB45))*CB34/12,0)</f>
        <v>0</v>
      </c>
      <c r="CD44" s="343">
        <f>IF(CD3&lt;=$D$45,(SUM($S43:CC44)-SUM($S45:CC45))*CC34/12,0)</f>
        <v>0</v>
      </c>
      <c r="CE44" s="343">
        <f>IF(CE3&lt;=$D$45,(SUM($S43:CD44)-SUM($S45:CD45))*CD34/12,0)</f>
        <v>0</v>
      </c>
      <c r="CF44" s="343">
        <f>IF(CF3&lt;=$D$45,(SUM($S43:CE44)-SUM($S45:CE45))*CE34/12,0)</f>
        <v>0</v>
      </c>
      <c r="CG44" s="343">
        <f>IF(CG3&lt;=$D$45,(SUM($S43:CF44)-SUM($S45:CF45))*CF34/12,0)</f>
        <v>0</v>
      </c>
      <c r="CH44" s="343">
        <f>IF(CH3&lt;=$D$45,(SUM($S43:CG44)-SUM($S45:CG45))*CG34/12,0)</f>
        <v>0</v>
      </c>
      <c r="CI44" s="343">
        <f>IF(CI3&lt;=$D$45,(SUM($S43:CH44)-SUM($S45:CH45))*CH34/12,0)</f>
        <v>0</v>
      </c>
      <c r="CJ44" s="343">
        <f>IF(CJ3&lt;=$D$45,(SUM($S43:CI44)-SUM($S45:CI45))*CI34/12,0)</f>
        <v>0</v>
      </c>
      <c r="CK44" s="343">
        <f>IF(CK3&lt;=$D$45,(SUM($S43:CJ44)-SUM($S45:CJ45))*CJ34/12,0)</f>
        <v>0</v>
      </c>
      <c r="CL44" s="343">
        <f>IF(CL3&lt;=$D$45,(SUM($S43:CK44)-SUM($S45:CK45))*CK34/12,0)</f>
        <v>0</v>
      </c>
      <c r="CM44" s="343">
        <f>IF(CM3&lt;=$D$45,(SUM($S43:CL44)-SUM($S45:CL45))*CL34/12,0)</f>
        <v>0</v>
      </c>
      <c r="CN44" s="343">
        <f>IF(CN3&lt;=$D$45,(SUM($S43:CM44)-SUM($S45:CM45))*CM34/12,0)</f>
        <v>0</v>
      </c>
      <c r="CO44" s="343">
        <f>IF(CO3&lt;=$D$45,(SUM($S43:CN44)-SUM($S45:CN45))*CN34/12,0)</f>
        <v>0</v>
      </c>
      <c r="CP44" s="343">
        <f>IF(CP3&lt;=$D$45,(SUM($S43:CO44)-SUM($S45:CO45))*CO34/12,0)</f>
        <v>0</v>
      </c>
      <c r="CQ44" s="343">
        <f>IF(CQ3&lt;=$D$45,(SUM($S43:CP44)-SUM($S45:CP45))*CP34/12,0)</f>
        <v>0</v>
      </c>
      <c r="CR44" s="343">
        <f>IF(CR3&lt;=$D$45,(SUM($S43:CQ44)-SUM($S45:CQ45))*CQ34/12,0)</f>
        <v>0</v>
      </c>
      <c r="CS44" s="343">
        <f>IF(CS3&lt;=$D$45,(SUM($S43:CR44)-SUM($S45:CR45))*CR34/12,0)</f>
        <v>0</v>
      </c>
      <c r="CT44" s="343">
        <f>IF(CT3&lt;=$D$45,(SUM($S43:CS44)-SUM($S45:CS45))*CS34/12,0)</f>
        <v>0</v>
      </c>
      <c r="CU44" s="343">
        <f>IF(CU3&lt;=$D$45,(SUM($S43:CT44)-SUM($S45:CT45))*CT34/12,0)</f>
        <v>0</v>
      </c>
      <c r="CV44" s="343">
        <f>IF(CV3&lt;=$D$45,(SUM($S43:CU44)-SUM($S45:CU45))*CU34/12,0)</f>
        <v>0</v>
      </c>
      <c r="CW44" s="343">
        <f>IF(CW3&lt;=$D$45,(SUM($S43:CV44)-SUM($S45:CV45))*CV34/12,0)</f>
        <v>0</v>
      </c>
      <c r="CX44" s="343">
        <f>IF(CX3&lt;=$D$45,(SUM($S43:CW44)-SUM($S45:CW45))*CW34/12,0)</f>
        <v>0</v>
      </c>
      <c r="CY44" s="343">
        <f>IF(CY3&lt;=$D$45,(SUM($S43:CX44)-SUM($S45:CX45))*CX34/12,0)</f>
        <v>0</v>
      </c>
      <c r="CZ44" s="343">
        <f>IF(CZ3&lt;=$D$45,(SUM($S43:CY44)-SUM($S45:CY45))*CY34/12,0)</f>
        <v>0</v>
      </c>
      <c r="DA44" s="343">
        <f>IF(DA3&lt;=$D$45,(SUM($S43:CZ44)-SUM($S45:CZ45))*CZ34/12,0)</f>
        <v>0</v>
      </c>
      <c r="DB44" s="343">
        <f>IF(DB3&lt;=$D$45,(SUM($S43:DA44)-SUM($S45:DA45))*DA34/12,0)</f>
        <v>0</v>
      </c>
      <c r="DC44" s="343">
        <f>IF(DC3&lt;=$D$45,(SUM($S43:DB44)-SUM($S45:DB45))*DB34/12,0)</f>
        <v>0</v>
      </c>
      <c r="DD44" s="343">
        <f>IF(DD3&lt;=$D$45,(SUM($S43:DC44)-SUM($S45:DC45))*DC34/12,0)</f>
        <v>0</v>
      </c>
      <c r="DE44" s="343">
        <f>IF(DE3&lt;=$D$45,(SUM($S43:DD44)-SUM($S45:DD45))*DD34/12,0)</f>
        <v>0</v>
      </c>
      <c r="DF44" s="343">
        <f>IF(DF3&lt;=$D$45,(SUM($S43:DE44)-SUM($S45:DE45))*DE34/12,0)</f>
        <v>0</v>
      </c>
      <c r="DG44" s="343">
        <f>IF(DG3&lt;=$D$45,(SUM($S43:DF44)-SUM($S45:DF45))*DF34/12,0)</f>
        <v>0</v>
      </c>
      <c r="DH44" s="343">
        <f>IF(DH3&lt;=$D$45,(SUM($S43:DG44)-SUM($S45:DG45))*DG34/12,0)</f>
        <v>0</v>
      </c>
      <c r="DI44" s="343">
        <f>IF(DI3&lt;=$D$45,(SUM($S43:DH44)-SUM($S45:DH45))*DH34/12,0)</f>
        <v>0</v>
      </c>
      <c r="DJ44" s="343">
        <f>IF(DJ3&lt;=$D$45,(SUM($S43:DI44)-SUM($S45:DI45))*DI34/12,0)</f>
        <v>0</v>
      </c>
      <c r="DK44" s="343">
        <f>IF(DK3&lt;=$D$45,(SUM($S43:DJ44)-SUM($S45:DJ45))*DJ34/12,0)</f>
        <v>0</v>
      </c>
    </row>
    <row r="45" spans="2:115" x14ac:dyDescent="0.2">
      <c r="B45" s="108" t="s">
        <v>1904</v>
      </c>
      <c r="C45" s="108" t="s">
        <v>758</v>
      </c>
      <c r="D45" s="161">
        <f>D40</f>
        <v>46813</v>
      </c>
      <c r="P45" s="109">
        <f t="shared" ca="1" si="171"/>
        <v>200583660.85651007</v>
      </c>
      <c r="Q45" s="109">
        <f t="shared" si="172"/>
        <v>0</v>
      </c>
      <c r="R45" s="109">
        <f t="shared" ca="1" si="173"/>
        <v>200583660.85651007</v>
      </c>
      <c r="S45" s="102">
        <f>SUMIFS(факт!$M$8:$M$1235,факт!$Q$8:$Q$1235,S$3,факт!$P$8:$P$1235,$B45)</f>
        <v>0</v>
      </c>
      <c r="T45" s="102">
        <f>SUMIFS(факт!$M$8:$M$1235,факт!$Q$8:$Q$1235,T$3,факт!$P$8:$P$1235,$B45)</f>
        <v>0</v>
      </c>
      <c r="U45" s="59">
        <f>IF(U3=$D$45,SUM($S43:U44)-SUM($S45:T45),0)</f>
        <v>0</v>
      </c>
      <c r="V45" s="59">
        <f>IF(V3=$D$45,SUM($S43:V44)-SUM($S45:U45),0)</f>
        <v>0</v>
      </c>
      <c r="W45" s="59">
        <f>IF(W3=$D$45,SUM($S43:W44)-SUM($S45:V45),0)</f>
        <v>0</v>
      </c>
      <c r="X45" s="59">
        <f>IF(X3=$D$45,SUM($S43:X44)-SUM($S45:W45),0)</f>
        <v>0</v>
      </c>
      <c r="Y45" s="59">
        <f>IF(Y3=$D$45,SUM($S43:Y44)-SUM($S45:X45),0)</f>
        <v>0</v>
      </c>
      <c r="Z45" s="59">
        <f>IF(Z3=$D$45,SUM($S43:Z44)-SUM($S45:Y45),0)</f>
        <v>0</v>
      </c>
      <c r="AA45" s="59">
        <f>IF(AA3=$D$45,SUM($S43:AA44)-SUM($S45:Z45),0)</f>
        <v>0</v>
      </c>
      <c r="AB45" s="59">
        <f>IF(AB3=$D$45,SUM($S43:AB44)-SUM($S45:AA45),0)</f>
        <v>0</v>
      </c>
      <c r="AC45" s="59">
        <f>IF(AC3=$D$45,SUM($S43:AC44)-SUM($S45:AB45),0)</f>
        <v>0</v>
      </c>
      <c r="AD45" s="59">
        <f>IF(AD3=$D$45,SUM($S43:AD44)-SUM($S45:AC45),0)</f>
        <v>0</v>
      </c>
      <c r="AE45" s="59">
        <f>IF(AE3=$D$45,SUM($S43:AE44)-SUM($S45:AD45),0)</f>
        <v>0</v>
      </c>
      <c r="AF45" s="59">
        <f>IF(AF3=$D$45,SUM($S43:AF44)-SUM($S45:AE45),0)</f>
        <v>0</v>
      </c>
      <c r="AG45" s="59">
        <f>IF(AG3=$D$45,SUM($S43:AG44)-SUM($S45:AF45),0)</f>
        <v>0</v>
      </c>
      <c r="AH45" s="59">
        <f>IF(AH3=$D$45,SUM($S43:AH44)-SUM($S45:AG45),0)</f>
        <v>0</v>
      </c>
      <c r="AI45" s="59">
        <f>IF(AI3=$D$45,SUM($S43:AI44)-SUM($S45:AH45),0)</f>
        <v>0</v>
      </c>
      <c r="AJ45" s="59">
        <f>IF(AJ3=$D$45,SUM($S43:AJ44)-SUM($S45:AI45),0)</f>
        <v>0</v>
      </c>
      <c r="AK45" s="59">
        <f ca="1">IF(AK3=$D$45,SUM($S43:AK44)-SUM($S45:AJ45),0)</f>
        <v>200583660.85651007</v>
      </c>
      <c r="AL45" s="59">
        <f>IF(AL3=$D$45,SUM($S43:AL44)-SUM($S45:AK45),0)</f>
        <v>0</v>
      </c>
      <c r="AM45" s="59">
        <f>IF(AM3=$D$45,SUM($S43:AM44)-SUM($S45:AL45),0)</f>
        <v>0</v>
      </c>
      <c r="AN45" s="59">
        <f>IF(AN3=$D$45,SUM($S43:AN44)-SUM($S45:AM45),0)</f>
        <v>0</v>
      </c>
      <c r="AO45" s="59">
        <f>IF(AO3=$D$45,SUM($S43:AO44)-SUM($S45:AN45),0)</f>
        <v>0</v>
      </c>
      <c r="AP45" s="59">
        <f>IF(AP3=$D$45,SUM($S43:AP44)-SUM($S45:AO45),0)</f>
        <v>0</v>
      </c>
      <c r="AQ45" s="59">
        <f>IF(AQ3=$D$45,SUM($S43:AQ44)-SUM($S45:AP45),0)</f>
        <v>0</v>
      </c>
      <c r="AR45" s="59">
        <f>IF(AR3=$D$45,SUM($S43:AR44)-SUM($S45:AQ45),0)</f>
        <v>0</v>
      </c>
      <c r="AS45" s="59">
        <f>IF(AS3=$D$45,SUM($S43:AS44)-SUM($S45:AR45),0)</f>
        <v>0</v>
      </c>
      <c r="AT45" s="59">
        <f>IF(AT3=$D$45,SUM($S43:AT44)-SUM($S45:AS45),0)</f>
        <v>0</v>
      </c>
      <c r="AU45" s="59">
        <f>IF(AU3=$D$45,SUM($S43:AU44)-SUM($S45:AT45),0)</f>
        <v>0</v>
      </c>
      <c r="AV45" s="59">
        <f>IF(AV3=$D$45,SUM($S43:AV44)-SUM($S45:AU45),0)</f>
        <v>0</v>
      </c>
      <c r="AW45" s="59">
        <f>IF(AW3=$D$45,SUM($S43:AW44)-SUM($S45:AV45),0)</f>
        <v>0</v>
      </c>
      <c r="AX45" s="59">
        <f>IF(AX3=$D$45,SUM($S43:AX44)-SUM($S45:AW45),0)</f>
        <v>0</v>
      </c>
      <c r="AY45" s="59">
        <f>IF(AY3=$D$45,SUM($S43:AY44)-SUM($S45:AX45),0)</f>
        <v>0</v>
      </c>
      <c r="AZ45" s="59">
        <f>IF(AZ3=$D$45,SUM($S43:AZ44)-SUM($S45:AY45),0)</f>
        <v>0</v>
      </c>
      <c r="BA45" s="59">
        <f>IF(BA3=$D$45,SUM($S43:BA44)-SUM($S45:AZ45),0)</f>
        <v>0</v>
      </c>
      <c r="BB45" s="59">
        <f>IF(BB3=$D$45,SUM($S43:BB44)-SUM($S45:BA45),0)</f>
        <v>0</v>
      </c>
      <c r="BC45" s="59">
        <f>IF(BC3=$D$45,SUM($S43:BC44)-SUM($S45:BB45),0)</f>
        <v>0</v>
      </c>
      <c r="BD45" s="59">
        <f>IF(BD3=$D$45,SUM($S43:BD44)-SUM($S45:BC45),0)</f>
        <v>0</v>
      </c>
      <c r="BE45" s="59">
        <f>IF(BE3=$D$45,SUM($S43:BE44)-SUM($S45:BD45),0)</f>
        <v>0</v>
      </c>
      <c r="BF45" s="59">
        <f>IF(BF3=$D$45,SUM($S43:BF44)-SUM($S45:BE45),0)</f>
        <v>0</v>
      </c>
      <c r="BG45" s="59">
        <f>IF(BG3=$D$45,SUM($S43:BG44)-SUM($S45:BF45),0)</f>
        <v>0</v>
      </c>
      <c r="BH45" s="59">
        <f>IF(BH3=$D$45,SUM($S43:BH44)-SUM($S45:BG45),0)</f>
        <v>0</v>
      </c>
      <c r="BI45" s="59">
        <f>IF(BI3=$D$45,SUM($S43:BI44)-SUM($S45:BH45),0)</f>
        <v>0</v>
      </c>
      <c r="BJ45" s="59">
        <f>IF(BJ3=$D$45,SUM($S43:BJ44)-SUM($S45:BI45),0)</f>
        <v>0</v>
      </c>
      <c r="BK45" s="59">
        <f>IF(BK3=$D$45,SUM($S43:BK44)-SUM($S45:BJ45),0)</f>
        <v>0</v>
      </c>
      <c r="BL45" s="59">
        <f>IF(BL3=$D$45,SUM($S43:BL44)-SUM($S45:BK45),0)</f>
        <v>0</v>
      </c>
      <c r="BM45" s="59">
        <f>IF(BM3=$D$45,SUM($S43:BM44)-SUM($S45:BL45),0)</f>
        <v>0</v>
      </c>
      <c r="BN45" s="59">
        <f>IF(BN3=$D$45,SUM($S43:BN44)-SUM($S45:BM45),0)</f>
        <v>0</v>
      </c>
      <c r="BO45" s="59">
        <f>IF(BO3=$D$45,SUM($S43:BO44)-SUM($S45:BN45),0)</f>
        <v>0</v>
      </c>
      <c r="BP45" s="59">
        <f>IF(BP3=$D$45,SUM($S43:BP44)-SUM($S45:BO45),0)</f>
        <v>0</v>
      </c>
      <c r="BQ45" s="59">
        <f>IF(BQ3=$D$45,SUM($S43:BQ44)-SUM($S45:BP45),0)</f>
        <v>0</v>
      </c>
      <c r="BR45" s="59">
        <f>IF(BR3=$D$45,SUM($S43:BR44)-SUM($S45:BQ45),0)</f>
        <v>0</v>
      </c>
      <c r="BS45" s="59">
        <f>IF(BS3=$D$45,SUM($S43:BS44)-SUM($S45:BR45),0)</f>
        <v>0</v>
      </c>
      <c r="BT45" s="59">
        <f>IF(BT3=$D$45,SUM($S43:BT44)-SUM($S45:BS45),0)</f>
        <v>0</v>
      </c>
      <c r="BU45" s="59">
        <f>IF(BU3=$D$45,SUM($S43:BU44)-SUM($S45:BT45),0)</f>
        <v>0</v>
      </c>
      <c r="BV45" s="59">
        <f>IF(BV3=$D$45,SUM($S43:BV44)-SUM($S45:BU45),0)</f>
        <v>0</v>
      </c>
      <c r="BW45" s="59">
        <f>IF(BW3=$D$45,SUM($S43:BW44)-SUM($S45:BV45),0)</f>
        <v>0</v>
      </c>
      <c r="BX45" s="59">
        <f>IF(BX3=$D$45,SUM($S43:BX44)-SUM($S45:BW45),0)</f>
        <v>0</v>
      </c>
      <c r="BY45" s="59">
        <f>IF(BY3=$D$45,SUM($S43:BY44)-SUM($S45:BX45),0)</f>
        <v>0</v>
      </c>
      <c r="BZ45" s="59">
        <f>IF(BZ3=$D$45,SUM($S43:BZ44)-SUM($S45:BY45),0)</f>
        <v>0</v>
      </c>
      <c r="CA45" s="59">
        <f>IF(CA3=$D$45,SUM($S43:CA44)-SUM($S45:BZ45),0)</f>
        <v>0</v>
      </c>
      <c r="CB45" s="59">
        <f>IF(CB3=$D$45,SUM($S43:CB44)-SUM($S45:CA45),0)</f>
        <v>0</v>
      </c>
      <c r="CC45" s="59">
        <f>IF(CC3=$D$45,SUM($S43:CC44)-SUM($S45:CB45),0)</f>
        <v>0</v>
      </c>
      <c r="CD45" s="59">
        <f>IF(CD3=$D$45,SUM($S43:CD44)-SUM($S45:CC45),0)</f>
        <v>0</v>
      </c>
      <c r="CE45" s="59">
        <f>IF(CE3=$D$45,SUM($S43:CE44)-SUM($S45:CD45),0)</f>
        <v>0</v>
      </c>
      <c r="CF45" s="59">
        <f>IF(CF3=$D$45,SUM($S43:CF44)-SUM($S45:CE45),0)</f>
        <v>0</v>
      </c>
      <c r="CG45" s="59">
        <f>IF(CG3=$D$45,SUM($S43:CG44)-SUM($S45:CF45),0)</f>
        <v>0</v>
      </c>
      <c r="CH45" s="59">
        <f>IF(CH3=$D$45,SUM($S43:CH44)-SUM($S45:CG45),0)</f>
        <v>0</v>
      </c>
      <c r="CI45" s="59">
        <f>IF(CI3=$D$45,SUM($S43:CI44)-SUM($S45:CH45),0)</f>
        <v>0</v>
      </c>
      <c r="CJ45" s="59">
        <f>IF(CJ3=$D$45,SUM($S43:CJ44)-SUM($S45:CI45),0)</f>
        <v>0</v>
      </c>
      <c r="CK45" s="59">
        <f>IF(CK3=$D$45,SUM($S43:CK44)-SUM($S45:CJ45),0)</f>
        <v>0</v>
      </c>
      <c r="CL45" s="59">
        <f>IF(CL3=$D$45,SUM($S43:CL44)-SUM($S45:CK45),0)</f>
        <v>0</v>
      </c>
      <c r="CM45" s="59">
        <f>IF(CM3=$D$45,SUM($S43:CM44)-SUM($S45:CL45),0)</f>
        <v>0</v>
      </c>
      <c r="CN45" s="59">
        <f>IF(CN3=$D$45,SUM($S43:CN44)-SUM($S45:CM45),0)</f>
        <v>0</v>
      </c>
      <c r="CO45" s="59">
        <f>IF(CO3=$D$45,SUM($S43:CO44)-SUM($S45:CN45),0)</f>
        <v>0</v>
      </c>
      <c r="CP45" s="59">
        <f>IF(CP3=$D$45,SUM($S43:CP44)-SUM($S45:CO45),0)</f>
        <v>0</v>
      </c>
      <c r="CQ45" s="59">
        <f>IF(CQ3=$D$45,SUM($S43:CQ44)-SUM($S45:CP45),0)</f>
        <v>0</v>
      </c>
      <c r="CR45" s="59">
        <f>IF(CR3=$D$45,SUM($S43:CR44)-SUM($S45:CQ45),0)</f>
        <v>0</v>
      </c>
      <c r="CS45" s="59">
        <f>IF(CS3=$D$45,SUM($S43:CS44)-SUM($S45:CR45),0)</f>
        <v>0</v>
      </c>
      <c r="CT45" s="59">
        <f>IF(CT3=$D$45,SUM($S43:CT44)-SUM($S45:CS45),0)</f>
        <v>0</v>
      </c>
      <c r="CU45" s="59">
        <f>IF(CU3=$D$45,SUM($S43:CU44)-SUM($S45:CT45),0)</f>
        <v>0</v>
      </c>
      <c r="CV45" s="59">
        <f>IF(CV3=$D$45,SUM($S43:CV44)-SUM($S45:CU45),0)</f>
        <v>0</v>
      </c>
      <c r="CW45" s="59">
        <f>IF(CW3=$D$45,SUM($S43:CW44)-SUM($S45:CV45),0)</f>
        <v>0</v>
      </c>
      <c r="CX45" s="59">
        <f>IF(CX3=$D$45,SUM($S43:CX44)-SUM($S45:CW45),0)</f>
        <v>0</v>
      </c>
      <c r="CY45" s="59">
        <f>IF(CY3=$D$45,SUM($S43:CY44)-SUM($S45:CX45),0)</f>
        <v>0</v>
      </c>
      <c r="CZ45" s="59">
        <f>IF(CZ3=$D$45,SUM($S43:CZ44)-SUM($S45:CY45),0)</f>
        <v>0</v>
      </c>
      <c r="DA45" s="59">
        <f>IF(DA3=$D$45,SUM($S43:DA44)-SUM($S45:CZ45),0)</f>
        <v>0</v>
      </c>
      <c r="DB45" s="59">
        <f>IF(DB3=$D$45,SUM($S43:DB44)-SUM($S45:DA45),0)</f>
        <v>0</v>
      </c>
      <c r="DC45" s="59">
        <f>IF(DC3=$D$45,SUM($S43:DC44)-SUM($S45:DB45),0)</f>
        <v>0</v>
      </c>
      <c r="DD45" s="59">
        <f>IF(DD3=$D$45,SUM($S43:DD44)-SUM($S45:DC45),0)</f>
        <v>0</v>
      </c>
      <c r="DE45" s="59">
        <f>IF(DE3=$D$45,SUM($S43:DE44)-SUM($S45:DD45),0)</f>
        <v>0</v>
      </c>
      <c r="DF45" s="59">
        <f>IF(DF3=$D$45,SUM($S43:DF44)-SUM($S45:DE45),0)</f>
        <v>0</v>
      </c>
      <c r="DG45" s="59">
        <f>IF(DG3=$D$45,SUM($S43:DG44)-SUM($S45:DF45),0)</f>
        <v>0</v>
      </c>
      <c r="DH45" s="59">
        <f>IF(DH3=$D$45,SUM($S43:DH44)-SUM($S45:DG45),0)</f>
        <v>0</v>
      </c>
      <c r="DI45" s="59">
        <f>IF(DI3=$D$45,SUM($S43:DI44)-SUM($S45:DH45),0)</f>
        <v>0</v>
      </c>
      <c r="DJ45" s="59">
        <f>IF(DJ3=$D$45,SUM($S43:DJ44)-SUM($S45:DI45),0)</f>
        <v>0</v>
      </c>
      <c r="DK45" s="59">
        <f>IF(DK3=$D$45,SUM($S43:DK44)-SUM($S45:DJ45),0)</f>
        <v>0</v>
      </c>
    </row>
    <row r="46" spans="2:115" x14ac:dyDescent="0.2"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</row>
    <row r="47" spans="2:115" x14ac:dyDescent="0.2"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>
        <f ca="1">MIN(BJ51,SUM($S60:BJ61))</f>
        <v>0</v>
      </c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</row>
    <row r="48" spans="2:115" x14ac:dyDescent="0.2">
      <c r="B48" s="104"/>
      <c r="C48" s="163" t="str">
        <f>CONCATENATE("ПФ - ",$D$5)</f>
        <v>ПФ - 1 очередь</v>
      </c>
      <c r="D48" s="104"/>
      <c r="E48" s="105"/>
      <c r="F48" s="104"/>
      <c r="G48" s="105"/>
      <c r="H48" s="104"/>
      <c r="I48" s="105"/>
      <c r="J48" s="104"/>
      <c r="K48" s="105"/>
      <c r="L48" s="105"/>
      <c r="M48" s="105"/>
      <c r="N48" s="105"/>
      <c r="O48" s="105"/>
      <c r="P48" s="106"/>
      <c r="Q48" s="106"/>
      <c r="R48" s="106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  <c r="CB48" s="107"/>
      <c r="CC48" s="107"/>
      <c r="CD48" s="107"/>
      <c r="CE48" s="107"/>
      <c r="CF48" s="107"/>
      <c r="CG48" s="107"/>
      <c r="CH48" s="107"/>
      <c r="CI48" s="107"/>
      <c r="CJ48" s="107"/>
      <c r="CK48" s="107"/>
      <c r="CL48" s="107"/>
      <c r="CM48" s="107"/>
      <c r="CN48" s="107"/>
      <c r="CO48" s="107"/>
      <c r="CP48" s="107"/>
      <c r="CQ48" s="107"/>
      <c r="CR48" s="107"/>
      <c r="CS48" s="107"/>
      <c r="CT48" s="107"/>
      <c r="CU48" s="107"/>
      <c r="CV48" s="107"/>
      <c r="CW48" s="107"/>
      <c r="CX48" s="107"/>
      <c r="CY48" s="107"/>
      <c r="CZ48" s="107"/>
      <c r="DA48" s="107"/>
      <c r="DB48" s="107"/>
      <c r="DC48" s="107"/>
      <c r="DD48" s="107"/>
      <c r="DE48" s="107"/>
      <c r="DF48" s="107"/>
      <c r="DG48" s="107"/>
      <c r="DH48" s="107"/>
      <c r="DI48" s="107"/>
      <c r="DJ48" s="107"/>
      <c r="DK48" s="107"/>
    </row>
    <row r="49" spans="2:119" ht="15" x14ac:dyDescent="0.25">
      <c r="C49" s="177" t="s">
        <v>1956</v>
      </c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84">
        <f>SUM(S49:EO49)</f>
        <v>21875892332.091164</v>
      </c>
      <c r="Q49" s="184">
        <f>SUMIF(S$2:EO$2,"факт",S49:EO49)</f>
        <v>0</v>
      </c>
      <c r="R49" s="184">
        <f>P49-Q49</f>
        <v>21875892332.091164</v>
      </c>
      <c r="S49" s="184">
        <f>SUM(cf_1!S9,cf_1!S16,cf_1!S17)</f>
        <v>0</v>
      </c>
      <c r="T49" s="184">
        <f>SUM(cf_1!T9,cf_1!T16,cf_1!T17)</f>
        <v>0</v>
      </c>
      <c r="U49" s="184">
        <f>SUM(cf_1!U9,cf_1!U16,cf_1!U17)</f>
        <v>0</v>
      </c>
      <c r="V49" s="184">
        <f>SUM(cf_1!V9,cf_1!V16,cf_1!V17)</f>
        <v>0</v>
      </c>
      <c r="W49" s="184">
        <f>SUM(cf_1!W9,cf_1!W16,cf_1!W17)</f>
        <v>0</v>
      </c>
      <c r="X49" s="184">
        <f>SUM(cf_1!X9,cf_1!X16,cf_1!X17)</f>
        <v>0</v>
      </c>
      <c r="Y49" s="184">
        <f>SUM(cf_1!Y9,cf_1!Y16,cf_1!Y17)</f>
        <v>0</v>
      </c>
      <c r="Z49" s="184">
        <f>SUM(cf_1!Z9,cf_1!Z16,cf_1!Z17)</f>
        <v>0</v>
      </c>
      <c r="AA49" s="184">
        <f>SUM(cf_1!AA9,cf_1!AA16,cf_1!AA17)</f>
        <v>0</v>
      </c>
      <c r="AB49" s="184">
        <f>SUM(cf_1!AB9,cf_1!AB16,cf_1!AB17)</f>
        <v>0</v>
      </c>
      <c r="AC49" s="184">
        <f>SUM(cf_1!AC9,cf_1!AC16,cf_1!AC17)</f>
        <v>0</v>
      </c>
      <c r="AD49" s="184">
        <f>SUM(cf_1!AD9,cf_1!AD16,cf_1!AD17)</f>
        <v>0</v>
      </c>
      <c r="AE49" s="184">
        <f>SUM(cf_1!AE9,cf_1!AE16,cf_1!AE17)</f>
        <v>0</v>
      </c>
      <c r="AF49" s="184">
        <f>SUM(cf_1!AF9,cf_1!AF16,cf_1!AF17)</f>
        <v>0</v>
      </c>
      <c r="AG49" s="184">
        <f>SUM(cf_1!AG9,cf_1!AG16,cf_1!AG17)</f>
        <v>0</v>
      </c>
      <c r="AH49" s="184">
        <f>SUM(cf_1!AH9,cf_1!AH16,cf_1!AH17)</f>
        <v>0</v>
      </c>
      <c r="AI49" s="184">
        <f>SUM(cf_1!AI9,cf_1!AI16,cf_1!AI17)</f>
        <v>0</v>
      </c>
      <c r="AJ49" s="184">
        <f>SUM(cf_1!AJ9,cf_1!AJ16,cf_1!AJ17)</f>
        <v>0</v>
      </c>
      <c r="AK49" s="184">
        <f>SUM(cf_1!AK9,cf_1!AK16,cf_1!AK17)</f>
        <v>541507858.17009664</v>
      </c>
      <c r="AL49" s="184">
        <f>SUM(cf_1!AL9,cf_1!AL16,cf_1!AL17)</f>
        <v>554061955.82439339</v>
      </c>
      <c r="AM49" s="184">
        <f>SUM(cf_1!AM9,cf_1!AM16,cf_1!AM17)</f>
        <v>482074942.65493762</v>
      </c>
      <c r="AN49" s="184">
        <f>SUM(cf_1!AN9,cf_1!AN16,cf_1!AN17)</f>
        <v>493105810.42099875</v>
      </c>
      <c r="AO49" s="184">
        <f>SUM(cf_1!AO9,cf_1!AO16,cf_1!AO17)</f>
        <v>504320613.25922185</v>
      </c>
      <c r="AP49" s="184">
        <f>SUM(cf_1!AP9,cf_1!AP16,cf_1!AP17)</f>
        <v>515722061.9808042</v>
      </c>
      <c r="AQ49" s="184">
        <f>SUM(cf_1!AQ9,cf_1!AQ16,cf_1!AQ17)</f>
        <v>619466185.10069203</v>
      </c>
      <c r="AR49" s="184">
        <f>SUM(cf_1!AR9,cf_1!AR16,cf_1!AR17)</f>
        <v>633328564.98028457</v>
      </c>
      <c r="AS49" s="184">
        <f>SUM(cf_1!AS9,cf_1!AS16,cf_1!AS17)</f>
        <v>647420361.944561</v>
      </c>
      <c r="AT49" s="184">
        <f>SUM(cf_1!AT9,cf_1!AT16,cf_1!AT17)</f>
        <v>661744944.56117737</v>
      </c>
      <c r="AU49" s="184">
        <f>SUM(cf_1!AU9,cf_1!AU16,cf_1!AU17)</f>
        <v>576258041.01743579</v>
      </c>
      <c r="AV49" s="184">
        <f>SUM(cf_1!AV9,cf_1!AV16,cf_1!AV17)</f>
        <v>690940032.84923434</v>
      </c>
      <c r="AW49" s="184">
        <f>SUM(cf_1!AW9,cf_1!AW16,cf_1!AW17)</f>
        <v>705983650.24651515</v>
      </c>
      <c r="AX49" s="184">
        <f>SUM(cf_1!AX9,cf_1!AX16,cf_1!AX17)</f>
        <v>721273997.07408357</v>
      </c>
      <c r="AY49" s="184">
        <f>SUM(cf_1!AY9,cf_1!AY16,cf_1!AY17)</f>
        <v>628350976.10679781</v>
      </c>
      <c r="AZ49" s="184">
        <f>SUM(cf_1!AZ9,cf_1!AZ16,cf_1!AZ17)</f>
        <v>641776449.41237092</v>
      </c>
      <c r="BA49" s="184">
        <f>SUM(cf_1!BA9,cf_1!BA16,cf_1!BA17)</f>
        <v>655420965.86212397</v>
      </c>
      <c r="BB49" s="184">
        <f>SUM(cf_1!BB9,cf_1!BB16,cf_1!BB17)</f>
        <v>669287718.75389135</v>
      </c>
      <c r="BC49" s="184">
        <f>SUM(cf_1!BC9,cf_1!BC16,cf_1!BC17)</f>
        <v>800812133.70852077</v>
      </c>
      <c r="BD49" s="184">
        <f>SUM(cf_1!BD9,cf_1!BD16,cf_1!BD17)</f>
        <v>950248549.25618792</v>
      </c>
      <c r="BE49" s="184">
        <f>SUM(cf_1!BE9,cf_1!BE16,cf_1!BE17)</f>
        <v>968666915.76724088</v>
      </c>
      <c r="BF49" s="184">
        <f>SUM(cf_1!BF9,cf_1!BF16,cf_1!BF17)</f>
        <v>987377699.29283798</v>
      </c>
      <c r="BG49" s="184">
        <f>SUM(cf_1!BG9,cf_1!BG16,cf_1!BG17)</f>
        <v>858311978.33032632</v>
      </c>
      <c r="BH49" s="184">
        <f>SUM(cf_1!BH9,cf_1!BH16,cf_1!BH17)</f>
        <v>1025693386.7788892</v>
      </c>
      <c r="BI49" s="184">
        <f>SUM(cf_1!BI9,cf_1!BI16,cf_1!BI17)</f>
        <v>2235229487.7979436</v>
      </c>
      <c r="BJ49" s="184">
        <f>SUM(cf_1!BJ9,cf_1!BJ16,cf_1!BJ17)</f>
        <v>571926018.52126944</v>
      </c>
      <c r="BK49" s="184">
        <f>SUM(cf_1!BK9,cf_1!BK16,cf_1!BK17)</f>
        <v>487336061.01683092</v>
      </c>
      <c r="BL49" s="184">
        <f>SUM(cf_1!BL9,cf_1!BL16,cf_1!BL17)</f>
        <v>488537963.21307021</v>
      </c>
      <c r="BM49" s="184">
        <f>SUM(cf_1!BM9,cf_1!BM16,cf_1!BM17)</f>
        <v>489742829.62436545</v>
      </c>
      <c r="BN49" s="184">
        <f>SUM(cf_1!BN9,cf_1!BN16,cf_1!BN17)</f>
        <v>490950667.56127048</v>
      </c>
      <c r="BO49" s="184">
        <f>SUM(cf_1!BO9,cf_1!BO16,cf_1!BO17)</f>
        <v>579013511.00278735</v>
      </c>
      <c r="BP49" s="184">
        <f>SUM(cf_1!BP9,cf_1!BP16,cf_1!BP17)</f>
        <v>0</v>
      </c>
      <c r="BQ49" s="184">
        <f>SUM(cf_1!BQ9,cf_1!BQ16,cf_1!BQ17)</f>
        <v>0</v>
      </c>
      <c r="BR49" s="184">
        <f>SUM(cf_1!BR9,cf_1!BR16,cf_1!BR17)</f>
        <v>0</v>
      </c>
      <c r="BS49" s="184">
        <f>SUM(cf_1!BS9,cf_1!BS16,cf_1!BS17)</f>
        <v>0</v>
      </c>
      <c r="BT49" s="184">
        <f>SUM(cf_1!BT9,cf_1!BT16,cf_1!BT17)</f>
        <v>0</v>
      </c>
      <c r="BU49" s="184">
        <f>SUM(cf_1!BU9,cf_1!BU16,cf_1!BU17)</f>
        <v>0</v>
      </c>
      <c r="BV49" s="184">
        <f>SUM(cf_1!BV9,cf_1!BV16,cf_1!BV17)</f>
        <v>0</v>
      </c>
      <c r="BW49" s="184">
        <f>SUM(cf_1!BW9,cf_1!BW16,cf_1!BW17)</f>
        <v>0</v>
      </c>
      <c r="BX49" s="184">
        <f>SUM(cf_1!BX9,cf_1!BX16,cf_1!BX17)</f>
        <v>0</v>
      </c>
      <c r="BY49" s="184">
        <f>SUM(cf_1!BY9,cf_1!BY16,cf_1!BY17)</f>
        <v>0</v>
      </c>
      <c r="BZ49" s="184">
        <f>SUM(cf_1!BZ9,cf_1!BZ16,cf_1!BZ17)</f>
        <v>0</v>
      </c>
      <c r="CA49" s="184">
        <f>SUM(cf_1!CA9,cf_1!CA16,cf_1!CA17)</f>
        <v>0</v>
      </c>
      <c r="CB49" s="184">
        <f>SUM(cf_1!CB9,cf_1!CB16,cf_1!CB17)</f>
        <v>0</v>
      </c>
      <c r="CC49" s="184">
        <f>SUM(cf_1!CC9,cf_1!CC16,cf_1!CC17)</f>
        <v>0</v>
      </c>
      <c r="CD49" s="184">
        <f>SUM(cf_1!CD9,cf_1!CD16,cf_1!CD17)</f>
        <v>0</v>
      </c>
      <c r="CE49" s="184">
        <f>SUM(cf_1!CE9,cf_1!CE16,cf_1!CE17)</f>
        <v>0</v>
      </c>
      <c r="CF49" s="184">
        <f>SUM(cf_1!CF9,cf_1!CF16,cf_1!CF17)</f>
        <v>0</v>
      </c>
      <c r="CG49" s="184">
        <f>SUM(cf_1!CG9,cf_1!CG16,cf_1!CG17)</f>
        <v>0</v>
      </c>
      <c r="CH49" s="184">
        <f>SUM(cf_1!CH9,cf_1!CH16,cf_1!CH17)</f>
        <v>0</v>
      </c>
      <c r="CI49" s="184">
        <f>SUM(cf_1!CI9,cf_1!CI16,cf_1!CI17)</f>
        <v>0</v>
      </c>
      <c r="CJ49" s="184">
        <f>SUM(cf_1!CJ9,cf_1!CJ16,cf_1!CJ17)</f>
        <v>0</v>
      </c>
      <c r="CK49" s="184">
        <f>SUM(cf_1!CK9,cf_1!CK16,cf_1!CK17)</f>
        <v>0</v>
      </c>
      <c r="CL49" s="184">
        <f>SUM(cf_1!CL9,cf_1!CL16,cf_1!CL17)</f>
        <v>0</v>
      </c>
      <c r="CM49" s="184">
        <f>SUM(cf_1!CM9,cf_1!CM16,cf_1!CM17)</f>
        <v>0</v>
      </c>
      <c r="CN49" s="184">
        <f>SUM(cf_1!CN9,cf_1!CN16,cf_1!CN17)</f>
        <v>0</v>
      </c>
      <c r="CO49" s="184">
        <f>SUM(cf_1!CO9,cf_1!CO16,cf_1!CO17)</f>
        <v>0</v>
      </c>
      <c r="CP49" s="184">
        <f>SUM(cf_1!CP9,cf_1!CP16,cf_1!CP17)</f>
        <v>0</v>
      </c>
      <c r="CQ49" s="184">
        <f>SUM(cf_1!CQ9,cf_1!CQ16,cf_1!CQ17)</f>
        <v>0</v>
      </c>
      <c r="CR49" s="184">
        <f>SUM(cf_1!CR9,cf_1!CR16,cf_1!CR17)</f>
        <v>0</v>
      </c>
      <c r="CS49" s="184">
        <f>SUM(cf_1!CS9,cf_1!CS16,cf_1!CS17)</f>
        <v>0</v>
      </c>
      <c r="CT49" s="184">
        <f>SUM(cf_1!CT9,cf_1!CT16,cf_1!CT17)</f>
        <v>0</v>
      </c>
      <c r="CU49" s="184">
        <f>SUM(cf_1!CU9,cf_1!CU16,cf_1!CU17)</f>
        <v>0</v>
      </c>
      <c r="CV49" s="184">
        <f>SUM(cf_1!CV9,cf_1!CV16,cf_1!CV17)</f>
        <v>0</v>
      </c>
      <c r="CW49" s="184">
        <f>SUM(cf_1!CW9,cf_1!CW16,cf_1!CW17)</f>
        <v>0</v>
      </c>
      <c r="CX49" s="184">
        <f>SUM(cf_1!CX9,cf_1!CX16,cf_1!CX17)</f>
        <v>0</v>
      </c>
      <c r="CY49" s="184">
        <f>SUM(cf_1!CY9,cf_1!CY16,cf_1!CY17)</f>
        <v>0</v>
      </c>
      <c r="CZ49" s="184">
        <f>SUM(cf_1!CZ9,cf_1!CZ16,cf_1!CZ17)</f>
        <v>0</v>
      </c>
      <c r="DA49" s="184">
        <f>SUM(cf_1!DA9,cf_1!DA16,cf_1!DA17)</f>
        <v>0</v>
      </c>
      <c r="DB49" s="184">
        <f>SUM(cf_1!DB9,cf_1!DB16,cf_1!DB17)</f>
        <v>0</v>
      </c>
      <c r="DC49" s="184">
        <f>SUM(cf_1!DC9,cf_1!DC16,cf_1!DC17)</f>
        <v>0</v>
      </c>
      <c r="DD49" s="184">
        <f>SUM(cf_1!DD9,cf_1!DD16,cf_1!DD17)</f>
        <v>0</v>
      </c>
      <c r="DE49" s="184">
        <f>SUM(cf_1!DE9,cf_1!DE16,cf_1!DE17)</f>
        <v>0</v>
      </c>
      <c r="DF49" s="184">
        <f>SUM(cf_1!DF9,cf_1!DF16,cf_1!DF17)</f>
        <v>0</v>
      </c>
      <c r="DG49" s="184">
        <f>SUM(cf_1!DG9,cf_1!DG16,cf_1!DG17)</f>
        <v>0</v>
      </c>
      <c r="DH49" s="184">
        <f>SUM(cf_1!DH9,cf_1!DH16,cf_1!DH17)</f>
        <v>0</v>
      </c>
      <c r="DI49" s="184">
        <f>SUM(cf_1!DI9,cf_1!DI16,cf_1!DI17)</f>
        <v>0</v>
      </c>
      <c r="DJ49" s="184">
        <f>SUM(cf_1!DJ9,cf_1!DJ16,cf_1!DJ17)</f>
        <v>0</v>
      </c>
      <c r="DK49" s="184">
        <f>SUM(cf_1!DK9,cf_1!DK16,cf_1!DK17)</f>
        <v>0</v>
      </c>
      <c r="DL49">
        <f>SUM(cf_1!DL9,cf_1!DL16,cf_1!DL17)</f>
        <v>0</v>
      </c>
      <c r="DM49">
        <f>SUM(cf_1!DM9,cf_1!DM16,cf_1!DM17)</f>
        <v>0</v>
      </c>
      <c r="DN49">
        <f>SUM(cf_1!DN9,cf_1!DN16,cf_1!DN17)</f>
        <v>0</v>
      </c>
      <c r="DO49">
        <f>SUM(cf_1!DO9,cf_1!DO16,cf_1!DO17)</f>
        <v>0</v>
      </c>
    </row>
    <row r="50" spans="2:119" ht="15" x14ac:dyDescent="0.25">
      <c r="C50" s="177" t="s">
        <v>1957</v>
      </c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84">
        <f ca="1">SUM(S50:EO50)</f>
        <v>15426265795.088005</v>
      </c>
      <c r="Q50" s="184">
        <f>SUMIF(S$2:EO$2,"факт",S50:EO50)</f>
        <v>0</v>
      </c>
      <c r="R50" s="184">
        <f ca="1">P50-Q50</f>
        <v>15426265795.088005</v>
      </c>
      <c r="S50" s="343">
        <f>cf_1!S183+S$45*$E60*$D$42</f>
        <v>0</v>
      </c>
      <c r="T50" s="343">
        <f>cf_1!T183+T$45*$E60*$D$42</f>
        <v>0</v>
      </c>
      <c r="U50" s="343">
        <f>cf_1!U183+U$45*$E60*$D$42</f>
        <v>845250</v>
      </c>
      <c r="V50" s="343">
        <f>cf_1!V183+V$45*$E60*$D$42</f>
        <v>700845250</v>
      </c>
      <c r="W50" s="343">
        <f>cf_1!W183+W$45*$E60*$D$42</f>
        <v>845250</v>
      </c>
      <c r="X50" s="343">
        <f>cf_1!X183+X$45*$E60*$D$42</f>
        <v>845250</v>
      </c>
      <c r="Y50" s="343">
        <f>cf_1!Y183+Y$45*$E60*$D$42</f>
        <v>845250</v>
      </c>
      <c r="Z50" s="343">
        <f>cf_1!Z183+Z$45*$E60*$D$42</f>
        <v>845250</v>
      </c>
      <c r="AA50" s="343">
        <f>cf_1!AA183+AA$45*$E60*$D$42</f>
        <v>845250</v>
      </c>
      <c r="AB50" s="343">
        <f>cf_1!AB183+AB$45*$E60*$D$42</f>
        <v>845250</v>
      </c>
      <c r="AC50" s="343">
        <f>cf_1!AC183+AC$45*$E60*$D$42</f>
        <v>845250</v>
      </c>
      <c r="AD50" s="343">
        <f>cf_1!AD183+AD$45*$E60*$D$42</f>
        <v>845250</v>
      </c>
      <c r="AE50" s="343">
        <f>cf_1!AE183+AE$45*$E60*$D$42</f>
        <v>56202234.375</v>
      </c>
      <c r="AF50" s="343">
        <f>cf_1!AF183+AF$45*$E60*$D$42</f>
        <v>30838670.625</v>
      </c>
      <c r="AG50" s="343">
        <f>cf_1!AG183+AG$45*$E60*$D$42</f>
        <v>30838670.625</v>
      </c>
      <c r="AH50" s="343">
        <f>cf_1!AH183+AH$45*$E60*$D$42</f>
        <v>131274821.64663461</v>
      </c>
      <c r="AI50" s="343">
        <f>cf_1!AI183+AI$45*$E60*$D$42</f>
        <v>45521820.396634616</v>
      </c>
      <c r="AJ50" s="343">
        <f>cf_1!AJ183+AJ$45*$E60*$D$42</f>
        <v>45521820.396634616</v>
      </c>
      <c r="AK50" s="343">
        <f ca="1">cf_1!AK183+AK$45*$E60*$D$42</f>
        <v>1323801043.5822947</v>
      </c>
      <c r="AL50" s="343">
        <f ca="1">cf_1!AL183+AL$45*$E60*$D$42</f>
        <v>1413073394.6657221</v>
      </c>
      <c r="AM50" s="343">
        <f ca="1">cf_1!AM183+AM$45*$E60*$D$42</f>
        <v>418587450.91572237</v>
      </c>
      <c r="AN50" s="343">
        <f ca="1">cf_1!AN183+AN$45*$E60*$D$42</f>
        <v>418587451.64981997</v>
      </c>
      <c r="AO50" s="343">
        <f ca="1">cf_1!AO183+AO$45*$E60*$D$42</f>
        <v>418587451.64981997</v>
      </c>
      <c r="AP50" s="343">
        <f ca="1">cf_1!AP183+AP$45*$E60*$D$42</f>
        <v>418587452.13921845</v>
      </c>
      <c r="AQ50" s="343">
        <f ca="1">cf_1!AQ183+AQ$45*$E60*$D$42</f>
        <v>418587452.13921845</v>
      </c>
      <c r="AR50" s="343">
        <f ca="1">cf_1!AR183+AR$45*$E60*$D$42</f>
        <v>418587452.13921845</v>
      </c>
      <c r="AS50" s="343">
        <f ca="1">cf_1!AS183+AS$45*$E60*$D$42</f>
        <v>418587452.87331617</v>
      </c>
      <c r="AT50" s="343">
        <f ca="1">cf_1!AT183+AT$45*$E60*$D$42</f>
        <v>418587452.87331617</v>
      </c>
      <c r="AU50" s="343">
        <f ca="1">cf_1!AU183+AU$45*$E60*$D$42</f>
        <v>418587453.36271465</v>
      </c>
      <c r="AV50" s="343">
        <f ca="1">cf_1!AV183+AV$45*$E60*$D$42</f>
        <v>418587453.36271465</v>
      </c>
      <c r="AW50" s="343">
        <f ca="1">cf_1!AW183+AW$45*$E60*$D$42</f>
        <v>418587453.36271465</v>
      </c>
      <c r="AX50" s="343">
        <f ca="1">cf_1!AX183+AX$45*$E60*$D$42</f>
        <v>418587453.60741389</v>
      </c>
      <c r="AY50" s="343">
        <f ca="1">cf_1!AY183+AY$45*$E60*$D$42</f>
        <v>418587453.60741389</v>
      </c>
      <c r="AZ50" s="343">
        <f ca="1">cf_1!AZ183+AZ$45*$E60*$D$42</f>
        <v>418587453.60741389</v>
      </c>
      <c r="BA50" s="343">
        <f ca="1">cf_1!BA183+BA$45*$E60*$D$42</f>
        <v>418587453.60741389</v>
      </c>
      <c r="BB50" s="343">
        <f ca="1">cf_1!BB183+BB$45*$E60*$D$42</f>
        <v>418587453.60741389</v>
      </c>
      <c r="BC50" s="343">
        <f ca="1">cf_1!BC183+BC$45*$E60*$D$42</f>
        <v>418587453.60741389</v>
      </c>
      <c r="BD50" s="343">
        <f ca="1">cf_1!BD183+BD$45*$E60*$D$42</f>
        <v>418587453.60741389</v>
      </c>
      <c r="BE50" s="343">
        <f ca="1">cf_1!BE183+BE$45*$E60*$D$42</f>
        <v>418587453.60741389</v>
      </c>
      <c r="BF50" s="343">
        <f ca="1">cf_1!BF183+BF$45*$E60*$D$42</f>
        <v>472686324.70116389</v>
      </c>
      <c r="BG50" s="343">
        <f ca="1">cf_1!BG183+BG$45*$E60*$D$42</f>
        <v>472686324.70116377</v>
      </c>
      <c r="BH50" s="343">
        <f ca="1">cf_1!BH183+BH$45*$E60*$D$42</f>
        <v>1380200210.0857792</v>
      </c>
      <c r="BI50" s="343">
        <f ca="1">cf_1!BI183+BI$45*$E60*$D$42</f>
        <v>813121246.38338554</v>
      </c>
      <c r="BJ50" s="343">
        <f ca="1">cf_1!BJ183+BJ$45*$E60*$D$42</f>
        <v>95305549.124384224</v>
      </c>
      <c r="BK50" s="343">
        <f ca="1">cf_1!BK183+BK$45*$E60*$D$42</f>
        <v>88785962.993281901</v>
      </c>
      <c r="BL50" s="343">
        <f ca="1">cf_1!BL183+BL$45*$E60*$D$42</f>
        <v>89086438.542341769</v>
      </c>
      <c r="BM50" s="343">
        <f ca="1">cf_1!BM183+BM$45*$E60*$D$42</f>
        <v>89387655.145165265</v>
      </c>
      <c r="BN50" s="343">
        <f ca="1">cf_1!BN183+BN$45*$E60*$D$42</f>
        <v>89689614.62939173</v>
      </c>
      <c r="BO50" s="343">
        <f ca="1">cf_1!BO183+BO$45*$E60*$D$42</f>
        <v>96631172.244763911</v>
      </c>
      <c r="BP50" s="343">
        <f ca="1">cf_1!BP183+BP$45*$E60*$D$42</f>
        <v>-26.772974999999864</v>
      </c>
      <c r="BQ50" s="343">
        <f ca="1">cf_1!BQ183+BQ$45*$E60*$D$42</f>
        <v>-26.772974999999864</v>
      </c>
      <c r="BR50" s="343">
        <f ca="1">cf_1!BR183+BR$45*$E60*$D$42</f>
        <v>-26.772974999999864</v>
      </c>
      <c r="BS50" s="343">
        <f ca="1">cf_1!BS183+BS$45*$E60*$D$42</f>
        <v>-26.772974999999864</v>
      </c>
      <c r="BT50" s="343">
        <f ca="1">cf_1!BT183+BT$45*$E60*$D$42</f>
        <v>-26.772974999999864</v>
      </c>
      <c r="BU50" s="343">
        <f ca="1">cf_1!BU183+BU$45*$E60*$D$42</f>
        <v>-26.772974999999864</v>
      </c>
      <c r="BV50" s="343">
        <f ca="1">cf_1!BV183+BV$45*$E60*$D$42</f>
        <v>-26.772974999999864</v>
      </c>
      <c r="BW50" s="343">
        <f ca="1">cf_1!BW183+BW$45*$E60*$D$42</f>
        <v>-26.772974999999864</v>
      </c>
      <c r="BX50" s="343">
        <f ca="1">cf_1!BX183+BX$45*$E60*$D$42</f>
        <v>-26.772974999999864</v>
      </c>
      <c r="BY50" s="343">
        <f ca="1">cf_1!BY183+BY$45*$E60*$D$42</f>
        <v>-26.772974999999864</v>
      </c>
      <c r="BZ50" s="343">
        <f ca="1">cf_1!BZ183+BZ$45*$E60*$D$42</f>
        <v>-26.772974999999864</v>
      </c>
      <c r="CA50" s="343">
        <f ca="1">cf_1!CA183+CA$45*$E60*$D$42</f>
        <v>-26.772974999999864</v>
      </c>
      <c r="CB50" s="343">
        <f ca="1">cf_1!CB183+CB$45*$E60*$D$42</f>
        <v>-26.772974999999864</v>
      </c>
      <c r="CC50" s="343">
        <f ca="1">cf_1!CC183+CC$45*$E60*$D$42</f>
        <v>-26.772974999999864</v>
      </c>
      <c r="CD50" s="343">
        <f ca="1">cf_1!CD183+CD$45*$E60*$D$42</f>
        <v>-26.772974999999864</v>
      </c>
      <c r="CE50" s="343">
        <f ca="1">cf_1!CE183+CE$45*$E60*$D$42</f>
        <v>-26.772974999999864</v>
      </c>
      <c r="CF50" s="343">
        <f ca="1">cf_1!CF183+CF$45*$E60*$D$42</f>
        <v>-26.772974999999864</v>
      </c>
      <c r="CG50" s="343">
        <f ca="1">cf_1!CG183+CG$45*$E60*$D$42</f>
        <v>-26.772974999999864</v>
      </c>
      <c r="CH50" s="343">
        <f ca="1">cf_1!CH183+CH$45*$E60*$D$42</f>
        <v>-26.772974999999864</v>
      </c>
      <c r="CI50" s="343">
        <f ca="1">cf_1!CI183+CI$45*$E60*$D$42</f>
        <v>-26.772974999999864</v>
      </c>
      <c r="CJ50" s="343">
        <f ca="1">cf_1!CJ183+CJ$45*$E60*$D$42</f>
        <v>-26.772974999999864</v>
      </c>
      <c r="CK50" s="343">
        <f ca="1">cf_1!CK183+CK$45*$E60*$D$42</f>
        <v>-26.772974999999864</v>
      </c>
      <c r="CL50" s="343">
        <f ca="1">cf_1!CL183+CL$45*$E60*$D$42</f>
        <v>-26.772974999999864</v>
      </c>
      <c r="CM50" s="343">
        <f ca="1">cf_1!CM183+CM$45*$E60*$D$42</f>
        <v>-26.772974999999864</v>
      </c>
      <c r="CN50" s="343">
        <f ca="1">cf_1!CN183+CN$45*$E60*$D$42</f>
        <v>-26.772974999999864</v>
      </c>
      <c r="CO50" s="343">
        <f ca="1">cf_1!CO183+CO$45*$E60*$D$42</f>
        <v>-26.772974999999864</v>
      </c>
      <c r="CP50" s="343">
        <f ca="1">cf_1!CP183+CP$45*$E60*$D$42</f>
        <v>-26.772974999999864</v>
      </c>
      <c r="CQ50" s="343">
        <f ca="1">cf_1!CQ183+CQ$45*$E60*$D$42</f>
        <v>-26.772974999999864</v>
      </c>
      <c r="CR50" s="343">
        <f ca="1">cf_1!CR183+CR$45*$E60*$D$42</f>
        <v>-26.772974999999864</v>
      </c>
      <c r="CS50" s="343">
        <f ca="1">cf_1!CS183+CS$45*$E60*$D$42</f>
        <v>-26.772974999999864</v>
      </c>
      <c r="CT50" s="343">
        <f ca="1">cf_1!CT183+CT$45*$E60*$D$42</f>
        <v>-26.772974999999864</v>
      </c>
      <c r="CU50" s="343">
        <f ca="1">cf_1!CU183+CU$45*$E60*$D$42</f>
        <v>-26.772974999999864</v>
      </c>
      <c r="CV50" s="343">
        <f ca="1">cf_1!CV183+CV$45*$E60*$D$42</f>
        <v>-26.772974999999864</v>
      </c>
      <c r="CW50" s="343">
        <f ca="1">cf_1!CW183+CW$45*$E60*$D$42</f>
        <v>-26.772974999999864</v>
      </c>
      <c r="CX50" s="343">
        <f ca="1">cf_1!CX183+CX$45*$E60*$D$42</f>
        <v>-26.772974999999864</v>
      </c>
      <c r="CY50" s="343">
        <f ca="1">cf_1!CY183+CY$45*$E60*$D$42</f>
        <v>-26.772974999999864</v>
      </c>
      <c r="CZ50" s="343">
        <f ca="1">cf_1!CZ183+CZ$45*$E60*$D$42</f>
        <v>-26.772974999999864</v>
      </c>
      <c r="DA50" s="343">
        <f ca="1">cf_1!DA183+DA$45*$E60*$D$42</f>
        <v>-26.772974999999864</v>
      </c>
      <c r="DB50" s="343">
        <f ca="1">cf_1!DB183+DB$45*$E60*$D$42</f>
        <v>-26.772974999999864</v>
      </c>
      <c r="DC50" s="343">
        <f ca="1">cf_1!DC183+DC$45*$E60*$D$42</f>
        <v>-26.772974999999864</v>
      </c>
      <c r="DD50" s="343">
        <f ca="1">cf_1!DD183+DD$45*$E60*$D$42</f>
        <v>-26.772974999999864</v>
      </c>
      <c r="DE50" s="343">
        <f ca="1">cf_1!DE183+DE$45*$E60*$D$42</f>
        <v>-26.772974999999864</v>
      </c>
      <c r="DF50" s="343">
        <f ca="1">cf_1!DF183+DF$45*$E60*$D$42</f>
        <v>-26.772974999999864</v>
      </c>
      <c r="DG50" s="343">
        <f ca="1">cf_1!DG183+DG$45*$E60*$D$42</f>
        <v>-26.772974999999864</v>
      </c>
      <c r="DH50" s="343">
        <f ca="1">cf_1!DH183+DH$45*$E60*$D$42</f>
        <v>-26.772974999999864</v>
      </c>
      <c r="DI50" s="343">
        <f ca="1">cf_1!DI183+DI$45*$E60*$D$42</f>
        <v>-26.772974999999864</v>
      </c>
      <c r="DJ50" s="343">
        <f ca="1">cf_1!DJ183+DJ$45*$E60*$D$42</f>
        <v>-26.772974999999864</v>
      </c>
      <c r="DK50" s="343">
        <f ca="1">cf_1!DK183+DK$45*$E60*$D$42</f>
        <v>-26.772974999999864</v>
      </c>
      <c r="DL50">
        <f ca="1">cf_1!DL183+DL$45*$E60*$D$42</f>
        <v>0</v>
      </c>
      <c r="DM50">
        <f ca="1">cf_1!DM183+DM$45*$E60*$D$42</f>
        <v>0</v>
      </c>
      <c r="DN50">
        <f ca="1">cf_1!DN183+DN$45*$E60*$D$42</f>
        <v>0</v>
      </c>
      <c r="DO50">
        <f ca="1">cf_1!DO183+DO$45*$E60*$D$42</f>
        <v>0</v>
      </c>
    </row>
    <row r="51" spans="2:119" ht="15" x14ac:dyDescent="0.25">
      <c r="C51" s="177" t="s">
        <v>1958</v>
      </c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84"/>
      <c r="Q51" s="184"/>
      <c r="R51" s="184"/>
      <c r="S51" s="184">
        <f>SUM($S49:S49)+SUM($S61:S61)</f>
        <v>0</v>
      </c>
      <c r="T51" s="184">
        <f>SUM($S49:T49)+SUM($S61:T61)</f>
        <v>0</v>
      </c>
      <c r="U51" s="184">
        <f>SUM($S49:U49)+SUM($S61:U61)</f>
        <v>0</v>
      </c>
      <c r="V51" s="184">
        <f>SUM($S49:V49)+SUM($S61:V61)</f>
        <v>0</v>
      </c>
      <c r="W51" s="184">
        <f>SUM($S49:W49)+SUM($S61:W61)</f>
        <v>0</v>
      </c>
      <c r="X51" s="184">
        <f>SUM($S49:X49)+SUM($S61:X61)</f>
        <v>0</v>
      </c>
      <c r="Y51" s="184">
        <f>SUM($S49:Y49)+SUM($S61:Y61)</f>
        <v>0</v>
      </c>
      <c r="Z51" s="184">
        <f>SUM($S49:Z49)+SUM($S61:Z61)</f>
        <v>0</v>
      </c>
      <c r="AA51" s="184">
        <f>SUM($S49:AA49)+SUM($S61:AA61)</f>
        <v>0</v>
      </c>
      <c r="AB51" s="184">
        <f>SUM($S49:AB49)+SUM($S61:AB61)</f>
        <v>0</v>
      </c>
      <c r="AC51" s="184">
        <f>SUM($S49:AC49)+SUM($S61:AC61)</f>
        <v>0</v>
      </c>
      <c r="AD51" s="184">
        <f>SUM($S49:AD49)+SUM($S61:AD61)</f>
        <v>0</v>
      </c>
      <c r="AE51" s="184">
        <f>SUM($S49:AE49)+SUM($S61:AE61)</f>
        <v>0</v>
      </c>
      <c r="AF51" s="184">
        <f>SUM($S49:AF49)+SUM($S61:AF61)</f>
        <v>0</v>
      </c>
      <c r="AG51" s="184">
        <f>SUM($S49:AG49)+SUM($S61:AG61)</f>
        <v>0</v>
      </c>
      <c r="AH51" s="184">
        <f>SUM($S49:AH49)+SUM($S61:AH61)</f>
        <v>0</v>
      </c>
      <c r="AI51" s="184">
        <f>SUM($S49:AI49)+SUM($S61:AI61)</f>
        <v>0</v>
      </c>
      <c r="AJ51" s="184">
        <f>SUM($S49:AJ49)+SUM($S61:AJ61)</f>
        <v>0</v>
      </c>
      <c r="AK51" s="184">
        <f>SUM($S49:AK49)+SUM($S61:AK61)</f>
        <v>541507858.17009664</v>
      </c>
      <c r="AL51" s="184">
        <f>SUM($S49:AL49)+SUM($S61:AL61)</f>
        <v>1095569813.9944901</v>
      </c>
      <c r="AM51" s="184">
        <f>SUM($S49:AM49)+SUM($S61:AM61)</f>
        <v>1577644756.6494279</v>
      </c>
      <c r="AN51" s="184">
        <f>SUM($S49:AN49)+SUM($S61:AN61)</f>
        <v>2070750567.0704267</v>
      </c>
      <c r="AO51" s="184">
        <f>SUM($S49:AO49)+SUM($S61:AO61)</f>
        <v>2575071180.3296485</v>
      </c>
      <c r="AP51" s="184">
        <f>SUM($S49:AP49)+SUM($S61:AP61)</f>
        <v>3090793242.3104525</v>
      </c>
      <c r="AQ51" s="184">
        <f>SUM($S49:AQ49)+SUM($S61:AQ61)</f>
        <v>3710259427.4111443</v>
      </c>
      <c r="AR51" s="184">
        <f>SUM($S49:AR49)+SUM($S61:AR61)</f>
        <v>4343587992.3914289</v>
      </c>
      <c r="AS51" s="184">
        <f>SUM($S49:AS49)+SUM($S61:AS61)</f>
        <v>4991008354.33599</v>
      </c>
      <c r="AT51" s="184">
        <f>SUM($S49:AT49)+SUM($S61:AT61)</f>
        <v>5652753298.8971672</v>
      </c>
      <c r="AU51" s="184">
        <f>SUM($S49:AU49)+SUM($S61:AU61)</f>
        <v>6229011339.9146032</v>
      </c>
      <c r="AV51" s="184">
        <f>SUM($S49:AV49)+SUM($S61:AV61)</f>
        <v>6919951372.7638378</v>
      </c>
      <c r="AW51" s="184">
        <f>SUM($S49:AW49)+SUM($S61:AW61)</f>
        <v>7625935023.0103531</v>
      </c>
      <c r="AX51" s="184">
        <f>SUM($S49:AX49)+SUM($S61:AX61)</f>
        <v>8347209020.0844364</v>
      </c>
      <c r="AY51" s="184">
        <f>SUM($S49:AY49)+SUM($S61:AY61)</f>
        <v>8975559996.1912346</v>
      </c>
      <c r="AZ51" s="184">
        <f>SUM($S49:AZ49)+SUM($S61:AZ61)</f>
        <v>9617336445.6036053</v>
      </c>
      <c r="BA51" s="184">
        <f>SUM($S49:BA49)+SUM($S61:BA61)</f>
        <v>10272757411.465729</v>
      </c>
      <c r="BB51" s="184">
        <f>SUM($S49:BB49)+SUM($S61:BB61)</f>
        <v>10942045130.21962</v>
      </c>
      <c r="BC51" s="184">
        <f>SUM($S49:BC49)+SUM($S61:BC61)</f>
        <v>11742857263.928141</v>
      </c>
      <c r="BD51" s="184">
        <f>SUM($S49:BD49)+SUM($S61:BD61)</f>
        <v>12693105813.184328</v>
      </c>
      <c r="BE51" s="184">
        <f>SUM($S49:BE49)+SUM($S61:BE61)</f>
        <v>13661772728.951569</v>
      </c>
      <c r="BF51" s="184">
        <f>SUM($S49:BF49)+SUM($S61:BF61)</f>
        <v>14649150428.244406</v>
      </c>
      <c r="BG51" s="184">
        <f>SUM($S49:BG49)+SUM($S61:BG61)</f>
        <v>15507462406.574732</v>
      </c>
      <c r="BH51" s="184">
        <f>SUM($S49:BH49)+SUM($S61:BH61)</f>
        <v>16533155793.353621</v>
      </c>
      <c r="BI51" s="184">
        <f ca="1">SUM($S49:BI49)+SUM($S61:BI61)</f>
        <v>4503542179.1669197</v>
      </c>
      <c r="BJ51" s="184">
        <f ca="1">SUM($S49:BJ49)+SUM($S61:BJ61)</f>
        <v>5075468197.6881905</v>
      </c>
      <c r="BK51" s="184">
        <f ca="1">SUM($S49:BK49)+SUM($S61:BK61)</f>
        <v>5562804258.7050209</v>
      </c>
      <c r="BL51" s="184">
        <f ca="1">SUM($S49:BL49)+SUM($S61:BL61)</f>
        <v>6051342221.9180908</v>
      </c>
      <c r="BM51" s="184">
        <f ca="1">SUM($S49:BM49)+SUM($S61:BM61)</f>
        <v>6541085051.5424576</v>
      </c>
      <c r="BN51" s="184">
        <f ca="1">SUM($S49:BN49)+SUM($S61:BN61)</f>
        <v>7032035719.1037292</v>
      </c>
      <c r="BO51" s="184">
        <f ca="1">SUM($S49:BO49)+SUM($S61:BO61)</f>
        <v>7611049230.1065178</v>
      </c>
      <c r="BP51" s="184">
        <f ca="1">SUM($S49:BP49)+SUM($S61:BP61)</f>
        <v>7611049230.1065178</v>
      </c>
      <c r="BQ51" s="184">
        <f ca="1">SUM($S49:BQ49)+SUM($S61:BQ61)</f>
        <v>7611049230.1065178</v>
      </c>
      <c r="BR51" s="184">
        <f ca="1">SUM($S49:BR49)+SUM($S61:BR61)</f>
        <v>7611049230.1065178</v>
      </c>
      <c r="BS51" s="184">
        <f ca="1">SUM($S49:BS49)+SUM($S61:BS61)</f>
        <v>7611049230.1065178</v>
      </c>
      <c r="BT51" s="184">
        <f ca="1">SUM($S49:BT49)+SUM($S61:BT61)</f>
        <v>7611049230.1065178</v>
      </c>
      <c r="BU51" s="184">
        <f ca="1">SUM($S49:BU49)+SUM($S61:BU61)</f>
        <v>7611049230.1065178</v>
      </c>
      <c r="BV51" s="184">
        <f ca="1">SUM($S49:BV49)+SUM($S61:BV61)</f>
        <v>7611049230.1065178</v>
      </c>
      <c r="BW51" s="184">
        <f ca="1">SUM($S49:BW49)+SUM($S61:BW61)</f>
        <v>7611049230.1065178</v>
      </c>
      <c r="BX51" s="184">
        <f ca="1">SUM($S49:BX49)+SUM($S61:BX61)</f>
        <v>7611049230.1065178</v>
      </c>
      <c r="BY51" s="184">
        <f ca="1">SUM($S49:BY49)+SUM($S61:BY61)</f>
        <v>7611049230.1065178</v>
      </c>
      <c r="BZ51" s="184">
        <f ca="1">SUM($S49:BZ49)+SUM($S61:BZ61)</f>
        <v>7611049230.1065178</v>
      </c>
      <c r="CA51" s="184">
        <f ca="1">SUM($S49:CA49)+SUM($S61:CA61)</f>
        <v>7611049230.1065178</v>
      </c>
      <c r="CB51" s="184">
        <f ca="1">SUM($S49:CB49)+SUM($S61:CB61)</f>
        <v>7611049230.1065178</v>
      </c>
      <c r="CC51" s="184">
        <f ca="1">SUM($S49:CC49)+SUM($S61:CC61)</f>
        <v>7611049230.1065178</v>
      </c>
      <c r="CD51" s="184">
        <f ca="1">SUM($S49:CD49)+SUM($S61:CD61)</f>
        <v>7611049230.1065178</v>
      </c>
      <c r="CE51" s="184">
        <f ca="1">SUM($S49:CE49)+SUM($S61:CE61)</f>
        <v>7611049230.1065178</v>
      </c>
      <c r="CF51" s="184">
        <f ca="1">SUM($S49:CF49)+SUM($S61:CF61)</f>
        <v>7611049230.1065178</v>
      </c>
      <c r="CG51" s="184">
        <f ca="1">SUM($S49:CG49)+SUM($S61:CG61)</f>
        <v>7611049230.1065178</v>
      </c>
      <c r="CH51" s="184">
        <f ca="1">SUM($S49:CH49)+SUM($S61:CH61)</f>
        <v>7611049230.1065178</v>
      </c>
      <c r="CI51" s="184">
        <f ca="1">SUM($S49:CI49)+SUM($S61:CI61)</f>
        <v>7611049230.1065178</v>
      </c>
      <c r="CJ51" s="184">
        <f ca="1">SUM($S49:CJ49)+SUM($S61:CJ61)</f>
        <v>7611049230.1065178</v>
      </c>
      <c r="CK51" s="184">
        <f ca="1">SUM($S49:CK49)+SUM($S61:CK61)</f>
        <v>7611049230.1065178</v>
      </c>
      <c r="CL51" s="184">
        <f ca="1">SUM($S49:CL49)+SUM($S61:CL61)</f>
        <v>7611049230.1065178</v>
      </c>
      <c r="CM51" s="184">
        <f ca="1">SUM($S49:CM49)+SUM($S61:CM61)</f>
        <v>7611049230.1065178</v>
      </c>
      <c r="CN51" s="184">
        <f ca="1">SUM($S49:CN49)+SUM($S61:CN61)</f>
        <v>7611049230.1065178</v>
      </c>
      <c r="CO51" s="184">
        <f ca="1">SUM($S49:CO49)+SUM($S61:CO61)</f>
        <v>7611049230.1065178</v>
      </c>
      <c r="CP51" s="184">
        <f ca="1">SUM($S49:CP49)+SUM($S61:CP61)</f>
        <v>7611049230.1065178</v>
      </c>
      <c r="CQ51" s="184">
        <f ca="1">SUM($S49:CQ49)+SUM($S61:CQ61)</f>
        <v>7611049230.1065178</v>
      </c>
      <c r="CR51" s="184">
        <f ca="1">SUM($S49:CR49)+SUM($S61:CR61)</f>
        <v>7611049230.1065178</v>
      </c>
      <c r="CS51" s="184">
        <f ca="1">SUM($S49:CS49)+SUM($S61:CS61)</f>
        <v>7611049230.1065178</v>
      </c>
      <c r="CT51" s="184">
        <f ca="1">SUM($S49:CT49)+SUM($S61:CT61)</f>
        <v>7611049230.1065178</v>
      </c>
      <c r="CU51" s="184">
        <f ca="1">SUM($S49:CU49)+SUM($S61:CU61)</f>
        <v>7611049230.1065178</v>
      </c>
      <c r="CV51" s="184">
        <f ca="1">SUM($S49:CV49)+SUM($S61:CV61)</f>
        <v>7611049230.1065178</v>
      </c>
      <c r="CW51" s="184">
        <f ca="1">SUM($S49:CW49)+SUM($S61:CW61)</f>
        <v>7611049230.1065178</v>
      </c>
      <c r="CX51" s="184">
        <f ca="1">SUM($S49:CX49)+SUM($S61:CX61)</f>
        <v>7611049230.1065178</v>
      </c>
      <c r="CY51" s="184">
        <f ca="1">SUM($S49:CY49)+SUM($S61:CY61)</f>
        <v>7611049230.1065178</v>
      </c>
      <c r="CZ51" s="184">
        <f ca="1">SUM($S49:CZ49)+SUM($S61:CZ61)</f>
        <v>7611049230.1065178</v>
      </c>
      <c r="DA51" s="184">
        <f ca="1">SUM($S49:DA49)+SUM($S61:DA61)</f>
        <v>7611049230.1065178</v>
      </c>
      <c r="DB51" s="184">
        <f ca="1">SUM($S49:DB49)+SUM($S61:DB61)</f>
        <v>7611049230.1065178</v>
      </c>
      <c r="DC51" s="184">
        <f ca="1">SUM($S49:DC49)+SUM($S61:DC61)</f>
        <v>7611049230.1065178</v>
      </c>
      <c r="DD51" s="184">
        <f ca="1">SUM($S49:DD49)+SUM($S61:DD61)</f>
        <v>7611049230.1065178</v>
      </c>
      <c r="DE51" s="184">
        <f ca="1">SUM($S49:DE49)+SUM($S61:DE61)</f>
        <v>7611049230.1065178</v>
      </c>
      <c r="DF51" s="184">
        <f ca="1">SUM($S49:DF49)+SUM($S61:DF61)</f>
        <v>7611049230.1065178</v>
      </c>
      <c r="DG51" s="184">
        <f ca="1">SUM($S49:DG49)+SUM($S61:DG61)</f>
        <v>7611049230.1065178</v>
      </c>
      <c r="DH51" s="184">
        <f ca="1">SUM($S49:DH49)+SUM($S61:DH61)</f>
        <v>7611049230.1065178</v>
      </c>
      <c r="DI51" s="184">
        <f ca="1">SUM($S49:DI49)+SUM($S61:DI61)</f>
        <v>7611049230.1065178</v>
      </c>
      <c r="DJ51" s="184">
        <f ca="1">SUM($S49:DJ49)+SUM($S61:DJ61)</f>
        <v>7611049230.1065178</v>
      </c>
      <c r="DK51" s="184">
        <f ca="1">SUM($S49:DK49)+SUM($S61:DK61)</f>
        <v>7611049230.1065178</v>
      </c>
      <c r="DL51">
        <f ca="1">SUM($S49:DL49)+SUM($S61:DL61)</f>
        <v>7611049230.1065178</v>
      </c>
      <c r="DM51">
        <f ca="1">SUM($S49:DM49)+SUM($S61:DM61)</f>
        <v>7611049230.1065178</v>
      </c>
      <c r="DN51">
        <f ca="1">SUM($S49:DN49)+SUM($S61:DN61)</f>
        <v>7611049230.1065178</v>
      </c>
      <c r="DO51">
        <f ca="1">SUM($S49:DO49)+SUM($S61:DO61)</f>
        <v>7611049230.1065178</v>
      </c>
    </row>
    <row r="52" spans="2:119" ht="15" x14ac:dyDescent="0.25">
      <c r="C52" s="177" t="s">
        <v>1959</v>
      </c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84"/>
      <c r="Q52" s="184"/>
      <c r="R52" s="184"/>
      <c r="S52" s="184">
        <f t="shared" ref="S52:BN52" si="180">S60+S61+R52</f>
        <v>0</v>
      </c>
      <c r="T52" s="184">
        <f t="shared" si="180"/>
        <v>0</v>
      </c>
      <c r="U52" s="184">
        <f t="shared" ref="U52" si="181">U60+U61+T52</f>
        <v>0</v>
      </c>
      <c r="V52" s="184">
        <f t="shared" ref="V52" si="182">V60+V61+U52</f>
        <v>0</v>
      </c>
      <c r="W52" s="184">
        <f t="shared" ref="W52" si="183">W60+W61+V52</f>
        <v>0</v>
      </c>
      <c r="X52" s="184">
        <f t="shared" ref="X52" si="184">X60+X61+W52</f>
        <v>0</v>
      </c>
      <c r="Y52" s="184">
        <f t="shared" ref="Y52" si="185">Y60+Y61+X52</f>
        <v>0</v>
      </c>
      <c r="Z52" s="184">
        <f t="shared" ref="Z52" si="186">Z60+Z61+Y52</f>
        <v>0</v>
      </c>
      <c r="AA52" s="184">
        <f t="shared" ref="AA52" si="187">AA60+AA61+Z52</f>
        <v>0</v>
      </c>
      <c r="AB52" s="184">
        <f t="shared" ref="AB52" si="188">AB60+AB61+AA52</f>
        <v>0</v>
      </c>
      <c r="AC52" s="184">
        <f t="shared" ref="AC52" si="189">AC60+AC61+AB52</f>
        <v>0</v>
      </c>
      <c r="AD52" s="184">
        <f t="shared" ref="AD52" si="190">AD60+AD61+AC52</f>
        <v>0</v>
      </c>
      <c r="AE52" s="184">
        <f t="shared" ref="AE52" si="191">AE60+AE61+AD52</f>
        <v>0</v>
      </c>
      <c r="AF52" s="184">
        <f t="shared" ref="AF52" si="192">AF60+AF61+AE52</f>
        <v>0</v>
      </c>
      <c r="AG52" s="184">
        <f t="shared" ref="AG52" si="193">AG60+AG61+AF52</f>
        <v>0</v>
      </c>
      <c r="AH52" s="184">
        <f t="shared" ref="AH52" si="194">AH60+AH61+AG52</f>
        <v>0</v>
      </c>
      <c r="AI52" s="184">
        <f t="shared" ref="AI52" si="195">AI60+AI61+AH52</f>
        <v>0</v>
      </c>
      <c r="AJ52" s="184">
        <f t="shared" ref="AJ52" si="196">AJ60+AJ61+AI52</f>
        <v>0</v>
      </c>
      <c r="AK52" s="184">
        <f t="shared" ref="AK52" ca="1" si="197">AK60+AK61+AJ52</f>
        <v>2573035242.5037088</v>
      </c>
      <c r="AL52" s="184">
        <f t="shared" ref="AL52" ca="1" si="198">AL60+AL61+AK52</f>
        <v>3986108637.1694307</v>
      </c>
      <c r="AM52" s="184">
        <f t="shared" ref="AM52" ca="1" si="199">AM60+AM61+AL52</f>
        <v>4404696088.0851536</v>
      </c>
      <c r="AN52" s="184">
        <f t="shared" ref="AN52" ca="1" si="200">AN60+AN61+AM52</f>
        <v>4823283539.7349739</v>
      </c>
      <c r="AO52" s="184">
        <f t="shared" ref="AO52" ca="1" si="201">AO60+AO61+AN52</f>
        <v>5241870991.3847942</v>
      </c>
      <c r="AP52" s="184">
        <f t="shared" ref="AP52" ca="1" si="202">AP60+AP61+AO52</f>
        <v>5660458443.5240126</v>
      </c>
      <c r="AQ52" s="184">
        <f t="shared" ref="AQ52" ca="1" si="203">AQ60+AQ61+AP52</f>
        <v>6079045895.6632309</v>
      </c>
      <c r="AR52" s="184">
        <f t="shared" ref="AR52" ca="1" si="204">AR60+AR61+AQ52</f>
        <v>6497633347.8024492</v>
      </c>
      <c r="AS52" s="184">
        <f t="shared" ref="AS52" ca="1" si="205">AS60+AS61+AR52</f>
        <v>6916220800.675765</v>
      </c>
      <c r="AT52" s="184">
        <f t="shared" ref="AT52" ca="1" si="206">AT60+AT61+AS52</f>
        <v>7334808253.5490808</v>
      </c>
      <c r="AU52" s="184">
        <f t="shared" ref="AU52" ca="1" si="207">AU60+AU61+AT52</f>
        <v>7753395706.9117956</v>
      </c>
      <c r="AV52" s="184">
        <f t="shared" ref="AV52" ca="1" si="208">AV60+AV61+AU52</f>
        <v>8171983160.2745104</v>
      </c>
      <c r="AW52" s="184">
        <f t="shared" ref="AW52" ca="1" si="209">AW60+AW61+AV52</f>
        <v>8590570613.6372242</v>
      </c>
      <c r="AX52" s="184">
        <f t="shared" ref="AX52" ca="1" si="210">AX60+AX61+AW52</f>
        <v>9009158067.2446384</v>
      </c>
      <c r="AY52" s="184">
        <f t="shared" ref="AY52" ca="1" si="211">AY60+AY61+AX52</f>
        <v>9427745520.8520527</v>
      </c>
      <c r="AZ52" s="184">
        <f t="shared" ref="AZ52" ca="1" si="212">AZ60+AZ61+AY52</f>
        <v>9846332974.4594669</v>
      </c>
      <c r="BA52" s="184">
        <f t="shared" ref="BA52" ca="1" si="213">BA60+BA61+AZ52</f>
        <v>10264920428.066881</v>
      </c>
      <c r="BB52" s="184">
        <f t="shared" ref="BB52" ca="1" si="214">BB60+BB61+BA52</f>
        <v>10683507881.674295</v>
      </c>
      <c r="BC52" s="184">
        <f t="shared" ref="BC52" ca="1" si="215">BC60+BC61+BB52</f>
        <v>11102095335.28171</v>
      </c>
      <c r="BD52" s="184">
        <f t="shared" ref="BD52" ca="1" si="216">BD60+BD61+BC52</f>
        <v>11520682788.889124</v>
      </c>
      <c r="BE52" s="184">
        <f t="shared" ref="BE52" ca="1" si="217">BE60+BE61+BD52</f>
        <v>11939270242.496538</v>
      </c>
      <c r="BF52" s="184">
        <f t="shared" ref="BF52" ca="1" si="218">BF60+BF61+BE52</f>
        <v>12411956567.197702</v>
      </c>
      <c r="BG52" s="184">
        <f t="shared" ref="BG52" ca="1" si="219">BG60+BG61+BF52</f>
        <v>12884642891.898867</v>
      </c>
      <c r="BH52" s="184">
        <f t="shared" ref="BH52" ca="1" si="220">BH60+BH61+BG52</f>
        <v>14264843101.984646</v>
      </c>
      <c r="BI52" s="184">
        <f t="shared" ref="BI52" ca="1" si="221">BI60+BI61+BH52</f>
        <v>0</v>
      </c>
      <c r="BJ52" s="184">
        <f t="shared" ref="BJ52" ca="1" si="222">BJ60+BJ61+BI52</f>
        <v>0</v>
      </c>
      <c r="BK52" s="184">
        <f t="shared" ref="BK52" ca="1" si="223">BK60+BK61+BJ52</f>
        <v>0</v>
      </c>
      <c r="BL52" s="184">
        <f t="shared" ref="BL52" ca="1" si="224">BL60+BL61+BK52</f>
        <v>0</v>
      </c>
      <c r="BM52" s="184">
        <f t="shared" ref="BM52" ca="1" si="225">BM60+BM61+BL52</f>
        <v>0</v>
      </c>
      <c r="BN52" s="184">
        <f t="shared" ca="1" si="180"/>
        <v>0</v>
      </c>
      <c r="BO52" s="184">
        <f t="shared" ref="BO52" ca="1" si="226">BO60+BO61+BN52</f>
        <v>0</v>
      </c>
      <c r="BP52" s="184">
        <f t="shared" ref="BP52" ca="1" si="227">BP60+BP61+BO52</f>
        <v>0</v>
      </c>
      <c r="BQ52" s="184">
        <f t="shared" ref="BQ52" ca="1" si="228">BQ60+BQ61+BP52</f>
        <v>0</v>
      </c>
      <c r="BR52" s="184">
        <f t="shared" ref="BR52" ca="1" si="229">BR60+BR61+BQ52</f>
        <v>0</v>
      </c>
      <c r="BS52" s="184">
        <f t="shared" ref="BS52" ca="1" si="230">BS60+BS61+BR52</f>
        <v>0</v>
      </c>
      <c r="BT52" s="184">
        <f t="shared" ref="BT52" ca="1" si="231">BT60+BT61+BS52</f>
        <v>0</v>
      </c>
      <c r="BU52" s="184">
        <f t="shared" ref="BU52" ca="1" si="232">BU60+BU61+BT52</f>
        <v>0</v>
      </c>
      <c r="BV52" s="184">
        <f t="shared" ref="BV52" ca="1" si="233">BV60+BV61+BU52</f>
        <v>0</v>
      </c>
      <c r="BW52" s="184">
        <f t="shared" ref="BW52" ca="1" si="234">BW60+BW61+BV52</f>
        <v>0</v>
      </c>
      <c r="BX52" s="184">
        <f t="shared" ref="BX52" ca="1" si="235">BX60+BX61+BW52</f>
        <v>0</v>
      </c>
      <c r="BY52" s="184">
        <f t="shared" ref="BY52" ca="1" si="236">BY60+BY61+BX52</f>
        <v>0</v>
      </c>
      <c r="BZ52" s="184">
        <f t="shared" ref="BZ52" ca="1" si="237">BZ60+BZ61+BY52</f>
        <v>0</v>
      </c>
      <c r="CA52" s="184">
        <f t="shared" ref="CA52" ca="1" si="238">CA60+CA61+BZ52</f>
        <v>0</v>
      </c>
      <c r="CB52" s="184">
        <f t="shared" ref="CB52" ca="1" si="239">CB60+CB61+CA52</f>
        <v>0</v>
      </c>
      <c r="CC52" s="184">
        <f t="shared" ref="CC52" ca="1" si="240">CC60+CC61+CB52</f>
        <v>0</v>
      </c>
      <c r="CD52" s="184">
        <f t="shared" ref="CD52" ca="1" si="241">CD60+CD61+CC52</f>
        <v>0</v>
      </c>
      <c r="CE52" s="184">
        <f t="shared" ref="CE52" ca="1" si="242">CE60+CE61+CD52</f>
        <v>0</v>
      </c>
      <c r="CF52" s="184">
        <f t="shared" ref="CF52" ca="1" si="243">CF60+CF61+CE52</f>
        <v>0</v>
      </c>
      <c r="CG52" s="184">
        <f t="shared" ref="CG52" ca="1" si="244">CG60+CG61+CF52</f>
        <v>0</v>
      </c>
      <c r="CH52" s="184">
        <f t="shared" ref="CH52" ca="1" si="245">CH60+CH61+CG52</f>
        <v>0</v>
      </c>
      <c r="CI52" s="184">
        <f t="shared" ref="CI52" ca="1" si="246">CI60+CI61+CH52</f>
        <v>0</v>
      </c>
      <c r="CJ52" s="184">
        <f t="shared" ref="CJ52" ca="1" si="247">CJ60+CJ61+CI52</f>
        <v>0</v>
      </c>
      <c r="CK52" s="184">
        <f t="shared" ref="CK52" ca="1" si="248">CK60+CK61+CJ52</f>
        <v>0</v>
      </c>
      <c r="CL52" s="184">
        <f t="shared" ref="CL52" ca="1" si="249">CL60+CL61+CK52</f>
        <v>0</v>
      </c>
      <c r="CM52" s="184">
        <f t="shared" ref="CM52" ca="1" si="250">CM60+CM61+CL52</f>
        <v>0</v>
      </c>
      <c r="CN52" s="184">
        <f t="shared" ref="CN52" ca="1" si="251">CN60+CN61+CM52</f>
        <v>0</v>
      </c>
      <c r="CO52" s="184">
        <f t="shared" ref="CO52" ca="1" si="252">CO60+CO61+CN52</f>
        <v>0</v>
      </c>
      <c r="CP52" s="184">
        <f t="shared" ref="CP52" ca="1" si="253">CP60+CP61+CO52</f>
        <v>0</v>
      </c>
      <c r="CQ52" s="184">
        <f t="shared" ref="CQ52" ca="1" si="254">CQ60+CQ61+CP52</f>
        <v>0</v>
      </c>
      <c r="CR52" s="184">
        <f t="shared" ref="CR52" ca="1" si="255">CR60+CR61+CQ52</f>
        <v>0</v>
      </c>
      <c r="CS52" s="184">
        <f t="shared" ref="CS52" ca="1" si="256">CS60+CS61+CR52</f>
        <v>0</v>
      </c>
      <c r="CT52" s="184">
        <f t="shared" ref="CT52" ca="1" si="257">CT60+CT61+CS52</f>
        <v>0</v>
      </c>
      <c r="CU52" s="184">
        <f t="shared" ref="CU52" ca="1" si="258">CU60+CU61+CT52</f>
        <v>0</v>
      </c>
      <c r="CV52" s="184">
        <f t="shared" ref="CV52" ca="1" si="259">CV60+CV61+CU52</f>
        <v>0</v>
      </c>
      <c r="CW52" s="184">
        <f t="shared" ref="CW52" ca="1" si="260">CW60+CW61+CV52</f>
        <v>0</v>
      </c>
      <c r="CX52" s="184">
        <f t="shared" ref="CX52" ca="1" si="261">CX60+CX61+CW52</f>
        <v>0</v>
      </c>
      <c r="CY52" s="184">
        <f t="shared" ref="CY52" ca="1" si="262">CY60+CY61+CX52</f>
        <v>0</v>
      </c>
      <c r="CZ52" s="184">
        <f t="shared" ref="CZ52" ca="1" si="263">CZ60+CZ61+CY52</f>
        <v>0</v>
      </c>
      <c r="DA52" s="184">
        <f t="shared" ref="DA52" ca="1" si="264">DA60+DA61+CZ52</f>
        <v>0</v>
      </c>
      <c r="DB52" s="184">
        <f t="shared" ref="DB52" ca="1" si="265">DB60+DB61+DA52</f>
        <v>0</v>
      </c>
      <c r="DC52" s="184">
        <f t="shared" ref="DC52" ca="1" si="266">DC60+DC61+DB52</f>
        <v>0</v>
      </c>
      <c r="DD52" s="184">
        <f t="shared" ref="DD52" ca="1" si="267">DD60+DD61+DC52</f>
        <v>0</v>
      </c>
      <c r="DE52" s="184">
        <f t="shared" ref="DE52" ca="1" si="268">DE60+DE61+DD52</f>
        <v>0</v>
      </c>
      <c r="DF52" s="184">
        <f t="shared" ref="DF52" ca="1" si="269">DF60+DF61+DE52</f>
        <v>0</v>
      </c>
      <c r="DG52" s="184">
        <f t="shared" ref="DG52" ca="1" si="270">DG60+DG61+DF52</f>
        <v>0</v>
      </c>
      <c r="DH52" s="184">
        <f t="shared" ref="DH52" ca="1" si="271">DH60+DH61+DG52</f>
        <v>0</v>
      </c>
      <c r="DI52" s="184">
        <f t="shared" ref="DI52" ca="1" si="272">DI60+DI61+DH52</f>
        <v>0</v>
      </c>
      <c r="DJ52" s="184">
        <f t="shared" ref="DJ52" ca="1" si="273">DJ60+DJ61+DI52</f>
        <v>0</v>
      </c>
      <c r="DK52" s="184">
        <f t="shared" ref="DK52" ca="1" si="274">DK60+DK61+DJ52</f>
        <v>0</v>
      </c>
      <c r="DL52">
        <f ca="1">DL60+DL61+DK52</f>
        <v>0</v>
      </c>
      <c r="DM52">
        <f ca="1">DM60+DM61+DL52</f>
        <v>0</v>
      </c>
      <c r="DN52">
        <f ca="1">DN60+DN61+DM52</f>
        <v>0</v>
      </c>
      <c r="DO52">
        <f ca="1">DO60+DO61+DN52</f>
        <v>0</v>
      </c>
    </row>
    <row r="53" spans="2:119" ht="15" x14ac:dyDescent="0.25">
      <c r="C53" s="177" t="s">
        <v>1960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85">
        <f t="shared" ref="S53:BN53" si="275">IFERROR(S51/S52,0)</f>
        <v>0</v>
      </c>
      <c r="T53" s="185">
        <f t="shared" si="275"/>
        <v>0</v>
      </c>
      <c r="U53" s="185">
        <f t="shared" si="275"/>
        <v>0</v>
      </c>
      <c r="V53" s="185">
        <f t="shared" si="275"/>
        <v>0</v>
      </c>
      <c r="W53" s="185">
        <f t="shared" si="275"/>
        <v>0</v>
      </c>
      <c r="X53" s="185">
        <f t="shared" si="275"/>
        <v>0</v>
      </c>
      <c r="Y53" s="185">
        <f t="shared" si="275"/>
        <v>0</v>
      </c>
      <c r="Z53" s="185">
        <f t="shared" si="275"/>
        <v>0</v>
      </c>
      <c r="AA53" s="185">
        <f t="shared" si="275"/>
        <v>0</v>
      </c>
      <c r="AB53" s="185">
        <f t="shared" si="275"/>
        <v>0</v>
      </c>
      <c r="AC53" s="185">
        <f t="shared" si="275"/>
        <v>0</v>
      </c>
      <c r="AD53" s="185">
        <f t="shared" si="275"/>
        <v>0</v>
      </c>
      <c r="AE53" s="185">
        <f t="shared" si="275"/>
        <v>0</v>
      </c>
      <c r="AF53" s="185">
        <f t="shared" si="275"/>
        <v>0</v>
      </c>
      <c r="AG53" s="185">
        <f t="shared" si="275"/>
        <v>0</v>
      </c>
      <c r="AH53" s="185">
        <f t="shared" si="275"/>
        <v>0</v>
      </c>
      <c r="AI53" s="185">
        <f t="shared" si="275"/>
        <v>0</v>
      </c>
      <c r="AJ53" s="185">
        <f t="shared" si="275"/>
        <v>0</v>
      </c>
      <c r="AK53" s="185">
        <f t="shared" ca="1" si="275"/>
        <v>0.21045489359219924</v>
      </c>
      <c r="AL53" s="185">
        <f t="shared" ca="1" si="275"/>
        <v>0.27484695318601843</v>
      </c>
      <c r="AM53" s="185">
        <f t="shared" ca="1" si="275"/>
        <v>0.35817335069200534</v>
      </c>
      <c r="AN53" s="185">
        <f t="shared" ca="1" si="275"/>
        <v>0.42932383095691046</v>
      </c>
      <c r="AO53" s="185">
        <f t="shared" ca="1" si="275"/>
        <v>0.49125039219047389</v>
      </c>
      <c r="AP53" s="185">
        <f t="shared" ca="1" si="275"/>
        <v>0.54603231754957071</v>
      </c>
      <c r="AQ53" s="185">
        <f t="shared" ca="1" si="275"/>
        <v>0.61033581438462736</v>
      </c>
      <c r="AR53" s="185">
        <f t="shared" ca="1" si="275"/>
        <v>0.6684877031204699</v>
      </c>
      <c r="AS53" s="185">
        <f t="shared" ca="1" si="275"/>
        <v>0.72163808793500817</v>
      </c>
      <c r="AT53" s="185">
        <f t="shared" ca="1" si="275"/>
        <v>0.77067499292322728</v>
      </c>
      <c r="AU53" s="185">
        <f t="shared" ca="1" si="275"/>
        <v>0.80339138815805911</v>
      </c>
      <c r="AV53" s="185">
        <f t="shared" ca="1" si="275"/>
        <v>0.84678972497189842</v>
      </c>
      <c r="AW53" s="185">
        <f t="shared" ca="1" si="275"/>
        <v>0.88770995152574073</v>
      </c>
      <c r="AX53" s="185">
        <f t="shared" ref="AX53:BM53" ca="1" si="276">IFERROR(AX51/AX52,0)</f>
        <v>0.92652487144532336</v>
      </c>
      <c r="AY53" s="185">
        <f t="shared" ca="1" si="276"/>
        <v>0.95203672779874193</v>
      </c>
      <c r="AZ53" s="185">
        <f t="shared" ca="1" si="276"/>
        <v>0.97674296314680209</v>
      </c>
      <c r="BA53" s="185">
        <f t="shared" ca="1" si="276"/>
        <v>1.0007634723964756</v>
      </c>
      <c r="BB53" s="185">
        <f t="shared" ca="1" si="276"/>
        <v>1.0241996590828375</v>
      </c>
      <c r="BC53" s="185">
        <f t="shared" ca="1" si="276"/>
        <v>1.0577154050019848</v>
      </c>
      <c r="BD53" s="185">
        <f t="shared" ca="1" si="276"/>
        <v>1.101766800265165</v>
      </c>
      <c r="BE53" s="185">
        <f t="shared" ca="1" si="276"/>
        <v>1.1442720075406259</v>
      </c>
      <c r="BF53" s="185">
        <f t="shared" ca="1" si="276"/>
        <v>1.180245060392747</v>
      </c>
      <c r="BG53" s="185">
        <f t="shared" ca="1" si="276"/>
        <v>1.2035616770042532</v>
      </c>
      <c r="BH53" s="185">
        <f t="shared" ca="1" si="276"/>
        <v>1.1590142054246211</v>
      </c>
      <c r="BI53" s="185">
        <f t="shared" ca="1" si="276"/>
        <v>0</v>
      </c>
      <c r="BJ53" s="185">
        <f t="shared" ca="1" si="276"/>
        <v>0</v>
      </c>
      <c r="BK53" s="185">
        <f t="shared" ca="1" si="276"/>
        <v>0</v>
      </c>
      <c r="BL53" s="185">
        <f t="shared" ca="1" si="276"/>
        <v>0</v>
      </c>
      <c r="BM53" s="185">
        <f t="shared" ca="1" si="276"/>
        <v>0</v>
      </c>
      <c r="BN53" s="185">
        <f t="shared" ca="1" si="275"/>
        <v>0</v>
      </c>
      <c r="BO53" s="185">
        <f t="shared" ref="BO53:BP53" ca="1" si="277">IFERROR(BO51/BO52,0)</f>
        <v>0</v>
      </c>
      <c r="BP53" s="185">
        <f t="shared" ca="1" si="277"/>
        <v>0</v>
      </c>
      <c r="BQ53" s="185">
        <f t="shared" ref="BQ53:CC53" ca="1" si="278">IFERROR(BQ51/BQ52,0)</f>
        <v>0</v>
      </c>
      <c r="BR53" s="185">
        <f t="shared" ca="1" si="278"/>
        <v>0</v>
      </c>
      <c r="BS53" s="185">
        <f t="shared" ca="1" si="278"/>
        <v>0</v>
      </c>
      <c r="BT53" s="185">
        <f t="shared" ca="1" si="278"/>
        <v>0</v>
      </c>
      <c r="BU53" s="185">
        <f t="shared" ca="1" si="278"/>
        <v>0</v>
      </c>
      <c r="BV53" s="185">
        <f t="shared" ca="1" si="278"/>
        <v>0</v>
      </c>
      <c r="BW53" s="185">
        <f t="shared" ca="1" si="278"/>
        <v>0</v>
      </c>
      <c r="BX53" s="185">
        <f t="shared" ca="1" si="278"/>
        <v>0</v>
      </c>
      <c r="BY53" s="185">
        <f t="shared" ca="1" si="278"/>
        <v>0</v>
      </c>
      <c r="BZ53" s="185">
        <f t="shared" ca="1" si="278"/>
        <v>0</v>
      </c>
      <c r="CA53" s="185">
        <f t="shared" ca="1" si="278"/>
        <v>0</v>
      </c>
      <c r="CB53" s="185">
        <f t="shared" ca="1" si="278"/>
        <v>0</v>
      </c>
      <c r="CC53" s="185">
        <f t="shared" ca="1" si="278"/>
        <v>0</v>
      </c>
      <c r="CD53" s="185">
        <f t="shared" ref="CD53:DK53" ca="1" si="279">IFERROR(CD51/CD52,0)</f>
        <v>0</v>
      </c>
      <c r="CE53" s="185">
        <f t="shared" ca="1" si="279"/>
        <v>0</v>
      </c>
      <c r="CF53" s="185">
        <f t="shared" ca="1" si="279"/>
        <v>0</v>
      </c>
      <c r="CG53" s="185">
        <f t="shared" ca="1" si="279"/>
        <v>0</v>
      </c>
      <c r="CH53" s="185">
        <f t="shared" ca="1" si="279"/>
        <v>0</v>
      </c>
      <c r="CI53" s="185">
        <f t="shared" ca="1" si="279"/>
        <v>0</v>
      </c>
      <c r="CJ53" s="185">
        <f t="shared" ca="1" si="279"/>
        <v>0</v>
      </c>
      <c r="CK53" s="185">
        <f t="shared" ca="1" si="279"/>
        <v>0</v>
      </c>
      <c r="CL53" s="185">
        <f t="shared" ca="1" si="279"/>
        <v>0</v>
      </c>
      <c r="CM53" s="185">
        <f t="shared" ca="1" si="279"/>
        <v>0</v>
      </c>
      <c r="CN53" s="185">
        <f t="shared" ca="1" si="279"/>
        <v>0</v>
      </c>
      <c r="CO53" s="185">
        <f t="shared" ca="1" si="279"/>
        <v>0</v>
      </c>
      <c r="CP53" s="185">
        <f t="shared" ca="1" si="279"/>
        <v>0</v>
      </c>
      <c r="CQ53" s="185">
        <f t="shared" ca="1" si="279"/>
        <v>0</v>
      </c>
      <c r="CR53" s="185">
        <f t="shared" ca="1" si="279"/>
        <v>0</v>
      </c>
      <c r="CS53" s="185">
        <f t="shared" ca="1" si="279"/>
        <v>0</v>
      </c>
      <c r="CT53" s="185">
        <f t="shared" ca="1" si="279"/>
        <v>0</v>
      </c>
      <c r="CU53" s="185">
        <f t="shared" ca="1" si="279"/>
        <v>0</v>
      </c>
      <c r="CV53" s="185">
        <f t="shared" ca="1" si="279"/>
        <v>0</v>
      </c>
      <c r="CW53" s="185">
        <f t="shared" ca="1" si="279"/>
        <v>0</v>
      </c>
      <c r="CX53" s="185">
        <f t="shared" ca="1" si="279"/>
        <v>0</v>
      </c>
      <c r="CY53" s="185">
        <f t="shared" ca="1" si="279"/>
        <v>0</v>
      </c>
      <c r="CZ53" s="185">
        <f t="shared" ca="1" si="279"/>
        <v>0</v>
      </c>
      <c r="DA53" s="185">
        <f t="shared" ca="1" si="279"/>
        <v>0</v>
      </c>
      <c r="DB53" s="185">
        <f t="shared" ca="1" si="279"/>
        <v>0</v>
      </c>
      <c r="DC53" s="185">
        <f t="shared" ca="1" si="279"/>
        <v>0</v>
      </c>
      <c r="DD53" s="185">
        <f t="shared" ca="1" si="279"/>
        <v>0</v>
      </c>
      <c r="DE53" s="185">
        <f t="shared" ca="1" si="279"/>
        <v>0</v>
      </c>
      <c r="DF53" s="185">
        <f t="shared" ca="1" si="279"/>
        <v>0</v>
      </c>
      <c r="DG53" s="185">
        <f t="shared" ca="1" si="279"/>
        <v>0</v>
      </c>
      <c r="DH53" s="185">
        <f t="shared" ca="1" si="279"/>
        <v>0</v>
      </c>
      <c r="DI53" s="185">
        <f t="shared" ca="1" si="279"/>
        <v>0</v>
      </c>
      <c r="DJ53" s="185">
        <f t="shared" ca="1" si="279"/>
        <v>0</v>
      </c>
      <c r="DK53" s="185">
        <f t="shared" ca="1" si="279"/>
        <v>0</v>
      </c>
      <c r="DL53">
        <f ca="1">IFERROR(DL51/DL52,0)</f>
        <v>0</v>
      </c>
      <c r="DM53">
        <f ca="1">IFERROR(DM51/DM52,0)</f>
        <v>0</v>
      </c>
      <c r="DN53">
        <f ca="1">IFERROR(DN51/DN52,0)</f>
        <v>0</v>
      </c>
      <c r="DO53">
        <f ca="1">IFERROR(DO51/DO52,0)</f>
        <v>0</v>
      </c>
    </row>
    <row r="54" spans="2:119" x14ac:dyDescent="0.2">
      <c r="C54" s="514" t="s">
        <v>1961</v>
      </c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513">
        <f ca="1">MAX(DO52,0)</f>
        <v>0</v>
      </c>
      <c r="Q54" s="177"/>
      <c r="R54" s="177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5"/>
      <c r="BQ54" s="185"/>
      <c r="BR54" s="185"/>
      <c r="BS54" s="185"/>
      <c r="BT54" s="185"/>
      <c r="BU54" s="185"/>
      <c r="BV54" s="185"/>
      <c r="BW54" s="185"/>
      <c r="BX54" s="185"/>
      <c r="BY54" s="185"/>
      <c r="BZ54" s="185"/>
      <c r="CA54" s="185"/>
      <c r="CB54" s="185"/>
      <c r="CC54" s="185"/>
      <c r="CD54" s="185"/>
      <c r="CE54" s="185"/>
      <c r="CF54" s="185"/>
      <c r="CG54" s="185"/>
      <c r="CH54" s="185"/>
      <c r="CI54" s="185"/>
      <c r="CJ54" s="185"/>
      <c r="CK54" s="185"/>
      <c r="CL54" s="185"/>
      <c r="CM54" s="185"/>
      <c r="CN54" s="185"/>
      <c r="CO54" s="185"/>
      <c r="CP54" s="185"/>
      <c r="CQ54" s="185"/>
      <c r="CR54" s="185"/>
      <c r="CS54" s="185"/>
      <c r="CT54" s="185"/>
      <c r="CU54" s="185"/>
      <c r="CV54" s="185"/>
      <c r="CW54" s="185"/>
      <c r="CX54" s="185"/>
      <c r="CY54" s="185"/>
      <c r="CZ54" s="185"/>
      <c r="DA54" s="185"/>
      <c r="DB54" s="185"/>
      <c r="DC54" s="185"/>
      <c r="DD54" s="185"/>
      <c r="DE54" s="185"/>
      <c r="DF54" s="185"/>
      <c r="DG54" s="185"/>
      <c r="DH54" s="185"/>
      <c r="DI54" s="185"/>
      <c r="DJ54" s="185"/>
      <c r="DK54" s="185"/>
    </row>
    <row r="55" spans="2:119" ht="15" x14ac:dyDescent="0.25">
      <c r="C55" s="177" t="s">
        <v>1962</v>
      </c>
      <c r="D55" s="178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9">
        <f ca="1">AVERAGE(S55:DK55)</f>
        <v>0.14003875234327487</v>
      </c>
      <c r="Q55" s="179">
        <f ca="1">AVERAGEIF(S$2:EO$2,"факт",S55:EO55)</f>
        <v>0.18544354838709676</v>
      </c>
      <c r="R55" s="179">
        <f ca="1">AVERAGEIF(T$2:EP$2,"план",T55:EP55)</f>
        <v>0.13908286190024707</v>
      </c>
      <c r="S55" s="179">
        <f t="shared" ref="S55" ca="1" si="280">IF(S$3&lt;$D61,IF(S53&gt;1,S57,S56),S$13)</f>
        <v>0.1875</v>
      </c>
      <c r="T55" s="179">
        <f t="shared" ref="T55" ca="1" si="281">IF(T$3&lt;$D61,IF(T53&gt;1,T57,T56),T$13)</f>
        <v>0.18338709677419351</v>
      </c>
      <c r="U55" s="179">
        <f t="shared" ref="U55" ca="1" si="282">IF(U$3&lt;$D61,IF(U53&gt;1,U57,U56),U$13)</f>
        <v>0.18338709677419351</v>
      </c>
      <c r="V55" s="179">
        <f t="shared" ref="V55" ca="1" si="283">IF(V$3&lt;$D61,IF(V53&gt;1,V57,V56),V$13)</f>
        <v>0.18064516129032254</v>
      </c>
      <c r="W55" s="179">
        <f t="shared" ref="W55" ca="1" si="284">IF(W$3&lt;$D61,IF(W53&gt;1,W57,W56),W$13)</f>
        <v>0.18064516129032254</v>
      </c>
      <c r="X55" s="179">
        <f t="shared" ref="X55" ca="1" si="285">IF(X$3&lt;$D61,IF(X53&gt;1,X57,X56),X$13)</f>
        <v>0.18064516129032254</v>
      </c>
      <c r="Y55" s="179">
        <f t="shared" ref="Y55" ca="1" si="286">IF(Y$3&lt;$D61,IF(Y53&gt;1,Y57,Y56),Y$13)</f>
        <v>0.17653225806451611</v>
      </c>
      <c r="Z55" s="179">
        <f t="shared" ref="Z55" ca="1" si="287">IF(Z$3&lt;$D61,IF(Z53&gt;1,Z57,Z56),Z$13)</f>
        <v>0.17653225806451611</v>
      </c>
      <c r="AA55" s="179">
        <f t="shared" ref="AA55" ca="1" si="288">IF(AA$3&lt;$D61,IF(AA53&gt;1,AA57,AA56),AA$13)</f>
        <v>0.17379032258064514</v>
      </c>
      <c r="AB55" s="179">
        <f t="shared" ref="AB55" ca="1" si="289">IF(AB$3&lt;$D61,IF(AB53&gt;1,AB57,AB56),AB$13)</f>
        <v>0.17379032258064514</v>
      </c>
      <c r="AC55" s="179">
        <f t="shared" ref="AC55" ca="1" si="290">IF(AC$3&lt;$D61,IF(AC53&gt;1,AC57,AC56),AC$13)</f>
        <v>0.17379032258064514</v>
      </c>
      <c r="AD55" s="179">
        <f t="shared" ref="AD55" ca="1" si="291">IF(AD$3&lt;$D61,IF(AD53&gt;1,AD57,AD56),AD$13)</f>
        <v>0.16967741935483871</v>
      </c>
      <c r="AE55" s="179">
        <f t="shared" ref="AE55" ca="1" si="292">IF(AE$3&lt;$D61,IF(AE53&gt;1,AE57,AE56),AE$13)</f>
        <v>0.16967741935483871</v>
      </c>
      <c r="AF55" s="179">
        <f t="shared" ref="AF55" ca="1" si="293">IF(AF$3&lt;$D61,IF(AF53&gt;1,AF57,AF56),AF$13)</f>
        <v>0.16693548387096774</v>
      </c>
      <c r="AG55" s="179">
        <f t="shared" ref="AG55" ca="1" si="294">IF(AG$3&lt;$D61,IF(AG53&gt;1,AG57,AG56),AG$13)</f>
        <v>0.16693548387096774</v>
      </c>
      <c r="AH55" s="179">
        <f t="shared" ref="AH55" ca="1" si="295">IF(AH$3&lt;$D61,IF(AH53&gt;1,AH57,AH56),AH$13)</f>
        <v>0.16693548387096774</v>
      </c>
      <c r="AI55" s="179">
        <f t="shared" ref="AI55" ca="1" si="296">IF(AI$3&lt;$D61,IF(AI53&gt;1,AI57,AI56),AI$13)</f>
        <v>0.16282258064516128</v>
      </c>
      <c r="AJ55" s="179">
        <f t="shared" ref="AJ55" ca="1" si="297">IF(AJ$3&lt;$D61,IF(AJ53&gt;1,AJ57,AJ56),AJ$13)</f>
        <v>0.16282258064516128</v>
      </c>
      <c r="AK55" s="179">
        <f t="shared" ref="AK55" ca="1" si="298">IF(AK$3&lt;$D61,IF(AK53&gt;1,AK57,AK56),AK$13)</f>
        <v>0.13586136022934933</v>
      </c>
      <c r="AL55" s="179">
        <f t="shared" ref="AL55" ca="1" si="299">IF(AL$3&lt;$D61,IF(AL53&gt;1,AL57,AL56),AL$13)</f>
        <v>0.12845108046802836</v>
      </c>
      <c r="AM55" s="179">
        <f t="shared" ref="AM55" ca="1" si="300">IF(AM$3&lt;$D61,IF(AM53&gt;1,AM57,AM56),AM$13)</f>
        <v>0.11886182488407326</v>
      </c>
      <c r="AN55" s="179">
        <f t="shared" ref="AN55" ca="1" si="301">IF(AN$3&lt;$D61,IF(AN53&gt;1,AN57,AN56),AN$13)</f>
        <v>0.1083266458551041</v>
      </c>
      <c r="AO55" s="179">
        <f t="shared" ref="AO55" ca="1" si="302">IF(AO$3&lt;$D61,IF(AO53&gt;1,AO57,AO56),AO$13)</f>
        <v>0.10145479518918611</v>
      </c>
      <c r="AP55" s="179">
        <f t="shared" ref="AP55" ca="1" si="303">IF(AP$3&lt;$D61,IF(AP53&gt;1,AP57,AP56),AP$13)</f>
        <v>9.4131018536167427E-2</v>
      </c>
      <c r="AQ55" s="179">
        <f t="shared" ref="AQ55" ca="1" si="304">IF(AQ$3&lt;$D61,IF(AQ53&gt;1,AQ57,AQ56),AQ$13)</f>
        <v>8.7171720733534686E-2</v>
      </c>
      <c r="AR55" s="179">
        <f t="shared" ref="AR55" ca="1" si="305">IF(AR$3&lt;$D61,IF(AR53&gt;1,AR57,AR56),AR$13)</f>
        <v>8.0878185678413664E-2</v>
      </c>
      <c r="AS55" s="179">
        <f t="shared" ref="AS55" ca="1" si="306">IF(AS$3&lt;$D61,IF(AS53&gt;1,AS57,AS56),AS$13)</f>
        <v>7.3981066812572938E-2</v>
      </c>
      <c r="AT55" s="179">
        <f t="shared" ref="AT55" ca="1" si="307">IF(AT$3&lt;$D61,IF(AT53&gt;1,AT57,AT56),AT$13)</f>
        <v>6.8875692269041416E-2</v>
      </c>
      <c r="AU55" s="179">
        <f t="shared" ref="AU55" ca="1" si="308">IF(AU$3&lt;$D61,IF(AU53&gt;1,AU57,AU56),AU$13)</f>
        <v>6.4930405248816103E-2</v>
      </c>
      <c r="AV55" s="179">
        <f t="shared" ref="AV55" ca="1" si="309">IF(AV$3&lt;$D61,IF(AV53&gt;1,AV57,AV56),AV$13)</f>
        <v>6.0531073847606746E-2</v>
      </c>
      <c r="AW55" s="179">
        <f t="shared" ref="AW55" ca="1" si="310">IF(AW$3&lt;$D61,IF(AW53&gt;1,AW57,AW56),AW$13)</f>
        <v>5.6382950881624511E-2</v>
      </c>
      <c r="AX55" s="179">
        <f t="shared" ref="AX55" ca="1" si="311">IF(AX$3&lt;$D61,IF(AX53&gt;1,AX57,AX56),AX$13)</f>
        <v>5.2347512855467668E-2</v>
      </c>
      <c r="AY55" s="179">
        <f t="shared" ref="AY55" ca="1" si="312">IF(AY$3&lt;$D61,IF(AY53&gt;1,AY57,AY56),AY$13)</f>
        <v>4.9796327220125808E-2</v>
      </c>
      <c r="AZ55" s="179">
        <f t="shared" ref="AZ55" ca="1" si="313">IF(AZ$3&lt;$D61,IF(AZ53&gt;1,AZ57,AZ56),AZ$13)</f>
        <v>4.7325703685319791E-2</v>
      </c>
      <c r="BA55" s="179">
        <f t="shared" ref="BA55" ca="1" si="314">IF(BA$3&lt;$D61,IF(BA53&gt;1,BA57,BA56),BA$13)</f>
        <v>4.4999999999999998E-2</v>
      </c>
      <c r="BB55" s="179">
        <f t="shared" ref="BB55" ca="1" si="315">IF(BB$3&lt;$D61,IF(BB53&gt;1,BB57,BB56),BB$13)</f>
        <v>4.3999999999999997E-2</v>
      </c>
      <c r="BC55" s="179">
        <f t="shared" ref="BC55" ca="1" si="316">IF(BC$3&lt;$D61,IF(BC53&gt;1,BC57,BC56),BC$13)</f>
        <v>4.2499999999999996E-2</v>
      </c>
      <c r="BD55" s="179">
        <f t="shared" ref="BD55" ca="1" si="317">IF(BD$3&lt;$D61,IF(BD53&gt;1,BD57,BD56),BD$13)</f>
        <v>0.04</v>
      </c>
      <c r="BE55" s="179">
        <f t="shared" ref="BE55" ca="1" si="318">IF(BE$3&lt;$D61,IF(BE53&gt;1,BE57,BE56),BE$13)</f>
        <v>3.7999999999999999E-2</v>
      </c>
      <c r="BF55" s="179">
        <f t="shared" ref="BF55" ca="1" si="319">IF(BF$3&lt;$D61,IF(BF53&gt;1,BF57,BF56),BF$13)</f>
        <v>3.5999999999999997E-2</v>
      </c>
      <c r="BG55" s="179">
        <f t="shared" ref="BG55" ca="1" si="320">IF(BG$3&lt;$D61,IF(BG53&gt;1,BG57,BG56),BG$13)</f>
        <v>3.4999999999999996E-2</v>
      </c>
      <c r="BH55" s="179">
        <f t="shared" ref="BH55" ca="1" si="321">IF(BH$3&lt;$D61,IF(BH53&gt;1,BH57,BH56),BH$13)</f>
        <v>3.7499999999999999E-2</v>
      </c>
      <c r="BI55" s="179">
        <f t="shared" ref="BI55" ca="1" si="322">IF(BI$3&lt;$D61,IF(BI53&gt;1,BI57,BI56),BI$13)</f>
        <v>0.16</v>
      </c>
      <c r="BJ55" s="179">
        <f t="shared" ref="BJ55" ca="1" si="323">IF(BJ$3&lt;$D61,IF(BJ53&gt;1,BJ57,BJ56),BJ$13)</f>
        <v>0.16</v>
      </c>
      <c r="BK55" s="179">
        <f t="shared" ref="BK55" ca="1" si="324">IF(BK$3&lt;$D61,IF(BK53&gt;1,BK57,BK56),BK$13)</f>
        <v>0.16</v>
      </c>
      <c r="BL55" s="179">
        <f t="shared" ref="BL55" ca="1" si="325">IF(BL$3&lt;$D61,IF(BL53&gt;1,BL57,BL56),BL$13)</f>
        <v>0.16</v>
      </c>
      <c r="BM55" s="179">
        <f t="shared" ref="BM55" ca="1" si="326">IF(BM$3&lt;$D61,IF(BM53&gt;1,BM57,BM56),BM$13)</f>
        <v>0.16</v>
      </c>
      <c r="BN55" s="179">
        <f t="shared" ref="BN55" ca="1" si="327">IF(BN$3&lt;$D61,IF(BN53&gt;1,BN57,BN56),BN$13)</f>
        <v>0.16</v>
      </c>
      <c r="BO55" s="179">
        <f t="shared" ref="BO55" ca="1" si="328">IF(BO$3&lt;$D61,IF(BO53&gt;1,BO57,BO56),BO$13)</f>
        <v>0.16</v>
      </c>
      <c r="BP55" s="179">
        <f t="shared" ref="BP55" ca="1" si="329">IF(BP$3&lt;$D61,IF(BP53&gt;1,BP57,BP56),BP$13)</f>
        <v>0.16</v>
      </c>
      <c r="BQ55" s="179">
        <f t="shared" ref="BQ55" ca="1" si="330">IF(BQ$3&lt;$D61,IF(BQ53&gt;1,BQ57,BQ56),BQ$13)</f>
        <v>0.16</v>
      </c>
      <c r="BR55" s="179">
        <f t="shared" ref="BR55" ca="1" si="331">IF(BR$3&lt;$D61,IF(BR53&gt;1,BR57,BR56),BR$13)</f>
        <v>0.16</v>
      </c>
      <c r="BS55" s="179">
        <f t="shared" ref="BS55" ca="1" si="332">IF(BS$3&lt;$D61,IF(BS53&gt;1,BS57,BS56),BS$13)</f>
        <v>0.16</v>
      </c>
      <c r="BT55" s="179">
        <f t="shared" ref="BT55" ca="1" si="333">IF(BT$3&lt;$D61,IF(BT53&gt;1,BT57,BT56),BT$13)</f>
        <v>0.16</v>
      </c>
      <c r="BU55" s="179">
        <f t="shared" ref="BU55" ca="1" si="334">IF(BU$3&lt;$D61,IF(BU53&gt;1,BU57,BU56),BU$13)</f>
        <v>0.16</v>
      </c>
      <c r="BV55" s="179">
        <f t="shared" ref="BV55" ca="1" si="335">IF(BV$3&lt;$D61,IF(BV53&gt;1,BV57,BV56),BV$13)</f>
        <v>0.16</v>
      </c>
      <c r="BW55" s="179">
        <f t="shared" ref="BW55" ca="1" si="336">IF(BW$3&lt;$D61,IF(BW53&gt;1,BW57,BW56),BW$13)</f>
        <v>0.16</v>
      </c>
      <c r="BX55" s="179">
        <f t="shared" ref="BX55" ca="1" si="337">IF(BX$3&lt;$D61,IF(BX53&gt;1,BX57,BX56),BX$13)</f>
        <v>0.16</v>
      </c>
      <c r="BY55" s="179">
        <f t="shared" ref="BY55" ca="1" si="338">IF(BY$3&lt;$D61,IF(BY53&gt;1,BY57,BY56),BY$13)</f>
        <v>0.16</v>
      </c>
      <c r="BZ55" s="179">
        <f t="shared" ref="BZ55" ca="1" si="339">IF(BZ$3&lt;$D61,IF(BZ53&gt;1,BZ57,BZ56),BZ$13)</f>
        <v>0.16</v>
      </c>
      <c r="CA55" s="179">
        <f t="shared" ref="CA55" ca="1" si="340">IF(CA$3&lt;$D61,IF(CA53&gt;1,CA57,CA56),CA$13)</f>
        <v>0.16</v>
      </c>
      <c r="CB55" s="179">
        <f t="shared" ref="CB55" ca="1" si="341">IF(CB$3&lt;$D61,IF(CB53&gt;1,CB57,CB56),CB$13)</f>
        <v>0.16</v>
      </c>
      <c r="CC55" s="179">
        <f t="shared" ref="CC55" ca="1" si="342">IF(CC$3&lt;$D61,IF(CC53&gt;1,CC57,CC56),CC$13)</f>
        <v>0.16</v>
      </c>
      <c r="CD55" s="179">
        <f t="shared" ref="CD55" ca="1" si="343">IF(CD$3&lt;$D61,IF(CD53&gt;1,CD57,CD56),CD$13)</f>
        <v>0.16</v>
      </c>
      <c r="CE55" s="179">
        <f t="shared" ref="CE55" ca="1" si="344">IF(CE$3&lt;$D61,IF(CE53&gt;1,CE57,CE56),CE$13)</f>
        <v>0.16</v>
      </c>
      <c r="CF55" s="179">
        <f t="shared" ref="CF55" ca="1" si="345">IF(CF$3&lt;$D61,IF(CF53&gt;1,CF57,CF56),CF$13)</f>
        <v>0.16</v>
      </c>
      <c r="CG55" s="179">
        <f t="shared" ref="CG55" ca="1" si="346">IF(CG$3&lt;$D61,IF(CG53&gt;1,CG57,CG56),CG$13)</f>
        <v>0.16</v>
      </c>
      <c r="CH55" s="179">
        <f t="shared" ref="CH55" ca="1" si="347">IF(CH$3&lt;$D61,IF(CH53&gt;1,CH57,CH56),CH$13)</f>
        <v>0.16</v>
      </c>
      <c r="CI55" s="179">
        <f t="shared" ref="CI55" ca="1" si="348">IF(CI$3&lt;$D61,IF(CI53&gt;1,CI57,CI56),CI$13)</f>
        <v>0.16</v>
      </c>
      <c r="CJ55" s="179">
        <f t="shared" ref="CJ55" ca="1" si="349">IF(CJ$3&lt;$D61,IF(CJ53&gt;1,CJ57,CJ56),CJ$13)</f>
        <v>0.16</v>
      </c>
      <c r="CK55" s="179">
        <f t="shared" ref="CK55" ca="1" si="350">IF(CK$3&lt;$D61,IF(CK53&gt;1,CK57,CK56),CK$13)</f>
        <v>0.16</v>
      </c>
      <c r="CL55" s="179">
        <f t="shared" ref="CL55" ca="1" si="351">IF(CL$3&lt;$D61,IF(CL53&gt;1,CL57,CL56),CL$13)</f>
        <v>0.16</v>
      </c>
      <c r="CM55" s="179">
        <f t="shared" ref="CM55" ca="1" si="352">IF(CM$3&lt;$D61,IF(CM53&gt;1,CM57,CM56),CM$13)</f>
        <v>0.16</v>
      </c>
      <c r="CN55" s="179">
        <f t="shared" ref="CN55" ca="1" si="353">IF(CN$3&lt;$D61,IF(CN53&gt;1,CN57,CN56),CN$13)</f>
        <v>0.16</v>
      </c>
      <c r="CO55" s="179">
        <f t="shared" ref="CO55" ca="1" si="354">IF(CO$3&lt;$D61,IF(CO53&gt;1,CO57,CO56),CO$13)</f>
        <v>0.16</v>
      </c>
      <c r="CP55" s="179">
        <f t="shared" ref="CP55" ca="1" si="355">IF(CP$3&lt;$D61,IF(CP53&gt;1,CP57,CP56),CP$13)</f>
        <v>0.16</v>
      </c>
      <c r="CQ55" s="179">
        <f t="shared" ref="CQ55" ca="1" si="356">IF(CQ$3&lt;$D61,IF(CQ53&gt;1,CQ57,CQ56),CQ$13)</f>
        <v>0.16</v>
      </c>
      <c r="CR55" s="179">
        <f t="shared" ref="CR55" ca="1" si="357">IF(CR$3&lt;$D61,IF(CR53&gt;1,CR57,CR56),CR$13)</f>
        <v>0.16</v>
      </c>
      <c r="CS55" s="179">
        <f t="shared" ref="CS55" ca="1" si="358">IF(CS$3&lt;$D61,IF(CS53&gt;1,CS57,CS56),CS$13)</f>
        <v>0.16</v>
      </c>
      <c r="CT55" s="179">
        <f t="shared" ref="CT55" ca="1" si="359">IF(CT$3&lt;$D61,IF(CT53&gt;1,CT57,CT56),CT$13)</f>
        <v>0.16</v>
      </c>
      <c r="CU55" s="179">
        <f t="shared" ref="CU55" ca="1" si="360">IF(CU$3&lt;$D61,IF(CU53&gt;1,CU57,CU56),CU$13)</f>
        <v>0.16</v>
      </c>
      <c r="CV55" s="179">
        <f t="shared" ref="CV55" ca="1" si="361">IF(CV$3&lt;$D61,IF(CV53&gt;1,CV57,CV56),CV$13)</f>
        <v>0.16</v>
      </c>
      <c r="CW55" s="179">
        <f t="shared" ref="CW55" ca="1" si="362">IF(CW$3&lt;$D61,IF(CW53&gt;1,CW57,CW56),CW$13)</f>
        <v>0.16</v>
      </c>
      <c r="CX55" s="179">
        <f t="shared" ref="CX55" ca="1" si="363">IF(CX$3&lt;$D61,IF(CX53&gt;1,CX57,CX56),CX$13)</f>
        <v>0.16</v>
      </c>
      <c r="CY55" s="179">
        <f t="shared" ref="CY55" ca="1" si="364">IF(CY$3&lt;$D61,IF(CY53&gt;1,CY57,CY56),CY$13)</f>
        <v>0.16</v>
      </c>
      <c r="CZ55" s="179">
        <f t="shared" ref="CZ55" ca="1" si="365">IF(CZ$3&lt;$D61,IF(CZ53&gt;1,CZ57,CZ56),CZ$13)</f>
        <v>0.16</v>
      </c>
      <c r="DA55" s="179">
        <f t="shared" ref="DA55" ca="1" si="366">IF(DA$3&lt;$D61,IF(DA53&gt;1,DA57,DA56),DA$13)</f>
        <v>0.16</v>
      </c>
      <c r="DB55" s="179">
        <f t="shared" ref="DB55" ca="1" si="367">IF(DB$3&lt;$D61,IF(DB53&gt;1,DB57,DB56),DB$13)</f>
        <v>0.16</v>
      </c>
      <c r="DC55" s="179">
        <f t="shared" ref="DC55" ca="1" si="368">IF(DC$3&lt;$D61,IF(DC53&gt;1,DC57,DC56),DC$13)</f>
        <v>0.16</v>
      </c>
      <c r="DD55" s="179">
        <f t="shared" ref="DD55" ca="1" si="369">IF(DD$3&lt;$D61,IF(DD53&gt;1,DD57,DD56),DD$13)</f>
        <v>0.16</v>
      </c>
      <c r="DE55" s="179">
        <f t="shared" ref="DE55" ca="1" si="370">IF(DE$3&lt;$D61,IF(DE53&gt;1,DE57,DE56),DE$13)</f>
        <v>0.16</v>
      </c>
      <c r="DF55" s="179">
        <f t="shared" ref="DF55" ca="1" si="371">IF(DF$3&lt;$D61,IF(DF53&gt;1,DF57,DF56),DF$13)</f>
        <v>0.16</v>
      </c>
      <c r="DG55" s="179">
        <f t="shared" ref="DG55" ca="1" si="372">IF(DG$3&lt;$D61,IF(DG53&gt;1,DG57,DG56),DG$13)</f>
        <v>0.16</v>
      </c>
      <c r="DH55" s="179">
        <f t="shared" ref="DH55" ca="1" si="373">IF(DH$3&lt;$D61,IF(DH53&gt;1,DH57,DH56),DH$13)</f>
        <v>0.16</v>
      </c>
      <c r="DI55" s="179">
        <f t="shared" ref="DI55" ca="1" si="374">IF(DI$3&lt;$D61,IF(DI53&gt;1,DI57,DI56),DI$13)</f>
        <v>0.16</v>
      </c>
      <c r="DJ55" s="179">
        <f t="shared" ref="DJ55" ca="1" si="375">IF(DJ$3&lt;$D61,IF(DJ53&gt;1,DJ57,DJ56),DJ$13)</f>
        <v>0.16</v>
      </c>
      <c r="DK55" s="179">
        <f t="shared" ref="DK55" ca="1" si="376">IF(DK$3&lt;$D61,IF(DK53&gt;1,DK57,DK56),DK$13)</f>
        <v>0.16</v>
      </c>
      <c r="DL55">
        <f>IF(DL$3&lt;$D61,IF(DL53&gt;1,DL57,DL56),DL$13)</f>
        <v>0</v>
      </c>
      <c r="DM55">
        <f>IF(DM$3&lt;$D61,IF(DM53&gt;1,DM57,DM56),DM$13)</f>
        <v>0</v>
      </c>
      <c r="DN55">
        <f>IF(DN$3&lt;$D61,IF(DN53&gt;1,DN57,DN56),DN$13)</f>
        <v>0</v>
      </c>
      <c r="DO55">
        <f>IF(DO$3&lt;$D61,IF(DO53&gt;1,DO57,DO56),DO$13)</f>
        <v>0</v>
      </c>
    </row>
    <row r="56" spans="2:119" ht="15" x14ac:dyDescent="0.25">
      <c r="C56" s="180" t="s">
        <v>1963</v>
      </c>
      <c r="D56" s="181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3">
        <f ca="1">AVERAGE(S56:DK56)</f>
        <v>0.13106809431532745</v>
      </c>
      <c r="Q56" s="183">
        <f ca="1">AVERAGEIF(S$2:EO$2,"факт",S56:EO56)</f>
        <v>0.18544354838709676</v>
      </c>
      <c r="R56" s="183">
        <f ca="1">AVERAGEIF(T$2:EP$2,"план",T56:EP56)</f>
        <v>0.12992334791381652</v>
      </c>
      <c r="S56" s="183">
        <f ca="1">S$15*(1-S53)+S$16*S53</f>
        <v>0.1875</v>
      </c>
      <c r="T56" s="183">
        <f t="shared" ref="T56:AW56" ca="1" si="377">T15*(1-T53)+T16*T53</f>
        <v>0.18338709677419351</v>
      </c>
      <c r="U56" s="183">
        <f t="shared" ca="1" si="377"/>
        <v>0.18338709677419351</v>
      </c>
      <c r="V56" s="183">
        <f t="shared" ca="1" si="377"/>
        <v>0.18064516129032254</v>
      </c>
      <c r="W56" s="183">
        <f t="shared" ca="1" si="377"/>
        <v>0.18064516129032254</v>
      </c>
      <c r="X56" s="183">
        <f t="shared" ca="1" si="377"/>
        <v>0.18064516129032254</v>
      </c>
      <c r="Y56" s="183">
        <f t="shared" ca="1" si="377"/>
        <v>0.17653225806451611</v>
      </c>
      <c r="Z56" s="183">
        <f t="shared" ca="1" si="377"/>
        <v>0.17653225806451611</v>
      </c>
      <c r="AA56" s="183">
        <f t="shared" ca="1" si="377"/>
        <v>0.17379032258064514</v>
      </c>
      <c r="AB56" s="183">
        <f t="shared" ca="1" si="377"/>
        <v>0.17379032258064514</v>
      </c>
      <c r="AC56" s="183">
        <f t="shared" ca="1" si="377"/>
        <v>0.17379032258064514</v>
      </c>
      <c r="AD56" s="183">
        <f t="shared" ca="1" si="377"/>
        <v>0.16967741935483871</v>
      </c>
      <c r="AE56" s="183">
        <f t="shared" ca="1" si="377"/>
        <v>0.16967741935483871</v>
      </c>
      <c r="AF56" s="183">
        <f t="shared" ca="1" si="377"/>
        <v>0.16693548387096774</v>
      </c>
      <c r="AG56" s="183">
        <f t="shared" ca="1" si="377"/>
        <v>0.16693548387096774</v>
      </c>
      <c r="AH56" s="183">
        <f t="shared" ca="1" si="377"/>
        <v>0.16693548387096774</v>
      </c>
      <c r="AI56" s="183">
        <f t="shared" ca="1" si="377"/>
        <v>0.16282258064516128</v>
      </c>
      <c r="AJ56" s="183">
        <f t="shared" ca="1" si="377"/>
        <v>0.16282258064516128</v>
      </c>
      <c r="AK56" s="183">
        <f t="shared" ca="1" si="377"/>
        <v>0.13586136022934933</v>
      </c>
      <c r="AL56" s="183">
        <f t="shared" ca="1" si="377"/>
        <v>0.12845108046802836</v>
      </c>
      <c r="AM56" s="183">
        <f t="shared" ca="1" si="377"/>
        <v>0.11886182488407326</v>
      </c>
      <c r="AN56" s="183">
        <f t="shared" ca="1" si="377"/>
        <v>0.1083266458551041</v>
      </c>
      <c r="AO56" s="183">
        <f t="shared" ca="1" si="377"/>
        <v>0.10145479518918611</v>
      </c>
      <c r="AP56" s="183">
        <f t="shared" ca="1" si="377"/>
        <v>9.4131018536167427E-2</v>
      </c>
      <c r="AQ56" s="183">
        <f t="shared" ca="1" si="377"/>
        <v>8.7171720733534686E-2</v>
      </c>
      <c r="AR56" s="183">
        <f t="shared" ca="1" si="377"/>
        <v>8.0878185678413664E-2</v>
      </c>
      <c r="AS56" s="183">
        <f t="shared" ca="1" si="377"/>
        <v>7.3981066812572938E-2</v>
      </c>
      <c r="AT56" s="183">
        <f t="shared" ca="1" si="377"/>
        <v>6.8875692269041416E-2</v>
      </c>
      <c r="AU56" s="183">
        <f t="shared" ca="1" si="377"/>
        <v>6.4930405248816103E-2</v>
      </c>
      <c r="AV56" s="183">
        <f t="shared" ca="1" si="377"/>
        <v>6.0531073847606746E-2</v>
      </c>
      <c r="AW56" s="183">
        <f t="shared" ca="1" si="377"/>
        <v>5.6382950881624511E-2</v>
      </c>
      <c r="AX56" s="183">
        <f t="shared" ref="AX56:BM56" ca="1" si="378">AX15*(1-AX53)+AX16*AX53</f>
        <v>5.2347512855467668E-2</v>
      </c>
      <c r="AY56" s="183">
        <f t="shared" ca="1" si="378"/>
        <v>4.9796327220125808E-2</v>
      </c>
      <c r="AZ56" s="183">
        <f t="shared" ca="1" si="378"/>
        <v>4.7325703685319791E-2</v>
      </c>
      <c r="BA56" s="183">
        <f t="shared" ca="1" si="378"/>
        <v>4.4923652760352442E-2</v>
      </c>
      <c r="BB56" s="183">
        <f t="shared" ca="1" si="378"/>
        <v>4.2580034091716248E-2</v>
      </c>
      <c r="BC56" s="183">
        <f t="shared" ca="1" si="378"/>
        <v>3.9228459499801513E-2</v>
      </c>
      <c r="BD56" s="183">
        <f t="shared" ca="1" si="378"/>
        <v>3.4823319973483487E-2</v>
      </c>
      <c r="BE56" s="183">
        <f t="shared" ca="1" si="378"/>
        <v>3.0572799245937414E-2</v>
      </c>
      <c r="BF56" s="183">
        <f t="shared" ca="1" si="378"/>
        <v>2.6975493960725294E-2</v>
      </c>
      <c r="BG56" s="183">
        <f t="shared" ca="1" si="378"/>
        <v>2.4643832299574675E-2</v>
      </c>
      <c r="BH56" s="183">
        <f t="shared" ca="1" si="378"/>
        <v>2.9098579457537885E-2</v>
      </c>
      <c r="BI56" s="183">
        <f t="shared" ca="1" si="378"/>
        <v>0.14500000000000002</v>
      </c>
      <c r="BJ56" s="183">
        <f t="shared" ca="1" si="378"/>
        <v>0.14500000000000002</v>
      </c>
      <c r="BK56" s="183">
        <f t="shared" ca="1" si="378"/>
        <v>0.14500000000000002</v>
      </c>
      <c r="BL56" s="183">
        <f t="shared" ca="1" si="378"/>
        <v>0.14500000000000002</v>
      </c>
      <c r="BM56" s="183">
        <f t="shared" ca="1" si="378"/>
        <v>0.14500000000000002</v>
      </c>
      <c r="BN56" s="183">
        <f t="shared" ref="BN56" ca="1" si="379">BN15*(1-BN53)+BN16*BN53</f>
        <v>0.14500000000000002</v>
      </c>
      <c r="BO56" s="183">
        <f t="shared" ref="BO56:BP56" ca="1" si="380">BO15*(1-BO53)+BO16*BO53</f>
        <v>0.14500000000000002</v>
      </c>
      <c r="BP56" s="183">
        <f t="shared" ca="1" si="380"/>
        <v>0.14500000000000002</v>
      </c>
      <c r="BQ56" s="183">
        <f t="shared" ref="BQ56:CC56" ca="1" si="381">BQ15*(1-BQ53)+BQ16*BQ53</f>
        <v>0.14500000000000002</v>
      </c>
      <c r="BR56" s="183">
        <f t="shared" ca="1" si="381"/>
        <v>0.14500000000000002</v>
      </c>
      <c r="BS56" s="183">
        <f t="shared" ca="1" si="381"/>
        <v>0.14500000000000002</v>
      </c>
      <c r="BT56" s="183">
        <f t="shared" ca="1" si="381"/>
        <v>0.14500000000000002</v>
      </c>
      <c r="BU56" s="183">
        <f t="shared" ca="1" si="381"/>
        <v>0.14500000000000002</v>
      </c>
      <c r="BV56" s="183">
        <f t="shared" ca="1" si="381"/>
        <v>0.14500000000000002</v>
      </c>
      <c r="BW56" s="183">
        <f t="shared" ca="1" si="381"/>
        <v>0.14500000000000002</v>
      </c>
      <c r="BX56" s="183">
        <f t="shared" ca="1" si="381"/>
        <v>0.14500000000000002</v>
      </c>
      <c r="BY56" s="183">
        <f t="shared" ca="1" si="381"/>
        <v>0.14500000000000002</v>
      </c>
      <c r="BZ56" s="183">
        <f t="shared" ca="1" si="381"/>
        <v>0.14500000000000002</v>
      </c>
      <c r="CA56" s="183">
        <f t="shared" ca="1" si="381"/>
        <v>0.14500000000000002</v>
      </c>
      <c r="CB56" s="183">
        <f t="shared" ca="1" si="381"/>
        <v>0.14500000000000002</v>
      </c>
      <c r="CC56" s="183">
        <f t="shared" ca="1" si="381"/>
        <v>0.14500000000000002</v>
      </c>
      <c r="CD56" s="183">
        <f t="shared" ref="CD56:DK56" ca="1" si="382">CD15*(1-CD53)+CD16*CD53</f>
        <v>0.14500000000000002</v>
      </c>
      <c r="CE56" s="183">
        <f t="shared" ca="1" si="382"/>
        <v>0.14500000000000002</v>
      </c>
      <c r="CF56" s="183">
        <f t="shared" ca="1" si="382"/>
        <v>0.14500000000000002</v>
      </c>
      <c r="CG56" s="183">
        <f t="shared" ca="1" si="382"/>
        <v>0.14500000000000002</v>
      </c>
      <c r="CH56" s="183">
        <f t="shared" ca="1" si="382"/>
        <v>0.14500000000000002</v>
      </c>
      <c r="CI56" s="183">
        <f t="shared" ca="1" si="382"/>
        <v>0.14500000000000002</v>
      </c>
      <c r="CJ56" s="183">
        <f t="shared" ca="1" si="382"/>
        <v>0.14500000000000002</v>
      </c>
      <c r="CK56" s="183">
        <f t="shared" ca="1" si="382"/>
        <v>0.14500000000000002</v>
      </c>
      <c r="CL56" s="183">
        <f t="shared" ca="1" si="382"/>
        <v>0.14500000000000002</v>
      </c>
      <c r="CM56" s="183">
        <f t="shared" ca="1" si="382"/>
        <v>0.14500000000000002</v>
      </c>
      <c r="CN56" s="183">
        <f t="shared" ca="1" si="382"/>
        <v>0.14500000000000002</v>
      </c>
      <c r="CO56" s="183">
        <f t="shared" ca="1" si="382"/>
        <v>0.14500000000000002</v>
      </c>
      <c r="CP56" s="183">
        <f t="shared" ca="1" si="382"/>
        <v>0.14500000000000002</v>
      </c>
      <c r="CQ56" s="183">
        <f t="shared" ca="1" si="382"/>
        <v>0.14500000000000002</v>
      </c>
      <c r="CR56" s="183">
        <f t="shared" ca="1" si="382"/>
        <v>0.14500000000000002</v>
      </c>
      <c r="CS56" s="183">
        <f t="shared" ca="1" si="382"/>
        <v>0.14500000000000002</v>
      </c>
      <c r="CT56" s="183">
        <f t="shared" ca="1" si="382"/>
        <v>0.14500000000000002</v>
      </c>
      <c r="CU56" s="183">
        <f t="shared" ca="1" si="382"/>
        <v>0.14500000000000002</v>
      </c>
      <c r="CV56" s="183">
        <f t="shared" ca="1" si="382"/>
        <v>0.14500000000000002</v>
      </c>
      <c r="CW56" s="183">
        <f t="shared" ca="1" si="382"/>
        <v>0.14500000000000002</v>
      </c>
      <c r="CX56" s="183">
        <f t="shared" ca="1" si="382"/>
        <v>0.14500000000000002</v>
      </c>
      <c r="CY56" s="183">
        <f t="shared" ca="1" si="382"/>
        <v>0.14500000000000002</v>
      </c>
      <c r="CZ56" s="183">
        <f t="shared" ca="1" si="382"/>
        <v>0.14500000000000002</v>
      </c>
      <c r="DA56" s="183">
        <f t="shared" ca="1" si="382"/>
        <v>0.14500000000000002</v>
      </c>
      <c r="DB56" s="183">
        <f t="shared" ca="1" si="382"/>
        <v>0.14500000000000002</v>
      </c>
      <c r="DC56" s="183">
        <f t="shared" ca="1" si="382"/>
        <v>0.14500000000000002</v>
      </c>
      <c r="DD56" s="183">
        <f t="shared" ca="1" si="382"/>
        <v>0.14500000000000002</v>
      </c>
      <c r="DE56" s="183">
        <f t="shared" ca="1" si="382"/>
        <v>0.14500000000000002</v>
      </c>
      <c r="DF56" s="183">
        <f t="shared" ca="1" si="382"/>
        <v>0.14500000000000002</v>
      </c>
      <c r="DG56" s="183">
        <f t="shared" ca="1" si="382"/>
        <v>0.14500000000000002</v>
      </c>
      <c r="DH56" s="183">
        <f t="shared" ca="1" si="382"/>
        <v>0.14500000000000002</v>
      </c>
      <c r="DI56" s="183">
        <f t="shared" ca="1" si="382"/>
        <v>0.14500000000000002</v>
      </c>
      <c r="DJ56" s="183">
        <f t="shared" ca="1" si="382"/>
        <v>0.14500000000000002</v>
      </c>
      <c r="DK56" s="183">
        <f t="shared" ca="1" si="382"/>
        <v>0.14500000000000002</v>
      </c>
      <c r="DL56">
        <f ca="1">DL15*(1-DL53)+DL16*DL53</f>
        <v>0</v>
      </c>
      <c r="DM56">
        <f ca="1">DM15*(1-DM53)+DM16*DM53</f>
        <v>0</v>
      </c>
      <c r="DN56">
        <f ca="1">DN15*(1-DN53)+DN16*DN53</f>
        <v>0</v>
      </c>
      <c r="DO56">
        <f ca="1">DO15*(1-DO53)+DO16*DO53</f>
        <v>0</v>
      </c>
    </row>
    <row r="57" spans="2:119" ht="15" x14ac:dyDescent="0.25">
      <c r="C57" s="180" t="s">
        <v>1964</v>
      </c>
      <c r="D57" s="181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3">
        <f ca="1">AVERAGE(S57:DK57)</f>
        <v>4.4567010309278308E-2</v>
      </c>
      <c r="Q57" s="183">
        <f>AVERAGEIF(S$2:EO$2,"факт",S57:EO57)</f>
        <v>4.4999999999999998E-2</v>
      </c>
      <c r="R57" s="183">
        <f ca="1">AVERAGEIF(T$2:EP$2,"план",T57:EP57)</f>
        <v>4.4557894736842067E-2</v>
      </c>
      <c r="S57" s="183">
        <f t="shared" ref="S57:AW57" si="383">IF(S53&gt;2,0.01%,IF(S53-1&lt;0,$D$16,HLOOKUP(S53-1,$S$19:$DO$20,2)))</f>
        <v>4.4999999999999998E-2</v>
      </c>
      <c r="T57" s="183">
        <f t="shared" si="383"/>
        <v>4.4999999999999998E-2</v>
      </c>
      <c r="U57" s="183">
        <f t="shared" si="383"/>
        <v>4.4999999999999998E-2</v>
      </c>
      <c r="V57" s="183">
        <f t="shared" si="383"/>
        <v>4.4999999999999998E-2</v>
      </c>
      <c r="W57" s="183">
        <f t="shared" si="383"/>
        <v>4.4999999999999998E-2</v>
      </c>
      <c r="X57" s="183">
        <f t="shared" si="383"/>
        <v>4.4999999999999998E-2</v>
      </c>
      <c r="Y57" s="183">
        <f t="shared" si="383"/>
        <v>4.4999999999999998E-2</v>
      </c>
      <c r="Z57" s="183">
        <f t="shared" si="383"/>
        <v>4.4999999999999998E-2</v>
      </c>
      <c r="AA57" s="183">
        <f t="shared" si="383"/>
        <v>4.4999999999999998E-2</v>
      </c>
      <c r="AB57" s="183">
        <f t="shared" si="383"/>
        <v>4.4999999999999998E-2</v>
      </c>
      <c r="AC57" s="183">
        <f t="shared" si="383"/>
        <v>4.4999999999999998E-2</v>
      </c>
      <c r="AD57" s="183">
        <f t="shared" si="383"/>
        <v>4.4999999999999998E-2</v>
      </c>
      <c r="AE57" s="183">
        <f t="shared" si="383"/>
        <v>4.4999999999999998E-2</v>
      </c>
      <c r="AF57" s="183">
        <f t="shared" si="383"/>
        <v>4.4999999999999998E-2</v>
      </c>
      <c r="AG57" s="183">
        <f t="shared" si="383"/>
        <v>4.4999999999999998E-2</v>
      </c>
      <c r="AH57" s="183">
        <f t="shared" si="383"/>
        <v>4.4999999999999998E-2</v>
      </c>
      <c r="AI57" s="183">
        <f t="shared" si="383"/>
        <v>4.4999999999999998E-2</v>
      </c>
      <c r="AJ57" s="183">
        <f t="shared" si="383"/>
        <v>4.4999999999999998E-2</v>
      </c>
      <c r="AK57" s="183">
        <f t="shared" ca="1" si="383"/>
        <v>4.4999999999999998E-2</v>
      </c>
      <c r="AL57" s="183">
        <f t="shared" ca="1" si="383"/>
        <v>4.4999999999999998E-2</v>
      </c>
      <c r="AM57" s="183">
        <f t="shared" ca="1" si="383"/>
        <v>4.4999999999999998E-2</v>
      </c>
      <c r="AN57" s="183">
        <f t="shared" ca="1" si="383"/>
        <v>4.4999999999999998E-2</v>
      </c>
      <c r="AO57" s="183">
        <f t="shared" ca="1" si="383"/>
        <v>4.4999999999999998E-2</v>
      </c>
      <c r="AP57" s="183">
        <f t="shared" ca="1" si="383"/>
        <v>4.4999999999999998E-2</v>
      </c>
      <c r="AQ57" s="183">
        <f t="shared" ca="1" si="383"/>
        <v>4.4999999999999998E-2</v>
      </c>
      <c r="AR57" s="183">
        <f t="shared" ca="1" si="383"/>
        <v>4.4999999999999998E-2</v>
      </c>
      <c r="AS57" s="183">
        <f t="shared" ca="1" si="383"/>
        <v>4.4999999999999998E-2</v>
      </c>
      <c r="AT57" s="183">
        <f t="shared" ca="1" si="383"/>
        <v>4.4999999999999998E-2</v>
      </c>
      <c r="AU57" s="183">
        <f t="shared" ca="1" si="383"/>
        <v>4.4999999999999998E-2</v>
      </c>
      <c r="AV57" s="183">
        <f t="shared" ca="1" si="383"/>
        <v>4.4999999999999998E-2</v>
      </c>
      <c r="AW57" s="183">
        <f t="shared" ca="1" si="383"/>
        <v>4.4999999999999998E-2</v>
      </c>
      <c r="AX57" s="183">
        <f t="shared" ref="AX57:BM57" ca="1" si="384">IF(AX53&gt;2,0.01%,IF(AX53-1&lt;0,$D$16,HLOOKUP(AX53-1,$S$19:$DO$20,2)))</f>
        <v>4.4999999999999998E-2</v>
      </c>
      <c r="AY57" s="183">
        <f t="shared" ca="1" si="384"/>
        <v>4.4999999999999998E-2</v>
      </c>
      <c r="AZ57" s="183">
        <f t="shared" ca="1" si="384"/>
        <v>4.4999999999999998E-2</v>
      </c>
      <c r="BA57" s="183">
        <f t="shared" ca="1" si="384"/>
        <v>4.4999999999999998E-2</v>
      </c>
      <c r="BB57" s="183">
        <f t="shared" ca="1" si="384"/>
        <v>4.3999999999999997E-2</v>
      </c>
      <c r="BC57" s="183">
        <f t="shared" ca="1" si="384"/>
        <v>4.2499999999999996E-2</v>
      </c>
      <c r="BD57" s="183">
        <f t="shared" ca="1" si="384"/>
        <v>0.04</v>
      </c>
      <c r="BE57" s="183">
        <f t="shared" ca="1" si="384"/>
        <v>3.7999999999999999E-2</v>
      </c>
      <c r="BF57" s="183">
        <f t="shared" ca="1" si="384"/>
        <v>3.5999999999999997E-2</v>
      </c>
      <c r="BG57" s="183">
        <f t="shared" ca="1" si="384"/>
        <v>3.4999999999999996E-2</v>
      </c>
      <c r="BH57" s="183">
        <f t="shared" ca="1" si="384"/>
        <v>3.7499999999999999E-2</v>
      </c>
      <c r="BI57" s="183">
        <f t="shared" ca="1" si="384"/>
        <v>4.4999999999999998E-2</v>
      </c>
      <c r="BJ57" s="183">
        <f t="shared" ca="1" si="384"/>
        <v>4.4999999999999998E-2</v>
      </c>
      <c r="BK57" s="183">
        <f t="shared" ca="1" si="384"/>
        <v>4.4999999999999998E-2</v>
      </c>
      <c r="BL57" s="183">
        <f t="shared" ca="1" si="384"/>
        <v>4.4999999999999998E-2</v>
      </c>
      <c r="BM57" s="183">
        <f t="shared" ca="1" si="384"/>
        <v>4.4999999999999998E-2</v>
      </c>
      <c r="BN57" s="183">
        <f t="shared" ref="BN57" ca="1" si="385">IF(BN53&gt;2,0.01%,IF(BN53-1&lt;0,$D$16,HLOOKUP(BN53-1,$S$19:$DO$20,2)))</f>
        <v>4.4999999999999998E-2</v>
      </c>
      <c r="BO57" s="183">
        <f t="shared" ref="BO57:BP57" ca="1" si="386">IF(BO53&gt;2,0.01%,IF(BO53-1&lt;0,$D$16,HLOOKUP(BO53-1,$S$19:$DO$20,2)))</f>
        <v>4.4999999999999998E-2</v>
      </c>
      <c r="BP57" s="183">
        <f t="shared" ca="1" si="386"/>
        <v>4.4999999999999998E-2</v>
      </c>
      <c r="BQ57" s="183">
        <f t="shared" ref="BQ57:CC57" ca="1" si="387">IF(BQ53&gt;2,0.01%,IF(BQ53-1&lt;0,$D$16,HLOOKUP(BQ53-1,$S$19:$DO$20,2)))</f>
        <v>4.4999999999999998E-2</v>
      </c>
      <c r="BR57" s="183">
        <f t="shared" ca="1" si="387"/>
        <v>4.4999999999999998E-2</v>
      </c>
      <c r="BS57" s="183">
        <f t="shared" ca="1" si="387"/>
        <v>4.4999999999999998E-2</v>
      </c>
      <c r="BT57" s="183">
        <f t="shared" ca="1" si="387"/>
        <v>4.4999999999999998E-2</v>
      </c>
      <c r="BU57" s="183">
        <f t="shared" ca="1" si="387"/>
        <v>4.4999999999999998E-2</v>
      </c>
      <c r="BV57" s="183">
        <f t="shared" ca="1" si="387"/>
        <v>4.4999999999999998E-2</v>
      </c>
      <c r="BW57" s="183">
        <f t="shared" ca="1" si="387"/>
        <v>4.4999999999999998E-2</v>
      </c>
      <c r="BX57" s="183">
        <f t="shared" ca="1" si="387"/>
        <v>4.4999999999999998E-2</v>
      </c>
      <c r="BY57" s="183">
        <f t="shared" ca="1" si="387"/>
        <v>4.4999999999999998E-2</v>
      </c>
      <c r="BZ57" s="183">
        <f t="shared" ca="1" si="387"/>
        <v>4.4999999999999998E-2</v>
      </c>
      <c r="CA57" s="183">
        <f t="shared" ca="1" si="387"/>
        <v>4.4999999999999998E-2</v>
      </c>
      <c r="CB57" s="183">
        <f t="shared" ca="1" si="387"/>
        <v>4.4999999999999998E-2</v>
      </c>
      <c r="CC57" s="183">
        <f t="shared" ca="1" si="387"/>
        <v>4.4999999999999998E-2</v>
      </c>
      <c r="CD57" s="183">
        <f t="shared" ref="CD57:DK57" ca="1" si="388">IF(CD53&gt;2,0.01%,IF(CD53-1&lt;0,$D$16,HLOOKUP(CD53-1,$S$19:$DO$20,2)))</f>
        <v>4.4999999999999998E-2</v>
      </c>
      <c r="CE57" s="183">
        <f t="shared" ca="1" si="388"/>
        <v>4.4999999999999998E-2</v>
      </c>
      <c r="CF57" s="183">
        <f t="shared" ca="1" si="388"/>
        <v>4.4999999999999998E-2</v>
      </c>
      <c r="CG57" s="183">
        <f t="shared" ca="1" si="388"/>
        <v>4.4999999999999998E-2</v>
      </c>
      <c r="CH57" s="183">
        <f t="shared" ca="1" si="388"/>
        <v>4.4999999999999998E-2</v>
      </c>
      <c r="CI57" s="183">
        <f t="shared" ca="1" si="388"/>
        <v>4.4999999999999998E-2</v>
      </c>
      <c r="CJ57" s="183">
        <f t="shared" ca="1" si="388"/>
        <v>4.4999999999999998E-2</v>
      </c>
      <c r="CK57" s="183">
        <f t="shared" ca="1" si="388"/>
        <v>4.4999999999999998E-2</v>
      </c>
      <c r="CL57" s="183">
        <f t="shared" ca="1" si="388"/>
        <v>4.4999999999999998E-2</v>
      </c>
      <c r="CM57" s="183">
        <f t="shared" ca="1" si="388"/>
        <v>4.4999999999999998E-2</v>
      </c>
      <c r="CN57" s="183">
        <f t="shared" ca="1" si="388"/>
        <v>4.4999999999999998E-2</v>
      </c>
      <c r="CO57" s="183">
        <f t="shared" ca="1" si="388"/>
        <v>4.4999999999999998E-2</v>
      </c>
      <c r="CP57" s="183">
        <f t="shared" ca="1" si="388"/>
        <v>4.4999999999999998E-2</v>
      </c>
      <c r="CQ57" s="183">
        <f t="shared" ca="1" si="388"/>
        <v>4.4999999999999998E-2</v>
      </c>
      <c r="CR57" s="183">
        <f t="shared" ca="1" si="388"/>
        <v>4.4999999999999998E-2</v>
      </c>
      <c r="CS57" s="183">
        <f t="shared" ca="1" si="388"/>
        <v>4.4999999999999998E-2</v>
      </c>
      <c r="CT57" s="183">
        <f t="shared" ca="1" si="388"/>
        <v>4.4999999999999998E-2</v>
      </c>
      <c r="CU57" s="183">
        <f t="shared" ca="1" si="388"/>
        <v>4.4999999999999998E-2</v>
      </c>
      <c r="CV57" s="183">
        <f t="shared" ca="1" si="388"/>
        <v>4.4999999999999998E-2</v>
      </c>
      <c r="CW57" s="183">
        <f t="shared" ca="1" si="388"/>
        <v>4.4999999999999998E-2</v>
      </c>
      <c r="CX57" s="183">
        <f t="shared" ca="1" si="388"/>
        <v>4.4999999999999998E-2</v>
      </c>
      <c r="CY57" s="183">
        <f t="shared" ca="1" si="388"/>
        <v>4.4999999999999998E-2</v>
      </c>
      <c r="CZ57" s="183">
        <f t="shared" ca="1" si="388"/>
        <v>4.4999999999999998E-2</v>
      </c>
      <c r="DA57" s="183">
        <f t="shared" ca="1" si="388"/>
        <v>4.4999999999999998E-2</v>
      </c>
      <c r="DB57" s="183">
        <f t="shared" ca="1" si="388"/>
        <v>4.4999999999999998E-2</v>
      </c>
      <c r="DC57" s="183">
        <f t="shared" ca="1" si="388"/>
        <v>4.4999999999999998E-2</v>
      </c>
      <c r="DD57" s="183">
        <f t="shared" ca="1" si="388"/>
        <v>4.4999999999999998E-2</v>
      </c>
      <c r="DE57" s="183">
        <f t="shared" ca="1" si="388"/>
        <v>4.4999999999999998E-2</v>
      </c>
      <c r="DF57" s="183">
        <f t="shared" ca="1" si="388"/>
        <v>4.4999999999999998E-2</v>
      </c>
      <c r="DG57" s="183">
        <f t="shared" ca="1" si="388"/>
        <v>4.4999999999999998E-2</v>
      </c>
      <c r="DH57" s="183">
        <f t="shared" ca="1" si="388"/>
        <v>4.4999999999999998E-2</v>
      </c>
      <c r="DI57" s="183">
        <f t="shared" ca="1" si="388"/>
        <v>4.4999999999999998E-2</v>
      </c>
      <c r="DJ57" s="183">
        <f t="shared" ca="1" si="388"/>
        <v>4.4999999999999998E-2</v>
      </c>
      <c r="DK57" s="183">
        <f t="shared" ca="1" si="388"/>
        <v>4.4999999999999998E-2</v>
      </c>
      <c r="DL57">
        <f ca="1">IF(DL53&gt;2,0.01%,IF(DL53-1&lt;0,$D$16,HLOOKUP(DL53-1,$S$19:$DO$20,2)))</f>
        <v>4.4999999999999998E-2</v>
      </c>
      <c r="DM57">
        <f ca="1">IF(DM53&gt;2,0.01%,IF(DM53-1&lt;0,$D$16,HLOOKUP(DM53-1,$S$19:$DO$20,2)))</f>
        <v>4.4999999999999998E-2</v>
      </c>
      <c r="DN57">
        <f ca="1">IF(DN53&gt;2,0.01%,IF(DN53-1&lt;0,$D$16,HLOOKUP(DN53-1,$S$19:$DO$20,2)))</f>
        <v>4.4999999999999998E-2</v>
      </c>
      <c r="DO57">
        <f ca="1">IF(DO53&gt;2,0.01%,IF(DO53-1&lt;0,$D$16,HLOOKUP(DO53-1,$S$19:$DO$20,2)))</f>
        <v>4.4999999999999998E-2</v>
      </c>
    </row>
    <row r="58" spans="2:119" x14ac:dyDescent="0.2">
      <c r="B58" s="104"/>
      <c r="C58" s="163"/>
      <c r="D58" s="104"/>
      <c r="E58" s="105"/>
      <c r="F58" s="104"/>
      <c r="G58" s="105"/>
      <c r="H58" s="104"/>
      <c r="I58" s="105"/>
      <c r="J58" s="104"/>
      <c r="K58" s="105"/>
      <c r="L58" s="105"/>
      <c r="M58" s="105"/>
      <c r="N58" s="105"/>
      <c r="O58" s="105"/>
      <c r="P58" s="106"/>
      <c r="Q58" s="106"/>
      <c r="R58" s="106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  <c r="CD58" s="107"/>
      <c r="CE58" s="107"/>
      <c r="CF58" s="107"/>
      <c r="CG58" s="107"/>
      <c r="CH58" s="107"/>
      <c r="CI58" s="107"/>
      <c r="CJ58" s="107"/>
      <c r="CK58" s="107"/>
      <c r="CL58" s="107"/>
      <c r="CM58" s="107"/>
      <c r="CN58" s="107"/>
      <c r="CO58" s="107"/>
      <c r="CP58" s="107"/>
      <c r="CQ58" s="107"/>
      <c r="CR58" s="107"/>
      <c r="CS58" s="107"/>
      <c r="CT58" s="107"/>
      <c r="CU58" s="107"/>
      <c r="CV58" s="107"/>
      <c r="CW58" s="107"/>
      <c r="CX58" s="107"/>
      <c r="CY58" s="107"/>
      <c r="CZ58" s="107"/>
      <c r="DA58" s="107"/>
      <c r="DB58" s="107"/>
      <c r="DC58" s="107"/>
      <c r="DD58" s="107"/>
      <c r="DE58" s="107"/>
      <c r="DF58" s="107"/>
      <c r="DG58" s="107"/>
      <c r="DH58" s="107"/>
      <c r="DI58" s="107"/>
      <c r="DJ58" s="107"/>
      <c r="DK58" s="107"/>
    </row>
    <row r="59" spans="2:119" ht="15" x14ac:dyDescent="0.25">
      <c r="B59" s="108"/>
      <c r="C59" s="173" t="s">
        <v>1950</v>
      </c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5">
        <f t="shared" ref="P59:T59" ca="1" si="389">SUM(P60:P61)</f>
        <v>0</v>
      </c>
      <c r="Q59" s="175">
        <f t="shared" si="389"/>
        <v>0</v>
      </c>
      <c r="R59" s="175">
        <f t="shared" ca="1" si="389"/>
        <v>0</v>
      </c>
      <c r="S59" s="176">
        <f t="shared" si="389"/>
        <v>0</v>
      </c>
      <c r="T59" s="176">
        <f t="shared" si="389"/>
        <v>0</v>
      </c>
      <c r="U59" s="176">
        <f t="shared" ref="U59:AW59" si="390">SUM(U60:U61)</f>
        <v>0</v>
      </c>
      <c r="V59" s="176">
        <f t="shared" si="390"/>
        <v>0</v>
      </c>
      <c r="W59" s="176">
        <f t="shared" si="390"/>
        <v>0</v>
      </c>
      <c r="X59" s="176">
        <f t="shared" si="390"/>
        <v>0</v>
      </c>
      <c r="Y59" s="176">
        <f t="shared" si="390"/>
        <v>0</v>
      </c>
      <c r="Z59" s="176">
        <f t="shared" si="390"/>
        <v>0</v>
      </c>
      <c r="AA59" s="176">
        <f t="shared" si="390"/>
        <v>0</v>
      </c>
      <c r="AB59" s="176">
        <f t="shared" si="390"/>
        <v>0</v>
      </c>
      <c r="AC59" s="176">
        <f t="shared" si="390"/>
        <v>0</v>
      </c>
      <c r="AD59" s="176">
        <f t="shared" si="390"/>
        <v>0</v>
      </c>
      <c r="AE59" s="176">
        <f t="shared" si="390"/>
        <v>0</v>
      </c>
      <c r="AF59" s="176">
        <f t="shared" si="390"/>
        <v>0</v>
      </c>
      <c r="AG59" s="176">
        <f t="shared" si="390"/>
        <v>0</v>
      </c>
      <c r="AH59" s="176">
        <f t="shared" si="390"/>
        <v>0</v>
      </c>
      <c r="AI59" s="176">
        <f t="shared" si="390"/>
        <v>0</v>
      </c>
      <c r="AJ59" s="176">
        <f t="shared" si="390"/>
        <v>0</v>
      </c>
      <c r="AK59" s="176">
        <f t="shared" ca="1" si="390"/>
        <v>2573035242.5037088</v>
      </c>
      <c r="AL59" s="176">
        <f t="shared" ca="1" si="390"/>
        <v>1413073394.6657221</v>
      </c>
      <c r="AM59" s="176">
        <f t="shared" ca="1" si="390"/>
        <v>418587450.91572237</v>
      </c>
      <c r="AN59" s="176">
        <f t="shared" ca="1" si="390"/>
        <v>418587451.64981997</v>
      </c>
      <c r="AO59" s="176">
        <f t="shared" ca="1" si="390"/>
        <v>418587451.64981997</v>
      </c>
      <c r="AP59" s="176">
        <f t="shared" ca="1" si="390"/>
        <v>418587452.13921845</v>
      </c>
      <c r="AQ59" s="176">
        <f t="shared" ca="1" si="390"/>
        <v>418587452.13921845</v>
      </c>
      <c r="AR59" s="176">
        <f t="shared" ca="1" si="390"/>
        <v>418587452.13921845</v>
      </c>
      <c r="AS59" s="176">
        <f t="shared" ca="1" si="390"/>
        <v>418587452.87331617</v>
      </c>
      <c r="AT59" s="176">
        <f t="shared" ca="1" si="390"/>
        <v>418587452.87331617</v>
      </c>
      <c r="AU59" s="176">
        <f t="shared" ca="1" si="390"/>
        <v>418587453.36271465</v>
      </c>
      <c r="AV59" s="176">
        <f t="shared" ca="1" si="390"/>
        <v>418587453.36271465</v>
      </c>
      <c r="AW59" s="176">
        <f t="shared" ca="1" si="390"/>
        <v>418587453.36271465</v>
      </c>
      <c r="AX59" s="176">
        <f t="shared" ref="AX59:BM59" ca="1" si="391">SUM(AX60:AX61)</f>
        <v>418587453.60741389</v>
      </c>
      <c r="AY59" s="176">
        <f t="shared" ca="1" si="391"/>
        <v>418587453.60741389</v>
      </c>
      <c r="AZ59" s="176">
        <f t="shared" ca="1" si="391"/>
        <v>418587453.60741389</v>
      </c>
      <c r="BA59" s="176">
        <f t="shared" ca="1" si="391"/>
        <v>418587453.60741389</v>
      </c>
      <c r="BB59" s="176">
        <f t="shared" ca="1" si="391"/>
        <v>418587453.60741389</v>
      </c>
      <c r="BC59" s="176">
        <f t="shared" ca="1" si="391"/>
        <v>418587453.60741389</v>
      </c>
      <c r="BD59" s="176">
        <f t="shared" ca="1" si="391"/>
        <v>418587453.60741389</v>
      </c>
      <c r="BE59" s="176">
        <f t="shared" ca="1" si="391"/>
        <v>418587453.60741389</v>
      </c>
      <c r="BF59" s="176">
        <f t="shared" ca="1" si="391"/>
        <v>472686324.70116389</v>
      </c>
      <c r="BG59" s="176">
        <f t="shared" ca="1" si="391"/>
        <v>472686324.70116377</v>
      </c>
      <c r="BH59" s="176">
        <f t="shared" ca="1" si="391"/>
        <v>1380200210.0857792</v>
      </c>
      <c r="BI59" s="176">
        <f t="shared" ca="1" si="391"/>
        <v>-14264843101.984646</v>
      </c>
      <c r="BJ59" s="176">
        <f t="shared" ca="1" si="391"/>
        <v>0</v>
      </c>
      <c r="BK59" s="176">
        <f t="shared" ca="1" si="391"/>
        <v>0</v>
      </c>
      <c r="BL59" s="176">
        <f t="shared" ca="1" si="391"/>
        <v>0</v>
      </c>
      <c r="BM59" s="176">
        <f t="shared" ca="1" si="391"/>
        <v>0</v>
      </c>
      <c r="BN59" s="176">
        <f t="shared" ref="BN59" ca="1" si="392">SUM(BN60:BN61)</f>
        <v>0</v>
      </c>
      <c r="BO59" s="176">
        <f t="shared" ref="BO59:BP59" ca="1" si="393">SUM(BO60:BO61)</f>
        <v>0</v>
      </c>
      <c r="BP59" s="176">
        <f t="shared" ca="1" si="393"/>
        <v>0</v>
      </c>
      <c r="BQ59" s="176">
        <f t="shared" ref="BQ59:CC59" ca="1" si="394">SUM(BQ60:BQ61)</f>
        <v>0</v>
      </c>
      <c r="BR59" s="176">
        <f t="shared" ca="1" si="394"/>
        <v>0</v>
      </c>
      <c r="BS59" s="176">
        <f t="shared" ca="1" si="394"/>
        <v>0</v>
      </c>
      <c r="BT59" s="176">
        <f t="shared" ca="1" si="394"/>
        <v>0</v>
      </c>
      <c r="BU59" s="176">
        <f t="shared" ca="1" si="394"/>
        <v>0</v>
      </c>
      <c r="BV59" s="176">
        <f t="shared" ca="1" si="394"/>
        <v>0</v>
      </c>
      <c r="BW59" s="176">
        <f t="shared" ca="1" si="394"/>
        <v>0</v>
      </c>
      <c r="BX59" s="176">
        <f t="shared" ca="1" si="394"/>
        <v>0</v>
      </c>
      <c r="BY59" s="176">
        <f t="shared" ca="1" si="394"/>
        <v>0</v>
      </c>
      <c r="BZ59" s="176">
        <f t="shared" ca="1" si="394"/>
        <v>0</v>
      </c>
      <c r="CA59" s="176">
        <f t="shared" ca="1" si="394"/>
        <v>0</v>
      </c>
      <c r="CB59" s="176">
        <f t="shared" ca="1" si="394"/>
        <v>0</v>
      </c>
      <c r="CC59" s="176">
        <f t="shared" ca="1" si="394"/>
        <v>0</v>
      </c>
      <c r="CD59" s="176">
        <f t="shared" ref="CD59:DK59" ca="1" si="395">SUM(CD60:CD61)</f>
        <v>0</v>
      </c>
      <c r="CE59" s="176">
        <f t="shared" ca="1" si="395"/>
        <v>0</v>
      </c>
      <c r="CF59" s="176">
        <f t="shared" ca="1" si="395"/>
        <v>0</v>
      </c>
      <c r="CG59" s="176">
        <f t="shared" ca="1" si="395"/>
        <v>0</v>
      </c>
      <c r="CH59" s="176">
        <f t="shared" ca="1" si="395"/>
        <v>0</v>
      </c>
      <c r="CI59" s="176">
        <f t="shared" ca="1" si="395"/>
        <v>0</v>
      </c>
      <c r="CJ59" s="176">
        <f t="shared" ca="1" si="395"/>
        <v>0</v>
      </c>
      <c r="CK59" s="176">
        <f t="shared" ca="1" si="395"/>
        <v>0</v>
      </c>
      <c r="CL59" s="176">
        <f t="shared" ca="1" si="395"/>
        <v>0</v>
      </c>
      <c r="CM59" s="176">
        <f t="shared" ca="1" si="395"/>
        <v>0</v>
      </c>
      <c r="CN59" s="176">
        <f t="shared" ca="1" si="395"/>
        <v>0</v>
      </c>
      <c r="CO59" s="176">
        <f t="shared" ca="1" si="395"/>
        <v>0</v>
      </c>
      <c r="CP59" s="176">
        <f t="shared" ca="1" si="395"/>
        <v>0</v>
      </c>
      <c r="CQ59" s="176">
        <f t="shared" ca="1" si="395"/>
        <v>0</v>
      </c>
      <c r="CR59" s="176">
        <f t="shared" ca="1" si="395"/>
        <v>0</v>
      </c>
      <c r="CS59" s="176">
        <f t="shared" ca="1" si="395"/>
        <v>0</v>
      </c>
      <c r="CT59" s="176">
        <f t="shared" ca="1" si="395"/>
        <v>0</v>
      </c>
      <c r="CU59" s="176">
        <f t="shared" ca="1" si="395"/>
        <v>0</v>
      </c>
      <c r="CV59" s="176">
        <f t="shared" ca="1" si="395"/>
        <v>0</v>
      </c>
      <c r="CW59" s="176">
        <f t="shared" ca="1" si="395"/>
        <v>0</v>
      </c>
      <c r="CX59" s="176">
        <f t="shared" ca="1" si="395"/>
        <v>0</v>
      </c>
      <c r="CY59" s="176">
        <f t="shared" ca="1" si="395"/>
        <v>0</v>
      </c>
      <c r="CZ59" s="176">
        <f t="shared" ca="1" si="395"/>
        <v>0</v>
      </c>
      <c r="DA59" s="176">
        <f t="shared" ca="1" si="395"/>
        <v>0</v>
      </c>
      <c r="DB59" s="176">
        <f t="shared" ca="1" si="395"/>
        <v>0</v>
      </c>
      <c r="DC59" s="176">
        <f t="shared" ca="1" si="395"/>
        <v>0</v>
      </c>
      <c r="DD59" s="176">
        <f t="shared" ca="1" si="395"/>
        <v>0</v>
      </c>
      <c r="DE59" s="176">
        <f t="shared" ca="1" si="395"/>
        <v>0</v>
      </c>
      <c r="DF59" s="176">
        <f t="shared" ca="1" si="395"/>
        <v>0</v>
      </c>
      <c r="DG59" s="176">
        <f t="shared" ca="1" si="395"/>
        <v>0</v>
      </c>
      <c r="DH59" s="176">
        <f t="shared" ca="1" si="395"/>
        <v>0</v>
      </c>
      <c r="DI59" s="176">
        <f t="shared" ca="1" si="395"/>
        <v>0</v>
      </c>
      <c r="DJ59" s="176">
        <f t="shared" ca="1" si="395"/>
        <v>0</v>
      </c>
      <c r="DK59" s="176">
        <f t="shared" ca="1" si="395"/>
        <v>0</v>
      </c>
      <c r="DL59">
        <f ca="1">SUM(DL60:DL61)</f>
        <v>0</v>
      </c>
      <c r="DM59">
        <f ca="1">SUM(DM60:DM61)</f>
        <v>0</v>
      </c>
      <c r="DN59">
        <f ca="1">SUM(DN60:DN61)</f>
        <v>0</v>
      </c>
      <c r="DO59">
        <f ca="1">SUM(DO60:DO61)</f>
        <v>0</v>
      </c>
    </row>
    <row r="60" spans="2:119" ht="15" x14ac:dyDescent="0.25">
      <c r="B60" s="108" t="s">
        <v>1861</v>
      </c>
      <c r="C60" s="108" t="s">
        <v>1965</v>
      </c>
      <c r="D60" s="161">
        <f>EDATE($P$5,-1)</f>
        <v>46784</v>
      </c>
      <c r="E60" s="186">
        <f>R5/R7</f>
        <v>1</v>
      </c>
      <c r="P60" s="109">
        <f t="shared" ref="P60:P69" ca="1" si="396">SUM(S60:EO60)</f>
        <v>14264843101.984646</v>
      </c>
      <c r="Q60" s="109">
        <f t="shared" ref="Q60:Q69" si="397">SUMIF(S$2:EO$2,"факт",S60:EO60)</f>
        <v>0</v>
      </c>
      <c r="R60" s="109">
        <f t="shared" ref="R60:R69" ca="1" si="398">P60-Q60</f>
        <v>14264843101.984646</v>
      </c>
      <c r="S60" s="102">
        <f>SUMIFS(факт!$M$8:$M$1235,факт!$Q$8:$Q$1235,S$3,факт!$P$8:$P$1235,$B60)</f>
        <v>0</v>
      </c>
      <c r="T60" s="102">
        <f>SUMIFS(факт!$M$8:$M$1235,факт!$Q$8:$Q$1235,T$3,факт!$P$8:$P$1235,$B60)</f>
        <v>0</v>
      </c>
      <c r="U60" s="59">
        <f t="shared" ref="U60:AJ60" si="399">IF(U$3=$D60,(-U$38)*$E60+U50,IF(AND(U$3&gt;=$D60,U$3&lt;$D61),U50-U40+U42,0))</f>
        <v>0</v>
      </c>
      <c r="V60" s="59">
        <f t="shared" si="399"/>
        <v>0</v>
      </c>
      <c r="W60" s="59">
        <f t="shared" si="399"/>
        <v>0</v>
      </c>
      <c r="X60" s="59">
        <f t="shared" si="399"/>
        <v>0</v>
      </c>
      <c r="Y60" s="59">
        <f t="shared" si="399"/>
        <v>0</v>
      </c>
      <c r="Z60" s="59">
        <f t="shared" si="399"/>
        <v>0</v>
      </c>
      <c r="AA60" s="59">
        <f t="shared" si="399"/>
        <v>0</v>
      </c>
      <c r="AB60" s="59">
        <f t="shared" si="399"/>
        <v>0</v>
      </c>
      <c r="AC60" s="59">
        <f t="shared" si="399"/>
        <v>0</v>
      </c>
      <c r="AD60" s="59">
        <f t="shared" si="399"/>
        <v>0</v>
      </c>
      <c r="AE60" s="59">
        <f t="shared" si="399"/>
        <v>0</v>
      </c>
      <c r="AF60" s="59">
        <f t="shared" si="399"/>
        <v>0</v>
      </c>
      <c r="AG60" s="59">
        <f t="shared" si="399"/>
        <v>0</v>
      </c>
      <c r="AH60" s="59">
        <f t="shared" si="399"/>
        <v>0</v>
      </c>
      <c r="AI60" s="59">
        <f t="shared" si="399"/>
        <v>0</v>
      </c>
      <c r="AJ60" s="59">
        <f t="shared" si="399"/>
        <v>0</v>
      </c>
      <c r="AK60" s="59">
        <f ca="1">IF(AK$3=$D60,(-AK$38)*$E60+AK50,IF(AND(AK$3&gt;=$D60,AK$3&lt;$D61),AK50-AK40+AK42,0))</f>
        <v>2573035242.5037088</v>
      </c>
      <c r="AL60" s="59">
        <f t="shared" ref="AL60:CW60" ca="1" si="400">IF(AL$3=$D60,(-AL$38)*$E60+AL50,IF(AND(AL$3&gt;=$D60,AL$3&lt;$D61),AL50-AL40+AL42,0))</f>
        <v>1413073394.6657221</v>
      </c>
      <c r="AM60" s="59">
        <f t="shared" ca="1" si="400"/>
        <v>418587450.91572237</v>
      </c>
      <c r="AN60" s="59">
        <f t="shared" ca="1" si="400"/>
        <v>418587451.64981997</v>
      </c>
      <c r="AO60" s="59">
        <f t="shared" ca="1" si="400"/>
        <v>418587451.64981997</v>
      </c>
      <c r="AP60" s="59">
        <f t="shared" ca="1" si="400"/>
        <v>418587452.13921845</v>
      </c>
      <c r="AQ60" s="59">
        <f t="shared" ca="1" si="400"/>
        <v>418587452.13921845</v>
      </c>
      <c r="AR60" s="59">
        <f t="shared" ca="1" si="400"/>
        <v>418587452.13921845</v>
      </c>
      <c r="AS60" s="59">
        <f t="shared" ca="1" si="400"/>
        <v>418587452.87331617</v>
      </c>
      <c r="AT60" s="59">
        <f t="shared" ca="1" si="400"/>
        <v>418587452.87331617</v>
      </c>
      <c r="AU60" s="59">
        <f t="shared" ca="1" si="400"/>
        <v>418587453.36271465</v>
      </c>
      <c r="AV60" s="59">
        <f t="shared" ca="1" si="400"/>
        <v>418587453.36271465</v>
      </c>
      <c r="AW60" s="59">
        <f t="shared" ca="1" si="400"/>
        <v>418587453.36271465</v>
      </c>
      <c r="AX60" s="59">
        <f t="shared" ca="1" si="400"/>
        <v>418587453.60741389</v>
      </c>
      <c r="AY60" s="59">
        <f t="shared" ca="1" si="400"/>
        <v>418587453.60741389</v>
      </c>
      <c r="AZ60" s="59">
        <f t="shared" ca="1" si="400"/>
        <v>418587453.60741389</v>
      </c>
      <c r="BA60" s="59">
        <f t="shared" ca="1" si="400"/>
        <v>418587453.60741389</v>
      </c>
      <c r="BB60" s="59">
        <f t="shared" ca="1" si="400"/>
        <v>418587453.60741389</v>
      </c>
      <c r="BC60" s="59">
        <f t="shared" ca="1" si="400"/>
        <v>418587453.60741389</v>
      </c>
      <c r="BD60" s="59">
        <f t="shared" ca="1" si="400"/>
        <v>418587453.60741389</v>
      </c>
      <c r="BE60" s="59">
        <f t="shared" ca="1" si="400"/>
        <v>418587453.60741389</v>
      </c>
      <c r="BF60" s="59">
        <f t="shared" ca="1" si="400"/>
        <v>472686324.70116389</v>
      </c>
      <c r="BG60" s="59">
        <f t="shared" ca="1" si="400"/>
        <v>472686324.70116377</v>
      </c>
      <c r="BH60" s="59">
        <f t="shared" ca="1" si="400"/>
        <v>1380200210.0857792</v>
      </c>
      <c r="BI60" s="59">
        <f t="shared" si="400"/>
        <v>0</v>
      </c>
      <c r="BJ60" s="59">
        <f t="shared" si="400"/>
        <v>0</v>
      </c>
      <c r="BK60" s="59">
        <f t="shared" si="400"/>
        <v>0</v>
      </c>
      <c r="BL60" s="59">
        <f t="shared" si="400"/>
        <v>0</v>
      </c>
      <c r="BM60" s="59">
        <f t="shared" si="400"/>
        <v>0</v>
      </c>
      <c r="BN60" s="59">
        <f t="shared" si="400"/>
        <v>0</v>
      </c>
      <c r="BO60" s="59">
        <f t="shared" si="400"/>
        <v>0</v>
      </c>
      <c r="BP60" s="59">
        <f t="shared" si="400"/>
        <v>0</v>
      </c>
      <c r="BQ60" s="59">
        <f t="shared" si="400"/>
        <v>0</v>
      </c>
      <c r="BR60" s="59">
        <f t="shared" si="400"/>
        <v>0</v>
      </c>
      <c r="BS60" s="59">
        <f t="shared" si="400"/>
        <v>0</v>
      </c>
      <c r="BT60" s="59">
        <f t="shared" si="400"/>
        <v>0</v>
      </c>
      <c r="BU60" s="59">
        <f t="shared" si="400"/>
        <v>0</v>
      </c>
      <c r="BV60" s="59">
        <f t="shared" si="400"/>
        <v>0</v>
      </c>
      <c r="BW60" s="59">
        <f t="shared" si="400"/>
        <v>0</v>
      </c>
      <c r="BX60" s="59">
        <f t="shared" si="400"/>
        <v>0</v>
      </c>
      <c r="BY60" s="59">
        <f t="shared" si="400"/>
        <v>0</v>
      </c>
      <c r="BZ60" s="59">
        <f t="shared" si="400"/>
        <v>0</v>
      </c>
      <c r="CA60" s="59">
        <f t="shared" si="400"/>
        <v>0</v>
      </c>
      <c r="CB60" s="59">
        <f t="shared" si="400"/>
        <v>0</v>
      </c>
      <c r="CC60" s="59">
        <f t="shared" si="400"/>
        <v>0</v>
      </c>
      <c r="CD60" s="59">
        <f t="shared" si="400"/>
        <v>0</v>
      </c>
      <c r="CE60" s="59">
        <f t="shared" si="400"/>
        <v>0</v>
      </c>
      <c r="CF60" s="59">
        <f t="shared" si="400"/>
        <v>0</v>
      </c>
      <c r="CG60" s="59">
        <f t="shared" si="400"/>
        <v>0</v>
      </c>
      <c r="CH60" s="59">
        <f t="shared" si="400"/>
        <v>0</v>
      </c>
      <c r="CI60" s="59">
        <f t="shared" si="400"/>
        <v>0</v>
      </c>
      <c r="CJ60" s="59">
        <f t="shared" si="400"/>
        <v>0</v>
      </c>
      <c r="CK60" s="59">
        <f t="shared" si="400"/>
        <v>0</v>
      </c>
      <c r="CL60" s="59">
        <f t="shared" si="400"/>
        <v>0</v>
      </c>
      <c r="CM60" s="59">
        <f t="shared" si="400"/>
        <v>0</v>
      </c>
      <c r="CN60" s="59">
        <f t="shared" si="400"/>
        <v>0</v>
      </c>
      <c r="CO60" s="59">
        <f t="shared" si="400"/>
        <v>0</v>
      </c>
      <c r="CP60" s="59">
        <f t="shared" si="400"/>
        <v>0</v>
      </c>
      <c r="CQ60" s="59">
        <f t="shared" si="400"/>
        <v>0</v>
      </c>
      <c r="CR60" s="59">
        <f t="shared" si="400"/>
        <v>0</v>
      </c>
      <c r="CS60" s="59">
        <f t="shared" si="400"/>
        <v>0</v>
      </c>
      <c r="CT60" s="59">
        <f t="shared" si="400"/>
        <v>0</v>
      </c>
      <c r="CU60" s="59">
        <f t="shared" si="400"/>
        <v>0</v>
      </c>
      <c r="CV60" s="59">
        <f t="shared" si="400"/>
        <v>0</v>
      </c>
      <c r="CW60" s="59">
        <f t="shared" si="400"/>
        <v>0</v>
      </c>
      <c r="CX60" s="59">
        <f t="shared" ref="CX60:DK60" si="401">IF(CX$3=$D60,(-CX$38)*$E60+CX50,IF(AND(CX$3&gt;=$D60,CX$3&lt;$D61),CX50-CX40+CX42,0))</f>
        <v>0</v>
      </c>
      <c r="CY60" s="59">
        <f t="shared" si="401"/>
        <v>0</v>
      </c>
      <c r="CZ60" s="59">
        <f t="shared" si="401"/>
        <v>0</v>
      </c>
      <c r="DA60" s="59">
        <f t="shared" si="401"/>
        <v>0</v>
      </c>
      <c r="DB60" s="59">
        <f t="shared" si="401"/>
        <v>0</v>
      </c>
      <c r="DC60" s="59">
        <f t="shared" si="401"/>
        <v>0</v>
      </c>
      <c r="DD60" s="59">
        <f t="shared" si="401"/>
        <v>0</v>
      </c>
      <c r="DE60" s="59">
        <f t="shared" si="401"/>
        <v>0</v>
      </c>
      <c r="DF60" s="59">
        <f t="shared" si="401"/>
        <v>0</v>
      </c>
      <c r="DG60" s="59">
        <f t="shared" si="401"/>
        <v>0</v>
      </c>
      <c r="DH60" s="59">
        <f t="shared" si="401"/>
        <v>0</v>
      </c>
      <c r="DI60" s="59">
        <f t="shared" si="401"/>
        <v>0</v>
      </c>
      <c r="DJ60" s="59">
        <f t="shared" si="401"/>
        <v>0</v>
      </c>
      <c r="DK60" s="59">
        <f t="shared" si="401"/>
        <v>0</v>
      </c>
      <c r="DL60">
        <f>IF(DL$3=$D60,(-DL$38)*$E60+DL50,IF(AND(DL$3&gt;=$D60,DL$3&lt;$D61),DL50-DL40+DL42,0))</f>
        <v>0</v>
      </c>
      <c r="DM60">
        <f>IF(DM$3=$D60,(-DM$38)*$E60+DM50,IF(AND(DM$3&gt;=$D60,DM$3&lt;$D61),DM50-DM40+DM42,0))</f>
        <v>0</v>
      </c>
      <c r="DN60">
        <f>IF(DN$3=$D60,(-DN$38)*$E60+DN50,IF(AND(DN$3&gt;=$D60,DN$3&lt;$D61),DN50-DN40+DN42,0))</f>
        <v>0</v>
      </c>
      <c r="DO60">
        <f>IF(DO$3=$D60,(-DO$38)*$E60+DO50,IF(AND(DO$3&gt;=$D60,DO$3&lt;$D61),DO50-DO40+DO42,0))</f>
        <v>0</v>
      </c>
    </row>
    <row r="61" spans="2:119" ht="15" x14ac:dyDescent="0.25">
      <c r="B61" s="108" t="s">
        <v>1896</v>
      </c>
      <c r="C61" s="108" t="s">
        <v>1966</v>
      </c>
      <c r="D61" s="161">
        <f>Q5</f>
        <v>47543</v>
      </c>
      <c r="P61" s="109">
        <f t="shared" ca="1" si="396"/>
        <v>-14264843101.984646</v>
      </c>
      <c r="Q61" s="109">
        <f t="shared" si="397"/>
        <v>0</v>
      </c>
      <c r="R61" s="109">
        <f t="shared" ca="1" si="398"/>
        <v>-14264843101.984646</v>
      </c>
      <c r="S61" s="102">
        <f>SUMIFS(факт!$M$8:$M$1235,факт!$Q$8:$Q$1235,S$3,факт!$P$8:$P$1235,$B61)</f>
        <v>0</v>
      </c>
      <c r="T61" s="102">
        <f>SUMIFS(факт!$M$8:$M$1235,факт!$Q$8:$Q$1235,T$3,факт!$P$8:$P$1235,$B61)</f>
        <v>0</v>
      </c>
      <c r="U61" s="343">
        <f>-IF(U$3&gt;=$D61,MIN(MAX(SUM($S49:U49)+SUM($S61:T61),0),MAX(SUM($S60:U60)+SUM($S61:T61),0)),0)</f>
        <v>0</v>
      </c>
      <c r="V61" s="343">
        <f>-IF(V$3&gt;=$D61,MIN(MAX(SUM($S49:V49)+SUM($S61:U61),0),MAX(SUM($S60:V60)+SUM($S61:U61),0)),0)</f>
        <v>0</v>
      </c>
      <c r="W61" s="343">
        <f>-IF(W$3&gt;=$D61,MIN(MAX(SUM($S49:W49)+SUM($S61:V61),0),MAX(SUM($S60:W60)+SUM($S61:V61),0)),0)</f>
        <v>0</v>
      </c>
      <c r="X61" s="343">
        <f>-IF(X$3&gt;=$D61,MIN(MAX(SUM($S49:X49)+SUM($S61:W61),0),MAX(SUM($S60:X60)+SUM($S61:W61),0)),0)</f>
        <v>0</v>
      </c>
      <c r="Y61" s="343">
        <f>-IF(Y$3&gt;=$D61,MIN(MAX(SUM($S49:Y49)+SUM($S61:X61),0),MAX(SUM($S60:Y60)+SUM($S61:X61),0)),0)</f>
        <v>0</v>
      </c>
      <c r="Z61" s="343">
        <f>-IF(Z$3&gt;=$D61,MIN(MAX(SUM($S49:Z49)+SUM($S61:Y61),0),MAX(SUM($S60:Z60)+SUM($S61:Y61),0)),0)</f>
        <v>0</v>
      </c>
      <c r="AA61" s="343">
        <f>-IF(AA$3&gt;=$D61,MIN(MAX(SUM($S49:AA49)+SUM($S61:Z61),0),MAX(SUM($S60:AA60)+SUM($S61:Z61),0)),0)</f>
        <v>0</v>
      </c>
      <c r="AB61" s="343">
        <f>-IF(AB$3&gt;=$D61,MIN(MAX(SUM($S49:AB49)+SUM($S61:AA61),0),MAX(SUM($S60:AB60)+SUM($S61:AA61),0)),0)</f>
        <v>0</v>
      </c>
      <c r="AC61" s="343">
        <f>-IF(AC$3&gt;=$D61,MIN(MAX(SUM($S49:AC49)+SUM($S61:AB61),0),MAX(SUM($S60:AC60)+SUM($S61:AB61),0)),0)</f>
        <v>0</v>
      </c>
      <c r="AD61" s="343">
        <f>-IF(AD$3&gt;=$D61,MIN(MAX(SUM($S49:AD49)+SUM($S61:AC61),0),MAX(SUM($S60:AD60)+SUM($S61:AC61),0)),0)</f>
        <v>0</v>
      </c>
      <c r="AE61" s="343">
        <f>-IF(AE$3&gt;=$D61,MIN(MAX(SUM($S49:AE49)+SUM($S61:AD61),0),MAX(SUM($S60:AE60)+SUM($S61:AD61),0)),0)</f>
        <v>0</v>
      </c>
      <c r="AF61" s="343">
        <f>-IF(AF$3&gt;=$D61,MIN(MAX(SUM($S49:AF49)+SUM($S61:AE61),0),MAX(SUM($S60:AF60)+SUM($S61:AE61),0)),0)</f>
        <v>0</v>
      </c>
      <c r="AG61" s="343">
        <f>-IF(AG$3&gt;=$D61,MIN(MAX(SUM($S49:AG49)+SUM($S61:AF61),0),MAX(SUM($S60:AG60)+SUM($S61:AF61),0)),0)</f>
        <v>0</v>
      </c>
      <c r="AH61" s="343">
        <f>-IF(AH$3&gt;=$D61,MIN(MAX(SUM($S49:AH49)+SUM($S61:AG61),0),MAX(SUM($S60:AH60)+SUM($S61:AG61),0)),0)</f>
        <v>0</v>
      </c>
      <c r="AI61" s="343">
        <f>-IF(AI$3&gt;=$D61,MIN(MAX(SUM($S49:AI49)+SUM($S61:AH61),0),MAX(SUM($S60:AI60)+SUM($S61:AH61),0)),0)</f>
        <v>0</v>
      </c>
      <c r="AJ61" s="343">
        <f>-IF(AJ$3&gt;=$D61,MIN(MAX(SUM($S49:AJ49)+SUM($S61:AI61),0),MAX(SUM($S60:AJ60)+SUM($S61:AI61),0)),0)</f>
        <v>0</v>
      </c>
      <c r="AK61" s="343">
        <f>-IF(AK$3&gt;=$D61,MIN(MAX(SUM($S49:AK49)+SUM($S61:AJ61),0),MAX(SUM($S60:AK60)+SUM($S61:AJ61),0)),0)</f>
        <v>0</v>
      </c>
      <c r="AL61" s="343">
        <f>-IF(AL$3&gt;=$D61,MIN(MAX(SUM($S49:AL49)+SUM($S61:AK61),0),MAX(SUM($S60:AL60)+SUM($S61:AK61),0)),0)</f>
        <v>0</v>
      </c>
      <c r="AM61" s="343">
        <f>-IF(AM$3&gt;=$D61,MIN(MAX(SUM($S49:AM49)+SUM($S61:AL61),0),MAX(SUM($S60:AM60)+SUM($S61:AL61),0)),0)</f>
        <v>0</v>
      </c>
      <c r="AN61" s="343">
        <f>-IF(AN$3&gt;=$D61,MIN(MAX(SUM($S49:AN49)+SUM($S61:AM61),0),MAX(SUM($S60:AN60)+SUM($S61:AM61),0)),0)</f>
        <v>0</v>
      </c>
      <c r="AO61" s="343">
        <f>-IF(AO$3&gt;=$D61,MIN(MAX(SUM($S49:AO49)+SUM($S61:AN61),0),MAX(SUM($S60:AO60)+SUM($S61:AN61),0)),0)</f>
        <v>0</v>
      </c>
      <c r="AP61" s="343">
        <f>-IF(AP$3&gt;=$D61,MIN(MAX(SUM($S49:AP49)+SUM($S61:AO61),0),MAX(SUM($S60:AP60)+SUM($S61:AO61),0)),0)</f>
        <v>0</v>
      </c>
      <c r="AQ61" s="343">
        <f>-IF(AQ$3&gt;=$D61,MIN(MAX(SUM($S49:AQ49)+SUM($S61:AP61),0),MAX(SUM($S60:AQ60)+SUM($S61:AP61),0)),0)</f>
        <v>0</v>
      </c>
      <c r="AR61" s="343">
        <f>-IF(AR$3&gt;=$D61,MIN(MAX(SUM($S49:AR49)+SUM($S61:AQ61),0),MAX(SUM($S60:AR60)+SUM($S61:AQ61),0)),0)</f>
        <v>0</v>
      </c>
      <c r="AS61" s="343">
        <f>-IF(AS$3&gt;=$D61,MIN(MAX(SUM($S49:AS49)+SUM($S61:AR61),0),MAX(SUM($S60:AS60)+SUM($S61:AR61),0)),0)</f>
        <v>0</v>
      </c>
      <c r="AT61" s="343">
        <f>-IF(AT$3&gt;=$D61,MIN(MAX(SUM($S49:AT49)+SUM($S61:AS61),0),MAX(SUM($S60:AT60)+SUM($S61:AS61),0)),0)</f>
        <v>0</v>
      </c>
      <c r="AU61" s="343">
        <f>-IF(AU$3&gt;=$D61,MIN(MAX(SUM($S49:AU49)+SUM($S61:AT61),0),MAX(SUM($S60:AU60)+SUM($S61:AT61),0)),0)</f>
        <v>0</v>
      </c>
      <c r="AV61" s="343">
        <f>-IF(AV$3&gt;=$D61,MIN(MAX(SUM($S49:AV49)+SUM($S61:AU61),0),MAX(SUM($S60:AV60)+SUM($S61:AU61),0)),0)</f>
        <v>0</v>
      </c>
      <c r="AW61" s="343">
        <f>-IF(AW$3&gt;=$D61,MIN(MAX(SUM($S49:AW49)+SUM($S61:AV61),0),MAX(SUM($S60:AW60)+SUM($S61:AV61),0)),0)</f>
        <v>0</v>
      </c>
      <c r="AX61" s="343">
        <f>-IF(AX$3&gt;=$D61,MIN(MAX(SUM($S49:AX49)+SUM($S61:AW61),0),MAX(SUM($S60:AX60)+SUM($S61:AW61),0)),0)</f>
        <v>0</v>
      </c>
      <c r="AY61" s="343">
        <f>-IF(AY$3&gt;=$D61,MIN(MAX(SUM($S49:AY49)+SUM($S61:AX61),0),MAX(SUM($S60:AY60)+SUM($S61:AX61),0)),0)</f>
        <v>0</v>
      </c>
      <c r="AZ61" s="343">
        <f>-IF(AZ$3&gt;=$D61,MIN(MAX(SUM($S49:AZ49)+SUM($S61:AY61),0),MAX(SUM($S60:AZ60)+SUM($S61:AY61),0)),0)</f>
        <v>0</v>
      </c>
      <c r="BA61" s="343">
        <f>-IF(BA$3&gt;=$D61,MIN(MAX(SUM($S49:BA49)+SUM($S61:AZ61),0),MAX(SUM($S60:BA60)+SUM($S61:AZ61),0)),0)</f>
        <v>0</v>
      </c>
      <c r="BB61" s="343">
        <f>-IF(BB$3&gt;=$D61,MIN(MAX(SUM($S49:BB49)+SUM($S61:BA61),0),MAX(SUM($S60:BB60)+SUM($S61:BA61),0)),0)</f>
        <v>0</v>
      </c>
      <c r="BC61" s="343">
        <f>-IF(BC$3&gt;=$D61,MIN(MAX(SUM($S49:BC49)+SUM($S61:BB61),0),MAX(SUM($S60:BC60)+SUM($S61:BB61),0)),0)</f>
        <v>0</v>
      </c>
      <c r="BD61" s="343">
        <f>-IF(BD$3&gt;=$D61,MIN(MAX(SUM($S49:BD49)+SUM($S61:BC61),0),MAX(SUM($S60:BD60)+SUM($S61:BC61),0)),0)</f>
        <v>0</v>
      </c>
      <c r="BE61" s="343">
        <f>-IF(BE$3&gt;=$D61,MIN(MAX(SUM($S49:BE49)+SUM($S61:BD61),0),MAX(SUM($S60:BE60)+SUM($S61:BD61),0)),0)</f>
        <v>0</v>
      </c>
      <c r="BF61" s="343">
        <f>-IF(BF$3&gt;=$D61,MIN(MAX(SUM($S49:BF49)+SUM($S61:BE61),0),MAX(SUM($S60:BF60)+SUM($S61:BE61),0)),0)</f>
        <v>0</v>
      </c>
      <c r="BG61" s="343">
        <f>-IF(BG$3&gt;=$D61,MIN(MAX(SUM($S49:BG49)+SUM($S61:BF61),0),MAX(SUM($S60:BG60)+SUM($S61:BF61),0)),0)</f>
        <v>0</v>
      </c>
      <c r="BH61" s="343">
        <f>-IF(BH$3&gt;=$D61,MIN(MAX(SUM($S49:BH49)+SUM($S61:BG61),0),MAX(SUM($S60:BH60)+SUM($S61:BG61),0)),0)</f>
        <v>0</v>
      </c>
      <c r="BI61" s="343">
        <f ca="1">-IF(BI$3&gt;=$D61,MIN(MAX(SUM($S49:BI49)+SUM($S61:BH61),0),MAX(SUM($S60:BI60)+SUM($S61:BH61),0)),0)</f>
        <v>-14264843101.984646</v>
      </c>
      <c r="BJ61" s="343">
        <f ca="1">-IF(BJ$3&gt;=$D61,MIN(MAX(SUM($S49:BJ49)+SUM($S61:BI61),0),MAX(SUM($S60:BJ60)+SUM($S61:BI61),0)),0)</f>
        <v>0</v>
      </c>
      <c r="BK61" s="343">
        <f ca="1">-IF(BK$3&gt;=$D61,MIN(MAX(SUM($S49:BK49)+SUM($S61:BJ61),0),MAX(SUM($S60:BK60)+SUM($S61:BJ61),0)),0)</f>
        <v>0</v>
      </c>
      <c r="BL61" s="343">
        <f ca="1">-IF(BL$3&gt;=$D61,MIN(MAX(SUM($S49:BL49)+SUM($S61:BK61),0),MAX(SUM($S60:BL60)+SUM($S61:BK61),0)),0)</f>
        <v>0</v>
      </c>
      <c r="BM61" s="343">
        <f ca="1">-IF(BM$3&gt;=$D61,MIN(MAX(SUM($S49:BM49)+SUM($S61:BL61),0),MAX(SUM($S60:BM60)+SUM($S61:BL61),0)),0)</f>
        <v>0</v>
      </c>
      <c r="BN61" s="343">
        <f ca="1">-IF(BN$3&gt;=$D61,MIN(MAX(SUM($S49:BN49)+SUM($S61:BM61),0),MAX(SUM($S60:BN60)+SUM($S61:BM61),0)),0)</f>
        <v>0</v>
      </c>
      <c r="BO61" s="343">
        <f ca="1">-IF(BO$3&gt;=$D61,MIN(MAX(SUM($S49:BO49)+SUM($S61:BN61),0),MAX(SUM($S60:BO60)+SUM($S61:BN61),0)),0)</f>
        <v>0</v>
      </c>
      <c r="BP61" s="343">
        <f ca="1">-IF(BP$3&gt;=$D61,MIN(MAX(SUM($S49:BP49)+SUM($S61:BO61),0),MAX(SUM($S60:BP60)+SUM($S61:BO61),0)),0)</f>
        <v>0</v>
      </c>
      <c r="BQ61" s="343">
        <f ca="1">-IF(BQ$3&gt;=$D61,MIN(MAX(SUM($S49:BQ49)+SUM($S61:BP61),0),MAX(SUM($S60:BQ60)+SUM($S61:BP61),0)),0)</f>
        <v>0</v>
      </c>
      <c r="BR61" s="343">
        <f ca="1">-IF(BR$3&gt;=$D61,MIN(MAX(SUM($S49:BR49)+SUM($S61:BQ61),0),MAX(SUM($S60:BR60)+SUM($S61:BQ61),0)),0)</f>
        <v>0</v>
      </c>
      <c r="BS61" s="343">
        <f ca="1">-IF(BS$3&gt;=$D61,MIN(MAX(SUM($S49:BS49)+SUM($S61:BR61),0),MAX(SUM($S60:BS60)+SUM($S61:BR61),0)),0)</f>
        <v>0</v>
      </c>
      <c r="BT61" s="343">
        <f ca="1">-IF(BT$3&gt;=$D61,MIN(MAX(SUM($S49:BT49)+SUM($S61:BS61),0),MAX(SUM($S60:BT60)+SUM($S61:BS61),0)),0)</f>
        <v>0</v>
      </c>
      <c r="BU61" s="343">
        <f ca="1">-IF(BU$3&gt;=$D61,MIN(MAX(SUM($S49:BU49)+SUM($S61:BT61),0),MAX(SUM($S60:BU60)+SUM($S61:BT61),0)),0)</f>
        <v>0</v>
      </c>
      <c r="BV61" s="343">
        <f ca="1">-IF(BV$3&gt;=$D61,MIN(MAX(SUM($S49:BV49)+SUM($S61:BU61),0),MAX(SUM($S60:BV60)+SUM($S61:BU61),0)),0)</f>
        <v>0</v>
      </c>
      <c r="BW61" s="343">
        <f ca="1">-IF(BW$3&gt;=$D61,MIN(MAX(SUM($S49:BW49)+SUM($S61:BV61),0),MAX(SUM($S60:BW60)+SUM($S61:BV61),0)),0)</f>
        <v>0</v>
      </c>
      <c r="BX61" s="343">
        <f ca="1">-IF(BX$3&gt;=$D61,MIN(MAX(SUM($S49:BX49)+SUM($S61:BW61),0),MAX(SUM($S60:BX60)+SUM($S61:BW61),0)),0)</f>
        <v>0</v>
      </c>
      <c r="BY61" s="343">
        <f ca="1">-IF(BY$3&gt;=$D61,MIN(MAX(SUM($S49:BY49)+SUM($S61:BX61),0),MAX(SUM($S60:BY60)+SUM($S61:BX61),0)),0)</f>
        <v>0</v>
      </c>
      <c r="BZ61" s="343">
        <f ca="1">-IF(BZ$3&gt;=$D61,MIN(MAX(SUM($S49:BZ49)+SUM($S61:BY61),0),MAX(SUM($S60:BZ60)+SUM($S61:BY61),0)),0)</f>
        <v>0</v>
      </c>
      <c r="CA61" s="343">
        <f ca="1">-IF(CA$3&gt;=$D61,MIN(MAX(SUM($S49:CA49)+SUM($S61:BZ61),0),MAX(SUM($S60:CA60)+SUM($S61:BZ61),0)),0)</f>
        <v>0</v>
      </c>
      <c r="CB61" s="343">
        <f ca="1">-IF(CB$3&gt;=$D61,MIN(MAX(SUM($S49:CB49)+SUM($S61:CA61),0),MAX(SUM($S60:CB60)+SUM($S61:CA61),0)),0)</f>
        <v>0</v>
      </c>
      <c r="CC61" s="343">
        <f ca="1">-IF(CC$3&gt;=$D61,MIN(MAX(SUM($S49:CC49)+SUM($S61:CB61),0),MAX(SUM($S60:CC60)+SUM($S61:CB61),0)),0)</f>
        <v>0</v>
      </c>
      <c r="CD61" s="343">
        <f ca="1">-IF(CD$3&gt;=$D61,MIN(MAX(SUM($S49:CD49)+SUM($S61:CC61),0),MAX(SUM($S60:CD60)+SUM($S61:CC61),0)),0)</f>
        <v>0</v>
      </c>
      <c r="CE61" s="343">
        <f ca="1">-IF(CE$3&gt;=$D61,MIN(MAX(SUM($S49:CE49)+SUM($S61:CD61),0),MAX(SUM($S60:CE60)+SUM($S61:CD61),0)),0)</f>
        <v>0</v>
      </c>
      <c r="CF61" s="343">
        <f ca="1">-IF(CF$3&gt;=$D61,MIN(MAX(SUM($S49:CF49)+SUM($S61:CE61),0),MAX(SUM($S60:CF60)+SUM($S61:CE61),0)),0)</f>
        <v>0</v>
      </c>
      <c r="CG61" s="343">
        <f ca="1">-IF(CG$3&gt;=$D61,MIN(MAX(SUM($S49:CG49)+SUM($S61:CF61),0),MAX(SUM($S60:CG60)+SUM($S61:CF61),0)),0)</f>
        <v>0</v>
      </c>
      <c r="CH61" s="343">
        <f ca="1">-IF(CH$3&gt;=$D61,MIN(MAX(SUM($S49:CH49)+SUM($S61:CG61),0),MAX(SUM($S60:CH60)+SUM($S61:CG61),0)),0)</f>
        <v>0</v>
      </c>
      <c r="CI61" s="343">
        <f ca="1">-IF(CI$3&gt;=$D61,MIN(MAX(SUM($S49:CI49)+SUM($S61:CH61),0),MAX(SUM($S60:CI60)+SUM($S61:CH61),0)),0)</f>
        <v>0</v>
      </c>
      <c r="CJ61" s="343">
        <f ca="1">-IF(CJ$3&gt;=$D61,MIN(MAX(SUM($S49:CJ49)+SUM($S61:CI61),0),MAX(SUM($S60:CJ60)+SUM($S61:CI61),0)),0)</f>
        <v>0</v>
      </c>
      <c r="CK61" s="343">
        <f ca="1">-IF(CK$3&gt;=$D61,MIN(MAX(SUM($S49:CK49)+SUM($S61:CJ61),0),MAX(SUM($S60:CK60)+SUM($S61:CJ61),0)),0)</f>
        <v>0</v>
      </c>
      <c r="CL61" s="343">
        <f ca="1">-IF(CL$3&gt;=$D61,MIN(MAX(SUM($S49:CL49)+SUM($S61:CK61),0),MAX(SUM($S60:CL60)+SUM($S61:CK61),0)),0)</f>
        <v>0</v>
      </c>
      <c r="CM61" s="343">
        <f ca="1">-IF(CM$3&gt;=$D61,MIN(MAX(SUM($S49:CM49)+SUM($S61:CL61),0),MAX(SUM($S60:CM60)+SUM($S61:CL61),0)),0)</f>
        <v>0</v>
      </c>
      <c r="CN61" s="343">
        <f ca="1">-IF(CN$3&gt;=$D61,MIN(MAX(SUM($S49:CN49)+SUM($S61:CM61),0),MAX(SUM($S60:CN60)+SUM($S61:CM61),0)),0)</f>
        <v>0</v>
      </c>
      <c r="CO61" s="343">
        <f ca="1">-IF(CO$3&gt;=$D61,MIN(MAX(SUM($S49:CO49)+SUM($S61:CN61),0),MAX(SUM($S60:CO60)+SUM($S61:CN61),0)),0)</f>
        <v>0</v>
      </c>
      <c r="CP61" s="343">
        <f ca="1">-IF(CP$3&gt;=$D61,MIN(MAX(SUM($S49:CP49)+SUM($S61:CO61),0),MAX(SUM($S60:CP60)+SUM($S61:CO61),0)),0)</f>
        <v>0</v>
      </c>
      <c r="CQ61" s="343">
        <f ca="1">-IF(CQ$3&gt;=$D61,MIN(MAX(SUM($S49:CQ49)+SUM($S61:CP61),0),MAX(SUM($S60:CQ60)+SUM($S61:CP61),0)),0)</f>
        <v>0</v>
      </c>
      <c r="CR61" s="343">
        <f ca="1">-IF(CR$3&gt;=$D61,MIN(MAX(SUM($S49:CR49)+SUM($S61:CQ61),0),MAX(SUM($S60:CR60)+SUM($S61:CQ61),0)),0)</f>
        <v>0</v>
      </c>
      <c r="CS61" s="343">
        <f ca="1">-IF(CS$3&gt;=$D61,MIN(MAX(SUM($S49:CS49)+SUM($S61:CR61),0),MAX(SUM($S60:CS60)+SUM($S61:CR61),0)),0)</f>
        <v>0</v>
      </c>
      <c r="CT61" s="343">
        <f ca="1">-IF(CT$3&gt;=$D61,MIN(MAX(SUM($S49:CT49)+SUM($S61:CS61),0),MAX(SUM($S60:CT60)+SUM($S61:CS61),0)),0)</f>
        <v>0</v>
      </c>
      <c r="CU61" s="343">
        <f ca="1">-IF(CU$3&gt;=$D61,MIN(MAX(SUM($S49:CU49)+SUM($S61:CT61),0),MAX(SUM($S60:CU60)+SUM($S61:CT61),0)),0)</f>
        <v>0</v>
      </c>
      <c r="CV61" s="343">
        <f ca="1">-IF(CV$3&gt;=$D61,MIN(MAX(SUM($S49:CV49)+SUM($S61:CU61),0),MAX(SUM($S60:CV60)+SUM($S61:CU61),0)),0)</f>
        <v>0</v>
      </c>
      <c r="CW61" s="343">
        <f ca="1">-IF(CW$3&gt;=$D61,MIN(MAX(SUM($S49:CW49)+SUM($S61:CV61),0),MAX(SUM($S60:CW60)+SUM($S61:CV61),0)),0)</f>
        <v>0</v>
      </c>
      <c r="CX61" s="343">
        <f ca="1">-IF(CX$3&gt;=$D61,MIN(MAX(SUM($S49:CX49)+SUM($S61:CW61),0),MAX(SUM($S60:CX60)+SUM($S61:CW61),0)),0)</f>
        <v>0</v>
      </c>
      <c r="CY61" s="343">
        <f ca="1">-IF(CY$3&gt;=$D61,MIN(MAX(SUM($S49:CY49)+SUM($S61:CX61),0),MAX(SUM($S60:CY60)+SUM($S61:CX61),0)),0)</f>
        <v>0</v>
      </c>
      <c r="CZ61" s="343">
        <f ca="1">-IF(CZ$3&gt;=$D61,MIN(MAX(SUM($S49:CZ49)+SUM($S61:CY61),0),MAX(SUM($S60:CZ60)+SUM($S61:CY61),0)),0)</f>
        <v>0</v>
      </c>
      <c r="DA61" s="343">
        <f ca="1">-IF(DA$3&gt;=$D61,MIN(MAX(SUM($S49:DA49)+SUM($S61:CZ61),0),MAX(SUM($S60:DA60)+SUM($S61:CZ61),0)),0)</f>
        <v>0</v>
      </c>
      <c r="DB61" s="343">
        <f ca="1">-IF(DB$3&gt;=$D61,MIN(MAX(SUM($S49:DB49)+SUM($S61:DA61),0),MAX(SUM($S60:DB60)+SUM($S61:DA61),0)),0)</f>
        <v>0</v>
      </c>
      <c r="DC61" s="343">
        <f ca="1">-IF(DC$3&gt;=$D61,MIN(MAX(SUM($S49:DC49)+SUM($S61:DB61),0),MAX(SUM($S60:DC60)+SUM($S61:DB61),0)),0)</f>
        <v>0</v>
      </c>
      <c r="DD61" s="343">
        <f ca="1">-IF(DD$3&gt;=$D61,MIN(MAX(SUM($S49:DD49)+SUM($S61:DC61),0),MAX(SUM($S60:DD60)+SUM($S61:DC61),0)),0)</f>
        <v>0</v>
      </c>
      <c r="DE61" s="343">
        <f ca="1">-IF(DE$3&gt;=$D61,MIN(MAX(SUM($S49:DE49)+SUM($S61:DD61),0),MAX(SUM($S60:DE60)+SUM($S61:DD61),0)),0)</f>
        <v>0</v>
      </c>
      <c r="DF61" s="343">
        <f ca="1">-IF(DF$3&gt;=$D61,MIN(MAX(SUM($S49:DF49)+SUM($S61:DE61),0),MAX(SUM($S60:DF60)+SUM($S61:DE61),0)),0)</f>
        <v>0</v>
      </c>
      <c r="DG61" s="343">
        <f ca="1">-IF(DG$3&gt;=$D61,MIN(MAX(SUM($S49:DG49)+SUM($S61:DF61),0),MAX(SUM($S60:DG60)+SUM($S61:DF61),0)),0)</f>
        <v>0</v>
      </c>
      <c r="DH61" s="343">
        <f ca="1">-IF(DH$3&gt;=$D61,MIN(MAX(SUM($S49:DH49)+SUM($S61:DG61),0),MAX(SUM($S60:DH60)+SUM($S61:DG61),0)),0)</f>
        <v>0</v>
      </c>
      <c r="DI61" s="343">
        <f ca="1">-IF(DI$3&gt;=$D61,MIN(MAX(SUM($S49:DI49)+SUM($S61:DH61),0),MAX(SUM($S60:DI60)+SUM($S61:DH61),0)),0)</f>
        <v>0</v>
      </c>
      <c r="DJ61" s="343">
        <f ca="1">-IF(DJ$3&gt;=$D61,MIN(MAX(SUM($S49:DJ49)+SUM($S61:DI61),0),MAX(SUM($S60:DJ60)+SUM($S61:DI61),0)),0)</f>
        <v>0</v>
      </c>
      <c r="DK61" s="343">
        <f ca="1">-IF(DK$3&gt;=$D61,MIN(MAX(SUM($S49:DK49)+SUM($S61:DJ61),0),MAX(SUM($S60:DK60)+SUM($S61:DJ61),0)),0)</f>
        <v>0</v>
      </c>
      <c r="DL61">
        <f ca="1">-IF(DL$3&gt;=$D61,MIN(MAX(SUM($S49:DL49)+SUM($S61:DK61),0),MAX(SUM($S60:DL60)+SUM($S61:DK61),0)),0)</f>
        <v>0</v>
      </c>
      <c r="DM61">
        <f ca="1">-IF(DM$3&gt;=$D61,MIN(MAX(SUM($S49:DM49)+SUM($S61:DL61),0),MAX(SUM($S60:DM60)+SUM($S61:DL61),0)),0)</f>
        <v>0</v>
      </c>
      <c r="DN61">
        <f ca="1">-IF(DN$3&gt;=$D61,MIN(MAX(SUM($S49:DN49)+SUM($S61:DM61),0),MAX(SUM($S60:DN60)+SUM($S61:DM61),0)),0)</f>
        <v>0</v>
      </c>
      <c r="DO61">
        <f ca="1">-IF(DO$3&gt;=$D61,MIN(MAX(SUM($S49:DO49)+SUM($S61:DN61),0),MAX(SUM($S60:DO60)+SUM($S61:DN61),0)),0)</f>
        <v>0</v>
      </c>
    </row>
    <row r="62" spans="2:119" ht="15" x14ac:dyDescent="0.25">
      <c r="B62" s="108"/>
      <c r="C62" s="173" t="s">
        <v>759</v>
      </c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5">
        <f t="shared" ca="1" si="396"/>
        <v>71350000</v>
      </c>
      <c r="Q62" s="175">
        <f t="shared" si="397"/>
        <v>0</v>
      </c>
      <c r="R62" s="175">
        <f t="shared" ca="1" si="398"/>
        <v>71350000</v>
      </c>
      <c r="S62" s="176"/>
      <c r="T62" s="176"/>
      <c r="U62" s="176">
        <f t="shared" ref="U62:AW62" si="402">IF(U$3=$D60,$D67*$D$20,0)</f>
        <v>0</v>
      </c>
      <c r="V62" s="176">
        <f t="shared" si="402"/>
        <v>0</v>
      </c>
      <c r="W62" s="176">
        <f t="shared" si="402"/>
        <v>0</v>
      </c>
      <c r="X62" s="176">
        <f t="shared" si="402"/>
        <v>0</v>
      </c>
      <c r="Y62" s="176">
        <f t="shared" si="402"/>
        <v>0</v>
      </c>
      <c r="Z62" s="176">
        <f t="shared" si="402"/>
        <v>0</v>
      </c>
      <c r="AA62" s="176">
        <f t="shared" si="402"/>
        <v>0</v>
      </c>
      <c r="AB62" s="176">
        <f t="shared" si="402"/>
        <v>0</v>
      </c>
      <c r="AC62" s="176">
        <f t="shared" si="402"/>
        <v>0</v>
      </c>
      <c r="AD62" s="176">
        <f t="shared" si="402"/>
        <v>0</v>
      </c>
      <c r="AE62" s="176">
        <f t="shared" si="402"/>
        <v>0</v>
      </c>
      <c r="AF62" s="176">
        <f t="shared" si="402"/>
        <v>0</v>
      </c>
      <c r="AG62" s="176">
        <f t="shared" si="402"/>
        <v>0</v>
      </c>
      <c r="AH62" s="176">
        <f t="shared" si="402"/>
        <v>0</v>
      </c>
      <c r="AI62" s="176">
        <f t="shared" si="402"/>
        <v>0</v>
      </c>
      <c r="AJ62" s="176">
        <f t="shared" ca="1" si="402"/>
        <v>71350000</v>
      </c>
      <c r="AK62" s="176">
        <f t="shared" si="402"/>
        <v>0</v>
      </c>
      <c r="AL62" s="176">
        <f t="shared" si="402"/>
        <v>0</v>
      </c>
      <c r="AM62" s="176">
        <f t="shared" si="402"/>
        <v>0</v>
      </c>
      <c r="AN62" s="176">
        <f t="shared" si="402"/>
        <v>0</v>
      </c>
      <c r="AO62" s="176">
        <f t="shared" si="402"/>
        <v>0</v>
      </c>
      <c r="AP62" s="176">
        <f t="shared" si="402"/>
        <v>0</v>
      </c>
      <c r="AQ62" s="176">
        <f t="shared" si="402"/>
        <v>0</v>
      </c>
      <c r="AR62" s="176">
        <f t="shared" si="402"/>
        <v>0</v>
      </c>
      <c r="AS62" s="176">
        <f t="shared" si="402"/>
        <v>0</v>
      </c>
      <c r="AT62" s="176">
        <f t="shared" si="402"/>
        <v>0</v>
      </c>
      <c r="AU62" s="176">
        <f t="shared" si="402"/>
        <v>0</v>
      </c>
      <c r="AV62" s="176">
        <f t="shared" si="402"/>
        <v>0</v>
      </c>
      <c r="AW62" s="176">
        <f t="shared" si="402"/>
        <v>0</v>
      </c>
      <c r="AX62" s="176">
        <f t="shared" ref="AX62:BM62" si="403">IF(AX$3=$D60,$D67*$D$20,0)</f>
        <v>0</v>
      </c>
      <c r="AY62" s="176">
        <f t="shared" si="403"/>
        <v>0</v>
      </c>
      <c r="AZ62" s="176">
        <f t="shared" si="403"/>
        <v>0</v>
      </c>
      <c r="BA62" s="176">
        <f t="shared" si="403"/>
        <v>0</v>
      </c>
      <c r="BB62" s="176">
        <f t="shared" si="403"/>
        <v>0</v>
      </c>
      <c r="BC62" s="176">
        <f t="shared" si="403"/>
        <v>0</v>
      </c>
      <c r="BD62" s="176">
        <f t="shared" si="403"/>
        <v>0</v>
      </c>
      <c r="BE62" s="176">
        <f t="shared" si="403"/>
        <v>0</v>
      </c>
      <c r="BF62" s="176">
        <f t="shared" si="403"/>
        <v>0</v>
      </c>
      <c r="BG62" s="176">
        <f t="shared" si="403"/>
        <v>0</v>
      </c>
      <c r="BH62" s="176">
        <f t="shared" si="403"/>
        <v>0</v>
      </c>
      <c r="BI62" s="176">
        <f t="shared" si="403"/>
        <v>0</v>
      </c>
      <c r="BJ62" s="176">
        <f t="shared" si="403"/>
        <v>0</v>
      </c>
      <c r="BK62" s="176">
        <f t="shared" si="403"/>
        <v>0</v>
      </c>
      <c r="BL62" s="176">
        <f t="shared" si="403"/>
        <v>0</v>
      </c>
      <c r="BM62" s="176">
        <f t="shared" si="403"/>
        <v>0</v>
      </c>
      <c r="BN62" s="176">
        <f t="shared" ref="BN62" si="404">IF(BN$3=$D60,$D67*$D$20,0)</f>
        <v>0</v>
      </c>
      <c r="BO62" s="176">
        <f t="shared" ref="BO62:BP62" si="405">IF(BO$3=$D60,$D67*$D$20,0)</f>
        <v>0</v>
      </c>
      <c r="BP62" s="176">
        <f t="shared" si="405"/>
        <v>0</v>
      </c>
      <c r="BQ62" s="176">
        <f t="shared" ref="BQ62:CC62" si="406">IF(BQ$3=$D60,$D67*$D$20,0)</f>
        <v>0</v>
      </c>
      <c r="BR62" s="176">
        <f t="shared" si="406"/>
        <v>0</v>
      </c>
      <c r="BS62" s="176">
        <f t="shared" si="406"/>
        <v>0</v>
      </c>
      <c r="BT62" s="176">
        <f t="shared" si="406"/>
        <v>0</v>
      </c>
      <c r="BU62" s="176">
        <f t="shared" si="406"/>
        <v>0</v>
      </c>
      <c r="BV62" s="176">
        <f t="shared" si="406"/>
        <v>0</v>
      </c>
      <c r="BW62" s="176">
        <f t="shared" si="406"/>
        <v>0</v>
      </c>
      <c r="BX62" s="176">
        <f t="shared" si="406"/>
        <v>0</v>
      </c>
      <c r="BY62" s="176">
        <f t="shared" si="406"/>
        <v>0</v>
      </c>
      <c r="BZ62" s="176">
        <f t="shared" si="406"/>
        <v>0</v>
      </c>
      <c r="CA62" s="176">
        <f t="shared" si="406"/>
        <v>0</v>
      </c>
      <c r="CB62" s="176">
        <f t="shared" si="406"/>
        <v>0</v>
      </c>
      <c r="CC62" s="176">
        <f t="shared" si="406"/>
        <v>0</v>
      </c>
      <c r="CD62" s="176">
        <f t="shared" ref="CD62:DK62" si="407">IF(CD$3=$D60,$D67*$D$20,0)</f>
        <v>0</v>
      </c>
      <c r="CE62" s="176">
        <f t="shared" si="407"/>
        <v>0</v>
      </c>
      <c r="CF62" s="176">
        <f t="shared" si="407"/>
        <v>0</v>
      </c>
      <c r="CG62" s="176">
        <f t="shared" si="407"/>
        <v>0</v>
      </c>
      <c r="CH62" s="176">
        <f t="shared" si="407"/>
        <v>0</v>
      </c>
      <c r="CI62" s="176">
        <f t="shared" si="407"/>
        <v>0</v>
      </c>
      <c r="CJ62" s="176">
        <f t="shared" si="407"/>
        <v>0</v>
      </c>
      <c r="CK62" s="176">
        <f t="shared" si="407"/>
        <v>0</v>
      </c>
      <c r="CL62" s="176">
        <f t="shared" si="407"/>
        <v>0</v>
      </c>
      <c r="CM62" s="176">
        <f t="shared" si="407"/>
        <v>0</v>
      </c>
      <c r="CN62" s="176">
        <f t="shared" si="407"/>
        <v>0</v>
      </c>
      <c r="CO62" s="176">
        <f t="shared" si="407"/>
        <v>0</v>
      </c>
      <c r="CP62" s="176">
        <f t="shared" si="407"/>
        <v>0</v>
      </c>
      <c r="CQ62" s="176">
        <f t="shared" si="407"/>
        <v>0</v>
      </c>
      <c r="CR62" s="176">
        <f t="shared" si="407"/>
        <v>0</v>
      </c>
      <c r="CS62" s="176">
        <f t="shared" si="407"/>
        <v>0</v>
      </c>
      <c r="CT62" s="176">
        <f t="shared" si="407"/>
        <v>0</v>
      </c>
      <c r="CU62" s="176">
        <f t="shared" si="407"/>
        <v>0</v>
      </c>
      <c r="CV62" s="176">
        <f t="shared" si="407"/>
        <v>0</v>
      </c>
      <c r="CW62" s="176">
        <f t="shared" si="407"/>
        <v>0</v>
      </c>
      <c r="CX62" s="176">
        <f t="shared" si="407"/>
        <v>0</v>
      </c>
      <c r="CY62" s="176">
        <f t="shared" si="407"/>
        <v>0</v>
      </c>
      <c r="CZ62" s="176">
        <f t="shared" si="407"/>
        <v>0</v>
      </c>
      <c r="DA62" s="176">
        <f t="shared" si="407"/>
        <v>0</v>
      </c>
      <c r="DB62" s="176">
        <f t="shared" si="407"/>
        <v>0</v>
      </c>
      <c r="DC62" s="176">
        <f t="shared" si="407"/>
        <v>0</v>
      </c>
      <c r="DD62" s="176">
        <f t="shared" si="407"/>
        <v>0</v>
      </c>
      <c r="DE62" s="176">
        <f t="shared" si="407"/>
        <v>0</v>
      </c>
      <c r="DF62" s="176">
        <f t="shared" si="407"/>
        <v>0</v>
      </c>
      <c r="DG62" s="176">
        <f t="shared" si="407"/>
        <v>0</v>
      </c>
      <c r="DH62" s="176">
        <f t="shared" si="407"/>
        <v>0</v>
      </c>
      <c r="DI62" s="176">
        <f t="shared" si="407"/>
        <v>0</v>
      </c>
      <c r="DJ62" s="176">
        <f t="shared" si="407"/>
        <v>0</v>
      </c>
      <c r="DK62" s="176">
        <f t="shared" si="407"/>
        <v>0</v>
      </c>
      <c r="DL62">
        <f>IF(DL$3=$D60,$D67*$D$20,0)</f>
        <v>0</v>
      </c>
      <c r="DM62">
        <f>IF(DM$3=$D60,$D67*$D$20,0)</f>
        <v>0</v>
      </c>
      <c r="DN62">
        <f>IF(DN$3=$D60,$D67*$D$20,0)</f>
        <v>0</v>
      </c>
      <c r="DO62">
        <f>IF(DO$3=$D60,$D67*$D$20,0)</f>
        <v>0</v>
      </c>
    </row>
    <row r="63" spans="2:119" ht="15" x14ac:dyDescent="0.25">
      <c r="B63" s="108"/>
      <c r="C63" s="173" t="s">
        <v>1967</v>
      </c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5">
        <f t="shared" ca="1" si="396"/>
        <v>1160805892.2334225</v>
      </c>
      <c r="Q63" s="175">
        <f t="shared" ca="1" si="397"/>
        <v>0</v>
      </c>
      <c r="R63" s="175">
        <f t="shared" ca="1" si="398"/>
        <v>1160805892.2334225</v>
      </c>
      <c r="S63" s="176">
        <f t="shared" ref="S63:T63" ca="1" si="408">SUM(S65:S68)</f>
        <v>0</v>
      </c>
      <c r="T63" s="176">
        <f t="shared" ca="1" si="408"/>
        <v>0</v>
      </c>
      <c r="U63" s="176">
        <f t="shared" ref="U63:AW63" ca="1" si="409">SUM(U65:U68)</f>
        <v>0</v>
      </c>
      <c r="V63" s="176">
        <f t="shared" ca="1" si="409"/>
        <v>0</v>
      </c>
      <c r="W63" s="176">
        <f t="shared" ca="1" si="409"/>
        <v>0</v>
      </c>
      <c r="X63" s="176">
        <f t="shared" ca="1" si="409"/>
        <v>0</v>
      </c>
      <c r="Y63" s="176">
        <f t="shared" ca="1" si="409"/>
        <v>0</v>
      </c>
      <c r="Z63" s="176">
        <f t="shared" ca="1" si="409"/>
        <v>0</v>
      </c>
      <c r="AA63" s="176">
        <f t="shared" ca="1" si="409"/>
        <v>0</v>
      </c>
      <c r="AB63" s="176">
        <f t="shared" ca="1" si="409"/>
        <v>0</v>
      </c>
      <c r="AC63" s="176">
        <f t="shared" ca="1" si="409"/>
        <v>0</v>
      </c>
      <c r="AD63" s="176">
        <f t="shared" ca="1" si="409"/>
        <v>0</v>
      </c>
      <c r="AE63" s="176">
        <f t="shared" ca="1" si="409"/>
        <v>0</v>
      </c>
      <c r="AF63" s="176">
        <f t="shared" ca="1" si="409"/>
        <v>0</v>
      </c>
      <c r="AG63" s="176">
        <f t="shared" ca="1" si="409"/>
        <v>0</v>
      </c>
      <c r="AH63" s="176">
        <f t="shared" ca="1" si="409"/>
        <v>0</v>
      </c>
      <c r="AI63" s="176">
        <f t="shared" ca="1" si="409"/>
        <v>0</v>
      </c>
      <c r="AJ63" s="176">
        <f t="shared" ca="1" si="409"/>
        <v>0</v>
      </c>
      <c r="AK63" s="176">
        <f t="shared" ca="1" si="409"/>
        <v>34005074.31267409</v>
      </c>
      <c r="AL63" s="176">
        <f t="shared" ca="1" si="409"/>
        <v>51611481.881738961</v>
      </c>
      <c r="AM63" s="176">
        <f t="shared" ca="1" si="409"/>
        <v>52561396.225111477</v>
      </c>
      <c r="AN63" s="176">
        <f t="shared" ca="1" si="409"/>
        <v>52345764.556127392</v>
      </c>
      <c r="AO63" s="176">
        <f t="shared" ca="1" si="409"/>
        <v>53081957.168966033</v>
      </c>
      <c r="AP63" s="176">
        <f t="shared" ca="1" si="409"/>
        <v>53047130.439803317</v>
      </c>
      <c r="AQ63" s="176">
        <f t="shared" ca="1" si="409"/>
        <v>52642153.569718309</v>
      </c>
      <c r="AR63" s="176">
        <f t="shared" ca="1" si="409"/>
        <v>52089554.770879045</v>
      </c>
      <c r="AS63" s="176">
        <f t="shared" ca="1" si="409"/>
        <v>50650994.170069285</v>
      </c>
      <c r="AT63" s="176">
        <f t="shared" ca="1" si="409"/>
        <v>49885907.528015755</v>
      </c>
      <c r="AU63" s="176">
        <f t="shared" ca="1" si="409"/>
        <v>49554338.699633397</v>
      </c>
      <c r="AV63" s="176">
        <f t="shared" ca="1" si="409"/>
        <v>48567792.390000269</v>
      </c>
      <c r="AW63" s="176">
        <f t="shared" ca="1" si="409"/>
        <v>47434174.253821969</v>
      </c>
      <c r="AX63" s="176">
        <f t="shared" ref="AX63:BM63" ca="1" si="410">SUM(AX65:AX68)</f>
        <v>46067098.933829159</v>
      </c>
      <c r="AY63" s="176">
        <f t="shared" ca="1" si="410"/>
        <v>45682584.77216614</v>
      </c>
      <c r="AZ63" s="176">
        <f t="shared" ca="1" si="410"/>
        <v>45172746.226822019</v>
      </c>
      <c r="BA63" s="176">
        <f t="shared" ca="1" si="410"/>
        <v>44608112.778769426</v>
      </c>
      <c r="BB63" s="176">
        <f t="shared" ca="1" si="410"/>
        <v>45177877.758209065</v>
      </c>
      <c r="BC63" s="176">
        <f t="shared" ca="1" si="410"/>
        <v>45156758.101201043</v>
      </c>
      <c r="BD63" s="176">
        <f t="shared" ca="1" si="410"/>
        <v>43949525.5350952</v>
      </c>
      <c r="BE63" s="176">
        <f t="shared" ca="1" si="410"/>
        <v>43099615.695186764</v>
      </c>
      <c r="BF63" s="176">
        <f t="shared" ca="1" si="410"/>
        <v>42232732.549703307</v>
      </c>
      <c r="BG63" s="176">
        <f t="shared" ca="1" si="410"/>
        <v>42386000.837336294</v>
      </c>
      <c r="BH63" s="176">
        <f t="shared" ca="1" si="410"/>
        <v>49242839.947670594</v>
      </c>
      <c r="BI63" s="176">
        <f t="shared" ca="1" si="410"/>
        <v>20552279.130874243</v>
      </c>
      <c r="BJ63" s="176">
        <f t="shared" ca="1" si="410"/>
        <v>0</v>
      </c>
      <c r="BK63" s="176">
        <f t="shared" ca="1" si="410"/>
        <v>0</v>
      </c>
      <c r="BL63" s="176">
        <f t="shared" ca="1" si="410"/>
        <v>0</v>
      </c>
      <c r="BM63" s="176">
        <f t="shared" ca="1" si="410"/>
        <v>0</v>
      </c>
      <c r="BN63" s="176">
        <f t="shared" ref="BN63" ca="1" si="411">SUM(BN65:BN68)</f>
        <v>0</v>
      </c>
      <c r="BO63" s="176">
        <f t="shared" ref="BO63:BP63" ca="1" si="412">SUM(BO65:BO68)</f>
        <v>0</v>
      </c>
      <c r="BP63" s="176">
        <f t="shared" ca="1" si="412"/>
        <v>0</v>
      </c>
      <c r="BQ63" s="176">
        <f t="shared" ref="BQ63:CC63" ca="1" si="413">SUM(BQ65:BQ68)</f>
        <v>0</v>
      </c>
      <c r="BR63" s="176">
        <f t="shared" ca="1" si="413"/>
        <v>0</v>
      </c>
      <c r="BS63" s="176">
        <f t="shared" ca="1" si="413"/>
        <v>0</v>
      </c>
      <c r="BT63" s="176">
        <f t="shared" ca="1" si="413"/>
        <v>0</v>
      </c>
      <c r="BU63" s="176">
        <f t="shared" ca="1" si="413"/>
        <v>0</v>
      </c>
      <c r="BV63" s="176">
        <f t="shared" ca="1" si="413"/>
        <v>0</v>
      </c>
      <c r="BW63" s="176">
        <f t="shared" ca="1" si="413"/>
        <v>0</v>
      </c>
      <c r="BX63" s="176">
        <f t="shared" ca="1" si="413"/>
        <v>0</v>
      </c>
      <c r="BY63" s="176">
        <f t="shared" ca="1" si="413"/>
        <v>0</v>
      </c>
      <c r="BZ63" s="176">
        <f t="shared" ca="1" si="413"/>
        <v>0</v>
      </c>
      <c r="CA63" s="176">
        <f t="shared" ca="1" si="413"/>
        <v>0</v>
      </c>
      <c r="CB63" s="176">
        <f t="shared" ca="1" si="413"/>
        <v>0</v>
      </c>
      <c r="CC63" s="176">
        <f t="shared" ca="1" si="413"/>
        <v>0</v>
      </c>
      <c r="CD63" s="176">
        <f t="shared" ref="CD63:DK63" ca="1" si="414">SUM(CD65:CD68)</f>
        <v>0</v>
      </c>
      <c r="CE63" s="176">
        <f t="shared" ca="1" si="414"/>
        <v>0</v>
      </c>
      <c r="CF63" s="176">
        <f t="shared" ca="1" si="414"/>
        <v>0</v>
      </c>
      <c r="CG63" s="176">
        <f t="shared" ca="1" si="414"/>
        <v>0</v>
      </c>
      <c r="CH63" s="176">
        <f t="shared" ca="1" si="414"/>
        <v>0</v>
      </c>
      <c r="CI63" s="176">
        <f t="shared" ca="1" si="414"/>
        <v>0</v>
      </c>
      <c r="CJ63" s="176">
        <f t="shared" ca="1" si="414"/>
        <v>0</v>
      </c>
      <c r="CK63" s="176">
        <f t="shared" ca="1" si="414"/>
        <v>0</v>
      </c>
      <c r="CL63" s="176">
        <f t="shared" ca="1" si="414"/>
        <v>0</v>
      </c>
      <c r="CM63" s="176">
        <f t="shared" ca="1" si="414"/>
        <v>0</v>
      </c>
      <c r="CN63" s="176">
        <f t="shared" ca="1" si="414"/>
        <v>0</v>
      </c>
      <c r="CO63" s="176">
        <f t="shared" ca="1" si="414"/>
        <v>0</v>
      </c>
      <c r="CP63" s="176">
        <f t="shared" ca="1" si="414"/>
        <v>0</v>
      </c>
      <c r="CQ63" s="176">
        <f t="shared" ca="1" si="414"/>
        <v>0</v>
      </c>
      <c r="CR63" s="176">
        <f t="shared" ca="1" si="414"/>
        <v>0</v>
      </c>
      <c r="CS63" s="176">
        <f t="shared" ca="1" si="414"/>
        <v>0</v>
      </c>
      <c r="CT63" s="176">
        <f t="shared" ca="1" si="414"/>
        <v>0</v>
      </c>
      <c r="CU63" s="176">
        <f t="shared" ca="1" si="414"/>
        <v>0</v>
      </c>
      <c r="CV63" s="176">
        <f t="shared" ca="1" si="414"/>
        <v>0</v>
      </c>
      <c r="CW63" s="176">
        <f t="shared" ca="1" si="414"/>
        <v>0</v>
      </c>
      <c r="CX63" s="176">
        <f t="shared" ca="1" si="414"/>
        <v>0</v>
      </c>
      <c r="CY63" s="176">
        <f t="shared" ca="1" si="414"/>
        <v>0</v>
      </c>
      <c r="CZ63" s="176">
        <f t="shared" ca="1" si="414"/>
        <v>0</v>
      </c>
      <c r="DA63" s="176">
        <f t="shared" ca="1" si="414"/>
        <v>0</v>
      </c>
      <c r="DB63" s="176">
        <f t="shared" ca="1" si="414"/>
        <v>0</v>
      </c>
      <c r="DC63" s="176">
        <f t="shared" ca="1" si="414"/>
        <v>0</v>
      </c>
      <c r="DD63" s="176">
        <f t="shared" ca="1" si="414"/>
        <v>0</v>
      </c>
      <c r="DE63" s="176">
        <f t="shared" ca="1" si="414"/>
        <v>0</v>
      </c>
      <c r="DF63" s="176">
        <f t="shared" ca="1" si="414"/>
        <v>0</v>
      </c>
      <c r="DG63" s="176">
        <f t="shared" ca="1" si="414"/>
        <v>0</v>
      </c>
      <c r="DH63" s="176">
        <f t="shared" ca="1" si="414"/>
        <v>0</v>
      </c>
      <c r="DI63" s="176">
        <f t="shared" ca="1" si="414"/>
        <v>0</v>
      </c>
      <c r="DJ63" s="176">
        <f t="shared" ca="1" si="414"/>
        <v>0</v>
      </c>
      <c r="DK63" s="176">
        <f t="shared" ca="1" si="414"/>
        <v>0</v>
      </c>
      <c r="DL63">
        <f ca="1">SUM(DL65:DL68)</f>
        <v>0</v>
      </c>
      <c r="DM63">
        <f ca="1">SUM(DM65:DM68)</f>
        <v>0</v>
      </c>
      <c r="DN63">
        <f ca="1">SUM(DN65:DN68)</f>
        <v>0</v>
      </c>
      <c r="DO63">
        <f ca="1">SUM(DO65:DO68)</f>
        <v>0</v>
      </c>
    </row>
    <row r="64" spans="2:119" ht="15" x14ac:dyDescent="0.25">
      <c r="B64" s="108"/>
      <c r="C64" s="108" t="s">
        <v>1968</v>
      </c>
      <c r="P64" s="109">
        <f t="shared" ca="1" si="396"/>
        <v>200583660.85651007</v>
      </c>
      <c r="Q64" s="109">
        <f t="shared" si="397"/>
        <v>0</v>
      </c>
      <c r="R64" s="109">
        <f t="shared" ca="1" si="398"/>
        <v>200583660.85651007</v>
      </c>
      <c r="S64" s="101">
        <v>0</v>
      </c>
      <c r="T64" s="101">
        <v>0</v>
      </c>
      <c r="U64" s="343">
        <f t="shared" ref="U64:AW64" si="415">IF($D$42=0,U$45*$E60,0)</f>
        <v>0</v>
      </c>
      <c r="V64" s="343">
        <f t="shared" si="415"/>
        <v>0</v>
      </c>
      <c r="W64" s="343">
        <f t="shared" si="415"/>
        <v>0</v>
      </c>
      <c r="X64" s="343">
        <f t="shared" si="415"/>
        <v>0</v>
      </c>
      <c r="Y64" s="343">
        <f t="shared" si="415"/>
        <v>0</v>
      </c>
      <c r="Z64" s="343">
        <f t="shared" si="415"/>
        <v>0</v>
      </c>
      <c r="AA64" s="343">
        <f t="shared" si="415"/>
        <v>0</v>
      </c>
      <c r="AB64" s="343">
        <f t="shared" si="415"/>
        <v>0</v>
      </c>
      <c r="AC64" s="343">
        <f t="shared" si="415"/>
        <v>0</v>
      </c>
      <c r="AD64" s="343">
        <f t="shared" si="415"/>
        <v>0</v>
      </c>
      <c r="AE64" s="343">
        <f t="shared" si="415"/>
        <v>0</v>
      </c>
      <c r="AF64" s="343">
        <f t="shared" si="415"/>
        <v>0</v>
      </c>
      <c r="AG64" s="343">
        <f t="shared" si="415"/>
        <v>0</v>
      </c>
      <c r="AH64" s="343">
        <f t="shared" si="415"/>
        <v>0</v>
      </c>
      <c r="AI64" s="343">
        <f t="shared" si="415"/>
        <v>0</v>
      </c>
      <c r="AJ64" s="343">
        <f t="shared" si="415"/>
        <v>0</v>
      </c>
      <c r="AK64" s="343">
        <f t="shared" ca="1" si="415"/>
        <v>200583660.85651007</v>
      </c>
      <c r="AL64" s="343">
        <f t="shared" si="415"/>
        <v>0</v>
      </c>
      <c r="AM64" s="343">
        <f t="shared" si="415"/>
        <v>0</v>
      </c>
      <c r="AN64" s="343">
        <f t="shared" si="415"/>
        <v>0</v>
      </c>
      <c r="AO64" s="343">
        <f t="shared" si="415"/>
        <v>0</v>
      </c>
      <c r="AP64" s="343">
        <f t="shared" si="415"/>
        <v>0</v>
      </c>
      <c r="AQ64" s="343">
        <f t="shared" si="415"/>
        <v>0</v>
      </c>
      <c r="AR64" s="343">
        <f t="shared" si="415"/>
        <v>0</v>
      </c>
      <c r="AS64" s="343">
        <f t="shared" si="415"/>
        <v>0</v>
      </c>
      <c r="AT64" s="343">
        <f t="shared" si="415"/>
        <v>0</v>
      </c>
      <c r="AU64" s="343">
        <f t="shared" si="415"/>
        <v>0</v>
      </c>
      <c r="AV64" s="343">
        <f t="shared" si="415"/>
        <v>0</v>
      </c>
      <c r="AW64" s="343">
        <f t="shared" si="415"/>
        <v>0</v>
      </c>
      <c r="AX64" s="343">
        <f t="shared" ref="AX64:BM64" si="416">IF($D$42=0,AX$45*$E60,0)</f>
        <v>0</v>
      </c>
      <c r="AY64" s="343">
        <f t="shared" si="416"/>
        <v>0</v>
      </c>
      <c r="AZ64" s="343">
        <f t="shared" si="416"/>
        <v>0</v>
      </c>
      <c r="BA64" s="343">
        <f t="shared" si="416"/>
        <v>0</v>
      </c>
      <c r="BB64" s="343">
        <f t="shared" si="416"/>
        <v>0</v>
      </c>
      <c r="BC64" s="343">
        <f t="shared" si="416"/>
        <v>0</v>
      </c>
      <c r="BD64" s="343">
        <f t="shared" si="416"/>
        <v>0</v>
      </c>
      <c r="BE64" s="343">
        <f t="shared" si="416"/>
        <v>0</v>
      </c>
      <c r="BF64" s="343">
        <f t="shared" si="416"/>
        <v>0</v>
      </c>
      <c r="BG64" s="343">
        <f t="shared" si="416"/>
        <v>0</v>
      </c>
      <c r="BH64" s="343">
        <f t="shared" si="416"/>
        <v>0</v>
      </c>
      <c r="BI64" s="343">
        <f t="shared" si="416"/>
        <v>0</v>
      </c>
      <c r="BJ64" s="343">
        <f t="shared" si="416"/>
        <v>0</v>
      </c>
      <c r="BK64" s="343">
        <f t="shared" si="416"/>
        <v>0</v>
      </c>
      <c r="BL64" s="343">
        <f t="shared" si="416"/>
        <v>0</v>
      </c>
      <c r="BM64" s="343">
        <f t="shared" si="416"/>
        <v>0</v>
      </c>
      <c r="BN64" s="343">
        <f>IF($D$42=0,BN$45*$E60,0)</f>
        <v>0</v>
      </c>
      <c r="BO64" s="343">
        <f t="shared" ref="BO64:BP64" si="417">IF($D$42=0,BO$45*$E60,0)</f>
        <v>0</v>
      </c>
      <c r="BP64" s="343">
        <f t="shared" si="417"/>
        <v>0</v>
      </c>
      <c r="BQ64" s="343">
        <f t="shared" ref="BQ64:CC64" si="418">IF($D$42=0,BQ$45*$E60,0)</f>
        <v>0</v>
      </c>
      <c r="BR64" s="343">
        <f t="shared" si="418"/>
        <v>0</v>
      </c>
      <c r="BS64" s="343">
        <f t="shared" si="418"/>
        <v>0</v>
      </c>
      <c r="BT64" s="343">
        <f t="shared" si="418"/>
        <v>0</v>
      </c>
      <c r="BU64" s="343">
        <f t="shared" si="418"/>
        <v>0</v>
      </c>
      <c r="BV64" s="343">
        <f t="shared" si="418"/>
        <v>0</v>
      </c>
      <c r="BW64" s="343">
        <f t="shared" si="418"/>
        <v>0</v>
      </c>
      <c r="BX64" s="343">
        <f t="shared" si="418"/>
        <v>0</v>
      </c>
      <c r="BY64" s="343">
        <f t="shared" si="418"/>
        <v>0</v>
      </c>
      <c r="BZ64" s="343">
        <f t="shared" si="418"/>
        <v>0</v>
      </c>
      <c r="CA64" s="343">
        <f t="shared" si="418"/>
        <v>0</v>
      </c>
      <c r="CB64" s="343">
        <f t="shared" si="418"/>
        <v>0</v>
      </c>
      <c r="CC64" s="343">
        <f t="shared" si="418"/>
        <v>0</v>
      </c>
      <c r="CD64" s="343">
        <f t="shared" ref="CD64:DK64" si="419">IF($D$42=0,CD$45*$E60,0)</f>
        <v>0</v>
      </c>
      <c r="CE64" s="343">
        <f t="shared" si="419"/>
        <v>0</v>
      </c>
      <c r="CF64" s="343">
        <f t="shared" si="419"/>
        <v>0</v>
      </c>
      <c r="CG64" s="343">
        <f t="shared" si="419"/>
        <v>0</v>
      </c>
      <c r="CH64" s="343">
        <f t="shared" si="419"/>
        <v>0</v>
      </c>
      <c r="CI64" s="343">
        <f t="shared" si="419"/>
        <v>0</v>
      </c>
      <c r="CJ64" s="343">
        <f t="shared" si="419"/>
        <v>0</v>
      </c>
      <c r="CK64" s="343">
        <f t="shared" si="419"/>
        <v>0</v>
      </c>
      <c r="CL64" s="343">
        <f t="shared" si="419"/>
        <v>0</v>
      </c>
      <c r="CM64" s="343">
        <f t="shared" si="419"/>
        <v>0</v>
      </c>
      <c r="CN64" s="343">
        <f t="shared" si="419"/>
        <v>0</v>
      </c>
      <c r="CO64" s="343">
        <f t="shared" si="419"/>
        <v>0</v>
      </c>
      <c r="CP64" s="343">
        <f t="shared" si="419"/>
        <v>0</v>
      </c>
      <c r="CQ64" s="343">
        <f t="shared" si="419"/>
        <v>0</v>
      </c>
      <c r="CR64" s="343">
        <f t="shared" si="419"/>
        <v>0</v>
      </c>
      <c r="CS64" s="343">
        <f t="shared" si="419"/>
        <v>0</v>
      </c>
      <c r="CT64" s="343">
        <f t="shared" si="419"/>
        <v>0</v>
      </c>
      <c r="CU64" s="343">
        <f t="shared" si="419"/>
        <v>0</v>
      </c>
      <c r="CV64" s="343">
        <f t="shared" si="419"/>
        <v>0</v>
      </c>
      <c r="CW64" s="343">
        <f t="shared" si="419"/>
        <v>0</v>
      </c>
      <c r="CX64" s="343">
        <f t="shared" si="419"/>
        <v>0</v>
      </c>
      <c r="CY64" s="343">
        <f t="shared" si="419"/>
        <v>0</v>
      </c>
      <c r="CZ64" s="343">
        <f t="shared" si="419"/>
        <v>0</v>
      </c>
      <c r="DA64" s="343">
        <f t="shared" si="419"/>
        <v>0</v>
      </c>
      <c r="DB64" s="343">
        <f t="shared" si="419"/>
        <v>0</v>
      </c>
      <c r="DC64" s="343">
        <f t="shared" si="419"/>
        <v>0</v>
      </c>
      <c r="DD64" s="343">
        <f t="shared" si="419"/>
        <v>0</v>
      </c>
      <c r="DE64" s="343">
        <f t="shared" si="419"/>
        <v>0</v>
      </c>
      <c r="DF64" s="343">
        <f t="shared" si="419"/>
        <v>0</v>
      </c>
      <c r="DG64" s="343">
        <f t="shared" si="419"/>
        <v>0</v>
      </c>
      <c r="DH64" s="343">
        <f t="shared" si="419"/>
        <v>0</v>
      </c>
      <c r="DI64" s="343">
        <f t="shared" si="419"/>
        <v>0</v>
      </c>
      <c r="DJ64" s="343">
        <f t="shared" si="419"/>
        <v>0</v>
      </c>
      <c r="DK64" s="343">
        <f t="shared" si="419"/>
        <v>0</v>
      </c>
      <c r="DL64">
        <f>IF($D$42=0,DL$45*$E60,0)</f>
        <v>0</v>
      </c>
      <c r="DM64">
        <f>IF($D$42=0,DM$45*$E60,0)</f>
        <v>0</v>
      </c>
      <c r="DN64">
        <f>IF($D$42=0,DN$45*$E60,0)</f>
        <v>0</v>
      </c>
      <c r="DO64">
        <f>IF($D$42=0,DO$45*$E60,0)</f>
        <v>0</v>
      </c>
    </row>
    <row r="65" spans="2:119" ht="15" x14ac:dyDescent="0.25">
      <c r="B65" s="108"/>
      <c r="C65" s="108" t="s">
        <v>1969</v>
      </c>
      <c r="P65" s="109">
        <f t="shared" ca="1" si="396"/>
        <v>29864463.027913362</v>
      </c>
      <c r="Q65" s="109">
        <f t="shared" si="397"/>
        <v>0</v>
      </c>
      <c r="R65" s="109">
        <f t="shared" ca="1" si="398"/>
        <v>29864463.027913362</v>
      </c>
      <c r="S65" s="101">
        <v>0</v>
      </c>
      <c r="T65" s="101">
        <v>0</v>
      </c>
      <c r="U65" s="59">
        <f ca="1">IF(U$3&lt;=$D61,SUM($S64:T65)*U$55/12,0)</f>
        <v>0</v>
      </c>
      <c r="V65" s="59">
        <f ca="1">IF(V$3&lt;=$D61,SUM($S64:U65)*V$55/12,0)</f>
        <v>0</v>
      </c>
      <c r="W65" s="59">
        <f ca="1">IF(W$3&lt;=$D61,SUM($S64:V65)*W$55/12,0)</f>
        <v>0</v>
      </c>
      <c r="X65" s="59">
        <f ca="1">IF(X$3&lt;=$D61,SUM($S64:W65)*X$55/12,0)</f>
        <v>0</v>
      </c>
      <c r="Y65" s="59">
        <f ca="1">IF(Y$3&lt;=$D61,SUM($S64:X65)*Y$55/12,0)</f>
        <v>0</v>
      </c>
      <c r="Z65" s="59">
        <f ca="1">IF(Z$3&lt;=$D61,SUM($S64:Y65)*Z$55/12,0)</f>
        <v>0</v>
      </c>
      <c r="AA65" s="59">
        <f ca="1">IF(AA$3&lt;=$D61,SUM($S64:Z65)*AA$55/12,0)</f>
        <v>0</v>
      </c>
      <c r="AB65" s="59">
        <f ca="1">IF(AB$3&lt;=$D61,SUM($S64:AA65)*AB$55/12,0)</f>
        <v>0</v>
      </c>
      <c r="AC65" s="59">
        <f ca="1">IF(AC$3&lt;=$D61,SUM($S64:AB65)*AC$55/12,0)</f>
        <v>0</v>
      </c>
      <c r="AD65" s="59">
        <f ca="1">IF(AD$3&lt;=$D61,SUM($S64:AC65)*AD$55/12,0)</f>
        <v>0</v>
      </c>
      <c r="AE65" s="59">
        <f ca="1">IF(AE$3&lt;=$D61,SUM($S64:AD65)*AE$55/12,0)</f>
        <v>0</v>
      </c>
      <c r="AF65" s="59">
        <f ca="1">IF(AF$3&lt;=$D61,SUM($S64:AE65)*AF$55/12,0)</f>
        <v>0</v>
      </c>
      <c r="AG65" s="59">
        <f ca="1">IF(AG$3&lt;=$D61,SUM($S64:AF65)*AG$55/12,0)</f>
        <v>0</v>
      </c>
      <c r="AH65" s="59">
        <f ca="1">IF(AH$3&lt;=$D61,SUM($S64:AG65)*AH$55/12,0)</f>
        <v>0</v>
      </c>
      <c r="AI65" s="59">
        <f ca="1">IF(AI$3&lt;=$D61,SUM($S64:AH65)*AI$55/12,0)</f>
        <v>0</v>
      </c>
      <c r="AJ65" s="59">
        <f ca="1">IF(AJ$3&lt;=$D61,SUM($S64:AI65)*AJ$55/12,0)</f>
        <v>0</v>
      </c>
      <c r="AK65" s="59">
        <f ca="1">IF(AK$3&lt;=$D61,SUM($S64:AJ65)*AK$55/12,0)</f>
        <v>0</v>
      </c>
      <c r="AL65" s="59">
        <f ca="1">IF(AL$3&lt;=$D61,SUM($S64:AK65)*AL$55/12,0)</f>
        <v>2147098.9967709403</v>
      </c>
      <c r="AM65" s="59">
        <f ca="1">IF(AM$3&lt;=$D61,SUM($S64:AL65)*AM$55/12,0)</f>
        <v>2008079.0063579835</v>
      </c>
      <c r="AN65" s="59">
        <f ca="1">IF(AN$3&lt;=$D61,SUM($S64:AM65)*AN$55/12,0)</f>
        <v>1848222.6408277785</v>
      </c>
      <c r="AO65" s="59">
        <f ca="1">IF(AO$3&lt;=$D61,SUM($S64:AN65)*AO$55/12,0)</f>
        <v>1746604.0011054713</v>
      </c>
      <c r="AP65" s="59">
        <f ca="1">IF(AP$3&lt;=$D61,SUM($S64:AO65)*AP$55/12,0)</f>
        <v>1634221.6774196837</v>
      </c>
      <c r="AQ65" s="59">
        <f ca="1">IF(AQ$3&lt;=$D61,SUM($S64:AP65)*AQ$55/12,0)</f>
        <v>1525271.8353481169</v>
      </c>
      <c r="AR65" s="59">
        <f ca="1">IF(AR$3&lt;=$D61,SUM($S64:AQ65)*AR$55/12,0)</f>
        <v>1425431.9153730052</v>
      </c>
      <c r="AS65" s="59">
        <f ca="1">IF(AS$3&lt;=$D61,SUM($S64:AR65)*AS$55/12,0)</f>
        <v>1312662.0417674992</v>
      </c>
      <c r="AT65" s="59">
        <f ca="1">IF(AT$3&lt;=$D61,SUM($S64:AS65)*AT$55/12,0)</f>
        <v>1229610.4878395717</v>
      </c>
      <c r="AU65" s="59">
        <f ca="1">IF(AU$3&lt;=$D61,SUM($S64:AT65)*AU$55/12,0)</f>
        <v>1165830.0983061243</v>
      </c>
      <c r="AV65" s="59">
        <f ca="1">IF(AV$3&lt;=$D61,SUM($S64:AU65)*AV$55/12,0)</f>
        <v>1092720.5320916295</v>
      </c>
      <c r="AW65" s="59">
        <f ca="1">IF(AW$3&lt;=$D61,SUM($S64:AV65)*AW$55/12,0)</f>
        <v>1022971.9192163859</v>
      </c>
      <c r="AX65" s="59">
        <f ca="1">IF(AX$3&lt;=$D61,SUM($S64:AW65)*AX$55/12,0)</f>
        <v>954218.32196986314</v>
      </c>
      <c r="AY65" s="59">
        <f ca="1">IF(AY$3&lt;=$D61,SUM($S64:AX65)*AY$55/12,0)</f>
        <v>911673.66653435107</v>
      </c>
      <c r="AZ65" s="59">
        <f ca="1">IF(AZ$3&lt;=$D61,SUM($S64:AY65)*AZ$55/12,0)</f>
        <v>870036.83291961905</v>
      </c>
      <c r="BA65" s="59">
        <f ca="1">IF(BA$3&lt;=$D61,SUM($S64:AZ65)*BA$55/12,0)</f>
        <v>830543.68061384291</v>
      </c>
      <c r="BB65" s="59">
        <f ca="1">IF(BB$3&lt;=$D61,SUM($S64:BA65)*BB$55/12,0)</f>
        <v>815132.4812068973</v>
      </c>
      <c r="BC65" s="59">
        <f ca="1">IF(BC$3&lt;=$D61,SUM($S64:BB65)*BC$55/12,0)</f>
        <v>790230.80143063341</v>
      </c>
      <c r="BD65" s="59">
        <f ca="1">IF(BD$3&lt;=$D61,SUM($S64:BC65)*BD$55/12,0)</f>
        <v>746380.73931203177</v>
      </c>
      <c r="BE65" s="59">
        <f ca="1">IF(BE$3&lt;=$D61,SUM($S64:BD65)*BE$55/12,0)</f>
        <v>711425.24135425163</v>
      </c>
      <c r="BF65" s="59">
        <f ca="1">IF(BF$3&lt;=$D61,SUM($S64:BE65)*BF$55/12,0)</f>
        <v>676116.08332282736</v>
      </c>
      <c r="BG65" s="59">
        <f ca="1">IF(BG$3&lt;=$D61,SUM($S64:BF65)*BG$55/12,0)</f>
        <v>659307.08625132928</v>
      </c>
      <c r="BH65" s="59">
        <f ca="1">IF(BH$3&lt;=$D61,SUM($S64:BG65)*BH$55/12,0)</f>
        <v>708460.78419953107</v>
      </c>
      <c r="BI65" s="59">
        <f ca="1">IF(BI$3&lt;=$D61,SUM($S64:BH65)*BI$55/12,0)</f>
        <v>3032212.156373993</v>
      </c>
      <c r="BJ65" s="59">
        <f>IF(BJ$3&lt;=$D61,SUM($S64:BI65)*BJ$55/12,0)</f>
        <v>0</v>
      </c>
      <c r="BK65" s="59">
        <f>IF(BK$3&lt;=$D61,SUM($S64:BJ65)*BK$55/12,0)</f>
        <v>0</v>
      </c>
      <c r="BL65" s="59">
        <f>IF(BL$3&lt;=$D61,SUM($S64:BK65)*BL$55/12,0)</f>
        <v>0</v>
      </c>
      <c r="BM65" s="59">
        <f>IF(BM$3&lt;=$D61,SUM($S64:BL65)*BM$55/12,0)</f>
        <v>0</v>
      </c>
      <c r="BN65" s="59">
        <f>IF(BN$3&lt;=$D61,SUM($S64:BM65)*BN$55/12,0)</f>
        <v>0</v>
      </c>
      <c r="BO65" s="59">
        <f>IF(BO$3&lt;=$D61,SUM($S64:BN65)*BO$55/12,0)</f>
        <v>0</v>
      </c>
      <c r="BP65" s="59">
        <f>IF(BP$3&lt;=$D61,SUM($S64:BO65)*BP$55/12,0)</f>
        <v>0</v>
      </c>
      <c r="BQ65" s="59">
        <f>IF(BQ$3&lt;=$D61,SUM($S64:BP65)*BQ$55/12,0)</f>
        <v>0</v>
      </c>
      <c r="BR65" s="59">
        <f>IF(BR$3&lt;=$D61,SUM($S64:BQ65)*BR$55/12,0)</f>
        <v>0</v>
      </c>
      <c r="BS65" s="59">
        <f>IF(BS$3&lt;=$D61,SUM($S64:BR65)*BS$55/12,0)</f>
        <v>0</v>
      </c>
      <c r="BT65" s="59">
        <f>IF(BT$3&lt;=$D61,SUM($S64:BS65)*BT$55/12,0)</f>
        <v>0</v>
      </c>
      <c r="BU65" s="59">
        <f>IF(BU$3&lt;=$D61,SUM($S64:BT65)*BU$55/12,0)</f>
        <v>0</v>
      </c>
      <c r="BV65" s="59">
        <f>IF(BV$3&lt;=$D61,SUM($S64:BU65)*BV$55/12,0)</f>
        <v>0</v>
      </c>
      <c r="BW65" s="59">
        <f>IF(BW$3&lt;=$D61,SUM($S64:BV65)*BW$55/12,0)</f>
        <v>0</v>
      </c>
      <c r="BX65" s="59">
        <f>IF(BX$3&lt;=$D61,SUM($S64:BW65)*BX$55/12,0)</f>
        <v>0</v>
      </c>
      <c r="BY65" s="59">
        <f>IF(BY$3&lt;=$D61,SUM($S64:BX65)*BY$55/12,0)</f>
        <v>0</v>
      </c>
      <c r="BZ65" s="59">
        <f>IF(BZ$3&lt;=$D61,SUM($S64:BY65)*BZ$55/12,0)</f>
        <v>0</v>
      </c>
      <c r="CA65" s="59">
        <f>IF(CA$3&lt;=$D61,SUM($S64:BZ65)*CA$55/12,0)</f>
        <v>0</v>
      </c>
      <c r="CB65" s="59">
        <f>IF(CB$3&lt;=$D61,SUM($S64:CA65)*CB$55/12,0)</f>
        <v>0</v>
      </c>
      <c r="CC65" s="59">
        <f>IF(CC$3&lt;=$D61,SUM($S64:CB65)*CC$55/12,0)</f>
        <v>0</v>
      </c>
      <c r="CD65" s="59">
        <f>IF(CD$3&lt;=$D61,SUM($S64:CC65)*CD$55/12,0)</f>
        <v>0</v>
      </c>
      <c r="CE65" s="59">
        <f>IF(CE$3&lt;=$D61,SUM($S64:CD65)*CE$55/12,0)</f>
        <v>0</v>
      </c>
      <c r="CF65" s="59">
        <f>IF(CF$3&lt;=$D61,SUM($S64:CE65)*CF$55/12,0)</f>
        <v>0</v>
      </c>
      <c r="CG65" s="59">
        <f>IF(CG$3&lt;=$D61,SUM($S64:CF65)*CG$55/12,0)</f>
        <v>0</v>
      </c>
      <c r="CH65" s="59">
        <f>IF(CH$3&lt;=$D61,SUM($S64:CG65)*CH$55/12,0)</f>
        <v>0</v>
      </c>
      <c r="CI65" s="59">
        <f>IF(CI$3&lt;=$D61,SUM($S64:CH65)*CI$55/12,0)</f>
        <v>0</v>
      </c>
      <c r="CJ65" s="59">
        <f>IF(CJ$3&lt;=$D61,SUM($S64:CI65)*CJ$55/12,0)</f>
        <v>0</v>
      </c>
      <c r="CK65" s="59">
        <f>IF(CK$3&lt;=$D61,SUM($S64:CJ65)*CK$55/12,0)</f>
        <v>0</v>
      </c>
      <c r="CL65" s="59">
        <f>IF(CL$3&lt;=$D61,SUM($S64:CK65)*CL$55/12,0)</f>
        <v>0</v>
      </c>
      <c r="CM65" s="59">
        <f>IF(CM$3&lt;=$D61,SUM($S64:CL65)*CM$55/12,0)</f>
        <v>0</v>
      </c>
      <c r="CN65" s="59">
        <f>IF(CN$3&lt;=$D61,SUM($S64:CM65)*CN$55/12,0)</f>
        <v>0</v>
      </c>
      <c r="CO65" s="59">
        <f>IF(CO$3&lt;=$D61,SUM($S64:CN65)*CO$55/12,0)</f>
        <v>0</v>
      </c>
      <c r="CP65" s="59">
        <f>IF(CP$3&lt;=$D61,SUM($S64:CO65)*CP$55/12,0)</f>
        <v>0</v>
      </c>
      <c r="CQ65" s="59">
        <f>IF(CQ$3&lt;=$D61,SUM($S64:CP65)*CQ$55/12,0)</f>
        <v>0</v>
      </c>
      <c r="CR65" s="59">
        <f>IF(CR$3&lt;=$D61,SUM($S64:CQ65)*CR$55/12,0)</f>
        <v>0</v>
      </c>
      <c r="CS65" s="59">
        <f>IF(CS$3&lt;=$D61,SUM($S64:CR65)*CS$55/12,0)</f>
        <v>0</v>
      </c>
      <c r="CT65" s="59">
        <f>IF(CT$3&lt;=$D61,SUM($S64:CS65)*CT$55/12,0)</f>
        <v>0</v>
      </c>
      <c r="CU65" s="59">
        <f>IF(CU$3&lt;=$D61,SUM($S64:CT65)*CU$55/12,0)</f>
        <v>0</v>
      </c>
      <c r="CV65" s="59">
        <f>IF(CV$3&lt;=$D61,SUM($S64:CU65)*CV$55/12,0)</f>
        <v>0</v>
      </c>
      <c r="CW65" s="59">
        <f>IF(CW$3&lt;=$D61,SUM($S64:CV65)*CW$55/12,0)</f>
        <v>0</v>
      </c>
      <c r="CX65" s="59">
        <f>IF(CX$3&lt;=$D61,SUM($S64:CW65)*CX$55/12,0)</f>
        <v>0</v>
      </c>
      <c r="CY65" s="59">
        <f>IF(CY$3&lt;=$D61,SUM($S64:CX65)*CY$55/12,0)</f>
        <v>0</v>
      </c>
      <c r="CZ65" s="59">
        <f>IF(CZ$3&lt;=$D61,SUM($S64:CY65)*CZ$55/12,0)</f>
        <v>0</v>
      </c>
      <c r="DA65" s="59">
        <f>IF(DA$3&lt;=$D61,SUM($S64:CZ65)*DA$55/12,0)</f>
        <v>0</v>
      </c>
      <c r="DB65" s="59">
        <f>IF(DB$3&lt;=$D61,SUM($S64:DA65)*DB$55/12,0)</f>
        <v>0</v>
      </c>
      <c r="DC65" s="59">
        <f>IF(DC$3&lt;=$D61,SUM($S64:DB65)*DC$55/12,0)</f>
        <v>0</v>
      </c>
      <c r="DD65" s="59">
        <f>IF(DD$3&lt;=$D61,SUM($S64:DC65)*DD$55/12,0)</f>
        <v>0</v>
      </c>
      <c r="DE65" s="59">
        <f>IF(DE$3&lt;=$D61,SUM($S64:DD65)*DE$55/12,0)</f>
        <v>0</v>
      </c>
      <c r="DF65" s="59">
        <f>IF(DF$3&lt;=$D61,SUM($S64:DE65)*DF$55/12,0)</f>
        <v>0</v>
      </c>
      <c r="DG65" s="59">
        <f>IF(DG$3&lt;=$D61,SUM($S64:DF65)*DG$55/12,0)</f>
        <v>0</v>
      </c>
      <c r="DH65" s="59">
        <f>IF(DH$3&lt;=$D61,SUM($S64:DG65)*DH$55/12,0)</f>
        <v>0</v>
      </c>
      <c r="DI65" s="59">
        <f>IF(DI$3&lt;=$D61,SUM($S64:DH65)*DI$55/12,0)</f>
        <v>0</v>
      </c>
      <c r="DJ65" s="59">
        <f>IF(DJ$3&lt;=$D61,SUM($S64:DI65)*DJ$55/12,0)</f>
        <v>0</v>
      </c>
      <c r="DK65" s="59">
        <f>IF(DK$3&lt;=$D61,SUM($S64:DJ65)*DK$55/12,0)</f>
        <v>0</v>
      </c>
      <c r="DL65">
        <f>IF(DL$3&lt;=$D61,SUM($S64:DK65)*DL$55/12,0)</f>
        <v>0</v>
      </c>
      <c r="DM65">
        <f>IF(DM$3&lt;=$D61,SUM($S64:DL65)*DM$55/12,0)</f>
        <v>0</v>
      </c>
      <c r="DN65">
        <f>IF(DN$3&lt;=$D61,SUM($S64:DM65)*DN$55/12,0)</f>
        <v>0</v>
      </c>
      <c r="DO65">
        <f>IF(DO$3&lt;=$D61,SUM($S64:DN65)*DO$55/12,0)</f>
        <v>0</v>
      </c>
    </row>
    <row r="66" spans="2:119" ht="15" x14ac:dyDescent="0.25">
      <c r="B66" s="108"/>
      <c r="C66" s="108" t="s">
        <v>1970</v>
      </c>
      <c r="P66" s="109">
        <f t="shared" ca="1" si="396"/>
        <v>973763382.15484846</v>
      </c>
      <c r="Q66" s="109">
        <f t="shared" ca="1" si="397"/>
        <v>0</v>
      </c>
      <c r="R66" s="109">
        <f t="shared" ca="1" si="398"/>
        <v>973763382.15484846</v>
      </c>
      <c r="S66" s="59">
        <f t="shared" ref="S66:T66" ca="1" si="420">S53*S56/12</f>
        <v>0</v>
      </c>
      <c r="T66" s="59">
        <f t="shared" ca="1" si="420"/>
        <v>0</v>
      </c>
      <c r="U66" s="59">
        <f t="shared" ref="U66:AW66" ca="1" si="421">U52*U55/12</f>
        <v>0</v>
      </c>
      <c r="V66" s="59">
        <f t="shared" ca="1" si="421"/>
        <v>0</v>
      </c>
      <c r="W66" s="59">
        <f t="shared" ca="1" si="421"/>
        <v>0</v>
      </c>
      <c r="X66" s="59">
        <f t="shared" ca="1" si="421"/>
        <v>0</v>
      </c>
      <c r="Y66" s="59">
        <f t="shared" ca="1" si="421"/>
        <v>0</v>
      </c>
      <c r="Z66" s="59">
        <f t="shared" ca="1" si="421"/>
        <v>0</v>
      </c>
      <c r="AA66" s="59">
        <f t="shared" ca="1" si="421"/>
        <v>0</v>
      </c>
      <c r="AB66" s="59">
        <f t="shared" ca="1" si="421"/>
        <v>0</v>
      </c>
      <c r="AC66" s="59">
        <f t="shared" ca="1" si="421"/>
        <v>0</v>
      </c>
      <c r="AD66" s="59">
        <f t="shared" ca="1" si="421"/>
        <v>0</v>
      </c>
      <c r="AE66" s="59">
        <f t="shared" ca="1" si="421"/>
        <v>0</v>
      </c>
      <c r="AF66" s="59">
        <f t="shared" ca="1" si="421"/>
        <v>0</v>
      </c>
      <c r="AG66" s="59">
        <f t="shared" ca="1" si="421"/>
        <v>0</v>
      </c>
      <c r="AH66" s="59">
        <f t="shared" ca="1" si="421"/>
        <v>0</v>
      </c>
      <c r="AI66" s="59">
        <f t="shared" ca="1" si="421"/>
        <v>0</v>
      </c>
      <c r="AJ66" s="59">
        <f t="shared" ca="1" si="421"/>
        <v>0</v>
      </c>
      <c r="AK66" s="59">
        <f t="shared" ca="1" si="421"/>
        <v>29131338.997050632</v>
      </c>
      <c r="AL66" s="59">
        <f t="shared" ca="1" si="421"/>
        <v>42668330.108946122</v>
      </c>
      <c r="AM66" s="59">
        <f t="shared" ca="1" si="421"/>
        <v>43629184.590795003</v>
      </c>
      <c r="AN66" s="59">
        <f t="shared" ca="1" si="421"/>
        <v>43540843.988968618</v>
      </c>
      <c r="AO66" s="59">
        <f t="shared" ca="1" si="421"/>
        <v>44317745.653256692</v>
      </c>
      <c r="AP66" s="59">
        <f t="shared" ca="1" si="421"/>
        <v>44402059.889213689</v>
      </c>
      <c r="AQ66" s="59">
        <f t="shared" ca="1" si="421"/>
        <v>44160074.261924617</v>
      </c>
      <c r="AR66" s="59">
        <f t="shared" ca="1" si="421"/>
        <v>43793066.364484921</v>
      </c>
      <c r="AS66" s="59">
        <f t="shared" ca="1" si="421"/>
        <v>42639116.095441706</v>
      </c>
      <c r="AT66" s="59">
        <f t="shared" ca="1" si="421"/>
        <v>42099166.343655966</v>
      </c>
      <c r="AU66" s="59">
        <f t="shared" ca="1" si="421"/>
        <v>41952593.775351159</v>
      </c>
      <c r="AV66" s="59">
        <f t="shared" ca="1" si="421"/>
        <v>41221576.346331261</v>
      </c>
      <c r="AW66" s="59">
        <f t="shared" ca="1" si="421"/>
        <v>40363476.746152878</v>
      </c>
      <c r="AX66" s="59">
        <f t="shared" ref="AX66:BM66" ca="1" si="422">AX52*AX55/12</f>
        <v>39300584.811835743</v>
      </c>
      <c r="AY66" s="59">
        <f t="shared" ca="1" si="422"/>
        <v>39122258.408702023</v>
      </c>
      <c r="AZ66" s="59">
        <f t="shared" ca="1" si="422"/>
        <v>38832053.061355181</v>
      </c>
      <c r="BA66" s="59">
        <f t="shared" ca="1" si="422"/>
        <v>38493451.605250798</v>
      </c>
      <c r="BB66" s="59">
        <f t="shared" ca="1" si="422"/>
        <v>39172862.232805751</v>
      </c>
      <c r="BC66" s="59">
        <f t="shared" ca="1" si="422"/>
        <v>39319920.979122721</v>
      </c>
      <c r="BD66" s="59">
        <f t="shared" ca="1" si="422"/>
        <v>38402275.962963745</v>
      </c>
      <c r="BE66" s="59">
        <f t="shared" ca="1" si="422"/>
        <v>37807689.101239033</v>
      </c>
      <c r="BF66" s="59">
        <f t="shared" ca="1" si="422"/>
        <v>37235869.701593108</v>
      </c>
      <c r="BG66" s="59">
        <f t="shared" ca="1" si="422"/>
        <v>37580208.434705026</v>
      </c>
      <c r="BH66" s="59">
        <f t="shared" ca="1" si="422"/>
        <v>44577634.69370202</v>
      </c>
      <c r="BI66" s="59">
        <f t="shared" ca="1" si="422"/>
        <v>0</v>
      </c>
      <c r="BJ66" s="59">
        <f t="shared" ca="1" si="422"/>
        <v>0</v>
      </c>
      <c r="BK66" s="59">
        <f t="shared" ca="1" si="422"/>
        <v>0</v>
      </c>
      <c r="BL66" s="59">
        <f t="shared" ca="1" si="422"/>
        <v>0</v>
      </c>
      <c r="BM66" s="59">
        <f t="shared" ca="1" si="422"/>
        <v>0</v>
      </c>
      <c r="BN66" s="59">
        <f t="shared" ref="BN66" ca="1" si="423">BN52*BN55/12</f>
        <v>0</v>
      </c>
      <c r="BO66" s="59">
        <f t="shared" ref="BO66:BP66" ca="1" si="424">BO52*BO55/12</f>
        <v>0</v>
      </c>
      <c r="BP66" s="59">
        <f t="shared" ca="1" si="424"/>
        <v>0</v>
      </c>
      <c r="BQ66" s="59">
        <f t="shared" ref="BQ66:CC66" ca="1" si="425">BQ52*BQ55/12</f>
        <v>0</v>
      </c>
      <c r="BR66" s="59">
        <f t="shared" ca="1" si="425"/>
        <v>0</v>
      </c>
      <c r="BS66" s="59">
        <f t="shared" ca="1" si="425"/>
        <v>0</v>
      </c>
      <c r="BT66" s="59">
        <f t="shared" ca="1" si="425"/>
        <v>0</v>
      </c>
      <c r="BU66" s="59">
        <f t="shared" ca="1" si="425"/>
        <v>0</v>
      </c>
      <c r="BV66" s="59">
        <f t="shared" ca="1" si="425"/>
        <v>0</v>
      </c>
      <c r="BW66" s="59">
        <f t="shared" ca="1" si="425"/>
        <v>0</v>
      </c>
      <c r="BX66" s="59">
        <f t="shared" ca="1" si="425"/>
        <v>0</v>
      </c>
      <c r="BY66" s="59">
        <f t="shared" ca="1" si="425"/>
        <v>0</v>
      </c>
      <c r="BZ66" s="59">
        <f t="shared" ca="1" si="425"/>
        <v>0</v>
      </c>
      <c r="CA66" s="59">
        <f t="shared" ca="1" si="425"/>
        <v>0</v>
      </c>
      <c r="CB66" s="59">
        <f t="shared" ca="1" si="425"/>
        <v>0</v>
      </c>
      <c r="CC66" s="59">
        <f t="shared" ca="1" si="425"/>
        <v>0</v>
      </c>
      <c r="CD66" s="59">
        <f t="shared" ref="CD66:DK66" ca="1" si="426">CD52*CD55/12</f>
        <v>0</v>
      </c>
      <c r="CE66" s="59">
        <f t="shared" ca="1" si="426"/>
        <v>0</v>
      </c>
      <c r="CF66" s="59">
        <f t="shared" ca="1" si="426"/>
        <v>0</v>
      </c>
      <c r="CG66" s="59">
        <f t="shared" ca="1" si="426"/>
        <v>0</v>
      </c>
      <c r="CH66" s="59">
        <f t="shared" ca="1" si="426"/>
        <v>0</v>
      </c>
      <c r="CI66" s="59">
        <f t="shared" ca="1" si="426"/>
        <v>0</v>
      </c>
      <c r="CJ66" s="59">
        <f t="shared" ca="1" si="426"/>
        <v>0</v>
      </c>
      <c r="CK66" s="59">
        <f t="shared" ca="1" si="426"/>
        <v>0</v>
      </c>
      <c r="CL66" s="59">
        <f t="shared" ca="1" si="426"/>
        <v>0</v>
      </c>
      <c r="CM66" s="59">
        <f t="shared" ca="1" si="426"/>
        <v>0</v>
      </c>
      <c r="CN66" s="59">
        <f t="shared" ca="1" si="426"/>
        <v>0</v>
      </c>
      <c r="CO66" s="59">
        <f t="shared" ca="1" si="426"/>
        <v>0</v>
      </c>
      <c r="CP66" s="59">
        <f t="shared" ca="1" si="426"/>
        <v>0</v>
      </c>
      <c r="CQ66" s="59">
        <f t="shared" ca="1" si="426"/>
        <v>0</v>
      </c>
      <c r="CR66" s="59">
        <f t="shared" ca="1" si="426"/>
        <v>0</v>
      </c>
      <c r="CS66" s="59">
        <f t="shared" ca="1" si="426"/>
        <v>0</v>
      </c>
      <c r="CT66" s="59">
        <f t="shared" ca="1" si="426"/>
        <v>0</v>
      </c>
      <c r="CU66" s="59">
        <f t="shared" ca="1" si="426"/>
        <v>0</v>
      </c>
      <c r="CV66" s="59">
        <f t="shared" ca="1" si="426"/>
        <v>0</v>
      </c>
      <c r="CW66" s="59">
        <f t="shared" ca="1" si="426"/>
        <v>0</v>
      </c>
      <c r="CX66" s="59">
        <f t="shared" ca="1" si="426"/>
        <v>0</v>
      </c>
      <c r="CY66" s="59">
        <f t="shared" ca="1" si="426"/>
        <v>0</v>
      </c>
      <c r="CZ66" s="59">
        <f t="shared" ca="1" si="426"/>
        <v>0</v>
      </c>
      <c r="DA66" s="59">
        <f t="shared" ca="1" si="426"/>
        <v>0</v>
      </c>
      <c r="DB66" s="59">
        <f t="shared" ca="1" si="426"/>
        <v>0</v>
      </c>
      <c r="DC66" s="59">
        <f t="shared" ca="1" si="426"/>
        <v>0</v>
      </c>
      <c r="DD66" s="59">
        <f t="shared" ca="1" si="426"/>
        <v>0</v>
      </c>
      <c r="DE66" s="59">
        <f t="shared" ca="1" si="426"/>
        <v>0</v>
      </c>
      <c r="DF66" s="59">
        <f t="shared" ca="1" si="426"/>
        <v>0</v>
      </c>
      <c r="DG66" s="59">
        <f t="shared" ca="1" si="426"/>
        <v>0</v>
      </c>
      <c r="DH66" s="59">
        <f t="shared" ca="1" si="426"/>
        <v>0</v>
      </c>
      <c r="DI66" s="59">
        <f t="shared" ca="1" si="426"/>
        <v>0</v>
      </c>
      <c r="DJ66" s="59">
        <f t="shared" ca="1" si="426"/>
        <v>0</v>
      </c>
      <c r="DK66" s="59">
        <f t="shared" ca="1" si="426"/>
        <v>0</v>
      </c>
      <c r="DL66">
        <f ca="1">DL52*DL55/12</f>
        <v>0</v>
      </c>
      <c r="DM66">
        <f ca="1">DM52*DM55/12</f>
        <v>0</v>
      </c>
      <c r="DN66">
        <f ca="1">DN52*DN55/12</f>
        <v>0</v>
      </c>
      <c r="DO66">
        <f ca="1">DO52*DO55/12</f>
        <v>0</v>
      </c>
    </row>
    <row r="67" spans="2:119" ht="15" x14ac:dyDescent="0.25">
      <c r="B67" s="108"/>
      <c r="C67" s="108" t="s">
        <v>174</v>
      </c>
      <c r="D67" s="59">
        <f ca="1">ROUNDUP(P60,-7)</f>
        <v>14270000000</v>
      </c>
      <c r="P67" s="109">
        <f t="shared" ca="1" si="396"/>
        <v>58788222.282932475</v>
      </c>
      <c r="Q67" s="109">
        <f t="shared" si="397"/>
        <v>0</v>
      </c>
      <c r="R67" s="109">
        <f t="shared" ca="1" si="398"/>
        <v>58788222.282932475</v>
      </c>
      <c r="S67" s="101">
        <v>0</v>
      </c>
      <c r="T67" s="101">
        <v>0</v>
      </c>
      <c r="U67" s="59">
        <f t="shared" ref="U67:AW67" si="427">IF(U52&gt;0,($D67-U52)*$D$19/12,0)</f>
        <v>0</v>
      </c>
      <c r="V67" s="59">
        <f t="shared" si="427"/>
        <v>0</v>
      </c>
      <c r="W67" s="59">
        <f t="shared" si="427"/>
        <v>0</v>
      </c>
      <c r="X67" s="59">
        <f t="shared" si="427"/>
        <v>0</v>
      </c>
      <c r="Y67" s="59">
        <f t="shared" si="427"/>
        <v>0</v>
      </c>
      <c r="Z67" s="59">
        <f t="shared" si="427"/>
        <v>0</v>
      </c>
      <c r="AA67" s="59">
        <f t="shared" si="427"/>
        <v>0</v>
      </c>
      <c r="AB67" s="59">
        <f t="shared" si="427"/>
        <v>0</v>
      </c>
      <c r="AC67" s="59">
        <f t="shared" si="427"/>
        <v>0</v>
      </c>
      <c r="AD67" s="59">
        <f t="shared" si="427"/>
        <v>0</v>
      </c>
      <c r="AE67" s="59">
        <f t="shared" si="427"/>
        <v>0</v>
      </c>
      <c r="AF67" s="59">
        <f t="shared" si="427"/>
        <v>0</v>
      </c>
      <c r="AG67" s="59">
        <f t="shared" si="427"/>
        <v>0</v>
      </c>
      <c r="AH67" s="59">
        <f t="shared" si="427"/>
        <v>0</v>
      </c>
      <c r="AI67" s="59">
        <f t="shared" si="427"/>
        <v>0</v>
      </c>
      <c r="AJ67" s="59">
        <f t="shared" si="427"/>
        <v>0</v>
      </c>
      <c r="AK67" s="59">
        <f t="shared" ca="1" si="427"/>
        <v>4873735.3156234557</v>
      </c>
      <c r="AL67" s="59">
        <f t="shared" ca="1" si="427"/>
        <v>4284954.734512738</v>
      </c>
      <c r="AM67" s="59">
        <f t="shared" ca="1" si="427"/>
        <v>4110543.2966311858</v>
      </c>
      <c r="AN67" s="59">
        <f t="shared" ca="1" si="427"/>
        <v>3936131.8584437612</v>
      </c>
      <c r="AO67" s="59">
        <f t="shared" ca="1" si="427"/>
        <v>3761720.4202563358</v>
      </c>
      <c r="AP67" s="59">
        <f t="shared" ca="1" si="427"/>
        <v>3587308.9818649944</v>
      </c>
      <c r="AQ67" s="59">
        <f t="shared" ca="1" si="427"/>
        <v>3412897.543473654</v>
      </c>
      <c r="AR67" s="59">
        <f t="shared" ca="1" si="427"/>
        <v>3238486.1050823126</v>
      </c>
      <c r="AS67" s="59">
        <f t="shared" ca="1" si="427"/>
        <v>3064074.6663850979</v>
      </c>
      <c r="AT67" s="59">
        <f t="shared" ca="1" si="427"/>
        <v>2889663.2276878827</v>
      </c>
      <c r="AU67" s="59">
        <f t="shared" ca="1" si="427"/>
        <v>2715251.7887867517</v>
      </c>
      <c r="AV67" s="59">
        <f t="shared" ca="1" si="427"/>
        <v>2540840.3498856206</v>
      </c>
      <c r="AW67" s="59">
        <f t="shared" ca="1" si="427"/>
        <v>2366428.9109844901</v>
      </c>
      <c r="AX67" s="59">
        <f t="shared" ref="AX67:BM67" ca="1" si="428">IF(AX52&gt;0,($D67-AX52)*$D$19/12,0)</f>
        <v>2192017.4719814006</v>
      </c>
      <c r="AY67" s="59">
        <f t="shared" ca="1" si="428"/>
        <v>2017606.0329783114</v>
      </c>
      <c r="AZ67" s="59">
        <f t="shared" ca="1" si="428"/>
        <v>1843194.593975222</v>
      </c>
      <c r="BA67" s="59">
        <f t="shared" ca="1" si="428"/>
        <v>1668783.154972133</v>
      </c>
      <c r="BB67" s="59">
        <f t="shared" ca="1" si="428"/>
        <v>1494371.7159690436</v>
      </c>
      <c r="BC67" s="59">
        <f t="shared" ca="1" si="428"/>
        <v>1319960.2769659543</v>
      </c>
      <c r="BD67" s="59">
        <f t="shared" ca="1" si="428"/>
        <v>1145548.8379628651</v>
      </c>
      <c r="BE67" s="59">
        <f t="shared" ca="1" si="428"/>
        <v>971137.3989597758</v>
      </c>
      <c r="BF67" s="59">
        <f t="shared" ca="1" si="428"/>
        <v>774184.76366762398</v>
      </c>
      <c r="BG67" s="59">
        <f t="shared" ca="1" si="428"/>
        <v>577232.12837547227</v>
      </c>
      <c r="BH67" s="59">
        <f t="shared" ca="1" si="428"/>
        <v>2148.7075063975653</v>
      </c>
      <c r="BI67" s="59">
        <f t="shared" ca="1" si="428"/>
        <v>0</v>
      </c>
      <c r="BJ67" s="59">
        <f t="shared" ca="1" si="428"/>
        <v>0</v>
      </c>
      <c r="BK67" s="59">
        <f t="shared" ca="1" si="428"/>
        <v>0</v>
      </c>
      <c r="BL67" s="59">
        <f t="shared" ca="1" si="428"/>
        <v>0</v>
      </c>
      <c r="BM67" s="59">
        <f t="shared" ca="1" si="428"/>
        <v>0</v>
      </c>
      <c r="BN67" s="59">
        <f t="shared" ref="BN67" ca="1" si="429">IF(BN52&gt;0,($D67-BN52)*$D$19/12,0)</f>
        <v>0</v>
      </c>
      <c r="BO67" s="59">
        <f t="shared" ref="BO67:BP67" ca="1" si="430">IF(BO52&gt;0,($D67-BO52)*$D$19/12,0)</f>
        <v>0</v>
      </c>
      <c r="BP67" s="59">
        <f t="shared" ca="1" si="430"/>
        <v>0</v>
      </c>
      <c r="BQ67" s="59">
        <f t="shared" ref="BQ67:CC67" ca="1" si="431">IF(BQ52&gt;0,($D67-BQ52)*$D$19/12,0)</f>
        <v>0</v>
      </c>
      <c r="BR67" s="59">
        <f t="shared" ca="1" si="431"/>
        <v>0</v>
      </c>
      <c r="BS67" s="59">
        <f t="shared" ca="1" si="431"/>
        <v>0</v>
      </c>
      <c r="BT67" s="59">
        <f t="shared" ca="1" si="431"/>
        <v>0</v>
      </c>
      <c r="BU67" s="59">
        <f t="shared" ca="1" si="431"/>
        <v>0</v>
      </c>
      <c r="BV67" s="59">
        <f t="shared" ca="1" si="431"/>
        <v>0</v>
      </c>
      <c r="BW67" s="59">
        <f t="shared" ca="1" si="431"/>
        <v>0</v>
      </c>
      <c r="BX67" s="59">
        <f t="shared" ca="1" si="431"/>
        <v>0</v>
      </c>
      <c r="BY67" s="59">
        <f t="shared" ca="1" si="431"/>
        <v>0</v>
      </c>
      <c r="BZ67" s="59">
        <f t="shared" ca="1" si="431"/>
        <v>0</v>
      </c>
      <c r="CA67" s="59">
        <f t="shared" ca="1" si="431"/>
        <v>0</v>
      </c>
      <c r="CB67" s="59">
        <f t="shared" ca="1" si="431"/>
        <v>0</v>
      </c>
      <c r="CC67" s="59">
        <f t="shared" ca="1" si="431"/>
        <v>0</v>
      </c>
      <c r="CD67" s="59">
        <f t="shared" ref="CD67:DK67" ca="1" si="432">IF(CD52&gt;0,($D67-CD52)*$D$19/12,0)</f>
        <v>0</v>
      </c>
      <c r="CE67" s="59">
        <f t="shared" ca="1" si="432"/>
        <v>0</v>
      </c>
      <c r="CF67" s="59">
        <f t="shared" ca="1" si="432"/>
        <v>0</v>
      </c>
      <c r="CG67" s="59">
        <f t="shared" ca="1" si="432"/>
        <v>0</v>
      </c>
      <c r="CH67" s="59">
        <f t="shared" ca="1" si="432"/>
        <v>0</v>
      </c>
      <c r="CI67" s="59">
        <f t="shared" ca="1" si="432"/>
        <v>0</v>
      </c>
      <c r="CJ67" s="59">
        <f t="shared" ca="1" si="432"/>
        <v>0</v>
      </c>
      <c r="CK67" s="59">
        <f t="shared" ca="1" si="432"/>
        <v>0</v>
      </c>
      <c r="CL67" s="59">
        <f t="shared" ca="1" si="432"/>
        <v>0</v>
      </c>
      <c r="CM67" s="59">
        <f t="shared" ca="1" si="432"/>
        <v>0</v>
      </c>
      <c r="CN67" s="59">
        <f t="shared" ca="1" si="432"/>
        <v>0</v>
      </c>
      <c r="CO67" s="59">
        <f t="shared" ca="1" si="432"/>
        <v>0</v>
      </c>
      <c r="CP67" s="59">
        <f t="shared" ca="1" si="432"/>
        <v>0</v>
      </c>
      <c r="CQ67" s="59">
        <f t="shared" ca="1" si="432"/>
        <v>0</v>
      </c>
      <c r="CR67" s="59">
        <f t="shared" ca="1" si="432"/>
        <v>0</v>
      </c>
      <c r="CS67" s="59">
        <f t="shared" ca="1" si="432"/>
        <v>0</v>
      </c>
      <c r="CT67" s="59">
        <f t="shared" ca="1" si="432"/>
        <v>0</v>
      </c>
      <c r="CU67" s="59">
        <f t="shared" ca="1" si="432"/>
        <v>0</v>
      </c>
      <c r="CV67" s="59">
        <f t="shared" ca="1" si="432"/>
        <v>0</v>
      </c>
      <c r="CW67" s="59">
        <f t="shared" ca="1" si="432"/>
        <v>0</v>
      </c>
      <c r="CX67" s="59">
        <f t="shared" ca="1" si="432"/>
        <v>0</v>
      </c>
      <c r="CY67" s="59">
        <f t="shared" ca="1" si="432"/>
        <v>0</v>
      </c>
      <c r="CZ67" s="59">
        <f t="shared" ca="1" si="432"/>
        <v>0</v>
      </c>
      <c r="DA67" s="59">
        <f t="shared" ca="1" si="432"/>
        <v>0</v>
      </c>
      <c r="DB67" s="59">
        <f t="shared" ca="1" si="432"/>
        <v>0</v>
      </c>
      <c r="DC67" s="59">
        <f t="shared" ca="1" si="432"/>
        <v>0</v>
      </c>
      <c r="DD67" s="59">
        <f t="shared" ca="1" si="432"/>
        <v>0</v>
      </c>
      <c r="DE67" s="59">
        <f t="shared" ca="1" si="432"/>
        <v>0</v>
      </c>
      <c r="DF67" s="59">
        <f t="shared" ca="1" si="432"/>
        <v>0</v>
      </c>
      <c r="DG67" s="59">
        <f t="shared" ca="1" si="432"/>
        <v>0</v>
      </c>
      <c r="DH67" s="59">
        <f t="shared" ca="1" si="432"/>
        <v>0</v>
      </c>
      <c r="DI67" s="59">
        <f t="shared" ca="1" si="432"/>
        <v>0</v>
      </c>
      <c r="DJ67" s="59">
        <f t="shared" ca="1" si="432"/>
        <v>0</v>
      </c>
      <c r="DK67" s="59">
        <f t="shared" ca="1" si="432"/>
        <v>0</v>
      </c>
      <c r="DL67">
        <f ca="1">IF(DL52&gt;0,($D67-DL52)*$D$19/12,0)</f>
        <v>0</v>
      </c>
      <c r="DM67">
        <f ca="1">IF(DM52&gt;0,($D67-DM52)*$D$19/12,0)</f>
        <v>0</v>
      </c>
      <c r="DN67">
        <f ca="1">IF(DN52&gt;0,($D67-DN52)*$D$19/12,0)</f>
        <v>0</v>
      </c>
      <c r="DO67">
        <f ca="1">IF(DO52&gt;0,($D67-DO52)*$D$19/12,0)</f>
        <v>0</v>
      </c>
    </row>
    <row r="68" spans="2:119" ht="15" x14ac:dyDescent="0.25">
      <c r="B68" s="108"/>
      <c r="C68" s="108" t="s">
        <v>1953</v>
      </c>
      <c r="D68"/>
      <c r="P68" s="109">
        <f t="shared" ca="1" si="396"/>
        <v>98389824.767728284</v>
      </c>
      <c r="Q68" s="109">
        <f t="shared" si="397"/>
        <v>0</v>
      </c>
      <c r="R68" s="109">
        <f t="shared" ca="1" si="398"/>
        <v>98389824.767728284</v>
      </c>
      <c r="S68" s="101">
        <v>0</v>
      </c>
      <c r="T68" s="101">
        <v>0</v>
      </c>
      <c r="U68" s="59">
        <f ca="1">IF(U$3&lt;=$D61,(SUM($S66:T68)-SUM($S69:T69))*U$55/12,0)</f>
        <v>0</v>
      </c>
      <c r="V68" s="59">
        <f ca="1">IF(V$3&lt;=$D61,(SUM($S66:U68)-SUM($S69:U69))*V$55/12,0)</f>
        <v>0</v>
      </c>
      <c r="W68" s="59">
        <f ca="1">IF(W$3&lt;=$D61,(SUM($S66:V68)-SUM($S69:V69))*W$55/12,0)</f>
        <v>0</v>
      </c>
      <c r="X68" s="59">
        <f ca="1">IF(X$3&lt;=$D61,(SUM($S66:W68)-SUM($S69:W69))*X$55/12,0)</f>
        <v>0</v>
      </c>
      <c r="Y68" s="59">
        <f ca="1">IF(Y$3&lt;=$D61,(SUM($S66:X68)-SUM($S69:X69))*Y$55/12,0)</f>
        <v>0</v>
      </c>
      <c r="Z68" s="59">
        <f ca="1">IF(Z$3&lt;=$D61,(SUM($S66:Y68)-SUM($S69:Y69))*Z$55/12,0)</f>
        <v>0</v>
      </c>
      <c r="AA68" s="59">
        <f ca="1">IF(AA$3&lt;=$D61,(SUM($S66:Z68)-SUM($S69:Z69))*AA$55/12,0)</f>
        <v>0</v>
      </c>
      <c r="AB68" s="59">
        <f ca="1">IF(AB$3&lt;=$D61,(SUM($S66:AA68)-SUM($S69:AA69))*AB$55/12,0)</f>
        <v>0</v>
      </c>
      <c r="AC68" s="59">
        <f ca="1">IF(AC$3&lt;=$D61,(SUM($S66:AB68)-SUM($S69:AB69))*AC$55/12,0)</f>
        <v>0</v>
      </c>
      <c r="AD68" s="59">
        <f ca="1">IF(AD$3&lt;=$D61,(SUM($S66:AC68)-SUM($S69:AC69))*AD$55/12,0)</f>
        <v>0</v>
      </c>
      <c r="AE68" s="59">
        <f ca="1">IF(AE$3&lt;=$D61,(SUM($S66:AD68)-SUM($S69:AD69))*AE$55/12,0)</f>
        <v>0</v>
      </c>
      <c r="AF68" s="59">
        <f ca="1">IF(AF$3&lt;=$D61,(SUM($S66:AE68)-SUM($S69:AE69))*AF$55/12,0)</f>
        <v>0</v>
      </c>
      <c r="AG68" s="59">
        <f ca="1">IF(AG$3&lt;=$D61,(SUM($S66:AF68)-SUM($S69:AF69))*AG$55/12,0)</f>
        <v>0</v>
      </c>
      <c r="AH68" s="59">
        <f ca="1">IF(AH$3&lt;=$D61,(SUM($S66:AG68)-SUM($S69:AG69))*AH$55/12,0)</f>
        <v>0</v>
      </c>
      <c r="AI68" s="59">
        <f ca="1">IF(AI$3&lt;=$D61,(SUM($S66:AH68)-SUM($S69:AH69))*AI$55/12,0)</f>
        <v>0</v>
      </c>
      <c r="AJ68" s="59">
        <f ca="1">IF(AJ$3&lt;=$D61,(SUM($S66:AI68)-SUM($S69:AI69))*AJ$55/12,0)</f>
        <v>0</v>
      </c>
      <c r="AK68" s="59">
        <f ca="1">IF(AK$3&lt;=$D61,(SUM($S66:AJ68)-SUM($S69:AJ69))*AK$55/12,0)</f>
        <v>0</v>
      </c>
      <c r="AL68" s="59">
        <f ca="1">IF(AL$3&lt;=$D61,(SUM($S66:AK68)-SUM($S69:AK69))*AL$55/12,0)</f>
        <v>2511098.0415091556</v>
      </c>
      <c r="AM68" s="59">
        <f ca="1">IF(AM$3&lt;=$D61,(SUM($S66:AL68)-SUM($S69:AL69))*AM$55/12,0)</f>
        <v>2813589.3313273024</v>
      </c>
      <c r="AN68" s="59">
        <f ca="1">IF(AN$3&lt;=$D61,(SUM($S66:AM68)-SUM($S69:AM69))*AN$55/12,0)</f>
        <v>3020566.0678872392</v>
      </c>
      <c r="AO68" s="59">
        <f ca="1">IF(AO$3&lt;=$D61,(SUM($S66:AN68)-SUM($S69:AN69))*AO$55/12,0)</f>
        <v>3255887.094347531</v>
      </c>
      <c r="AP68" s="59">
        <f ca="1">IF(AP$3&lt;=$D61,(SUM($S66:AO68)-SUM($S69:AO69))*AP$55/12,0)</f>
        <v>3423539.8913049442</v>
      </c>
      <c r="AQ68" s="59">
        <f ca="1">IF(AQ$3&lt;=$D61,(SUM($S66:AP68)-SUM($S69:AP69))*AQ$55/12,0)</f>
        <v>3543909.9289719225</v>
      </c>
      <c r="AR68" s="59">
        <f ca="1">IF(AR$3&lt;=$D61,(SUM($S66:AQ68)-SUM($S69:AQ69))*AR$55/12,0)</f>
        <v>3632570.3859388102</v>
      </c>
      <c r="AS68" s="59">
        <f ca="1">IF(AS$3&lt;=$D61,(SUM($S66:AR68)-SUM($S69:AR69))*AS$55/12,0)</f>
        <v>3635141.3664749791</v>
      </c>
      <c r="AT68" s="59">
        <f ca="1">IF(AT$3&lt;=$D61,(SUM($S66:AS68)-SUM($S69:AS69))*AT$55/12,0)</f>
        <v>3667467.4688323345</v>
      </c>
      <c r="AU68" s="59">
        <f ca="1">IF(AU$3&lt;=$D61,(SUM($S66:AT68)-SUM($S69:AT69))*AU$55/12,0)</f>
        <v>3720663.0371893551</v>
      </c>
      <c r="AV68" s="59">
        <f ca="1">IF(AV$3&lt;=$D61,(SUM($S66:AU68)-SUM($S69:AU69))*AV$55/12,0)</f>
        <v>3712655.1616917532</v>
      </c>
      <c r="AW68" s="59">
        <f ca="1">IF(AW$3&lt;=$D61,(SUM($S66:AV68)-SUM($S69:AV69))*AW$55/12,0)</f>
        <v>3681296.6774682086</v>
      </c>
      <c r="AX68" s="59">
        <f ca="1">IF(AX$3&lt;=$D61,(SUM($S66:AW68)-SUM($S69:AW69))*AX$55/12,0)</f>
        <v>3620278.3280421528</v>
      </c>
      <c r="AY68" s="59">
        <f ca="1">IF(AY$3&lt;=$D61,(SUM($S66:AX68)-SUM($S69:AX69))*AY$55/12,0)</f>
        <v>3631046.6639514533</v>
      </c>
      <c r="AZ68" s="59">
        <f ca="1">IF(AZ$3&lt;=$D61,(SUM($S66:AY68)-SUM($S69:AY69))*AZ$55/12,0)</f>
        <v>3627461.7385719917</v>
      </c>
      <c r="BA68" s="59">
        <f ca="1">IF(BA$3&lt;=$D61,(SUM($S66:AZ68)-SUM($S69:AZ69))*BA$55/12,0)</f>
        <v>3615334.337932643</v>
      </c>
      <c r="BB68" s="59">
        <f ca="1">IF(BB$3&lt;=$D61,(SUM($S66:BA68)-SUM($S69:BA69))*BB$55/12,0)</f>
        <v>3695511.3282273766</v>
      </c>
      <c r="BC68" s="59">
        <f ca="1">IF(BC$3&lt;=$D61,(SUM($S66:BB68)-SUM($S69:BB69))*BC$55/12,0)</f>
        <v>3726646.0436817352</v>
      </c>
      <c r="BD68" s="59">
        <f ca="1">IF(BD$3&lt;=$D61,(SUM($S66:BC68)-SUM($S69:BC69))*BD$55/12,0)</f>
        <v>3655319.994856555</v>
      </c>
      <c r="BE68" s="59">
        <f ca="1">IF(BE$3&lt;=$D61,(SUM($S66:BD68)-SUM($S69:BD69))*BE$55/12,0)</f>
        <v>3609363.953633707</v>
      </c>
      <c r="BF68" s="59">
        <f ca="1">IF(BF$3&lt;=$D61,(SUM($S66:BE68)-SUM($S69:BE69))*BF$55/12,0)</f>
        <v>3546562.0011197459</v>
      </c>
      <c r="BG68" s="59">
        <f ca="1">IF(BG$3&lt;=$D61,(SUM($S66:BF68)-SUM($S69:BF69))*BG$55/12,0)</f>
        <v>3569253.1880044737</v>
      </c>
      <c r="BH68" s="59">
        <f ca="1">IF(BH$3&lt;=$D61,(SUM($S66:BG68)-SUM($S69:BG69))*BH$55/12,0)</f>
        <v>3954595.7622626494</v>
      </c>
      <c r="BI68" s="59">
        <f ca="1">IF(BI$3&lt;=$D61,(SUM($S66:BH68)-SUM($S69:BH69))*BI$55/12,0)</f>
        <v>17520066.97450025</v>
      </c>
      <c r="BJ68" s="59">
        <f>IF(BJ$3&lt;=$D61,(SUM($S66:BI68)-SUM($S69:BI69))*BJ$55/12,0)</f>
        <v>0</v>
      </c>
      <c r="BK68" s="59">
        <f>IF(BK$3&lt;=$D61,(SUM($S66:BJ68)-SUM($S69:BJ69))*BK$55/12,0)</f>
        <v>0</v>
      </c>
      <c r="BL68" s="59">
        <f>IF(BL$3&lt;=$D61,(SUM($S66:BK68)-SUM($S69:BK69))*BL$55/12,0)</f>
        <v>0</v>
      </c>
      <c r="BM68" s="59">
        <f>IF(BM$3&lt;=$D61,(SUM($S66:BL68)-SUM($S69:BL69))*BM$55/12,0)</f>
        <v>0</v>
      </c>
      <c r="BN68" s="59">
        <f>IF(BN$3&lt;=$D61,(SUM($S66:BM68)-SUM($S69:BM69))*BN$55/12,0)</f>
        <v>0</v>
      </c>
      <c r="BO68" s="59">
        <f>IF(BO$3&lt;=$D61,(SUM($S66:BN68)-SUM($S69:BN69))*BO$55/12,0)</f>
        <v>0</v>
      </c>
      <c r="BP68" s="59">
        <f>IF(BP$3&lt;=$D61,(SUM($S66:BO68)-SUM($S69:BO69))*BP$55/12,0)</f>
        <v>0</v>
      </c>
      <c r="BQ68" s="59">
        <f>IF(BQ$3&lt;=$D61,(SUM($S66:BP68)-SUM($S69:BP69))*BQ$55/12,0)</f>
        <v>0</v>
      </c>
      <c r="BR68" s="59">
        <f>IF(BR$3&lt;=$D61,(SUM($S66:BQ68)-SUM($S69:BQ69))*BR$55/12,0)</f>
        <v>0</v>
      </c>
      <c r="BS68" s="59">
        <f>IF(BS$3&lt;=$D61,(SUM($S66:BR68)-SUM($S69:BR69))*BS$55/12,0)</f>
        <v>0</v>
      </c>
      <c r="BT68" s="59">
        <f>IF(BT$3&lt;=$D61,(SUM($S66:BS68)-SUM($S69:BS69))*BT$55/12,0)</f>
        <v>0</v>
      </c>
      <c r="BU68" s="59">
        <f>IF(BU$3&lt;=$D61,(SUM($S66:BT68)-SUM($S69:BT69))*BU$55/12,0)</f>
        <v>0</v>
      </c>
      <c r="BV68" s="59">
        <f>IF(BV$3&lt;=$D61,(SUM($S66:BU68)-SUM($S69:BU69))*BV$55/12,0)</f>
        <v>0</v>
      </c>
      <c r="BW68" s="59">
        <f>IF(BW$3&lt;=$D61,(SUM($S66:BV68)-SUM($S69:BV69))*BW$55/12,0)</f>
        <v>0</v>
      </c>
      <c r="BX68" s="59">
        <f>IF(BX$3&lt;=$D61,(SUM($S66:BW68)-SUM($S69:BW69))*BX$55/12,0)</f>
        <v>0</v>
      </c>
      <c r="BY68" s="59">
        <f>IF(BY$3&lt;=$D61,(SUM($S66:BX68)-SUM($S69:BX69))*BY$55/12,0)</f>
        <v>0</v>
      </c>
      <c r="BZ68" s="59">
        <f>IF(BZ$3&lt;=$D61,(SUM($S66:BY68)-SUM($S69:BY69))*BZ$55/12,0)</f>
        <v>0</v>
      </c>
      <c r="CA68" s="59">
        <f>IF(CA$3&lt;=$D61,(SUM($S66:BZ68)-SUM($S69:BZ69))*CA$55/12,0)</f>
        <v>0</v>
      </c>
      <c r="CB68" s="59">
        <f>IF(CB$3&lt;=$D61,(SUM($S66:CA68)-SUM($S69:CA69))*CB$55/12,0)</f>
        <v>0</v>
      </c>
      <c r="CC68" s="59">
        <f>IF(CC$3&lt;=$D61,(SUM($S66:CB68)-SUM($S69:CB69))*CC$55/12,0)</f>
        <v>0</v>
      </c>
      <c r="CD68" s="59">
        <f>IF(CD$3&lt;=$D61,(SUM($S66:CC68)-SUM($S69:CC69))*CD$55/12,0)</f>
        <v>0</v>
      </c>
      <c r="CE68" s="59">
        <f>IF(CE$3&lt;=$D61,(SUM($S66:CD68)-SUM($S69:CD69))*CE$55/12,0)</f>
        <v>0</v>
      </c>
      <c r="CF68" s="59">
        <f>IF(CF$3&lt;=$D61,(SUM($S66:CE68)-SUM($S69:CE69))*CF$55/12,0)</f>
        <v>0</v>
      </c>
      <c r="CG68" s="59">
        <f>IF(CG$3&lt;=$D61,(SUM($S66:CF68)-SUM($S69:CF69))*CG$55/12,0)</f>
        <v>0</v>
      </c>
      <c r="CH68" s="59">
        <f>IF(CH$3&lt;=$D61,(SUM($S66:CG68)-SUM($S69:CG69))*CH$55/12,0)</f>
        <v>0</v>
      </c>
      <c r="CI68" s="59">
        <f>IF(CI$3&lt;=$D61,(SUM($S66:CH68)-SUM($S69:CH69))*CI$55/12,0)</f>
        <v>0</v>
      </c>
      <c r="CJ68" s="59">
        <f>IF(CJ$3&lt;=$D61,(SUM($S66:CI68)-SUM($S69:CI69))*CJ$55/12,0)</f>
        <v>0</v>
      </c>
      <c r="CK68" s="59">
        <f>IF(CK$3&lt;=$D61,(SUM($S66:CJ68)-SUM($S69:CJ69))*CK$55/12,0)</f>
        <v>0</v>
      </c>
      <c r="CL68" s="59">
        <f>IF(CL$3&lt;=$D61,(SUM($S66:CK68)-SUM($S69:CK69))*CL$55/12,0)</f>
        <v>0</v>
      </c>
      <c r="CM68" s="59">
        <f>IF(CM$3&lt;=$D61,(SUM($S66:CL68)-SUM($S69:CL69))*CM$55/12,0)</f>
        <v>0</v>
      </c>
      <c r="CN68" s="59">
        <f>IF(CN$3&lt;=$D61,(SUM($S66:CM68)-SUM($S69:CM69))*CN$55/12,0)</f>
        <v>0</v>
      </c>
      <c r="CO68" s="59">
        <f>IF(CO$3&lt;=$D61,(SUM($S66:CN68)-SUM($S69:CN69))*CO$55/12,0)</f>
        <v>0</v>
      </c>
      <c r="CP68" s="59">
        <f>IF(CP$3&lt;=$D61,(SUM($S66:CO68)-SUM($S69:CO69))*CP$55/12,0)</f>
        <v>0</v>
      </c>
      <c r="CQ68" s="59">
        <f>IF(CQ$3&lt;=$D61,(SUM($S66:CP68)-SUM($S69:CP69))*CQ$55/12,0)</f>
        <v>0</v>
      </c>
      <c r="CR68" s="59">
        <f>IF(CR$3&lt;=$D61,(SUM($S66:CQ68)-SUM($S69:CQ69))*CR$55/12,0)</f>
        <v>0</v>
      </c>
      <c r="CS68" s="59">
        <f>IF(CS$3&lt;=$D61,(SUM($S66:CR68)-SUM($S69:CR69))*CS$55/12,0)</f>
        <v>0</v>
      </c>
      <c r="CT68" s="59">
        <f>IF(CT$3&lt;=$D61,(SUM($S66:CS68)-SUM($S69:CS69))*CT$55/12,0)</f>
        <v>0</v>
      </c>
      <c r="CU68" s="59">
        <f>IF(CU$3&lt;=$D61,(SUM($S66:CT68)-SUM($S69:CT69))*CU$55/12,0)</f>
        <v>0</v>
      </c>
      <c r="CV68" s="59">
        <f>IF(CV$3&lt;=$D61,(SUM($S66:CU68)-SUM($S69:CU69))*CV$55/12,0)</f>
        <v>0</v>
      </c>
      <c r="CW68" s="59">
        <f>IF(CW$3&lt;=$D61,(SUM($S66:CV68)-SUM($S69:CV69))*CW$55/12,0)</f>
        <v>0</v>
      </c>
      <c r="CX68" s="59">
        <f>IF(CX$3&lt;=$D61,(SUM($S66:CW68)-SUM($S69:CW69))*CX$55/12,0)</f>
        <v>0</v>
      </c>
      <c r="CY68" s="59">
        <f>IF(CY$3&lt;=$D61,(SUM($S66:CX68)-SUM($S69:CX69))*CY$55/12,0)</f>
        <v>0</v>
      </c>
      <c r="CZ68" s="59">
        <f>IF(CZ$3&lt;=$D61,(SUM($S66:CY68)-SUM($S69:CY69))*CZ$55/12,0)</f>
        <v>0</v>
      </c>
      <c r="DA68" s="59">
        <f>IF(DA$3&lt;=$D61,(SUM($S66:CZ68)-SUM($S69:CZ69))*DA$55/12,0)</f>
        <v>0</v>
      </c>
      <c r="DB68" s="59">
        <f>IF(DB$3&lt;=$D61,(SUM($S66:DA68)-SUM($S69:DA69))*DB$55/12,0)</f>
        <v>0</v>
      </c>
      <c r="DC68" s="59">
        <f>IF(DC$3&lt;=$D61,(SUM($S66:DB68)-SUM($S69:DB69))*DC$55/12,0)</f>
        <v>0</v>
      </c>
      <c r="DD68" s="59">
        <f>IF(DD$3&lt;=$D61,(SUM($S66:DC68)-SUM($S69:DC69))*DD$55/12,0)</f>
        <v>0</v>
      </c>
      <c r="DE68" s="59">
        <f>IF(DE$3&lt;=$D61,(SUM($S66:DD68)-SUM($S69:DD69))*DE$55/12,0)</f>
        <v>0</v>
      </c>
      <c r="DF68" s="59">
        <f>IF(DF$3&lt;=$D61,(SUM($S66:DE68)-SUM($S69:DE69))*DF$55/12,0)</f>
        <v>0</v>
      </c>
      <c r="DG68" s="59">
        <f>IF(DG$3&lt;=$D61,(SUM($S66:DF68)-SUM($S69:DF69))*DG$55/12,0)</f>
        <v>0</v>
      </c>
      <c r="DH68" s="59">
        <f>IF(DH$3&lt;=$D61,(SUM($S66:DG68)-SUM($S69:DG69))*DH$55/12,0)</f>
        <v>0</v>
      </c>
      <c r="DI68" s="59">
        <f>IF(DI$3&lt;=$D61,(SUM($S66:DH68)-SUM($S69:DH69))*DI$55/12,0)</f>
        <v>0</v>
      </c>
      <c r="DJ68" s="59">
        <f>IF(DJ$3&lt;=$D61,(SUM($S66:DI68)-SUM($S69:DI69))*DJ$55/12,0)</f>
        <v>0</v>
      </c>
      <c r="DK68" s="59">
        <f>IF(DK$3&lt;=$D61,(SUM($S66:DJ68)-SUM($S69:DJ69))*DK$55/12,0)</f>
        <v>0</v>
      </c>
      <c r="DL68">
        <f>IF(DL$3&lt;=$D61,(SUM($S66:DK68)-SUM($S69:DK69))*DL$55/12,0)</f>
        <v>0</v>
      </c>
      <c r="DM68">
        <f>IF(DM$3&lt;=$D61,(SUM($S66:DL68)-SUM($S69:DL69))*DM$55/12,0)</f>
        <v>0</v>
      </c>
      <c r="DN68">
        <f>IF(DN$3&lt;=$D61,(SUM($S66:DM68)-SUM($S69:DM69))*DN$55/12,0)</f>
        <v>0</v>
      </c>
      <c r="DO68">
        <f>IF(DO$3&lt;=$D61,(SUM($S66:DN68)-SUM($S69:DN69))*DO$55/12,0)</f>
        <v>0</v>
      </c>
    </row>
    <row r="69" spans="2:119" ht="15" x14ac:dyDescent="0.25">
      <c r="B69" s="108" t="s">
        <v>1905</v>
      </c>
      <c r="C69" s="173" t="s">
        <v>758</v>
      </c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5">
        <f t="shared" ca="1" si="396"/>
        <v>1160805892.233422</v>
      </c>
      <c r="Q69" s="175">
        <f t="shared" si="397"/>
        <v>0</v>
      </c>
      <c r="R69" s="175">
        <f t="shared" ca="1" si="398"/>
        <v>1160805892.233422</v>
      </c>
      <c r="S69" s="176">
        <f>IF(S$3=$D61,SUM($S65:S68),0)-S64</f>
        <v>0</v>
      </c>
      <c r="T69" s="176">
        <f>IF(T$3=$D61,SUM($S65:T68)-SUM($S69:S69),0)</f>
        <v>0</v>
      </c>
      <c r="U69" s="344">
        <f>IF(U$3=$D61,SUM($S65:U68)-SUM($S69:T69),IF(U$3&gt;$D61,SUM(U66:U67),0))-U64</f>
        <v>0</v>
      </c>
      <c r="V69" s="344">
        <f>IF(V$3=$D61,SUM($S65:V68)-SUM($S69:U69),IF(V$3&gt;$D61,SUM(V66:V67),0))-V64</f>
        <v>0</v>
      </c>
      <c r="W69" s="344">
        <f>IF(W$3=$D61,SUM($S65:W68)-SUM($S69:V69),IF(W$3&gt;$D61,SUM(W66:W67),0))-W64</f>
        <v>0</v>
      </c>
      <c r="X69" s="344">
        <f>IF(X$3=$D61,SUM($S65:X68)-SUM($S69:W69),IF(X$3&gt;$D61,SUM(X66:X67),0))-X64</f>
        <v>0</v>
      </c>
      <c r="Y69" s="344">
        <f>IF(Y$3=$D61,SUM($S65:Y68)-SUM($S69:X69),IF(Y$3&gt;$D61,SUM(Y66:Y67),0))-Y64</f>
        <v>0</v>
      </c>
      <c r="Z69" s="344">
        <f>IF(Z$3=$D61,SUM($S65:Z68)-SUM($S69:Y69),IF(Z$3&gt;$D61,SUM(Z66:Z67),0))-Z64</f>
        <v>0</v>
      </c>
      <c r="AA69" s="344">
        <f>IF(AA$3=$D61,SUM($S65:AA68)-SUM($S69:Z69),IF(AA$3&gt;$D61,SUM(AA66:AA67),0))-AA64</f>
        <v>0</v>
      </c>
      <c r="AB69" s="344">
        <f>IF(AB$3=$D61,SUM($S65:AB68)-SUM($S69:AA69),IF(AB$3&gt;$D61,SUM(AB66:AB67),0))-AB64</f>
        <v>0</v>
      </c>
      <c r="AC69" s="344">
        <f>IF(AC$3=$D61,SUM($S65:AC68)-SUM($S69:AB69),IF(AC$3&gt;$D61,SUM(AC66:AC67),0))-AC64</f>
        <v>0</v>
      </c>
      <c r="AD69" s="344">
        <f>IF(AD$3=$D61,SUM($S65:AD68)-SUM($S69:AC69),IF(AD$3&gt;$D61,SUM(AD66:AD67),0))-AD64</f>
        <v>0</v>
      </c>
      <c r="AE69" s="344">
        <f>IF(AE$3=$D61,SUM($S65:AE68)-SUM($S69:AD69),IF(AE$3&gt;$D61,SUM(AE66:AE67),0))-AE64</f>
        <v>0</v>
      </c>
      <c r="AF69" s="344">
        <f>IF(AF$3=$D61,SUM($S65:AF68)-SUM($S69:AE69),IF(AF$3&gt;$D61,SUM(AF66:AF67),0))-AF64</f>
        <v>0</v>
      </c>
      <c r="AG69" s="344">
        <f>IF(AG$3=$D61,SUM($S65:AG68)-SUM($S69:AF69),IF(AG$3&gt;$D61,SUM(AG66:AG67),0))-AG64</f>
        <v>0</v>
      </c>
      <c r="AH69" s="344">
        <f>IF(AH$3=$D61,SUM($S65:AH68)-SUM($S69:AG69),IF(AH$3&gt;$D61,SUM(AH66:AH67),0))-AH64</f>
        <v>0</v>
      </c>
      <c r="AI69" s="344">
        <f>IF(AI$3=$D61,SUM($S65:AI68)-SUM($S69:AH69),IF(AI$3&gt;$D61,SUM(AI66:AI67),0))-AI64</f>
        <v>0</v>
      </c>
      <c r="AJ69" s="344">
        <f>IF(AJ$3=$D61,SUM($S65:AJ68)-SUM($S69:AI69),IF(AJ$3&gt;$D61,SUM(AJ66:AJ67),0))-AJ64</f>
        <v>0</v>
      </c>
      <c r="AK69" s="344">
        <f ca="1">IF(AK$3=$D61,SUM($S65:AK68)-SUM($S69:AJ69),IF(AK$3&gt;$D61,SUM(AK66:AK67),0))-AK64</f>
        <v>-200583660.85651007</v>
      </c>
      <c r="AL69" s="344">
        <f>IF(AL$3=$D61,SUM($S65:AL68)-SUM($S69:AK69),IF(AL$3&gt;$D61,SUM(AL66:AL67),0))-AL64</f>
        <v>0</v>
      </c>
      <c r="AM69" s="344">
        <f>IF(AM$3=$D61,SUM($S65:AM68)-SUM($S69:AL69),IF(AM$3&gt;$D61,SUM(AM66:AM67),0))-AM64</f>
        <v>0</v>
      </c>
      <c r="AN69" s="344">
        <f>IF(AN$3=$D61,SUM($S65:AN68)-SUM($S69:AM69),IF(AN$3&gt;$D61,SUM(AN66:AN67),0))-AN64</f>
        <v>0</v>
      </c>
      <c r="AO69" s="344">
        <f>IF(AO$3=$D61,SUM($S65:AO68)-SUM($S69:AN69),IF(AO$3&gt;$D61,SUM(AO66:AO67),0))-AO64</f>
        <v>0</v>
      </c>
      <c r="AP69" s="344">
        <f>IF(AP$3=$D61,SUM($S65:AP68)-SUM($S69:AO69),IF(AP$3&gt;$D61,SUM(AP66:AP67),0))-AP64</f>
        <v>0</v>
      </c>
      <c r="AQ69" s="344">
        <f>IF(AQ$3=$D61,SUM($S65:AQ68)-SUM($S69:AP69),IF(AQ$3&gt;$D61,SUM(AQ66:AQ67),0))-AQ64</f>
        <v>0</v>
      </c>
      <c r="AR69" s="344">
        <f>IF(AR$3=$D61,SUM($S65:AR68)-SUM($S69:AQ69),IF(AR$3&gt;$D61,SUM(AR66:AR67),0))-AR64</f>
        <v>0</v>
      </c>
      <c r="AS69" s="344">
        <f>IF(AS$3=$D61,SUM($S65:AS68)-SUM($S69:AR69),IF(AS$3&gt;$D61,SUM(AS66:AS67),0))-AS64</f>
        <v>0</v>
      </c>
      <c r="AT69" s="344">
        <f>IF(AT$3=$D61,SUM($S65:AT68)-SUM($S69:AS69),IF(AT$3&gt;$D61,SUM(AT66:AT67),0))-AT64</f>
        <v>0</v>
      </c>
      <c r="AU69" s="344">
        <f>IF(AU$3=$D61,SUM($S65:AU68)-SUM($S69:AT69),IF(AU$3&gt;$D61,SUM(AU66:AU67),0))-AU64</f>
        <v>0</v>
      </c>
      <c r="AV69" s="344">
        <f>IF(AV$3=$D61,SUM($S65:AV68)-SUM($S69:AU69),IF(AV$3&gt;$D61,SUM(AV66:AV67),0))-AV64</f>
        <v>0</v>
      </c>
      <c r="AW69" s="344">
        <f>IF(AW$3=$D61,SUM($S65:AW68)-SUM($S69:AV69),IF(AW$3&gt;$D61,SUM(AW66:AW67),0))-AW64</f>
        <v>0</v>
      </c>
      <c r="AX69" s="344">
        <f>IF(AX$3=$D61,SUM($S65:AX68)-SUM($S69:AW69),IF(AX$3&gt;$D61,SUM(AX66:AX67),0))-AX64</f>
        <v>0</v>
      </c>
      <c r="AY69" s="344">
        <f>IF(AY$3=$D61,SUM($S65:AY68)-SUM($S69:AX69),IF(AY$3&gt;$D61,SUM(AY66:AY67),0))-AY64</f>
        <v>0</v>
      </c>
      <c r="AZ69" s="344">
        <f>IF(AZ$3=$D61,SUM($S65:AZ68)-SUM($S69:AY69),IF(AZ$3&gt;$D61,SUM(AZ66:AZ67),0))-AZ64</f>
        <v>0</v>
      </c>
      <c r="BA69" s="344">
        <f>IF(BA$3=$D61,SUM($S65:BA68)-SUM($S69:AZ69),IF(BA$3&gt;$D61,SUM(BA66:BA67),0))-BA64</f>
        <v>0</v>
      </c>
      <c r="BB69" s="344">
        <f>IF(BB$3=$D61,SUM($S65:BB68)-SUM($S69:BA69),IF(BB$3&gt;$D61,SUM(BB66:BB67),0))-BB64</f>
        <v>0</v>
      </c>
      <c r="BC69" s="344">
        <f>IF(BC$3=$D61,SUM($S65:BC68)-SUM($S69:BB69),IF(BC$3&gt;$D61,SUM(BC66:BC67),0))-BC64</f>
        <v>0</v>
      </c>
      <c r="BD69" s="344">
        <f>IF(BD$3=$D61,SUM($S65:BD68)-SUM($S69:BC69),IF(BD$3&gt;$D61,SUM(BD66:BD67),0))-BD64</f>
        <v>0</v>
      </c>
      <c r="BE69" s="344">
        <f>IF(BE$3=$D61,SUM($S65:BE68)-SUM($S69:BD69),IF(BE$3&gt;$D61,SUM(BE66:BE67),0))-BE64</f>
        <v>0</v>
      </c>
      <c r="BF69" s="344">
        <f>IF(BF$3=$D61,SUM($S65:BF68)-SUM($S69:BE69),IF(BF$3&gt;$D61,SUM(BF66:BF67),0))-BF64</f>
        <v>0</v>
      </c>
      <c r="BG69" s="344">
        <f>IF(BG$3=$D61,SUM($S65:BG68)-SUM($S69:BF69),IF(BG$3&gt;$D61,SUM(BG66:BG67),0))-BG64</f>
        <v>0</v>
      </c>
      <c r="BH69" s="344">
        <f>IF(BH$3=$D61,SUM($S65:BH68)-SUM($S69:BG69),IF(BH$3&gt;$D61,SUM(BH66:BH67),0))-BH64</f>
        <v>0</v>
      </c>
      <c r="BI69" s="344">
        <f ca="1">IF(BI$3=$D61,SUM($S65:BI68)-SUM($S69:BH69),IF(BI$3&gt;$D61,SUM(BI66:BI67),0))-BI64</f>
        <v>1361389553.0899322</v>
      </c>
      <c r="BJ69" s="344">
        <f ca="1">IF(BJ$3=$D61,SUM($S65:BJ68)-SUM($S69:BI69),IF(BJ$3&gt;$D61,SUM(BJ66:BJ67),0))-BJ64</f>
        <v>0</v>
      </c>
      <c r="BK69" s="344">
        <f ca="1">IF(BK$3=$D61,SUM($S65:BK68)-SUM($S69:BJ69),IF(BK$3&gt;$D61,SUM(BK66:BK67),0))-BK64</f>
        <v>0</v>
      </c>
      <c r="BL69" s="344">
        <f ca="1">IF(BL$3=$D61,SUM($S65:BL68)-SUM($S69:BK69),IF(BL$3&gt;$D61,SUM(BL66:BL67),0))-BL64</f>
        <v>0</v>
      </c>
      <c r="BM69" s="344">
        <f ca="1">IF(BM$3=$D61,SUM($S65:BM68)-SUM($S69:BL69),IF(BM$3&gt;$D61,SUM(BM66:BM67),0))-BM64</f>
        <v>0</v>
      </c>
      <c r="BN69" s="344">
        <f ca="1">IF(BN$3=$D61,SUM($S65:BN68)-SUM($S69:BM69),IF(BN$3&gt;$D61,SUM(BN66:BN67),0))-BN64</f>
        <v>0</v>
      </c>
      <c r="BO69" s="344">
        <f ca="1">IF(BO$3=$D61,SUM($S65:BO68)-SUM($S69:BN69),IF(BO$3&gt;$D61,SUM(BO66:BO67),0))-BO64</f>
        <v>0</v>
      </c>
      <c r="BP69" s="344">
        <f ca="1">IF(BP$3=$D61,SUM($S65:BP68)-SUM($S69:BO69),IF(BP$3&gt;$D61,SUM(BP66:BP67),0))-BP64</f>
        <v>0</v>
      </c>
      <c r="BQ69" s="344">
        <f ca="1">IF(BQ$3=$D61,SUM($S65:BQ68)-SUM($S69:BP69),IF(BQ$3&gt;$D61,SUM(BQ66:BQ67),0))-BQ64</f>
        <v>0</v>
      </c>
      <c r="BR69" s="344">
        <f ca="1">IF(BR$3=$D61,SUM($S65:BR68)-SUM($S69:BQ69),IF(BR$3&gt;$D61,SUM(BR66:BR67),0))-BR64</f>
        <v>0</v>
      </c>
      <c r="BS69" s="344">
        <f ca="1">IF(BS$3=$D61,SUM($S65:BS68)-SUM($S69:BR69),IF(BS$3&gt;$D61,SUM(BS66:BS67),0))-BS64</f>
        <v>0</v>
      </c>
      <c r="BT69" s="344">
        <f ca="1">IF(BT$3=$D61,SUM($S65:BT68)-SUM($S69:BS69),IF(BT$3&gt;$D61,SUM(BT66:BT67),0))-BT64</f>
        <v>0</v>
      </c>
      <c r="BU69" s="344">
        <f ca="1">IF(BU$3=$D61,SUM($S65:BU68)-SUM($S69:BT69),IF(BU$3&gt;$D61,SUM(BU66:BU67),0))-BU64</f>
        <v>0</v>
      </c>
      <c r="BV69" s="344">
        <f ca="1">IF(BV$3=$D61,SUM($S65:BV68)-SUM($S69:BU69),IF(BV$3&gt;$D61,SUM(BV66:BV67),0))-BV64</f>
        <v>0</v>
      </c>
      <c r="BW69" s="344">
        <f ca="1">IF(BW$3=$D61,SUM($S65:BW68)-SUM($S69:BV69),IF(BW$3&gt;$D61,SUM(BW66:BW67),0))-BW64</f>
        <v>0</v>
      </c>
      <c r="BX69" s="344">
        <f ca="1">IF(BX$3=$D61,SUM($S65:BX68)-SUM($S69:BW69),IF(BX$3&gt;$D61,SUM(BX66:BX67),0))-BX64</f>
        <v>0</v>
      </c>
      <c r="BY69" s="344">
        <f ca="1">IF(BY$3=$D61,SUM($S65:BY68)-SUM($S69:BX69),IF(BY$3&gt;$D61,SUM(BY66:BY67),0))-BY64</f>
        <v>0</v>
      </c>
      <c r="BZ69" s="344">
        <f ca="1">IF(BZ$3=$D61,SUM($S65:BZ68)-SUM($S69:BY69),IF(BZ$3&gt;$D61,SUM(BZ66:BZ67),0))-BZ64</f>
        <v>0</v>
      </c>
      <c r="CA69" s="344">
        <f ca="1">IF(CA$3=$D61,SUM($S65:CA68)-SUM($S69:BZ69),IF(CA$3&gt;$D61,SUM(CA66:CA67),0))-CA64</f>
        <v>0</v>
      </c>
      <c r="CB69" s="344">
        <f ca="1">IF(CB$3=$D61,SUM($S65:CB68)-SUM($S69:CA69),IF(CB$3&gt;$D61,SUM(CB66:CB67),0))-CB64</f>
        <v>0</v>
      </c>
      <c r="CC69" s="344">
        <f ca="1">IF(CC$3=$D61,SUM($S65:CC68)-SUM($S69:CB69),IF(CC$3&gt;$D61,SUM(CC66:CC67),0))-CC64</f>
        <v>0</v>
      </c>
      <c r="CD69" s="344">
        <f ca="1">IF(CD$3=$D61,SUM($S65:CD68)-SUM($S69:CC69),IF(CD$3&gt;$D61,SUM(CD66:CD67),0))-CD64</f>
        <v>0</v>
      </c>
      <c r="CE69" s="344">
        <f ca="1">IF(CE$3=$D61,SUM($S65:CE68)-SUM($S69:CD69),IF(CE$3&gt;$D61,SUM(CE66:CE67),0))-CE64</f>
        <v>0</v>
      </c>
      <c r="CF69" s="344">
        <f ca="1">IF(CF$3=$D61,SUM($S65:CF68)-SUM($S69:CE69),IF(CF$3&gt;$D61,SUM(CF66:CF67),0))-CF64</f>
        <v>0</v>
      </c>
      <c r="CG69" s="344">
        <f ca="1">IF(CG$3=$D61,SUM($S65:CG68)-SUM($S69:CF69),IF(CG$3&gt;$D61,SUM(CG66:CG67),0))-CG64</f>
        <v>0</v>
      </c>
      <c r="CH69" s="344">
        <f ca="1">IF(CH$3=$D61,SUM($S65:CH68)-SUM($S69:CG69),IF(CH$3&gt;$D61,SUM(CH66:CH67),0))-CH64</f>
        <v>0</v>
      </c>
      <c r="CI69" s="344">
        <f ca="1">IF(CI$3=$D61,SUM($S65:CI68)-SUM($S69:CH69),IF(CI$3&gt;$D61,SUM(CI66:CI67),0))-CI64</f>
        <v>0</v>
      </c>
      <c r="CJ69" s="344">
        <f ca="1">IF(CJ$3=$D61,SUM($S65:CJ68)-SUM($S69:CI69),IF(CJ$3&gt;$D61,SUM(CJ66:CJ67),0))-CJ64</f>
        <v>0</v>
      </c>
      <c r="CK69" s="344">
        <f ca="1">IF(CK$3=$D61,SUM($S65:CK68)-SUM($S69:CJ69),IF(CK$3&gt;$D61,SUM(CK66:CK67),0))-CK64</f>
        <v>0</v>
      </c>
      <c r="CL69" s="344">
        <f ca="1">IF(CL$3=$D61,SUM($S65:CL68)-SUM($S69:CK69),IF(CL$3&gt;$D61,SUM(CL66:CL67),0))-CL64</f>
        <v>0</v>
      </c>
      <c r="CM69" s="344">
        <f ca="1">IF(CM$3=$D61,SUM($S65:CM68)-SUM($S69:CL69),IF(CM$3&gt;$D61,SUM(CM66:CM67),0))-CM64</f>
        <v>0</v>
      </c>
      <c r="CN69" s="344">
        <f ca="1">IF(CN$3=$D61,SUM($S65:CN68)-SUM($S69:CM69),IF(CN$3&gt;$D61,SUM(CN66:CN67),0))-CN64</f>
        <v>0</v>
      </c>
      <c r="CO69" s="344">
        <f ca="1">IF(CO$3=$D61,SUM($S65:CO68)-SUM($S69:CN69),IF(CO$3&gt;$D61,SUM(CO66:CO67),0))-CO64</f>
        <v>0</v>
      </c>
      <c r="CP69" s="344">
        <f ca="1">IF(CP$3=$D61,SUM($S65:CP68)-SUM($S69:CO69),IF(CP$3&gt;$D61,SUM(CP66:CP67),0))-CP64</f>
        <v>0</v>
      </c>
      <c r="CQ69" s="344">
        <f ca="1">IF(CQ$3=$D61,SUM($S65:CQ68)-SUM($S69:CP69),IF(CQ$3&gt;$D61,SUM(CQ66:CQ67),0))-CQ64</f>
        <v>0</v>
      </c>
      <c r="CR69" s="344">
        <f ca="1">IF(CR$3=$D61,SUM($S65:CR68)-SUM($S69:CQ69),IF(CR$3&gt;$D61,SUM(CR66:CR67),0))-CR64</f>
        <v>0</v>
      </c>
      <c r="CS69" s="344">
        <f ca="1">IF(CS$3=$D61,SUM($S65:CS68)-SUM($S69:CR69),IF(CS$3&gt;$D61,SUM(CS66:CS67),0))-CS64</f>
        <v>0</v>
      </c>
      <c r="CT69" s="344">
        <f ca="1">IF(CT$3=$D61,SUM($S65:CT68)-SUM($S69:CS69),IF(CT$3&gt;$D61,SUM(CT66:CT67),0))-CT64</f>
        <v>0</v>
      </c>
      <c r="CU69" s="344">
        <f ca="1">IF(CU$3=$D61,SUM($S65:CU68)-SUM($S69:CT69),IF(CU$3&gt;$D61,SUM(CU66:CU67),0))-CU64</f>
        <v>0</v>
      </c>
      <c r="CV69" s="344">
        <f ca="1">IF(CV$3=$D61,SUM($S65:CV68)-SUM($S69:CU69),IF(CV$3&gt;$D61,SUM(CV66:CV67),0))-CV64</f>
        <v>0</v>
      </c>
      <c r="CW69" s="344">
        <f ca="1">IF(CW$3=$D61,SUM($S65:CW68)-SUM($S69:CV69),IF(CW$3&gt;$D61,SUM(CW66:CW67),0))-CW64</f>
        <v>0</v>
      </c>
      <c r="CX69" s="344">
        <f ca="1">IF(CX$3=$D61,SUM($S65:CX68)-SUM($S69:CW69),IF(CX$3&gt;$D61,SUM(CX66:CX67),0))-CX64</f>
        <v>0</v>
      </c>
      <c r="CY69" s="344">
        <f ca="1">IF(CY$3=$D61,SUM($S65:CY68)-SUM($S69:CX69),IF(CY$3&gt;$D61,SUM(CY66:CY67),0))-CY64</f>
        <v>0</v>
      </c>
      <c r="CZ69" s="344">
        <f ca="1">IF(CZ$3=$D61,SUM($S65:CZ68)-SUM($S69:CY69),IF(CZ$3&gt;$D61,SUM(CZ66:CZ67),0))-CZ64</f>
        <v>0</v>
      </c>
      <c r="DA69" s="344">
        <f ca="1">IF(DA$3=$D61,SUM($S65:DA68)-SUM($S69:CZ69),IF(DA$3&gt;$D61,SUM(DA66:DA67),0))-DA64</f>
        <v>0</v>
      </c>
      <c r="DB69" s="344">
        <f ca="1">IF(DB$3=$D61,SUM($S65:DB68)-SUM($S69:DA69),IF(DB$3&gt;$D61,SUM(DB66:DB67),0))-DB64</f>
        <v>0</v>
      </c>
      <c r="DC69" s="344">
        <f ca="1">IF(DC$3=$D61,SUM($S65:DC68)-SUM($S69:DB69),IF(DC$3&gt;$D61,SUM(DC66:DC67),0))-DC64</f>
        <v>0</v>
      </c>
      <c r="DD69" s="344">
        <f ca="1">IF(DD$3=$D61,SUM($S65:DD68)-SUM($S69:DC69),IF(DD$3&gt;$D61,SUM(DD66:DD67),0))-DD64</f>
        <v>0</v>
      </c>
      <c r="DE69" s="344">
        <f ca="1">IF(DE$3=$D61,SUM($S65:DE68)-SUM($S69:DD69),IF(DE$3&gt;$D61,SUM(DE66:DE67),0))-DE64</f>
        <v>0</v>
      </c>
      <c r="DF69" s="344">
        <f ca="1">IF(DF$3=$D61,SUM($S65:DF68)-SUM($S69:DE69),IF(DF$3&gt;$D61,SUM(DF66:DF67),0))-DF64</f>
        <v>0</v>
      </c>
      <c r="DG69" s="344">
        <f ca="1">IF(DG$3=$D61,SUM($S65:DG68)-SUM($S69:DF69),IF(DG$3&gt;$D61,SUM(DG66:DG67),0))-DG64</f>
        <v>0</v>
      </c>
      <c r="DH69" s="344">
        <f ca="1">IF(DH$3=$D61,SUM($S65:DH68)-SUM($S69:DG69),IF(DH$3&gt;$D61,SUM(DH66:DH67),0))-DH64</f>
        <v>0</v>
      </c>
      <c r="DI69" s="344">
        <f ca="1">IF(DI$3=$D61,SUM($S65:DI68)-SUM($S69:DH69),IF(DI$3&gt;$D61,SUM(DI66:DI67),0))-DI64</f>
        <v>0</v>
      </c>
      <c r="DJ69" s="344">
        <f ca="1">IF(DJ$3=$D61,SUM($S65:DJ68)-SUM($S69:DI69),IF(DJ$3&gt;$D61,SUM(DJ66:DJ67),0))-DJ64</f>
        <v>0</v>
      </c>
      <c r="DK69" s="344">
        <f ca="1">IF(DK$3=$D61,SUM($S65:DK68)-SUM($S69:DJ69),IF(DK$3&gt;$D61,SUM(DK66:DK67),0))-DK64</f>
        <v>0</v>
      </c>
      <c r="DL69">
        <f ca="1">IF(DL$3=$D61,SUM($S65:DL68)-SUM($S69:DK69),IF(DL$3&gt;$D61,SUM(DL66:DL67),0))-DL64</f>
        <v>0</v>
      </c>
      <c r="DM69">
        <f ca="1">IF(DM$3=$D61,SUM($S65:DM68)-SUM($S69:DL69),IF(DM$3&gt;$D61,SUM(DM66:DM67),0))-DM64</f>
        <v>0</v>
      </c>
      <c r="DN69">
        <f ca="1">IF(DN$3=$D61,SUM($S65:DN68)-SUM($S69:DM69),IF(DN$3&gt;$D61,SUM(DN66:DN67),0))-DN64</f>
        <v>0</v>
      </c>
      <c r="DO69">
        <f ca="1">IF(DO$3=$D61,SUM($S65:DO68)-SUM($S69:DN69),IF(DO$3&gt;$D61,SUM(DO66:DO67),0))-DO64</f>
        <v>0</v>
      </c>
    </row>
    <row r="70" spans="2:119" x14ac:dyDescent="0.2">
      <c r="B70" s="108"/>
      <c r="C70" s="108"/>
      <c r="P70" s="59"/>
      <c r="Q70" s="59"/>
      <c r="R70" s="59"/>
      <c r="S70" s="59"/>
      <c r="T70" s="59"/>
    </row>
    <row r="71" spans="2:119" x14ac:dyDescent="0.2">
      <c r="B71" s="104"/>
      <c r="C71" s="163" t="str">
        <f>CONCATENATE("ПФ - ",$D$6)</f>
        <v>ПФ - 2 очередь</v>
      </c>
      <c r="D71" s="104"/>
      <c r="E71" s="105"/>
      <c r="F71" s="104"/>
      <c r="G71" s="105"/>
      <c r="H71" s="104"/>
      <c r="I71" s="105"/>
      <c r="J71" s="104"/>
      <c r="K71" s="105"/>
      <c r="L71" s="105"/>
      <c r="M71" s="105"/>
      <c r="N71" s="105"/>
      <c r="O71" s="105"/>
      <c r="P71" s="106"/>
      <c r="Q71" s="106"/>
      <c r="R71" s="106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7"/>
      <c r="BI71" s="107"/>
      <c r="BJ71" s="107"/>
      <c r="BK71" s="107"/>
      <c r="BL71" s="107"/>
      <c r="BM71" s="107"/>
      <c r="BN71" s="107"/>
      <c r="BO71" s="107"/>
      <c r="BP71" s="107"/>
      <c r="BQ71" s="107"/>
      <c r="BR71" s="107"/>
      <c r="BS71" s="107"/>
      <c r="BT71" s="107"/>
      <c r="BU71" s="107"/>
      <c r="BV71" s="107"/>
      <c r="BW71" s="107"/>
      <c r="BX71" s="107"/>
      <c r="BY71" s="107"/>
      <c r="BZ71" s="107"/>
      <c r="CA71" s="107"/>
      <c r="CB71" s="107"/>
      <c r="CC71" s="107"/>
      <c r="CD71" s="107"/>
      <c r="CE71" s="107"/>
      <c r="CF71" s="107"/>
      <c r="CG71" s="107"/>
      <c r="CH71" s="107"/>
      <c r="CI71" s="107"/>
      <c r="CJ71" s="107"/>
      <c r="CK71" s="107"/>
      <c r="CL71" s="107"/>
      <c r="CM71" s="107"/>
      <c r="CN71" s="107"/>
      <c r="CO71" s="107"/>
      <c r="CP71" s="107"/>
      <c r="CQ71" s="107"/>
      <c r="CR71" s="107"/>
      <c r="CS71" s="107"/>
      <c r="CT71" s="107"/>
      <c r="CU71" s="107"/>
      <c r="CV71" s="107"/>
      <c r="CW71" s="107"/>
      <c r="CX71" s="107"/>
      <c r="CY71" s="107"/>
      <c r="CZ71" s="107"/>
      <c r="DA71" s="107"/>
      <c r="DB71" s="107"/>
      <c r="DC71" s="107"/>
      <c r="DD71" s="107"/>
      <c r="DE71" s="107"/>
      <c r="DF71" s="107"/>
      <c r="DG71" s="107"/>
      <c r="DH71" s="107"/>
      <c r="DI71" s="107"/>
      <c r="DJ71" s="107"/>
      <c r="DK71" s="107"/>
    </row>
    <row r="72" spans="2:119" ht="15" x14ac:dyDescent="0.25">
      <c r="C72" s="177" t="s">
        <v>1956</v>
      </c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84">
        <f>SUM(S72:EO72)</f>
        <v>0</v>
      </c>
      <c r="Q72" s="184">
        <f>SUMIF(S$2:EO$2,"факт",S72:EO72)</f>
        <v>0</v>
      </c>
      <c r="R72" s="184">
        <f>P72-Q72</f>
        <v>0</v>
      </c>
      <c r="S72" s="184">
        <f>SUM(cf_2!S9,cf_2!S16,cf_2!S17)</f>
        <v>0</v>
      </c>
      <c r="T72" s="184">
        <f>SUM(cf_2!T9,cf_2!T16,cf_2!T17)</f>
        <v>0</v>
      </c>
      <c r="U72" s="184">
        <f>SUM(cf_2!U9,cf_2!U16,cf_2!U17)</f>
        <v>0</v>
      </c>
      <c r="V72" s="184">
        <f>SUM(cf_2!V9,cf_2!V16,cf_2!V17)</f>
        <v>0</v>
      </c>
      <c r="W72" s="184">
        <f>SUM(cf_2!W9,cf_2!W16,cf_2!W17)</f>
        <v>0</v>
      </c>
      <c r="X72" s="184">
        <f>SUM(cf_2!X9,cf_2!X16,cf_2!X17)</f>
        <v>0</v>
      </c>
      <c r="Y72" s="184">
        <f>SUM(cf_2!Y9,cf_2!Y16,cf_2!Y17)</f>
        <v>0</v>
      </c>
      <c r="Z72" s="184">
        <f>SUM(cf_2!Z9,cf_2!Z16,cf_2!Z17)</f>
        <v>0</v>
      </c>
      <c r="AA72" s="184">
        <f>SUM(cf_2!AA9,cf_2!AA16,cf_2!AA17)</f>
        <v>0</v>
      </c>
      <c r="AB72" s="184">
        <f>SUM(cf_2!AB9,cf_2!AB16,cf_2!AB17)</f>
        <v>0</v>
      </c>
      <c r="AC72" s="184">
        <f>SUM(cf_2!AC9,cf_2!AC16,cf_2!AC17)</f>
        <v>0</v>
      </c>
      <c r="AD72" s="184">
        <f>SUM(cf_2!AD9,cf_2!AD16,cf_2!AD17)</f>
        <v>0</v>
      </c>
      <c r="AE72" s="184">
        <f>SUM(cf_2!AE9,cf_2!AE16,cf_2!AE17)</f>
        <v>0</v>
      </c>
      <c r="AF72" s="184">
        <f>SUM(cf_2!AF9,cf_2!AF16,cf_2!AF17)</f>
        <v>0</v>
      </c>
      <c r="AG72" s="184">
        <f>SUM(cf_2!AG9,cf_2!AG16,cf_2!AG17)</f>
        <v>0</v>
      </c>
      <c r="AH72" s="184">
        <f>SUM(cf_2!AH9,cf_2!AH16,cf_2!AH17)</f>
        <v>0</v>
      </c>
      <c r="AI72" s="184">
        <f>SUM(cf_2!AI9,cf_2!AI16,cf_2!AI17)</f>
        <v>0</v>
      </c>
      <c r="AJ72" s="184">
        <f>SUM(cf_2!AJ9,cf_2!AJ16,cf_2!AJ17)</f>
        <v>0</v>
      </c>
      <c r="AK72" s="184">
        <f>SUM(cf_2!AK9,cf_2!AK16,cf_2!AK17)</f>
        <v>0</v>
      </c>
      <c r="AL72" s="184">
        <f>SUM(cf_2!AL9,cf_2!AL16,cf_2!AL17)</f>
        <v>0</v>
      </c>
      <c r="AM72" s="184">
        <f>SUM(cf_2!AM9,cf_2!AM16,cf_2!AM17)</f>
        <v>0</v>
      </c>
      <c r="AN72" s="184">
        <f>SUM(cf_2!AN9,cf_2!AN16,cf_2!AN17)</f>
        <v>0</v>
      </c>
      <c r="AO72" s="184">
        <f>SUM(cf_2!AO9,cf_2!AO16,cf_2!AO17)</f>
        <v>0</v>
      </c>
      <c r="AP72" s="184">
        <f>SUM(cf_2!AP9,cf_2!AP16,cf_2!AP17)</f>
        <v>0</v>
      </c>
      <c r="AQ72" s="184">
        <f>SUM(cf_2!AQ9,cf_2!AQ16,cf_2!AQ17)</f>
        <v>0</v>
      </c>
      <c r="AR72" s="184">
        <f>SUM(cf_2!AR9,cf_2!AR16,cf_2!AR17)</f>
        <v>0</v>
      </c>
      <c r="AS72" s="184">
        <f>SUM(cf_2!AS9,cf_2!AS16,cf_2!AS17)</f>
        <v>0</v>
      </c>
      <c r="AT72" s="184">
        <f>SUM(cf_2!AT9,cf_2!AT16,cf_2!AT17)</f>
        <v>0</v>
      </c>
      <c r="AU72" s="184">
        <f>SUM(cf_2!AU9,cf_2!AU16,cf_2!AU17)</f>
        <v>0</v>
      </c>
      <c r="AV72" s="184">
        <f>SUM(cf_2!AV9,cf_2!AV16,cf_2!AV17)</f>
        <v>0</v>
      </c>
      <c r="AW72" s="184">
        <f>SUM(cf_2!AW9,cf_2!AW16,cf_2!AW17)</f>
        <v>0</v>
      </c>
      <c r="AX72" s="184">
        <f>SUM(cf_2!AX9,cf_2!AX16,cf_2!AX17)</f>
        <v>0</v>
      </c>
      <c r="AY72" s="184">
        <f>SUM(cf_2!AY9,cf_2!AY16,cf_2!AY17)</f>
        <v>0</v>
      </c>
      <c r="AZ72" s="184">
        <f>SUM(cf_2!AZ9,cf_2!AZ16,cf_2!AZ17)</f>
        <v>0</v>
      </c>
      <c r="BA72" s="184">
        <f>SUM(cf_2!BA9,cf_2!BA16,cf_2!BA17)</f>
        <v>0</v>
      </c>
      <c r="BB72" s="184">
        <f>SUM(cf_2!BB9,cf_2!BB16,cf_2!BB17)</f>
        <v>0</v>
      </c>
      <c r="BC72" s="184">
        <f>SUM(cf_2!BC9,cf_2!BC16,cf_2!BC17)</f>
        <v>0</v>
      </c>
      <c r="BD72" s="184">
        <f>SUM(cf_2!BD9,cf_2!BD16,cf_2!BD17)</f>
        <v>0</v>
      </c>
      <c r="BE72" s="184">
        <f>SUM(cf_2!BE9,cf_2!BE16,cf_2!BE17)</f>
        <v>0</v>
      </c>
      <c r="BF72" s="184">
        <f>SUM(cf_2!BF9,cf_2!BF16,cf_2!BF17)</f>
        <v>0</v>
      </c>
      <c r="BG72" s="184">
        <f>SUM(cf_2!BG9,cf_2!BG16,cf_2!BG17)</f>
        <v>0</v>
      </c>
      <c r="BH72" s="184">
        <f>SUM(cf_2!BH9,cf_2!BH16,cf_2!BH17)</f>
        <v>0</v>
      </c>
      <c r="BI72" s="184">
        <f>SUM(cf_2!BI9,cf_2!BI16,cf_2!BI17)</f>
        <v>0</v>
      </c>
      <c r="BJ72" s="184">
        <f>SUM(cf_2!BJ9,cf_2!BJ16,cf_2!BJ17)</f>
        <v>0</v>
      </c>
      <c r="BK72" s="184">
        <f>SUM(cf_2!BK9,cf_2!BK16,cf_2!BK17)</f>
        <v>0</v>
      </c>
      <c r="BL72" s="184">
        <f>SUM(cf_2!BL9,cf_2!BL16,cf_2!BL17)</f>
        <v>0</v>
      </c>
      <c r="BM72" s="184">
        <f>SUM(cf_2!BM9,cf_2!BM16,cf_2!BM17)</f>
        <v>0</v>
      </c>
      <c r="BN72" s="184">
        <f>SUM(cf_2!BN9,cf_2!BN16,cf_2!BN17)</f>
        <v>0</v>
      </c>
      <c r="BO72" s="184">
        <f>SUM(cf_2!BO9,cf_2!BO16,cf_2!BO17)</f>
        <v>0</v>
      </c>
      <c r="BP72" s="184">
        <f>SUM(cf_2!BP9,cf_2!BP16,cf_2!BP17)</f>
        <v>0</v>
      </c>
      <c r="BQ72" s="184">
        <f>SUM(cf_2!BQ9,cf_2!BQ16,cf_2!BQ17)</f>
        <v>0</v>
      </c>
      <c r="BR72" s="184">
        <f>SUM(cf_2!BR9,cf_2!BR16,cf_2!BR17)</f>
        <v>0</v>
      </c>
      <c r="BS72" s="184">
        <f>SUM(cf_2!BS9,cf_2!BS16,cf_2!BS17)</f>
        <v>0</v>
      </c>
      <c r="BT72" s="184">
        <f>SUM(cf_2!BT9,cf_2!BT16,cf_2!BT17)</f>
        <v>0</v>
      </c>
      <c r="BU72" s="184">
        <f>SUM(cf_2!BU9,cf_2!BU16,cf_2!BU17)</f>
        <v>0</v>
      </c>
      <c r="BV72" s="184">
        <f>SUM(cf_2!BV9,cf_2!BV16,cf_2!BV17)</f>
        <v>0</v>
      </c>
      <c r="BW72" s="184">
        <f>SUM(cf_2!BW9,cf_2!BW16,cf_2!BW17)</f>
        <v>0</v>
      </c>
      <c r="BX72" s="184">
        <f>SUM(cf_2!BX9,cf_2!BX16,cf_2!BX17)</f>
        <v>0</v>
      </c>
      <c r="BY72" s="184">
        <f>SUM(cf_2!BY9,cf_2!BY16,cf_2!BY17)</f>
        <v>0</v>
      </c>
      <c r="BZ72" s="184">
        <f>SUM(cf_2!BZ9,cf_2!BZ16,cf_2!BZ17)</f>
        <v>0</v>
      </c>
      <c r="CA72" s="184">
        <f>SUM(cf_2!CA9,cf_2!CA16,cf_2!CA17)</f>
        <v>0</v>
      </c>
      <c r="CB72" s="184">
        <f>SUM(cf_2!CB9,cf_2!CB16,cf_2!CB17)</f>
        <v>0</v>
      </c>
      <c r="CC72" s="184">
        <f>SUM(cf_2!CC9,cf_2!CC16,cf_2!CC17)</f>
        <v>0</v>
      </c>
      <c r="CD72" s="184">
        <f>SUM(cf_2!CD9,cf_2!CD16,cf_2!CD17)</f>
        <v>0</v>
      </c>
      <c r="CE72" s="184">
        <f>SUM(cf_2!CE9,cf_2!CE16,cf_2!CE17)</f>
        <v>0</v>
      </c>
      <c r="CF72" s="184">
        <f>SUM(cf_2!CF9,cf_2!CF16,cf_2!CF17)</f>
        <v>0</v>
      </c>
      <c r="CG72" s="184">
        <f>SUM(cf_2!CG9,cf_2!CG16,cf_2!CG17)</f>
        <v>0</v>
      </c>
      <c r="CH72" s="184">
        <f>SUM(cf_2!CH9,cf_2!CH16,cf_2!CH17)</f>
        <v>0</v>
      </c>
      <c r="CI72" s="184">
        <f>SUM(cf_2!CI9,cf_2!CI16,cf_2!CI17)</f>
        <v>0</v>
      </c>
      <c r="CJ72" s="184">
        <f>SUM(cf_2!CJ9,cf_2!CJ16,cf_2!CJ17)</f>
        <v>0</v>
      </c>
      <c r="CK72" s="184">
        <f>SUM(cf_2!CK9,cf_2!CK16,cf_2!CK17)</f>
        <v>0</v>
      </c>
      <c r="CL72" s="184">
        <f>SUM(cf_2!CL9,cf_2!CL16,cf_2!CL17)</f>
        <v>0</v>
      </c>
      <c r="CM72" s="184">
        <f>SUM(cf_2!CM9,cf_2!CM16,cf_2!CM17)</f>
        <v>0</v>
      </c>
      <c r="CN72" s="184">
        <f>SUM(cf_2!CN9,cf_2!CN16,cf_2!CN17)</f>
        <v>0</v>
      </c>
      <c r="CO72" s="184">
        <f>SUM(cf_2!CO9,cf_2!CO16,cf_2!CO17)</f>
        <v>0</v>
      </c>
      <c r="CP72" s="184">
        <f>SUM(cf_2!CP9,cf_2!CP16,cf_2!CP17)</f>
        <v>0</v>
      </c>
      <c r="CQ72" s="184">
        <f>SUM(cf_2!CQ9,cf_2!CQ16,cf_2!CQ17)</f>
        <v>0</v>
      </c>
      <c r="CR72" s="184">
        <f>SUM(cf_2!CR9,cf_2!CR16,cf_2!CR17)</f>
        <v>0</v>
      </c>
      <c r="CS72" s="184">
        <f>SUM(cf_2!CS9,cf_2!CS16,cf_2!CS17)</f>
        <v>0</v>
      </c>
      <c r="CT72" s="184">
        <f>SUM(cf_2!CT9,cf_2!CT16,cf_2!CT17)</f>
        <v>0</v>
      </c>
      <c r="CU72" s="184">
        <f>SUM(cf_2!CU9,cf_2!CU16,cf_2!CU17)</f>
        <v>0</v>
      </c>
      <c r="CV72" s="184">
        <f>SUM(cf_2!CV9,cf_2!CV16,cf_2!CV17)</f>
        <v>0</v>
      </c>
      <c r="CW72" s="184">
        <f>SUM(cf_2!CW9,cf_2!CW16,cf_2!CW17)</f>
        <v>0</v>
      </c>
      <c r="CX72" s="184">
        <f>SUM(cf_2!CX9,cf_2!CX16,cf_2!CX17)</f>
        <v>0</v>
      </c>
      <c r="CY72" s="184">
        <f>SUM(cf_2!CY9,cf_2!CY16,cf_2!CY17)</f>
        <v>0</v>
      </c>
      <c r="CZ72" s="184">
        <f>SUM(cf_2!CZ9,cf_2!CZ16,cf_2!CZ17)</f>
        <v>0</v>
      </c>
      <c r="DA72" s="184">
        <f>SUM(cf_2!DA9,cf_2!DA16,cf_2!DA17)</f>
        <v>0</v>
      </c>
      <c r="DB72" s="184">
        <f>SUM(cf_2!DB9,cf_2!DB16,cf_2!DB17)</f>
        <v>0</v>
      </c>
      <c r="DC72" s="184">
        <f>SUM(cf_2!DC9,cf_2!DC16,cf_2!DC17)</f>
        <v>0</v>
      </c>
      <c r="DD72" s="184">
        <f>SUM(cf_2!DD9,cf_2!DD16,cf_2!DD17)</f>
        <v>0</v>
      </c>
      <c r="DE72" s="184">
        <f>SUM(cf_2!DE9,cf_2!DE16,cf_2!DE17)</f>
        <v>0</v>
      </c>
      <c r="DF72" s="184">
        <f>SUM(cf_2!DF9,cf_2!DF16,cf_2!DF17)</f>
        <v>0</v>
      </c>
      <c r="DG72" s="184">
        <f>SUM(cf_2!DG9,cf_2!DG16,cf_2!DG17)</f>
        <v>0</v>
      </c>
      <c r="DH72" s="184">
        <f>SUM(cf_2!DH9,cf_2!DH16,cf_2!DH17)</f>
        <v>0</v>
      </c>
      <c r="DI72" s="184">
        <f>SUM(cf_2!DI9,cf_2!DI16,cf_2!DI17)</f>
        <v>0</v>
      </c>
      <c r="DJ72" s="184">
        <f>SUM(cf_2!DJ9,cf_2!DJ16,cf_2!DJ17)</f>
        <v>0</v>
      </c>
      <c r="DK72" s="184">
        <f>SUM(cf_2!DK9,cf_2!DK16,cf_2!DK17)</f>
        <v>0</v>
      </c>
      <c r="DL72">
        <f>SUM(cf_2!DL9,cf_2!DL16,cf_2!DL17)</f>
        <v>0</v>
      </c>
      <c r="DM72">
        <f>SUM(cf_2!DM9,cf_2!DM16,cf_2!DM17)</f>
        <v>0</v>
      </c>
      <c r="DN72">
        <f>SUM(cf_2!DN9,cf_2!DN16,cf_2!DN17)</f>
        <v>0</v>
      </c>
      <c r="DO72">
        <f>SUM(cf_2!DO9,cf_2!DO16,cf_2!DO17)</f>
        <v>0</v>
      </c>
    </row>
    <row r="73" spans="2:119" ht="15" x14ac:dyDescent="0.25">
      <c r="C73" s="177" t="s">
        <v>1957</v>
      </c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84">
        <f>SUM(S73:EO73)</f>
        <v>0</v>
      </c>
      <c r="Q73" s="184">
        <f>SUMIF(S$2:EO$2,"факт",S73:EO73)</f>
        <v>0</v>
      </c>
      <c r="R73" s="184">
        <f>P73-Q73</f>
        <v>0</v>
      </c>
      <c r="S73" s="184">
        <f>cf_2!S183</f>
        <v>0</v>
      </c>
      <c r="T73" s="184">
        <f>cf_2!T183</f>
        <v>0</v>
      </c>
      <c r="U73" s="184">
        <f>cf_2!U183</f>
        <v>0</v>
      </c>
      <c r="V73" s="184">
        <f>cf_2!V183</f>
        <v>0</v>
      </c>
      <c r="W73" s="184">
        <f>cf_2!W183</f>
        <v>0</v>
      </c>
      <c r="X73" s="184">
        <f>cf_2!X183</f>
        <v>0</v>
      </c>
      <c r="Y73" s="184">
        <f>cf_2!Y183</f>
        <v>0</v>
      </c>
      <c r="Z73" s="184">
        <f>cf_2!Z183</f>
        <v>0</v>
      </c>
      <c r="AA73" s="184">
        <f>cf_2!AA183</f>
        <v>0</v>
      </c>
      <c r="AB73" s="184">
        <f>cf_2!AB183</f>
        <v>0</v>
      </c>
      <c r="AC73" s="184">
        <f>cf_2!AC183</f>
        <v>0</v>
      </c>
      <c r="AD73" s="184">
        <f>cf_2!AD183</f>
        <v>0</v>
      </c>
      <c r="AE73" s="184">
        <f>cf_2!AE183</f>
        <v>0</v>
      </c>
      <c r="AF73" s="184">
        <f>cf_2!AF183</f>
        <v>0</v>
      </c>
      <c r="AG73" s="184">
        <f>cf_2!AG183</f>
        <v>0</v>
      </c>
      <c r="AH73" s="184">
        <f>cf_2!AH183</f>
        <v>0</v>
      </c>
      <c r="AI73" s="184">
        <f>cf_2!AI183</f>
        <v>0</v>
      </c>
      <c r="AJ73" s="184">
        <f>cf_2!AJ183</f>
        <v>0</v>
      </c>
      <c r="AK73" s="184">
        <f>cf_2!AK183</f>
        <v>0</v>
      </c>
      <c r="AL73" s="184">
        <f>cf_2!AL183</f>
        <v>0</v>
      </c>
      <c r="AM73" s="184">
        <f>cf_2!AM183</f>
        <v>0</v>
      </c>
      <c r="AN73" s="184">
        <f>cf_2!AN183</f>
        <v>0</v>
      </c>
      <c r="AO73" s="184">
        <f>cf_2!AO183</f>
        <v>0</v>
      </c>
      <c r="AP73" s="184">
        <f>cf_2!AP183</f>
        <v>0</v>
      </c>
      <c r="AQ73" s="184">
        <f>cf_2!AQ183</f>
        <v>0</v>
      </c>
      <c r="AR73" s="184">
        <f>cf_2!AR183</f>
        <v>0</v>
      </c>
      <c r="AS73" s="184">
        <f>cf_2!AS183</f>
        <v>0</v>
      </c>
      <c r="AT73" s="184">
        <f>cf_2!AT183</f>
        <v>0</v>
      </c>
      <c r="AU73" s="184">
        <f>cf_2!AU183</f>
        <v>0</v>
      </c>
      <c r="AV73" s="184">
        <f>cf_2!AV183</f>
        <v>0</v>
      </c>
      <c r="AW73" s="184">
        <f>cf_2!AW183</f>
        <v>0</v>
      </c>
      <c r="AX73" s="184">
        <f>cf_2!AX183</f>
        <v>0</v>
      </c>
      <c r="AY73" s="184">
        <f>cf_2!AY183</f>
        <v>0</v>
      </c>
      <c r="AZ73" s="184">
        <f>cf_2!AZ183</f>
        <v>0</v>
      </c>
      <c r="BA73" s="184">
        <f>cf_2!BA183</f>
        <v>0</v>
      </c>
      <c r="BB73" s="184">
        <f>cf_2!BB183</f>
        <v>0</v>
      </c>
      <c r="BC73" s="184">
        <f>cf_2!BC183</f>
        <v>0</v>
      </c>
      <c r="BD73" s="184">
        <f>cf_2!BD183</f>
        <v>0</v>
      </c>
      <c r="BE73" s="184">
        <f>cf_2!BE183</f>
        <v>0</v>
      </c>
      <c r="BF73" s="184">
        <f>cf_2!BF183</f>
        <v>0</v>
      </c>
      <c r="BG73" s="184">
        <f>cf_2!BG183</f>
        <v>0</v>
      </c>
      <c r="BH73" s="184">
        <f>cf_2!BH183</f>
        <v>0</v>
      </c>
      <c r="BI73" s="184">
        <f>cf_2!BI183</f>
        <v>0</v>
      </c>
      <c r="BJ73" s="184">
        <f>cf_2!BJ183</f>
        <v>0</v>
      </c>
      <c r="BK73" s="184">
        <f>cf_2!BK183</f>
        <v>0</v>
      </c>
      <c r="BL73" s="184">
        <f>cf_2!BL183</f>
        <v>0</v>
      </c>
      <c r="BM73" s="184">
        <f>cf_2!BM183</f>
        <v>0</v>
      </c>
      <c r="BN73" s="184">
        <f>cf_2!BN183</f>
        <v>0</v>
      </c>
      <c r="BO73" s="184">
        <f>cf_2!BO183</f>
        <v>0</v>
      </c>
      <c r="BP73" s="184">
        <f>cf_2!BP183</f>
        <v>0</v>
      </c>
      <c r="BQ73" s="184">
        <f>cf_2!BQ183</f>
        <v>0</v>
      </c>
      <c r="BR73" s="184">
        <f>cf_2!BR183</f>
        <v>0</v>
      </c>
      <c r="BS73" s="184">
        <f>cf_2!BS183</f>
        <v>0</v>
      </c>
      <c r="BT73" s="184">
        <f>cf_2!BT183</f>
        <v>0</v>
      </c>
      <c r="BU73" s="184">
        <f>cf_2!BU183</f>
        <v>0</v>
      </c>
      <c r="BV73" s="184">
        <f>cf_2!BV183</f>
        <v>0</v>
      </c>
      <c r="BW73" s="184">
        <f>cf_2!BW183</f>
        <v>0</v>
      </c>
      <c r="BX73" s="184">
        <f>cf_2!BX183</f>
        <v>0</v>
      </c>
      <c r="BY73" s="184">
        <f>cf_2!BY183</f>
        <v>0</v>
      </c>
      <c r="BZ73" s="184">
        <f>cf_2!BZ183</f>
        <v>0</v>
      </c>
      <c r="CA73" s="184">
        <f>cf_2!CA183</f>
        <v>0</v>
      </c>
      <c r="CB73" s="184">
        <f>cf_2!CB183</f>
        <v>0</v>
      </c>
      <c r="CC73" s="184">
        <f>cf_2!CC183</f>
        <v>0</v>
      </c>
      <c r="CD73" s="184">
        <f>cf_2!CD183</f>
        <v>0</v>
      </c>
      <c r="CE73" s="184">
        <f>cf_2!CE183</f>
        <v>0</v>
      </c>
      <c r="CF73" s="184">
        <f>cf_2!CF183</f>
        <v>0</v>
      </c>
      <c r="CG73" s="184">
        <f>cf_2!CG183</f>
        <v>0</v>
      </c>
      <c r="CH73" s="184">
        <f>cf_2!CH183</f>
        <v>0</v>
      </c>
      <c r="CI73" s="184">
        <f>cf_2!CI183</f>
        <v>0</v>
      </c>
      <c r="CJ73" s="184">
        <f>cf_2!CJ183</f>
        <v>0</v>
      </c>
      <c r="CK73" s="184">
        <f>cf_2!CK183</f>
        <v>0</v>
      </c>
      <c r="CL73" s="184">
        <f>cf_2!CL183</f>
        <v>0</v>
      </c>
      <c r="CM73" s="184">
        <f>cf_2!CM183</f>
        <v>0</v>
      </c>
      <c r="CN73" s="184">
        <f>cf_2!CN183</f>
        <v>0</v>
      </c>
      <c r="CO73" s="184">
        <f>cf_2!CO183</f>
        <v>0</v>
      </c>
      <c r="CP73" s="184">
        <f>cf_2!CP183</f>
        <v>0</v>
      </c>
      <c r="CQ73" s="184">
        <f>cf_2!CQ183</f>
        <v>0</v>
      </c>
      <c r="CR73" s="184">
        <f>cf_2!CR183</f>
        <v>0</v>
      </c>
      <c r="CS73" s="184">
        <f>cf_2!CS183</f>
        <v>0</v>
      </c>
      <c r="CT73" s="184">
        <f>cf_2!CT183</f>
        <v>0</v>
      </c>
      <c r="CU73" s="184">
        <f>cf_2!CU183</f>
        <v>0</v>
      </c>
      <c r="CV73" s="184">
        <f>cf_2!CV183</f>
        <v>0</v>
      </c>
      <c r="CW73" s="184">
        <f>cf_2!CW183</f>
        <v>0</v>
      </c>
      <c r="CX73" s="184">
        <f>cf_2!CX183</f>
        <v>0</v>
      </c>
      <c r="CY73" s="184">
        <f>cf_2!CY183</f>
        <v>0</v>
      </c>
      <c r="CZ73" s="184">
        <f>cf_2!CZ183</f>
        <v>0</v>
      </c>
      <c r="DA73" s="184">
        <f>cf_2!DA183</f>
        <v>0</v>
      </c>
      <c r="DB73" s="184">
        <f>cf_2!DB183</f>
        <v>0</v>
      </c>
      <c r="DC73" s="184">
        <f>cf_2!DC183</f>
        <v>0</v>
      </c>
      <c r="DD73" s="184">
        <f>cf_2!DD183</f>
        <v>0</v>
      </c>
      <c r="DE73" s="184">
        <f>cf_2!DE183</f>
        <v>0</v>
      </c>
      <c r="DF73" s="184">
        <f>cf_2!DF183</f>
        <v>0</v>
      </c>
      <c r="DG73" s="184">
        <f>cf_2!DG183</f>
        <v>0</v>
      </c>
      <c r="DH73" s="184">
        <f>cf_2!DH183</f>
        <v>0</v>
      </c>
      <c r="DI73" s="184">
        <f>cf_2!DI183</f>
        <v>0</v>
      </c>
      <c r="DJ73" s="184">
        <f>cf_2!DJ183</f>
        <v>0</v>
      </c>
      <c r="DK73" s="184">
        <f>cf_2!DK183</f>
        <v>0</v>
      </c>
      <c r="DL73">
        <f>cf_2!DL183</f>
        <v>0</v>
      </c>
      <c r="DM73">
        <f>cf_2!DM183</f>
        <v>0</v>
      </c>
      <c r="DN73">
        <f>cf_2!DN183</f>
        <v>0</v>
      </c>
      <c r="DO73">
        <f>cf_2!DO183</f>
        <v>0</v>
      </c>
    </row>
    <row r="74" spans="2:119" ht="15" x14ac:dyDescent="0.25">
      <c r="C74" s="177" t="s">
        <v>1958</v>
      </c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84">
        <f>SUM(S74:EO74)</f>
        <v>0</v>
      </c>
      <c r="Q74" s="184">
        <f>SUMIF(S$2:EO$2,"факт",S74:EO74)</f>
        <v>0</v>
      </c>
      <c r="R74" s="184">
        <f>P74-Q74</f>
        <v>0</v>
      </c>
      <c r="S74" s="184">
        <f>SUM($S72:S72)+SUM($S84:S84)</f>
        <v>0</v>
      </c>
      <c r="T74" s="184">
        <f>SUM($S72:T72)+SUM($S84:T84)</f>
        <v>0</v>
      </c>
      <c r="U74" s="184">
        <f>SUM($S72:U72)+SUM($S84:U84)</f>
        <v>0</v>
      </c>
      <c r="V74" s="184">
        <f>SUM($S72:V72)+SUM($S84:V84)</f>
        <v>0</v>
      </c>
      <c r="W74" s="184">
        <f>SUM($S72:W72)+SUM($S84:W84)</f>
        <v>0</v>
      </c>
      <c r="X74" s="184">
        <f>SUM($S72:X72)+SUM($S84:X84)</f>
        <v>0</v>
      </c>
      <c r="Y74" s="184">
        <f>SUM($S72:Y72)+SUM($S84:Y84)</f>
        <v>0</v>
      </c>
      <c r="Z74" s="184">
        <f>SUM($S72:Z72)+SUM($S84:Z84)</f>
        <v>0</v>
      </c>
      <c r="AA74" s="184">
        <f>SUM($S72:AA72)+SUM($S84:AA84)</f>
        <v>0</v>
      </c>
      <c r="AB74" s="184">
        <f>SUM($S72:AB72)+SUM($S84:AB84)</f>
        <v>0</v>
      </c>
      <c r="AC74" s="184">
        <f>SUM($S72:AC72)+SUM($S84:AC84)</f>
        <v>0</v>
      </c>
      <c r="AD74" s="184">
        <f>SUM($S72:AD72)+SUM($S84:AD84)</f>
        <v>0</v>
      </c>
      <c r="AE74" s="184">
        <f>SUM($S72:AE72)+SUM($S84:AE84)</f>
        <v>0</v>
      </c>
      <c r="AF74" s="184">
        <f>SUM($S72:AF72)+SUM($S84:AF84)</f>
        <v>0</v>
      </c>
      <c r="AG74" s="184">
        <f>SUM($S72:AG72)+SUM($S84:AG84)</f>
        <v>0</v>
      </c>
      <c r="AH74" s="184">
        <f>SUM($S72:AH72)+SUM($S84:AH84)</f>
        <v>0</v>
      </c>
      <c r="AI74" s="184">
        <f>SUM($S72:AI72)+SUM($S84:AI84)</f>
        <v>0</v>
      </c>
      <c r="AJ74" s="184">
        <f>SUM($S72:AJ72)+SUM($S84:AJ84)</f>
        <v>0</v>
      </c>
      <c r="AK74" s="184">
        <f>SUM($S72:AK72)+SUM($S84:AK84)</f>
        <v>0</v>
      </c>
      <c r="AL74" s="184">
        <f>SUM($S72:AL72)+SUM($S84:AL84)</f>
        <v>0</v>
      </c>
      <c r="AM74" s="184">
        <f>SUM($S72:AM72)+SUM($S84:AM84)</f>
        <v>0</v>
      </c>
      <c r="AN74" s="184">
        <f>SUM($S72:AN72)+SUM($S84:AN84)</f>
        <v>0</v>
      </c>
      <c r="AO74" s="184">
        <f>SUM($S72:AO72)+SUM($S84:AO84)</f>
        <v>0</v>
      </c>
      <c r="AP74" s="184">
        <f>SUM($S72:AP72)+SUM($S84:AP84)</f>
        <v>0</v>
      </c>
      <c r="AQ74" s="184">
        <f>SUM($S72:AQ72)+SUM($S84:AQ84)</f>
        <v>0</v>
      </c>
      <c r="AR74" s="184">
        <f>SUM($S72:AR72)+SUM($S84:AR84)</f>
        <v>0</v>
      </c>
      <c r="AS74" s="184">
        <f>SUM($S72:AS72)+SUM($S84:AS84)</f>
        <v>0</v>
      </c>
      <c r="AT74" s="184">
        <f>SUM($S72:AT72)+SUM($S84:AT84)</f>
        <v>0</v>
      </c>
      <c r="AU74" s="184">
        <f>SUM($S72:AU72)+SUM($S84:AU84)</f>
        <v>0</v>
      </c>
      <c r="AV74" s="184">
        <f>SUM($S72:AV72)+SUM($S84:AV84)</f>
        <v>0</v>
      </c>
      <c r="AW74" s="184">
        <f>SUM($S72:AW72)+SUM($S84:AW84)</f>
        <v>0</v>
      </c>
      <c r="AX74" s="184">
        <f>SUM($S72:AX72)+SUM($S84:AX84)</f>
        <v>0</v>
      </c>
      <c r="AY74" s="184">
        <f>SUM($S72:AY72)+SUM($S84:AY84)</f>
        <v>0</v>
      </c>
      <c r="AZ74" s="184">
        <f>SUM($S72:AZ72)+SUM($S84:AZ84)</f>
        <v>0</v>
      </c>
      <c r="BA74" s="184">
        <f>SUM($S72:BA72)+SUM($S84:BA84)</f>
        <v>0</v>
      </c>
      <c r="BB74" s="184">
        <f>SUM($S72:BB72)+SUM($S84:BB84)</f>
        <v>0</v>
      </c>
      <c r="BC74" s="184">
        <f>SUM($S72:BC72)+SUM($S84:BC84)</f>
        <v>0</v>
      </c>
      <c r="BD74" s="184">
        <f>SUM($S72:BD72)+SUM($S84:BD84)</f>
        <v>0</v>
      </c>
      <c r="BE74" s="184">
        <f>SUM($S72:BE72)+SUM($S84:BE84)</f>
        <v>0</v>
      </c>
      <c r="BF74" s="184">
        <f>SUM($S72:BF72)+SUM($S84:BF84)</f>
        <v>0</v>
      </c>
      <c r="BG74" s="184">
        <f>SUM($S72:BG72)+SUM($S84:BG84)</f>
        <v>0</v>
      </c>
      <c r="BH74" s="184">
        <f>SUM($S72:BH72)+SUM($S84:BH84)</f>
        <v>0</v>
      </c>
      <c r="BI74" s="184">
        <f>SUM($S72:BI72)+SUM($S84:BI84)</f>
        <v>0</v>
      </c>
      <c r="BJ74" s="184">
        <f>SUM($S72:BJ72)+SUM($S84:BJ84)</f>
        <v>0</v>
      </c>
      <c r="BK74" s="184">
        <f>SUM($S72:BK72)+SUM($S84:BK84)</f>
        <v>0</v>
      </c>
      <c r="BL74" s="184">
        <f>SUM($S72:BL72)+SUM($S84:BL84)</f>
        <v>0</v>
      </c>
      <c r="BM74" s="184">
        <f>SUM($S72:BM72)+SUM($S84:BM84)</f>
        <v>0</v>
      </c>
      <c r="BN74" s="184">
        <f>SUM($S72:BN72)+SUM($S84:BN84)</f>
        <v>0</v>
      </c>
      <c r="BO74" s="184">
        <f>SUM($S72:BO72)+SUM($S84:BO84)</f>
        <v>0</v>
      </c>
      <c r="BP74" s="184">
        <f>SUM($S72:BP72)+SUM($S84:BP84)</f>
        <v>0</v>
      </c>
      <c r="BQ74" s="184">
        <f>SUM($S72:BQ72)+SUM($S84:BQ84)</f>
        <v>0</v>
      </c>
      <c r="BR74" s="184">
        <f>SUM($S72:BR72)+SUM($S84:BR84)</f>
        <v>0</v>
      </c>
      <c r="BS74" s="184">
        <f>SUM($S72:BS72)+SUM($S84:BS84)</f>
        <v>0</v>
      </c>
      <c r="BT74" s="184">
        <f>SUM($S72:BT72)+SUM($S84:BT84)</f>
        <v>0</v>
      </c>
      <c r="BU74" s="184">
        <f>SUM($S72:BU72)+SUM($S84:BU84)</f>
        <v>0</v>
      </c>
      <c r="BV74" s="184">
        <f>SUM($S72:BV72)+SUM($S84:BV84)</f>
        <v>0</v>
      </c>
      <c r="BW74" s="184">
        <f>SUM($S72:BW72)+SUM($S84:BW84)</f>
        <v>0</v>
      </c>
      <c r="BX74" s="184">
        <f>SUM($S72:BX72)+SUM($S84:BX84)</f>
        <v>0</v>
      </c>
      <c r="BY74" s="184">
        <f>SUM($S72:BY72)+SUM($S84:BY84)</f>
        <v>0</v>
      </c>
      <c r="BZ74" s="184">
        <f>SUM($S72:BZ72)+SUM($S84:BZ84)</f>
        <v>0</v>
      </c>
      <c r="CA74" s="184">
        <f>SUM($S72:CA72)+SUM($S84:CA84)</f>
        <v>0</v>
      </c>
      <c r="CB74" s="184">
        <f>SUM($S72:CB72)+SUM($S84:CB84)</f>
        <v>0</v>
      </c>
      <c r="CC74" s="184">
        <f>SUM($S72:CC72)+SUM($S84:CC84)</f>
        <v>0</v>
      </c>
      <c r="CD74" s="184">
        <f>SUM($S72:CD72)+SUM($S84:CD84)</f>
        <v>0</v>
      </c>
      <c r="CE74" s="184">
        <f>SUM($S72:CE72)+SUM($S84:CE84)</f>
        <v>0</v>
      </c>
      <c r="CF74" s="184">
        <f>SUM($S72:CF72)+SUM($S84:CF84)</f>
        <v>0</v>
      </c>
      <c r="CG74" s="184">
        <f>SUM($S72:CG72)+SUM($S84:CG84)</f>
        <v>0</v>
      </c>
      <c r="CH74" s="184">
        <f>SUM($S72:CH72)+SUM($S84:CH84)</f>
        <v>0</v>
      </c>
      <c r="CI74" s="184">
        <f>SUM($S72:CI72)+SUM($S84:CI84)</f>
        <v>0</v>
      </c>
      <c r="CJ74" s="184">
        <f>SUM($S72:CJ72)+SUM($S84:CJ84)</f>
        <v>0</v>
      </c>
      <c r="CK74" s="184">
        <f>SUM($S72:CK72)+SUM($S84:CK84)</f>
        <v>0</v>
      </c>
      <c r="CL74" s="184">
        <f>SUM($S72:CL72)+SUM($S84:CL84)</f>
        <v>0</v>
      </c>
      <c r="CM74" s="184">
        <f>SUM($S72:CM72)+SUM($S84:CM84)</f>
        <v>0</v>
      </c>
      <c r="CN74" s="184">
        <f>SUM($S72:CN72)+SUM($S84:CN84)</f>
        <v>0</v>
      </c>
      <c r="CO74" s="184">
        <f>SUM($S72:CO72)+SUM($S84:CO84)</f>
        <v>0</v>
      </c>
      <c r="CP74" s="184">
        <f>SUM($S72:CP72)+SUM($S84:CP84)</f>
        <v>0</v>
      </c>
      <c r="CQ74" s="184">
        <f>SUM($S72:CQ72)+SUM($S84:CQ84)</f>
        <v>0</v>
      </c>
      <c r="CR74" s="184">
        <f>SUM($S72:CR72)+SUM($S84:CR84)</f>
        <v>0</v>
      </c>
      <c r="CS74" s="184">
        <f>SUM($S72:CS72)+SUM($S84:CS84)</f>
        <v>0</v>
      </c>
      <c r="CT74" s="184">
        <f>SUM($S72:CT72)+SUM($S84:CT84)</f>
        <v>0</v>
      </c>
      <c r="CU74" s="184">
        <f>SUM($S72:CU72)+SUM($S84:CU84)</f>
        <v>0</v>
      </c>
      <c r="CV74" s="184">
        <f>SUM($S72:CV72)+SUM($S84:CV84)</f>
        <v>0</v>
      </c>
      <c r="CW74" s="184">
        <f>SUM($S72:CW72)+SUM($S84:CW84)</f>
        <v>0</v>
      </c>
      <c r="CX74" s="184">
        <f>SUM($S72:CX72)+SUM($S84:CX84)</f>
        <v>0</v>
      </c>
      <c r="CY74" s="184">
        <f>SUM($S72:CY72)+SUM($S84:CY84)</f>
        <v>0</v>
      </c>
      <c r="CZ74" s="184">
        <f>SUM($S72:CZ72)+SUM($S84:CZ84)</f>
        <v>0</v>
      </c>
      <c r="DA74" s="184">
        <f>SUM($S72:DA72)+SUM($S84:DA84)</f>
        <v>0</v>
      </c>
      <c r="DB74" s="184">
        <f>SUM($S72:DB72)+SUM($S84:DB84)</f>
        <v>0</v>
      </c>
      <c r="DC74" s="184">
        <f>SUM($S72:DC72)+SUM($S84:DC84)</f>
        <v>0</v>
      </c>
      <c r="DD74" s="184">
        <f>SUM($S72:DD72)+SUM($S84:DD84)</f>
        <v>0</v>
      </c>
      <c r="DE74" s="184">
        <f>SUM($S72:DE72)+SUM($S84:DE84)</f>
        <v>0</v>
      </c>
      <c r="DF74" s="184">
        <f>SUM($S72:DF72)+SUM($S84:DF84)</f>
        <v>0</v>
      </c>
      <c r="DG74" s="184">
        <f>SUM($S72:DG72)+SUM($S84:DG84)</f>
        <v>0</v>
      </c>
      <c r="DH74" s="184">
        <f>SUM($S72:DH72)+SUM($S84:DH84)</f>
        <v>0</v>
      </c>
      <c r="DI74" s="184">
        <f>SUM($S72:DI72)+SUM($S84:DI84)</f>
        <v>0</v>
      </c>
      <c r="DJ74" s="184">
        <f>SUM($S72:DJ72)+SUM($S84:DJ84)</f>
        <v>0</v>
      </c>
      <c r="DK74" s="184">
        <f>SUM($S72:DK72)+SUM($S84:DK84)</f>
        <v>0</v>
      </c>
      <c r="DL74">
        <f>SUM($S72:DL72)+SUM($S84:DL84)</f>
        <v>0</v>
      </c>
      <c r="DM74">
        <f>SUM($S72:DM72)+SUM($S84:DM84)</f>
        <v>0</v>
      </c>
      <c r="DN74">
        <f>SUM($S72:DN72)+SUM($S84:DN84)</f>
        <v>0</v>
      </c>
      <c r="DO74">
        <f>SUM($S72:DO72)+SUM($S84:DO84)</f>
        <v>0</v>
      </c>
    </row>
    <row r="75" spans="2:119" ht="15" x14ac:dyDescent="0.25">
      <c r="C75" s="177" t="s">
        <v>1959</v>
      </c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84"/>
      <c r="Q75" s="184"/>
      <c r="R75" s="184"/>
      <c r="S75" s="184">
        <f t="shared" ref="S75:CD75" si="433">S83+S84+R75</f>
        <v>0</v>
      </c>
      <c r="T75" s="184">
        <f t="shared" si="433"/>
        <v>0</v>
      </c>
      <c r="U75" s="184">
        <f t="shared" ref="U75" si="434">U83+U84+T75</f>
        <v>0</v>
      </c>
      <c r="V75" s="184">
        <f t="shared" ref="V75" si="435">V83+V84+U75</f>
        <v>0</v>
      </c>
      <c r="W75" s="184">
        <f t="shared" ref="W75" si="436">W83+W84+V75</f>
        <v>0</v>
      </c>
      <c r="X75" s="184">
        <f t="shared" ref="X75" si="437">X83+X84+W75</f>
        <v>0</v>
      </c>
      <c r="Y75" s="184">
        <f t="shared" ref="Y75" si="438">Y83+Y84+X75</f>
        <v>0</v>
      </c>
      <c r="Z75" s="184">
        <f t="shared" ref="Z75" si="439">Z83+Z84+Y75</f>
        <v>0</v>
      </c>
      <c r="AA75" s="184">
        <f t="shared" ref="AA75" si="440">AA83+AA84+Z75</f>
        <v>0</v>
      </c>
      <c r="AB75" s="184">
        <f t="shared" ref="AB75" si="441">AB83+AB84+AA75</f>
        <v>0</v>
      </c>
      <c r="AC75" s="184">
        <f t="shared" ref="AC75" si="442">AC83+AC84+AB75</f>
        <v>0</v>
      </c>
      <c r="AD75" s="184">
        <f t="shared" ref="AD75" si="443">AD83+AD84+AC75</f>
        <v>0</v>
      </c>
      <c r="AE75" s="184">
        <f t="shared" ref="AE75" si="444">AE83+AE84+AD75</f>
        <v>0</v>
      </c>
      <c r="AF75" s="184">
        <f t="shared" ref="AF75" si="445">AF83+AF84+AE75</f>
        <v>0</v>
      </c>
      <c r="AG75" s="184">
        <f t="shared" ref="AG75" si="446">AG83+AG84+AF75</f>
        <v>0</v>
      </c>
      <c r="AH75" s="184">
        <f t="shared" ref="AH75" si="447">AH83+AH84+AG75</f>
        <v>0</v>
      </c>
      <c r="AI75" s="184">
        <f t="shared" ref="AI75" si="448">AI83+AI84+AH75</f>
        <v>0</v>
      </c>
      <c r="AJ75" s="184">
        <f t="shared" ref="AJ75" si="449">AJ83+AJ84+AI75</f>
        <v>0</v>
      </c>
      <c r="AK75" s="184">
        <f t="shared" ref="AK75" si="450">AK83+AK84+AJ75</f>
        <v>0</v>
      </c>
      <c r="AL75" s="184">
        <f t="shared" ref="AL75" si="451">AL83+AL84+AK75</f>
        <v>0</v>
      </c>
      <c r="AM75" s="184">
        <f t="shared" ref="AM75" si="452">AM83+AM84+AL75</f>
        <v>0</v>
      </c>
      <c r="AN75" s="184">
        <f t="shared" ref="AN75" si="453">AN83+AN84+AM75</f>
        <v>0</v>
      </c>
      <c r="AO75" s="184">
        <f t="shared" ref="AO75" si="454">AO83+AO84+AN75</f>
        <v>0</v>
      </c>
      <c r="AP75" s="184">
        <f t="shared" ref="AP75" si="455">AP83+AP84+AO75</f>
        <v>0</v>
      </c>
      <c r="AQ75" s="184">
        <f t="shared" ref="AQ75" si="456">AQ83+AQ84+AP75</f>
        <v>0</v>
      </c>
      <c r="AR75" s="184">
        <f t="shared" ref="AR75" si="457">AR83+AR84+AQ75</f>
        <v>0</v>
      </c>
      <c r="AS75" s="184">
        <f t="shared" ref="AS75" si="458">AS83+AS84+AR75</f>
        <v>0</v>
      </c>
      <c r="AT75" s="184">
        <f t="shared" ref="AT75" si="459">AT83+AT84+AS75</f>
        <v>0</v>
      </c>
      <c r="AU75" s="184">
        <f t="shared" ref="AU75" si="460">AU83+AU84+AT75</f>
        <v>0</v>
      </c>
      <c r="AV75" s="184">
        <f t="shared" ref="AV75" si="461">AV83+AV84+AU75</f>
        <v>0</v>
      </c>
      <c r="AW75" s="184">
        <f t="shared" ref="AW75" si="462">AW83+AW84+AV75</f>
        <v>0</v>
      </c>
      <c r="AX75" s="184">
        <f t="shared" si="433"/>
        <v>0</v>
      </c>
      <c r="AY75" s="184">
        <f t="shared" si="433"/>
        <v>0</v>
      </c>
      <c r="AZ75" s="184">
        <f t="shared" si="433"/>
        <v>0</v>
      </c>
      <c r="BA75" s="184">
        <f t="shared" si="433"/>
        <v>0</v>
      </c>
      <c r="BB75" s="184">
        <f t="shared" si="433"/>
        <v>0</v>
      </c>
      <c r="BC75" s="184">
        <f t="shared" si="433"/>
        <v>0</v>
      </c>
      <c r="BD75" s="184">
        <f t="shared" si="433"/>
        <v>0</v>
      </c>
      <c r="BE75" s="184">
        <f t="shared" si="433"/>
        <v>0</v>
      </c>
      <c r="BF75" s="184">
        <f t="shared" si="433"/>
        <v>0</v>
      </c>
      <c r="BG75" s="184">
        <f t="shared" si="433"/>
        <v>0</v>
      </c>
      <c r="BH75" s="184">
        <f t="shared" si="433"/>
        <v>0</v>
      </c>
      <c r="BI75" s="184">
        <f t="shared" si="433"/>
        <v>0</v>
      </c>
      <c r="BJ75" s="184">
        <f t="shared" si="433"/>
        <v>0</v>
      </c>
      <c r="BK75" s="184">
        <f t="shared" si="433"/>
        <v>0</v>
      </c>
      <c r="BL75" s="184">
        <f t="shared" si="433"/>
        <v>0</v>
      </c>
      <c r="BM75" s="184">
        <f t="shared" si="433"/>
        <v>0</v>
      </c>
      <c r="BN75" s="184">
        <f t="shared" si="433"/>
        <v>0</v>
      </c>
      <c r="BO75" s="184">
        <f t="shared" si="433"/>
        <v>0</v>
      </c>
      <c r="BP75" s="184">
        <f t="shared" si="433"/>
        <v>0</v>
      </c>
      <c r="BQ75" s="184">
        <f t="shared" si="433"/>
        <v>0</v>
      </c>
      <c r="BR75" s="184">
        <f t="shared" si="433"/>
        <v>0</v>
      </c>
      <c r="BS75" s="184">
        <f t="shared" si="433"/>
        <v>0</v>
      </c>
      <c r="BT75" s="184">
        <f t="shared" si="433"/>
        <v>0</v>
      </c>
      <c r="BU75" s="184">
        <f t="shared" si="433"/>
        <v>0</v>
      </c>
      <c r="BV75" s="184">
        <f t="shared" si="433"/>
        <v>0</v>
      </c>
      <c r="BW75" s="184">
        <f t="shared" si="433"/>
        <v>0</v>
      </c>
      <c r="BX75" s="184">
        <f t="shared" si="433"/>
        <v>0</v>
      </c>
      <c r="BY75" s="184">
        <f t="shared" si="433"/>
        <v>0</v>
      </c>
      <c r="BZ75" s="184">
        <f t="shared" si="433"/>
        <v>0</v>
      </c>
      <c r="CA75" s="184">
        <f t="shared" si="433"/>
        <v>0</v>
      </c>
      <c r="CB75" s="184">
        <f t="shared" si="433"/>
        <v>0</v>
      </c>
      <c r="CC75" s="184">
        <f t="shared" si="433"/>
        <v>0</v>
      </c>
      <c r="CD75" s="184">
        <f t="shared" si="433"/>
        <v>0</v>
      </c>
      <c r="CE75" s="184">
        <f t="shared" ref="CE75:DK75" si="463">CE83+CE84+CD75</f>
        <v>0</v>
      </c>
      <c r="CF75" s="184">
        <f t="shared" si="463"/>
        <v>0</v>
      </c>
      <c r="CG75" s="184">
        <f t="shared" si="463"/>
        <v>0</v>
      </c>
      <c r="CH75" s="184">
        <f t="shared" si="463"/>
        <v>0</v>
      </c>
      <c r="CI75" s="184">
        <f t="shared" si="463"/>
        <v>0</v>
      </c>
      <c r="CJ75" s="184">
        <f t="shared" si="463"/>
        <v>0</v>
      </c>
      <c r="CK75" s="184">
        <f t="shared" si="463"/>
        <v>0</v>
      </c>
      <c r="CL75" s="184">
        <f t="shared" si="463"/>
        <v>0</v>
      </c>
      <c r="CM75" s="184">
        <f t="shared" si="463"/>
        <v>0</v>
      </c>
      <c r="CN75" s="184">
        <f t="shared" si="463"/>
        <v>0</v>
      </c>
      <c r="CO75" s="184">
        <f t="shared" si="463"/>
        <v>0</v>
      </c>
      <c r="CP75" s="184">
        <f t="shared" si="463"/>
        <v>0</v>
      </c>
      <c r="CQ75" s="184">
        <f t="shared" si="463"/>
        <v>0</v>
      </c>
      <c r="CR75" s="184">
        <f t="shared" si="463"/>
        <v>0</v>
      </c>
      <c r="CS75" s="184">
        <f t="shared" si="463"/>
        <v>0</v>
      </c>
      <c r="CT75" s="184">
        <f t="shared" si="463"/>
        <v>0</v>
      </c>
      <c r="CU75" s="184">
        <f t="shared" si="463"/>
        <v>0</v>
      </c>
      <c r="CV75" s="184">
        <f t="shared" si="463"/>
        <v>0</v>
      </c>
      <c r="CW75" s="184">
        <f t="shared" si="463"/>
        <v>0</v>
      </c>
      <c r="CX75" s="184">
        <f t="shared" si="463"/>
        <v>0</v>
      </c>
      <c r="CY75" s="184">
        <f t="shared" si="463"/>
        <v>0</v>
      </c>
      <c r="CZ75" s="184">
        <f t="shared" si="463"/>
        <v>0</v>
      </c>
      <c r="DA75" s="184">
        <f t="shared" si="463"/>
        <v>0</v>
      </c>
      <c r="DB75" s="184">
        <f t="shared" si="463"/>
        <v>0</v>
      </c>
      <c r="DC75" s="184">
        <f t="shared" si="463"/>
        <v>0</v>
      </c>
      <c r="DD75" s="184">
        <f t="shared" si="463"/>
        <v>0</v>
      </c>
      <c r="DE75" s="184">
        <f t="shared" si="463"/>
        <v>0</v>
      </c>
      <c r="DF75" s="184">
        <f t="shared" si="463"/>
        <v>0</v>
      </c>
      <c r="DG75" s="184">
        <f t="shared" si="463"/>
        <v>0</v>
      </c>
      <c r="DH75" s="184">
        <f t="shared" si="463"/>
        <v>0</v>
      </c>
      <c r="DI75" s="184">
        <f t="shared" si="463"/>
        <v>0</v>
      </c>
      <c r="DJ75" s="184">
        <f t="shared" si="463"/>
        <v>0</v>
      </c>
      <c r="DK75" s="184">
        <f t="shared" si="463"/>
        <v>0</v>
      </c>
      <c r="DL75">
        <f>DL83+DL84+DK75</f>
        <v>0</v>
      </c>
      <c r="DM75">
        <f>DM83+DM84+DL75</f>
        <v>0</v>
      </c>
      <c r="DN75">
        <f>DN83+DN84+DM75</f>
        <v>0</v>
      </c>
      <c r="DO75">
        <f>DO83+DO84+DN75</f>
        <v>0</v>
      </c>
    </row>
    <row r="76" spans="2:119" ht="15" x14ac:dyDescent="0.25">
      <c r="C76" s="177" t="s">
        <v>1960</v>
      </c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85">
        <f t="shared" ref="S76:CD76" si="464">IFERROR(S74/S75,0)</f>
        <v>0</v>
      </c>
      <c r="T76" s="185">
        <f t="shared" si="464"/>
        <v>0</v>
      </c>
      <c r="U76" s="185">
        <f t="shared" ref="U76:AW76" si="465">IFERROR(U74/U75,0)</f>
        <v>0</v>
      </c>
      <c r="V76" s="185">
        <f t="shared" si="465"/>
        <v>0</v>
      </c>
      <c r="W76" s="185">
        <f t="shared" si="465"/>
        <v>0</v>
      </c>
      <c r="X76" s="185">
        <f t="shared" si="465"/>
        <v>0</v>
      </c>
      <c r="Y76" s="185">
        <f t="shared" si="465"/>
        <v>0</v>
      </c>
      <c r="Z76" s="185">
        <f t="shared" si="465"/>
        <v>0</v>
      </c>
      <c r="AA76" s="185">
        <f t="shared" si="465"/>
        <v>0</v>
      </c>
      <c r="AB76" s="185">
        <f t="shared" si="465"/>
        <v>0</v>
      </c>
      <c r="AC76" s="185">
        <f t="shared" si="465"/>
        <v>0</v>
      </c>
      <c r="AD76" s="185">
        <f t="shared" si="465"/>
        <v>0</v>
      </c>
      <c r="AE76" s="185">
        <f t="shared" si="465"/>
        <v>0</v>
      </c>
      <c r="AF76" s="185">
        <f t="shared" si="465"/>
        <v>0</v>
      </c>
      <c r="AG76" s="185">
        <f t="shared" si="465"/>
        <v>0</v>
      </c>
      <c r="AH76" s="185">
        <f t="shared" si="465"/>
        <v>0</v>
      </c>
      <c r="AI76" s="185">
        <f t="shared" si="465"/>
        <v>0</v>
      </c>
      <c r="AJ76" s="185">
        <f t="shared" si="465"/>
        <v>0</v>
      </c>
      <c r="AK76" s="185">
        <f t="shared" si="465"/>
        <v>0</v>
      </c>
      <c r="AL76" s="185">
        <f t="shared" si="465"/>
        <v>0</v>
      </c>
      <c r="AM76" s="185">
        <f t="shared" si="465"/>
        <v>0</v>
      </c>
      <c r="AN76" s="185">
        <f t="shared" si="465"/>
        <v>0</v>
      </c>
      <c r="AO76" s="185">
        <f t="shared" si="465"/>
        <v>0</v>
      </c>
      <c r="AP76" s="185">
        <f t="shared" si="465"/>
        <v>0</v>
      </c>
      <c r="AQ76" s="185">
        <f t="shared" si="465"/>
        <v>0</v>
      </c>
      <c r="AR76" s="185">
        <f t="shared" si="465"/>
        <v>0</v>
      </c>
      <c r="AS76" s="185">
        <f t="shared" si="465"/>
        <v>0</v>
      </c>
      <c r="AT76" s="185">
        <f t="shared" si="465"/>
        <v>0</v>
      </c>
      <c r="AU76" s="185">
        <f t="shared" si="465"/>
        <v>0</v>
      </c>
      <c r="AV76" s="185">
        <f t="shared" si="465"/>
        <v>0</v>
      </c>
      <c r="AW76" s="185">
        <f t="shared" si="465"/>
        <v>0</v>
      </c>
      <c r="AX76" s="185">
        <f t="shared" si="464"/>
        <v>0</v>
      </c>
      <c r="AY76" s="185">
        <f t="shared" si="464"/>
        <v>0</v>
      </c>
      <c r="AZ76" s="185">
        <f t="shared" si="464"/>
        <v>0</v>
      </c>
      <c r="BA76" s="185">
        <f t="shared" si="464"/>
        <v>0</v>
      </c>
      <c r="BB76" s="185">
        <f t="shared" si="464"/>
        <v>0</v>
      </c>
      <c r="BC76" s="185">
        <f t="shared" si="464"/>
        <v>0</v>
      </c>
      <c r="BD76" s="185">
        <f t="shared" si="464"/>
        <v>0</v>
      </c>
      <c r="BE76" s="185">
        <f t="shared" si="464"/>
        <v>0</v>
      </c>
      <c r="BF76" s="185">
        <f t="shared" si="464"/>
        <v>0</v>
      </c>
      <c r="BG76" s="185">
        <f t="shared" si="464"/>
        <v>0</v>
      </c>
      <c r="BH76" s="185">
        <f t="shared" si="464"/>
        <v>0</v>
      </c>
      <c r="BI76" s="185">
        <f t="shared" si="464"/>
        <v>0</v>
      </c>
      <c r="BJ76" s="185">
        <f t="shared" si="464"/>
        <v>0</v>
      </c>
      <c r="BK76" s="185">
        <f t="shared" si="464"/>
        <v>0</v>
      </c>
      <c r="BL76" s="185">
        <f t="shared" si="464"/>
        <v>0</v>
      </c>
      <c r="BM76" s="185">
        <f t="shared" si="464"/>
        <v>0</v>
      </c>
      <c r="BN76" s="185">
        <f t="shared" si="464"/>
        <v>0</v>
      </c>
      <c r="BO76" s="185">
        <f t="shared" si="464"/>
        <v>0</v>
      </c>
      <c r="BP76" s="185">
        <f t="shared" si="464"/>
        <v>0</v>
      </c>
      <c r="BQ76" s="185">
        <f t="shared" si="464"/>
        <v>0</v>
      </c>
      <c r="BR76" s="185">
        <f t="shared" si="464"/>
        <v>0</v>
      </c>
      <c r="BS76" s="185">
        <f t="shared" si="464"/>
        <v>0</v>
      </c>
      <c r="BT76" s="185">
        <f t="shared" si="464"/>
        <v>0</v>
      </c>
      <c r="BU76" s="185">
        <f t="shared" si="464"/>
        <v>0</v>
      </c>
      <c r="BV76" s="185">
        <f t="shared" si="464"/>
        <v>0</v>
      </c>
      <c r="BW76" s="185">
        <f t="shared" si="464"/>
        <v>0</v>
      </c>
      <c r="BX76" s="185">
        <f t="shared" si="464"/>
        <v>0</v>
      </c>
      <c r="BY76" s="185">
        <f t="shared" si="464"/>
        <v>0</v>
      </c>
      <c r="BZ76" s="185">
        <f t="shared" si="464"/>
        <v>0</v>
      </c>
      <c r="CA76" s="185">
        <f t="shared" si="464"/>
        <v>0</v>
      </c>
      <c r="CB76" s="185">
        <f t="shared" si="464"/>
        <v>0</v>
      </c>
      <c r="CC76" s="185">
        <f t="shared" si="464"/>
        <v>0</v>
      </c>
      <c r="CD76" s="185">
        <f t="shared" si="464"/>
        <v>0</v>
      </c>
      <c r="CE76" s="185">
        <f t="shared" ref="CE76:DK76" si="466">IFERROR(CE74/CE75,0)</f>
        <v>0</v>
      </c>
      <c r="CF76" s="185">
        <f t="shared" si="466"/>
        <v>0</v>
      </c>
      <c r="CG76" s="185">
        <f t="shared" si="466"/>
        <v>0</v>
      </c>
      <c r="CH76" s="185">
        <f t="shared" si="466"/>
        <v>0</v>
      </c>
      <c r="CI76" s="185">
        <f t="shared" si="466"/>
        <v>0</v>
      </c>
      <c r="CJ76" s="185">
        <f t="shared" si="466"/>
        <v>0</v>
      </c>
      <c r="CK76" s="185">
        <f t="shared" si="466"/>
        <v>0</v>
      </c>
      <c r="CL76" s="185">
        <f t="shared" si="466"/>
        <v>0</v>
      </c>
      <c r="CM76" s="185">
        <f t="shared" si="466"/>
        <v>0</v>
      </c>
      <c r="CN76" s="185">
        <f t="shared" si="466"/>
        <v>0</v>
      </c>
      <c r="CO76" s="185">
        <f t="shared" si="466"/>
        <v>0</v>
      </c>
      <c r="CP76" s="185">
        <f t="shared" si="466"/>
        <v>0</v>
      </c>
      <c r="CQ76" s="185">
        <f t="shared" si="466"/>
        <v>0</v>
      </c>
      <c r="CR76" s="185">
        <f t="shared" si="466"/>
        <v>0</v>
      </c>
      <c r="CS76" s="185">
        <f t="shared" si="466"/>
        <v>0</v>
      </c>
      <c r="CT76" s="185">
        <f t="shared" si="466"/>
        <v>0</v>
      </c>
      <c r="CU76" s="185">
        <f t="shared" si="466"/>
        <v>0</v>
      </c>
      <c r="CV76" s="185">
        <f t="shared" si="466"/>
        <v>0</v>
      </c>
      <c r="CW76" s="185">
        <f t="shared" si="466"/>
        <v>0</v>
      </c>
      <c r="CX76" s="185">
        <f t="shared" si="466"/>
        <v>0</v>
      </c>
      <c r="CY76" s="185">
        <f t="shared" si="466"/>
        <v>0</v>
      </c>
      <c r="CZ76" s="185">
        <f t="shared" si="466"/>
        <v>0</v>
      </c>
      <c r="DA76" s="185">
        <f t="shared" si="466"/>
        <v>0</v>
      </c>
      <c r="DB76" s="185">
        <f t="shared" si="466"/>
        <v>0</v>
      </c>
      <c r="DC76" s="185">
        <f t="shared" si="466"/>
        <v>0</v>
      </c>
      <c r="DD76" s="185">
        <f t="shared" si="466"/>
        <v>0</v>
      </c>
      <c r="DE76" s="185">
        <f t="shared" si="466"/>
        <v>0</v>
      </c>
      <c r="DF76" s="185">
        <f t="shared" si="466"/>
        <v>0</v>
      </c>
      <c r="DG76" s="185">
        <f t="shared" si="466"/>
        <v>0</v>
      </c>
      <c r="DH76" s="185">
        <f t="shared" si="466"/>
        <v>0</v>
      </c>
      <c r="DI76" s="185">
        <f t="shared" si="466"/>
        <v>0</v>
      </c>
      <c r="DJ76" s="185">
        <f t="shared" si="466"/>
        <v>0</v>
      </c>
      <c r="DK76" s="185">
        <f t="shared" si="466"/>
        <v>0</v>
      </c>
      <c r="DL76">
        <f>IFERROR(DL74/DL75,0)</f>
        <v>0</v>
      </c>
      <c r="DM76">
        <f>IFERROR(DM74/DM75,0)</f>
        <v>0</v>
      </c>
      <c r="DN76">
        <f>IFERROR(DN74/DN75,0)</f>
        <v>0</v>
      </c>
      <c r="DO76">
        <f>IFERROR(DO74/DO75,0)</f>
        <v>0</v>
      </c>
    </row>
    <row r="77" spans="2:119" x14ac:dyDescent="0.2">
      <c r="C77" s="514" t="s">
        <v>1961</v>
      </c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513">
        <f>MAX(DO75,0)</f>
        <v>0</v>
      </c>
      <c r="Q77" s="177"/>
      <c r="R77" s="177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  <c r="BM77" s="185"/>
      <c r="BN77" s="185"/>
      <c r="BO77" s="185"/>
      <c r="BP77" s="185"/>
      <c r="BQ77" s="185"/>
      <c r="BR77" s="185"/>
      <c r="BS77" s="185"/>
      <c r="BT77" s="185"/>
      <c r="BU77" s="185"/>
      <c r="BV77" s="185"/>
      <c r="BW77" s="185"/>
      <c r="BX77" s="185"/>
      <c r="BY77" s="185"/>
      <c r="BZ77" s="185"/>
      <c r="CA77" s="185"/>
      <c r="CB77" s="185"/>
      <c r="CC77" s="185"/>
      <c r="CD77" s="185"/>
      <c r="CE77" s="185"/>
      <c r="CF77" s="185"/>
      <c r="CG77" s="185"/>
      <c r="CH77" s="185"/>
      <c r="CI77" s="185"/>
      <c r="CJ77" s="185"/>
      <c r="CK77" s="185"/>
      <c r="CL77" s="185"/>
      <c r="CM77" s="185"/>
      <c r="CN77" s="185"/>
      <c r="CO77" s="185"/>
      <c r="CP77" s="185"/>
      <c r="CQ77" s="185"/>
      <c r="CR77" s="185"/>
      <c r="CS77" s="185"/>
      <c r="CT77" s="185"/>
      <c r="CU77" s="185"/>
      <c r="CV77" s="185"/>
      <c r="CW77" s="185"/>
      <c r="CX77" s="185"/>
      <c r="CY77" s="185"/>
      <c r="CZ77" s="185"/>
      <c r="DA77" s="185"/>
      <c r="DB77" s="185"/>
      <c r="DC77" s="185"/>
      <c r="DD77" s="185"/>
      <c r="DE77" s="185"/>
      <c r="DF77" s="185"/>
      <c r="DG77" s="185"/>
      <c r="DH77" s="185"/>
      <c r="DI77" s="185"/>
      <c r="DJ77" s="185"/>
      <c r="DK77" s="185"/>
    </row>
    <row r="78" spans="2:119" ht="15" x14ac:dyDescent="0.25">
      <c r="C78" s="177" t="s">
        <v>1962</v>
      </c>
      <c r="D78" s="178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9">
        <f ca="1">AVERAGE(S78:DK78)</f>
        <v>0.16650149650814774</v>
      </c>
      <c r="Q78" s="179">
        <f ca="1">AVERAGEIF(S$2:EO$2,"факт",S78:EO78)</f>
        <v>0.20044354838709677</v>
      </c>
      <c r="R78" s="179">
        <f ca="1">AVERAGEIF(T$2:EP$2,"план",T78:EP78)</f>
        <v>0.16578692699490669</v>
      </c>
      <c r="S78" s="179">
        <f t="shared" ref="S78" ca="1" si="467">IF(S$3&lt;$D84,IF(S76&gt;1,S80,S79),S$13)</f>
        <v>0.20249999999999999</v>
      </c>
      <c r="T78" s="179">
        <f t="shared" ref="T78" ca="1" si="468">IF(T$3&lt;$D84,IF(T76&gt;1,T80,T79),T$13)</f>
        <v>0.19838709677419353</v>
      </c>
      <c r="U78" s="179">
        <f t="shared" ref="U78" ca="1" si="469">IF(U$3&lt;$D84,IF(U76&gt;1,U80,U79),U$13)</f>
        <v>0.19838709677419353</v>
      </c>
      <c r="V78" s="179">
        <f t="shared" ref="V78" ca="1" si="470">IF(V$3&lt;$D84,IF(V76&gt;1,V80,V79),V$13)</f>
        <v>0.19564516129032256</v>
      </c>
      <c r="W78" s="179">
        <f t="shared" ref="W78" ca="1" si="471">IF(W$3&lt;$D84,IF(W76&gt;1,W80,W79),W$13)</f>
        <v>0.19564516129032256</v>
      </c>
      <c r="X78" s="179">
        <f t="shared" ref="X78" ca="1" si="472">IF(X$3&lt;$D84,IF(X76&gt;1,X80,X79),X$13)</f>
        <v>0.19564516129032256</v>
      </c>
      <c r="Y78" s="179">
        <f t="shared" ref="Y78" ca="1" si="473">IF(Y$3&lt;$D84,IF(Y76&gt;1,Y80,Y79),Y$13)</f>
        <v>0.19153225806451613</v>
      </c>
      <c r="Z78" s="179">
        <f t="shared" ref="Z78" ca="1" si="474">IF(Z$3&lt;$D84,IF(Z76&gt;1,Z80,Z79),Z$13)</f>
        <v>0.19153225806451613</v>
      </c>
      <c r="AA78" s="179">
        <f t="shared" ref="AA78" ca="1" si="475">IF(AA$3&lt;$D84,IF(AA76&gt;1,AA80,AA79),AA$13)</f>
        <v>0.18879032258064515</v>
      </c>
      <c r="AB78" s="179">
        <f t="shared" ref="AB78" ca="1" si="476">IF(AB$3&lt;$D84,IF(AB76&gt;1,AB80,AB79),AB$13)</f>
        <v>0.18879032258064515</v>
      </c>
      <c r="AC78" s="179">
        <f t="shared" ref="AC78" ca="1" si="477">IF(AC$3&lt;$D84,IF(AC76&gt;1,AC80,AC79),AC$13)</f>
        <v>0.18879032258064515</v>
      </c>
      <c r="AD78" s="179">
        <f t="shared" ref="AD78" ca="1" si="478">IF(AD$3&lt;$D84,IF(AD76&gt;1,AD80,AD79),AD$13)</f>
        <v>0.1846774193548387</v>
      </c>
      <c r="AE78" s="179">
        <f t="shared" ref="AE78" ca="1" si="479">IF(AE$3&lt;$D84,IF(AE76&gt;1,AE80,AE79),AE$13)</f>
        <v>0.1846774193548387</v>
      </c>
      <c r="AF78" s="179">
        <f t="shared" ref="AF78" ca="1" si="480">IF(AF$3&lt;$D84,IF(AF76&gt;1,AF80,AF79),AF$13)</f>
        <v>0.18193548387096775</v>
      </c>
      <c r="AG78" s="179">
        <f t="shared" ref="AG78" ca="1" si="481">IF(AG$3&lt;$D84,IF(AG76&gt;1,AG80,AG79),AG$13)</f>
        <v>0.18193548387096775</v>
      </c>
      <c r="AH78" s="179">
        <f t="shared" ref="AH78" ca="1" si="482">IF(AH$3&lt;$D84,IF(AH76&gt;1,AH80,AH79),AH$13)</f>
        <v>0.18193548387096775</v>
      </c>
      <c r="AI78" s="179">
        <f t="shared" ref="AI78" ca="1" si="483">IF(AI$3&lt;$D84,IF(AI76&gt;1,AI80,AI79),AI$13)</f>
        <v>0.17782258064516127</v>
      </c>
      <c r="AJ78" s="179">
        <f t="shared" ref="AJ78" ca="1" si="484">IF(AJ$3&lt;$D84,IF(AJ76&gt;1,AJ80,AJ79),AJ$13)</f>
        <v>0.17782258064516127</v>
      </c>
      <c r="AK78" s="179">
        <f t="shared" ref="AK78" ca="1" si="485">IF(AK$3&lt;$D84,IF(AK76&gt;1,AK80,AK79),AK$13)</f>
        <v>0.17508064516129032</v>
      </c>
      <c r="AL78" s="179">
        <f t="shared" ref="AL78" ca="1" si="486">IF(AL$3&lt;$D84,IF(AL76&gt;1,AL80,AL79),AL$13)</f>
        <v>0.17508064516129032</v>
      </c>
      <c r="AM78" s="179">
        <f t="shared" ref="AM78" ca="1" si="487">IF(AM$3&lt;$D84,IF(AM76&gt;1,AM80,AM79),AM$13)</f>
        <v>0.17508064516129032</v>
      </c>
      <c r="AN78" s="179">
        <f t="shared" ref="AN78" ca="1" si="488">IF(AN$3&lt;$D84,IF(AN76&gt;1,AN80,AN79),AN$13)</f>
        <v>0.17096774193548386</v>
      </c>
      <c r="AO78" s="179">
        <f t="shared" ref="AO78" ca="1" si="489">IF(AO$3&lt;$D84,IF(AO76&gt;1,AO80,AO79),AO$13)</f>
        <v>0.17096774193548386</v>
      </c>
      <c r="AP78" s="179">
        <f t="shared" ref="AP78" ca="1" si="490">IF(AP$3&lt;$D84,IF(AP76&gt;1,AP80,AP79),AP$13)</f>
        <v>0.16822580645161289</v>
      </c>
      <c r="AQ78" s="179">
        <f t="shared" ref="AQ78" ca="1" si="491">IF(AQ$3&lt;$D84,IF(AQ76&gt;1,AQ80,AQ79),AQ$13)</f>
        <v>0.16822580645161289</v>
      </c>
      <c r="AR78" s="179">
        <f t="shared" ref="AR78" ca="1" si="492">IF(AR$3&lt;$D84,IF(AR76&gt;1,AR80,AR79),AR$13)</f>
        <v>0.16822580645161289</v>
      </c>
      <c r="AS78" s="179">
        <f t="shared" ref="AS78" ca="1" si="493">IF(AS$3&lt;$D84,IF(AS76&gt;1,AS80,AS79),AS$13)</f>
        <v>0.16411290322580646</v>
      </c>
      <c r="AT78" s="179">
        <f t="shared" ref="AT78" ca="1" si="494">IF(AT$3&lt;$D84,IF(AT76&gt;1,AT80,AT79),AT$13)</f>
        <v>0.16411290322580646</v>
      </c>
      <c r="AU78" s="179">
        <f t="shared" ref="AU78" ca="1" si="495">IF(AU$3&lt;$D84,IF(AU76&gt;1,AU80,AU79),AU$13)</f>
        <v>0.16137096774193549</v>
      </c>
      <c r="AV78" s="179">
        <f t="shared" ref="AV78" ca="1" si="496">IF(AV$3&lt;$D84,IF(AV76&gt;1,AV80,AV79),AV$13)</f>
        <v>0.16137096774193549</v>
      </c>
      <c r="AW78" s="179">
        <f t="shared" ref="AW78" ca="1" si="497">IF(AW$3&lt;$D84,IF(AW76&gt;1,AW80,AW79),AW$13)</f>
        <v>0.16137096774193549</v>
      </c>
      <c r="AX78" s="179">
        <f t="shared" ref="AX78" ca="1" si="498">IF(AX$3&lt;$D84,IF(AX76&gt;1,AX80,AX79),AX$13)</f>
        <v>0.16</v>
      </c>
      <c r="AY78" s="179">
        <f t="shared" ref="AY78" ca="1" si="499">IF(AY$3&lt;$D84,IF(AY76&gt;1,AY80,AY79),AY$13)</f>
        <v>0.16</v>
      </c>
      <c r="AZ78" s="179">
        <f t="shared" ref="AZ78" ca="1" si="500">IF(AZ$3&lt;$D84,IF(AZ76&gt;1,AZ80,AZ79),AZ$13)</f>
        <v>0.16</v>
      </c>
      <c r="BA78" s="179">
        <f t="shared" ref="BA78" ca="1" si="501">IF(BA$3&lt;$D84,IF(BA76&gt;1,BA80,BA79),BA$13)</f>
        <v>0.16</v>
      </c>
      <c r="BB78" s="179">
        <f t="shared" ref="BB78" ca="1" si="502">IF(BB$3&lt;$D84,IF(BB76&gt;1,BB80,BB79),BB$13)</f>
        <v>0.16</v>
      </c>
      <c r="BC78" s="179">
        <f t="shared" ref="BC78" ca="1" si="503">IF(BC$3&lt;$D84,IF(BC76&gt;1,BC80,BC79),BC$13)</f>
        <v>0.16</v>
      </c>
      <c r="BD78" s="179">
        <f t="shared" ref="BD78" ca="1" si="504">IF(BD$3&lt;$D84,IF(BD76&gt;1,BD80,BD79),BD$13)</f>
        <v>0.16</v>
      </c>
      <c r="BE78" s="179">
        <f t="shared" ref="BE78" ca="1" si="505">IF(BE$3&lt;$D84,IF(BE76&gt;1,BE80,BE79),BE$13)</f>
        <v>0.16</v>
      </c>
      <c r="BF78" s="179">
        <f t="shared" ref="BF78" ca="1" si="506">IF(BF$3&lt;$D84,IF(BF76&gt;1,BF80,BF79),BF$13)</f>
        <v>0.16</v>
      </c>
      <c r="BG78" s="179">
        <f t="shared" ref="BG78" ca="1" si="507">IF(BG$3&lt;$D84,IF(BG76&gt;1,BG80,BG79),BG$13)</f>
        <v>0.16</v>
      </c>
      <c r="BH78" s="179">
        <f t="shared" ref="BH78" ca="1" si="508">IF(BH$3&lt;$D84,IF(BH76&gt;1,BH80,BH79),BH$13)</f>
        <v>0.16</v>
      </c>
      <c r="BI78" s="179">
        <f t="shared" ref="BI78" ca="1" si="509">IF(BI$3&lt;$D84,IF(BI76&gt;1,BI80,BI79),BI$13)</f>
        <v>0.16</v>
      </c>
      <c r="BJ78" s="179">
        <f t="shared" ref="BJ78" ca="1" si="510">IF(BJ$3&lt;$D84,IF(BJ76&gt;1,BJ80,BJ79),BJ$13)</f>
        <v>0.16</v>
      </c>
      <c r="BK78" s="179">
        <f t="shared" ref="BK78" ca="1" si="511">IF(BK$3&lt;$D84,IF(BK76&gt;1,BK80,BK79),BK$13)</f>
        <v>0.16</v>
      </c>
      <c r="BL78" s="179">
        <f t="shared" ref="BL78" ca="1" si="512">IF(BL$3&lt;$D84,IF(BL76&gt;1,BL80,BL79),BL$13)</f>
        <v>0.16</v>
      </c>
      <c r="BM78" s="179">
        <f t="shared" ref="BM78" ca="1" si="513">IF(BM$3&lt;$D84,IF(BM76&gt;1,BM80,BM79),BM$13)</f>
        <v>0.16</v>
      </c>
      <c r="BN78" s="179">
        <f t="shared" ref="BN78" ca="1" si="514">IF(BN$3&lt;$D84,IF(BN76&gt;1,BN80,BN79),BN$13)</f>
        <v>0.16</v>
      </c>
      <c r="BO78" s="179">
        <f t="shared" ref="BO78" ca="1" si="515">IF(BO$3&lt;$D84,IF(BO76&gt;1,BO80,BO79),BO$13)</f>
        <v>0.16</v>
      </c>
      <c r="BP78" s="179">
        <f t="shared" ref="BP78" ca="1" si="516">IF(BP$3&lt;$D84,IF(BP76&gt;1,BP80,BP79),BP$13)</f>
        <v>0.16</v>
      </c>
      <c r="BQ78" s="179">
        <f t="shared" ref="BQ78" ca="1" si="517">IF(BQ$3&lt;$D84,IF(BQ76&gt;1,BQ80,BQ79),BQ$13)</f>
        <v>0.16</v>
      </c>
      <c r="BR78" s="179">
        <f t="shared" ref="BR78" ca="1" si="518">IF(BR$3&lt;$D84,IF(BR76&gt;1,BR80,BR79),BR$13)</f>
        <v>0.16</v>
      </c>
      <c r="BS78" s="179">
        <f t="shared" ref="BS78" ca="1" si="519">IF(BS$3&lt;$D84,IF(BS76&gt;1,BS80,BS79),BS$13)</f>
        <v>0.16</v>
      </c>
      <c r="BT78" s="179">
        <f t="shared" ref="BT78" ca="1" si="520">IF(BT$3&lt;$D84,IF(BT76&gt;1,BT80,BT79),BT$13)</f>
        <v>0.16</v>
      </c>
      <c r="BU78" s="179">
        <f t="shared" ref="BU78" ca="1" si="521">IF(BU$3&lt;$D84,IF(BU76&gt;1,BU80,BU79),BU$13)</f>
        <v>0.16</v>
      </c>
      <c r="BV78" s="179">
        <f t="shared" ref="BV78" ca="1" si="522">IF(BV$3&lt;$D84,IF(BV76&gt;1,BV80,BV79),BV$13)</f>
        <v>0.16</v>
      </c>
      <c r="BW78" s="179">
        <f t="shared" ref="BW78" ca="1" si="523">IF(BW$3&lt;$D84,IF(BW76&gt;1,BW80,BW79),BW$13)</f>
        <v>0.16</v>
      </c>
      <c r="BX78" s="179">
        <f t="shared" ref="BX78" ca="1" si="524">IF(BX$3&lt;$D84,IF(BX76&gt;1,BX80,BX79),BX$13)</f>
        <v>0.16</v>
      </c>
      <c r="BY78" s="179">
        <f t="shared" ref="BY78" ca="1" si="525">IF(BY$3&lt;$D84,IF(BY76&gt;1,BY80,BY79),BY$13)</f>
        <v>0.16</v>
      </c>
      <c r="BZ78" s="179">
        <f t="shared" ref="BZ78" ca="1" si="526">IF(BZ$3&lt;$D84,IF(BZ76&gt;1,BZ80,BZ79),BZ$13)</f>
        <v>0.16</v>
      </c>
      <c r="CA78" s="179">
        <f t="shared" ref="CA78" ca="1" si="527">IF(CA$3&lt;$D84,IF(CA76&gt;1,CA80,CA79),CA$13)</f>
        <v>0.16</v>
      </c>
      <c r="CB78" s="179">
        <f t="shared" ref="CB78" ca="1" si="528">IF(CB$3&lt;$D84,IF(CB76&gt;1,CB80,CB79),CB$13)</f>
        <v>0.16</v>
      </c>
      <c r="CC78" s="179">
        <f t="shared" ref="CC78" ca="1" si="529">IF(CC$3&lt;$D84,IF(CC76&gt;1,CC80,CC79),CC$13)</f>
        <v>0.16</v>
      </c>
      <c r="CD78" s="179">
        <f t="shared" ref="CD78" ca="1" si="530">IF(CD$3&lt;$D84,IF(CD76&gt;1,CD80,CD79),CD$13)</f>
        <v>0.16</v>
      </c>
      <c r="CE78" s="179">
        <f t="shared" ref="CE78" ca="1" si="531">IF(CE$3&lt;$D84,IF(CE76&gt;1,CE80,CE79),CE$13)</f>
        <v>0.16</v>
      </c>
      <c r="CF78" s="179">
        <f t="shared" ref="CF78" ca="1" si="532">IF(CF$3&lt;$D84,IF(CF76&gt;1,CF80,CF79),CF$13)</f>
        <v>0.16</v>
      </c>
      <c r="CG78" s="179">
        <f t="shared" ref="CG78" ca="1" si="533">IF(CG$3&lt;$D84,IF(CG76&gt;1,CG80,CG79),CG$13)</f>
        <v>0.16</v>
      </c>
      <c r="CH78" s="179">
        <f t="shared" ref="CH78" ca="1" si="534">IF(CH$3&lt;$D84,IF(CH76&gt;1,CH80,CH79),CH$13)</f>
        <v>0.16</v>
      </c>
      <c r="CI78" s="179">
        <f t="shared" ref="CI78" ca="1" si="535">IF(CI$3&lt;$D84,IF(CI76&gt;1,CI80,CI79),CI$13)</f>
        <v>0.16</v>
      </c>
      <c r="CJ78" s="179">
        <f t="shared" ref="CJ78" ca="1" si="536">IF(CJ$3&lt;$D84,IF(CJ76&gt;1,CJ80,CJ79),CJ$13)</f>
        <v>0.16</v>
      </c>
      <c r="CK78" s="179">
        <f t="shared" ref="CK78" ca="1" si="537">IF(CK$3&lt;$D84,IF(CK76&gt;1,CK80,CK79),CK$13)</f>
        <v>0.16</v>
      </c>
      <c r="CL78" s="179">
        <f t="shared" ref="CL78" ca="1" si="538">IF(CL$3&lt;$D84,IF(CL76&gt;1,CL80,CL79),CL$13)</f>
        <v>0.16</v>
      </c>
      <c r="CM78" s="179">
        <f t="shared" ref="CM78" ca="1" si="539">IF(CM$3&lt;$D84,IF(CM76&gt;1,CM80,CM79),CM$13)</f>
        <v>0.16</v>
      </c>
      <c r="CN78" s="179">
        <f t="shared" ref="CN78" ca="1" si="540">IF(CN$3&lt;$D84,IF(CN76&gt;1,CN80,CN79),CN$13)</f>
        <v>0.16</v>
      </c>
      <c r="CO78" s="179">
        <f t="shared" ref="CO78" ca="1" si="541">IF(CO$3&lt;$D84,IF(CO76&gt;1,CO80,CO79),CO$13)</f>
        <v>0.16</v>
      </c>
      <c r="CP78" s="179">
        <f t="shared" ref="CP78" ca="1" si="542">IF(CP$3&lt;$D84,IF(CP76&gt;1,CP80,CP79),CP$13)</f>
        <v>0.16</v>
      </c>
      <c r="CQ78" s="179">
        <f t="shared" ref="CQ78" ca="1" si="543">IF(CQ$3&lt;$D84,IF(CQ76&gt;1,CQ80,CQ79),CQ$13)</f>
        <v>0.16</v>
      </c>
      <c r="CR78" s="179">
        <f t="shared" ref="CR78" ca="1" si="544">IF(CR$3&lt;$D84,IF(CR76&gt;1,CR80,CR79),CR$13)</f>
        <v>0.16</v>
      </c>
      <c r="CS78" s="179">
        <f t="shared" ref="CS78" ca="1" si="545">IF(CS$3&lt;$D84,IF(CS76&gt;1,CS80,CS79),CS$13)</f>
        <v>0.16</v>
      </c>
      <c r="CT78" s="179">
        <f t="shared" ref="CT78" ca="1" si="546">IF(CT$3&lt;$D84,IF(CT76&gt;1,CT80,CT79),CT$13)</f>
        <v>0.16</v>
      </c>
      <c r="CU78" s="179">
        <f t="shared" ref="CU78" ca="1" si="547">IF(CU$3&lt;$D84,IF(CU76&gt;1,CU80,CU79),CU$13)</f>
        <v>0.16</v>
      </c>
      <c r="CV78" s="179">
        <f t="shared" ref="CV78" ca="1" si="548">IF(CV$3&lt;$D84,IF(CV76&gt;1,CV80,CV79),CV$13)</f>
        <v>0.16</v>
      </c>
      <c r="CW78" s="179">
        <f t="shared" ref="CW78" ca="1" si="549">IF(CW$3&lt;$D84,IF(CW76&gt;1,CW80,CW79),CW$13)</f>
        <v>0.16</v>
      </c>
      <c r="CX78" s="179">
        <f t="shared" ref="CX78" ca="1" si="550">IF(CX$3&lt;$D84,IF(CX76&gt;1,CX80,CX79),CX$13)</f>
        <v>0.16</v>
      </c>
      <c r="CY78" s="179">
        <f t="shared" ref="CY78" ca="1" si="551">IF(CY$3&lt;$D84,IF(CY76&gt;1,CY80,CY79),CY$13)</f>
        <v>0.16</v>
      </c>
      <c r="CZ78" s="179">
        <f t="shared" ref="CZ78" ca="1" si="552">IF(CZ$3&lt;$D84,IF(CZ76&gt;1,CZ80,CZ79),CZ$13)</f>
        <v>0.16</v>
      </c>
      <c r="DA78" s="179">
        <f t="shared" ref="DA78" ca="1" si="553">IF(DA$3&lt;$D84,IF(DA76&gt;1,DA80,DA79),DA$13)</f>
        <v>0.16</v>
      </c>
      <c r="DB78" s="179">
        <f t="shared" ref="DB78" ca="1" si="554">IF(DB$3&lt;$D84,IF(DB76&gt;1,DB80,DB79),DB$13)</f>
        <v>0.16</v>
      </c>
      <c r="DC78" s="179">
        <f t="shared" ref="DC78" ca="1" si="555">IF(DC$3&lt;$D84,IF(DC76&gt;1,DC80,DC79),DC$13)</f>
        <v>0.16</v>
      </c>
      <c r="DD78" s="179">
        <f t="shared" ref="DD78" ca="1" si="556">IF(DD$3&lt;$D84,IF(DD76&gt;1,DD80,DD79),DD$13)</f>
        <v>0.16</v>
      </c>
      <c r="DE78" s="179">
        <f t="shared" ref="DE78" ca="1" si="557">IF(DE$3&lt;$D84,IF(DE76&gt;1,DE80,DE79),DE$13)</f>
        <v>0.16</v>
      </c>
      <c r="DF78" s="179">
        <f t="shared" ref="DF78" ca="1" si="558">IF(DF$3&lt;$D84,IF(DF76&gt;1,DF80,DF79),DF$13)</f>
        <v>0.16</v>
      </c>
      <c r="DG78" s="179">
        <f t="shared" ref="DG78" ca="1" si="559">IF(DG$3&lt;$D84,IF(DG76&gt;1,DG80,DG79),DG$13)</f>
        <v>0.16</v>
      </c>
      <c r="DH78" s="179">
        <f t="shared" ref="DH78" ca="1" si="560">IF(DH$3&lt;$D84,IF(DH76&gt;1,DH80,DH79),DH$13)</f>
        <v>0.16</v>
      </c>
      <c r="DI78" s="179">
        <f t="shared" ref="DI78" ca="1" si="561">IF(DI$3&lt;$D84,IF(DI76&gt;1,DI80,DI79),DI$13)</f>
        <v>0.16</v>
      </c>
      <c r="DJ78" s="179">
        <f t="shared" ref="DJ78" ca="1" si="562">IF(DJ$3&lt;$D84,IF(DJ76&gt;1,DJ80,DJ79),DJ$13)</f>
        <v>0.16</v>
      </c>
      <c r="DK78" s="179">
        <f t="shared" ref="DK78" ca="1" si="563">IF(DK$3&lt;$D84,IF(DK76&gt;1,DK80,DK79),DK$13)</f>
        <v>0.16</v>
      </c>
      <c r="DL78">
        <f>IF(DL$3&lt;$D84,IF(DL76&gt;1,DL80,DL79),DL$13)</f>
        <v>0</v>
      </c>
      <c r="DM78">
        <f>IF(DM$3&lt;$D84,IF(DM76&gt;1,DM80,DM79),DM$13)</f>
        <v>0</v>
      </c>
      <c r="DN78">
        <f>IF(DN$3&lt;$D84,IF(DN76&gt;1,DN80,DN79),DN$13)</f>
        <v>0</v>
      </c>
      <c r="DO78">
        <f>IF(DO$3&lt;$D84,IF(DO76&gt;1,DO80,DO79),DO$13)</f>
        <v>0</v>
      </c>
    </row>
    <row r="79" spans="2:119" ht="15" x14ac:dyDescent="0.25">
      <c r="C79" s="180" t="s">
        <v>1963</v>
      </c>
      <c r="D79" s="181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3">
        <f ca="1">AVERAGE(S79:DK79)</f>
        <v>0.15150149650814737</v>
      </c>
      <c r="Q79" s="183">
        <f ca="1">AVERAGEIF(S$2:EO$2,"факт",S79:EO79)</f>
        <v>0.18544354838709676</v>
      </c>
      <c r="R79" s="183">
        <f ca="1">AVERAGEIF(T$2:EP$2,"план",T79:EP79)</f>
        <v>0.15078692699490634</v>
      </c>
      <c r="S79" s="183">
        <f ca="1">S$15*(1-S76)+S$16*S76</f>
        <v>0.1875</v>
      </c>
      <c r="T79" s="183">
        <f t="shared" ref="T79:CE79" ca="1" si="564">T$15*(1-T76)+T$16*T76</f>
        <v>0.18338709677419351</v>
      </c>
      <c r="U79" s="183">
        <f t="shared" ref="U79:AW79" ca="1" si="565">U$15*(1-U76)+U$16*U76</f>
        <v>0.18338709677419351</v>
      </c>
      <c r="V79" s="183">
        <f t="shared" ca="1" si="565"/>
        <v>0.18064516129032254</v>
      </c>
      <c r="W79" s="183">
        <f t="shared" ca="1" si="565"/>
        <v>0.18064516129032254</v>
      </c>
      <c r="X79" s="183">
        <f t="shared" ca="1" si="565"/>
        <v>0.18064516129032254</v>
      </c>
      <c r="Y79" s="183">
        <f t="shared" ca="1" si="565"/>
        <v>0.17653225806451611</v>
      </c>
      <c r="Z79" s="183">
        <f t="shared" ca="1" si="565"/>
        <v>0.17653225806451611</v>
      </c>
      <c r="AA79" s="183">
        <f t="shared" ca="1" si="565"/>
        <v>0.17379032258064514</v>
      </c>
      <c r="AB79" s="183">
        <f t="shared" ca="1" si="565"/>
        <v>0.17379032258064514</v>
      </c>
      <c r="AC79" s="183">
        <f t="shared" ca="1" si="565"/>
        <v>0.17379032258064514</v>
      </c>
      <c r="AD79" s="183">
        <f t="shared" ca="1" si="565"/>
        <v>0.16967741935483871</v>
      </c>
      <c r="AE79" s="183">
        <f t="shared" ca="1" si="565"/>
        <v>0.16967741935483871</v>
      </c>
      <c r="AF79" s="183">
        <f t="shared" ca="1" si="565"/>
        <v>0.16693548387096774</v>
      </c>
      <c r="AG79" s="183">
        <f t="shared" ca="1" si="565"/>
        <v>0.16693548387096774</v>
      </c>
      <c r="AH79" s="183">
        <f t="shared" ca="1" si="565"/>
        <v>0.16693548387096774</v>
      </c>
      <c r="AI79" s="183">
        <f t="shared" ca="1" si="565"/>
        <v>0.16282258064516128</v>
      </c>
      <c r="AJ79" s="183">
        <f t="shared" ca="1" si="565"/>
        <v>0.16282258064516128</v>
      </c>
      <c r="AK79" s="183">
        <f t="shared" ca="1" si="565"/>
        <v>0.16008064516129034</v>
      </c>
      <c r="AL79" s="183">
        <f t="shared" ca="1" si="565"/>
        <v>0.16008064516129034</v>
      </c>
      <c r="AM79" s="183">
        <f t="shared" ca="1" si="565"/>
        <v>0.16008064516129034</v>
      </c>
      <c r="AN79" s="183">
        <f t="shared" ca="1" si="565"/>
        <v>0.15596774193548385</v>
      </c>
      <c r="AO79" s="183">
        <f t="shared" ca="1" si="565"/>
        <v>0.15596774193548385</v>
      </c>
      <c r="AP79" s="183">
        <f t="shared" ca="1" si="565"/>
        <v>0.15322580645161291</v>
      </c>
      <c r="AQ79" s="183">
        <f t="shared" ca="1" si="565"/>
        <v>0.15322580645161291</v>
      </c>
      <c r="AR79" s="183">
        <f t="shared" ca="1" si="565"/>
        <v>0.15322580645161291</v>
      </c>
      <c r="AS79" s="183">
        <f t="shared" ca="1" si="565"/>
        <v>0.14911290322580645</v>
      </c>
      <c r="AT79" s="183">
        <f t="shared" ca="1" si="565"/>
        <v>0.14911290322580645</v>
      </c>
      <c r="AU79" s="183">
        <f t="shared" ca="1" si="565"/>
        <v>0.14637096774193548</v>
      </c>
      <c r="AV79" s="183">
        <f t="shared" ca="1" si="565"/>
        <v>0.14637096774193548</v>
      </c>
      <c r="AW79" s="183">
        <f t="shared" ca="1" si="565"/>
        <v>0.14637096774193548</v>
      </c>
      <c r="AX79" s="183">
        <f t="shared" ca="1" si="564"/>
        <v>0.14500000000000002</v>
      </c>
      <c r="AY79" s="183">
        <f t="shared" ca="1" si="564"/>
        <v>0.14500000000000002</v>
      </c>
      <c r="AZ79" s="183">
        <f t="shared" ca="1" si="564"/>
        <v>0.14500000000000002</v>
      </c>
      <c r="BA79" s="183">
        <f t="shared" ca="1" si="564"/>
        <v>0.14500000000000002</v>
      </c>
      <c r="BB79" s="183">
        <f t="shared" ca="1" si="564"/>
        <v>0.14500000000000002</v>
      </c>
      <c r="BC79" s="183">
        <f t="shared" ca="1" si="564"/>
        <v>0.14500000000000002</v>
      </c>
      <c r="BD79" s="183">
        <f t="shared" ca="1" si="564"/>
        <v>0.14500000000000002</v>
      </c>
      <c r="BE79" s="183">
        <f t="shared" ca="1" si="564"/>
        <v>0.14500000000000002</v>
      </c>
      <c r="BF79" s="183">
        <f t="shared" ca="1" si="564"/>
        <v>0.14500000000000002</v>
      </c>
      <c r="BG79" s="183">
        <f t="shared" ca="1" si="564"/>
        <v>0.14500000000000002</v>
      </c>
      <c r="BH79" s="183">
        <f t="shared" ca="1" si="564"/>
        <v>0.14500000000000002</v>
      </c>
      <c r="BI79" s="183">
        <f t="shared" ca="1" si="564"/>
        <v>0.14500000000000002</v>
      </c>
      <c r="BJ79" s="183">
        <f t="shared" ca="1" si="564"/>
        <v>0.14500000000000002</v>
      </c>
      <c r="BK79" s="183">
        <f t="shared" ca="1" si="564"/>
        <v>0.14500000000000002</v>
      </c>
      <c r="BL79" s="183">
        <f t="shared" ca="1" si="564"/>
        <v>0.14500000000000002</v>
      </c>
      <c r="BM79" s="183">
        <f t="shared" ca="1" si="564"/>
        <v>0.14500000000000002</v>
      </c>
      <c r="BN79" s="183">
        <f t="shared" ca="1" si="564"/>
        <v>0.14500000000000002</v>
      </c>
      <c r="BO79" s="183">
        <f t="shared" ca="1" si="564"/>
        <v>0.14500000000000002</v>
      </c>
      <c r="BP79" s="183">
        <f t="shared" ca="1" si="564"/>
        <v>0.14500000000000002</v>
      </c>
      <c r="BQ79" s="183">
        <f t="shared" ca="1" si="564"/>
        <v>0.14500000000000002</v>
      </c>
      <c r="BR79" s="183">
        <f t="shared" ca="1" si="564"/>
        <v>0.14500000000000002</v>
      </c>
      <c r="BS79" s="183">
        <f t="shared" ca="1" si="564"/>
        <v>0.14500000000000002</v>
      </c>
      <c r="BT79" s="183">
        <f t="shared" ca="1" si="564"/>
        <v>0.14500000000000002</v>
      </c>
      <c r="BU79" s="183">
        <f t="shared" ca="1" si="564"/>
        <v>0.14500000000000002</v>
      </c>
      <c r="BV79" s="183">
        <f t="shared" ca="1" si="564"/>
        <v>0.14500000000000002</v>
      </c>
      <c r="BW79" s="183">
        <f t="shared" ca="1" si="564"/>
        <v>0.14500000000000002</v>
      </c>
      <c r="BX79" s="183">
        <f t="shared" ca="1" si="564"/>
        <v>0.14500000000000002</v>
      </c>
      <c r="BY79" s="183">
        <f t="shared" ca="1" si="564"/>
        <v>0.14500000000000002</v>
      </c>
      <c r="BZ79" s="183">
        <f t="shared" ca="1" si="564"/>
        <v>0.14500000000000002</v>
      </c>
      <c r="CA79" s="183">
        <f t="shared" ca="1" si="564"/>
        <v>0.14500000000000002</v>
      </c>
      <c r="CB79" s="183">
        <f t="shared" ca="1" si="564"/>
        <v>0.14500000000000002</v>
      </c>
      <c r="CC79" s="183">
        <f t="shared" ca="1" si="564"/>
        <v>0.14500000000000002</v>
      </c>
      <c r="CD79" s="183">
        <f t="shared" ca="1" si="564"/>
        <v>0.14500000000000002</v>
      </c>
      <c r="CE79" s="183">
        <f t="shared" ca="1" si="564"/>
        <v>0.14500000000000002</v>
      </c>
      <c r="CF79" s="183">
        <f t="shared" ref="CF79:DK79" ca="1" si="566">CF$15*(1-CF76)+CF$16*CF76</f>
        <v>0.14500000000000002</v>
      </c>
      <c r="CG79" s="183">
        <f t="shared" ca="1" si="566"/>
        <v>0.14500000000000002</v>
      </c>
      <c r="CH79" s="183">
        <f t="shared" ca="1" si="566"/>
        <v>0.14500000000000002</v>
      </c>
      <c r="CI79" s="183">
        <f t="shared" ca="1" si="566"/>
        <v>0.14500000000000002</v>
      </c>
      <c r="CJ79" s="183">
        <f t="shared" ca="1" si="566"/>
        <v>0.14500000000000002</v>
      </c>
      <c r="CK79" s="183">
        <f t="shared" ca="1" si="566"/>
        <v>0.14500000000000002</v>
      </c>
      <c r="CL79" s="183">
        <f t="shared" ca="1" si="566"/>
        <v>0.14500000000000002</v>
      </c>
      <c r="CM79" s="183">
        <f t="shared" ca="1" si="566"/>
        <v>0.14500000000000002</v>
      </c>
      <c r="CN79" s="183">
        <f t="shared" ca="1" si="566"/>
        <v>0.14500000000000002</v>
      </c>
      <c r="CO79" s="183">
        <f t="shared" ca="1" si="566"/>
        <v>0.14500000000000002</v>
      </c>
      <c r="CP79" s="183">
        <f t="shared" ca="1" si="566"/>
        <v>0.14500000000000002</v>
      </c>
      <c r="CQ79" s="183">
        <f t="shared" ca="1" si="566"/>
        <v>0.14500000000000002</v>
      </c>
      <c r="CR79" s="183">
        <f t="shared" ca="1" si="566"/>
        <v>0.14500000000000002</v>
      </c>
      <c r="CS79" s="183">
        <f t="shared" ca="1" si="566"/>
        <v>0.14500000000000002</v>
      </c>
      <c r="CT79" s="183">
        <f t="shared" ca="1" si="566"/>
        <v>0.14500000000000002</v>
      </c>
      <c r="CU79" s="183">
        <f t="shared" ca="1" si="566"/>
        <v>0.14500000000000002</v>
      </c>
      <c r="CV79" s="183">
        <f t="shared" ca="1" si="566"/>
        <v>0.14500000000000002</v>
      </c>
      <c r="CW79" s="183">
        <f t="shared" ca="1" si="566"/>
        <v>0.14500000000000002</v>
      </c>
      <c r="CX79" s="183">
        <f t="shared" ca="1" si="566"/>
        <v>0.14500000000000002</v>
      </c>
      <c r="CY79" s="183">
        <f t="shared" ca="1" si="566"/>
        <v>0.14500000000000002</v>
      </c>
      <c r="CZ79" s="183">
        <f t="shared" ca="1" si="566"/>
        <v>0.14500000000000002</v>
      </c>
      <c r="DA79" s="183">
        <f t="shared" ca="1" si="566"/>
        <v>0.14500000000000002</v>
      </c>
      <c r="DB79" s="183">
        <f t="shared" ca="1" si="566"/>
        <v>0.14500000000000002</v>
      </c>
      <c r="DC79" s="183">
        <f t="shared" ca="1" si="566"/>
        <v>0.14500000000000002</v>
      </c>
      <c r="DD79" s="183">
        <f t="shared" ca="1" si="566"/>
        <v>0.14500000000000002</v>
      </c>
      <c r="DE79" s="183">
        <f t="shared" ca="1" si="566"/>
        <v>0.14500000000000002</v>
      </c>
      <c r="DF79" s="183">
        <f t="shared" ca="1" si="566"/>
        <v>0.14500000000000002</v>
      </c>
      <c r="DG79" s="183">
        <f t="shared" ca="1" si="566"/>
        <v>0.14500000000000002</v>
      </c>
      <c r="DH79" s="183">
        <f t="shared" ca="1" si="566"/>
        <v>0.14500000000000002</v>
      </c>
      <c r="DI79" s="183">
        <f t="shared" ca="1" si="566"/>
        <v>0.14500000000000002</v>
      </c>
      <c r="DJ79" s="183">
        <f t="shared" ca="1" si="566"/>
        <v>0.14500000000000002</v>
      </c>
      <c r="DK79" s="183">
        <f t="shared" ca="1" si="566"/>
        <v>0.14500000000000002</v>
      </c>
      <c r="DL79">
        <f>DL$15*(1-DL76)+DL$16*DL76</f>
        <v>0</v>
      </c>
      <c r="DM79">
        <f>DM$15*(1-DM76)+DM$16*DM76</f>
        <v>0</v>
      </c>
      <c r="DN79">
        <f>DN$15*(1-DN76)+DN$16*DN76</f>
        <v>0</v>
      </c>
      <c r="DO79">
        <f>DO$15*(1-DO76)+DO$16*DO76</f>
        <v>0</v>
      </c>
    </row>
    <row r="80" spans="2:119" ht="15" x14ac:dyDescent="0.25">
      <c r="C80" s="180" t="s">
        <v>1964</v>
      </c>
      <c r="D80" s="181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3">
        <f>AVERAGE(S80:DK80)</f>
        <v>4.4999999999999957E-2</v>
      </c>
      <c r="Q80" s="183">
        <f>AVERAGEIF(S$2:EO$2,"факт",S80:EO80)</f>
        <v>4.4999999999999998E-2</v>
      </c>
      <c r="R80" s="183">
        <f>AVERAGEIF(T$2:EP$2,"план",T80:EP80)</f>
        <v>4.4999999999999957E-2</v>
      </c>
      <c r="S80" s="183">
        <f t="shared" ref="S80:AX80" si="567">IF(S76-1&gt;1,$DE$75,IF(S76-1&lt;0,$D$16,HLOOKUP(S76-1,$S$19:$DO$20,2)))</f>
        <v>4.4999999999999998E-2</v>
      </c>
      <c r="T80" s="183">
        <f t="shared" si="567"/>
        <v>4.4999999999999998E-2</v>
      </c>
      <c r="U80" s="183">
        <f t="shared" ref="U80:AW80" si="568">IF(U76-1&gt;1,$DE$75,IF(U76-1&lt;0,$D$16,HLOOKUP(U76-1,$S$19:$DO$20,2)))</f>
        <v>4.4999999999999998E-2</v>
      </c>
      <c r="V80" s="183">
        <f t="shared" si="568"/>
        <v>4.4999999999999998E-2</v>
      </c>
      <c r="W80" s="183">
        <f t="shared" si="568"/>
        <v>4.4999999999999998E-2</v>
      </c>
      <c r="X80" s="183">
        <f t="shared" si="568"/>
        <v>4.4999999999999998E-2</v>
      </c>
      <c r="Y80" s="183">
        <f t="shared" si="568"/>
        <v>4.4999999999999998E-2</v>
      </c>
      <c r="Z80" s="183">
        <f t="shared" si="568"/>
        <v>4.4999999999999998E-2</v>
      </c>
      <c r="AA80" s="183">
        <f t="shared" si="568"/>
        <v>4.4999999999999998E-2</v>
      </c>
      <c r="AB80" s="183">
        <f t="shared" si="568"/>
        <v>4.4999999999999998E-2</v>
      </c>
      <c r="AC80" s="183">
        <f t="shared" si="568"/>
        <v>4.4999999999999998E-2</v>
      </c>
      <c r="AD80" s="183">
        <f t="shared" si="568"/>
        <v>4.4999999999999998E-2</v>
      </c>
      <c r="AE80" s="183">
        <f t="shared" si="568"/>
        <v>4.4999999999999998E-2</v>
      </c>
      <c r="AF80" s="183">
        <f t="shared" si="568"/>
        <v>4.4999999999999998E-2</v>
      </c>
      <c r="AG80" s="183">
        <f t="shared" si="568"/>
        <v>4.4999999999999998E-2</v>
      </c>
      <c r="AH80" s="183">
        <f t="shared" si="568"/>
        <v>4.4999999999999998E-2</v>
      </c>
      <c r="AI80" s="183">
        <f t="shared" si="568"/>
        <v>4.4999999999999998E-2</v>
      </c>
      <c r="AJ80" s="183">
        <f t="shared" si="568"/>
        <v>4.4999999999999998E-2</v>
      </c>
      <c r="AK80" s="183">
        <f t="shared" si="568"/>
        <v>4.4999999999999998E-2</v>
      </c>
      <c r="AL80" s="183">
        <f t="shared" si="568"/>
        <v>4.4999999999999998E-2</v>
      </c>
      <c r="AM80" s="183">
        <f t="shared" si="568"/>
        <v>4.4999999999999998E-2</v>
      </c>
      <c r="AN80" s="183">
        <f t="shared" si="568"/>
        <v>4.4999999999999998E-2</v>
      </c>
      <c r="AO80" s="183">
        <f t="shared" si="568"/>
        <v>4.4999999999999998E-2</v>
      </c>
      <c r="AP80" s="183">
        <f t="shared" si="568"/>
        <v>4.4999999999999998E-2</v>
      </c>
      <c r="AQ80" s="183">
        <f t="shared" si="568"/>
        <v>4.4999999999999998E-2</v>
      </c>
      <c r="AR80" s="183">
        <f t="shared" si="568"/>
        <v>4.4999999999999998E-2</v>
      </c>
      <c r="AS80" s="183">
        <f t="shared" si="568"/>
        <v>4.4999999999999998E-2</v>
      </c>
      <c r="AT80" s="183">
        <f t="shared" si="568"/>
        <v>4.4999999999999998E-2</v>
      </c>
      <c r="AU80" s="183">
        <f t="shared" si="568"/>
        <v>4.4999999999999998E-2</v>
      </c>
      <c r="AV80" s="183">
        <f t="shared" si="568"/>
        <v>4.4999999999999998E-2</v>
      </c>
      <c r="AW80" s="183">
        <f t="shared" si="568"/>
        <v>4.4999999999999998E-2</v>
      </c>
      <c r="AX80" s="183">
        <f t="shared" si="567"/>
        <v>4.4999999999999998E-2</v>
      </c>
      <c r="AY80" s="183">
        <f t="shared" ref="AY80:CD80" si="569">IF(AY76-1&gt;1,$DE$75,IF(AY76-1&lt;0,$D$16,HLOOKUP(AY76-1,$S$19:$DO$20,2)))</f>
        <v>4.4999999999999998E-2</v>
      </c>
      <c r="AZ80" s="183">
        <f t="shared" si="569"/>
        <v>4.4999999999999998E-2</v>
      </c>
      <c r="BA80" s="183">
        <f t="shared" si="569"/>
        <v>4.4999999999999998E-2</v>
      </c>
      <c r="BB80" s="183">
        <f t="shared" si="569"/>
        <v>4.4999999999999998E-2</v>
      </c>
      <c r="BC80" s="183">
        <f t="shared" si="569"/>
        <v>4.4999999999999998E-2</v>
      </c>
      <c r="BD80" s="183">
        <f t="shared" si="569"/>
        <v>4.4999999999999998E-2</v>
      </c>
      <c r="BE80" s="183">
        <f t="shared" si="569"/>
        <v>4.4999999999999998E-2</v>
      </c>
      <c r="BF80" s="183">
        <f t="shared" si="569"/>
        <v>4.4999999999999998E-2</v>
      </c>
      <c r="BG80" s="183">
        <f t="shared" si="569"/>
        <v>4.4999999999999998E-2</v>
      </c>
      <c r="BH80" s="183">
        <f t="shared" si="569"/>
        <v>4.4999999999999998E-2</v>
      </c>
      <c r="BI80" s="183">
        <f t="shared" si="569"/>
        <v>4.4999999999999998E-2</v>
      </c>
      <c r="BJ80" s="183">
        <f t="shared" si="569"/>
        <v>4.4999999999999998E-2</v>
      </c>
      <c r="BK80" s="183">
        <f t="shared" si="569"/>
        <v>4.4999999999999998E-2</v>
      </c>
      <c r="BL80" s="183">
        <f t="shared" si="569"/>
        <v>4.4999999999999998E-2</v>
      </c>
      <c r="BM80" s="183">
        <f t="shared" si="569"/>
        <v>4.4999999999999998E-2</v>
      </c>
      <c r="BN80" s="183">
        <f t="shared" si="569"/>
        <v>4.4999999999999998E-2</v>
      </c>
      <c r="BO80" s="183">
        <f t="shared" si="569"/>
        <v>4.4999999999999998E-2</v>
      </c>
      <c r="BP80" s="183">
        <f t="shared" si="569"/>
        <v>4.4999999999999998E-2</v>
      </c>
      <c r="BQ80" s="183">
        <f t="shared" si="569"/>
        <v>4.4999999999999998E-2</v>
      </c>
      <c r="BR80" s="183">
        <f t="shared" si="569"/>
        <v>4.4999999999999998E-2</v>
      </c>
      <c r="BS80" s="183">
        <f t="shared" si="569"/>
        <v>4.4999999999999998E-2</v>
      </c>
      <c r="BT80" s="183">
        <f t="shared" si="569"/>
        <v>4.4999999999999998E-2</v>
      </c>
      <c r="BU80" s="183">
        <f t="shared" si="569"/>
        <v>4.4999999999999998E-2</v>
      </c>
      <c r="BV80" s="183">
        <f t="shared" si="569"/>
        <v>4.4999999999999998E-2</v>
      </c>
      <c r="BW80" s="183">
        <f t="shared" si="569"/>
        <v>4.4999999999999998E-2</v>
      </c>
      <c r="BX80" s="183">
        <f t="shared" si="569"/>
        <v>4.4999999999999998E-2</v>
      </c>
      <c r="BY80" s="183">
        <f t="shared" si="569"/>
        <v>4.4999999999999998E-2</v>
      </c>
      <c r="BZ80" s="183">
        <f t="shared" si="569"/>
        <v>4.4999999999999998E-2</v>
      </c>
      <c r="CA80" s="183">
        <f t="shared" si="569"/>
        <v>4.4999999999999998E-2</v>
      </c>
      <c r="CB80" s="183">
        <f t="shared" si="569"/>
        <v>4.4999999999999998E-2</v>
      </c>
      <c r="CC80" s="183">
        <f t="shared" si="569"/>
        <v>4.4999999999999998E-2</v>
      </c>
      <c r="CD80" s="183">
        <f t="shared" si="569"/>
        <v>4.4999999999999998E-2</v>
      </c>
      <c r="CE80" s="183">
        <f t="shared" ref="CE80:DK80" si="570">IF(CE76-1&gt;1,$DE$75,IF(CE76-1&lt;0,$D$16,HLOOKUP(CE76-1,$S$19:$DO$20,2)))</f>
        <v>4.4999999999999998E-2</v>
      </c>
      <c r="CF80" s="183">
        <f t="shared" si="570"/>
        <v>4.4999999999999998E-2</v>
      </c>
      <c r="CG80" s="183">
        <f t="shared" si="570"/>
        <v>4.4999999999999998E-2</v>
      </c>
      <c r="CH80" s="183">
        <f t="shared" si="570"/>
        <v>4.4999999999999998E-2</v>
      </c>
      <c r="CI80" s="183">
        <f t="shared" si="570"/>
        <v>4.4999999999999998E-2</v>
      </c>
      <c r="CJ80" s="183">
        <f t="shared" si="570"/>
        <v>4.4999999999999998E-2</v>
      </c>
      <c r="CK80" s="183">
        <f t="shared" si="570"/>
        <v>4.4999999999999998E-2</v>
      </c>
      <c r="CL80" s="183">
        <f t="shared" si="570"/>
        <v>4.4999999999999998E-2</v>
      </c>
      <c r="CM80" s="183">
        <f t="shared" si="570"/>
        <v>4.4999999999999998E-2</v>
      </c>
      <c r="CN80" s="183">
        <f t="shared" si="570"/>
        <v>4.4999999999999998E-2</v>
      </c>
      <c r="CO80" s="183">
        <f t="shared" si="570"/>
        <v>4.4999999999999998E-2</v>
      </c>
      <c r="CP80" s="183">
        <f t="shared" si="570"/>
        <v>4.4999999999999998E-2</v>
      </c>
      <c r="CQ80" s="183">
        <f t="shared" si="570"/>
        <v>4.4999999999999998E-2</v>
      </c>
      <c r="CR80" s="183">
        <f t="shared" si="570"/>
        <v>4.4999999999999998E-2</v>
      </c>
      <c r="CS80" s="183">
        <f t="shared" si="570"/>
        <v>4.4999999999999998E-2</v>
      </c>
      <c r="CT80" s="183">
        <f t="shared" si="570"/>
        <v>4.4999999999999998E-2</v>
      </c>
      <c r="CU80" s="183">
        <f t="shared" si="570"/>
        <v>4.4999999999999998E-2</v>
      </c>
      <c r="CV80" s="183">
        <f t="shared" si="570"/>
        <v>4.4999999999999998E-2</v>
      </c>
      <c r="CW80" s="183">
        <f t="shared" si="570"/>
        <v>4.4999999999999998E-2</v>
      </c>
      <c r="CX80" s="183">
        <f t="shared" si="570"/>
        <v>4.4999999999999998E-2</v>
      </c>
      <c r="CY80" s="183">
        <f t="shared" si="570"/>
        <v>4.4999999999999998E-2</v>
      </c>
      <c r="CZ80" s="183">
        <f t="shared" si="570"/>
        <v>4.4999999999999998E-2</v>
      </c>
      <c r="DA80" s="183">
        <f t="shared" si="570"/>
        <v>4.4999999999999998E-2</v>
      </c>
      <c r="DB80" s="183">
        <f t="shared" si="570"/>
        <v>4.4999999999999998E-2</v>
      </c>
      <c r="DC80" s="183">
        <f t="shared" si="570"/>
        <v>4.4999999999999998E-2</v>
      </c>
      <c r="DD80" s="183">
        <f t="shared" si="570"/>
        <v>4.4999999999999998E-2</v>
      </c>
      <c r="DE80" s="183">
        <f t="shared" si="570"/>
        <v>4.4999999999999998E-2</v>
      </c>
      <c r="DF80" s="183">
        <f t="shared" si="570"/>
        <v>4.4999999999999998E-2</v>
      </c>
      <c r="DG80" s="183">
        <f t="shared" si="570"/>
        <v>4.4999999999999998E-2</v>
      </c>
      <c r="DH80" s="183">
        <f t="shared" si="570"/>
        <v>4.4999999999999998E-2</v>
      </c>
      <c r="DI80" s="183">
        <f t="shared" si="570"/>
        <v>4.4999999999999998E-2</v>
      </c>
      <c r="DJ80" s="183">
        <f t="shared" si="570"/>
        <v>4.4999999999999998E-2</v>
      </c>
      <c r="DK80" s="183">
        <f t="shared" si="570"/>
        <v>4.4999999999999998E-2</v>
      </c>
      <c r="DL80">
        <f>IF(DL76-1&gt;1,$DE$75,IF(DL76-1&lt;0,$D$16,HLOOKUP(DL76-1,$S$19:$DO$20,2)))</f>
        <v>4.4999999999999998E-2</v>
      </c>
      <c r="DM80">
        <f>IF(DM76-1&gt;1,$DE$75,IF(DM76-1&lt;0,$D$16,HLOOKUP(DM76-1,$S$19:$DO$20,2)))</f>
        <v>4.4999999999999998E-2</v>
      </c>
      <c r="DN80">
        <f>IF(DN76-1&gt;1,$DE$75,IF(DN76-1&lt;0,$D$16,HLOOKUP(DN76-1,$S$19:$DO$20,2)))</f>
        <v>4.4999999999999998E-2</v>
      </c>
      <c r="DO80">
        <f>IF(DO76-1&gt;1,$DE$75,IF(DO76-1&lt;0,$D$16,HLOOKUP(DO76-1,$S$19:$DO$20,2)))</f>
        <v>4.4999999999999998E-2</v>
      </c>
    </row>
    <row r="81" spans="2:119" x14ac:dyDescent="0.2">
      <c r="B81" s="104"/>
      <c r="C81" s="163"/>
      <c r="D81" s="104"/>
      <c r="E81" s="105"/>
      <c r="F81" s="104"/>
      <c r="G81" s="105"/>
      <c r="H81" s="104"/>
      <c r="I81" s="105"/>
      <c r="J81" s="104"/>
      <c r="K81" s="105"/>
      <c r="L81" s="105"/>
      <c r="M81" s="105"/>
      <c r="N81" s="105"/>
      <c r="O81" s="105"/>
      <c r="P81" s="106"/>
      <c r="Q81" s="106"/>
      <c r="R81" s="106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  <c r="BE81" s="107"/>
      <c r="BF81" s="107"/>
      <c r="BG81" s="107"/>
      <c r="BH81" s="107"/>
      <c r="BI81" s="107"/>
      <c r="BJ81" s="107"/>
      <c r="BK81" s="107"/>
      <c r="BL81" s="107"/>
      <c r="BM81" s="107"/>
      <c r="BN81" s="107"/>
      <c r="BO81" s="107"/>
      <c r="BP81" s="107"/>
      <c r="BQ81" s="107"/>
      <c r="BR81" s="107"/>
      <c r="BS81" s="107"/>
      <c r="BT81" s="107"/>
      <c r="BU81" s="107"/>
      <c r="BV81" s="107"/>
      <c r="BW81" s="107"/>
      <c r="BX81" s="107"/>
      <c r="BY81" s="107"/>
      <c r="BZ81" s="107"/>
      <c r="CA81" s="107"/>
      <c r="CB81" s="107"/>
      <c r="CC81" s="107"/>
      <c r="CD81" s="107"/>
      <c r="CE81" s="107"/>
      <c r="CF81" s="107"/>
      <c r="CG81" s="107"/>
      <c r="CH81" s="107"/>
      <c r="CI81" s="107"/>
      <c r="CJ81" s="107"/>
      <c r="CK81" s="107"/>
      <c r="CL81" s="107"/>
      <c r="CM81" s="107"/>
      <c r="CN81" s="107"/>
      <c r="CO81" s="107"/>
      <c r="CP81" s="107"/>
      <c r="CQ81" s="107"/>
      <c r="CR81" s="107"/>
      <c r="CS81" s="107"/>
      <c r="CT81" s="107"/>
      <c r="CU81" s="107"/>
      <c r="CV81" s="107"/>
      <c r="CW81" s="107"/>
      <c r="CX81" s="107"/>
      <c r="CY81" s="107"/>
      <c r="CZ81" s="107"/>
      <c r="DA81" s="107"/>
      <c r="DB81" s="107"/>
      <c r="DC81" s="107"/>
      <c r="DD81" s="107"/>
      <c r="DE81" s="107"/>
      <c r="DF81" s="107"/>
      <c r="DG81" s="107"/>
      <c r="DH81" s="107"/>
      <c r="DI81" s="107"/>
      <c r="DJ81" s="107"/>
      <c r="DK81" s="107"/>
    </row>
    <row r="82" spans="2:119" ht="15" x14ac:dyDescent="0.25">
      <c r="B82" s="108"/>
      <c r="C82" s="173" t="s">
        <v>1950</v>
      </c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5">
        <f t="shared" ref="P82" si="571">SUM(P83:P84)</f>
        <v>0</v>
      </c>
      <c r="Q82" s="175">
        <f t="shared" ref="Q82:AW82" si="572">SUM(Q83:Q84)</f>
        <v>0</v>
      </c>
      <c r="R82" s="175">
        <f t="shared" si="572"/>
        <v>0</v>
      </c>
      <c r="S82" s="176">
        <f t="shared" si="572"/>
        <v>0</v>
      </c>
      <c r="T82" s="176">
        <f t="shared" si="572"/>
        <v>0</v>
      </c>
      <c r="U82" s="176">
        <f t="shared" si="572"/>
        <v>0</v>
      </c>
      <c r="V82" s="176">
        <f t="shared" si="572"/>
        <v>0</v>
      </c>
      <c r="W82" s="176">
        <f t="shared" si="572"/>
        <v>0</v>
      </c>
      <c r="X82" s="176">
        <f t="shared" si="572"/>
        <v>0</v>
      </c>
      <c r="Y82" s="176">
        <f t="shared" si="572"/>
        <v>0</v>
      </c>
      <c r="Z82" s="176">
        <f t="shared" si="572"/>
        <v>0</v>
      </c>
      <c r="AA82" s="176">
        <f t="shared" si="572"/>
        <v>0</v>
      </c>
      <c r="AB82" s="176">
        <f t="shared" si="572"/>
        <v>0</v>
      </c>
      <c r="AC82" s="176">
        <f t="shared" si="572"/>
        <v>0</v>
      </c>
      <c r="AD82" s="176">
        <f t="shared" si="572"/>
        <v>0</v>
      </c>
      <c r="AE82" s="176">
        <f t="shared" si="572"/>
        <v>0</v>
      </c>
      <c r="AF82" s="176">
        <f t="shared" si="572"/>
        <v>0</v>
      </c>
      <c r="AG82" s="176">
        <f t="shared" si="572"/>
        <v>0</v>
      </c>
      <c r="AH82" s="176">
        <f t="shared" si="572"/>
        <v>0</v>
      </c>
      <c r="AI82" s="176">
        <f t="shared" si="572"/>
        <v>0</v>
      </c>
      <c r="AJ82" s="176">
        <f t="shared" si="572"/>
        <v>0</v>
      </c>
      <c r="AK82" s="176">
        <f t="shared" si="572"/>
        <v>0</v>
      </c>
      <c r="AL82" s="176">
        <f t="shared" si="572"/>
        <v>0</v>
      </c>
      <c r="AM82" s="176">
        <f t="shared" si="572"/>
        <v>0</v>
      </c>
      <c r="AN82" s="176">
        <f t="shared" si="572"/>
        <v>0</v>
      </c>
      <c r="AO82" s="176">
        <f t="shared" si="572"/>
        <v>0</v>
      </c>
      <c r="AP82" s="176">
        <f t="shared" si="572"/>
        <v>0</v>
      </c>
      <c r="AQ82" s="176">
        <f t="shared" si="572"/>
        <v>0</v>
      </c>
      <c r="AR82" s="176">
        <f t="shared" si="572"/>
        <v>0</v>
      </c>
      <c r="AS82" s="176">
        <f t="shared" si="572"/>
        <v>0</v>
      </c>
      <c r="AT82" s="176">
        <f t="shared" si="572"/>
        <v>0</v>
      </c>
      <c r="AU82" s="176">
        <f t="shared" si="572"/>
        <v>0</v>
      </c>
      <c r="AV82" s="176">
        <f t="shared" si="572"/>
        <v>0</v>
      </c>
      <c r="AW82" s="176">
        <f t="shared" si="572"/>
        <v>0</v>
      </c>
      <c r="AX82" s="176">
        <f t="shared" ref="AX82:DH82" si="573">SUM(AX83:AX84)</f>
        <v>0</v>
      </c>
      <c r="AY82" s="176">
        <f t="shared" si="573"/>
        <v>0</v>
      </c>
      <c r="AZ82" s="176">
        <f t="shared" si="573"/>
        <v>0</v>
      </c>
      <c r="BA82" s="176">
        <f t="shared" si="573"/>
        <v>0</v>
      </c>
      <c r="BB82" s="176">
        <f t="shared" si="573"/>
        <v>0</v>
      </c>
      <c r="BC82" s="176">
        <f t="shared" si="573"/>
        <v>0</v>
      </c>
      <c r="BD82" s="176">
        <f t="shared" si="573"/>
        <v>0</v>
      </c>
      <c r="BE82" s="176">
        <f t="shared" si="573"/>
        <v>0</v>
      </c>
      <c r="BF82" s="176">
        <f t="shared" si="573"/>
        <v>0</v>
      </c>
      <c r="BG82" s="176">
        <f t="shared" si="573"/>
        <v>0</v>
      </c>
      <c r="BH82" s="176">
        <f t="shared" si="573"/>
        <v>0</v>
      </c>
      <c r="BI82" s="176">
        <f t="shared" si="573"/>
        <v>0</v>
      </c>
      <c r="BJ82" s="176">
        <f t="shared" si="573"/>
        <v>0</v>
      </c>
      <c r="BK82" s="176">
        <f t="shared" si="573"/>
        <v>0</v>
      </c>
      <c r="BL82" s="176">
        <f t="shared" si="573"/>
        <v>0</v>
      </c>
      <c r="BM82" s="176">
        <f t="shared" si="573"/>
        <v>0</v>
      </c>
      <c r="BN82" s="176">
        <f t="shared" si="573"/>
        <v>0</v>
      </c>
      <c r="BO82" s="176">
        <f t="shared" si="573"/>
        <v>0</v>
      </c>
      <c r="BP82" s="176">
        <f t="shared" si="573"/>
        <v>0</v>
      </c>
      <c r="BQ82" s="176">
        <f t="shared" si="573"/>
        <v>0</v>
      </c>
      <c r="BR82" s="176">
        <f t="shared" si="573"/>
        <v>0</v>
      </c>
      <c r="BS82" s="176">
        <f t="shared" si="573"/>
        <v>0</v>
      </c>
      <c r="BT82" s="176">
        <f t="shared" si="573"/>
        <v>0</v>
      </c>
      <c r="BU82" s="176">
        <f t="shared" si="573"/>
        <v>0</v>
      </c>
      <c r="BV82" s="176">
        <f t="shared" si="573"/>
        <v>0</v>
      </c>
      <c r="BW82" s="176">
        <f t="shared" si="573"/>
        <v>0</v>
      </c>
      <c r="BX82" s="176">
        <f t="shared" si="573"/>
        <v>0</v>
      </c>
      <c r="BY82" s="176">
        <f t="shared" si="573"/>
        <v>0</v>
      </c>
      <c r="BZ82" s="176">
        <f t="shared" si="573"/>
        <v>0</v>
      </c>
      <c r="CA82" s="176">
        <f t="shared" si="573"/>
        <v>0</v>
      </c>
      <c r="CB82" s="176">
        <f t="shared" si="573"/>
        <v>0</v>
      </c>
      <c r="CC82" s="176">
        <f t="shared" si="573"/>
        <v>0</v>
      </c>
      <c r="CD82" s="176">
        <f t="shared" si="573"/>
        <v>0</v>
      </c>
      <c r="CE82" s="176">
        <f t="shared" si="573"/>
        <v>0</v>
      </c>
      <c r="CF82" s="176">
        <f t="shared" si="573"/>
        <v>0</v>
      </c>
      <c r="CG82" s="176">
        <f t="shared" si="573"/>
        <v>0</v>
      </c>
      <c r="CH82" s="176">
        <f t="shared" si="573"/>
        <v>0</v>
      </c>
      <c r="CI82" s="176">
        <f t="shared" si="573"/>
        <v>0</v>
      </c>
      <c r="CJ82" s="176">
        <f t="shared" si="573"/>
        <v>0</v>
      </c>
      <c r="CK82" s="176">
        <f t="shared" si="573"/>
        <v>0</v>
      </c>
      <c r="CL82" s="176">
        <f t="shared" si="573"/>
        <v>0</v>
      </c>
      <c r="CM82" s="176">
        <f t="shared" si="573"/>
        <v>0</v>
      </c>
      <c r="CN82" s="176">
        <f t="shared" si="573"/>
        <v>0</v>
      </c>
      <c r="CO82" s="176">
        <f t="shared" si="573"/>
        <v>0</v>
      </c>
      <c r="CP82" s="176">
        <f t="shared" si="573"/>
        <v>0</v>
      </c>
      <c r="CQ82" s="176">
        <f t="shared" si="573"/>
        <v>0</v>
      </c>
      <c r="CR82" s="176">
        <f t="shared" si="573"/>
        <v>0</v>
      </c>
      <c r="CS82" s="176">
        <f t="shared" si="573"/>
        <v>0</v>
      </c>
      <c r="CT82" s="176">
        <f t="shared" si="573"/>
        <v>0</v>
      </c>
      <c r="CU82" s="176">
        <f t="shared" si="573"/>
        <v>0</v>
      </c>
      <c r="CV82" s="176">
        <f t="shared" si="573"/>
        <v>0</v>
      </c>
      <c r="CW82" s="176">
        <f t="shared" si="573"/>
        <v>0</v>
      </c>
      <c r="CX82" s="176">
        <f t="shared" si="573"/>
        <v>0</v>
      </c>
      <c r="CY82" s="176">
        <f t="shared" si="573"/>
        <v>0</v>
      </c>
      <c r="CZ82" s="176">
        <f t="shared" si="573"/>
        <v>0</v>
      </c>
      <c r="DA82" s="176">
        <f t="shared" si="573"/>
        <v>0</v>
      </c>
      <c r="DB82" s="176">
        <f t="shared" si="573"/>
        <v>0</v>
      </c>
      <c r="DC82" s="176">
        <f t="shared" si="573"/>
        <v>0</v>
      </c>
      <c r="DD82" s="176">
        <f t="shared" si="573"/>
        <v>0</v>
      </c>
      <c r="DE82" s="176">
        <f t="shared" si="573"/>
        <v>0</v>
      </c>
      <c r="DF82" s="176">
        <f t="shared" si="573"/>
        <v>0</v>
      </c>
      <c r="DG82" s="176">
        <f t="shared" si="573"/>
        <v>0</v>
      </c>
      <c r="DH82" s="176">
        <f t="shared" si="573"/>
        <v>0</v>
      </c>
      <c r="DI82" s="176">
        <f t="shared" ref="DI82:DK82" si="574">SUM(DI83:DI84)</f>
        <v>0</v>
      </c>
      <c r="DJ82" s="176">
        <f t="shared" si="574"/>
        <v>0</v>
      </c>
      <c r="DK82" s="176">
        <f t="shared" si="574"/>
        <v>0</v>
      </c>
      <c r="DL82">
        <f>SUM(DL83:DL84)</f>
        <v>0</v>
      </c>
      <c r="DM82">
        <f>SUM(DM83:DM84)</f>
        <v>0</v>
      </c>
      <c r="DN82">
        <f>SUM(DN83:DN84)</f>
        <v>0</v>
      </c>
      <c r="DO82">
        <f>SUM(DO83:DO84)</f>
        <v>0</v>
      </c>
    </row>
    <row r="83" spans="2:119" ht="15" x14ac:dyDescent="0.25">
      <c r="B83" s="108" t="s">
        <v>1861</v>
      </c>
      <c r="C83" s="108" t="s">
        <v>1965</v>
      </c>
      <c r="D83" s="161">
        <f>$P$5</f>
        <v>46813</v>
      </c>
      <c r="E83" s="186">
        <f>1-E60</f>
        <v>0</v>
      </c>
      <c r="P83" s="109">
        <f t="shared" ref="P83:P92" si="575">SUM(S83:EO83)</f>
        <v>0</v>
      </c>
      <c r="Q83" s="109">
        <f t="shared" ref="Q83:Q92" si="576">SUMIF(S$2:EO$2,"факт",S83:EO83)</f>
        <v>0</v>
      </c>
      <c r="R83" s="109">
        <f t="shared" ref="R83:R92" si="577">P83-Q83</f>
        <v>0</v>
      </c>
      <c r="S83" s="59"/>
      <c r="T83" s="59"/>
      <c r="U83" s="59">
        <f t="shared" ref="U83:AW83" si="578">IF(U$3=$D83,(-U$38)*$E83+U73,IF(AND(U$3&gt;=$D83,U$3&lt;$D84),U73,0))</f>
        <v>0</v>
      </c>
      <c r="V83" s="59">
        <f t="shared" si="578"/>
        <v>0</v>
      </c>
      <c r="W83" s="59">
        <f t="shared" si="578"/>
        <v>0</v>
      </c>
      <c r="X83" s="59">
        <f t="shared" si="578"/>
        <v>0</v>
      </c>
      <c r="Y83" s="59">
        <f t="shared" si="578"/>
        <v>0</v>
      </c>
      <c r="Z83" s="59">
        <f t="shared" si="578"/>
        <v>0</v>
      </c>
      <c r="AA83" s="59">
        <f t="shared" si="578"/>
        <v>0</v>
      </c>
      <c r="AB83" s="59">
        <f t="shared" si="578"/>
        <v>0</v>
      </c>
      <c r="AC83" s="59">
        <f t="shared" si="578"/>
        <v>0</v>
      </c>
      <c r="AD83" s="59">
        <f t="shared" si="578"/>
        <v>0</v>
      </c>
      <c r="AE83" s="59">
        <f t="shared" si="578"/>
        <v>0</v>
      </c>
      <c r="AF83" s="59">
        <f t="shared" si="578"/>
        <v>0</v>
      </c>
      <c r="AG83" s="59">
        <f t="shared" si="578"/>
        <v>0</v>
      </c>
      <c r="AH83" s="59">
        <f t="shared" si="578"/>
        <v>0</v>
      </c>
      <c r="AI83" s="59">
        <f t="shared" si="578"/>
        <v>0</v>
      </c>
      <c r="AJ83" s="59">
        <f t="shared" si="578"/>
        <v>0</v>
      </c>
      <c r="AK83" s="59">
        <f t="shared" si="578"/>
        <v>0</v>
      </c>
      <c r="AL83" s="59">
        <f t="shared" si="578"/>
        <v>0</v>
      </c>
      <c r="AM83" s="59">
        <f t="shared" si="578"/>
        <v>0</v>
      </c>
      <c r="AN83" s="59">
        <f t="shared" si="578"/>
        <v>0</v>
      </c>
      <c r="AO83" s="59">
        <f t="shared" si="578"/>
        <v>0</v>
      </c>
      <c r="AP83" s="59">
        <f t="shared" si="578"/>
        <v>0</v>
      </c>
      <c r="AQ83" s="59">
        <f t="shared" si="578"/>
        <v>0</v>
      </c>
      <c r="AR83" s="59">
        <f t="shared" si="578"/>
        <v>0</v>
      </c>
      <c r="AS83" s="59">
        <f t="shared" si="578"/>
        <v>0</v>
      </c>
      <c r="AT83" s="59">
        <f t="shared" si="578"/>
        <v>0</v>
      </c>
      <c r="AU83" s="59">
        <f t="shared" si="578"/>
        <v>0</v>
      </c>
      <c r="AV83" s="59">
        <f t="shared" si="578"/>
        <v>0</v>
      </c>
      <c r="AW83" s="59">
        <f t="shared" si="578"/>
        <v>0</v>
      </c>
      <c r="AX83" s="59">
        <f t="shared" ref="AX83:DH83" si="579">IF(AX$3=$D83,(-AX$38)*$E83+AX73,IF(AND(AX$3&gt;=$D83,AX$3&lt;$D84),AX73,0))</f>
        <v>0</v>
      </c>
      <c r="AY83" s="59">
        <f t="shared" si="579"/>
        <v>0</v>
      </c>
      <c r="AZ83" s="59">
        <f t="shared" si="579"/>
        <v>0</v>
      </c>
      <c r="BA83" s="59">
        <f t="shared" si="579"/>
        <v>0</v>
      </c>
      <c r="BB83" s="59">
        <f t="shared" si="579"/>
        <v>0</v>
      </c>
      <c r="BC83" s="59">
        <f t="shared" si="579"/>
        <v>0</v>
      </c>
      <c r="BD83" s="59">
        <f t="shared" si="579"/>
        <v>0</v>
      </c>
      <c r="BE83" s="59">
        <f t="shared" si="579"/>
        <v>0</v>
      </c>
      <c r="BF83" s="59">
        <f t="shared" si="579"/>
        <v>0</v>
      </c>
      <c r="BG83" s="59">
        <f t="shared" si="579"/>
        <v>0</v>
      </c>
      <c r="BH83" s="59">
        <f t="shared" si="579"/>
        <v>0</v>
      </c>
      <c r="BI83" s="59">
        <f t="shared" si="579"/>
        <v>0</v>
      </c>
      <c r="BJ83" s="59">
        <f t="shared" si="579"/>
        <v>0</v>
      </c>
      <c r="BK83" s="59">
        <f t="shared" si="579"/>
        <v>0</v>
      </c>
      <c r="BL83" s="59">
        <f t="shared" si="579"/>
        <v>0</v>
      </c>
      <c r="BM83" s="59">
        <f t="shared" si="579"/>
        <v>0</v>
      </c>
      <c r="BN83" s="59">
        <f t="shared" si="579"/>
        <v>0</v>
      </c>
      <c r="BO83" s="59">
        <f t="shared" si="579"/>
        <v>0</v>
      </c>
      <c r="BP83" s="59">
        <f t="shared" si="579"/>
        <v>0</v>
      </c>
      <c r="BQ83" s="59">
        <f t="shared" si="579"/>
        <v>0</v>
      </c>
      <c r="BR83" s="59">
        <f t="shared" si="579"/>
        <v>0</v>
      </c>
      <c r="BS83" s="59">
        <f t="shared" si="579"/>
        <v>0</v>
      </c>
      <c r="BT83" s="59">
        <f t="shared" si="579"/>
        <v>0</v>
      </c>
      <c r="BU83" s="59">
        <f t="shared" si="579"/>
        <v>0</v>
      </c>
      <c r="BV83" s="59">
        <f t="shared" si="579"/>
        <v>0</v>
      </c>
      <c r="BW83" s="59">
        <f t="shared" si="579"/>
        <v>0</v>
      </c>
      <c r="BX83" s="59">
        <f t="shared" si="579"/>
        <v>0</v>
      </c>
      <c r="BY83" s="59">
        <f t="shared" si="579"/>
        <v>0</v>
      </c>
      <c r="BZ83" s="59">
        <f t="shared" si="579"/>
        <v>0</v>
      </c>
      <c r="CA83" s="59">
        <f t="shared" si="579"/>
        <v>0</v>
      </c>
      <c r="CB83" s="59">
        <f t="shared" si="579"/>
        <v>0</v>
      </c>
      <c r="CC83" s="59">
        <f t="shared" si="579"/>
        <v>0</v>
      </c>
      <c r="CD83" s="59">
        <f t="shared" si="579"/>
        <v>0</v>
      </c>
      <c r="CE83" s="59">
        <f t="shared" si="579"/>
        <v>0</v>
      </c>
      <c r="CF83" s="59">
        <f t="shared" si="579"/>
        <v>0</v>
      </c>
      <c r="CG83" s="59">
        <f t="shared" si="579"/>
        <v>0</v>
      </c>
      <c r="CH83" s="59">
        <f t="shared" si="579"/>
        <v>0</v>
      </c>
      <c r="CI83" s="59">
        <f t="shared" si="579"/>
        <v>0</v>
      </c>
      <c r="CJ83" s="59">
        <f t="shared" si="579"/>
        <v>0</v>
      </c>
      <c r="CK83" s="59">
        <f t="shared" si="579"/>
        <v>0</v>
      </c>
      <c r="CL83" s="59">
        <f t="shared" si="579"/>
        <v>0</v>
      </c>
      <c r="CM83" s="59">
        <f t="shared" si="579"/>
        <v>0</v>
      </c>
      <c r="CN83" s="59">
        <f t="shared" si="579"/>
        <v>0</v>
      </c>
      <c r="CO83" s="59">
        <f t="shared" si="579"/>
        <v>0</v>
      </c>
      <c r="CP83" s="59">
        <f t="shared" si="579"/>
        <v>0</v>
      </c>
      <c r="CQ83" s="59">
        <f t="shared" si="579"/>
        <v>0</v>
      </c>
      <c r="CR83" s="59">
        <f t="shared" si="579"/>
        <v>0</v>
      </c>
      <c r="CS83" s="59">
        <f t="shared" si="579"/>
        <v>0</v>
      </c>
      <c r="CT83" s="59">
        <f t="shared" si="579"/>
        <v>0</v>
      </c>
      <c r="CU83" s="59">
        <f t="shared" si="579"/>
        <v>0</v>
      </c>
      <c r="CV83" s="59">
        <f t="shared" si="579"/>
        <v>0</v>
      </c>
      <c r="CW83" s="59">
        <f t="shared" si="579"/>
        <v>0</v>
      </c>
      <c r="CX83" s="59">
        <f t="shared" si="579"/>
        <v>0</v>
      </c>
      <c r="CY83" s="59">
        <f t="shared" si="579"/>
        <v>0</v>
      </c>
      <c r="CZ83" s="59">
        <f t="shared" si="579"/>
        <v>0</v>
      </c>
      <c r="DA83" s="59">
        <f t="shared" si="579"/>
        <v>0</v>
      </c>
      <c r="DB83" s="59">
        <f t="shared" si="579"/>
        <v>0</v>
      </c>
      <c r="DC83" s="59">
        <f t="shared" si="579"/>
        <v>0</v>
      </c>
      <c r="DD83" s="59">
        <f t="shared" si="579"/>
        <v>0</v>
      </c>
      <c r="DE83" s="59">
        <f t="shared" si="579"/>
        <v>0</v>
      </c>
      <c r="DF83" s="59">
        <f t="shared" si="579"/>
        <v>0</v>
      </c>
      <c r="DG83" s="59">
        <f t="shared" si="579"/>
        <v>0</v>
      </c>
      <c r="DH83" s="59">
        <f t="shared" si="579"/>
        <v>0</v>
      </c>
      <c r="DI83" s="59">
        <f t="shared" ref="DI83:DK83" si="580">IF(DI$3=$D83,(-DI$38)*$E83+DI73,IF(AND(DI$3&gt;=$D83,DI$3&lt;$D84),DI73,0))</f>
        <v>0</v>
      </c>
      <c r="DJ83" s="59">
        <f t="shared" si="580"/>
        <v>0</v>
      </c>
      <c r="DK83" s="59">
        <f t="shared" si="580"/>
        <v>0</v>
      </c>
      <c r="DL83">
        <f>IF(DL$3=$D83,(-DL$38)*$E83+DL73,IF(AND(DL$3&gt;=$D83,DL$3&lt;$D84),DL73,0))</f>
        <v>0</v>
      </c>
      <c r="DM83">
        <f>IF(DM$3=$D83,(-DM$38)*$E83+DM73,IF(AND(DM$3&gt;=$D83,DM$3&lt;$D84),DM73,0))</f>
        <v>0</v>
      </c>
      <c r="DN83">
        <f>IF(DN$3=$D83,(-DN$38)*$E83+DN73,IF(AND(DN$3&gt;=$D83,DN$3&lt;$D84),DN73,0))</f>
        <v>0</v>
      </c>
      <c r="DO83">
        <f>IF(DO$3=$D83,(-DO$38)*$E83+DO73,IF(AND(DO$3&gt;=$D83,DO$3&lt;$D84),DO73,0))</f>
        <v>0</v>
      </c>
    </row>
    <row r="84" spans="2:119" ht="15" x14ac:dyDescent="0.25">
      <c r="B84" s="108" t="s">
        <v>1896</v>
      </c>
      <c r="C84" s="108" t="s">
        <v>1966</v>
      </c>
      <c r="D84" s="161">
        <f>Q6</f>
        <v>0</v>
      </c>
      <c r="P84" s="109">
        <f t="shared" si="575"/>
        <v>0</v>
      </c>
      <c r="Q84" s="109">
        <f t="shared" si="576"/>
        <v>0</v>
      </c>
      <c r="R84" s="109">
        <f t="shared" si="577"/>
        <v>0</v>
      </c>
      <c r="S84" s="59"/>
      <c r="T84" s="59"/>
      <c r="U84" s="59">
        <f>-IF(U$3&gt;=$D84,MIN(MAX(SUM($S72:U72)+SUM($S84:T84),0),MAX(SUM($S83:U83)+SUM($S84:T84),0)),0)</f>
        <v>0</v>
      </c>
      <c r="V84" s="59">
        <f>-IF(V$3&gt;=$D84,MIN(MAX(SUM($S72:V72)+SUM($S84:U84),0),MAX(SUM($S83:V83)+SUM($S84:U84),0)),0)</f>
        <v>0</v>
      </c>
      <c r="W84" s="59">
        <f>-IF(W$3&gt;=$D84,MIN(MAX(SUM($S72:W72)+SUM($S84:V84),0),MAX(SUM($S83:W83)+SUM($S84:V84),0)),0)</f>
        <v>0</v>
      </c>
      <c r="X84" s="59">
        <f>-IF(X$3&gt;=$D84,MIN(MAX(SUM($S72:X72)+SUM($S84:W84),0),MAX(SUM($S83:X83)+SUM($S84:W84),0)),0)</f>
        <v>0</v>
      </c>
      <c r="Y84" s="59">
        <f>-IF(Y$3&gt;=$D84,MIN(MAX(SUM($S72:Y72)+SUM($S84:X84),0),MAX(SUM($S83:Y83)+SUM($S84:X84),0)),0)</f>
        <v>0</v>
      </c>
      <c r="Z84" s="59">
        <f>-IF(Z$3&gt;=$D84,MIN(MAX(SUM($S72:Z72)+SUM($S84:Y84),0),MAX(SUM($S83:Z83)+SUM($S84:Y84),0)),0)</f>
        <v>0</v>
      </c>
      <c r="AA84" s="59">
        <f>-IF(AA$3&gt;=$D84,MIN(MAX(SUM($S72:AA72)+SUM($S84:Z84),0),MAX(SUM($S83:AA83)+SUM($S84:Z84),0)),0)</f>
        <v>0</v>
      </c>
      <c r="AB84" s="59">
        <f>-IF(AB$3&gt;=$D84,MIN(MAX(SUM($S72:AB72)+SUM($S84:AA84),0),MAX(SUM($S83:AB83)+SUM($S84:AA84),0)),0)</f>
        <v>0</v>
      </c>
      <c r="AC84" s="59">
        <f>-IF(AC$3&gt;=$D84,MIN(MAX(SUM($S72:AC72)+SUM($S84:AB84),0),MAX(SUM($S83:AC83)+SUM($S84:AB84),0)),0)</f>
        <v>0</v>
      </c>
      <c r="AD84" s="59">
        <f>-IF(AD$3&gt;=$D84,MIN(MAX(SUM($S72:AD72)+SUM($S84:AC84),0),MAX(SUM($S83:AD83)+SUM($S84:AC84),0)),0)</f>
        <v>0</v>
      </c>
      <c r="AE84" s="59">
        <f>-IF(AE$3&gt;=$D84,MIN(MAX(SUM($S72:AE72)+SUM($S84:AD84),0),MAX(SUM($S83:AE83)+SUM($S84:AD84),0)),0)</f>
        <v>0</v>
      </c>
      <c r="AF84" s="59">
        <f>-IF(AF$3&gt;=$D84,MIN(MAX(SUM($S72:AF72)+SUM($S84:AE84),0),MAX(SUM($S83:AF83)+SUM($S84:AE84),0)),0)</f>
        <v>0</v>
      </c>
      <c r="AG84" s="59">
        <f>-IF(AG$3&gt;=$D84,MIN(MAX(SUM($S72:AG72)+SUM($S84:AF84),0),MAX(SUM($S83:AG83)+SUM($S84:AF84),0)),0)</f>
        <v>0</v>
      </c>
      <c r="AH84" s="59">
        <f>-IF(AH$3&gt;=$D84,MIN(MAX(SUM($S72:AH72)+SUM($S84:AG84),0),MAX(SUM($S83:AH83)+SUM($S84:AG84),0)),0)</f>
        <v>0</v>
      </c>
      <c r="AI84" s="59">
        <f>-IF(AI$3&gt;=$D84,MIN(MAX(SUM($S72:AI72)+SUM($S84:AH84),0),MAX(SUM($S83:AI83)+SUM($S84:AH84),0)),0)</f>
        <v>0</v>
      </c>
      <c r="AJ84" s="59">
        <f>-IF(AJ$3&gt;=$D84,MIN(MAX(SUM($S72:AJ72)+SUM($S84:AI84),0),MAX(SUM($S83:AJ83)+SUM($S84:AI84),0)),0)</f>
        <v>0</v>
      </c>
      <c r="AK84" s="59">
        <f>-IF(AK$3&gt;=$D84,MIN(MAX(SUM($S72:AK72)+SUM($S84:AJ84),0),MAX(SUM($S83:AK83)+SUM($S84:AJ84),0)),0)</f>
        <v>0</v>
      </c>
      <c r="AL84" s="59">
        <f>-IF(AL$3&gt;=$D84,MIN(MAX(SUM($S72:AL72)+SUM($S84:AK84),0),MAX(SUM($S83:AL83)+SUM($S84:AK84),0)),0)</f>
        <v>0</v>
      </c>
      <c r="AM84" s="59">
        <f>-IF(AM$3&gt;=$D84,MIN(MAX(SUM($S72:AM72)+SUM($S84:AL84),0),MAX(SUM($S83:AM83)+SUM($S84:AL84),0)),0)</f>
        <v>0</v>
      </c>
      <c r="AN84" s="59">
        <f>-IF(AN$3&gt;=$D84,MIN(MAX(SUM($S72:AN72)+SUM($S84:AM84),0),MAX(SUM($S83:AN83)+SUM($S84:AM84),0)),0)</f>
        <v>0</v>
      </c>
      <c r="AO84" s="59">
        <f>-IF(AO$3&gt;=$D84,MIN(MAX(SUM($S72:AO72)+SUM($S84:AN84),0),MAX(SUM($S83:AO83)+SUM($S84:AN84),0)),0)</f>
        <v>0</v>
      </c>
      <c r="AP84" s="59">
        <f>-IF(AP$3&gt;=$D84,MIN(MAX(SUM($S72:AP72)+SUM($S84:AO84),0),MAX(SUM($S83:AP83)+SUM($S84:AO84),0)),0)</f>
        <v>0</v>
      </c>
      <c r="AQ84" s="59">
        <f>-IF(AQ$3&gt;=$D84,MIN(MAX(SUM($S72:AQ72)+SUM($S84:AP84),0),MAX(SUM($S83:AQ83)+SUM($S84:AP84),0)),0)</f>
        <v>0</v>
      </c>
      <c r="AR84" s="59">
        <f>-IF(AR$3&gt;=$D84,MIN(MAX(SUM($S72:AR72)+SUM($S84:AQ84),0),MAX(SUM($S83:AR83)+SUM($S84:AQ84),0)),0)</f>
        <v>0</v>
      </c>
      <c r="AS84" s="59">
        <f>-IF(AS$3&gt;=$D84,MIN(MAX(SUM($S72:AS72)+SUM($S84:AR84),0),MAX(SUM($S83:AS83)+SUM($S84:AR84),0)),0)</f>
        <v>0</v>
      </c>
      <c r="AT84" s="59">
        <f>-IF(AT$3&gt;=$D84,MIN(MAX(SUM($S72:AT72)+SUM($S84:AS84),0),MAX(SUM($S83:AT83)+SUM($S84:AS84),0)),0)</f>
        <v>0</v>
      </c>
      <c r="AU84" s="59">
        <f>-IF(AU$3&gt;=$D84,MIN(MAX(SUM($S72:AU72)+SUM($S84:AT84),0),MAX(SUM($S83:AU83)+SUM($S84:AT84),0)),0)</f>
        <v>0</v>
      </c>
      <c r="AV84" s="59">
        <f>-IF(AV$3&gt;=$D84,MIN(MAX(SUM($S72:AV72)+SUM($S84:AU84),0),MAX(SUM($S83:AV83)+SUM($S84:AU84),0)),0)</f>
        <v>0</v>
      </c>
      <c r="AW84" s="59">
        <f>-IF(AW$3&gt;=$D84,MIN(MAX(SUM($S72:AW72)+SUM($S84:AV84),0),MAX(SUM($S83:AW83)+SUM($S84:AV84),0)),0)</f>
        <v>0</v>
      </c>
      <c r="AX84" s="59">
        <f>-IF(AX$3&gt;=$D84,MIN(MAX(SUM($S72:AX72)+SUM($S84:AW84),0),MAX(SUM($S83:AX83)+SUM($S84:AW84),0)),0)</f>
        <v>0</v>
      </c>
      <c r="AY84" s="59">
        <f>-IF(AY$3&gt;=$D84,MIN(MAX(SUM($S72:AY72)+SUM($S84:AX84),0),MAX(SUM($S83:AY83)+SUM($S84:AX84),0)),0)</f>
        <v>0</v>
      </c>
      <c r="AZ84" s="59">
        <f>-IF(AZ$3&gt;=$D84,MIN(MAX(SUM($S72:AZ72)+SUM($S84:AY84),0),MAX(SUM($S83:AZ83)+SUM($S84:AY84),0)),0)</f>
        <v>0</v>
      </c>
      <c r="BA84" s="59">
        <f>-IF(BA$3&gt;=$D84,MIN(MAX(SUM($S72:BA72)+SUM($S84:AZ84),0),MAX(SUM($S83:BA83)+SUM($S84:AZ84),0)),0)</f>
        <v>0</v>
      </c>
      <c r="BB84" s="59">
        <f>-IF(BB$3&gt;=$D84,MIN(MAX(SUM($S72:BB72)+SUM($S84:BA84),0),MAX(SUM($S83:BB83)+SUM($S84:BA84),0)),0)</f>
        <v>0</v>
      </c>
      <c r="BC84" s="59">
        <f>-IF(BC$3&gt;=$D84,MIN(MAX(SUM($S72:BC72)+SUM($S84:BB84),0),MAX(SUM($S83:BC83)+SUM($S84:BB84),0)),0)</f>
        <v>0</v>
      </c>
      <c r="BD84" s="59">
        <f>-IF(BD$3&gt;=$D84,MIN(MAX(SUM($S72:BD72)+SUM($S84:BC84),0),MAX(SUM($S83:BD83)+SUM($S84:BC84),0)),0)</f>
        <v>0</v>
      </c>
      <c r="BE84" s="59">
        <f>-IF(BE$3&gt;=$D84,MIN(MAX(SUM($S72:BE72)+SUM($S84:BD84),0),MAX(SUM($S83:BE83)+SUM($S84:BD84),0)),0)</f>
        <v>0</v>
      </c>
      <c r="BF84" s="59">
        <f>-IF(BF$3&gt;=$D84,MIN(MAX(SUM($S72:BF72)+SUM($S84:BE84),0),MAX(SUM($S83:BF83)+SUM($S84:BE84),0)),0)</f>
        <v>0</v>
      </c>
      <c r="BG84" s="59">
        <f>-IF(BG$3&gt;=$D84,MIN(MAX(SUM($S72:BG72)+SUM($S84:BF84),0),MAX(SUM($S83:BG83)+SUM($S84:BF84),0)),0)</f>
        <v>0</v>
      </c>
      <c r="BH84" s="59">
        <f>-IF(BH$3&gt;=$D84,MIN(MAX(SUM($S72:BH72)+SUM($S84:BG84),0),MAX(SUM($S83:BH83)+SUM($S84:BG84),0)),0)</f>
        <v>0</v>
      </c>
      <c r="BI84" s="59">
        <f>-IF(BI$3&gt;=$D84,MIN(MAX(SUM($S72:BI72)+SUM($S84:BH84),0),MAX(SUM($S83:BI83)+SUM($S84:BH84),0)),0)</f>
        <v>0</v>
      </c>
      <c r="BJ84" s="59">
        <f>-IF(BJ$3&gt;=$D84,MIN(MAX(SUM($S72:BJ72)+SUM($S84:BI84),0),MAX(SUM($S83:BJ83)+SUM($S84:BI84),0)),0)</f>
        <v>0</v>
      </c>
      <c r="BK84" s="59">
        <f>-IF(BK$3&gt;=$D84,MIN(MAX(SUM($S72:BK72)+SUM($S84:BJ84),0),MAX(SUM($S83:BK83)+SUM($S84:BJ84),0)),0)</f>
        <v>0</v>
      </c>
      <c r="BL84" s="59">
        <f>-IF(BL$3&gt;=$D84,MIN(MAX(SUM($S72:BL72)+SUM($S84:BK84),0),MAX(SUM($S83:BL83)+SUM($S84:BK84),0)),0)</f>
        <v>0</v>
      </c>
      <c r="BM84" s="59">
        <f>-IF(BM$3&gt;=$D84,MIN(MAX(SUM($S72:BM72)+SUM($S84:BL84),0),MAX(SUM($S83:BM83)+SUM($S84:BL84),0)),0)</f>
        <v>0</v>
      </c>
      <c r="BN84" s="59">
        <f>-IF(BN$3&gt;=$D84,MIN(MAX(SUM($S72:BN72)+SUM($S84:BM84),0),MAX(SUM($S83:BN83)+SUM($S84:BM84),0)),0)</f>
        <v>0</v>
      </c>
      <c r="BO84" s="59">
        <f>-IF(BO$3&gt;=$D84,MIN(MAX(SUM($S72:BO72)+SUM($S84:BN84),0),MAX(SUM($S83:BO83)+SUM($S84:BN84),0)),0)</f>
        <v>0</v>
      </c>
      <c r="BP84" s="59">
        <f>-IF(BP$3&gt;=$D84,MIN(MAX(SUM($S72:BP72)+SUM($S84:BO84),0),MAX(SUM($S83:BP83)+SUM($S84:BO84),0)),0)</f>
        <v>0</v>
      </c>
      <c r="BQ84" s="59">
        <f>-IF(BQ$3&gt;=$D84,MIN(MAX(SUM($S72:BQ72)+SUM($S84:BP84),0),MAX(SUM($S83:BQ83)+SUM($S84:BP84),0)),0)</f>
        <v>0</v>
      </c>
      <c r="BR84" s="59">
        <f>-IF(BR$3&gt;=$D84,MIN(MAX(SUM($S72:BR72)+SUM($S84:BQ84),0),MAX(SUM($S83:BR83)+SUM($S84:BQ84),0)),0)</f>
        <v>0</v>
      </c>
      <c r="BS84" s="59">
        <f>-IF(BS$3&gt;=$D84,MIN(MAX(SUM($S72:BS72)+SUM($S84:BR84),0),MAX(SUM($S83:BS83)+SUM($S84:BR84),0)),0)</f>
        <v>0</v>
      </c>
      <c r="BT84" s="59">
        <f>-IF(BT$3&gt;=$D84,MIN(MAX(SUM($S72:BT72)+SUM($S84:BS84),0),MAX(SUM($S83:BT83)+SUM($S84:BS84),0)),0)</f>
        <v>0</v>
      </c>
      <c r="BU84" s="59">
        <f>-IF(BU$3&gt;=$D84,MIN(MAX(SUM($S72:BU72)+SUM($S84:BT84),0),MAX(SUM($S83:BU83)+SUM($S84:BT84),0)),0)</f>
        <v>0</v>
      </c>
      <c r="BV84" s="59">
        <f>-IF(BV$3&gt;=$D84,MIN(MAX(SUM($S72:BV72)+SUM($S84:BU84),0),MAX(SUM($S83:BV83)+SUM($S84:BU84),0)),0)</f>
        <v>0</v>
      </c>
      <c r="BW84" s="59">
        <f>-IF(BW$3&gt;=$D84,MIN(MAX(SUM($S72:BW72)+SUM($S84:BV84),0),MAX(SUM($S83:BW83)+SUM($S84:BV84),0)),0)</f>
        <v>0</v>
      </c>
      <c r="BX84" s="59">
        <f>-IF(BX$3&gt;=$D84,MIN(MAX(SUM($S72:BX72)+SUM($S84:BW84),0),MAX(SUM($S83:BX83)+SUM($S84:BW84),0)),0)</f>
        <v>0</v>
      </c>
      <c r="BY84" s="59">
        <f>-IF(BY$3&gt;=$D84,MIN(MAX(SUM($S72:BY72)+SUM($S84:BX84),0),MAX(SUM($S83:BY83)+SUM($S84:BX84),0)),0)</f>
        <v>0</v>
      </c>
      <c r="BZ84" s="59">
        <f>-IF(BZ$3&gt;=$D84,MIN(MAX(SUM($S72:BZ72)+SUM($S84:BY84),0),MAX(SUM($S83:BZ83)+SUM($S84:BY84),0)),0)</f>
        <v>0</v>
      </c>
      <c r="CA84" s="59">
        <f>-IF(CA$3&gt;=$D84,MIN(MAX(SUM($S72:CA72)+SUM($S84:BZ84),0),MAX(SUM($S83:CA83)+SUM($S84:BZ84),0)),0)</f>
        <v>0</v>
      </c>
      <c r="CB84" s="59">
        <f>-IF(CB$3&gt;=$D84,MIN(MAX(SUM($S72:CB72)+SUM($S84:CA84),0),MAX(SUM($S83:CB83)+SUM($S84:CA84),0)),0)</f>
        <v>0</v>
      </c>
      <c r="CC84" s="59">
        <f>-IF(CC$3&gt;=$D84,MIN(MAX(SUM($S72:CC72)+SUM($S84:CB84),0),MAX(SUM($S83:CC83)+SUM($S84:CB84),0)),0)</f>
        <v>0</v>
      </c>
      <c r="CD84" s="59">
        <f>-IF(CD$3&gt;=$D84,MIN(MAX(SUM($S72:CD72)+SUM($S84:CC84),0),MAX(SUM($S83:CD83)+SUM($S84:CC84),0)),0)</f>
        <v>0</v>
      </c>
      <c r="CE84" s="59">
        <f>-IF(CE$3&gt;=$D84,MIN(MAX(SUM($S72:CE72)+SUM($S84:CD84),0),MAX(SUM($S83:CE83)+SUM($S84:CD84),0)),0)</f>
        <v>0</v>
      </c>
      <c r="CF84" s="59">
        <f>-IF(CF$3&gt;=$D84,MIN(MAX(SUM($S72:CF72)+SUM($S84:CE84),0),MAX(SUM($S83:CF83)+SUM($S84:CE84),0)),0)</f>
        <v>0</v>
      </c>
      <c r="CG84" s="59">
        <f>-IF(CG$3&gt;=$D84,MIN(MAX(SUM($S72:CG72)+SUM($S84:CF84),0),MAX(SUM($S83:CG83)+SUM($S84:CF84),0)),0)</f>
        <v>0</v>
      </c>
      <c r="CH84" s="59">
        <f>-IF(CH$3&gt;=$D84,MIN(MAX(SUM($S72:CH72)+SUM($S84:CG84),0),MAX(SUM($S83:CH83)+SUM($S84:CG84),0)),0)</f>
        <v>0</v>
      </c>
      <c r="CI84" s="59">
        <f>-IF(CI$3&gt;=$D84,MIN(MAX(SUM($S72:CI72)+SUM($S84:CH84),0),MAX(SUM($S83:CI83)+SUM($S84:CH84),0)),0)</f>
        <v>0</v>
      </c>
      <c r="CJ84" s="59">
        <f>-IF(CJ$3&gt;=$D84,MIN(MAX(SUM($S72:CJ72)+SUM($S84:CI84),0),MAX(SUM($S83:CJ83)+SUM($S84:CI84),0)),0)</f>
        <v>0</v>
      </c>
      <c r="CK84" s="59">
        <f>-IF(CK$3&gt;=$D84,MIN(MAX(SUM($S72:CK72)+SUM($S84:CJ84),0),MAX(SUM($S83:CK83)+SUM($S84:CJ84),0)),0)</f>
        <v>0</v>
      </c>
      <c r="CL84" s="59">
        <f>-IF(CL$3&gt;=$D84,MIN(MAX(SUM($S72:CL72)+SUM($S84:CK84),0),MAX(SUM($S83:CL83)+SUM($S84:CK84),0)),0)</f>
        <v>0</v>
      </c>
      <c r="CM84" s="59">
        <f>-IF(CM$3&gt;=$D84,MIN(MAX(SUM($S72:CM72)+SUM($S84:CL84),0),MAX(SUM($S83:CM83)+SUM($S84:CL84),0)),0)</f>
        <v>0</v>
      </c>
      <c r="CN84" s="59">
        <f>-IF(CN$3&gt;=$D84,MIN(MAX(SUM($S72:CN72)+SUM($S84:CM84),0),MAX(SUM($S83:CN83)+SUM($S84:CM84),0)),0)</f>
        <v>0</v>
      </c>
      <c r="CO84" s="59">
        <f>-IF(CO$3&gt;=$D84,MIN(MAX(SUM($S72:CO72)+SUM($S84:CN84),0),MAX(SUM($S83:CO83)+SUM($S84:CN84),0)),0)</f>
        <v>0</v>
      </c>
      <c r="CP84" s="59">
        <f>-IF(CP$3&gt;=$D84,MIN(MAX(SUM($S72:CP72)+SUM($S84:CO84),0),MAX(SUM($S83:CP83)+SUM($S84:CO84),0)),0)</f>
        <v>0</v>
      </c>
      <c r="CQ84" s="59">
        <f>-IF(CQ$3&gt;=$D84,MIN(MAX(SUM($S72:CQ72)+SUM($S84:CP84),0),MAX(SUM($S83:CQ83)+SUM($S84:CP84),0)),0)</f>
        <v>0</v>
      </c>
      <c r="CR84" s="59">
        <f>-IF(CR$3&gt;=$D84,MIN(MAX(SUM($S72:CR72)+SUM($S84:CQ84),0),MAX(SUM($S83:CR83)+SUM($S84:CQ84),0)),0)</f>
        <v>0</v>
      </c>
      <c r="CS84" s="59">
        <f>-IF(CS$3&gt;=$D84,MIN(MAX(SUM($S72:CS72)+SUM($S84:CR84),0),MAX(SUM($S83:CS83)+SUM($S84:CR84),0)),0)</f>
        <v>0</v>
      </c>
      <c r="CT84" s="59">
        <f>-IF(CT$3&gt;=$D84,MIN(MAX(SUM($S72:CT72)+SUM($S84:CS84),0),MAX(SUM($S83:CT83)+SUM($S84:CS84),0)),0)</f>
        <v>0</v>
      </c>
      <c r="CU84" s="59">
        <f>-IF(CU$3&gt;=$D84,MIN(MAX(SUM($S72:CU72)+SUM($S84:CT84),0),MAX(SUM($S83:CU83)+SUM($S84:CT84),0)),0)</f>
        <v>0</v>
      </c>
      <c r="CV84" s="59">
        <f>-IF(CV$3&gt;=$D84,MIN(MAX(SUM($S72:CV72)+SUM($S84:CU84),0),MAX(SUM($S83:CV83)+SUM($S84:CU84),0)),0)</f>
        <v>0</v>
      </c>
      <c r="CW84" s="59">
        <f>-IF(CW$3&gt;=$D84,MIN(MAX(SUM($S72:CW72)+SUM($S84:CV84),0),MAX(SUM($S83:CW83)+SUM($S84:CV84),0)),0)</f>
        <v>0</v>
      </c>
      <c r="CX84" s="59">
        <f>-IF(CX$3&gt;=$D84,MIN(MAX(SUM($S72:CX72)+SUM($S84:CW84),0),MAX(SUM($S83:CX83)+SUM($S84:CW84),0)),0)</f>
        <v>0</v>
      </c>
      <c r="CY84" s="59">
        <f>-IF(CY$3&gt;=$D84,MIN(MAX(SUM($S72:CY72)+SUM($S84:CX84),0),MAX(SUM($S83:CY83)+SUM($S84:CX84),0)),0)</f>
        <v>0</v>
      </c>
      <c r="CZ84" s="59">
        <f>-IF(CZ$3&gt;=$D84,MIN(MAX(SUM($S72:CZ72)+SUM($S84:CY84),0),MAX(SUM($S83:CZ83)+SUM($S84:CY84),0)),0)</f>
        <v>0</v>
      </c>
      <c r="DA84" s="59">
        <f>-IF(DA$3&gt;=$D84,MIN(MAX(SUM($S72:DA72)+SUM($S84:CZ84),0),MAX(SUM($S83:DA83)+SUM($S84:CZ84),0)),0)</f>
        <v>0</v>
      </c>
      <c r="DB84" s="59">
        <f>-IF(DB$3&gt;=$D84,MIN(MAX(SUM($S72:DB72)+SUM($S84:DA84),0),MAX(SUM($S83:DB83)+SUM($S84:DA84),0)),0)</f>
        <v>0</v>
      </c>
      <c r="DC84" s="59">
        <f>-IF(DC$3&gt;=$D84,MIN(MAX(SUM($S72:DC72)+SUM($S84:DB84),0),MAX(SUM($S83:DC83)+SUM($S84:DB84),0)),0)</f>
        <v>0</v>
      </c>
      <c r="DD84" s="59">
        <f>-IF(DD$3&gt;=$D84,MIN(MAX(SUM($S72:DD72)+SUM($S84:DC84),0),MAX(SUM($S83:DD83)+SUM($S84:DC84),0)),0)</f>
        <v>0</v>
      </c>
      <c r="DE84" s="59">
        <f>-IF(DE$3&gt;=$D84,MIN(MAX(SUM($S72:DE72)+SUM($S84:DD84),0),MAX(SUM($S83:DE83)+SUM($S84:DD84),0)),0)</f>
        <v>0</v>
      </c>
      <c r="DF84" s="59">
        <f>-IF(DF$3&gt;=$D84,MIN(MAX(SUM($S72:DF72)+SUM($S84:DE84),0),MAX(SUM($S83:DF83)+SUM($S84:DE84),0)),0)</f>
        <v>0</v>
      </c>
      <c r="DG84" s="59">
        <f>-IF(DG$3&gt;=$D84,MIN(MAX(SUM($S72:DG72)+SUM($S84:DF84),0),MAX(SUM($S83:DG83)+SUM($S84:DF84),0)),0)</f>
        <v>0</v>
      </c>
      <c r="DH84" s="59">
        <f>-IF(DH$3&gt;=$D84,MIN(MAX(SUM($S72:DH72)+SUM($S84:DG84),0),MAX(SUM($S83:DH83)+SUM($S84:DG84),0)),0)</f>
        <v>0</v>
      </c>
      <c r="DI84" s="59">
        <f>-IF(DI$3&gt;=$D84,MIN(MAX(SUM($S72:DI72)+SUM($S84:DH84),0),MAX(SUM($S83:DI83)+SUM($S84:DH84),0)),0)</f>
        <v>0</v>
      </c>
      <c r="DJ84" s="59">
        <f>-IF(DJ$3&gt;=$D84,MIN(MAX(SUM($S72:DJ72)+SUM($S84:DI84),0),MAX(SUM($S83:DJ83)+SUM($S84:DI84),0)),0)</f>
        <v>0</v>
      </c>
      <c r="DK84" s="59">
        <f>-IF(DK$3&gt;=$D84,MIN(MAX(SUM($S72:DK72)+SUM($S84:DJ84),0),MAX(SUM($S83:DK83)+SUM($S84:DJ84),0)),0)</f>
        <v>0</v>
      </c>
      <c r="DL84">
        <f>-IF(DL$3&gt;=$D84,MIN(MAX(SUM($S72:DL72)+SUM($S84:DK84),0),MAX(SUM($S83:DL83)+SUM($S84:DK84),0)),0)</f>
        <v>0</v>
      </c>
      <c r="DM84">
        <f>-IF(DM$3&gt;=$D84,MIN(MAX(SUM($S72:DM72)+SUM($S84:DL84),0),MAX(SUM($S83:DM83)+SUM($S84:DL84),0)),0)</f>
        <v>0</v>
      </c>
      <c r="DN84">
        <f>-IF(DN$3&gt;=$D84,MIN(MAX(SUM($S72:DN72)+SUM($S84:DM84),0),MAX(SUM($S83:DN83)+SUM($S84:DM84),0)),0)</f>
        <v>0</v>
      </c>
      <c r="DO84">
        <f>-IF(DO$3&gt;=$D84,MIN(MAX(SUM($S72:DO72)+SUM($S84:DN84),0),MAX(SUM($S83:DO83)+SUM($S84:DN84),0)),0)</f>
        <v>0</v>
      </c>
    </row>
    <row r="85" spans="2:119" ht="15" x14ac:dyDescent="0.25">
      <c r="B85" s="108"/>
      <c r="C85" s="173" t="s">
        <v>759</v>
      </c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5">
        <f t="shared" si="575"/>
        <v>0</v>
      </c>
      <c r="Q85" s="175">
        <f t="shared" si="576"/>
        <v>0</v>
      </c>
      <c r="R85" s="175">
        <f t="shared" si="577"/>
        <v>0</v>
      </c>
      <c r="S85" s="176"/>
      <c r="T85" s="176"/>
      <c r="U85" s="176">
        <f t="shared" ref="U85:AW85" si="581">IF(U$3=$D83,$D90*$D$20,0)</f>
        <v>0</v>
      </c>
      <c r="V85" s="176">
        <f t="shared" si="581"/>
        <v>0</v>
      </c>
      <c r="W85" s="176">
        <f t="shared" si="581"/>
        <v>0</v>
      </c>
      <c r="X85" s="176">
        <f t="shared" si="581"/>
        <v>0</v>
      </c>
      <c r="Y85" s="176">
        <f t="shared" si="581"/>
        <v>0</v>
      </c>
      <c r="Z85" s="176">
        <f t="shared" si="581"/>
        <v>0</v>
      </c>
      <c r="AA85" s="176">
        <f t="shared" si="581"/>
        <v>0</v>
      </c>
      <c r="AB85" s="176">
        <f t="shared" si="581"/>
        <v>0</v>
      </c>
      <c r="AC85" s="176">
        <f t="shared" si="581"/>
        <v>0</v>
      </c>
      <c r="AD85" s="176">
        <f t="shared" si="581"/>
        <v>0</v>
      </c>
      <c r="AE85" s="176">
        <f t="shared" si="581"/>
        <v>0</v>
      </c>
      <c r="AF85" s="176">
        <f t="shared" si="581"/>
        <v>0</v>
      </c>
      <c r="AG85" s="176">
        <f t="shared" si="581"/>
        <v>0</v>
      </c>
      <c r="AH85" s="176">
        <f t="shared" si="581"/>
        <v>0</v>
      </c>
      <c r="AI85" s="176">
        <f t="shared" si="581"/>
        <v>0</v>
      </c>
      <c r="AJ85" s="176">
        <f t="shared" si="581"/>
        <v>0</v>
      </c>
      <c r="AK85" s="176">
        <f t="shared" si="581"/>
        <v>0</v>
      </c>
      <c r="AL85" s="176">
        <f t="shared" si="581"/>
        <v>0</v>
      </c>
      <c r="AM85" s="176">
        <f t="shared" si="581"/>
        <v>0</v>
      </c>
      <c r="AN85" s="176">
        <f t="shared" si="581"/>
        <v>0</v>
      </c>
      <c r="AO85" s="176">
        <f t="shared" si="581"/>
        <v>0</v>
      </c>
      <c r="AP85" s="176">
        <f t="shared" si="581"/>
        <v>0</v>
      </c>
      <c r="AQ85" s="176">
        <f t="shared" si="581"/>
        <v>0</v>
      </c>
      <c r="AR85" s="176">
        <f t="shared" si="581"/>
        <v>0</v>
      </c>
      <c r="AS85" s="176">
        <f t="shared" si="581"/>
        <v>0</v>
      </c>
      <c r="AT85" s="176">
        <f t="shared" si="581"/>
        <v>0</v>
      </c>
      <c r="AU85" s="176">
        <f t="shared" si="581"/>
        <v>0</v>
      </c>
      <c r="AV85" s="176">
        <f t="shared" si="581"/>
        <v>0</v>
      </c>
      <c r="AW85" s="176">
        <f t="shared" si="581"/>
        <v>0</v>
      </c>
      <c r="AX85" s="176">
        <f t="shared" ref="AX85:DH85" si="582">IF(AX$3=$D83,$D90*$D$20,0)</f>
        <v>0</v>
      </c>
      <c r="AY85" s="176">
        <f t="shared" si="582"/>
        <v>0</v>
      </c>
      <c r="AZ85" s="176">
        <f t="shared" si="582"/>
        <v>0</v>
      </c>
      <c r="BA85" s="176">
        <f t="shared" si="582"/>
        <v>0</v>
      </c>
      <c r="BB85" s="176">
        <f t="shared" si="582"/>
        <v>0</v>
      </c>
      <c r="BC85" s="176">
        <f t="shared" si="582"/>
        <v>0</v>
      </c>
      <c r="BD85" s="176">
        <f t="shared" si="582"/>
        <v>0</v>
      </c>
      <c r="BE85" s="176">
        <f t="shared" si="582"/>
        <v>0</v>
      </c>
      <c r="BF85" s="176">
        <f t="shared" si="582"/>
        <v>0</v>
      </c>
      <c r="BG85" s="176">
        <f t="shared" si="582"/>
        <v>0</v>
      </c>
      <c r="BH85" s="176">
        <f t="shared" si="582"/>
        <v>0</v>
      </c>
      <c r="BI85" s="176">
        <f t="shared" si="582"/>
        <v>0</v>
      </c>
      <c r="BJ85" s="176">
        <f t="shared" si="582"/>
        <v>0</v>
      </c>
      <c r="BK85" s="176">
        <f t="shared" si="582"/>
        <v>0</v>
      </c>
      <c r="BL85" s="176">
        <f t="shared" si="582"/>
        <v>0</v>
      </c>
      <c r="BM85" s="176">
        <f t="shared" si="582"/>
        <v>0</v>
      </c>
      <c r="BN85" s="176">
        <f t="shared" si="582"/>
        <v>0</v>
      </c>
      <c r="BO85" s="176">
        <f t="shared" si="582"/>
        <v>0</v>
      </c>
      <c r="BP85" s="176">
        <f t="shared" si="582"/>
        <v>0</v>
      </c>
      <c r="BQ85" s="176">
        <f t="shared" si="582"/>
        <v>0</v>
      </c>
      <c r="BR85" s="176">
        <f t="shared" si="582"/>
        <v>0</v>
      </c>
      <c r="BS85" s="176">
        <f t="shared" si="582"/>
        <v>0</v>
      </c>
      <c r="BT85" s="176">
        <f t="shared" si="582"/>
        <v>0</v>
      </c>
      <c r="BU85" s="176">
        <f t="shared" si="582"/>
        <v>0</v>
      </c>
      <c r="BV85" s="176">
        <f t="shared" si="582"/>
        <v>0</v>
      </c>
      <c r="BW85" s="176">
        <f t="shared" si="582"/>
        <v>0</v>
      </c>
      <c r="BX85" s="176">
        <f t="shared" si="582"/>
        <v>0</v>
      </c>
      <c r="BY85" s="176">
        <f t="shared" si="582"/>
        <v>0</v>
      </c>
      <c r="BZ85" s="176">
        <f t="shared" si="582"/>
        <v>0</v>
      </c>
      <c r="CA85" s="176">
        <f t="shared" si="582"/>
        <v>0</v>
      </c>
      <c r="CB85" s="176">
        <f t="shared" si="582"/>
        <v>0</v>
      </c>
      <c r="CC85" s="176">
        <f t="shared" si="582"/>
        <v>0</v>
      </c>
      <c r="CD85" s="176">
        <f t="shared" si="582"/>
        <v>0</v>
      </c>
      <c r="CE85" s="176">
        <f t="shared" si="582"/>
        <v>0</v>
      </c>
      <c r="CF85" s="176">
        <f t="shared" si="582"/>
        <v>0</v>
      </c>
      <c r="CG85" s="176">
        <f t="shared" si="582"/>
        <v>0</v>
      </c>
      <c r="CH85" s="176">
        <f t="shared" si="582"/>
        <v>0</v>
      </c>
      <c r="CI85" s="176">
        <f t="shared" si="582"/>
        <v>0</v>
      </c>
      <c r="CJ85" s="176">
        <f t="shared" si="582"/>
        <v>0</v>
      </c>
      <c r="CK85" s="176">
        <f t="shared" si="582"/>
        <v>0</v>
      </c>
      <c r="CL85" s="176">
        <f t="shared" si="582"/>
        <v>0</v>
      </c>
      <c r="CM85" s="176">
        <f t="shared" si="582"/>
        <v>0</v>
      </c>
      <c r="CN85" s="176">
        <f t="shared" si="582"/>
        <v>0</v>
      </c>
      <c r="CO85" s="176">
        <f t="shared" si="582"/>
        <v>0</v>
      </c>
      <c r="CP85" s="176">
        <f t="shared" si="582"/>
        <v>0</v>
      </c>
      <c r="CQ85" s="176">
        <f t="shared" si="582"/>
        <v>0</v>
      </c>
      <c r="CR85" s="176">
        <f t="shared" si="582"/>
        <v>0</v>
      </c>
      <c r="CS85" s="176">
        <f t="shared" si="582"/>
        <v>0</v>
      </c>
      <c r="CT85" s="176">
        <f t="shared" si="582"/>
        <v>0</v>
      </c>
      <c r="CU85" s="176">
        <f t="shared" si="582"/>
        <v>0</v>
      </c>
      <c r="CV85" s="176">
        <f t="shared" si="582"/>
        <v>0</v>
      </c>
      <c r="CW85" s="176">
        <f t="shared" si="582"/>
        <v>0</v>
      </c>
      <c r="CX85" s="176">
        <f t="shared" si="582"/>
        <v>0</v>
      </c>
      <c r="CY85" s="176">
        <f t="shared" si="582"/>
        <v>0</v>
      </c>
      <c r="CZ85" s="176">
        <f t="shared" si="582"/>
        <v>0</v>
      </c>
      <c r="DA85" s="176">
        <f t="shared" si="582"/>
        <v>0</v>
      </c>
      <c r="DB85" s="176">
        <f t="shared" si="582"/>
        <v>0</v>
      </c>
      <c r="DC85" s="176">
        <f t="shared" si="582"/>
        <v>0</v>
      </c>
      <c r="DD85" s="176">
        <f t="shared" si="582"/>
        <v>0</v>
      </c>
      <c r="DE85" s="176">
        <f t="shared" si="582"/>
        <v>0</v>
      </c>
      <c r="DF85" s="176">
        <f t="shared" si="582"/>
        <v>0</v>
      </c>
      <c r="DG85" s="176">
        <f t="shared" si="582"/>
        <v>0</v>
      </c>
      <c r="DH85" s="176">
        <f t="shared" si="582"/>
        <v>0</v>
      </c>
      <c r="DI85" s="176">
        <f t="shared" ref="DI85:DK85" si="583">IF(DI$3=$D83,$D90*$D$20,0)</f>
        <v>0</v>
      </c>
      <c r="DJ85" s="176">
        <f t="shared" si="583"/>
        <v>0</v>
      </c>
      <c r="DK85" s="176">
        <f t="shared" si="583"/>
        <v>0</v>
      </c>
      <c r="DL85">
        <f>IF(DL$3=$D83,$D90*$D$20,0)</f>
        <v>0</v>
      </c>
      <c r="DM85">
        <f>IF(DM$3=$D83,$D90*$D$20,0)</f>
        <v>0</v>
      </c>
      <c r="DN85">
        <f>IF(DN$3=$D83,$D90*$D$20,0)</f>
        <v>0</v>
      </c>
      <c r="DO85">
        <f>IF(DO$3=$D83,$D90*$D$20,0)</f>
        <v>0</v>
      </c>
    </row>
    <row r="86" spans="2:119" ht="15" x14ac:dyDescent="0.25">
      <c r="B86" s="108"/>
      <c r="C86" s="173" t="s">
        <v>1967</v>
      </c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5">
        <f t="shared" ca="1" si="575"/>
        <v>0</v>
      </c>
      <c r="Q86" s="175">
        <f t="shared" ca="1" si="576"/>
        <v>0</v>
      </c>
      <c r="R86" s="175">
        <f t="shared" ca="1" si="577"/>
        <v>0</v>
      </c>
      <c r="S86" s="176">
        <f t="shared" ref="S86:T86" ca="1" si="584">SUM(S88:S91)</f>
        <v>0</v>
      </c>
      <c r="T86" s="176">
        <f t="shared" ca="1" si="584"/>
        <v>0</v>
      </c>
      <c r="U86" s="176">
        <f t="shared" ref="U86:AW86" ca="1" si="585">SUM(U88:U91)</f>
        <v>0</v>
      </c>
      <c r="V86" s="176">
        <f t="shared" ca="1" si="585"/>
        <v>0</v>
      </c>
      <c r="W86" s="176">
        <f t="shared" ca="1" si="585"/>
        <v>0</v>
      </c>
      <c r="X86" s="176">
        <f t="shared" ca="1" si="585"/>
        <v>0</v>
      </c>
      <c r="Y86" s="176">
        <f t="shared" ca="1" si="585"/>
        <v>0</v>
      </c>
      <c r="Z86" s="176">
        <f t="shared" ca="1" si="585"/>
        <v>0</v>
      </c>
      <c r="AA86" s="176">
        <f t="shared" ca="1" si="585"/>
        <v>0</v>
      </c>
      <c r="AB86" s="176">
        <f t="shared" ca="1" si="585"/>
        <v>0</v>
      </c>
      <c r="AC86" s="176">
        <f t="shared" ca="1" si="585"/>
        <v>0</v>
      </c>
      <c r="AD86" s="176">
        <f t="shared" ca="1" si="585"/>
        <v>0</v>
      </c>
      <c r="AE86" s="176">
        <f t="shared" ca="1" si="585"/>
        <v>0</v>
      </c>
      <c r="AF86" s="176">
        <f t="shared" ca="1" si="585"/>
        <v>0</v>
      </c>
      <c r="AG86" s="176">
        <f t="shared" ca="1" si="585"/>
        <v>0</v>
      </c>
      <c r="AH86" s="176">
        <f t="shared" ca="1" si="585"/>
        <v>0</v>
      </c>
      <c r="AI86" s="176">
        <f t="shared" ca="1" si="585"/>
        <v>0</v>
      </c>
      <c r="AJ86" s="176">
        <f t="shared" ca="1" si="585"/>
        <v>0</v>
      </c>
      <c r="AK86" s="176">
        <f t="shared" ca="1" si="585"/>
        <v>0</v>
      </c>
      <c r="AL86" s="176">
        <f t="shared" ca="1" si="585"/>
        <v>0</v>
      </c>
      <c r="AM86" s="176">
        <f t="shared" ca="1" si="585"/>
        <v>0</v>
      </c>
      <c r="AN86" s="176">
        <f t="shared" ca="1" si="585"/>
        <v>0</v>
      </c>
      <c r="AO86" s="176">
        <f t="shared" ca="1" si="585"/>
        <v>0</v>
      </c>
      <c r="AP86" s="176">
        <f t="shared" ca="1" si="585"/>
        <v>0</v>
      </c>
      <c r="AQ86" s="176">
        <f t="shared" ca="1" si="585"/>
        <v>0</v>
      </c>
      <c r="AR86" s="176">
        <f t="shared" ca="1" si="585"/>
        <v>0</v>
      </c>
      <c r="AS86" s="176">
        <f t="shared" ca="1" si="585"/>
        <v>0</v>
      </c>
      <c r="AT86" s="176">
        <f t="shared" ca="1" si="585"/>
        <v>0</v>
      </c>
      <c r="AU86" s="176">
        <f t="shared" ca="1" si="585"/>
        <v>0</v>
      </c>
      <c r="AV86" s="176">
        <f t="shared" ca="1" si="585"/>
        <v>0</v>
      </c>
      <c r="AW86" s="176">
        <f t="shared" ca="1" si="585"/>
        <v>0</v>
      </c>
      <c r="AX86" s="176">
        <f t="shared" ref="AX86:DH86" ca="1" si="586">SUM(AX88:AX91)</f>
        <v>0</v>
      </c>
      <c r="AY86" s="176">
        <f t="shared" ca="1" si="586"/>
        <v>0</v>
      </c>
      <c r="AZ86" s="176">
        <f t="shared" ca="1" si="586"/>
        <v>0</v>
      </c>
      <c r="BA86" s="176">
        <f t="shared" ca="1" si="586"/>
        <v>0</v>
      </c>
      <c r="BB86" s="176">
        <f t="shared" ca="1" si="586"/>
        <v>0</v>
      </c>
      <c r="BC86" s="176">
        <f t="shared" ca="1" si="586"/>
        <v>0</v>
      </c>
      <c r="BD86" s="176">
        <f t="shared" ca="1" si="586"/>
        <v>0</v>
      </c>
      <c r="BE86" s="176">
        <f t="shared" ca="1" si="586"/>
        <v>0</v>
      </c>
      <c r="BF86" s="176">
        <f t="shared" ca="1" si="586"/>
        <v>0</v>
      </c>
      <c r="BG86" s="176">
        <f t="shared" ca="1" si="586"/>
        <v>0</v>
      </c>
      <c r="BH86" s="176">
        <f t="shared" ca="1" si="586"/>
        <v>0</v>
      </c>
      <c r="BI86" s="176">
        <f t="shared" ca="1" si="586"/>
        <v>0</v>
      </c>
      <c r="BJ86" s="176">
        <f t="shared" ca="1" si="586"/>
        <v>0</v>
      </c>
      <c r="BK86" s="176">
        <f t="shared" ca="1" si="586"/>
        <v>0</v>
      </c>
      <c r="BL86" s="176">
        <f t="shared" ca="1" si="586"/>
        <v>0</v>
      </c>
      <c r="BM86" s="176">
        <f t="shared" ca="1" si="586"/>
        <v>0</v>
      </c>
      <c r="BN86" s="176">
        <f t="shared" ca="1" si="586"/>
        <v>0</v>
      </c>
      <c r="BO86" s="176">
        <f t="shared" ca="1" si="586"/>
        <v>0</v>
      </c>
      <c r="BP86" s="176">
        <f t="shared" ca="1" si="586"/>
        <v>0</v>
      </c>
      <c r="BQ86" s="176">
        <f t="shared" ca="1" si="586"/>
        <v>0</v>
      </c>
      <c r="BR86" s="176">
        <f t="shared" ca="1" si="586"/>
        <v>0</v>
      </c>
      <c r="BS86" s="176">
        <f t="shared" ca="1" si="586"/>
        <v>0</v>
      </c>
      <c r="BT86" s="176">
        <f t="shared" ca="1" si="586"/>
        <v>0</v>
      </c>
      <c r="BU86" s="176">
        <f t="shared" ca="1" si="586"/>
        <v>0</v>
      </c>
      <c r="BV86" s="176">
        <f t="shared" ca="1" si="586"/>
        <v>0</v>
      </c>
      <c r="BW86" s="176">
        <f t="shared" ca="1" si="586"/>
        <v>0</v>
      </c>
      <c r="BX86" s="176">
        <f t="shared" ca="1" si="586"/>
        <v>0</v>
      </c>
      <c r="BY86" s="176">
        <f t="shared" ca="1" si="586"/>
        <v>0</v>
      </c>
      <c r="BZ86" s="176">
        <f t="shared" ca="1" si="586"/>
        <v>0</v>
      </c>
      <c r="CA86" s="176">
        <f t="shared" ca="1" si="586"/>
        <v>0</v>
      </c>
      <c r="CB86" s="176">
        <f t="shared" ca="1" si="586"/>
        <v>0</v>
      </c>
      <c r="CC86" s="176">
        <f t="shared" ca="1" si="586"/>
        <v>0</v>
      </c>
      <c r="CD86" s="176">
        <f t="shared" ca="1" si="586"/>
        <v>0</v>
      </c>
      <c r="CE86" s="176">
        <f t="shared" ca="1" si="586"/>
        <v>0</v>
      </c>
      <c r="CF86" s="176">
        <f t="shared" ca="1" si="586"/>
        <v>0</v>
      </c>
      <c r="CG86" s="176">
        <f t="shared" ca="1" si="586"/>
        <v>0</v>
      </c>
      <c r="CH86" s="176">
        <f t="shared" ca="1" si="586"/>
        <v>0</v>
      </c>
      <c r="CI86" s="176">
        <f t="shared" ca="1" si="586"/>
        <v>0</v>
      </c>
      <c r="CJ86" s="176">
        <f t="shared" ca="1" si="586"/>
        <v>0</v>
      </c>
      <c r="CK86" s="176">
        <f t="shared" ca="1" si="586"/>
        <v>0</v>
      </c>
      <c r="CL86" s="176">
        <f t="shared" ca="1" si="586"/>
        <v>0</v>
      </c>
      <c r="CM86" s="176">
        <f t="shared" ca="1" si="586"/>
        <v>0</v>
      </c>
      <c r="CN86" s="176">
        <f t="shared" ca="1" si="586"/>
        <v>0</v>
      </c>
      <c r="CO86" s="176">
        <f t="shared" ca="1" si="586"/>
        <v>0</v>
      </c>
      <c r="CP86" s="176">
        <f t="shared" ca="1" si="586"/>
        <v>0</v>
      </c>
      <c r="CQ86" s="176">
        <f t="shared" ca="1" si="586"/>
        <v>0</v>
      </c>
      <c r="CR86" s="176">
        <f t="shared" ca="1" si="586"/>
        <v>0</v>
      </c>
      <c r="CS86" s="176">
        <f t="shared" ca="1" si="586"/>
        <v>0</v>
      </c>
      <c r="CT86" s="176">
        <f t="shared" ca="1" si="586"/>
        <v>0</v>
      </c>
      <c r="CU86" s="176">
        <f t="shared" ca="1" si="586"/>
        <v>0</v>
      </c>
      <c r="CV86" s="176">
        <f t="shared" ca="1" si="586"/>
        <v>0</v>
      </c>
      <c r="CW86" s="176">
        <f t="shared" ca="1" si="586"/>
        <v>0</v>
      </c>
      <c r="CX86" s="176">
        <f t="shared" ca="1" si="586"/>
        <v>0</v>
      </c>
      <c r="CY86" s="176">
        <f t="shared" ca="1" si="586"/>
        <v>0</v>
      </c>
      <c r="CZ86" s="176">
        <f t="shared" ca="1" si="586"/>
        <v>0</v>
      </c>
      <c r="DA86" s="176">
        <f t="shared" ca="1" si="586"/>
        <v>0</v>
      </c>
      <c r="DB86" s="176">
        <f t="shared" ca="1" si="586"/>
        <v>0</v>
      </c>
      <c r="DC86" s="176">
        <f t="shared" ca="1" si="586"/>
        <v>0</v>
      </c>
      <c r="DD86" s="176">
        <f t="shared" ca="1" si="586"/>
        <v>0</v>
      </c>
      <c r="DE86" s="176">
        <f t="shared" ca="1" si="586"/>
        <v>0</v>
      </c>
      <c r="DF86" s="176">
        <f t="shared" ca="1" si="586"/>
        <v>0</v>
      </c>
      <c r="DG86" s="176">
        <f t="shared" ca="1" si="586"/>
        <v>0</v>
      </c>
      <c r="DH86" s="176">
        <f t="shared" ca="1" si="586"/>
        <v>0</v>
      </c>
      <c r="DI86" s="176">
        <f t="shared" ref="DI86:DK86" ca="1" si="587">SUM(DI88:DI91)</f>
        <v>0</v>
      </c>
      <c r="DJ86" s="176">
        <f t="shared" ca="1" si="587"/>
        <v>0</v>
      </c>
      <c r="DK86" s="176">
        <f t="shared" ca="1" si="587"/>
        <v>0</v>
      </c>
      <c r="DL86">
        <f>SUM(DL88:DL91)</f>
        <v>0</v>
      </c>
      <c r="DM86">
        <f>SUM(DM88:DM91)</f>
        <v>0</v>
      </c>
      <c r="DN86">
        <f>SUM(DN88:DN91)</f>
        <v>0</v>
      </c>
      <c r="DO86">
        <f>SUM(DO88:DO91)</f>
        <v>0</v>
      </c>
    </row>
    <row r="87" spans="2:119" ht="15" x14ac:dyDescent="0.25">
      <c r="B87" s="108"/>
      <c r="C87" s="108" t="s">
        <v>1968</v>
      </c>
      <c r="P87" s="109">
        <f t="shared" ca="1" si="575"/>
        <v>0</v>
      </c>
      <c r="Q87" s="109">
        <f t="shared" si="576"/>
        <v>0</v>
      </c>
      <c r="R87" s="109">
        <f t="shared" ca="1" si="577"/>
        <v>0</v>
      </c>
      <c r="S87" s="59"/>
      <c r="T87" s="59"/>
      <c r="U87" s="59">
        <f>IF(U$3=$D$45,SUM($S$43:U$44)-SUM($S$45:T$45),0)*$E83</f>
        <v>0</v>
      </c>
      <c r="V87" s="59">
        <f>IF(V$3=$D$45,SUM($S$43:V$44)-SUM($S$45:U$45),0)*$E83</f>
        <v>0</v>
      </c>
      <c r="W87" s="59">
        <f>IF(W$3=$D$45,SUM($S$43:W$44)-SUM($S$45:V$45),0)*$E83</f>
        <v>0</v>
      </c>
      <c r="X87" s="59">
        <f>IF(X$3=$D$45,SUM($S$43:X$44)-SUM($S$45:W$45),0)*$E83</f>
        <v>0</v>
      </c>
      <c r="Y87" s="59">
        <f>IF(Y$3=$D$45,SUM($S$43:Y$44)-SUM($S$45:X$45),0)*$E83</f>
        <v>0</v>
      </c>
      <c r="Z87" s="59">
        <f>IF(Z$3=$D$45,SUM($S$43:Z$44)-SUM($S$45:Y$45),0)*$E83</f>
        <v>0</v>
      </c>
      <c r="AA87" s="59">
        <f>IF(AA$3=$D$45,SUM($S$43:AA$44)-SUM($S$45:Z$45),0)*$E83</f>
        <v>0</v>
      </c>
      <c r="AB87" s="59">
        <f>IF(AB$3=$D$45,SUM($S$43:AB$44)-SUM($S$45:AA$45),0)*$E83</f>
        <v>0</v>
      </c>
      <c r="AC87" s="59">
        <f>IF(AC$3=$D$45,SUM($S$43:AC$44)-SUM($S$45:AB$45),0)*$E83</f>
        <v>0</v>
      </c>
      <c r="AD87" s="59">
        <f>IF(AD$3=$D$45,SUM($S$43:AD$44)-SUM($S$45:AC$45),0)*$E83</f>
        <v>0</v>
      </c>
      <c r="AE87" s="59">
        <f>IF(AE$3=$D$45,SUM($S$43:AE$44)-SUM($S$45:AD$45),0)*$E83</f>
        <v>0</v>
      </c>
      <c r="AF87" s="59">
        <f>IF(AF$3=$D$45,SUM($S$43:AF$44)-SUM($S$45:AE$45),0)*$E83</f>
        <v>0</v>
      </c>
      <c r="AG87" s="59">
        <f>IF(AG$3=$D$45,SUM($S$43:AG$44)-SUM($S$45:AF$45),0)*$E83</f>
        <v>0</v>
      </c>
      <c r="AH87" s="59">
        <f>IF(AH$3=$D$45,SUM($S$43:AH$44)-SUM($S$45:AG$45),0)*$E83</f>
        <v>0</v>
      </c>
      <c r="AI87" s="59">
        <f>IF(AI$3=$D$45,SUM($S$43:AI$44)-SUM($S$45:AH$45),0)*$E83</f>
        <v>0</v>
      </c>
      <c r="AJ87" s="59">
        <f>IF(AJ$3=$D$45,SUM($S$43:AJ$44)-SUM($S$45:AI$45),0)*$E83</f>
        <v>0</v>
      </c>
      <c r="AK87" s="59">
        <f ca="1">IF(AK$3=$D$45,SUM($S$43:AK$44)-SUM($S$45:AJ$45),0)*$E83</f>
        <v>0</v>
      </c>
      <c r="AL87" s="59">
        <f>IF(AL$3=$D$45,SUM($S$43:AL$44)-SUM($S$45:AK$45),0)*$E83</f>
        <v>0</v>
      </c>
      <c r="AM87" s="59">
        <f>IF(AM$3=$D$45,SUM($S$43:AM$44)-SUM($S$45:AL$45),0)*$E83</f>
        <v>0</v>
      </c>
      <c r="AN87" s="59">
        <f>IF(AN$3=$D$45,SUM($S$43:AN$44)-SUM($S$45:AM$45),0)*$E83</f>
        <v>0</v>
      </c>
      <c r="AO87" s="59">
        <f>IF(AO$3=$D$45,SUM($S$43:AO$44)-SUM($S$45:AN$45),0)*$E83</f>
        <v>0</v>
      </c>
      <c r="AP87" s="59">
        <f>IF(AP$3=$D$45,SUM($S$43:AP$44)-SUM($S$45:AO$45),0)*$E83</f>
        <v>0</v>
      </c>
      <c r="AQ87" s="59">
        <f>IF(AQ$3=$D$45,SUM($S$43:AQ$44)-SUM($S$45:AP$45),0)*$E83</f>
        <v>0</v>
      </c>
      <c r="AR87" s="59">
        <f>IF(AR$3=$D$45,SUM($S$43:AR$44)-SUM($S$45:AQ$45),0)*$E83</f>
        <v>0</v>
      </c>
      <c r="AS87" s="59">
        <f>IF(AS$3=$D$45,SUM($S$43:AS$44)-SUM($S$45:AR$45),0)*$E83</f>
        <v>0</v>
      </c>
      <c r="AT87" s="59">
        <f>IF(AT$3=$D$45,SUM($S$43:AT$44)-SUM($S$45:AS$45),0)*$E83</f>
        <v>0</v>
      </c>
      <c r="AU87" s="59">
        <f>IF(AU$3=$D$45,SUM($S$43:AU$44)-SUM($S$45:AT$45),0)*$E83</f>
        <v>0</v>
      </c>
      <c r="AV87" s="59">
        <f>IF(AV$3=$D$45,SUM($S$43:AV$44)-SUM($S$45:AU$45),0)*$E83</f>
        <v>0</v>
      </c>
      <c r="AW87" s="59">
        <f>IF(AW$3=$D$45,SUM($S$43:AW$44)-SUM($S$45:AV$45),0)*$E83</f>
        <v>0</v>
      </c>
      <c r="AX87" s="59">
        <f>IF(AX$3=$D$45,SUM($S$43:AX$44)-SUM($S$45:AW$45),0)*$E83</f>
        <v>0</v>
      </c>
      <c r="AY87" s="59">
        <f>IF(AY$3=$D$45,SUM($S$43:AY$44)-SUM($S$45:AX$45),0)*$E83</f>
        <v>0</v>
      </c>
      <c r="AZ87" s="59">
        <f>IF(AZ$3=$D$45,SUM($S$43:AZ$44)-SUM($S$45:AY$45),0)*$E83</f>
        <v>0</v>
      </c>
      <c r="BA87" s="59">
        <f>IF(BA$3=$D$45,SUM($S$43:BA$44)-SUM($S$45:AZ$45),0)*$E83</f>
        <v>0</v>
      </c>
      <c r="BB87" s="59">
        <f>IF(BB$3=$D$45,SUM($S$43:BB$44)-SUM($S$45:BA$45),0)*$E83</f>
        <v>0</v>
      </c>
      <c r="BC87" s="59">
        <f>IF(BC$3=$D$45,SUM($S$43:BC$44)-SUM($S$45:BB$45),0)*$E83</f>
        <v>0</v>
      </c>
      <c r="BD87" s="59">
        <f>IF(BD$3=$D$45,SUM($S$43:BD$44)-SUM($S$45:BC$45),0)*$E83</f>
        <v>0</v>
      </c>
      <c r="BE87" s="59">
        <f>IF(BE$3=$D$45,SUM($S$43:BE$44)-SUM($S$45:BD$45),0)*$E83</f>
        <v>0</v>
      </c>
      <c r="BF87" s="59">
        <f>IF(BF$3=$D$45,SUM($S$43:BF$44)-SUM($S$45:BE$45),0)*$E83</f>
        <v>0</v>
      </c>
      <c r="BG87" s="59">
        <f>IF(BG$3=$D$45,SUM($S$43:BG$44)-SUM($S$45:BF$45),0)*$E83</f>
        <v>0</v>
      </c>
      <c r="BH87" s="59">
        <f>IF(BH$3=$D$45,SUM($S$43:BH$44)-SUM($S$45:BG$45),0)*$E83</f>
        <v>0</v>
      </c>
      <c r="BI87" s="59">
        <f>IF(BI$3=$D$45,SUM($S$43:BI$44)-SUM($S$45:BH$45),0)*$E83</f>
        <v>0</v>
      </c>
      <c r="BJ87" s="59">
        <f>IF(BJ$3=$D$45,SUM($S$43:BJ$44)-SUM($S$45:BI$45),0)*$E83</f>
        <v>0</v>
      </c>
      <c r="BK87" s="59">
        <f>IF(BK$3=$D$45,SUM($S$43:BK$44)-SUM($S$45:BJ$45),0)*$E83</f>
        <v>0</v>
      </c>
      <c r="BL87" s="59">
        <f>IF(BL$3=$D$45,SUM($S$43:BL$44)-SUM($S$45:BK$45),0)*$E83</f>
        <v>0</v>
      </c>
      <c r="BM87" s="59">
        <f>IF(BM$3=$D$45,SUM($S$43:BM$44)-SUM($S$45:BL$45),0)*$E83</f>
        <v>0</v>
      </c>
      <c r="BN87" s="59">
        <f>IF(BN$3=$D$45,SUM($S$43:BN$44)-SUM($S$45:BM$45),0)*$E83</f>
        <v>0</v>
      </c>
      <c r="BO87" s="59">
        <f>IF(BO$3=$D$45,SUM($S$43:BO$44)-SUM($S$45:BN$45),0)*$E83</f>
        <v>0</v>
      </c>
      <c r="BP87" s="59">
        <f>IF(BP$3=$D$45,SUM($S$43:BP$44)-SUM($S$45:BO$45),0)*$E83</f>
        <v>0</v>
      </c>
      <c r="BQ87" s="59">
        <f>IF(BQ$3=$D$45,SUM($S$43:BQ$44)-SUM($S$45:BP$45),0)*$E83</f>
        <v>0</v>
      </c>
      <c r="BR87" s="59">
        <f>IF(BR$3=$D$45,SUM($S$43:BR$44)-SUM($S$45:BQ$45),0)*$E83</f>
        <v>0</v>
      </c>
      <c r="BS87" s="59">
        <f>IF(BS$3=$D$45,SUM($S$43:BS$44)-SUM($S$45:BR$45),0)*$E83</f>
        <v>0</v>
      </c>
      <c r="BT87" s="59">
        <f>IF(BT$3=$D$45,SUM($S$43:BT$44)-SUM($S$45:BS$45),0)*$E83</f>
        <v>0</v>
      </c>
      <c r="BU87" s="59">
        <f>IF(BU$3=$D$45,SUM($S$43:BU$44)-SUM($S$45:BT$45),0)*$E83</f>
        <v>0</v>
      </c>
      <c r="BV87" s="59">
        <f>IF(BV$3=$D$45,SUM($S$43:BV$44)-SUM($S$45:BU$45),0)*$E83</f>
        <v>0</v>
      </c>
      <c r="BW87" s="59">
        <f>IF(BW$3=$D$45,SUM($S$43:BW$44)-SUM($S$45:BV$45),0)*$E83</f>
        <v>0</v>
      </c>
      <c r="BX87" s="59">
        <f>IF(BX$3=$D$45,SUM($S$43:BX$44)-SUM($S$45:BW$45),0)*$E83</f>
        <v>0</v>
      </c>
      <c r="BY87" s="59">
        <f>IF(BY$3=$D$45,SUM($S$43:BY$44)-SUM($S$45:BX$45),0)*$E83</f>
        <v>0</v>
      </c>
      <c r="BZ87" s="59">
        <f>IF(BZ$3=$D$45,SUM($S$43:BZ$44)-SUM($S$45:BY$45),0)*$E83</f>
        <v>0</v>
      </c>
      <c r="CA87" s="59">
        <f>IF(CA$3=$D$45,SUM($S$43:CA$44)-SUM($S$45:BZ$45),0)*$E83</f>
        <v>0</v>
      </c>
      <c r="CB87" s="59">
        <f>IF(CB$3=$D$45,SUM($S$43:CB$44)-SUM($S$45:CA$45),0)*$E83</f>
        <v>0</v>
      </c>
      <c r="CC87" s="59">
        <f>IF(CC$3=$D$45,SUM($S$43:CC$44)-SUM($S$45:CB$45),0)*$E83</f>
        <v>0</v>
      </c>
      <c r="CD87" s="59">
        <f>IF(CD$3=$D$45,SUM($S$43:CD$44)-SUM($S$45:CC$45),0)*$E83</f>
        <v>0</v>
      </c>
      <c r="CE87" s="59">
        <f>IF(CE$3=$D$45,SUM($S$43:CE$44)-SUM($S$45:CD$45),0)*$E83</f>
        <v>0</v>
      </c>
      <c r="CF87" s="59">
        <f>IF(CF$3=$D$45,SUM($S$43:CF$44)-SUM($S$45:CE$45),0)*$E83</f>
        <v>0</v>
      </c>
      <c r="CG87" s="59">
        <f>IF(CG$3=$D$45,SUM($S$43:CG$44)-SUM($S$45:CF$45),0)*$E83</f>
        <v>0</v>
      </c>
      <c r="CH87" s="59">
        <f>IF(CH$3=$D$45,SUM($S$43:CH$44)-SUM($S$45:CG$45),0)*$E83</f>
        <v>0</v>
      </c>
      <c r="CI87" s="59">
        <f>IF(CI$3=$D$45,SUM($S$43:CI$44)-SUM($S$45:CH$45),0)*$E83</f>
        <v>0</v>
      </c>
      <c r="CJ87" s="59">
        <f>IF(CJ$3=$D$45,SUM($S$43:CJ$44)-SUM($S$45:CI$45),0)*$E83</f>
        <v>0</v>
      </c>
      <c r="CK87" s="59">
        <f>IF(CK$3=$D$45,SUM($S$43:CK$44)-SUM($S$45:CJ$45),0)*$E83</f>
        <v>0</v>
      </c>
      <c r="CL87" s="59">
        <f>IF(CL$3=$D$45,SUM($S$43:CL$44)-SUM($S$45:CK$45),0)*$E83</f>
        <v>0</v>
      </c>
      <c r="CM87" s="59">
        <f>IF(CM$3=$D$45,SUM($S$43:CM$44)-SUM($S$45:CL$45),0)*$E83</f>
        <v>0</v>
      </c>
      <c r="CN87" s="59">
        <f>IF(CN$3=$D$45,SUM($S$43:CN$44)-SUM($S$45:CM$45),0)*$E83</f>
        <v>0</v>
      </c>
      <c r="CO87" s="59">
        <f>IF(CO$3=$D$45,SUM($S$43:CO$44)-SUM($S$45:CN$45),0)*$E83</f>
        <v>0</v>
      </c>
      <c r="CP87" s="59">
        <f>IF(CP$3=$D$45,SUM($S$43:CP$44)-SUM($S$45:CO$45),0)*$E83</f>
        <v>0</v>
      </c>
      <c r="CQ87" s="59">
        <f>IF(CQ$3=$D$45,SUM($S$43:CQ$44)-SUM($S$45:CP$45),0)*$E83</f>
        <v>0</v>
      </c>
      <c r="CR87" s="59">
        <f>IF(CR$3=$D$45,SUM($S$43:CR$44)-SUM($S$45:CQ$45),0)*$E83</f>
        <v>0</v>
      </c>
      <c r="CS87" s="59">
        <f>IF(CS$3=$D$45,SUM($S$43:CS$44)-SUM($S$45:CR$45),0)*$E83</f>
        <v>0</v>
      </c>
      <c r="CT87" s="59">
        <f>IF(CT$3=$D$45,SUM($S$43:CT$44)-SUM($S$45:CS$45),0)*$E83</f>
        <v>0</v>
      </c>
      <c r="CU87" s="59">
        <f>IF(CU$3=$D$45,SUM($S$43:CU$44)-SUM($S$45:CT$45),0)*$E83</f>
        <v>0</v>
      </c>
      <c r="CV87" s="59">
        <f>IF(CV$3=$D$45,SUM($S$43:CV$44)-SUM($S$45:CU$45),0)*$E83</f>
        <v>0</v>
      </c>
      <c r="CW87" s="59">
        <f>IF(CW$3=$D$45,SUM($S$43:CW$44)-SUM($S$45:CV$45),0)*$E83</f>
        <v>0</v>
      </c>
      <c r="CX87" s="59">
        <f>IF(CX$3=$D$45,SUM($S$43:CX$44)-SUM($S$45:CW$45),0)*$E83</f>
        <v>0</v>
      </c>
      <c r="CY87" s="59">
        <f>IF(CY$3=$D$45,SUM($S$43:CY$44)-SUM($S$45:CX$45),0)*$E83</f>
        <v>0</v>
      </c>
      <c r="CZ87" s="59">
        <f>IF(CZ$3=$D$45,SUM($S$43:CZ$44)-SUM($S$45:CY$45),0)*$E83</f>
        <v>0</v>
      </c>
      <c r="DA87" s="59">
        <f>IF(DA$3=$D$45,SUM($S$43:DA$44)-SUM($S$45:CZ$45),0)*$E83</f>
        <v>0</v>
      </c>
      <c r="DB87" s="59">
        <f>IF(DB$3=$D$45,SUM($S$43:DB$44)-SUM($S$45:DA$45),0)*$E83</f>
        <v>0</v>
      </c>
      <c r="DC87" s="59">
        <f>IF(DC$3=$D$45,SUM($S$43:DC$44)-SUM($S$45:DB$45),0)*$E83</f>
        <v>0</v>
      </c>
      <c r="DD87" s="59">
        <f>IF(DD$3=$D$45,SUM($S$43:DD$44)-SUM($S$45:DC$45),0)*$E83</f>
        <v>0</v>
      </c>
      <c r="DE87" s="59">
        <f>IF(DE$3=$D$45,SUM($S$43:DE$44)-SUM($S$45:DD$45),0)*$E83</f>
        <v>0</v>
      </c>
      <c r="DF87" s="59">
        <f>IF(DF$3=$D$45,SUM($S$43:DF$44)-SUM($S$45:DE$45),0)*$E83</f>
        <v>0</v>
      </c>
      <c r="DG87" s="59">
        <f>IF(DG$3=$D$45,SUM($S$43:DG$44)-SUM($S$45:DF$45),0)*$E83</f>
        <v>0</v>
      </c>
      <c r="DH87" s="59">
        <f>IF(DH$3=$D$45,SUM($S$43:DH$44)-SUM($S$45:DG$45),0)*$E83</f>
        <v>0</v>
      </c>
      <c r="DI87" s="59">
        <f>IF(DI$3=$D$45,SUM($S$43:DI$44)-SUM($S$45:DH$45),0)*$E83</f>
        <v>0</v>
      </c>
      <c r="DJ87" s="59">
        <f>IF(DJ$3=$D$45,SUM($S$43:DJ$44)-SUM($S$45:DI$45),0)*$E83</f>
        <v>0</v>
      </c>
      <c r="DK87" s="59">
        <f>IF(DK$3=$D$45,SUM($S$43:DK$44)-SUM($S$45:DJ$45),0)*$E83</f>
        <v>0</v>
      </c>
      <c r="DL87">
        <f>IF(DL$3=$D$45,SUM($S$43:DL$44)-SUM($S$45:DK$45),0)*$E83</f>
        <v>0</v>
      </c>
      <c r="DM87">
        <f>IF(DM$3=$D$45,SUM($S$43:DM$44)-SUM($S$45:DL$45),0)*$E83</f>
        <v>0</v>
      </c>
      <c r="DN87">
        <f>IF(DN$3=$D$45,SUM($S$43:DN$44)-SUM($S$45:DM$45),0)*$E83</f>
        <v>0</v>
      </c>
      <c r="DO87">
        <f>IF(DO$3=$D$45,SUM($S$43:DO$44)-SUM($S$45:DN$45),0)*$E83</f>
        <v>0</v>
      </c>
    </row>
    <row r="88" spans="2:119" ht="15" x14ac:dyDescent="0.25">
      <c r="B88" s="108"/>
      <c r="C88" s="108" t="s">
        <v>1969</v>
      </c>
      <c r="P88" s="109">
        <f t="shared" si="575"/>
        <v>0</v>
      </c>
      <c r="Q88" s="109">
        <f t="shared" si="576"/>
        <v>0</v>
      </c>
      <c r="R88" s="109">
        <f t="shared" si="577"/>
        <v>0</v>
      </c>
      <c r="S88" s="59"/>
      <c r="T88" s="59"/>
      <c r="U88" s="59">
        <f>IF(U$3&lt;=$D84,SUM($S87:T88)*U$55/12,0)</f>
        <v>0</v>
      </c>
      <c r="V88" s="59">
        <f>IF(V$3&lt;=$D84,SUM($S87:U88)*V$55/12,0)</f>
        <v>0</v>
      </c>
      <c r="W88" s="59">
        <f>IF(W$3&lt;=$D84,SUM($S87:V88)*W$55/12,0)</f>
        <v>0</v>
      </c>
      <c r="X88" s="59">
        <f>IF(X$3&lt;=$D84,SUM($S87:W88)*X$55/12,0)</f>
        <v>0</v>
      </c>
      <c r="Y88" s="59">
        <f>IF(Y$3&lt;=$D84,SUM($S87:X88)*Y$55/12,0)</f>
        <v>0</v>
      </c>
      <c r="Z88" s="59">
        <f>IF(Z$3&lt;=$D84,SUM($S87:Y88)*Z$55/12,0)</f>
        <v>0</v>
      </c>
      <c r="AA88" s="59">
        <f>IF(AA$3&lt;=$D84,SUM($S87:Z88)*AA$55/12,0)</f>
        <v>0</v>
      </c>
      <c r="AB88" s="59">
        <f>IF(AB$3&lt;=$D84,SUM($S87:AA88)*AB$55/12,0)</f>
        <v>0</v>
      </c>
      <c r="AC88" s="59">
        <f>IF(AC$3&lt;=$D84,SUM($S87:AB88)*AC$55/12,0)</f>
        <v>0</v>
      </c>
      <c r="AD88" s="59">
        <f>IF(AD$3&lt;=$D84,SUM($S87:AC88)*AD$55/12,0)</f>
        <v>0</v>
      </c>
      <c r="AE88" s="59">
        <f>IF(AE$3&lt;=$D84,SUM($S87:AD88)*AE$55/12,0)</f>
        <v>0</v>
      </c>
      <c r="AF88" s="59">
        <f>IF(AF$3&lt;=$D84,SUM($S87:AE88)*AF$55/12,0)</f>
        <v>0</v>
      </c>
      <c r="AG88" s="59">
        <f>IF(AG$3&lt;=$D84,SUM($S87:AF88)*AG$55/12,0)</f>
        <v>0</v>
      </c>
      <c r="AH88" s="59">
        <f>IF(AH$3&lt;=$D84,SUM($S87:AG88)*AH$55/12,0)</f>
        <v>0</v>
      </c>
      <c r="AI88" s="59">
        <f>IF(AI$3&lt;=$D84,SUM($S87:AH88)*AI$55/12,0)</f>
        <v>0</v>
      </c>
      <c r="AJ88" s="59">
        <f>IF(AJ$3&lt;=$D84,SUM($S87:AI88)*AJ$55/12,0)</f>
        <v>0</v>
      </c>
      <c r="AK88" s="59">
        <f>IF(AK$3&lt;=$D84,SUM($S87:AJ88)*AK$55/12,0)</f>
        <v>0</v>
      </c>
      <c r="AL88" s="59">
        <f>IF(AL$3&lt;=$D84,SUM($S87:AK88)*AL$55/12,0)</f>
        <v>0</v>
      </c>
      <c r="AM88" s="59">
        <f>IF(AM$3&lt;=$D84,SUM($S87:AL88)*AM$55/12,0)</f>
        <v>0</v>
      </c>
      <c r="AN88" s="59">
        <f>IF(AN$3&lt;=$D84,SUM($S87:AM88)*AN$55/12,0)</f>
        <v>0</v>
      </c>
      <c r="AO88" s="59">
        <f>IF(AO$3&lt;=$D84,SUM($S87:AN88)*AO$55/12,0)</f>
        <v>0</v>
      </c>
      <c r="AP88" s="59">
        <f>IF(AP$3&lt;=$D84,SUM($S87:AO88)*AP$55/12,0)</f>
        <v>0</v>
      </c>
      <c r="AQ88" s="59">
        <f>IF(AQ$3&lt;=$D84,SUM($S87:AP88)*AQ$55/12,0)</f>
        <v>0</v>
      </c>
      <c r="AR88" s="59">
        <f>IF(AR$3&lt;=$D84,SUM($S87:AQ88)*AR$55/12,0)</f>
        <v>0</v>
      </c>
      <c r="AS88" s="59">
        <f>IF(AS$3&lt;=$D84,SUM($S87:AR88)*AS$55/12,0)</f>
        <v>0</v>
      </c>
      <c r="AT88" s="59">
        <f>IF(AT$3&lt;=$D84,SUM($S87:AS88)*AT$55/12,0)</f>
        <v>0</v>
      </c>
      <c r="AU88" s="59">
        <f>IF(AU$3&lt;=$D84,SUM($S87:AT88)*AU$55/12,0)</f>
        <v>0</v>
      </c>
      <c r="AV88" s="59">
        <f>IF(AV$3&lt;=$D84,SUM($S87:AU88)*AV$55/12,0)</f>
        <v>0</v>
      </c>
      <c r="AW88" s="59">
        <f>IF(AW$3&lt;=$D84,SUM($S87:AV88)*AW$55/12,0)</f>
        <v>0</v>
      </c>
      <c r="AX88" s="59">
        <f>IF(AX$3&lt;=$D84,SUM($S87:AW88)*AX$55/12,0)</f>
        <v>0</v>
      </c>
      <c r="AY88" s="59">
        <f>IF(AY$3&lt;=$D84,SUM($S87:AX88)*AY$55/12,0)</f>
        <v>0</v>
      </c>
      <c r="AZ88" s="59">
        <f>IF(AZ$3&lt;=$D84,SUM($S87:AY88)*AZ$55/12,0)</f>
        <v>0</v>
      </c>
      <c r="BA88" s="59">
        <f>IF(BA$3&lt;=$D84,SUM($S87:AZ88)*BA$55/12,0)</f>
        <v>0</v>
      </c>
      <c r="BB88" s="59">
        <f>IF(BB$3&lt;=$D84,SUM($S87:BA88)*BB$55/12,0)</f>
        <v>0</v>
      </c>
      <c r="BC88" s="59">
        <f>IF(BC$3&lt;=$D84,SUM($S87:BB88)*BC$55/12,0)</f>
        <v>0</v>
      </c>
      <c r="BD88" s="59">
        <f>IF(BD$3&lt;=$D84,SUM($S87:BC88)*BD$55/12,0)</f>
        <v>0</v>
      </c>
      <c r="BE88" s="59">
        <f>IF(BE$3&lt;=$D84,SUM($S87:BD88)*BE$55/12,0)</f>
        <v>0</v>
      </c>
      <c r="BF88" s="59">
        <f>IF(BF$3&lt;=$D84,SUM($S87:BE88)*BF$55/12,0)</f>
        <v>0</v>
      </c>
      <c r="BG88" s="59">
        <f>IF(BG$3&lt;=$D84,SUM($S87:BF88)*BG$55/12,0)</f>
        <v>0</v>
      </c>
      <c r="BH88" s="59">
        <f>IF(BH$3&lt;=$D84,SUM($S87:BG88)*BH$55/12,0)</f>
        <v>0</v>
      </c>
      <c r="BI88" s="59">
        <f>IF(BI$3&lt;=$D84,SUM($S87:BH88)*BI$55/12,0)</f>
        <v>0</v>
      </c>
      <c r="BJ88" s="59">
        <f>IF(BJ$3&lt;=$D84,SUM($S87:BI88)*BJ$55/12,0)</f>
        <v>0</v>
      </c>
      <c r="BK88" s="59">
        <f>IF(BK$3&lt;=$D84,SUM($S87:BJ88)*BK$55/12,0)</f>
        <v>0</v>
      </c>
      <c r="BL88" s="59">
        <f>IF(BL$3&lt;=$D84,SUM($S87:BK88)*BL$55/12,0)</f>
        <v>0</v>
      </c>
      <c r="BM88" s="59">
        <f>IF(BM$3&lt;=$D84,SUM($S87:BL88)*BM$55/12,0)</f>
        <v>0</v>
      </c>
      <c r="BN88" s="59">
        <f>IF(BN$3&lt;=$D84,SUM($S87:BM88)*BN$55/12,0)</f>
        <v>0</v>
      </c>
      <c r="BO88" s="59">
        <f>IF(BO$3&lt;=$D84,SUM($S87:BN88)*BO$55/12,0)</f>
        <v>0</v>
      </c>
      <c r="BP88" s="59">
        <f>IF(BP$3&lt;=$D84,SUM($S87:BO88)*BP$55/12,0)</f>
        <v>0</v>
      </c>
      <c r="BQ88" s="59">
        <f>IF(BQ$3&lt;=$D84,SUM($S87:BP88)*BQ$55/12,0)</f>
        <v>0</v>
      </c>
      <c r="BR88" s="59">
        <f>IF(BR$3&lt;=$D84,SUM($S87:BQ88)*BR$55/12,0)</f>
        <v>0</v>
      </c>
      <c r="BS88" s="59">
        <f>IF(BS$3&lt;=$D84,SUM($S87:BR88)*BS$55/12,0)</f>
        <v>0</v>
      </c>
      <c r="BT88" s="59">
        <f>IF(BT$3&lt;=$D84,SUM($S87:BS88)*BT$55/12,0)</f>
        <v>0</v>
      </c>
      <c r="BU88" s="59">
        <f>IF(BU$3&lt;=$D84,SUM($S87:BT88)*BU$55/12,0)</f>
        <v>0</v>
      </c>
      <c r="BV88" s="59">
        <f>IF(BV$3&lt;=$D84,SUM($S87:BU88)*BV$55/12,0)</f>
        <v>0</v>
      </c>
      <c r="BW88" s="59">
        <f>IF(BW$3&lt;=$D84,SUM($S87:BV88)*BW$55/12,0)</f>
        <v>0</v>
      </c>
      <c r="BX88" s="59">
        <f>IF(BX$3&lt;=$D84,SUM($S87:BW88)*BX$55/12,0)</f>
        <v>0</v>
      </c>
      <c r="BY88" s="59">
        <f>IF(BY$3&lt;=$D84,SUM($S87:BX88)*BY$55/12,0)</f>
        <v>0</v>
      </c>
      <c r="BZ88" s="59">
        <f>IF(BZ$3&lt;=$D84,SUM($S87:BY88)*BZ$55/12,0)</f>
        <v>0</v>
      </c>
      <c r="CA88" s="59">
        <f>IF(CA$3&lt;=$D84,SUM($S87:BZ88)*CA$55/12,0)</f>
        <v>0</v>
      </c>
      <c r="CB88" s="59">
        <f>IF(CB$3&lt;=$D84,SUM($S87:CA88)*CB$55/12,0)</f>
        <v>0</v>
      </c>
      <c r="CC88" s="59">
        <f>IF(CC$3&lt;=$D84,SUM($S87:CB88)*CC$55/12,0)</f>
        <v>0</v>
      </c>
      <c r="CD88" s="59">
        <f>IF(CD$3&lt;=$D84,SUM($S87:CC88)*CD$55/12,0)</f>
        <v>0</v>
      </c>
      <c r="CE88" s="59">
        <f>IF(CE$3&lt;=$D84,SUM($S87:CD88)*CE$55/12,0)</f>
        <v>0</v>
      </c>
      <c r="CF88" s="59">
        <f>IF(CF$3&lt;=$D84,SUM($S87:CE88)*CF$55/12,0)</f>
        <v>0</v>
      </c>
      <c r="CG88" s="59">
        <f>IF(CG$3&lt;=$D84,SUM($S87:CF88)*CG$55/12,0)</f>
        <v>0</v>
      </c>
      <c r="CH88" s="59">
        <f>IF(CH$3&lt;=$D84,SUM($S87:CG88)*CH$55/12,0)</f>
        <v>0</v>
      </c>
      <c r="CI88" s="59">
        <f>IF(CI$3&lt;=$D84,SUM($S87:CH88)*CI$55/12,0)</f>
        <v>0</v>
      </c>
      <c r="CJ88" s="59">
        <f>IF(CJ$3&lt;=$D84,SUM($S87:CI88)*CJ$55/12,0)</f>
        <v>0</v>
      </c>
      <c r="CK88" s="59">
        <f>IF(CK$3&lt;=$D84,SUM($S87:CJ88)*CK$55/12,0)</f>
        <v>0</v>
      </c>
      <c r="CL88" s="59">
        <f>IF(CL$3&lt;=$D84,SUM($S87:CK88)*CL$55/12,0)</f>
        <v>0</v>
      </c>
      <c r="CM88" s="59">
        <f>IF(CM$3&lt;=$D84,SUM($S87:CL88)*CM$55/12,0)</f>
        <v>0</v>
      </c>
      <c r="CN88" s="59">
        <f>IF(CN$3&lt;=$D84,SUM($S87:CM88)*CN$55/12,0)</f>
        <v>0</v>
      </c>
      <c r="CO88" s="59">
        <f>IF(CO$3&lt;=$D84,SUM($S87:CN88)*CO$55/12,0)</f>
        <v>0</v>
      </c>
      <c r="CP88" s="59">
        <f>IF(CP$3&lt;=$D84,SUM($S87:CO88)*CP$55/12,0)</f>
        <v>0</v>
      </c>
      <c r="CQ88" s="59">
        <f>IF(CQ$3&lt;=$D84,SUM($S87:CP88)*CQ$55/12,0)</f>
        <v>0</v>
      </c>
      <c r="CR88" s="59">
        <f>IF(CR$3&lt;=$D84,SUM($S87:CQ88)*CR$55/12,0)</f>
        <v>0</v>
      </c>
      <c r="CS88" s="59">
        <f>IF(CS$3&lt;=$D84,SUM($S87:CR88)*CS$55/12,0)</f>
        <v>0</v>
      </c>
      <c r="CT88" s="59">
        <f>IF(CT$3&lt;=$D84,SUM($S87:CS88)*CT$55/12,0)</f>
        <v>0</v>
      </c>
      <c r="CU88" s="59">
        <f>IF(CU$3&lt;=$D84,SUM($S87:CT88)*CU$55/12,0)</f>
        <v>0</v>
      </c>
      <c r="CV88" s="59">
        <f>IF(CV$3&lt;=$D84,SUM($S87:CU88)*CV$55/12,0)</f>
        <v>0</v>
      </c>
      <c r="CW88" s="59">
        <f>IF(CW$3&lt;=$D84,SUM($S87:CV88)*CW$55/12,0)</f>
        <v>0</v>
      </c>
      <c r="CX88" s="59">
        <f>IF(CX$3&lt;=$D84,SUM($S87:CW88)*CX$55/12,0)</f>
        <v>0</v>
      </c>
      <c r="CY88" s="59">
        <f>IF(CY$3&lt;=$D84,SUM($S87:CX88)*CY$55/12,0)</f>
        <v>0</v>
      </c>
      <c r="CZ88" s="59">
        <f>IF(CZ$3&lt;=$D84,SUM($S87:CY88)*CZ$55/12,0)</f>
        <v>0</v>
      </c>
      <c r="DA88" s="59">
        <f>IF(DA$3&lt;=$D84,SUM($S87:CZ88)*DA$55/12,0)</f>
        <v>0</v>
      </c>
      <c r="DB88" s="59">
        <f>IF(DB$3&lt;=$D84,SUM($S87:DA88)*DB$55/12,0)</f>
        <v>0</v>
      </c>
      <c r="DC88" s="59">
        <f>IF(DC$3&lt;=$D84,SUM($S87:DB88)*DC$55/12,0)</f>
        <v>0</v>
      </c>
      <c r="DD88" s="59">
        <f>IF(DD$3&lt;=$D84,SUM($S87:DC88)*DD$55/12,0)</f>
        <v>0</v>
      </c>
      <c r="DE88" s="59">
        <f>IF(DE$3&lt;=$D84,SUM($S87:DD88)*DE$55/12,0)</f>
        <v>0</v>
      </c>
      <c r="DF88" s="59">
        <f>IF(DF$3&lt;=$D84,SUM($S87:DE88)*DF$55/12,0)</f>
        <v>0</v>
      </c>
      <c r="DG88" s="59">
        <f>IF(DG$3&lt;=$D84,SUM($S87:DF88)*DG$55/12,0)</f>
        <v>0</v>
      </c>
      <c r="DH88" s="59">
        <f>IF(DH$3&lt;=$D84,SUM($S87:DG88)*DH$55/12,0)</f>
        <v>0</v>
      </c>
      <c r="DI88" s="59">
        <f>IF(DI$3&lt;=$D84,SUM($S87:DH88)*DI$55/12,0)</f>
        <v>0</v>
      </c>
      <c r="DJ88" s="59">
        <f>IF(DJ$3&lt;=$D84,SUM($S87:DI88)*DJ$55/12,0)</f>
        <v>0</v>
      </c>
      <c r="DK88" s="59">
        <f>IF(DK$3&lt;=$D84,SUM($S87:DJ88)*DK$55/12,0)</f>
        <v>0</v>
      </c>
      <c r="DL88">
        <f>IF(DL$3&lt;=$D84,SUM($S87:DK88)*DL$55/12,0)</f>
        <v>0</v>
      </c>
      <c r="DM88">
        <f>IF(DM$3&lt;=$D84,SUM($S87:DL88)*DM$55/12,0)</f>
        <v>0</v>
      </c>
      <c r="DN88">
        <f>IF(DN$3&lt;=$D84,SUM($S87:DM88)*DN$55/12,0)</f>
        <v>0</v>
      </c>
      <c r="DO88">
        <f>IF(DO$3&lt;=$D84,SUM($S87:DN88)*DO$55/12,0)</f>
        <v>0</v>
      </c>
    </row>
    <row r="89" spans="2:119" ht="15" x14ac:dyDescent="0.25">
      <c r="B89" s="108"/>
      <c r="C89" s="108" t="s">
        <v>1970</v>
      </c>
      <c r="P89" s="109">
        <f t="shared" ca="1" si="575"/>
        <v>0</v>
      </c>
      <c r="Q89" s="109">
        <f t="shared" ca="1" si="576"/>
        <v>0</v>
      </c>
      <c r="R89" s="109">
        <f t="shared" ca="1" si="577"/>
        <v>0</v>
      </c>
      <c r="S89" s="59">
        <f t="shared" ref="S89:T89" ca="1" si="588">S76*S79/12</f>
        <v>0</v>
      </c>
      <c r="T89" s="59">
        <f t="shared" ca="1" si="588"/>
        <v>0</v>
      </c>
      <c r="U89" s="59">
        <f t="shared" ref="U89:AW89" ca="1" si="589">U75*U78/12</f>
        <v>0</v>
      </c>
      <c r="V89" s="59">
        <f t="shared" ca="1" si="589"/>
        <v>0</v>
      </c>
      <c r="W89" s="59">
        <f t="shared" ca="1" si="589"/>
        <v>0</v>
      </c>
      <c r="X89" s="59">
        <f t="shared" ca="1" si="589"/>
        <v>0</v>
      </c>
      <c r="Y89" s="59">
        <f t="shared" ca="1" si="589"/>
        <v>0</v>
      </c>
      <c r="Z89" s="59">
        <f t="shared" ca="1" si="589"/>
        <v>0</v>
      </c>
      <c r="AA89" s="59">
        <f t="shared" ca="1" si="589"/>
        <v>0</v>
      </c>
      <c r="AB89" s="59">
        <f t="shared" ca="1" si="589"/>
        <v>0</v>
      </c>
      <c r="AC89" s="59">
        <f t="shared" ca="1" si="589"/>
        <v>0</v>
      </c>
      <c r="AD89" s="59">
        <f t="shared" ca="1" si="589"/>
        <v>0</v>
      </c>
      <c r="AE89" s="59">
        <f t="shared" ca="1" si="589"/>
        <v>0</v>
      </c>
      <c r="AF89" s="59">
        <f t="shared" ca="1" si="589"/>
        <v>0</v>
      </c>
      <c r="AG89" s="59">
        <f t="shared" ca="1" si="589"/>
        <v>0</v>
      </c>
      <c r="AH89" s="59">
        <f t="shared" ca="1" si="589"/>
        <v>0</v>
      </c>
      <c r="AI89" s="59">
        <f t="shared" ca="1" si="589"/>
        <v>0</v>
      </c>
      <c r="AJ89" s="59">
        <f t="shared" ca="1" si="589"/>
        <v>0</v>
      </c>
      <c r="AK89" s="59">
        <f t="shared" ca="1" si="589"/>
        <v>0</v>
      </c>
      <c r="AL89" s="59">
        <f t="shared" ca="1" si="589"/>
        <v>0</v>
      </c>
      <c r="AM89" s="59">
        <f t="shared" ca="1" si="589"/>
        <v>0</v>
      </c>
      <c r="AN89" s="59">
        <f t="shared" ca="1" si="589"/>
        <v>0</v>
      </c>
      <c r="AO89" s="59">
        <f t="shared" ca="1" si="589"/>
        <v>0</v>
      </c>
      <c r="AP89" s="59">
        <f t="shared" ca="1" si="589"/>
        <v>0</v>
      </c>
      <c r="AQ89" s="59">
        <f t="shared" ca="1" si="589"/>
        <v>0</v>
      </c>
      <c r="AR89" s="59">
        <f t="shared" ca="1" si="589"/>
        <v>0</v>
      </c>
      <c r="AS89" s="59">
        <f t="shared" ca="1" si="589"/>
        <v>0</v>
      </c>
      <c r="AT89" s="59">
        <f t="shared" ca="1" si="589"/>
        <v>0</v>
      </c>
      <c r="AU89" s="59">
        <f t="shared" ca="1" si="589"/>
        <v>0</v>
      </c>
      <c r="AV89" s="59">
        <f t="shared" ca="1" si="589"/>
        <v>0</v>
      </c>
      <c r="AW89" s="59">
        <f t="shared" ca="1" si="589"/>
        <v>0</v>
      </c>
      <c r="AX89" s="59">
        <f t="shared" ref="AX89:DH89" ca="1" si="590">AX75*AX78/12</f>
        <v>0</v>
      </c>
      <c r="AY89" s="59">
        <f t="shared" ca="1" si="590"/>
        <v>0</v>
      </c>
      <c r="AZ89" s="59">
        <f t="shared" ca="1" si="590"/>
        <v>0</v>
      </c>
      <c r="BA89" s="59">
        <f t="shared" ca="1" si="590"/>
        <v>0</v>
      </c>
      <c r="BB89" s="59">
        <f t="shared" ca="1" si="590"/>
        <v>0</v>
      </c>
      <c r="BC89" s="59">
        <f t="shared" ca="1" si="590"/>
        <v>0</v>
      </c>
      <c r="BD89" s="59">
        <f t="shared" ca="1" si="590"/>
        <v>0</v>
      </c>
      <c r="BE89" s="59">
        <f t="shared" ca="1" si="590"/>
        <v>0</v>
      </c>
      <c r="BF89" s="59">
        <f t="shared" ca="1" si="590"/>
        <v>0</v>
      </c>
      <c r="BG89" s="59">
        <f t="shared" ca="1" si="590"/>
        <v>0</v>
      </c>
      <c r="BH89" s="59">
        <f t="shared" ca="1" si="590"/>
        <v>0</v>
      </c>
      <c r="BI89" s="59">
        <f t="shared" ca="1" si="590"/>
        <v>0</v>
      </c>
      <c r="BJ89" s="59">
        <f t="shared" ca="1" si="590"/>
        <v>0</v>
      </c>
      <c r="BK89" s="59">
        <f t="shared" ca="1" si="590"/>
        <v>0</v>
      </c>
      <c r="BL89" s="59">
        <f t="shared" ca="1" si="590"/>
        <v>0</v>
      </c>
      <c r="BM89" s="59">
        <f t="shared" ca="1" si="590"/>
        <v>0</v>
      </c>
      <c r="BN89" s="59">
        <f t="shared" ca="1" si="590"/>
        <v>0</v>
      </c>
      <c r="BO89" s="59">
        <f t="shared" ca="1" si="590"/>
        <v>0</v>
      </c>
      <c r="BP89" s="59">
        <f t="shared" ca="1" si="590"/>
        <v>0</v>
      </c>
      <c r="BQ89" s="59">
        <f t="shared" ca="1" si="590"/>
        <v>0</v>
      </c>
      <c r="BR89" s="59">
        <f t="shared" ca="1" si="590"/>
        <v>0</v>
      </c>
      <c r="BS89" s="59">
        <f t="shared" ca="1" si="590"/>
        <v>0</v>
      </c>
      <c r="BT89" s="59">
        <f t="shared" ca="1" si="590"/>
        <v>0</v>
      </c>
      <c r="BU89" s="59">
        <f t="shared" ca="1" si="590"/>
        <v>0</v>
      </c>
      <c r="BV89" s="59">
        <f t="shared" ca="1" si="590"/>
        <v>0</v>
      </c>
      <c r="BW89" s="59">
        <f t="shared" ca="1" si="590"/>
        <v>0</v>
      </c>
      <c r="BX89" s="59">
        <f t="shared" ca="1" si="590"/>
        <v>0</v>
      </c>
      <c r="BY89" s="59">
        <f t="shared" ca="1" si="590"/>
        <v>0</v>
      </c>
      <c r="BZ89" s="59">
        <f t="shared" ca="1" si="590"/>
        <v>0</v>
      </c>
      <c r="CA89" s="59">
        <f t="shared" ca="1" si="590"/>
        <v>0</v>
      </c>
      <c r="CB89" s="59">
        <f t="shared" ca="1" si="590"/>
        <v>0</v>
      </c>
      <c r="CC89" s="59">
        <f t="shared" ca="1" si="590"/>
        <v>0</v>
      </c>
      <c r="CD89" s="59">
        <f t="shared" ca="1" si="590"/>
        <v>0</v>
      </c>
      <c r="CE89" s="59">
        <f t="shared" ca="1" si="590"/>
        <v>0</v>
      </c>
      <c r="CF89" s="59">
        <f t="shared" ca="1" si="590"/>
        <v>0</v>
      </c>
      <c r="CG89" s="59">
        <f t="shared" ca="1" si="590"/>
        <v>0</v>
      </c>
      <c r="CH89" s="59">
        <f t="shared" ca="1" si="590"/>
        <v>0</v>
      </c>
      <c r="CI89" s="59">
        <f t="shared" ca="1" si="590"/>
        <v>0</v>
      </c>
      <c r="CJ89" s="59">
        <f t="shared" ca="1" si="590"/>
        <v>0</v>
      </c>
      <c r="CK89" s="59">
        <f t="shared" ca="1" si="590"/>
        <v>0</v>
      </c>
      <c r="CL89" s="59">
        <f t="shared" ca="1" si="590"/>
        <v>0</v>
      </c>
      <c r="CM89" s="59">
        <f t="shared" ca="1" si="590"/>
        <v>0</v>
      </c>
      <c r="CN89" s="59">
        <f t="shared" ca="1" si="590"/>
        <v>0</v>
      </c>
      <c r="CO89" s="59">
        <f t="shared" ca="1" si="590"/>
        <v>0</v>
      </c>
      <c r="CP89" s="59">
        <f t="shared" ca="1" si="590"/>
        <v>0</v>
      </c>
      <c r="CQ89" s="59">
        <f t="shared" ca="1" si="590"/>
        <v>0</v>
      </c>
      <c r="CR89" s="59">
        <f t="shared" ca="1" si="590"/>
        <v>0</v>
      </c>
      <c r="CS89" s="59">
        <f t="shared" ca="1" si="590"/>
        <v>0</v>
      </c>
      <c r="CT89" s="59">
        <f t="shared" ca="1" si="590"/>
        <v>0</v>
      </c>
      <c r="CU89" s="59">
        <f t="shared" ca="1" si="590"/>
        <v>0</v>
      </c>
      <c r="CV89" s="59">
        <f t="shared" ca="1" si="590"/>
        <v>0</v>
      </c>
      <c r="CW89" s="59">
        <f t="shared" ca="1" si="590"/>
        <v>0</v>
      </c>
      <c r="CX89" s="59">
        <f t="shared" ca="1" si="590"/>
        <v>0</v>
      </c>
      <c r="CY89" s="59">
        <f t="shared" ca="1" si="590"/>
        <v>0</v>
      </c>
      <c r="CZ89" s="59">
        <f t="shared" ca="1" si="590"/>
        <v>0</v>
      </c>
      <c r="DA89" s="59">
        <f t="shared" ca="1" si="590"/>
        <v>0</v>
      </c>
      <c r="DB89" s="59">
        <f t="shared" ca="1" si="590"/>
        <v>0</v>
      </c>
      <c r="DC89" s="59">
        <f t="shared" ca="1" si="590"/>
        <v>0</v>
      </c>
      <c r="DD89" s="59">
        <f t="shared" ca="1" si="590"/>
        <v>0</v>
      </c>
      <c r="DE89" s="59">
        <f t="shared" ca="1" si="590"/>
        <v>0</v>
      </c>
      <c r="DF89" s="59">
        <f t="shared" ca="1" si="590"/>
        <v>0</v>
      </c>
      <c r="DG89" s="59">
        <f t="shared" ca="1" si="590"/>
        <v>0</v>
      </c>
      <c r="DH89" s="59">
        <f t="shared" ca="1" si="590"/>
        <v>0</v>
      </c>
      <c r="DI89" s="59">
        <f t="shared" ref="DI89:DK89" ca="1" si="591">DI75*DI78/12</f>
        <v>0</v>
      </c>
      <c r="DJ89" s="59">
        <f t="shared" ca="1" si="591"/>
        <v>0</v>
      </c>
      <c r="DK89" s="59">
        <f t="shared" ca="1" si="591"/>
        <v>0</v>
      </c>
      <c r="DL89">
        <f>DL75*DL78/12</f>
        <v>0</v>
      </c>
      <c r="DM89">
        <f>DM75*DM78/12</f>
        <v>0</v>
      </c>
      <c r="DN89">
        <f>DN75*DN78/12</f>
        <v>0</v>
      </c>
      <c r="DO89">
        <f>DO75*DO78/12</f>
        <v>0</v>
      </c>
    </row>
    <row r="90" spans="2:119" ht="15" x14ac:dyDescent="0.25">
      <c r="B90" s="108"/>
      <c r="C90" s="108" t="s">
        <v>174</v>
      </c>
      <c r="D90" s="59">
        <f>ROUNDUP(P83,-7)</f>
        <v>0</v>
      </c>
      <c r="P90" s="109">
        <f t="shared" si="575"/>
        <v>0</v>
      </c>
      <c r="Q90" s="109">
        <f t="shared" si="576"/>
        <v>0</v>
      </c>
      <c r="R90" s="109">
        <f t="shared" si="577"/>
        <v>0</v>
      </c>
      <c r="S90" s="59"/>
      <c r="T90" s="59"/>
      <c r="U90" s="59">
        <f t="shared" ref="U90:AW90" si="592">IF(U75&gt;0,($D90-U75)*$D$19/12,0)</f>
        <v>0</v>
      </c>
      <c r="V90" s="59">
        <f t="shared" si="592"/>
        <v>0</v>
      </c>
      <c r="W90" s="59">
        <f t="shared" si="592"/>
        <v>0</v>
      </c>
      <c r="X90" s="59">
        <f t="shared" si="592"/>
        <v>0</v>
      </c>
      <c r="Y90" s="59">
        <f t="shared" si="592"/>
        <v>0</v>
      </c>
      <c r="Z90" s="59">
        <f t="shared" si="592"/>
        <v>0</v>
      </c>
      <c r="AA90" s="59">
        <f t="shared" si="592"/>
        <v>0</v>
      </c>
      <c r="AB90" s="59">
        <f t="shared" si="592"/>
        <v>0</v>
      </c>
      <c r="AC90" s="59">
        <f t="shared" si="592"/>
        <v>0</v>
      </c>
      <c r="AD90" s="59">
        <f t="shared" si="592"/>
        <v>0</v>
      </c>
      <c r="AE90" s="59">
        <f t="shared" si="592"/>
        <v>0</v>
      </c>
      <c r="AF90" s="59">
        <f t="shared" si="592"/>
        <v>0</v>
      </c>
      <c r="AG90" s="59">
        <f t="shared" si="592"/>
        <v>0</v>
      </c>
      <c r="AH90" s="59">
        <f t="shared" si="592"/>
        <v>0</v>
      </c>
      <c r="AI90" s="59">
        <f t="shared" si="592"/>
        <v>0</v>
      </c>
      <c r="AJ90" s="59">
        <f t="shared" si="592"/>
        <v>0</v>
      </c>
      <c r="AK90" s="59">
        <f t="shared" si="592"/>
        <v>0</v>
      </c>
      <c r="AL90" s="59">
        <f t="shared" si="592"/>
        <v>0</v>
      </c>
      <c r="AM90" s="59">
        <f t="shared" si="592"/>
        <v>0</v>
      </c>
      <c r="AN90" s="59">
        <f t="shared" si="592"/>
        <v>0</v>
      </c>
      <c r="AO90" s="59">
        <f t="shared" si="592"/>
        <v>0</v>
      </c>
      <c r="AP90" s="59">
        <f t="shared" si="592"/>
        <v>0</v>
      </c>
      <c r="AQ90" s="59">
        <f t="shared" si="592"/>
        <v>0</v>
      </c>
      <c r="AR90" s="59">
        <f t="shared" si="592"/>
        <v>0</v>
      </c>
      <c r="AS90" s="59">
        <f t="shared" si="592"/>
        <v>0</v>
      </c>
      <c r="AT90" s="59">
        <f t="shared" si="592"/>
        <v>0</v>
      </c>
      <c r="AU90" s="59">
        <f t="shared" si="592"/>
        <v>0</v>
      </c>
      <c r="AV90" s="59">
        <f t="shared" si="592"/>
        <v>0</v>
      </c>
      <c r="AW90" s="59">
        <f t="shared" si="592"/>
        <v>0</v>
      </c>
      <c r="AX90" s="59">
        <f t="shared" ref="AX90:DH90" si="593">IF(AX75&gt;0,($D90-AX75)*$D$19/12,0)</f>
        <v>0</v>
      </c>
      <c r="AY90" s="59">
        <f t="shared" si="593"/>
        <v>0</v>
      </c>
      <c r="AZ90" s="59">
        <f t="shared" si="593"/>
        <v>0</v>
      </c>
      <c r="BA90" s="59">
        <f t="shared" si="593"/>
        <v>0</v>
      </c>
      <c r="BB90" s="59">
        <f t="shared" si="593"/>
        <v>0</v>
      </c>
      <c r="BC90" s="59">
        <f t="shared" si="593"/>
        <v>0</v>
      </c>
      <c r="BD90" s="59">
        <f t="shared" si="593"/>
        <v>0</v>
      </c>
      <c r="BE90" s="59">
        <f t="shared" si="593"/>
        <v>0</v>
      </c>
      <c r="BF90" s="59">
        <f t="shared" si="593"/>
        <v>0</v>
      </c>
      <c r="BG90" s="59">
        <f t="shared" si="593"/>
        <v>0</v>
      </c>
      <c r="BH90" s="59">
        <f t="shared" si="593"/>
        <v>0</v>
      </c>
      <c r="BI90" s="59">
        <f t="shared" si="593"/>
        <v>0</v>
      </c>
      <c r="BJ90" s="59">
        <f t="shared" si="593"/>
        <v>0</v>
      </c>
      <c r="BK90" s="59">
        <f t="shared" si="593"/>
        <v>0</v>
      </c>
      <c r="BL90" s="59">
        <f t="shared" si="593"/>
        <v>0</v>
      </c>
      <c r="BM90" s="59">
        <f t="shared" si="593"/>
        <v>0</v>
      </c>
      <c r="BN90" s="59">
        <f t="shared" si="593"/>
        <v>0</v>
      </c>
      <c r="BO90" s="59">
        <f t="shared" si="593"/>
        <v>0</v>
      </c>
      <c r="BP90" s="59">
        <f t="shared" si="593"/>
        <v>0</v>
      </c>
      <c r="BQ90" s="59">
        <f t="shared" si="593"/>
        <v>0</v>
      </c>
      <c r="BR90" s="59">
        <f t="shared" si="593"/>
        <v>0</v>
      </c>
      <c r="BS90" s="59">
        <f t="shared" si="593"/>
        <v>0</v>
      </c>
      <c r="BT90" s="59">
        <f t="shared" si="593"/>
        <v>0</v>
      </c>
      <c r="BU90" s="59">
        <f t="shared" si="593"/>
        <v>0</v>
      </c>
      <c r="BV90" s="59">
        <f t="shared" si="593"/>
        <v>0</v>
      </c>
      <c r="BW90" s="59">
        <f t="shared" si="593"/>
        <v>0</v>
      </c>
      <c r="BX90" s="59">
        <f t="shared" si="593"/>
        <v>0</v>
      </c>
      <c r="BY90" s="59">
        <f t="shared" si="593"/>
        <v>0</v>
      </c>
      <c r="BZ90" s="59">
        <f t="shared" si="593"/>
        <v>0</v>
      </c>
      <c r="CA90" s="59">
        <f t="shared" si="593"/>
        <v>0</v>
      </c>
      <c r="CB90" s="59">
        <f t="shared" si="593"/>
        <v>0</v>
      </c>
      <c r="CC90" s="59">
        <f t="shared" si="593"/>
        <v>0</v>
      </c>
      <c r="CD90" s="59">
        <f t="shared" si="593"/>
        <v>0</v>
      </c>
      <c r="CE90" s="59">
        <f t="shared" si="593"/>
        <v>0</v>
      </c>
      <c r="CF90" s="59">
        <f t="shared" si="593"/>
        <v>0</v>
      </c>
      <c r="CG90" s="59">
        <f t="shared" si="593"/>
        <v>0</v>
      </c>
      <c r="CH90" s="59">
        <f t="shared" si="593"/>
        <v>0</v>
      </c>
      <c r="CI90" s="59">
        <f t="shared" si="593"/>
        <v>0</v>
      </c>
      <c r="CJ90" s="59">
        <f t="shared" si="593"/>
        <v>0</v>
      </c>
      <c r="CK90" s="59">
        <f t="shared" si="593"/>
        <v>0</v>
      </c>
      <c r="CL90" s="59">
        <f t="shared" si="593"/>
        <v>0</v>
      </c>
      <c r="CM90" s="59">
        <f t="shared" si="593"/>
        <v>0</v>
      </c>
      <c r="CN90" s="59">
        <f t="shared" si="593"/>
        <v>0</v>
      </c>
      <c r="CO90" s="59">
        <f t="shared" si="593"/>
        <v>0</v>
      </c>
      <c r="CP90" s="59">
        <f t="shared" si="593"/>
        <v>0</v>
      </c>
      <c r="CQ90" s="59">
        <f t="shared" si="593"/>
        <v>0</v>
      </c>
      <c r="CR90" s="59">
        <f t="shared" si="593"/>
        <v>0</v>
      </c>
      <c r="CS90" s="59">
        <f t="shared" si="593"/>
        <v>0</v>
      </c>
      <c r="CT90" s="59">
        <f t="shared" si="593"/>
        <v>0</v>
      </c>
      <c r="CU90" s="59">
        <f t="shared" si="593"/>
        <v>0</v>
      </c>
      <c r="CV90" s="59">
        <f t="shared" si="593"/>
        <v>0</v>
      </c>
      <c r="CW90" s="59">
        <f t="shared" si="593"/>
        <v>0</v>
      </c>
      <c r="CX90" s="59">
        <f t="shared" si="593"/>
        <v>0</v>
      </c>
      <c r="CY90" s="59">
        <f t="shared" si="593"/>
        <v>0</v>
      </c>
      <c r="CZ90" s="59">
        <f t="shared" si="593"/>
        <v>0</v>
      </c>
      <c r="DA90" s="59">
        <f t="shared" si="593"/>
        <v>0</v>
      </c>
      <c r="DB90" s="59">
        <f t="shared" si="593"/>
        <v>0</v>
      </c>
      <c r="DC90" s="59">
        <f t="shared" si="593"/>
        <v>0</v>
      </c>
      <c r="DD90" s="59">
        <f t="shared" si="593"/>
        <v>0</v>
      </c>
      <c r="DE90" s="59">
        <f t="shared" si="593"/>
        <v>0</v>
      </c>
      <c r="DF90" s="59">
        <f t="shared" si="593"/>
        <v>0</v>
      </c>
      <c r="DG90" s="59">
        <f t="shared" si="593"/>
        <v>0</v>
      </c>
      <c r="DH90" s="59">
        <f t="shared" si="593"/>
        <v>0</v>
      </c>
      <c r="DI90" s="59">
        <f t="shared" ref="DI90:DK90" si="594">IF(DI75&gt;0,($D90-DI75)*$D$19/12,0)</f>
        <v>0</v>
      </c>
      <c r="DJ90" s="59">
        <f t="shared" si="594"/>
        <v>0</v>
      </c>
      <c r="DK90" s="59">
        <f t="shared" si="594"/>
        <v>0</v>
      </c>
      <c r="DL90">
        <f>IF(DL75&gt;0,($D90-DL75)*$D$19/12,0)</f>
        <v>0</v>
      </c>
      <c r="DM90">
        <f>IF(DM75&gt;0,($D90-DM75)*$D$19/12,0)</f>
        <v>0</v>
      </c>
      <c r="DN90">
        <f>IF(DN75&gt;0,($D90-DN75)*$D$19/12,0)</f>
        <v>0</v>
      </c>
      <c r="DO90">
        <f>IF(DO75&gt;0,($D90-DO75)*$D$19/12,0)</f>
        <v>0</v>
      </c>
    </row>
    <row r="91" spans="2:119" ht="15" x14ac:dyDescent="0.25">
      <c r="B91" s="108"/>
      <c r="C91" s="108" t="s">
        <v>1953</v>
      </c>
      <c r="P91" s="109">
        <f t="shared" si="575"/>
        <v>0</v>
      </c>
      <c r="Q91" s="109">
        <f t="shared" si="576"/>
        <v>0</v>
      </c>
      <c r="R91" s="109">
        <f t="shared" si="577"/>
        <v>0</v>
      </c>
      <c r="S91" s="59"/>
      <c r="T91" s="59"/>
      <c r="U91" s="59">
        <f>IF(U$3&lt;=$D84,(SUM($S89:T91)-SUM($S92:T92))*U$55/12,0)</f>
        <v>0</v>
      </c>
      <c r="V91" s="59">
        <f>IF(V$3&lt;=$D84,(SUM($S89:U91)-SUM($S92:U92))*V$55/12,0)</f>
        <v>0</v>
      </c>
      <c r="W91" s="59">
        <f>IF(W$3&lt;=$D84,(SUM($S89:V91)-SUM($S92:V92))*W$55/12,0)</f>
        <v>0</v>
      </c>
      <c r="X91" s="59">
        <f>IF(X$3&lt;=$D84,(SUM($S89:W91)-SUM($S92:W92))*X$55/12,0)</f>
        <v>0</v>
      </c>
      <c r="Y91" s="59">
        <f>IF(Y$3&lt;=$D84,(SUM($S89:X91)-SUM($S92:X92))*Y$55/12,0)</f>
        <v>0</v>
      </c>
      <c r="Z91" s="59">
        <f>IF(Z$3&lt;=$D84,(SUM($S89:Y91)-SUM($S92:Y92))*Z$55/12,0)</f>
        <v>0</v>
      </c>
      <c r="AA91" s="59">
        <f>IF(AA$3&lt;=$D84,(SUM($S89:Z91)-SUM($S92:Z92))*AA$55/12,0)</f>
        <v>0</v>
      </c>
      <c r="AB91" s="59">
        <f>IF(AB$3&lt;=$D84,(SUM($S89:AA91)-SUM($S92:AA92))*AB$55/12,0)</f>
        <v>0</v>
      </c>
      <c r="AC91" s="59">
        <f>IF(AC$3&lt;=$D84,(SUM($S89:AB91)-SUM($S92:AB92))*AC$55/12,0)</f>
        <v>0</v>
      </c>
      <c r="AD91" s="59">
        <f>IF(AD$3&lt;=$D84,(SUM($S89:AC91)-SUM($S92:AC92))*AD$55/12,0)</f>
        <v>0</v>
      </c>
      <c r="AE91" s="59">
        <f>IF(AE$3&lt;=$D84,(SUM($S89:AD91)-SUM($S92:AD92))*AE$55/12,0)</f>
        <v>0</v>
      </c>
      <c r="AF91" s="59">
        <f>IF(AF$3&lt;=$D84,(SUM($S89:AE91)-SUM($S92:AE92))*AF$55/12,0)</f>
        <v>0</v>
      </c>
      <c r="AG91" s="59">
        <f>IF(AG$3&lt;=$D84,(SUM($S89:AF91)-SUM($S92:AF92))*AG$55/12,0)</f>
        <v>0</v>
      </c>
      <c r="AH91" s="59">
        <f>IF(AH$3&lt;=$D84,(SUM($S89:AG91)-SUM($S92:AG92))*AH$55/12,0)</f>
        <v>0</v>
      </c>
      <c r="AI91" s="59">
        <f>IF(AI$3&lt;=$D84,(SUM($S89:AH91)-SUM($S92:AH92))*AI$55/12,0)</f>
        <v>0</v>
      </c>
      <c r="AJ91" s="59">
        <f>IF(AJ$3&lt;=$D84,(SUM($S89:AI91)-SUM($S92:AI92))*AJ$55/12,0)</f>
        <v>0</v>
      </c>
      <c r="AK91" s="59">
        <f>IF(AK$3&lt;=$D84,(SUM($S89:AJ91)-SUM($S92:AJ92))*AK$55/12,0)</f>
        <v>0</v>
      </c>
      <c r="AL91" s="59">
        <f>IF(AL$3&lt;=$D84,(SUM($S89:AK91)-SUM($S92:AK92))*AL$55/12,0)</f>
        <v>0</v>
      </c>
      <c r="AM91" s="59">
        <f>IF(AM$3&lt;=$D84,(SUM($S89:AL91)-SUM($S92:AL92))*AM$55/12,0)</f>
        <v>0</v>
      </c>
      <c r="AN91" s="59">
        <f>IF(AN$3&lt;=$D84,(SUM($S89:AM91)-SUM($S92:AM92))*AN$55/12,0)</f>
        <v>0</v>
      </c>
      <c r="AO91" s="59">
        <f>IF(AO$3&lt;=$D84,(SUM($S89:AN91)-SUM($S92:AN92))*AO$55/12,0)</f>
        <v>0</v>
      </c>
      <c r="AP91" s="59">
        <f>IF(AP$3&lt;=$D84,(SUM($S89:AO91)-SUM($S92:AO92))*AP$55/12,0)</f>
        <v>0</v>
      </c>
      <c r="AQ91" s="59">
        <f>IF(AQ$3&lt;=$D84,(SUM($S89:AP91)-SUM($S92:AP92))*AQ$55/12,0)</f>
        <v>0</v>
      </c>
      <c r="AR91" s="59">
        <f>IF(AR$3&lt;=$D84,(SUM($S89:AQ91)-SUM($S92:AQ92))*AR$55/12,0)</f>
        <v>0</v>
      </c>
      <c r="AS91" s="59">
        <f>IF(AS$3&lt;=$D84,(SUM($S89:AR91)-SUM($S92:AR92))*AS$55/12,0)</f>
        <v>0</v>
      </c>
      <c r="AT91" s="59">
        <f>IF(AT$3&lt;=$D84,(SUM($S89:AS91)-SUM($S92:AS92))*AT$55/12,0)</f>
        <v>0</v>
      </c>
      <c r="AU91" s="59">
        <f>IF(AU$3&lt;=$D84,(SUM($S89:AT91)-SUM($S92:AT92))*AU$55/12,0)</f>
        <v>0</v>
      </c>
      <c r="AV91" s="59">
        <f>IF(AV$3&lt;=$D84,(SUM($S89:AU91)-SUM($S92:AU92))*AV$55/12,0)</f>
        <v>0</v>
      </c>
      <c r="AW91" s="59">
        <f>IF(AW$3&lt;=$D84,(SUM($S89:AV91)-SUM($S92:AV92))*AW$55/12,0)</f>
        <v>0</v>
      </c>
      <c r="AX91" s="59">
        <f>IF(AX$3&lt;=$D84,(SUM($S89:AW91)-SUM($S92:AW92))*AX$55/12,0)</f>
        <v>0</v>
      </c>
      <c r="AY91" s="59">
        <f>IF(AY$3&lt;=$D84,(SUM($S89:AX91)-SUM($S92:AX92))*AY$55/12,0)</f>
        <v>0</v>
      </c>
      <c r="AZ91" s="59">
        <f>IF(AZ$3&lt;=$D84,(SUM($S89:AY91)-SUM($S92:AY92))*AZ$55/12,0)</f>
        <v>0</v>
      </c>
      <c r="BA91" s="59">
        <f>IF(BA$3&lt;=$D84,(SUM($S89:AZ91)-SUM($S92:AZ92))*BA$55/12,0)</f>
        <v>0</v>
      </c>
      <c r="BB91" s="59">
        <f>IF(BB$3&lt;=$D84,(SUM($S89:BA91)-SUM($S92:BA92))*BB$55/12,0)</f>
        <v>0</v>
      </c>
      <c r="BC91" s="59">
        <f>IF(BC$3&lt;=$D84,(SUM($S89:BB91)-SUM($S92:BB92))*BC$55/12,0)</f>
        <v>0</v>
      </c>
      <c r="BD91" s="59">
        <f>IF(BD$3&lt;=$D84,(SUM($S89:BC91)-SUM($S92:BC92))*BD$55/12,0)</f>
        <v>0</v>
      </c>
      <c r="BE91" s="59">
        <f>IF(BE$3&lt;=$D84,(SUM($S89:BD91)-SUM($S92:BD92))*BE$55/12,0)</f>
        <v>0</v>
      </c>
      <c r="BF91" s="59">
        <f>IF(BF$3&lt;=$D84,(SUM($S89:BE91)-SUM($S92:BE92))*BF$55/12,0)</f>
        <v>0</v>
      </c>
      <c r="BG91" s="59">
        <f>IF(BG$3&lt;=$D84,(SUM($S89:BF91)-SUM($S92:BF92))*BG$55/12,0)</f>
        <v>0</v>
      </c>
      <c r="BH91" s="59">
        <f>IF(BH$3&lt;=$D84,(SUM($S89:BG91)-SUM($S92:BG92))*BH$55/12,0)</f>
        <v>0</v>
      </c>
      <c r="BI91" s="59">
        <f>IF(BI$3&lt;=$D84,(SUM($S89:BH91)-SUM($S92:BH92))*BI$55/12,0)</f>
        <v>0</v>
      </c>
      <c r="BJ91" s="59">
        <f>IF(BJ$3&lt;=$D84,(SUM($S89:BI91)-SUM($S92:BI92))*BJ$55/12,0)</f>
        <v>0</v>
      </c>
      <c r="BK91" s="59">
        <f>IF(BK$3&lt;=$D84,(SUM($S89:BJ91)-SUM($S92:BJ92))*BK$55/12,0)</f>
        <v>0</v>
      </c>
      <c r="BL91" s="59">
        <f>IF(BL$3&lt;=$D84,(SUM($S89:BK91)-SUM($S92:BK92))*BL$55/12,0)</f>
        <v>0</v>
      </c>
      <c r="BM91" s="59">
        <f>IF(BM$3&lt;=$D84,(SUM($S89:BL91)-SUM($S92:BL92))*BM$55/12,0)</f>
        <v>0</v>
      </c>
      <c r="BN91" s="59">
        <f>IF(BN$3&lt;=$D84,(SUM($S89:BM91)-SUM($S92:BM92))*BN$55/12,0)</f>
        <v>0</v>
      </c>
      <c r="BO91" s="59">
        <f>IF(BO$3&lt;=$D84,(SUM($S89:BN91)-SUM($S92:BN92))*BO$55/12,0)</f>
        <v>0</v>
      </c>
      <c r="BP91" s="59">
        <f>IF(BP$3&lt;=$D84,(SUM($S89:BO91)-SUM($S92:BO92))*BP$55/12,0)</f>
        <v>0</v>
      </c>
      <c r="BQ91" s="59">
        <f>IF(BQ$3&lt;=$D84,(SUM($S89:BP91)-SUM($S92:BP92))*BQ$55/12,0)</f>
        <v>0</v>
      </c>
      <c r="BR91" s="59">
        <f>IF(BR$3&lt;=$D84,(SUM($S89:BQ91)-SUM($S92:BQ92))*BR$55/12,0)</f>
        <v>0</v>
      </c>
      <c r="BS91" s="59">
        <f>IF(BS$3&lt;=$D84,(SUM($S89:BR91)-SUM($S92:BR92))*BS$55/12,0)</f>
        <v>0</v>
      </c>
      <c r="BT91" s="59">
        <f>IF(BT$3&lt;=$D84,(SUM($S89:BS91)-SUM($S92:BS92))*BT$55/12,0)</f>
        <v>0</v>
      </c>
      <c r="BU91" s="59">
        <f>IF(BU$3&lt;=$D84,(SUM($S89:BT91)-SUM($S92:BT92))*BU$55/12,0)</f>
        <v>0</v>
      </c>
      <c r="BV91" s="59">
        <f>IF(BV$3&lt;=$D84,(SUM($S89:BU91)-SUM($S92:BU92))*BV$55/12,0)</f>
        <v>0</v>
      </c>
      <c r="BW91" s="59">
        <f>IF(BW$3&lt;=$D84,(SUM($S89:BV91)-SUM($S92:BV92))*BW$55/12,0)</f>
        <v>0</v>
      </c>
      <c r="BX91" s="59">
        <f>IF(BX$3&lt;=$D84,(SUM($S89:BW91)-SUM($S92:BW92))*BX$55/12,0)</f>
        <v>0</v>
      </c>
      <c r="BY91" s="59">
        <f>IF(BY$3&lt;=$D84,(SUM($S89:BX91)-SUM($S92:BX92))*BY$55/12,0)</f>
        <v>0</v>
      </c>
      <c r="BZ91" s="59">
        <f>IF(BZ$3&lt;=$D84,(SUM($S89:BY91)-SUM($S92:BY92))*BZ$55/12,0)</f>
        <v>0</v>
      </c>
      <c r="CA91" s="59">
        <f>IF(CA$3&lt;=$D84,(SUM($S89:BZ91)-SUM($S92:BZ92))*CA$55/12,0)</f>
        <v>0</v>
      </c>
      <c r="CB91" s="59">
        <f>IF(CB$3&lt;=$D84,(SUM($S89:CA91)-SUM($S92:CA92))*CB$55/12,0)</f>
        <v>0</v>
      </c>
      <c r="CC91" s="59">
        <f>IF(CC$3&lt;=$D84,(SUM($S89:CB91)-SUM($S92:CB92))*CC$55/12,0)</f>
        <v>0</v>
      </c>
      <c r="CD91" s="59">
        <f>IF(CD$3&lt;=$D84,(SUM($S89:CC91)-SUM($S92:CC92))*CD$55/12,0)</f>
        <v>0</v>
      </c>
      <c r="CE91" s="59">
        <f>IF(CE$3&lt;=$D84,(SUM($S89:CD91)-SUM($S92:CD92))*CE$55/12,0)</f>
        <v>0</v>
      </c>
      <c r="CF91" s="59">
        <f>IF(CF$3&lt;=$D84,(SUM($S89:CE91)-SUM($S92:CE92))*CF$55/12,0)</f>
        <v>0</v>
      </c>
      <c r="CG91" s="59">
        <f>IF(CG$3&lt;=$D84,(SUM($S89:CF91)-SUM($S92:CF92))*CG$55/12,0)</f>
        <v>0</v>
      </c>
      <c r="CH91" s="59">
        <f>IF(CH$3&lt;=$D84,(SUM($S89:CG91)-SUM($S92:CG92))*CH$55/12,0)</f>
        <v>0</v>
      </c>
      <c r="CI91" s="59">
        <f>IF(CI$3&lt;=$D84,(SUM($S89:CH91)-SUM($S92:CH92))*CI$55/12,0)</f>
        <v>0</v>
      </c>
      <c r="CJ91" s="59">
        <f>IF(CJ$3&lt;=$D84,(SUM($S89:CI91)-SUM($S92:CI92))*CJ$55/12,0)</f>
        <v>0</v>
      </c>
      <c r="CK91" s="59">
        <f>IF(CK$3&lt;=$D84,(SUM($S89:CJ91)-SUM($S92:CJ92))*CK$55/12,0)</f>
        <v>0</v>
      </c>
      <c r="CL91" s="59">
        <f>IF(CL$3&lt;=$D84,(SUM($S89:CK91)-SUM($S92:CK92))*CL$55/12,0)</f>
        <v>0</v>
      </c>
      <c r="CM91" s="59">
        <f>IF(CM$3&lt;=$D84,(SUM($S89:CL91)-SUM($S92:CL92))*CM$55/12,0)</f>
        <v>0</v>
      </c>
      <c r="CN91" s="59">
        <f>IF(CN$3&lt;=$D84,(SUM($S89:CM91)-SUM($S92:CM92))*CN$55/12,0)</f>
        <v>0</v>
      </c>
      <c r="CO91" s="59">
        <f>IF(CO$3&lt;=$D84,(SUM($S89:CN91)-SUM($S92:CN92))*CO$55/12,0)</f>
        <v>0</v>
      </c>
      <c r="CP91" s="59">
        <f>IF(CP$3&lt;=$D84,(SUM($S89:CO91)-SUM($S92:CO92))*CP$55/12,0)</f>
        <v>0</v>
      </c>
      <c r="CQ91" s="59">
        <f>IF(CQ$3&lt;=$D84,(SUM($S89:CP91)-SUM($S92:CP92))*CQ$55/12,0)</f>
        <v>0</v>
      </c>
      <c r="CR91" s="59">
        <f>IF(CR$3&lt;=$D84,(SUM($S89:CQ91)-SUM($S92:CQ92))*CR$55/12,0)</f>
        <v>0</v>
      </c>
      <c r="CS91" s="59">
        <f>IF(CS$3&lt;=$D84,(SUM($S89:CR91)-SUM($S92:CR92))*CS$55/12,0)</f>
        <v>0</v>
      </c>
      <c r="CT91" s="59">
        <f>IF(CT$3&lt;=$D84,(SUM($S89:CS91)-SUM($S92:CS92))*CT$55/12,0)</f>
        <v>0</v>
      </c>
      <c r="CU91" s="59">
        <f>IF(CU$3&lt;=$D84,(SUM($S89:CT91)-SUM($S92:CT92))*CU$55/12,0)</f>
        <v>0</v>
      </c>
      <c r="CV91" s="59">
        <f>IF(CV$3&lt;=$D84,(SUM($S89:CU91)-SUM($S92:CU92))*CV$55/12,0)</f>
        <v>0</v>
      </c>
      <c r="CW91" s="59">
        <f>IF(CW$3&lt;=$D84,(SUM($S89:CV91)-SUM($S92:CV92))*CW$55/12,0)</f>
        <v>0</v>
      </c>
      <c r="CX91" s="59">
        <f>IF(CX$3&lt;=$D84,(SUM($S89:CW91)-SUM($S92:CW92))*CX$55/12,0)</f>
        <v>0</v>
      </c>
      <c r="CY91" s="59">
        <f>IF(CY$3&lt;=$D84,(SUM($S89:CX91)-SUM($S92:CX92))*CY$55/12,0)</f>
        <v>0</v>
      </c>
      <c r="CZ91" s="59">
        <f>IF(CZ$3&lt;=$D84,(SUM($S89:CY91)-SUM($S92:CY92))*CZ$55/12,0)</f>
        <v>0</v>
      </c>
      <c r="DA91" s="59">
        <f>IF(DA$3&lt;=$D84,(SUM($S89:CZ91)-SUM($S92:CZ92))*DA$55/12,0)</f>
        <v>0</v>
      </c>
      <c r="DB91" s="59">
        <f>IF(DB$3&lt;=$D84,(SUM($S89:DA91)-SUM($S92:DA92))*DB$55/12,0)</f>
        <v>0</v>
      </c>
      <c r="DC91" s="59">
        <f>IF(DC$3&lt;=$D84,(SUM($S89:DB91)-SUM($S92:DB92))*DC$55/12,0)</f>
        <v>0</v>
      </c>
      <c r="DD91" s="59">
        <f>IF(DD$3&lt;=$D84,(SUM($S89:DC91)-SUM($S92:DC92))*DD$55/12,0)</f>
        <v>0</v>
      </c>
      <c r="DE91" s="59">
        <f>IF(DE$3&lt;=$D84,(SUM($S89:DD91)-SUM($S92:DD92))*DE$55/12,0)</f>
        <v>0</v>
      </c>
      <c r="DF91" s="59">
        <f>IF(DF$3&lt;=$D84,(SUM($S89:DE91)-SUM($S92:DE92))*DF$55/12,0)</f>
        <v>0</v>
      </c>
      <c r="DG91" s="59">
        <f>IF(DG$3&lt;=$D84,(SUM($S89:DF91)-SUM($S92:DF92))*DG$55/12,0)</f>
        <v>0</v>
      </c>
      <c r="DH91" s="59">
        <f>IF(DH$3&lt;=$D84,(SUM($S89:DG91)-SUM($S92:DG92))*DH$55/12,0)</f>
        <v>0</v>
      </c>
      <c r="DI91" s="59">
        <f>IF(DI$3&lt;=$D84,(SUM($S89:DH91)-SUM($S92:DH92))*DI$55/12,0)</f>
        <v>0</v>
      </c>
      <c r="DJ91" s="59">
        <f>IF(DJ$3&lt;=$D84,(SUM($S89:DI91)-SUM($S92:DI92))*DJ$55/12,0)</f>
        <v>0</v>
      </c>
      <c r="DK91" s="59">
        <f>IF(DK$3&lt;=$D84,(SUM($S89:DJ91)-SUM($S92:DJ92))*DK$55/12,0)</f>
        <v>0</v>
      </c>
      <c r="DL91">
        <f>IF(DL$3&lt;=$D84,(SUM($S89:DK91)-SUM($S92:DK92))*DL$55/12,0)</f>
        <v>0</v>
      </c>
      <c r="DM91">
        <f>IF(DM$3&lt;=$D84,(SUM($S89:DL91)-SUM($S92:DL92))*DM$55/12,0)</f>
        <v>0</v>
      </c>
      <c r="DN91">
        <f>IF(DN$3&lt;=$D84,(SUM($S89:DM91)-SUM($S92:DM92))*DN$55/12,0)</f>
        <v>0</v>
      </c>
      <c r="DO91">
        <f>IF(DO$3&lt;=$D84,(SUM($S89:DN91)-SUM($S92:DN92))*DO$55/12,0)</f>
        <v>0</v>
      </c>
    </row>
    <row r="92" spans="2:119" ht="15" x14ac:dyDescent="0.25">
      <c r="B92" s="108" t="s">
        <v>1905</v>
      </c>
      <c r="C92" s="173" t="s">
        <v>758</v>
      </c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5">
        <f t="shared" ca="1" si="575"/>
        <v>0</v>
      </c>
      <c r="Q92" s="175">
        <f t="shared" si="576"/>
        <v>0</v>
      </c>
      <c r="R92" s="175">
        <f t="shared" ca="1" si="577"/>
        <v>0</v>
      </c>
      <c r="S92" s="176">
        <f>IF(S$3=$D84,SUM($S88:S91),0)</f>
        <v>0</v>
      </c>
      <c r="T92" s="176">
        <f>IF(T$3=$D84,SUM($S88:T91)-SUM($S92:S92),0)</f>
        <v>0</v>
      </c>
      <c r="U92" s="176">
        <f ca="1">IF(U$3=$D84,SUM($S88:U91)-SUM($S92:T92),IF(U$3&gt;$D84,SUM(U89:U90),0))</f>
        <v>0</v>
      </c>
      <c r="V92" s="176">
        <f ca="1">IF(V$3=$D84,SUM($S88:V91)-SUM($S92:U92),IF(V$3&gt;$D84,SUM(V89:V90),0))</f>
        <v>0</v>
      </c>
      <c r="W92" s="176">
        <f ca="1">IF(W$3=$D84,SUM($S88:W91)-SUM($S92:V92),IF(W$3&gt;$D84,SUM(W89:W90),0))</f>
        <v>0</v>
      </c>
      <c r="X92" s="176">
        <f ca="1">IF(X$3=$D84,SUM($S88:X91)-SUM($S92:W92),IF(X$3&gt;$D84,SUM(X89:X90),0))</f>
        <v>0</v>
      </c>
      <c r="Y92" s="176">
        <f ca="1">IF(Y$3=$D84,SUM($S88:Y91)-SUM($S92:X92),IF(Y$3&gt;$D84,SUM(Y89:Y90),0))</f>
        <v>0</v>
      </c>
      <c r="Z92" s="176">
        <f ca="1">IF(Z$3=$D84,SUM($S88:Z91)-SUM($S92:Y92),IF(Z$3&gt;$D84,SUM(Z89:Z90),0))</f>
        <v>0</v>
      </c>
      <c r="AA92" s="176">
        <f ca="1">IF(AA$3=$D84,SUM($S88:AA91)-SUM($S92:Z92),IF(AA$3&gt;$D84,SUM(AA89:AA90),0))</f>
        <v>0</v>
      </c>
      <c r="AB92" s="176">
        <f ca="1">IF(AB$3=$D84,SUM($S88:AB91)-SUM($S92:AA92),IF(AB$3&gt;$D84,SUM(AB89:AB90),0))</f>
        <v>0</v>
      </c>
      <c r="AC92" s="176">
        <f ca="1">IF(AC$3=$D84,SUM($S88:AC91)-SUM($S92:AB92),IF(AC$3&gt;$D84,SUM(AC89:AC90),0))</f>
        <v>0</v>
      </c>
      <c r="AD92" s="176">
        <f ca="1">IF(AD$3=$D84,SUM($S88:AD91)-SUM($S92:AC92),IF(AD$3&gt;$D84,SUM(AD89:AD90),0))</f>
        <v>0</v>
      </c>
      <c r="AE92" s="176">
        <f ca="1">IF(AE$3=$D84,SUM($S88:AE91)-SUM($S92:AD92),IF(AE$3&gt;$D84,SUM(AE89:AE90),0))</f>
        <v>0</v>
      </c>
      <c r="AF92" s="176">
        <f ca="1">IF(AF$3=$D84,SUM($S88:AF91)-SUM($S92:AE92),IF(AF$3&gt;$D84,SUM(AF89:AF90),0))</f>
        <v>0</v>
      </c>
      <c r="AG92" s="176">
        <f ca="1">IF(AG$3=$D84,SUM($S88:AG91)-SUM($S92:AF92),IF(AG$3&gt;$D84,SUM(AG89:AG90),0))</f>
        <v>0</v>
      </c>
      <c r="AH92" s="176">
        <f ca="1">IF(AH$3=$D84,SUM($S88:AH91)-SUM($S92:AG92),IF(AH$3&gt;$D84,SUM(AH89:AH90),0))</f>
        <v>0</v>
      </c>
      <c r="AI92" s="176">
        <f ca="1">IF(AI$3=$D84,SUM($S88:AI91)-SUM($S92:AH92),IF(AI$3&gt;$D84,SUM(AI89:AI90),0))</f>
        <v>0</v>
      </c>
      <c r="AJ92" s="176">
        <f ca="1">IF(AJ$3=$D84,SUM($S88:AJ91)-SUM($S92:AI92),IF(AJ$3&gt;$D84,SUM(AJ89:AJ90),0))</f>
        <v>0</v>
      </c>
      <c r="AK92" s="176">
        <f ca="1">IF(AK$3=$D84,SUM($S88:AK91)-SUM($S92:AJ92),IF(AK$3&gt;$D84,SUM(AK89:AK90),0))</f>
        <v>0</v>
      </c>
      <c r="AL92" s="176">
        <f ca="1">IF(AL$3=$D84,SUM($S88:AL91)-SUM($S92:AK92),IF(AL$3&gt;$D84,SUM(AL89:AL90),0))</f>
        <v>0</v>
      </c>
      <c r="AM92" s="176">
        <f ca="1">IF(AM$3=$D84,SUM($S88:AM91)-SUM($S92:AL92),IF(AM$3&gt;$D84,SUM(AM89:AM90),0))</f>
        <v>0</v>
      </c>
      <c r="AN92" s="176">
        <f ca="1">IF(AN$3=$D84,SUM($S88:AN91)-SUM($S92:AM92),IF(AN$3&gt;$D84,SUM(AN89:AN90),0))</f>
        <v>0</v>
      </c>
      <c r="AO92" s="176">
        <f ca="1">IF(AO$3=$D84,SUM($S88:AO91)-SUM($S92:AN92),IF(AO$3&gt;$D84,SUM(AO89:AO90),0))</f>
        <v>0</v>
      </c>
      <c r="AP92" s="176">
        <f ca="1">IF(AP$3=$D84,SUM($S88:AP91)-SUM($S92:AO92),IF(AP$3&gt;$D84,SUM(AP89:AP90),0))</f>
        <v>0</v>
      </c>
      <c r="AQ92" s="176">
        <f ca="1">IF(AQ$3=$D84,SUM($S88:AQ91)-SUM($S92:AP92),IF(AQ$3&gt;$D84,SUM(AQ89:AQ90),0))</f>
        <v>0</v>
      </c>
      <c r="AR92" s="176">
        <f ca="1">IF(AR$3=$D84,SUM($S88:AR91)-SUM($S92:AQ92),IF(AR$3&gt;$D84,SUM(AR89:AR90),0))</f>
        <v>0</v>
      </c>
      <c r="AS92" s="176">
        <f ca="1">IF(AS$3=$D84,SUM($S88:AS91)-SUM($S92:AR92),IF(AS$3&gt;$D84,SUM(AS89:AS90),0))</f>
        <v>0</v>
      </c>
      <c r="AT92" s="176">
        <f ca="1">IF(AT$3=$D84,SUM($S88:AT91)-SUM($S92:AS92),IF(AT$3&gt;$D84,SUM(AT89:AT90),0))</f>
        <v>0</v>
      </c>
      <c r="AU92" s="176">
        <f ca="1">IF(AU$3=$D84,SUM($S88:AU91)-SUM($S92:AT92),IF(AU$3&gt;$D84,SUM(AU89:AU90),0))</f>
        <v>0</v>
      </c>
      <c r="AV92" s="176">
        <f ca="1">IF(AV$3=$D84,SUM($S88:AV91)-SUM($S92:AU92),IF(AV$3&gt;$D84,SUM(AV89:AV90),0))</f>
        <v>0</v>
      </c>
      <c r="AW92" s="176">
        <f ca="1">IF(AW$3=$D84,SUM($S88:AW91)-SUM($S92:AV92),IF(AW$3&gt;$D84,SUM(AW89:AW90),0))</f>
        <v>0</v>
      </c>
      <c r="AX92" s="176">
        <f ca="1">IF(AX$3=$D84,SUM($S88:AX91)-SUM($S92:AW92),IF(AX$3&gt;$D84,SUM(AX89:AX90),0))</f>
        <v>0</v>
      </c>
      <c r="AY92" s="176">
        <f ca="1">IF(AY$3=$D84,SUM($S88:AY91)-SUM($S92:AX92),IF(AY$3&gt;$D84,SUM(AY89:AY90),0))</f>
        <v>0</v>
      </c>
      <c r="AZ92" s="176">
        <f ca="1">IF(AZ$3=$D84,SUM($S88:AZ91)-SUM($S92:AY92),IF(AZ$3&gt;$D84,SUM(AZ89:AZ90),0))</f>
        <v>0</v>
      </c>
      <c r="BA92" s="176">
        <f ca="1">IF(BA$3=$D84,SUM($S88:BA91)-SUM($S92:AZ92),IF(BA$3&gt;$D84,SUM(BA89:BA90),0))</f>
        <v>0</v>
      </c>
      <c r="BB92" s="176">
        <f ca="1">IF(BB$3=$D84,SUM($S88:BB91)-SUM($S92:BA92),IF(BB$3&gt;$D84,SUM(BB89:BB90),0))</f>
        <v>0</v>
      </c>
      <c r="BC92" s="176">
        <f ca="1">IF(BC$3=$D84,SUM($S88:BC91)-SUM($S92:BB92),IF(BC$3&gt;$D84,SUM(BC89:BC90),0))</f>
        <v>0</v>
      </c>
      <c r="BD92" s="176">
        <f ca="1">IF(BD$3=$D84,SUM($S88:BD91)-SUM($S92:BC92),IF(BD$3&gt;$D84,SUM(BD89:BD90),0))</f>
        <v>0</v>
      </c>
      <c r="BE92" s="176">
        <f ca="1">IF(BE$3=$D84,SUM($S88:BE91)-SUM($S92:BD92),IF(BE$3&gt;$D84,SUM(BE89:BE90),0))</f>
        <v>0</v>
      </c>
      <c r="BF92" s="176">
        <f ca="1">IF(BF$3=$D84,SUM($S88:BF91)-SUM($S92:BE92),IF(BF$3&gt;$D84,SUM(BF89:BF90),0))</f>
        <v>0</v>
      </c>
      <c r="BG92" s="176">
        <f ca="1">IF(BG$3=$D84,SUM($S88:BG91)-SUM($S92:BF92),IF(BG$3&gt;$D84,SUM(BG89:BG90),0))</f>
        <v>0</v>
      </c>
      <c r="BH92" s="176">
        <f ca="1">IF(BH$3=$D84,SUM($S88:BH91)-SUM($S92:BG92),IF(BH$3&gt;$D84,SUM(BH89:BH90),0))</f>
        <v>0</v>
      </c>
      <c r="BI92" s="176">
        <f ca="1">IF(BI$3=$D84,SUM($S88:BI91)-SUM($S92:BH92),IF(BI$3&gt;$D84,SUM(BI89:BI90),0))</f>
        <v>0</v>
      </c>
      <c r="BJ92" s="176">
        <f ca="1">IF(BJ$3=$D84,SUM($S88:BJ91)-SUM($S92:BI92),IF(BJ$3&gt;$D84,SUM(BJ89:BJ90),0))</f>
        <v>0</v>
      </c>
      <c r="BK92" s="176">
        <f ca="1">IF(BK$3=$D84,SUM($S88:BK91)-SUM($S92:BJ92),IF(BK$3&gt;$D84,SUM(BK89:BK90),0))</f>
        <v>0</v>
      </c>
      <c r="BL92" s="176">
        <f ca="1">IF(BL$3=$D84,SUM($S88:BL91)-SUM($S92:BK92),IF(BL$3&gt;$D84,SUM(BL89:BL90),0))</f>
        <v>0</v>
      </c>
      <c r="BM92" s="176">
        <f ca="1">IF(BM$3=$D84,SUM($S88:BM91)-SUM($S92:BL92),IF(BM$3&gt;$D84,SUM(BM89:BM90),0))</f>
        <v>0</v>
      </c>
      <c r="BN92" s="176">
        <f ca="1">IF(BN$3=$D84,SUM($S88:BN91)-SUM($S92:BM92),IF(BN$3&gt;$D84,SUM(BN89:BN90),0))</f>
        <v>0</v>
      </c>
      <c r="BO92" s="176">
        <f ca="1">IF(BO$3=$D84,SUM($S88:BO91)-SUM($S92:BN92),IF(BO$3&gt;$D84,SUM(BO89:BO90),0))</f>
        <v>0</v>
      </c>
      <c r="BP92" s="176">
        <f ca="1">IF(BP$3=$D84,SUM($S88:BP91)-SUM($S92:BO92),IF(BP$3&gt;$D84,SUM(BP89:BP90),0))</f>
        <v>0</v>
      </c>
      <c r="BQ92" s="176">
        <f ca="1">IF(BQ$3=$D84,SUM($S88:BQ91)-SUM($S92:BP92),IF(BQ$3&gt;$D84,SUM(BQ89:BQ90),0))</f>
        <v>0</v>
      </c>
      <c r="BR92" s="176">
        <f ca="1">IF(BR$3=$D84,SUM($S88:BR91)-SUM($S92:BQ92),IF(BR$3&gt;$D84,SUM(BR89:BR90),0))</f>
        <v>0</v>
      </c>
      <c r="BS92" s="176">
        <f ca="1">IF(BS$3=$D84,SUM($S88:BS91)-SUM($S92:BR92),IF(BS$3&gt;$D84,SUM(BS89:BS90),0))</f>
        <v>0</v>
      </c>
      <c r="BT92" s="176">
        <f ca="1">IF(BT$3=$D84,SUM($S88:BT91)-SUM($S92:BS92),IF(BT$3&gt;$D84,SUM(BT89:BT90),0))</f>
        <v>0</v>
      </c>
      <c r="BU92" s="176">
        <f ca="1">IF(BU$3=$D84,SUM($S88:BU91)-SUM($S92:BT92),IF(BU$3&gt;$D84,SUM(BU89:BU90),0))</f>
        <v>0</v>
      </c>
      <c r="BV92" s="176">
        <f ca="1">IF(BV$3=$D84,SUM($S88:BV91)-SUM($S92:BU92),IF(BV$3&gt;$D84,SUM(BV89:BV90),0))</f>
        <v>0</v>
      </c>
      <c r="BW92" s="176">
        <f ca="1">IF(BW$3=$D84,SUM($S88:BW91)-SUM($S92:BV92),IF(BW$3&gt;$D84,SUM(BW89:BW90),0))</f>
        <v>0</v>
      </c>
      <c r="BX92" s="176">
        <f ca="1">IF(BX$3=$D84,SUM($S88:BX91)-SUM($S92:BW92),IF(BX$3&gt;$D84,SUM(BX89:BX90),0))</f>
        <v>0</v>
      </c>
      <c r="BY92" s="176">
        <f ca="1">IF(BY$3=$D84,SUM($S88:BY91)-SUM($S92:BX92),IF(BY$3&gt;$D84,SUM(BY89:BY90),0))</f>
        <v>0</v>
      </c>
      <c r="BZ92" s="176">
        <f ca="1">IF(BZ$3=$D84,SUM($S88:BZ91)-SUM($S92:BY92),IF(BZ$3&gt;$D84,SUM(BZ89:BZ90),0))</f>
        <v>0</v>
      </c>
      <c r="CA92" s="176">
        <f ca="1">IF(CA$3=$D84,SUM($S88:CA91)-SUM($S92:BZ92),IF(CA$3&gt;$D84,SUM(CA89:CA90),0))</f>
        <v>0</v>
      </c>
      <c r="CB92" s="176">
        <f ca="1">IF(CB$3=$D84,SUM($S88:CB91)-SUM($S92:CA92),IF(CB$3&gt;$D84,SUM(CB89:CB90),0))</f>
        <v>0</v>
      </c>
      <c r="CC92" s="176">
        <f ca="1">IF(CC$3=$D84,SUM($S88:CC91)-SUM($S92:CB92),IF(CC$3&gt;$D84,SUM(CC89:CC90),0))</f>
        <v>0</v>
      </c>
      <c r="CD92" s="176">
        <f ca="1">IF(CD$3=$D84,SUM($S88:CD91)-SUM($S92:CC92),IF(CD$3&gt;$D84,SUM(CD89:CD90),0))</f>
        <v>0</v>
      </c>
      <c r="CE92" s="176">
        <f ca="1">IF(CE$3=$D84,SUM($S88:CE91)-SUM($S92:CD92),IF(CE$3&gt;$D84,SUM(CE89:CE90),0))</f>
        <v>0</v>
      </c>
      <c r="CF92" s="176">
        <f ca="1">IF(CF$3=$D84,SUM($S88:CF91)-SUM($S92:CE92),IF(CF$3&gt;$D84,SUM(CF89:CF90),0))</f>
        <v>0</v>
      </c>
      <c r="CG92" s="176">
        <f ca="1">IF(CG$3=$D84,SUM($S88:CG91)-SUM($S92:CF92),IF(CG$3&gt;$D84,SUM(CG89:CG90),0))</f>
        <v>0</v>
      </c>
      <c r="CH92" s="176">
        <f ca="1">IF(CH$3=$D84,SUM($S88:CH91)-SUM($S92:CG92),IF(CH$3&gt;$D84,SUM(CH89:CH90),0))</f>
        <v>0</v>
      </c>
      <c r="CI92" s="176">
        <f ca="1">IF(CI$3=$D84,SUM($S88:CI91)-SUM($S92:CH92),IF(CI$3&gt;$D84,SUM(CI89:CI90),0))</f>
        <v>0</v>
      </c>
      <c r="CJ92" s="176">
        <f ca="1">IF(CJ$3=$D84,SUM($S88:CJ91)-SUM($S92:CI92),IF(CJ$3&gt;$D84,SUM(CJ89:CJ90),0))</f>
        <v>0</v>
      </c>
      <c r="CK92" s="176">
        <f ca="1">IF(CK$3=$D84,SUM($S88:CK91)-SUM($S92:CJ92),IF(CK$3&gt;$D84,SUM(CK89:CK90),0))</f>
        <v>0</v>
      </c>
      <c r="CL92" s="176">
        <f ca="1">IF(CL$3=$D84,SUM($S88:CL91)-SUM($S92:CK92),IF(CL$3&gt;$D84,SUM(CL89:CL90),0))</f>
        <v>0</v>
      </c>
      <c r="CM92" s="176">
        <f ca="1">IF(CM$3=$D84,SUM($S88:CM91)-SUM($S92:CL92),IF(CM$3&gt;$D84,SUM(CM89:CM90),0))</f>
        <v>0</v>
      </c>
      <c r="CN92" s="176">
        <f ca="1">IF(CN$3=$D84,SUM($S88:CN91)-SUM($S92:CM92),IF(CN$3&gt;$D84,SUM(CN89:CN90),0))</f>
        <v>0</v>
      </c>
      <c r="CO92" s="176">
        <f ca="1">IF(CO$3=$D84,SUM($S88:CO91)-SUM($S92:CN92),IF(CO$3&gt;$D84,SUM(CO89:CO90),0))</f>
        <v>0</v>
      </c>
      <c r="CP92" s="176">
        <f ca="1">IF(CP$3=$D84,SUM($S88:CP91)-SUM($S92:CO92),IF(CP$3&gt;$D84,SUM(CP89:CP90),0))</f>
        <v>0</v>
      </c>
      <c r="CQ92" s="176">
        <f ca="1">IF(CQ$3=$D84,SUM($S88:CQ91)-SUM($S92:CP92),IF(CQ$3&gt;$D84,SUM(CQ89:CQ90),0))</f>
        <v>0</v>
      </c>
      <c r="CR92" s="176">
        <f ca="1">IF(CR$3=$D84,SUM($S88:CR91)-SUM($S92:CQ92),IF(CR$3&gt;$D84,SUM(CR89:CR90),0))</f>
        <v>0</v>
      </c>
      <c r="CS92" s="176">
        <f ca="1">IF(CS$3=$D84,SUM($S88:CS91)-SUM($S92:CR92),IF(CS$3&gt;$D84,SUM(CS89:CS90),0))</f>
        <v>0</v>
      </c>
      <c r="CT92" s="176">
        <f ca="1">IF(CT$3=$D84,SUM($S88:CT91)-SUM($S92:CS92),IF(CT$3&gt;$D84,SUM(CT89:CT90),0))</f>
        <v>0</v>
      </c>
      <c r="CU92" s="176">
        <f ca="1">IF(CU$3=$D84,SUM($S88:CU91)-SUM($S92:CT92),IF(CU$3&gt;$D84,SUM(CU89:CU90),0))</f>
        <v>0</v>
      </c>
      <c r="CV92" s="176">
        <f ca="1">IF(CV$3=$D84,SUM($S88:CV91)-SUM($S92:CU92),IF(CV$3&gt;$D84,SUM(CV89:CV90),0))</f>
        <v>0</v>
      </c>
      <c r="CW92" s="176">
        <f ca="1">IF(CW$3=$D84,SUM($S88:CW91)-SUM($S92:CV92),IF(CW$3&gt;$D84,SUM(CW89:CW90),0))</f>
        <v>0</v>
      </c>
      <c r="CX92" s="176">
        <f ca="1">IF(CX$3=$D84,SUM($S88:CX91)-SUM($S92:CW92),IF(CX$3&gt;$D84,SUM(CX89:CX90),0))</f>
        <v>0</v>
      </c>
      <c r="CY92" s="176">
        <f ca="1">IF(CY$3=$D84,SUM($S88:CY91)-SUM($S92:CX92),IF(CY$3&gt;$D84,SUM(CY89:CY90),0))</f>
        <v>0</v>
      </c>
      <c r="CZ92" s="176">
        <f ca="1">IF(CZ$3=$D84,SUM($S88:CZ91)-SUM($S92:CY92),IF(CZ$3&gt;$D84,SUM(CZ89:CZ90),0))</f>
        <v>0</v>
      </c>
      <c r="DA92" s="176">
        <f ca="1">IF(DA$3=$D84,SUM($S88:DA91)-SUM($S92:CZ92),IF(DA$3&gt;$D84,SUM(DA89:DA90),0))</f>
        <v>0</v>
      </c>
      <c r="DB92" s="176">
        <f ca="1">IF(DB$3=$D84,SUM($S88:DB91)-SUM($S92:DA92),IF(DB$3&gt;$D84,SUM(DB89:DB90),0))</f>
        <v>0</v>
      </c>
      <c r="DC92" s="176">
        <f ca="1">IF(DC$3=$D84,SUM($S88:DC91)-SUM($S92:DB92),IF(DC$3&gt;$D84,SUM(DC89:DC90),0))</f>
        <v>0</v>
      </c>
      <c r="DD92" s="176">
        <f ca="1">IF(DD$3=$D84,SUM($S88:DD91)-SUM($S92:DC92),IF(DD$3&gt;$D84,SUM(DD89:DD90),0))</f>
        <v>0</v>
      </c>
      <c r="DE92" s="176">
        <f ca="1">IF(DE$3=$D84,SUM($S88:DE91)-SUM($S92:DD92),IF(DE$3&gt;$D84,SUM(DE89:DE90),0))</f>
        <v>0</v>
      </c>
      <c r="DF92" s="176">
        <f ca="1">IF(DF$3=$D84,SUM($S88:DF91)-SUM($S92:DE92),IF(DF$3&gt;$D84,SUM(DF89:DF90),0))</f>
        <v>0</v>
      </c>
      <c r="DG92" s="176">
        <f ca="1">IF(DG$3=$D84,SUM($S88:DG91)-SUM($S92:DF92),IF(DG$3&gt;$D84,SUM(DG89:DG90),0))</f>
        <v>0</v>
      </c>
      <c r="DH92" s="176">
        <f ca="1">IF(DH$3=$D84,SUM($S88:DH91)-SUM($S92:DG92),IF(DH$3&gt;$D84,SUM(DH89:DH90),0))</f>
        <v>0</v>
      </c>
      <c r="DI92" s="176">
        <f ca="1">IF(DI$3=$D84,SUM($S88:DI91)-SUM($S92:DH92),IF(DI$3&gt;$D84,SUM(DI89:DI90),0))</f>
        <v>0</v>
      </c>
      <c r="DJ92" s="176">
        <f ca="1">IF(DJ$3=$D84,SUM($S88:DJ91)-SUM($S92:DI92),IF(DJ$3&gt;$D84,SUM(DJ89:DJ90),0))</f>
        <v>0</v>
      </c>
      <c r="DK92" s="176">
        <f ca="1">IF(DK$3=$D84,SUM($S88:DK91)-SUM($S92:DJ92),IF(DK$3&gt;$D84,SUM(DK89:DK90),0))</f>
        <v>0</v>
      </c>
      <c r="DL92">
        <f>IF(DL$3=$D84,SUM($S88:DL91)-SUM($S92:DK92),IF(DL$3&gt;$D84,SUM(DL89:DL90),0))</f>
        <v>0</v>
      </c>
      <c r="DM92">
        <f>IF(DM$3=$D84,SUM($S88:DM91)-SUM($S92:DL92),IF(DM$3&gt;$D84,SUM(DM89:DM90),0))</f>
        <v>0</v>
      </c>
      <c r="DN92">
        <f>IF(DN$3=$D84,SUM($S88:DN91)-SUM($S92:DM92),IF(DN$3&gt;$D84,SUM(DN89:DN90),0))</f>
        <v>0</v>
      </c>
      <c r="DO92">
        <f>IF(DO$3=$D84,SUM($S88:DO91)-SUM($S92:DN92),IF(DO$3&gt;$D84,SUM(DO89:DO90),0))</f>
        <v>0</v>
      </c>
    </row>
    <row r="93" spans="2:119" x14ac:dyDescent="0.2">
      <c r="B93" s="108"/>
      <c r="C93" s="108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</row>
    <row r="94" spans="2:119" x14ac:dyDescent="0.2">
      <c r="B94" s="108"/>
      <c r="C94" s="108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</row>
    <row r="95" spans="2:119" x14ac:dyDescent="0.2">
      <c r="B95" s="108"/>
      <c r="C95" s="108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</row>
    <row r="96" spans="2:119" x14ac:dyDescent="0.2">
      <c r="B96" s="108"/>
      <c r="C96" s="108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</row>
    <row r="97" spans="2:47" x14ac:dyDescent="0.2">
      <c r="B97" s="108"/>
      <c r="C97" s="108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</row>
    <row r="98" spans="2:47" x14ac:dyDescent="0.2">
      <c r="B98" s="108"/>
      <c r="C98" s="108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</row>
    <row r="99" spans="2:47" x14ac:dyDescent="0.2">
      <c r="B99" s="108"/>
      <c r="C99" s="108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</row>
    <row r="100" spans="2:47" x14ac:dyDescent="0.2">
      <c r="B100" s="108"/>
      <c r="C100" s="108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</row>
    <row r="101" spans="2:47" x14ac:dyDescent="0.2">
      <c r="B101" s="108"/>
      <c r="C101" s="108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</row>
    <row r="102" spans="2:47" x14ac:dyDescent="0.2">
      <c r="B102" s="108"/>
      <c r="C102" s="108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</row>
    <row r="103" spans="2:47" x14ac:dyDescent="0.2">
      <c r="B103" s="108"/>
      <c r="C103" s="108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</row>
    <row r="104" spans="2:47" x14ac:dyDescent="0.2">
      <c r="B104" s="108"/>
      <c r="C104" s="108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</row>
    <row r="105" spans="2:47" x14ac:dyDescent="0.2">
      <c r="B105" s="108"/>
      <c r="C105" s="108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</row>
    <row r="106" spans="2:47" x14ac:dyDescent="0.2">
      <c r="B106" s="108"/>
      <c r="C106" s="108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</row>
    <row r="107" spans="2:47" x14ac:dyDescent="0.2">
      <c r="B107" s="108"/>
      <c r="C107" s="108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</row>
    <row r="108" spans="2:47" x14ac:dyDescent="0.2">
      <c r="B108" s="108"/>
      <c r="C108" s="108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</row>
    <row r="109" spans="2:47" x14ac:dyDescent="0.2">
      <c r="B109" s="108"/>
      <c r="C109" s="108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</row>
    <row r="110" spans="2:47" x14ac:dyDescent="0.2">
      <c r="B110" s="108"/>
      <c r="C110" s="108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</row>
    <row r="111" spans="2:47" x14ac:dyDescent="0.2">
      <c r="B111" s="108"/>
      <c r="C111" s="108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9" tint="0.79985961485641044"/>
  </sheetPr>
  <dimension ref="A1:DU65"/>
  <sheetViews>
    <sheetView showGridLines="0" workbookViewId="0"/>
  </sheetViews>
  <sheetFormatPr defaultColWidth="8.85546875" defaultRowHeight="15" x14ac:dyDescent="0.25"/>
  <cols>
    <col min="1" max="1" width="35.140625" customWidth="1"/>
    <col min="2" max="4" width="21.5703125" customWidth="1"/>
    <col min="5" max="5" width="12.5703125" customWidth="1"/>
  </cols>
  <sheetData>
    <row r="1" spans="1:125" x14ac:dyDescent="0.25">
      <c r="B1" t="s">
        <v>1971</v>
      </c>
      <c r="C1" s="255">
        <f>B23</f>
        <v>46813</v>
      </c>
      <c r="D1" s="385" t="e">
        <f ca="1">гр.статус!D18</f>
        <v>#N/A</v>
      </c>
      <c r="E1" s="386" t="e">
        <f ca="1">IF(AND(cf_0!S6&gt;=$C$1,cf_0!S6&lt;=$D$1),cf_0!S6,NA())</f>
        <v>#N/A</v>
      </c>
      <c r="F1" s="386" t="e">
        <f ca="1">IF(AND(cf_0!T6&gt;=$C$1,cf_0!T6&lt;=$D$1),cf_0!T6,NA())</f>
        <v>#N/A</v>
      </c>
      <c r="G1" s="386" t="e">
        <f ca="1">IF(AND(cf_0!U6&gt;=$C$1,cf_0!U6&lt;=$D$1),cf_0!U6,NA())</f>
        <v>#N/A</v>
      </c>
      <c r="H1" s="386" t="e">
        <f ca="1">IF(AND(cf_0!V6&gt;=$C$1,cf_0!V6&lt;=$D$1),cf_0!V6,NA())</f>
        <v>#N/A</v>
      </c>
      <c r="I1" s="386" t="e">
        <f ca="1">IF(AND(cf_0!W6&gt;=$C$1,cf_0!W6&lt;=$D$1),cf_0!W6,NA())</f>
        <v>#N/A</v>
      </c>
      <c r="J1" s="386" t="e">
        <f ca="1">IF(AND(cf_0!X6&gt;=$C$1,cf_0!X6&lt;=$D$1),cf_0!X6,NA())</f>
        <v>#N/A</v>
      </c>
      <c r="K1" s="386" t="e">
        <f ca="1">IF(AND(cf_0!Y6&gt;=$C$1,cf_0!Y6&lt;=$D$1),cf_0!Y6,NA())</f>
        <v>#N/A</v>
      </c>
      <c r="L1" s="386" t="e">
        <f ca="1">IF(AND(cf_0!Z6&gt;=$C$1,cf_0!Z6&lt;=$D$1),cf_0!Z6,NA())</f>
        <v>#N/A</v>
      </c>
      <c r="M1" s="386" t="e">
        <f ca="1">IF(AND(cf_0!AA6&gt;=$C$1,cf_0!AA6&lt;=$D$1),cf_0!AA6,NA())</f>
        <v>#N/A</v>
      </c>
      <c r="N1" s="386" t="e">
        <f ca="1">IF(AND(cf_0!AB6&gt;=$C$1,cf_0!AB6&lt;=$D$1),cf_0!AB6,NA())</f>
        <v>#N/A</v>
      </c>
      <c r="O1" s="386" t="e">
        <f ca="1">IF(AND(cf_0!AC6&gt;=$C$1,cf_0!AC6&lt;=$D$1),cf_0!AC6,NA())</f>
        <v>#N/A</v>
      </c>
      <c r="P1" s="386" t="e">
        <f ca="1">IF(AND(cf_0!AD6&gt;=$C$1,cf_0!AD6&lt;=$D$1),cf_0!AD6,NA())</f>
        <v>#N/A</v>
      </c>
      <c r="Q1" s="386" t="e">
        <f ca="1">IF(AND(cf_0!AE6&gt;=$C$1,cf_0!AE6&lt;=$D$1),cf_0!AE6,NA())</f>
        <v>#N/A</v>
      </c>
      <c r="R1" s="386" t="e">
        <f ca="1">IF(AND(cf_0!AF6&gt;=$C$1,cf_0!AF6&lt;=$D$1),cf_0!AF6,NA())</f>
        <v>#N/A</v>
      </c>
      <c r="S1" s="386" t="e">
        <f ca="1">IF(AND(cf_0!AG6&gt;=$C$1,cf_0!AG6&lt;=$D$1),cf_0!AG6,NA())</f>
        <v>#N/A</v>
      </c>
      <c r="T1" s="386" t="e">
        <f ca="1">IF(AND(cf_0!AH6&gt;=$C$1,cf_0!AH6&lt;=$D$1),cf_0!AH6,NA())</f>
        <v>#N/A</v>
      </c>
      <c r="U1" s="386" t="e">
        <f ca="1">IF(AND(cf_0!AI6&gt;=$C$1,cf_0!AI6&lt;=$D$1),cf_0!AI6,NA())</f>
        <v>#N/A</v>
      </c>
      <c r="V1" s="386" t="e">
        <f ca="1">IF(AND(cf_0!AJ6&gt;=$C$1,cf_0!AJ6&lt;=$D$1),cf_0!AJ6,NA())</f>
        <v>#N/A</v>
      </c>
      <c r="W1" s="386" t="e">
        <f ca="1">IF(AND(cf_0!AK6&gt;=$C$1,cf_0!AK6&lt;=$D$1),cf_0!AK6,NA())</f>
        <v>#N/A</v>
      </c>
      <c r="X1" s="386" t="e">
        <f ca="1">IF(AND(cf_0!AL6&gt;=$C$1,cf_0!AL6&lt;=$D$1),cf_0!AL6,NA())</f>
        <v>#N/A</v>
      </c>
      <c r="Y1" s="386" t="e">
        <f ca="1">IF(AND(cf_0!AM6&gt;=$C$1,cf_0!AM6&lt;=$D$1),cf_0!AM6,NA())</f>
        <v>#N/A</v>
      </c>
      <c r="Z1" s="386" t="e">
        <f ca="1">IF(AND(cf_0!AN6&gt;=$C$1,cf_0!AN6&lt;=$D$1),cf_0!AN6,NA())</f>
        <v>#N/A</v>
      </c>
      <c r="AA1" s="386" t="e">
        <f ca="1">IF(AND(cf_0!AO6&gt;=$C$1,cf_0!AO6&lt;=$D$1),cf_0!AO6,NA())</f>
        <v>#N/A</v>
      </c>
      <c r="AB1" s="386" t="e">
        <f ca="1">IF(AND(cf_0!AP6&gt;=$C$1,cf_0!AP6&lt;=$D$1),cf_0!AP6,NA())</f>
        <v>#N/A</v>
      </c>
      <c r="AC1" s="386" t="e">
        <f ca="1">IF(AND(cf_0!AQ6&gt;=$C$1,cf_0!AQ6&lt;=$D$1),cf_0!AQ6,NA())</f>
        <v>#N/A</v>
      </c>
      <c r="AD1" s="386" t="e">
        <f ca="1">IF(AND(cf_0!AR6&gt;=$C$1,cf_0!AR6&lt;=$D$1),cf_0!AR6,NA())</f>
        <v>#N/A</v>
      </c>
      <c r="AE1" s="386" t="e">
        <f ca="1">IF(AND(cf_0!AS6&gt;=$C$1,cf_0!AS6&lt;=$D$1),cf_0!AS6,NA())</f>
        <v>#N/A</v>
      </c>
      <c r="AF1" s="386" t="e">
        <f ca="1">IF(AND(cf_0!AT6&gt;=$C$1,cf_0!AT6&lt;=$D$1),cf_0!AT6,NA())</f>
        <v>#N/A</v>
      </c>
      <c r="AG1" s="386" t="e">
        <f ca="1">IF(AND(cf_0!AU6&gt;=$C$1,cf_0!AU6&lt;=$D$1),cf_0!AU6,NA())</f>
        <v>#N/A</v>
      </c>
      <c r="AH1" s="386" t="e">
        <f ca="1">IF(AND(cf_0!AV6&gt;=$C$1,cf_0!AV6&lt;=$D$1),cf_0!AV6,NA())</f>
        <v>#N/A</v>
      </c>
      <c r="AI1" s="386" t="e">
        <f ca="1">IF(AND(cf_0!AW6&gt;=$C$1,cf_0!AW6&lt;=$D$1),cf_0!AW6,NA())</f>
        <v>#N/A</v>
      </c>
      <c r="AJ1" s="386" t="e">
        <f ca="1">IF(AND(cf_0!AX6&gt;=$C$1,cf_0!AX6&lt;=$D$1),cf_0!AX6,NA())</f>
        <v>#N/A</v>
      </c>
      <c r="AK1" s="386" t="e">
        <f ca="1">IF(AND(cf_0!AY6&gt;=$C$1,cf_0!AY6&lt;=$D$1),cf_0!AY6,NA())</f>
        <v>#N/A</v>
      </c>
      <c r="AL1" s="386" t="e">
        <f ca="1">IF(AND(cf_0!AZ6&gt;=$C$1,cf_0!AZ6&lt;=$D$1),cf_0!AZ6,NA())</f>
        <v>#N/A</v>
      </c>
      <c r="AM1" s="386" t="e">
        <f ca="1">IF(AND(cf_0!BA6&gt;=$C$1,cf_0!BA6&lt;=$D$1),cf_0!BA6,NA())</f>
        <v>#N/A</v>
      </c>
      <c r="AN1" s="386" t="e">
        <f ca="1">IF(AND(cf_0!BB6&gt;=$C$1,cf_0!BB6&lt;=$D$1),cf_0!BB6,NA())</f>
        <v>#N/A</v>
      </c>
      <c r="AO1" s="386" t="e">
        <f ca="1">IF(AND(cf_0!BC6&gt;=$C$1,cf_0!BC6&lt;=$D$1),cf_0!BC6,NA())</f>
        <v>#N/A</v>
      </c>
      <c r="AP1" s="386" t="e">
        <f ca="1">IF(AND(cf_0!BD6&gt;=$C$1,cf_0!BD6&lt;=$D$1),cf_0!BD6,NA())</f>
        <v>#N/A</v>
      </c>
      <c r="AQ1" s="386" t="e">
        <f ca="1">IF(AND(cf_0!BE6&gt;=$C$1,cf_0!BE6&lt;=$D$1),cf_0!BE6,NA())</f>
        <v>#N/A</v>
      </c>
      <c r="AR1" s="386" t="e">
        <f ca="1">IF(AND(cf_0!BF6&gt;=$C$1,cf_0!BF6&lt;=$D$1),cf_0!BF6,NA())</f>
        <v>#N/A</v>
      </c>
      <c r="AS1" s="386" t="e">
        <f ca="1">IF(AND(cf_0!BG6&gt;=$C$1,cf_0!BG6&lt;=$D$1),cf_0!BG6,NA())</f>
        <v>#N/A</v>
      </c>
      <c r="AT1" s="386" t="e">
        <f ca="1">IF(AND(cf_0!BH6&gt;=$C$1,cf_0!BH6&lt;=$D$1),cf_0!BH6,NA())</f>
        <v>#N/A</v>
      </c>
      <c r="AU1" s="386" t="e">
        <f ca="1">IF(AND(cf_0!BI6&gt;=$C$1,cf_0!BI6&lt;=$D$1),cf_0!BI6,NA())</f>
        <v>#N/A</v>
      </c>
      <c r="AV1" s="386" t="e">
        <f ca="1">IF(AND(cf_0!BJ6&gt;=$C$1,cf_0!BJ6&lt;=$D$1),cf_0!BJ6,NA())</f>
        <v>#N/A</v>
      </c>
      <c r="AW1" s="386" t="e">
        <f ca="1">IF(AND(cf_0!BK6&gt;=$C$1,cf_0!BK6&lt;=$D$1),cf_0!BK6,NA())</f>
        <v>#N/A</v>
      </c>
      <c r="AX1" s="386" t="e">
        <f ca="1">IF(AND(cf_0!BL6&gt;=$C$1,cf_0!BL6&lt;=$D$1),cf_0!BL6,NA())</f>
        <v>#N/A</v>
      </c>
      <c r="AY1" s="386" t="e">
        <f ca="1">IF(AND(cf_0!BM6&gt;=$C$1,cf_0!BM6&lt;=$D$1),cf_0!BM6,NA())</f>
        <v>#N/A</v>
      </c>
      <c r="AZ1" s="386" t="e">
        <f ca="1">IF(AND(cf_0!BN6&gt;=$C$1,cf_0!BN6&lt;=$D$1),cf_0!BN6,NA())</f>
        <v>#N/A</v>
      </c>
      <c r="BA1" s="386" t="e">
        <f ca="1">IF(AND(cf_0!BO6&gt;=$C$1,cf_0!BO6&lt;=$D$1),cf_0!BO6,NA())</f>
        <v>#N/A</v>
      </c>
      <c r="BB1" s="386" t="e">
        <f ca="1">IF(AND(cf_0!BP6&gt;=$C$1,cf_0!BP6&lt;=$D$1),cf_0!BP6,NA())</f>
        <v>#N/A</v>
      </c>
      <c r="BC1" s="386" t="e">
        <f ca="1">IF(AND(cf_0!BQ6&gt;=$C$1,cf_0!BQ6&lt;=$D$1),cf_0!BQ6,NA())</f>
        <v>#N/A</v>
      </c>
      <c r="BD1" s="386" t="e">
        <f ca="1">IF(AND(cf_0!BR6&gt;=$C$1,cf_0!BR6&lt;=$D$1),cf_0!BR6,NA())</f>
        <v>#N/A</v>
      </c>
      <c r="BE1" s="386" t="e">
        <f ca="1">IF(AND(cf_0!BS6&gt;=$C$1,cf_0!BS6&lt;=$D$1),cf_0!BS6,NA())</f>
        <v>#N/A</v>
      </c>
      <c r="BF1" s="386" t="e">
        <f ca="1">IF(AND(cf_0!BT6&gt;=$C$1,cf_0!BT6&lt;=$D$1),cf_0!BT6,NA())</f>
        <v>#N/A</v>
      </c>
      <c r="BG1" s="386" t="e">
        <f ca="1">IF(AND(cf_0!BU6&gt;=$C$1,cf_0!BU6&lt;=$D$1),cf_0!BU6,NA())</f>
        <v>#N/A</v>
      </c>
      <c r="BH1" s="386" t="e">
        <f ca="1">IF(AND(cf_0!BV6&gt;=$C$1,cf_0!BV6&lt;=$D$1),cf_0!BV6,NA())</f>
        <v>#N/A</v>
      </c>
      <c r="BI1" s="386" t="e">
        <f ca="1">IF(AND(cf_0!BW6&gt;=$C$1,cf_0!BW6&lt;=$D$1),cf_0!BW6,NA())</f>
        <v>#N/A</v>
      </c>
      <c r="BJ1" s="386" t="e">
        <f ca="1">IF(AND(cf_0!BX6&gt;=$C$1,cf_0!BX6&lt;=$D$1),cf_0!BX6,NA())</f>
        <v>#N/A</v>
      </c>
      <c r="BK1" s="386" t="e">
        <f ca="1">IF(AND(cf_0!BY6&gt;=$C$1,cf_0!BY6&lt;=$D$1),cf_0!BY6,NA())</f>
        <v>#N/A</v>
      </c>
      <c r="BL1" s="386" t="e">
        <f ca="1">IF(AND(cf_0!BZ6&gt;=$C$1,cf_0!BZ6&lt;=$D$1),cf_0!BZ6,NA())</f>
        <v>#N/A</v>
      </c>
      <c r="BM1" s="386" t="e">
        <f ca="1">IF(AND(cf_0!CA6&gt;=$C$1,cf_0!CA6&lt;=$D$1),cf_0!CA6,NA())</f>
        <v>#N/A</v>
      </c>
      <c r="BN1" s="386" t="e">
        <f ca="1">IF(AND(cf_0!CB6&gt;=$C$1,cf_0!CB6&lt;=$D$1),cf_0!CB6,NA())</f>
        <v>#N/A</v>
      </c>
      <c r="BO1" s="386" t="e">
        <f ca="1">IF(AND(cf_0!CC6&gt;=$C$1,cf_0!CC6&lt;=$D$1),cf_0!CC6,NA())</f>
        <v>#N/A</v>
      </c>
      <c r="BP1" s="386" t="e">
        <f ca="1">IF(AND(cf_0!CD6&gt;=$C$1,cf_0!CD6&lt;=$D$1),cf_0!CD6,NA())</f>
        <v>#N/A</v>
      </c>
      <c r="BQ1" s="386" t="e">
        <f ca="1">IF(AND(cf_0!CE6&gt;=$C$1,cf_0!CE6&lt;=$D$1),cf_0!CE6,NA())</f>
        <v>#N/A</v>
      </c>
      <c r="BR1" s="386" t="e">
        <f ca="1">IF(AND(cf_0!CF6&gt;=$C$1,cf_0!CF6&lt;=$D$1),cf_0!CF6,NA())</f>
        <v>#N/A</v>
      </c>
      <c r="BS1" s="386" t="e">
        <f ca="1">IF(AND(cf_0!CG6&gt;=$C$1,cf_0!CG6&lt;=$D$1),cf_0!CG6,NA())</f>
        <v>#N/A</v>
      </c>
      <c r="BT1" s="386" t="e">
        <f ca="1">IF(AND(cf_0!CH6&gt;=$C$1,cf_0!CH6&lt;=$D$1),cf_0!CH6,NA())</f>
        <v>#N/A</v>
      </c>
      <c r="BU1" s="386" t="e">
        <f ca="1">IF(AND(cf_0!CI6&gt;=$C$1,cf_0!CI6&lt;=$D$1),cf_0!CI6,NA())</f>
        <v>#N/A</v>
      </c>
      <c r="BV1" s="386" t="e">
        <f ca="1">IF(AND(cf_0!CJ6&gt;=$C$1,cf_0!CJ6&lt;=$D$1),cf_0!CJ6,NA())</f>
        <v>#N/A</v>
      </c>
      <c r="BW1" s="386" t="e">
        <f ca="1">IF(AND(cf_0!CK6&gt;=$C$1,cf_0!CK6&lt;=$D$1),cf_0!CK6,NA())</f>
        <v>#N/A</v>
      </c>
      <c r="BX1" s="386" t="e">
        <f ca="1">IF(AND(cf_0!CL6&gt;=$C$1,cf_0!CL6&lt;=$D$1),cf_0!CL6,NA())</f>
        <v>#N/A</v>
      </c>
      <c r="BY1" s="386" t="e">
        <f ca="1">IF(AND(cf_0!CM6&gt;=$C$1,cf_0!CM6&lt;=$D$1),cf_0!CM6,NA())</f>
        <v>#N/A</v>
      </c>
      <c r="BZ1" s="386" t="e">
        <f ca="1">IF(AND(cf_0!CN6&gt;=$C$1,cf_0!CN6&lt;=$D$1),cf_0!CN6,NA())</f>
        <v>#N/A</v>
      </c>
      <c r="CA1" s="386" t="e">
        <f ca="1">IF(AND(cf_0!CO6&gt;=$C$1,cf_0!CO6&lt;=$D$1),cf_0!CO6,NA())</f>
        <v>#N/A</v>
      </c>
      <c r="CB1" s="386" t="e">
        <f ca="1">IF(AND(cf_0!CP6&gt;=$C$1,cf_0!CP6&lt;=$D$1),cf_0!CP6,NA())</f>
        <v>#N/A</v>
      </c>
      <c r="CC1" s="386" t="e">
        <f ca="1">IF(AND(cf_0!CQ6&gt;=$C$1,cf_0!CQ6&lt;=$D$1),cf_0!CQ6,NA())</f>
        <v>#N/A</v>
      </c>
      <c r="CD1" s="386" t="e">
        <f ca="1">IF(AND(cf_0!CR6&gt;=$C$1,cf_0!CR6&lt;=$D$1),cf_0!CR6,NA())</f>
        <v>#N/A</v>
      </c>
      <c r="CE1" s="386" t="e">
        <f ca="1">IF(AND(cf_0!CS6&gt;=$C$1,cf_0!CS6&lt;=$D$1),cf_0!CS6,NA())</f>
        <v>#N/A</v>
      </c>
      <c r="CF1" s="386" t="e">
        <f ca="1">IF(AND(cf_0!CT6&gt;=$C$1,cf_0!CT6&lt;=$D$1),cf_0!CT6,NA())</f>
        <v>#N/A</v>
      </c>
      <c r="CG1" s="386" t="e">
        <f ca="1">IF(AND(cf_0!CU6&gt;=$C$1,cf_0!CU6&lt;=$D$1),cf_0!CU6,NA())</f>
        <v>#N/A</v>
      </c>
      <c r="CH1" s="386" t="e">
        <f ca="1">IF(AND(cf_0!CV6&gt;=$C$1,cf_0!CV6&lt;=$D$1),cf_0!CV6,NA())</f>
        <v>#N/A</v>
      </c>
      <c r="CI1" s="386" t="e">
        <f ca="1">IF(AND(cf_0!CW6&gt;=$C$1,cf_0!CW6&lt;=$D$1),cf_0!CW6,NA())</f>
        <v>#N/A</v>
      </c>
      <c r="CJ1" s="386" t="e">
        <f ca="1">IF(AND(cf_0!CX6&gt;=$C$1,cf_0!CX6&lt;=$D$1),cf_0!CX6,NA())</f>
        <v>#N/A</v>
      </c>
      <c r="CK1" s="386" t="e">
        <f ca="1">IF(AND(cf_0!CY6&gt;=$C$1,cf_0!CY6&lt;=$D$1),cf_0!CY6,NA())</f>
        <v>#N/A</v>
      </c>
      <c r="CL1" s="386" t="e">
        <f ca="1">IF(AND(cf_0!CZ6&gt;=$C$1,cf_0!CZ6&lt;=$D$1),cf_0!CZ6,NA())</f>
        <v>#N/A</v>
      </c>
      <c r="CM1" s="386" t="e">
        <f ca="1">IF(AND(cf_0!DA6&gt;=$C$1,cf_0!DA6&lt;=$D$1),cf_0!DA6,NA())</f>
        <v>#N/A</v>
      </c>
      <c r="CN1" s="386" t="e">
        <f ca="1">IF(AND(cf_0!DB6&gt;=$C$1,cf_0!DB6&lt;=$D$1),cf_0!DB6,NA())</f>
        <v>#N/A</v>
      </c>
      <c r="CO1" s="386" t="e">
        <f ca="1">IF(AND(cf_0!DC6&gt;=$C$1,cf_0!DC6&lt;=$D$1),cf_0!DC6,NA())</f>
        <v>#N/A</v>
      </c>
      <c r="CP1" s="386" t="e">
        <f ca="1">IF(AND(cf_0!DD6&gt;=$C$1,cf_0!DD6&lt;=$D$1),cf_0!DD6,NA())</f>
        <v>#N/A</v>
      </c>
      <c r="CQ1" s="386" t="e">
        <f ca="1">IF(AND(cf_0!DE6&gt;=$C$1,cf_0!DE6&lt;=$D$1),cf_0!DE6,NA())</f>
        <v>#N/A</v>
      </c>
      <c r="CR1" s="386" t="e">
        <f ca="1">IF(AND(cf_0!DF6&gt;=$C$1,cf_0!DF6&lt;=$D$1),cf_0!DF6,NA())</f>
        <v>#N/A</v>
      </c>
      <c r="CS1" s="386" t="e">
        <f ca="1">IF(AND(cf_0!DG6&gt;=$C$1,cf_0!DG6&lt;=$D$1),cf_0!DG6,NA())</f>
        <v>#N/A</v>
      </c>
      <c r="CT1" s="386" t="e">
        <f ca="1">IF(AND(cf_0!DH6&gt;=$C$1,cf_0!DH6&lt;=$D$1),cf_0!DH6,NA())</f>
        <v>#N/A</v>
      </c>
      <c r="CU1" s="386" t="e">
        <f ca="1">IF(AND(cf_0!DI6&gt;=$C$1,cf_0!DI6&lt;=$D$1),cf_0!DI6,NA())</f>
        <v>#N/A</v>
      </c>
      <c r="CV1" s="386" t="e">
        <f ca="1">IF(AND(cf_0!DJ6&gt;=$C$1,cf_0!DJ6&lt;=$D$1),cf_0!DJ6,NA())</f>
        <v>#N/A</v>
      </c>
      <c r="CW1" s="386" t="e">
        <f ca="1">IF(AND(cf_0!DK6&gt;=$C$1,cf_0!DK6&lt;=$D$1),cf_0!DK6,NA())</f>
        <v>#N/A</v>
      </c>
      <c r="CX1" s="386" t="e">
        <f ca="1">IF(AND(cf_0!DL6&gt;=$C$1,cf_0!DL6&lt;=$D$1),cf_0!DL6,NA())</f>
        <v>#N/A</v>
      </c>
      <c r="CY1" s="386" t="e">
        <f ca="1">IF(AND(cf_0!DM6&gt;=$C$1,cf_0!DM6&lt;=$D$1),cf_0!DM6,NA())</f>
        <v>#N/A</v>
      </c>
      <c r="CZ1" s="386" t="e">
        <f ca="1">IF(AND(cf_0!DN6&gt;=$C$1,cf_0!DN6&lt;=$D$1),cf_0!DN6,NA())</f>
        <v>#N/A</v>
      </c>
      <c r="DA1" s="386" t="e">
        <f ca="1">IF(AND(cf_0!DO6&gt;=$C$1,cf_0!DO6&lt;=$D$1),cf_0!DO6,NA())</f>
        <v>#N/A</v>
      </c>
      <c r="DB1" s="386" t="e">
        <f ca="1">IF(AND(cf_0!DP6&gt;=$C$1,cf_0!DP6&lt;=$D$1),cf_0!DP6,NA())</f>
        <v>#N/A</v>
      </c>
      <c r="DC1" s="386" t="e">
        <f ca="1">IF(AND(cf_0!DQ6&gt;=$C$1,cf_0!DQ6&lt;=$D$1),cf_0!DQ6,NA())</f>
        <v>#N/A</v>
      </c>
      <c r="DD1" s="386" t="e">
        <f ca="1">IF(AND(cf_0!DR6&gt;=$C$1,cf_0!DR6&lt;=$D$1),cf_0!DR6,NA())</f>
        <v>#N/A</v>
      </c>
      <c r="DE1" s="386" t="e">
        <f ca="1">IF(AND(cf_0!DS6&gt;=$C$1,cf_0!DS6&lt;=$D$1),cf_0!DS6,NA())</f>
        <v>#N/A</v>
      </c>
      <c r="DF1" s="386" t="e">
        <f ca="1">IF(AND(cf_0!DT6&gt;=$C$1,cf_0!DT6&lt;=$D$1),cf_0!DT6,NA())</f>
        <v>#N/A</v>
      </c>
      <c r="DG1" s="386" t="e">
        <f ca="1">IF(AND(cf_0!DU6&gt;=$C$1,cf_0!DU6&lt;=$D$1),cf_0!DU6,NA())</f>
        <v>#N/A</v>
      </c>
      <c r="DH1" s="386" t="e">
        <f ca="1">IF(AND(cf_0!DV6&gt;=$C$1,cf_0!DV6&lt;=$D$1),cf_0!DV6,NA())</f>
        <v>#N/A</v>
      </c>
      <c r="DI1" s="386" t="e">
        <f ca="1">IF(AND(cf_0!DW6&gt;=$C$1,cf_0!DW6&lt;=$D$1),cf_0!DW6,NA())</f>
        <v>#N/A</v>
      </c>
      <c r="DJ1" s="386" t="e">
        <f ca="1">IF(AND(cf_0!DX6&gt;=$C$1,cf_0!DX6&lt;=$D$1),cf_0!DX6,NA())</f>
        <v>#N/A</v>
      </c>
      <c r="DK1" s="386" t="e">
        <f ca="1">IF(AND(cf_0!DY6&gt;=$C$1,cf_0!DY6&lt;=$D$1),cf_0!DY6,NA())</f>
        <v>#N/A</v>
      </c>
      <c r="DL1" s="386" t="e">
        <f ca="1">IF(AND(cf_0!DZ6&gt;=$C$1,cf_0!DZ6&lt;=$D$1),cf_0!DZ6,NA())</f>
        <v>#N/A</v>
      </c>
      <c r="DM1" s="386" t="e">
        <f ca="1">IF(AND(cf_0!EA6&gt;=$C$1,cf_0!EA6&lt;=$D$1),cf_0!EA6,NA())</f>
        <v>#N/A</v>
      </c>
      <c r="DN1" s="386" t="e">
        <f ca="1">IF(AND(cf_0!EB6&gt;=$C$1,cf_0!EB6&lt;=$D$1),cf_0!EB6,NA())</f>
        <v>#N/A</v>
      </c>
      <c r="DO1" s="386" t="e">
        <f ca="1">IF(AND(cf_0!EC6&gt;=$C$1,cf_0!EC6&lt;=$D$1),cf_0!EC6,NA())</f>
        <v>#N/A</v>
      </c>
      <c r="DP1" s="386" t="e">
        <f ca="1">IF(AND(cf_0!ED6&gt;=$C$1,cf_0!ED6&lt;=$D$1),cf_0!ED6,NA())</f>
        <v>#N/A</v>
      </c>
      <c r="DQ1" s="386" t="e">
        <f ca="1">IF(AND(cf_0!EE6&gt;=$C$1,cf_0!EE6&lt;=$D$1),cf_0!EE6,NA())</f>
        <v>#N/A</v>
      </c>
      <c r="DR1" s="386" t="e">
        <f ca="1">IF(AND(cf_0!EF6&gt;=$C$1,cf_0!EF6&lt;=$D$1),cf_0!EF6,NA())</f>
        <v>#N/A</v>
      </c>
      <c r="DS1" s="386" t="e">
        <f ca="1">IF(AND(cf_0!EG6&gt;=$C$1,cf_0!EG6&lt;=$D$1),cf_0!EG6,NA())</f>
        <v>#N/A</v>
      </c>
      <c r="DT1" s="386" t="e">
        <f ca="1">IF(AND(cf_0!EH6&gt;=$C$1,cf_0!EH6&lt;=$D$1),cf_0!EH6,NA())</f>
        <v>#N/A</v>
      </c>
      <c r="DU1" s="386" t="e">
        <f ca="1">IF(AND(cf_0!EI6&gt;=$C$1,cf_0!EI6&lt;=$D$1),cf_0!EI6,NA())</f>
        <v>#N/A</v>
      </c>
    </row>
    <row r="2" spans="1:125" x14ac:dyDescent="0.25">
      <c r="B2" t="s">
        <v>1972</v>
      </c>
      <c r="C2" s="255">
        <f>cf_0!S6</f>
        <v>46266</v>
      </c>
      <c r="D2" s="385" t="e">
        <f ca="1">D1</f>
        <v>#N/A</v>
      </c>
      <c r="E2" s="386" t="e">
        <f ca="1">IF(AND(cf_0!S6&gt;=$C$2,cf_0!S6&lt;=$D$2),cf_0!S6,NA())</f>
        <v>#N/A</v>
      </c>
      <c r="F2" s="386" t="e">
        <f ca="1">IF(AND(cf_0!T6&gt;=$C$2,cf_0!T6&lt;=$D$2),cf_0!T6,NA())</f>
        <v>#N/A</v>
      </c>
      <c r="G2" s="386" t="e">
        <f ca="1">IF(AND(cf_0!U6&gt;=$C$2,cf_0!U6&lt;=$D$2),cf_0!U6,NA())</f>
        <v>#N/A</v>
      </c>
      <c r="H2" s="386" t="e">
        <f ca="1">IF(AND(cf_0!V6&gt;=$C$2,cf_0!V6&lt;=$D$2),cf_0!V6,NA())</f>
        <v>#N/A</v>
      </c>
      <c r="I2" s="386" t="e">
        <f ca="1">IF(AND(cf_0!W6&gt;=$C$2,cf_0!W6&lt;=$D$2),cf_0!W6,NA())</f>
        <v>#N/A</v>
      </c>
      <c r="J2" s="386" t="e">
        <f ca="1">IF(AND(cf_0!X6&gt;=$C$2,cf_0!X6&lt;=$D$2),cf_0!X6,NA())</f>
        <v>#N/A</v>
      </c>
      <c r="K2" s="386" t="e">
        <f ca="1">IF(AND(cf_0!Y6&gt;=$C$2,cf_0!Y6&lt;=$D$2),cf_0!Y6,NA())</f>
        <v>#N/A</v>
      </c>
      <c r="L2" s="386" t="e">
        <f ca="1">IF(AND(cf_0!Z6&gt;=$C$2,cf_0!Z6&lt;=$D$2),cf_0!Z6,NA())</f>
        <v>#N/A</v>
      </c>
      <c r="M2" s="386" t="e">
        <f ca="1">IF(AND(cf_0!AA6&gt;=$C$2,cf_0!AA6&lt;=$D$2),cf_0!AA6,NA())</f>
        <v>#N/A</v>
      </c>
      <c r="N2" s="386" t="e">
        <f ca="1">IF(AND(cf_0!AB6&gt;=$C$2,cf_0!AB6&lt;=$D$2),cf_0!AB6,NA())</f>
        <v>#N/A</v>
      </c>
      <c r="O2" s="386" t="e">
        <f ca="1">IF(AND(cf_0!AC6&gt;=$C$2,cf_0!AC6&lt;=$D$2),cf_0!AC6,NA())</f>
        <v>#N/A</v>
      </c>
      <c r="P2" s="386" t="e">
        <f ca="1">IF(AND(cf_0!AD6&gt;=$C$2,cf_0!AD6&lt;=$D$2),cf_0!AD6,NA())</f>
        <v>#N/A</v>
      </c>
      <c r="Q2" s="386" t="e">
        <f ca="1">IF(AND(cf_0!AE6&gt;=$C$2,cf_0!AE6&lt;=$D$2),cf_0!AE6,NA())</f>
        <v>#N/A</v>
      </c>
      <c r="R2" s="386" t="e">
        <f ca="1">IF(AND(cf_0!AF6&gt;=$C$2,cf_0!AF6&lt;=$D$2),cf_0!AF6,NA())</f>
        <v>#N/A</v>
      </c>
      <c r="S2" s="386" t="e">
        <f ca="1">IF(AND(cf_0!AG6&gt;=$C$2,cf_0!AG6&lt;=$D$2),cf_0!AG6,NA())</f>
        <v>#N/A</v>
      </c>
      <c r="T2" s="386" t="e">
        <f ca="1">IF(AND(cf_0!AH6&gt;=$C$2,cf_0!AH6&lt;=$D$2),cf_0!AH6,NA())</f>
        <v>#N/A</v>
      </c>
      <c r="U2" s="386" t="e">
        <f ca="1">IF(AND(cf_0!AI6&gt;=$C$2,cf_0!AI6&lt;=$D$2),cf_0!AI6,NA())</f>
        <v>#N/A</v>
      </c>
      <c r="V2" s="386" t="e">
        <f ca="1">IF(AND(cf_0!AJ6&gt;=$C$2,cf_0!AJ6&lt;=$D$2),cf_0!AJ6,NA())</f>
        <v>#N/A</v>
      </c>
      <c r="W2" s="386" t="e">
        <f ca="1">IF(AND(cf_0!AK6&gt;=$C$2,cf_0!AK6&lt;=$D$2),cf_0!AK6,NA())</f>
        <v>#N/A</v>
      </c>
      <c r="X2" s="386" t="e">
        <f ca="1">IF(AND(cf_0!AL6&gt;=$C$2,cf_0!AL6&lt;=$D$2),cf_0!AL6,NA())</f>
        <v>#N/A</v>
      </c>
      <c r="Y2" s="386" t="e">
        <f ca="1">IF(AND(cf_0!AM6&gt;=$C$2,cf_0!AM6&lt;=$D$2),cf_0!AM6,NA())</f>
        <v>#N/A</v>
      </c>
      <c r="Z2" s="386" t="e">
        <f ca="1">IF(AND(cf_0!AN6&gt;=$C$2,cf_0!AN6&lt;=$D$2),cf_0!AN6,NA())</f>
        <v>#N/A</v>
      </c>
      <c r="AA2" s="386" t="e">
        <f ca="1">IF(AND(cf_0!AO6&gt;=$C$2,cf_0!AO6&lt;=$D$2),cf_0!AO6,NA())</f>
        <v>#N/A</v>
      </c>
      <c r="AB2" s="386" t="e">
        <f ca="1">IF(AND(cf_0!AP6&gt;=$C$2,cf_0!AP6&lt;=$D$2),cf_0!AP6,NA())</f>
        <v>#N/A</v>
      </c>
      <c r="AC2" s="386" t="e">
        <f ca="1">IF(AND(cf_0!AQ6&gt;=$C$2,cf_0!AQ6&lt;=$D$2),cf_0!AQ6,NA())</f>
        <v>#N/A</v>
      </c>
      <c r="AD2" s="386" t="e">
        <f ca="1">IF(AND(cf_0!AR6&gt;=$C$2,cf_0!AR6&lt;=$D$2),cf_0!AR6,NA())</f>
        <v>#N/A</v>
      </c>
      <c r="AE2" s="386" t="e">
        <f ca="1">IF(AND(cf_0!AS6&gt;=$C$2,cf_0!AS6&lt;=$D$2),cf_0!AS6,NA())</f>
        <v>#N/A</v>
      </c>
      <c r="AF2" s="386" t="e">
        <f ca="1">IF(AND(cf_0!AT6&gt;=$C$2,cf_0!AT6&lt;=$D$2),cf_0!AT6,NA())</f>
        <v>#N/A</v>
      </c>
      <c r="AG2" s="386" t="e">
        <f ca="1">IF(AND(cf_0!AU6&gt;=$C$2,cf_0!AU6&lt;=$D$2),cf_0!AU6,NA())</f>
        <v>#N/A</v>
      </c>
      <c r="AH2" s="386" t="e">
        <f ca="1">IF(AND(cf_0!AV6&gt;=$C$2,cf_0!AV6&lt;=$D$2),cf_0!AV6,NA())</f>
        <v>#N/A</v>
      </c>
      <c r="AI2" s="386" t="e">
        <f ca="1">IF(AND(cf_0!AW6&gt;=$C$2,cf_0!AW6&lt;=$D$2),cf_0!AW6,NA())</f>
        <v>#N/A</v>
      </c>
      <c r="AJ2" s="386" t="e">
        <f ca="1">IF(AND(cf_0!AX6&gt;=$C$2,cf_0!AX6&lt;=$D$2),cf_0!AX6,NA())</f>
        <v>#N/A</v>
      </c>
      <c r="AK2" s="386" t="e">
        <f ca="1">IF(AND(cf_0!AY6&gt;=$C$2,cf_0!AY6&lt;=$D$2),cf_0!AY6,NA())</f>
        <v>#N/A</v>
      </c>
      <c r="AL2" s="386" t="e">
        <f ca="1">IF(AND(cf_0!AZ6&gt;=$C$2,cf_0!AZ6&lt;=$D$2),cf_0!AZ6,NA())</f>
        <v>#N/A</v>
      </c>
      <c r="AM2" s="386" t="e">
        <f ca="1">IF(AND(cf_0!BA6&gt;=$C$2,cf_0!BA6&lt;=$D$2),cf_0!BA6,NA())</f>
        <v>#N/A</v>
      </c>
      <c r="AN2" s="386" t="e">
        <f ca="1">IF(AND(cf_0!BB6&gt;=$C$2,cf_0!BB6&lt;=$D$2),cf_0!BB6,NA())</f>
        <v>#N/A</v>
      </c>
      <c r="AO2" s="386" t="e">
        <f ca="1">IF(AND(cf_0!BC6&gt;=$C$2,cf_0!BC6&lt;=$D$2),cf_0!BC6,NA())</f>
        <v>#N/A</v>
      </c>
      <c r="AP2" s="386" t="e">
        <f ca="1">IF(AND(cf_0!BD6&gt;=$C$2,cf_0!BD6&lt;=$D$2),cf_0!BD6,NA())</f>
        <v>#N/A</v>
      </c>
      <c r="AQ2" s="386" t="e">
        <f ca="1">IF(AND(cf_0!BE6&gt;=$C$2,cf_0!BE6&lt;=$D$2),cf_0!BE6,NA())</f>
        <v>#N/A</v>
      </c>
      <c r="AR2" s="386" t="e">
        <f ca="1">IF(AND(cf_0!BF6&gt;=$C$2,cf_0!BF6&lt;=$D$2),cf_0!BF6,NA())</f>
        <v>#N/A</v>
      </c>
      <c r="AS2" s="386" t="e">
        <f ca="1">IF(AND(cf_0!BG6&gt;=$C$2,cf_0!BG6&lt;=$D$2),cf_0!BG6,NA())</f>
        <v>#N/A</v>
      </c>
      <c r="AT2" s="386" t="e">
        <f ca="1">IF(AND(cf_0!BH6&gt;=$C$2,cf_0!BH6&lt;=$D$2),cf_0!BH6,NA())</f>
        <v>#N/A</v>
      </c>
      <c r="AU2" s="386" t="e">
        <f ca="1">IF(AND(cf_0!BI6&gt;=$C$2,cf_0!BI6&lt;=$D$2),cf_0!BI6,NA())</f>
        <v>#N/A</v>
      </c>
      <c r="AV2" s="386" t="e">
        <f ca="1">IF(AND(cf_0!BJ6&gt;=$C$2,cf_0!BJ6&lt;=$D$2),cf_0!BJ6,NA())</f>
        <v>#N/A</v>
      </c>
      <c r="AW2" s="386" t="e">
        <f ca="1">IF(AND(cf_0!BK6&gt;=$C$2,cf_0!BK6&lt;=$D$2),cf_0!BK6,NA())</f>
        <v>#N/A</v>
      </c>
      <c r="AX2" s="386" t="e">
        <f ca="1">IF(AND(cf_0!BL6&gt;=$C$2,cf_0!BL6&lt;=$D$2),cf_0!BL6,NA())</f>
        <v>#N/A</v>
      </c>
      <c r="AY2" s="386" t="e">
        <f ca="1">IF(AND(cf_0!BM6&gt;=$C$2,cf_0!BM6&lt;=$D$2),cf_0!BM6,NA())</f>
        <v>#N/A</v>
      </c>
      <c r="AZ2" s="386" t="e">
        <f ca="1">IF(AND(cf_0!BN6&gt;=$C$2,cf_0!BN6&lt;=$D$2),cf_0!BN6,NA())</f>
        <v>#N/A</v>
      </c>
      <c r="BA2" s="386" t="e">
        <f ca="1">IF(AND(cf_0!BO6&gt;=$C$2,cf_0!BO6&lt;=$D$2),cf_0!BO6,NA())</f>
        <v>#N/A</v>
      </c>
      <c r="BB2" s="386" t="e">
        <f ca="1">IF(AND(cf_0!BP6&gt;=$C$2,cf_0!BP6&lt;=$D$2),cf_0!BP6,NA())</f>
        <v>#N/A</v>
      </c>
      <c r="BC2" s="386" t="e">
        <f ca="1">IF(AND(cf_0!BQ6&gt;=$C$2,cf_0!BQ6&lt;=$D$2),cf_0!BQ6,NA())</f>
        <v>#N/A</v>
      </c>
      <c r="BD2" s="386" t="e">
        <f ca="1">IF(AND(cf_0!BR6&gt;=$C$2,cf_0!BR6&lt;=$D$2),cf_0!BR6,NA())</f>
        <v>#N/A</v>
      </c>
      <c r="BE2" s="386" t="e">
        <f ca="1">IF(AND(cf_0!BS6&gt;=$C$2,cf_0!BS6&lt;=$D$2),cf_0!BS6,NA())</f>
        <v>#N/A</v>
      </c>
      <c r="BF2" s="386" t="e">
        <f ca="1">IF(AND(cf_0!BT6&gt;=$C$2,cf_0!BT6&lt;=$D$2),cf_0!BT6,NA())</f>
        <v>#N/A</v>
      </c>
      <c r="BG2" s="386" t="e">
        <f ca="1">IF(AND(cf_0!BU6&gt;=$C$2,cf_0!BU6&lt;=$D$2),cf_0!BU6,NA())</f>
        <v>#N/A</v>
      </c>
      <c r="BH2" s="386" t="e">
        <f ca="1">IF(AND(cf_0!BV6&gt;=$C$2,cf_0!BV6&lt;=$D$2),cf_0!BV6,NA())</f>
        <v>#N/A</v>
      </c>
      <c r="BI2" s="386" t="e">
        <f ca="1">IF(AND(cf_0!BW6&gt;=$C$2,cf_0!BW6&lt;=$D$2),cf_0!BW6,NA())</f>
        <v>#N/A</v>
      </c>
      <c r="BJ2" s="386" t="e">
        <f ca="1">IF(AND(cf_0!BX6&gt;=$C$2,cf_0!BX6&lt;=$D$2),cf_0!BX6,NA())</f>
        <v>#N/A</v>
      </c>
      <c r="BK2" s="386" t="e">
        <f ca="1">IF(AND(cf_0!BY6&gt;=$C$2,cf_0!BY6&lt;=$D$2),cf_0!BY6,NA())</f>
        <v>#N/A</v>
      </c>
      <c r="BL2" s="386" t="e">
        <f ca="1">IF(AND(cf_0!BZ6&gt;=$C$2,cf_0!BZ6&lt;=$D$2),cf_0!BZ6,NA())</f>
        <v>#N/A</v>
      </c>
      <c r="BM2" s="386" t="e">
        <f ca="1">IF(AND(cf_0!CA6&gt;=$C$2,cf_0!CA6&lt;=$D$2),cf_0!CA6,NA())</f>
        <v>#N/A</v>
      </c>
      <c r="BN2" s="386" t="e">
        <f ca="1">IF(AND(cf_0!CB6&gt;=$C$2,cf_0!CB6&lt;=$D$2),cf_0!CB6,NA())</f>
        <v>#N/A</v>
      </c>
      <c r="BO2" s="386" t="e">
        <f ca="1">IF(AND(cf_0!CC6&gt;=$C$2,cf_0!CC6&lt;=$D$2),cf_0!CC6,NA())</f>
        <v>#N/A</v>
      </c>
      <c r="BP2" s="386" t="e">
        <f ca="1">IF(AND(cf_0!CD6&gt;=$C$2,cf_0!CD6&lt;=$D$2),cf_0!CD6,NA())</f>
        <v>#N/A</v>
      </c>
      <c r="BQ2" s="386" t="e">
        <f ca="1">IF(AND(cf_0!CE6&gt;=$C$2,cf_0!CE6&lt;=$D$2),cf_0!CE6,NA())</f>
        <v>#N/A</v>
      </c>
      <c r="BR2" s="386" t="e">
        <f ca="1">IF(AND(cf_0!CF6&gt;=$C$2,cf_0!CF6&lt;=$D$2),cf_0!CF6,NA())</f>
        <v>#N/A</v>
      </c>
      <c r="BS2" s="386" t="e">
        <f ca="1">IF(AND(cf_0!CG6&gt;=$C$2,cf_0!CG6&lt;=$D$2),cf_0!CG6,NA())</f>
        <v>#N/A</v>
      </c>
      <c r="BT2" s="386" t="e">
        <f ca="1">IF(AND(cf_0!CH6&gt;=$C$2,cf_0!CH6&lt;=$D$2),cf_0!CH6,NA())</f>
        <v>#N/A</v>
      </c>
      <c r="BU2" s="386" t="e">
        <f ca="1">IF(AND(cf_0!CI6&gt;=$C$2,cf_0!CI6&lt;=$D$2),cf_0!CI6,NA())</f>
        <v>#N/A</v>
      </c>
      <c r="BV2" s="386" t="e">
        <f ca="1">IF(AND(cf_0!CJ6&gt;=$C$2,cf_0!CJ6&lt;=$D$2),cf_0!CJ6,NA())</f>
        <v>#N/A</v>
      </c>
      <c r="BW2" s="386" t="e">
        <f ca="1">IF(AND(cf_0!CK6&gt;=$C$2,cf_0!CK6&lt;=$D$2),cf_0!CK6,NA())</f>
        <v>#N/A</v>
      </c>
      <c r="BX2" s="386" t="e">
        <f ca="1">IF(AND(cf_0!CL6&gt;=$C$2,cf_0!CL6&lt;=$D$2),cf_0!CL6,NA())</f>
        <v>#N/A</v>
      </c>
      <c r="BY2" s="386" t="e">
        <f ca="1">IF(AND(cf_0!CM6&gt;=$C$2,cf_0!CM6&lt;=$D$2),cf_0!CM6,NA())</f>
        <v>#N/A</v>
      </c>
      <c r="BZ2" s="386" t="e">
        <f ca="1">IF(AND(cf_0!CN6&gt;=$C$2,cf_0!CN6&lt;=$D$2),cf_0!CN6,NA())</f>
        <v>#N/A</v>
      </c>
      <c r="CA2" s="386" t="e">
        <f ca="1">IF(AND(cf_0!CO6&gt;=$C$2,cf_0!CO6&lt;=$D$2),cf_0!CO6,NA())</f>
        <v>#N/A</v>
      </c>
      <c r="CB2" s="386" t="e">
        <f ca="1">IF(AND(cf_0!CP6&gt;=$C$2,cf_0!CP6&lt;=$D$2),cf_0!CP6,NA())</f>
        <v>#N/A</v>
      </c>
      <c r="CC2" s="386" t="e">
        <f ca="1">IF(AND(cf_0!CQ6&gt;=$C$2,cf_0!CQ6&lt;=$D$2),cf_0!CQ6,NA())</f>
        <v>#N/A</v>
      </c>
      <c r="CD2" s="386" t="e">
        <f ca="1">IF(AND(cf_0!CR6&gt;=$C$2,cf_0!CR6&lt;=$D$2),cf_0!CR6,NA())</f>
        <v>#N/A</v>
      </c>
      <c r="CE2" s="386" t="e">
        <f ca="1">IF(AND(cf_0!CS6&gt;=$C$2,cf_0!CS6&lt;=$D$2),cf_0!CS6,NA())</f>
        <v>#N/A</v>
      </c>
      <c r="CF2" s="386" t="e">
        <f ca="1">IF(AND(cf_0!CT6&gt;=$C$2,cf_0!CT6&lt;=$D$2),cf_0!CT6,NA())</f>
        <v>#N/A</v>
      </c>
      <c r="CG2" s="386" t="e">
        <f ca="1">IF(AND(cf_0!CU6&gt;=$C$2,cf_0!CU6&lt;=$D$2),cf_0!CU6,NA())</f>
        <v>#N/A</v>
      </c>
      <c r="CH2" s="386" t="e">
        <f ca="1">IF(AND(cf_0!CV6&gt;=$C$2,cf_0!CV6&lt;=$D$2),cf_0!CV6,NA())</f>
        <v>#N/A</v>
      </c>
      <c r="CI2" s="386" t="e">
        <f ca="1">IF(AND(cf_0!CW6&gt;=$C$2,cf_0!CW6&lt;=$D$2),cf_0!CW6,NA())</f>
        <v>#N/A</v>
      </c>
      <c r="CJ2" s="386" t="e">
        <f ca="1">IF(AND(cf_0!CX6&gt;=$C$2,cf_0!CX6&lt;=$D$2),cf_0!CX6,NA())</f>
        <v>#N/A</v>
      </c>
      <c r="CK2" s="386" t="e">
        <f ca="1">IF(AND(cf_0!CY6&gt;=$C$2,cf_0!CY6&lt;=$D$2),cf_0!CY6,NA())</f>
        <v>#N/A</v>
      </c>
      <c r="CL2" s="386" t="e">
        <f ca="1">IF(AND(cf_0!CZ6&gt;=$C$2,cf_0!CZ6&lt;=$D$2),cf_0!CZ6,NA())</f>
        <v>#N/A</v>
      </c>
      <c r="CM2" s="386" t="e">
        <f ca="1">IF(AND(cf_0!DA6&gt;=$C$2,cf_0!DA6&lt;=$D$2),cf_0!DA6,NA())</f>
        <v>#N/A</v>
      </c>
      <c r="CN2" s="386" t="e">
        <f ca="1">IF(AND(cf_0!DB6&gt;=$C$2,cf_0!DB6&lt;=$D$2),cf_0!DB6,NA())</f>
        <v>#N/A</v>
      </c>
      <c r="CO2" s="386" t="e">
        <f ca="1">IF(AND(cf_0!DC6&gt;=$C$2,cf_0!DC6&lt;=$D$2),cf_0!DC6,NA())</f>
        <v>#N/A</v>
      </c>
      <c r="CP2" s="386" t="e">
        <f ca="1">IF(AND(cf_0!DD6&gt;=$C$2,cf_0!DD6&lt;=$D$2),cf_0!DD6,NA())</f>
        <v>#N/A</v>
      </c>
      <c r="CQ2" s="386" t="e">
        <f ca="1">IF(AND(cf_0!DE6&gt;=$C$2,cf_0!DE6&lt;=$D$2),cf_0!DE6,NA())</f>
        <v>#N/A</v>
      </c>
      <c r="CR2" s="386" t="e">
        <f ca="1">IF(AND(cf_0!DF6&gt;=$C$2,cf_0!DF6&lt;=$D$2),cf_0!DF6,NA())</f>
        <v>#N/A</v>
      </c>
      <c r="CS2" s="386" t="e">
        <f ca="1">IF(AND(cf_0!DG6&gt;=$C$2,cf_0!DG6&lt;=$D$2),cf_0!DG6,NA())</f>
        <v>#N/A</v>
      </c>
      <c r="CT2" s="386" t="e">
        <f ca="1">IF(AND(cf_0!DH6&gt;=$C$2,cf_0!DH6&lt;=$D$2),cf_0!DH6,NA())</f>
        <v>#N/A</v>
      </c>
      <c r="CU2" s="386" t="e">
        <f ca="1">IF(AND(cf_0!DI6&gt;=$C$2,cf_0!DI6&lt;=$D$2),cf_0!DI6,NA())</f>
        <v>#N/A</v>
      </c>
      <c r="CV2" s="386" t="e">
        <f ca="1">IF(AND(cf_0!DJ6&gt;=$C$2,cf_0!DJ6&lt;=$D$2),cf_0!DJ6,NA())</f>
        <v>#N/A</v>
      </c>
      <c r="CW2" s="386" t="e">
        <f ca="1">IF(AND(cf_0!DK6&gt;=$C$2,cf_0!DK6&lt;=$D$2),cf_0!DK6,NA())</f>
        <v>#N/A</v>
      </c>
      <c r="CX2" s="386" t="e">
        <f ca="1">IF(AND(cf_0!DL6&gt;=$C$2,cf_0!DL6&lt;=$D$2),cf_0!DL6,NA())</f>
        <v>#N/A</v>
      </c>
      <c r="CY2" s="386" t="e">
        <f ca="1">IF(AND(cf_0!DM6&gt;=$C$2,cf_0!DM6&lt;=$D$2),cf_0!DM6,NA())</f>
        <v>#N/A</v>
      </c>
      <c r="CZ2" s="386" t="e">
        <f ca="1">IF(AND(cf_0!DN6&gt;=$C$2,cf_0!DN6&lt;=$D$2),cf_0!DN6,NA())</f>
        <v>#N/A</v>
      </c>
      <c r="DA2" s="386" t="e">
        <f ca="1">IF(AND(cf_0!DO6&gt;=$C$2,cf_0!DO6&lt;=$D$2),cf_0!DO6,NA())</f>
        <v>#N/A</v>
      </c>
      <c r="DB2" s="386" t="e">
        <f ca="1">IF(AND(cf_0!DP6&gt;=$C$2,cf_0!DP6&lt;=$D$2),cf_0!DP6,NA())</f>
        <v>#N/A</v>
      </c>
      <c r="DC2" s="386" t="e">
        <f ca="1">IF(AND(cf_0!DQ6&gt;=$C$2,cf_0!DQ6&lt;=$D$2),cf_0!DQ6,NA())</f>
        <v>#N/A</v>
      </c>
      <c r="DD2" s="386" t="e">
        <f ca="1">IF(AND(cf_0!DR6&gt;=$C$2,cf_0!DR6&lt;=$D$2),cf_0!DR6,NA())</f>
        <v>#N/A</v>
      </c>
      <c r="DE2" s="386" t="e">
        <f ca="1">IF(AND(cf_0!DS6&gt;=$C$2,cf_0!DS6&lt;=$D$2),cf_0!DS6,NA())</f>
        <v>#N/A</v>
      </c>
      <c r="DF2" s="386" t="e">
        <f ca="1">IF(AND(cf_0!DT6&gt;=$C$2,cf_0!DT6&lt;=$D$2),cf_0!DT6,NA())</f>
        <v>#N/A</v>
      </c>
      <c r="DG2" s="386" t="e">
        <f ca="1">IF(AND(cf_0!DU6&gt;=$C$2,cf_0!DU6&lt;=$D$2),cf_0!DU6,NA())</f>
        <v>#N/A</v>
      </c>
      <c r="DH2" s="386" t="e">
        <f ca="1">IF(AND(cf_0!DV6&gt;=$C$2,cf_0!DV6&lt;=$D$2),cf_0!DV6,NA())</f>
        <v>#N/A</v>
      </c>
      <c r="DI2" s="386" t="e">
        <f ca="1">IF(AND(cf_0!DW6&gt;=$C$2,cf_0!DW6&lt;=$D$2),cf_0!DW6,NA())</f>
        <v>#N/A</v>
      </c>
      <c r="DJ2" s="386" t="e">
        <f ca="1">IF(AND(cf_0!DX6&gt;=$C$2,cf_0!DX6&lt;=$D$2),cf_0!DX6,NA())</f>
        <v>#N/A</v>
      </c>
      <c r="DK2" s="386" t="e">
        <f ca="1">IF(AND(cf_0!DY6&gt;=$C$2,cf_0!DY6&lt;=$D$2),cf_0!DY6,NA())</f>
        <v>#N/A</v>
      </c>
      <c r="DL2" s="386" t="e">
        <f ca="1">IF(AND(cf_0!DZ6&gt;=$C$2,cf_0!DZ6&lt;=$D$2),cf_0!DZ6,NA())</f>
        <v>#N/A</v>
      </c>
      <c r="DM2" s="386" t="e">
        <f ca="1">IF(AND(cf_0!EA6&gt;=$C$2,cf_0!EA6&lt;=$D$2),cf_0!EA6,NA())</f>
        <v>#N/A</v>
      </c>
      <c r="DN2" s="386" t="e">
        <f ca="1">IF(AND(cf_0!EB6&gt;=$C$2,cf_0!EB6&lt;=$D$2),cf_0!EB6,NA())</f>
        <v>#N/A</v>
      </c>
      <c r="DO2" s="386" t="e">
        <f ca="1">IF(AND(cf_0!EC6&gt;=$C$2,cf_0!EC6&lt;=$D$2),cf_0!EC6,NA())</f>
        <v>#N/A</v>
      </c>
      <c r="DP2" s="386" t="e">
        <f ca="1">IF(AND(cf_0!ED6&gt;=$C$2,cf_0!ED6&lt;=$D$2),cf_0!ED6,NA())</f>
        <v>#N/A</v>
      </c>
      <c r="DQ2" s="386" t="e">
        <f ca="1">IF(AND(cf_0!EE6&gt;=$C$2,cf_0!EE6&lt;=$D$2),cf_0!EE6,NA())</f>
        <v>#N/A</v>
      </c>
      <c r="DR2" s="386" t="e">
        <f ca="1">IF(AND(cf_0!EF6&gt;=$C$2,cf_0!EF6&lt;=$D$2),cf_0!EF6,NA())</f>
        <v>#N/A</v>
      </c>
      <c r="DS2" s="386" t="e">
        <f ca="1">IF(AND(cf_0!EG6&gt;=$C$2,cf_0!EG6&lt;=$D$2),cf_0!EG6,NA())</f>
        <v>#N/A</v>
      </c>
      <c r="DT2" s="386" t="e">
        <f ca="1">IF(AND(cf_0!EH6&gt;=$C$2,cf_0!EH6&lt;=$D$2),cf_0!EH6,NA())</f>
        <v>#N/A</v>
      </c>
      <c r="DU2" s="386" t="e">
        <f ca="1">IF(AND(cf_0!EI6&gt;=$C$2,cf_0!EI6&lt;=$D$2),cf_0!EI6,NA())</f>
        <v>#N/A</v>
      </c>
    </row>
    <row r="3" spans="1:125" x14ac:dyDescent="0.25">
      <c r="A3" s="237" t="s">
        <v>1973</v>
      </c>
      <c r="B3" s="238"/>
      <c r="C3" s="238" t="str">
        <f>A3
&amp;CHAR(10)&amp;C18</f>
        <v>Темпы/цены продаж (квартиры)
Цена min/max - 675/891 (ср - 789)</v>
      </c>
      <c r="D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8"/>
      <c r="AZ3" s="238"/>
      <c r="BA3" s="238"/>
      <c r="BB3" s="238"/>
      <c r="BC3" s="238"/>
      <c r="BD3" s="238"/>
      <c r="BE3" s="238"/>
      <c r="BF3" s="238"/>
      <c r="BG3" s="238"/>
      <c r="BH3" s="238"/>
      <c r="BI3" s="238"/>
      <c r="BJ3" s="238"/>
      <c r="BK3" s="238"/>
      <c r="BL3" s="238"/>
      <c r="BM3" s="238"/>
      <c r="BN3" s="238"/>
      <c r="BO3" s="238"/>
      <c r="BP3" s="238"/>
      <c r="BQ3" s="238"/>
      <c r="BR3" s="238"/>
      <c r="BS3" s="238"/>
      <c r="BT3" s="238"/>
      <c r="BU3" s="238"/>
      <c r="BV3" s="238"/>
      <c r="BW3" s="238"/>
      <c r="BX3" s="238"/>
      <c r="BY3" s="238"/>
      <c r="BZ3" s="238"/>
      <c r="CA3" s="238"/>
      <c r="CB3" s="238"/>
      <c r="CC3" s="238"/>
      <c r="CD3" s="238"/>
      <c r="CE3" s="238"/>
      <c r="CF3" s="238"/>
      <c r="CG3" s="238"/>
      <c r="CH3" s="238"/>
      <c r="CI3" s="238"/>
      <c r="CJ3" s="238"/>
      <c r="CK3" s="238"/>
      <c r="CL3" s="238"/>
      <c r="CM3" s="238"/>
      <c r="CN3" s="238"/>
      <c r="CO3" s="238"/>
      <c r="CP3" s="238"/>
      <c r="CQ3" s="238"/>
      <c r="CR3" s="238"/>
      <c r="CS3" s="238"/>
      <c r="CT3" s="238"/>
      <c r="CU3" s="238"/>
      <c r="CV3" s="238"/>
      <c r="CW3" s="238"/>
      <c r="CX3" s="238"/>
      <c r="CY3" s="238"/>
      <c r="CZ3" s="238"/>
      <c r="DA3" s="238"/>
      <c r="DB3" s="238"/>
      <c r="DC3" s="238"/>
      <c r="DD3" s="238"/>
      <c r="DE3" s="238"/>
      <c r="DF3" s="238"/>
      <c r="DG3" s="238"/>
      <c r="DH3" s="238"/>
      <c r="DI3" s="238"/>
      <c r="DJ3" s="238"/>
      <c r="DK3" s="238"/>
      <c r="DL3" s="238"/>
      <c r="DM3" s="238"/>
      <c r="DN3" s="238"/>
      <c r="DO3" s="238"/>
      <c r="DP3" s="238"/>
      <c r="DQ3" s="238"/>
      <c r="DR3" s="238"/>
      <c r="DS3" s="238"/>
      <c r="DT3" s="238"/>
      <c r="DU3" s="238"/>
    </row>
    <row r="4" spans="1:125" x14ac:dyDescent="0.25">
      <c r="A4" t="str">
        <f>ТЭП!B21</f>
        <v>1 очередь</v>
      </c>
    </row>
    <row r="5" spans="1:125" x14ac:dyDescent="0.25">
      <c r="A5" t="s">
        <v>1974</v>
      </c>
      <c r="D5" s="207">
        <f>SUMIF(E5:DU5,"&lt;&gt;#Н/Д")</f>
        <v>24690.999999999989</v>
      </c>
      <c r="E5" s="207" t="e">
        <f>IF(cf_1!S$23&lt;&gt;0,cf_1!S$23,NA())</f>
        <v>#N/A</v>
      </c>
      <c r="F5" s="207" t="e">
        <f>IF(cf_1!T$23&lt;&gt;0,cf_1!T$23,NA())</f>
        <v>#N/A</v>
      </c>
      <c r="G5" s="207" t="e">
        <f>IF(cf_1!U$23&lt;&gt;0,cf_1!U$23,NA())</f>
        <v>#N/A</v>
      </c>
      <c r="H5" s="207" t="e">
        <f>IF(cf_1!V$23&lt;&gt;0,cf_1!V$23,NA())</f>
        <v>#N/A</v>
      </c>
      <c r="I5" s="207" t="e">
        <f>IF(cf_1!W$23&lt;&gt;0,cf_1!W$23,NA())</f>
        <v>#N/A</v>
      </c>
      <c r="J5" s="207" t="e">
        <f>IF(cf_1!X$23&lt;&gt;0,cf_1!X$23,NA())</f>
        <v>#N/A</v>
      </c>
      <c r="K5" s="207" t="e">
        <f>IF(cf_1!Y$23&lt;&gt;0,cf_1!Y$23,NA())</f>
        <v>#N/A</v>
      </c>
      <c r="L5" s="207" t="e">
        <f>IF(cf_1!Z$23&lt;&gt;0,cf_1!Z$23,NA())</f>
        <v>#N/A</v>
      </c>
      <c r="M5" s="207" t="e">
        <f>IF(cf_1!AA$23&lt;&gt;0,cf_1!AA$23,NA())</f>
        <v>#N/A</v>
      </c>
      <c r="N5" s="207" t="e">
        <f>IF(cf_1!AB$23&lt;&gt;0,cf_1!AB$23,NA())</f>
        <v>#N/A</v>
      </c>
      <c r="O5" s="207" t="e">
        <f>IF(cf_1!AC$23&lt;&gt;0,cf_1!AC$23,NA())</f>
        <v>#N/A</v>
      </c>
      <c r="P5" s="207" t="e">
        <f>IF(cf_1!AD$23&lt;&gt;0,cf_1!AD$23,NA())</f>
        <v>#N/A</v>
      </c>
      <c r="Q5" s="207" t="e">
        <f>IF(cf_1!AE$23&lt;&gt;0,cf_1!AE$23,NA())</f>
        <v>#N/A</v>
      </c>
      <c r="R5" s="207" t="e">
        <f>IF(cf_1!AF$23&lt;&gt;0,cf_1!AF$23,NA())</f>
        <v>#N/A</v>
      </c>
      <c r="S5" s="207" t="e">
        <f>IF(cf_1!AG$23&lt;&gt;0,cf_1!AG$23,NA())</f>
        <v>#N/A</v>
      </c>
      <c r="T5" s="207" t="e">
        <f>IF(cf_1!AH$23&lt;&gt;0,cf_1!AH$23,NA())</f>
        <v>#N/A</v>
      </c>
      <c r="U5" s="207" t="e">
        <f>IF(cf_1!AI$23&lt;&gt;0,cf_1!AI$23,NA())</f>
        <v>#N/A</v>
      </c>
      <c r="V5" s="207" t="e">
        <f>IF(cf_1!AJ$23&lt;&gt;0,cf_1!AJ$23,NA())</f>
        <v>#N/A</v>
      </c>
      <c r="W5" s="207">
        <f>IF(cf_1!AK$23&lt;&gt;0,cf_1!AK$23,NA())</f>
        <v>832.62484502851464</v>
      </c>
      <c r="X5" s="207">
        <f>IF(cf_1!AL$23&lt;&gt;0,cf_1!AL$23,NA())</f>
        <v>841.29802049756177</v>
      </c>
      <c r="Y5" s="207">
        <f>IF(cf_1!AM$23&lt;&gt;0,cf_1!AM$23,NA())</f>
        <v>722.47551657161739</v>
      </c>
      <c r="Z5" s="207">
        <f>IF(cf_1!AN$23&lt;&gt;0,cf_1!AN$23,NA())</f>
        <v>729.84771572030752</v>
      </c>
      <c r="AA5" s="207">
        <f>IF(cf_1!AO$23&lt;&gt;0,cf_1!AO$23,NA())</f>
        <v>737.21991486899742</v>
      </c>
      <c r="AB5" s="207">
        <f>IF(cf_1!AP$23&lt;&gt;0,cf_1!AP$23,NA())</f>
        <v>744.59211401768732</v>
      </c>
      <c r="AC5" s="207">
        <f>IF(cf_1!AQ$23&lt;&gt;0,cf_1!AQ$23,NA())</f>
        <v>884.66389784279681</v>
      </c>
      <c r="AD5" s="207">
        <f>IF(cf_1!AR$23&lt;&gt;0,cf_1!AR$23,NA())</f>
        <v>893.33707331184394</v>
      </c>
      <c r="AE5" s="207">
        <f>IF(cf_1!AS$23&lt;&gt;0,cf_1!AS$23,NA())</f>
        <v>902.01024878089095</v>
      </c>
      <c r="AF5" s="207">
        <f>IF(cf_1!AT$23&lt;&gt;0,cf_1!AT$23,NA())</f>
        <v>910.68342424993807</v>
      </c>
      <c r="AG5" s="207">
        <f>IF(cf_1!AU$23&lt;&gt;0,cf_1!AU$23,NA())</f>
        <v>781.45310976113717</v>
      </c>
      <c r="AH5" s="207">
        <f>IF(cf_1!AV$23&lt;&gt;0,cf_1!AV$23,NA())</f>
        <v>928.02977518803186</v>
      </c>
      <c r="AI5" s="207">
        <f>IF(cf_1!AW$23&lt;&gt;0,cf_1!AW$23,NA())</f>
        <v>936.70295065707899</v>
      </c>
      <c r="AJ5" s="207">
        <f>IF(cf_1!AX$23&lt;&gt;0,cf_1!AX$23,NA())</f>
        <v>945.37612612612611</v>
      </c>
      <c r="AK5" s="207">
        <f>IF(cf_1!AY$23&lt;&gt;0,cf_1!AY$23,NA())</f>
        <v>810.941906355897</v>
      </c>
      <c r="AL5" s="207">
        <f>IF(cf_1!AZ$23&lt;&gt;0,cf_1!AZ$23,NA())</f>
        <v>818.31410550458713</v>
      </c>
      <c r="AM5" s="207">
        <f>IF(cf_1!BA$23&lt;&gt;0,cf_1!BA$23,NA())</f>
        <v>825.68630465327703</v>
      </c>
      <c r="AN5" s="207">
        <f>IF(cf_1!BB$23&lt;&gt;0,cf_1!BB$23,NA())</f>
        <v>833.05850380196705</v>
      </c>
      <c r="AO5" s="207">
        <f>IF(cf_1!BC$23&lt;&gt;0,cf_1!BC$23,NA())</f>
        <v>988.74200347136116</v>
      </c>
      <c r="AP5" s="207">
        <f>IF(cf_1!BD$23&lt;&gt;0,cf_1!BD$23,NA())</f>
        <v>997.4151789404084</v>
      </c>
      <c r="AQ5" s="207">
        <f>IF(cf_1!BE$23&lt;&gt;0,cf_1!BE$23,NA())</f>
        <v>1006.0883544094553</v>
      </c>
      <c r="AR5" s="207">
        <f>IF(cf_1!BF$23&lt;&gt;0,cf_1!BF$23,NA())</f>
        <v>1014.7615298785022</v>
      </c>
      <c r="AS5" s="207">
        <f>IF(cf_1!BG$23&lt;&gt;0,cf_1!BG$23,NA())</f>
        <v>869.91949954541712</v>
      </c>
      <c r="AT5" s="207">
        <f>IF(cf_1!BH$23&lt;&gt;0,cf_1!BH$23,NA())</f>
        <v>1032.1078808165962</v>
      </c>
      <c r="AU5" s="207">
        <f>IF(cf_1!BI$23&lt;&gt;0,cf_1!BI$23,NA())</f>
        <v>578.69531250000023</v>
      </c>
      <c r="AV5" s="207">
        <f>IF(cf_1!BJ$23&lt;&gt;0,cf_1!BJ$23,NA())</f>
        <v>578.69531250000023</v>
      </c>
      <c r="AW5" s="207">
        <f>IF(cf_1!BK$23&lt;&gt;0,cf_1!BK$23,NA())</f>
        <v>491.89101562500008</v>
      </c>
      <c r="AX5" s="207">
        <f>IF(cf_1!BL$23&lt;&gt;0,cf_1!BL$23,NA())</f>
        <v>491.89101562500008</v>
      </c>
      <c r="AY5" s="207">
        <f>IF(cf_1!BM$23&lt;&gt;0,cf_1!BM$23,NA())</f>
        <v>491.89101562500008</v>
      </c>
      <c r="AZ5" s="207">
        <f>IF(cf_1!BN$23&lt;&gt;0,cf_1!BN$23,NA())</f>
        <v>491.89101562500008</v>
      </c>
      <c r="BA5" s="207">
        <f>IF(cf_1!BO$23&lt;&gt;0,cf_1!BO$23,NA())</f>
        <v>578.69531250000023</v>
      </c>
      <c r="BB5" s="207" t="e">
        <f>IF(cf_1!BP$23&lt;&gt;0,cf_1!BP$23,NA())</f>
        <v>#N/A</v>
      </c>
      <c r="BC5" s="207" t="e">
        <f>IF(cf_1!BQ$23&lt;&gt;0,cf_1!BQ$23,NA())</f>
        <v>#N/A</v>
      </c>
      <c r="BD5" s="207" t="e">
        <f>IF(cf_1!BR$23&lt;&gt;0,cf_1!BR$23,NA())</f>
        <v>#N/A</v>
      </c>
      <c r="BE5" s="207" t="e">
        <f>IF(cf_1!BS$23&lt;&gt;0,cf_1!BS$23,NA())</f>
        <v>#N/A</v>
      </c>
      <c r="BF5" s="207" t="e">
        <f>IF(cf_1!BT$23&lt;&gt;0,cf_1!BT$23,NA())</f>
        <v>#N/A</v>
      </c>
      <c r="BG5" s="207" t="e">
        <f>IF(cf_1!BU$23&lt;&gt;0,cf_1!BU$23,NA())</f>
        <v>#N/A</v>
      </c>
      <c r="BH5" s="207" t="e">
        <f>IF(cf_1!BV$23&lt;&gt;0,cf_1!BV$23,NA())</f>
        <v>#N/A</v>
      </c>
      <c r="BI5" s="207" t="e">
        <f>IF(cf_1!BW$23&lt;&gt;0,cf_1!BW$23,NA())</f>
        <v>#N/A</v>
      </c>
      <c r="BJ5" s="207" t="e">
        <f>IF(cf_1!BX$23&lt;&gt;0,cf_1!BX$23,NA())</f>
        <v>#N/A</v>
      </c>
      <c r="BK5" s="207" t="e">
        <f>IF(cf_1!BY$23&lt;&gt;0,cf_1!BY$23,NA())</f>
        <v>#N/A</v>
      </c>
      <c r="BL5" s="207" t="e">
        <f>IF(cf_1!BZ$23&lt;&gt;0,cf_1!BZ$23,NA())</f>
        <v>#N/A</v>
      </c>
      <c r="BM5" s="207" t="e">
        <f>IF(cf_1!CA$23&lt;&gt;0,cf_1!CA$23,NA())</f>
        <v>#N/A</v>
      </c>
      <c r="BN5" s="207" t="e">
        <f>IF(cf_1!CB$23&lt;&gt;0,cf_1!CB$23,NA())</f>
        <v>#N/A</v>
      </c>
      <c r="BO5" s="207" t="e">
        <f>IF(cf_1!CC$23&lt;&gt;0,cf_1!CC$23,NA())</f>
        <v>#N/A</v>
      </c>
      <c r="BP5" s="207" t="e">
        <f>IF(cf_1!CD$23&lt;&gt;0,cf_1!CD$23,NA())</f>
        <v>#N/A</v>
      </c>
      <c r="BQ5" s="207" t="e">
        <f>IF(cf_1!CE$23&lt;&gt;0,cf_1!CE$23,NA())</f>
        <v>#N/A</v>
      </c>
      <c r="BR5" s="207" t="e">
        <f>IF(cf_1!CF$23&lt;&gt;0,cf_1!CF$23,NA())</f>
        <v>#N/A</v>
      </c>
      <c r="BS5" s="207" t="e">
        <f>IF(cf_1!CG$23&lt;&gt;0,cf_1!CG$23,NA())</f>
        <v>#N/A</v>
      </c>
      <c r="BT5" s="207" t="e">
        <f>IF(cf_1!CH$23&lt;&gt;0,cf_1!CH$23,NA())</f>
        <v>#N/A</v>
      </c>
      <c r="BU5" s="207" t="e">
        <f>IF(cf_1!CI$23&lt;&gt;0,cf_1!CI$23,NA())</f>
        <v>#N/A</v>
      </c>
      <c r="BV5" s="207" t="e">
        <f>IF(cf_1!CJ$23&lt;&gt;0,cf_1!CJ$23,NA())</f>
        <v>#N/A</v>
      </c>
      <c r="BW5" s="207" t="e">
        <f>IF(cf_1!CK$23&lt;&gt;0,cf_1!CK$23,NA())</f>
        <v>#N/A</v>
      </c>
      <c r="BX5" s="207" t="e">
        <f>IF(cf_1!CL$23&lt;&gt;0,cf_1!CL$23,NA())</f>
        <v>#N/A</v>
      </c>
      <c r="BY5" s="207" t="e">
        <f>IF(cf_1!CM$23&lt;&gt;0,cf_1!CM$23,NA())</f>
        <v>#N/A</v>
      </c>
      <c r="BZ5" s="207" t="e">
        <f>IF(cf_1!CN$23&lt;&gt;0,cf_1!CN$23,NA())</f>
        <v>#N/A</v>
      </c>
      <c r="CA5" s="207" t="e">
        <f>IF(cf_1!CO$23&lt;&gt;0,cf_1!CO$23,NA())</f>
        <v>#N/A</v>
      </c>
      <c r="CB5" s="207" t="e">
        <f>IF(cf_1!CP$23&lt;&gt;0,cf_1!CP$23,NA())</f>
        <v>#N/A</v>
      </c>
      <c r="CC5" s="207" t="e">
        <f>IF(cf_1!CQ$23&lt;&gt;0,cf_1!CQ$23,NA())</f>
        <v>#N/A</v>
      </c>
      <c r="CD5" s="207" t="e">
        <f>IF(cf_1!CR$23&lt;&gt;0,cf_1!CR$23,NA())</f>
        <v>#N/A</v>
      </c>
      <c r="CE5" s="207" t="e">
        <f>IF(cf_1!CS$23&lt;&gt;0,cf_1!CS$23,NA())</f>
        <v>#N/A</v>
      </c>
      <c r="CF5" s="207" t="e">
        <f>IF(cf_1!CT$23&lt;&gt;0,cf_1!CT$23,NA())</f>
        <v>#N/A</v>
      </c>
      <c r="CG5" s="207" t="e">
        <f>IF(cf_1!CU$23&lt;&gt;0,cf_1!CU$23,NA())</f>
        <v>#N/A</v>
      </c>
      <c r="CH5" s="207" t="e">
        <f>IF(cf_1!CV$23&lt;&gt;0,cf_1!CV$23,NA())</f>
        <v>#N/A</v>
      </c>
      <c r="CI5" s="207" t="e">
        <f>IF(cf_1!CW$23&lt;&gt;0,cf_1!CW$23,NA())</f>
        <v>#N/A</v>
      </c>
      <c r="CJ5" s="207" t="e">
        <f>IF(cf_1!CX$23&lt;&gt;0,cf_1!CX$23,NA())</f>
        <v>#N/A</v>
      </c>
      <c r="CK5" s="207" t="e">
        <f>IF(cf_1!CY$23&lt;&gt;0,cf_1!CY$23,NA())</f>
        <v>#N/A</v>
      </c>
      <c r="CL5" s="207" t="e">
        <f>IF(cf_1!CZ$23&lt;&gt;0,cf_1!CZ$23,NA())</f>
        <v>#N/A</v>
      </c>
      <c r="CM5" s="207" t="e">
        <f>IF(cf_1!DA$23&lt;&gt;0,cf_1!DA$23,NA())</f>
        <v>#N/A</v>
      </c>
      <c r="CN5" s="207" t="e">
        <f>IF(cf_1!DB$23&lt;&gt;0,cf_1!DB$23,NA())</f>
        <v>#N/A</v>
      </c>
      <c r="CO5" s="207" t="e">
        <f>IF(cf_1!DC$23&lt;&gt;0,cf_1!DC$23,NA())</f>
        <v>#N/A</v>
      </c>
      <c r="CP5" s="207" t="e">
        <f>IF(cf_1!DD$23&lt;&gt;0,cf_1!DD$23,NA())</f>
        <v>#N/A</v>
      </c>
      <c r="CQ5" s="207" t="e">
        <f>IF(cf_1!DE$23&lt;&gt;0,cf_1!DE$23,NA())</f>
        <v>#N/A</v>
      </c>
      <c r="CR5" s="207" t="e">
        <f>IF(cf_1!DF$23&lt;&gt;0,cf_1!DF$23,NA())</f>
        <v>#N/A</v>
      </c>
      <c r="CS5" s="207" t="e">
        <f>IF(cf_1!DG$23&lt;&gt;0,cf_1!DG$23,NA())</f>
        <v>#N/A</v>
      </c>
      <c r="CT5" s="207" t="e">
        <f>IF(cf_1!DH$23&lt;&gt;0,cf_1!DH$23,NA())</f>
        <v>#N/A</v>
      </c>
      <c r="CU5" s="207" t="e">
        <f>IF(cf_1!DI$23&lt;&gt;0,cf_1!DI$23,NA())</f>
        <v>#N/A</v>
      </c>
      <c r="CV5" s="207" t="e">
        <f>IF(cf_1!DJ$23&lt;&gt;0,cf_1!DJ$23,NA())</f>
        <v>#N/A</v>
      </c>
      <c r="CW5" s="207" t="e">
        <f>IF(cf_1!DK$23&lt;&gt;0,cf_1!DK$23,NA())</f>
        <v>#N/A</v>
      </c>
      <c r="CX5" s="207" t="e">
        <f>IF(cf_1!DL$23&lt;&gt;0,cf_1!DL$23,NA())</f>
        <v>#N/A</v>
      </c>
      <c r="CY5" s="207" t="e">
        <f>IF(cf_1!DM$23&lt;&gt;0,cf_1!DM$23,NA())</f>
        <v>#N/A</v>
      </c>
      <c r="CZ5" s="207" t="e">
        <f>IF(cf_1!DN$23&lt;&gt;0,cf_1!DN$23,NA())</f>
        <v>#N/A</v>
      </c>
      <c r="DA5" s="207" t="e">
        <f>IF(cf_1!DO$23&lt;&gt;0,cf_1!DO$23,NA())</f>
        <v>#N/A</v>
      </c>
      <c r="DB5" s="207" t="e">
        <f>IF(cf_1!DP$23&lt;&gt;0,cf_1!DP$23,NA())</f>
        <v>#N/A</v>
      </c>
      <c r="DC5" s="207" t="e">
        <f>IF(cf_1!DQ$23&lt;&gt;0,cf_1!DQ$23,NA())</f>
        <v>#N/A</v>
      </c>
      <c r="DD5" s="207" t="e">
        <f>IF(cf_1!DR$23&lt;&gt;0,cf_1!DR$23,NA())</f>
        <v>#N/A</v>
      </c>
      <c r="DE5" s="207" t="e">
        <f>IF(cf_1!DS$23&lt;&gt;0,cf_1!DS$23,NA())</f>
        <v>#N/A</v>
      </c>
      <c r="DF5" s="207" t="e">
        <f>IF(cf_1!DT$23&lt;&gt;0,cf_1!DT$23,NA())</f>
        <v>#N/A</v>
      </c>
      <c r="DG5" s="207" t="e">
        <f>IF(cf_1!DU$23&lt;&gt;0,cf_1!DU$23,NA())</f>
        <v>#N/A</v>
      </c>
      <c r="DH5" s="207" t="e">
        <f>IF(cf_1!DV$23&lt;&gt;0,cf_1!DV$23,NA())</f>
        <v>#N/A</v>
      </c>
      <c r="DI5" s="207" t="e">
        <f>IF(cf_1!DW$23&lt;&gt;0,cf_1!DW$23,NA())</f>
        <v>#N/A</v>
      </c>
      <c r="DJ5" s="207" t="e">
        <f>IF(cf_1!DX$23&lt;&gt;0,cf_1!DX$23,NA())</f>
        <v>#N/A</v>
      </c>
      <c r="DK5" s="207" t="e">
        <f>IF(cf_1!DY$23&lt;&gt;0,cf_1!DY$23,NA())</f>
        <v>#N/A</v>
      </c>
      <c r="DL5" s="207" t="e">
        <f>IF(cf_1!DZ$23&lt;&gt;0,cf_1!DZ$23,NA())</f>
        <v>#N/A</v>
      </c>
      <c r="DM5" s="207" t="e">
        <f>IF(cf_1!EA$23&lt;&gt;0,cf_1!EA$23,NA())</f>
        <v>#N/A</v>
      </c>
      <c r="DN5" s="207" t="e">
        <f>IF(cf_1!EB$23&lt;&gt;0,cf_1!EB$23,NA())</f>
        <v>#N/A</v>
      </c>
      <c r="DO5" s="207" t="e">
        <f>IF(cf_1!EC$23&lt;&gt;0,cf_1!EC$23,NA())</f>
        <v>#N/A</v>
      </c>
      <c r="DP5" s="207" t="e">
        <f>IF(cf_1!ED$23&lt;&gt;0,cf_1!ED$23,NA())</f>
        <v>#N/A</v>
      </c>
      <c r="DQ5" s="207" t="e">
        <f>IF(cf_1!EE$23&lt;&gt;0,cf_1!EE$23,NA())</f>
        <v>#N/A</v>
      </c>
      <c r="DR5" s="207" t="e">
        <f>IF(cf_1!EF$23&lt;&gt;0,cf_1!EF$23,NA())</f>
        <v>#N/A</v>
      </c>
      <c r="DS5" s="207" t="e">
        <f>IF(cf_1!EG$23&lt;&gt;0,cf_1!EG$23,NA())</f>
        <v>#N/A</v>
      </c>
      <c r="DT5" s="207" t="e">
        <f>IF(cf_1!EH$23&lt;&gt;0,cf_1!EH$23,NA())</f>
        <v>#N/A</v>
      </c>
      <c r="DU5" s="207" t="e">
        <f>IF(cf_1!EI$23&lt;&gt;0,cf_1!EI$23,NA())</f>
        <v>#N/A</v>
      </c>
    </row>
    <row r="6" spans="1:125" x14ac:dyDescent="0.25">
      <c r="A6" t="s">
        <v>1975</v>
      </c>
      <c r="D6" s="207">
        <f>SUMIF(E6:DU6,"&lt;&gt;#Н/Д")</f>
        <v>19471.202854027091</v>
      </c>
      <c r="E6" s="207" t="e">
        <f>IF(cf_1!S$226&lt;&gt;0,cf_1!S$226/1000000,NA())</f>
        <v>#N/A</v>
      </c>
      <c r="F6" s="207" t="e">
        <f>IF(cf_1!T$226&lt;&gt;0,cf_1!T$226/1000000,NA())</f>
        <v>#N/A</v>
      </c>
      <c r="G6" s="207" t="e">
        <f>IF(cf_1!U$226&lt;&gt;0,cf_1!U$226/1000000,NA())</f>
        <v>#N/A</v>
      </c>
      <c r="H6" s="207" t="e">
        <f>IF(cf_1!V$226&lt;&gt;0,cf_1!V$226/1000000,NA())</f>
        <v>#N/A</v>
      </c>
      <c r="I6" s="207" t="e">
        <f>IF(cf_1!W$226&lt;&gt;0,cf_1!W$226/1000000,NA())</f>
        <v>#N/A</v>
      </c>
      <c r="J6" s="207" t="e">
        <f>IF(cf_1!X$226&lt;&gt;0,cf_1!X$226/1000000,NA())</f>
        <v>#N/A</v>
      </c>
      <c r="K6" s="207" t="e">
        <f>IF(cf_1!Y$226&lt;&gt;0,cf_1!Y$226/1000000,NA())</f>
        <v>#N/A</v>
      </c>
      <c r="L6" s="207" t="e">
        <f>IF(cf_1!Z$226&lt;&gt;0,cf_1!Z$226/1000000,NA())</f>
        <v>#N/A</v>
      </c>
      <c r="M6" s="207" t="e">
        <f>IF(cf_1!AA$226&lt;&gt;0,cf_1!AA$226/1000000,NA())</f>
        <v>#N/A</v>
      </c>
      <c r="N6" s="207" t="e">
        <f>IF(cf_1!AB$226&lt;&gt;0,cf_1!AB$226/1000000,NA())</f>
        <v>#N/A</v>
      </c>
      <c r="O6" s="207" t="e">
        <f>IF(cf_1!AC$226&lt;&gt;0,cf_1!AC$226/1000000,NA())</f>
        <v>#N/A</v>
      </c>
      <c r="P6" s="207" t="e">
        <f>IF(cf_1!AD$226&lt;&gt;0,cf_1!AD$226/1000000,NA())</f>
        <v>#N/A</v>
      </c>
      <c r="Q6" s="207" t="e">
        <f>IF(cf_1!AE$226&lt;&gt;0,cf_1!AE$226/1000000,NA())</f>
        <v>#N/A</v>
      </c>
      <c r="R6" s="207" t="e">
        <f>IF(cf_1!AF$226&lt;&gt;0,cf_1!AF$226/1000000,NA())</f>
        <v>#N/A</v>
      </c>
      <c r="S6" s="207" t="e">
        <f>IF(cf_1!AG$226&lt;&gt;0,cf_1!AG$226/1000000,NA())</f>
        <v>#N/A</v>
      </c>
      <c r="T6" s="207" t="e">
        <f>IF(cf_1!AH$226&lt;&gt;0,cf_1!AH$226/1000000,NA())</f>
        <v>#N/A</v>
      </c>
      <c r="U6" s="207" t="e">
        <f>IF(cf_1!AI$226&lt;&gt;0,cf_1!AI$226/1000000,NA())</f>
        <v>#N/A</v>
      </c>
      <c r="V6" s="207" t="e">
        <f>IF(cf_1!AJ$226&lt;&gt;0,cf_1!AJ$226/1000000,NA())</f>
        <v>#N/A</v>
      </c>
      <c r="W6" s="207">
        <f>IF(cf_1!AK$226&lt;&gt;0,cf_1!AK$226/1000000,NA())</f>
        <v>562.02177039424737</v>
      </c>
      <c r="X6" s="207">
        <f>IF(cf_1!AL$226&lt;&gt;0,cf_1!AL$226/1000000,NA())</f>
        <v>574.11815373920945</v>
      </c>
      <c r="Y6" s="207">
        <f>IF(cf_1!AM$226&lt;&gt;0,cf_1!AM$226/1000000,NA())</f>
        <v>498.4506726296209</v>
      </c>
      <c r="Z6" s="207">
        <f>IF(cf_1!AN$226&lt;&gt;0,cf_1!AN$226/1000000,NA())</f>
        <v>509.07168862581557</v>
      </c>
      <c r="AA6" s="207">
        <f>IF(cf_1!AO$226&lt;&gt;0,cf_1!AO$226/1000000,NA())</f>
        <v>519.86597030216012</v>
      </c>
      <c r="AB6" s="207">
        <f>IF(cf_1!AP$226&lt;&gt;0,cf_1!AP$226/1000000,NA())</f>
        <v>530.83604343617151</v>
      </c>
      <c r="AC6" s="207">
        <f>IF(cf_1!AQ$226&lt;&gt;0,cf_1!AQ$226/1000000,NA())</f>
        <v>637.62878634960737</v>
      </c>
      <c r="AD6" s="207">
        <f>IF(cf_1!AR$226&lt;&gt;0,cf_1!AR$226/1000000,NA())</f>
        <v>650.95745953123526</v>
      </c>
      <c r="AE6" s="207">
        <f>IF(cf_1!AS$226&lt;&gt;0,cf_1!AS$226/1000000,NA())</f>
        <v>664.50210702815798</v>
      </c>
      <c r="AF6" s="207">
        <f>IF(cf_1!AT$226&lt;&gt;0,cf_1!AT$226/1000000,NA())</f>
        <v>678.2658663696003</v>
      </c>
      <c r="AG6" s="207">
        <f>IF(cf_1!AU$226&lt;&gt;0,cf_1!AU$226/1000000,NA())</f>
        <v>588.41413027029432</v>
      </c>
      <c r="AH6" s="207">
        <f>IF(cf_1!AV$226&lt;&gt;0,cf_1!AV$226/1000000,NA())</f>
        <v>706.4634856678573</v>
      </c>
      <c r="AI6" s="207">
        <f>IF(cf_1!AW$226&lt;&gt;0,cf_1!AW$226/1000000,NA())</f>
        <v>720.90383734600948</v>
      </c>
      <c r="AJ6" s="207">
        <f>IF(cf_1!AX$226&lt;&gt;0,cf_1!AX$226/1000000,NA())</f>
        <v>735.5762854602483</v>
      </c>
      <c r="AK6" s="207">
        <f>IF(cf_1!AY$226&lt;&gt;0,cf_1!AY$226/1000000,NA())</f>
        <v>637.91155950211396</v>
      </c>
      <c r="AL6" s="207">
        <f>IF(cf_1!AZ$226&lt;&gt;0,cf_1!AZ$226/1000000,NA())</f>
        <v>650.78630522546564</v>
      </c>
      <c r="AM6" s="207">
        <f>IF(cf_1!BA$226&lt;&gt;0,cf_1!BA$226/1000000,NA())</f>
        <v>663.86701212590151</v>
      </c>
      <c r="AN6" s="207">
        <f>IF(cf_1!BB$226&lt;&gt;0,cf_1!BB$226/1000000,NA())</f>
        <v>677.1566524510323</v>
      </c>
      <c r="AO6" s="207">
        <f>IF(cf_1!BC$226&lt;&gt;0,cf_1!BC$226/1000000,NA())</f>
        <v>812.53910459415295</v>
      </c>
      <c r="AP6" s="207">
        <f>IF(cf_1!BD$226&lt;&gt;0,cf_1!BD$226/1000000,NA())</f>
        <v>828.67626491636167</v>
      </c>
      <c r="AQ6" s="207">
        <f>IF(cf_1!BE$226&lt;&gt;0,cf_1!BE$226/1000000,NA())</f>
        <v>845.07000763242172</v>
      </c>
      <c r="AR6" s="207">
        <f>IF(cf_1!BF$226&lt;&gt;0,cf_1!BF$226/1000000,NA())</f>
        <v>861.72402366312986</v>
      </c>
      <c r="AS6" s="207">
        <f>IF(cf_1!BG$226&lt;&gt;0,cf_1!BG$226/1000000,NA())</f>
        <v>746.84574595851041</v>
      </c>
      <c r="AT6" s="207">
        <f>IF(cf_1!BH$226&lt;&gt;0,cf_1!BH$226/1000000,NA())</f>
        <v>895.82789070575438</v>
      </c>
      <c r="AU6" s="207">
        <f>IF(cf_1!BI$226&lt;&gt;0,cf_1!BI$226/1000000,NA())</f>
        <v>507.8051367187494</v>
      </c>
      <c r="AV6" s="207">
        <f>IF(cf_1!BJ$226&lt;&gt;0,cf_1!BJ$226/1000000,NA())</f>
        <v>509.0575211776594</v>
      </c>
      <c r="AW6" s="207">
        <f>IF(cf_1!BK$226&lt;&gt;0,cf_1!BK$226/1000000,NA())</f>
        <v>433.76604520132798</v>
      </c>
      <c r="AX6" s="207">
        <f>IF(cf_1!BL$226&lt;&gt;0,cf_1!BL$226/1000000,NA())</f>
        <v>434.83582928685968</v>
      </c>
      <c r="AY6" s="207">
        <f>IF(cf_1!BM$226&lt;&gt;0,cf_1!BM$226/1000000,NA())</f>
        <v>435.9082517485445</v>
      </c>
      <c r="AZ6" s="207">
        <f>IF(cf_1!BN$226&lt;&gt;0,cf_1!BN$226/1000000,NA())</f>
        <v>436.98331909332967</v>
      </c>
      <c r="BA6" s="207">
        <f>IF(cf_1!BO$226&lt;&gt;0,cf_1!BO$226/1000000,NA())</f>
        <v>515.36592687554185</v>
      </c>
      <c r="BB6" s="207" t="e">
        <f>IF(cf_1!BP$226&lt;&gt;0,cf_1!BP$226/1000000,NA())</f>
        <v>#N/A</v>
      </c>
      <c r="BC6" s="207" t="e">
        <f>IF(cf_1!BQ$226&lt;&gt;0,cf_1!BQ$226/1000000,NA())</f>
        <v>#N/A</v>
      </c>
      <c r="BD6" s="207" t="e">
        <f>IF(cf_1!BR$226&lt;&gt;0,cf_1!BR$226/1000000,NA())</f>
        <v>#N/A</v>
      </c>
      <c r="BE6" s="207" t="e">
        <f>IF(cf_1!BS$226&lt;&gt;0,cf_1!BS$226/1000000,NA())</f>
        <v>#N/A</v>
      </c>
      <c r="BF6" s="207" t="e">
        <f>IF(cf_1!BT$226&lt;&gt;0,cf_1!BT$226/1000000,NA())</f>
        <v>#N/A</v>
      </c>
      <c r="BG6" s="207" t="e">
        <f>IF(cf_1!BU$226&lt;&gt;0,cf_1!BU$226/1000000,NA())</f>
        <v>#N/A</v>
      </c>
      <c r="BH6" s="207" t="e">
        <f>IF(cf_1!BV$226&lt;&gt;0,cf_1!BV$226/1000000,NA())</f>
        <v>#N/A</v>
      </c>
      <c r="BI6" s="207" t="e">
        <f>IF(cf_1!BW$226&lt;&gt;0,cf_1!BW$226/1000000,NA())</f>
        <v>#N/A</v>
      </c>
      <c r="BJ6" s="207" t="e">
        <f>IF(cf_1!BX$226&lt;&gt;0,cf_1!BX$226/1000000,NA())</f>
        <v>#N/A</v>
      </c>
      <c r="BK6" s="207" t="e">
        <f>IF(cf_1!BY$226&lt;&gt;0,cf_1!BY$226/1000000,NA())</f>
        <v>#N/A</v>
      </c>
      <c r="BL6" s="207" t="e">
        <f>IF(cf_1!BZ$226&lt;&gt;0,cf_1!BZ$226/1000000,NA())</f>
        <v>#N/A</v>
      </c>
      <c r="BM6" s="207" t="e">
        <f>IF(cf_1!CA$226&lt;&gt;0,cf_1!CA$226/1000000,NA())</f>
        <v>#N/A</v>
      </c>
      <c r="BN6" s="207" t="e">
        <f>IF(cf_1!CB$226&lt;&gt;0,cf_1!CB$226/1000000,NA())</f>
        <v>#N/A</v>
      </c>
      <c r="BO6" s="207" t="e">
        <f>IF(cf_1!CC$226&lt;&gt;0,cf_1!CC$226/1000000,NA())</f>
        <v>#N/A</v>
      </c>
      <c r="BP6" s="207" t="e">
        <f>IF(cf_1!CD$226&lt;&gt;0,cf_1!CD$226/1000000,NA())</f>
        <v>#N/A</v>
      </c>
      <c r="BQ6" s="207" t="e">
        <f>IF(cf_1!CE$226&lt;&gt;0,cf_1!CE$226/1000000,NA())</f>
        <v>#N/A</v>
      </c>
      <c r="BR6" s="207" t="e">
        <f>IF(cf_1!CF$226&lt;&gt;0,cf_1!CF$226/1000000,NA())</f>
        <v>#N/A</v>
      </c>
      <c r="BS6" s="207" t="e">
        <f>IF(cf_1!CG$226&lt;&gt;0,cf_1!CG$226/1000000,NA())</f>
        <v>#N/A</v>
      </c>
      <c r="BT6" s="207" t="e">
        <f>IF(cf_1!CH$226&lt;&gt;0,cf_1!CH$226/1000000,NA())</f>
        <v>#N/A</v>
      </c>
      <c r="BU6" s="207" t="e">
        <f>IF(cf_1!CI$226&lt;&gt;0,cf_1!CI$226/1000000,NA())</f>
        <v>#N/A</v>
      </c>
      <c r="BV6" s="207" t="e">
        <f>IF(cf_1!CJ$226&lt;&gt;0,cf_1!CJ$226/1000000,NA())</f>
        <v>#N/A</v>
      </c>
      <c r="BW6" s="207" t="e">
        <f>IF(cf_1!CK$226&lt;&gt;0,cf_1!CK$226/1000000,NA())</f>
        <v>#N/A</v>
      </c>
      <c r="BX6" s="207" t="e">
        <f>IF(cf_1!CL$226&lt;&gt;0,cf_1!CL$226/1000000,NA())</f>
        <v>#N/A</v>
      </c>
      <c r="BY6" s="207" t="e">
        <f>IF(cf_1!CM$226&lt;&gt;0,cf_1!CM$226/1000000,NA())</f>
        <v>#N/A</v>
      </c>
      <c r="BZ6" s="207" t="e">
        <f>IF(cf_1!CN$226&lt;&gt;0,cf_1!CN$226/1000000,NA())</f>
        <v>#N/A</v>
      </c>
      <c r="CA6" s="207" t="e">
        <f>IF(cf_1!CO$226&lt;&gt;0,cf_1!CO$226/1000000,NA())</f>
        <v>#N/A</v>
      </c>
      <c r="CB6" s="207" t="e">
        <f>IF(cf_1!CP$226&lt;&gt;0,cf_1!CP$226/1000000,NA())</f>
        <v>#N/A</v>
      </c>
      <c r="CC6" s="207" t="e">
        <f>IF(cf_1!CQ$226&lt;&gt;0,cf_1!CQ$226/1000000,NA())</f>
        <v>#N/A</v>
      </c>
      <c r="CD6" s="207" t="e">
        <f>IF(cf_1!CR$226&lt;&gt;0,cf_1!CR$226/1000000,NA())</f>
        <v>#N/A</v>
      </c>
      <c r="CE6" s="207" t="e">
        <f>IF(cf_1!CS$226&lt;&gt;0,cf_1!CS$226/1000000,NA())</f>
        <v>#N/A</v>
      </c>
      <c r="CF6" s="207" t="e">
        <f>IF(cf_1!CT$226&lt;&gt;0,cf_1!CT$226/1000000,NA())</f>
        <v>#N/A</v>
      </c>
      <c r="CG6" s="207" t="e">
        <f>IF(cf_1!CU$226&lt;&gt;0,cf_1!CU$226/1000000,NA())</f>
        <v>#N/A</v>
      </c>
      <c r="CH6" s="207" t="e">
        <f>IF(cf_1!CV$226&lt;&gt;0,cf_1!CV$226/1000000,NA())</f>
        <v>#N/A</v>
      </c>
      <c r="CI6" s="207" t="e">
        <f>IF(cf_1!CW$226&lt;&gt;0,cf_1!CW$226/1000000,NA())</f>
        <v>#N/A</v>
      </c>
      <c r="CJ6" s="207" t="e">
        <f>IF(cf_1!CX$226&lt;&gt;0,cf_1!CX$226/1000000,NA())</f>
        <v>#N/A</v>
      </c>
      <c r="CK6" s="207" t="e">
        <f>IF(cf_1!CY$226&lt;&gt;0,cf_1!CY$226/1000000,NA())</f>
        <v>#N/A</v>
      </c>
      <c r="CL6" s="207" t="e">
        <f>IF(cf_1!CZ$226&lt;&gt;0,cf_1!CZ$226/1000000,NA())</f>
        <v>#N/A</v>
      </c>
      <c r="CM6" s="207" t="e">
        <f>IF(cf_1!DA$226&lt;&gt;0,cf_1!DA$226/1000000,NA())</f>
        <v>#N/A</v>
      </c>
      <c r="CN6" s="207" t="e">
        <f>IF(cf_1!DB$226&lt;&gt;0,cf_1!DB$226/1000000,NA())</f>
        <v>#N/A</v>
      </c>
      <c r="CO6" s="207" t="e">
        <f>IF(cf_1!DC$226&lt;&gt;0,cf_1!DC$226/1000000,NA())</f>
        <v>#N/A</v>
      </c>
      <c r="CP6" s="207" t="e">
        <f>IF(cf_1!DD$226&lt;&gt;0,cf_1!DD$226/1000000,NA())</f>
        <v>#N/A</v>
      </c>
      <c r="CQ6" s="207" t="e">
        <f>IF(cf_1!DE$226&lt;&gt;0,cf_1!DE$226/1000000,NA())</f>
        <v>#N/A</v>
      </c>
      <c r="CR6" s="207" t="e">
        <f>IF(cf_1!DF$226&lt;&gt;0,cf_1!DF$226/1000000,NA())</f>
        <v>#N/A</v>
      </c>
      <c r="CS6" s="207" t="e">
        <f>IF(cf_1!DG$226&lt;&gt;0,cf_1!DG$226/1000000,NA())</f>
        <v>#N/A</v>
      </c>
      <c r="CT6" s="207" t="e">
        <f>IF(cf_1!DH$226&lt;&gt;0,cf_1!DH$226/1000000,NA())</f>
        <v>#N/A</v>
      </c>
      <c r="CU6" s="207" t="e">
        <f>IF(cf_1!DI$226&lt;&gt;0,cf_1!DI$226/1000000,NA())</f>
        <v>#N/A</v>
      </c>
      <c r="CV6" s="207" t="e">
        <f>IF(cf_1!DJ$226&lt;&gt;0,cf_1!DJ$226/1000000,NA())</f>
        <v>#N/A</v>
      </c>
      <c r="CW6" s="207" t="e">
        <f>IF(cf_1!DK$226&lt;&gt;0,cf_1!DK$226/1000000,NA())</f>
        <v>#N/A</v>
      </c>
      <c r="CX6" s="207" t="e">
        <f>IF(cf_1!DL$226&lt;&gt;0,cf_1!DL$226/1000000,NA())</f>
        <v>#N/A</v>
      </c>
      <c r="CY6" s="207" t="e">
        <f>IF(cf_1!DM$226&lt;&gt;0,cf_1!DM$226/1000000,NA())</f>
        <v>#N/A</v>
      </c>
      <c r="CZ6" s="207" t="e">
        <f>IF(cf_1!DN$226&lt;&gt;0,cf_1!DN$226/1000000,NA())</f>
        <v>#N/A</v>
      </c>
      <c r="DA6" s="207" t="e">
        <f>IF(cf_1!DO$226&lt;&gt;0,cf_1!DO$226/1000000,NA())</f>
        <v>#N/A</v>
      </c>
      <c r="DB6" s="207" t="e">
        <f>IF(cf_1!DP$226&lt;&gt;0,cf_1!DP$226/1000000,NA())</f>
        <v>#N/A</v>
      </c>
      <c r="DC6" s="207" t="e">
        <f>IF(cf_1!DQ$226&lt;&gt;0,cf_1!DQ$226/1000000,NA())</f>
        <v>#N/A</v>
      </c>
      <c r="DD6" s="207" t="e">
        <f>IF(cf_1!DR$226&lt;&gt;0,cf_1!DR$226/1000000,NA())</f>
        <v>#N/A</v>
      </c>
      <c r="DE6" s="207" t="e">
        <f>IF(cf_1!DS$226&lt;&gt;0,cf_1!DS$226/1000000,NA())</f>
        <v>#N/A</v>
      </c>
      <c r="DF6" s="207" t="e">
        <f>IF(cf_1!DT$226&lt;&gt;0,cf_1!DT$226/1000000,NA())</f>
        <v>#N/A</v>
      </c>
      <c r="DG6" s="207" t="e">
        <f>IF(cf_1!DU$226&lt;&gt;0,cf_1!DU$226/1000000,NA())</f>
        <v>#N/A</v>
      </c>
      <c r="DH6" s="207" t="e">
        <f>IF(cf_1!DV$226&lt;&gt;0,cf_1!DV$226/1000000,NA())</f>
        <v>#N/A</v>
      </c>
      <c r="DI6" s="207" t="e">
        <f>IF(cf_1!DW$226&lt;&gt;0,cf_1!DW$226/1000000,NA())</f>
        <v>#N/A</v>
      </c>
      <c r="DJ6" s="207" t="e">
        <f>IF(cf_1!DX$226&lt;&gt;0,cf_1!DX$226/1000000,NA())</f>
        <v>#N/A</v>
      </c>
      <c r="DK6" s="207" t="e">
        <f>IF(cf_1!DY$226&lt;&gt;0,cf_1!DY$226/1000000,NA())</f>
        <v>#N/A</v>
      </c>
      <c r="DL6" s="207" t="e">
        <f>IF(cf_1!DZ$226&lt;&gt;0,cf_1!DZ$226/1000000,NA())</f>
        <v>#N/A</v>
      </c>
      <c r="DM6" s="207" t="e">
        <f>IF(cf_1!EA$226&lt;&gt;0,cf_1!EA$226/1000000,NA())</f>
        <v>#N/A</v>
      </c>
      <c r="DN6" s="207" t="e">
        <f>IF(cf_1!EB$226&lt;&gt;0,cf_1!EB$226/1000000,NA())</f>
        <v>#N/A</v>
      </c>
      <c r="DO6" s="207" t="e">
        <f>IF(cf_1!EC$226&lt;&gt;0,cf_1!EC$226/1000000,NA())</f>
        <v>#N/A</v>
      </c>
      <c r="DP6" s="207" t="e">
        <f>IF(cf_1!ED$226&lt;&gt;0,cf_1!ED$226/1000000,NA())</f>
        <v>#N/A</v>
      </c>
      <c r="DQ6" s="207" t="e">
        <f>IF(cf_1!EE$226&lt;&gt;0,cf_1!EE$226/1000000,NA())</f>
        <v>#N/A</v>
      </c>
      <c r="DR6" s="207" t="e">
        <f>IF(cf_1!EF$226&lt;&gt;0,cf_1!EF$226/1000000,NA())</f>
        <v>#N/A</v>
      </c>
      <c r="DS6" s="207" t="e">
        <f>IF(cf_1!EG$226&lt;&gt;0,cf_1!EG$226/1000000,NA())</f>
        <v>#N/A</v>
      </c>
      <c r="DT6" s="207" t="e">
        <f>IF(cf_1!EH$226&lt;&gt;0,cf_1!EH$226/1000000,NA())</f>
        <v>#N/A</v>
      </c>
      <c r="DU6" s="207" t="e">
        <f>IF(cf_1!EI$226&lt;&gt;0,cf_1!EI$226/1000000,NA())</f>
        <v>#N/A</v>
      </c>
    </row>
    <row r="7" spans="1:125" x14ac:dyDescent="0.25">
      <c r="A7" t="s">
        <v>1976</v>
      </c>
      <c r="D7" s="207">
        <f>D6*1000/D5</f>
        <v>788.59515021777577</v>
      </c>
      <c r="E7" s="207" t="e">
        <f>E6*1000/E5</f>
        <v>#N/A</v>
      </c>
      <c r="F7" s="207" t="e">
        <f t="shared" ref="F7:BQ7" si="0">F6*1000/F5</f>
        <v>#N/A</v>
      </c>
      <c r="G7" s="207" t="e">
        <f t="shared" si="0"/>
        <v>#N/A</v>
      </c>
      <c r="H7" s="207" t="e">
        <f t="shared" si="0"/>
        <v>#N/A</v>
      </c>
      <c r="I7" s="207" t="e">
        <f t="shared" si="0"/>
        <v>#N/A</v>
      </c>
      <c r="J7" s="207" t="e">
        <f t="shared" si="0"/>
        <v>#N/A</v>
      </c>
      <c r="K7" s="207" t="e">
        <f t="shared" si="0"/>
        <v>#N/A</v>
      </c>
      <c r="L7" s="207" t="e">
        <f t="shared" si="0"/>
        <v>#N/A</v>
      </c>
      <c r="M7" s="207" t="e">
        <f t="shared" si="0"/>
        <v>#N/A</v>
      </c>
      <c r="N7" s="207" t="e">
        <f t="shared" si="0"/>
        <v>#N/A</v>
      </c>
      <c r="O7" s="207" t="e">
        <f t="shared" si="0"/>
        <v>#N/A</v>
      </c>
      <c r="P7" s="207" t="e">
        <f t="shared" si="0"/>
        <v>#N/A</v>
      </c>
      <c r="Q7" s="207" t="e">
        <f t="shared" si="0"/>
        <v>#N/A</v>
      </c>
      <c r="R7" s="207" t="e">
        <f t="shared" si="0"/>
        <v>#N/A</v>
      </c>
      <c r="S7" s="207" t="e">
        <f t="shared" si="0"/>
        <v>#N/A</v>
      </c>
      <c r="T7" s="207" t="e">
        <f t="shared" si="0"/>
        <v>#N/A</v>
      </c>
      <c r="U7" s="207" t="e">
        <f t="shared" si="0"/>
        <v>#N/A</v>
      </c>
      <c r="V7" s="207" t="e">
        <f t="shared" si="0"/>
        <v>#N/A</v>
      </c>
      <c r="W7" s="207">
        <f t="shared" si="0"/>
        <v>675</v>
      </c>
      <c r="X7" s="207">
        <f t="shared" si="0"/>
        <v>682.41947532417055</v>
      </c>
      <c r="Y7" s="207">
        <f t="shared" si="0"/>
        <v>689.92050415069059</v>
      </c>
      <c r="Z7" s="207">
        <f t="shared" si="0"/>
        <v>697.50398290059479</v>
      </c>
      <c r="AA7" s="207">
        <f t="shared" si="0"/>
        <v>705.17081784821198</v>
      </c>
      <c r="AB7" s="207">
        <f t="shared" si="0"/>
        <v>712.92192522947107</v>
      </c>
      <c r="AC7" s="207">
        <f t="shared" si="0"/>
        <v>720.75823135139728</v>
      </c>
      <c r="AD7" s="207">
        <f t="shared" si="0"/>
        <v>728.68067270281153</v>
      </c>
      <c r="AE7" s="207">
        <f t="shared" si="0"/>
        <v>736.69019606624613</v>
      </c>
      <c r="AF7" s="207">
        <f t="shared" si="0"/>
        <v>744.7877586310932</v>
      </c>
      <c r="AG7" s="207">
        <f t="shared" si="0"/>
        <v>752.97432810799353</v>
      </c>
      <c r="AH7" s="207">
        <f t="shared" si="0"/>
        <v>761.25088284448407</v>
      </c>
      <c r="AI7" s="207">
        <f t="shared" si="0"/>
        <v>769.61841194191754</v>
      </c>
      <c r="AJ7" s="207">
        <f t="shared" si="0"/>
        <v>778.0779153736662</v>
      </c>
      <c r="AK7" s="207">
        <f t="shared" si="0"/>
        <v>786.63040410462463</v>
      </c>
      <c r="AL7" s="207">
        <f t="shared" si="0"/>
        <v>795.27690021202704</v>
      </c>
      <c r="AM7" s="207">
        <f t="shared" si="0"/>
        <v>804.01843700759116</v>
      </c>
      <c r="AN7" s="207">
        <f t="shared" si="0"/>
        <v>812.85605916100769</v>
      </c>
      <c r="AO7" s="207">
        <f t="shared" si="0"/>
        <v>821.79082282478169</v>
      </c>
      <c r="AP7" s="207">
        <f t="shared" si="0"/>
        <v>830.82379576045309</v>
      </c>
      <c r="AQ7" s="207">
        <f t="shared" si="0"/>
        <v>839.95605746619867</v>
      </c>
      <c r="AR7" s="207">
        <f t="shared" si="0"/>
        <v>849.18869930584037</v>
      </c>
      <c r="AS7" s="207">
        <f t="shared" si="0"/>
        <v>858.52282463926861</v>
      </c>
      <c r="AT7" s="207">
        <f t="shared" si="0"/>
        <v>867.95954895430305</v>
      </c>
      <c r="AU7" s="207">
        <f t="shared" si="0"/>
        <v>877.49999999999864</v>
      </c>
      <c r="AV7" s="207">
        <f t="shared" si="0"/>
        <v>879.6641517251951</v>
      </c>
      <c r="AW7" s="207">
        <f t="shared" si="0"/>
        <v>881.83364083237404</v>
      </c>
      <c r="AX7" s="207">
        <f t="shared" si="0"/>
        <v>884.00848048495925</v>
      </c>
      <c r="AY7" s="207">
        <f t="shared" si="0"/>
        <v>886.18868387883958</v>
      </c>
      <c r="AZ7" s="207">
        <f t="shared" si="0"/>
        <v>888.37426424244745</v>
      </c>
      <c r="BA7" s="207">
        <f t="shared" si="0"/>
        <v>890.56523483684111</v>
      </c>
      <c r="BB7" s="207" t="e">
        <f t="shared" si="0"/>
        <v>#N/A</v>
      </c>
      <c r="BC7" s="207" t="e">
        <f t="shared" si="0"/>
        <v>#N/A</v>
      </c>
      <c r="BD7" s="207" t="e">
        <f t="shared" si="0"/>
        <v>#N/A</v>
      </c>
      <c r="BE7" s="207" t="e">
        <f t="shared" si="0"/>
        <v>#N/A</v>
      </c>
      <c r="BF7" s="207" t="e">
        <f t="shared" si="0"/>
        <v>#N/A</v>
      </c>
      <c r="BG7" s="207" t="e">
        <f t="shared" si="0"/>
        <v>#N/A</v>
      </c>
      <c r="BH7" s="207" t="e">
        <f t="shared" si="0"/>
        <v>#N/A</v>
      </c>
      <c r="BI7" s="207" t="e">
        <f t="shared" si="0"/>
        <v>#N/A</v>
      </c>
      <c r="BJ7" s="207" t="e">
        <f t="shared" si="0"/>
        <v>#N/A</v>
      </c>
      <c r="BK7" s="207" t="e">
        <f t="shared" si="0"/>
        <v>#N/A</v>
      </c>
      <c r="BL7" s="207" t="e">
        <f t="shared" si="0"/>
        <v>#N/A</v>
      </c>
      <c r="BM7" s="207" t="e">
        <f t="shared" si="0"/>
        <v>#N/A</v>
      </c>
      <c r="BN7" s="207" t="e">
        <f t="shared" si="0"/>
        <v>#N/A</v>
      </c>
      <c r="BO7" s="207" t="e">
        <f t="shared" si="0"/>
        <v>#N/A</v>
      </c>
      <c r="BP7" s="207" t="e">
        <f t="shared" si="0"/>
        <v>#N/A</v>
      </c>
      <c r="BQ7" s="207" t="e">
        <f t="shared" si="0"/>
        <v>#N/A</v>
      </c>
      <c r="BR7" s="207" t="e">
        <f t="shared" ref="BR7:DU7" si="1">BR6*1000/BR5</f>
        <v>#N/A</v>
      </c>
      <c r="BS7" s="207" t="e">
        <f t="shared" si="1"/>
        <v>#N/A</v>
      </c>
      <c r="BT7" s="207" t="e">
        <f t="shared" si="1"/>
        <v>#N/A</v>
      </c>
      <c r="BU7" s="207" t="e">
        <f t="shared" si="1"/>
        <v>#N/A</v>
      </c>
      <c r="BV7" s="207" t="e">
        <f t="shared" si="1"/>
        <v>#N/A</v>
      </c>
      <c r="BW7" s="207" t="e">
        <f t="shared" si="1"/>
        <v>#N/A</v>
      </c>
      <c r="BX7" s="207" t="e">
        <f t="shared" si="1"/>
        <v>#N/A</v>
      </c>
      <c r="BY7" s="207" t="e">
        <f t="shared" si="1"/>
        <v>#N/A</v>
      </c>
      <c r="BZ7" s="207" t="e">
        <f t="shared" si="1"/>
        <v>#N/A</v>
      </c>
      <c r="CA7" s="207" t="e">
        <f t="shared" si="1"/>
        <v>#N/A</v>
      </c>
      <c r="CB7" s="207" t="e">
        <f t="shared" si="1"/>
        <v>#N/A</v>
      </c>
      <c r="CC7" s="207" t="e">
        <f t="shared" si="1"/>
        <v>#N/A</v>
      </c>
      <c r="CD7" s="207" t="e">
        <f t="shared" si="1"/>
        <v>#N/A</v>
      </c>
      <c r="CE7" s="207" t="e">
        <f t="shared" si="1"/>
        <v>#N/A</v>
      </c>
      <c r="CF7" s="207" t="e">
        <f t="shared" si="1"/>
        <v>#N/A</v>
      </c>
      <c r="CG7" s="207" t="e">
        <f t="shared" si="1"/>
        <v>#N/A</v>
      </c>
      <c r="CH7" s="207" t="e">
        <f t="shared" si="1"/>
        <v>#N/A</v>
      </c>
      <c r="CI7" s="207" t="e">
        <f t="shared" si="1"/>
        <v>#N/A</v>
      </c>
      <c r="CJ7" s="207" t="e">
        <f t="shared" si="1"/>
        <v>#N/A</v>
      </c>
      <c r="CK7" s="207" t="e">
        <f t="shared" si="1"/>
        <v>#N/A</v>
      </c>
      <c r="CL7" s="207" t="e">
        <f t="shared" si="1"/>
        <v>#N/A</v>
      </c>
      <c r="CM7" s="207" t="e">
        <f t="shared" si="1"/>
        <v>#N/A</v>
      </c>
      <c r="CN7" s="207" t="e">
        <f t="shared" si="1"/>
        <v>#N/A</v>
      </c>
      <c r="CO7" s="207" t="e">
        <f t="shared" si="1"/>
        <v>#N/A</v>
      </c>
      <c r="CP7" s="207" t="e">
        <f t="shared" si="1"/>
        <v>#N/A</v>
      </c>
      <c r="CQ7" s="207" t="e">
        <f t="shared" si="1"/>
        <v>#N/A</v>
      </c>
      <c r="CR7" s="207" t="e">
        <f t="shared" si="1"/>
        <v>#N/A</v>
      </c>
      <c r="CS7" s="207" t="e">
        <f t="shared" si="1"/>
        <v>#N/A</v>
      </c>
      <c r="CT7" s="207" t="e">
        <f t="shared" si="1"/>
        <v>#N/A</v>
      </c>
      <c r="CU7" s="207" t="e">
        <f t="shared" si="1"/>
        <v>#N/A</v>
      </c>
      <c r="CV7" s="207" t="e">
        <f t="shared" si="1"/>
        <v>#N/A</v>
      </c>
      <c r="CW7" s="207" t="e">
        <f t="shared" si="1"/>
        <v>#N/A</v>
      </c>
      <c r="CX7" s="207" t="e">
        <f t="shared" si="1"/>
        <v>#N/A</v>
      </c>
      <c r="CY7" s="207" t="e">
        <f t="shared" si="1"/>
        <v>#N/A</v>
      </c>
      <c r="CZ7" s="207" t="e">
        <f t="shared" si="1"/>
        <v>#N/A</v>
      </c>
      <c r="DA7" s="207" t="e">
        <f t="shared" si="1"/>
        <v>#N/A</v>
      </c>
      <c r="DB7" s="207" t="e">
        <f t="shared" si="1"/>
        <v>#N/A</v>
      </c>
      <c r="DC7" s="207" t="e">
        <f t="shared" si="1"/>
        <v>#N/A</v>
      </c>
      <c r="DD7" s="207" t="e">
        <f t="shared" si="1"/>
        <v>#N/A</v>
      </c>
      <c r="DE7" s="207" t="e">
        <f t="shared" si="1"/>
        <v>#N/A</v>
      </c>
      <c r="DF7" s="207" t="e">
        <f t="shared" si="1"/>
        <v>#N/A</v>
      </c>
      <c r="DG7" s="207" t="e">
        <f t="shared" si="1"/>
        <v>#N/A</v>
      </c>
      <c r="DH7" s="207" t="e">
        <f t="shared" si="1"/>
        <v>#N/A</v>
      </c>
      <c r="DI7" s="207" t="e">
        <f t="shared" si="1"/>
        <v>#N/A</v>
      </c>
      <c r="DJ7" s="207" t="e">
        <f t="shared" si="1"/>
        <v>#N/A</v>
      </c>
      <c r="DK7" s="207" t="e">
        <f t="shared" si="1"/>
        <v>#N/A</v>
      </c>
      <c r="DL7" s="207" t="e">
        <f t="shared" si="1"/>
        <v>#N/A</v>
      </c>
      <c r="DM7" s="207" t="e">
        <f t="shared" si="1"/>
        <v>#N/A</v>
      </c>
      <c r="DN7" s="207" t="e">
        <f t="shared" si="1"/>
        <v>#N/A</v>
      </c>
      <c r="DO7" s="207" t="e">
        <f t="shared" si="1"/>
        <v>#N/A</v>
      </c>
      <c r="DP7" s="207" t="e">
        <f t="shared" si="1"/>
        <v>#N/A</v>
      </c>
      <c r="DQ7" s="207" t="e">
        <f t="shared" si="1"/>
        <v>#N/A</v>
      </c>
      <c r="DR7" s="207" t="e">
        <f t="shared" si="1"/>
        <v>#N/A</v>
      </c>
      <c r="DS7" s="207" t="e">
        <f t="shared" si="1"/>
        <v>#N/A</v>
      </c>
      <c r="DT7" s="207" t="e">
        <f t="shared" si="1"/>
        <v>#N/A</v>
      </c>
      <c r="DU7" s="207" t="e">
        <f t="shared" si="1"/>
        <v>#N/A</v>
      </c>
    </row>
    <row r="9" spans="1:125" x14ac:dyDescent="0.25">
      <c r="A9" t="str">
        <f>ТЭП!B40</f>
        <v>2 очередь</v>
      </c>
    </row>
    <row r="10" spans="1:125" x14ac:dyDescent="0.25">
      <c r="A10" t="s">
        <v>1974</v>
      </c>
      <c r="D10" s="207">
        <f>SUMIF(E10:DU10,"&lt;&gt;#Н/Д")</f>
        <v>0</v>
      </c>
      <c r="E10" s="207" t="e">
        <f>IF(cf_2!S$23&lt;&gt;0,cf_2!S$23,NA())</f>
        <v>#N/A</v>
      </c>
      <c r="F10" s="207" t="e">
        <f>IF(cf_2!T$23&lt;&gt;0,cf_2!T$23,NA())</f>
        <v>#N/A</v>
      </c>
      <c r="G10" s="207" t="e">
        <f>IF(cf_2!U$23&lt;&gt;0,cf_2!U$23,NA())</f>
        <v>#N/A</v>
      </c>
      <c r="H10" s="207" t="e">
        <f>IF(cf_2!V$23&lt;&gt;0,cf_2!V$23,NA())</f>
        <v>#N/A</v>
      </c>
      <c r="I10" s="207" t="e">
        <f>IF(cf_2!W$23&lt;&gt;0,cf_2!W$23,NA())</f>
        <v>#N/A</v>
      </c>
      <c r="J10" s="207" t="e">
        <f>IF(cf_2!X$23&lt;&gt;0,cf_2!X$23,NA())</f>
        <v>#N/A</v>
      </c>
      <c r="K10" s="207" t="e">
        <f>IF(cf_2!Y$23&lt;&gt;0,cf_2!Y$23,NA())</f>
        <v>#N/A</v>
      </c>
      <c r="L10" s="207" t="e">
        <f>IF(cf_2!Z$23&lt;&gt;0,cf_2!Z$23,NA())</f>
        <v>#N/A</v>
      </c>
      <c r="M10" s="207" t="e">
        <f>IF(cf_2!AA$23&lt;&gt;0,cf_2!AA$23,NA())</f>
        <v>#N/A</v>
      </c>
      <c r="N10" s="207" t="e">
        <f>IF(cf_2!AB$23&lt;&gt;0,cf_2!AB$23,NA())</f>
        <v>#N/A</v>
      </c>
      <c r="O10" s="207" t="e">
        <f>IF(cf_2!AC$23&lt;&gt;0,cf_2!AC$23,NA())</f>
        <v>#N/A</v>
      </c>
      <c r="P10" s="207" t="e">
        <f>IF(cf_2!AD$23&lt;&gt;0,cf_2!AD$23,NA())</f>
        <v>#N/A</v>
      </c>
      <c r="Q10" s="207" t="e">
        <f>IF(cf_2!AE$23&lt;&gt;0,cf_2!AE$23,NA())</f>
        <v>#N/A</v>
      </c>
      <c r="R10" s="207" t="e">
        <f>IF(cf_2!AF$23&lt;&gt;0,cf_2!AF$23,NA())</f>
        <v>#N/A</v>
      </c>
      <c r="S10" s="207" t="e">
        <f>IF(cf_2!AG$23&lt;&gt;0,cf_2!AG$23,NA())</f>
        <v>#N/A</v>
      </c>
      <c r="T10" s="207" t="e">
        <f>IF(cf_2!AH$23&lt;&gt;0,cf_2!AH$23,NA())</f>
        <v>#N/A</v>
      </c>
      <c r="U10" s="207" t="e">
        <f>IF(cf_2!AI$23&lt;&gt;0,cf_2!AI$23,NA())</f>
        <v>#N/A</v>
      </c>
      <c r="V10" s="207" t="e">
        <f>IF(cf_2!AJ$23&lt;&gt;0,cf_2!AJ$23,NA())</f>
        <v>#N/A</v>
      </c>
      <c r="W10" s="207" t="e">
        <f>IF(cf_2!AK$23&lt;&gt;0,cf_2!AK$23,NA())</f>
        <v>#N/A</v>
      </c>
      <c r="X10" s="207" t="e">
        <f>IF(cf_2!AL$23&lt;&gt;0,cf_2!AL$23,NA())</f>
        <v>#N/A</v>
      </c>
      <c r="Y10" s="207" t="e">
        <f>IF(cf_2!AM$23&lt;&gt;0,cf_2!AM$23,NA())</f>
        <v>#N/A</v>
      </c>
      <c r="Z10" s="207" t="e">
        <f>IF(cf_2!AN$23&lt;&gt;0,cf_2!AN$23,NA())</f>
        <v>#N/A</v>
      </c>
      <c r="AA10" s="207" t="e">
        <f>IF(cf_2!AO$23&lt;&gt;0,cf_2!AO$23,NA())</f>
        <v>#N/A</v>
      </c>
      <c r="AB10" s="207" t="e">
        <f>IF(cf_2!AP$23&lt;&gt;0,cf_2!AP$23,NA())</f>
        <v>#N/A</v>
      </c>
      <c r="AC10" s="207" t="e">
        <f>IF(cf_2!AQ$23&lt;&gt;0,cf_2!AQ$23,NA())</f>
        <v>#N/A</v>
      </c>
      <c r="AD10" s="207" t="e">
        <f>IF(cf_2!AR$23&lt;&gt;0,cf_2!AR$23,NA())</f>
        <v>#N/A</v>
      </c>
      <c r="AE10" s="207" t="e">
        <f>IF(cf_2!AS$23&lt;&gt;0,cf_2!AS$23,NA())</f>
        <v>#N/A</v>
      </c>
      <c r="AF10" s="207" t="e">
        <f>IF(cf_2!AT$23&lt;&gt;0,cf_2!AT$23,NA())</f>
        <v>#N/A</v>
      </c>
      <c r="AG10" s="207" t="e">
        <f>IF(cf_2!AU$23&lt;&gt;0,cf_2!AU$23,NA())</f>
        <v>#N/A</v>
      </c>
      <c r="AH10" s="207" t="e">
        <f>IF(cf_2!AV$23&lt;&gt;0,cf_2!AV$23,NA())</f>
        <v>#N/A</v>
      </c>
      <c r="AI10" s="207" t="e">
        <f>IF(cf_2!AW$23&lt;&gt;0,cf_2!AW$23,NA())</f>
        <v>#N/A</v>
      </c>
      <c r="AJ10" s="207" t="e">
        <f>IF(cf_2!AX$23&lt;&gt;0,cf_2!AX$23,NA())</f>
        <v>#N/A</v>
      </c>
      <c r="AK10" s="207" t="e">
        <f>IF(cf_2!AY$23&lt;&gt;0,cf_2!AY$23,NA())</f>
        <v>#N/A</v>
      </c>
      <c r="AL10" s="207" t="e">
        <f>IF(cf_2!AZ$23&lt;&gt;0,cf_2!AZ$23,NA())</f>
        <v>#N/A</v>
      </c>
      <c r="AM10" s="207" t="e">
        <f>IF(cf_2!BA$23&lt;&gt;0,cf_2!BA$23,NA())</f>
        <v>#N/A</v>
      </c>
      <c r="AN10" s="207" t="e">
        <f>IF(cf_2!BB$23&lt;&gt;0,cf_2!BB$23,NA())</f>
        <v>#N/A</v>
      </c>
      <c r="AO10" s="207" t="e">
        <f>IF(cf_2!BC$23&lt;&gt;0,cf_2!BC$23,NA())</f>
        <v>#N/A</v>
      </c>
      <c r="AP10" s="207" t="e">
        <f>IF(cf_2!BD$23&lt;&gt;0,cf_2!BD$23,NA())</f>
        <v>#N/A</v>
      </c>
      <c r="AQ10" s="207" t="e">
        <f>IF(cf_2!BE$23&lt;&gt;0,cf_2!BE$23,NA())</f>
        <v>#N/A</v>
      </c>
      <c r="AR10" s="207" t="e">
        <f>IF(cf_2!BF$23&lt;&gt;0,cf_2!BF$23,NA())</f>
        <v>#N/A</v>
      </c>
      <c r="AS10" s="207" t="e">
        <f>IF(cf_2!BG$23&lt;&gt;0,cf_2!BG$23,NA())</f>
        <v>#N/A</v>
      </c>
      <c r="AT10" s="207" t="e">
        <f>IF(cf_2!BH$23&lt;&gt;0,cf_2!BH$23,NA())</f>
        <v>#N/A</v>
      </c>
      <c r="AU10" s="207" t="e">
        <f>IF(cf_2!BI$23&lt;&gt;0,cf_2!BI$23,NA())</f>
        <v>#N/A</v>
      </c>
      <c r="AV10" s="207" t="e">
        <f>IF(cf_2!BJ$23&lt;&gt;0,cf_2!BJ$23,NA())</f>
        <v>#N/A</v>
      </c>
      <c r="AW10" s="207" t="e">
        <f>IF(cf_2!BK$23&lt;&gt;0,cf_2!BK$23,NA())</f>
        <v>#N/A</v>
      </c>
      <c r="AX10" s="207" t="e">
        <f>IF(cf_2!BL$23&lt;&gt;0,cf_2!BL$23,NA())</f>
        <v>#N/A</v>
      </c>
      <c r="AY10" s="207" t="e">
        <f>IF(cf_2!BM$23&lt;&gt;0,cf_2!BM$23,NA())</f>
        <v>#N/A</v>
      </c>
      <c r="AZ10" s="207" t="e">
        <f>IF(cf_2!BN$23&lt;&gt;0,cf_2!BN$23,NA())</f>
        <v>#N/A</v>
      </c>
      <c r="BA10" s="207" t="e">
        <f>IF(cf_2!BO$23&lt;&gt;0,cf_2!BO$23,NA())</f>
        <v>#N/A</v>
      </c>
      <c r="BB10" s="207" t="e">
        <f>IF(cf_2!BP$23&lt;&gt;0,cf_2!BP$23,NA())</f>
        <v>#N/A</v>
      </c>
      <c r="BC10" s="207" t="e">
        <f>IF(cf_2!BQ$23&lt;&gt;0,cf_2!BQ$23,NA())</f>
        <v>#N/A</v>
      </c>
      <c r="BD10" s="207" t="e">
        <f>IF(cf_2!BR$23&lt;&gt;0,cf_2!BR$23,NA())</f>
        <v>#N/A</v>
      </c>
      <c r="BE10" s="207" t="e">
        <f>IF(cf_2!BS$23&lt;&gt;0,cf_2!BS$23,NA())</f>
        <v>#N/A</v>
      </c>
      <c r="BF10" s="207" t="e">
        <f>IF(cf_2!BT$23&lt;&gt;0,cf_2!BT$23,NA())</f>
        <v>#N/A</v>
      </c>
      <c r="BG10" s="207" t="e">
        <f>IF(cf_2!BU$23&lt;&gt;0,cf_2!BU$23,NA())</f>
        <v>#N/A</v>
      </c>
      <c r="BH10" s="207" t="e">
        <f>IF(cf_2!BV$23&lt;&gt;0,cf_2!BV$23,NA())</f>
        <v>#N/A</v>
      </c>
      <c r="BI10" s="207" t="e">
        <f>IF(cf_2!BW$23&lt;&gt;0,cf_2!BW$23,NA())</f>
        <v>#N/A</v>
      </c>
      <c r="BJ10" s="207" t="e">
        <f>IF(cf_2!BX$23&lt;&gt;0,cf_2!BX$23,NA())</f>
        <v>#N/A</v>
      </c>
      <c r="BK10" s="207" t="e">
        <f>IF(cf_2!BY$23&lt;&gt;0,cf_2!BY$23,NA())</f>
        <v>#N/A</v>
      </c>
      <c r="BL10" s="207" t="e">
        <f>IF(cf_2!BZ$23&lt;&gt;0,cf_2!BZ$23,NA())</f>
        <v>#N/A</v>
      </c>
      <c r="BM10" s="207" t="e">
        <f>IF(cf_2!CA$23&lt;&gt;0,cf_2!CA$23,NA())</f>
        <v>#N/A</v>
      </c>
      <c r="BN10" s="207" t="e">
        <f>IF(cf_2!CB$23&lt;&gt;0,cf_2!CB$23,NA())</f>
        <v>#N/A</v>
      </c>
      <c r="BO10" s="207" t="e">
        <f>IF(cf_2!CC$23&lt;&gt;0,cf_2!CC$23,NA())</f>
        <v>#N/A</v>
      </c>
      <c r="BP10" s="207" t="e">
        <f>IF(cf_2!CD$23&lt;&gt;0,cf_2!CD$23,NA())</f>
        <v>#N/A</v>
      </c>
      <c r="BQ10" s="207" t="e">
        <f>IF(cf_2!CE$23&lt;&gt;0,cf_2!CE$23,NA())</f>
        <v>#N/A</v>
      </c>
      <c r="BR10" s="207" t="e">
        <f>IF(cf_2!CF$23&lt;&gt;0,cf_2!CF$23,NA())</f>
        <v>#N/A</v>
      </c>
      <c r="BS10" s="207" t="e">
        <f>IF(cf_2!CG$23&lt;&gt;0,cf_2!CG$23,NA())</f>
        <v>#N/A</v>
      </c>
      <c r="BT10" s="207" t="e">
        <f>IF(cf_2!CH$23&lt;&gt;0,cf_2!CH$23,NA())</f>
        <v>#N/A</v>
      </c>
      <c r="BU10" s="207" t="e">
        <f>IF(cf_2!CI$23&lt;&gt;0,cf_2!CI$23,NA())</f>
        <v>#N/A</v>
      </c>
      <c r="BV10" s="207" t="e">
        <f>IF(cf_2!CJ$23&lt;&gt;0,cf_2!CJ$23,NA())</f>
        <v>#N/A</v>
      </c>
      <c r="BW10" s="207" t="e">
        <f>IF(cf_2!CK$23&lt;&gt;0,cf_2!CK$23,NA())</f>
        <v>#N/A</v>
      </c>
      <c r="BX10" s="207" t="e">
        <f>IF(cf_2!CL$23&lt;&gt;0,cf_2!CL$23,NA())</f>
        <v>#N/A</v>
      </c>
      <c r="BY10" s="207" t="e">
        <f>IF(cf_2!CM$23&lt;&gt;0,cf_2!CM$23,NA())</f>
        <v>#N/A</v>
      </c>
      <c r="BZ10" s="207" t="e">
        <f>IF(cf_2!CN$23&lt;&gt;0,cf_2!CN$23,NA())</f>
        <v>#N/A</v>
      </c>
      <c r="CA10" s="207" t="e">
        <f>IF(cf_2!CO$23&lt;&gt;0,cf_2!CO$23,NA())</f>
        <v>#N/A</v>
      </c>
      <c r="CB10" s="207" t="e">
        <f>IF(cf_2!CP$23&lt;&gt;0,cf_2!CP$23,NA())</f>
        <v>#N/A</v>
      </c>
      <c r="CC10" s="207" t="e">
        <f>IF(cf_2!CQ$23&lt;&gt;0,cf_2!CQ$23,NA())</f>
        <v>#N/A</v>
      </c>
      <c r="CD10" s="207" t="e">
        <f>IF(cf_2!CR$23&lt;&gt;0,cf_2!CR$23,NA())</f>
        <v>#N/A</v>
      </c>
      <c r="CE10" s="207" t="e">
        <f>IF(cf_2!CS$23&lt;&gt;0,cf_2!CS$23,NA())</f>
        <v>#N/A</v>
      </c>
      <c r="CF10" s="207" t="e">
        <f>IF(cf_2!CT$23&lt;&gt;0,cf_2!CT$23,NA())</f>
        <v>#N/A</v>
      </c>
      <c r="CG10" s="207" t="e">
        <f>IF(cf_2!CU$23&lt;&gt;0,cf_2!CU$23,NA())</f>
        <v>#N/A</v>
      </c>
      <c r="CH10" s="207" t="e">
        <f>IF(cf_2!CV$23&lt;&gt;0,cf_2!CV$23,NA())</f>
        <v>#N/A</v>
      </c>
      <c r="CI10" s="207" t="e">
        <f>IF(cf_2!CW$23&lt;&gt;0,cf_2!CW$23,NA())</f>
        <v>#N/A</v>
      </c>
      <c r="CJ10" s="207" t="e">
        <f>IF(cf_2!CX$23&lt;&gt;0,cf_2!CX$23,NA())</f>
        <v>#N/A</v>
      </c>
      <c r="CK10" s="207" t="e">
        <f>IF(cf_2!CY$23&lt;&gt;0,cf_2!CY$23,NA())</f>
        <v>#N/A</v>
      </c>
      <c r="CL10" s="207" t="e">
        <f>IF(cf_2!CZ$23&lt;&gt;0,cf_2!CZ$23,NA())</f>
        <v>#N/A</v>
      </c>
      <c r="CM10" s="207" t="e">
        <f>IF(cf_2!DA$23&lt;&gt;0,cf_2!DA$23,NA())</f>
        <v>#N/A</v>
      </c>
      <c r="CN10" s="207" t="e">
        <f>IF(cf_2!DB$23&lt;&gt;0,cf_2!DB$23,NA())</f>
        <v>#N/A</v>
      </c>
      <c r="CO10" s="207" t="e">
        <f>IF(cf_2!DC$23&lt;&gt;0,cf_2!DC$23,NA())</f>
        <v>#N/A</v>
      </c>
      <c r="CP10" s="207" t="e">
        <f>IF(cf_2!DD$23&lt;&gt;0,cf_2!DD$23,NA())</f>
        <v>#N/A</v>
      </c>
      <c r="CQ10" s="207" t="e">
        <f>IF(cf_2!DE$23&lt;&gt;0,cf_2!DE$23,NA())</f>
        <v>#N/A</v>
      </c>
      <c r="CR10" s="207" t="e">
        <f>IF(cf_2!DF$23&lt;&gt;0,cf_2!DF$23,NA())</f>
        <v>#N/A</v>
      </c>
      <c r="CS10" s="207" t="e">
        <f>IF(cf_2!DG$23&lt;&gt;0,cf_2!DG$23,NA())</f>
        <v>#N/A</v>
      </c>
      <c r="CT10" s="207" t="e">
        <f>IF(cf_2!DH$23&lt;&gt;0,cf_2!DH$23,NA())</f>
        <v>#N/A</v>
      </c>
      <c r="CU10" s="207" t="e">
        <f>IF(cf_2!DI$23&lt;&gt;0,cf_2!DI$23,NA())</f>
        <v>#N/A</v>
      </c>
      <c r="CV10" s="207" t="e">
        <f>IF(cf_2!DJ$23&lt;&gt;0,cf_2!DJ$23,NA())</f>
        <v>#N/A</v>
      </c>
      <c r="CW10" s="207" t="e">
        <f>IF(cf_2!DK$23&lt;&gt;0,cf_2!DK$23,NA())</f>
        <v>#N/A</v>
      </c>
      <c r="CX10" s="207" t="e">
        <f>IF(cf_2!DL$23&lt;&gt;0,cf_2!DL$23,NA())</f>
        <v>#N/A</v>
      </c>
      <c r="CY10" s="207" t="e">
        <f>IF(cf_2!DM$23&lt;&gt;0,cf_2!DM$23,NA())</f>
        <v>#N/A</v>
      </c>
      <c r="CZ10" s="207" t="e">
        <f>IF(cf_2!DN$23&lt;&gt;0,cf_2!DN$23,NA())</f>
        <v>#N/A</v>
      </c>
      <c r="DA10" s="207" t="e">
        <f>IF(cf_2!DO$23&lt;&gt;0,cf_2!DO$23,NA())</f>
        <v>#N/A</v>
      </c>
      <c r="DB10" s="207" t="e">
        <f>IF(cf_2!DP$23&lt;&gt;0,cf_2!DP$23,NA())</f>
        <v>#N/A</v>
      </c>
      <c r="DC10" s="207" t="e">
        <f>IF(cf_2!DQ$23&lt;&gt;0,cf_2!DQ$23,NA())</f>
        <v>#N/A</v>
      </c>
      <c r="DD10" s="207" t="e">
        <f>IF(cf_2!DR$23&lt;&gt;0,cf_2!DR$23,NA())</f>
        <v>#N/A</v>
      </c>
      <c r="DE10" s="207" t="e">
        <f>IF(cf_2!DS$23&lt;&gt;0,cf_2!DS$23,NA())</f>
        <v>#N/A</v>
      </c>
      <c r="DF10" s="207" t="e">
        <f>IF(cf_2!DT$23&lt;&gt;0,cf_2!DT$23,NA())</f>
        <v>#N/A</v>
      </c>
      <c r="DG10" s="207" t="e">
        <f>IF(cf_2!DU$23&lt;&gt;0,cf_2!DU$23,NA())</f>
        <v>#N/A</v>
      </c>
      <c r="DH10" s="207" t="e">
        <f>IF(cf_2!DV$23&lt;&gt;0,cf_2!DV$23,NA())</f>
        <v>#N/A</v>
      </c>
      <c r="DI10" s="207" t="e">
        <f>IF(cf_2!DW$23&lt;&gt;0,cf_2!DW$23,NA())</f>
        <v>#N/A</v>
      </c>
      <c r="DJ10" s="207" t="e">
        <f>IF(cf_2!DX$23&lt;&gt;0,cf_2!DX$23,NA())</f>
        <v>#N/A</v>
      </c>
      <c r="DK10" s="207" t="e">
        <f>IF(cf_2!DY$23&lt;&gt;0,cf_2!DY$23,NA())</f>
        <v>#N/A</v>
      </c>
      <c r="DL10" s="207" t="e">
        <f>IF(cf_2!DZ$23&lt;&gt;0,cf_2!DZ$23,NA())</f>
        <v>#N/A</v>
      </c>
      <c r="DM10" s="207" t="e">
        <f>IF(cf_2!EA$23&lt;&gt;0,cf_2!EA$23,NA())</f>
        <v>#N/A</v>
      </c>
      <c r="DN10" s="207" t="e">
        <f>IF(cf_2!EB$23&lt;&gt;0,cf_2!EB$23,NA())</f>
        <v>#N/A</v>
      </c>
      <c r="DO10" s="207" t="e">
        <f>IF(cf_2!EC$23&lt;&gt;0,cf_2!EC$23,NA())</f>
        <v>#N/A</v>
      </c>
      <c r="DP10" s="207" t="e">
        <f>IF(cf_2!ED$23&lt;&gt;0,cf_2!ED$23,NA())</f>
        <v>#N/A</v>
      </c>
      <c r="DQ10" s="207" t="e">
        <f>IF(cf_2!EE$23&lt;&gt;0,cf_2!EE$23,NA())</f>
        <v>#N/A</v>
      </c>
      <c r="DR10" s="207" t="e">
        <f>IF(cf_2!EF$23&lt;&gt;0,cf_2!EF$23,NA())</f>
        <v>#N/A</v>
      </c>
      <c r="DS10" s="207" t="e">
        <f>IF(cf_2!EG$23&lt;&gt;0,cf_2!EG$23,NA())</f>
        <v>#N/A</v>
      </c>
      <c r="DT10" s="207" t="e">
        <f>IF(cf_2!EH$23&lt;&gt;0,cf_2!EH$23,NA())</f>
        <v>#N/A</v>
      </c>
      <c r="DU10" s="207" t="e">
        <f>IF(cf_2!EI$23&lt;&gt;0,cf_2!EI$23,NA())</f>
        <v>#N/A</v>
      </c>
    </row>
    <row r="11" spans="1:125" x14ac:dyDescent="0.25">
      <c r="A11" t="s">
        <v>1975</v>
      </c>
      <c r="D11" s="207">
        <f>SUMIF(E11:DU11,"&lt;&gt;#Н/Д")</f>
        <v>0</v>
      </c>
      <c r="E11" s="207" t="e">
        <f>IF(cf_2!S$222&lt;&gt;0,cf_2!S$222/1000000,NA())</f>
        <v>#N/A</v>
      </c>
      <c r="F11" s="207" t="e">
        <f>IF(cf_2!T$222&lt;&gt;0,cf_2!T$222/1000000,NA())</f>
        <v>#N/A</v>
      </c>
      <c r="G11" s="207" t="e">
        <f>IF(cf_2!U$222&lt;&gt;0,cf_2!U$222/1000000,NA())</f>
        <v>#N/A</v>
      </c>
      <c r="H11" s="207" t="e">
        <f>IF(cf_2!V$222&lt;&gt;0,cf_2!V$222/1000000,NA())</f>
        <v>#N/A</v>
      </c>
      <c r="I11" s="207" t="e">
        <f>IF(cf_2!W$222&lt;&gt;0,cf_2!W$222/1000000,NA())</f>
        <v>#N/A</v>
      </c>
      <c r="J11" s="207" t="e">
        <f>IF(cf_2!X$222&lt;&gt;0,cf_2!X$222/1000000,NA())</f>
        <v>#N/A</v>
      </c>
      <c r="K11" s="207" t="e">
        <f>IF(cf_2!Y$222&lt;&gt;0,cf_2!Y$222/1000000,NA())</f>
        <v>#N/A</v>
      </c>
      <c r="L11" s="207" t="e">
        <f>IF(cf_2!Z$222&lt;&gt;0,cf_2!Z$222/1000000,NA())</f>
        <v>#N/A</v>
      </c>
      <c r="M11" s="207" t="e">
        <f>IF(cf_2!AA$222&lt;&gt;0,cf_2!AA$222/1000000,NA())</f>
        <v>#N/A</v>
      </c>
      <c r="N11" s="207" t="e">
        <f>IF(cf_2!AB$222&lt;&gt;0,cf_2!AB$222/1000000,NA())</f>
        <v>#N/A</v>
      </c>
      <c r="O11" s="207" t="e">
        <f>IF(cf_2!AC$222&lt;&gt;0,cf_2!AC$222/1000000,NA())</f>
        <v>#N/A</v>
      </c>
      <c r="P11" s="207" t="e">
        <f>IF(cf_2!AD$222&lt;&gt;0,cf_2!AD$222/1000000,NA())</f>
        <v>#N/A</v>
      </c>
      <c r="Q11" s="207" t="e">
        <f>IF(cf_2!AE$222&lt;&gt;0,cf_2!AE$222/1000000,NA())</f>
        <v>#N/A</v>
      </c>
      <c r="R11" s="207" t="e">
        <f>IF(cf_2!AF$222&lt;&gt;0,cf_2!AF$222/1000000,NA())</f>
        <v>#N/A</v>
      </c>
      <c r="S11" s="207" t="e">
        <f>IF(cf_2!AG$222&lt;&gt;0,cf_2!AG$222/1000000,NA())</f>
        <v>#N/A</v>
      </c>
      <c r="T11" s="207" t="e">
        <f>IF(cf_2!AH$222&lt;&gt;0,cf_2!AH$222/1000000,NA())</f>
        <v>#N/A</v>
      </c>
      <c r="U11" s="207" t="e">
        <f>IF(cf_2!AI$222&lt;&gt;0,cf_2!AI$222/1000000,NA())</f>
        <v>#N/A</v>
      </c>
      <c r="V11" s="207" t="e">
        <f>IF(cf_2!AJ$222&lt;&gt;0,cf_2!AJ$222/1000000,NA())</f>
        <v>#N/A</v>
      </c>
      <c r="W11" s="207" t="e">
        <f>IF(cf_2!AK$222&lt;&gt;0,cf_2!AK$222/1000000,NA())</f>
        <v>#N/A</v>
      </c>
      <c r="X11" s="207" t="e">
        <f>IF(cf_2!AL$222&lt;&gt;0,cf_2!AL$222/1000000,NA())</f>
        <v>#N/A</v>
      </c>
      <c r="Y11" s="207" t="e">
        <f>IF(cf_2!AM$222&lt;&gt;0,cf_2!AM$222/1000000,NA())</f>
        <v>#N/A</v>
      </c>
      <c r="Z11" s="207" t="e">
        <f>IF(cf_2!AN$222&lt;&gt;0,cf_2!AN$222/1000000,NA())</f>
        <v>#N/A</v>
      </c>
      <c r="AA11" s="207" t="e">
        <f>IF(cf_2!AO$222&lt;&gt;0,cf_2!AO$222/1000000,NA())</f>
        <v>#N/A</v>
      </c>
      <c r="AB11" s="207" t="e">
        <f>IF(cf_2!AP$222&lt;&gt;0,cf_2!AP$222/1000000,NA())</f>
        <v>#N/A</v>
      </c>
      <c r="AC11" s="207" t="e">
        <f>IF(cf_2!AQ$222&lt;&gt;0,cf_2!AQ$222/1000000,NA())</f>
        <v>#N/A</v>
      </c>
      <c r="AD11" s="207" t="e">
        <f>IF(cf_2!AR$222&lt;&gt;0,cf_2!AR$222/1000000,NA())</f>
        <v>#N/A</v>
      </c>
      <c r="AE11" s="207" t="e">
        <f>IF(cf_2!AS$222&lt;&gt;0,cf_2!AS$222/1000000,NA())</f>
        <v>#N/A</v>
      </c>
      <c r="AF11" s="207" t="e">
        <f>IF(cf_2!AT$222&lt;&gt;0,cf_2!AT$222/1000000,NA())</f>
        <v>#N/A</v>
      </c>
      <c r="AG11" s="207" t="e">
        <f>IF(cf_2!AU$222&lt;&gt;0,cf_2!AU$222/1000000,NA())</f>
        <v>#N/A</v>
      </c>
      <c r="AH11" s="207" t="e">
        <f>IF(cf_2!AV$222&lt;&gt;0,cf_2!AV$222/1000000,NA())</f>
        <v>#N/A</v>
      </c>
      <c r="AI11" s="207" t="e">
        <f>IF(cf_2!AW$222&lt;&gt;0,cf_2!AW$222/1000000,NA())</f>
        <v>#N/A</v>
      </c>
      <c r="AJ11" s="207" t="e">
        <f>IF(cf_2!AX$222&lt;&gt;0,cf_2!AX$222/1000000,NA())</f>
        <v>#N/A</v>
      </c>
      <c r="AK11" s="207" t="e">
        <f>IF(cf_2!AY$222&lt;&gt;0,cf_2!AY$222/1000000,NA())</f>
        <v>#N/A</v>
      </c>
      <c r="AL11" s="207" t="e">
        <f>IF(cf_2!AZ$222&lt;&gt;0,cf_2!AZ$222/1000000,NA())</f>
        <v>#N/A</v>
      </c>
      <c r="AM11" s="207" t="e">
        <f>IF(cf_2!BA$222&lt;&gt;0,cf_2!BA$222/1000000,NA())</f>
        <v>#N/A</v>
      </c>
      <c r="AN11" s="207" t="e">
        <f>IF(cf_2!BB$222&lt;&gt;0,cf_2!BB$222/1000000,NA())</f>
        <v>#N/A</v>
      </c>
      <c r="AO11" s="207" t="e">
        <f>IF(cf_2!BC$222&lt;&gt;0,cf_2!BC$222/1000000,NA())</f>
        <v>#N/A</v>
      </c>
      <c r="AP11" s="207" t="e">
        <f>IF(cf_2!BD$222&lt;&gt;0,cf_2!BD$222/1000000,NA())</f>
        <v>#N/A</v>
      </c>
      <c r="AQ11" s="207" t="e">
        <f>IF(cf_2!BE$222&lt;&gt;0,cf_2!BE$222/1000000,NA())</f>
        <v>#N/A</v>
      </c>
      <c r="AR11" s="207" t="e">
        <f>IF(cf_2!BF$222&lt;&gt;0,cf_2!BF$222/1000000,NA())</f>
        <v>#N/A</v>
      </c>
      <c r="AS11" s="207" t="e">
        <f>IF(cf_2!BG$222&lt;&gt;0,cf_2!BG$222/1000000,NA())</f>
        <v>#N/A</v>
      </c>
      <c r="AT11" s="207" t="e">
        <f>IF(cf_2!BH$222&lt;&gt;0,cf_2!BH$222/1000000,NA())</f>
        <v>#N/A</v>
      </c>
      <c r="AU11" s="207" t="e">
        <f>IF(cf_2!BI$222&lt;&gt;0,cf_2!BI$222/1000000,NA())</f>
        <v>#N/A</v>
      </c>
      <c r="AV11" s="207" t="e">
        <f>IF(cf_2!BJ$222&lt;&gt;0,cf_2!BJ$222/1000000,NA())</f>
        <v>#N/A</v>
      </c>
      <c r="AW11" s="207" t="e">
        <f>IF(cf_2!BK$222&lt;&gt;0,cf_2!BK$222/1000000,NA())</f>
        <v>#N/A</v>
      </c>
      <c r="AX11" s="207" t="e">
        <f>IF(cf_2!BL$222&lt;&gt;0,cf_2!BL$222/1000000,NA())</f>
        <v>#N/A</v>
      </c>
      <c r="AY11" s="207" t="e">
        <f>IF(cf_2!BM$222&lt;&gt;0,cf_2!BM$222/1000000,NA())</f>
        <v>#N/A</v>
      </c>
      <c r="AZ11" s="207" t="e">
        <f>IF(cf_2!BN$222&lt;&gt;0,cf_2!BN$222/1000000,NA())</f>
        <v>#N/A</v>
      </c>
      <c r="BA11" s="207" t="e">
        <f>IF(cf_2!BO$222&lt;&gt;0,cf_2!BO$222/1000000,NA())</f>
        <v>#N/A</v>
      </c>
      <c r="BB11" s="207" t="e">
        <f>IF(cf_2!BP$222&lt;&gt;0,cf_2!BP$222/1000000,NA())</f>
        <v>#N/A</v>
      </c>
      <c r="BC11" s="207" t="e">
        <f>IF(cf_2!BQ$222&lt;&gt;0,cf_2!BQ$222/1000000,NA())</f>
        <v>#N/A</v>
      </c>
      <c r="BD11" s="207" t="e">
        <f>IF(cf_2!BR$222&lt;&gt;0,cf_2!BR$222/1000000,NA())</f>
        <v>#N/A</v>
      </c>
      <c r="BE11" s="207" t="e">
        <f>IF(cf_2!BS$222&lt;&gt;0,cf_2!BS$222/1000000,NA())</f>
        <v>#N/A</v>
      </c>
      <c r="BF11" s="207" t="e">
        <f>IF(cf_2!BT$222&lt;&gt;0,cf_2!BT$222/1000000,NA())</f>
        <v>#N/A</v>
      </c>
      <c r="BG11" s="207" t="e">
        <f>IF(cf_2!BU$222&lt;&gt;0,cf_2!BU$222/1000000,NA())</f>
        <v>#N/A</v>
      </c>
      <c r="BH11" s="207" t="e">
        <f>IF(cf_2!BV$222&lt;&gt;0,cf_2!BV$222/1000000,NA())</f>
        <v>#N/A</v>
      </c>
      <c r="BI11" s="207" t="e">
        <f>IF(cf_2!BW$222&lt;&gt;0,cf_2!BW$222/1000000,NA())</f>
        <v>#N/A</v>
      </c>
      <c r="BJ11" s="207" t="e">
        <f>IF(cf_2!BX$222&lt;&gt;0,cf_2!BX$222/1000000,NA())</f>
        <v>#N/A</v>
      </c>
      <c r="BK11" s="207" t="e">
        <f>IF(cf_2!BY$222&lt;&gt;0,cf_2!BY$222/1000000,NA())</f>
        <v>#N/A</v>
      </c>
      <c r="BL11" s="207" t="e">
        <f>IF(cf_2!BZ$222&lt;&gt;0,cf_2!BZ$222/1000000,NA())</f>
        <v>#N/A</v>
      </c>
      <c r="BM11" s="207" t="e">
        <f>IF(cf_2!CA$222&lt;&gt;0,cf_2!CA$222/1000000,NA())</f>
        <v>#N/A</v>
      </c>
      <c r="BN11" s="207" t="e">
        <f>IF(cf_2!CB$222&lt;&gt;0,cf_2!CB$222/1000000,NA())</f>
        <v>#N/A</v>
      </c>
      <c r="BO11" s="207" t="e">
        <f>IF(cf_2!CC$222&lt;&gt;0,cf_2!CC$222/1000000,NA())</f>
        <v>#N/A</v>
      </c>
      <c r="BP11" s="207" t="e">
        <f>IF(cf_2!CD$222&lt;&gt;0,cf_2!CD$222/1000000,NA())</f>
        <v>#N/A</v>
      </c>
      <c r="BQ11" s="207" t="e">
        <f>IF(cf_2!CE$222&lt;&gt;0,cf_2!CE$222/1000000,NA())</f>
        <v>#N/A</v>
      </c>
      <c r="BR11" s="207" t="e">
        <f>IF(cf_2!CF$222&lt;&gt;0,cf_2!CF$222/1000000,NA())</f>
        <v>#N/A</v>
      </c>
      <c r="BS11" s="207" t="e">
        <f>IF(cf_2!CG$222&lt;&gt;0,cf_2!CG$222/1000000,NA())</f>
        <v>#N/A</v>
      </c>
      <c r="BT11" s="207" t="e">
        <f>IF(cf_2!CH$222&lt;&gt;0,cf_2!CH$222/1000000,NA())</f>
        <v>#N/A</v>
      </c>
      <c r="BU11" s="207" t="e">
        <f>IF(cf_2!CI$222&lt;&gt;0,cf_2!CI$222/1000000,NA())</f>
        <v>#N/A</v>
      </c>
      <c r="BV11" s="207" t="e">
        <f>IF(cf_2!CJ$222&lt;&gt;0,cf_2!CJ$222/1000000,NA())</f>
        <v>#N/A</v>
      </c>
      <c r="BW11" s="207" t="e">
        <f>IF(cf_2!CK$222&lt;&gt;0,cf_2!CK$222/1000000,NA())</f>
        <v>#N/A</v>
      </c>
      <c r="BX11" s="207" t="e">
        <f>IF(cf_2!CL$222&lt;&gt;0,cf_2!CL$222/1000000,NA())</f>
        <v>#N/A</v>
      </c>
      <c r="BY11" s="207" t="e">
        <f>IF(cf_2!CM$222&lt;&gt;0,cf_2!CM$222/1000000,NA())</f>
        <v>#N/A</v>
      </c>
      <c r="BZ11" s="207" t="e">
        <f>IF(cf_2!CN$222&lt;&gt;0,cf_2!CN$222/1000000,NA())</f>
        <v>#N/A</v>
      </c>
      <c r="CA11" s="207" t="e">
        <f>IF(cf_2!CO$222&lt;&gt;0,cf_2!CO$222/1000000,NA())</f>
        <v>#N/A</v>
      </c>
      <c r="CB11" s="207" t="e">
        <f>IF(cf_2!CP$222&lt;&gt;0,cf_2!CP$222/1000000,NA())</f>
        <v>#N/A</v>
      </c>
      <c r="CC11" s="207" t="e">
        <f>IF(cf_2!CQ$222&lt;&gt;0,cf_2!CQ$222/1000000,NA())</f>
        <v>#N/A</v>
      </c>
      <c r="CD11" s="207" t="e">
        <f>IF(cf_2!CR$222&lt;&gt;0,cf_2!CR$222/1000000,NA())</f>
        <v>#N/A</v>
      </c>
      <c r="CE11" s="207" t="e">
        <f>IF(cf_2!CS$222&lt;&gt;0,cf_2!CS$222/1000000,NA())</f>
        <v>#N/A</v>
      </c>
      <c r="CF11" s="207" t="e">
        <f>IF(cf_2!CT$222&lt;&gt;0,cf_2!CT$222/1000000,NA())</f>
        <v>#N/A</v>
      </c>
      <c r="CG11" s="207" t="e">
        <f>IF(cf_2!CU$222&lt;&gt;0,cf_2!CU$222/1000000,NA())</f>
        <v>#N/A</v>
      </c>
      <c r="CH11" s="207" t="e">
        <f>IF(cf_2!CV$222&lt;&gt;0,cf_2!CV$222/1000000,NA())</f>
        <v>#N/A</v>
      </c>
      <c r="CI11" s="207" t="e">
        <f>IF(cf_2!CW$222&lt;&gt;0,cf_2!CW$222/1000000,NA())</f>
        <v>#N/A</v>
      </c>
      <c r="CJ11" s="207" t="e">
        <f>IF(cf_2!CX$222&lt;&gt;0,cf_2!CX$222/1000000,NA())</f>
        <v>#N/A</v>
      </c>
      <c r="CK11" s="207" t="e">
        <f>IF(cf_2!CY$222&lt;&gt;0,cf_2!CY$222/1000000,NA())</f>
        <v>#N/A</v>
      </c>
      <c r="CL11" s="207" t="e">
        <f>IF(cf_2!CZ$222&lt;&gt;0,cf_2!CZ$222/1000000,NA())</f>
        <v>#N/A</v>
      </c>
      <c r="CM11" s="207" t="e">
        <f>IF(cf_2!DA$222&lt;&gt;0,cf_2!DA$222/1000000,NA())</f>
        <v>#N/A</v>
      </c>
      <c r="CN11" s="207" t="e">
        <f>IF(cf_2!DB$222&lt;&gt;0,cf_2!DB$222/1000000,NA())</f>
        <v>#N/A</v>
      </c>
      <c r="CO11" s="207" t="e">
        <f>IF(cf_2!DC$222&lt;&gt;0,cf_2!DC$222/1000000,NA())</f>
        <v>#N/A</v>
      </c>
      <c r="CP11" s="207" t="e">
        <f>IF(cf_2!DD$222&lt;&gt;0,cf_2!DD$222/1000000,NA())</f>
        <v>#N/A</v>
      </c>
      <c r="CQ11" s="207" t="e">
        <f>IF(cf_2!DE$222&lt;&gt;0,cf_2!DE$222/1000000,NA())</f>
        <v>#N/A</v>
      </c>
      <c r="CR11" s="207" t="e">
        <f>IF(cf_2!DF$222&lt;&gt;0,cf_2!DF$222/1000000,NA())</f>
        <v>#N/A</v>
      </c>
      <c r="CS11" s="207" t="e">
        <f>IF(cf_2!DG$222&lt;&gt;0,cf_2!DG$222/1000000,NA())</f>
        <v>#N/A</v>
      </c>
      <c r="CT11" s="207" t="e">
        <f>IF(cf_2!DH$222&lt;&gt;0,cf_2!DH$222/1000000,NA())</f>
        <v>#N/A</v>
      </c>
      <c r="CU11" s="207" t="e">
        <f>IF(cf_2!DI$222&lt;&gt;0,cf_2!DI$222/1000000,NA())</f>
        <v>#N/A</v>
      </c>
      <c r="CV11" s="207" t="e">
        <f>IF(cf_2!DJ$222&lt;&gt;0,cf_2!DJ$222/1000000,NA())</f>
        <v>#N/A</v>
      </c>
      <c r="CW11" s="207" t="e">
        <f>IF(cf_2!DK$222&lt;&gt;0,cf_2!DK$222/1000000,NA())</f>
        <v>#N/A</v>
      </c>
      <c r="CX11" s="207" t="e">
        <f>IF(cf_2!DL$222&lt;&gt;0,cf_2!DL$222/1000000,NA())</f>
        <v>#N/A</v>
      </c>
      <c r="CY11" s="207" t="e">
        <f>IF(cf_2!DM$222&lt;&gt;0,cf_2!DM$222/1000000,NA())</f>
        <v>#N/A</v>
      </c>
      <c r="CZ11" s="207" t="e">
        <f>IF(cf_2!DN$222&lt;&gt;0,cf_2!DN$222/1000000,NA())</f>
        <v>#N/A</v>
      </c>
      <c r="DA11" s="207" t="e">
        <f>IF(cf_2!DO$222&lt;&gt;0,cf_2!DO$222/1000000,NA())</f>
        <v>#N/A</v>
      </c>
      <c r="DB11" s="207" t="e">
        <f>IF(cf_2!DP$222&lt;&gt;0,cf_2!DP$222/1000000,NA())</f>
        <v>#N/A</v>
      </c>
      <c r="DC11" s="207" t="e">
        <f>IF(cf_2!DQ$222&lt;&gt;0,cf_2!DQ$222/1000000,NA())</f>
        <v>#N/A</v>
      </c>
      <c r="DD11" s="207" t="e">
        <f>IF(cf_2!DR$222&lt;&gt;0,cf_2!DR$222/1000000,NA())</f>
        <v>#N/A</v>
      </c>
      <c r="DE11" s="207" t="e">
        <f>IF(cf_2!DS$222&lt;&gt;0,cf_2!DS$222/1000000,NA())</f>
        <v>#N/A</v>
      </c>
      <c r="DF11" s="207" t="e">
        <f>IF(cf_2!DT$222&lt;&gt;0,cf_2!DT$222/1000000,NA())</f>
        <v>#N/A</v>
      </c>
      <c r="DG11" s="207" t="e">
        <f>IF(cf_2!DU$222&lt;&gt;0,cf_2!DU$222/1000000,NA())</f>
        <v>#N/A</v>
      </c>
      <c r="DH11" s="207" t="e">
        <f>IF(cf_2!DV$222&lt;&gt;0,cf_2!DV$222/1000000,NA())</f>
        <v>#N/A</v>
      </c>
      <c r="DI11" s="207" t="e">
        <f>IF(cf_2!DW$222&lt;&gt;0,cf_2!DW$222/1000000,NA())</f>
        <v>#N/A</v>
      </c>
      <c r="DJ11" s="207" t="e">
        <f>IF(cf_2!DX$222&lt;&gt;0,cf_2!DX$222/1000000,NA())</f>
        <v>#N/A</v>
      </c>
      <c r="DK11" s="207" t="e">
        <f>IF(cf_2!DY$222&lt;&gt;0,cf_2!DY$222/1000000,NA())</f>
        <v>#N/A</v>
      </c>
      <c r="DL11" s="207" t="e">
        <f>IF(cf_2!DZ$222&lt;&gt;0,cf_2!DZ$222/1000000,NA())</f>
        <v>#N/A</v>
      </c>
      <c r="DM11" s="207" t="e">
        <f>IF(cf_2!EA$222&lt;&gt;0,cf_2!EA$222/1000000,NA())</f>
        <v>#N/A</v>
      </c>
      <c r="DN11" s="207" t="e">
        <f>IF(cf_2!EB$222&lt;&gt;0,cf_2!EB$222/1000000,NA())</f>
        <v>#N/A</v>
      </c>
      <c r="DO11" s="207" t="e">
        <f>IF(cf_2!EC$222&lt;&gt;0,cf_2!EC$222/1000000,NA())</f>
        <v>#N/A</v>
      </c>
      <c r="DP11" s="207" t="e">
        <f>IF(cf_2!ED$222&lt;&gt;0,cf_2!ED$222/1000000,NA())</f>
        <v>#N/A</v>
      </c>
      <c r="DQ11" s="207" t="e">
        <f>IF(cf_2!EE$222&lt;&gt;0,cf_2!EE$222/1000000,NA())</f>
        <v>#N/A</v>
      </c>
      <c r="DR11" s="207" t="e">
        <f>IF(cf_2!EF$222&lt;&gt;0,cf_2!EF$222/1000000,NA())</f>
        <v>#N/A</v>
      </c>
      <c r="DS11" s="207" t="e">
        <f>IF(cf_2!EG$222&lt;&gt;0,cf_2!EG$222/1000000,NA())</f>
        <v>#N/A</v>
      </c>
      <c r="DT11" s="207" t="e">
        <f>IF(cf_2!EH$222&lt;&gt;0,cf_2!EH$222/1000000,NA())</f>
        <v>#N/A</v>
      </c>
      <c r="DU11" s="207" t="e">
        <f>IF(cf_2!EI$222&lt;&gt;0,cf_2!EI$222/1000000,NA())</f>
        <v>#N/A</v>
      </c>
    </row>
    <row r="12" spans="1:125" x14ac:dyDescent="0.25">
      <c r="A12" t="s">
        <v>1976</v>
      </c>
      <c r="D12" s="207" t="e">
        <f>D11*1000/D10</f>
        <v>#DIV/0!</v>
      </c>
      <c r="E12" s="207" t="e">
        <f>E11*1000/E10</f>
        <v>#N/A</v>
      </c>
      <c r="F12" s="207" t="e">
        <f t="shared" ref="F12:BQ12" si="2">F11*1000/F10</f>
        <v>#N/A</v>
      </c>
      <c r="G12" s="207" t="e">
        <f t="shared" si="2"/>
        <v>#N/A</v>
      </c>
      <c r="H12" s="207" t="e">
        <f t="shared" si="2"/>
        <v>#N/A</v>
      </c>
      <c r="I12" s="207" t="e">
        <f t="shared" si="2"/>
        <v>#N/A</v>
      </c>
      <c r="J12" s="207" t="e">
        <f t="shared" si="2"/>
        <v>#N/A</v>
      </c>
      <c r="K12" s="207" t="e">
        <f t="shared" si="2"/>
        <v>#N/A</v>
      </c>
      <c r="L12" s="207" t="e">
        <f t="shared" si="2"/>
        <v>#N/A</v>
      </c>
      <c r="M12" s="207" t="e">
        <f t="shared" si="2"/>
        <v>#N/A</v>
      </c>
      <c r="N12" s="207" t="e">
        <f t="shared" si="2"/>
        <v>#N/A</v>
      </c>
      <c r="O12" s="207" t="e">
        <f t="shared" si="2"/>
        <v>#N/A</v>
      </c>
      <c r="P12" s="207" t="e">
        <f t="shared" si="2"/>
        <v>#N/A</v>
      </c>
      <c r="Q12" s="207" t="e">
        <f t="shared" si="2"/>
        <v>#N/A</v>
      </c>
      <c r="R12" s="207" t="e">
        <f t="shared" si="2"/>
        <v>#N/A</v>
      </c>
      <c r="S12" s="207" t="e">
        <f t="shared" si="2"/>
        <v>#N/A</v>
      </c>
      <c r="T12" s="207" t="e">
        <f t="shared" si="2"/>
        <v>#N/A</v>
      </c>
      <c r="U12" s="207" t="e">
        <f t="shared" si="2"/>
        <v>#N/A</v>
      </c>
      <c r="V12" s="207" t="e">
        <f t="shared" si="2"/>
        <v>#N/A</v>
      </c>
      <c r="W12" s="207" t="e">
        <f t="shared" si="2"/>
        <v>#N/A</v>
      </c>
      <c r="X12" s="207" t="e">
        <f t="shared" si="2"/>
        <v>#N/A</v>
      </c>
      <c r="Y12" s="207" t="e">
        <f t="shared" si="2"/>
        <v>#N/A</v>
      </c>
      <c r="Z12" s="207" t="e">
        <f t="shared" si="2"/>
        <v>#N/A</v>
      </c>
      <c r="AA12" s="207" t="e">
        <f t="shared" si="2"/>
        <v>#N/A</v>
      </c>
      <c r="AB12" s="207" t="e">
        <f t="shared" si="2"/>
        <v>#N/A</v>
      </c>
      <c r="AC12" s="207" t="e">
        <f t="shared" si="2"/>
        <v>#N/A</v>
      </c>
      <c r="AD12" s="207" t="e">
        <f t="shared" si="2"/>
        <v>#N/A</v>
      </c>
      <c r="AE12" s="207" t="e">
        <f t="shared" si="2"/>
        <v>#N/A</v>
      </c>
      <c r="AF12" s="207" t="e">
        <f t="shared" si="2"/>
        <v>#N/A</v>
      </c>
      <c r="AG12" s="207" t="e">
        <f t="shared" si="2"/>
        <v>#N/A</v>
      </c>
      <c r="AH12" s="207" t="e">
        <f t="shared" si="2"/>
        <v>#N/A</v>
      </c>
      <c r="AI12" s="207" t="e">
        <f t="shared" si="2"/>
        <v>#N/A</v>
      </c>
      <c r="AJ12" s="207" t="e">
        <f t="shared" si="2"/>
        <v>#N/A</v>
      </c>
      <c r="AK12" s="207" t="e">
        <f t="shared" si="2"/>
        <v>#N/A</v>
      </c>
      <c r="AL12" s="207" t="e">
        <f t="shared" si="2"/>
        <v>#N/A</v>
      </c>
      <c r="AM12" s="207" t="e">
        <f t="shared" si="2"/>
        <v>#N/A</v>
      </c>
      <c r="AN12" s="207" t="e">
        <f t="shared" si="2"/>
        <v>#N/A</v>
      </c>
      <c r="AO12" s="207" t="e">
        <f t="shared" si="2"/>
        <v>#N/A</v>
      </c>
      <c r="AP12" s="207" t="e">
        <f t="shared" si="2"/>
        <v>#N/A</v>
      </c>
      <c r="AQ12" s="207" t="e">
        <f t="shared" si="2"/>
        <v>#N/A</v>
      </c>
      <c r="AR12" s="207" t="e">
        <f t="shared" si="2"/>
        <v>#N/A</v>
      </c>
      <c r="AS12" s="207" t="e">
        <f t="shared" si="2"/>
        <v>#N/A</v>
      </c>
      <c r="AT12" s="207" t="e">
        <f t="shared" si="2"/>
        <v>#N/A</v>
      </c>
      <c r="AU12" s="207" t="e">
        <f t="shared" si="2"/>
        <v>#N/A</v>
      </c>
      <c r="AV12" s="207" t="e">
        <f t="shared" si="2"/>
        <v>#N/A</v>
      </c>
      <c r="AW12" s="207" t="e">
        <f t="shared" si="2"/>
        <v>#N/A</v>
      </c>
      <c r="AX12" s="207" t="e">
        <f t="shared" si="2"/>
        <v>#N/A</v>
      </c>
      <c r="AY12" s="207" t="e">
        <f t="shared" si="2"/>
        <v>#N/A</v>
      </c>
      <c r="AZ12" s="207" t="e">
        <f t="shared" si="2"/>
        <v>#N/A</v>
      </c>
      <c r="BA12" s="207" t="e">
        <f t="shared" si="2"/>
        <v>#N/A</v>
      </c>
      <c r="BB12" s="207" t="e">
        <f t="shared" si="2"/>
        <v>#N/A</v>
      </c>
      <c r="BC12" s="207" t="e">
        <f t="shared" si="2"/>
        <v>#N/A</v>
      </c>
      <c r="BD12" s="207" t="e">
        <f t="shared" si="2"/>
        <v>#N/A</v>
      </c>
      <c r="BE12" s="207" t="e">
        <f t="shared" si="2"/>
        <v>#N/A</v>
      </c>
      <c r="BF12" s="207" t="e">
        <f t="shared" si="2"/>
        <v>#N/A</v>
      </c>
      <c r="BG12" s="207" t="e">
        <f t="shared" si="2"/>
        <v>#N/A</v>
      </c>
      <c r="BH12" s="207" t="e">
        <f t="shared" si="2"/>
        <v>#N/A</v>
      </c>
      <c r="BI12" s="207" t="e">
        <f t="shared" si="2"/>
        <v>#N/A</v>
      </c>
      <c r="BJ12" s="207" t="e">
        <f t="shared" si="2"/>
        <v>#N/A</v>
      </c>
      <c r="BK12" s="207" t="e">
        <f t="shared" si="2"/>
        <v>#N/A</v>
      </c>
      <c r="BL12" s="207" t="e">
        <f t="shared" si="2"/>
        <v>#N/A</v>
      </c>
      <c r="BM12" s="207" t="e">
        <f t="shared" si="2"/>
        <v>#N/A</v>
      </c>
      <c r="BN12" s="207" t="e">
        <f t="shared" si="2"/>
        <v>#N/A</v>
      </c>
      <c r="BO12" s="207" t="e">
        <f t="shared" si="2"/>
        <v>#N/A</v>
      </c>
      <c r="BP12" s="207" t="e">
        <f t="shared" si="2"/>
        <v>#N/A</v>
      </c>
      <c r="BQ12" s="207" t="e">
        <f t="shared" si="2"/>
        <v>#N/A</v>
      </c>
      <c r="BR12" s="207" t="e">
        <f t="shared" ref="BR12:DU12" si="3">BR11*1000/BR10</f>
        <v>#N/A</v>
      </c>
      <c r="BS12" s="207" t="e">
        <f t="shared" si="3"/>
        <v>#N/A</v>
      </c>
      <c r="BT12" s="207" t="e">
        <f t="shared" si="3"/>
        <v>#N/A</v>
      </c>
      <c r="BU12" s="207" t="e">
        <f t="shared" si="3"/>
        <v>#N/A</v>
      </c>
      <c r="BV12" s="207" t="e">
        <f t="shared" si="3"/>
        <v>#N/A</v>
      </c>
      <c r="BW12" s="207" t="e">
        <f t="shared" si="3"/>
        <v>#N/A</v>
      </c>
      <c r="BX12" s="207" t="e">
        <f t="shared" si="3"/>
        <v>#N/A</v>
      </c>
      <c r="BY12" s="207" t="e">
        <f t="shared" si="3"/>
        <v>#N/A</v>
      </c>
      <c r="BZ12" s="207" t="e">
        <f t="shared" si="3"/>
        <v>#N/A</v>
      </c>
      <c r="CA12" s="207" t="e">
        <f t="shared" si="3"/>
        <v>#N/A</v>
      </c>
      <c r="CB12" s="207" t="e">
        <f t="shared" si="3"/>
        <v>#N/A</v>
      </c>
      <c r="CC12" s="207" t="e">
        <f t="shared" si="3"/>
        <v>#N/A</v>
      </c>
      <c r="CD12" s="207" t="e">
        <f t="shared" si="3"/>
        <v>#N/A</v>
      </c>
      <c r="CE12" s="207" t="e">
        <f t="shared" si="3"/>
        <v>#N/A</v>
      </c>
      <c r="CF12" s="207" t="e">
        <f t="shared" si="3"/>
        <v>#N/A</v>
      </c>
      <c r="CG12" s="207" t="e">
        <f t="shared" si="3"/>
        <v>#N/A</v>
      </c>
      <c r="CH12" s="207" t="e">
        <f t="shared" si="3"/>
        <v>#N/A</v>
      </c>
      <c r="CI12" s="207" t="e">
        <f t="shared" si="3"/>
        <v>#N/A</v>
      </c>
      <c r="CJ12" s="207" t="e">
        <f t="shared" si="3"/>
        <v>#N/A</v>
      </c>
      <c r="CK12" s="207" t="e">
        <f t="shared" si="3"/>
        <v>#N/A</v>
      </c>
      <c r="CL12" s="207" t="e">
        <f t="shared" si="3"/>
        <v>#N/A</v>
      </c>
      <c r="CM12" s="207" t="e">
        <f t="shared" si="3"/>
        <v>#N/A</v>
      </c>
      <c r="CN12" s="207" t="e">
        <f t="shared" si="3"/>
        <v>#N/A</v>
      </c>
      <c r="CO12" s="207" t="e">
        <f t="shared" si="3"/>
        <v>#N/A</v>
      </c>
      <c r="CP12" s="207" t="e">
        <f t="shared" si="3"/>
        <v>#N/A</v>
      </c>
      <c r="CQ12" s="207" t="e">
        <f t="shared" si="3"/>
        <v>#N/A</v>
      </c>
      <c r="CR12" s="207" t="e">
        <f t="shared" si="3"/>
        <v>#N/A</v>
      </c>
      <c r="CS12" s="207" t="e">
        <f t="shared" si="3"/>
        <v>#N/A</v>
      </c>
      <c r="CT12" s="207" t="e">
        <f t="shared" si="3"/>
        <v>#N/A</v>
      </c>
      <c r="CU12" s="207" t="e">
        <f t="shared" si="3"/>
        <v>#N/A</v>
      </c>
      <c r="CV12" s="207" t="e">
        <f t="shared" si="3"/>
        <v>#N/A</v>
      </c>
      <c r="CW12" s="207" t="e">
        <f t="shared" si="3"/>
        <v>#N/A</v>
      </c>
      <c r="CX12" s="207" t="e">
        <f t="shared" si="3"/>
        <v>#N/A</v>
      </c>
      <c r="CY12" s="207" t="e">
        <f t="shared" si="3"/>
        <v>#N/A</v>
      </c>
      <c r="CZ12" s="207" t="e">
        <f t="shared" si="3"/>
        <v>#N/A</v>
      </c>
      <c r="DA12" s="207" t="e">
        <f t="shared" si="3"/>
        <v>#N/A</v>
      </c>
      <c r="DB12" s="207" t="e">
        <f t="shared" si="3"/>
        <v>#N/A</v>
      </c>
      <c r="DC12" s="207" t="e">
        <f t="shared" si="3"/>
        <v>#N/A</v>
      </c>
      <c r="DD12" s="207" t="e">
        <f t="shared" si="3"/>
        <v>#N/A</v>
      </c>
      <c r="DE12" s="207" t="e">
        <f t="shared" si="3"/>
        <v>#N/A</v>
      </c>
      <c r="DF12" s="207" t="e">
        <f t="shared" si="3"/>
        <v>#N/A</v>
      </c>
      <c r="DG12" s="207" t="e">
        <f t="shared" si="3"/>
        <v>#N/A</v>
      </c>
      <c r="DH12" s="207" t="e">
        <f t="shared" si="3"/>
        <v>#N/A</v>
      </c>
      <c r="DI12" s="207" t="e">
        <f t="shared" si="3"/>
        <v>#N/A</v>
      </c>
      <c r="DJ12" s="207" t="e">
        <f t="shared" si="3"/>
        <v>#N/A</v>
      </c>
      <c r="DK12" s="207" t="e">
        <f t="shared" si="3"/>
        <v>#N/A</v>
      </c>
      <c r="DL12" s="207" t="e">
        <f t="shared" si="3"/>
        <v>#N/A</v>
      </c>
      <c r="DM12" s="207" t="e">
        <f t="shared" si="3"/>
        <v>#N/A</v>
      </c>
      <c r="DN12" s="207" t="e">
        <f t="shared" si="3"/>
        <v>#N/A</v>
      </c>
      <c r="DO12" s="207" t="e">
        <f t="shared" si="3"/>
        <v>#N/A</v>
      </c>
      <c r="DP12" s="207" t="e">
        <f t="shared" si="3"/>
        <v>#N/A</v>
      </c>
      <c r="DQ12" s="207" t="e">
        <f t="shared" si="3"/>
        <v>#N/A</v>
      </c>
      <c r="DR12" s="207" t="e">
        <f t="shared" si="3"/>
        <v>#N/A</v>
      </c>
      <c r="DS12" s="207" t="e">
        <f t="shared" si="3"/>
        <v>#N/A</v>
      </c>
      <c r="DT12" s="207" t="e">
        <f t="shared" si="3"/>
        <v>#N/A</v>
      </c>
      <c r="DU12" s="207" t="e">
        <f t="shared" si="3"/>
        <v>#N/A</v>
      </c>
    </row>
    <row r="14" spans="1:125" x14ac:dyDescent="0.25">
      <c r="A14" t="s">
        <v>313</v>
      </c>
    </row>
    <row r="15" spans="1:125" x14ac:dyDescent="0.25">
      <c r="A15" t="s">
        <v>1974</v>
      </c>
      <c r="D15" s="207">
        <f>SUMIF(E15:DU15,"&lt;&gt;#Н/Д")</f>
        <v>24690.999999999989</v>
      </c>
      <c r="E15" s="207" t="e">
        <f t="shared" ref="E15:BP16" si="4">IF((_xlfn.IFNA(E5,0)+_xlfn.IFNA(E10,0))&gt;0,_xlfn.IFNA(E5,0)+_xlfn.IFNA(E10,0),NA())</f>
        <v>#N/A</v>
      </c>
      <c r="F15" s="207" t="e">
        <f t="shared" si="4"/>
        <v>#N/A</v>
      </c>
      <c r="G15" s="207" t="e">
        <f t="shared" si="4"/>
        <v>#N/A</v>
      </c>
      <c r="H15" s="207" t="e">
        <f t="shared" si="4"/>
        <v>#N/A</v>
      </c>
      <c r="I15" s="207" t="e">
        <f t="shared" si="4"/>
        <v>#N/A</v>
      </c>
      <c r="J15" s="207" t="e">
        <f t="shared" si="4"/>
        <v>#N/A</v>
      </c>
      <c r="K15" s="207" t="e">
        <f t="shared" si="4"/>
        <v>#N/A</v>
      </c>
      <c r="L15" s="207" t="e">
        <f t="shared" si="4"/>
        <v>#N/A</v>
      </c>
      <c r="M15" s="207" t="e">
        <f t="shared" si="4"/>
        <v>#N/A</v>
      </c>
      <c r="N15" s="207" t="e">
        <f t="shared" si="4"/>
        <v>#N/A</v>
      </c>
      <c r="O15" s="207" t="e">
        <f t="shared" si="4"/>
        <v>#N/A</v>
      </c>
      <c r="P15" s="207" t="e">
        <f t="shared" si="4"/>
        <v>#N/A</v>
      </c>
      <c r="Q15" s="207" t="e">
        <f t="shared" si="4"/>
        <v>#N/A</v>
      </c>
      <c r="R15" s="207" t="e">
        <f t="shared" si="4"/>
        <v>#N/A</v>
      </c>
      <c r="S15" s="207" t="e">
        <f t="shared" si="4"/>
        <v>#N/A</v>
      </c>
      <c r="T15" s="207" t="e">
        <f t="shared" si="4"/>
        <v>#N/A</v>
      </c>
      <c r="U15" s="207" t="e">
        <f t="shared" si="4"/>
        <v>#N/A</v>
      </c>
      <c r="V15" s="207" t="e">
        <f t="shared" si="4"/>
        <v>#N/A</v>
      </c>
      <c r="W15" s="207">
        <f t="shared" si="4"/>
        <v>832.62484502851464</v>
      </c>
      <c r="X15" s="207">
        <f t="shared" si="4"/>
        <v>841.29802049756177</v>
      </c>
      <c r="Y15" s="207">
        <f t="shared" si="4"/>
        <v>722.47551657161739</v>
      </c>
      <c r="Z15" s="207">
        <f t="shared" si="4"/>
        <v>729.84771572030752</v>
      </c>
      <c r="AA15" s="207">
        <f t="shared" si="4"/>
        <v>737.21991486899742</v>
      </c>
      <c r="AB15" s="207">
        <f t="shared" si="4"/>
        <v>744.59211401768732</v>
      </c>
      <c r="AC15" s="207">
        <f t="shared" si="4"/>
        <v>884.66389784279681</v>
      </c>
      <c r="AD15" s="207">
        <f t="shared" si="4"/>
        <v>893.33707331184394</v>
      </c>
      <c r="AE15" s="207">
        <f t="shared" si="4"/>
        <v>902.01024878089095</v>
      </c>
      <c r="AF15" s="207">
        <f t="shared" si="4"/>
        <v>910.68342424993807</v>
      </c>
      <c r="AG15" s="207">
        <f t="shared" si="4"/>
        <v>781.45310976113717</v>
      </c>
      <c r="AH15" s="207">
        <f t="shared" ref="AH15" si="5">IF((_xlfn.IFNA(AH5,0)+_xlfn.IFNA(AH10,0))&gt;0,_xlfn.IFNA(AH5,0)+_xlfn.IFNA(AH10,0),NA())</f>
        <v>928.02977518803186</v>
      </c>
      <c r="AI15" s="207">
        <f t="shared" si="4"/>
        <v>936.70295065707899</v>
      </c>
      <c r="AJ15" s="207">
        <f t="shared" si="4"/>
        <v>945.37612612612611</v>
      </c>
      <c r="AK15" s="207">
        <f t="shared" si="4"/>
        <v>810.941906355897</v>
      </c>
      <c r="AL15" s="207">
        <f t="shared" si="4"/>
        <v>818.31410550458713</v>
      </c>
      <c r="AM15" s="207">
        <f t="shared" si="4"/>
        <v>825.68630465327703</v>
      </c>
      <c r="AN15" s="207">
        <f t="shared" si="4"/>
        <v>833.05850380196705</v>
      </c>
      <c r="AO15" s="207">
        <f t="shared" si="4"/>
        <v>988.74200347136116</v>
      </c>
      <c r="AP15" s="207">
        <f t="shared" si="4"/>
        <v>997.4151789404084</v>
      </c>
      <c r="AQ15" s="207">
        <f t="shared" si="4"/>
        <v>1006.0883544094553</v>
      </c>
      <c r="AR15" s="207">
        <f t="shared" si="4"/>
        <v>1014.7615298785022</v>
      </c>
      <c r="AS15" s="207">
        <f t="shared" si="4"/>
        <v>869.91949954541712</v>
      </c>
      <c r="AT15" s="207">
        <f t="shared" si="4"/>
        <v>1032.1078808165962</v>
      </c>
      <c r="AU15" s="207">
        <f t="shared" si="4"/>
        <v>578.69531250000023</v>
      </c>
      <c r="AV15" s="207">
        <f t="shared" si="4"/>
        <v>578.69531250000023</v>
      </c>
      <c r="AW15" s="207">
        <f t="shared" si="4"/>
        <v>491.89101562500008</v>
      </c>
      <c r="AX15" s="207">
        <f t="shared" si="4"/>
        <v>491.89101562500008</v>
      </c>
      <c r="AY15" s="207">
        <f t="shared" si="4"/>
        <v>491.89101562500008</v>
      </c>
      <c r="AZ15" s="207">
        <f t="shared" si="4"/>
        <v>491.89101562500008</v>
      </c>
      <c r="BA15" s="207">
        <f t="shared" si="4"/>
        <v>578.69531250000023</v>
      </c>
      <c r="BB15" s="207" t="e">
        <f t="shared" si="4"/>
        <v>#N/A</v>
      </c>
      <c r="BC15" s="207" t="e">
        <f t="shared" si="4"/>
        <v>#N/A</v>
      </c>
      <c r="BD15" s="207" t="e">
        <f t="shared" si="4"/>
        <v>#N/A</v>
      </c>
      <c r="BE15" s="207" t="e">
        <f t="shared" si="4"/>
        <v>#N/A</v>
      </c>
      <c r="BF15" s="207" t="e">
        <f t="shared" si="4"/>
        <v>#N/A</v>
      </c>
      <c r="BG15" s="207" t="e">
        <f t="shared" si="4"/>
        <v>#N/A</v>
      </c>
      <c r="BH15" s="207" t="e">
        <f t="shared" si="4"/>
        <v>#N/A</v>
      </c>
      <c r="BI15" s="207" t="e">
        <f t="shared" si="4"/>
        <v>#N/A</v>
      </c>
      <c r="BJ15" s="207" t="e">
        <f t="shared" si="4"/>
        <v>#N/A</v>
      </c>
      <c r="BK15" s="207" t="e">
        <f t="shared" si="4"/>
        <v>#N/A</v>
      </c>
      <c r="BL15" s="207" t="e">
        <f t="shared" si="4"/>
        <v>#N/A</v>
      </c>
      <c r="BM15" s="207" t="e">
        <f t="shared" si="4"/>
        <v>#N/A</v>
      </c>
      <c r="BN15" s="207" t="e">
        <f t="shared" si="4"/>
        <v>#N/A</v>
      </c>
      <c r="BO15" s="207" t="e">
        <f t="shared" si="4"/>
        <v>#N/A</v>
      </c>
      <c r="BP15" s="207" t="e">
        <f t="shared" si="4"/>
        <v>#N/A</v>
      </c>
      <c r="BQ15" s="207" t="e">
        <f t="shared" ref="BQ15:CT16" si="6">IF((_xlfn.IFNA(BQ5,0)+_xlfn.IFNA(BQ10,0))&gt;0,_xlfn.IFNA(BQ5,0)+_xlfn.IFNA(BQ10,0),NA())</f>
        <v>#N/A</v>
      </c>
      <c r="BR15" s="207" t="e">
        <f t="shared" si="6"/>
        <v>#N/A</v>
      </c>
      <c r="BS15" s="207" t="e">
        <f t="shared" si="6"/>
        <v>#N/A</v>
      </c>
      <c r="BT15" s="207" t="e">
        <f t="shared" si="6"/>
        <v>#N/A</v>
      </c>
      <c r="BU15" s="207" t="e">
        <f t="shared" si="6"/>
        <v>#N/A</v>
      </c>
      <c r="BV15" s="207" t="e">
        <f t="shared" si="6"/>
        <v>#N/A</v>
      </c>
      <c r="BW15" s="207" t="e">
        <f t="shared" si="6"/>
        <v>#N/A</v>
      </c>
      <c r="BX15" s="207" t="e">
        <f t="shared" si="6"/>
        <v>#N/A</v>
      </c>
      <c r="BY15" s="207" t="e">
        <f t="shared" si="6"/>
        <v>#N/A</v>
      </c>
      <c r="BZ15" s="207" t="e">
        <f t="shared" si="6"/>
        <v>#N/A</v>
      </c>
      <c r="CA15" s="207" t="e">
        <f t="shared" si="6"/>
        <v>#N/A</v>
      </c>
      <c r="CB15" s="207" t="e">
        <f t="shared" si="6"/>
        <v>#N/A</v>
      </c>
      <c r="CC15" s="207" t="e">
        <f t="shared" si="6"/>
        <v>#N/A</v>
      </c>
      <c r="CD15" s="207" t="e">
        <f t="shared" si="6"/>
        <v>#N/A</v>
      </c>
      <c r="CE15" s="207" t="e">
        <f t="shared" si="6"/>
        <v>#N/A</v>
      </c>
      <c r="CF15" s="207" t="e">
        <f t="shared" si="6"/>
        <v>#N/A</v>
      </c>
      <c r="CG15" s="207" t="e">
        <f t="shared" si="6"/>
        <v>#N/A</v>
      </c>
      <c r="CH15" s="207" t="e">
        <f t="shared" si="6"/>
        <v>#N/A</v>
      </c>
      <c r="CI15" s="207" t="e">
        <f t="shared" si="6"/>
        <v>#N/A</v>
      </c>
      <c r="CJ15" s="207" t="e">
        <f t="shared" si="6"/>
        <v>#N/A</v>
      </c>
      <c r="CK15" s="207" t="e">
        <f t="shared" si="6"/>
        <v>#N/A</v>
      </c>
      <c r="CL15" s="207" t="e">
        <f t="shared" si="6"/>
        <v>#N/A</v>
      </c>
      <c r="CM15" s="207" t="e">
        <f t="shared" si="6"/>
        <v>#N/A</v>
      </c>
      <c r="CN15" s="207" t="e">
        <f t="shared" si="6"/>
        <v>#N/A</v>
      </c>
      <c r="CO15" s="207" t="e">
        <f t="shared" si="6"/>
        <v>#N/A</v>
      </c>
      <c r="CP15" s="207" t="e">
        <f t="shared" si="6"/>
        <v>#N/A</v>
      </c>
      <c r="CQ15" s="207" t="e">
        <f t="shared" si="6"/>
        <v>#N/A</v>
      </c>
      <c r="CR15" s="207" t="e">
        <f t="shared" si="6"/>
        <v>#N/A</v>
      </c>
      <c r="CS15" s="207" t="e">
        <f t="shared" si="6"/>
        <v>#N/A</v>
      </c>
      <c r="CT15" s="207" t="e">
        <f t="shared" si="6"/>
        <v>#N/A</v>
      </c>
      <c r="CU15" s="207" t="e">
        <f t="shared" ref="CU15:DU15" si="7">IF((_xlfn.IFNA(CU5,0)+_xlfn.IFNA(CU10,0))&gt;0,_xlfn.IFNA(CU5,0)+_xlfn.IFNA(CU10,0),NA())</f>
        <v>#N/A</v>
      </c>
      <c r="CV15" s="207" t="e">
        <f t="shared" si="7"/>
        <v>#N/A</v>
      </c>
      <c r="CW15" s="207" t="e">
        <f t="shared" si="7"/>
        <v>#N/A</v>
      </c>
      <c r="CX15" s="207" t="e">
        <f t="shared" si="7"/>
        <v>#N/A</v>
      </c>
      <c r="CY15" s="207" t="e">
        <f t="shared" si="7"/>
        <v>#N/A</v>
      </c>
      <c r="CZ15" s="207" t="e">
        <f t="shared" si="7"/>
        <v>#N/A</v>
      </c>
      <c r="DA15" s="207" t="e">
        <f t="shared" si="7"/>
        <v>#N/A</v>
      </c>
      <c r="DB15" s="207" t="e">
        <f t="shared" si="7"/>
        <v>#N/A</v>
      </c>
      <c r="DC15" s="207" t="e">
        <f t="shared" si="7"/>
        <v>#N/A</v>
      </c>
      <c r="DD15" s="207" t="e">
        <f t="shared" si="7"/>
        <v>#N/A</v>
      </c>
      <c r="DE15" s="207" t="e">
        <f t="shared" si="7"/>
        <v>#N/A</v>
      </c>
      <c r="DF15" s="207" t="e">
        <f t="shared" si="7"/>
        <v>#N/A</v>
      </c>
      <c r="DG15" s="207" t="e">
        <f t="shared" si="7"/>
        <v>#N/A</v>
      </c>
      <c r="DH15" s="207" t="e">
        <f t="shared" si="7"/>
        <v>#N/A</v>
      </c>
      <c r="DI15" s="207" t="e">
        <f t="shared" si="7"/>
        <v>#N/A</v>
      </c>
      <c r="DJ15" s="207" t="e">
        <f t="shared" si="7"/>
        <v>#N/A</v>
      </c>
      <c r="DK15" s="207" t="e">
        <f t="shared" si="7"/>
        <v>#N/A</v>
      </c>
      <c r="DL15" s="207" t="e">
        <f t="shared" si="7"/>
        <v>#N/A</v>
      </c>
      <c r="DM15" s="207" t="e">
        <f t="shared" si="7"/>
        <v>#N/A</v>
      </c>
      <c r="DN15" s="207" t="e">
        <f t="shared" si="7"/>
        <v>#N/A</v>
      </c>
      <c r="DO15" s="207" t="e">
        <f t="shared" si="7"/>
        <v>#N/A</v>
      </c>
      <c r="DP15" s="207" t="e">
        <f t="shared" si="7"/>
        <v>#N/A</v>
      </c>
      <c r="DQ15" s="207" t="e">
        <f t="shared" si="7"/>
        <v>#N/A</v>
      </c>
      <c r="DR15" s="207" t="e">
        <f t="shared" si="7"/>
        <v>#N/A</v>
      </c>
      <c r="DS15" s="207" t="e">
        <f t="shared" si="7"/>
        <v>#N/A</v>
      </c>
      <c r="DT15" s="207" t="e">
        <f t="shared" si="7"/>
        <v>#N/A</v>
      </c>
      <c r="DU15" s="207" t="e">
        <f t="shared" si="7"/>
        <v>#N/A</v>
      </c>
    </row>
    <row r="16" spans="1:125" x14ac:dyDescent="0.25">
      <c r="A16" t="s">
        <v>1975</v>
      </c>
      <c r="D16" s="207">
        <f>SUMIF(E16:DU16,"&lt;&gt;#Н/Д")</f>
        <v>19471.202854027091</v>
      </c>
      <c r="E16" s="207" t="e">
        <f t="shared" si="4"/>
        <v>#N/A</v>
      </c>
      <c r="F16" s="207" t="e">
        <f t="shared" si="4"/>
        <v>#N/A</v>
      </c>
      <c r="G16" s="207" t="e">
        <f t="shared" si="4"/>
        <v>#N/A</v>
      </c>
      <c r="H16" s="207" t="e">
        <f t="shared" si="4"/>
        <v>#N/A</v>
      </c>
      <c r="I16" s="207" t="e">
        <f t="shared" si="4"/>
        <v>#N/A</v>
      </c>
      <c r="J16" s="207" t="e">
        <f t="shared" si="4"/>
        <v>#N/A</v>
      </c>
      <c r="K16" s="207" t="e">
        <f t="shared" si="4"/>
        <v>#N/A</v>
      </c>
      <c r="L16" s="207" t="e">
        <f t="shared" si="4"/>
        <v>#N/A</v>
      </c>
      <c r="M16" s="207" t="e">
        <f t="shared" si="4"/>
        <v>#N/A</v>
      </c>
      <c r="N16" s="207" t="e">
        <f t="shared" si="4"/>
        <v>#N/A</v>
      </c>
      <c r="O16" s="207" t="e">
        <f t="shared" si="4"/>
        <v>#N/A</v>
      </c>
      <c r="P16" s="207" t="e">
        <f t="shared" si="4"/>
        <v>#N/A</v>
      </c>
      <c r="Q16" s="207" t="e">
        <f t="shared" si="4"/>
        <v>#N/A</v>
      </c>
      <c r="R16" s="207" t="e">
        <f t="shared" si="4"/>
        <v>#N/A</v>
      </c>
      <c r="S16" s="207" t="e">
        <f t="shared" si="4"/>
        <v>#N/A</v>
      </c>
      <c r="T16" s="207" t="e">
        <f t="shared" si="4"/>
        <v>#N/A</v>
      </c>
      <c r="U16" s="207" t="e">
        <f t="shared" si="4"/>
        <v>#N/A</v>
      </c>
      <c r="V16" s="207" t="e">
        <f t="shared" si="4"/>
        <v>#N/A</v>
      </c>
      <c r="W16" s="207">
        <f t="shared" si="4"/>
        <v>562.02177039424737</v>
      </c>
      <c r="X16" s="207">
        <f t="shared" si="4"/>
        <v>574.11815373920945</v>
      </c>
      <c r="Y16" s="207">
        <f t="shared" si="4"/>
        <v>498.4506726296209</v>
      </c>
      <c r="Z16" s="207">
        <f t="shared" si="4"/>
        <v>509.07168862581557</v>
      </c>
      <c r="AA16" s="207">
        <f t="shared" si="4"/>
        <v>519.86597030216012</v>
      </c>
      <c r="AB16" s="207">
        <f t="shared" si="4"/>
        <v>530.83604343617151</v>
      </c>
      <c r="AC16" s="207">
        <f t="shared" si="4"/>
        <v>637.62878634960737</v>
      </c>
      <c r="AD16" s="207">
        <f t="shared" si="4"/>
        <v>650.95745953123526</v>
      </c>
      <c r="AE16" s="207">
        <f t="shared" si="4"/>
        <v>664.50210702815798</v>
      </c>
      <c r="AF16" s="207">
        <f t="shared" si="4"/>
        <v>678.2658663696003</v>
      </c>
      <c r="AG16" s="207">
        <f t="shared" si="4"/>
        <v>588.41413027029432</v>
      </c>
      <c r="AH16" s="207">
        <f t="shared" si="4"/>
        <v>706.4634856678573</v>
      </c>
      <c r="AI16" s="207">
        <f t="shared" si="4"/>
        <v>720.90383734600948</v>
      </c>
      <c r="AJ16" s="207">
        <f t="shared" si="4"/>
        <v>735.5762854602483</v>
      </c>
      <c r="AK16" s="207">
        <f t="shared" si="4"/>
        <v>637.91155950211396</v>
      </c>
      <c r="AL16" s="207">
        <f t="shared" si="4"/>
        <v>650.78630522546564</v>
      </c>
      <c r="AM16" s="207">
        <f t="shared" si="4"/>
        <v>663.86701212590151</v>
      </c>
      <c r="AN16" s="207">
        <f t="shared" si="4"/>
        <v>677.1566524510323</v>
      </c>
      <c r="AO16" s="207">
        <f t="shared" si="4"/>
        <v>812.53910459415295</v>
      </c>
      <c r="AP16" s="207">
        <f t="shared" si="4"/>
        <v>828.67626491636167</v>
      </c>
      <c r="AQ16" s="207">
        <f t="shared" si="4"/>
        <v>845.07000763242172</v>
      </c>
      <c r="AR16" s="207">
        <f t="shared" si="4"/>
        <v>861.72402366312986</v>
      </c>
      <c r="AS16" s="207">
        <f t="shared" si="4"/>
        <v>746.84574595851041</v>
      </c>
      <c r="AT16" s="207">
        <f t="shared" si="4"/>
        <v>895.82789070575438</v>
      </c>
      <c r="AU16" s="207">
        <f t="shared" si="4"/>
        <v>507.8051367187494</v>
      </c>
      <c r="AV16" s="207">
        <f t="shared" si="4"/>
        <v>509.0575211776594</v>
      </c>
      <c r="AW16" s="207">
        <f t="shared" si="4"/>
        <v>433.76604520132798</v>
      </c>
      <c r="AX16" s="207">
        <f t="shared" si="4"/>
        <v>434.83582928685968</v>
      </c>
      <c r="AY16" s="207">
        <f t="shared" si="4"/>
        <v>435.9082517485445</v>
      </c>
      <c r="AZ16" s="207">
        <f t="shared" si="4"/>
        <v>436.98331909332967</v>
      </c>
      <c r="BA16" s="207">
        <f t="shared" si="4"/>
        <v>515.36592687554185</v>
      </c>
      <c r="BB16" s="207" t="e">
        <f t="shared" si="4"/>
        <v>#N/A</v>
      </c>
      <c r="BC16" s="207" t="e">
        <f t="shared" si="4"/>
        <v>#N/A</v>
      </c>
      <c r="BD16" s="207" t="e">
        <f t="shared" si="4"/>
        <v>#N/A</v>
      </c>
      <c r="BE16" s="207" t="e">
        <f t="shared" si="4"/>
        <v>#N/A</v>
      </c>
      <c r="BF16" s="207" t="e">
        <f t="shared" si="4"/>
        <v>#N/A</v>
      </c>
      <c r="BG16" s="207" t="e">
        <f t="shared" si="4"/>
        <v>#N/A</v>
      </c>
      <c r="BH16" s="207" t="e">
        <f t="shared" si="4"/>
        <v>#N/A</v>
      </c>
      <c r="BI16" s="207" t="e">
        <f t="shared" si="4"/>
        <v>#N/A</v>
      </c>
      <c r="BJ16" s="207" t="e">
        <f t="shared" si="4"/>
        <v>#N/A</v>
      </c>
      <c r="BK16" s="207" t="e">
        <f t="shared" si="4"/>
        <v>#N/A</v>
      </c>
      <c r="BL16" s="207" t="e">
        <f t="shared" si="4"/>
        <v>#N/A</v>
      </c>
      <c r="BM16" s="207" t="e">
        <f t="shared" si="4"/>
        <v>#N/A</v>
      </c>
      <c r="BN16" s="207" t="e">
        <f t="shared" si="4"/>
        <v>#N/A</v>
      </c>
      <c r="BO16" s="207" t="e">
        <f t="shared" si="4"/>
        <v>#N/A</v>
      </c>
      <c r="BP16" s="207" t="e">
        <f t="shared" si="4"/>
        <v>#N/A</v>
      </c>
      <c r="BQ16" s="207" t="e">
        <f t="shared" si="6"/>
        <v>#N/A</v>
      </c>
      <c r="BR16" s="207" t="e">
        <f t="shared" si="6"/>
        <v>#N/A</v>
      </c>
      <c r="BS16" s="207" t="e">
        <f t="shared" si="6"/>
        <v>#N/A</v>
      </c>
      <c r="BT16" s="207" t="e">
        <f t="shared" si="6"/>
        <v>#N/A</v>
      </c>
      <c r="BU16" s="207" t="e">
        <f t="shared" si="6"/>
        <v>#N/A</v>
      </c>
      <c r="BV16" s="207" t="e">
        <f t="shared" si="6"/>
        <v>#N/A</v>
      </c>
      <c r="BW16" s="207" t="e">
        <f t="shared" si="6"/>
        <v>#N/A</v>
      </c>
      <c r="BX16" s="207" t="e">
        <f t="shared" si="6"/>
        <v>#N/A</v>
      </c>
      <c r="BY16" s="207" t="e">
        <f t="shared" si="6"/>
        <v>#N/A</v>
      </c>
      <c r="BZ16" s="207" t="e">
        <f t="shared" si="6"/>
        <v>#N/A</v>
      </c>
      <c r="CA16" s="207" t="e">
        <f t="shared" si="6"/>
        <v>#N/A</v>
      </c>
      <c r="CB16" s="207" t="e">
        <f t="shared" si="6"/>
        <v>#N/A</v>
      </c>
      <c r="CC16" s="207" t="e">
        <f t="shared" si="6"/>
        <v>#N/A</v>
      </c>
      <c r="CD16" s="207" t="e">
        <f t="shared" si="6"/>
        <v>#N/A</v>
      </c>
      <c r="CE16" s="207" t="e">
        <f t="shared" si="6"/>
        <v>#N/A</v>
      </c>
      <c r="CF16" s="207" t="e">
        <f t="shared" si="6"/>
        <v>#N/A</v>
      </c>
      <c r="CG16" s="207" t="e">
        <f t="shared" si="6"/>
        <v>#N/A</v>
      </c>
      <c r="CH16" s="207" t="e">
        <f t="shared" si="6"/>
        <v>#N/A</v>
      </c>
      <c r="CI16" s="207" t="e">
        <f t="shared" si="6"/>
        <v>#N/A</v>
      </c>
      <c r="CJ16" s="207" t="e">
        <f t="shared" si="6"/>
        <v>#N/A</v>
      </c>
      <c r="CK16" s="207" t="e">
        <f t="shared" si="6"/>
        <v>#N/A</v>
      </c>
      <c r="CL16" s="207" t="e">
        <f t="shared" si="6"/>
        <v>#N/A</v>
      </c>
      <c r="CM16" s="207" t="e">
        <f t="shared" si="6"/>
        <v>#N/A</v>
      </c>
      <c r="CN16" s="207" t="e">
        <f t="shared" si="6"/>
        <v>#N/A</v>
      </c>
      <c r="CO16" s="207" t="e">
        <f t="shared" si="6"/>
        <v>#N/A</v>
      </c>
      <c r="CP16" s="207" t="e">
        <f t="shared" si="6"/>
        <v>#N/A</v>
      </c>
      <c r="CQ16" s="207" t="e">
        <f t="shared" si="6"/>
        <v>#N/A</v>
      </c>
      <c r="CR16" s="207" t="e">
        <f t="shared" si="6"/>
        <v>#N/A</v>
      </c>
      <c r="CS16" s="207" t="e">
        <f t="shared" si="6"/>
        <v>#N/A</v>
      </c>
      <c r="CT16" s="207" t="e">
        <f t="shared" si="6"/>
        <v>#N/A</v>
      </c>
      <c r="CU16" s="207" t="e">
        <f t="shared" ref="CU16:DU16" si="8">IF((_xlfn.IFNA(CU6,0)+_xlfn.IFNA(CU11,0))&gt;0,_xlfn.IFNA(CU6,0)+_xlfn.IFNA(CU11,0),NA())</f>
        <v>#N/A</v>
      </c>
      <c r="CV16" s="207" t="e">
        <f t="shared" si="8"/>
        <v>#N/A</v>
      </c>
      <c r="CW16" s="207" t="e">
        <f t="shared" si="8"/>
        <v>#N/A</v>
      </c>
      <c r="CX16" s="207" t="e">
        <f t="shared" si="8"/>
        <v>#N/A</v>
      </c>
      <c r="CY16" s="207" t="e">
        <f t="shared" si="8"/>
        <v>#N/A</v>
      </c>
      <c r="CZ16" s="207" t="e">
        <f t="shared" si="8"/>
        <v>#N/A</v>
      </c>
      <c r="DA16" s="207" t="e">
        <f t="shared" si="8"/>
        <v>#N/A</v>
      </c>
      <c r="DB16" s="207" t="e">
        <f t="shared" si="8"/>
        <v>#N/A</v>
      </c>
      <c r="DC16" s="207" t="e">
        <f t="shared" si="8"/>
        <v>#N/A</v>
      </c>
      <c r="DD16" s="207" t="e">
        <f t="shared" si="8"/>
        <v>#N/A</v>
      </c>
      <c r="DE16" s="207" t="e">
        <f t="shared" si="8"/>
        <v>#N/A</v>
      </c>
      <c r="DF16" s="207" t="e">
        <f t="shared" si="8"/>
        <v>#N/A</v>
      </c>
      <c r="DG16" s="207" t="e">
        <f t="shared" si="8"/>
        <v>#N/A</v>
      </c>
      <c r="DH16" s="207" t="e">
        <f t="shared" si="8"/>
        <v>#N/A</v>
      </c>
      <c r="DI16" s="207" t="e">
        <f t="shared" si="8"/>
        <v>#N/A</v>
      </c>
      <c r="DJ16" s="207" t="e">
        <f t="shared" si="8"/>
        <v>#N/A</v>
      </c>
      <c r="DK16" s="207" t="e">
        <f t="shared" si="8"/>
        <v>#N/A</v>
      </c>
      <c r="DL16" s="207" t="e">
        <f t="shared" si="8"/>
        <v>#N/A</v>
      </c>
      <c r="DM16" s="207" t="e">
        <f t="shared" si="8"/>
        <v>#N/A</v>
      </c>
      <c r="DN16" s="207" t="e">
        <f t="shared" si="8"/>
        <v>#N/A</v>
      </c>
      <c r="DO16" s="207" t="e">
        <f t="shared" si="8"/>
        <v>#N/A</v>
      </c>
      <c r="DP16" s="207" t="e">
        <f t="shared" si="8"/>
        <v>#N/A</v>
      </c>
      <c r="DQ16" s="207" t="e">
        <f t="shared" si="8"/>
        <v>#N/A</v>
      </c>
      <c r="DR16" s="207" t="e">
        <f t="shared" si="8"/>
        <v>#N/A</v>
      </c>
      <c r="DS16" s="207" t="e">
        <f t="shared" si="8"/>
        <v>#N/A</v>
      </c>
      <c r="DT16" s="207" t="e">
        <f t="shared" si="8"/>
        <v>#N/A</v>
      </c>
      <c r="DU16" s="207" t="e">
        <f t="shared" si="8"/>
        <v>#N/A</v>
      </c>
    </row>
    <row r="17" spans="1:125" x14ac:dyDescent="0.25">
      <c r="A17" t="s">
        <v>1976</v>
      </c>
      <c r="C17" s="207"/>
      <c r="D17" s="207">
        <f>D16*1000/D15</f>
        <v>788.59515021777577</v>
      </c>
      <c r="E17" s="207" t="e">
        <f t="shared" ref="E17:BP17" si="9">E16*1000/E15</f>
        <v>#N/A</v>
      </c>
      <c r="F17" s="207" t="e">
        <f t="shared" si="9"/>
        <v>#N/A</v>
      </c>
      <c r="G17" s="207" t="e">
        <f t="shared" si="9"/>
        <v>#N/A</v>
      </c>
      <c r="H17" s="207" t="e">
        <f t="shared" si="9"/>
        <v>#N/A</v>
      </c>
      <c r="I17" s="207" t="e">
        <f t="shared" si="9"/>
        <v>#N/A</v>
      </c>
      <c r="J17" s="207" t="e">
        <f t="shared" si="9"/>
        <v>#N/A</v>
      </c>
      <c r="K17" s="207" t="e">
        <f t="shared" si="9"/>
        <v>#N/A</v>
      </c>
      <c r="L17" s="207" t="e">
        <f t="shared" si="9"/>
        <v>#N/A</v>
      </c>
      <c r="M17" s="207" t="e">
        <f t="shared" si="9"/>
        <v>#N/A</v>
      </c>
      <c r="N17" s="207" t="e">
        <f t="shared" si="9"/>
        <v>#N/A</v>
      </c>
      <c r="O17" s="207" t="e">
        <f t="shared" si="9"/>
        <v>#N/A</v>
      </c>
      <c r="P17" s="207" t="e">
        <f t="shared" si="9"/>
        <v>#N/A</v>
      </c>
      <c r="Q17" s="207" t="e">
        <f t="shared" si="9"/>
        <v>#N/A</v>
      </c>
      <c r="R17" s="207" t="e">
        <f t="shared" si="9"/>
        <v>#N/A</v>
      </c>
      <c r="S17" s="207" t="e">
        <f t="shared" si="9"/>
        <v>#N/A</v>
      </c>
      <c r="T17" s="207" t="e">
        <f t="shared" si="9"/>
        <v>#N/A</v>
      </c>
      <c r="U17" s="207" t="e">
        <f t="shared" si="9"/>
        <v>#N/A</v>
      </c>
      <c r="V17" s="207" t="e">
        <f t="shared" si="9"/>
        <v>#N/A</v>
      </c>
      <c r="W17" s="207">
        <f t="shared" si="9"/>
        <v>675</v>
      </c>
      <c r="X17" s="207">
        <f t="shared" si="9"/>
        <v>682.41947532417055</v>
      </c>
      <c r="Y17" s="207">
        <f t="shared" si="9"/>
        <v>689.92050415069059</v>
      </c>
      <c r="Z17" s="207">
        <f t="shared" si="9"/>
        <v>697.50398290059479</v>
      </c>
      <c r="AA17" s="207">
        <f t="shared" si="9"/>
        <v>705.17081784821198</v>
      </c>
      <c r="AB17" s="207">
        <f t="shared" si="9"/>
        <v>712.92192522947107</v>
      </c>
      <c r="AC17" s="207">
        <f t="shared" si="9"/>
        <v>720.75823135139728</v>
      </c>
      <c r="AD17" s="207">
        <f t="shared" si="9"/>
        <v>728.68067270281153</v>
      </c>
      <c r="AE17" s="207">
        <f t="shared" si="9"/>
        <v>736.69019606624613</v>
      </c>
      <c r="AF17" s="207">
        <f t="shared" si="9"/>
        <v>744.7877586310932</v>
      </c>
      <c r="AG17" s="207">
        <f t="shared" si="9"/>
        <v>752.97432810799353</v>
      </c>
      <c r="AH17" s="207">
        <f t="shared" si="9"/>
        <v>761.25088284448407</v>
      </c>
      <c r="AI17" s="207">
        <f t="shared" si="9"/>
        <v>769.61841194191754</v>
      </c>
      <c r="AJ17" s="207">
        <f t="shared" si="9"/>
        <v>778.0779153736662</v>
      </c>
      <c r="AK17" s="207">
        <f t="shared" si="9"/>
        <v>786.63040410462463</v>
      </c>
      <c r="AL17" s="207">
        <f t="shared" si="9"/>
        <v>795.27690021202704</v>
      </c>
      <c r="AM17" s="207">
        <f t="shared" si="9"/>
        <v>804.01843700759116</v>
      </c>
      <c r="AN17" s="207">
        <f t="shared" si="9"/>
        <v>812.85605916100769</v>
      </c>
      <c r="AO17" s="207">
        <f t="shared" si="9"/>
        <v>821.79082282478169</v>
      </c>
      <c r="AP17" s="207">
        <f t="shared" si="9"/>
        <v>830.82379576045309</v>
      </c>
      <c r="AQ17" s="207">
        <f t="shared" si="9"/>
        <v>839.95605746619867</v>
      </c>
      <c r="AR17" s="207">
        <f t="shared" si="9"/>
        <v>849.18869930584037</v>
      </c>
      <c r="AS17" s="207">
        <f t="shared" si="9"/>
        <v>858.52282463926861</v>
      </c>
      <c r="AT17" s="207">
        <f t="shared" si="9"/>
        <v>867.95954895430305</v>
      </c>
      <c r="AU17" s="207">
        <f t="shared" si="9"/>
        <v>877.49999999999864</v>
      </c>
      <c r="AV17" s="207">
        <f t="shared" si="9"/>
        <v>879.6641517251951</v>
      </c>
      <c r="AW17" s="207">
        <f t="shared" si="9"/>
        <v>881.83364083237404</v>
      </c>
      <c r="AX17" s="207">
        <f t="shared" si="9"/>
        <v>884.00848048495925</v>
      </c>
      <c r="AY17" s="207">
        <f t="shared" si="9"/>
        <v>886.18868387883958</v>
      </c>
      <c r="AZ17" s="207">
        <f t="shared" si="9"/>
        <v>888.37426424244745</v>
      </c>
      <c r="BA17" s="207">
        <f t="shared" si="9"/>
        <v>890.56523483684111</v>
      </c>
      <c r="BB17" s="207" t="e">
        <f t="shared" si="9"/>
        <v>#N/A</v>
      </c>
      <c r="BC17" s="207" t="e">
        <f t="shared" si="9"/>
        <v>#N/A</v>
      </c>
      <c r="BD17" s="207" t="e">
        <f t="shared" si="9"/>
        <v>#N/A</v>
      </c>
      <c r="BE17" s="207" t="e">
        <f t="shared" si="9"/>
        <v>#N/A</v>
      </c>
      <c r="BF17" s="207" t="e">
        <f t="shared" si="9"/>
        <v>#N/A</v>
      </c>
      <c r="BG17" s="207" t="e">
        <f t="shared" si="9"/>
        <v>#N/A</v>
      </c>
      <c r="BH17" s="207" t="e">
        <f t="shared" si="9"/>
        <v>#N/A</v>
      </c>
      <c r="BI17" s="207" t="e">
        <f t="shared" si="9"/>
        <v>#N/A</v>
      </c>
      <c r="BJ17" s="207" t="e">
        <f t="shared" si="9"/>
        <v>#N/A</v>
      </c>
      <c r="BK17" s="207" t="e">
        <f t="shared" si="9"/>
        <v>#N/A</v>
      </c>
      <c r="BL17" s="207" t="e">
        <f t="shared" si="9"/>
        <v>#N/A</v>
      </c>
      <c r="BM17" s="207" t="e">
        <f t="shared" si="9"/>
        <v>#N/A</v>
      </c>
      <c r="BN17" s="207" t="e">
        <f t="shared" si="9"/>
        <v>#N/A</v>
      </c>
      <c r="BO17" s="207" t="e">
        <f t="shared" si="9"/>
        <v>#N/A</v>
      </c>
      <c r="BP17" s="207" t="e">
        <f t="shared" si="9"/>
        <v>#N/A</v>
      </c>
      <c r="BQ17" s="207" t="e">
        <f t="shared" ref="BQ17:DU17" si="10">BQ16*1000/BQ15</f>
        <v>#N/A</v>
      </c>
      <c r="BR17" s="207" t="e">
        <f t="shared" si="10"/>
        <v>#N/A</v>
      </c>
      <c r="BS17" s="207" t="e">
        <f t="shared" si="10"/>
        <v>#N/A</v>
      </c>
      <c r="BT17" s="207" t="e">
        <f t="shared" si="10"/>
        <v>#N/A</v>
      </c>
      <c r="BU17" s="207" t="e">
        <f t="shared" si="10"/>
        <v>#N/A</v>
      </c>
      <c r="BV17" s="207" t="e">
        <f t="shared" si="10"/>
        <v>#N/A</v>
      </c>
      <c r="BW17" s="207" t="e">
        <f t="shared" si="10"/>
        <v>#N/A</v>
      </c>
      <c r="BX17" s="207" t="e">
        <f t="shared" si="10"/>
        <v>#N/A</v>
      </c>
      <c r="BY17" s="207" t="e">
        <f t="shared" si="10"/>
        <v>#N/A</v>
      </c>
      <c r="BZ17" s="207" t="e">
        <f t="shared" si="10"/>
        <v>#N/A</v>
      </c>
      <c r="CA17" s="207" t="e">
        <f t="shared" si="10"/>
        <v>#N/A</v>
      </c>
      <c r="CB17" s="207" t="e">
        <f t="shared" si="10"/>
        <v>#N/A</v>
      </c>
      <c r="CC17" s="207" t="e">
        <f t="shared" si="10"/>
        <v>#N/A</v>
      </c>
      <c r="CD17" s="207" t="e">
        <f t="shared" si="10"/>
        <v>#N/A</v>
      </c>
      <c r="CE17" s="207" t="e">
        <f t="shared" si="10"/>
        <v>#N/A</v>
      </c>
      <c r="CF17" s="207" t="e">
        <f t="shared" si="10"/>
        <v>#N/A</v>
      </c>
      <c r="CG17" s="207" t="e">
        <f t="shared" si="10"/>
        <v>#N/A</v>
      </c>
      <c r="CH17" s="207" t="e">
        <f t="shared" si="10"/>
        <v>#N/A</v>
      </c>
      <c r="CI17" s="207" t="e">
        <f t="shared" si="10"/>
        <v>#N/A</v>
      </c>
      <c r="CJ17" s="207" t="e">
        <f t="shared" si="10"/>
        <v>#N/A</v>
      </c>
      <c r="CK17" s="207" t="e">
        <f t="shared" si="10"/>
        <v>#N/A</v>
      </c>
      <c r="CL17" s="207" t="e">
        <f t="shared" si="10"/>
        <v>#N/A</v>
      </c>
      <c r="CM17" s="207" t="e">
        <f t="shared" si="10"/>
        <v>#N/A</v>
      </c>
      <c r="CN17" s="207" t="e">
        <f t="shared" si="10"/>
        <v>#N/A</v>
      </c>
      <c r="CO17" s="207" t="e">
        <f t="shared" si="10"/>
        <v>#N/A</v>
      </c>
      <c r="CP17" s="207" t="e">
        <f t="shared" si="10"/>
        <v>#N/A</v>
      </c>
      <c r="CQ17" s="207" t="e">
        <f t="shared" si="10"/>
        <v>#N/A</v>
      </c>
      <c r="CR17" s="207" t="e">
        <f t="shared" si="10"/>
        <v>#N/A</v>
      </c>
      <c r="CS17" s="207" t="e">
        <f t="shared" si="10"/>
        <v>#N/A</v>
      </c>
      <c r="CT17" s="207" t="e">
        <f t="shared" si="10"/>
        <v>#N/A</v>
      </c>
      <c r="CU17" s="207" t="e">
        <f t="shared" si="10"/>
        <v>#N/A</v>
      </c>
      <c r="CV17" s="207" t="e">
        <f t="shared" si="10"/>
        <v>#N/A</v>
      </c>
      <c r="CW17" s="207" t="e">
        <f t="shared" si="10"/>
        <v>#N/A</v>
      </c>
      <c r="CX17" s="207" t="e">
        <f t="shared" si="10"/>
        <v>#N/A</v>
      </c>
      <c r="CY17" s="207" t="e">
        <f t="shared" si="10"/>
        <v>#N/A</v>
      </c>
      <c r="CZ17" s="207" t="e">
        <f t="shared" si="10"/>
        <v>#N/A</v>
      </c>
      <c r="DA17" s="207" t="e">
        <f t="shared" si="10"/>
        <v>#N/A</v>
      </c>
      <c r="DB17" s="207" t="e">
        <f t="shared" si="10"/>
        <v>#N/A</v>
      </c>
      <c r="DC17" s="207" t="e">
        <f t="shared" si="10"/>
        <v>#N/A</v>
      </c>
      <c r="DD17" s="207" t="e">
        <f t="shared" si="10"/>
        <v>#N/A</v>
      </c>
      <c r="DE17" s="207" t="e">
        <f t="shared" si="10"/>
        <v>#N/A</v>
      </c>
      <c r="DF17" s="207" t="e">
        <f t="shared" si="10"/>
        <v>#N/A</v>
      </c>
      <c r="DG17" s="207" t="e">
        <f t="shared" si="10"/>
        <v>#N/A</v>
      </c>
      <c r="DH17" s="207" t="e">
        <f t="shared" si="10"/>
        <v>#N/A</v>
      </c>
      <c r="DI17" s="207" t="e">
        <f t="shared" si="10"/>
        <v>#N/A</v>
      </c>
      <c r="DJ17" s="207" t="e">
        <f t="shared" si="10"/>
        <v>#N/A</v>
      </c>
      <c r="DK17" s="207" t="e">
        <f t="shared" si="10"/>
        <v>#N/A</v>
      </c>
      <c r="DL17" s="207" t="e">
        <f t="shared" si="10"/>
        <v>#N/A</v>
      </c>
      <c r="DM17" s="207" t="e">
        <f t="shared" si="10"/>
        <v>#N/A</v>
      </c>
      <c r="DN17" s="207" t="e">
        <f t="shared" si="10"/>
        <v>#N/A</v>
      </c>
      <c r="DO17" s="207" t="e">
        <f t="shared" si="10"/>
        <v>#N/A</v>
      </c>
      <c r="DP17" s="207" t="e">
        <f t="shared" si="10"/>
        <v>#N/A</v>
      </c>
      <c r="DQ17" s="207" t="e">
        <f t="shared" si="10"/>
        <v>#N/A</v>
      </c>
      <c r="DR17" s="207" t="e">
        <f t="shared" si="10"/>
        <v>#N/A</v>
      </c>
      <c r="DS17" s="207" t="e">
        <f t="shared" si="10"/>
        <v>#N/A</v>
      </c>
      <c r="DT17" s="207" t="e">
        <f t="shared" si="10"/>
        <v>#N/A</v>
      </c>
      <c r="DU17" s="207" t="e">
        <f t="shared" si="10"/>
        <v>#N/A</v>
      </c>
    </row>
    <row r="18" spans="1:125" x14ac:dyDescent="0.25">
      <c r="A18" s="239" t="s">
        <v>1977</v>
      </c>
      <c r="B18" s="239"/>
      <c r="C18" s="240" t="str">
        <f>"Цена min/max - "
&amp;MIN(E18:DU18)
&amp;"/"
&amp;MAX(E18:DU18)
&amp;" (ср - "
&amp;ROUND(D17,0)
&amp;")"</f>
        <v>Цена min/max - 675/891 (ср - 789)</v>
      </c>
      <c r="D18" s="240"/>
      <c r="E18" s="240" t="str">
        <f t="shared" ref="E18:AJ18" si="11">IFERROR(ROUND(E17,0),"-")</f>
        <v>-</v>
      </c>
      <c r="F18" s="240" t="str">
        <f t="shared" si="11"/>
        <v>-</v>
      </c>
      <c r="G18" s="240" t="str">
        <f t="shared" si="11"/>
        <v>-</v>
      </c>
      <c r="H18" s="240" t="str">
        <f t="shared" si="11"/>
        <v>-</v>
      </c>
      <c r="I18" s="240" t="str">
        <f t="shared" si="11"/>
        <v>-</v>
      </c>
      <c r="J18" s="240" t="str">
        <f t="shared" si="11"/>
        <v>-</v>
      </c>
      <c r="K18" s="240" t="str">
        <f t="shared" si="11"/>
        <v>-</v>
      </c>
      <c r="L18" s="240" t="str">
        <f t="shared" si="11"/>
        <v>-</v>
      </c>
      <c r="M18" s="240" t="str">
        <f t="shared" si="11"/>
        <v>-</v>
      </c>
      <c r="N18" s="240" t="str">
        <f t="shared" si="11"/>
        <v>-</v>
      </c>
      <c r="O18" s="240" t="str">
        <f t="shared" si="11"/>
        <v>-</v>
      </c>
      <c r="P18" s="240" t="str">
        <f t="shared" si="11"/>
        <v>-</v>
      </c>
      <c r="Q18" s="240" t="str">
        <f t="shared" si="11"/>
        <v>-</v>
      </c>
      <c r="R18" s="240" t="str">
        <f t="shared" si="11"/>
        <v>-</v>
      </c>
      <c r="S18" s="240" t="str">
        <f t="shared" si="11"/>
        <v>-</v>
      </c>
      <c r="T18" s="240" t="str">
        <f t="shared" si="11"/>
        <v>-</v>
      </c>
      <c r="U18" s="240" t="str">
        <f t="shared" si="11"/>
        <v>-</v>
      </c>
      <c r="V18" s="240" t="str">
        <f t="shared" si="11"/>
        <v>-</v>
      </c>
      <c r="W18" s="240">
        <f t="shared" si="11"/>
        <v>675</v>
      </c>
      <c r="X18" s="240">
        <f t="shared" si="11"/>
        <v>682</v>
      </c>
      <c r="Y18" s="240">
        <f t="shared" si="11"/>
        <v>690</v>
      </c>
      <c r="Z18" s="240">
        <f t="shared" si="11"/>
        <v>698</v>
      </c>
      <c r="AA18" s="240">
        <f t="shared" si="11"/>
        <v>705</v>
      </c>
      <c r="AB18" s="240">
        <f t="shared" si="11"/>
        <v>713</v>
      </c>
      <c r="AC18" s="240">
        <f t="shared" si="11"/>
        <v>721</v>
      </c>
      <c r="AD18" s="240">
        <f t="shared" si="11"/>
        <v>729</v>
      </c>
      <c r="AE18" s="240">
        <f t="shared" si="11"/>
        <v>737</v>
      </c>
      <c r="AF18" s="240">
        <f t="shared" si="11"/>
        <v>745</v>
      </c>
      <c r="AG18" s="240">
        <f t="shared" si="11"/>
        <v>753</v>
      </c>
      <c r="AH18" s="240">
        <f t="shared" si="11"/>
        <v>761</v>
      </c>
      <c r="AI18" s="240">
        <f t="shared" si="11"/>
        <v>770</v>
      </c>
      <c r="AJ18" s="240">
        <f t="shared" si="11"/>
        <v>778</v>
      </c>
      <c r="AK18" s="240">
        <f t="shared" ref="AK18:BP18" si="12">IFERROR(ROUND(AK17,0),"-")</f>
        <v>787</v>
      </c>
      <c r="AL18" s="240">
        <f t="shared" si="12"/>
        <v>795</v>
      </c>
      <c r="AM18" s="240">
        <f t="shared" si="12"/>
        <v>804</v>
      </c>
      <c r="AN18" s="240">
        <f t="shared" si="12"/>
        <v>813</v>
      </c>
      <c r="AO18" s="240">
        <f t="shared" si="12"/>
        <v>822</v>
      </c>
      <c r="AP18" s="240">
        <f t="shared" si="12"/>
        <v>831</v>
      </c>
      <c r="AQ18" s="240">
        <f t="shared" si="12"/>
        <v>840</v>
      </c>
      <c r="AR18" s="240">
        <f t="shared" si="12"/>
        <v>849</v>
      </c>
      <c r="AS18" s="240">
        <f t="shared" si="12"/>
        <v>859</v>
      </c>
      <c r="AT18" s="240">
        <f t="shared" si="12"/>
        <v>868</v>
      </c>
      <c r="AU18" s="240">
        <f t="shared" si="12"/>
        <v>877</v>
      </c>
      <c r="AV18" s="240">
        <f t="shared" si="12"/>
        <v>880</v>
      </c>
      <c r="AW18" s="240">
        <f t="shared" si="12"/>
        <v>882</v>
      </c>
      <c r="AX18" s="240">
        <f t="shared" si="12"/>
        <v>884</v>
      </c>
      <c r="AY18" s="240">
        <f t="shared" si="12"/>
        <v>886</v>
      </c>
      <c r="AZ18" s="240">
        <f t="shared" si="12"/>
        <v>888</v>
      </c>
      <c r="BA18" s="240">
        <f t="shared" si="12"/>
        <v>891</v>
      </c>
      <c r="BB18" s="240" t="str">
        <f t="shared" si="12"/>
        <v>-</v>
      </c>
      <c r="BC18" s="240" t="str">
        <f t="shared" si="12"/>
        <v>-</v>
      </c>
      <c r="BD18" s="240" t="str">
        <f t="shared" si="12"/>
        <v>-</v>
      </c>
      <c r="BE18" s="240" t="str">
        <f t="shared" si="12"/>
        <v>-</v>
      </c>
      <c r="BF18" s="240" t="str">
        <f t="shared" si="12"/>
        <v>-</v>
      </c>
      <c r="BG18" s="240" t="str">
        <f t="shared" si="12"/>
        <v>-</v>
      </c>
      <c r="BH18" s="240" t="str">
        <f t="shared" si="12"/>
        <v>-</v>
      </c>
      <c r="BI18" s="240" t="str">
        <f t="shared" si="12"/>
        <v>-</v>
      </c>
      <c r="BJ18" s="240" t="str">
        <f t="shared" si="12"/>
        <v>-</v>
      </c>
      <c r="BK18" s="240" t="str">
        <f t="shared" si="12"/>
        <v>-</v>
      </c>
      <c r="BL18" s="240" t="str">
        <f t="shared" si="12"/>
        <v>-</v>
      </c>
      <c r="BM18" s="240" t="str">
        <f t="shared" si="12"/>
        <v>-</v>
      </c>
      <c r="BN18" s="240" t="str">
        <f t="shared" si="12"/>
        <v>-</v>
      </c>
      <c r="BO18" s="240" t="str">
        <f t="shared" si="12"/>
        <v>-</v>
      </c>
      <c r="BP18" s="240" t="str">
        <f t="shared" si="12"/>
        <v>-</v>
      </c>
      <c r="BQ18" s="240" t="str">
        <f t="shared" ref="BQ18:CT18" si="13">IFERROR(ROUND(BQ17,0),"-")</f>
        <v>-</v>
      </c>
      <c r="BR18" s="240" t="str">
        <f t="shared" si="13"/>
        <v>-</v>
      </c>
      <c r="BS18" s="240" t="str">
        <f t="shared" si="13"/>
        <v>-</v>
      </c>
      <c r="BT18" s="240" t="str">
        <f t="shared" si="13"/>
        <v>-</v>
      </c>
      <c r="BU18" s="240" t="str">
        <f t="shared" si="13"/>
        <v>-</v>
      </c>
      <c r="BV18" s="240" t="str">
        <f t="shared" si="13"/>
        <v>-</v>
      </c>
      <c r="BW18" s="240" t="str">
        <f t="shared" si="13"/>
        <v>-</v>
      </c>
      <c r="BX18" s="240" t="str">
        <f t="shared" si="13"/>
        <v>-</v>
      </c>
      <c r="BY18" s="240" t="str">
        <f t="shared" si="13"/>
        <v>-</v>
      </c>
      <c r="BZ18" s="240" t="str">
        <f t="shared" si="13"/>
        <v>-</v>
      </c>
      <c r="CA18" s="240" t="str">
        <f t="shared" si="13"/>
        <v>-</v>
      </c>
      <c r="CB18" s="240" t="str">
        <f t="shared" si="13"/>
        <v>-</v>
      </c>
      <c r="CC18" s="240" t="str">
        <f t="shared" si="13"/>
        <v>-</v>
      </c>
      <c r="CD18" s="240" t="str">
        <f t="shared" si="13"/>
        <v>-</v>
      </c>
      <c r="CE18" s="240" t="str">
        <f t="shared" si="13"/>
        <v>-</v>
      </c>
      <c r="CF18" s="240" t="str">
        <f t="shared" si="13"/>
        <v>-</v>
      </c>
      <c r="CG18" s="240" t="str">
        <f t="shared" si="13"/>
        <v>-</v>
      </c>
      <c r="CH18" s="240" t="str">
        <f t="shared" si="13"/>
        <v>-</v>
      </c>
      <c r="CI18" s="240" t="str">
        <f t="shared" si="13"/>
        <v>-</v>
      </c>
      <c r="CJ18" s="240" t="str">
        <f t="shared" si="13"/>
        <v>-</v>
      </c>
      <c r="CK18" s="240" t="str">
        <f t="shared" si="13"/>
        <v>-</v>
      </c>
      <c r="CL18" s="240" t="str">
        <f t="shared" si="13"/>
        <v>-</v>
      </c>
      <c r="CM18" s="240" t="str">
        <f t="shared" si="13"/>
        <v>-</v>
      </c>
      <c r="CN18" s="240" t="str">
        <f t="shared" si="13"/>
        <v>-</v>
      </c>
      <c r="CO18" s="240" t="str">
        <f t="shared" si="13"/>
        <v>-</v>
      </c>
      <c r="CP18" s="240" t="str">
        <f t="shared" si="13"/>
        <v>-</v>
      </c>
      <c r="CQ18" s="240" t="str">
        <f t="shared" si="13"/>
        <v>-</v>
      </c>
      <c r="CR18" s="240" t="str">
        <f t="shared" si="13"/>
        <v>-</v>
      </c>
      <c r="CS18" s="240" t="str">
        <f t="shared" si="13"/>
        <v>-</v>
      </c>
      <c r="CT18" s="240" t="str">
        <f t="shared" si="13"/>
        <v>-</v>
      </c>
      <c r="CU18" s="240" t="str">
        <f t="shared" ref="CU18:DU18" si="14">IFERROR(ROUND(CU17,0),"-")</f>
        <v>-</v>
      </c>
      <c r="CV18" s="240" t="str">
        <f t="shared" si="14"/>
        <v>-</v>
      </c>
      <c r="CW18" s="240" t="str">
        <f t="shared" si="14"/>
        <v>-</v>
      </c>
      <c r="CX18" s="240" t="str">
        <f t="shared" si="14"/>
        <v>-</v>
      </c>
      <c r="CY18" s="240" t="str">
        <f t="shared" si="14"/>
        <v>-</v>
      </c>
      <c r="CZ18" s="240" t="str">
        <f t="shared" si="14"/>
        <v>-</v>
      </c>
      <c r="DA18" s="240" t="str">
        <f t="shared" si="14"/>
        <v>-</v>
      </c>
      <c r="DB18" s="240" t="str">
        <f t="shared" si="14"/>
        <v>-</v>
      </c>
      <c r="DC18" s="240" t="str">
        <f t="shared" si="14"/>
        <v>-</v>
      </c>
      <c r="DD18" s="240" t="str">
        <f t="shared" si="14"/>
        <v>-</v>
      </c>
      <c r="DE18" s="240" t="str">
        <f t="shared" si="14"/>
        <v>-</v>
      </c>
      <c r="DF18" s="240" t="str">
        <f t="shared" si="14"/>
        <v>-</v>
      </c>
      <c r="DG18" s="240" t="str">
        <f t="shared" si="14"/>
        <v>-</v>
      </c>
      <c r="DH18" s="240" t="str">
        <f t="shared" si="14"/>
        <v>-</v>
      </c>
      <c r="DI18" s="240" t="str">
        <f t="shared" si="14"/>
        <v>-</v>
      </c>
      <c r="DJ18" s="240" t="str">
        <f t="shared" si="14"/>
        <v>-</v>
      </c>
      <c r="DK18" s="240" t="str">
        <f t="shared" si="14"/>
        <v>-</v>
      </c>
      <c r="DL18" s="240" t="str">
        <f t="shared" si="14"/>
        <v>-</v>
      </c>
      <c r="DM18" s="240" t="str">
        <f t="shared" si="14"/>
        <v>-</v>
      </c>
      <c r="DN18" s="240" t="str">
        <f t="shared" si="14"/>
        <v>-</v>
      </c>
      <c r="DO18" s="240" t="str">
        <f t="shared" si="14"/>
        <v>-</v>
      </c>
      <c r="DP18" s="240" t="str">
        <f t="shared" si="14"/>
        <v>-</v>
      </c>
      <c r="DQ18" s="240" t="str">
        <f t="shared" si="14"/>
        <v>-</v>
      </c>
      <c r="DR18" s="240" t="str">
        <f t="shared" si="14"/>
        <v>-</v>
      </c>
      <c r="DS18" s="240" t="str">
        <f t="shared" si="14"/>
        <v>-</v>
      </c>
      <c r="DT18" s="240" t="str">
        <f t="shared" si="14"/>
        <v>-</v>
      </c>
      <c r="DU18" s="240" t="str">
        <f t="shared" si="14"/>
        <v>-</v>
      </c>
    </row>
    <row r="19" spans="1:125" x14ac:dyDescent="0.25"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7"/>
      <c r="BF19" s="207"/>
      <c r="BG19" s="207"/>
      <c r="BH19" s="207"/>
      <c r="BI19" s="207"/>
      <c r="BJ19" s="207"/>
      <c r="BK19" s="207"/>
      <c r="BL19" s="207"/>
      <c r="BM19" s="207"/>
      <c r="BN19" s="207"/>
      <c r="BO19" s="207"/>
      <c r="BP19" s="207"/>
      <c r="BQ19" s="207"/>
      <c r="BR19" s="207"/>
      <c r="BS19" s="207"/>
      <c r="BT19" s="207"/>
      <c r="BU19" s="207"/>
      <c r="BV19" s="207"/>
      <c r="BW19" s="207"/>
      <c r="BX19" s="207"/>
      <c r="BY19" s="207"/>
      <c r="BZ19" s="207"/>
      <c r="CA19" s="207"/>
      <c r="CB19" s="207"/>
      <c r="CC19" s="207"/>
      <c r="CD19" s="207"/>
      <c r="CE19" s="207"/>
      <c r="CF19" s="207"/>
      <c r="CG19" s="207"/>
      <c r="CH19" s="207"/>
      <c r="CI19" s="207"/>
      <c r="CJ19" s="207"/>
      <c r="CK19" s="207"/>
      <c r="CL19" s="207"/>
      <c r="CM19" s="207"/>
      <c r="CN19" s="207"/>
      <c r="CO19" s="207"/>
      <c r="CP19" s="207"/>
      <c r="CQ19" s="207"/>
      <c r="CR19" s="207"/>
      <c r="CS19" s="207"/>
      <c r="CT19" s="207"/>
      <c r="CU19" s="207"/>
      <c r="CV19" s="207"/>
      <c r="CW19" s="207"/>
      <c r="CX19" s="207"/>
      <c r="CY19" s="207"/>
      <c r="CZ19" s="207"/>
      <c r="DA19" s="207"/>
      <c r="DB19" s="207"/>
      <c r="DC19" s="207"/>
      <c r="DD19" s="207"/>
      <c r="DE19" s="207"/>
      <c r="DF19" s="207"/>
      <c r="DG19" s="207"/>
      <c r="DH19" s="207"/>
      <c r="DI19" s="207"/>
      <c r="DJ19" s="207"/>
      <c r="DK19" s="207"/>
      <c r="DL19" s="207"/>
      <c r="DM19" s="207"/>
      <c r="DN19" s="207"/>
      <c r="DO19" s="207"/>
      <c r="DP19" s="207"/>
      <c r="DQ19" s="207"/>
      <c r="DR19" s="207"/>
      <c r="DS19" s="207"/>
      <c r="DT19" s="207"/>
      <c r="DU19" s="207"/>
    </row>
    <row r="21" spans="1:125" x14ac:dyDescent="0.25">
      <c r="A21" s="226" t="str">
        <f>CONCATENATE(A23,". Наполнение эскроу (+ %% ставки)")</f>
        <v>1 очередь. Наполнение эскроу (+ %% ставки)</v>
      </c>
    </row>
    <row r="22" spans="1:125" x14ac:dyDescent="0.25">
      <c r="A22" s="238" t="s">
        <v>1978</v>
      </c>
      <c r="B22" s="238" t="s">
        <v>482</v>
      </c>
      <c r="C22" s="238" t="s">
        <v>483</v>
      </c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1"/>
      <c r="AV22" s="241"/>
      <c r="AW22" s="241"/>
      <c r="AX22" s="241"/>
      <c r="AY22" s="241"/>
      <c r="AZ22" s="241"/>
      <c r="BA22" s="241"/>
      <c r="BB22" s="241"/>
      <c r="BC22" s="241"/>
      <c r="BD22" s="241"/>
      <c r="BE22" s="241"/>
      <c r="BF22" s="241"/>
      <c r="BG22" s="241"/>
      <c r="BH22" s="241"/>
      <c r="BI22" s="241"/>
      <c r="BJ22" s="241"/>
      <c r="BK22" s="241"/>
      <c r="BL22" s="241"/>
      <c r="BM22" s="241"/>
      <c r="BN22" s="241"/>
      <c r="BO22" s="241"/>
      <c r="BP22" s="241"/>
      <c r="BQ22" s="241"/>
      <c r="BR22" s="241"/>
      <c r="BS22" s="241"/>
      <c r="BT22" s="241"/>
      <c r="BU22" s="241"/>
      <c r="BV22" s="241"/>
      <c r="BW22" s="241"/>
      <c r="BX22" s="241"/>
      <c r="BY22" s="241"/>
      <c r="BZ22" s="241"/>
      <c r="CA22" s="241"/>
      <c r="CB22" s="241"/>
      <c r="CC22" s="241"/>
      <c r="CD22" s="241"/>
      <c r="CE22" s="241"/>
      <c r="CF22" s="241"/>
      <c r="CG22" s="241"/>
      <c r="CH22" s="241"/>
      <c r="CI22" s="241"/>
      <c r="CJ22" s="241"/>
      <c r="CK22" s="241"/>
      <c r="CL22" s="241"/>
      <c r="CM22" s="241"/>
      <c r="CN22" s="241"/>
      <c r="CO22" s="241"/>
      <c r="CP22" s="241"/>
      <c r="CQ22" s="241"/>
      <c r="CR22" s="241"/>
      <c r="CS22" s="241"/>
      <c r="CT22" s="241"/>
      <c r="CU22" s="241"/>
      <c r="CV22" s="241"/>
      <c r="CW22" s="241"/>
      <c r="CX22" s="241"/>
      <c r="CY22" s="241"/>
      <c r="CZ22" s="241"/>
      <c r="DA22" s="241"/>
      <c r="DB22" s="241"/>
      <c r="DC22" s="241"/>
      <c r="DD22" s="241"/>
      <c r="DE22" s="241"/>
      <c r="DF22" s="241"/>
      <c r="DG22" s="241"/>
      <c r="DH22" s="241"/>
      <c r="DI22" s="241"/>
      <c r="DJ22" s="241"/>
      <c r="DK22" s="241"/>
      <c r="DL22" s="241"/>
      <c r="DM22" s="241"/>
      <c r="DN22" s="241"/>
      <c r="DO22" s="241"/>
      <c r="DP22" s="241"/>
      <c r="DQ22" s="241"/>
      <c r="DR22" s="241"/>
      <c r="DS22" s="241"/>
      <c r="DT22" s="241"/>
      <c r="DU22" s="241"/>
    </row>
    <row r="23" spans="1:125" x14ac:dyDescent="0.25">
      <c r="A23" t="str">
        <f>A4</f>
        <v>1 очередь</v>
      </c>
      <c r="B23" s="255">
        <f>cf_1!P2</f>
        <v>46813</v>
      </c>
      <c r="C23" s="255">
        <f>cf_1!Q2</f>
        <v>47543</v>
      </c>
      <c r="D23" s="207">
        <f>SUMIF(E23:DU23,"&lt;&gt;#Н/Д")</f>
        <v>21875.892332091167</v>
      </c>
      <c r="E23" s="207">
        <f>cf_1!S$9/1000000</f>
        <v>0</v>
      </c>
      <c r="F23" s="207">
        <f>cf_1!T$9/1000000</f>
        <v>0</v>
      </c>
      <c r="G23" s="207">
        <f>cf_1!U$9/1000000</f>
        <v>0</v>
      </c>
      <c r="H23" s="207">
        <f>cf_1!V$9/1000000</f>
        <v>0</v>
      </c>
      <c r="I23" s="207">
        <f>cf_1!W$9/1000000</f>
        <v>0</v>
      </c>
      <c r="J23" s="207">
        <f>cf_1!X$9/1000000</f>
        <v>0</v>
      </c>
      <c r="K23" s="207">
        <f>cf_1!Y$9/1000000</f>
        <v>0</v>
      </c>
      <c r="L23" s="207">
        <f>cf_1!Z$9/1000000</f>
        <v>0</v>
      </c>
      <c r="M23" s="207">
        <f>cf_1!AA$9/1000000</f>
        <v>0</v>
      </c>
      <c r="N23" s="207">
        <f>cf_1!AB$9/1000000</f>
        <v>0</v>
      </c>
      <c r="O23" s="207">
        <f>cf_1!AC$9/1000000</f>
        <v>0</v>
      </c>
      <c r="P23" s="207">
        <f>cf_1!AD$9/1000000</f>
        <v>0</v>
      </c>
      <c r="Q23" s="207">
        <f>cf_1!AE$9/1000000</f>
        <v>0</v>
      </c>
      <c r="R23" s="207">
        <f>cf_1!AF$9/1000000</f>
        <v>0</v>
      </c>
      <c r="S23" s="207">
        <f>cf_1!AG$9/1000000</f>
        <v>0</v>
      </c>
      <c r="T23" s="207">
        <f>cf_1!AH$9/1000000</f>
        <v>0</v>
      </c>
      <c r="U23" s="207">
        <f>cf_1!AI$9/1000000</f>
        <v>0</v>
      </c>
      <c r="V23" s="207">
        <f>cf_1!AJ$9/1000000</f>
        <v>0</v>
      </c>
      <c r="W23" s="207">
        <f>cf_1!AK$9/1000000</f>
        <v>541.5078581700966</v>
      </c>
      <c r="X23" s="207">
        <f>cf_1!AL$9/1000000</f>
        <v>554.06195582439341</v>
      </c>
      <c r="Y23" s="207">
        <f>cf_1!AM$9/1000000</f>
        <v>482.07494265493762</v>
      </c>
      <c r="Z23" s="207">
        <f>cf_1!AN$9/1000000</f>
        <v>493.10581042099875</v>
      </c>
      <c r="AA23" s="207">
        <f>cf_1!AO$9/1000000</f>
        <v>504.32061325922183</v>
      </c>
      <c r="AB23" s="207">
        <f>cf_1!AP$9/1000000</f>
        <v>515.72206198080426</v>
      </c>
      <c r="AC23" s="207">
        <f>cf_1!AQ$9/1000000</f>
        <v>619.46618510069209</v>
      </c>
      <c r="AD23" s="207">
        <f>cf_1!AR$9/1000000</f>
        <v>633.32856498028457</v>
      </c>
      <c r="AE23" s="207">
        <f>cf_1!AS$9/1000000</f>
        <v>647.42036194456102</v>
      </c>
      <c r="AF23" s="207">
        <f>cf_1!AT$9/1000000</f>
        <v>661.74494456117736</v>
      </c>
      <c r="AG23" s="207">
        <f>cf_1!AU$9/1000000</f>
        <v>576.25804101743574</v>
      </c>
      <c r="AH23" s="207">
        <f>cf_1!AV$9/1000000</f>
        <v>690.9400328492344</v>
      </c>
      <c r="AI23" s="207">
        <f>cf_1!AW$9/1000000</f>
        <v>705.98365024651514</v>
      </c>
      <c r="AJ23" s="207">
        <f>cf_1!AX$9/1000000</f>
        <v>721.27399707408358</v>
      </c>
      <c r="AK23" s="207">
        <f>cf_1!AY$9/1000000</f>
        <v>628.35097610679782</v>
      </c>
      <c r="AL23" s="207">
        <f>cf_1!AZ$9/1000000</f>
        <v>641.77644941237088</v>
      </c>
      <c r="AM23" s="207">
        <f>cf_1!BA$9/1000000</f>
        <v>655.42096586212392</v>
      </c>
      <c r="AN23" s="207">
        <f>cf_1!BB$9/1000000</f>
        <v>669.28771875389134</v>
      </c>
      <c r="AO23" s="207">
        <f>cf_1!BC$9/1000000</f>
        <v>800.81213370852072</v>
      </c>
      <c r="AP23" s="207">
        <f>cf_1!BD$9/1000000</f>
        <v>950.24854925618797</v>
      </c>
      <c r="AQ23" s="207">
        <f>cf_1!BE$9/1000000</f>
        <v>968.66691576724088</v>
      </c>
      <c r="AR23" s="207">
        <f>cf_1!BF$9/1000000</f>
        <v>987.37769929283797</v>
      </c>
      <c r="AS23" s="207">
        <f>cf_1!BG$9/1000000</f>
        <v>858.31197833032627</v>
      </c>
      <c r="AT23" s="207">
        <f>cf_1!BH$9/1000000</f>
        <v>1025.6933867788891</v>
      </c>
      <c r="AU23" s="207">
        <f>cf_1!BI$9/1000000</f>
        <v>2235.2294877979434</v>
      </c>
      <c r="AV23" s="207">
        <f>cf_1!BJ$9/1000000</f>
        <v>571.92601852126938</v>
      </c>
      <c r="AW23" s="207">
        <f>cf_1!BK$9/1000000</f>
        <v>487.33606101683091</v>
      </c>
      <c r="AX23" s="207">
        <f>cf_1!BL$9/1000000</f>
        <v>488.53796321307021</v>
      </c>
      <c r="AY23" s="207">
        <f>cf_1!BM$9/1000000</f>
        <v>489.74282962436547</v>
      </c>
      <c r="AZ23" s="207">
        <f>cf_1!BN$9/1000000</f>
        <v>490.95066756127045</v>
      </c>
      <c r="BA23" s="207">
        <f>cf_1!BO$9/1000000</f>
        <v>579.01351100278737</v>
      </c>
      <c r="BB23" s="207">
        <f>cf_1!BP$9/1000000</f>
        <v>0</v>
      </c>
      <c r="BC23" s="207">
        <f>cf_1!BQ$9/1000000</f>
        <v>0</v>
      </c>
      <c r="BD23" s="207">
        <f>cf_1!BR$9/1000000</f>
        <v>0</v>
      </c>
      <c r="BE23" s="207">
        <f>cf_1!BS$9/1000000</f>
        <v>0</v>
      </c>
      <c r="BF23" s="207">
        <f>cf_1!BT$9/1000000</f>
        <v>0</v>
      </c>
      <c r="BG23" s="207">
        <f>cf_1!BU$9/1000000</f>
        <v>0</v>
      </c>
      <c r="BH23" s="207">
        <f>cf_1!BV$9/1000000</f>
        <v>0</v>
      </c>
      <c r="BI23" s="207">
        <f>cf_1!BW$9/1000000</f>
        <v>0</v>
      </c>
      <c r="BJ23" s="207">
        <f>cf_1!BX$9/1000000</f>
        <v>0</v>
      </c>
      <c r="BK23" s="207">
        <f>cf_1!BY$9/1000000</f>
        <v>0</v>
      </c>
      <c r="BL23" s="207">
        <f>cf_1!BZ$9/1000000</f>
        <v>0</v>
      </c>
      <c r="BM23" s="207">
        <f>cf_1!CA$9/1000000</f>
        <v>0</v>
      </c>
      <c r="BN23" s="207">
        <f>cf_1!CB$9/1000000</f>
        <v>0</v>
      </c>
      <c r="BO23" s="207">
        <f>cf_1!CC$9/1000000</f>
        <v>0</v>
      </c>
      <c r="BP23" s="207">
        <f>cf_1!CD$9/1000000</f>
        <v>0</v>
      </c>
      <c r="BQ23" s="207">
        <f>cf_1!CE$9/1000000</f>
        <v>0</v>
      </c>
      <c r="BR23" s="207">
        <f>cf_1!CF$9/1000000</f>
        <v>0</v>
      </c>
      <c r="BS23" s="207">
        <f>cf_1!CG$9/1000000</f>
        <v>0</v>
      </c>
      <c r="BT23" s="207">
        <f>cf_1!CH$9/1000000</f>
        <v>0</v>
      </c>
      <c r="BU23" s="207">
        <f>cf_1!CI$9/1000000</f>
        <v>0</v>
      </c>
      <c r="BV23" s="207">
        <f>cf_1!CJ$9/1000000</f>
        <v>0</v>
      </c>
      <c r="BW23" s="207">
        <f>cf_1!CK$9/1000000</f>
        <v>0</v>
      </c>
      <c r="BX23" s="207">
        <f>cf_1!CL$9/1000000</f>
        <v>0</v>
      </c>
      <c r="BY23" s="207">
        <f>cf_1!CM$9/1000000</f>
        <v>0</v>
      </c>
      <c r="BZ23" s="207">
        <f>cf_1!CN$9/1000000</f>
        <v>0</v>
      </c>
      <c r="CA23" s="207">
        <f>cf_1!CO$9/1000000</f>
        <v>0</v>
      </c>
      <c r="CB23" s="207">
        <f>cf_1!CP$9/1000000</f>
        <v>0</v>
      </c>
      <c r="CC23" s="207">
        <f>cf_1!CQ$9/1000000</f>
        <v>0</v>
      </c>
      <c r="CD23" s="207">
        <f>cf_1!CR$9/1000000</f>
        <v>0</v>
      </c>
      <c r="CE23" s="207">
        <f>cf_1!CS$9/1000000</f>
        <v>0</v>
      </c>
      <c r="CF23" s="207">
        <f>cf_1!CT$9/1000000</f>
        <v>0</v>
      </c>
      <c r="CG23" s="207">
        <f>cf_1!CU$9/1000000</f>
        <v>0</v>
      </c>
      <c r="CH23" s="207">
        <f>cf_1!CV$9/1000000</f>
        <v>0</v>
      </c>
      <c r="CI23" s="207">
        <f>cf_1!CW$9/1000000</f>
        <v>0</v>
      </c>
      <c r="CJ23" s="207">
        <f>cf_1!CX$9/1000000</f>
        <v>0</v>
      </c>
      <c r="CK23" s="207">
        <f>cf_1!CY$9/1000000</f>
        <v>0</v>
      </c>
      <c r="CL23" s="207">
        <f>cf_1!CZ$9/1000000</f>
        <v>0</v>
      </c>
      <c r="CM23" s="207">
        <f>cf_1!DA$9/1000000</f>
        <v>0</v>
      </c>
      <c r="CN23" s="207">
        <f>cf_1!DB$9/1000000</f>
        <v>0</v>
      </c>
      <c r="CO23" s="207">
        <f>cf_1!DC$9/1000000</f>
        <v>0</v>
      </c>
      <c r="CP23" s="207">
        <f>cf_1!DD$9/1000000</f>
        <v>0</v>
      </c>
      <c r="CQ23" s="207">
        <f>cf_1!DE$9/1000000</f>
        <v>0</v>
      </c>
      <c r="CR23" s="207">
        <f>cf_1!DF$9/1000000</f>
        <v>0</v>
      </c>
      <c r="CS23" s="207">
        <f>cf_1!DG$9/1000000</f>
        <v>0</v>
      </c>
      <c r="CT23" s="207">
        <f>cf_1!DH$9/1000000</f>
        <v>0</v>
      </c>
      <c r="CU23" s="207">
        <f>cf_1!DI$9/1000000</f>
        <v>0</v>
      </c>
      <c r="CV23" s="207">
        <f>cf_1!DJ$9/1000000</f>
        <v>0</v>
      </c>
      <c r="CW23" s="207">
        <f>cf_1!DK$9/1000000</f>
        <v>0</v>
      </c>
      <c r="CX23" s="207">
        <f>cf_1!DL$9/1000000</f>
        <v>0</v>
      </c>
      <c r="CY23" s="207">
        <f>cf_1!DM$9/1000000</f>
        <v>0</v>
      </c>
      <c r="CZ23" s="207">
        <f>cf_1!DN$9/1000000</f>
        <v>0</v>
      </c>
      <c r="DA23" s="207">
        <f>cf_1!DO$9/1000000</f>
        <v>0</v>
      </c>
      <c r="DB23" s="207">
        <f>cf_1!DP$9/1000000</f>
        <v>0</v>
      </c>
      <c r="DC23" s="207">
        <f>cf_1!DQ$9/1000000</f>
        <v>0</v>
      </c>
      <c r="DD23" s="207">
        <f>cf_1!DR$9/1000000</f>
        <v>0</v>
      </c>
      <c r="DE23" s="207">
        <f>cf_1!DS$9/1000000</f>
        <v>0</v>
      </c>
      <c r="DF23" s="207">
        <f>cf_1!DT$9/1000000</f>
        <v>0</v>
      </c>
      <c r="DG23" s="207">
        <f>cf_1!DU$9/1000000</f>
        <v>0</v>
      </c>
      <c r="DH23" s="207">
        <f>cf_1!DV$9/1000000</f>
        <v>0</v>
      </c>
      <c r="DI23" s="207">
        <f>cf_1!DW$9/1000000</f>
        <v>0</v>
      </c>
      <c r="DJ23" s="207">
        <f>cf_1!DX$9/1000000</f>
        <v>0</v>
      </c>
      <c r="DK23" s="207">
        <f>cf_1!DY$9/1000000</f>
        <v>0</v>
      </c>
      <c r="DL23" s="207">
        <f>cf_1!DZ$9/1000000</f>
        <v>0</v>
      </c>
      <c r="DM23" s="207">
        <f>cf_1!EA$9/1000000</f>
        <v>0</v>
      </c>
      <c r="DN23" s="207">
        <f>cf_1!EB$9/1000000</f>
        <v>0</v>
      </c>
      <c r="DO23" s="207">
        <f>cf_1!EC$9/1000000</f>
        <v>0</v>
      </c>
      <c r="DP23" s="207">
        <f>cf_1!ED$9/1000000</f>
        <v>0</v>
      </c>
      <c r="DQ23" s="207">
        <f>cf_1!EE$9/1000000</f>
        <v>0</v>
      </c>
      <c r="DR23" s="207">
        <f>cf_1!EF$9/1000000</f>
        <v>0</v>
      </c>
      <c r="DS23" s="207">
        <f>cf_1!EG$9/1000000</f>
        <v>0</v>
      </c>
      <c r="DT23" s="207">
        <f>cf_1!EH$9/1000000</f>
        <v>0</v>
      </c>
      <c r="DU23" s="207">
        <f>cf_1!EI$9/1000000</f>
        <v>0</v>
      </c>
    </row>
    <row r="24" spans="1:125" x14ac:dyDescent="0.25">
      <c r="A24" t="s">
        <v>1979</v>
      </c>
      <c r="B24" s="117"/>
      <c r="D24" s="207"/>
      <c r="E24" s="207" t="e">
        <f ca="1">IF(E$1&lt;$C23,IF(SUM($E23:E23)&lt;&gt;0,SUM($E23:E23),#N/A),#N/A)</f>
        <v>#N/A</v>
      </c>
      <c r="F24" s="207" t="e">
        <f ca="1">IF(F$1&lt;$C23,IF(SUM($E23:F23)&lt;&gt;0,SUM($E23:F23),#N/A),#N/A)</f>
        <v>#N/A</v>
      </c>
      <c r="G24" s="207" t="e">
        <f ca="1">IF(G$1&lt;$C23,IF(SUM($E23:G23)&lt;&gt;0,SUM($E23:G23),#N/A),#N/A)</f>
        <v>#N/A</v>
      </c>
      <c r="H24" s="207" t="e">
        <f ca="1">IF(H$1&lt;$C23,IF(SUM($E23:H23)&lt;&gt;0,SUM($E23:H23),#N/A),#N/A)</f>
        <v>#N/A</v>
      </c>
      <c r="I24" s="207" t="e">
        <f ca="1">IF(I$1&lt;$C23,IF(SUM($E23:I23)&lt;&gt;0,SUM($E23:I23),#N/A),#N/A)</f>
        <v>#N/A</v>
      </c>
      <c r="J24" s="207" t="e">
        <f ca="1">IF(J$1&lt;$C23,IF(SUM($E23:J23)&lt;&gt;0,SUM($E23:J23),#N/A),#N/A)</f>
        <v>#N/A</v>
      </c>
      <c r="K24" s="207" t="e">
        <f ca="1">IF(K$1&lt;$C23,IF(SUM($E23:K23)&lt;&gt;0,SUM($E23:K23),#N/A),#N/A)</f>
        <v>#N/A</v>
      </c>
      <c r="L24" s="207" t="e">
        <f ca="1">IF(L$1&lt;$C23,IF(SUM($E23:L23)&lt;&gt;0,SUM($E23:L23),#N/A),#N/A)</f>
        <v>#N/A</v>
      </c>
      <c r="M24" s="207" t="e">
        <f ca="1">IF(M$1&lt;$C23,IF(SUM($E23:M23)&lt;&gt;0,SUM($E23:M23),#N/A),#N/A)</f>
        <v>#N/A</v>
      </c>
      <c r="N24" s="207" t="e">
        <f ca="1">IF(N$1&lt;$C23,IF(SUM($E23:N23)&lt;&gt;0,SUM($E23:N23),#N/A),#N/A)</f>
        <v>#N/A</v>
      </c>
      <c r="O24" s="207" t="e">
        <f ca="1">IF(O$1&lt;$C23,IF(SUM($E23:O23)&lt;&gt;0,SUM($E23:O23),#N/A),#N/A)</f>
        <v>#N/A</v>
      </c>
      <c r="P24" s="207" t="e">
        <f ca="1">IF(P$1&lt;$C23,IF(SUM($E23:P23)&lt;&gt;0,SUM($E23:P23),#N/A),#N/A)</f>
        <v>#N/A</v>
      </c>
      <c r="Q24" s="207" t="e">
        <f ca="1">IF(Q$1&lt;$C23,IF(SUM($E23:Q23)&lt;&gt;0,SUM($E23:Q23),#N/A),#N/A)</f>
        <v>#N/A</v>
      </c>
      <c r="R24" s="207" t="e">
        <f ca="1">IF(R$1&lt;$C23,IF(SUM($E23:R23)&lt;&gt;0,SUM($E23:R23),#N/A),#N/A)</f>
        <v>#N/A</v>
      </c>
      <c r="S24" s="207" t="e">
        <f ca="1">IF(S$1&lt;$C23,IF(SUM($E23:S23)&lt;&gt;0,SUM($E23:S23),#N/A),#N/A)</f>
        <v>#N/A</v>
      </c>
      <c r="T24" s="207" t="e">
        <f ca="1">IF(T$1&lt;$C23,IF(SUM($E23:T23)&lt;&gt;0,SUM($E23:T23),#N/A),#N/A)</f>
        <v>#N/A</v>
      </c>
      <c r="U24" s="207" t="e">
        <f ca="1">IF(U$1&lt;$C23,IF(SUM($E23:U23)&lt;&gt;0,SUM($E23:U23),#N/A),#N/A)</f>
        <v>#N/A</v>
      </c>
      <c r="V24" s="207" t="e">
        <f ca="1">IF(V$1&lt;$C23,IF(SUM($E23:V23)&lt;&gt;0,SUM($E23:V23),#N/A),#N/A)</f>
        <v>#N/A</v>
      </c>
      <c r="W24" s="207" t="e">
        <f ca="1">IF(W$1&lt;$C23,IF(SUM($E23:W23)&lt;&gt;0,SUM($E23:W23),#N/A),#N/A)</f>
        <v>#N/A</v>
      </c>
      <c r="X24" s="207" t="e">
        <f ca="1">IF(X$1&lt;$C23,IF(SUM($E23:X23)&lt;&gt;0,SUM($E23:X23),#N/A),#N/A)</f>
        <v>#N/A</v>
      </c>
      <c r="Y24" s="207" t="e">
        <f ca="1">IF(Y$1&lt;$C23,IF(SUM($E23:Y23)&lt;&gt;0,SUM($E23:Y23),#N/A),#N/A)</f>
        <v>#N/A</v>
      </c>
      <c r="Z24" s="207" t="e">
        <f ca="1">IF(Z$1&lt;$C23,IF(SUM($E23:Z23)&lt;&gt;0,SUM($E23:Z23),#N/A),#N/A)</f>
        <v>#N/A</v>
      </c>
      <c r="AA24" s="207" t="e">
        <f ca="1">IF(AA$1&lt;$C23,IF(SUM($E23:AA23)&lt;&gt;0,SUM($E23:AA23),#N/A),#N/A)</f>
        <v>#N/A</v>
      </c>
      <c r="AB24" s="207" t="e">
        <f ca="1">IF(AB$1&lt;$C23,IF(SUM($E23:AB23)&lt;&gt;0,SUM($E23:AB23),#N/A),#N/A)</f>
        <v>#N/A</v>
      </c>
      <c r="AC24" s="207" t="e">
        <f ca="1">IF(AC$1&lt;$C23,IF(SUM($E23:AC23)&lt;&gt;0,SUM($E23:AC23),#N/A),#N/A)</f>
        <v>#N/A</v>
      </c>
      <c r="AD24" s="207" t="e">
        <f ca="1">IF(AD$1&lt;$C23,IF(SUM($E23:AD23)&lt;&gt;0,SUM($E23:AD23),#N/A),#N/A)</f>
        <v>#N/A</v>
      </c>
      <c r="AE24" s="207" t="e">
        <f ca="1">IF(AE$1&lt;$C23,IF(SUM($E23:AE23)&lt;&gt;0,SUM($E23:AE23),#N/A),#N/A)</f>
        <v>#N/A</v>
      </c>
      <c r="AF24" s="207" t="e">
        <f ca="1">IF(AF$1&lt;$C23,IF(SUM($E23:AF23)&lt;&gt;0,SUM($E23:AF23),#N/A),#N/A)</f>
        <v>#N/A</v>
      </c>
      <c r="AG24" s="207" t="e">
        <f ca="1">IF(AG$1&lt;$C23,IF(SUM($E23:AG23)&lt;&gt;0,SUM($E23:AG23),#N/A),#N/A)</f>
        <v>#N/A</v>
      </c>
      <c r="AH24" s="207" t="e">
        <f ca="1">IF(AH$1&lt;$C23,IF(SUM($E23:AH23)&lt;&gt;0,SUM($E23:AH23),#N/A),#N/A)</f>
        <v>#N/A</v>
      </c>
      <c r="AI24" s="207" t="e">
        <f ca="1">IF(AI$1&lt;$C23,IF(SUM($E23:AI23)&lt;&gt;0,SUM($E23:AI23),#N/A),#N/A)</f>
        <v>#N/A</v>
      </c>
      <c r="AJ24" s="207" t="e">
        <f ca="1">IF(AJ$1&lt;$C23,IF(SUM($E23:AJ23)&lt;&gt;0,SUM($E23:AJ23),#N/A),#N/A)</f>
        <v>#N/A</v>
      </c>
      <c r="AK24" s="207" t="e">
        <f ca="1">IF(AK$1&lt;$C23,IF(SUM($E23:AK23)&lt;&gt;0,SUM($E23:AK23),#N/A),#N/A)</f>
        <v>#N/A</v>
      </c>
      <c r="AL24" s="207" t="e">
        <f ca="1">IF(AL$1&lt;$C23,IF(SUM($E23:AL23)&lt;&gt;0,SUM($E23:AL23),#N/A),#N/A)</f>
        <v>#N/A</v>
      </c>
      <c r="AM24" s="207" t="e">
        <f ca="1">IF(AM$1&lt;$C23,IF(SUM($E23:AM23)&lt;&gt;0,SUM($E23:AM23),#N/A),#N/A)</f>
        <v>#N/A</v>
      </c>
      <c r="AN24" s="207" t="e">
        <f ca="1">IF(AN$1&lt;$C23,IF(SUM($E23:AN23)&lt;&gt;0,SUM($E23:AN23),#N/A),#N/A)</f>
        <v>#N/A</v>
      </c>
      <c r="AO24" s="207" t="e">
        <f ca="1">IF(AO$1&lt;$C23,IF(SUM($E23:AO23)&lt;&gt;0,SUM($E23:AO23),#N/A),#N/A)</f>
        <v>#N/A</v>
      </c>
      <c r="AP24" s="207" t="e">
        <f ca="1">IF(AP$1&lt;$C23,IF(SUM($E23:AP23)&lt;&gt;0,SUM($E23:AP23),#N/A),#N/A)</f>
        <v>#N/A</v>
      </c>
      <c r="AQ24" s="207" t="e">
        <f ca="1">IF(AQ$1&lt;$C23,IF(SUM($E23:AQ23)&lt;&gt;0,SUM($E23:AQ23),#N/A),#N/A)</f>
        <v>#N/A</v>
      </c>
      <c r="AR24" s="207" t="e">
        <f ca="1">IF(AR$1&lt;$C23,IF(SUM($E23:AR23)&lt;&gt;0,SUM($E23:AR23),#N/A),#N/A)</f>
        <v>#N/A</v>
      </c>
      <c r="AS24" s="207" t="e">
        <f ca="1">IF(AS$1&lt;$C23,IF(SUM($E23:AS23)&lt;&gt;0,SUM($E23:AS23),#N/A),#N/A)</f>
        <v>#N/A</v>
      </c>
      <c r="AT24" s="207" t="e">
        <f ca="1">IF(AT$1&lt;$C23,IF(SUM($E23:AT23)&lt;&gt;0,SUM($E23:AT23),#N/A),#N/A)</f>
        <v>#N/A</v>
      </c>
      <c r="AU24" s="207" t="e">
        <f ca="1">IF(AU$1&lt;$C23,IF(SUM($E23:AU23)&lt;&gt;0,SUM($E23:AU23),#N/A),#N/A)</f>
        <v>#N/A</v>
      </c>
      <c r="AV24" s="207" t="e">
        <f ca="1">IF(AV$1&lt;$C23,IF(SUM($E23:AV23)&lt;&gt;0,SUM($E23:AV23),#N/A),#N/A)</f>
        <v>#N/A</v>
      </c>
      <c r="AW24" s="207" t="e">
        <f ca="1">IF(AW$1&lt;$C23,IF(SUM($E23:AW23)&lt;&gt;0,SUM($E23:AW23),#N/A),#N/A)</f>
        <v>#N/A</v>
      </c>
      <c r="AX24" s="207" t="e">
        <f ca="1">IF(AX$1&lt;$C23,IF(SUM($E23:AX23)&lt;&gt;0,SUM($E23:AX23),#N/A),#N/A)</f>
        <v>#N/A</v>
      </c>
      <c r="AY24" s="207" t="e">
        <f ca="1">IF(AY$1&lt;$C23,IF(SUM($E23:AY23)&lt;&gt;0,SUM($E23:AY23),#N/A),#N/A)</f>
        <v>#N/A</v>
      </c>
      <c r="AZ24" s="207" t="e">
        <f ca="1">IF(AZ$1&lt;$C23,IF(SUM($E23:AZ23)&lt;&gt;0,SUM($E23:AZ23),#N/A),#N/A)</f>
        <v>#N/A</v>
      </c>
      <c r="BA24" s="207" t="e">
        <f ca="1">IF(BA$1&lt;$C23,IF(SUM($E23:BA23)&lt;&gt;0,SUM($E23:BA23),#N/A),#N/A)</f>
        <v>#N/A</v>
      </c>
      <c r="BB24" s="207" t="e">
        <f ca="1">IF(BB$1&lt;$C23,IF(SUM($E23:BB23)&lt;&gt;0,SUM($E23:BB23),#N/A),#N/A)</f>
        <v>#N/A</v>
      </c>
      <c r="BC24" s="207" t="e">
        <f ca="1">IF(BC$1&lt;$C23,IF(SUM($E23:BC23)&lt;&gt;0,SUM($E23:BC23),#N/A),#N/A)</f>
        <v>#N/A</v>
      </c>
      <c r="BD24" s="207" t="e">
        <f ca="1">IF(BD$1&lt;$C23,IF(SUM($E23:BD23)&lt;&gt;0,SUM($E23:BD23),#N/A),#N/A)</f>
        <v>#N/A</v>
      </c>
      <c r="BE24" s="207" t="e">
        <f ca="1">IF(BE$1&lt;$C23,IF(SUM($E23:BE23)&lt;&gt;0,SUM($E23:BE23),#N/A),#N/A)</f>
        <v>#N/A</v>
      </c>
      <c r="BF24" s="207" t="e">
        <f ca="1">IF(BF$1&lt;$C23,IF(SUM($E23:BF23)&lt;&gt;0,SUM($E23:BF23),#N/A),#N/A)</f>
        <v>#N/A</v>
      </c>
      <c r="BG24" s="207" t="e">
        <f ca="1">IF(BG$1&lt;$C23,IF(SUM($E23:BG23)&lt;&gt;0,SUM($E23:BG23),#N/A),#N/A)</f>
        <v>#N/A</v>
      </c>
      <c r="BH24" s="207" t="e">
        <f ca="1">IF(BH$1&lt;$C23,IF(SUM($E23:BH23)&lt;&gt;0,SUM($E23:BH23),#N/A),#N/A)</f>
        <v>#N/A</v>
      </c>
      <c r="BI24" s="207" t="e">
        <f ca="1">IF(BI$1&lt;$C23,IF(SUM($E23:BI23)&lt;&gt;0,SUM($E23:BI23),#N/A),#N/A)</f>
        <v>#N/A</v>
      </c>
      <c r="BJ24" s="207" t="e">
        <f ca="1">IF(BJ$1&lt;$C23,IF(SUM($E23:BJ23)&lt;&gt;0,SUM($E23:BJ23),#N/A),#N/A)</f>
        <v>#N/A</v>
      </c>
      <c r="BK24" s="207" t="e">
        <f ca="1">IF(BK$1&lt;$C23,IF(SUM($E23:BK23)&lt;&gt;0,SUM($E23:BK23),#N/A),#N/A)</f>
        <v>#N/A</v>
      </c>
      <c r="BL24" s="207" t="e">
        <f ca="1">IF(BL$1&lt;$C23,IF(SUM($E23:BL23)&lt;&gt;0,SUM($E23:BL23),#N/A),#N/A)</f>
        <v>#N/A</v>
      </c>
      <c r="BM24" s="207" t="e">
        <f ca="1">IF(BM$1&lt;$C23,IF(SUM($E23:BM23)&lt;&gt;0,SUM($E23:BM23),#N/A),#N/A)</f>
        <v>#N/A</v>
      </c>
      <c r="BN24" s="207" t="e">
        <f ca="1">IF(BN$1&lt;$C23,IF(SUM($E23:BN23)&lt;&gt;0,SUM($E23:BN23),#N/A),#N/A)</f>
        <v>#N/A</v>
      </c>
      <c r="BO24" s="207" t="e">
        <f ca="1">IF(BO$1&lt;$C23,IF(SUM($E23:BO23)&lt;&gt;0,SUM($E23:BO23),#N/A),#N/A)</f>
        <v>#N/A</v>
      </c>
      <c r="BP24" s="207" t="e">
        <f ca="1">IF(BP$1&lt;$C23,IF(SUM($E23:BP23)&lt;&gt;0,SUM($E23:BP23),#N/A),#N/A)</f>
        <v>#N/A</v>
      </c>
      <c r="BQ24" s="207" t="e">
        <f ca="1">IF(BQ$1&lt;$C23,IF(SUM($E23:BQ23)&lt;&gt;0,SUM($E23:BQ23),#N/A),#N/A)</f>
        <v>#N/A</v>
      </c>
      <c r="BR24" s="207" t="e">
        <f ca="1">IF(BR$1&lt;$C23,IF(SUM($E23:BR23)&lt;&gt;0,SUM($E23:BR23),#N/A),#N/A)</f>
        <v>#N/A</v>
      </c>
      <c r="BS24" s="207" t="e">
        <f ca="1">IF(BS$1&lt;$C23,IF(SUM($E23:BS23)&lt;&gt;0,SUM($E23:BS23),#N/A),#N/A)</f>
        <v>#N/A</v>
      </c>
      <c r="BT24" s="207" t="e">
        <f ca="1">IF(BT$1&lt;$C23,IF(SUM($E23:BT23)&lt;&gt;0,SUM($E23:BT23),#N/A),#N/A)</f>
        <v>#N/A</v>
      </c>
      <c r="BU24" s="207" t="e">
        <f ca="1">IF(BU$1&lt;$C23,IF(SUM($E23:BU23)&lt;&gt;0,SUM($E23:BU23),#N/A),#N/A)</f>
        <v>#N/A</v>
      </c>
      <c r="BV24" s="207" t="e">
        <f ca="1">IF(BV$1&lt;$C23,IF(SUM($E23:BV23)&lt;&gt;0,SUM($E23:BV23),#N/A),#N/A)</f>
        <v>#N/A</v>
      </c>
      <c r="BW24" s="207" t="e">
        <f ca="1">IF(BW$1&lt;$C23,IF(SUM($E23:BW23)&lt;&gt;0,SUM($E23:BW23),#N/A),#N/A)</f>
        <v>#N/A</v>
      </c>
      <c r="BX24" s="207" t="e">
        <f ca="1">IF(BX$1&lt;$C23,IF(SUM($E23:BX23)&lt;&gt;0,SUM($E23:BX23),#N/A),#N/A)</f>
        <v>#N/A</v>
      </c>
      <c r="BY24" s="207" t="e">
        <f ca="1">IF(BY$1&lt;$C23,IF(SUM($E23:BY23)&lt;&gt;0,SUM($E23:BY23),#N/A),#N/A)</f>
        <v>#N/A</v>
      </c>
      <c r="BZ24" s="207" t="e">
        <f ca="1">IF(BZ$1&lt;$C23,IF(SUM($E23:BZ23)&lt;&gt;0,SUM($E23:BZ23),#N/A),#N/A)</f>
        <v>#N/A</v>
      </c>
      <c r="CA24" s="207" t="e">
        <f ca="1">IF(CA$1&lt;$C23,IF(SUM($E23:CA23)&lt;&gt;0,SUM($E23:CA23),#N/A),#N/A)</f>
        <v>#N/A</v>
      </c>
      <c r="CB24" s="207" t="e">
        <f ca="1">IF(CB$1&lt;$C23,IF(SUM($E23:CB23)&lt;&gt;0,SUM($E23:CB23),#N/A),#N/A)</f>
        <v>#N/A</v>
      </c>
      <c r="CC24" s="207" t="e">
        <f ca="1">IF(CC$1&lt;$C23,IF(SUM($E23:CC23)&lt;&gt;0,SUM($E23:CC23),#N/A),#N/A)</f>
        <v>#N/A</v>
      </c>
      <c r="CD24" s="207" t="e">
        <f ca="1">IF(CD$1&lt;$C23,IF(SUM($E23:CD23)&lt;&gt;0,SUM($E23:CD23),#N/A),#N/A)</f>
        <v>#N/A</v>
      </c>
      <c r="CE24" s="207" t="e">
        <f ca="1">IF(CE$1&lt;$C23,IF(SUM($E23:CE23)&lt;&gt;0,SUM($E23:CE23),#N/A),#N/A)</f>
        <v>#N/A</v>
      </c>
      <c r="CF24" s="207" t="e">
        <f ca="1">IF(CF$1&lt;$C23,IF(SUM($E23:CF23)&lt;&gt;0,SUM($E23:CF23),#N/A),#N/A)</f>
        <v>#N/A</v>
      </c>
      <c r="CG24" s="207" t="e">
        <f ca="1">IF(CG$1&lt;$C23,IF(SUM($E23:CG23)&lt;&gt;0,SUM($E23:CG23),#N/A),#N/A)</f>
        <v>#N/A</v>
      </c>
      <c r="CH24" s="207" t="e">
        <f ca="1">IF(CH$1&lt;$C23,IF(SUM($E23:CH23)&lt;&gt;0,SUM($E23:CH23),#N/A),#N/A)</f>
        <v>#N/A</v>
      </c>
      <c r="CI24" s="207" t="e">
        <f ca="1">IF(CI$1&lt;$C23,IF(SUM($E23:CI23)&lt;&gt;0,SUM($E23:CI23),#N/A),#N/A)</f>
        <v>#N/A</v>
      </c>
      <c r="CJ24" s="207" t="e">
        <f ca="1">IF(CJ$1&lt;$C23,IF(SUM($E23:CJ23)&lt;&gt;0,SUM($E23:CJ23),#N/A),#N/A)</f>
        <v>#N/A</v>
      </c>
      <c r="CK24" s="207" t="e">
        <f ca="1">IF(CK$1&lt;$C23,IF(SUM($E23:CK23)&lt;&gt;0,SUM($E23:CK23),#N/A),#N/A)</f>
        <v>#N/A</v>
      </c>
      <c r="CL24" s="207" t="e">
        <f ca="1">IF(CL$1&lt;$C23,IF(SUM($E23:CL23)&lt;&gt;0,SUM($E23:CL23),#N/A),#N/A)</f>
        <v>#N/A</v>
      </c>
      <c r="CM24" s="207" t="e">
        <f ca="1">IF(CM$1&lt;$C23,IF(SUM($E23:CM23)&lt;&gt;0,SUM($E23:CM23),#N/A),#N/A)</f>
        <v>#N/A</v>
      </c>
      <c r="CN24" s="207" t="e">
        <f ca="1">IF(CN$1&lt;$C23,IF(SUM($E23:CN23)&lt;&gt;0,SUM($E23:CN23),#N/A),#N/A)</f>
        <v>#N/A</v>
      </c>
      <c r="CO24" s="207" t="e">
        <f ca="1">IF(CO$1&lt;$C23,IF(SUM($E23:CO23)&lt;&gt;0,SUM($E23:CO23),#N/A),#N/A)</f>
        <v>#N/A</v>
      </c>
      <c r="CP24" s="207" t="e">
        <f ca="1">IF(CP$1&lt;$C23,IF(SUM($E23:CP23)&lt;&gt;0,SUM($E23:CP23),#N/A),#N/A)</f>
        <v>#N/A</v>
      </c>
      <c r="CQ24" s="207" t="e">
        <f ca="1">IF(CQ$1&lt;$C23,IF(SUM($E23:CQ23)&lt;&gt;0,SUM($E23:CQ23),#N/A),#N/A)</f>
        <v>#N/A</v>
      </c>
      <c r="CR24" s="207" t="e">
        <f ca="1">IF(CR$1&lt;$C23,IF(SUM($E23:CR23)&lt;&gt;0,SUM($E23:CR23),#N/A),#N/A)</f>
        <v>#N/A</v>
      </c>
      <c r="CS24" s="207" t="e">
        <f ca="1">IF(CS$1&lt;$C23,IF(SUM($E23:CS23)&lt;&gt;0,SUM($E23:CS23),#N/A),#N/A)</f>
        <v>#N/A</v>
      </c>
      <c r="CT24" s="207" t="e">
        <f ca="1">IF(CT$1&lt;$C23,IF(SUM($E23:CT23)&lt;&gt;0,SUM($E23:CT23),#N/A),#N/A)</f>
        <v>#N/A</v>
      </c>
      <c r="CU24" s="207" t="e">
        <f ca="1">IF(CU$1&lt;$C23,IF(SUM($E23:CU23)&lt;&gt;0,SUM($E23:CU23),#N/A),#N/A)</f>
        <v>#N/A</v>
      </c>
      <c r="CV24" s="207" t="e">
        <f ca="1">IF(CV$1&lt;$C23,IF(SUM($E23:CV23)&lt;&gt;0,SUM($E23:CV23),#N/A),#N/A)</f>
        <v>#N/A</v>
      </c>
      <c r="CW24" s="207" t="e">
        <f ca="1">IF(CW$1&lt;$C23,IF(SUM($E23:CW23)&lt;&gt;0,SUM($E23:CW23),#N/A),#N/A)</f>
        <v>#N/A</v>
      </c>
      <c r="CX24" s="207" t="e">
        <f ca="1">IF(CX$1&lt;$C23,IF(SUM($E23:CX23)&lt;&gt;0,SUM($E23:CX23),#N/A),#N/A)</f>
        <v>#N/A</v>
      </c>
      <c r="CY24" s="207" t="e">
        <f ca="1">IF(CY$1&lt;$C23,IF(SUM($E23:CY23)&lt;&gt;0,SUM($E23:CY23),#N/A),#N/A)</f>
        <v>#N/A</v>
      </c>
      <c r="CZ24" s="207" t="e">
        <f ca="1">IF(CZ$1&lt;$C23,IF(SUM($E23:CZ23)&lt;&gt;0,SUM($E23:CZ23),#N/A),#N/A)</f>
        <v>#N/A</v>
      </c>
      <c r="DA24" s="207" t="e">
        <f ca="1">IF(DA$1&lt;$C23,IF(SUM($E23:DA23)&lt;&gt;0,SUM($E23:DA23),#N/A),#N/A)</f>
        <v>#N/A</v>
      </c>
      <c r="DB24" s="207" t="e">
        <f ca="1">IF(DB$1&lt;$C23,IF(SUM($E23:DB23)&lt;&gt;0,SUM($E23:DB23),#N/A),#N/A)</f>
        <v>#N/A</v>
      </c>
      <c r="DC24" s="207" t="e">
        <f ca="1">IF(DC$1&lt;$C23,IF(SUM($E23:DC23)&lt;&gt;0,SUM($E23:DC23),#N/A),#N/A)</f>
        <v>#N/A</v>
      </c>
      <c r="DD24" s="207" t="e">
        <f ca="1">IF(DD$1&lt;$C23,IF(SUM($E23:DD23)&lt;&gt;0,SUM($E23:DD23),#N/A),#N/A)</f>
        <v>#N/A</v>
      </c>
      <c r="DE24" s="207" t="e">
        <f ca="1">IF(DE$1&lt;$C23,IF(SUM($E23:DE23)&lt;&gt;0,SUM($E23:DE23),#N/A),#N/A)</f>
        <v>#N/A</v>
      </c>
      <c r="DF24" s="207" t="e">
        <f ca="1">IF(DF$1&lt;$C23,IF(SUM($E23:DF23)&lt;&gt;0,SUM($E23:DF23),#N/A),#N/A)</f>
        <v>#N/A</v>
      </c>
      <c r="DG24" s="207" t="e">
        <f ca="1">IF(DG$1&lt;$C23,IF(SUM($E23:DG23)&lt;&gt;0,SUM($E23:DG23),#N/A),#N/A)</f>
        <v>#N/A</v>
      </c>
      <c r="DH24" s="207" t="e">
        <f ca="1">IF(DH$1&lt;$C23,IF(SUM($E23:DH23)&lt;&gt;0,SUM($E23:DH23),#N/A),#N/A)</f>
        <v>#N/A</v>
      </c>
      <c r="DI24" s="207" t="e">
        <f ca="1">IF(DI$1&lt;$C23,IF(SUM($E23:DI23)&lt;&gt;0,SUM($E23:DI23),#N/A),#N/A)</f>
        <v>#N/A</v>
      </c>
      <c r="DJ24" s="207" t="e">
        <f ca="1">IF(DJ$1&lt;$C23,IF(SUM($E23:DJ23)&lt;&gt;0,SUM($E23:DJ23),#N/A),#N/A)</f>
        <v>#N/A</v>
      </c>
      <c r="DK24" s="207" t="e">
        <f ca="1">IF(DK$1&lt;$C23,IF(SUM($E23:DK23)&lt;&gt;0,SUM($E23:DK23),#N/A),#N/A)</f>
        <v>#N/A</v>
      </c>
      <c r="DL24" s="207" t="e">
        <f ca="1">IF(DL$1&lt;$C23,IF(SUM($E23:DL23)&lt;&gt;0,SUM($E23:DL23),#N/A),#N/A)</f>
        <v>#N/A</v>
      </c>
      <c r="DM24" s="207" t="e">
        <f ca="1">IF(DM$1&lt;$C23,IF(SUM($E23:DM23)&lt;&gt;0,SUM($E23:DM23),#N/A),#N/A)</f>
        <v>#N/A</v>
      </c>
      <c r="DN24" s="207" t="e">
        <f ca="1">IF(DN$1&lt;$C23,IF(SUM($E23:DN23)&lt;&gt;0,SUM($E23:DN23),#N/A),#N/A)</f>
        <v>#N/A</v>
      </c>
      <c r="DO24" s="207" t="e">
        <f ca="1">IF(DO$1&lt;$C23,IF(SUM($E23:DO23)&lt;&gt;0,SUM($E23:DO23),#N/A),#N/A)</f>
        <v>#N/A</v>
      </c>
      <c r="DP24" s="207" t="e">
        <f ca="1">IF(DP$1&lt;$C23,IF(SUM($E23:DP23)&lt;&gt;0,SUM($E23:DP23),#N/A),#N/A)</f>
        <v>#N/A</v>
      </c>
      <c r="DQ24" s="207" t="e">
        <f ca="1">IF(DQ$1&lt;$C23,IF(SUM($E23:DQ23)&lt;&gt;0,SUM($E23:DQ23),#N/A),#N/A)</f>
        <v>#N/A</v>
      </c>
      <c r="DR24" s="207" t="e">
        <f ca="1">IF(DR$1&lt;$C23,IF(SUM($E23:DR23)&lt;&gt;0,SUM($E23:DR23),#N/A),#N/A)</f>
        <v>#N/A</v>
      </c>
      <c r="DS24" s="207" t="e">
        <f ca="1">IF(DS$1&lt;$C23,IF(SUM($E23:DS23)&lt;&gt;0,SUM($E23:DS23),#N/A),#N/A)</f>
        <v>#N/A</v>
      </c>
      <c r="DT24" s="207" t="e">
        <f ca="1">IF(DT$1&lt;$C23,IF(SUM($E23:DT23)&lt;&gt;0,SUM($E23:DT23),#N/A),#N/A)</f>
        <v>#N/A</v>
      </c>
      <c r="DU24" s="207" t="e">
        <f ca="1">IF(DU$1&lt;$C23,IF(SUM($E23:DU23)&lt;&gt;0,SUM($E23:DU23),#N/A),#N/A)</f>
        <v>#N/A</v>
      </c>
    </row>
    <row r="25" spans="1:125" x14ac:dyDescent="0.25">
      <c r="A25" t="s">
        <v>1980</v>
      </c>
      <c r="B25" s="117"/>
      <c r="D25" s="207"/>
      <c r="E25" s="207" t="e">
        <f ca="1">IF(E$1&gt;=$C23,IF(SUM(E23:$DU23)&lt;&gt;0,SUM($E23:E23),#N/A),E24)</f>
        <v>#N/A</v>
      </c>
      <c r="F25" s="207" t="e">
        <f ca="1">IF(F$1&gt;=$C23,IF(SUM(F23:$DU23)&lt;&gt;0,SUM($E23:F23),#N/A),F24)</f>
        <v>#N/A</v>
      </c>
      <c r="G25" s="207" t="e">
        <f ca="1">IF(G$1&gt;=$C23,IF(SUM(G23:$DU23)&lt;&gt;0,SUM($E23:G23),#N/A),G24)</f>
        <v>#N/A</v>
      </c>
      <c r="H25" s="207" t="e">
        <f ca="1">IF(H$1&gt;=$C23,IF(SUM(H23:$DU23)&lt;&gt;0,SUM($E23:H23),#N/A),H24)</f>
        <v>#N/A</v>
      </c>
      <c r="I25" s="207" t="e">
        <f ca="1">IF(I$1&gt;=$C23,IF(SUM(I23:$DU23)&lt;&gt;0,SUM($E23:I23),#N/A),I24)</f>
        <v>#N/A</v>
      </c>
      <c r="J25" s="207" t="e">
        <f ca="1">IF(J$1&gt;=$C23,IF(SUM(J23:$DU23)&lt;&gt;0,SUM($E23:J23),#N/A),J24)</f>
        <v>#N/A</v>
      </c>
      <c r="K25" s="207" t="e">
        <f ca="1">IF(K$1&gt;=$C23,IF(SUM(K23:$DU23)&lt;&gt;0,SUM($E23:K23),#N/A),K24)</f>
        <v>#N/A</v>
      </c>
      <c r="L25" s="207" t="e">
        <f ca="1">IF(L$1&gt;=$C23,IF(SUM(L23:$DU23)&lt;&gt;0,SUM($E23:L23),#N/A),L24)</f>
        <v>#N/A</v>
      </c>
      <c r="M25" s="207" t="e">
        <f ca="1">IF(M$1&gt;=$C23,IF(SUM(M23:$DU23)&lt;&gt;0,SUM($E23:M23),#N/A),M24)</f>
        <v>#N/A</v>
      </c>
      <c r="N25" s="207" t="e">
        <f ca="1">IF(N$1&gt;=$C23,IF(SUM(N23:$DU23)&lt;&gt;0,SUM($E23:N23),#N/A),N24)</f>
        <v>#N/A</v>
      </c>
      <c r="O25" s="207" t="e">
        <f ca="1">IF(O$1&gt;=$C23,IF(SUM(O23:$DU23)&lt;&gt;0,SUM($E23:O23),#N/A),O24)</f>
        <v>#N/A</v>
      </c>
      <c r="P25" s="207" t="e">
        <f ca="1">IF(P$1&gt;=$C23,IF(SUM(P23:$DU23)&lt;&gt;0,SUM($E23:P23),#N/A),P24)</f>
        <v>#N/A</v>
      </c>
      <c r="Q25" s="207" t="e">
        <f ca="1">IF(Q$1&gt;=$C23,IF(SUM(Q23:$DU23)&lt;&gt;0,SUM($E23:Q23),#N/A),Q24)</f>
        <v>#N/A</v>
      </c>
      <c r="R25" s="207" t="e">
        <f ca="1">IF(R$1&gt;=$C23,IF(SUM(R23:$DU23)&lt;&gt;0,SUM($E23:R23),#N/A),R24)</f>
        <v>#N/A</v>
      </c>
      <c r="S25" s="207" t="e">
        <f ca="1">IF(S$1&gt;=$C23,IF(SUM(S23:$DU23)&lt;&gt;0,SUM($E23:S23),#N/A),S24)</f>
        <v>#N/A</v>
      </c>
      <c r="T25" s="207" t="e">
        <f ca="1">IF(T$1&gt;=$C23,IF(SUM(T23:$DU23)&lt;&gt;0,SUM($E23:T23),#N/A),T24)</f>
        <v>#N/A</v>
      </c>
      <c r="U25" s="207" t="e">
        <f ca="1">IF(U$1&gt;=$C23,IF(SUM(U23:$DU23)&lt;&gt;0,SUM($E23:U23),#N/A),U24)</f>
        <v>#N/A</v>
      </c>
      <c r="V25" s="207" t="e">
        <f ca="1">IF(V$1&gt;=$C23,IF(SUM(V23:$DU23)&lt;&gt;0,SUM($E23:V23),#N/A),V24)</f>
        <v>#N/A</v>
      </c>
      <c r="W25" s="207" t="e">
        <f ca="1">IF(W$1&gt;=$C23,IF(SUM(W23:$DU23)&lt;&gt;0,SUM($E23:W23),#N/A),W24)</f>
        <v>#N/A</v>
      </c>
      <c r="X25" s="207" t="e">
        <f ca="1">IF(X$1&gt;=$C23,IF(SUM(X23:$DU23)&lt;&gt;0,SUM($E23:X23),#N/A),X24)</f>
        <v>#N/A</v>
      </c>
      <c r="Y25" s="207" t="e">
        <f ca="1">IF(Y$1&gt;=$C23,IF(SUM(Y23:$DU23)&lt;&gt;0,SUM($E23:Y23),#N/A),Y24)</f>
        <v>#N/A</v>
      </c>
      <c r="Z25" s="207" t="e">
        <f ca="1">IF(Z$1&gt;=$C23,IF(SUM(Z23:$DU23)&lt;&gt;0,SUM($E23:Z23),#N/A),Z24)</f>
        <v>#N/A</v>
      </c>
      <c r="AA25" s="207" t="e">
        <f ca="1">IF(AA$1&gt;=$C23,IF(SUM(AA23:$DU23)&lt;&gt;0,SUM($E23:AA23),#N/A),AA24)</f>
        <v>#N/A</v>
      </c>
      <c r="AB25" s="207" t="e">
        <f ca="1">IF(AB$1&gt;=$C23,IF(SUM(AB23:$DU23)&lt;&gt;0,SUM($E23:AB23),#N/A),AB24)</f>
        <v>#N/A</v>
      </c>
      <c r="AC25" s="207" t="e">
        <f ca="1">IF(AC$1&gt;=$C23,IF(SUM(AC23:$DU23)&lt;&gt;0,SUM($E23:AC23),#N/A),AC24)</f>
        <v>#N/A</v>
      </c>
      <c r="AD25" s="207" t="e">
        <f ca="1">IF(AD$1&gt;=$C23,IF(SUM(AD23:$DU23)&lt;&gt;0,SUM($E23:AD23),#N/A),AD24)</f>
        <v>#N/A</v>
      </c>
      <c r="AE25" s="207" t="e">
        <f ca="1">IF(AE$1&gt;=$C23,IF(SUM(AE23:$DU23)&lt;&gt;0,SUM($E23:AE23),#N/A),AE24)</f>
        <v>#N/A</v>
      </c>
      <c r="AF25" s="207" t="e">
        <f ca="1">IF(AF$1&gt;=$C23,IF(SUM(AF23:$DU23)&lt;&gt;0,SUM($E23:AF23),#N/A),AF24)</f>
        <v>#N/A</v>
      </c>
      <c r="AG25" s="207" t="e">
        <f ca="1">IF(AG$1&gt;=$C23,IF(SUM(AG23:$DU23)&lt;&gt;0,SUM($E23:AG23),#N/A),AG24)</f>
        <v>#N/A</v>
      </c>
      <c r="AH25" s="207" t="e">
        <f ca="1">IF(AH$1&gt;=$C23,IF(SUM(AH23:$DU23)&lt;&gt;0,SUM($E23:AH23),#N/A),AH24)</f>
        <v>#N/A</v>
      </c>
      <c r="AI25" s="207" t="e">
        <f ca="1">IF(AI$1&gt;=$C23,IF(SUM(AI23:$DU23)&lt;&gt;0,SUM($E23:AI23),#N/A),AI24)</f>
        <v>#N/A</v>
      </c>
      <c r="AJ25" s="207" t="e">
        <f ca="1">IF(AJ$1&gt;=$C23,IF(SUM(AJ23:$DU23)&lt;&gt;0,SUM($E23:AJ23),#N/A),AJ24)</f>
        <v>#N/A</v>
      </c>
      <c r="AK25" s="207" t="e">
        <f ca="1">IF(AK$1&gt;=$C23,IF(SUM(AK23:$DU23)&lt;&gt;0,SUM($E23:AK23),#N/A),AK24)</f>
        <v>#N/A</v>
      </c>
      <c r="AL25" s="207" t="e">
        <f ca="1">IF(AL$1&gt;=$C23,IF(SUM(AL23:$DU23)&lt;&gt;0,SUM($E23:AL23),#N/A),AL24)</f>
        <v>#N/A</v>
      </c>
      <c r="AM25" s="207" t="e">
        <f ca="1">IF(AM$1&gt;=$C23,IF(SUM(AM23:$DU23)&lt;&gt;0,SUM($E23:AM23),#N/A),AM24)</f>
        <v>#N/A</v>
      </c>
      <c r="AN25" s="207" t="e">
        <f ca="1">IF(AN$1&gt;=$C23,IF(SUM(AN23:$DU23)&lt;&gt;0,SUM($E23:AN23),#N/A),AN24)</f>
        <v>#N/A</v>
      </c>
      <c r="AO25" s="207" t="e">
        <f ca="1">IF(AO$1&gt;=$C23,IF(SUM(AO23:$DU23)&lt;&gt;0,SUM($E23:AO23),#N/A),AO24)</f>
        <v>#N/A</v>
      </c>
      <c r="AP25" s="207" t="e">
        <f ca="1">IF(AP$1&gt;=$C23,IF(SUM(AP23:$DU23)&lt;&gt;0,SUM($E23:AP23),#N/A),AP24)</f>
        <v>#N/A</v>
      </c>
      <c r="AQ25" s="207" t="e">
        <f ca="1">IF(AQ$1&gt;=$C23,IF(SUM(AQ23:$DU23)&lt;&gt;0,SUM($E23:AQ23),#N/A),AQ24)</f>
        <v>#N/A</v>
      </c>
      <c r="AR25" s="207" t="e">
        <f ca="1">IF(AR$1&gt;=$C23,IF(SUM(AR23:$DU23)&lt;&gt;0,SUM($E23:AR23),#N/A),AR24)</f>
        <v>#N/A</v>
      </c>
      <c r="AS25" s="207" t="e">
        <f ca="1">IF(AS$1&gt;=$C23,IF(SUM(AS23:$DU23)&lt;&gt;0,SUM($E23:AS23),#N/A),AS24)</f>
        <v>#N/A</v>
      </c>
      <c r="AT25" s="207" t="e">
        <f ca="1">IF(AT$1&gt;=$C23,IF(SUM(AT23:$DU23)&lt;&gt;0,SUM($E23:AT23),#N/A),AT24)</f>
        <v>#N/A</v>
      </c>
      <c r="AU25" s="207" t="e">
        <f ca="1">IF(AU$1&gt;=$C23,IF(SUM(AU23:$DU23)&lt;&gt;0,SUM($E23:AU23),#N/A),AU24)</f>
        <v>#N/A</v>
      </c>
      <c r="AV25" s="207" t="e">
        <f ca="1">IF(AV$1&gt;=$C23,IF(SUM(AV23:$DU23)&lt;&gt;0,SUM($E23:AV23),#N/A),AV24)</f>
        <v>#N/A</v>
      </c>
      <c r="AW25" s="207" t="e">
        <f ca="1">IF(AW$1&gt;=$C23,IF(SUM(AW23:$DU23)&lt;&gt;0,SUM($E23:AW23),#N/A),AW24)</f>
        <v>#N/A</v>
      </c>
      <c r="AX25" s="207" t="e">
        <f ca="1">IF(AX$1&gt;=$C23,IF(SUM(AX23:$DU23)&lt;&gt;0,SUM($E23:AX23),#N/A),AX24)</f>
        <v>#N/A</v>
      </c>
      <c r="AY25" s="207" t="e">
        <f ca="1">IF(AY$1&gt;=$C23,IF(SUM(AY23:$DU23)&lt;&gt;0,SUM($E23:AY23),#N/A),AY24)</f>
        <v>#N/A</v>
      </c>
      <c r="AZ25" s="207" t="e">
        <f ca="1">IF(AZ$1&gt;=$C23,IF(SUM(AZ23:$DU23)&lt;&gt;0,SUM($E23:AZ23),#N/A),AZ24)</f>
        <v>#N/A</v>
      </c>
      <c r="BA25" s="207" t="e">
        <f ca="1">IF(BA$1&gt;=$C23,IF(SUM(BA23:$DU23)&lt;&gt;0,SUM($E23:BA23),#N/A),BA24)</f>
        <v>#N/A</v>
      </c>
      <c r="BB25" s="207" t="e">
        <f ca="1">IF(BB$1&gt;=$C23,IF(SUM(BB23:$DU23)&lt;&gt;0,SUM($E23:BB23),#N/A),BB24)</f>
        <v>#N/A</v>
      </c>
      <c r="BC25" s="207" t="e">
        <f ca="1">IF(BC$1&gt;=$C23,IF(SUM(BC23:$DU23)&lt;&gt;0,SUM($E23:BC23),#N/A),BC24)</f>
        <v>#N/A</v>
      </c>
      <c r="BD25" s="207" t="e">
        <f ca="1">IF(BD$1&gt;=$C23,IF(SUM(BD23:$DU23)&lt;&gt;0,SUM($E23:BD23),#N/A),BD24)</f>
        <v>#N/A</v>
      </c>
      <c r="BE25" s="207" t="e">
        <f ca="1">IF(BE$1&gt;=$C23,IF(SUM(BE23:$DU23)&lt;&gt;0,SUM($E23:BE23),#N/A),BE24)</f>
        <v>#N/A</v>
      </c>
      <c r="BF25" s="207" t="e">
        <f ca="1">IF(BF$1&gt;=$C23,IF(SUM(BF23:$DU23)&lt;&gt;0,SUM($E23:BF23),#N/A),BF24)</f>
        <v>#N/A</v>
      </c>
      <c r="BG25" s="207" t="e">
        <f ca="1">IF(BG$1&gt;=$C23,IF(SUM(BG23:$DU23)&lt;&gt;0,SUM($E23:BG23),#N/A),BG24)</f>
        <v>#N/A</v>
      </c>
      <c r="BH25" s="207" t="e">
        <f ca="1">IF(BH$1&gt;=$C23,IF(SUM(BH23:$DU23)&lt;&gt;0,SUM($E23:BH23),#N/A),BH24)</f>
        <v>#N/A</v>
      </c>
      <c r="BI25" s="207" t="e">
        <f ca="1">IF(BI$1&gt;=$C23,IF(SUM(BI23:$DU23)&lt;&gt;0,SUM($E23:BI23),#N/A),BI24)</f>
        <v>#N/A</v>
      </c>
      <c r="BJ25" s="207" t="e">
        <f ca="1">IF(BJ$1&gt;=$C23,IF(SUM(BJ23:$DU23)&lt;&gt;0,SUM($E23:BJ23),#N/A),BJ24)</f>
        <v>#N/A</v>
      </c>
      <c r="BK25" s="207" t="e">
        <f ca="1">IF(BK$1&gt;=$C23,IF(SUM(BK23:$DU23)&lt;&gt;0,SUM($E23:BK23),#N/A),BK24)</f>
        <v>#N/A</v>
      </c>
      <c r="BL25" s="207" t="e">
        <f ca="1">IF(BL$1&gt;=$C23,IF(SUM(BL23:$DU23)&lt;&gt;0,SUM($E23:BL23),#N/A),BL24)</f>
        <v>#N/A</v>
      </c>
      <c r="BM25" s="207" t="e">
        <f ca="1">IF(BM$1&gt;=$C23,IF(SUM(BM23:$DU23)&lt;&gt;0,SUM($E23:BM23),#N/A),BM24)</f>
        <v>#N/A</v>
      </c>
      <c r="BN25" s="207" t="e">
        <f ca="1">IF(BN$1&gt;=$C23,IF(SUM(BN23:$DU23)&lt;&gt;0,SUM($E23:BN23),#N/A),BN24)</f>
        <v>#N/A</v>
      </c>
      <c r="BO25" s="207" t="e">
        <f ca="1">IF(BO$1&gt;=$C23,IF(SUM(BO23:$DU23)&lt;&gt;0,SUM($E23:BO23),#N/A),BO24)</f>
        <v>#N/A</v>
      </c>
      <c r="BP25" s="207" t="e">
        <f ca="1">IF(BP$1&gt;=$C23,IF(SUM(BP23:$DU23)&lt;&gt;0,SUM($E23:BP23),#N/A),BP24)</f>
        <v>#N/A</v>
      </c>
      <c r="BQ25" s="207" t="e">
        <f ca="1">IF(BQ$1&gt;=$C23,IF(SUM(BQ23:$DU23)&lt;&gt;0,SUM($E23:BQ23),#N/A),BQ24)</f>
        <v>#N/A</v>
      </c>
      <c r="BR25" s="207" t="e">
        <f ca="1">IF(BR$1&gt;=$C23,IF(SUM(BR23:$DU23)&lt;&gt;0,SUM($E23:BR23),#N/A),BR24)</f>
        <v>#N/A</v>
      </c>
      <c r="BS25" s="207" t="e">
        <f ca="1">IF(BS$1&gt;=$C23,IF(SUM(BS23:$DU23)&lt;&gt;0,SUM($E23:BS23),#N/A),BS24)</f>
        <v>#N/A</v>
      </c>
      <c r="BT25" s="207" t="e">
        <f ca="1">IF(BT$1&gt;=$C23,IF(SUM(BT23:$DU23)&lt;&gt;0,SUM($E23:BT23),#N/A),BT24)</f>
        <v>#N/A</v>
      </c>
      <c r="BU25" s="207" t="e">
        <f ca="1">IF(BU$1&gt;=$C23,IF(SUM(BU23:$DU23)&lt;&gt;0,SUM($E23:BU23),#N/A),BU24)</f>
        <v>#N/A</v>
      </c>
      <c r="BV25" s="207" t="e">
        <f ca="1">IF(BV$1&gt;=$C23,IF(SUM(BV23:$DU23)&lt;&gt;0,SUM($E23:BV23),#N/A),BV24)</f>
        <v>#N/A</v>
      </c>
      <c r="BW25" s="207" t="e">
        <f ca="1">IF(BW$1&gt;=$C23,IF(SUM(BW23:$DU23)&lt;&gt;0,SUM($E23:BW23),#N/A),BW24)</f>
        <v>#N/A</v>
      </c>
      <c r="BX25" s="207" t="e">
        <f ca="1">IF(BX$1&gt;=$C23,IF(SUM(BX23:$DU23)&lt;&gt;0,SUM($E23:BX23),#N/A),BX24)</f>
        <v>#N/A</v>
      </c>
      <c r="BY25" s="207" t="e">
        <f ca="1">IF(BY$1&gt;=$C23,IF(SUM(BY23:$DU23)&lt;&gt;0,SUM($E23:BY23),#N/A),BY24)</f>
        <v>#N/A</v>
      </c>
      <c r="BZ25" s="207" t="e">
        <f ca="1">IF(BZ$1&gt;=$C23,IF(SUM(BZ23:$DU23)&lt;&gt;0,SUM($E23:BZ23),#N/A),BZ24)</f>
        <v>#N/A</v>
      </c>
      <c r="CA25" s="207" t="e">
        <f ca="1">IF(CA$1&gt;=$C23,IF(SUM(CA23:$DU23)&lt;&gt;0,SUM($E23:CA23),#N/A),CA24)</f>
        <v>#N/A</v>
      </c>
      <c r="CB25" s="207" t="e">
        <f ca="1">IF(CB$1&gt;=$C23,IF(SUM(CB23:$DU23)&lt;&gt;0,SUM($E23:CB23),#N/A),CB24)</f>
        <v>#N/A</v>
      </c>
      <c r="CC25" s="207" t="e">
        <f ca="1">IF(CC$1&gt;=$C23,IF(SUM(CC23:$DU23)&lt;&gt;0,SUM($E23:CC23),#N/A),CC24)</f>
        <v>#N/A</v>
      </c>
      <c r="CD25" s="207" t="e">
        <f ca="1">IF(CD$1&gt;=$C23,IF(SUM(CD23:$DU23)&lt;&gt;0,SUM($E23:CD23),#N/A),CD24)</f>
        <v>#N/A</v>
      </c>
      <c r="CE25" s="207" t="e">
        <f ca="1">IF(CE$1&gt;=$C23,IF(SUM(CE23:$DU23)&lt;&gt;0,SUM($E23:CE23),#N/A),CE24)</f>
        <v>#N/A</v>
      </c>
      <c r="CF25" s="207" t="e">
        <f ca="1">IF(CF$1&gt;=$C23,IF(SUM(CF23:$DU23)&lt;&gt;0,SUM($E23:CF23),#N/A),CF24)</f>
        <v>#N/A</v>
      </c>
      <c r="CG25" s="207" t="e">
        <f ca="1">IF(CG$1&gt;=$C23,IF(SUM(CG23:$DU23)&lt;&gt;0,SUM($E23:CG23),#N/A),CG24)</f>
        <v>#N/A</v>
      </c>
      <c r="CH25" s="207" t="e">
        <f ca="1">IF(CH$1&gt;=$C23,IF(SUM(CH23:$DU23)&lt;&gt;0,SUM($E23:CH23),#N/A),CH24)</f>
        <v>#N/A</v>
      </c>
      <c r="CI25" s="207" t="e">
        <f ca="1">IF(CI$1&gt;=$C23,IF(SUM(CI23:$DU23)&lt;&gt;0,SUM($E23:CI23),#N/A),CI24)</f>
        <v>#N/A</v>
      </c>
      <c r="CJ25" s="207" t="e">
        <f ca="1">IF(CJ$1&gt;=$C23,IF(SUM(CJ23:$DU23)&lt;&gt;0,SUM($E23:CJ23),#N/A),CJ24)</f>
        <v>#N/A</v>
      </c>
      <c r="CK25" s="207" t="e">
        <f ca="1">IF(CK$1&gt;=$C23,IF(SUM(CK23:$DU23)&lt;&gt;0,SUM($E23:CK23),#N/A),CK24)</f>
        <v>#N/A</v>
      </c>
      <c r="CL25" s="207" t="e">
        <f ca="1">IF(CL$1&gt;=$C23,IF(SUM(CL23:$DU23)&lt;&gt;0,SUM($E23:CL23),#N/A),CL24)</f>
        <v>#N/A</v>
      </c>
      <c r="CM25" s="207" t="e">
        <f ca="1">IF(CM$1&gt;=$C23,IF(SUM(CM23:$DU23)&lt;&gt;0,SUM($E23:CM23),#N/A),CM24)</f>
        <v>#N/A</v>
      </c>
      <c r="CN25" s="207" t="e">
        <f ca="1">IF(CN$1&gt;=$C23,IF(SUM(CN23:$DU23)&lt;&gt;0,SUM($E23:CN23),#N/A),CN24)</f>
        <v>#N/A</v>
      </c>
      <c r="CO25" s="207" t="e">
        <f ca="1">IF(CO$1&gt;=$C23,IF(SUM(CO23:$DU23)&lt;&gt;0,SUM($E23:CO23),#N/A),CO24)</f>
        <v>#N/A</v>
      </c>
      <c r="CP25" s="207" t="e">
        <f ca="1">IF(CP$1&gt;=$C23,IF(SUM(CP23:$DU23)&lt;&gt;0,SUM($E23:CP23),#N/A),CP24)</f>
        <v>#N/A</v>
      </c>
      <c r="CQ25" s="207" t="e">
        <f ca="1">IF(CQ$1&gt;=$C23,IF(SUM(CQ23:$DU23)&lt;&gt;0,SUM($E23:CQ23),#N/A),CQ24)</f>
        <v>#N/A</v>
      </c>
      <c r="CR25" s="207" t="e">
        <f ca="1">IF(CR$1&gt;=$C23,IF(SUM(CR23:$DU23)&lt;&gt;0,SUM($E23:CR23),#N/A),CR24)</f>
        <v>#N/A</v>
      </c>
      <c r="CS25" s="207" t="e">
        <f ca="1">IF(CS$1&gt;=$C23,IF(SUM(CS23:$DU23)&lt;&gt;0,SUM($E23:CS23),#N/A),CS24)</f>
        <v>#N/A</v>
      </c>
      <c r="CT25" s="207" t="e">
        <f ca="1">IF(CT$1&gt;=$C23,IF(SUM(CT23:$DU23)&lt;&gt;0,SUM($E23:CT23),#N/A),CT24)</f>
        <v>#N/A</v>
      </c>
      <c r="CU25" s="207" t="e">
        <f ca="1">IF(CU$1&gt;=$C23,IF(SUM(CU23:$DU23)&lt;&gt;0,SUM($E23:CU23),#N/A),CU24)</f>
        <v>#N/A</v>
      </c>
      <c r="CV25" s="207" t="e">
        <f ca="1">IF(CV$1&gt;=$C23,IF(SUM(CV23:$DU23)&lt;&gt;0,SUM($E23:CV23),#N/A),CV24)</f>
        <v>#N/A</v>
      </c>
      <c r="CW25" s="207" t="e">
        <f ca="1">IF(CW$1&gt;=$C23,IF(SUM(CW23:$DU23)&lt;&gt;0,SUM($E23:CW23),#N/A),CW24)</f>
        <v>#N/A</v>
      </c>
      <c r="CX25" s="207" t="e">
        <f ca="1">IF(CX$1&gt;=$C23,IF(SUM(CX23:$DU23)&lt;&gt;0,SUM($E23:CX23),#N/A),CX24)</f>
        <v>#N/A</v>
      </c>
      <c r="CY25" s="207" t="e">
        <f ca="1">IF(CY$1&gt;=$C23,IF(SUM(CY23:$DU23)&lt;&gt;0,SUM($E23:CY23),#N/A),CY24)</f>
        <v>#N/A</v>
      </c>
      <c r="CZ25" s="207" t="e">
        <f ca="1">IF(CZ$1&gt;=$C23,IF(SUM(CZ23:$DU23)&lt;&gt;0,SUM($E23:CZ23),#N/A),CZ24)</f>
        <v>#N/A</v>
      </c>
      <c r="DA25" s="207" t="e">
        <f ca="1">IF(DA$1&gt;=$C23,IF(SUM(DA23:$DU23)&lt;&gt;0,SUM($E23:DA23),#N/A),DA24)</f>
        <v>#N/A</v>
      </c>
      <c r="DB25" s="207" t="e">
        <f ca="1">IF(DB$1&gt;=$C23,IF(SUM(DB23:$DU23)&lt;&gt;0,SUM($E23:DB23),#N/A),DB24)</f>
        <v>#N/A</v>
      </c>
      <c r="DC25" s="207" t="e">
        <f ca="1">IF(DC$1&gt;=$C23,IF(SUM(DC23:$DU23)&lt;&gt;0,SUM($E23:DC23),#N/A),DC24)</f>
        <v>#N/A</v>
      </c>
      <c r="DD25" s="207" t="e">
        <f ca="1">IF(DD$1&gt;=$C23,IF(SUM(DD23:$DU23)&lt;&gt;0,SUM($E23:DD23),#N/A),DD24)</f>
        <v>#N/A</v>
      </c>
      <c r="DE25" s="207" t="e">
        <f ca="1">IF(DE$1&gt;=$C23,IF(SUM(DE23:$DU23)&lt;&gt;0,SUM($E23:DE23),#N/A),DE24)</f>
        <v>#N/A</v>
      </c>
      <c r="DF25" s="207" t="e">
        <f ca="1">IF(DF$1&gt;=$C23,IF(SUM(DF23:$DU23)&lt;&gt;0,SUM($E23:DF23),#N/A),DF24)</f>
        <v>#N/A</v>
      </c>
      <c r="DG25" s="207" t="e">
        <f ca="1">IF(DG$1&gt;=$C23,IF(SUM(DG23:$DU23)&lt;&gt;0,SUM($E23:DG23),#N/A),DG24)</f>
        <v>#N/A</v>
      </c>
      <c r="DH25" s="207" t="e">
        <f ca="1">IF(DH$1&gt;=$C23,IF(SUM(DH23:$DU23)&lt;&gt;0,SUM($E23:DH23),#N/A),DH24)</f>
        <v>#N/A</v>
      </c>
      <c r="DI25" s="207" t="e">
        <f ca="1">IF(DI$1&gt;=$C23,IF(SUM(DI23:$DU23)&lt;&gt;0,SUM($E23:DI23),#N/A),DI24)</f>
        <v>#N/A</v>
      </c>
      <c r="DJ25" s="207" t="e">
        <f ca="1">IF(DJ$1&gt;=$C23,IF(SUM(DJ23:$DU23)&lt;&gt;0,SUM($E23:DJ23),#N/A),DJ24)</f>
        <v>#N/A</v>
      </c>
      <c r="DK25" s="207" t="e">
        <f ca="1">IF(DK$1&gt;=$C23,IF(SUM(DK23:$DU23)&lt;&gt;0,SUM($E23:DK23),#N/A),DK24)</f>
        <v>#N/A</v>
      </c>
      <c r="DL25" s="207" t="e">
        <f ca="1">IF(DL$1&gt;=$C23,IF(SUM(DL23:$DU23)&lt;&gt;0,SUM($E23:DL23),#N/A),DL24)</f>
        <v>#N/A</v>
      </c>
      <c r="DM25" s="207" t="e">
        <f ca="1">IF(DM$1&gt;=$C23,IF(SUM(DM23:$DU23)&lt;&gt;0,SUM($E23:DM23),#N/A),DM24)</f>
        <v>#N/A</v>
      </c>
      <c r="DN25" s="207" t="e">
        <f ca="1">IF(DN$1&gt;=$C23,IF(SUM(DN23:$DU23)&lt;&gt;0,SUM($E23:DN23),#N/A),DN24)</f>
        <v>#N/A</v>
      </c>
      <c r="DO25" s="207" t="e">
        <f ca="1">IF(DO$1&gt;=$C23,IF(SUM(DO23:$DU23)&lt;&gt;0,SUM($E23:DO23),#N/A),DO24)</f>
        <v>#N/A</v>
      </c>
      <c r="DP25" s="207" t="e">
        <f ca="1">IF(DP$1&gt;=$C23,IF(SUM(DP23:$DU23)&lt;&gt;0,SUM($E23:DP23),#N/A),DP24)</f>
        <v>#N/A</v>
      </c>
      <c r="DQ25" s="207" t="e">
        <f ca="1">IF(DQ$1&gt;=$C23,IF(SUM(DQ23:$DU23)&lt;&gt;0,SUM($E23:DQ23),#N/A),DQ24)</f>
        <v>#N/A</v>
      </c>
      <c r="DR25" s="207" t="e">
        <f ca="1">IF(DR$1&gt;=$C23,IF(SUM(DR23:$DU23)&lt;&gt;0,SUM($E23:DR23),#N/A),DR24)</f>
        <v>#N/A</v>
      </c>
      <c r="DS25" s="207" t="e">
        <f ca="1">IF(DS$1&gt;=$C23,IF(SUM(DS23:$DU23)&lt;&gt;0,SUM($E23:DS23),#N/A),DS24)</f>
        <v>#N/A</v>
      </c>
      <c r="DT25" s="207" t="e">
        <f ca="1">IF(DT$1&gt;=$C23,IF(SUM(DT23:$DU23)&lt;&gt;0,SUM($E23:DT23),#N/A),DT24)</f>
        <v>#N/A</v>
      </c>
      <c r="DU25" s="207" t="e">
        <f ca="1">IF(DU$1&gt;=$C23,IF(SUM(DU23:$DU23)&lt;&gt;0,SUM($E23:DU23),#N/A),DU24)</f>
        <v>#N/A</v>
      </c>
    </row>
    <row r="26" spans="1:125" x14ac:dyDescent="0.25">
      <c r="A26" t="s">
        <v>1981</v>
      </c>
      <c r="B26" s="117"/>
      <c r="D26" s="207"/>
      <c r="E26" s="207" t="e">
        <f ca="1">IF(E$1&lt;=$C23,E$5,NA())</f>
        <v>#N/A</v>
      </c>
      <c r="F26" s="207" t="e">
        <f t="shared" ref="F26:BQ26" ca="1" si="15">IF(F$1&lt;=$C23,F$5,NA())</f>
        <v>#N/A</v>
      </c>
      <c r="G26" s="207" t="e">
        <f t="shared" ca="1" si="15"/>
        <v>#N/A</v>
      </c>
      <c r="H26" s="207" t="e">
        <f t="shared" ca="1" si="15"/>
        <v>#N/A</v>
      </c>
      <c r="I26" s="207" t="e">
        <f t="shared" ca="1" si="15"/>
        <v>#N/A</v>
      </c>
      <c r="J26" s="207" t="e">
        <f t="shared" ca="1" si="15"/>
        <v>#N/A</v>
      </c>
      <c r="K26" s="207" t="e">
        <f t="shared" ca="1" si="15"/>
        <v>#N/A</v>
      </c>
      <c r="L26" s="207" t="e">
        <f t="shared" ca="1" si="15"/>
        <v>#N/A</v>
      </c>
      <c r="M26" s="207" t="e">
        <f t="shared" ca="1" si="15"/>
        <v>#N/A</v>
      </c>
      <c r="N26" s="207" t="e">
        <f t="shared" ca="1" si="15"/>
        <v>#N/A</v>
      </c>
      <c r="O26" s="207" t="e">
        <f t="shared" ca="1" si="15"/>
        <v>#N/A</v>
      </c>
      <c r="P26" s="207" t="e">
        <f t="shared" ca="1" si="15"/>
        <v>#N/A</v>
      </c>
      <c r="Q26" s="207" t="e">
        <f t="shared" ca="1" si="15"/>
        <v>#N/A</v>
      </c>
      <c r="R26" s="207" t="e">
        <f t="shared" ca="1" si="15"/>
        <v>#N/A</v>
      </c>
      <c r="S26" s="207" t="e">
        <f t="shared" ca="1" si="15"/>
        <v>#N/A</v>
      </c>
      <c r="T26" s="207" t="e">
        <f t="shared" ca="1" si="15"/>
        <v>#N/A</v>
      </c>
      <c r="U26" s="207" t="e">
        <f t="shared" ca="1" si="15"/>
        <v>#N/A</v>
      </c>
      <c r="V26" s="207" t="e">
        <f t="shared" ca="1" si="15"/>
        <v>#N/A</v>
      </c>
      <c r="W26" s="207" t="e">
        <f t="shared" ca="1" si="15"/>
        <v>#N/A</v>
      </c>
      <c r="X26" s="207" t="e">
        <f t="shared" ca="1" si="15"/>
        <v>#N/A</v>
      </c>
      <c r="Y26" s="207" t="e">
        <f t="shared" ca="1" si="15"/>
        <v>#N/A</v>
      </c>
      <c r="Z26" s="207" t="e">
        <f t="shared" ca="1" si="15"/>
        <v>#N/A</v>
      </c>
      <c r="AA26" s="207" t="e">
        <f t="shared" ca="1" si="15"/>
        <v>#N/A</v>
      </c>
      <c r="AB26" s="207" t="e">
        <f t="shared" ca="1" si="15"/>
        <v>#N/A</v>
      </c>
      <c r="AC26" s="207" t="e">
        <f t="shared" ca="1" si="15"/>
        <v>#N/A</v>
      </c>
      <c r="AD26" s="207" t="e">
        <f t="shared" ca="1" si="15"/>
        <v>#N/A</v>
      </c>
      <c r="AE26" s="207" t="e">
        <f t="shared" ca="1" si="15"/>
        <v>#N/A</v>
      </c>
      <c r="AF26" s="207" t="e">
        <f t="shared" ca="1" si="15"/>
        <v>#N/A</v>
      </c>
      <c r="AG26" s="207" t="e">
        <f t="shared" ca="1" si="15"/>
        <v>#N/A</v>
      </c>
      <c r="AH26" s="207" t="e">
        <f t="shared" ca="1" si="15"/>
        <v>#N/A</v>
      </c>
      <c r="AI26" s="207" t="e">
        <f t="shared" ca="1" si="15"/>
        <v>#N/A</v>
      </c>
      <c r="AJ26" s="207" t="e">
        <f t="shared" ca="1" si="15"/>
        <v>#N/A</v>
      </c>
      <c r="AK26" s="207" t="e">
        <f t="shared" ca="1" si="15"/>
        <v>#N/A</v>
      </c>
      <c r="AL26" s="207" t="e">
        <f t="shared" ca="1" si="15"/>
        <v>#N/A</v>
      </c>
      <c r="AM26" s="207" t="e">
        <f t="shared" ca="1" si="15"/>
        <v>#N/A</v>
      </c>
      <c r="AN26" s="207" t="e">
        <f t="shared" ca="1" si="15"/>
        <v>#N/A</v>
      </c>
      <c r="AO26" s="207" t="e">
        <f t="shared" ca="1" si="15"/>
        <v>#N/A</v>
      </c>
      <c r="AP26" s="207" t="e">
        <f t="shared" ca="1" si="15"/>
        <v>#N/A</v>
      </c>
      <c r="AQ26" s="207" t="e">
        <f t="shared" ca="1" si="15"/>
        <v>#N/A</v>
      </c>
      <c r="AR26" s="207" t="e">
        <f t="shared" ca="1" si="15"/>
        <v>#N/A</v>
      </c>
      <c r="AS26" s="207" t="e">
        <f t="shared" ca="1" si="15"/>
        <v>#N/A</v>
      </c>
      <c r="AT26" s="207" t="e">
        <f t="shared" ca="1" si="15"/>
        <v>#N/A</v>
      </c>
      <c r="AU26" s="207" t="e">
        <f t="shared" ca="1" si="15"/>
        <v>#N/A</v>
      </c>
      <c r="AV26" s="207" t="e">
        <f t="shared" ca="1" si="15"/>
        <v>#N/A</v>
      </c>
      <c r="AW26" s="207" t="e">
        <f t="shared" ca="1" si="15"/>
        <v>#N/A</v>
      </c>
      <c r="AX26" s="207" t="e">
        <f t="shared" ca="1" si="15"/>
        <v>#N/A</v>
      </c>
      <c r="AY26" s="207" t="e">
        <f t="shared" ca="1" si="15"/>
        <v>#N/A</v>
      </c>
      <c r="AZ26" s="207" t="e">
        <f t="shared" ca="1" si="15"/>
        <v>#N/A</v>
      </c>
      <c r="BA26" s="207" t="e">
        <f t="shared" ca="1" si="15"/>
        <v>#N/A</v>
      </c>
      <c r="BB26" s="207" t="e">
        <f t="shared" ca="1" si="15"/>
        <v>#N/A</v>
      </c>
      <c r="BC26" s="207" t="e">
        <f t="shared" ca="1" si="15"/>
        <v>#N/A</v>
      </c>
      <c r="BD26" s="207" t="e">
        <f t="shared" ca="1" si="15"/>
        <v>#N/A</v>
      </c>
      <c r="BE26" s="207" t="e">
        <f t="shared" ca="1" si="15"/>
        <v>#N/A</v>
      </c>
      <c r="BF26" s="207" t="e">
        <f t="shared" ca="1" si="15"/>
        <v>#N/A</v>
      </c>
      <c r="BG26" s="207" t="e">
        <f t="shared" ca="1" si="15"/>
        <v>#N/A</v>
      </c>
      <c r="BH26" s="207" t="e">
        <f t="shared" ca="1" si="15"/>
        <v>#N/A</v>
      </c>
      <c r="BI26" s="207" t="e">
        <f t="shared" ca="1" si="15"/>
        <v>#N/A</v>
      </c>
      <c r="BJ26" s="207" t="e">
        <f t="shared" ca="1" si="15"/>
        <v>#N/A</v>
      </c>
      <c r="BK26" s="207" t="e">
        <f t="shared" ca="1" si="15"/>
        <v>#N/A</v>
      </c>
      <c r="BL26" s="207" t="e">
        <f t="shared" ca="1" si="15"/>
        <v>#N/A</v>
      </c>
      <c r="BM26" s="207" t="e">
        <f t="shared" ca="1" si="15"/>
        <v>#N/A</v>
      </c>
      <c r="BN26" s="207" t="e">
        <f t="shared" ca="1" si="15"/>
        <v>#N/A</v>
      </c>
      <c r="BO26" s="207" t="e">
        <f t="shared" ca="1" si="15"/>
        <v>#N/A</v>
      </c>
      <c r="BP26" s="207" t="e">
        <f t="shared" ca="1" si="15"/>
        <v>#N/A</v>
      </c>
      <c r="BQ26" s="207" t="e">
        <f t="shared" ca="1" si="15"/>
        <v>#N/A</v>
      </c>
      <c r="BR26" s="207" t="e">
        <f t="shared" ref="BR26:DU26" ca="1" si="16">IF(BR$1&lt;=$C23,BR$5,NA())</f>
        <v>#N/A</v>
      </c>
      <c r="BS26" s="207" t="e">
        <f t="shared" ca="1" si="16"/>
        <v>#N/A</v>
      </c>
      <c r="BT26" s="207" t="e">
        <f t="shared" ca="1" si="16"/>
        <v>#N/A</v>
      </c>
      <c r="BU26" s="207" t="e">
        <f t="shared" ca="1" si="16"/>
        <v>#N/A</v>
      </c>
      <c r="BV26" s="207" t="e">
        <f t="shared" ca="1" si="16"/>
        <v>#N/A</v>
      </c>
      <c r="BW26" s="207" t="e">
        <f t="shared" ca="1" si="16"/>
        <v>#N/A</v>
      </c>
      <c r="BX26" s="207" t="e">
        <f t="shared" ca="1" si="16"/>
        <v>#N/A</v>
      </c>
      <c r="BY26" s="207" t="e">
        <f t="shared" ca="1" si="16"/>
        <v>#N/A</v>
      </c>
      <c r="BZ26" s="207" t="e">
        <f t="shared" ca="1" si="16"/>
        <v>#N/A</v>
      </c>
      <c r="CA26" s="207" t="e">
        <f t="shared" ca="1" si="16"/>
        <v>#N/A</v>
      </c>
      <c r="CB26" s="207" t="e">
        <f t="shared" ca="1" si="16"/>
        <v>#N/A</v>
      </c>
      <c r="CC26" s="207" t="e">
        <f t="shared" ca="1" si="16"/>
        <v>#N/A</v>
      </c>
      <c r="CD26" s="207" t="e">
        <f t="shared" ca="1" si="16"/>
        <v>#N/A</v>
      </c>
      <c r="CE26" s="207" t="e">
        <f t="shared" ca="1" si="16"/>
        <v>#N/A</v>
      </c>
      <c r="CF26" s="207" t="e">
        <f t="shared" ca="1" si="16"/>
        <v>#N/A</v>
      </c>
      <c r="CG26" s="207" t="e">
        <f t="shared" ca="1" si="16"/>
        <v>#N/A</v>
      </c>
      <c r="CH26" s="207" t="e">
        <f t="shared" ca="1" si="16"/>
        <v>#N/A</v>
      </c>
      <c r="CI26" s="207" t="e">
        <f t="shared" ca="1" si="16"/>
        <v>#N/A</v>
      </c>
      <c r="CJ26" s="207" t="e">
        <f t="shared" ca="1" si="16"/>
        <v>#N/A</v>
      </c>
      <c r="CK26" s="207" t="e">
        <f t="shared" ca="1" si="16"/>
        <v>#N/A</v>
      </c>
      <c r="CL26" s="207" t="e">
        <f t="shared" ca="1" si="16"/>
        <v>#N/A</v>
      </c>
      <c r="CM26" s="207" t="e">
        <f t="shared" ca="1" si="16"/>
        <v>#N/A</v>
      </c>
      <c r="CN26" s="207" t="e">
        <f t="shared" ca="1" si="16"/>
        <v>#N/A</v>
      </c>
      <c r="CO26" s="207" t="e">
        <f t="shared" ca="1" si="16"/>
        <v>#N/A</v>
      </c>
      <c r="CP26" s="207" t="e">
        <f t="shared" ca="1" si="16"/>
        <v>#N/A</v>
      </c>
      <c r="CQ26" s="207" t="e">
        <f t="shared" ca="1" si="16"/>
        <v>#N/A</v>
      </c>
      <c r="CR26" s="207" t="e">
        <f t="shared" ca="1" si="16"/>
        <v>#N/A</v>
      </c>
      <c r="CS26" s="207" t="e">
        <f t="shared" ca="1" si="16"/>
        <v>#N/A</v>
      </c>
      <c r="CT26" s="207" t="e">
        <f t="shared" ca="1" si="16"/>
        <v>#N/A</v>
      </c>
      <c r="CU26" s="207" t="e">
        <f t="shared" ca="1" si="16"/>
        <v>#N/A</v>
      </c>
      <c r="CV26" s="207" t="e">
        <f t="shared" ca="1" si="16"/>
        <v>#N/A</v>
      </c>
      <c r="CW26" s="207" t="e">
        <f t="shared" ca="1" si="16"/>
        <v>#N/A</v>
      </c>
      <c r="CX26" s="207" t="e">
        <f t="shared" ca="1" si="16"/>
        <v>#N/A</v>
      </c>
      <c r="CY26" s="207" t="e">
        <f t="shared" ca="1" si="16"/>
        <v>#N/A</v>
      </c>
      <c r="CZ26" s="207" t="e">
        <f t="shared" ca="1" si="16"/>
        <v>#N/A</v>
      </c>
      <c r="DA26" s="207" t="e">
        <f t="shared" ca="1" si="16"/>
        <v>#N/A</v>
      </c>
      <c r="DB26" s="207" t="e">
        <f t="shared" ca="1" si="16"/>
        <v>#N/A</v>
      </c>
      <c r="DC26" s="207" t="e">
        <f t="shared" ca="1" si="16"/>
        <v>#N/A</v>
      </c>
      <c r="DD26" s="207" t="e">
        <f t="shared" ca="1" si="16"/>
        <v>#N/A</v>
      </c>
      <c r="DE26" s="207" t="e">
        <f t="shared" ca="1" si="16"/>
        <v>#N/A</v>
      </c>
      <c r="DF26" s="207" t="e">
        <f t="shared" ca="1" si="16"/>
        <v>#N/A</v>
      </c>
      <c r="DG26" s="207" t="e">
        <f t="shared" ca="1" si="16"/>
        <v>#N/A</v>
      </c>
      <c r="DH26" s="207" t="e">
        <f t="shared" ca="1" si="16"/>
        <v>#N/A</v>
      </c>
      <c r="DI26" s="207" t="e">
        <f t="shared" ca="1" si="16"/>
        <v>#N/A</v>
      </c>
      <c r="DJ26" s="207" t="e">
        <f t="shared" ca="1" si="16"/>
        <v>#N/A</v>
      </c>
      <c r="DK26" s="207" t="e">
        <f t="shared" ca="1" si="16"/>
        <v>#N/A</v>
      </c>
      <c r="DL26" s="207" t="e">
        <f t="shared" ca="1" si="16"/>
        <v>#N/A</v>
      </c>
      <c r="DM26" s="207" t="e">
        <f t="shared" ca="1" si="16"/>
        <v>#N/A</v>
      </c>
      <c r="DN26" s="207" t="e">
        <f t="shared" ca="1" si="16"/>
        <v>#N/A</v>
      </c>
      <c r="DO26" s="207" t="e">
        <f t="shared" ca="1" si="16"/>
        <v>#N/A</v>
      </c>
      <c r="DP26" s="207" t="e">
        <f t="shared" ca="1" si="16"/>
        <v>#N/A</v>
      </c>
      <c r="DQ26" s="207" t="e">
        <f t="shared" ca="1" si="16"/>
        <v>#N/A</v>
      </c>
      <c r="DR26" s="207" t="e">
        <f t="shared" ca="1" si="16"/>
        <v>#N/A</v>
      </c>
      <c r="DS26" s="207" t="e">
        <f t="shared" ca="1" si="16"/>
        <v>#N/A</v>
      </c>
      <c r="DT26" s="207" t="e">
        <f t="shared" ca="1" si="16"/>
        <v>#N/A</v>
      </c>
      <c r="DU26" s="207" t="e">
        <f t="shared" ca="1" si="16"/>
        <v>#N/A</v>
      </c>
    </row>
    <row r="27" spans="1:125" x14ac:dyDescent="0.25">
      <c r="A27" t="s">
        <v>1982</v>
      </c>
      <c r="B27" s="117"/>
      <c r="D27" s="207"/>
      <c r="E27" s="207" t="e">
        <f ca="1">IF(E$1&gt;$C23,E$5,NA())</f>
        <v>#N/A</v>
      </c>
      <c r="F27" s="207" t="e">
        <f t="shared" ref="F27:BQ27" ca="1" si="17">IF(F$1&gt;$C23,F$5,NA())</f>
        <v>#N/A</v>
      </c>
      <c r="G27" s="207" t="e">
        <f t="shared" ca="1" si="17"/>
        <v>#N/A</v>
      </c>
      <c r="H27" s="207" t="e">
        <f t="shared" ca="1" si="17"/>
        <v>#N/A</v>
      </c>
      <c r="I27" s="207" t="e">
        <f t="shared" ca="1" si="17"/>
        <v>#N/A</v>
      </c>
      <c r="J27" s="207" t="e">
        <f t="shared" ca="1" si="17"/>
        <v>#N/A</v>
      </c>
      <c r="K27" s="207" t="e">
        <f t="shared" ca="1" si="17"/>
        <v>#N/A</v>
      </c>
      <c r="L27" s="207" t="e">
        <f t="shared" ca="1" si="17"/>
        <v>#N/A</v>
      </c>
      <c r="M27" s="207" t="e">
        <f t="shared" ca="1" si="17"/>
        <v>#N/A</v>
      </c>
      <c r="N27" s="207" t="e">
        <f t="shared" ca="1" si="17"/>
        <v>#N/A</v>
      </c>
      <c r="O27" s="207" t="e">
        <f t="shared" ca="1" si="17"/>
        <v>#N/A</v>
      </c>
      <c r="P27" s="207" t="e">
        <f t="shared" ca="1" si="17"/>
        <v>#N/A</v>
      </c>
      <c r="Q27" s="207" t="e">
        <f t="shared" ca="1" si="17"/>
        <v>#N/A</v>
      </c>
      <c r="R27" s="207" t="e">
        <f t="shared" ca="1" si="17"/>
        <v>#N/A</v>
      </c>
      <c r="S27" s="207" t="e">
        <f t="shared" ca="1" si="17"/>
        <v>#N/A</v>
      </c>
      <c r="T27" s="207" t="e">
        <f t="shared" ca="1" si="17"/>
        <v>#N/A</v>
      </c>
      <c r="U27" s="207" t="e">
        <f t="shared" ca="1" si="17"/>
        <v>#N/A</v>
      </c>
      <c r="V27" s="207" t="e">
        <f t="shared" ca="1" si="17"/>
        <v>#N/A</v>
      </c>
      <c r="W27" s="207" t="e">
        <f t="shared" ca="1" si="17"/>
        <v>#N/A</v>
      </c>
      <c r="X27" s="207" t="e">
        <f t="shared" ca="1" si="17"/>
        <v>#N/A</v>
      </c>
      <c r="Y27" s="207" t="e">
        <f t="shared" ca="1" si="17"/>
        <v>#N/A</v>
      </c>
      <c r="Z27" s="207" t="e">
        <f t="shared" ca="1" si="17"/>
        <v>#N/A</v>
      </c>
      <c r="AA27" s="207" t="e">
        <f t="shared" ca="1" si="17"/>
        <v>#N/A</v>
      </c>
      <c r="AB27" s="207" t="e">
        <f t="shared" ca="1" si="17"/>
        <v>#N/A</v>
      </c>
      <c r="AC27" s="207" t="e">
        <f t="shared" ca="1" si="17"/>
        <v>#N/A</v>
      </c>
      <c r="AD27" s="207" t="e">
        <f t="shared" ca="1" si="17"/>
        <v>#N/A</v>
      </c>
      <c r="AE27" s="207" t="e">
        <f t="shared" ca="1" si="17"/>
        <v>#N/A</v>
      </c>
      <c r="AF27" s="207" t="e">
        <f t="shared" ca="1" si="17"/>
        <v>#N/A</v>
      </c>
      <c r="AG27" s="207" t="e">
        <f t="shared" ca="1" si="17"/>
        <v>#N/A</v>
      </c>
      <c r="AH27" s="207" t="e">
        <f t="shared" ca="1" si="17"/>
        <v>#N/A</v>
      </c>
      <c r="AI27" s="207" t="e">
        <f t="shared" ca="1" si="17"/>
        <v>#N/A</v>
      </c>
      <c r="AJ27" s="207" t="e">
        <f t="shared" ca="1" si="17"/>
        <v>#N/A</v>
      </c>
      <c r="AK27" s="207" t="e">
        <f t="shared" ca="1" si="17"/>
        <v>#N/A</v>
      </c>
      <c r="AL27" s="207" t="e">
        <f t="shared" ca="1" si="17"/>
        <v>#N/A</v>
      </c>
      <c r="AM27" s="207" t="e">
        <f t="shared" ca="1" si="17"/>
        <v>#N/A</v>
      </c>
      <c r="AN27" s="207" t="e">
        <f t="shared" ca="1" si="17"/>
        <v>#N/A</v>
      </c>
      <c r="AO27" s="207" t="e">
        <f t="shared" ca="1" si="17"/>
        <v>#N/A</v>
      </c>
      <c r="AP27" s="207" t="e">
        <f t="shared" ca="1" si="17"/>
        <v>#N/A</v>
      </c>
      <c r="AQ27" s="207" t="e">
        <f t="shared" ca="1" si="17"/>
        <v>#N/A</v>
      </c>
      <c r="AR27" s="207" t="e">
        <f t="shared" ca="1" si="17"/>
        <v>#N/A</v>
      </c>
      <c r="AS27" s="207" t="e">
        <f t="shared" ca="1" si="17"/>
        <v>#N/A</v>
      </c>
      <c r="AT27" s="207" t="e">
        <f t="shared" ca="1" si="17"/>
        <v>#N/A</v>
      </c>
      <c r="AU27" s="207" t="e">
        <f t="shared" ca="1" si="17"/>
        <v>#N/A</v>
      </c>
      <c r="AV27" s="207" t="e">
        <f t="shared" ca="1" si="17"/>
        <v>#N/A</v>
      </c>
      <c r="AW27" s="207" t="e">
        <f t="shared" ca="1" si="17"/>
        <v>#N/A</v>
      </c>
      <c r="AX27" s="207" t="e">
        <f t="shared" ca="1" si="17"/>
        <v>#N/A</v>
      </c>
      <c r="AY27" s="207" t="e">
        <f t="shared" ca="1" si="17"/>
        <v>#N/A</v>
      </c>
      <c r="AZ27" s="207" t="e">
        <f t="shared" ca="1" si="17"/>
        <v>#N/A</v>
      </c>
      <c r="BA27" s="207" t="e">
        <f t="shared" ca="1" si="17"/>
        <v>#N/A</v>
      </c>
      <c r="BB27" s="207" t="e">
        <f t="shared" ca="1" si="17"/>
        <v>#N/A</v>
      </c>
      <c r="BC27" s="207" t="e">
        <f t="shared" ca="1" si="17"/>
        <v>#N/A</v>
      </c>
      <c r="BD27" s="207" t="e">
        <f t="shared" ca="1" si="17"/>
        <v>#N/A</v>
      </c>
      <c r="BE27" s="207" t="e">
        <f t="shared" ca="1" si="17"/>
        <v>#N/A</v>
      </c>
      <c r="BF27" s="207" t="e">
        <f t="shared" ca="1" si="17"/>
        <v>#N/A</v>
      </c>
      <c r="BG27" s="207" t="e">
        <f t="shared" ca="1" si="17"/>
        <v>#N/A</v>
      </c>
      <c r="BH27" s="207" t="e">
        <f t="shared" ca="1" si="17"/>
        <v>#N/A</v>
      </c>
      <c r="BI27" s="207" t="e">
        <f t="shared" ca="1" si="17"/>
        <v>#N/A</v>
      </c>
      <c r="BJ27" s="207" t="e">
        <f t="shared" ca="1" si="17"/>
        <v>#N/A</v>
      </c>
      <c r="BK27" s="207" t="e">
        <f t="shared" ca="1" si="17"/>
        <v>#N/A</v>
      </c>
      <c r="BL27" s="207" t="e">
        <f t="shared" ca="1" si="17"/>
        <v>#N/A</v>
      </c>
      <c r="BM27" s="207" t="e">
        <f t="shared" ca="1" si="17"/>
        <v>#N/A</v>
      </c>
      <c r="BN27" s="207" t="e">
        <f t="shared" ca="1" si="17"/>
        <v>#N/A</v>
      </c>
      <c r="BO27" s="207" t="e">
        <f t="shared" ca="1" si="17"/>
        <v>#N/A</v>
      </c>
      <c r="BP27" s="207" t="e">
        <f t="shared" ca="1" si="17"/>
        <v>#N/A</v>
      </c>
      <c r="BQ27" s="207" t="e">
        <f t="shared" ca="1" si="17"/>
        <v>#N/A</v>
      </c>
      <c r="BR27" s="207" t="e">
        <f t="shared" ref="BR27:DU27" ca="1" si="18">IF(BR$1&gt;$C23,BR$5,NA())</f>
        <v>#N/A</v>
      </c>
      <c r="BS27" s="207" t="e">
        <f t="shared" ca="1" si="18"/>
        <v>#N/A</v>
      </c>
      <c r="BT27" s="207" t="e">
        <f t="shared" ca="1" si="18"/>
        <v>#N/A</v>
      </c>
      <c r="BU27" s="207" t="e">
        <f t="shared" ca="1" si="18"/>
        <v>#N/A</v>
      </c>
      <c r="BV27" s="207" t="e">
        <f t="shared" ca="1" si="18"/>
        <v>#N/A</v>
      </c>
      <c r="BW27" s="207" t="e">
        <f t="shared" ca="1" si="18"/>
        <v>#N/A</v>
      </c>
      <c r="BX27" s="207" t="e">
        <f t="shared" ca="1" si="18"/>
        <v>#N/A</v>
      </c>
      <c r="BY27" s="207" t="e">
        <f t="shared" ca="1" si="18"/>
        <v>#N/A</v>
      </c>
      <c r="BZ27" s="207" t="e">
        <f t="shared" ca="1" si="18"/>
        <v>#N/A</v>
      </c>
      <c r="CA27" s="207" t="e">
        <f t="shared" ca="1" si="18"/>
        <v>#N/A</v>
      </c>
      <c r="CB27" s="207" t="e">
        <f t="shared" ca="1" si="18"/>
        <v>#N/A</v>
      </c>
      <c r="CC27" s="207" t="e">
        <f t="shared" ca="1" si="18"/>
        <v>#N/A</v>
      </c>
      <c r="CD27" s="207" t="e">
        <f t="shared" ca="1" si="18"/>
        <v>#N/A</v>
      </c>
      <c r="CE27" s="207" t="e">
        <f t="shared" ca="1" si="18"/>
        <v>#N/A</v>
      </c>
      <c r="CF27" s="207" t="e">
        <f t="shared" ca="1" si="18"/>
        <v>#N/A</v>
      </c>
      <c r="CG27" s="207" t="e">
        <f t="shared" ca="1" si="18"/>
        <v>#N/A</v>
      </c>
      <c r="CH27" s="207" t="e">
        <f t="shared" ca="1" si="18"/>
        <v>#N/A</v>
      </c>
      <c r="CI27" s="207" t="e">
        <f t="shared" ca="1" si="18"/>
        <v>#N/A</v>
      </c>
      <c r="CJ27" s="207" t="e">
        <f t="shared" ca="1" si="18"/>
        <v>#N/A</v>
      </c>
      <c r="CK27" s="207" t="e">
        <f t="shared" ca="1" si="18"/>
        <v>#N/A</v>
      </c>
      <c r="CL27" s="207" t="e">
        <f t="shared" ca="1" si="18"/>
        <v>#N/A</v>
      </c>
      <c r="CM27" s="207" t="e">
        <f t="shared" ca="1" si="18"/>
        <v>#N/A</v>
      </c>
      <c r="CN27" s="207" t="e">
        <f t="shared" ca="1" si="18"/>
        <v>#N/A</v>
      </c>
      <c r="CO27" s="207" t="e">
        <f t="shared" ca="1" si="18"/>
        <v>#N/A</v>
      </c>
      <c r="CP27" s="207" t="e">
        <f t="shared" ca="1" si="18"/>
        <v>#N/A</v>
      </c>
      <c r="CQ27" s="207" t="e">
        <f t="shared" ca="1" si="18"/>
        <v>#N/A</v>
      </c>
      <c r="CR27" s="207" t="e">
        <f t="shared" ca="1" si="18"/>
        <v>#N/A</v>
      </c>
      <c r="CS27" s="207" t="e">
        <f t="shared" ca="1" si="18"/>
        <v>#N/A</v>
      </c>
      <c r="CT27" s="207" t="e">
        <f t="shared" ca="1" si="18"/>
        <v>#N/A</v>
      </c>
      <c r="CU27" s="207" t="e">
        <f t="shared" ca="1" si="18"/>
        <v>#N/A</v>
      </c>
      <c r="CV27" s="207" t="e">
        <f t="shared" ca="1" si="18"/>
        <v>#N/A</v>
      </c>
      <c r="CW27" s="207" t="e">
        <f t="shared" ca="1" si="18"/>
        <v>#N/A</v>
      </c>
      <c r="CX27" s="207" t="e">
        <f t="shared" ca="1" si="18"/>
        <v>#N/A</v>
      </c>
      <c r="CY27" s="207" t="e">
        <f t="shared" ca="1" si="18"/>
        <v>#N/A</v>
      </c>
      <c r="CZ27" s="207" t="e">
        <f t="shared" ca="1" si="18"/>
        <v>#N/A</v>
      </c>
      <c r="DA27" s="207" t="e">
        <f t="shared" ca="1" si="18"/>
        <v>#N/A</v>
      </c>
      <c r="DB27" s="207" t="e">
        <f t="shared" ca="1" si="18"/>
        <v>#N/A</v>
      </c>
      <c r="DC27" s="207" t="e">
        <f t="shared" ca="1" si="18"/>
        <v>#N/A</v>
      </c>
      <c r="DD27" s="207" t="e">
        <f t="shared" ca="1" si="18"/>
        <v>#N/A</v>
      </c>
      <c r="DE27" s="207" t="e">
        <f t="shared" ca="1" si="18"/>
        <v>#N/A</v>
      </c>
      <c r="DF27" s="207" t="e">
        <f t="shared" ca="1" si="18"/>
        <v>#N/A</v>
      </c>
      <c r="DG27" s="207" t="e">
        <f t="shared" ca="1" si="18"/>
        <v>#N/A</v>
      </c>
      <c r="DH27" s="207" t="e">
        <f t="shared" ca="1" si="18"/>
        <v>#N/A</v>
      </c>
      <c r="DI27" s="207" t="e">
        <f t="shared" ca="1" si="18"/>
        <v>#N/A</v>
      </c>
      <c r="DJ27" s="207" t="e">
        <f t="shared" ca="1" si="18"/>
        <v>#N/A</v>
      </c>
      <c r="DK27" s="207" t="e">
        <f t="shared" ca="1" si="18"/>
        <v>#N/A</v>
      </c>
      <c r="DL27" s="207" t="e">
        <f t="shared" ca="1" si="18"/>
        <v>#N/A</v>
      </c>
      <c r="DM27" s="207" t="e">
        <f t="shared" ca="1" si="18"/>
        <v>#N/A</v>
      </c>
      <c r="DN27" s="207" t="e">
        <f t="shared" ca="1" si="18"/>
        <v>#N/A</v>
      </c>
      <c r="DO27" s="207" t="e">
        <f t="shared" ca="1" si="18"/>
        <v>#N/A</v>
      </c>
      <c r="DP27" s="207" t="e">
        <f t="shared" ca="1" si="18"/>
        <v>#N/A</v>
      </c>
      <c r="DQ27" s="207" t="e">
        <f t="shared" ca="1" si="18"/>
        <v>#N/A</v>
      </c>
      <c r="DR27" s="207" t="e">
        <f t="shared" ca="1" si="18"/>
        <v>#N/A</v>
      </c>
      <c r="DS27" s="207" t="e">
        <f t="shared" ca="1" si="18"/>
        <v>#N/A</v>
      </c>
      <c r="DT27" s="207" t="e">
        <f t="shared" ca="1" si="18"/>
        <v>#N/A</v>
      </c>
      <c r="DU27" s="207" t="e">
        <f t="shared" ca="1" si="18"/>
        <v>#N/A</v>
      </c>
    </row>
    <row r="28" spans="1:125" x14ac:dyDescent="0.25">
      <c r="B28" s="11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7"/>
      <c r="BH28" s="207"/>
      <c r="BI28" s="207"/>
      <c r="BJ28" s="207"/>
      <c r="BK28" s="207"/>
      <c r="BL28" s="207"/>
      <c r="BM28" s="207"/>
      <c r="BN28" s="207"/>
      <c r="BO28" s="207"/>
      <c r="BP28" s="207"/>
      <c r="BQ28" s="207"/>
      <c r="BR28" s="207"/>
      <c r="BS28" s="207"/>
      <c r="BT28" s="207"/>
      <c r="BU28" s="207"/>
      <c r="BV28" s="207"/>
      <c r="BW28" s="207"/>
      <c r="BX28" s="207"/>
      <c r="BY28" s="207"/>
      <c r="BZ28" s="207"/>
      <c r="CA28" s="207"/>
      <c r="CB28" s="207"/>
      <c r="CC28" s="207"/>
      <c r="CD28" s="207"/>
      <c r="CE28" s="207"/>
      <c r="CF28" s="207"/>
      <c r="CG28" s="207"/>
      <c r="CH28" s="207"/>
      <c r="CI28" s="207"/>
      <c r="CJ28" s="207"/>
      <c r="CK28" s="207"/>
      <c r="CL28" s="207"/>
      <c r="CM28" s="207"/>
      <c r="CN28" s="207"/>
      <c r="CO28" s="207"/>
      <c r="CP28" s="207"/>
      <c r="CQ28" s="207"/>
      <c r="CR28" s="207"/>
      <c r="CS28" s="207"/>
      <c r="CT28" s="207"/>
      <c r="CU28" s="207"/>
      <c r="CV28" s="207"/>
      <c r="CW28" s="207"/>
      <c r="CX28" s="207"/>
      <c r="CY28" s="207"/>
      <c r="CZ28" s="207"/>
      <c r="DA28" s="207"/>
      <c r="DB28" s="207"/>
      <c r="DC28" s="207"/>
      <c r="DD28" s="207"/>
      <c r="DE28" s="207"/>
      <c r="DF28" s="207"/>
      <c r="DG28" s="207"/>
      <c r="DH28" s="207"/>
      <c r="DI28" s="207"/>
      <c r="DJ28" s="207"/>
      <c r="DK28" s="207"/>
      <c r="DL28" s="207"/>
      <c r="DM28" s="207"/>
      <c r="DN28" s="207"/>
      <c r="DO28" s="207"/>
      <c r="DP28" s="207"/>
      <c r="DQ28" s="207"/>
      <c r="DR28" s="207"/>
      <c r="DS28" s="207"/>
      <c r="DT28" s="207"/>
      <c r="DU28" s="207"/>
    </row>
    <row r="29" spans="1:125" x14ac:dyDescent="0.25">
      <c r="A29" t="s">
        <v>1983</v>
      </c>
      <c r="B29" s="117"/>
    </row>
    <row r="30" spans="1:125" x14ac:dyDescent="0.25">
      <c r="A30" t="str">
        <f>A23</f>
        <v>1 очередь</v>
      </c>
      <c r="B30" s="117"/>
      <c r="D30" s="207">
        <f ca="1">SUMIF(E30:DU30,"&lt;&gt;#Н/Д")</f>
        <v>12944.990949004379</v>
      </c>
      <c r="E30" s="207">
        <f>cf_1!S$73/1000000</f>
        <v>0</v>
      </c>
      <c r="F30" s="207">
        <f>cf_1!T$73/1000000</f>
        <v>0</v>
      </c>
      <c r="G30" s="207">
        <f>cf_1!U$73/1000000</f>
        <v>0.84524999999999995</v>
      </c>
      <c r="H30" s="207">
        <f>cf_1!V$73/1000000</f>
        <v>700.84524999999996</v>
      </c>
      <c r="I30" s="207">
        <f>cf_1!W$73/1000000</f>
        <v>0.84524999999999995</v>
      </c>
      <c r="J30" s="207">
        <f>cf_1!X$73/1000000</f>
        <v>0.84524999999999995</v>
      </c>
      <c r="K30" s="207">
        <f>cf_1!Y$73/1000000</f>
        <v>0.84524999999999995</v>
      </c>
      <c r="L30" s="207">
        <f>cf_1!Z$73/1000000</f>
        <v>0.84524999999999995</v>
      </c>
      <c r="M30" s="207">
        <f>cf_1!AA$73/1000000</f>
        <v>0.84524999999999995</v>
      </c>
      <c r="N30" s="207">
        <f>cf_1!AB$73/1000000</f>
        <v>0.84524999999999995</v>
      </c>
      <c r="O30" s="207">
        <f>cf_1!AC$73/1000000</f>
        <v>0.84524999999999995</v>
      </c>
      <c r="P30" s="207">
        <f>cf_1!AD$73/1000000</f>
        <v>0.84524999999999995</v>
      </c>
      <c r="Q30" s="207">
        <f>cf_1!AE$73/1000000</f>
        <v>56.202234375000003</v>
      </c>
      <c r="R30" s="207">
        <f>cf_1!AF$73/1000000</f>
        <v>30.838670624999999</v>
      </c>
      <c r="S30" s="207">
        <f>cf_1!AG$73/1000000</f>
        <v>30.838670624999999</v>
      </c>
      <c r="T30" s="207">
        <f>cf_1!AH$73/1000000</f>
        <v>131.27482164663462</v>
      </c>
      <c r="U30" s="207">
        <f>cf_1!AI$73/1000000</f>
        <v>45.521820396634617</v>
      </c>
      <c r="V30" s="207">
        <f>cf_1!AJ$73/1000000</f>
        <v>45.521820396634617</v>
      </c>
      <c r="W30" s="207">
        <f ca="1">cf_1!AK$73/1000000</f>
        <v>1274.4038673485406</v>
      </c>
      <c r="X30" s="207">
        <f ca="1">cf_1!AL$73/1000000</f>
        <v>1363.676218431968</v>
      </c>
      <c r="Y30" s="207">
        <f ca="1">cf_1!AM$73/1000000</f>
        <v>369.19027468196811</v>
      </c>
      <c r="Z30" s="207">
        <f ca="1">cf_1!AN$73/1000000</f>
        <v>369.19027541606573</v>
      </c>
      <c r="AA30" s="207">
        <f ca="1">cf_1!AO$73/1000000</f>
        <v>369.19027541606573</v>
      </c>
      <c r="AB30" s="207">
        <f ca="1">cf_1!AP$73/1000000</f>
        <v>369.1902759054642</v>
      </c>
      <c r="AC30" s="207">
        <f ca="1">cf_1!AQ$73/1000000</f>
        <v>369.1902759054642</v>
      </c>
      <c r="AD30" s="207">
        <f ca="1">cf_1!AR$73/1000000</f>
        <v>369.1902759054642</v>
      </c>
      <c r="AE30" s="207">
        <f ca="1">cf_1!AS$73/1000000</f>
        <v>369.19027663956194</v>
      </c>
      <c r="AF30" s="207">
        <f ca="1">cf_1!AT$73/1000000</f>
        <v>369.19027663956194</v>
      </c>
      <c r="AG30" s="207">
        <f ca="1">cf_1!AU$73/1000000</f>
        <v>369.19027712896042</v>
      </c>
      <c r="AH30" s="207">
        <f ca="1">cf_1!AV$73/1000000</f>
        <v>369.19027712896042</v>
      </c>
      <c r="AI30" s="207">
        <f ca="1">cf_1!AW$73/1000000</f>
        <v>369.19027712896042</v>
      </c>
      <c r="AJ30" s="207">
        <f ca="1">cf_1!AX$73/1000000</f>
        <v>369.19027737365963</v>
      </c>
      <c r="AK30" s="207">
        <f ca="1">cf_1!AY$73/1000000</f>
        <v>369.19027737365963</v>
      </c>
      <c r="AL30" s="207">
        <f ca="1">cf_1!AZ$73/1000000</f>
        <v>369.19027737365963</v>
      </c>
      <c r="AM30" s="207">
        <f ca="1">cf_1!BA$73/1000000</f>
        <v>369.19027737365963</v>
      </c>
      <c r="AN30" s="207">
        <f ca="1">cf_1!BB$73/1000000</f>
        <v>369.19027737365963</v>
      </c>
      <c r="AO30" s="207">
        <f ca="1">cf_1!BC$73/1000000</f>
        <v>369.19027737365963</v>
      </c>
      <c r="AP30" s="207">
        <f ca="1">cf_1!BD$73/1000000</f>
        <v>369.19027737365963</v>
      </c>
      <c r="AQ30" s="207">
        <f ca="1">cf_1!BE$73/1000000</f>
        <v>369.19027737365963</v>
      </c>
      <c r="AR30" s="207">
        <f ca="1">cf_1!BF$73/1000000</f>
        <v>423.28914846740963</v>
      </c>
      <c r="AS30" s="207">
        <f ca="1">cf_1!BG$73/1000000</f>
        <v>423.28914846740952</v>
      </c>
      <c r="AT30" s="207">
        <f ca="1">cf_1!BH$73/1000000</f>
        <v>1330.803033852025</v>
      </c>
      <c r="AU30" s="207">
        <f ca="1">cf_1!BI$73/1000000</f>
        <v>64.033933227025003</v>
      </c>
      <c r="AV30" s="207">
        <f ca="1">cf_1!BJ$73/1000000</f>
        <v>0.446223227025</v>
      </c>
      <c r="AW30" s="207">
        <f ca="1">cf_1!BK$73/1000000</f>
        <v>0.446223227025</v>
      </c>
      <c r="AX30" s="207">
        <f ca="1">cf_1!BL$73/1000000</f>
        <v>0.446223227025</v>
      </c>
      <c r="AY30" s="207">
        <f ca="1">cf_1!BM$73/1000000</f>
        <v>0.446223227025</v>
      </c>
      <c r="AZ30" s="207">
        <f ca="1">cf_1!BN$73/1000000</f>
        <v>0.446223227025</v>
      </c>
      <c r="BA30" s="207">
        <f ca="1">cf_1!BO$73/1000000</f>
        <v>-2.6772974999999865E-5</v>
      </c>
      <c r="BB30" s="207">
        <f ca="1">cf_1!BP$73/1000000</f>
        <v>-2.6772974999999865E-5</v>
      </c>
      <c r="BC30" s="207">
        <f ca="1">cf_1!BQ$73/1000000</f>
        <v>-2.6772974999999865E-5</v>
      </c>
      <c r="BD30" s="207">
        <f ca="1">cf_1!BR$73/1000000</f>
        <v>-2.6772974999999865E-5</v>
      </c>
      <c r="BE30" s="207">
        <f ca="1">cf_1!BS$73/1000000</f>
        <v>-2.6772974999999865E-5</v>
      </c>
      <c r="BF30" s="207">
        <f ca="1">cf_1!BT$73/1000000</f>
        <v>-2.6772974999999865E-5</v>
      </c>
      <c r="BG30" s="207">
        <f ca="1">cf_1!BU$73/1000000</f>
        <v>-2.6772974999999865E-5</v>
      </c>
      <c r="BH30" s="207">
        <f ca="1">cf_1!BV$73/1000000</f>
        <v>-2.6772974999999865E-5</v>
      </c>
      <c r="BI30" s="207">
        <f ca="1">cf_1!BW$73/1000000</f>
        <v>-2.6772974999999865E-5</v>
      </c>
      <c r="BJ30" s="207">
        <f ca="1">cf_1!BX$73/1000000</f>
        <v>-2.6772974999999865E-5</v>
      </c>
      <c r="BK30" s="207">
        <f ca="1">cf_1!BY$73/1000000</f>
        <v>-2.6772974999999865E-5</v>
      </c>
      <c r="BL30" s="207">
        <f ca="1">cf_1!BZ$73/1000000</f>
        <v>-2.6772974999999865E-5</v>
      </c>
      <c r="BM30" s="207">
        <f ca="1">cf_1!CA$73/1000000</f>
        <v>-2.6772974999999865E-5</v>
      </c>
      <c r="BN30" s="207">
        <f ca="1">cf_1!CB$73/1000000</f>
        <v>-2.6772974999999865E-5</v>
      </c>
      <c r="BO30" s="207">
        <f ca="1">cf_1!CC$73/1000000</f>
        <v>-2.6772974999999865E-5</v>
      </c>
      <c r="BP30" s="207">
        <f ca="1">cf_1!CD$73/1000000</f>
        <v>-2.6772974999999865E-5</v>
      </c>
      <c r="BQ30" s="207">
        <f ca="1">cf_1!CE$73/1000000</f>
        <v>-2.6772974999999865E-5</v>
      </c>
      <c r="BR30" s="207">
        <f ca="1">cf_1!CF$73/1000000</f>
        <v>-2.6772974999999865E-5</v>
      </c>
      <c r="BS30" s="207">
        <f ca="1">cf_1!CG$73/1000000</f>
        <v>-2.6772974999999865E-5</v>
      </c>
      <c r="BT30" s="207">
        <f ca="1">cf_1!CH$73/1000000</f>
        <v>-2.6772974999999865E-5</v>
      </c>
      <c r="BU30" s="207">
        <f ca="1">cf_1!CI$73/1000000</f>
        <v>-2.6772974999999865E-5</v>
      </c>
      <c r="BV30" s="207">
        <f ca="1">cf_1!CJ$73/1000000</f>
        <v>-2.6772974999999865E-5</v>
      </c>
      <c r="BW30" s="207">
        <f ca="1">cf_1!CK$73/1000000</f>
        <v>-2.6772974999999865E-5</v>
      </c>
      <c r="BX30" s="207">
        <f ca="1">cf_1!CL$73/1000000</f>
        <v>-2.6772974999999865E-5</v>
      </c>
      <c r="BY30" s="207">
        <f ca="1">cf_1!CM$73/1000000</f>
        <v>-2.6772974999999865E-5</v>
      </c>
      <c r="BZ30" s="207">
        <f ca="1">cf_1!CN$73/1000000</f>
        <v>-2.6772974999999865E-5</v>
      </c>
      <c r="CA30" s="207">
        <f ca="1">cf_1!CO$73/1000000</f>
        <v>-2.6772974999999865E-5</v>
      </c>
      <c r="CB30" s="207">
        <f ca="1">cf_1!CP$73/1000000</f>
        <v>-2.6772974999999865E-5</v>
      </c>
      <c r="CC30" s="207">
        <f ca="1">cf_1!CQ$73/1000000</f>
        <v>-2.6772974999999865E-5</v>
      </c>
      <c r="CD30" s="207">
        <f ca="1">cf_1!CR$73/1000000</f>
        <v>-2.6772974999999865E-5</v>
      </c>
      <c r="CE30" s="207">
        <f ca="1">cf_1!CS$73/1000000</f>
        <v>-2.6772974999999865E-5</v>
      </c>
      <c r="CF30" s="207">
        <f ca="1">cf_1!CT$73/1000000</f>
        <v>-2.6772974999999865E-5</v>
      </c>
      <c r="CG30" s="207">
        <f ca="1">cf_1!CU$73/1000000</f>
        <v>-2.6772974999999865E-5</v>
      </c>
      <c r="CH30" s="207">
        <f ca="1">cf_1!CV$73/1000000</f>
        <v>-2.6772974999999865E-5</v>
      </c>
      <c r="CI30" s="207">
        <f ca="1">cf_1!CW$73/1000000</f>
        <v>-2.6772974999999865E-5</v>
      </c>
      <c r="CJ30" s="207">
        <f ca="1">cf_1!CX$73/1000000</f>
        <v>-2.6772974999999865E-5</v>
      </c>
      <c r="CK30" s="207">
        <f ca="1">cf_1!CY$73/1000000</f>
        <v>-2.6772974999999865E-5</v>
      </c>
      <c r="CL30" s="207">
        <f ca="1">cf_1!CZ$73/1000000</f>
        <v>-2.6772974999999865E-5</v>
      </c>
      <c r="CM30" s="207">
        <f ca="1">cf_1!DA$73/1000000</f>
        <v>-2.6772974999999865E-5</v>
      </c>
      <c r="CN30" s="207">
        <f ca="1">cf_1!DB$73/1000000</f>
        <v>-2.6772974999999865E-5</v>
      </c>
      <c r="CO30" s="207">
        <f ca="1">cf_1!DC$73/1000000</f>
        <v>-2.6772974999999865E-5</v>
      </c>
      <c r="CP30" s="207">
        <f ca="1">cf_1!DD$73/1000000</f>
        <v>-2.6772974999999865E-5</v>
      </c>
      <c r="CQ30" s="207">
        <f ca="1">cf_1!DE$73/1000000</f>
        <v>-2.6772974999999865E-5</v>
      </c>
      <c r="CR30" s="207">
        <f ca="1">cf_1!DF$73/1000000</f>
        <v>-2.6772974999999865E-5</v>
      </c>
      <c r="CS30" s="207">
        <f ca="1">cf_1!DG$73/1000000</f>
        <v>-2.6772974999999865E-5</v>
      </c>
      <c r="CT30" s="207">
        <f ca="1">cf_1!DH$73/1000000</f>
        <v>-2.6772974999999865E-5</v>
      </c>
      <c r="CU30" s="207">
        <f ca="1">cf_1!DI$73/1000000</f>
        <v>-2.6772974999999865E-5</v>
      </c>
      <c r="CV30" s="207">
        <f ca="1">cf_1!DJ$73/1000000</f>
        <v>-2.6772974999999865E-5</v>
      </c>
      <c r="CW30" s="207">
        <f ca="1">cf_1!DK$73/1000000</f>
        <v>-2.6772974999999865E-5</v>
      </c>
      <c r="CX30" s="207">
        <f>cf_1!DL$73/1000000</f>
        <v>0</v>
      </c>
      <c r="CY30" s="207">
        <f>cf_1!DM$73/1000000</f>
        <v>0</v>
      </c>
      <c r="CZ30" s="207">
        <f>cf_1!DN$73/1000000</f>
        <v>0</v>
      </c>
      <c r="DA30" s="207">
        <f>cf_1!DO$73/1000000</f>
        <v>0</v>
      </c>
      <c r="DB30" s="207">
        <f>cf_1!DP$73/1000000</f>
        <v>0</v>
      </c>
      <c r="DC30" s="207">
        <f>cf_1!DQ$73/1000000</f>
        <v>0</v>
      </c>
      <c r="DD30" s="207">
        <f>cf_1!DR$73/1000000</f>
        <v>0</v>
      </c>
      <c r="DE30" s="207">
        <f>cf_1!DS$73/1000000</f>
        <v>0</v>
      </c>
      <c r="DF30" s="207">
        <f>cf_1!DT$73/1000000</f>
        <v>0</v>
      </c>
      <c r="DG30" s="207">
        <f>cf_1!DU$73/1000000</f>
        <v>0</v>
      </c>
      <c r="DH30" s="207">
        <f>cf_1!DV$73/1000000</f>
        <v>0</v>
      </c>
      <c r="DI30" s="207">
        <f>cf_1!DW$73/1000000</f>
        <v>0</v>
      </c>
      <c r="DJ30" s="207">
        <f>cf_1!DX$73/1000000</f>
        <v>0</v>
      </c>
      <c r="DK30" s="207">
        <f>cf_1!DY$73/1000000</f>
        <v>0</v>
      </c>
      <c r="DL30" s="207">
        <f>cf_1!DZ$73/1000000</f>
        <v>0</v>
      </c>
      <c r="DM30" s="207">
        <f>cf_1!EA$73/1000000</f>
        <v>0</v>
      </c>
      <c r="DN30" s="207">
        <f>cf_1!EB$73/1000000</f>
        <v>0</v>
      </c>
      <c r="DO30" s="207">
        <f>cf_1!EC$73/1000000</f>
        <v>0</v>
      </c>
      <c r="DP30" s="207">
        <f>cf_1!ED$73/1000000</f>
        <v>0</v>
      </c>
      <c r="DQ30" s="207">
        <f>cf_1!EE$73/1000000</f>
        <v>0</v>
      </c>
      <c r="DR30" s="207">
        <f>cf_1!EF$73/1000000</f>
        <v>0</v>
      </c>
      <c r="DS30" s="207">
        <f>cf_1!EG$73/1000000</f>
        <v>0</v>
      </c>
      <c r="DT30" s="207">
        <f>cf_1!EH$73/1000000</f>
        <v>0</v>
      </c>
      <c r="DU30" s="207">
        <f>cf_1!EI$73/1000000</f>
        <v>0</v>
      </c>
    </row>
    <row r="31" spans="1:125" x14ac:dyDescent="0.25">
      <c r="A31" t="s">
        <v>1984</v>
      </c>
      <c r="B31" s="117"/>
      <c r="D31" s="207"/>
      <c r="E31" s="207" t="e">
        <f>IF(E30:$DU30&lt;&gt;0,SUM($E30:E30),#N/A)</f>
        <v>#N/A</v>
      </c>
      <c r="F31" s="207" t="e">
        <f>IF(F30:$DU30&lt;&gt;0,SUM($E30:F30),#N/A)</f>
        <v>#N/A</v>
      </c>
      <c r="G31" s="207">
        <f>IF(G30:$DU30&lt;&gt;0,SUM($E30:G30),#N/A)</f>
        <v>0.84524999999999995</v>
      </c>
      <c r="H31" s="207">
        <f>IF(H30:$DU30&lt;&gt;0,SUM($E30:H30),#N/A)</f>
        <v>701.69049999999993</v>
      </c>
      <c r="I31" s="207">
        <f>IF(I30:$DU30&lt;&gt;0,SUM($E30:I30),#N/A)</f>
        <v>702.53574999999989</v>
      </c>
      <c r="J31" s="207">
        <f>IF(J30:$DU30&lt;&gt;0,SUM($E30:J30),#N/A)</f>
        <v>703.38099999999986</v>
      </c>
      <c r="K31" s="207">
        <f>IF(K30:$DU30&lt;&gt;0,SUM($E30:K30),#N/A)</f>
        <v>704.22624999999982</v>
      </c>
      <c r="L31" s="207">
        <f>IF(L30:$DU30&lt;&gt;0,SUM($E30:L30),#N/A)</f>
        <v>705.07149999999979</v>
      </c>
      <c r="M31" s="207">
        <f>IF(M30:$DU30&lt;&gt;0,SUM($E30:M30),#N/A)</f>
        <v>705.91674999999975</v>
      </c>
      <c r="N31" s="207">
        <f>IF(N30:$DU30&lt;&gt;0,SUM($E30:N30),#N/A)</f>
        <v>706.76199999999972</v>
      </c>
      <c r="O31" s="207">
        <f>IF(O30:$DU30&lt;&gt;0,SUM($E30:O30),#N/A)</f>
        <v>707.60724999999968</v>
      </c>
      <c r="P31" s="207">
        <f>IF(P30:$DU30&lt;&gt;0,SUM($E30:P30),#N/A)</f>
        <v>708.45249999999965</v>
      </c>
      <c r="Q31" s="207">
        <f>IF(Q30:$DU30&lt;&gt;0,SUM($E30:Q30),#N/A)</f>
        <v>764.65473437499963</v>
      </c>
      <c r="R31" s="207">
        <f>IF(R30:$DU30&lt;&gt;0,SUM($E30:R30),#N/A)</f>
        <v>795.4934049999996</v>
      </c>
      <c r="S31" s="207">
        <f>IF(S30:$DU30&lt;&gt;0,SUM($E30:S30),#N/A)</f>
        <v>826.33207562499956</v>
      </c>
      <c r="T31" s="207">
        <f>IF(T30:$DU30&lt;&gt;0,SUM($E30:T30),#N/A)</f>
        <v>957.60689727163412</v>
      </c>
      <c r="U31" s="207">
        <f>IF(U30:$DU30&lt;&gt;0,SUM($E30:U30),#N/A)</f>
        <v>1003.1287176682688</v>
      </c>
      <c r="V31" s="207">
        <f>IF(V30:$DU30&lt;&gt;0,SUM($E30:V30),#N/A)</f>
        <v>1048.6505380649035</v>
      </c>
      <c r="W31" s="207">
        <f ca="1">IF(W30:$DU30&lt;&gt;0,SUM($E30:W30),#N/A)</f>
        <v>2323.0544054134443</v>
      </c>
      <c r="X31" s="207">
        <f ca="1">IF(X30:$DU30&lt;&gt;0,SUM($E30:X30),#N/A)</f>
        <v>3686.7306238454121</v>
      </c>
      <c r="Y31" s="207">
        <f ca="1">IF(Y30:$DU30&lt;&gt;0,SUM($E30:Y30),#N/A)</f>
        <v>4055.9208985273804</v>
      </c>
      <c r="Z31" s="207">
        <f ca="1">IF(Z30:$DU30&lt;&gt;0,SUM($E30:Z30),#N/A)</f>
        <v>4425.1111739434464</v>
      </c>
      <c r="AA31" s="207">
        <f ca="1">IF(AA30:$DU30&lt;&gt;0,SUM($E30:AA30),#N/A)</f>
        <v>4794.3014493595119</v>
      </c>
      <c r="AB31" s="207">
        <f ca="1">IF(AB30:$DU30&lt;&gt;0,SUM($E30:AB30),#N/A)</f>
        <v>5163.4917252649757</v>
      </c>
      <c r="AC31" s="207">
        <f ca="1">IF(AC30:$DU30&lt;&gt;0,SUM($E30:AC30),#N/A)</f>
        <v>5532.6820011704403</v>
      </c>
      <c r="AD31" s="207">
        <f ca="1">IF(AD30:$DU30&lt;&gt;0,SUM($E30:AD30),#N/A)</f>
        <v>5901.872277075905</v>
      </c>
      <c r="AE31" s="207">
        <f ca="1">IF(AE30:$DU30&lt;&gt;0,SUM($E30:AE30),#N/A)</f>
        <v>6271.0625537154665</v>
      </c>
      <c r="AF31" s="207">
        <f ca="1">IF(AF30:$DU30&lt;&gt;0,SUM($E30:AF30),#N/A)</f>
        <v>6640.252830355028</v>
      </c>
      <c r="AG31" s="207">
        <f ca="1">IF(AG30:$DU30&lt;&gt;0,SUM($E30:AG30),#N/A)</f>
        <v>7009.4431074839886</v>
      </c>
      <c r="AH31" s="207">
        <f ca="1">IF(AH30:$DU30&lt;&gt;0,SUM($E30:AH30),#N/A)</f>
        <v>7378.6333846129492</v>
      </c>
      <c r="AI31" s="207">
        <f ca="1">IF(AI30:$DU30&lt;&gt;0,SUM($E30:AI30),#N/A)</f>
        <v>7747.8236617419097</v>
      </c>
      <c r="AJ31" s="207">
        <f ca="1">IF(AJ30:$DU30&lt;&gt;0,SUM($E30:AJ30),#N/A)</f>
        <v>8117.013939115569</v>
      </c>
      <c r="AK31" s="207">
        <f ca="1">IF(AK30:$DU30&lt;&gt;0,SUM($E30:AK30),#N/A)</f>
        <v>8486.2042164892282</v>
      </c>
      <c r="AL31" s="207">
        <f ca="1">IF(AL30:$DU30&lt;&gt;0,SUM($E30:AL30),#N/A)</f>
        <v>8855.3944938628883</v>
      </c>
      <c r="AM31" s="207">
        <f ca="1">IF(AM30:$DU30&lt;&gt;0,SUM($E30:AM30),#N/A)</f>
        <v>9224.5847712365485</v>
      </c>
      <c r="AN31" s="207">
        <f ca="1">IF(AN30:$DU30&lt;&gt;0,SUM($E30:AN30),#N/A)</f>
        <v>9593.7750486102086</v>
      </c>
      <c r="AO31" s="207">
        <f ca="1">IF(AO30:$DU30&lt;&gt;0,SUM($E30:AO30),#N/A)</f>
        <v>9962.9653259838688</v>
      </c>
      <c r="AP31" s="207">
        <f ca="1">IF(AP30:$DU30&lt;&gt;0,SUM($E30:AP30),#N/A)</f>
        <v>10332.155603357529</v>
      </c>
      <c r="AQ31" s="207">
        <f ca="1">IF(AQ30:$DU30&lt;&gt;0,SUM($E30:AQ30),#N/A)</f>
        <v>10701.345880731189</v>
      </c>
      <c r="AR31" s="207">
        <f ca="1">IF(AR30:$DU30&lt;&gt;0,SUM($E30:AR30),#N/A)</f>
        <v>11124.635029198598</v>
      </c>
      <c r="AS31" s="207">
        <f ca="1">IF(AS30:$DU30&lt;&gt;0,SUM($E30:AS30),#N/A)</f>
        <v>11547.924177666007</v>
      </c>
      <c r="AT31" s="207">
        <f ca="1">IF(AT30:$DU30&lt;&gt;0,SUM($E30:AT30),#N/A)</f>
        <v>12878.727211518033</v>
      </c>
      <c r="AU31" s="207">
        <f ca="1">IF(AU30:$DU30&lt;&gt;0,SUM($E30:AU30),#N/A)</f>
        <v>12942.761144745058</v>
      </c>
      <c r="AV31" s="207">
        <f ca="1">IF(AV30:$DU30&lt;&gt;0,SUM($E30:AV30),#N/A)</f>
        <v>12943.207367972083</v>
      </c>
      <c r="AW31" s="207">
        <f ca="1">IF(AW30:$DU30&lt;&gt;0,SUM($E30:AW30),#N/A)</f>
        <v>12943.653591199109</v>
      </c>
      <c r="AX31" s="207">
        <f ca="1">IF(AX30:$DU30&lt;&gt;0,SUM($E30:AX30),#N/A)</f>
        <v>12944.099814426134</v>
      </c>
      <c r="AY31" s="207">
        <f ca="1">IF(AY30:$DU30&lt;&gt;0,SUM($E30:AY30),#N/A)</f>
        <v>12944.546037653159</v>
      </c>
      <c r="AZ31" s="207">
        <f ca="1">IF(AZ30:$DU30&lt;&gt;0,SUM($E30:AZ30),#N/A)</f>
        <v>12944.992260880184</v>
      </c>
      <c r="BA31" s="207">
        <f ca="1">IF(BA30:$DU30&lt;&gt;0,SUM($E30:BA30),#N/A)</f>
        <v>12944.992234107209</v>
      </c>
      <c r="BB31" s="207">
        <f ca="1">IF(BB30:$DU30&lt;&gt;0,SUM($E30:BB30),#N/A)</f>
        <v>12944.992207334233</v>
      </c>
      <c r="BC31" s="207">
        <f ca="1">IF(BC30:$DU30&lt;&gt;0,SUM($E30:BC30),#N/A)</f>
        <v>12944.992180561258</v>
      </c>
      <c r="BD31" s="207">
        <f ca="1">IF(BD30:$DU30&lt;&gt;0,SUM($E30:BD30),#N/A)</f>
        <v>12944.992153788282</v>
      </c>
      <c r="BE31" s="207">
        <f ca="1">IF(BE30:$DU30&lt;&gt;0,SUM($E30:BE30),#N/A)</f>
        <v>12944.992127015306</v>
      </c>
      <c r="BF31" s="207">
        <f ca="1">IF(BF30:$DU30&lt;&gt;0,SUM($E30:BF30),#N/A)</f>
        <v>12944.992100242331</v>
      </c>
      <c r="BG31" s="207">
        <f ca="1">IF(BG30:$DU30&lt;&gt;0,SUM($E30:BG30),#N/A)</f>
        <v>12944.992073469355</v>
      </c>
      <c r="BH31" s="207">
        <f ca="1">IF(BH30:$DU30&lt;&gt;0,SUM($E30:BH30),#N/A)</f>
        <v>12944.992046696379</v>
      </c>
      <c r="BI31" s="207">
        <f ca="1">IF(BI30:$DU30&lt;&gt;0,SUM($E30:BI30),#N/A)</f>
        <v>12944.992019923404</v>
      </c>
      <c r="BJ31" s="207">
        <f ca="1">IF(BJ30:$DU30&lt;&gt;0,SUM($E30:BJ30),#N/A)</f>
        <v>12944.991993150428</v>
      </c>
      <c r="BK31" s="207">
        <f ca="1">IF(BK30:$DU30&lt;&gt;0,SUM($E30:BK30),#N/A)</f>
        <v>12944.991966377453</v>
      </c>
      <c r="BL31" s="207">
        <f ca="1">IF(BL30:$DU30&lt;&gt;0,SUM($E30:BL30),#N/A)</f>
        <v>12944.991939604477</v>
      </c>
      <c r="BM31" s="207">
        <f ca="1">IF(BM30:$DU30&lt;&gt;0,SUM($E30:BM30),#N/A)</f>
        <v>12944.991912831501</v>
      </c>
      <c r="BN31" s="207">
        <f ca="1">IF(BN30:$DU30&lt;&gt;0,SUM($E30:BN30),#N/A)</f>
        <v>12944.991886058526</v>
      </c>
      <c r="BO31" s="207">
        <f ca="1">IF(BO30:$DU30&lt;&gt;0,SUM($E30:BO30),#N/A)</f>
        <v>12944.99185928555</v>
      </c>
      <c r="BP31" s="207">
        <f ca="1">IF(BP30:$DU30&lt;&gt;0,SUM($E30:BP30),#N/A)</f>
        <v>12944.991832512575</v>
      </c>
      <c r="BQ31" s="207">
        <f ca="1">IF(BQ30:$DU30&lt;&gt;0,SUM($E30:BQ30),#N/A)</f>
        <v>12944.991805739599</v>
      </c>
      <c r="BR31" s="207">
        <f ca="1">IF(BR30:$DU30&lt;&gt;0,SUM($E30:BR30),#N/A)</f>
        <v>12944.991778966623</v>
      </c>
      <c r="BS31" s="207">
        <f ca="1">IF(BS30:$DU30&lt;&gt;0,SUM($E30:BS30),#N/A)</f>
        <v>12944.991752193648</v>
      </c>
      <c r="BT31" s="207">
        <f ca="1">IF(BT30:$DU30&lt;&gt;0,SUM($E30:BT30),#N/A)</f>
        <v>12944.991725420672</v>
      </c>
      <c r="BU31" s="207">
        <f ca="1">IF(BU30:$DU30&lt;&gt;0,SUM($E30:BU30),#N/A)</f>
        <v>12944.991698647696</v>
      </c>
      <c r="BV31" s="207">
        <f ca="1">IF(BV30:$DU30&lt;&gt;0,SUM($E30:BV30),#N/A)</f>
        <v>12944.991671874721</v>
      </c>
      <c r="BW31" s="207">
        <f ca="1">IF(BW30:$DU30&lt;&gt;0,SUM($E30:BW30),#N/A)</f>
        <v>12944.991645101745</v>
      </c>
      <c r="BX31" s="207">
        <f ca="1">IF(BX30:$DU30&lt;&gt;0,SUM($E30:BX30),#N/A)</f>
        <v>12944.99161832877</v>
      </c>
      <c r="BY31" s="207">
        <f ca="1">IF(BY30:$DU30&lt;&gt;0,SUM($E30:BY30),#N/A)</f>
        <v>12944.991591555794</v>
      </c>
      <c r="BZ31" s="207">
        <f ca="1">IF(BZ30:$DU30&lt;&gt;0,SUM($E30:BZ30),#N/A)</f>
        <v>12944.991564782818</v>
      </c>
      <c r="CA31" s="207">
        <f ca="1">IF(CA30:$DU30&lt;&gt;0,SUM($E30:CA30),#N/A)</f>
        <v>12944.991538009843</v>
      </c>
      <c r="CB31" s="207">
        <f ca="1">IF(CB30:$DU30&lt;&gt;0,SUM($E30:CB30),#N/A)</f>
        <v>12944.991511236867</v>
      </c>
      <c r="CC31" s="207">
        <f ca="1">IF(CC30:$DU30&lt;&gt;0,SUM($E30:CC30),#N/A)</f>
        <v>12944.991484463892</v>
      </c>
      <c r="CD31" s="207">
        <f ca="1">IF(CD30:$DU30&lt;&gt;0,SUM($E30:CD30),#N/A)</f>
        <v>12944.991457690916</v>
      </c>
      <c r="CE31" s="207">
        <f ca="1">IF(CE30:$DU30&lt;&gt;0,SUM($E30:CE30),#N/A)</f>
        <v>12944.99143091794</v>
      </c>
      <c r="CF31" s="207">
        <f ca="1">IF(CF30:$DU30&lt;&gt;0,SUM($E30:CF30),#N/A)</f>
        <v>12944.991404144965</v>
      </c>
      <c r="CG31" s="207">
        <f ca="1">IF(CG30:$DU30&lt;&gt;0,SUM($E30:CG30),#N/A)</f>
        <v>12944.991377371989</v>
      </c>
      <c r="CH31" s="207">
        <f ca="1">IF(CH30:$DU30&lt;&gt;0,SUM($E30:CH30),#N/A)</f>
        <v>12944.991350599013</v>
      </c>
      <c r="CI31" s="207">
        <f ca="1">IF(CI30:$DU30&lt;&gt;0,SUM($E30:CI30),#N/A)</f>
        <v>12944.991323826038</v>
      </c>
      <c r="CJ31" s="207">
        <f ca="1">IF(CJ30:$DU30&lt;&gt;0,SUM($E30:CJ30),#N/A)</f>
        <v>12944.991297053062</v>
      </c>
      <c r="CK31" s="207">
        <f ca="1">IF(CK30:$DU30&lt;&gt;0,SUM($E30:CK30),#N/A)</f>
        <v>12944.991270280087</v>
      </c>
      <c r="CL31" s="207">
        <f ca="1">IF(CL30:$DU30&lt;&gt;0,SUM($E30:CL30),#N/A)</f>
        <v>12944.991243507111</v>
      </c>
      <c r="CM31" s="207">
        <f ca="1">IF(CM30:$DU30&lt;&gt;0,SUM($E30:CM30),#N/A)</f>
        <v>12944.991216734135</v>
      </c>
      <c r="CN31" s="207">
        <f ca="1">IF(CN30:$DU30&lt;&gt;0,SUM($E30:CN30),#N/A)</f>
        <v>12944.99118996116</v>
      </c>
      <c r="CO31" s="207">
        <f ca="1">IF(CO30:$DU30&lt;&gt;0,SUM($E30:CO30),#N/A)</f>
        <v>12944.991163188184</v>
      </c>
      <c r="CP31" s="207">
        <f ca="1">IF(CP30:$DU30&lt;&gt;0,SUM($E30:CP30),#N/A)</f>
        <v>12944.991136415209</v>
      </c>
      <c r="CQ31" s="207">
        <f ca="1">IF(CQ30:$DU30&lt;&gt;0,SUM($E30:CQ30),#N/A)</f>
        <v>12944.991109642233</v>
      </c>
      <c r="CR31" s="207">
        <f ca="1">IF(CR30:$DU30&lt;&gt;0,SUM($E30:CR30),#N/A)</f>
        <v>12944.991082869257</v>
      </c>
      <c r="CS31" s="207">
        <f ca="1">IF(CS30:$DU30&lt;&gt;0,SUM($E30:CS30),#N/A)</f>
        <v>12944.991056096282</v>
      </c>
      <c r="CT31" s="207">
        <f ca="1">IF(CT30:$DU30&lt;&gt;0,SUM($E30:CT30),#N/A)</f>
        <v>12944.991029323306</v>
      </c>
      <c r="CU31" s="207">
        <f ca="1">IF(CU30:$DU30&lt;&gt;0,SUM($E30:CU30),#N/A)</f>
        <v>12944.99100255033</v>
      </c>
      <c r="CV31" s="207">
        <f ca="1">IF(CV30:$DU30&lt;&gt;0,SUM($E30:CV30),#N/A)</f>
        <v>12944.990975777355</v>
      </c>
      <c r="CW31" s="207">
        <f ca="1">IF(CW30:$DU30&lt;&gt;0,SUM($E30:CW30),#N/A)</f>
        <v>12944.990949004379</v>
      </c>
      <c r="CX31" s="207" t="e">
        <f>IF(CX30:$DU30&lt;&gt;0,SUM($E30:CX30),#N/A)</f>
        <v>#N/A</v>
      </c>
      <c r="CY31" s="207" t="e">
        <f>IF(CY30:$DU30&lt;&gt;0,SUM($E30:CY30),#N/A)</f>
        <v>#N/A</v>
      </c>
      <c r="CZ31" s="207" t="e">
        <f>IF(CZ30:$DU30&lt;&gt;0,SUM($E30:CZ30),#N/A)</f>
        <v>#N/A</v>
      </c>
      <c r="DA31" s="207" t="e">
        <f>IF(DA30:$DU30&lt;&gt;0,SUM($E30:DA30),#N/A)</f>
        <v>#N/A</v>
      </c>
      <c r="DB31" s="207" t="e">
        <f>IF(DB30:$DU30&lt;&gt;0,SUM($E30:DB30),#N/A)</f>
        <v>#N/A</v>
      </c>
      <c r="DC31" s="207" t="e">
        <f>IF(DC30:$DU30&lt;&gt;0,SUM($E30:DC30),#N/A)</f>
        <v>#N/A</v>
      </c>
      <c r="DD31" s="207" t="e">
        <f>IF(DD30:$DU30&lt;&gt;0,SUM($E30:DD30),#N/A)</f>
        <v>#N/A</v>
      </c>
      <c r="DE31" s="207" t="e">
        <f>IF(DE30:$DU30&lt;&gt;0,SUM($E30:DE30),#N/A)</f>
        <v>#N/A</v>
      </c>
      <c r="DF31" s="207" t="e">
        <f>IF(DF30:$DU30&lt;&gt;0,SUM($E30:DF30),#N/A)</f>
        <v>#N/A</v>
      </c>
      <c r="DG31" s="207" t="e">
        <f>IF(DG30:$DU30&lt;&gt;0,SUM($E30:DG30),#N/A)</f>
        <v>#N/A</v>
      </c>
      <c r="DH31" s="207" t="e">
        <f>IF(DH30:$DU30&lt;&gt;0,SUM($E30:DH30),#N/A)</f>
        <v>#N/A</v>
      </c>
      <c r="DI31" s="207" t="e">
        <f>IF(DI30:$DU30&lt;&gt;0,SUM($E30:DI30),#N/A)</f>
        <v>#N/A</v>
      </c>
      <c r="DJ31" s="207" t="e">
        <f>IF(DJ30:$DU30&lt;&gt;0,SUM($E30:DJ30),#N/A)</f>
        <v>#N/A</v>
      </c>
      <c r="DK31" s="207" t="e">
        <f>IF(DK30:$DU30&lt;&gt;0,SUM($E30:DK30),#N/A)</f>
        <v>#N/A</v>
      </c>
      <c r="DL31" s="207" t="e">
        <f>IF(DL30:$DU30&lt;&gt;0,SUM($E30:DL30),#N/A)</f>
        <v>#N/A</v>
      </c>
      <c r="DM31" s="207" t="e">
        <f>IF(DM30:$DU30&lt;&gt;0,SUM($E30:DM30),#N/A)</f>
        <v>#N/A</v>
      </c>
      <c r="DN31" s="207" t="e">
        <f>IF(DN30:$DU30&lt;&gt;0,SUM($E30:DN30),#N/A)</f>
        <v>#N/A</v>
      </c>
      <c r="DO31" s="207" t="e">
        <f>IF(DO30:$DU30&lt;&gt;0,SUM($E30:DO30),#N/A)</f>
        <v>#N/A</v>
      </c>
      <c r="DP31" s="207" t="e">
        <f>IF(DP30:$DU30&lt;&gt;0,SUM($E30:DP30),#N/A)</f>
        <v>#N/A</v>
      </c>
      <c r="DQ31" s="207" t="e">
        <f>IF(DQ30:$DU30&lt;&gt;0,SUM($E30:DQ30),#N/A)</f>
        <v>#N/A</v>
      </c>
      <c r="DR31" s="207" t="e">
        <f>IF(DR30:$DU30&lt;&gt;0,SUM($E30:DR30),#N/A)</f>
        <v>#N/A</v>
      </c>
      <c r="DS31" s="207" t="e">
        <f>IF(DS30:$DU30&lt;&gt;0,SUM($E30:DS30),#N/A)</f>
        <v>#N/A</v>
      </c>
      <c r="DT31" s="207" t="e">
        <f>IF(DT30:$DU30&lt;&gt;0,SUM($E30:DT30),#N/A)</f>
        <v>#N/A</v>
      </c>
      <c r="DU31" s="207" t="e">
        <f>IF(DU30:$DU30&lt;&gt;0,SUM($E30:DU30),#N/A)</f>
        <v>#N/A</v>
      </c>
    </row>
    <row r="32" spans="1:125" x14ac:dyDescent="0.25">
      <c r="A32" t="s">
        <v>1985</v>
      </c>
      <c r="B32" s="117"/>
      <c r="D32" s="207"/>
      <c r="E32" s="207" t="e">
        <f ca="1">IF(AND(E$2&gt;=$B23,E$2&lt;$C23),E31,#N/A)</f>
        <v>#N/A</v>
      </c>
      <c r="F32" s="207" t="e">
        <f t="shared" ref="F32:BQ32" ca="1" si="19">IF(AND(F$2&gt;=$B23,F$2&lt;$C23),F31,#N/A)</f>
        <v>#N/A</v>
      </c>
      <c r="G32" s="207" t="e">
        <f t="shared" ca="1" si="19"/>
        <v>#N/A</v>
      </c>
      <c r="H32" s="207" t="e">
        <f t="shared" ca="1" si="19"/>
        <v>#N/A</v>
      </c>
      <c r="I32" s="207" t="e">
        <f t="shared" ca="1" si="19"/>
        <v>#N/A</v>
      </c>
      <c r="J32" s="207" t="e">
        <f t="shared" ca="1" si="19"/>
        <v>#N/A</v>
      </c>
      <c r="K32" s="207" t="e">
        <f t="shared" ca="1" si="19"/>
        <v>#N/A</v>
      </c>
      <c r="L32" s="207" t="e">
        <f t="shared" ca="1" si="19"/>
        <v>#N/A</v>
      </c>
      <c r="M32" s="207" t="e">
        <f t="shared" ca="1" si="19"/>
        <v>#N/A</v>
      </c>
      <c r="N32" s="207" t="e">
        <f t="shared" ca="1" si="19"/>
        <v>#N/A</v>
      </c>
      <c r="O32" s="207" t="e">
        <f t="shared" ca="1" si="19"/>
        <v>#N/A</v>
      </c>
      <c r="P32" s="207" t="e">
        <f t="shared" ca="1" si="19"/>
        <v>#N/A</v>
      </c>
      <c r="Q32" s="207" t="e">
        <f t="shared" ca="1" si="19"/>
        <v>#N/A</v>
      </c>
      <c r="R32" s="207" t="e">
        <f t="shared" ca="1" si="19"/>
        <v>#N/A</v>
      </c>
      <c r="S32" s="207" t="e">
        <f t="shared" ca="1" si="19"/>
        <v>#N/A</v>
      </c>
      <c r="T32" s="207" t="e">
        <f t="shared" ca="1" si="19"/>
        <v>#N/A</v>
      </c>
      <c r="U32" s="207" t="e">
        <f t="shared" ca="1" si="19"/>
        <v>#N/A</v>
      </c>
      <c r="V32" s="207" t="e">
        <f t="shared" ca="1" si="19"/>
        <v>#N/A</v>
      </c>
      <c r="W32" s="207" t="e">
        <f t="shared" ca="1" si="19"/>
        <v>#N/A</v>
      </c>
      <c r="X32" s="207" t="e">
        <f t="shared" ca="1" si="19"/>
        <v>#N/A</v>
      </c>
      <c r="Y32" s="207" t="e">
        <f t="shared" ca="1" si="19"/>
        <v>#N/A</v>
      </c>
      <c r="Z32" s="207" t="e">
        <f t="shared" ca="1" si="19"/>
        <v>#N/A</v>
      </c>
      <c r="AA32" s="207" t="e">
        <f t="shared" ca="1" si="19"/>
        <v>#N/A</v>
      </c>
      <c r="AB32" s="207" t="e">
        <f t="shared" ca="1" si="19"/>
        <v>#N/A</v>
      </c>
      <c r="AC32" s="207" t="e">
        <f t="shared" ca="1" si="19"/>
        <v>#N/A</v>
      </c>
      <c r="AD32" s="207" t="e">
        <f t="shared" ca="1" si="19"/>
        <v>#N/A</v>
      </c>
      <c r="AE32" s="207" t="e">
        <f t="shared" ca="1" si="19"/>
        <v>#N/A</v>
      </c>
      <c r="AF32" s="207" t="e">
        <f t="shared" ca="1" si="19"/>
        <v>#N/A</v>
      </c>
      <c r="AG32" s="207" t="e">
        <f t="shared" ca="1" si="19"/>
        <v>#N/A</v>
      </c>
      <c r="AH32" s="207" t="e">
        <f t="shared" ca="1" si="19"/>
        <v>#N/A</v>
      </c>
      <c r="AI32" s="207" t="e">
        <f t="shared" ca="1" si="19"/>
        <v>#N/A</v>
      </c>
      <c r="AJ32" s="207" t="e">
        <f t="shared" ca="1" si="19"/>
        <v>#N/A</v>
      </c>
      <c r="AK32" s="207" t="e">
        <f t="shared" ca="1" si="19"/>
        <v>#N/A</v>
      </c>
      <c r="AL32" s="207" t="e">
        <f t="shared" ca="1" si="19"/>
        <v>#N/A</v>
      </c>
      <c r="AM32" s="207" t="e">
        <f t="shared" ca="1" si="19"/>
        <v>#N/A</v>
      </c>
      <c r="AN32" s="207" t="e">
        <f t="shared" ca="1" si="19"/>
        <v>#N/A</v>
      </c>
      <c r="AO32" s="207" t="e">
        <f t="shared" ca="1" si="19"/>
        <v>#N/A</v>
      </c>
      <c r="AP32" s="207" t="e">
        <f t="shared" ca="1" si="19"/>
        <v>#N/A</v>
      </c>
      <c r="AQ32" s="207" t="e">
        <f t="shared" ca="1" si="19"/>
        <v>#N/A</v>
      </c>
      <c r="AR32" s="207" t="e">
        <f t="shared" ca="1" si="19"/>
        <v>#N/A</v>
      </c>
      <c r="AS32" s="207" t="e">
        <f t="shared" ca="1" si="19"/>
        <v>#N/A</v>
      </c>
      <c r="AT32" s="207" t="e">
        <f t="shared" ca="1" si="19"/>
        <v>#N/A</v>
      </c>
      <c r="AU32" s="207" t="e">
        <f t="shared" ca="1" si="19"/>
        <v>#N/A</v>
      </c>
      <c r="AV32" s="207" t="e">
        <f t="shared" ca="1" si="19"/>
        <v>#N/A</v>
      </c>
      <c r="AW32" s="207" t="e">
        <f t="shared" ca="1" si="19"/>
        <v>#N/A</v>
      </c>
      <c r="AX32" s="207" t="e">
        <f t="shared" ca="1" si="19"/>
        <v>#N/A</v>
      </c>
      <c r="AY32" s="207" t="e">
        <f t="shared" ca="1" si="19"/>
        <v>#N/A</v>
      </c>
      <c r="AZ32" s="207" t="e">
        <f t="shared" ca="1" si="19"/>
        <v>#N/A</v>
      </c>
      <c r="BA32" s="207" t="e">
        <f t="shared" ca="1" si="19"/>
        <v>#N/A</v>
      </c>
      <c r="BB32" s="207" t="e">
        <f t="shared" ca="1" si="19"/>
        <v>#N/A</v>
      </c>
      <c r="BC32" s="207" t="e">
        <f t="shared" ca="1" si="19"/>
        <v>#N/A</v>
      </c>
      <c r="BD32" s="207" t="e">
        <f t="shared" ca="1" si="19"/>
        <v>#N/A</v>
      </c>
      <c r="BE32" s="207" t="e">
        <f t="shared" ca="1" si="19"/>
        <v>#N/A</v>
      </c>
      <c r="BF32" s="207" t="e">
        <f t="shared" ca="1" si="19"/>
        <v>#N/A</v>
      </c>
      <c r="BG32" s="207" t="e">
        <f t="shared" ca="1" si="19"/>
        <v>#N/A</v>
      </c>
      <c r="BH32" s="207" t="e">
        <f t="shared" ca="1" si="19"/>
        <v>#N/A</v>
      </c>
      <c r="BI32" s="207" t="e">
        <f t="shared" ca="1" si="19"/>
        <v>#N/A</v>
      </c>
      <c r="BJ32" s="207" t="e">
        <f t="shared" ca="1" si="19"/>
        <v>#N/A</v>
      </c>
      <c r="BK32" s="207" t="e">
        <f t="shared" ca="1" si="19"/>
        <v>#N/A</v>
      </c>
      <c r="BL32" s="207" t="e">
        <f t="shared" ca="1" si="19"/>
        <v>#N/A</v>
      </c>
      <c r="BM32" s="207" t="e">
        <f t="shared" ca="1" si="19"/>
        <v>#N/A</v>
      </c>
      <c r="BN32" s="207" t="e">
        <f t="shared" ca="1" si="19"/>
        <v>#N/A</v>
      </c>
      <c r="BO32" s="207" t="e">
        <f t="shared" ca="1" si="19"/>
        <v>#N/A</v>
      </c>
      <c r="BP32" s="207" t="e">
        <f t="shared" ca="1" si="19"/>
        <v>#N/A</v>
      </c>
      <c r="BQ32" s="207" t="e">
        <f t="shared" ca="1" si="19"/>
        <v>#N/A</v>
      </c>
      <c r="BR32" s="207" t="e">
        <f t="shared" ref="BR32:DU32" ca="1" si="20">IF(AND(BR$2&gt;=$B23,BR$2&lt;$C23),BR31,#N/A)</f>
        <v>#N/A</v>
      </c>
      <c r="BS32" s="207" t="e">
        <f t="shared" ca="1" si="20"/>
        <v>#N/A</v>
      </c>
      <c r="BT32" s="207" t="e">
        <f t="shared" ca="1" si="20"/>
        <v>#N/A</v>
      </c>
      <c r="BU32" s="207" t="e">
        <f t="shared" ca="1" si="20"/>
        <v>#N/A</v>
      </c>
      <c r="BV32" s="207" t="e">
        <f t="shared" ca="1" si="20"/>
        <v>#N/A</v>
      </c>
      <c r="BW32" s="207" t="e">
        <f t="shared" ca="1" si="20"/>
        <v>#N/A</v>
      </c>
      <c r="BX32" s="207" t="e">
        <f t="shared" ca="1" si="20"/>
        <v>#N/A</v>
      </c>
      <c r="BY32" s="207" t="e">
        <f t="shared" ca="1" si="20"/>
        <v>#N/A</v>
      </c>
      <c r="BZ32" s="207" t="e">
        <f t="shared" ca="1" si="20"/>
        <v>#N/A</v>
      </c>
      <c r="CA32" s="207" t="e">
        <f t="shared" ca="1" si="20"/>
        <v>#N/A</v>
      </c>
      <c r="CB32" s="207" t="e">
        <f t="shared" ca="1" si="20"/>
        <v>#N/A</v>
      </c>
      <c r="CC32" s="207" t="e">
        <f t="shared" ca="1" si="20"/>
        <v>#N/A</v>
      </c>
      <c r="CD32" s="207" t="e">
        <f t="shared" ca="1" si="20"/>
        <v>#N/A</v>
      </c>
      <c r="CE32" s="207" t="e">
        <f t="shared" ca="1" si="20"/>
        <v>#N/A</v>
      </c>
      <c r="CF32" s="207" t="e">
        <f t="shared" ca="1" si="20"/>
        <v>#N/A</v>
      </c>
      <c r="CG32" s="207" t="e">
        <f t="shared" ca="1" si="20"/>
        <v>#N/A</v>
      </c>
      <c r="CH32" s="207" t="e">
        <f t="shared" ca="1" si="20"/>
        <v>#N/A</v>
      </c>
      <c r="CI32" s="207" t="e">
        <f t="shared" ca="1" si="20"/>
        <v>#N/A</v>
      </c>
      <c r="CJ32" s="207" t="e">
        <f t="shared" ca="1" si="20"/>
        <v>#N/A</v>
      </c>
      <c r="CK32" s="207" t="e">
        <f t="shared" ca="1" si="20"/>
        <v>#N/A</v>
      </c>
      <c r="CL32" s="207" t="e">
        <f t="shared" ca="1" si="20"/>
        <v>#N/A</v>
      </c>
      <c r="CM32" s="207" t="e">
        <f t="shared" ca="1" si="20"/>
        <v>#N/A</v>
      </c>
      <c r="CN32" s="207" t="e">
        <f t="shared" ca="1" si="20"/>
        <v>#N/A</v>
      </c>
      <c r="CO32" s="207" t="e">
        <f t="shared" ca="1" si="20"/>
        <v>#N/A</v>
      </c>
      <c r="CP32" s="207" t="e">
        <f t="shared" ca="1" si="20"/>
        <v>#N/A</v>
      </c>
      <c r="CQ32" s="207" t="e">
        <f t="shared" ca="1" si="20"/>
        <v>#N/A</v>
      </c>
      <c r="CR32" s="207" t="e">
        <f t="shared" ca="1" si="20"/>
        <v>#N/A</v>
      </c>
      <c r="CS32" s="207" t="e">
        <f t="shared" ca="1" si="20"/>
        <v>#N/A</v>
      </c>
      <c r="CT32" s="207" t="e">
        <f t="shared" ca="1" si="20"/>
        <v>#N/A</v>
      </c>
      <c r="CU32" s="207" t="e">
        <f t="shared" ca="1" si="20"/>
        <v>#N/A</v>
      </c>
      <c r="CV32" s="207" t="e">
        <f t="shared" ca="1" si="20"/>
        <v>#N/A</v>
      </c>
      <c r="CW32" s="207" t="e">
        <f t="shared" ca="1" si="20"/>
        <v>#N/A</v>
      </c>
      <c r="CX32" s="207" t="e">
        <f t="shared" ca="1" si="20"/>
        <v>#N/A</v>
      </c>
      <c r="CY32" s="207" t="e">
        <f t="shared" ca="1" si="20"/>
        <v>#N/A</v>
      </c>
      <c r="CZ32" s="207" t="e">
        <f t="shared" ca="1" si="20"/>
        <v>#N/A</v>
      </c>
      <c r="DA32" s="207" t="e">
        <f t="shared" ca="1" si="20"/>
        <v>#N/A</v>
      </c>
      <c r="DB32" s="207" t="e">
        <f t="shared" ca="1" si="20"/>
        <v>#N/A</v>
      </c>
      <c r="DC32" s="207" t="e">
        <f t="shared" ca="1" si="20"/>
        <v>#N/A</v>
      </c>
      <c r="DD32" s="207" t="e">
        <f t="shared" ca="1" si="20"/>
        <v>#N/A</v>
      </c>
      <c r="DE32" s="207" t="e">
        <f t="shared" ca="1" si="20"/>
        <v>#N/A</v>
      </c>
      <c r="DF32" s="207" t="e">
        <f t="shared" ca="1" si="20"/>
        <v>#N/A</v>
      </c>
      <c r="DG32" s="207" t="e">
        <f t="shared" ca="1" si="20"/>
        <v>#N/A</v>
      </c>
      <c r="DH32" s="207" t="e">
        <f t="shared" ca="1" si="20"/>
        <v>#N/A</v>
      </c>
      <c r="DI32" s="207" t="e">
        <f t="shared" ca="1" si="20"/>
        <v>#N/A</v>
      </c>
      <c r="DJ32" s="207" t="e">
        <f t="shared" ca="1" si="20"/>
        <v>#N/A</v>
      </c>
      <c r="DK32" s="207" t="e">
        <f t="shared" ca="1" si="20"/>
        <v>#N/A</v>
      </c>
      <c r="DL32" s="207" t="e">
        <f t="shared" ca="1" si="20"/>
        <v>#N/A</v>
      </c>
      <c r="DM32" s="207" t="e">
        <f t="shared" ca="1" si="20"/>
        <v>#N/A</v>
      </c>
      <c r="DN32" s="207" t="e">
        <f t="shared" ca="1" si="20"/>
        <v>#N/A</v>
      </c>
      <c r="DO32" s="207" t="e">
        <f t="shared" ca="1" si="20"/>
        <v>#N/A</v>
      </c>
      <c r="DP32" s="207" t="e">
        <f t="shared" ca="1" si="20"/>
        <v>#N/A</v>
      </c>
      <c r="DQ32" s="207" t="e">
        <f t="shared" ca="1" si="20"/>
        <v>#N/A</v>
      </c>
      <c r="DR32" s="207" t="e">
        <f t="shared" ca="1" si="20"/>
        <v>#N/A</v>
      </c>
      <c r="DS32" s="207" t="e">
        <f t="shared" ca="1" si="20"/>
        <v>#N/A</v>
      </c>
      <c r="DT32" s="207" t="e">
        <f t="shared" ca="1" si="20"/>
        <v>#N/A</v>
      </c>
      <c r="DU32" s="207" t="e">
        <f t="shared" ca="1" si="20"/>
        <v>#N/A</v>
      </c>
    </row>
    <row r="33" spans="1:125" x14ac:dyDescent="0.25">
      <c r="A33" t="s">
        <v>1986</v>
      </c>
      <c r="B33" s="117"/>
      <c r="D33" s="207"/>
      <c r="E33" s="242" t="e">
        <f ca="1">IF(E$2&lt;$B23,E35,IF(AND(E$2&gt;=$B23,E$2&lt;$C23),E36,#N/A))</f>
        <v>#N/A</v>
      </c>
      <c r="F33" s="242" t="e">
        <f t="shared" ref="F33:BQ33" ca="1" si="21">IF(F$2&lt;$B23,F35,IF(AND(F$2&gt;=$B23,F$2&lt;$C23),F36,#N/A))</f>
        <v>#N/A</v>
      </c>
      <c r="G33" s="242" t="e">
        <f t="shared" ca="1" si="21"/>
        <v>#N/A</v>
      </c>
      <c r="H33" s="242" t="e">
        <f t="shared" ca="1" si="21"/>
        <v>#N/A</v>
      </c>
      <c r="I33" s="242" t="e">
        <f t="shared" ca="1" si="21"/>
        <v>#N/A</v>
      </c>
      <c r="J33" s="242" t="e">
        <f t="shared" ca="1" si="21"/>
        <v>#N/A</v>
      </c>
      <c r="K33" s="242" t="e">
        <f t="shared" ca="1" si="21"/>
        <v>#N/A</v>
      </c>
      <c r="L33" s="242" t="e">
        <f t="shared" ca="1" si="21"/>
        <v>#N/A</v>
      </c>
      <c r="M33" s="242" t="e">
        <f t="shared" ca="1" si="21"/>
        <v>#N/A</v>
      </c>
      <c r="N33" s="242" t="e">
        <f t="shared" ca="1" si="21"/>
        <v>#N/A</v>
      </c>
      <c r="O33" s="242" t="e">
        <f t="shared" ca="1" si="21"/>
        <v>#N/A</v>
      </c>
      <c r="P33" s="242" t="e">
        <f t="shared" ca="1" si="21"/>
        <v>#N/A</v>
      </c>
      <c r="Q33" s="242" t="e">
        <f t="shared" ca="1" si="21"/>
        <v>#N/A</v>
      </c>
      <c r="R33" s="242" t="e">
        <f t="shared" ca="1" si="21"/>
        <v>#N/A</v>
      </c>
      <c r="S33" s="242" t="e">
        <f t="shared" ca="1" si="21"/>
        <v>#N/A</v>
      </c>
      <c r="T33" s="242" t="e">
        <f t="shared" ca="1" si="21"/>
        <v>#N/A</v>
      </c>
      <c r="U33" s="242" t="e">
        <f t="shared" ca="1" si="21"/>
        <v>#N/A</v>
      </c>
      <c r="V33" s="242" t="e">
        <f t="shared" ca="1" si="21"/>
        <v>#N/A</v>
      </c>
      <c r="W33" s="242" t="e">
        <f t="shared" ca="1" si="21"/>
        <v>#N/A</v>
      </c>
      <c r="X33" s="242" t="e">
        <f t="shared" ca="1" si="21"/>
        <v>#N/A</v>
      </c>
      <c r="Y33" s="242" t="e">
        <f t="shared" ca="1" si="21"/>
        <v>#N/A</v>
      </c>
      <c r="Z33" s="242" t="e">
        <f t="shared" ca="1" si="21"/>
        <v>#N/A</v>
      </c>
      <c r="AA33" s="242" t="e">
        <f t="shared" ca="1" si="21"/>
        <v>#N/A</v>
      </c>
      <c r="AB33" s="242" t="e">
        <f t="shared" ca="1" si="21"/>
        <v>#N/A</v>
      </c>
      <c r="AC33" s="242" t="e">
        <f t="shared" ca="1" si="21"/>
        <v>#N/A</v>
      </c>
      <c r="AD33" s="242" t="e">
        <f t="shared" ca="1" si="21"/>
        <v>#N/A</v>
      </c>
      <c r="AE33" s="242" t="e">
        <f t="shared" ca="1" si="21"/>
        <v>#N/A</v>
      </c>
      <c r="AF33" s="242" t="e">
        <f t="shared" ca="1" si="21"/>
        <v>#N/A</v>
      </c>
      <c r="AG33" s="242" t="e">
        <f t="shared" ca="1" si="21"/>
        <v>#N/A</v>
      </c>
      <c r="AH33" s="242" t="e">
        <f t="shared" ca="1" si="21"/>
        <v>#N/A</v>
      </c>
      <c r="AI33" s="242" t="e">
        <f t="shared" ca="1" si="21"/>
        <v>#N/A</v>
      </c>
      <c r="AJ33" s="242" t="e">
        <f t="shared" ca="1" si="21"/>
        <v>#N/A</v>
      </c>
      <c r="AK33" s="242" t="e">
        <f t="shared" ca="1" si="21"/>
        <v>#N/A</v>
      </c>
      <c r="AL33" s="242" t="e">
        <f t="shared" ca="1" si="21"/>
        <v>#N/A</v>
      </c>
      <c r="AM33" s="242" t="e">
        <f t="shared" ca="1" si="21"/>
        <v>#N/A</v>
      </c>
      <c r="AN33" s="242" t="e">
        <f t="shared" ca="1" si="21"/>
        <v>#N/A</v>
      </c>
      <c r="AO33" s="242" t="e">
        <f t="shared" ca="1" si="21"/>
        <v>#N/A</v>
      </c>
      <c r="AP33" s="242" t="e">
        <f t="shared" ca="1" si="21"/>
        <v>#N/A</v>
      </c>
      <c r="AQ33" s="242" t="e">
        <f t="shared" ca="1" si="21"/>
        <v>#N/A</v>
      </c>
      <c r="AR33" s="242" t="e">
        <f t="shared" ca="1" si="21"/>
        <v>#N/A</v>
      </c>
      <c r="AS33" s="242" t="e">
        <f t="shared" ca="1" si="21"/>
        <v>#N/A</v>
      </c>
      <c r="AT33" s="242" t="e">
        <f t="shared" ca="1" si="21"/>
        <v>#N/A</v>
      </c>
      <c r="AU33" s="242" t="e">
        <f t="shared" ca="1" si="21"/>
        <v>#N/A</v>
      </c>
      <c r="AV33" s="242" t="e">
        <f t="shared" ca="1" si="21"/>
        <v>#N/A</v>
      </c>
      <c r="AW33" s="242" t="e">
        <f t="shared" ca="1" si="21"/>
        <v>#N/A</v>
      </c>
      <c r="AX33" s="242" t="e">
        <f t="shared" ca="1" si="21"/>
        <v>#N/A</v>
      </c>
      <c r="AY33" s="242" t="e">
        <f t="shared" ca="1" si="21"/>
        <v>#N/A</v>
      </c>
      <c r="AZ33" s="242" t="e">
        <f t="shared" ca="1" si="21"/>
        <v>#N/A</v>
      </c>
      <c r="BA33" s="242" t="e">
        <f t="shared" ca="1" si="21"/>
        <v>#N/A</v>
      </c>
      <c r="BB33" s="242" t="e">
        <f t="shared" ca="1" si="21"/>
        <v>#N/A</v>
      </c>
      <c r="BC33" s="242" t="e">
        <f t="shared" ca="1" si="21"/>
        <v>#N/A</v>
      </c>
      <c r="BD33" s="242" t="e">
        <f t="shared" ca="1" si="21"/>
        <v>#N/A</v>
      </c>
      <c r="BE33" s="242" t="e">
        <f t="shared" ca="1" si="21"/>
        <v>#N/A</v>
      </c>
      <c r="BF33" s="242" t="e">
        <f t="shared" ca="1" si="21"/>
        <v>#N/A</v>
      </c>
      <c r="BG33" s="242" t="e">
        <f t="shared" ca="1" si="21"/>
        <v>#N/A</v>
      </c>
      <c r="BH33" s="242" t="e">
        <f t="shared" ca="1" si="21"/>
        <v>#N/A</v>
      </c>
      <c r="BI33" s="242" t="e">
        <f t="shared" ca="1" si="21"/>
        <v>#N/A</v>
      </c>
      <c r="BJ33" s="242" t="e">
        <f t="shared" ca="1" si="21"/>
        <v>#N/A</v>
      </c>
      <c r="BK33" s="242" t="e">
        <f t="shared" ca="1" si="21"/>
        <v>#N/A</v>
      </c>
      <c r="BL33" s="242" t="e">
        <f t="shared" ca="1" si="21"/>
        <v>#N/A</v>
      </c>
      <c r="BM33" s="242" t="e">
        <f t="shared" ca="1" si="21"/>
        <v>#N/A</v>
      </c>
      <c r="BN33" s="242" t="e">
        <f t="shared" ca="1" si="21"/>
        <v>#N/A</v>
      </c>
      <c r="BO33" s="242" t="e">
        <f t="shared" ca="1" si="21"/>
        <v>#N/A</v>
      </c>
      <c r="BP33" s="242" t="e">
        <f t="shared" ca="1" si="21"/>
        <v>#N/A</v>
      </c>
      <c r="BQ33" s="242" t="e">
        <f t="shared" ca="1" si="21"/>
        <v>#N/A</v>
      </c>
      <c r="BR33" s="242" t="e">
        <f t="shared" ref="BR33:DU33" ca="1" si="22">IF(BR$2&lt;$B23,BR35,IF(AND(BR$2&gt;=$B23,BR$2&lt;$C23),BR36,#N/A))</f>
        <v>#N/A</v>
      </c>
      <c r="BS33" s="242" t="e">
        <f t="shared" ca="1" si="22"/>
        <v>#N/A</v>
      </c>
      <c r="BT33" s="242" t="e">
        <f t="shared" ca="1" si="22"/>
        <v>#N/A</v>
      </c>
      <c r="BU33" s="242" t="e">
        <f t="shared" ca="1" si="22"/>
        <v>#N/A</v>
      </c>
      <c r="BV33" s="242" t="e">
        <f t="shared" ca="1" si="22"/>
        <v>#N/A</v>
      </c>
      <c r="BW33" s="242" t="e">
        <f t="shared" ca="1" si="22"/>
        <v>#N/A</v>
      </c>
      <c r="BX33" s="242" t="e">
        <f t="shared" ca="1" si="22"/>
        <v>#N/A</v>
      </c>
      <c r="BY33" s="242" t="e">
        <f t="shared" ca="1" si="22"/>
        <v>#N/A</v>
      </c>
      <c r="BZ33" s="242" t="e">
        <f t="shared" ca="1" si="22"/>
        <v>#N/A</v>
      </c>
      <c r="CA33" s="242" t="e">
        <f t="shared" ca="1" si="22"/>
        <v>#N/A</v>
      </c>
      <c r="CB33" s="242" t="e">
        <f t="shared" ca="1" si="22"/>
        <v>#N/A</v>
      </c>
      <c r="CC33" s="242" t="e">
        <f t="shared" ca="1" si="22"/>
        <v>#N/A</v>
      </c>
      <c r="CD33" s="242" t="e">
        <f t="shared" ca="1" si="22"/>
        <v>#N/A</v>
      </c>
      <c r="CE33" s="242" t="e">
        <f t="shared" ca="1" si="22"/>
        <v>#N/A</v>
      </c>
      <c r="CF33" s="242" t="e">
        <f t="shared" ca="1" si="22"/>
        <v>#N/A</v>
      </c>
      <c r="CG33" s="242" t="e">
        <f t="shared" ca="1" si="22"/>
        <v>#N/A</v>
      </c>
      <c r="CH33" s="242" t="e">
        <f t="shared" ca="1" si="22"/>
        <v>#N/A</v>
      </c>
      <c r="CI33" s="242" t="e">
        <f t="shared" ca="1" si="22"/>
        <v>#N/A</v>
      </c>
      <c r="CJ33" s="242" t="e">
        <f t="shared" ca="1" si="22"/>
        <v>#N/A</v>
      </c>
      <c r="CK33" s="242" t="e">
        <f t="shared" ca="1" si="22"/>
        <v>#N/A</v>
      </c>
      <c r="CL33" s="242" t="e">
        <f t="shared" ca="1" si="22"/>
        <v>#N/A</v>
      </c>
      <c r="CM33" s="242" t="e">
        <f t="shared" ca="1" si="22"/>
        <v>#N/A</v>
      </c>
      <c r="CN33" s="242" t="e">
        <f t="shared" ca="1" si="22"/>
        <v>#N/A</v>
      </c>
      <c r="CO33" s="242" t="e">
        <f t="shared" ca="1" si="22"/>
        <v>#N/A</v>
      </c>
      <c r="CP33" s="242" t="e">
        <f t="shared" ca="1" si="22"/>
        <v>#N/A</v>
      </c>
      <c r="CQ33" s="242" t="e">
        <f t="shared" ca="1" si="22"/>
        <v>#N/A</v>
      </c>
      <c r="CR33" s="242" t="e">
        <f t="shared" ca="1" si="22"/>
        <v>#N/A</v>
      </c>
      <c r="CS33" s="242" t="e">
        <f t="shared" ca="1" si="22"/>
        <v>#N/A</v>
      </c>
      <c r="CT33" s="242" t="e">
        <f t="shared" ca="1" si="22"/>
        <v>#N/A</v>
      </c>
      <c r="CU33" s="242" t="e">
        <f t="shared" ca="1" si="22"/>
        <v>#N/A</v>
      </c>
      <c r="CV33" s="242" t="e">
        <f t="shared" ca="1" si="22"/>
        <v>#N/A</v>
      </c>
      <c r="CW33" s="242" t="e">
        <f t="shared" ca="1" si="22"/>
        <v>#N/A</v>
      </c>
      <c r="CX33" s="242" t="e">
        <f t="shared" ca="1" si="22"/>
        <v>#N/A</v>
      </c>
      <c r="CY33" s="242" t="e">
        <f t="shared" ca="1" si="22"/>
        <v>#N/A</v>
      </c>
      <c r="CZ33" s="242" t="e">
        <f t="shared" ca="1" si="22"/>
        <v>#N/A</v>
      </c>
      <c r="DA33" s="242" t="e">
        <f t="shared" ca="1" si="22"/>
        <v>#N/A</v>
      </c>
      <c r="DB33" s="242" t="e">
        <f t="shared" ca="1" si="22"/>
        <v>#N/A</v>
      </c>
      <c r="DC33" s="242" t="e">
        <f t="shared" ca="1" si="22"/>
        <v>#N/A</v>
      </c>
      <c r="DD33" s="242" t="e">
        <f t="shared" ca="1" si="22"/>
        <v>#N/A</v>
      </c>
      <c r="DE33" s="242" t="e">
        <f t="shared" ca="1" si="22"/>
        <v>#N/A</v>
      </c>
      <c r="DF33" s="242" t="e">
        <f t="shared" ca="1" si="22"/>
        <v>#N/A</v>
      </c>
      <c r="DG33" s="242" t="e">
        <f t="shared" ca="1" si="22"/>
        <v>#N/A</v>
      </c>
      <c r="DH33" s="242" t="e">
        <f t="shared" ca="1" si="22"/>
        <v>#N/A</v>
      </c>
      <c r="DI33" s="242" t="e">
        <f t="shared" ca="1" si="22"/>
        <v>#N/A</v>
      </c>
      <c r="DJ33" s="242" t="e">
        <f t="shared" ca="1" si="22"/>
        <v>#N/A</v>
      </c>
      <c r="DK33" s="242" t="e">
        <f t="shared" ca="1" si="22"/>
        <v>#N/A</v>
      </c>
      <c r="DL33" s="242" t="e">
        <f t="shared" ca="1" si="22"/>
        <v>#N/A</v>
      </c>
      <c r="DM33" s="242" t="e">
        <f t="shared" ca="1" si="22"/>
        <v>#N/A</v>
      </c>
      <c r="DN33" s="242" t="e">
        <f t="shared" ca="1" si="22"/>
        <v>#N/A</v>
      </c>
      <c r="DO33" s="242" t="e">
        <f t="shared" ca="1" si="22"/>
        <v>#N/A</v>
      </c>
      <c r="DP33" s="242" t="e">
        <f t="shared" ca="1" si="22"/>
        <v>#N/A</v>
      </c>
      <c r="DQ33" s="242" t="e">
        <f t="shared" ca="1" si="22"/>
        <v>#N/A</v>
      </c>
      <c r="DR33" s="242" t="e">
        <f t="shared" ca="1" si="22"/>
        <v>#N/A</v>
      </c>
      <c r="DS33" s="242" t="e">
        <f t="shared" ca="1" si="22"/>
        <v>#N/A</v>
      </c>
      <c r="DT33" s="242" t="e">
        <f t="shared" ca="1" si="22"/>
        <v>#N/A</v>
      </c>
      <c r="DU33" s="242" t="e">
        <f t="shared" ca="1" si="22"/>
        <v>#N/A</v>
      </c>
    </row>
    <row r="34" spans="1:125" x14ac:dyDescent="0.25">
      <c r="A34" t="s">
        <v>1987</v>
      </c>
      <c r="B34" s="117"/>
      <c r="D34" s="207"/>
      <c r="E34" s="242" t="e">
        <f ca="1">IF(AND(E$2&gt;=$B23,E$2&lt;$C23),E33,#N/A)</f>
        <v>#N/A</v>
      </c>
      <c r="F34" s="242" t="e">
        <f t="shared" ref="F34:BQ34" ca="1" si="23">IF(AND(F$2&gt;=$B23,F$2&lt;$C23),F33,#N/A)</f>
        <v>#N/A</v>
      </c>
      <c r="G34" s="242" t="e">
        <f t="shared" ca="1" si="23"/>
        <v>#N/A</v>
      </c>
      <c r="H34" s="242" t="e">
        <f t="shared" ca="1" si="23"/>
        <v>#N/A</v>
      </c>
      <c r="I34" s="242" t="e">
        <f t="shared" ca="1" si="23"/>
        <v>#N/A</v>
      </c>
      <c r="J34" s="242" t="e">
        <f t="shared" ca="1" si="23"/>
        <v>#N/A</v>
      </c>
      <c r="K34" s="242" t="e">
        <f t="shared" ca="1" si="23"/>
        <v>#N/A</v>
      </c>
      <c r="L34" s="242" t="e">
        <f t="shared" ca="1" si="23"/>
        <v>#N/A</v>
      </c>
      <c r="M34" s="242" t="e">
        <f t="shared" ca="1" si="23"/>
        <v>#N/A</v>
      </c>
      <c r="N34" s="242" t="e">
        <f t="shared" ca="1" si="23"/>
        <v>#N/A</v>
      </c>
      <c r="O34" s="242" t="e">
        <f t="shared" ca="1" si="23"/>
        <v>#N/A</v>
      </c>
      <c r="P34" s="242" t="e">
        <f t="shared" ca="1" si="23"/>
        <v>#N/A</v>
      </c>
      <c r="Q34" s="242" t="e">
        <f t="shared" ca="1" si="23"/>
        <v>#N/A</v>
      </c>
      <c r="R34" s="242" t="e">
        <f t="shared" ca="1" si="23"/>
        <v>#N/A</v>
      </c>
      <c r="S34" s="242" t="e">
        <f t="shared" ca="1" si="23"/>
        <v>#N/A</v>
      </c>
      <c r="T34" s="242" t="e">
        <f t="shared" ca="1" si="23"/>
        <v>#N/A</v>
      </c>
      <c r="U34" s="242" t="e">
        <f t="shared" ca="1" si="23"/>
        <v>#N/A</v>
      </c>
      <c r="V34" s="242" t="e">
        <f t="shared" ca="1" si="23"/>
        <v>#N/A</v>
      </c>
      <c r="W34" s="242" t="e">
        <f t="shared" ca="1" si="23"/>
        <v>#N/A</v>
      </c>
      <c r="X34" s="242" t="e">
        <f t="shared" ca="1" si="23"/>
        <v>#N/A</v>
      </c>
      <c r="Y34" s="242" t="e">
        <f t="shared" ca="1" si="23"/>
        <v>#N/A</v>
      </c>
      <c r="Z34" s="242" t="e">
        <f t="shared" ca="1" si="23"/>
        <v>#N/A</v>
      </c>
      <c r="AA34" s="242" t="e">
        <f t="shared" ca="1" si="23"/>
        <v>#N/A</v>
      </c>
      <c r="AB34" s="242" t="e">
        <f t="shared" ca="1" si="23"/>
        <v>#N/A</v>
      </c>
      <c r="AC34" s="242" t="e">
        <f t="shared" ca="1" si="23"/>
        <v>#N/A</v>
      </c>
      <c r="AD34" s="242" t="e">
        <f t="shared" ca="1" si="23"/>
        <v>#N/A</v>
      </c>
      <c r="AE34" s="242" t="e">
        <f t="shared" ca="1" si="23"/>
        <v>#N/A</v>
      </c>
      <c r="AF34" s="242" t="e">
        <f t="shared" ca="1" si="23"/>
        <v>#N/A</v>
      </c>
      <c r="AG34" s="242" t="e">
        <f t="shared" ca="1" si="23"/>
        <v>#N/A</v>
      </c>
      <c r="AH34" s="242" t="e">
        <f t="shared" ca="1" si="23"/>
        <v>#N/A</v>
      </c>
      <c r="AI34" s="242" t="e">
        <f t="shared" ca="1" si="23"/>
        <v>#N/A</v>
      </c>
      <c r="AJ34" s="242" t="e">
        <f t="shared" ca="1" si="23"/>
        <v>#N/A</v>
      </c>
      <c r="AK34" s="242" t="e">
        <f t="shared" ca="1" si="23"/>
        <v>#N/A</v>
      </c>
      <c r="AL34" s="242" t="e">
        <f t="shared" ca="1" si="23"/>
        <v>#N/A</v>
      </c>
      <c r="AM34" s="242" t="e">
        <f t="shared" ca="1" si="23"/>
        <v>#N/A</v>
      </c>
      <c r="AN34" s="242" t="e">
        <f t="shared" ca="1" si="23"/>
        <v>#N/A</v>
      </c>
      <c r="AO34" s="242" t="e">
        <f t="shared" ca="1" si="23"/>
        <v>#N/A</v>
      </c>
      <c r="AP34" s="242" t="e">
        <f t="shared" ca="1" si="23"/>
        <v>#N/A</v>
      </c>
      <c r="AQ34" s="242" t="e">
        <f t="shared" ca="1" si="23"/>
        <v>#N/A</v>
      </c>
      <c r="AR34" s="242" t="e">
        <f t="shared" ca="1" si="23"/>
        <v>#N/A</v>
      </c>
      <c r="AS34" s="242" t="e">
        <f t="shared" ca="1" si="23"/>
        <v>#N/A</v>
      </c>
      <c r="AT34" s="242" t="e">
        <f t="shared" ca="1" si="23"/>
        <v>#N/A</v>
      </c>
      <c r="AU34" s="242" t="e">
        <f t="shared" ca="1" si="23"/>
        <v>#N/A</v>
      </c>
      <c r="AV34" s="242" t="e">
        <f t="shared" ca="1" si="23"/>
        <v>#N/A</v>
      </c>
      <c r="AW34" s="242" t="e">
        <f t="shared" ca="1" si="23"/>
        <v>#N/A</v>
      </c>
      <c r="AX34" s="242" t="e">
        <f t="shared" ca="1" si="23"/>
        <v>#N/A</v>
      </c>
      <c r="AY34" s="242" t="e">
        <f t="shared" ca="1" si="23"/>
        <v>#N/A</v>
      </c>
      <c r="AZ34" s="242" t="e">
        <f t="shared" ca="1" si="23"/>
        <v>#N/A</v>
      </c>
      <c r="BA34" s="242" t="e">
        <f t="shared" ca="1" si="23"/>
        <v>#N/A</v>
      </c>
      <c r="BB34" s="242" t="e">
        <f t="shared" ca="1" si="23"/>
        <v>#N/A</v>
      </c>
      <c r="BC34" s="242" t="e">
        <f t="shared" ca="1" si="23"/>
        <v>#N/A</v>
      </c>
      <c r="BD34" s="242" t="e">
        <f t="shared" ca="1" si="23"/>
        <v>#N/A</v>
      </c>
      <c r="BE34" s="242" t="e">
        <f t="shared" ca="1" si="23"/>
        <v>#N/A</v>
      </c>
      <c r="BF34" s="242" t="e">
        <f t="shared" ca="1" si="23"/>
        <v>#N/A</v>
      </c>
      <c r="BG34" s="242" t="e">
        <f t="shared" ca="1" si="23"/>
        <v>#N/A</v>
      </c>
      <c r="BH34" s="242" t="e">
        <f t="shared" ca="1" si="23"/>
        <v>#N/A</v>
      </c>
      <c r="BI34" s="242" t="e">
        <f t="shared" ca="1" si="23"/>
        <v>#N/A</v>
      </c>
      <c r="BJ34" s="242" t="e">
        <f t="shared" ca="1" si="23"/>
        <v>#N/A</v>
      </c>
      <c r="BK34" s="242" t="e">
        <f t="shared" ca="1" si="23"/>
        <v>#N/A</v>
      </c>
      <c r="BL34" s="242" t="e">
        <f t="shared" ca="1" si="23"/>
        <v>#N/A</v>
      </c>
      <c r="BM34" s="242" t="e">
        <f t="shared" ca="1" si="23"/>
        <v>#N/A</v>
      </c>
      <c r="BN34" s="242" t="e">
        <f t="shared" ca="1" si="23"/>
        <v>#N/A</v>
      </c>
      <c r="BO34" s="242" t="e">
        <f t="shared" ca="1" si="23"/>
        <v>#N/A</v>
      </c>
      <c r="BP34" s="242" t="e">
        <f t="shared" ca="1" si="23"/>
        <v>#N/A</v>
      </c>
      <c r="BQ34" s="242" t="e">
        <f t="shared" ca="1" si="23"/>
        <v>#N/A</v>
      </c>
      <c r="BR34" s="242" t="e">
        <f t="shared" ref="BR34:DU34" ca="1" si="24">IF(AND(BR$2&gt;=$B23,BR$2&lt;$C23),BR33,#N/A)</f>
        <v>#N/A</v>
      </c>
      <c r="BS34" s="242" t="e">
        <f t="shared" ca="1" si="24"/>
        <v>#N/A</v>
      </c>
      <c r="BT34" s="242" t="e">
        <f t="shared" ca="1" si="24"/>
        <v>#N/A</v>
      </c>
      <c r="BU34" s="242" t="e">
        <f t="shared" ca="1" si="24"/>
        <v>#N/A</v>
      </c>
      <c r="BV34" s="242" t="e">
        <f t="shared" ca="1" si="24"/>
        <v>#N/A</v>
      </c>
      <c r="BW34" s="242" t="e">
        <f t="shared" ca="1" si="24"/>
        <v>#N/A</v>
      </c>
      <c r="BX34" s="242" t="e">
        <f t="shared" ca="1" si="24"/>
        <v>#N/A</v>
      </c>
      <c r="BY34" s="242" t="e">
        <f t="shared" ca="1" si="24"/>
        <v>#N/A</v>
      </c>
      <c r="BZ34" s="242" t="e">
        <f t="shared" ca="1" si="24"/>
        <v>#N/A</v>
      </c>
      <c r="CA34" s="242" t="e">
        <f t="shared" ca="1" si="24"/>
        <v>#N/A</v>
      </c>
      <c r="CB34" s="242" t="e">
        <f t="shared" ca="1" si="24"/>
        <v>#N/A</v>
      </c>
      <c r="CC34" s="242" t="e">
        <f t="shared" ca="1" si="24"/>
        <v>#N/A</v>
      </c>
      <c r="CD34" s="242" t="e">
        <f t="shared" ca="1" si="24"/>
        <v>#N/A</v>
      </c>
      <c r="CE34" s="242" t="e">
        <f t="shared" ca="1" si="24"/>
        <v>#N/A</v>
      </c>
      <c r="CF34" s="242" t="e">
        <f t="shared" ca="1" si="24"/>
        <v>#N/A</v>
      </c>
      <c r="CG34" s="242" t="e">
        <f t="shared" ca="1" si="24"/>
        <v>#N/A</v>
      </c>
      <c r="CH34" s="242" t="e">
        <f t="shared" ca="1" si="24"/>
        <v>#N/A</v>
      </c>
      <c r="CI34" s="242" t="e">
        <f t="shared" ca="1" si="24"/>
        <v>#N/A</v>
      </c>
      <c r="CJ34" s="242" t="e">
        <f t="shared" ca="1" si="24"/>
        <v>#N/A</v>
      </c>
      <c r="CK34" s="242" t="e">
        <f t="shared" ca="1" si="24"/>
        <v>#N/A</v>
      </c>
      <c r="CL34" s="242" t="e">
        <f t="shared" ca="1" si="24"/>
        <v>#N/A</v>
      </c>
      <c r="CM34" s="242" t="e">
        <f t="shared" ca="1" si="24"/>
        <v>#N/A</v>
      </c>
      <c r="CN34" s="242" t="e">
        <f t="shared" ca="1" si="24"/>
        <v>#N/A</v>
      </c>
      <c r="CO34" s="242" t="e">
        <f t="shared" ca="1" si="24"/>
        <v>#N/A</v>
      </c>
      <c r="CP34" s="242" t="e">
        <f t="shared" ca="1" si="24"/>
        <v>#N/A</v>
      </c>
      <c r="CQ34" s="242" t="e">
        <f t="shared" ca="1" si="24"/>
        <v>#N/A</v>
      </c>
      <c r="CR34" s="242" t="e">
        <f t="shared" ca="1" si="24"/>
        <v>#N/A</v>
      </c>
      <c r="CS34" s="242" t="e">
        <f t="shared" ca="1" si="24"/>
        <v>#N/A</v>
      </c>
      <c r="CT34" s="242" t="e">
        <f t="shared" ca="1" si="24"/>
        <v>#N/A</v>
      </c>
      <c r="CU34" s="242" t="e">
        <f t="shared" ca="1" si="24"/>
        <v>#N/A</v>
      </c>
      <c r="CV34" s="242" t="e">
        <f t="shared" ca="1" si="24"/>
        <v>#N/A</v>
      </c>
      <c r="CW34" s="242" t="e">
        <f t="shared" ca="1" si="24"/>
        <v>#N/A</v>
      </c>
      <c r="CX34" s="242" t="e">
        <f t="shared" ca="1" si="24"/>
        <v>#N/A</v>
      </c>
      <c r="CY34" s="242" t="e">
        <f t="shared" ca="1" si="24"/>
        <v>#N/A</v>
      </c>
      <c r="CZ34" s="242" t="e">
        <f t="shared" ca="1" si="24"/>
        <v>#N/A</v>
      </c>
      <c r="DA34" s="242" t="e">
        <f t="shared" ca="1" si="24"/>
        <v>#N/A</v>
      </c>
      <c r="DB34" s="242" t="e">
        <f t="shared" ca="1" si="24"/>
        <v>#N/A</v>
      </c>
      <c r="DC34" s="242" t="e">
        <f t="shared" ca="1" si="24"/>
        <v>#N/A</v>
      </c>
      <c r="DD34" s="242" t="e">
        <f t="shared" ca="1" si="24"/>
        <v>#N/A</v>
      </c>
      <c r="DE34" s="242" t="e">
        <f t="shared" ca="1" si="24"/>
        <v>#N/A</v>
      </c>
      <c r="DF34" s="242" t="e">
        <f t="shared" ca="1" si="24"/>
        <v>#N/A</v>
      </c>
      <c r="DG34" s="242" t="e">
        <f t="shared" ca="1" si="24"/>
        <v>#N/A</v>
      </c>
      <c r="DH34" s="242" t="e">
        <f t="shared" ca="1" si="24"/>
        <v>#N/A</v>
      </c>
      <c r="DI34" s="242" t="e">
        <f t="shared" ca="1" si="24"/>
        <v>#N/A</v>
      </c>
      <c r="DJ34" s="242" t="e">
        <f t="shared" ca="1" si="24"/>
        <v>#N/A</v>
      </c>
      <c r="DK34" s="242" t="e">
        <f t="shared" ca="1" si="24"/>
        <v>#N/A</v>
      </c>
      <c r="DL34" s="242" t="e">
        <f t="shared" ca="1" si="24"/>
        <v>#N/A</v>
      </c>
      <c r="DM34" s="242" t="e">
        <f t="shared" ca="1" si="24"/>
        <v>#N/A</v>
      </c>
      <c r="DN34" s="242" t="e">
        <f t="shared" ca="1" si="24"/>
        <v>#N/A</v>
      </c>
      <c r="DO34" s="242" t="e">
        <f t="shared" ca="1" si="24"/>
        <v>#N/A</v>
      </c>
      <c r="DP34" s="242" t="e">
        <f t="shared" ca="1" si="24"/>
        <v>#N/A</v>
      </c>
      <c r="DQ34" s="242" t="e">
        <f t="shared" ca="1" si="24"/>
        <v>#N/A</v>
      </c>
      <c r="DR34" s="242" t="e">
        <f t="shared" ca="1" si="24"/>
        <v>#N/A</v>
      </c>
      <c r="DS34" s="242" t="e">
        <f t="shared" ca="1" si="24"/>
        <v>#N/A</v>
      </c>
      <c r="DT34" s="242" t="e">
        <f t="shared" ca="1" si="24"/>
        <v>#N/A</v>
      </c>
      <c r="DU34" s="242" t="e">
        <f t="shared" ca="1" si="24"/>
        <v>#N/A</v>
      </c>
    </row>
    <row r="35" spans="1:125" x14ac:dyDescent="0.25">
      <c r="A35" s="223" t="s">
        <v>1988</v>
      </c>
      <c r="B35" s="243"/>
      <c r="C35" s="223"/>
      <c r="D35" s="244"/>
      <c r="E35" s="245">
        <f ca="1">КРЕДИТЫ!S$13</f>
        <v>0.20249999999999999</v>
      </c>
      <c r="F35" s="245">
        <f ca="1">КРЕДИТЫ!T$13</f>
        <v>0.19838709677419353</v>
      </c>
      <c r="G35" s="245">
        <f ca="1">КРЕДИТЫ!U$13</f>
        <v>0.19838709677419353</v>
      </c>
      <c r="H35" s="245">
        <f ca="1">КРЕДИТЫ!V$13</f>
        <v>0.19564516129032256</v>
      </c>
      <c r="I35" s="245">
        <f ca="1">КРЕДИТЫ!W$13</f>
        <v>0.19564516129032256</v>
      </c>
      <c r="J35" s="245">
        <f ca="1">КРЕДИТЫ!X$13</f>
        <v>0.19564516129032256</v>
      </c>
      <c r="K35" s="245">
        <f ca="1">КРЕДИТЫ!Y$13</f>
        <v>0.19153225806451613</v>
      </c>
      <c r="L35" s="245">
        <f ca="1">КРЕДИТЫ!Z$13</f>
        <v>0.19153225806451613</v>
      </c>
      <c r="M35" s="245">
        <f ca="1">КРЕДИТЫ!AA$13</f>
        <v>0.18879032258064515</v>
      </c>
      <c r="N35" s="245">
        <f ca="1">КРЕДИТЫ!AB$13</f>
        <v>0.18879032258064515</v>
      </c>
      <c r="O35" s="245">
        <f ca="1">КРЕДИТЫ!AC$13</f>
        <v>0.18879032258064515</v>
      </c>
      <c r="P35" s="245">
        <f ca="1">КРЕДИТЫ!AD$13</f>
        <v>0.1846774193548387</v>
      </c>
      <c r="Q35" s="245">
        <f ca="1">КРЕДИТЫ!AE$13</f>
        <v>0.1846774193548387</v>
      </c>
      <c r="R35" s="245">
        <f ca="1">КРЕДИТЫ!AF$13</f>
        <v>0.18193548387096775</v>
      </c>
      <c r="S35" s="245">
        <f ca="1">КРЕДИТЫ!AG$13</f>
        <v>0.18193548387096775</v>
      </c>
      <c r="T35" s="245">
        <f ca="1">КРЕДИТЫ!AH$13</f>
        <v>0.18193548387096775</v>
      </c>
      <c r="U35" s="245">
        <f ca="1">КРЕДИТЫ!AI$13</f>
        <v>0.17782258064516127</v>
      </c>
      <c r="V35" s="245">
        <f ca="1">КРЕДИТЫ!AJ$13</f>
        <v>0.17782258064516127</v>
      </c>
      <c r="W35" s="245">
        <f ca="1">КРЕДИТЫ!AK$13</f>
        <v>0.17508064516129032</v>
      </c>
      <c r="X35" s="245">
        <f ca="1">КРЕДИТЫ!AL$13</f>
        <v>0.17508064516129032</v>
      </c>
      <c r="Y35" s="245">
        <f ca="1">КРЕДИТЫ!AM$13</f>
        <v>0.17508064516129032</v>
      </c>
      <c r="Z35" s="245">
        <f ca="1">КРЕДИТЫ!AN$13</f>
        <v>0.17096774193548386</v>
      </c>
      <c r="AA35" s="245">
        <f ca="1">КРЕДИТЫ!AO$13</f>
        <v>0.17096774193548386</v>
      </c>
      <c r="AB35" s="245">
        <f ca="1">КРЕДИТЫ!AP$13</f>
        <v>0.16822580645161289</v>
      </c>
      <c r="AC35" s="245">
        <f ca="1">КРЕДИТЫ!AQ$13</f>
        <v>0.16822580645161289</v>
      </c>
      <c r="AD35" s="245">
        <f ca="1">КРЕДИТЫ!AR$13</f>
        <v>0.16822580645161289</v>
      </c>
      <c r="AE35" s="245">
        <f ca="1">КРЕДИТЫ!AS$13</f>
        <v>0.16411290322580646</v>
      </c>
      <c r="AF35" s="245">
        <f ca="1">КРЕДИТЫ!AT$13</f>
        <v>0.16411290322580646</v>
      </c>
      <c r="AG35" s="245">
        <f ca="1">КРЕДИТЫ!AU$13</f>
        <v>0.16137096774193549</v>
      </c>
      <c r="AH35" s="245">
        <f ca="1">КРЕДИТЫ!AV$13</f>
        <v>0.16137096774193549</v>
      </c>
      <c r="AI35" s="245">
        <f ca="1">КРЕДИТЫ!AW$13</f>
        <v>0.16137096774193549</v>
      </c>
      <c r="AJ35" s="245">
        <f ca="1">КРЕДИТЫ!AX$13</f>
        <v>0.16</v>
      </c>
      <c r="AK35" s="245">
        <f ca="1">КРЕДИТЫ!AY$13</f>
        <v>0.16</v>
      </c>
      <c r="AL35" s="245">
        <f ca="1">КРЕДИТЫ!AZ$13</f>
        <v>0.16</v>
      </c>
      <c r="AM35" s="245">
        <f ca="1">КРЕДИТЫ!BA$13</f>
        <v>0.16</v>
      </c>
      <c r="AN35" s="245">
        <f ca="1">КРЕДИТЫ!BB$13</f>
        <v>0.16</v>
      </c>
      <c r="AO35" s="245">
        <f ca="1">КРЕДИТЫ!BC$13</f>
        <v>0.16</v>
      </c>
      <c r="AP35" s="245">
        <f ca="1">КРЕДИТЫ!BD$13</f>
        <v>0.16</v>
      </c>
      <c r="AQ35" s="245">
        <f ca="1">КРЕДИТЫ!BE$13</f>
        <v>0.16</v>
      </c>
      <c r="AR35" s="245">
        <f ca="1">КРЕДИТЫ!BF$13</f>
        <v>0.16</v>
      </c>
      <c r="AS35" s="245">
        <f ca="1">КРЕДИТЫ!BG$13</f>
        <v>0.16</v>
      </c>
      <c r="AT35" s="245">
        <f ca="1">КРЕДИТЫ!BH$13</f>
        <v>0.16</v>
      </c>
      <c r="AU35" s="245">
        <f ca="1">КРЕДИТЫ!BI$13</f>
        <v>0.16</v>
      </c>
      <c r="AV35" s="245">
        <f ca="1">КРЕДИТЫ!BJ$13</f>
        <v>0.16</v>
      </c>
      <c r="AW35" s="245">
        <f ca="1">КРЕДИТЫ!BK$13</f>
        <v>0.16</v>
      </c>
      <c r="AX35" s="245">
        <f ca="1">КРЕДИТЫ!BL$13</f>
        <v>0.16</v>
      </c>
      <c r="AY35" s="245">
        <f ca="1">КРЕДИТЫ!BM$13</f>
        <v>0.16</v>
      </c>
      <c r="AZ35" s="245">
        <f ca="1">КРЕДИТЫ!BN$13</f>
        <v>0.16</v>
      </c>
      <c r="BA35" s="245">
        <f ca="1">КРЕДИТЫ!BO$13</f>
        <v>0.16</v>
      </c>
      <c r="BB35" s="245">
        <f ca="1">КРЕДИТЫ!BP$13</f>
        <v>0.16</v>
      </c>
      <c r="BC35" s="245">
        <f ca="1">КРЕДИТЫ!BQ$13</f>
        <v>0.16</v>
      </c>
      <c r="BD35" s="245">
        <f ca="1">КРЕДИТЫ!BR$13</f>
        <v>0.16</v>
      </c>
      <c r="BE35" s="245">
        <f ca="1">КРЕДИТЫ!BS$13</f>
        <v>0.16</v>
      </c>
      <c r="BF35" s="245">
        <f ca="1">КРЕДИТЫ!BT$13</f>
        <v>0.16</v>
      </c>
      <c r="BG35" s="245">
        <f ca="1">КРЕДИТЫ!BU$13</f>
        <v>0.16</v>
      </c>
      <c r="BH35" s="245">
        <f ca="1">КРЕДИТЫ!BV$13</f>
        <v>0.16</v>
      </c>
      <c r="BI35" s="245">
        <f ca="1">КРЕДИТЫ!BW$13</f>
        <v>0.16</v>
      </c>
      <c r="BJ35" s="245">
        <f ca="1">КРЕДИТЫ!BX$13</f>
        <v>0.16</v>
      </c>
      <c r="BK35" s="245">
        <f ca="1">КРЕДИТЫ!BY$13</f>
        <v>0.16</v>
      </c>
      <c r="BL35" s="245">
        <f ca="1">КРЕДИТЫ!BZ$13</f>
        <v>0.16</v>
      </c>
      <c r="BM35" s="245">
        <f ca="1">КРЕДИТЫ!CA$13</f>
        <v>0.16</v>
      </c>
      <c r="BN35" s="245">
        <f ca="1">КРЕДИТЫ!CB$13</f>
        <v>0.16</v>
      </c>
      <c r="BO35" s="245">
        <f ca="1">КРЕДИТЫ!CC$13</f>
        <v>0.16</v>
      </c>
      <c r="BP35" s="245">
        <f ca="1">КРЕДИТЫ!CD$13</f>
        <v>0.16</v>
      </c>
      <c r="BQ35" s="245">
        <f ca="1">КРЕДИТЫ!CE$13</f>
        <v>0.16</v>
      </c>
      <c r="BR35" s="245">
        <f ca="1">КРЕДИТЫ!CF$13</f>
        <v>0.16</v>
      </c>
      <c r="BS35" s="245">
        <f ca="1">КРЕДИТЫ!CG$13</f>
        <v>0.16</v>
      </c>
      <c r="BT35" s="245">
        <f ca="1">КРЕДИТЫ!CH$13</f>
        <v>0.16</v>
      </c>
      <c r="BU35" s="245">
        <f ca="1">КРЕДИТЫ!CI$13</f>
        <v>0.16</v>
      </c>
      <c r="BV35" s="245">
        <f ca="1">КРЕДИТЫ!CJ$13</f>
        <v>0.16</v>
      </c>
      <c r="BW35" s="245">
        <f ca="1">КРЕДИТЫ!CK$13</f>
        <v>0.16</v>
      </c>
      <c r="BX35" s="245">
        <f ca="1">КРЕДИТЫ!CL$13</f>
        <v>0.16</v>
      </c>
      <c r="BY35" s="245">
        <f ca="1">КРЕДИТЫ!CM$13</f>
        <v>0.16</v>
      </c>
      <c r="BZ35" s="245">
        <f ca="1">КРЕДИТЫ!CN$13</f>
        <v>0.16</v>
      </c>
      <c r="CA35" s="245">
        <f ca="1">КРЕДИТЫ!CO$13</f>
        <v>0.16</v>
      </c>
      <c r="CB35" s="245">
        <f ca="1">КРЕДИТЫ!CP$13</f>
        <v>0.16</v>
      </c>
      <c r="CC35" s="245">
        <f ca="1">КРЕДИТЫ!CQ$13</f>
        <v>0.16</v>
      </c>
      <c r="CD35" s="245">
        <f ca="1">КРЕДИТЫ!CR$13</f>
        <v>0.16</v>
      </c>
      <c r="CE35" s="245">
        <f ca="1">КРЕДИТЫ!CS$13</f>
        <v>0.16</v>
      </c>
      <c r="CF35" s="245">
        <f ca="1">КРЕДИТЫ!CT$13</f>
        <v>0.16</v>
      </c>
      <c r="CG35" s="245">
        <f ca="1">КРЕДИТЫ!CU$13</f>
        <v>0.16</v>
      </c>
      <c r="CH35" s="245">
        <f ca="1">КРЕДИТЫ!CV$13</f>
        <v>0.16</v>
      </c>
      <c r="CI35" s="245">
        <f ca="1">КРЕДИТЫ!CW$13</f>
        <v>0.16</v>
      </c>
      <c r="CJ35" s="245">
        <f ca="1">КРЕДИТЫ!CX$13</f>
        <v>0.16</v>
      </c>
      <c r="CK35" s="245">
        <f ca="1">КРЕДИТЫ!CY$13</f>
        <v>0.16</v>
      </c>
      <c r="CL35" s="245">
        <f ca="1">КРЕДИТЫ!CZ$13</f>
        <v>0.16</v>
      </c>
      <c r="CM35" s="245">
        <f ca="1">КРЕДИТЫ!DA$13</f>
        <v>0.16</v>
      </c>
      <c r="CN35" s="245">
        <f ca="1">КРЕДИТЫ!DB$13</f>
        <v>0.16</v>
      </c>
      <c r="CO35" s="245">
        <f ca="1">КРЕДИТЫ!DC$13</f>
        <v>0.16</v>
      </c>
      <c r="CP35" s="245">
        <f ca="1">КРЕДИТЫ!DD$13</f>
        <v>0.16</v>
      </c>
      <c r="CQ35" s="245">
        <f ca="1">КРЕДИТЫ!DE$13</f>
        <v>0.16</v>
      </c>
      <c r="CR35" s="245">
        <f ca="1">КРЕДИТЫ!DF$13</f>
        <v>0.16</v>
      </c>
      <c r="CS35" s="245">
        <f ca="1">КРЕДИТЫ!DG$13</f>
        <v>0.16</v>
      </c>
      <c r="CT35" s="245">
        <f ca="1">КРЕДИТЫ!DH$13</f>
        <v>0.16</v>
      </c>
      <c r="CU35" s="245">
        <f ca="1">КРЕДИТЫ!DI$13</f>
        <v>0.16</v>
      </c>
      <c r="CV35" s="245">
        <f ca="1">КРЕДИТЫ!DJ$13</f>
        <v>0.16</v>
      </c>
      <c r="CW35" s="245">
        <f ca="1">КРЕДИТЫ!DK$13</f>
        <v>0.16</v>
      </c>
      <c r="CX35" s="245">
        <f>КРЕДИТЫ!DL$13</f>
        <v>0</v>
      </c>
      <c r="CY35" s="245">
        <f>КРЕДИТЫ!DM$13</f>
        <v>0</v>
      </c>
      <c r="CZ35" s="245">
        <f>КРЕДИТЫ!DN$13</f>
        <v>0</v>
      </c>
      <c r="DA35" s="245">
        <f>КРЕДИТЫ!DO$13</f>
        <v>0</v>
      </c>
      <c r="DB35" s="245">
        <f>КРЕДИТЫ!DP$13</f>
        <v>0</v>
      </c>
      <c r="DC35" s="245">
        <f>КРЕДИТЫ!DQ$13</f>
        <v>0</v>
      </c>
      <c r="DD35" s="245">
        <f>КРЕДИТЫ!DR$13</f>
        <v>0</v>
      </c>
      <c r="DE35" s="245">
        <f>КРЕДИТЫ!DS$13</f>
        <v>0</v>
      </c>
      <c r="DF35" s="245">
        <f>КРЕДИТЫ!DT$13</f>
        <v>0</v>
      </c>
      <c r="DG35" s="245">
        <f>КРЕДИТЫ!DU$13</f>
        <v>0</v>
      </c>
      <c r="DH35" s="245">
        <f>КРЕДИТЫ!DV$13</f>
        <v>0</v>
      </c>
      <c r="DI35" s="245">
        <f>КРЕДИТЫ!DW$13</f>
        <v>0</v>
      </c>
      <c r="DJ35" s="245">
        <f>КРЕДИТЫ!DX$13</f>
        <v>0</v>
      </c>
      <c r="DK35" s="245">
        <f>КРЕДИТЫ!DY$13</f>
        <v>0</v>
      </c>
      <c r="DL35" s="245">
        <f>КРЕДИТЫ!DZ$13</f>
        <v>0</v>
      </c>
      <c r="DM35" s="245">
        <f>КРЕДИТЫ!EA$13</f>
        <v>0</v>
      </c>
      <c r="DN35" s="245">
        <f>КРЕДИТЫ!EB$13</f>
        <v>0</v>
      </c>
      <c r="DO35" s="245">
        <f>КРЕДИТЫ!EC$13</f>
        <v>0</v>
      </c>
      <c r="DP35" s="245">
        <f>КРЕДИТЫ!ED$13</f>
        <v>0</v>
      </c>
      <c r="DQ35" s="245">
        <f>КРЕДИТЫ!EE$13</f>
        <v>0</v>
      </c>
      <c r="DR35" s="245">
        <f>КРЕДИТЫ!EF$13</f>
        <v>0</v>
      </c>
      <c r="DS35" s="245">
        <f>КРЕДИТЫ!EG$13</f>
        <v>0</v>
      </c>
      <c r="DT35" s="245">
        <f>КРЕДИТЫ!EH$13</f>
        <v>0</v>
      </c>
      <c r="DU35" s="245">
        <f>КРЕДИТЫ!EI$13</f>
        <v>0</v>
      </c>
    </row>
    <row r="36" spans="1:125" x14ac:dyDescent="0.25">
      <c r="A36" s="246" t="s">
        <v>1989</v>
      </c>
      <c r="B36" s="247"/>
      <c r="C36" s="246"/>
      <c r="D36" s="248"/>
      <c r="E36" s="249">
        <f ca="1">КРЕДИТЫ!S55</f>
        <v>0.1875</v>
      </c>
      <c r="F36" s="249">
        <f ca="1">КРЕДИТЫ!T55</f>
        <v>0.18338709677419351</v>
      </c>
      <c r="G36" s="249">
        <f ca="1">КРЕДИТЫ!U55</f>
        <v>0.18338709677419351</v>
      </c>
      <c r="H36" s="249">
        <f ca="1">КРЕДИТЫ!V55</f>
        <v>0.18064516129032254</v>
      </c>
      <c r="I36" s="249">
        <f ca="1">КРЕДИТЫ!W55</f>
        <v>0.18064516129032254</v>
      </c>
      <c r="J36" s="249">
        <f ca="1">КРЕДИТЫ!X55</f>
        <v>0.18064516129032254</v>
      </c>
      <c r="K36" s="249">
        <f ca="1">КРЕДИТЫ!Y55</f>
        <v>0.17653225806451611</v>
      </c>
      <c r="L36" s="249">
        <f ca="1">КРЕДИТЫ!Z55</f>
        <v>0.17653225806451611</v>
      </c>
      <c r="M36" s="249">
        <f ca="1">КРЕДИТЫ!AA55</f>
        <v>0.17379032258064514</v>
      </c>
      <c r="N36" s="249">
        <f ca="1">КРЕДИТЫ!AB55</f>
        <v>0.17379032258064514</v>
      </c>
      <c r="O36" s="249">
        <f ca="1">КРЕДИТЫ!AC55</f>
        <v>0.17379032258064514</v>
      </c>
      <c r="P36" s="249">
        <f ca="1">КРЕДИТЫ!AD55</f>
        <v>0.16967741935483871</v>
      </c>
      <c r="Q36" s="249">
        <f ca="1">КРЕДИТЫ!AE55</f>
        <v>0.16967741935483871</v>
      </c>
      <c r="R36" s="249">
        <f ca="1">КРЕДИТЫ!AF55</f>
        <v>0.16693548387096774</v>
      </c>
      <c r="S36" s="249">
        <f ca="1">КРЕДИТЫ!AG55</f>
        <v>0.16693548387096774</v>
      </c>
      <c r="T36" s="249">
        <f ca="1">КРЕДИТЫ!AH55</f>
        <v>0.16693548387096774</v>
      </c>
      <c r="U36" s="249">
        <f ca="1">КРЕДИТЫ!AI55</f>
        <v>0.16282258064516128</v>
      </c>
      <c r="V36" s="249">
        <f ca="1">КРЕДИТЫ!AJ55</f>
        <v>0.16282258064516128</v>
      </c>
      <c r="W36" s="249">
        <f ca="1">КРЕДИТЫ!AK55</f>
        <v>0.13586136022934933</v>
      </c>
      <c r="X36" s="249">
        <f ca="1">КРЕДИТЫ!AL55</f>
        <v>0.12845108046802836</v>
      </c>
      <c r="Y36" s="249">
        <f ca="1">КРЕДИТЫ!AM55</f>
        <v>0.11886182488407326</v>
      </c>
      <c r="Z36" s="249">
        <f ca="1">КРЕДИТЫ!AN55</f>
        <v>0.1083266458551041</v>
      </c>
      <c r="AA36" s="249">
        <f ca="1">КРЕДИТЫ!AO55</f>
        <v>0.10145479518918611</v>
      </c>
      <c r="AB36" s="249">
        <f ca="1">КРЕДИТЫ!AP55</f>
        <v>9.4131018536167427E-2</v>
      </c>
      <c r="AC36" s="249">
        <f ca="1">КРЕДИТЫ!AQ55</f>
        <v>8.7171720733534686E-2</v>
      </c>
      <c r="AD36" s="249">
        <f ca="1">КРЕДИТЫ!AR55</f>
        <v>8.0878185678413664E-2</v>
      </c>
      <c r="AE36" s="249">
        <f ca="1">КРЕДИТЫ!AS55</f>
        <v>7.3981066812572938E-2</v>
      </c>
      <c r="AF36" s="249">
        <f ca="1">КРЕДИТЫ!AT55</f>
        <v>6.8875692269041416E-2</v>
      </c>
      <c r="AG36" s="249">
        <f ca="1">КРЕДИТЫ!AU55</f>
        <v>6.4930405248816103E-2</v>
      </c>
      <c r="AH36" s="249">
        <f ca="1">КРЕДИТЫ!AV55</f>
        <v>6.0531073847606746E-2</v>
      </c>
      <c r="AI36" s="249">
        <f ca="1">КРЕДИТЫ!AW55</f>
        <v>5.6382950881624511E-2</v>
      </c>
      <c r="AJ36" s="249">
        <f ca="1">КРЕДИТЫ!AX55</f>
        <v>5.2347512855467668E-2</v>
      </c>
      <c r="AK36" s="249">
        <f ca="1">КРЕДИТЫ!AY55</f>
        <v>4.9796327220125808E-2</v>
      </c>
      <c r="AL36" s="249">
        <f ca="1">КРЕДИТЫ!AZ55</f>
        <v>4.7325703685319791E-2</v>
      </c>
      <c r="AM36" s="249">
        <f ca="1">КРЕДИТЫ!BA55</f>
        <v>4.4999999999999998E-2</v>
      </c>
      <c r="AN36" s="249">
        <f ca="1">КРЕДИТЫ!BB55</f>
        <v>4.3999999999999997E-2</v>
      </c>
      <c r="AO36" s="249">
        <f ca="1">КРЕДИТЫ!BC55</f>
        <v>4.2499999999999996E-2</v>
      </c>
      <c r="AP36" s="249">
        <f ca="1">КРЕДИТЫ!BD55</f>
        <v>0.04</v>
      </c>
      <c r="AQ36" s="249">
        <f ca="1">КРЕДИТЫ!BE55</f>
        <v>3.7999999999999999E-2</v>
      </c>
      <c r="AR36" s="249">
        <f ca="1">КРЕДИТЫ!BF55</f>
        <v>3.5999999999999997E-2</v>
      </c>
      <c r="AS36" s="249">
        <f ca="1">КРЕДИТЫ!BG55</f>
        <v>3.4999999999999996E-2</v>
      </c>
      <c r="AT36" s="249">
        <f ca="1">КРЕДИТЫ!BH55</f>
        <v>3.7499999999999999E-2</v>
      </c>
      <c r="AU36" s="249">
        <f ca="1">КРЕДИТЫ!BI55</f>
        <v>0.16</v>
      </c>
      <c r="AV36" s="249">
        <f ca="1">КРЕДИТЫ!BJ55</f>
        <v>0.16</v>
      </c>
      <c r="AW36" s="249">
        <f ca="1">КРЕДИТЫ!BK55</f>
        <v>0.16</v>
      </c>
      <c r="AX36" s="249">
        <f ca="1">КРЕДИТЫ!BL55</f>
        <v>0.16</v>
      </c>
      <c r="AY36" s="249">
        <f ca="1">КРЕДИТЫ!BM55</f>
        <v>0.16</v>
      </c>
      <c r="AZ36" s="249">
        <f ca="1">КРЕДИТЫ!BN55</f>
        <v>0.16</v>
      </c>
      <c r="BA36" s="249">
        <f ca="1">КРЕДИТЫ!BO55</f>
        <v>0.16</v>
      </c>
      <c r="BB36" s="249">
        <f ca="1">КРЕДИТЫ!BP55</f>
        <v>0.16</v>
      </c>
      <c r="BC36" s="249">
        <f ca="1">КРЕДИТЫ!BQ55</f>
        <v>0.16</v>
      </c>
      <c r="BD36" s="249">
        <f ca="1">КРЕДИТЫ!BR55</f>
        <v>0.16</v>
      </c>
      <c r="BE36" s="249">
        <f ca="1">КРЕДИТЫ!BS55</f>
        <v>0.16</v>
      </c>
      <c r="BF36" s="249">
        <f ca="1">КРЕДИТЫ!BT55</f>
        <v>0.16</v>
      </c>
      <c r="BG36" s="249">
        <f ca="1">КРЕДИТЫ!BU55</f>
        <v>0.16</v>
      </c>
      <c r="BH36" s="249">
        <f ca="1">КРЕДИТЫ!BV55</f>
        <v>0.16</v>
      </c>
      <c r="BI36" s="249">
        <f ca="1">КРЕДИТЫ!BW55</f>
        <v>0.16</v>
      </c>
      <c r="BJ36" s="249">
        <f ca="1">КРЕДИТЫ!BX55</f>
        <v>0.16</v>
      </c>
      <c r="BK36" s="249">
        <f ca="1">КРЕДИТЫ!BY55</f>
        <v>0.16</v>
      </c>
      <c r="BL36" s="249">
        <f ca="1">КРЕДИТЫ!BZ55</f>
        <v>0.16</v>
      </c>
      <c r="BM36" s="249">
        <f ca="1">КРЕДИТЫ!CA55</f>
        <v>0.16</v>
      </c>
      <c r="BN36" s="249">
        <f ca="1">КРЕДИТЫ!CB55</f>
        <v>0.16</v>
      </c>
      <c r="BO36" s="249">
        <f ca="1">КРЕДИТЫ!CC55</f>
        <v>0.16</v>
      </c>
      <c r="BP36" s="249">
        <f ca="1">КРЕДИТЫ!CD55</f>
        <v>0.16</v>
      </c>
      <c r="BQ36" s="249">
        <f ca="1">КРЕДИТЫ!CE55</f>
        <v>0.16</v>
      </c>
      <c r="BR36" s="249">
        <f ca="1">КРЕДИТЫ!CF55</f>
        <v>0.16</v>
      </c>
      <c r="BS36" s="249">
        <f ca="1">КРЕДИТЫ!CG55</f>
        <v>0.16</v>
      </c>
      <c r="BT36" s="249">
        <f ca="1">КРЕДИТЫ!CH55</f>
        <v>0.16</v>
      </c>
      <c r="BU36" s="249">
        <f ca="1">КРЕДИТЫ!CI55</f>
        <v>0.16</v>
      </c>
      <c r="BV36" s="249">
        <f ca="1">КРЕДИТЫ!CJ55</f>
        <v>0.16</v>
      </c>
      <c r="BW36" s="249">
        <f ca="1">КРЕДИТЫ!CK55</f>
        <v>0.16</v>
      </c>
      <c r="BX36" s="249">
        <f ca="1">КРЕДИТЫ!CL55</f>
        <v>0.16</v>
      </c>
      <c r="BY36" s="249">
        <f ca="1">КРЕДИТЫ!CM55</f>
        <v>0.16</v>
      </c>
      <c r="BZ36" s="249">
        <f ca="1">КРЕДИТЫ!CN55</f>
        <v>0.16</v>
      </c>
      <c r="CA36" s="249">
        <f ca="1">КРЕДИТЫ!CO55</f>
        <v>0.16</v>
      </c>
      <c r="CB36" s="249">
        <f ca="1">КРЕДИТЫ!CP55</f>
        <v>0.16</v>
      </c>
      <c r="CC36" s="249">
        <f ca="1">КРЕДИТЫ!CQ55</f>
        <v>0.16</v>
      </c>
      <c r="CD36" s="249">
        <f ca="1">КРЕДИТЫ!CR55</f>
        <v>0.16</v>
      </c>
      <c r="CE36" s="249">
        <f ca="1">КРЕДИТЫ!CS55</f>
        <v>0.16</v>
      </c>
      <c r="CF36" s="249">
        <f ca="1">КРЕДИТЫ!CT55</f>
        <v>0.16</v>
      </c>
      <c r="CG36" s="249">
        <f ca="1">КРЕДИТЫ!CU55</f>
        <v>0.16</v>
      </c>
      <c r="CH36" s="249">
        <f ca="1">КРЕДИТЫ!CV55</f>
        <v>0.16</v>
      </c>
      <c r="CI36" s="249">
        <f ca="1">КРЕДИТЫ!CW55</f>
        <v>0.16</v>
      </c>
      <c r="CJ36" s="249">
        <f ca="1">КРЕДИТЫ!CX55</f>
        <v>0.16</v>
      </c>
      <c r="CK36" s="249">
        <f ca="1">КРЕДИТЫ!CY55</f>
        <v>0.16</v>
      </c>
      <c r="CL36" s="249">
        <f ca="1">КРЕДИТЫ!CZ55</f>
        <v>0.16</v>
      </c>
      <c r="CM36" s="249">
        <f ca="1">КРЕДИТЫ!DA55</f>
        <v>0.16</v>
      </c>
      <c r="CN36" s="249">
        <f ca="1">КРЕДИТЫ!DB55</f>
        <v>0.16</v>
      </c>
      <c r="CO36" s="249">
        <f ca="1">КРЕДИТЫ!DC55</f>
        <v>0.16</v>
      </c>
      <c r="CP36" s="249">
        <f ca="1">КРЕДИТЫ!DD55</f>
        <v>0.16</v>
      </c>
      <c r="CQ36" s="249">
        <f ca="1">КРЕДИТЫ!DE55</f>
        <v>0.16</v>
      </c>
      <c r="CR36" s="249">
        <f ca="1">КРЕДИТЫ!DF55</f>
        <v>0.16</v>
      </c>
      <c r="CS36" s="249">
        <f ca="1">КРЕДИТЫ!DG55</f>
        <v>0.16</v>
      </c>
      <c r="CT36" s="249">
        <f ca="1">КРЕДИТЫ!DH55</f>
        <v>0.16</v>
      </c>
      <c r="CU36" s="249">
        <f ca="1">КРЕДИТЫ!DI55</f>
        <v>0.16</v>
      </c>
      <c r="CV36" s="249">
        <f ca="1">КРЕДИТЫ!DJ55</f>
        <v>0.16</v>
      </c>
      <c r="CW36" s="249">
        <f ca="1">КРЕДИТЫ!DK55</f>
        <v>0.16</v>
      </c>
      <c r="CX36" s="249">
        <f>КРЕДИТЫ!DL55</f>
        <v>0</v>
      </c>
      <c r="CY36" s="249">
        <f>КРЕДИТЫ!DM55</f>
        <v>0</v>
      </c>
      <c r="CZ36" s="249">
        <f>КРЕДИТЫ!DN55</f>
        <v>0</v>
      </c>
      <c r="DA36" s="249">
        <f>КРЕДИТЫ!DO55</f>
        <v>0</v>
      </c>
      <c r="DB36" s="249">
        <f>КРЕДИТЫ!DP55</f>
        <v>0</v>
      </c>
      <c r="DC36" s="249">
        <f>КРЕДИТЫ!DQ55</f>
        <v>0</v>
      </c>
      <c r="DD36" s="249">
        <f>КРЕДИТЫ!DR55</f>
        <v>0</v>
      </c>
      <c r="DE36" s="249">
        <f>КРЕДИТЫ!DS55</f>
        <v>0</v>
      </c>
      <c r="DF36" s="249">
        <f>КРЕДИТЫ!DT55</f>
        <v>0</v>
      </c>
      <c r="DG36" s="249">
        <f>КРЕДИТЫ!DU55</f>
        <v>0</v>
      </c>
      <c r="DH36" s="249">
        <f>КРЕДИТЫ!DV55</f>
        <v>0</v>
      </c>
      <c r="DI36" s="249">
        <f>КРЕДИТЫ!DW55</f>
        <v>0</v>
      </c>
      <c r="DJ36" s="249">
        <f>КРЕДИТЫ!DX55</f>
        <v>0</v>
      </c>
      <c r="DK36" s="249">
        <f>КРЕДИТЫ!DY55</f>
        <v>0</v>
      </c>
      <c r="DL36" s="249">
        <f>КРЕДИТЫ!DZ55</f>
        <v>0</v>
      </c>
      <c r="DM36" s="249">
        <f>КРЕДИТЫ!EA55</f>
        <v>0</v>
      </c>
      <c r="DN36" s="249">
        <f>КРЕДИТЫ!EB55</f>
        <v>0</v>
      </c>
      <c r="DO36" s="249">
        <f>КРЕДИТЫ!EC55</f>
        <v>0</v>
      </c>
      <c r="DP36" s="249">
        <f>КРЕДИТЫ!ED55</f>
        <v>0</v>
      </c>
      <c r="DQ36" s="249">
        <f>КРЕДИТЫ!EE55</f>
        <v>0</v>
      </c>
      <c r="DR36" s="249">
        <f>КРЕДИТЫ!EF55</f>
        <v>0</v>
      </c>
      <c r="DS36" s="249">
        <f>КРЕДИТЫ!EG55</f>
        <v>0</v>
      </c>
      <c r="DT36" s="249">
        <f>КРЕДИТЫ!EH55</f>
        <v>0</v>
      </c>
      <c r="DU36" s="249">
        <f>КРЕДИТЫ!EI55</f>
        <v>0</v>
      </c>
    </row>
    <row r="39" spans="1:125" x14ac:dyDescent="0.25">
      <c r="A39" s="226" t="str">
        <f>CONCATENATE(A41,". Наполнение эскроу (+ %% ставки)")</f>
        <v>2 очередь. Наполнение эскроу (+ %% ставки)</v>
      </c>
    </row>
    <row r="40" spans="1:125" x14ac:dyDescent="0.25">
      <c r="A40" s="238" t="s">
        <v>1978</v>
      </c>
      <c r="B40" s="238" t="s">
        <v>482</v>
      </c>
      <c r="C40" s="238" t="s">
        <v>483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  <c r="BX40" s="241"/>
      <c r="BY40" s="241"/>
      <c r="BZ40" s="241"/>
      <c r="CA40" s="241"/>
      <c r="CB40" s="241"/>
      <c r="CC40" s="241"/>
      <c r="CD40" s="241"/>
      <c r="CE40" s="241"/>
      <c r="CF40" s="241"/>
      <c r="CG40" s="241"/>
      <c r="CH40" s="241"/>
      <c r="CI40" s="241"/>
      <c r="CJ40" s="241"/>
      <c r="CK40" s="241"/>
      <c r="CL40" s="241"/>
      <c r="CM40" s="241"/>
      <c r="CN40" s="241"/>
      <c r="CO40" s="241"/>
      <c r="CP40" s="241"/>
      <c r="CQ40" s="241"/>
      <c r="CR40" s="241"/>
      <c r="CS40" s="241"/>
      <c r="CT40" s="241"/>
      <c r="CU40" s="241"/>
      <c r="CV40" s="241"/>
      <c r="CW40" s="241"/>
      <c r="CX40" s="241"/>
      <c r="CY40" s="241"/>
      <c r="CZ40" s="241"/>
      <c r="DA40" s="241"/>
      <c r="DB40" s="241"/>
      <c r="DC40" s="241"/>
      <c r="DD40" s="241"/>
      <c r="DE40" s="241"/>
      <c r="DF40" s="241"/>
      <c r="DG40" s="241"/>
      <c r="DH40" s="241"/>
      <c r="DI40" s="241"/>
      <c r="DJ40" s="241"/>
      <c r="DK40" s="241"/>
      <c r="DL40" s="241"/>
      <c r="DM40" s="241"/>
      <c r="DN40" s="241"/>
      <c r="DO40" s="241"/>
      <c r="DP40" s="241"/>
      <c r="DQ40" s="241"/>
      <c r="DR40" s="241"/>
      <c r="DS40" s="241"/>
      <c r="DT40" s="241"/>
      <c r="DU40" s="241"/>
    </row>
    <row r="41" spans="1:125" x14ac:dyDescent="0.25">
      <c r="A41" t="str">
        <f>A9</f>
        <v>2 очередь</v>
      </c>
      <c r="B41" s="255">
        <f>cf_2!P2</f>
        <v>0</v>
      </c>
      <c r="C41" s="255">
        <f>cf_2!Q2</f>
        <v>0</v>
      </c>
      <c r="D41" s="207">
        <f>SUMIF(E41:DU41,"&lt;&gt;#Н/Д")</f>
        <v>0</v>
      </c>
      <c r="E41" s="207">
        <f>cf_2!S$9/1000000</f>
        <v>0</v>
      </c>
      <c r="F41" s="207">
        <f>cf_2!T$9/1000000</f>
        <v>0</v>
      </c>
      <c r="G41" s="207">
        <f>cf_2!U$9/1000000</f>
        <v>0</v>
      </c>
      <c r="H41" s="207">
        <f>cf_2!V$9/1000000</f>
        <v>0</v>
      </c>
      <c r="I41" s="207">
        <f>cf_2!W$9/1000000</f>
        <v>0</v>
      </c>
      <c r="J41" s="207">
        <f>cf_2!X$9/1000000</f>
        <v>0</v>
      </c>
      <c r="K41" s="207">
        <f>cf_2!Y$9/1000000</f>
        <v>0</v>
      </c>
      <c r="L41" s="207">
        <f>cf_2!Z$9/1000000</f>
        <v>0</v>
      </c>
      <c r="M41" s="207">
        <f>cf_2!AA$9/1000000</f>
        <v>0</v>
      </c>
      <c r="N41" s="207">
        <f>cf_2!AB$9/1000000</f>
        <v>0</v>
      </c>
      <c r="O41" s="207">
        <f>cf_2!AC$9/1000000</f>
        <v>0</v>
      </c>
      <c r="P41" s="207">
        <f>cf_2!AD$9/1000000</f>
        <v>0</v>
      </c>
      <c r="Q41" s="207">
        <f>cf_2!AE$9/1000000</f>
        <v>0</v>
      </c>
      <c r="R41" s="207">
        <f>cf_2!AF$9/1000000</f>
        <v>0</v>
      </c>
      <c r="S41" s="207">
        <f>cf_2!AG$9/1000000</f>
        <v>0</v>
      </c>
      <c r="T41" s="207">
        <f>cf_2!AH$9/1000000</f>
        <v>0</v>
      </c>
      <c r="U41" s="207">
        <f>cf_2!AI$9/1000000</f>
        <v>0</v>
      </c>
      <c r="V41" s="207">
        <f>cf_2!AJ$9/1000000</f>
        <v>0</v>
      </c>
      <c r="W41" s="207">
        <f>cf_2!AK$9/1000000</f>
        <v>0</v>
      </c>
      <c r="X41" s="207">
        <f>cf_2!AL$9/1000000</f>
        <v>0</v>
      </c>
      <c r="Y41" s="207">
        <f>cf_2!AM$9/1000000</f>
        <v>0</v>
      </c>
      <c r="Z41" s="207">
        <f>cf_2!AN$9/1000000</f>
        <v>0</v>
      </c>
      <c r="AA41" s="207">
        <f>cf_2!AO$9/1000000</f>
        <v>0</v>
      </c>
      <c r="AB41" s="207">
        <f>cf_2!AP$9/1000000</f>
        <v>0</v>
      </c>
      <c r="AC41" s="207">
        <f>cf_2!AQ$9/1000000</f>
        <v>0</v>
      </c>
      <c r="AD41" s="207">
        <f>cf_2!AR$9/1000000</f>
        <v>0</v>
      </c>
      <c r="AE41" s="207">
        <f>cf_2!AS$9/1000000</f>
        <v>0</v>
      </c>
      <c r="AF41" s="207">
        <f>cf_2!AT$9/1000000</f>
        <v>0</v>
      </c>
      <c r="AG41" s="207">
        <f>cf_2!AU$9/1000000</f>
        <v>0</v>
      </c>
      <c r="AH41" s="207">
        <f>cf_2!AV$9/1000000</f>
        <v>0</v>
      </c>
      <c r="AI41" s="207">
        <f>cf_2!AW$9/1000000</f>
        <v>0</v>
      </c>
      <c r="AJ41" s="207">
        <f>cf_2!AX$9/1000000</f>
        <v>0</v>
      </c>
      <c r="AK41" s="207">
        <f>cf_2!AY$9/1000000</f>
        <v>0</v>
      </c>
      <c r="AL41" s="207">
        <f>cf_2!AZ$9/1000000</f>
        <v>0</v>
      </c>
      <c r="AM41" s="207">
        <f>cf_2!BA$9/1000000</f>
        <v>0</v>
      </c>
      <c r="AN41" s="207">
        <f>cf_2!BB$9/1000000</f>
        <v>0</v>
      </c>
      <c r="AO41" s="207">
        <f>cf_2!BC$9/1000000</f>
        <v>0</v>
      </c>
      <c r="AP41" s="207">
        <f>cf_2!BD$9/1000000</f>
        <v>0</v>
      </c>
      <c r="AQ41" s="207">
        <f>cf_2!BE$9/1000000</f>
        <v>0</v>
      </c>
      <c r="AR41" s="207">
        <f>cf_2!BF$9/1000000</f>
        <v>0</v>
      </c>
      <c r="AS41" s="207">
        <f>cf_2!BG$9/1000000</f>
        <v>0</v>
      </c>
      <c r="AT41" s="207">
        <f>cf_2!BH$9/1000000</f>
        <v>0</v>
      </c>
      <c r="AU41" s="207">
        <f>cf_2!BI$9/1000000</f>
        <v>0</v>
      </c>
      <c r="AV41" s="207">
        <f>cf_2!BJ$9/1000000</f>
        <v>0</v>
      </c>
      <c r="AW41" s="207">
        <f>cf_2!BK$9/1000000</f>
        <v>0</v>
      </c>
      <c r="AX41" s="207">
        <f>cf_2!BL$9/1000000</f>
        <v>0</v>
      </c>
      <c r="AY41" s="207">
        <f>cf_2!BM$9/1000000</f>
        <v>0</v>
      </c>
      <c r="AZ41" s="207">
        <f>cf_2!BN$9/1000000</f>
        <v>0</v>
      </c>
      <c r="BA41" s="207">
        <f>cf_2!BO$9/1000000</f>
        <v>0</v>
      </c>
      <c r="BB41" s="207">
        <f>cf_2!BP$9/1000000</f>
        <v>0</v>
      </c>
      <c r="BC41" s="207">
        <f>cf_2!BQ$9/1000000</f>
        <v>0</v>
      </c>
      <c r="BD41" s="207">
        <f>cf_2!BR$9/1000000</f>
        <v>0</v>
      </c>
      <c r="BE41" s="207">
        <f>cf_2!BS$9/1000000</f>
        <v>0</v>
      </c>
      <c r="BF41" s="207">
        <f>cf_2!BT$9/1000000</f>
        <v>0</v>
      </c>
      <c r="BG41" s="207">
        <f>cf_2!BU$9/1000000</f>
        <v>0</v>
      </c>
      <c r="BH41" s="207">
        <f>cf_2!BV$9/1000000</f>
        <v>0</v>
      </c>
      <c r="BI41" s="207">
        <f>cf_2!BW$9/1000000</f>
        <v>0</v>
      </c>
      <c r="BJ41" s="207">
        <f>cf_2!BX$9/1000000</f>
        <v>0</v>
      </c>
      <c r="BK41" s="207">
        <f>cf_2!BY$9/1000000</f>
        <v>0</v>
      </c>
      <c r="BL41" s="207">
        <f>cf_2!BZ$9/1000000</f>
        <v>0</v>
      </c>
      <c r="BM41" s="207">
        <f>cf_2!CA$9/1000000</f>
        <v>0</v>
      </c>
      <c r="BN41" s="207">
        <f>cf_2!CB$9/1000000</f>
        <v>0</v>
      </c>
      <c r="BO41" s="207">
        <f>cf_2!CC$9/1000000</f>
        <v>0</v>
      </c>
      <c r="BP41" s="207">
        <f>cf_2!CD$9/1000000</f>
        <v>0</v>
      </c>
      <c r="BQ41" s="207">
        <f>cf_2!CE$9/1000000</f>
        <v>0</v>
      </c>
      <c r="BR41" s="207">
        <f>cf_2!CF$9/1000000</f>
        <v>0</v>
      </c>
      <c r="BS41" s="207">
        <f>cf_2!CG$9/1000000</f>
        <v>0</v>
      </c>
      <c r="BT41" s="207">
        <f>cf_2!CH$9/1000000</f>
        <v>0</v>
      </c>
      <c r="BU41" s="207">
        <f>cf_2!CI$9/1000000</f>
        <v>0</v>
      </c>
      <c r="BV41" s="207">
        <f>cf_2!CJ$9/1000000</f>
        <v>0</v>
      </c>
      <c r="BW41" s="207">
        <f>cf_2!CK$9/1000000</f>
        <v>0</v>
      </c>
      <c r="BX41" s="207">
        <f>cf_2!CL$9/1000000</f>
        <v>0</v>
      </c>
      <c r="BY41" s="207">
        <f>cf_2!CM$9/1000000</f>
        <v>0</v>
      </c>
      <c r="BZ41" s="207">
        <f>cf_2!CN$9/1000000</f>
        <v>0</v>
      </c>
      <c r="CA41" s="207">
        <f>cf_2!CO$9/1000000</f>
        <v>0</v>
      </c>
      <c r="CB41" s="207">
        <f>cf_2!CP$9/1000000</f>
        <v>0</v>
      </c>
      <c r="CC41" s="207">
        <f>cf_2!CQ$9/1000000</f>
        <v>0</v>
      </c>
      <c r="CD41" s="207">
        <f>cf_2!CR$9/1000000</f>
        <v>0</v>
      </c>
      <c r="CE41" s="207">
        <f>cf_2!CS$9/1000000</f>
        <v>0</v>
      </c>
      <c r="CF41" s="207">
        <f>cf_2!CT$9/1000000</f>
        <v>0</v>
      </c>
      <c r="CG41" s="207">
        <f>cf_2!CU$9/1000000</f>
        <v>0</v>
      </c>
      <c r="CH41" s="207">
        <f>cf_2!CV$9/1000000</f>
        <v>0</v>
      </c>
      <c r="CI41" s="207">
        <f>cf_2!CW$9/1000000</f>
        <v>0</v>
      </c>
      <c r="CJ41" s="207">
        <f>cf_2!CX$9/1000000</f>
        <v>0</v>
      </c>
      <c r="CK41" s="207">
        <f>cf_2!CY$9/1000000</f>
        <v>0</v>
      </c>
      <c r="CL41" s="207">
        <f>cf_2!CZ$9/1000000</f>
        <v>0</v>
      </c>
      <c r="CM41" s="207">
        <f>cf_2!DA$9/1000000</f>
        <v>0</v>
      </c>
      <c r="CN41" s="207">
        <f>cf_2!DB$9/1000000</f>
        <v>0</v>
      </c>
      <c r="CO41" s="207">
        <f>cf_2!DC$9/1000000</f>
        <v>0</v>
      </c>
      <c r="CP41" s="207">
        <f>cf_2!DD$9/1000000</f>
        <v>0</v>
      </c>
      <c r="CQ41" s="207">
        <f>cf_2!DE$9/1000000</f>
        <v>0</v>
      </c>
      <c r="CR41" s="207">
        <f>cf_2!DF$9/1000000</f>
        <v>0</v>
      </c>
      <c r="CS41" s="207">
        <f>cf_2!DG$9/1000000</f>
        <v>0</v>
      </c>
      <c r="CT41" s="207">
        <f>cf_2!DH$9/1000000</f>
        <v>0</v>
      </c>
      <c r="CU41" s="207">
        <f>cf_2!DI$9/1000000</f>
        <v>0</v>
      </c>
      <c r="CV41" s="207">
        <f>cf_2!DJ$9/1000000</f>
        <v>0</v>
      </c>
      <c r="CW41" s="207">
        <f>cf_2!DK$9/1000000</f>
        <v>0</v>
      </c>
      <c r="CX41" s="207">
        <f>cf_2!DL$9/1000000</f>
        <v>0</v>
      </c>
      <c r="CY41" s="207">
        <f>cf_2!DM$9/1000000</f>
        <v>0</v>
      </c>
      <c r="CZ41" s="207">
        <f>cf_2!DN$9/1000000</f>
        <v>0</v>
      </c>
      <c r="DA41" s="207">
        <f>cf_2!DO$9/1000000</f>
        <v>0</v>
      </c>
      <c r="DB41" s="207">
        <f>cf_2!DP$9/1000000</f>
        <v>0</v>
      </c>
      <c r="DC41" s="207">
        <f>cf_2!DQ$9/1000000</f>
        <v>0</v>
      </c>
      <c r="DD41" s="207">
        <f>cf_2!DR$9/1000000</f>
        <v>0</v>
      </c>
      <c r="DE41" s="207">
        <f>cf_2!DS$9/1000000</f>
        <v>0</v>
      </c>
      <c r="DF41" s="207">
        <f>cf_2!DT$9/1000000</f>
        <v>0</v>
      </c>
      <c r="DG41" s="207">
        <f>cf_2!DU$9/1000000</f>
        <v>0</v>
      </c>
      <c r="DH41" s="207">
        <f>cf_2!DV$9/1000000</f>
        <v>0</v>
      </c>
      <c r="DI41" s="207">
        <f>cf_2!DW$9/1000000</f>
        <v>0</v>
      </c>
      <c r="DJ41" s="207">
        <f>cf_2!DX$9/1000000</f>
        <v>0</v>
      </c>
      <c r="DK41" s="207">
        <f>cf_2!DY$9/1000000</f>
        <v>0</v>
      </c>
      <c r="DL41" s="207">
        <f>cf_2!DZ$9/1000000</f>
        <v>0</v>
      </c>
      <c r="DM41" s="207">
        <f>cf_2!EA$9/1000000</f>
        <v>0</v>
      </c>
      <c r="DN41" s="207">
        <f>cf_2!EB$9/1000000</f>
        <v>0</v>
      </c>
      <c r="DO41" s="207">
        <f>cf_2!EC$9/1000000</f>
        <v>0</v>
      </c>
      <c r="DP41" s="207">
        <f>cf_2!ED$9/1000000</f>
        <v>0</v>
      </c>
      <c r="DQ41" s="207">
        <f>cf_2!EE$9/1000000</f>
        <v>0</v>
      </c>
      <c r="DR41" s="207">
        <f>cf_2!EF$9/1000000</f>
        <v>0</v>
      </c>
      <c r="DS41" s="207">
        <f>cf_2!EG$9/1000000</f>
        <v>0</v>
      </c>
      <c r="DT41" s="207">
        <f>cf_2!EH$9/1000000</f>
        <v>0</v>
      </c>
      <c r="DU41" s="207">
        <f>cf_2!EI$9/1000000</f>
        <v>0</v>
      </c>
    </row>
    <row r="42" spans="1:125" x14ac:dyDescent="0.25">
      <c r="A42" t="s">
        <v>1979</v>
      </c>
      <c r="B42" s="117"/>
      <c r="D42" s="207"/>
      <c r="E42" s="207" t="e">
        <f ca="1">IF(E$1&lt;$C41,IF(SUM($E41:E41)&lt;&gt;0,SUM($E41:E41),#N/A),#N/A)</f>
        <v>#N/A</v>
      </c>
      <c r="F42" s="207" t="e">
        <f ca="1">IF(F$1&lt;$C41,IF(SUM($E41:F41)&lt;&gt;0,SUM($E41:F41),#N/A),#N/A)</f>
        <v>#N/A</v>
      </c>
      <c r="G42" s="207" t="e">
        <f ca="1">IF(G$1&lt;$C41,IF(SUM($E41:G41)&lt;&gt;0,SUM($E41:G41),#N/A),#N/A)</f>
        <v>#N/A</v>
      </c>
      <c r="H42" s="207" t="e">
        <f ca="1">IF(H$1&lt;$C41,IF(SUM($E41:H41)&lt;&gt;0,SUM($E41:H41),#N/A),#N/A)</f>
        <v>#N/A</v>
      </c>
      <c r="I42" s="207" t="e">
        <f ca="1">IF(I$1&lt;$C41,IF(SUM($E41:I41)&lt;&gt;0,SUM($E41:I41),#N/A),#N/A)</f>
        <v>#N/A</v>
      </c>
      <c r="J42" s="207" t="e">
        <f ca="1">IF(J$1&lt;$C41,IF(SUM($E41:J41)&lt;&gt;0,SUM($E41:J41),#N/A),#N/A)</f>
        <v>#N/A</v>
      </c>
      <c r="K42" s="207" t="e">
        <f ca="1">IF(K$1&lt;$C41,IF(SUM($E41:K41)&lt;&gt;0,SUM($E41:K41),#N/A),#N/A)</f>
        <v>#N/A</v>
      </c>
      <c r="L42" s="207" t="e">
        <f ca="1">IF(L$1&lt;$C41,IF(SUM($E41:L41)&lt;&gt;0,SUM($E41:L41),#N/A),#N/A)</f>
        <v>#N/A</v>
      </c>
      <c r="M42" s="207" t="e">
        <f ca="1">IF(M$1&lt;$C41,IF(SUM($E41:M41)&lt;&gt;0,SUM($E41:M41),#N/A),#N/A)</f>
        <v>#N/A</v>
      </c>
      <c r="N42" s="207" t="e">
        <f ca="1">IF(N$1&lt;$C41,IF(SUM($E41:N41)&lt;&gt;0,SUM($E41:N41),#N/A),#N/A)</f>
        <v>#N/A</v>
      </c>
      <c r="O42" s="207" t="e">
        <f ca="1">IF(O$1&lt;$C41,IF(SUM($E41:O41)&lt;&gt;0,SUM($E41:O41),#N/A),#N/A)</f>
        <v>#N/A</v>
      </c>
      <c r="P42" s="207" t="e">
        <f ca="1">IF(P$1&lt;$C41,IF(SUM($E41:P41)&lt;&gt;0,SUM($E41:P41),#N/A),#N/A)</f>
        <v>#N/A</v>
      </c>
      <c r="Q42" s="207" t="e">
        <f ca="1">IF(Q$1&lt;$C41,IF(SUM($E41:Q41)&lt;&gt;0,SUM($E41:Q41),#N/A),#N/A)</f>
        <v>#N/A</v>
      </c>
      <c r="R42" s="207" t="e">
        <f ca="1">IF(R$1&lt;$C41,IF(SUM($E41:R41)&lt;&gt;0,SUM($E41:R41),#N/A),#N/A)</f>
        <v>#N/A</v>
      </c>
      <c r="S42" s="207" t="e">
        <f ca="1">IF(S$1&lt;$C41,IF(SUM($E41:S41)&lt;&gt;0,SUM($E41:S41),#N/A),#N/A)</f>
        <v>#N/A</v>
      </c>
      <c r="T42" s="207" t="e">
        <f ca="1">IF(T$1&lt;$C41,IF(SUM($E41:T41)&lt;&gt;0,SUM($E41:T41),#N/A),#N/A)</f>
        <v>#N/A</v>
      </c>
      <c r="U42" s="207" t="e">
        <f ca="1">IF(U$1&lt;$C41,IF(SUM($E41:U41)&lt;&gt;0,SUM($E41:U41),#N/A),#N/A)</f>
        <v>#N/A</v>
      </c>
      <c r="V42" s="207" t="e">
        <f ca="1">IF(V$1&lt;$C41,IF(SUM($E41:V41)&lt;&gt;0,SUM($E41:V41),#N/A),#N/A)</f>
        <v>#N/A</v>
      </c>
      <c r="W42" s="207" t="e">
        <f ca="1">IF(W$1&lt;$C41,IF(SUM($E41:W41)&lt;&gt;0,SUM($E41:W41),#N/A),#N/A)</f>
        <v>#N/A</v>
      </c>
      <c r="X42" s="207" t="e">
        <f ca="1">IF(X$1&lt;$C41,IF(SUM($E41:X41)&lt;&gt;0,SUM($E41:X41),#N/A),#N/A)</f>
        <v>#N/A</v>
      </c>
      <c r="Y42" s="207" t="e">
        <f ca="1">IF(Y$1&lt;$C41,IF(SUM($E41:Y41)&lt;&gt;0,SUM($E41:Y41),#N/A),#N/A)</f>
        <v>#N/A</v>
      </c>
      <c r="Z42" s="207" t="e">
        <f ca="1">IF(Z$1&lt;$C41,IF(SUM($E41:Z41)&lt;&gt;0,SUM($E41:Z41),#N/A),#N/A)</f>
        <v>#N/A</v>
      </c>
      <c r="AA42" s="207" t="e">
        <f ca="1">IF(AA$1&lt;$C41,IF(SUM($E41:AA41)&lt;&gt;0,SUM($E41:AA41),#N/A),#N/A)</f>
        <v>#N/A</v>
      </c>
      <c r="AB42" s="207" t="e">
        <f ca="1">IF(AB$1&lt;$C41,IF(SUM($E41:AB41)&lt;&gt;0,SUM($E41:AB41),#N/A),#N/A)</f>
        <v>#N/A</v>
      </c>
      <c r="AC42" s="207" t="e">
        <f ca="1">IF(AC$1&lt;$C41,IF(SUM($E41:AC41)&lt;&gt;0,SUM($E41:AC41),#N/A),#N/A)</f>
        <v>#N/A</v>
      </c>
      <c r="AD42" s="207" t="e">
        <f ca="1">IF(AD$1&lt;$C41,IF(SUM($E41:AD41)&lt;&gt;0,SUM($E41:AD41),#N/A),#N/A)</f>
        <v>#N/A</v>
      </c>
      <c r="AE42" s="207" t="e">
        <f ca="1">IF(AE$1&lt;$C41,IF(SUM($E41:AE41)&lt;&gt;0,SUM($E41:AE41),#N/A),#N/A)</f>
        <v>#N/A</v>
      </c>
      <c r="AF42" s="207" t="e">
        <f ca="1">IF(AF$1&lt;$C41,IF(SUM($E41:AF41)&lt;&gt;0,SUM($E41:AF41),#N/A),#N/A)</f>
        <v>#N/A</v>
      </c>
      <c r="AG42" s="207" t="e">
        <f ca="1">IF(AG$1&lt;$C41,IF(SUM($E41:AG41)&lt;&gt;0,SUM($E41:AG41),#N/A),#N/A)</f>
        <v>#N/A</v>
      </c>
      <c r="AH42" s="207" t="e">
        <f ca="1">IF(AH$1&lt;$C41,IF(SUM($E41:AH41)&lt;&gt;0,SUM($E41:AH41),#N/A),#N/A)</f>
        <v>#N/A</v>
      </c>
      <c r="AI42" s="207" t="e">
        <f ca="1">IF(AI$1&lt;$C41,IF(SUM($E41:AI41)&lt;&gt;0,SUM($E41:AI41),#N/A),#N/A)</f>
        <v>#N/A</v>
      </c>
      <c r="AJ42" s="207" t="e">
        <f ca="1">IF(AJ$1&lt;$C41,IF(SUM($E41:AJ41)&lt;&gt;0,SUM($E41:AJ41),#N/A),#N/A)</f>
        <v>#N/A</v>
      </c>
      <c r="AK42" s="207" t="e">
        <f ca="1">IF(AK$1&lt;$C41,IF(SUM($E41:AK41)&lt;&gt;0,SUM($E41:AK41),#N/A),#N/A)</f>
        <v>#N/A</v>
      </c>
      <c r="AL42" s="207" t="e">
        <f ca="1">IF(AL$1&lt;$C41,IF(SUM($E41:AL41)&lt;&gt;0,SUM($E41:AL41),#N/A),#N/A)</f>
        <v>#N/A</v>
      </c>
      <c r="AM42" s="207" t="e">
        <f ca="1">IF(AM$1&lt;$C41,IF(SUM($E41:AM41)&lt;&gt;0,SUM($E41:AM41),#N/A),#N/A)</f>
        <v>#N/A</v>
      </c>
      <c r="AN42" s="207" t="e">
        <f ca="1">IF(AN$1&lt;$C41,IF(SUM($E41:AN41)&lt;&gt;0,SUM($E41:AN41),#N/A),#N/A)</f>
        <v>#N/A</v>
      </c>
      <c r="AO42" s="207" t="e">
        <f ca="1">IF(AO$1&lt;$C41,IF(SUM($E41:AO41)&lt;&gt;0,SUM($E41:AO41),#N/A),#N/A)</f>
        <v>#N/A</v>
      </c>
      <c r="AP42" s="207" t="e">
        <f ca="1">IF(AP$1&lt;$C41,IF(SUM($E41:AP41)&lt;&gt;0,SUM($E41:AP41),#N/A),#N/A)</f>
        <v>#N/A</v>
      </c>
      <c r="AQ42" s="207" t="e">
        <f ca="1">IF(AQ$1&lt;$C41,IF(SUM($E41:AQ41)&lt;&gt;0,SUM($E41:AQ41),#N/A),#N/A)</f>
        <v>#N/A</v>
      </c>
      <c r="AR42" s="207" t="e">
        <f ca="1">IF(AR$1&lt;$C41,IF(SUM($E41:AR41)&lt;&gt;0,SUM($E41:AR41),#N/A),#N/A)</f>
        <v>#N/A</v>
      </c>
      <c r="AS42" s="207" t="e">
        <f ca="1">IF(AS$1&lt;$C41,IF(SUM($E41:AS41)&lt;&gt;0,SUM($E41:AS41),#N/A),#N/A)</f>
        <v>#N/A</v>
      </c>
      <c r="AT42" s="207" t="e">
        <f ca="1">IF(AT$1&lt;$C41,IF(SUM($E41:AT41)&lt;&gt;0,SUM($E41:AT41),#N/A),#N/A)</f>
        <v>#N/A</v>
      </c>
      <c r="AU42" s="207" t="e">
        <f ca="1">IF(AU$1&lt;$C41,IF(SUM($E41:AU41)&lt;&gt;0,SUM($E41:AU41),#N/A),#N/A)</f>
        <v>#N/A</v>
      </c>
      <c r="AV42" s="207" t="e">
        <f ca="1">IF(AV$1&lt;$C41,IF(SUM($E41:AV41)&lt;&gt;0,SUM($E41:AV41),#N/A),#N/A)</f>
        <v>#N/A</v>
      </c>
      <c r="AW42" s="207" t="e">
        <f ca="1">IF(AW$1&lt;$C41,IF(SUM($E41:AW41)&lt;&gt;0,SUM($E41:AW41),#N/A),#N/A)</f>
        <v>#N/A</v>
      </c>
      <c r="AX42" s="207" t="e">
        <f ca="1">IF(AX$1&lt;$C41,IF(SUM($E41:AX41)&lt;&gt;0,SUM($E41:AX41),#N/A),#N/A)</f>
        <v>#N/A</v>
      </c>
      <c r="AY42" s="207" t="e">
        <f ca="1">IF(AY$1&lt;$C41,IF(SUM($E41:AY41)&lt;&gt;0,SUM($E41:AY41),#N/A),#N/A)</f>
        <v>#N/A</v>
      </c>
      <c r="AZ42" s="207" t="e">
        <f ca="1">IF(AZ$1&lt;$C41,IF(SUM($E41:AZ41)&lt;&gt;0,SUM($E41:AZ41),#N/A),#N/A)</f>
        <v>#N/A</v>
      </c>
      <c r="BA42" s="207" t="e">
        <f ca="1">IF(BA$1&lt;$C41,IF(SUM($E41:BA41)&lt;&gt;0,SUM($E41:BA41),#N/A),#N/A)</f>
        <v>#N/A</v>
      </c>
      <c r="BB42" s="207" t="e">
        <f ca="1">IF(BB$1&lt;$C41,IF(SUM($E41:BB41)&lt;&gt;0,SUM($E41:BB41),#N/A),#N/A)</f>
        <v>#N/A</v>
      </c>
      <c r="BC42" s="207" t="e">
        <f ca="1">IF(BC$1&lt;$C41,IF(SUM($E41:BC41)&lt;&gt;0,SUM($E41:BC41),#N/A),#N/A)</f>
        <v>#N/A</v>
      </c>
      <c r="BD42" s="207" t="e">
        <f ca="1">IF(BD$1&lt;$C41,IF(SUM($E41:BD41)&lt;&gt;0,SUM($E41:BD41),#N/A),#N/A)</f>
        <v>#N/A</v>
      </c>
      <c r="BE42" s="207" t="e">
        <f ca="1">IF(BE$1&lt;$C41,IF(SUM($E41:BE41)&lt;&gt;0,SUM($E41:BE41),#N/A),#N/A)</f>
        <v>#N/A</v>
      </c>
      <c r="BF42" s="207" t="e">
        <f ca="1">IF(BF$1&lt;$C41,IF(SUM($E41:BF41)&lt;&gt;0,SUM($E41:BF41),#N/A),#N/A)</f>
        <v>#N/A</v>
      </c>
      <c r="BG42" s="207" t="e">
        <f ca="1">IF(BG$1&lt;$C41,IF(SUM($E41:BG41)&lt;&gt;0,SUM($E41:BG41),#N/A),#N/A)</f>
        <v>#N/A</v>
      </c>
      <c r="BH42" s="207" t="e">
        <f ca="1">IF(BH$1&lt;$C41,IF(SUM($E41:BH41)&lt;&gt;0,SUM($E41:BH41),#N/A),#N/A)</f>
        <v>#N/A</v>
      </c>
      <c r="BI42" s="207" t="e">
        <f ca="1">IF(BI$1&lt;$C41,IF(SUM($E41:BI41)&lt;&gt;0,SUM($E41:BI41),#N/A),#N/A)</f>
        <v>#N/A</v>
      </c>
      <c r="BJ42" s="207" t="e">
        <f ca="1">IF(BJ$1&lt;$C41,IF(SUM($E41:BJ41)&lt;&gt;0,SUM($E41:BJ41),#N/A),#N/A)</f>
        <v>#N/A</v>
      </c>
      <c r="BK42" s="207" t="e">
        <f ca="1">IF(BK$1&lt;$C41,IF(SUM($E41:BK41)&lt;&gt;0,SUM($E41:BK41),#N/A),#N/A)</f>
        <v>#N/A</v>
      </c>
      <c r="BL42" s="207" t="e">
        <f ca="1">IF(BL$1&lt;$C41,IF(SUM($E41:BL41)&lt;&gt;0,SUM($E41:BL41),#N/A),#N/A)</f>
        <v>#N/A</v>
      </c>
      <c r="BM42" s="207" t="e">
        <f ca="1">IF(BM$1&lt;$C41,IF(SUM($E41:BM41)&lt;&gt;0,SUM($E41:BM41),#N/A),#N/A)</f>
        <v>#N/A</v>
      </c>
      <c r="BN42" s="207" t="e">
        <f ca="1">IF(BN$1&lt;$C41,IF(SUM($E41:BN41)&lt;&gt;0,SUM($E41:BN41),#N/A),#N/A)</f>
        <v>#N/A</v>
      </c>
      <c r="BO42" s="207" t="e">
        <f ca="1">IF(BO$1&lt;$C41,IF(SUM($E41:BO41)&lt;&gt;0,SUM($E41:BO41),#N/A),#N/A)</f>
        <v>#N/A</v>
      </c>
      <c r="BP42" s="207" t="e">
        <f ca="1">IF(BP$1&lt;$C41,IF(SUM($E41:BP41)&lt;&gt;0,SUM($E41:BP41),#N/A),#N/A)</f>
        <v>#N/A</v>
      </c>
      <c r="BQ42" s="207" t="e">
        <f ca="1">IF(BQ$1&lt;$C41,IF(SUM($E41:BQ41)&lt;&gt;0,SUM($E41:BQ41),#N/A),#N/A)</f>
        <v>#N/A</v>
      </c>
      <c r="BR42" s="207" t="e">
        <f ca="1">IF(BR$1&lt;$C41,IF(SUM($E41:BR41)&lt;&gt;0,SUM($E41:BR41),#N/A),#N/A)</f>
        <v>#N/A</v>
      </c>
      <c r="BS42" s="207" t="e">
        <f ca="1">IF(BS$1&lt;$C41,IF(SUM($E41:BS41)&lt;&gt;0,SUM($E41:BS41),#N/A),#N/A)</f>
        <v>#N/A</v>
      </c>
      <c r="BT42" s="207" t="e">
        <f ca="1">IF(BT$1&lt;$C41,IF(SUM($E41:BT41)&lt;&gt;0,SUM($E41:BT41),#N/A),#N/A)</f>
        <v>#N/A</v>
      </c>
      <c r="BU42" s="207" t="e">
        <f ca="1">IF(BU$1&lt;$C41,IF(SUM($E41:BU41)&lt;&gt;0,SUM($E41:BU41),#N/A),#N/A)</f>
        <v>#N/A</v>
      </c>
      <c r="BV42" s="207" t="e">
        <f ca="1">IF(BV$1&lt;$C41,IF(SUM($E41:BV41)&lt;&gt;0,SUM($E41:BV41),#N/A),#N/A)</f>
        <v>#N/A</v>
      </c>
      <c r="BW42" s="207" t="e">
        <f ca="1">IF(BW$1&lt;$C41,IF(SUM($E41:BW41)&lt;&gt;0,SUM($E41:BW41),#N/A),#N/A)</f>
        <v>#N/A</v>
      </c>
      <c r="BX42" s="207" t="e">
        <f ca="1">IF(BX$1&lt;$C41,IF(SUM($E41:BX41)&lt;&gt;0,SUM($E41:BX41),#N/A),#N/A)</f>
        <v>#N/A</v>
      </c>
      <c r="BY42" s="207" t="e">
        <f ca="1">IF(BY$1&lt;$C41,IF(SUM($E41:BY41)&lt;&gt;0,SUM($E41:BY41),#N/A),#N/A)</f>
        <v>#N/A</v>
      </c>
      <c r="BZ42" s="207" t="e">
        <f ca="1">IF(BZ$1&lt;$C41,IF(SUM($E41:BZ41)&lt;&gt;0,SUM($E41:BZ41),#N/A),#N/A)</f>
        <v>#N/A</v>
      </c>
      <c r="CA42" s="207" t="e">
        <f ca="1">IF(CA$1&lt;$C41,IF(SUM($E41:CA41)&lt;&gt;0,SUM($E41:CA41),#N/A),#N/A)</f>
        <v>#N/A</v>
      </c>
      <c r="CB42" s="207" t="e">
        <f ca="1">IF(CB$1&lt;$C41,IF(SUM($E41:CB41)&lt;&gt;0,SUM($E41:CB41),#N/A),#N/A)</f>
        <v>#N/A</v>
      </c>
      <c r="CC42" s="207" t="e">
        <f ca="1">IF(CC$1&lt;$C41,IF(SUM($E41:CC41)&lt;&gt;0,SUM($E41:CC41),#N/A),#N/A)</f>
        <v>#N/A</v>
      </c>
      <c r="CD42" s="207" t="e">
        <f ca="1">IF(CD$1&lt;$C41,IF(SUM($E41:CD41)&lt;&gt;0,SUM($E41:CD41),#N/A),#N/A)</f>
        <v>#N/A</v>
      </c>
      <c r="CE42" s="207" t="e">
        <f ca="1">IF(CE$1&lt;$C41,IF(SUM($E41:CE41)&lt;&gt;0,SUM($E41:CE41),#N/A),#N/A)</f>
        <v>#N/A</v>
      </c>
      <c r="CF42" s="207" t="e">
        <f ca="1">IF(CF$1&lt;$C41,IF(SUM($E41:CF41)&lt;&gt;0,SUM($E41:CF41),#N/A),#N/A)</f>
        <v>#N/A</v>
      </c>
      <c r="CG42" s="207" t="e">
        <f ca="1">IF(CG$1&lt;$C41,IF(SUM($E41:CG41)&lt;&gt;0,SUM($E41:CG41),#N/A),#N/A)</f>
        <v>#N/A</v>
      </c>
      <c r="CH42" s="207" t="e">
        <f ca="1">IF(CH$1&lt;$C41,IF(SUM($E41:CH41)&lt;&gt;0,SUM($E41:CH41),#N/A),#N/A)</f>
        <v>#N/A</v>
      </c>
      <c r="CI42" s="207" t="e">
        <f ca="1">IF(CI$1&lt;$C41,IF(SUM($E41:CI41)&lt;&gt;0,SUM($E41:CI41),#N/A),#N/A)</f>
        <v>#N/A</v>
      </c>
      <c r="CJ42" s="207" t="e">
        <f ca="1">IF(CJ$1&lt;$C41,IF(SUM($E41:CJ41)&lt;&gt;0,SUM($E41:CJ41),#N/A),#N/A)</f>
        <v>#N/A</v>
      </c>
      <c r="CK42" s="207" t="e">
        <f ca="1">IF(CK$1&lt;$C41,IF(SUM($E41:CK41)&lt;&gt;0,SUM($E41:CK41),#N/A),#N/A)</f>
        <v>#N/A</v>
      </c>
      <c r="CL42" s="207" t="e">
        <f ca="1">IF(CL$1&lt;$C41,IF(SUM($E41:CL41)&lt;&gt;0,SUM($E41:CL41),#N/A),#N/A)</f>
        <v>#N/A</v>
      </c>
      <c r="CM42" s="207" t="e">
        <f ca="1">IF(CM$1&lt;$C41,IF(SUM($E41:CM41)&lt;&gt;0,SUM($E41:CM41),#N/A),#N/A)</f>
        <v>#N/A</v>
      </c>
      <c r="CN42" s="207" t="e">
        <f ca="1">IF(CN$1&lt;$C41,IF(SUM($E41:CN41)&lt;&gt;0,SUM($E41:CN41),#N/A),#N/A)</f>
        <v>#N/A</v>
      </c>
      <c r="CO42" s="207" t="e">
        <f ca="1">IF(CO$1&lt;$C41,IF(SUM($E41:CO41)&lt;&gt;0,SUM($E41:CO41),#N/A),#N/A)</f>
        <v>#N/A</v>
      </c>
      <c r="CP42" s="207" t="e">
        <f ca="1">IF(CP$1&lt;$C41,IF(SUM($E41:CP41)&lt;&gt;0,SUM($E41:CP41),#N/A),#N/A)</f>
        <v>#N/A</v>
      </c>
      <c r="CQ42" s="207" t="e">
        <f ca="1">IF(CQ$1&lt;$C41,IF(SUM($E41:CQ41)&lt;&gt;0,SUM($E41:CQ41),#N/A),#N/A)</f>
        <v>#N/A</v>
      </c>
      <c r="CR42" s="207" t="e">
        <f ca="1">IF(CR$1&lt;$C41,IF(SUM($E41:CR41)&lt;&gt;0,SUM($E41:CR41),#N/A),#N/A)</f>
        <v>#N/A</v>
      </c>
      <c r="CS42" s="207" t="e">
        <f ca="1">IF(CS$1&lt;$C41,IF(SUM($E41:CS41)&lt;&gt;0,SUM($E41:CS41),#N/A),#N/A)</f>
        <v>#N/A</v>
      </c>
      <c r="CT42" s="207" t="e">
        <f ca="1">IF(CT$1&lt;$C41,IF(SUM($E41:CT41)&lt;&gt;0,SUM($E41:CT41),#N/A),#N/A)</f>
        <v>#N/A</v>
      </c>
      <c r="CU42" s="207" t="e">
        <f ca="1">IF(CU$1&lt;$C41,IF(SUM($E41:CU41)&lt;&gt;0,SUM($E41:CU41),#N/A),#N/A)</f>
        <v>#N/A</v>
      </c>
      <c r="CV42" s="207" t="e">
        <f ca="1">IF(CV$1&lt;$C41,IF(SUM($E41:CV41)&lt;&gt;0,SUM($E41:CV41),#N/A),#N/A)</f>
        <v>#N/A</v>
      </c>
      <c r="CW42" s="207" t="e">
        <f ca="1">IF(CW$1&lt;$C41,IF(SUM($E41:CW41)&lt;&gt;0,SUM($E41:CW41),#N/A),#N/A)</f>
        <v>#N/A</v>
      </c>
      <c r="CX42" s="207" t="e">
        <f ca="1">IF(CX$1&lt;$C41,IF(SUM($E41:CX41)&lt;&gt;0,SUM($E41:CX41),#N/A),#N/A)</f>
        <v>#N/A</v>
      </c>
      <c r="CY42" s="207" t="e">
        <f ca="1">IF(CY$1&lt;$C41,IF(SUM($E41:CY41)&lt;&gt;0,SUM($E41:CY41),#N/A),#N/A)</f>
        <v>#N/A</v>
      </c>
      <c r="CZ42" s="207" t="e">
        <f ca="1">IF(CZ$1&lt;$C41,IF(SUM($E41:CZ41)&lt;&gt;0,SUM($E41:CZ41),#N/A),#N/A)</f>
        <v>#N/A</v>
      </c>
      <c r="DA42" s="207" t="e">
        <f ca="1">IF(DA$1&lt;$C41,IF(SUM($E41:DA41)&lt;&gt;0,SUM($E41:DA41),#N/A),#N/A)</f>
        <v>#N/A</v>
      </c>
      <c r="DB42" s="207" t="e">
        <f ca="1">IF(DB$1&lt;$C41,IF(SUM($E41:DB41)&lt;&gt;0,SUM($E41:DB41),#N/A),#N/A)</f>
        <v>#N/A</v>
      </c>
      <c r="DC42" s="207" t="e">
        <f ca="1">IF(DC$1&lt;$C41,IF(SUM($E41:DC41)&lt;&gt;0,SUM($E41:DC41),#N/A),#N/A)</f>
        <v>#N/A</v>
      </c>
      <c r="DD42" s="207" t="e">
        <f ca="1">IF(DD$1&lt;$C41,IF(SUM($E41:DD41)&lt;&gt;0,SUM($E41:DD41),#N/A),#N/A)</f>
        <v>#N/A</v>
      </c>
      <c r="DE42" s="207" t="e">
        <f ca="1">IF(DE$1&lt;$C41,IF(SUM($E41:DE41)&lt;&gt;0,SUM($E41:DE41),#N/A),#N/A)</f>
        <v>#N/A</v>
      </c>
      <c r="DF42" s="207" t="e">
        <f ca="1">IF(DF$1&lt;$C41,IF(SUM($E41:DF41)&lt;&gt;0,SUM($E41:DF41),#N/A),#N/A)</f>
        <v>#N/A</v>
      </c>
      <c r="DG42" s="207" t="e">
        <f ca="1">IF(DG$1&lt;$C41,IF(SUM($E41:DG41)&lt;&gt;0,SUM($E41:DG41),#N/A),#N/A)</f>
        <v>#N/A</v>
      </c>
      <c r="DH42" s="207" t="e">
        <f ca="1">IF(DH$1&lt;$C41,IF(SUM($E41:DH41)&lt;&gt;0,SUM($E41:DH41),#N/A),#N/A)</f>
        <v>#N/A</v>
      </c>
      <c r="DI42" s="207" t="e">
        <f ca="1">IF(DI$1&lt;$C41,IF(SUM($E41:DI41)&lt;&gt;0,SUM($E41:DI41),#N/A),#N/A)</f>
        <v>#N/A</v>
      </c>
      <c r="DJ42" s="207" t="e">
        <f ca="1">IF(DJ$1&lt;$C41,IF(SUM($E41:DJ41)&lt;&gt;0,SUM($E41:DJ41),#N/A),#N/A)</f>
        <v>#N/A</v>
      </c>
      <c r="DK42" s="207" t="e">
        <f ca="1">IF(DK$1&lt;$C41,IF(SUM($E41:DK41)&lt;&gt;0,SUM($E41:DK41),#N/A),#N/A)</f>
        <v>#N/A</v>
      </c>
      <c r="DL42" s="207" t="e">
        <f ca="1">IF(DL$1&lt;$C41,IF(SUM($E41:DL41)&lt;&gt;0,SUM($E41:DL41),#N/A),#N/A)</f>
        <v>#N/A</v>
      </c>
      <c r="DM42" s="207" t="e">
        <f ca="1">IF(DM$1&lt;$C41,IF(SUM($E41:DM41)&lt;&gt;0,SUM($E41:DM41),#N/A),#N/A)</f>
        <v>#N/A</v>
      </c>
      <c r="DN42" s="207" t="e">
        <f ca="1">IF(DN$1&lt;$C41,IF(SUM($E41:DN41)&lt;&gt;0,SUM($E41:DN41),#N/A),#N/A)</f>
        <v>#N/A</v>
      </c>
      <c r="DO42" s="207" t="e">
        <f ca="1">IF(DO$1&lt;$C41,IF(SUM($E41:DO41)&lt;&gt;0,SUM($E41:DO41),#N/A),#N/A)</f>
        <v>#N/A</v>
      </c>
      <c r="DP42" s="207" t="e">
        <f ca="1">IF(DP$1&lt;$C41,IF(SUM($E41:DP41)&lt;&gt;0,SUM($E41:DP41),#N/A),#N/A)</f>
        <v>#N/A</v>
      </c>
      <c r="DQ42" s="207" t="e">
        <f ca="1">IF(DQ$1&lt;$C41,IF(SUM($E41:DQ41)&lt;&gt;0,SUM($E41:DQ41),#N/A),#N/A)</f>
        <v>#N/A</v>
      </c>
      <c r="DR42" s="207" t="e">
        <f ca="1">IF(DR$1&lt;$C41,IF(SUM($E41:DR41)&lt;&gt;0,SUM($E41:DR41),#N/A),#N/A)</f>
        <v>#N/A</v>
      </c>
      <c r="DS42" s="207" t="e">
        <f ca="1">IF(DS$1&lt;$C41,IF(SUM($E41:DS41)&lt;&gt;0,SUM($E41:DS41),#N/A),#N/A)</f>
        <v>#N/A</v>
      </c>
      <c r="DT42" s="207" t="e">
        <f ca="1">IF(DT$1&lt;$C41,IF(SUM($E41:DT41)&lt;&gt;0,SUM($E41:DT41),#N/A),#N/A)</f>
        <v>#N/A</v>
      </c>
      <c r="DU42" s="207" t="e">
        <f ca="1">IF(DU$1&lt;$C41,IF(SUM($E41:DU41)&lt;&gt;0,SUM($E41:DU41),#N/A),#N/A)</f>
        <v>#N/A</v>
      </c>
    </row>
    <row r="43" spans="1:125" x14ac:dyDescent="0.25">
      <c r="A43" t="s">
        <v>1980</v>
      </c>
      <c r="B43" s="117"/>
      <c r="D43" s="207"/>
      <c r="E43" s="207" t="e">
        <f ca="1">IF(E$1&gt;=$C41,IF(SUM(E41:$DU41)&lt;&gt;0,SUM($E41:E41),#N/A),E42)</f>
        <v>#N/A</v>
      </c>
      <c r="F43" s="207" t="e">
        <f ca="1">IF(F$1&gt;=$C41,IF(SUM(F41:$DU41)&lt;&gt;0,SUM($E41:F41),#N/A),F42)</f>
        <v>#N/A</v>
      </c>
      <c r="G43" s="207" t="e">
        <f ca="1">IF(G$1&gt;=$C41,IF(SUM(G41:$DU41)&lt;&gt;0,SUM($E41:G41),#N/A),G42)</f>
        <v>#N/A</v>
      </c>
      <c r="H43" s="207" t="e">
        <f ca="1">IF(H$1&gt;=$C41,IF(SUM(H41:$DU41)&lt;&gt;0,SUM($E41:H41),#N/A),H42)</f>
        <v>#N/A</v>
      </c>
      <c r="I43" s="207" t="e">
        <f ca="1">IF(I$1&gt;=$C41,IF(SUM(I41:$DU41)&lt;&gt;0,SUM($E41:I41),#N/A),I42)</f>
        <v>#N/A</v>
      </c>
      <c r="J43" s="207" t="e">
        <f ca="1">IF(J$1&gt;=$C41,IF(SUM(J41:$DU41)&lt;&gt;0,SUM($E41:J41),#N/A),J42)</f>
        <v>#N/A</v>
      </c>
      <c r="K43" s="207" t="e">
        <f ca="1">IF(K$1&gt;=$C41,IF(SUM(K41:$DU41)&lt;&gt;0,SUM($E41:K41),#N/A),K42)</f>
        <v>#N/A</v>
      </c>
      <c r="L43" s="207" t="e">
        <f ca="1">IF(L$1&gt;=$C41,IF(SUM(L41:$DU41)&lt;&gt;0,SUM($E41:L41),#N/A),L42)</f>
        <v>#N/A</v>
      </c>
      <c r="M43" s="207" t="e">
        <f ca="1">IF(M$1&gt;=$C41,IF(SUM(M41:$DU41)&lt;&gt;0,SUM($E41:M41),#N/A),M42)</f>
        <v>#N/A</v>
      </c>
      <c r="N43" s="207" t="e">
        <f ca="1">IF(N$1&gt;=$C41,IF(SUM(N41:$DU41)&lt;&gt;0,SUM($E41:N41),#N/A),N42)</f>
        <v>#N/A</v>
      </c>
      <c r="O43" s="207" t="e">
        <f ca="1">IF(O$1&gt;=$C41,IF(SUM(O41:$DU41)&lt;&gt;0,SUM($E41:O41),#N/A),O42)</f>
        <v>#N/A</v>
      </c>
      <c r="P43" s="207" t="e">
        <f ca="1">IF(P$1&gt;=$C41,IF(SUM(P41:$DU41)&lt;&gt;0,SUM($E41:P41),#N/A),P42)</f>
        <v>#N/A</v>
      </c>
      <c r="Q43" s="207" t="e">
        <f ca="1">IF(Q$1&gt;=$C41,IF(SUM(Q41:$DU41)&lt;&gt;0,SUM($E41:Q41),#N/A),Q42)</f>
        <v>#N/A</v>
      </c>
      <c r="R43" s="207" t="e">
        <f ca="1">IF(R$1&gt;=$C41,IF(SUM(R41:$DU41)&lt;&gt;0,SUM($E41:R41),#N/A),R42)</f>
        <v>#N/A</v>
      </c>
      <c r="S43" s="207" t="e">
        <f ca="1">IF(S$1&gt;=$C41,IF(SUM(S41:$DU41)&lt;&gt;0,SUM($E41:S41),#N/A),S42)</f>
        <v>#N/A</v>
      </c>
      <c r="T43" s="207" t="e">
        <f ca="1">IF(T$1&gt;=$C41,IF(SUM(T41:$DU41)&lt;&gt;0,SUM($E41:T41),#N/A),T42)</f>
        <v>#N/A</v>
      </c>
      <c r="U43" s="207" t="e">
        <f ca="1">IF(U$1&gt;=$C41,IF(SUM(U41:$DU41)&lt;&gt;0,SUM($E41:U41),#N/A),U42)</f>
        <v>#N/A</v>
      </c>
      <c r="V43" s="207" t="e">
        <f ca="1">IF(V$1&gt;=$C41,IF(SUM(V41:$DU41)&lt;&gt;0,SUM($E41:V41),#N/A),V42)</f>
        <v>#N/A</v>
      </c>
      <c r="W43" s="207" t="e">
        <f ca="1">IF(W$1&gt;=$C41,IF(SUM(W41:$DU41)&lt;&gt;0,SUM($E41:W41),#N/A),W42)</f>
        <v>#N/A</v>
      </c>
      <c r="X43" s="207" t="e">
        <f ca="1">IF(X$1&gt;=$C41,IF(SUM(X41:$DU41)&lt;&gt;0,SUM($E41:X41),#N/A),X42)</f>
        <v>#N/A</v>
      </c>
      <c r="Y43" s="207" t="e">
        <f ca="1">IF(Y$1&gt;=$C41,IF(SUM(Y41:$DU41)&lt;&gt;0,SUM($E41:Y41),#N/A),Y42)</f>
        <v>#N/A</v>
      </c>
      <c r="Z43" s="207" t="e">
        <f ca="1">IF(Z$1&gt;=$C41,IF(SUM(Z41:$DU41)&lt;&gt;0,SUM($E41:Z41),#N/A),Z42)</f>
        <v>#N/A</v>
      </c>
      <c r="AA43" s="207" t="e">
        <f ca="1">IF(AA$1&gt;=$C41,IF(SUM(AA41:$DU41)&lt;&gt;0,SUM($E41:AA41),#N/A),AA42)</f>
        <v>#N/A</v>
      </c>
      <c r="AB43" s="207" t="e">
        <f ca="1">IF(AB$1&gt;=$C41,IF(SUM(AB41:$DU41)&lt;&gt;0,SUM($E41:AB41),#N/A),AB42)</f>
        <v>#N/A</v>
      </c>
      <c r="AC43" s="207" t="e">
        <f ca="1">IF(AC$1&gt;=$C41,IF(SUM(AC41:$DU41)&lt;&gt;0,SUM($E41:AC41),#N/A),AC42)</f>
        <v>#N/A</v>
      </c>
      <c r="AD43" s="207" t="e">
        <f ca="1">IF(AD$1&gt;=$C41,IF(SUM(AD41:$DU41)&lt;&gt;0,SUM($E41:AD41),#N/A),AD42)</f>
        <v>#N/A</v>
      </c>
      <c r="AE43" s="207" t="e">
        <f ca="1">IF(AE$1&gt;=$C41,IF(SUM(AE41:$DU41)&lt;&gt;0,SUM($E41:AE41),#N/A),AE42)</f>
        <v>#N/A</v>
      </c>
      <c r="AF43" s="207" t="e">
        <f ca="1">IF(AF$1&gt;=$C41,IF(SUM(AF41:$DU41)&lt;&gt;0,SUM($E41:AF41),#N/A),AF42)</f>
        <v>#N/A</v>
      </c>
      <c r="AG43" s="207" t="e">
        <f ca="1">IF(AG$1&gt;=$C41,IF(SUM(AG41:$DU41)&lt;&gt;0,SUM($E41:AG41),#N/A),AG42)</f>
        <v>#N/A</v>
      </c>
      <c r="AH43" s="207" t="e">
        <f ca="1">IF(AH$1&gt;=$C41,IF(SUM(AH41:$DU41)&lt;&gt;0,SUM($E41:AH41),#N/A),AH42)</f>
        <v>#N/A</v>
      </c>
      <c r="AI43" s="207" t="e">
        <f ca="1">IF(AI$1&gt;=$C41,IF(SUM(AI41:$DU41)&lt;&gt;0,SUM($E41:AI41),#N/A),AI42)</f>
        <v>#N/A</v>
      </c>
      <c r="AJ43" s="207" t="e">
        <f ca="1">IF(AJ$1&gt;=$C41,IF(SUM(AJ41:$DU41)&lt;&gt;0,SUM($E41:AJ41),#N/A),AJ42)</f>
        <v>#N/A</v>
      </c>
      <c r="AK43" s="207" t="e">
        <f ca="1">IF(AK$1&gt;=$C41,IF(SUM(AK41:$DU41)&lt;&gt;0,SUM($E41:AK41),#N/A),AK42)</f>
        <v>#N/A</v>
      </c>
      <c r="AL43" s="207" t="e">
        <f ca="1">IF(AL$1&gt;=$C41,IF(SUM(AL41:$DU41)&lt;&gt;0,SUM($E41:AL41),#N/A),AL42)</f>
        <v>#N/A</v>
      </c>
      <c r="AM43" s="207" t="e">
        <f ca="1">IF(AM$1&gt;=$C41,IF(SUM(AM41:$DU41)&lt;&gt;0,SUM($E41:AM41),#N/A),AM42)</f>
        <v>#N/A</v>
      </c>
      <c r="AN43" s="207" t="e">
        <f ca="1">IF(AN$1&gt;=$C41,IF(SUM(AN41:$DU41)&lt;&gt;0,SUM($E41:AN41),#N/A),AN42)</f>
        <v>#N/A</v>
      </c>
      <c r="AO43" s="207" t="e">
        <f ca="1">IF(AO$1&gt;=$C41,IF(SUM(AO41:$DU41)&lt;&gt;0,SUM($E41:AO41),#N/A),AO42)</f>
        <v>#N/A</v>
      </c>
      <c r="AP43" s="207" t="e">
        <f ca="1">IF(AP$1&gt;=$C41,IF(SUM(AP41:$DU41)&lt;&gt;0,SUM($E41:AP41),#N/A),AP42)</f>
        <v>#N/A</v>
      </c>
      <c r="AQ43" s="207" t="e">
        <f ca="1">IF(AQ$1&gt;=$C41,IF(SUM(AQ41:$DU41)&lt;&gt;0,SUM($E41:AQ41),#N/A),AQ42)</f>
        <v>#N/A</v>
      </c>
      <c r="AR43" s="207" t="e">
        <f ca="1">IF(AR$1&gt;=$C41,IF(SUM(AR41:$DU41)&lt;&gt;0,SUM($E41:AR41),#N/A),AR42)</f>
        <v>#N/A</v>
      </c>
      <c r="AS43" s="207" t="e">
        <f ca="1">IF(AS$1&gt;=$C41,IF(SUM(AS41:$DU41)&lt;&gt;0,SUM($E41:AS41),#N/A),AS42)</f>
        <v>#N/A</v>
      </c>
      <c r="AT43" s="207" t="e">
        <f ca="1">IF(AT$1&gt;=$C41,IF(SUM(AT41:$DU41)&lt;&gt;0,SUM($E41:AT41),#N/A),AT42)</f>
        <v>#N/A</v>
      </c>
      <c r="AU43" s="207" t="e">
        <f ca="1">IF(AU$1&gt;=$C41,IF(SUM(AU41:$DU41)&lt;&gt;0,SUM($E41:AU41),#N/A),AU42)</f>
        <v>#N/A</v>
      </c>
      <c r="AV43" s="207" t="e">
        <f ca="1">IF(AV$1&gt;=$C41,IF(SUM(AV41:$DU41)&lt;&gt;0,SUM($E41:AV41),#N/A),AV42)</f>
        <v>#N/A</v>
      </c>
      <c r="AW43" s="207" t="e">
        <f ca="1">IF(AW$1&gt;=$C41,IF(SUM(AW41:$DU41)&lt;&gt;0,SUM($E41:AW41),#N/A),AW42)</f>
        <v>#N/A</v>
      </c>
      <c r="AX43" s="207" t="e">
        <f ca="1">IF(AX$1&gt;=$C41,IF(SUM(AX41:$DU41)&lt;&gt;0,SUM($E41:AX41),#N/A),AX42)</f>
        <v>#N/A</v>
      </c>
      <c r="AY43" s="207" t="e">
        <f ca="1">IF(AY$1&gt;=$C41,IF(SUM(AY41:$DU41)&lt;&gt;0,SUM($E41:AY41),#N/A),AY42)</f>
        <v>#N/A</v>
      </c>
      <c r="AZ43" s="207" t="e">
        <f ca="1">IF(AZ$1&gt;=$C41,IF(SUM(AZ41:$DU41)&lt;&gt;0,SUM($E41:AZ41),#N/A),AZ42)</f>
        <v>#N/A</v>
      </c>
      <c r="BA43" s="207" t="e">
        <f ca="1">IF(BA$1&gt;=$C41,IF(SUM(BA41:$DU41)&lt;&gt;0,SUM($E41:BA41),#N/A),BA42)</f>
        <v>#N/A</v>
      </c>
      <c r="BB43" s="207" t="e">
        <f ca="1">IF(BB$1&gt;=$C41,IF(SUM(BB41:$DU41)&lt;&gt;0,SUM($E41:BB41),#N/A),BB42)</f>
        <v>#N/A</v>
      </c>
      <c r="BC43" s="207" t="e">
        <f ca="1">IF(BC$1&gt;=$C41,IF(SUM(BC41:$DU41)&lt;&gt;0,SUM($E41:BC41),#N/A),BC42)</f>
        <v>#N/A</v>
      </c>
      <c r="BD43" s="207" t="e">
        <f ca="1">IF(BD$1&gt;=$C41,IF(SUM(BD41:$DU41)&lt;&gt;0,SUM($E41:BD41),#N/A),BD42)</f>
        <v>#N/A</v>
      </c>
      <c r="BE43" s="207" t="e">
        <f ca="1">IF(BE$1&gt;=$C41,IF(SUM(BE41:$DU41)&lt;&gt;0,SUM($E41:BE41),#N/A),BE42)</f>
        <v>#N/A</v>
      </c>
      <c r="BF43" s="207" t="e">
        <f ca="1">IF(BF$1&gt;=$C41,IF(SUM(BF41:$DU41)&lt;&gt;0,SUM($E41:BF41),#N/A),BF42)</f>
        <v>#N/A</v>
      </c>
      <c r="BG43" s="207" t="e">
        <f ca="1">IF(BG$1&gt;=$C41,IF(SUM(BG41:$DU41)&lt;&gt;0,SUM($E41:BG41),#N/A),BG42)</f>
        <v>#N/A</v>
      </c>
      <c r="BH43" s="207" t="e">
        <f ca="1">IF(BH$1&gt;=$C41,IF(SUM(BH41:$DU41)&lt;&gt;0,SUM($E41:BH41),#N/A),BH42)</f>
        <v>#N/A</v>
      </c>
      <c r="BI43" s="207" t="e">
        <f ca="1">IF(BI$1&gt;=$C41,IF(SUM(BI41:$DU41)&lt;&gt;0,SUM($E41:BI41),#N/A),BI42)</f>
        <v>#N/A</v>
      </c>
      <c r="BJ43" s="207" t="e">
        <f ca="1">IF(BJ$1&gt;=$C41,IF(SUM(BJ41:$DU41)&lt;&gt;0,SUM($E41:BJ41),#N/A),BJ42)</f>
        <v>#N/A</v>
      </c>
      <c r="BK43" s="207" t="e">
        <f ca="1">IF(BK$1&gt;=$C41,IF(SUM(BK41:$DU41)&lt;&gt;0,SUM($E41:BK41),#N/A),BK42)</f>
        <v>#N/A</v>
      </c>
      <c r="BL43" s="207" t="e">
        <f ca="1">IF(BL$1&gt;=$C41,IF(SUM(BL41:$DU41)&lt;&gt;0,SUM($E41:BL41),#N/A),BL42)</f>
        <v>#N/A</v>
      </c>
      <c r="BM43" s="207" t="e">
        <f ca="1">IF(BM$1&gt;=$C41,IF(SUM(BM41:$DU41)&lt;&gt;0,SUM($E41:BM41),#N/A),BM42)</f>
        <v>#N/A</v>
      </c>
      <c r="BN43" s="207" t="e">
        <f ca="1">IF(BN$1&gt;=$C41,IF(SUM(BN41:$DU41)&lt;&gt;0,SUM($E41:BN41),#N/A),BN42)</f>
        <v>#N/A</v>
      </c>
      <c r="BO43" s="207" t="e">
        <f ca="1">IF(BO$1&gt;=$C41,IF(SUM(BO41:$DU41)&lt;&gt;0,SUM($E41:BO41),#N/A),BO42)</f>
        <v>#N/A</v>
      </c>
      <c r="BP43" s="207" t="e">
        <f ca="1">IF(BP$1&gt;=$C41,IF(SUM(BP41:$DU41)&lt;&gt;0,SUM($E41:BP41),#N/A),BP42)</f>
        <v>#N/A</v>
      </c>
      <c r="BQ43" s="207" t="e">
        <f ca="1">IF(BQ$1&gt;=$C41,IF(SUM(BQ41:$DU41)&lt;&gt;0,SUM($E41:BQ41),#N/A),BQ42)</f>
        <v>#N/A</v>
      </c>
      <c r="BR43" s="207" t="e">
        <f ca="1">IF(BR$1&gt;=$C41,IF(SUM(BR41:$DU41)&lt;&gt;0,SUM($E41:BR41),#N/A),BR42)</f>
        <v>#N/A</v>
      </c>
      <c r="BS43" s="207" t="e">
        <f ca="1">IF(BS$1&gt;=$C41,IF(SUM(BS41:$DU41)&lt;&gt;0,SUM($E41:BS41),#N/A),BS42)</f>
        <v>#N/A</v>
      </c>
      <c r="BT43" s="207" t="e">
        <f ca="1">IF(BT$1&gt;=$C41,IF(SUM(BT41:$DU41)&lt;&gt;0,SUM($E41:BT41),#N/A),BT42)</f>
        <v>#N/A</v>
      </c>
      <c r="BU43" s="207" t="e">
        <f ca="1">IF(BU$1&gt;=$C41,IF(SUM(BU41:$DU41)&lt;&gt;0,SUM($E41:BU41),#N/A),BU42)</f>
        <v>#N/A</v>
      </c>
      <c r="BV43" s="207" t="e">
        <f ca="1">IF(BV$1&gt;=$C41,IF(SUM(BV41:$DU41)&lt;&gt;0,SUM($E41:BV41),#N/A),BV42)</f>
        <v>#N/A</v>
      </c>
      <c r="BW43" s="207" t="e">
        <f ca="1">IF(BW$1&gt;=$C41,IF(SUM(BW41:$DU41)&lt;&gt;0,SUM($E41:BW41),#N/A),BW42)</f>
        <v>#N/A</v>
      </c>
      <c r="BX43" s="207" t="e">
        <f ca="1">IF(BX$1&gt;=$C41,IF(SUM(BX41:$DU41)&lt;&gt;0,SUM($E41:BX41),#N/A),BX42)</f>
        <v>#N/A</v>
      </c>
      <c r="BY43" s="207" t="e">
        <f ca="1">IF(BY$1&gt;=$C41,IF(SUM(BY41:$DU41)&lt;&gt;0,SUM($E41:BY41),#N/A),BY42)</f>
        <v>#N/A</v>
      </c>
      <c r="BZ43" s="207" t="e">
        <f ca="1">IF(BZ$1&gt;=$C41,IF(SUM(BZ41:$DU41)&lt;&gt;0,SUM($E41:BZ41),#N/A),BZ42)</f>
        <v>#N/A</v>
      </c>
      <c r="CA43" s="207" t="e">
        <f ca="1">IF(CA$1&gt;=$C41,IF(SUM(CA41:$DU41)&lt;&gt;0,SUM($E41:CA41),#N/A),CA42)</f>
        <v>#N/A</v>
      </c>
      <c r="CB43" s="207" t="e">
        <f ca="1">IF(CB$1&gt;=$C41,IF(SUM(CB41:$DU41)&lt;&gt;0,SUM($E41:CB41),#N/A),CB42)</f>
        <v>#N/A</v>
      </c>
      <c r="CC43" s="207" t="e">
        <f ca="1">IF(CC$1&gt;=$C41,IF(SUM(CC41:$DU41)&lt;&gt;0,SUM($E41:CC41),#N/A),CC42)</f>
        <v>#N/A</v>
      </c>
      <c r="CD43" s="207" t="e">
        <f ca="1">IF(CD$1&gt;=$C41,IF(SUM(CD41:$DU41)&lt;&gt;0,SUM($E41:CD41),#N/A),CD42)</f>
        <v>#N/A</v>
      </c>
      <c r="CE43" s="207" t="e">
        <f ca="1">IF(CE$1&gt;=$C41,IF(SUM(CE41:$DU41)&lt;&gt;0,SUM($E41:CE41),#N/A),CE42)</f>
        <v>#N/A</v>
      </c>
      <c r="CF43" s="207" t="e">
        <f ca="1">IF(CF$1&gt;=$C41,IF(SUM(CF41:$DU41)&lt;&gt;0,SUM($E41:CF41),#N/A),CF42)</f>
        <v>#N/A</v>
      </c>
      <c r="CG43" s="207" t="e">
        <f ca="1">IF(CG$1&gt;=$C41,IF(SUM(CG41:$DU41)&lt;&gt;0,SUM($E41:CG41),#N/A),CG42)</f>
        <v>#N/A</v>
      </c>
      <c r="CH43" s="207" t="e">
        <f ca="1">IF(CH$1&gt;=$C41,IF(SUM(CH41:$DU41)&lt;&gt;0,SUM($E41:CH41),#N/A),CH42)</f>
        <v>#N/A</v>
      </c>
      <c r="CI43" s="207" t="e">
        <f ca="1">IF(CI$1&gt;=$C41,IF(SUM(CI41:$DU41)&lt;&gt;0,SUM($E41:CI41),#N/A),CI42)</f>
        <v>#N/A</v>
      </c>
      <c r="CJ43" s="207" t="e">
        <f ca="1">IF(CJ$1&gt;=$C41,IF(SUM(CJ41:$DU41)&lt;&gt;0,SUM($E41:CJ41),#N/A),CJ42)</f>
        <v>#N/A</v>
      </c>
      <c r="CK43" s="207" t="e">
        <f ca="1">IF(CK$1&gt;=$C41,IF(SUM(CK41:$DU41)&lt;&gt;0,SUM($E41:CK41),#N/A),CK42)</f>
        <v>#N/A</v>
      </c>
      <c r="CL43" s="207" t="e">
        <f ca="1">IF(CL$1&gt;=$C41,IF(SUM(CL41:$DU41)&lt;&gt;0,SUM($E41:CL41),#N/A),CL42)</f>
        <v>#N/A</v>
      </c>
      <c r="CM43" s="207" t="e">
        <f ca="1">IF(CM$1&gt;=$C41,IF(SUM(CM41:$DU41)&lt;&gt;0,SUM($E41:CM41),#N/A),CM42)</f>
        <v>#N/A</v>
      </c>
      <c r="CN43" s="207" t="e">
        <f ca="1">IF(CN$1&gt;=$C41,IF(SUM(CN41:$DU41)&lt;&gt;0,SUM($E41:CN41),#N/A),CN42)</f>
        <v>#N/A</v>
      </c>
      <c r="CO43" s="207" t="e">
        <f ca="1">IF(CO$1&gt;=$C41,IF(SUM(CO41:$DU41)&lt;&gt;0,SUM($E41:CO41),#N/A),CO42)</f>
        <v>#N/A</v>
      </c>
      <c r="CP43" s="207" t="e">
        <f ca="1">IF(CP$1&gt;=$C41,IF(SUM(CP41:$DU41)&lt;&gt;0,SUM($E41:CP41),#N/A),CP42)</f>
        <v>#N/A</v>
      </c>
      <c r="CQ43" s="207" t="e">
        <f ca="1">IF(CQ$1&gt;=$C41,IF(SUM(CQ41:$DU41)&lt;&gt;0,SUM($E41:CQ41),#N/A),CQ42)</f>
        <v>#N/A</v>
      </c>
      <c r="CR43" s="207" t="e">
        <f ca="1">IF(CR$1&gt;=$C41,IF(SUM(CR41:$DU41)&lt;&gt;0,SUM($E41:CR41),#N/A),CR42)</f>
        <v>#N/A</v>
      </c>
      <c r="CS43" s="207" t="e">
        <f ca="1">IF(CS$1&gt;=$C41,IF(SUM(CS41:$DU41)&lt;&gt;0,SUM($E41:CS41),#N/A),CS42)</f>
        <v>#N/A</v>
      </c>
      <c r="CT43" s="207" t="e">
        <f ca="1">IF(CT$1&gt;=$C41,IF(SUM(CT41:$DU41)&lt;&gt;0,SUM($E41:CT41),#N/A),CT42)</f>
        <v>#N/A</v>
      </c>
      <c r="CU43" s="207" t="e">
        <f ca="1">IF(CU$1&gt;=$C41,IF(SUM(CU41:$DU41)&lt;&gt;0,SUM($E41:CU41),#N/A),CU42)</f>
        <v>#N/A</v>
      </c>
      <c r="CV43" s="207" t="e">
        <f ca="1">IF(CV$1&gt;=$C41,IF(SUM(CV41:$DU41)&lt;&gt;0,SUM($E41:CV41),#N/A),CV42)</f>
        <v>#N/A</v>
      </c>
      <c r="CW43" s="207" t="e">
        <f ca="1">IF(CW$1&gt;=$C41,IF(SUM(CW41:$DU41)&lt;&gt;0,SUM($E41:CW41),#N/A),CW42)</f>
        <v>#N/A</v>
      </c>
      <c r="CX43" s="207" t="e">
        <f ca="1">IF(CX$1&gt;=$C41,IF(SUM(CX41:$DU41)&lt;&gt;0,SUM($E41:CX41),#N/A),CX42)</f>
        <v>#N/A</v>
      </c>
      <c r="CY43" s="207" t="e">
        <f ca="1">IF(CY$1&gt;=$C41,IF(SUM(CY41:$DU41)&lt;&gt;0,SUM($E41:CY41),#N/A),CY42)</f>
        <v>#N/A</v>
      </c>
      <c r="CZ43" s="207" t="e">
        <f ca="1">IF(CZ$1&gt;=$C41,IF(SUM(CZ41:$DU41)&lt;&gt;0,SUM($E41:CZ41),#N/A),CZ42)</f>
        <v>#N/A</v>
      </c>
      <c r="DA43" s="207" t="e">
        <f ca="1">IF(DA$1&gt;=$C41,IF(SUM(DA41:$DU41)&lt;&gt;0,SUM($E41:DA41),#N/A),DA42)</f>
        <v>#N/A</v>
      </c>
      <c r="DB43" s="207" t="e">
        <f ca="1">IF(DB$1&gt;=$C41,IF(SUM(DB41:$DU41)&lt;&gt;0,SUM($E41:DB41),#N/A),DB42)</f>
        <v>#N/A</v>
      </c>
      <c r="DC43" s="207" t="e">
        <f ca="1">IF(DC$1&gt;=$C41,IF(SUM(DC41:$DU41)&lt;&gt;0,SUM($E41:DC41),#N/A),DC42)</f>
        <v>#N/A</v>
      </c>
      <c r="DD43" s="207" t="e">
        <f ca="1">IF(DD$1&gt;=$C41,IF(SUM(DD41:$DU41)&lt;&gt;0,SUM($E41:DD41),#N/A),DD42)</f>
        <v>#N/A</v>
      </c>
      <c r="DE43" s="207" t="e">
        <f ca="1">IF(DE$1&gt;=$C41,IF(SUM(DE41:$DU41)&lt;&gt;0,SUM($E41:DE41),#N/A),DE42)</f>
        <v>#N/A</v>
      </c>
      <c r="DF43" s="207" t="e">
        <f ca="1">IF(DF$1&gt;=$C41,IF(SUM(DF41:$DU41)&lt;&gt;0,SUM($E41:DF41),#N/A),DF42)</f>
        <v>#N/A</v>
      </c>
      <c r="DG43" s="207" t="e">
        <f ca="1">IF(DG$1&gt;=$C41,IF(SUM(DG41:$DU41)&lt;&gt;0,SUM($E41:DG41),#N/A),DG42)</f>
        <v>#N/A</v>
      </c>
      <c r="DH43" s="207" t="e">
        <f ca="1">IF(DH$1&gt;=$C41,IF(SUM(DH41:$DU41)&lt;&gt;0,SUM($E41:DH41),#N/A),DH42)</f>
        <v>#N/A</v>
      </c>
      <c r="DI43" s="207" t="e">
        <f ca="1">IF(DI$1&gt;=$C41,IF(SUM(DI41:$DU41)&lt;&gt;0,SUM($E41:DI41),#N/A),DI42)</f>
        <v>#N/A</v>
      </c>
      <c r="DJ43" s="207" t="e">
        <f ca="1">IF(DJ$1&gt;=$C41,IF(SUM(DJ41:$DU41)&lt;&gt;0,SUM($E41:DJ41),#N/A),DJ42)</f>
        <v>#N/A</v>
      </c>
      <c r="DK43" s="207" t="e">
        <f ca="1">IF(DK$1&gt;=$C41,IF(SUM(DK41:$DU41)&lt;&gt;0,SUM($E41:DK41),#N/A),DK42)</f>
        <v>#N/A</v>
      </c>
      <c r="DL43" s="207" t="e">
        <f ca="1">IF(DL$1&gt;=$C41,IF(SUM(DL41:$DU41)&lt;&gt;0,SUM($E41:DL41),#N/A),DL42)</f>
        <v>#N/A</v>
      </c>
      <c r="DM43" s="207" t="e">
        <f ca="1">IF(DM$1&gt;=$C41,IF(SUM(DM41:$DU41)&lt;&gt;0,SUM($E41:DM41),#N/A),DM42)</f>
        <v>#N/A</v>
      </c>
      <c r="DN43" s="207" t="e">
        <f ca="1">IF(DN$1&gt;=$C41,IF(SUM(DN41:$DU41)&lt;&gt;0,SUM($E41:DN41),#N/A),DN42)</f>
        <v>#N/A</v>
      </c>
      <c r="DO43" s="207" t="e">
        <f ca="1">IF(DO$1&gt;=$C41,IF(SUM(DO41:$DU41)&lt;&gt;0,SUM($E41:DO41),#N/A),DO42)</f>
        <v>#N/A</v>
      </c>
      <c r="DP43" s="207" t="e">
        <f ca="1">IF(DP$1&gt;=$C41,IF(SUM(DP41:$DU41)&lt;&gt;0,SUM($E41:DP41),#N/A),DP42)</f>
        <v>#N/A</v>
      </c>
      <c r="DQ43" s="207" t="e">
        <f ca="1">IF(DQ$1&gt;=$C41,IF(SUM(DQ41:$DU41)&lt;&gt;0,SUM($E41:DQ41),#N/A),DQ42)</f>
        <v>#N/A</v>
      </c>
      <c r="DR43" s="207" t="e">
        <f ca="1">IF(DR$1&gt;=$C41,IF(SUM(DR41:$DU41)&lt;&gt;0,SUM($E41:DR41),#N/A),DR42)</f>
        <v>#N/A</v>
      </c>
      <c r="DS43" s="207" t="e">
        <f ca="1">IF(DS$1&gt;=$C41,IF(SUM(DS41:$DU41)&lt;&gt;0,SUM($E41:DS41),#N/A),DS42)</f>
        <v>#N/A</v>
      </c>
      <c r="DT43" s="207" t="e">
        <f ca="1">IF(DT$1&gt;=$C41,IF(SUM(DT41:$DU41)&lt;&gt;0,SUM($E41:DT41),#N/A),DT42)</f>
        <v>#N/A</v>
      </c>
      <c r="DU43" s="207" t="e">
        <f ca="1">IF(DU$1&gt;=$C41,IF(SUM(DU41:$DU41)&lt;&gt;0,SUM($E41:DU41),#N/A),DU42)</f>
        <v>#N/A</v>
      </c>
    </row>
    <row r="44" spans="1:125" x14ac:dyDescent="0.25">
      <c r="A44" t="s">
        <v>1981</v>
      </c>
      <c r="B44" s="117"/>
      <c r="D44" s="207"/>
      <c r="E44" s="207" t="e">
        <f ca="1">IF(E$1&lt;=$C41,E$10,NA())</f>
        <v>#N/A</v>
      </c>
      <c r="F44" s="207" t="e">
        <f t="shared" ref="F44:BQ44" ca="1" si="25">IF(F$1&lt;=$C41,F$10,NA())</f>
        <v>#N/A</v>
      </c>
      <c r="G44" s="207" t="e">
        <f t="shared" ca="1" si="25"/>
        <v>#N/A</v>
      </c>
      <c r="H44" s="207" t="e">
        <f t="shared" ca="1" si="25"/>
        <v>#N/A</v>
      </c>
      <c r="I44" s="207" t="e">
        <f t="shared" ca="1" si="25"/>
        <v>#N/A</v>
      </c>
      <c r="J44" s="207" t="e">
        <f t="shared" ca="1" si="25"/>
        <v>#N/A</v>
      </c>
      <c r="K44" s="207" t="e">
        <f t="shared" ca="1" si="25"/>
        <v>#N/A</v>
      </c>
      <c r="L44" s="207" t="e">
        <f t="shared" ca="1" si="25"/>
        <v>#N/A</v>
      </c>
      <c r="M44" s="207" t="e">
        <f t="shared" ca="1" si="25"/>
        <v>#N/A</v>
      </c>
      <c r="N44" s="207" t="e">
        <f t="shared" ca="1" si="25"/>
        <v>#N/A</v>
      </c>
      <c r="O44" s="207" t="e">
        <f t="shared" ca="1" si="25"/>
        <v>#N/A</v>
      </c>
      <c r="P44" s="207" t="e">
        <f t="shared" ca="1" si="25"/>
        <v>#N/A</v>
      </c>
      <c r="Q44" s="207" t="e">
        <f t="shared" ca="1" si="25"/>
        <v>#N/A</v>
      </c>
      <c r="R44" s="207" t="e">
        <f t="shared" ca="1" si="25"/>
        <v>#N/A</v>
      </c>
      <c r="S44" s="207" t="e">
        <f t="shared" ca="1" si="25"/>
        <v>#N/A</v>
      </c>
      <c r="T44" s="207" t="e">
        <f t="shared" ca="1" si="25"/>
        <v>#N/A</v>
      </c>
      <c r="U44" s="207" t="e">
        <f t="shared" ca="1" si="25"/>
        <v>#N/A</v>
      </c>
      <c r="V44" s="207" t="e">
        <f t="shared" ca="1" si="25"/>
        <v>#N/A</v>
      </c>
      <c r="W44" s="207" t="e">
        <f t="shared" ca="1" si="25"/>
        <v>#N/A</v>
      </c>
      <c r="X44" s="207" t="e">
        <f t="shared" ca="1" si="25"/>
        <v>#N/A</v>
      </c>
      <c r="Y44" s="207" t="e">
        <f t="shared" ca="1" si="25"/>
        <v>#N/A</v>
      </c>
      <c r="Z44" s="207" t="e">
        <f t="shared" ca="1" si="25"/>
        <v>#N/A</v>
      </c>
      <c r="AA44" s="207" t="e">
        <f t="shared" ca="1" si="25"/>
        <v>#N/A</v>
      </c>
      <c r="AB44" s="207" t="e">
        <f t="shared" ca="1" si="25"/>
        <v>#N/A</v>
      </c>
      <c r="AC44" s="207" t="e">
        <f t="shared" ca="1" si="25"/>
        <v>#N/A</v>
      </c>
      <c r="AD44" s="207" t="e">
        <f t="shared" ca="1" si="25"/>
        <v>#N/A</v>
      </c>
      <c r="AE44" s="207" t="e">
        <f t="shared" ca="1" si="25"/>
        <v>#N/A</v>
      </c>
      <c r="AF44" s="207" t="e">
        <f t="shared" ca="1" si="25"/>
        <v>#N/A</v>
      </c>
      <c r="AG44" s="207" t="e">
        <f t="shared" ca="1" si="25"/>
        <v>#N/A</v>
      </c>
      <c r="AH44" s="207" t="e">
        <f t="shared" ca="1" si="25"/>
        <v>#N/A</v>
      </c>
      <c r="AI44" s="207" t="e">
        <f t="shared" ca="1" si="25"/>
        <v>#N/A</v>
      </c>
      <c r="AJ44" s="207" t="e">
        <f t="shared" ca="1" si="25"/>
        <v>#N/A</v>
      </c>
      <c r="AK44" s="207" t="e">
        <f t="shared" ca="1" si="25"/>
        <v>#N/A</v>
      </c>
      <c r="AL44" s="207" t="e">
        <f t="shared" ca="1" si="25"/>
        <v>#N/A</v>
      </c>
      <c r="AM44" s="207" t="e">
        <f t="shared" ca="1" si="25"/>
        <v>#N/A</v>
      </c>
      <c r="AN44" s="207" t="e">
        <f t="shared" ca="1" si="25"/>
        <v>#N/A</v>
      </c>
      <c r="AO44" s="207" t="e">
        <f t="shared" ca="1" si="25"/>
        <v>#N/A</v>
      </c>
      <c r="AP44" s="207" t="e">
        <f t="shared" ca="1" si="25"/>
        <v>#N/A</v>
      </c>
      <c r="AQ44" s="207" t="e">
        <f t="shared" ca="1" si="25"/>
        <v>#N/A</v>
      </c>
      <c r="AR44" s="207" t="e">
        <f t="shared" ca="1" si="25"/>
        <v>#N/A</v>
      </c>
      <c r="AS44" s="207" t="e">
        <f t="shared" ca="1" si="25"/>
        <v>#N/A</v>
      </c>
      <c r="AT44" s="207" t="e">
        <f t="shared" ca="1" si="25"/>
        <v>#N/A</v>
      </c>
      <c r="AU44" s="207" t="e">
        <f t="shared" ca="1" si="25"/>
        <v>#N/A</v>
      </c>
      <c r="AV44" s="207" t="e">
        <f t="shared" ca="1" si="25"/>
        <v>#N/A</v>
      </c>
      <c r="AW44" s="207" t="e">
        <f t="shared" ca="1" si="25"/>
        <v>#N/A</v>
      </c>
      <c r="AX44" s="207" t="e">
        <f t="shared" ca="1" si="25"/>
        <v>#N/A</v>
      </c>
      <c r="AY44" s="207" t="e">
        <f t="shared" ca="1" si="25"/>
        <v>#N/A</v>
      </c>
      <c r="AZ44" s="207" t="e">
        <f t="shared" ca="1" si="25"/>
        <v>#N/A</v>
      </c>
      <c r="BA44" s="207" t="e">
        <f t="shared" ca="1" si="25"/>
        <v>#N/A</v>
      </c>
      <c r="BB44" s="207" t="e">
        <f t="shared" ca="1" si="25"/>
        <v>#N/A</v>
      </c>
      <c r="BC44" s="207" t="e">
        <f t="shared" ca="1" si="25"/>
        <v>#N/A</v>
      </c>
      <c r="BD44" s="207" t="e">
        <f t="shared" ca="1" si="25"/>
        <v>#N/A</v>
      </c>
      <c r="BE44" s="207" t="e">
        <f t="shared" ca="1" si="25"/>
        <v>#N/A</v>
      </c>
      <c r="BF44" s="207" t="e">
        <f t="shared" ca="1" si="25"/>
        <v>#N/A</v>
      </c>
      <c r="BG44" s="207" t="e">
        <f t="shared" ca="1" si="25"/>
        <v>#N/A</v>
      </c>
      <c r="BH44" s="207" t="e">
        <f t="shared" ca="1" si="25"/>
        <v>#N/A</v>
      </c>
      <c r="BI44" s="207" t="e">
        <f t="shared" ca="1" si="25"/>
        <v>#N/A</v>
      </c>
      <c r="BJ44" s="207" t="e">
        <f t="shared" ca="1" si="25"/>
        <v>#N/A</v>
      </c>
      <c r="BK44" s="207" t="e">
        <f t="shared" ca="1" si="25"/>
        <v>#N/A</v>
      </c>
      <c r="BL44" s="207" t="e">
        <f t="shared" ca="1" si="25"/>
        <v>#N/A</v>
      </c>
      <c r="BM44" s="207" t="e">
        <f t="shared" ca="1" si="25"/>
        <v>#N/A</v>
      </c>
      <c r="BN44" s="207" t="e">
        <f t="shared" ca="1" si="25"/>
        <v>#N/A</v>
      </c>
      <c r="BO44" s="207" t="e">
        <f t="shared" ca="1" si="25"/>
        <v>#N/A</v>
      </c>
      <c r="BP44" s="207" t="e">
        <f t="shared" ca="1" si="25"/>
        <v>#N/A</v>
      </c>
      <c r="BQ44" s="207" t="e">
        <f t="shared" ca="1" si="25"/>
        <v>#N/A</v>
      </c>
      <c r="BR44" s="207" t="e">
        <f t="shared" ref="BR44:DU44" ca="1" si="26">IF(BR$1&lt;=$C41,BR$10,NA())</f>
        <v>#N/A</v>
      </c>
      <c r="BS44" s="207" t="e">
        <f t="shared" ca="1" si="26"/>
        <v>#N/A</v>
      </c>
      <c r="BT44" s="207" t="e">
        <f t="shared" ca="1" si="26"/>
        <v>#N/A</v>
      </c>
      <c r="BU44" s="207" t="e">
        <f t="shared" ca="1" si="26"/>
        <v>#N/A</v>
      </c>
      <c r="BV44" s="207" t="e">
        <f t="shared" ca="1" si="26"/>
        <v>#N/A</v>
      </c>
      <c r="BW44" s="207" t="e">
        <f t="shared" ca="1" si="26"/>
        <v>#N/A</v>
      </c>
      <c r="BX44" s="207" t="e">
        <f t="shared" ca="1" si="26"/>
        <v>#N/A</v>
      </c>
      <c r="BY44" s="207" t="e">
        <f t="shared" ca="1" si="26"/>
        <v>#N/A</v>
      </c>
      <c r="BZ44" s="207" t="e">
        <f t="shared" ca="1" si="26"/>
        <v>#N/A</v>
      </c>
      <c r="CA44" s="207" t="e">
        <f t="shared" ca="1" si="26"/>
        <v>#N/A</v>
      </c>
      <c r="CB44" s="207" t="e">
        <f t="shared" ca="1" si="26"/>
        <v>#N/A</v>
      </c>
      <c r="CC44" s="207" t="e">
        <f t="shared" ca="1" si="26"/>
        <v>#N/A</v>
      </c>
      <c r="CD44" s="207" t="e">
        <f t="shared" ca="1" si="26"/>
        <v>#N/A</v>
      </c>
      <c r="CE44" s="207" t="e">
        <f t="shared" ca="1" si="26"/>
        <v>#N/A</v>
      </c>
      <c r="CF44" s="207" t="e">
        <f t="shared" ca="1" si="26"/>
        <v>#N/A</v>
      </c>
      <c r="CG44" s="207" t="e">
        <f t="shared" ca="1" si="26"/>
        <v>#N/A</v>
      </c>
      <c r="CH44" s="207" t="e">
        <f t="shared" ca="1" si="26"/>
        <v>#N/A</v>
      </c>
      <c r="CI44" s="207" t="e">
        <f t="shared" ca="1" si="26"/>
        <v>#N/A</v>
      </c>
      <c r="CJ44" s="207" t="e">
        <f t="shared" ca="1" si="26"/>
        <v>#N/A</v>
      </c>
      <c r="CK44" s="207" t="e">
        <f t="shared" ca="1" si="26"/>
        <v>#N/A</v>
      </c>
      <c r="CL44" s="207" t="e">
        <f t="shared" ca="1" si="26"/>
        <v>#N/A</v>
      </c>
      <c r="CM44" s="207" t="e">
        <f t="shared" ca="1" si="26"/>
        <v>#N/A</v>
      </c>
      <c r="CN44" s="207" t="e">
        <f t="shared" ca="1" si="26"/>
        <v>#N/A</v>
      </c>
      <c r="CO44" s="207" t="e">
        <f t="shared" ca="1" si="26"/>
        <v>#N/A</v>
      </c>
      <c r="CP44" s="207" t="e">
        <f t="shared" ca="1" si="26"/>
        <v>#N/A</v>
      </c>
      <c r="CQ44" s="207" t="e">
        <f t="shared" ca="1" si="26"/>
        <v>#N/A</v>
      </c>
      <c r="CR44" s="207" t="e">
        <f t="shared" ca="1" si="26"/>
        <v>#N/A</v>
      </c>
      <c r="CS44" s="207" t="e">
        <f t="shared" ca="1" si="26"/>
        <v>#N/A</v>
      </c>
      <c r="CT44" s="207" t="e">
        <f t="shared" ca="1" si="26"/>
        <v>#N/A</v>
      </c>
      <c r="CU44" s="207" t="e">
        <f t="shared" ca="1" si="26"/>
        <v>#N/A</v>
      </c>
      <c r="CV44" s="207" t="e">
        <f t="shared" ca="1" si="26"/>
        <v>#N/A</v>
      </c>
      <c r="CW44" s="207" t="e">
        <f t="shared" ca="1" si="26"/>
        <v>#N/A</v>
      </c>
      <c r="CX44" s="207" t="e">
        <f t="shared" ca="1" si="26"/>
        <v>#N/A</v>
      </c>
      <c r="CY44" s="207" t="e">
        <f t="shared" ca="1" si="26"/>
        <v>#N/A</v>
      </c>
      <c r="CZ44" s="207" t="e">
        <f t="shared" ca="1" si="26"/>
        <v>#N/A</v>
      </c>
      <c r="DA44" s="207" t="e">
        <f t="shared" ca="1" si="26"/>
        <v>#N/A</v>
      </c>
      <c r="DB44" s="207" t="e">
        <f t="shared" ca="1" si="26"/>
        <v>#N/A</v>
      </c>
      <c r="DC44" s="207" t="e">
        <f t="shared" ca="1" si="26"/>
        <v>#N/A</v>
      </c>
      <c r="DD44" s="207" t="e">
        <f t="shared" ca="1" si="26"/>
        <v>#N/A</v>
      </c>
      <c r="DE44" s="207" t="e">
        <f t="shared" ca="1" si="26"/>
        <v>#N/A</v>
      </c>
      <c r="DF44" s="207" t="e">
        <f t="shared" ca="1" si="26"/>
        <v>#N/A</v>
      </c>
      <c r="DG44" s="207" t="e">
        <f t="shared" ca="1" si="26"/>
        <v>#N/A</v>
      </c>
      <c r="DH44" s="207" t="e">
        <f t="shared" ca="1" si="26"/>
        <v>#N/A</v>
      </c>
      <c r="DI44" s="207" t="e">
        <f t="shared" ca="1" si="26"/>
        <v>#N/A</v>
      </c>
      <c r="DJ44" s="207" t="e">
        <f t="shared" ca="1" si="26"/>
        <v>#N/A</v>
      </c>
      <c r="DK44" s="207" t="e">
        <f t="shared" ca="1" si="26"/>
        <v>#N/A</v>
      </c>
      <c r="DL44" s="207" t="e">
        <f t="shared" ca="1" si="26"/>
        <v>#N/A</v>
      </c>
      <c r="DM44" s="207" t="e">
        <f t="shared" ca="1" si="26"/>
        <v>#N/A</v>
      </c>
      <c r="DN44" s="207" t="e">
        <f t="shared" ca="1" si="26"/>
        <v>#N/A</v>
      </c>
      <c r="DO44" s="207" t="e">
        <f t="shared" ca="1" si="26"/>
        <v>#N/A</v>
      </c>
      <c r="DP44" s="207" t="e">
        <f t="shared" ca="1" si="26"/>
        <v>#N/A</v>
      </c>
      <c r="DQ44" s="207" t="e">
        <f t="shared" ca="1" si="26"/>
        <v>#N/A</v>
      </c>
      <c r="DR44" s="207" t="e">
        <f t="shared" ca="1" si="26"/>
        <v>#N/A</v>
      </c>
      <c r="DS44" s="207" t="e">
        <f t="shared" ca="1" si="26"/>
        <v>#N/A</v>
      </c>
      <c r="DT44" s="207" t="e">
        <f t="shared" ca="1" si="26"/>
        <v>#N/A</v>
      </c>
      <c r="DU44" s="207" t="e">
        <f t="shared" ca="1" si="26"/>
        <v>#N/A</v>
      </c>
    </row>
    <row r="45" spans="1:125" x14ac:dyDescent="0.25">
      <c r="A45" t="s">
        <v>1982</v>
      </c>
      <c r="B45" s="117"/>
      <c r="D45" s="207"/>
      <c r="E45" s="207" t="e">
        <f ca="1">IF(E$1&gt;$C41,E$10,NA())</f>
        <v>#N/A</v>
      </c>
      <c r="F45" s="207" t="e">
        <f t="shared" ref="F45:BQ45" ca="1" si="27">IF(F$1&gt;$C41,F$10,NA())</f>
        <v>#N/A</v>
      </c>
      <c r="G45" s="207" t="e">
        <f t="shared" ca="1" si="27"/>
        <v>#N/A</v>
      </c>
      <c r="H45" s="207" t="e">
        <f t="shared" ca="1" si="27"/>
        <v>#N/A</v>
      </c>
      <c r="I45" s="207" t="e">
        <f t="shared" ca="1" si="27"/>
        <v>#N/A</v>
      </c>
      <c r="J45" s="207" t="e">
        <f t="shared" ca="1" si="27"/>
        <v>#N/A</v>
      </c>
      <c r="K45" s="207" t="e">
        <f t="shared" ca="1" si="27"/>
        <v>#N/A</v>
      </c>
      <c r="L45" s="207" t="e">
        <f t="shared" ca="1" si="27"/>
        <v>#N/A</v>
      </c>
      <c r="M45" s="207" t="e">
        <f t="shared" ca="1" si="27"/>
        <v>#N/A</v>
      </c>
      <c r="N45" s="207" t="e">
        <f t="shared" ca="1" si="27"/>
        <v>#N/A</v>
      </c>
      <c r="O45" s="207" t="e">
        <f t="shared" ca="1" si="27"/>
        <v>#N/A</v>
      </c>
      <c r="P45" s="207" t="e">
        <f t="shared" ca="1" si="27"/>
        <v>#N/A</v>
      </c>
      <c r="Q45" s="207" t="e">
        <f t="shared" ca="1" si="27"/>
        <v>#N/A</v>
      </c>
      <c r="R45" s="207" t="e">
        <f t="shared" ca="1" si="27"/>
        <v>#N/A</v>
      </c>
      <c r="S45" s="207" t="e">
        <f t="shared" ca="1" si="27"/>
        <v>#N/A</v>
      </c>
      <c r="T45" s="207" t="e">
        <f t="shared" ca="1" si="27"/>
        <v>#N/A</v>
      </c>
      <c r="U45" s="207" t="e">
        <f t="shared" ca="1" si="27"/>
        <v>#N/A</v>
      </c>
      <c r="V45" s="207" t="e">
        <f t="shared" ca="1" si="27"/>
        <v>#N/A</v>
      </c>
      <c r="W45" s="207" t="e">
        <f t="shared" ca="1" si="27"/>
        <v>#N/A</v>
      </c>
      <c r="X45" s="207" t="e">
        <f t="shared" ca="1" si="27"/>
        <v>#N/A</v>
      </c>
      <c r="Y45" s="207" t="e">
        <f t="shared" ca="1" si="27"/>
        <v>#N/A</v>
      </c>
      <c r="Z45" s="207" t="e">
        <f t="shared" ca="1" si="27"/>
        <v>#N/A</v>
      </c>
      <c r="AA45" s="207" t="e">
        <f t="shared" ca="1" si="27"/>
        <v>#N/A</v>
      </c>
      <c r="AB45" s="207" t="e">
        <f t="shared" ca="1" si="27"/>
        <v>#N/A</v>
      </c>
      <c r="AC45" s="207" t="e">
        <f t="shared" ca="1" si="27"/>
        <v>#N/A</v>
      </c>
      <c r="AD45" s="207" t="e">
        <f t="shared" ca="1" si="27"/>
        <v>#N/A</v>
      </c>
      <c r="AE45" s="207" t="e">
        <f t="shared" ca="1" si="27"/>
        <v>#N/A</v>
      </c>
      <c r="AF45" s="207" t="e">
        <f t="shared" ca="1" si="27"/>
        <v>#N/A</v>
      </c>
      <c r="AG45" s="207" t="e">
        <f t="shared" ca="1" si="27"/>
        <v>#N/A</v>
      </c>
      <c r="AH45" s="207" t="e">
        <f t="shared" ca="1" si="27"/>
        <v>#N/A</v>
      </c>
      <c r="AI45" s="207" t="e">
        <f t="shared" ca="1" si="27"/>
        <v>#N/A</v>
      </c>
      <c r="AJ45" s="207" t="e">
        <f t="shared" ca="1" si="27"/>
        <v>#N/A</v>
      </c>
      <c r="AK45" s="207" t="e">
        <f t="shared" ca="1" si="27"/>
        <v>#N/A</v>
      </c>
      <c r="AL45" s="207" t="e">
        <f t="shared" ca="1" si="27"/>
        <v>#N/A</v>
      </c>
      <c r="AM45" s="207" t="e">
        <f t="shared" ca="1" si="27"/>
        <v>#N/A</v>
      </c>
      <c r="AN45" s="207" t="e">
        <f t="shared" ca="1" si="27"/>
        <v>#N/A</v>
      </c>
      <c r="AO45" s="207" t="e">
        <f t="shared" ca="1" si="27"/>
        <v>#N/A</v>
      </c>
      <c r="AP45" s="207" t="e">
        <f t="shared" ca="1" si="27"/>
        <v>#N/A</v>
      </c>
      <c r="AQ45" s="207" t="e">
        <f t="shared" ca="1" si="27"/>
        <v>#N/A</v>
      </c>
      <c r="AR45" s="207" t="e">
        <f t="shared" ca="1" si="27"/>
        <v>#N/A</v>
      </c>
      <c r="AS45" s="207" t="e">
        <f t="shared" ca="1" si="27"/>
        <v>#N/A</v>
      </c>
      <c r="AT45" s="207" t="e">
        <f t="shared" ca="1" si="27"/>
        <v>#N/A</v>
      </c>
      <c r="AU45" s="207" t="e">
        <f t="shared" ca="1" si="27"/>
        <v>#N/A</v>
      </c>
      <c r="AV45" s="207" t="e">
        <f t="shared" ca="1" si="27"/>
        <v>#N/A</v>
      </c>
      <c r="AW45" s="207" t="e">
        <f t="shared" ca="1" si="27"/>
        <v>#N/A</v>
      </c>
      <c r="AX45" s="207" t="e">
        <f t="shared" ca="1" si="27"/>
        <v>#N/A</v>
      </c>
      <c r="AY45" s="207" t="e">
        <f t="shared" ca="1" si="27"/>
        <v>#N/A</v>
      </c>
      <c r="AZ45" s="207" t="e">
        <f t="shared" ca="1" si="27"/>
        <v>#N/A</v>
      </c>
      <c r="BA45" s="207" t="e">
        <f t="shared" ca="1" si="27"/>
        <v>#N/A</v>
      </c>
      <c r="BB45" s="207" t="e">
        <f t="shared" ca="1" si="27"/>
        <v>#N/A</v>
      </c>
      <c r="BC45" s="207" t="e">
        <f t="shared" ca="1" si="27"/>
        <v>#N/A</v>
      </c>
      <c r="BD45" s="207" t="e">
        <f t="shared" ca="1" si="27"/>
        <v>#N/A</v>
      </c>
      <c r="BE45" s="207" t="e">
        <f t="shared" ca="1" si="27"/>
        <v>#N/A</v>
      </c>
      <c r="BF45" s="207" t="e">
        <f t="shared" ca="1" si="27"/>
        <v>#N/A</v>
      </c>
      <c r="BG45" s="207" t="e">
        <f t="shared" ca="1" si="27"/>
        <v>#N/A</v>
      </c>
      <c r="BH45" s="207" t="e">
        <f t="shared" ca="1" si="27"/>
        <v>#N/A</v>
      </c>
      <c r="BI45" s="207" t="e">
        <f t="shared" ca="1" si="27"/>
        <v>#N/A</v>
      </c>
      <c r="BJ45" s="207" t="e">
        <f t="shared" ca="1" si="27"/>
        <v>#N/A</v>
      </c>
      <c r="BK45" s="207" t="e">
        <f t="shared" ca="1" si="27"/>
        <v>#N/A</v>
      </c>
      <c r="BL45" s="207" t="e">
        <f t="shared" ca="1" si="27"/>
        <v>#N/A</v>
      </c>
      <c r="BM45" s="207" t="e">
        <f t="shared" ca="1" si="27"/>
        <v>#N/A</v>
      </c>
      <c r="BN45" s="207" t="e">
        <f t="shared" ca="1" si="27"/>
        <v>#N/A</v>
      </c>
      <c r="BO45" s="207" t="e">
        <f t="shared" ca="1" si="27"/>
        <v>#N/A</v>
      </c>
      <c r="BP45" s="207" t="e">
        <f t="shared" ca="1" si="27"/>
        <v>#N/A</v>
      </c>
      <c r="BQ45" s="207" t="e">
        <f t="shared" ca="1" si="27"/>
        <v>#N/A</v>
      </c>
      <c r="BR45" s="207" t="e">
        <f t="shared" ref="BR45:DU45" ca="1" si="28">IF(BR$1&gt;$C41,BR$10,NA())</f>
        <v>#N/A</v>
      </c>
      <c r="BS45" s="207" t="e">
        <f t="shared" ca="1" si="28"/>
        <v>#N/A</v>
      </c>
      <c r="BT45" s="207" t="e">
        <f t="shared" ca="1" si="28"/>
        <v>#N/A</v>
      </c>
      <c r="BU45" s="207" t="e">
        <f t="shared" ca="1" si="28"/>
        <v>#N/A</v>
      </c>
      <c r="BV45" s="207" t="e">
        <f t="shared" ca="1" si="28"/>
        <v>#N/A</v>
      </c>
      <c r="BW45" s="207" t="e">
        <f t="shared" ca="1" si="28"/>
        <v>#N/A</v>
      </c>
      <c r="BX45" s="207" t="e">
        <f t="shared" ca="1" si="28"/>
        <v>#N/A</v>
      </c>
      <c r="BY45" s="207" t="e">
        <f t="shared" ca="1" si="28"/>
        <v>#N/A</v>
      </c>
      <c r="BZ45" s="207" t="e">
        <f t="shared" ca="1" si="28"/>
        <v>#N/A</v>
      </c>
      <c r="CA45" s="207" t="e">
        <f t="shared" ca="1" si="28"/>
        <v>#N/A</v>
      </c>
      <c r="CB45" s="207" t="e">
        <f t="shared" ca="1" si="28"/>
        <v>#N/A</v>
      </c>
      <c r="CC45" s="207" t="e">
        <f t="shared" ca="1" si="28"/>
        <v>#N/A</v>
      </c>
      <c r="CD45" s="207" t="e">
        <f t="shared" ca="1" si="28"/>
        <v>#N/A</v>
      </c>
      <c r="CE45" s="207" t="e">
        <f t="shared" ca="1" si="28"/>
        <v>#N/A</v>
      </c>
      <c r="CF45" s="207" t="e">
        <f t="shared" ca="1" si="28"/>
        <v>#N/A</v>
      </c>
      <c r="CG45" s="207" t="e">
        <f t="shared" ca="1" si="28"/>
        <v>#N/A</v>
      </c>
      <c r="CH45" s="207" t="e">
        <f t="shared" ca="1" si="28"/>
        <v>#N/A</v>
      </c>
      <c r="CI45" s="207" t="e">
        <f t="shared" ca="1" si="28"/>
        <v>#N/A</v>
      </c>
      <c r="CJ45" s="207" t="e">
        <f t="shared" ca="1" si="28"/>
        <v>#N/A</v>
      </c>
      <c r="CK45" s="207" t="e">
        <f t="shared" ca="1" si="28"/>
        <v>#N/A</v>
      </c>
      <c r="CL45" s="207" t="e">
        <f t="shared" ca="1" si="28"/>
        <v>#N/A</v>
      </c>
      <c r="CM45" s="207" t="e">
        <f t="shared" ca="1" si="28"/>
        <v>#N/A</v>
      </c>
      <c r="CN45" s="207" t="e">
        <f t="shared" ca="1" si="28"/>
        <v>#N/A</v>
      </c>
      <c r="CO45" s="207" t="e">
        <f t="shared" ca="1" si="28"/>
        <v>#N/A</v>
      </c>
      <c r="CP45" s="207" t="e">
        <f t="shared" ca="1" si="28"/>
        <v>#N/A</v>
      </c>
      <c r="CQ45" s="207" t="e">
        <f t="shared" ca="1" si="28"/>
        <v>#N/A</v>
      </c>
      <c r="CR45" s="207" t="e">
        <f t="shared" ca="1" si="28"/>
        <v>#N/A</v>
      </c>
      <c r="CS45" s="207" t="e">
        <f t="shared" ca="1" si="28"/>
        <v>#N/A</v>
      </c>
      <c r="CT45" s="207" t="e">
        <f t="shared" ca="1" si="28"/>
        <v>#N/A</v>
      </c>
      <c r="CU45" s="207" t="e">
        <f t="shared" ca="1" si="28"/>
        <v>#N/A</v>
      </c>
      <c r="CV45" s="207" t="e">
        <f t="shared" ca="1" si="28"/>
        <v>#N/A</v>
      </c>
      <c r="CW45" s="207" t="e">
        <f t="shared" ca="1" si="28"/>
        <v>#N/A</v>
      </c>
      <c r="CX45" s="207" t="e">
        <f t="shared" ca="1" si="28"/>
        <v>#N/A</v>
      </c>
      <c r="CY45" s="207" t="e">
        <f t="shared" ca="1" si="28"/>
        <v>#N/A</v>
      </c>
      <c r="CZ45" s="207" t="e">
        <f t="shared" ca="1" si="28"/>
        <v>#N/A</v>
      </c>
      <c r="DA45" s="207" t="e">
        <f t="shared" ca="1" si="28"/>
        <v>#N/A</v>
      </c>
      <c r="DB45" s="207" t="e">
        <f t="shared" ca="1" si="28"/>
        <v>#N/A</v>
      </c>
      <c r="DC45" s="207" t="e">
        <f t="shared" ca="1" si="28"/>
        <v>#N/A</v>
      </c>
      <c r="DD45" s="207" t="e">
        <f t="shared" ca="1" si="28"/>
        <v>#N/A</v>
      </c>
      <c r="DE45" s="207" t="e">
        <f t="shared" ca="1" si="28"/>
        <v>#N/A</v>
      </c>
      <c r="DF45" s="207" t="e">
        <f t="shared" ca="1" si="28"/>
        <v>#N/A</v>
      </c>
      <c r="DG45" s="207" t="e">
        <f t="shared" ca="1" si="28"/>
        <v>#N/A</v>
      </c>
      <c r="DH45" s="207" t="e">
        <f t="shared" ca="1" si="28"/>
        <v>#N/A</v>
      </c>
      <c r="DI45" s="207" t="e">
        <f t="shared" ca="1" si="28"/>
        <v>#N/A</v>
      </c>
      <c r="DJ45" s="207" t="e">
        <f t="shared" ca="1" si="28"/>
        <v>#N/A</v>
      </c>
      <c r="DK45" s="207" t="e">
        <f t="shared" ca="1" si="28"/>
        <v>#N/A</v>
      </c>
      <c r="DL45" s="207" t="e">
        <f t="shared" ca="1" si="28"/>
        <v>#N/A</v>
      </c>
      <c r="DM45" s="207" t="e">
        <f t="shared" ca="1" si="28"/>
        <v>#N/A</v>
      </c>
      <c r="DN45" s="207" t="e">
        <f t="shared" ca="1" si="28"/>
        <v>#N/A</v>
      </c>
      <c r="DO45" s="207" t="e">
        <f t="shared" ca="1" si="28"/>
        <v>#N/A</v>
      </c>
      <c r="DP45" s="207" t="e">
        <f t="shared" ca="1" si="28"/>
        <v>#N/A</v>
      </c>
      <c r="DQ45" s="207" t="e">
        <f t="shared" ca="1" si="28"/>
        <v>#N/A</v>
      </c>
      <c r="DR45" s="207" t="e">
        <f t="shared" ca="1" si="28"/>
        <v>#N/A</v>
      </c>
      <c r="DS45" s="207" t="e">
        <f t="shared" ca="1" si="28"/>
        <v>#N/A</v>
      </c>
      <c r="DT45" s="207" t="e">
        <f t="shared" ca="1" si="28"/>
        <v>#N/A</v>
      </c>
      <c r="DU45" s="207" t="e">
        <f t="shared" ca="1" si="28"/>
        <v>#N/A</v>
      </c>
    </row>
    <row r="46" spans="1:125" x14ac:dyDescent="0.25">
      <c r="B46" s="11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207"/>
      <c r="BE46" s="207"/>
      <c r="BF46" s="207"/>
      <c r="BG46" s="207"/>
      <c r="BH46" s="207"/>
      <c r="BI46" s="207"/>
      <c r="BJ46" s="207"/>
      <c r="BK46" s="207"/>
      <c r="BL46" s="207"/>
      <c r="BM46" s="207"/>
      <c r="BN46" s="207"/>
      <c r="BO46" s="207"/>
      <c r="BP46" s="207"/>
      <c r="BQ46" s="207"/>
      <c r="BR46" s="207"/>
      <c r="BS46" s="207"/>
      <c r="BT46" s="207"/>
      <c r="BU46" s="207"/>
      <c r="BV46" s="207"/>
      <c r="BW46" s="207"/>
      <c r="BX46" s="207"/>
      <c r="BY46" s="207"/>
      <c r="BZ46" s="207"/>
      <c r="CA46" s="207"/>
      <c r="CB46" s="207"/>
      <c r="CC46" s="207"/>
      <c r="CD46" s="207"/>
      <c r="CE46" s="207"/>
      <c r="CF46" s="207"/>
      <c r="CG46" s="207"/>
      <c r="CH46" s="207"/>
      <c r="CI46" s="207"/>
      <c r="CJ46" s="207"/>
      <c r="CK46" s="207"/>
      <c r="CL46" s="207"/>
      <c r="CM46" s="207"/>
      <c r="CN46" s="207"/>
      <c r="CO46" s="207"/>
      <c r="CP46" s="207"/>
      <c r="CQ46" s="207"/>
      <c r="CR46" s="207"/>
      <c r="CS46" s="207"/>
      <c r="CT46" s="207"/>
      <c r="CU46" s="207"/>
      <c r="CV46" s="207"/>
      <c r="CW46" s="207"/>
      <c r="CX46" s="207"/>
      <c r="CY46" s="207"/>
      <c r="CZ46" s="207"/>
      <c r="DA46" s="207"/>
      <c r="DB46" s="207"/>
      <c r="DC46" s="207"/>
      <c r="DD46" s="207"/>
      <c r="DE46" s="207"/>
      <c r="DF46" s="207"/>
      <c r="DG46" s="207"/>
      <c r="DH46" s="207"/>
      <c r="DI46" s="207"/>
      <c r="DJ46" s="207"/>
      <c r="DK46" s="207"/>
      <c r="DL46" s="207"/>
      <c r="DM46" s="207"/>
      <c r="DN46" s="207"/>
      <c r="DO46" s="207"/>
      <c r="DP46" s="207"/>
      <c r="DQ46" s="207"/>
      <c r="DR46" s="207"/>
      <c r="DS46" s="207"/>
      <c r="DT46" s="207"/>
      <c r="DU46" s="207"/>
    </row>
    <row r="47" spans="1:125" x14ac:dyDescent="0.25">
      <c r="A47" t="s">
        <v>1983</v>
      </c>
      <c r="B47" s="117"/>
    </row>
    <row r="48" spans="1:125" x14ac:dyDescent="0.25">
      <c r="A48" t="str">
        <f>A41</f>
        <v>2 очередь</v>
      </c>
      <c r="B48" s="117"/>
      <c r="D48" s="207">
        <f>SUMIF(E48:DU48,"&lt;&gt;#Н/Д")</f>
        <v>0</v>
      </c>
      <c r="E48" s="207">
        <f>cf_2!S$73/1000000</f>
        <v>0</v>
      </c>
      <c r="F48" s="207">
        <f>cf_2!T$73/1000000</f>
        <v>0</v>
      </c>
      <c r="G48" s="207">
        <f>cf_2!U$73/1000000</f>
        <v>0</v>
      </c>
      <c r="H48" s="207">
        <f>cf_2!V$73/1000000</f>
        <v>0</v>
      </c>
      <c r="I48" s="207">
        <f>cf_2!W$73/1000000</f>
        <v>0</v>
      </c>
      <c r="J48" s="207">
        <f>cf_2!X$73/1000000</f>
        <v>0</v>
      </c>
      <c r="K48" s="207">
        <f>cf_2!Y$73/1000000</f>
        <v>0</v>
      </c>
      <c r="L48" s="207">
        <f>cf_2!Z$73/1000000</f>
        <v>0</v>
      </c>
      <c r="M48" s="207">
        <f>cf_2!AA$73/1000000</f>
        <v>0</v>
      </c>
      <c r="N48" s="207">
        <f>cf_2!AB$73/1000000</f>
        <v>0</v>
      </c>
      <c r="O48" s="207">
        <f>cf_2!AC$73/1000000</f>
        <v>0</v>
      </c>
      <c r="P48" s="207">
        <f>cf_2!AD$73/1000000</f>
        <v>0</v>
      </c>
      <c r="Q48" s="207">
        <f>cf_2!AE$73/1000000</f>
        <v>0</v>
      </c>
      <c r="R48" s="207">
        <f>cf_2!AF$73/1000000</f>
        <v>0</v>
      </c>
      <c r="S48" s="207">
        <f>cf_2!AG$73/1000000</f>
        <v>0</v>
      </c>
      <c r="T48" s="207">
        <f>cf_2!AH$73/1000000</f>
        <v>0</v>
      </c>
      <c r="U48" s="207">
        <f>cf_2!AI$73/1000000</f>
        <v>0</v>
      </c>
      <c r="V48" s="207">
        <f>cf_2!AJ$73/1000000</f>
        <v>0</v>
      </c>
      <c r="W48" s="207">
        <f>cf_2!AK$73/1000000</f>
        <v>0</v>
      </c>
      <c r="X48" s="207">
        <f>cf_2!AL$73/1000000</f>
        <v>0</v>
      </c>
      <c r="Y48" s="207">
        <f>cf_2!AM$73/1000000</f>
        <v>0</v>
      </c>
      <c r="Z48" s="207">
        <f>cf_2!AN$73/1000000</f>
        <v>0</v>
      </c>
      <c r="AA48" s="207">
        <f>cf_2!AO$73/1000000</f>
        <v>0</v>
      </c>
      <c r="AB48" s="207">
        <f>cf_2!AP$73/1000000</f>
        <v>0</v>
      </c>
      <c r="AC48" s="207">
        <f>cf_2!AQ$73/1000000</f>
        <v>0</v>
      </c>
      <c r="AD48" s="207">
        <f>cf_2!AR$73/1000000</f>
        <v>0</v>
      </c>
      <c r="AE48" s="207">
        <f>cf_2!AS$73/1000000</f>
        <v>0</v>
      </c>
      <c r="AF48" s="207">
        <f>cf_2!AT$73/1000000</f>
        <v>0</v>
      </c>
      <c r="AG48" s="207">
        <f>cf_2!AU$73/1000000</f>
        <v>0</v>
      </c>
      <c r="AH48" s="207">
        <f>cf_2!AV$73/1000000</f>
        <v>0</v>
      </c>
      <c r="AI48" s="207">
        <f>cf_2!AW$73/1000000</f>
        <v>0</v>
      </c>
      <c r="AJ48" s="207">
        <f>cf_2!AX$73/1000000</f>
        <v>0</v>
      </c>
      <c r="AK48" s="207">
        <f>cf_2!AY$73/1000000</f>
        <v>0</v>
      </c>
      <c r="AL48" s="207">
        <f>cf_2!AZ$73/1000000</f>
        <v>0</v>
      </c>
      <c r="AM48" s="207">
        <f>cf_2!BA$73/1000000</f>
        <v>0</v>
      </c>
      <c r="AN48" s="207">
        <f>cf_2!BB$73/1000000</f>
        <v>0</v>
      </c>
      <c r="AO48" s="207">
        <f>cf_2!BC$73/1000000</f>
        <v>0</v>
      </c>
      <c r="AP48" s="207">
        <f>cf_2!BD$73/1000000</f>
        <v>0</v>
      </c>
      <c r="AQ48" s="207">
        <f>cf_2!BE$73/1000000</f>
        <v>0</v>
      </c>
      <c r="AR48" s="207">
        <f>cf_2!BF$73/1000000</f>
        <v>0</v>
      </c>
      <c r="AS48" s="207">
        <f>cf_2!BG$73/1000000</f>
        <v>0</v>
      </c>
      <c r="AT48" s="207">
        <f>cf_2!BH$73/1000000</f>
        <v>0</v>
      </c>
      <c r="AU48" s="207">
        <f>cf_2!BI$73/1000000</f>
        <v>0</v>
      </c>
      <c r="AV48" s="207">
        <f>cf_2!BJ$73/1000000</f>
        <v>0</v>
      </c>
      <c r="AW48" s="207">
        <f>cf_2!BK$73/1000000</f>
        <v>0</v>
      </c>
      <c r="AX48" s="207">
        <f>cf_2!BL$73/1000000</f>
        <v>0</v>
      </c>
      <c r="AY48" s="207">
        <f>cf_2!BM$73/1000000</f>
        <v>0</v>
      </c>
      <c r="AZ48" s="207">
        <f>cf_2!BN$73/1000000</f>
        <v>0</v>
      </c>
      <c r="BA48" s="207">
        <f>cf_2!BO$73/1000000</f>
        <v>0</v>
      </c>
      <c r="BB48" s="207">
        <f>cf_2!BP$73/1000000</f>
        <v>0</v>
      </c>
      <c r="BC48" s="207">
        <f>cf_2!BQ$73/1000000</f>
        <v>0</v>
      </c>
      <c r="BD48" s="207">
        <f>cf_2!BR$73/1000000</f>
        <v>0</v>
      </c>
      <c r="BE48" s="207">
        <f>cf_2!BS$73/1000000</f>
        <v>0</v>
      </c>
      <c r="BF48" s="207">
        <f>cf_2!BT$73/1000000</f>
        <v>0</v>
      </c>
      <c r="BG48" s="207">
        <f>cf_2!BU$73/1000000</f>
        <v>0</v>
      </c>
      <c r="BH48" s="207">
        <f>cf_2!BV$73/1000000</f>
        <v>0</v>
      </c>
      <c r="BI48" s="207">
        <f>cf_2!BW$73/1000000</f>
        <v>0</v>
      </c>
      <c r="BJ48" s="207">
        <f>cf_2!BX$73/1000000</f>
        <v>0</v>
      </c>
      <c r="BK48" s="207">
        <f>cf_2!BY$73/1000000</f>
        <v>0</v>
      </c>
      <c r="BL48" s="207">
        <f>cf_2!BZ$73/1000000</f>
        <v>0</v>
      </c>
      <c r="BM48" s="207">
        <f>cf_2!CA$73/1000000</f>
        <v>0</v>
      </c>
      <c r="BN48" s="207">
        <f>cf_2!CB$73/1000000</f>
        <v>0</v>
      </c>
      <c r="BO48" s="207">
        <f>cf_2!CC$73/1000000</f>
        <v>0</v>
      </c>
      <c r="BP48" s="207">
        <f>cf_2!CD$73/1000000</f>
        <v>0</v>
      </c>
      <c r="BQ48" s="207">
        <f>cf_2!CE$73/1000000</f>
        <v>0</v>
      </c>
      <c r="BR48" s="207">
        <f>cf_2!CF$73/1000000</f>
        <v>0</v>
      </c>
      <c r="BS48" s="207">
        <f>cf_2!CG$73/1000000</f>
        <v>0</v>
      </c>
      <c r="BT48" s="207">
        <f>cf_2!CH$73/1000000</f>
        <v>0</v>
      </c>
      <c r="BU48" s="207">
        <f>cf_2!CI$73/1000000</f>
        <v>0</v>
      </c>
      <c r="BV48" s="207">
        <f>cf_2!CJ$73/1000000</f>
        <v>0</v>
      </c>
      <c r="BW48" s="207">
        <f>cf_2!CK$73/1000000</f>
        <v>0</v>
      </c>
      <c r="BX48" s="207">
        <f>cf_2!CL$73/1000000</f>
        <v>0</v>
      </c>
      <c r="BY48" s="207">
        <f>cf_2!CM$73/1000000</f>
        <v>0</v>
      </c>
      <c r="BZ48" s="207">
        <f>cf_2!CN$73/1000000</f>
        <v>0</v>
      </c>
      <c r="CA48" s="207">
        <f>cf_2!CO$73/1000000</f>
        <v>0</v>
      </c>
      <c r="CB48" s="207">
        <f>cf_2!CP$73/1000000</f>
        <v>0</v>
      </c>
      <c r="CC48" s="207">
        <f>cf_2!CQ$73/1000000</f>
        <v>0</v>
      </c>
      <c r="CD48" s="207">
        <f>cf_2!CR$73/1000000</f>
        <v>0</v>
      </c>
      <c r="CE48" s="207">
        <f>cf_2!CS$73/1000000</f>
        <v>0</v>
      </c>
      <c r="CF48" s="207">
        <f>cf_2!CT$73/1000000</f>
        <v>0</v>
      </c>
      <c r="CG48" s="207">
        <f>cf_2!CU$73/1000000</f>
        <v>0</v>
      </c>
      <c r="CH48" s="207">
        <f>cf_2!CV$73/1000000</f>
        <v>0</v>
      </c>
      <c r="CI48" s="207">
        <f>cf_2!CW$73/1000000</f>
        <v>0</v>
      </c>
      <c r="CJ48" s="207">
        <f>cf_2!CX$73/1000000</f>
        <v>0</v>
      </c>
      <c r="CK48" s="207">
        <f>cf_2!CY$73/1000000</f>
        <v>0</v>
      </c>
      <c r="CL48" s="207">
        <f>cf_2!CZ$73/1000000</f>
        <v>0</v>
      </c>
      <c r="CM48" s="207">
        <f>cf_2!DA$73/1000000</f>
        <v>0</v>
      </c>
      <c r="CN48" s="207">
        <f>cf_2!DB$73/1000000</f>
        <v>0</v>
      </c>
      <c r="CO48" s="207">
        <f>cf_2!DC$73/1000000</f>
        <v>0</v>
      </c>
      <c r="CP48" s="207">
        <f>cf_2!DD$73/1000000</f>
        <v>0</v>
      </c>
      <c r="CQ48" s="207">
        <f>cf_2!DE$73/1000000</f>
        <v>0</v>
      </c>
      <c r="CR48" s="207">
        <f>cf_2!DF$73/1000000</f>
        <v>0</v>
      </c>
      <c r="CS48" s="207">
        <f>cf_2!DG$73/1000000</f>
        <v>0</v>
      </c>
      <c r="CT48" s="207">
        <f>cf_2!DH$73/1000000</f>
        <v>0</v>
      </c>
      <c r="CU48" s="207">
        <f>cf_2!DI$73/1000000</f>
        <v>0</v>
      </c>
      <c r="CV48" s="207">
        <f>cf_2!DJ$73/1000000</f>
        <v>0</v>
      </c>
      <c r="CW48" s="207">
        <f>cf_2!DK$73/1000000</f>
        <v>0</v>
      </c>
      <c r="CX48" s="207">
        <f>cf_2!DL$73/1000000</f>
        <v>0</v>
      </c>
      <c r="CY48" s="207">
        <f>cf_2!DM$73/1000000</f>
        <v>0</v>
      </c>
      <c r="CZ48" s="207">
        <f>cf_2!DN$73/1000000</f>
        <v>0</v>
      </c>
      <c r="DA48" s="207">
        <f>cf_2!DO$73/1000000</f>
        <v>0</v>
      </c>
      <c r="DB48" s="207">
        <f>cf_2!DP$73/1000000</f>
        <v>0</v>
      </c>
      <c r="DC48" s="207">
        <f>cf_2!DQ$73/1000000</f>
        <v>0</v>
      </c>
      <c r="DD48" s="207">
        <f>cf_2!DR$73/1000000</f>
        <v>0</v>
      </c>
      <c r="DE48" s="207">
        <f>cf_2!DS$73/1000000</f>
        <v>0</v>
      </c>
      <c r="DF48" s="207">
        <f>cf_2!DT$73/1000000</f>
        <v>0</v>
      </c>
      <c r="DG48" s="207">
        <f>cf_2!DU$73/1000000</f>
        <v>0</v>
      </c>
      <c r="DH48" s="207">
        <f>cf_2!DV$73/1000000</f>
        <v>0</v>
      </c>
      <c r="DI48" s="207">
        <f>cf_2!DW$73/1000000</f>
        <v>0</v>
      </c>
      <c r="DJ48" s="207">
        <f>cf_2!DX$73/1000000</f>
        <v>0</v>
      </c>
      <c r="DK48" s="207">
        <f>cf_2!DY$73/1000000</f>
        <v>0</v>
      </c>
      <c r="DL48" s="207">
        <f>cf_2!DZ$73/1000000</f>
        <v>0</v>
      </c>
      <c r="DM48" s="207">
        <f>cf_2!EA$73/1000000</f>
        <v>0</v>
      </c>
      <c r="DN48" s="207">
        <f>cf_2!EB$73/1000000</f>
        <v>0</v>
      </c>
      <c r="DO48" s="207">
        <f>cf_2!EC$73/1000000</f>
        <v>0</v>
      </c>
      <c r="DP48" s="207">
        <f>cf_2!ED$73/1000000</f>
        <v>0</v>
      </c>
      <c r="DQ48" s="207">
        <f>cf_2!EE$73/1000000</f>
        <v>0</v>
      </c>
      <c r="DR48" s="207">
        <f>cf_2!EF$73/1000000</f>
        <v>0</v>
      </c>
      <c r="DS48" s="207">
        <f>cf_2!EG$73/1000000</f>
        <v>0</v>
      </c>
      <c r="DT48" s="207">
        <f>cf_2!EH$73/1000000</f>
        <v>0</v>
      </c>
      <c r="DU48" s="207">
        <f>cf_2!EI$73/1000000</f>
        <v>0</v>
      </c>
    </row>
    <row r="49" spans="1:125" x14ac:dyDescent="0.25">
      <c r="A49" t="s">
        <v>1984</v>
      </c>
      <c r="B49" s="117"/>
      <c r="D49" s="207"/>
      <c r="E49" s="207" t="e">
        <f>IF(E48:$DU48&lt;&gt;0,SUM($E48:E48),#N/A)</f>
        <v>#N/A</v>
      </c>
      <c r="F49" s="207" t="e">
        <f>IF(F48:$DU48&lt;&gt;0,SUM($E48:F48),#N/A)</f>
        <v>#N/A</v>
      </c>
      <c r="G49" s="207" t="e">
        <f>IF(G48:$DU48&lt;&gt;0,SUM($E48:G48),#N/A)</f>
        <v>#N/A</v>
      </c>
      <c r="H49" s="207" t="e">
        <f>IF(H48:$DU48&lt;&gt;0,SUM($E48:H48),#N/A)</f>
        <v>#N/A</v>
      </c>
      <c r="I49" s="207" t="e">
        <f>IF(I48:$DU48&lt;&gt;0,SUM($E48:I48),#N/A)</f>
        <v>#N/A</v>
      </c>
      <c r="J49" s="207" t="e">
        <f>IF(J48:$DU48&lt;&gt;0,SUM($E48:J48),#N/A)</f>
        <v>#N/A</v>
      </c>
      <c r="K49" s="207" t="e">
        <f>IF(K48:$DU48&lt;&gt;0,SUM($E48:K48),#N/A)</f>
        <v>#N/A</v>
      </c>
      <c r="L49" s="207" t="e">
        <f>IF(L48:$DU48&lt;&gt;0,SUM($E48:L48),#N/A)</f>
        <v>#N/A</v>
      </c>
      <c r="M49" s="207" t="e">
        <f>IF(M48:$DU48&lt;&gt;0,SUM($E48:M48),#N/A)</f>
        <v>#N/A</v>
      </c>
      <c r="N49" s="207" t="e">
        <f>IF(N48:$DU48&lt;&gt;0,SUM($E48:N48),#N/A)</f>
        <v>#N/A</v>
      </c>
      <c r="O49" s="207" t="e">
        <f>IF(O48:$DU48&lt;&gt;0,SUM($E48:O48),#N/A)</f>
        <v>#N/A</v>
      </c>
      <c r="P49" s="207" t="e">
        <f>IF(P48:$DU48&lt;&gt;0,SUM($E48:P48),#N/A)</f>
        <v>#N/A</v>
      </c>
      <c r="Q49" s="207" t="e">
        <f>IF(Q48:$DU48&lt;&gt;0,SUM($E48:Q48),#N/A)</f>
        <v>#N/A</v>
      </c>
      <c r="R49" s="207" t="e">
        <f>IF(R48:$DU48&lt;&gt;0,SUM($E48:R48),#N/A)</f>
        <v>#N/A</v>
      </c>
      <c r="S49" s="207" t="e">
        <f>IF(S48:$DU48&lt;&gt;0,SUM($E48:S48),#N/A)</f>
        <v>#N/A</v>
      </c>
      <c r="T49" s="207" t="e">
        <f>IF(T48:$DU48&lt;&gt;0,SUM($E48:T48),#N/A)</f>
        <v>#N/A</v>
      </c>
      <c r="U49" s="207" t="e">
        <f>IF(U48:$DU48&lt;&gt;0,SUM($E48:U48),#N/A)</f>
        <v>#N/A</v>
      </c>
      <c r="V49" s="207" t="e">
        <f>IF(V48:$DU48&lt;&gt;0,SUM($E48:V48),#N/A)</f>
        <v>#N/A</v>
      </c>
      <c r="W49" s="207" t="e">
        <f>IF(W48:$DU48&lt;&gt;0,SUM($E48:W48),#N/A)</f>
        <v>#N/A</v>
      </c>
      <c r="X49" s="207" t="e">
        <f>IF(X48:$DU48&lt;&gt;0,SUM($E48:X48),#N/A)</f>
        <v>#N/A</v>
      </c>
      <c r="Y49" s="207" t="e">
        <f>IF(Y48:$DU48&lt;&gt;0,SUM($E48:Y48),#N/A)</f>
        <v>#N/A</v>
      </c>
      <c r="Z49" s="207" t="e">
        <f>IF(Z48:$DU48&lt;&gt;0,SUM($E48:Z48),#N/A)</f>
        <v>#N/A</v>
      </c>
      <c r="AA49" s="207" t="e">
        <f>IF(AA48:$DU48&lt;&gt;0,SUM($E48:AA48),#N/A)</f>
        <v>#N/A</v>
      </c>
      <c r="AB49" s="207" t="e">
        <f>IF(AB48:$DU48&lt;&gt;0,SUM($E48:AB48),#N/A)</f>
        <v>#N/A</v>
      </c>
      <c r="AC49" s="207" t="e">
        <f>IF(AC48:$DU48&lt;&gt;0,SUM($E48:AC48),#N/A)</f>
        <v>#N/A</v>
      </c>
      <c r="AD49" s="207" t="e">
        <f>IF(AD48:$DU48&lt;&gt;0,SUM($E48:AD48),#N/A)</f>
        <v>#N/A</v>
      </c>
      <c r="AE49" s="207" t="e">
        <f>IF(AE48:$DU48&lt;&gt;0,SUM($E48:AE48),#N/A)</f>
        <v>#N/A</v>
      </c>
      <c r="AF49" s="207" t="e">
        <f>IF(AF48:$DU48&lt;&gt;0,SUM($E48:AF48),#N/A)</f>
        <v>#N/A</v>
      </c>
      <c r="AG49" s="207" t="e">
        <f>IF(AG48:$DU48&lt;&gt;0,SUM($E48:AG48),#N/A)</f>
        <v>#N/A</v>
      </c>
      <c r="AH49" s="207" t="e">
        <f>IF(AH48:$DU48&lt;&gt;0,SUM($E48:AH48),#N/A)</f>
        <v>#N/A</v>
      </c>
      <c r="AI49" s="207" t="e">
        <f>IF(AI48:$DU48&lt;&gt;0,SUM($E48:AI48),#N/A)</f>
        <v>#N/A</v>
      </c>
      <c r="AJ49" s="207" t="e">
        <f>IF(AJ48:$DU48&lt;&gt;0,SUM($E48:AJ48),#N/A)</f>
        <v>#N/A</v>
      </c>
      <c r="AK49" s="207" t="e">
        <f>IF(AK48:$DU48&lt;&gt;0,SUM($E48:AK48),#N/A)</f>
        <v>#N/A</v>
      </c>
      <c r="AL49" s="207" t="e">
        <f>IF(AL48:$DU48&lt;&gt;0,SUM($E48:AL48),#N/A)</f>
        <v>#N/A</v>
      </c>
      <c r="AM49" s="207" t="e">
        <f>IF(AM48:$DU48&lt;&gt;0,SUM($E48:AM48),#N/A)</f>
        <v>#N/A</v>
      </c>
      <c r="AN49" s="207" t="e">
        <f>IF(AN48:$DU48&lt;&gt;0,SUM($E48:AN48),#N/A)</f>
        <v>#N/A</v>
      </c>
      <c r="AO49" s="207" t="e">
        <f>IF(AO48:$DU48&lt;&gt;0,SUM($E48:AO48),#N/A)</f>
        <v>#N/A</v>
      </c>
      <c r="AP49" s="207" t="e">
        <f>IF(AP48:$DU48&lt;&gt;0,SUM($E48:AP48),#N/A)</f>
        <v>#N/A</v>
      </c>
      <c r="AQ49" s="207" t="e">
        <f>IF(AQ48:$DU48&lt;&gt;0,SUM($E48:AQ48),#N/A)</f>
        <v>#N/A</v>
      </c>
      <c r="AR49" s="207" t="e">
        <f>IF(AR48:$DU48&lt;&gt;0,SUM($E48:AR48),#N/A)</f>
        <v>#N/A</v>
      </c>
      <c r="AS49" s="207" t="e">
        <f>IF(AS48:$DU48&lt;&gt;0,SUM($E48:AS48),#N/A)</f>
        <v>#N/A</v>
      </c>
      <c r="AT49" s="207" t="e">
        <f>IF(AT48:$DU48&lt;&gt;0,SUM($E48:AT48),#N/A)</f>
        <v>#N/A</v>
      </c>
      <c r="AU49" s="207" t="e">
        <f>IF(AU48:$DU48&lt;&gt;0,SUM($E48:AU48),#N/A)</f>
        <v>#N/A</v>
      </c>
      <c r="AV49" s="207" t="e">
        <f>IF(AV48:$DU48&lt;&gt;0,SUM($E48:AV48),#N/A)</f>
        <v>#N/A</v>
      </c>
      <c r="AW49" s="207" t="e">
        <f>IF(AW48:$DU48&lt;&gt;0,SUM($E48:AW48),#N/A)</f>
        <v>#N/A</v>
      </c>
      <c r="AX49" s="207" t="e">
        <f>IF(AX48:$DU48&lt;&gt;0,SUM($E48:AX48),#N/A)</f>
        <v>#N/A</v>
      </c>
      <c r="AY49" s="207" t="e">
        <f>IF(AY48:$DU48&lt;&gt;0,SUM($E48:AY48),#N/A)</f>
        <v>#N/A</v>
      </c>
      <c r="AZ49" s="207" t="e">
        <f>IF(AZ48:$DU48&lt;&gt;0,SUM($E48:AZ48),#N/A)</f>
        <v>#N/A</v>
      </c>
      <c r="BA49" s="207" t="e">
        <f>IF(BA48:$DU48&lt;&gt;0,SUM($E48:BA48),#N/A)</f>
        <v>#N/A</v>
      </c>
      <c r="BB49" s="207" t="e">
        <f>IF(BB48:$DU48&lt;&gt;0,SUM($E48:BB48),#N/A)</f>
        <v>#N/A</v>
      </c>
      <c r="BC49" s="207" t="e">
        <f>IF(BC48:$DU48&lt;&gt;0,SUM($E48:BC48),#N/A)</f>
        <v>#N/A</v>
      </c>
      <c r="BD49" s="207" t="e">
        <f>IF(BD48:$DU48&lt;&gt;0,SUM($E48:BD48),#N/A)</f>
        <v>#N/A</v>
      </c>
      <c r="BE49" s="207" t="e">
        <f>IF(BE48:$DU48&lt;&gt;0,SUM($E48:BE48),#N/A)</f>
        <v>#N/A</v>
      </c>
      <c r="BF49" s="207" t="e">
        <f>IF(BF48:$DU48&lt;&gt;0,SUM($E48:BF48),#N/A)</f>
        <v>#N/A</v>
      </c>
      <c r="BG49" s="207" t="e">
        <f>IF(BG48:$DU48&lt;&gt;0,SUM($E48:BG48),#N/A)</f>
        <v>#N/A</v>
      </c>
      <c r="BH49" s="207" t="e">
        <f>IF(BH48:$DU48&lt;&gt;0,SUM($E48:BH48),#N/A)</f>
        <v>#N/A</v>
      </c>
      <c r="BI49" s="207" t="e">
        <f>IF(BI48:$DU48&lt;&gt;0,SUM($E48:BI48),#N/A)</f>
        <v>#N/A</v>
      </c>
      <c r="BJ49" s="207" t="e">
        <f>IF(BJ48:$DU48&lt;&gt;0,SUM($E48:BJ48),#N/A)</f>
        <v>#N/A</v>
      </c>
      <c r="BK49" s="207" t="e">
        <f>IF(BK48:$DU48&lt;&gt;0,SUM($E48:BK48),#N/A)</f>
        <v>#N/A</v>
      </c>
      <c r="BL49" s="207" t="e">
        <f>IF(BL48:$DU48&lt;&gt;0,SUM($E48:BL48),#N/A)</f>
        <v>#N/A</v>
      </c>
      <c r="BM49" s="207" t="e">
        <f>IF(BM48:$DU48&lt;&gt;0,SUM($E48:BM48),#N/A)</f>
        <v>#N/A</v>
      </c>
      <c r="BN49" s="207" t="e">
        <f>IF(BN48:$DU48&lt;&gt;0,SUM($E48:BN48),#N/A)</f>
        <v>#N/A</v>
      </c>
      <c r="BO49" s="207" t="e">
        <f>IF(BO48:$DU48&lt;&gt;0,SUM($E48:BO48),#N/A)</f>
        <v>#N/A</v>
      </c>
      <c r="BP49" s="207" t="e">
        <f>IF(BP48:$DU48&lt;&gt;0,SUM($E48:BP48),#N/A)</f>
        <v>#N/A</v>
      </c>
      <c r="BQ49" s="207" t="e">
        <f>IF(BQ48:$DU48&lt;&gt;0,SUM($E48:BQ48),#N/A)</f>
        <v>#N/A</v>
      </c>
      <c r="BR49" s="207" t="e">
        <f>IF(BR48:$DU48&lt;&gt;0,SUM($E48:BR48),#N/A)</f>
        <v>#N/A</v>
      </c>
      <c r="BS49" s="207" t="e">
        <f>IF(BS48:$DU48&lt;&gt;0,SUM($E48:BS48),#N/A)</f>
        <v>#N/A</v>
      </c>
      <c r="BT49" s="207" t="e">
        <f>IF(BT48:$DU48&lt;&gt;0,SUM($E48:BT48),#N/A)</f>
        <v>#N/A</v>
      </c>
      <c r="BU49" s="207" t="e">
        <f>IF(BU48:$DU48&lt;&gt;0,SUM($E48:BU48),#N/A)</f>
        <v>#N/A</v>
      </c>
      <c r="BV49" s="207" t="e">
        <f>IF(BV48:$DU48&lt;&gt;0,SUM($E48:BV48),#N/A)</f>
        <v>#N/A</v>
      </c>
      <c r="BW49" s="207" t="e">
        <f>IF(BW48:$DU48&lt;&gt;0,SUM($E48:BW48),#N/A)</f>
        <v>#N/A</v>
      </c>
      <c r="BX49" s="207" t="e">
        <f>IF(BX48:$DU48&lt;&gt;0,SUM($E48:BX48),#N/A)</f>
        <v>#N/A</v>
      </c>
      <c r="BY49" s="207" t="e">
        <f>IF(BY48:$DU48&lt;&gt;0,SUM($E48:BY48),#N/A)</f>
        <v>#N/A</v>
      </c>
      <c r="BZ49" s="207" t="e">
        <f>IF(BZ48:$DU48&lt;&gt;0,SUM($E48:BZ48),#N/A)</f>
        <v>#N/A</v>
      </c>
      <c r="CA49" s="207" t="e">
        <f>IF(CA48:$DU48&lt;&gt;0,SUM($E48:CA48),#N/A)</f>
        <v>#N/A</v>
      </c>
      <c r="CB49" s="207" t="e">
        <f>IF(CB48:$DU48&lt;&gt;0,SUM($E48:CB48),#N/A)</f>
        <v>#N/A</v>
      </c>
      <c r="CC49" s="207" t="e">
        <f>IF(CC48:$DU48&lt;&gt;0,SUM($E48:CC48),#N/A)</f>
        <v>#N/A</v>
      </c>
      <c r="CD49" s="207" t="e">
        <f>IF(CD48:$DU48&lt;&gt;0,SUM($E48:CD48),#N/A)</f>
        <v>#N/A</v>
      </c>
      <c r="CE49" s="207" t="e">
        <f>IF(CE48:$DU48&lt;&gt;0,SUM($E48:CE48),#N/A)</f>
        <v>#N/A</v>
      </c>
      <c r="CF49" s="207" t="e">
        <f>IF(CF48:$DU48&lt;&gt;0,SUM($E48:CF48),#N/A)</f>
        <v>#N/A</v>
      </c>
      <c r="CG49" s="207" t="e">
        <f>IF(CG48:$DU48&lt;&gt;0,SUM($E48:CG48),#N/A)</f>
        <v>#N/A</v>
      </c>
      <c r="CH49" s="207" t="e">
        <f>IF(CH48:$DU48&lt;&gt;0,SUM($E48:CH48),#N/A)</f>
        <v>#N/A</v>
      </c>
      <c r="CI49" s="207" t="e">
        <f>IF(CI48:$DU48&lt;&gt;0,SUM($E48:CI48),#N/A)</f>
        <v>#N/A</v>
      </c>
      <c r="CJ49" s="207" t="e">
        <f>IF(CJ48:$DU48&lt;&gt;0,SUM($E48:CJ48),#N/A)</f>
        <v>#N/A</v>
      </c>
      <c r="CK49" s="207" t="e">
        <f>IF(CK48:$DU48&lt;&gt;0,SUM($E48:CK48),#N/A)</f>
        <v>#N/A</v>
      </c>
      <c r="CL49" s="207" t="e">
        <f>IF(CL48:$DU48&lt;&gt;0,SUM($E48:CL48),#N/A)</f>
        <v>#N/A</v>
      </c>
      <c r="CM49" s="207" t="e">
        <f>IF(CM48:$DU48&lt;&gt;0,SUM($E48:CM48),#N/A)</f>
        <v>#N/A</v>
      </c>
      <c r="CN49" s="207" t="e">
        <f>IF(CN48:$DU48&lt;&gt;0,SUM($E48:CN48),#N/A)</f>
        <v>#N/A</v>
      </c>
      <c r="CO49" s="207" t="e">
        <f>IF(CO48:$DU48&lt;&gt;0,SUM($E48:CO48),#N/A)</f>
        <v>#N/A</v>
      </c>
      <c r="CP49" s="207" t="e">
        <f>IF(CP48:$DU48&lt;&gt;0,SUM($E48:CP48),#N/A)</f>
        <v>#N/A</v>
      </c>
      <c r="CQ49" s="207" t="e">
        <f>IF(CQ48:$DU48&lt;&gt;0,SUM($E48:CQ48),#N/A)</f>
        <v>#N/A</v>
      </c>
      <c r="CR49" s="207" t="e">
        <f>IF(CR48:$DU48&lt;&gt;0,SUM($E48:CR48),#N/A)</f>
        <v>#N/A</v>
      </c>
      <c r="CS49" s="207" t="e">
        <f>IF(CS48:$DU48&lt;&gt;0,SUM($E48:CS48),#N/A)</f>
        <v>#N/A</v>
      </c>
      <c r="CT49" s="207" t="e">
        <f>IF(CT48:$DU48&lt;&gt;0,SUM($E48:CT48),#N/A)</f>
        <v>#N/A</v>
      </c>
      <c r="CU49" s="207" t="e">
        <f>IF(CU48:$DU48&lt;&gt;0,SUM($E48:CU48),#N/A)</f>
        <v>#N/A</v>
      </c>
      <c r="CV49" s="207" t="e">
        <f>IF(CV48:$DU48&lt;&gt;0,SUM($E48:CV48),#N/A)</f>
        <v>#N/A</v>
      </c>
      <c r="CW49" s="207" t="e">
        <f>IF(CW48:$DU48&lt;&gt;0,SUM($E48:CW48),#N/A)</f>
        <v>#N/A</v>
      </c>
      <c r="CX49" s="207" t="e">
        <f>IF(CX48:$DU48&lt;&gt;0,SUM($E48:CX48),#N/A)</f>
        <v>#N/A</v>
      </c>
      <c r="CY49" s="207" t="e">
        <f>IF(CY48:$DU48&lt;&gt;0,SUM($E48:CY48),#N/A)</f>
        <v>#N/A</v>
      </c>
      <c r="CZ49" s="207" t="e">
        <f>IF(CZ48:$DU48&lt;&gt;0,SUM($E48:CZ48),#N/A)</f>
        <v>#N/A</v>
      </c>
      <c r="DA49" s="207" t="e">
        <f>IF(DA48:$DU48&lt;&gt;0,SUM($E48:DA48),#N/A)</f>
        <v>#N/A</v>
      </c>
      <c r="DB49" s="207" t="e">
        <f>IF(DB48:$DU48&lt;&gt;0,SUM($E48:DB48),#N/A)</f>
        <v>#N/A</v>
      </c>
      <c r="DC49" s="207" t="e">
        <f>IF(DC48:$DU48&lt;&gt;0,SUM($E48:DC48),#N/A)</f>
        <v>#N/A</v>
      </c>
      <c r="DD49" s="207" t="e">
        <f>IF(DD48:$DU48&lt;&gt;0,SUM($E48:DD48),#N/A)</f>
        <v>#N/A</v>
      </c>
      <c r="DE49" s="207" t="e">
        <f>IF(DE48:$DU48&lt;&gt;0,SUM($E48:DE48),#N/A)</f>
        <v>#N/A</v>
      </c>
      <c r="DF49" s="207" t="e">
        <f>IF(DF48:$DU48&lt;&gt;0,SUM($E48:DF48),#N/A)</f>
        <v>#N/A</v>
      </c>
      <c r="DG49" s="207" t="e">
        <f>IF(DG48:$DU48&lt;&gt;0,SUM($E48:DG48),#N/A)</f>
        <v>#N/A</v>
      </c>
      <c r="DH49" s="207" t="e">
        <f>IF(DH48:$DU48&lt;&gt;0,SUM($E48:DH48),#N/A)</f>
        <v>#N/A</v>
      </c>
      <c r="DI49" s="207" t="e">
        <f>IF(DI48:$DU48&lt;&gt;0,SUM($E48:DI48),#N/A)</f>
        <v>#N/A</v>
      </c>
      <c r="DJ49" s="207" t="e">
        <f>IF(DJ48:$DU48&lt;&gt;0,SUM($E48:DJ48),#N/A)</f>
        <v>#N/A</v>
      </c>
      <c r="DK49" s="207" t="e">
        <f>IF(DK48:$DU48&lt;&gt;0,SUM($E48:DK48),#N/A)</f>
        <v>#N/A</v>
      </c>
      <c r="DL49" s="207" t="e">
        <f>IF(DL48:$DU48&lt;&gt;0,SUM($E48:DL48),#N/A)</f>
        <v>#N/A</v>
      </c>
      <c r="DM49" s="207" t="e">
        <f>IF(DM48:$DU48&lt;&gt;0,SUM($E48:DM48),#N/A)</f>
        <v>#N/A</v>
      </c>
      <c r="DN49" s="207" t="e">
        <f>IF(DN48:$DU48&lt;&gt;0,SUM($E48:DN48),#N/A)</f>
        <v>#N/A</v>
      </c>
      <c r="DO49" s="207" t="e">
        <f>IF(DO48:$DU48&lt;&gt;0,SUM($E48:DO48),#N/A)</f>
        <v>#N/A</v>
      </c>
      <c r="DP49" s="207" t="e">
        <f>IF(DP48:$DU48&lt;&gt;0,SUM($E48:DP48),#N/A)</f>
        <v>#N/A</v>
      </c>
      <c r="DQ49" s="207" t="e">
        <f>IF(DQ48:$DU48&lt;&gt;0,SUM($E48:DQ48),#N/A)</f>
        <v>#N/A</v>
      </c>
      <c r="DR49" s="207" t="e">
        <f>IF(DR48:$DU48&lt;&gt;0,SUM($E48:DR48),#N/A)</f>
        <v>#N/A</v>
      </c>
      <c r="DS49" s="207" t="e">
        <f>IF(DS48:$DU48&lt;&gt;0,SUM($E48:DS48),#N/A)</f>
        <v>#N/A</v>
      </c>
      <c r="DT49" s="207" t="e">
        <f>IF(DT48:$DU48&lt;&gt;0,SUM($E48:DT48),#N/A)</f>
        <v>#N/A</v>
      </c>
      <c r="DU49" s="207" t="e">
        <f>IF(DU48:$DU48&lt;&gt;0,SUM($E48:DU48),#N/A)</f>
        <v>#N/A</v>
      </c>
    </row>
    <row r="50" spans="1:125" x14ac:dyDescent="0.25">
      <c r="A50" t="s">
        <v>1985</v>
      </c>
      <c r="B50" s="117"/>
      <c r="D50" s="207"/>
      <c r="E50" s="207" t="e">
        <f ca="1">IF(AND(E$2&gt;=$B41,E$2&lt;$C41),E49,#N/A)</f>
        <v>#N/A</v>
      </c>
      <c r="F50" s="207" t="e">
        <f t="shared" ref="F50:BQ50" ca="1" si="29">IF(AND(F$2&gt;=$B41,F$2&lt;$C41),F49,#N/A)</f>
        <v>#N/A</v>
      </c>
      <c r="G50" s="207" t="e">
        <f t="shared" ca="1" si="29"/>
        <v>#N/A</v>
      </c>
      <c r="H50" s="207" t="e">
        <f t="shared" ca="1" si="29"/>
        <v>#N/A</v>
      </c>
      <c r="I50" s="207" t="e">
        <f t="shared" ca="1" si="29"/>
        <v>#N/A</v>
      </c>
      <c r="J50" s="207" t="e">
        <f t="shared" ca="1" si="29"/>
        <v>#N/A</v>
      </c>
      <c r="K50" s="207" t="e">
        <f t="shared" ca="1" si="29"/>
        <v>#N/A</v>
      </c>
      <c r="L50" s="207" t="e">
        <f t="shared" ca="1" si="29"/>
        <v>#N/A</v>
      </c>
      <c r="M50" s="207" t="e">
        <f t="shared" ca="1" si="29"/>
        <v>#N/A</v>
      </c>
      <c r="N50" s="207" t="e">
        <f t="shared" ca="1" si="29"/>
        <v>#N/A</v>
      </c>
      <c r="O50" s="207" t="e">
        <f t="shared" ca="1" si="29"/>
        <v>#N/A</v>
      </c>
      <c r="P50" s="207" t="e">
        <f t="shared" ca="1" si="29"/>
        <v>#N/A</v>
      </c>
      <c r="Q50" s="207" t="e">
        <f t="shared" ca="1" si="29"/>
        <v>#N/A</v>
      </c>
      <c r="R50" s="207" t="e">
        <f t="shared" ca="1" si="29"/>
        <v>#N/A</v>
      </c>
      <c r="S50" s="207" t="e">
        <f t="shared" ca="1" si="29"/>
        <v>#N/A</v>
      </c>
      <c r="T50" s="207" t="e">
        <f t="shared" ca="1" si="29"/>
        <v>#N/A</v>
      </c>
      <c r="U50" s="207" t="e">
        <f t="shared" ca="1" si="29"/>
        <v>#N/A</v>
      </c>
      <c r="V50" s="207" t="e">
        <f t="shared" ca="1" si="29"/>
        <v>#N/A</v>
      </c>
      <c r="W50" s="207" t="e">
        <f t="shared" ca="1" si="29"/>
        <v>#N/A</v>
      </c>
      <c r="X50" s="207" t="e">
        <f t="shared" ca="1" si="29"/>
        <v>#N/A</v>
      </c>
      <c r="Y50" s="207" t="e">
        <f t="shared" ca="1" si="29"/>
        <v>#N/A</v>
      </c>
      <c r="Z50" s="207" t="e">
        <f t="shared" ca="1" si="29"/>
        <v>#N/A</v>
      </c>
      <c r="AA50" s="207" t="e">
        <f t="shared" ca="1" si="29"/>
        <v>#N/A</v>
      </c>
      <c r="AB50" s="207" t="e">
        <f t="shared" ca="1" si="29"/>
        <v>#N/A</v>
      </c>
      <c r="AC50" s="207" t="e">
        <f t="shared" ca="1" si="29"/>
        <v>#N/A</v>
      </c>
      <c r="AD50" s="207" t="e">
        <f t="shared" ca="1" si="29"/>
        <v>#N/A</v>
      </c>
      <c r="AE50" s="207" t="e">
        <f t="shared" ca="1" si="29"/>
        <v>#N/A</v>
      </c>
      <c r="AF50" s="207" t="e">
        <f t="shared" ca="1" si="29"/>
        <v>#N/A</v>
      </c>
      <c r="AG50" s="207" t="e">
        <f t="shared" ca="1" si="29"/>
        <v>#N/A</v>
      </c>
      <c r="AH50" s="207" t="e">
        <f t="shared" ca="1" si="29"/>
        <v>#N/A</v>
      </c>
      <c r="AI50" s="207" t="e">
        <f t="shared" ca="1" si="29"/>
        <v>#N/A</v>
      </c>
      <c r="AJ50" s="207" t="e">
        <f t="shared" ca="1" si="29"/>
        <v>#N/A</v>
      </c>
      <c r="AK50" s="207" t="e">
        <f t="shared" ca="1" si="29"/>
        <v>#N/A</v>
      </c>
      <c r="AL50" s="207" t="e">
        <f t="shared" ca="1" si="29"/>
        <v>#N/A</v>
      </c>
      <c r="AM50" s="207" t="e">
        <f t="shared" ca="1" si="29"/>
        <v>#N/A</v>
      </c>
      <c r="AN50" s="207" t="e">
        <f t="shared" ca="1" si="29"/>
        <v>#N/A</v>
      </c>
      <c r="AO50" s="207" t="e">
        <f t="shared" ca="1" si="29"/>
        <v>#N/A</v>
      </c>
      <c r="AP50" s="207" t="e">
        <f t="shared" ca="1" si="29"/>
        <v>#N/A</v>
      </c>
      <c r="AQ50" s="207" t="e">
        <f t="shared" ca="1" si="29"/>
        <v>#N/A</v>
      </c>
      <c r="AR50" s="207" t="e">
        <f t="shared" ca="1" si="29"/>
        <v>#N/A</v>
      </c>
      <c r="AS50" s="207" t="e">
        <f t="shared" ca="1" si="29"/>
        <v>#N/A</v>
      </c>
      <c r="AT50" s="207" t="e">
        <f t="shared" ca="1" si="29"/>
        <v>#N/A</v>
      </c>
      <c r="AU50" s="207" t="e">
        <f t="shared" ca="1" si="29"/>
        <v>#N/A</v>
      </c>
      <c r="AV50" s="207" t="e">
        <f t="shared" ca="1" si="29"/>
        <v>#N/A</v>
      </c>
      <c r="AW50" s="207" t="e">
        <f t="shared" ca="1" si="29"/>
        <v>#N/A</v>
      </c>
      <c r="AX50" s="207" t="e">
        <f t="shared" ca="1" si="29"/>
        <v>#N/A</v>
      </c>
      <c r="AY50" s="207" t="e">
        <f t="shared" ca="1" si="29"/>
        <v>#N/A</v>
      </c>
      <c r="AZ50" s="207" t="e">
        <f t="shared" ca="1" si="29"/>
        <v>#N/A</v>
      </c>
      <c r="BA50" s="207" t="e">
        <f t="shared" ca="1" si="29"/>
        <v>#N/A</v>
      </c>
      <c r="BB50" s="207" t="e">
        <f t="shared" ca="1" si="29"/>
        <v>#N/A</v>
      </c>
      <c r="BC50" s="207" t="e">
        <f t="shared" ca="1" si="29"/>
        <v>#N/A</v>
      </c>
      <c r="BD50" s="207" t="e">
        <f t="shared" ca="1" si="29"/>
        <v>#N/A</v>
      </c>
      <c r="BE50" s="207" t="e">
        <f t="shared" ca="1" si="29"/>
        <v>#N/A</v>
      </c>
      <c r="BF50" s="207" t="e">
        <f t="shared" ca="1" si="29"/>
        <v>#N/A</v>
      </c>
      <c r="BG50" s="207" t="e">
        <f t="shared" ca="1" si="29"/>
        <v>#N/A</v>
      </c>
      <c r="BH50" s="207" t="e">
        <f t="shared" ca="1" si="29"/>
        <v>#N/A</v>
      </c>
      <c r="BI50" s="207" t="e">
        <f t="shared" ca="1" si="29"/>
        <v>#N/A</v>
      </c>
      <c r="BJ50" s="207" t="e">
        <f t="shared" ca="1" si="29"/>
        <v>#N/A</v>
      </c>
      <c r="BK50" s="207" t="e">
        <f t="shared" ca="1" si="29"/>
        <v>#N/A</v>
      </c>
      <c r="BL50" s="207" t="e">
        <f t="shared" ca="1" si="29"/>
        <v>#N/A</v>
      </c>
      <c r="BM50" s="207" t="e">
        <f t="shared" ca="1" si="29"/>
        <v>#N/A</v>
      </c>
      <c r="BN50" s="207" t="e">
        <f t="shared" ca="1" si="29"/>
        <v>#N/A</v>
      </c>
      <c r="BO50" s="207" t="e">
        <f t="shared" ca="1" si="29"/>
        <v>#N/A</v>
      </c>
      <c r="BP50" s="207" t="e">
        <f t="shared" ca="1" si="29"/>
        <v>#N/A</v>
      </c>
      <c r="BQ50" s="207" t="e">
        <f t="shared" ca="1" si="29"/>
        <v>#N/A</v>
      </c>
      <c r="BR50" s="207" t="e">
        <f t="shared" ref="BR50:DU50" ca="1" si="30">IF(AND(BR$2&gt;=$B41,BR$2&lt;$C41),BR49,#N/A)</f>
        <v>#N/A</v>
      </c>
      <c r="BS50" s="207" t="e">
        <f t="shared" ca="1" si="30"/>
        <v>#N/A</v>
      </c>
      <c r="BT50" s="207" t="e">
        <f t="shared" ca="1" si="30"/>
        <v>#N/A</v>
      </c>
      <c r="BU50" s="207" t="e">
        <f t="shared" ca="1" si="30"/>
        <v>#N/A</v>
      </c>
      <c r="BV50" s="207" t="e">
        <f t="shared" ca="1" si="30"/>
        <v>#N/A</v>
      </c>
      <c r="BW50" s="207" t="e">
        <f t="shared" ca="1" si="30"/>
        <v>#N/A</v>
      </c>
      <c r="BX50" s="207" t="e">
        <f t="shared" ca="1" si="30"/>
        <v>#N/A</v>
      </c>
      <c r="BY50" s="207" t="e">
        <f t="shared" ca="1" si="30"/>
        <v>#N/A</v>
      </c>
      <c r="BZ50" s="207" t="e">
        <f t="shared" ca="1" si="30"/>
        <v>#N/A</v>
      </c>
      <c r="CA50" s="207" t="e">
        <f t="shared" ca="1" si="30"/>
        <v>#N/A</v>
      </c>
      <c r="CB50" s="207" t="e">
        <f t="shared" ca="1" si="30"/>
        <v>#N/A</v>
      </c>
      <c r="CC50" s="207" t="e">
        <f t="shared" ca="1" si="30"/>
        <v>#N/A</v>
      </c>
      <c r="CD50" s="207" t="e">
        <f t="shared" ca="1" si="30"/>
        <v>#N/A</v>
      </c>
      <c r="CE50" s="207" t="e">
        <f t="shared" ca="1" si="30"/>
        <v>#N/A</v>
      </c>
      <c r="CF50" s="207" t="e">
        <f t="shared" ca="1" si="30"/>
        <v>#N/A</v>
      </c>
      <c r="CG50" s="207" t="e">
        <f t="shared" ca="1" si="30"/>
        <v>#N/A</v>
      </c>
      <c r="CH50" s="207" t="e">
        <f t="shared" ca="1" si="30"/>
        <v>#N/A</v>
      </c>
      <c r="CI50" s="207" t="e">
        <f t="shared" ca="1" si="30"/>
        <v>#N/A</v>
      </c>
      <c r="CJ50" s="207" t="e">
        <f t="shared" ca="1" si="30"/>
        <v>#N/A</v>
      </c>
      <c r="CK50" s="207" t="e">
        <f t="shared" ca="1" si="30"/>
        <v>#N/A</v>
      </c>
      <c r="CL50" s="207" t="e">
        <f t="shared" ca="1" si="30"/>
        <v>#N/A</v>
      </c>
      <c r="CM50" s="207" t="e">
        <f t="shared" ca="1" si="30"/>
        <v>#N/A</v>
      </c>
      <c r="CN50" s="207" t="e">
        <f t="shared" ca="1" si="30"/>
        <v>#N/A</v>
      </c>
      <c r="CO50" s="207" t="e">
        <f t="shared" ca="1" si="30"/>
        <v>#N/A</v>
      </c>
      <c r="CP50" s="207" t="e">
        <f t="shared" ca="1" si="30"/>
        <v>#N/A</v>
      </c>
      <c r="CQ50" s="207" t="e">
        <f t="shared" ca="1" si="30"/>
        <v>#N/A</v>
      </c>
      <c r="CR50" s="207" t="e">
        <f t="shared" ca="1" si="30"/>
        <v>#N/A</v>
      </c>
      <c r="CS50" s="207" t="e">
        <f t="shared" ca="1" si="30"/>
        <v>#N/A</v>
      </c>
      <c r="CT50" s="207" t="e">
        <f t="shared" ca="1" si="30"/>
        <v>#N/A</v>
      </c>
      <c r="CU50" s="207" t="e">
        <f t="shared" ca="1" si="30"/>
        <v>#N/A</v>
      </c>
      <c r="CV50" s="207" t="e">
        <f t="shared" ca="1" si="30"/>
        <v>#N/A</v>
      </c>
      <c r="CW50" s="207" t="e">
        <f t="shared" ca="1" si="30"/>
        <v>#N/A</v>
      </c>
      <c r="CX50" s="207" t="e">
        <f t="shared" ca="1" si="30"/>
        <v>#N/A</v>
      </c>
      <c r="CY50" s="207" t="e">
        <f t="shared" ca="1" si="30"/>
        <v>#N/A</v>
      </c>
      <c r="CZ50" s="207" t="e">
        <f t="shared" ca="1" si="30"/>
        <v>#N/A</v>
      </c>
      <c r="DA50" s="207" t="e">
        <f t="shared" ca="1" si="30"/>
        <v>#N/A</v>
      </c>
      <c r="DB50" s="207" t="e">
        <f t="shared" ca="1" si="30"/>
        <v>#N/A</v>
      </c>
      <c r="DC50" s="207" t="e">
        <f t="shared" ca="1" si="30"/>
        <v>#N/A</v>
      </c>
      <c r="DD50" s="207" t="e">
        <f t="shared" ca="1" si="30"/>
        <v>#N/A</v>
      </c>
      <c r="DE50" s="207" t="e">
        <f t="shared" ca="1" si="30"/>
        <v>#N/A</v>
      </c>
      <c r="DF50" s="207" t="e">
        <f t="shared" ca="1" si="30"/>
        <v>#N/A</v>
      </c>
      <c r="DG50" s="207" t="e">
        <f t="shared" ca="1" si="30"/>
        <v>#N/A</v>
      </c>
      <c r="DH50" s="207" t="e">
        <f t="shared" ca="1" si="30"/>
        <v>#N/A</v>
      </c>
      <c r="DI50" s="207" t="e">
        <f t="shared" ca="1" si="30"/>
        <v>#N/A</v>
      </c>
      <c r="DJ50" s="207" t="e">
        <f t="shared" ca="1" si="30"/>
        <v>#N/A</v>
      </c>
      <c r="DK50" s="207" t="e">
        <f t="shared" ca="1" si="30"/>
        <v>#N/A</v>
      </c>
      <c r="DL50" s="207" t="e">
        <f t="shared" ca="1" si="30"/>
        <v>#N/A</v>
      </c>
      <c r="DM50" s="207" t="e">
        <f t="shared" ca="1" si="30"/>
        <v>#N/A</v>
      </c>
      <c r="DN50" s="207" t="e">
        <f t="shared" ca="1" si="30"/>
        <v>#N/A</v>
      </c>
      <c r="DO50" s="207" t="e">
        <f t="shared" ca="1" si="30"/>
        <v>#N/A</v>
      </c>
      <c r="DP50" s="207" t="e">
        <f t="shared" ca="1" si="30"/>
        <v>#N/A</v>
      </c>
      <c r="DQ50" s="207" t="e">
        <f t="shared" ca="1" si="30"/>
        <v>#N/A</v>
      </c>
      <c r="DR50" s="207" t="e">
        <f t="shared" ca="1" si="30"/>
        <v>#N/A</v>
      </c>
      <c r="DS50" s="207" t="e">
        <f t="shared" ca="1" si="30"/>
        <v>#N/A</v>
      </c>
      <c r="DT50" s="207" t="e">
        <f t="shared" ca="1" si="30"/>
        <v>#N/A</v>
      </c>
      <c r="DU50" s="207" t="e">
        <f t="shared" ca="1" si="30"/>
        <v>#N/A</v>
      </c>
    </row>
    <row r="51" spans="1:125" x14ac:dyDescent="0.25">
      <c r="A51" t="s">
        <v>1986</v>
      </c>
      <c r="B51" s="117"/>
      <c r="D51" s="207"/>
      <c r="E51" s="242" t="e">
        <f ca="1">IF(E$2&lt;$B41,E53,IF(AND(E$2&gt;=$B41,E$2&lt;$C41),E54,#N/A))</f>
        <v>#N/A</v>
      </c>
      <c r="F51" s="242" t="e">
        <f t="shared" ref="F51:BQ51" ca="1" si="31">IF(F$2&lt;$B41,F53,IF(AND(F$2&gt;=$B41,F$2&lt;$C41),F54,#N/A))</f>
        <v>#N/A</v>
      </c>
      <c r="G51" s="242" t="e">
        <f t="shared" ca="1" si="31"/>
        <v>#N/A</v>
      </c>
      <c r="H51" s="242" t="e">
        <f t="shared" ca="1" si="31"/>
        <v>#N/A</v>
      </c>
      <c r="I51" s="242" t="e">
        <f t="shared" ca="1" si="31"/>
        <v>#N/A</v>
      </c>
      <c r="J51" s="242" t="e">
        <f t="shared" ca="1" si="31"/>
        <v>#N/A</v>
      </c>
      <c r="K51" s="242" t="e">
        <f t="shared" ca="1" si="31"/>
        <v>#N/A</v>
      </c>
      <c r="L51" s="242" t="e">
        <f t="shared" ca="1" si="31"/>
        <v>#N/A</v>
      </c>
      <c r="M51" s="242" t="e">
        <f t="shared" ca="1" si="31"/>
        <v>#N/A</v>
      </c>
      <c r="N51" s="242" t="e">
        <f t="shared" ca="1" si="31"/>
        <v>#N/A</v>
      </c>
      <c r="O51" s="242" t="e">
        <f t="shared" ca="1" si="31"/>
        <v>#N/A</v>
      </c>
      <c r="P51" s="242" t="e">
        <f t="shared" ca="1" si="31"/>
        <v>#N/A</v>
      </c>
      <c r="Q51" s="242" t="e">
        <f t="shared" ca="1" si="31"/>
        <v>#N/A</v>
      </c>
      <c r="R51" s="242" t="e">
        <f t="shared" ca="1" si="31"/>
        <v>#N/A</v>
      </c>
      <c r="S51" s="242" t="e">
        <f t="shared" ca="1" si="31"/>
        <v>#N/A</v>
      </c>
      <c r="T51" s="242" t="e">
        <f t="shared" ca="1" si="31"/>
        <v>#N/A</v>
      </c>
      <c r="U51" s="242" t="e">
        <f t="shared" ca="1" si="31"/>
        <v>#N/A</v>
      </c>
      <c r="V51" s="242" t="e">
        <f t="shared" ca="1" si="31"/>
        <v>#N/A</v>
      </c>
      <c r="W51" s="242" t="e">
        <f t="shared" ca="1" si="31"/>
        <v>#N/A</v>
      </c>
      <c r="X51" s="242" t="e">
        <f t="shared" ca="1" si="31"/>
        <v>#N/A</v>
      </c>
      <c r="Y51" s="242" t="e">
        <f t="shared" ca="1" si="31"/>
        <v>#N/A</v>
      </c>
      <c r="Z51" s="242" t="e">
        <f t="shared" ca="1" si="31"/>
        <v>#N/A</v>
      </c>
      <c r="AA51" s="242" t="e">
        <f t="shared" ca="1" si="31"/>
        <v>#N/A</v>
      </c>
      <c r="AB51" s="242" t="e">
        <f t="shared" ca="1" si="31"/>
        <v>#N/A</v>
      </c>
      <c r="AC51" s="242" t="e">
        <f t="shared" ca="1" si="31"/>
        <v>#N/A</v>
      </c>
      <c r="AD51" s="242" t="e">
        <f t="shared" ca="1" si="31"/>
        <v>#N/A</v>
      </c>
      <c r="AE51" s="242" t="e">
        <f t="shared" ca="1" si="31"/>
        <v>#N/A</v>
      </c>
      <c r="AF51" s="242" t="e">
        <f t="shared" ca="1" si="31"/>
        <v>#N/A</v>
      </c>
      <c r="AG51" s="242" t="e">
        <f t="shared" ca="1" si="31"/>
        <v>#N/A</v>
      </c>
      <c r="AH51" s="242" t="e">
        <f t="shared" ca="1" si="31"/>
        <v>#N/A</v>
      </c>
      <c r="AI51" s="242" t="e">
        <f t="shared" ca="1" si="31"/>
        <v>#N/A</v>
      </c>
      <c r="AJ51" s="242" t="e">
        <f t="shared" ca="1" si="31"/>
        <v>#N/A</v>
      </c>
      <c r="AK51" s="242" t="e">
        <f t="shared" ca="1" si="31"/>
        <v>#N/A</v>
      </c>
      <c r="AL51" s="242" t="e">
        <f t="shared" ca="1" si="31"/>
        <v>#N/A</v>
      </c>
      <c r="AM51" s="242" t="e">
        <f t="shared" ca="1" si="31"/>
        <v>#N/A</v>
      </c>
      <c r="AN51" s="242" t="e">
        <f t="shared" ca="1" si="31"/>
        <v>#N/A</v>
      </c>
      <c r="AO51" s="242" t="e">
        <f t="shared" ca="1" si="31"/>
        <v>#N/A</v>
      </c>
      <c r="AP51" s="242" t="e">
        <f t="shared" ca="1" si="31"/>
        <v>#N/A</v>
      </c>
      <c r="AQ51" s="242" t="e">
        <f t="shared" ca="1" si="31"/>
        <v>#N/A</v>
      </c>
      <c r="AR51" s="242" t="e">
        <f t="shared" ca="1" si="31"/>
        <v>#N/A</v>
      </c>
      <c r="AS51" s="242" t="e">
        <f t="shared" ca="1" si="31"/>
        <v>#N/A</v>
      </c>
      <c r="AT51" s="242" t="e">
        <f t="shared" ca="1" si="31"/>
        <v>#N/A</v>
      </c>
      <c r="AU51" s="242" t="e">
        <f t="shared" ca="1" si="31"/>
        <v>#N/A</v>
      </c>
      <c r="AV51" s="242" t="e">
        <f t="shared" ca="1" si="31"/>
        <v>#N/A</v>
      </c>
      <c r="AW51" s="242" t="e">
        <f t="shared" ca="1" si="31"/>
        <v>#N/A</v>
      </c>
      <c r="AX51" s="242" t="e">
        <f t="shared" ca="1" si="31"/>
        <v>#N/A</v>
      </c>
      <c r="AY51" s="242" t="e">
        <f t="shared" ca="1" si="31"/>
        <v>#N/A</v>
      </c>
      <c r="AZ51" s="242" t="e">
        <f t="shared" ca="1" si="31"/>
        <v>#N/A</v>
      </c>
      <c r="BA51" s="242" t="e">
        <f t="shared" ca="1" si="31"/>
        <v>#N/A</v>
      </c>
      <c r="BB51" s="242" t="e">
        <f t="shared" ca="1" si="31"/>
        <v>#N/A</v>
      </c>
      <c r="BC51" s="242" t="e">
        <f t="shared" ca="1" si="31"/>
        <v>#N/A</v>
      </c>
      <c r="BD51" s="242" t="e">
        <f t="shared" ca="1" si="31"/>
        <v>#N/A</v>
      </c>
      <c r="BE51" s="242" t="e">
        <f t="shared" ca="1" si="31"/>
        <v>#N/A</v>
      </c>
      <c r="BF51" s="242" t="e">
        <f t="shared" ca="1" si="31"/>
        <v>#N/A</v>
      </c>
      <c r="BG51" s="242" t="e">
        <f t="shared" ca="1" si="31"/>
        <v>#N/A</v>
      </c>
      <c r="BH51" s="242" t="e">
        <f t="shared" ca="1" si="31"/>
        <v>#N/A</v>
      </c>
      <c r="BI51" s="242" t="e">
        <f t="shared" ca="1" si="31"/>
        <v>#N/A</v>
      </c>
      <c r="BJ51" s="242" t="e">
        <f t="shared" ca="1" si="31"/>
        <v>#N/A</v>
      </c>
      <c r="BK51" s="242" t="e">
        <f t="shared" ca="1" si="31"/>
        <v>#N/A</v>
      </c>
      <c r="BL51" s="242" t="e">
        <f t="shared" ca="1" si="31"/>
        <v>#N/A</v>
      </c>
      <c r="BM51" s="242" t="e">
        <f t="shared" ca="1" si="31"/>
        <v>#N/A</v>
      </c>
      <c r="BN51" s="242" t="e">
        <f t="shared" ca="1" si="31"/>
        <v>#N/A</v>
      </c>
      <c r="BO51" s="242" t="e">
        <f t="shared" ca="1" si="31"/>
        <v>#N/A</v>
      </c>
      <c r="BP51" s="242" t="e">
        <f t="shared" ca="1" si="31"/>
        <v>#N/A</v>
      </c>
      <c r="BQ51" s="242" t="e">
        <f t="shared" ca="1" si="31"/>
        <v>#N/A</v>
      </c>
      <c r="BR51" s="242" t="e">
        <f t="shared" ref="BR51:DU51" ca="1" si="32">IF(BR$2&lt;$B41,BR53,IF(AND(BR$2&gt;=$B41,BR$2&lt;$C41),BR54,#N/A))</f>
        <v>#N/A</v>
      </c>
      <c r="BS51" s="242" t="e">
        <f t="shared" ca="1" si="32"/>
        <v>#N/A</v>
      </c>
      <c r="BT51" s="242" t="e">
        <f t="shared" ca="1" si="32"/>
        <v>#N/A</v>
      </c>
      <c r="BU51" s="242" t="e">
        <f t="shared" ca="1" si="32"/>
        <v>#N/A</v>
      </c>
      <c r="BV51" s="242" t="e">
        <f t="shared" ca="1" si="32"/>
        <v>#N/A</v>
      </c>
      <c r="BW51" s="242" t="e">
        <f t="shared" ca="1" si="32"/>
        <v>#N/A</v>
      </c>
      <c r="BX51" s="242" t="e">
        <f t="shared" ca="1" si="32"/>
        <v>#N/A</v>
      </c>
      <c r="BY51" s="242" t="e">
        <f t="shared" ca="1" si="32"/>
        <v>#N/A</v>
      </c>
      <c r="BZ51" s="242" t="e">
        <f t="shared" ca="1" si="32"/>
        <v>#N/A</v>
      </c>
      <c r="CA51" s="242" t="e">
        <f t="shared" ca="1" si="32"/>
        <v>#N/A</v>
      </c>
      <c r="CB51" s="242" t="e">
        <f t="shared" ca="1" si="32"/>
        <v>#N/A</v>
      </c>
      <c r="CC51" s="242" t="e">
        <f t="shared" ca="1" si="32"/>
        <v>#N/A</v>
      </c>
      <c r="CD51" s="242" t="e">
        <f t="shared" ca="1" si="32"/>
        <v>#N/A</v>
      </c>
      <c r="CE51" s="242" t="e">
        <f t="shared" ca="1" si="32"/>
        <v>#N/A</v>
      </c>
      <c r="CF51" s="242" t="e">
        <f t="shared" ca="1" si="32"/>
        <v>#N/A</v>
      </c>
      <c r="CG51" s="242" t="e">
        <f t="shared" ca="1" si="32"/>
        <v>#N/A</v>
      </c>
      <c r="CH51" s="242" t="e">
        <f t="shared" ca="1" si="32"/>
        <v>#N/A</v>
      </c>
      <c r="CI51" s="242" t="e">
        <f t="shared" ca="1" si="32"/>
        <v>#N/A</v>
      </c>
      <c r="CJ51" s="242" t="e">
        <f t="shared" ca="1" si="32"/>
        <v>#N/A</v>
      </c>
      <c r="CK51" s="242" t="e">
        <f t="shared" ca="1" si="32"/>
        <v>#N/A</v>
      </c>
      <c r="CL51" s="242" t="e">
        <f t="shared" ca="1" si="32"/>
        <v>#N/A</v>
      </c>
      <c r="CM51" s="242" t="e">
        <f t="shared" ca="1" si="32"/>
        <v>#N/A</v>
      </c>
      <c r="CN51" s="242" t="e">
        <f t="shared" ca="1" si="32"/>
        <v>#N/A</v>
      </c>
      <c r="CO51" s="242" t="e">
        <f t="shared" ca="1" si="32"/>
        <v>#N/A</v>
      </c>
      <c r="CP51" s="242" t="e">
        <f t="shared" ca="1" si="32"/>
        <v>#N/A</v>
      </c>
      <c r="CQ51" s="242" t="e">
        <f t="shared" ca="1" si="32"/>
        <v>#N/A</v>
      </c>
      <c r="CR51" s="242" t="e">
        <f t="shared" ca="1" si="32"/>
        <v>#N/A</v>
      </c>
      <c r="CS51" s="242" t="e">
        <f t="shared" ca="1" si="32"/>
        <v>#N/A</v>
      </c>
      <c r="CT51" s="242" t="e">
        <f t="shared" ca="1" si="32"/>
        <v>#N/A</v>
      </c>
      <c r="CU51" s="242" t="e">
        <f t="shared" ca="1" si="32"/>
        <v>#N/A</v>
      </c>
      <c r="CV51" s="242" t="e">
        <f t="shared" ca="1" si="32"/>
        <v>#N/A</v>
      </c>
      <c r="CW51" s="242" t="e">
        <f t="shared" ca="1" si="32"/>
        <v>#N/A</v>
      </c>
      <c r="CX51" s="242" t="e">
        <f t="shared" ca="1" si="32"/>
        <v>#N/A</v>
      </c>
      <c r="CY51" s="242" t="e">
        <f t="shared" ca="1" si="32"/>
        <v>#N/A</v>
      </c>
      <c r="CZ51" s="242" t="e">
        <f t="shared" ca="1" si="32"/>
        <v>#N/A</v>
      </c>
      <c r="DA51" s="242" t="e">
        <f t="shared" ca="1" si="32"/>
        <v>#N/A</v>
      </c>
      <c r="DB51" s="242" t="e">
        <f t="shared" ca="1" si="32"/>
        <v>#N/A</v>
      </c>
      <c r="DC51" s="242" t="e">
        <f t="shared" ca="1" si="32"/>
        <v>#N/A</v>
      </c>
      <c r="DD51" s="242" t="e">
        <f t="shared" ca="1" si="32"/>
        <v>#N/A</v>
      </c>
      <c r="DE51" s="242" t="e">
        <f t="shared" ca="1" si="32"/>
        <v>#N/A</v>
      </c>
      <c r="DF51" s="242" t="e">
        <f t="shared" ca="1" si="32"/>
        <v>#N/A</v>
      </c>
      <c r="DG51" s="242" t="e">
        <f t="shared" ca="1" si="32"/>
        <v>#N/A</v>
      </c>
      <c r="DH51" s="242" t="e">
        <f t="shared" ca="1" si="32"/>
        <v>#N/A</v>
      </c>
      <c r="DI51" s="242" t="e">
        <f t="shared" ca="1" si="32"/>
        <v>#N/A</v>
      </c>
      <c r="DJ51" s="242" t="e">
        <f t="shared" ca="1" si="32"/>
        <v>#N/A</v>
      </c>
      <c r="DK51" s="242" t="e">
        <f t="shared" ca="1" si="32"/>
        <v>#N/A</v>
      </c>
      <c r="DL51" s="242" t="e">
        <f t="shared" ca="1" si="32"/>
        <v>#N/A</v>
      </c>
      <c r="DM51" s="242" t="e">
        <f t="shared" ca="1" si="32"/>
        <v>#N/A</v>
      </c>
      <c r="DN51" s="242" t="e">
        <f t="shared" ca="1" si="32"/>
        <v>#N/A</v>
      </c>
      <c r="DO51" s="242" t="e">
        <f t="shared" ca="1" si="32"/>
        <v>#N/A</v>
      </c>
      <c r="DP51" s="242" t="e">
        <f t="shared" ca="1" si="32"/>
        <v>#N/A</v>
      </c>
      <c r="DQ51" s="242" t="e">
        <f t="shared" ca="1" si="32"/>
        <v>#N/A</v>
      </c>
      <c r="DR51" s="242" t="e">
        <f t="shared" ca="1" si="32"/>
        <v>#N/A</v>
      </c>
      <c r="DS51" s="242" t="e">
        <f t="shared" ca="1" si="32"/>
        <v>#N/A</v>
      </c>
      <c r="DT51" s="242" t="e">
        <f t="shared" ca="1" si="32"/>
        <v>#N/A</v>
      </c>
      <c r="DU51" s="242" t="e">
        <f t="shared" ca="1" si="32"/>
        <v>#N/A</v>
      </c>
    </row>
    <row r="52" spans="1:125" x14ac:dyDescent="0.25">
      <c r="A52" t="s">
        <v>1987</v>
      </c>
      <c r="B52" s="117"/>
      <c r="D52" s="207"/>
      <c r="E52" s="242" t="e">
        <f ca="1">IF(AND(E$2&gt;=$B23,E$2&lt;$C41),E51,#N/A)</f>
        <v>#N/A</v>
      </c>
      <c r="F52" s="242" t="e">
        <f t="shared" ref="F52:BQ52" ca="1" si="33">IF(AND(F$2&gt;=$B23,F$2&lt;$C41),F51,#N/A)</f>
        <v>#N/A</v>
      </c>
      <c r="G52" s="242" t="e">
        <f t="shared" ca="1" si="33"/>
        <v>#N/A</v>
      </c>
      <c r="H52" s="242" t="e">
        <f t="shared" ca="1" si="33"/>
        <v>#N/A</v>
      </c>
      <c r="I52" s="242" t="e">
        <f t="shared" ca="1" si="33"/>
        <v>#N/A</v>
      </c>
      <c r="J52" s="242" t="e">
        <f t="shared" ca="1" si="33"/>
        <v>#N/A</v>
      </c>
      <c r="K52" s="242" t="e">
        <f t="shared" ca="1" si="33"/>
        <v>#N/A</v>
      </c>
      <c r="L52" s="242" t="e">
        <f t="shared" ca="1" si="33"/>
        <v>#N/A</v>
      </c>
      <c r="M52" s="242" t="e">
        <f t="shared" ca="1" si="33"/>
        <v>#N/A</v>
      </c>
      <c r="N52" s="242" t="e">
        <f t="shared" ca="1" si="33"/>
        <v>#N/A</v>
      </c>
      <c r="O52" s="242" t="e">
        <f t="shared" ca="1" si="33"/>
        <v>#N/A</v>
      </c>
      <c r="P52" s="242" t="e">
        <f t="shared" ca="1" si="33"/>
        <v>#N/A</v>
      </c>
      <c r="Q52" s="242" t="e">
        <f t="shared" ca="1" si="33"/>
        <v>#N/A</v>
      </c>
      <c r="R52" s="242" t="e">
        <f t="shared" ca="1" si="33"/>
        <v>#N/A</v>
      </c>
      <c r="S52" s="242" t="e">
        <f t="shared" ca="1" si="33"/>
        <v>#N/A</v>
      </c>
      <c r="T52" s="242" t="e">
        <f t="shared" ca="1" si="33"/>
        <v>#N/A</v>
      </c>
      <c r="U52" s="242" t="e">
        <f t="shared" ca="1" si="33"/>
        <v>#N/A</v>
      </c>
      <c r="V52" s="242" t="e">
        <f t="shared" ca="1" si="33"/>
        <v>#N/A</v>
      </c>
      <c r="W52" s="242" t="e">
        <f t="shared" ca="1" si="33"/>
        <v>#N/A</v>
      </c>
      <c r="X52" s="242" t="e">
        <f t="shared" ca="1" si="33"/>
        <v>#N/A</v>
      </c>
      <c r="Y52" s="242" t="e">
        <f t="shared" ca="1" si="33"/>
        <v>#N/A</v>
      </c>
      <c r="Z52" s="242" t="e">
        <f t="shared" ca="1" si="33"/>
        <v>#N/A</v>
      </c>
      <c r="AA52" s="242" t="e">
        <f t="shared" ca="1" si="33"/>
        <v>#N/A</v>
      </c>
      <c r="AB52" s="242" t="e">
        <f t="shared" ca="1" si="33"/>
        <v>#N/A</v>
      </c>
      <c r="AC52" s="242" t="e">
        <f t="shared" ca="1" si="33"/>
        <v>#N/A</v>
      </c>
      <c r="AD52" s="242" t="e">
        <f t="shared" ca="1" si="33"/>
        <v>#N/A</v>
      </c>
      <c r="AE52" s="242" t="e">
        <f t="shared" ca="1" si="33"/>
        <v>#N/A</v>
      </c>
      <c r="AF52" s="242" t="e">
        <f t="shared" ca="1" si="33"/>
        <v>#N/A</v>
      </c>
      <c r="AG52" s="242" t="e">
        <f t="shared" ca="1" si="33"/>
        <v>#N/A</v>
      </c>
      <c r="AH52" s="242" t="e">
        <f t="shared" ca="1" si="33"/>
        <v>#N/A</v>
      </c>
      <c r="AI52" s="242" t="e">
        <f t="shared" ca="1" si="33"/>
        <v>#N/A</v>
      </c>
      <c r="AJ52" s="242" t="e">
        <f t="shared" ca="1" si="33"/>
        <v>#N/A</v>
      </c>
      <c r="AK52" s="242" t="e">
        <f t="shared" ca="1" si="33"/>
        <v>#N/A</v>
      </c>
      <c r="AL52" s="242" t="e">
        <f t="shared" ca="1" si="33"/>
        <v>#N/A</v>
      </c>
      <c r="AM52" s="242" t="e">
        <f t="shared" ca="1" si="33"/>
        <v>#N/A</v>
      </c>
      <c r="AN52" s="242" t="e">
        <f t="shared" ca="1" si="33"/>
        <v>#N/A</v>
      </c>
      <c r="AO52" s="242" t="e">
        <f t="shared" ca="1" si="33"/>
        <v>#N/A</v>
      </c>
      <c r="AP52" s="242" t="e">
        <f t="shared" ca="1" si="33"/>
        <v>#N/A</v>
      </c>
      <c r="AQ52" s="242" t="e">
        <f t="shared" ca="1" si="33"/>
        <v>#N/A</v>
      </c>
      <c r="AR52" s="242" t="e">
        <f t="shared" ca="1" si="33"/>
        <v>#N/A</v>
      </c>
      <c r="AS52" s="242" t="e">
        <f t="shared" ca="1" si="33"/>
        <v>#N/A</v>
      </c>
      <c r="AT52" s="242" t="e">
        <f t="shared" ca="1" si="33"/>
        <v>#N/A</v>
      </c>
      <c r="AU52" s="242" t="e">
        <f t="shared" ca="1" si="33"/>
        <v>#N/A</v>
      </c>
      <c r="AV52" s="242" t="e">
        <f t="shared" ca="1" si="33"/>
        <v>#N/A</v>
      </c>
      <c r="AW52" s="242" t="e">
        <f t="shared" ca="1" si="33"/>
        <v>#N/A</v>
      </c>
      <c r="AX52" s="242" t="e">
        <f t="shared" ca="1" si="33"/>
        <v>#N/A</v>
      </c>
      <c r="AY52" s="242" t="e">
        <f t="shared" ca="1" si="33"/>
        <v>#N/A</v>
      </c>
      <c r="AZ52" s="242" t="e">
        <f t="shared" ca="1" si="33"/>
        <v>#N/A</v>
      </c>
      <c r="BA52" s="242" t="e">
        <f t="shared" ca="1" si="33"/>
        <v>#N/A</v>
      </c>
      <c r="BB52" s="242" t="e">
        <f t="shared" ca="1" si="33"/>
        <v>#N/A</v>
      </c>
      <c r="BC52" s="242" t="e">
        <f t="shared" ca="1" si="33"/>
        <v>#N/A</v>
      </c>
      <c r="BD52" s="242" t="e">
        <f t="shared" ca="1" si="33"/>
        <v>#N/A</v>
      </c>
      <c r="BE52" s="242" t="e">
        <f t="shared" ca="1" si="33"/>
        <v>#N/A</v>
      </c>
      <c r="BF52" s="242" t="e">
        <f t="shared" ca="1" si="33"/>
        <v>#N/A</v>
      </c>
      <c r="BG52" s="242" t="e">
        <f t="shared" ca="1" si="33"/>
        <v>#N/A</v>
      </c>
      <c r="BH52" s="242" t="e">
        <f t="shared" ca="1" si="33"/>
        <v>#N/A</v>
      </c>
      <c r="BI52" s="242" t="e">
        <f t="shared" ca="1" si="33"/>
        <v>#N/A</v>
      </c>
      <c r="BJ52" s="242" t="e">
        <f t="shared" ca="1" si="33"/>
        <v>#N/A</v>
      </c>
      <c r="BK52" s="242" t="e">
        <f t="shared" ca="1" si="33"/>
        <v>#N/A</v>
      </c>
      <c r="BL52" s="242" t="e">
        <f t="shared" ca="1" si="33"/>
        <v>#N/A</v>
      </c>
      <c r="BM52" s="242" t="e">
        <f t="shared" ca="1" si="33"/>
        <v>#N/A</v>
      </c>
      <c r="BN52" s="242" t="e">
        <f t="shared" ca="1" si="33"/>
        <v>#N/A</v>
      </c>
      <c r="BO52" s="242" t="e">
        <f t="shared" ca="1" si="33"/>
        <v>#N/A</v>
      </c>
      <c r="BP52" s="242" t="e">
        <f t="shared" ca="1" si="33"/>
        <v>#N/A</v>
      </c>
      <c r="BQ52" s="242" t="e">
        <f t="shared" ca="1" si="33"/>
        <v>#N/A</v>
      </c>
      <c r="BR52" s="242" t="e">
        <f t="shared" ref="BR52:DU52" ca="1" si="34">IF(AND(BR$2&gt;=$B23,BR$2&lt;$C41),BR51,#N/A)</f>
        <v>#N/A</v>
      </c>
      <c r="BS52" s="242" t="e">
        <f t="shared" ca="1" si="34"/>
        <v>#N/A</v>
      </c>
      <c r="BT52" s="242" t="e">
        <f t="shared" ca="1" si="34"/>
        <v>#N/A</v>
      </c>
      <c r="BU52" s="242" t="e">
        <f t="shared" ca="1" si="34"/>
        <v>#N/A</v>
      </c>
      <c r="BV52" s="242" t="e">
        <f t="shared" ca="1" si="34"/>
        <v>#N/A</v>
      </c>
      <c r="BW52" s="242" t="e">
        <f t="shared" ca="1" si="34"/>
        <v>#N/A</v>
      </c>
      <c r="BX52" s="242" t="e">
        <f t="shared" ca="1" si="34"/>
        <v>#N/A</v>
      </c>
      <c r="BY52" s="242" t="e">
        <f t="shared" ca="1" si="34"/>
        <v>#N/A</v>
      </c>
      <c r="BZ52" s="242" t="e">
        <f t="shared" ca="1" si="34"/>
        <v>#N/A</v>
      </c>
      <c r="CA52" s="242" t="e">
        <f t="shared" ca="1" si="34"/>
        <v>#N/A</v>
      </c>
      <c r="CB52" s="242" t="e">
        <f t="shared" ca="1" si="34"/>
        <v>#N/A</v>
      </c>
      <c r="CC52" s="242" t="e">
        <f t="shared" ca="1" si="34"/>
        <v>#N/A</v>
      </c>
      <c r="CD52" s="242" t="e">
        <f t="shared" ca="1" si="34"/>
        <v>#N/A</v>
      </c>
      <c r="CE52" s="242" t="e">
        <f t="shared" ca="1" si="34"/>
        <v>#N/A</v>
      </c>
      <c r="CF52" s="242" t="e">
        <f t="shared" ca="1" si="34"/>
        <v>#N/A</v>
      </c>
      <c r="CG52" s="242" t="e">
        <f t="shared" ca="1" si="34"/>
        <v>#N/A</v>
      </c>
      <c r="CH52" s="242" t="e">
        <f t="shared" ca="1" si="34"/>
        <v>#N/A</v>
      </c>
      <c r="CI52" s="242" t="e">
        <f t="shared" ca="1" si="34"/>
        <v>#N/A</v>
      </c>
      <c r="CJ52" s="242" t="e">
        <f t="shared" ca="1" si="34"/>
        <v>#N/A</v>
      </c>
      <c r="CK52" s="242" t="e">
        <f t="shared" ca="1" si="34"/>
        <v>#N/A</v>
      </c>
      <c r="CL52" s="242" t="e">
        <f t="shared" ca="1" si="34"/>
        <v>#N/A</v>
      </c>
      <c r="CM52" s="242" t="e">
        <f t="shared" ca="1" si="34"/>
        <v>#N/A</v>
      </c>
      <c r="CN52" s="242" t="e">
        <f t="shared" ca="1" si="34"/>
        <v>#N/A</v>
      </c>
      <c r="CO52" s="242" t="e">
        <f t="shared" ca="1" si="34"/>
        <v>#N/A</v>
      </c>
      <c r="CP52" s="242" t="e">
        <f t="shared" ca="1" si="34"/>
        <v>#N/A</v>
      </c>
      <c r="CQ52" s="242" t="e">
        <f t="shared" ca="1" si="34"/>
        <v>#N/A</v>
      </c>
      <c r="CR52" s="242" t="e">
        <f t="shared" ca="1" si="34"/>
        <v>#N/A</v>
      </c>
      <c r="CS52" s="242" t="e">
        <f t="shared" ca="1" si="34"/>
        <v>#N/A</v>
      </c>
      <c r="CT52" s="242" t="e">
        <f t="shared" ca="1" si="34"/>
        <v>#N/A</v>
      </c>
      <c r="CU52" s="242" t="e">
        <f t="shared" ca="1" si="34"/>
        <v>#N/A</v>
      </c>
      <c r="CV52" s="242" t="e">
        <f t="shared" ca="1" si="34"/>
        <v>#N/A</v>
      </c>
      <c r="CW52" s="242" t="e">
        <f t="shared" ca="1" si="34"/>
        <v>#N/A</v>
      </c>
      <c r="CX52" s="242" t="e">
        <f t="shared" ca="1" si="34"/>
        <v>#N/A</v>
      </c>
      <c r="CY52" s="242" t="e">
        <f t="shared" ca="1" si="34"/>
        <v>#N/A</v>
      </c>
      <c r="CZ52" s="242" t="e">
        <f t="shared" ca="1" si="34"/>
        <v>#N/A</v>
      </c>
      <c r="DA52" s="242" t="e">
        <f t="shared" ca="1" si="34"/>
        <v>#N/A</v>
      </c>
      <c r="DB52" s="242" t="e">
        <f t="shared" ca="1" si="34"/>
        <v>#N/A</v>
      </c>
      <c r="DC52" s="242" t="e">
        <f t="shared" ca="1" si="34"/>
        <v>#N/A</v>
      </c>
      <c r="DD52" s="242" t="e">
        <f t="shared" ca="1" si="34"/>
        <v>#N/A</v>
      </c>
      <c r="DE52" s="242" t="e">
        <f t="shared" ca="1" si="34"/>
        <v>#N/A</v>
      </c>
      <c r="DF52" s="242" t="e">
        <f t="shared" ca="1" si="34"/>
        <v>#N/A</v>
      </c>
      <c r="DG52" s="242" t="e">
        <f t="shared" ca="1" si="34"/>
        <v>#N/A</v>
      </c>
      <c r="DH52" s="242" t="e">
        <f t="shared" ca="1" si="34"/>
        <v>#N/A</v>
      </c>
      <c r="DI52" s="242" t="e">
        <f t="shared" ca="1" si="34"/>
        <v>#N/A</v>
      </c>
      <c r="DJ52" s="242" t="e">
        <f t="shared" ca="1" si="34"/>
        <v>#N/A</v>
      </c>
      <c r="DK52" s="242" t="e">
        <f t="shared" ca="1" si="34"/>
        <v>#N/A</v>
      </c>
      <c r="DL52" s="242" t="e">
        <f t="shared" ca="1" si="34"/>
        <v>#N/A</v>
      </c>
      <c r="DM52" s="242" t="e">
        <f t="shared" ca="1" si="34"/>
        <v>#N/A</v>
      </c>
      <c r="DN52" s="242" t="e">
        <f t="shared" ca="1" si="34"/>
        <v>#N/A</v>
      </c>
      <c r="DO52" s="242" t="e">
        <f t="shared" ca="1" si="34"/>
        <v>#N/A</v>
      </c>
      <c r="DP52" s="242" t="e">
        <f t="shared" ca="1" si="34"/>
        <v>#N/A</v>
      </c>
      <c r="DQ52" s="242" t="e">
        <f t="shared" ca="1" si="34"/>
        <v>#N/A</v>
      </c>
      <c r="DR52" s="242" t="e">
        <f t="shared" ca="1" si="34"/>
        <v>#N/A</v>
      </c>
      <c r="DS52" s="242" t="e">
        <f t="shared" ca="1" si="34"/>
        <v>#N/A</v>
      </c>
      <c r="DT52" s="242" t="e">
        <f t="shared" ca="1" si="34"/>
        <v>#N/A</v>
      </c>
      <c r="DU52" s="242" t="e">
        <f t="shared" ca="1" si="34"/>
        <v>#N/A</v>
      </c>
    </row>
    <row r="53" spans="1:125" x14ac:dyDescent="0.25">
      <c r="A53" s="223" t="s">
        <v>1988</v>
      </c>
      <c r="B53" s="243"/>
      <c r="C53" s="223"/>
      <c r="D53" s="244"/>
      <c r="E53" s="245">
        <f ca="1">КРЕДИТЫ!S$13</f>
        <v>0.20249999999999999</v>
      </c>
      <c r="F53" s="245">
        <f ca="1">КРЕДИТЫ!T$13</f>
        <v>0.19838709677419353</v>
      </c>
      <c r="G53" s="245">
        <f ca="1">КРЕДИТЫ!U$13</f>
        <v>0.19838709677419353</v>
      </c>
      <c r="H53" s="245">
        <f ca="1">КРЕДИТЫ!V$13</f>
        <v>0.19564516129032256</v>
      </c>
      <c r="I53" s="245">
        <f ca="1">КРЕДИТЫ!W$13</f>
        <v>0.19564516129032256</v>
      </c>
      <c r="J53" s="245">
        <f ca="1">КРЕДИТЫ!X$13</f>
        <v>0.19564516129032256</v>
      </c>
      <c r="K53" s="245">
        <f ca="1">КРЕДИТЫ!Y$13</f>
        <v>0.19153225806451613</v>
      </c>
      <c r="L53" s="245">
        <f ca="1">КРЕДИТЫ!Z$13</f>
        <v>0.19153225806451613</v>
      </c>
      <c r="M53" s="245">
        <f ca="1">КРЕДИТЫ!AA$13</f>
        <v>0.18879032258064515</v>
      </c>
      <c r="N53" s="245">
        <f ca="1">КРЕДИТЫ!AB$13</f>
        <v>0.18879032258064515</v>
      </c>
      <c r="O53" s="245">
        <f ca="1">КРЕДИТЫ!AC$13</f>
        <v>0.18879032258064515</v>
      </c>
      <c r="P53" s="245">
        <f ca="1">КРЕДИТЫ!AD$13</f>
        <v>0.1846774193548387</v>
      </c>
      <c r="Q53" s="245">
        <f ca="1">КРЕДИТЫ!AE$13</f>
        <v>0.1846774193548387</v>
      </c>
      <c r="R53" s="245">
        <f ca="1">КРЕДИТЫ!AF$13</f>
        <v>0.18193548387096775</v>
      </c>
      <c r="S53" s="245">
        <f ca="1">КРЕДИТЫ!AG$13</f>
        <v>0.18193548387096775</v>
      </c>
      <c r="T53" s="245">
        <f ca="1">КРЕДИТЫ!AH$13</f>
        <v>0.18193548387096775</v>
      </c>
      <c r="U53" s="245">
        <f ca="1">КРЕДИТЫ!AI$13</f>
        <v>0.17782258064516127</v>
      </c>
      <c r="V53" s="245">
        <f ca="1">КРЕДИТЫ!AJ$13</f>
        <v>0.17782258064516127</v>
      </c>
      <c r="W53" s="245">
        <f ca="1">КРЕДИТЫ!AK$13</f>
        <v>0.17508064516129032</v>
      </c>
      <c r="X53" s="245">
        <f ca="1">КРЕДИТЫ!AL$13</f>
        <v>0.17508064516129032</v>
      </c>
      <c r="Y53" s="245">
        <f ca="1">КРЕДИТЫ!AM$13</f>
        <v>0.17508064516129032</v>
      </c>
      <c r="Z53" s="245">
        <f ca="1">КРЕДИТЫ!AN$13</f>
        <v>0.17096774193548386</v>
      </c>
      <c r="AA53" s="245">
        <f ca="1">КРЕДИТЫ!AO$13</f>
        <v>0.17096774193548386</v>
      </c>
      <c r="AB53" s="245">
        <f ca="1">КРЕДИТЫ!AP$13</f>
        <v>0.16822580645161289</v>
      </c>
      <c r="AC53" s="245">
        <f ca="1">КРЕДИТЫ!AQ$13</f>
        <v>0.16822580645161289</v>
      </c>
      <c r="AD53" s="245">
        <f ca="1">КРЕДИТЫ!AR$13</f>
        <v>0.16822580645161289</v>
      </c>
      <c r="AE53" s="245">
        <f ca="1">КРЕДИТЫ!AS$13</f>
        <v>0.16411290322580646</v>
      </c>
      <c r="AF53" s="245">
        <f ca="1">КРЕДИТЫ!AT$13</f>
        <v>0.16411290322580646</v>
      </c>
      <c r="AG53" s="245">
        <f ca="1">КРЕДИТЫ!AU$13</f>
        <v>0.16137096774193549</v>
      </c>
      <c r="AH53" s="245">
        <f ca="1">КРЕДИТЫ!AV$13</f>
        <v>0.16137096774193549</v>
      </c>
      <c r="AI53" s="245">
        <f ca="1">КРЕДИТЫ!AW$13</f>
        <v>0.16137096774193549</v>
      </c>
      <c r="AJ53" s="245">
        <f ca="1">КРЕДИТЫ!AX$13</f>
        <v>0.16</v>
      </c>
      <c r="AK53" s="245">
        <f ca="1">КРЕДИТЫ!AY$13</f>
        <v>0.16</v>
      </c>
      <c r="AL53" s="245">
        <f ca="1">КРЕДИТЫ!AZ$13</f>
        <v>0.16</v>
      </c>
      <c r="AM53" s="245">
        <f ca="1">КРЕДИТЫ!BA$13</f>
        <v>0.16</v>
      </c>
      <c r="AN53" s="245">
        <f ca="1">КРЕДИТЫ!BB$13</f>
        <v>0.16</v>
      </c>
      <c r="AO53" s="245">
        <f ca="1">КРЕДИТЫ!BC$13</f>
        <v>0.16</v>
      </c>
      <c r="AP53" s="245">
        <f ca="1">КРЕДИТЫ!BD$13</f>
        <v>0.16</v>
      </c>
      <c r="AQ53" s="245">
        <f ca="1">КРЕДИТЫ!BE$13</f>
        <v>0.16</v>
      </c>
      <c r="AR53" s="245">
        <f ca="1">КРЕДИТЫ!BF$13</f>
        <v>0.16</v>
      </c>
      <c r="AS53" s="245">
        <f ca="1">КРЕДИТЫ!BG$13</f>
        <v>0.16</v>
      </c>
      <c r="AT53" s="245">
        <f ca="1">КРЕДИТЫ!BH$13</f>
        <v>0.16</v>
      </c>
      <c r="AU53" s="245">
        <f ca="1">КРЕДИТЫ!BI$13</f>
        <v>0.16</v>
      </c>
      <c r="AV53" s="245">
        <f ca="1">КРЕДИТЫ!BJ$13</f>
        <v>0.16</v>
      </c>
      <c r="AW53" s="245">
        <f ca="1">КРЕДИТЫ!BK$13</f>
        <v>0.16</v>
      </c>
      <c r="AX53" s="245">
        <f ca="1">КРЕДИТЫ!BL$13</f>
        <v>0.16</v>
      </c>
      <c r="AY53" s="245">
        <f ca="1">КРЕДИТЫ!BM$13</f>
        <v>0.16</v>
      </c>
      <c r="AZ53" s="245">
        <f ca="1">КРЕДИТЫ!BN$13</f>
        <v>0.16</v>
      </c>
      <c r="BA53" s="245">
        <f ca="1">КРЕДИТЫ!BO$13</f>
        <v>0.16</v>
      </c>
      <c r="BB53" s="245">
        <f ca="1">КРЕДИТЫ!BP$13</f>
        <v>0.16</v>
      </c>
      <c r="BC53" s="245">
        <f ca="1">КРЕДИТЫ!BQ$13</f>
        <v>0.16</v>
      </c>
      <c r="BD53" s="245">
        <f ca="1">КРЕДИТЫ!BR$13</f>
        <v>0.16</v>
      </c>
      <c r="BE53" s="245">
        <f ca="1">КРЕДИТЫ!BS$13</f>
        <v>0.16</v>
      </c>
      <c r="BF53" s="245">
        <f ca="1">КРЕДИТЫ!BT$13</f>
        <v>0.16</v>
      </c>
      <c r="BG53" s="245">
        <f ca="1">КРЕДИТЫ!BU$13</f>
        <v>0.16</v>
      </c>
      <c r="BH53" s="245">
        <f ca="1">КРЕДИТЫ!BV$13</f>
        <v>0.16</v>
      </c>
      <c r="BI53" s="245">
        <f ca="1">КРЕДИТЫ!BW$13</f>
        <v>0.16</v>
      </c>
      <c r="BJ53" s="245">
        <f ca="1">КРЕДИТЫ!BX$13</f>
        <v>0.16</v>
      </c>
      <c r="BK53" s="245">
        <f ca="1">КРЕДИТЫ!BY$13</f>
        <v>0.16</v>
      </c>
      <c r="BL53" s="245">
        <f ca="1">КРЕДИТЫ!BZ$13</f>
        <v>0.16</v>
      </c>
      <c r="BM53" s="245">
        <f ca="1">КРЕДИТЫ!CA$13</f>
        <v>0.16</v>
      </c>
      <c r="BN53" s="245">
        <f ca="1">КРЕДИТЫ!CB$13</f>
        <v>0.16</v>
      </c>
      <c r="BO53" s="245">
        <f ca="1">КРЕДИТЫ!CC$13</f>
        <v>0.16</v>
      </c>
      <c r="BP53" s="245">
        <f ca="1">КРЕДИТЫ!CD$13</f>
        <v>0.16</v>
      </c>
      <c r="BQ53" s="245">
        <f ca="1">КРЕДИТЫ!CE$13</f>
        <v>0.16</v>
      </c>
      <c r="BR53" s="245">
        <f ca="1">КРЕДИТЫ!CF$13</f>
        <v>0.16</v>
      </c>
      <c r="BS53" s="245">
        <f ca="1">КРЕДИТЫ!CG$13</f>
        <v>0.16</v>
      </c>
      <c r="BT53" s="245">
        <f ca="1">КРЕДИТЫ!CH$13</f>
        <v>0.16</v>
      </c>
      <c r="BU53" s="245">
        <f ca="1">КРЕДИТЫ!CI$13</f>
        <v>0.16</v>
      </c>
      <c r="BV53" s="245">
        <f ca="1">КРЕДИТЫ!CJ$13</f>
        <v>0.16</v>
      </c>
      <c r="BW53" s="245">
        <f ca="1">КРЕДИТЫ!CK$13</f>
        <v>0.16</v>
      </c>
      <c r="BX53" s="245">
        <f ca="1">КРЕДИТЫ!CL$13</f>
        <v>0.16</v>
      </c>
      <c r="BY53" s="245">
        <f ca="1">КРЕДИТЫ!CM$13</f>
        <v>0.16</v>
      </c>
      <c r="BZ53" s="245">
        <f ca="1">КРЕДИТЫ!CN$13</f>
        <v>0.16</v>
      </c>
      <c r="CA53" s="245">
        <f ca="1">КРЕДИТЫ!CO$13</f>
        <v>0.16</v>
      </c>
      <c r="CB53" s="245">
        <f ca="1">КРЕДИТЫ!CP$13</f>
        <v>0.16</v>
      </c>
      <c r="CC53" s="245">
        <f ca="1">КРЕДИТЫ!CQ$13</f>
        <v>0.16</v>
      </c>
      <c r="CD53" s="245">
        <f ca="1">КРЕДИТЫ!CR$13</f>
        <v>0.16</v>
      </c>
      <c r="CE53" s="245">
        <f ca="1">КРЕДИТЫ!CS$13</f>
        <v>0.16</v>
      </c>
      <c r="CF53" s="245">
        <f ca="1">КРЕДИТЫ!CT$13</f>
        <v>0.16</v>
      </c>
      <c r="CG53" s="245">
        <f ca="1">КРЕДИТЫ!CU$13</f>
        <v>0.16</v>
      </c>
      <c r="CH53" s="245">
        <f ca="1">КРЕДИТЫ!CV$13</f>
        <v>0.16</v>
      </c>
      <c r="CI53" s="245">
        <f ca="1">КРЕДИТЫ!CW$13</f>
        <v>0.16</v>
      </c>
      <c r="CJ53" s="245">
        <f ca="1">КРЕДИТЫ!CX$13</f>
        <v>0.16</v>
      </c>
      <c r="CK53" s="245">
        <f ca="1">КРЕДИТЫ!CY$13</f>
        <v>0.16</v>
      </c>
      <c r="CL53" s="245">
        <f ca="1">КРЕДИТЫ!CZ$13</f>
        <v>0.16</v>
      </c>
      <c r="CM53" s="245">
        <f ca="1">КРЕДИТЫ!DA$13</f>
        <v>0.16</v>
      </c>
      <c r="CN53" s="245">
        <f ca="1">КРЕДИТЫ!DB$13</f>
        <v>0.16</v>
      </c>
      <c r="CO53" s="245">
        <f ca="1">КРЕДИТЫ!DC$13</f>
        <v>0.16</v>
      </c>
      <c r="CP53" s="245">
        <f ca="1">КРЕДИТЫ!DD$13</f>
        <v>0.16</v>
      </c>
      <c r="CQ53" s="245">
        <f ca="1">КРЕДИТЫ!DE$13</f>
        <v>0.16</v>
      </c>
      <c r="CR53" s="245">
        <f ca="1">КРЕДИТЫ!DF$13</f>
        <v>0.16</v>
      </c>
      <c r="CS53" s="245">
        <f ca="1">КРЕДИТЫ!DG$13</f>
        <v>0.16</v>
      </c>
      <c r="CT53" s="245">
        <f ca="1">КРЕДИТЫ!DH$13</f>
        <v>0.16</v>
      </c>
      <c r="CU53" s="245">
        <f ca="1">КРЕДИТЫ!DI$13</f>
        <v>0.16</v>
      </c>
      <c r="CV53" s="245">
        <f ca="1">КРЕДИТЫ!DJ$13</f>
        <v>0.16</v>
      </c>
      <c r="CW53" s="245">
        <f ca="1">КРЕДИТЫ!DK$13</f>
        <v>0.16</v>
      </c>
      <c r="CX53" s="245">
        <f>КРЕДИТЫ!DL$13</f>
        <v>0</v>
      </c>
      <c r="CY53" s="245">
        <f>КРЕДИТЫ!DM$13</f>
        <v>0</v>
      </c>
      <c r="CZ53" s="245">
        <f>КРЕДИТЫ!DN$13</f>
        <v>0</v>
      </c>
      <c r="DA53" s="245">
        <f>КРЕДИТЫ!DO$13</f>
        <v>0</v>
      </c>
      <c r="DB53" s="245">
        <f>КРЕДИТЫ!DP$13</f>
        <v>0</v>
      </c>
      <c r="DC53" s="245">
        <f>КРЕДИТЫ!DQ$13</f>
        <v>0</v>
      </c>
      <c r="DD53" s="245">
        <f>КРЕДИТЫ!DR$13</f>
        <v>0</v>
      </c>
      <c r="DE53" s="245">
        <f>КРЕДИТЫ!DS$13</f>
        <v>0</v>
      </c>
      <c r="DF53" s="245">
        <f>КРЕДИТЫ!DT$13</f>
        <v>0</v>
      </c>
      <c r="DG53" s="245">
        <f>КРЕДИТЫ!DU$13</f>
        <v>0</v>
      </c>
      <c r="DH53" s="245">
        <f>КРЕДИТЫ!DV$13</f>
        <v>0</v>
      </c>
      <c r="DI53" s="245">
        <f>КРЕДИТЫ!DW$13</f>
        <v>0</v>
      </c>
      <c r="DJ53" s="245">
        <f>КРЕДИТЫ!DX$13</f>
        <v>0</v>
      </c>
      <c r="DK53" s="245">
        <f>КРЕДИТЫ!DY$13</f>
        <v>0</v>
      </c>
      <c r="DL53" s="245">
        <f>КРЕДИТЫ!DZ$13</f>
        <v>0</v>
      </c>
      <c r="DM53" s="245">
        <f>КРЕДИТЫ!EA$13</f>
        <v>0</v>
      </c>
      <c r="DN53" s="245">
        <f>КРЕДИТЫ!EB$13</f>
        <v>0</v>
      </c>
      <c r="DO53" s="245">
        <f>КРЕДИТЫ!EC$13</f>
        <v>0</v>
      </c>
      <c r="DP53" s="245">
        <f>КРЕДИТЫ!ED$13</f>
        <v>0</v>
      </c>
      <c r="DQ53" s="245">
        <f>КРЕДИТЫ!EE$13</f>
        <v>0</v>
      </c>
      <c r="DR53" s="245">
        <f>КРЕДИТЫ!EF$13</f>
        <v>0</v>
      </c>
      <c r="DS53" s="245">
        <f>КРЕДИТЫ!EG$13</f>
        <v>0</v>
      </c>
      <c r="DT53" s="245">
        <f>КРЕДИТЫ!EH$13</f>
        <v>0</v>
      </c>
      <c r="DU53" s="245">
        <f>КРЕДИТЫ!EI$13</f>
        <v>0</v>
      </c>
    </row>
    <row r="54" spans="1:125" x14ac:dyDescent="0.25">
      <c r="A54" s="246" t="s">
        <v>1989</v>
      </c>
      <c r="B54" s="247"/>
      <c r="C54" s="246"/>
      <c r="D54" s="248"/>
      <c r="E54" s="249">
        <f ca="1">КРЕДИТЫ!S78</f>
        <v>0.20249999999999999</v>
      </c>
      <c r="F54" s="249">
        <f ca="1">КРЕДИТЫ!T78</f>
        <v>0.19838709677419353</v>
      </c>
      <c r="G54" s="249">
        <f ca="1">КРЕДИТЫ!U78</f>
        <v>0.19838709677419353</v>
      </c>
      <c r="H54" s="249">
        <f ca="1">КРЕДИТЫ!V78</f>
        <v>0.19564516129032256</v>
      </c>
      <c r="I54" s="249">
        <f ca="1">КРЕДИТЫ!W78</f>
        <v>0.19564516129032256</v>
      </c>
      <c r="J54" s="249">
        <f ca="1">КРЕДИТЫ!X78</f>
        <v>0.19564516129032256</v>
      </c>
      <c r="K54" s="249">
        <f ca="1">КРЕДИТЫ!Y78</f>
        <v>0.19153225806451613</v>
      </c>
      <c r="L54" s="249">
        <f ca="1">КРЕДИТЫ!Z78</f>
        <v>0.19153225806451613</v>
      </c>
      <c r="M54" s="249">
        <f ca="1">КРЕДИТЫ!AA78</f>
        <v>0.18879032258064515</v>
      </c>
      <c r="N54" s="249">
        <f ca="1">КРЕДИТЫ!AB78</f>
        <v>0.18879032258064515</v>
      </c>
      <c r="O54" s="249">
        <f ca="1">КРЕДИТЫ!AC78</f>
        <v>0.18879032258064515</v>
      </c>
      <c r="P54" s="249">
        <f ca="1">КРЕДИТЫ!AD78</f>
        <v>0.1846774193548387</v>
      </c>
      <c r="Q54" s="249">
        <f ca="1">КРЕДИТЫ!AE78</f>
        <v>0.1846774193548387</v>
      </c>
      <c r="R54" s="249">
        <f ca="1">КРЕДИТЫ!AF78</f>
        <v>0.18193548387096775</v>
      </c>
      <c r="S54" s="249">
        <f ca="1">КРЕДИТЫ!AG78</f>
        <v>0.18193548387096775</v>
      </c>
      <c r="T54" s="249">
        <f ca="1">КРЕДИТЫ!AH78</f>
        <v>0.18193548387096775</v>
      </c>
      <c r="U54" s="249">
        <f ca="1">КРЕДИТЫ!AI78</f>
        <v>0.17782258064516127</v>
      </c>
      <c r="V54" s="249">
        <f ca="1">КРЕДИТЫ!AJ78</f>
        <v>0.17782258064516127</v>
      </c>
      <c r="W54" s="249">
        <f ca="1">КРЕДИТЫ!AK78</f>
        <v>0.17508064516129032</v>
      </c>
      <c r="X54" s="249">
        <f ca="1">КРЕДИТЫ!AL78</f>
        <v>0.17508064516129032</v>
      </c>
      <c r="Y54" s="249">
        <f ca="1">КРЕДИТЫ!AM78</f>
        <v>0.17508064516129032</v>
      </c>
      <c r="Z54" s="249">
        <f ca="1">КРЕДИТЫ!AN78</f>
        <v>0.17096774193548386</v>
      </c>
      <c r="AA54" s="249">
        <f ca="1">КРЕДИТЫ!AO78</f>
        <v>0.17096774193548386</v>
      </c>
      <c r="AB54" s="249">
        <f ca="1">КРЕДИТЫ!AP78</f>
        <v>0.16822580645161289</v>
      </c>
      <c r="AC54" s="249">
        <f ca="1">КРЕДИТЫ!AQ78</f>
        <v>0.16822580645161289</v>
      </c>
      <c r="AD54" s="249">
        <f ca="1">КРЕДИТЫ!AR78</f>
        <v>0.16822580645161289</v>
      </c>
      <c r="AE54" s="249">
        <f ca="1">КРЕДИТЫ!AS78</f>
        <v>0.16411290322580646</v>
      </c>
      <c r="AF54" s="249">
        <f ca="1">КРЕДИТЫ!AT78</f>
        <v>0.16411290322580646</v>
      </c>
      <c r="AG54" s="249">
        <f ca="1">КРЕДИТЫ!AU78</f>
        <v>0.16137096774193549</v>
      </c>
      <c r="AH54" s="249">
        <f ca="1">КРЕДИТЫ!AV78</f>
        <v>0.16137096774193549</v>
      </c>
      <c r="AI54" s="249">
        <f ca="1">КРЕДИТЫ!AW78</f>
        <v>0.16137096774193549</v>
      </c>
      <c r="AJ54" s="249">
        <f ca="1">КРЕДИТЫ!AX78</f>
        <v>0.16</v>
      </c>
      <c r="AK54" s="249">
        <f ca="1">КРЕДИТЫ!AY78</f>
        <v>0.16</v>
      </c>
      <c r="AL54" s="249">
        <f ca="1">КРЕДИТЫ!AZ78</f>
        <v>0.16</v>
      </c>
      <c r="AM54" s="249">
        <f ca="1">КРЕДИТЫ!BA78</f>
        <v>0.16</v>
      </c>
      <c r="AN54" s="249">
        <f ca="1">КРЕДИТЫ!BB78</f>
        <v>0.16</v>
      </c>
      <c r="AO54" s="249">
        <f ca="1">КРЕДИТЫ!BC78</f>
        <v>0.16</v>
      </c>
      <c r="AP54" s="249">
        <f ca="1">КРЕДИТЫ!BD78</f>
        <v>0.16</v>
      </c>
      <c r="AQ54" s="249">
        <f ca="1">КРЕДИТЫ!BE78</f>
        <v>0.16</v>
      </c>
      <c r="AR54" s="249">
        <f ca="1">КРЕДИТЫ!BF78</f>
        <v>0.16</v>
      </c>
      <c r="AS54" s="249">
        <f ca="1">КРЕДИТЫ!BG78</f>
        <v>0.16</v>
      </c>
      <c r="AT54" s="249">
        <f ca="1">КРЕДИТЫ!BH78</f>
        <v>0.16</v>
      </c>
      <c r="AU54" s="249">
        <f ca="1">КРЕДИТЫ!BI78</f>
        <v>0.16</v>
      </c>
      <c r="AV54" s="249">
        <f ca="1">КРЕДИТЫ!BJ78</f>
        <v>0.16</v>
      </c>
      <c r="AW54" s="249">
        <f ca="1">КРЕДИТЫ!BK78</f>
        <v>0.16</v>
      </c>
      <c r="AX54" s="249">
        <f ca="1">КРЕДИТЫ!BL78</f>
        <v>0.16</v>
      </c>
      <c r="AY54" s="249">
        <f ca="1">КРЕДИТЫ!BM78</f>
        <v>0.16</v>
      </c>
      <c r="AZ54" s="249">
        <f ca="1">КРЕДИТЫ!BN78</f>
        <v>0.16</v>
      </c>
      <c r="BA54" s="249">
        <f ca="1">КРЕДИТЫ!BO78</f>
        <v>0.16</v>
      </c>
      <c r="BB54" s="249">
        <f ca="1">КРЕДИТЫ!BP78</f>
        <v>0.16</v>
      </c>
      <c r="BC54" s="249">
        <f ca="1">КРЕДИТЫ!BQ78</f>
        <v>0.16</v>
      </c>
      <c r="BD54" s="249">
        <f ca="1">КРЕДИТЫ!BR78</f>
        <v>0.16</v>
      </c>
      <c r="BE54" s="249">
        <f ca="1">КРЕДИТЫ!BS78</f>
        <v>0.16</v>
      </c>
      <c r="BF54" s="249">
        <f ca="1">КРЕДИТЫ!BT78</f>
        <v>0.16</v>
      </c>
      <c r="BG54" s="249">
        <f ca="1">КРЕДИТЫ!BU78</f>
        <v>0.16</v>
      </c>
      <c r="BH54" s="249">
        <f ca="1">КРЕДИТЫ!BV78</f>
        <v>0.16</v>
      </c>
      <c r="BI54" s="249">
        <f ca="1">КРЕДИТЫ!BW78</f>
        <v>0.16</v>
      </c>
      <c r="BJ54" s="249">
        <f ca="1">КРЕДИТЫ!BX78</f>
        <v>0.16</v>
      </c>
      <c r="BK54" s="249">
        <f ca="1">КРЕДИТЫ!BY78</f>
        <v>0.16</v>
      </c>
      <c r="BL54" s="249">
        <f ca="1">КРЕДИТЫ!BZ78</f>
        <v>0.16</v>
      </c>
      <c r="BM54" s="249">
        <f ca="1">КРЕДИТЫ!CA78</f>
        <v>0.16</v>
      </c>
      <c r="BN54" s="249">
        <f ca="1">КРЕДИТЫ!CB78</f>
        <v>0.16</v>
      </c>
      <c r="BO54" s="249">
        <f ca="1">КРЕДИТЫ!CC78</f>
        <v>0.16</v>
      </c>
      <c r="BP54" s="249">
        <f ca="1">КРЕДИТЫ!CD78</f>
        <v>0.16</v>
      </c>
      <c r="BQ54" s="249">
        <f ca="1">КРЕДИТЫ!CE78</f>
        <v>0.16</v>
      </c>
      <c r="BR54" s="249">
        <f ca="1">КРЕДИТЫ!CF78</f>
        <v>0.16</v>
      </c>
      <c r="BS54" s="249">
        <f ca="1">КРЕДИТЫ!CG78</f>
        <v>0.16</v>
      </c>
      <c r="BT54" s="249">
        <f ca="1">КРЕДИТЫ!CH78</f>
        <v>0.16</v>
      </c>
      <c r="BU54" s="249">
        <f ca="1">КРЕДИТЫ!CI78</f>
        <v>0.16</v>
      </c>
      <c r="BV54" s="249">
        <f ca="1">КРЕДИТЫ!CJ78</f>
        <v>0.16</v>
      </c>
      <c r="BW54" s="249">
        <f ca="1">КРЕДИТЫ!CK78</f>
        <v>0.16</v>
      </c>
      <c r="BX54" s="249">
        <f ca="1">КРЕДИТЫ!CL78</f>
        <v>0.16</v>
      </c>
      <c r="BY54" s="249">
        <f ca="1">КРЕДИТЫ!CM78</f>
        <v>0.16</v>
      </c>
      <c r="BZ54" s="249">
        <f ca="1">КРЕДИТЫ!CN78</f>
        <v>0.16</v>
      </c>
      <c r="CA54" s="249">
        <f ca="1">КРЕДИТЫ!CO78</f>
        <v>0.16</v>
      </c>
      <c r="CB54" s="249">
        <f ca="1">КРЕДИТЫ!CP78</f>
        <v>0.16</v>
      </c>
      <c r="CC54" s="249">
        <f ca="1">КРЕДИТЫ!CQ78</f>
        <v>0.16</v>
      </c>
      <c r="CD54" s="249">
        <f ca="1">КРЕДИТЫ!CR78</f>
        <v>0.16</v>
      </c>
      <c r="CE54" s="249">
        <f ca="1">КРЕДИТЫ!CS78</f>
        <v>0.16</v>
      </c>
      <c r="CF54" s="249">
        <f ca="1">КРЕДИТЫ!CT78</f>
        <v>0.16</v>
      </c>
      <c r="CG54" s="249">
        <f ca="1">КРЕДИТЫ!CU78</f>
        <v>0.16</v>
      </c>
      <c r="CH54" s="249">
        <f ca="1">КРЕДИТЫ!CV78</f>
        <v>0.16</v>
      </c>
      <c r="CI54" s="249">
        <f ca="1">КРЕДИТЫ!CW78</f>
        <v>0.16</v>
      </c>
      <c r="CJ54" s="249">
        <f ca="1">КРЕДИТЫ!CX78</f>
        <v>0.16</v>
      </c>
      <c r="CK54" s="249">
        <f ca="1">КРЕДИТЫ!CY78</f>
        <v>0.16</v>
      </c>
      <c r="CL54" s="249">
        <f ca="1">КРЕДИТЫ!CZ78</f>
        <v>0.16</v>
      </c>
      <c r="CM54" s="249">
        <f ca="1">КРЕДИТЫ!DA78</f>
        <v>0.16</v>
      </c>
      <c r="CN54" s="249">
        <f ca="1">КРЕДИТЫ!DB78</f>
        <v>0.16</v>
      </c>
      <c r="CO54" s="249">
        <f ca="1">КРЕДИТЫ!DC78</f>
        <v>0.16</v>
      </c>
      <c r="CP54" s="249">
        <f ca="1">КРЕДИТЫ!DD78</f>
        <v>0.16</v>
      </c>
      <c r="CQ54" s="249">
        <f ca="1">КРЕДИТЫ!DE78</f>
        <v>0.16</v>
      </c>
      <c r="CR54" s="249">
        <f ca="1">КРЕДИТЫ!DF78</f>
        <v>0.16</v>
      </c>
      <c r="CS54" s="249">
        <f ca="1">КРЕДИТЫ!DG78</f>
        <v>0.16</v>
      </c>
      <c r="CT54" s="249">
        <f ca="1">КРЕДИТЫ!DH78</f>
        <v>0.16</v>
      </c>
      <c r="CU54" s="249">
        <f ca="1">КРЕДИТЫ!DI78</f>
        <v>0.16</v>
      </c>
      <c r="CV54" s="249">
        <f ca="1">КРЕДИТЫ!DJ78</f>
        <v>0.16</v>
      </c>
      <c r="CW54" s="249">
        <f ca="1">КРЕДИТЫ!DK78</f>
        <v>0.16</v>
      </c>
      <c r="CX54" s="249">
        <f>КРЕДИТЫ!DL78</f>
        <v>0</v>
      </c>
      <c r="CY54" s="249">
        <f>КРЕДИТЫ!DM78</f>
        <v>0</v>
      </c>
      <c r="CZ54" s="249">
        <f>КРЕДИТЫ!DN78</f>
        <v>0</v>
      </c>
      <c r="DA54" s="249">
        <f>КРЕДИТЫ!DO78</f>
        <v>0</v>
      </c>
      <c r="DB54" s="249">
        <f>КРЕДИТЫ!DP78</f>
        <v>0</v>
      </c>
      <c r="DC54" s="249">
        <f>КРЕДИТЫ!DQ78</f>
        <v>0</v>
      </c>
      <c r="DD54" s="249">
        <f>КРЕДИТЫ!DR78</f>
        <v>0</v>
      </c>
      <c r="DE54" s="249">
        <f>КРЕДИТЫ!DS78</f>
        <v>0</v>
      </c>
      <c r="DF54" s="249">
        <f>КРЕДИТЫ!DT78</f>
        <v>0</v>
      </c>
      <c r="DG54" s="249">
        <f>КРЕДИТЫ!DU78</f>
        <v>0</v>
      </c>
      <c r="DH54" s="249">
        <f>КРЕДИТЫ!DV78</f>
        <v>0</v>
      </c>
      <c r="DI54" s="249">
        <f>КРЕДИТЫ!DW78</f>
        <v>0</v>
      </c>
      <c r="DJ54" s="249">
        <f>КРЕДИТЫ!DX78</f>
        <v>0</v>
      </c>
      <c r="DK54" s="249">
        <f>КРЕДИТЫ!DY78</f>
        <v>0</v>
      </c>
      <c r="DL54" s="249">
        <f>КРЕДИТЫ!DZ78</f>
        <v>0</v>
      </c>
      <c r="DM54" s="249">
        <f>КРЕДИТЫ!EA78</f>
        <v>0</v>
      </c>
      <c r="DN54" s="249">
        <f>КРЕДИТЫ!EB78</f>
        <v>0</v>
      </c>
      <c r="DO54" s="249">
        <f>КРЕДИТЫ!EC78</f>
        <v>0</v>
      </c>
      <c r="DP54" s="249">
        <f>КРЕДИТЫ!ED78</f>
        <v>0</v>
      </c>
      <c r="DQ54" s="249">
        <f>КРЕДИТЫ!EE78</f>
        <v>0</v>
      </c>
      <c r="DR54" s="249">
        <f>КРЕДИТЫ!EF78</f>
        <v>0</v>
      </c>
      <c r="DS54" s="249">
        <f>КРЕДИТЫ!EG78</f>
        <v>0</v>
      </c>
      <c r="DT54" s="249">
        <f>КРЕДИТЫ!EH78</f>
        <v>0</v>
      </c>
      <c r="DU54" s="249">
        <f>КРЕДИТЫ!EI78</f>
        <v>0</v>
      </c>
    </row>
    <row r="56" spans="1:125" x14ac:dyDescent="0.25">
      <c r="A56" t="s">
        <v>1990</v>
      </c>
    </row>
    <row r="57" spans="1:125" ht="45" x14ac:dyDescent="0.25">
      <c r="A57" s="250" t="s">
        <v>1991</v>
      </c>
      <c r="B57" s="250" t="s">
        <v>1992</v>
      </c>
      <c r="C57" s="250" t="s">
        <v>1993</v>
      </c>
      <c r="D57" s="250" t="s">
        <v>1994</v>
      </c>
      <c r="E57" s="250" t="s">
        <v>1995</v>
      </c>
      <c r="F57" s="250" t="s">
        <v>1996</v>
      </c>
      <c r="G57" s="250" t="s">
        <v>1997</v>
      </c>
      <c r="H57" s="250" t="s">
        <v>1998</v>
      </c>
    </row>
    <row r="58" spans="1:125" x14ac:dyDescent="0.25">
      <c r="A58" s="251">
        <v>1</v>
      </c>
      <c r="B58" s="252"/>
      <c r="C58" s="251" t="s">
        <v>1999</v>
      </c>
      <c r="D58" s="251">
        <f>D59</f>
        <v>45323</v>
      </c>
      <c r="E58" s="253"/>
      <c r="F58" s="254">
        <v>100</v>
      </c>
      <c r="G58" s="254">
        <v>100</v>
      </c>
      <c r="H58" s="254"/>
    </row>
    <row r="59" spans="1:125" x14ac:dyDescent="0.25">
      <c r="A59" s="251">
        <v>2</v>
      </c>
      <c r="B59" s="252"/>
      <c r="C59" s="251" t="s">
        <v>2000</v>
      </c>
      <c r="D59" s="253">
        <v>45323</v>
      </c>
      <c r="E59" s="253"/>
      <c r="F59" s="254">
        <v>100</v>
      </c>
      <c r="G59" s="254">
        <f t="shared" ref="G59:G65" si="35">G58</f>
        <v>100</v>
      </c>
      <c r="H59" s="254"/>
    </row>
    <row r="60" spans="1:125" x14ac:dyDescent="0.25">
      <c r="A60" s="251">
        <v>3</v>
      </c>
      <c r="B60" s="252"/>
      <c r="C60" s="251" t="s">
        <v>2001</v>
      </c>
      <c r="D60" s="253">
        <f>D59</f>
        <v>45323</v>
      </c>
      <c r="E60" s="253">
        <v>46235</v>
      </c>
      <c r="F60" s="254">
        <f t="shared" ref="F60:F65" si="36">E60-D60</f>
        <v>912</v>
      </c>
      <c r="G60" s="254">
        <f t="shared" si="35"/>
        <v>100</v>
      </c>
      <c r="H60" s="254" t="str">
        <f>TEXT(F60/365,"0,0")&amp;" год(а)"</f>
        <v>2,5 год(а)</v>
      </c>
    </row>
    <row r="61" spans="1:125" x14ac:dyDescent="0.25">
      <c r="A61" s="251">
        <v>4</v>
      </c>
      <c r="B61" s="252"/>
      <c r="C61" s="251" t="s">
        <v>2002</v>
      </c>
      <c r="D61" s="253">
        <f>B23</f>
        <v>46813</v>
      </c>
      <c r="E61" s="253">
        <f>C23</f>
        <v>47543</v>
      </c>
      <c r="F61" s="254">
        <f t="shared" si="36"/>
        <v>730</v>
      </c>
      <c r="G61" s="254">
        <f t="shared" si="35"/>
        <v>100</v>
      </c>
      <c r="H61" s="254" t="str">
        <f>TEXT(F61/365,"0,0")&amp;" лет"</f>
        <v>2,0 лет</v>
      </c>
    </row>
    <row r="62" spans="1:125" x14ac:dyDescent="0.25">
      <c r="A62" s="251">
        <v>5</v>
      </c>
      <c r="B62" s="252"/>
      <c r="C62" s="251" t="s">
        <v>2003</v>
      </c>
      <c r="D62" s="253">
        <f>cf_1!P4</f>
        <v>46813</v>
      </c>
      <c r="E62" s="253">
        <f>cf_1!Q4</f>
        <v>47727</v>
      </c>
      <c r="F62" s="254">
        <f t="shared" si="36"/>
        <v>914</v>
      </c>
      <c r="G62" s="254">
        <f t="shared" si="35"/>
        <v>100</v>
      </c>
      <c r="H62" s="254" t="str">
        <f>TEXT(F62/365,"0,0")&amp;" лет"</f>
        <v>2,5 лет</v>
      </c>
    </row>
    <row r="63" spans="1:125" x14ac:dyDescent="0.25">
      <c r="A63" s="251">
        <v>6</v>
      </c>
      <c r="B63" s="252"/>
      <c r="C63" s="251" t="s">
        <v>871</v>
      </c>
      <c r="D63" s="253">
        <v>46874</v>
      </c>
      <c r="E63" s="253">
        <v>47058</v>
      </c>
      <c r="F63" s="254">
        <f t="shared" si="36"/>
        <v>184</v>
      </c>
      <c r="G63" s="254">
        <f t="shared" si="35"/>
        <v>100</v>
      </c>
      <c r="H63" s="254" t="str">
        <f>TEXT(F63/365,"0,0")&amp;" лет"</f>
        <v>0,5 лет</v>
      </c>
    </row>
    <row r="64" spans="1:125" x14ac:dyDescent="0.25">
      <c r="A64" s="251">
        <v>7</v>
      </c>
      <c r="B64" s="252"/>
      <c r="C64" s="251" t="s">
        <v>2004</v>
      </c>
      <c r="D64" s="253">
        <v>46235</v>
      </c>
      <c r="E64" s="253">
        <v>47150</v>
      </c>
      <c r="F64" s="254">
        <f t="shared" si="36"/>
        <v>915</v>
      </c>
      <c r="G64" s="254">
        <f t="shared" si="35"/>
        <v>100</v>
      </c>
      <c r="H64" s="254" t="str">
        <f>TEXT(F64/365,"0,0")&amp;" лет"</f>
        <v>2,5 лет</v>
      </c>
    </row>
    <row r="65" spans="1:8" x14ac:dyDescent="0.25">
      <c r="A65" s="251">
        <v>8</v>
      </c>
      <c r="B65" s="252"/>
      <c r="C65" s="251" t="s">
        <v>2005</v>
      </c>
      <c r="D65" s="253">
        <f ca="1">гр.статус!C18</f>
        <v>46327</v>
      </c>
      <c r="E65" s="253" t="e">
        <f ca="1">гр.статус!D18</f>
        <v>#N/A</v>
      </c>
      <c r="F65" s="254" t="e">
        <f t="shared" ca="1" si="36"/>
        <v>#N/A</v>
      </c>
      <c r="G65" s="254">
        <f t="shared" si="35"/>
        <v>100</v>
      </c>
      <c r="H65" s="254" t="e">
        <f ca="1">TEXT(F65/365,"0,0")&amp;" лет"</f>
        <v>#N/A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 tint="0.79985961485641044"/>
  </sheetPr>
  <dimension ref="A1:EA140"/>
  <sheetViews>
    <sheetView showGridLines="0" workbookViewId="0"/>
  </sheetViews>
  <sheetFormatPr defaultColWidth="8.85546875" defaultRowHeight="15" x14ac:dyDescent="0.25"/>
  <cols>
    <col min="2" max="4" width="22.140625" customWidth="1"/>
    <col min="5" max="5" width="10.42578125" customWidth="1"/>
    <col min="6" max="6" width="27.140625" customWidth="1"/>
    <col min="27" max="48" width="9.140625" customWidth="1"/>
    <col min="49" max="49" width="12.5703125" customWidth="1"/>
    <col min="50" max="64" width="9.140625" customWidth="1"/>
  </cols>
  <sheetData>
    <row r="1" spans="2:131" x14ac:dyDescent="0.25">
      <c r="B1" t="s">
        <v>212</v>
      </c>
      <c r="E1" s="199">
        <v>46082</v>
      </c>
    </row>
    <row r="2" spans="2:131" x14ac:dyDescent="0.25">
      <c r="G2" s="199">
        <f t="shared" ref="G2:W2" si="0">EDATE(H2,-1)</f>
        <v>45689</v>
      </c>
      <c r="H2" s="199">
        <f t="shared" si="0"/>
        <v>45717</v>
      </c>
      <c r="I2" s="199">
        <f t="shared" si="0"/>
        <v>45748</v>
      </c>
      <c r="J2" s="199">
        <f t="shared" si="0"/>
        <v>45778</v>
      </c>
      <c r="K2" s="199">
        <f t="shared" si="0"/>
        <v>45809</v>
      </c>
      <c r="L2" s="199">
        <f t="shared" si="0"/>
        <v>45839</v>
      </c>
      <c r="M2" s="199">
        <f t="shared" si="0"/>
        <v>45870</v>
      </c>
      <c r="N2" s="199">
        <f t="shared" si="0"/>
        <v>45901</v>
      </c>
      <c r="O2" s="199">
        <f t="shared" si="0"/>
        <v>45931</v>
      </c>
      <c r="P2" s="199">
        <f t="shared" si="0"/>
        <v>45962</v>
      </c>
      <c r="Q2" s="199">
        <f t="shared" si="0"/>
        <v>45992</v>
      </c>
      <c r="R2" s="199">
        <f t="shared" si="0"/>
        <v>46023</v>
      </c>
      <c r="S2" s="199">
        <f t="shared" si="0"/>
        <v>46054</v>
      </c>
      <c r="T2" s="199">
        <f t="shared" si="0"/>
        <v>46082</v>
      </c>
      <c r="U2" s="199">
        <f t="shared" si="0"/>
        <v>46113</v>
      </c>
      <c r="V2" s="199">
        <f t="shared" si="0"/>
        <v>46143</v>
      </c>
      <c r="W2" s="199">
        <f t="shared" si="0"/>
        <v>46174</v>
      </c>
      <c r="X2" s="199">
        <f t="shared" ref="X2:Y2" si="1">EDATE(Y2,-1)</f>
        <v>46204</v>
      </c>
      <c r="Y2" s="199">
        <f t="shared" si="1"/>
        <v>46235</v>
      </c>
      <c r="Z2" s="274">
        <f>cf_1!$S$6</f>
        <v>46266</v>
      </c>
      <c r="AA2" s="199">
        <f t="shared" ref="AA2" si="2">EDATE(Z2,1)</f>
        <v>46296</v>
      </c>
      <c r="AB2" s="199">
        <f t="shared" ref="AB2" si="3">EDATE(AA2,1)</f>
        <v>46327</v>
      </c>
      <c r="AC2" s="199">
        <f t="shared" ref="AC2" si="4">EDATE(AB2,1)</f>
        <v>46357</v>
      </c>
      <c r="AD2" s="199">
        <f t="shared" ref="AD2" si="5">EDATE(AC2,1)</f>
        <v>46388</v>
      </c>
      <c r="AE2" s="199">
        <f t="shared" ref="AE2" si="6">EDATE(AD2,1)</f>
        <v>46419</v>
      </c>
      <c r="AF2" s="199">
        <f t="shared" ref="AF2" si="7">EDATE(AE2,1)</f>
        <v>46447</v>
      </c>
      <c r="AG2" s="199">
        <f t="shared" ref="AG2" si="8">EDATE(AF2,1)</f>
        <v>46478</v>
      </c>
      <c r="AH2" s="199">
        <f t="shared" ref="AH2" si="9">EDATE(AG2,1)</f>
        <v>46508</v>
      </c>
      <c r="AI2" s="199">
        <f t="shared" ref="AI2" si="10">EDATE(AH2,1)</f>
        <v>46539</v>
      </c>
      <c r="AJ2" s="199">
        <f t="shared" ref="AJ2" si="11">EDATE(AI2,1)</f>
        <v>46569</v>
      </c>
      <c r="AK2" s="199">
        <f t="shared" ref="AK2" si="12">EDATE(AJ2,1)</f>
        <v>46600</v>
      </c>
      <c r="AL2" s="199">
        <f t="shared" ref="AL2" si="13">EDATE(AK2,1)</f>
        <v>46631</v>
      </c>
      <c r="AM2" s="199">
        <f t="shared" ref="AM2" si="14">EDATE(AL2,1)</f>
        <v>46661</v>
      </c>
      <c r="AN2" s="199">
        <f t="shared" ref="AN2" si="15">EDATE(AM2,1)</f>
        <v>46692</v>
      </c>
      <c r="AO2" s="199">
        <f t="shared" ref="AO2" si="16">EDATE(AN2,1)</f>
        <v>46722</v>
      </c>
      <c r="AP2" s="199">
        <f t="shared" ref="AP2" si="17">EDATE(AO2,1)</f>
        <v>46753</v>
      </c>
      <c r="AQ2" s="199">
        <f t="shared" ref="AQ2" si="18">EDATE(AP2,1)</f>
        <v>46784</v>
      </c>
      <c r="AR2" s="199">
        <f t="shared" ref="AR2" si="19">EDATE(AQ2,1)</f>
        <v>46813</v>
      </c>
      <c r="AS2" s="199">
        <f t="shared" ref="AS2" si="20">EDATE(AR2,1)</f>
        <v>46844</v>
      </c>
      <c r="AT2" s="199">
        <f t="shared" ref="AT2" si="21">EDATE(AS2,1)</f>
        <v>46874</v>
      </c>
      <c r="AU2" s="199">
        <f t="shared" ref="AU2" si="22">EDATE(AT2,1)</f>
        <v>46905</v>
      </c>
      <c r="AV2" s="199">
        <f t="shared" ref="AV2" si="23">EDATE(AU2,1)</f>
        <v>46935</v>
      </c>
      <c r="AW2" s="199">
        <f t="shared" ref="AW2" si="24">EDATE(AV2,1)</f>
        <v>46966</v>
      </c>
      <c r="AX2" s="199">
        <f t="shared" ref="AX2" si="25">EDATE(AW2,1)</f>
        <v>46997</v>
      </c>
      <c r="AY2" s="199">
        <f t="shared" ref="AY2" si="26">EDATE(AX2,1)</f>
        <v>47027</v>
      </c>
      <c r="AZ2" s="199">
        <f t="shared" ref="AZ2" si="27">EDATE(AY2,1)</f>
        <v>47058</v>
      </c>
      <c r="BA2" s="199">
        <f t="shared" ref="BA2" si="28">EDATE(AZ2,1)</f>
        <v>47088</v>
      </c>
      <c r="BB2" s="199">
        <f t="shared" ref="BB2" si="29">EDATE(BA2,1)</f>
        <v>47119</v>
      </c>
      <c r="BC2" s="199">
        <f t="shared" ref="BC2" si="30">EDATE(BB2,1)</f>
        <v>47150</v>
      </c>
      <c r="BD2" s="199">
        <f t="shared" ref="BD2" si="31">EDATE(BC2,1)</f>
        <v>47178</v>
      </c>
      <c r="BE2" s="199">
        <f t="shared" ref="BE2" si="32">EDATE(BD2,1)</f>
        <v>47209</v>
      </c>
      <c r="BF2" s="199">
        <f t="shared" ref="BF2" si="33">EDATE(BE2,1)</f>
        <v>47239</v>
      </c>
      <c r="BG2" s="199">
        <f t="shared" ref="BG2" si="34">EDATE(BF2,1)</f>
        <v>47270</v>
      </c>
      <c r="BH2" s="199">
        <f t="shared" ref="BH2" si="35">EDATE(BG2,1)</f>
        <v>47300</v>
      </c>
      <c r="BI2" s="199">
        <f t="shared" ref="BI2" si="36">EDATE(BH2,1)</f>
        <v>47331</v>
      </c>
      <c r="BJ2" s="199">
        <f t="shared" ref="BJ2" si="37">EDATE(BI2,1)</f>
        <v>47362</v>
      </c>
      <c r="BK2" s="199">
        <f t="shared" ref="BK2" si="38">EDATE(BJ2,1)</f>
        <v>47392</v>
      </c>
      <c r="BL2" s="199">
        <f t="shared" ref="BL2" si="39">EDATE(BK2,1)</f>
        <v>47423</v>
      </c>
      <c r="BM2" s="199">
        <f t="shared" ref="BM2" si="40">EDATE(BL2,1)</f>
        <v>47453</v>
      </c>
      <c r="BN2" s="199">
        <f t="shared" ref="BN2" si="41">EDATE(BM2,1)</f>
        <v>47484</v>
      </c>
      <c r="BO2" s="199">
        <f t="shared" ref="BO2" si="42">EDATE(BN2,1)</f>
        <v>47515</v>
      </c>
      <c r="BP2" s="199">
        <f t="shared" ref="BP2" si="43">EDATE(BO2,1)</f>
        <v>47543</v>
      </c>
      <c r="BQ2" s="199">
        <f t="shared" ref="BQ2" si="44">EDATE(BP2,1)</f>
        <v>47574</v>
      </c>
      <c r="BR2" s="199">
        <f t="shared" ref="BR2" si="45">EDATE(BQ2,1)</f>
        <v>47604</v>
      </c>
      <c r="BS2" s="199">
        <f t="shared" ref="BS2" si="46">EDATE(BR2,1)</f>
        <v>47635</v>
      </c>
      <c r="BT2" s="199">
        <f t="shared" ref="BT2" si="47">EDATE(BS2,1)</f>
        <v>47665</v>
      </c>
      <c r="BU2" s="199">
        <f t="shared" ref="BU2" si="48">EDATE(BT2,1)</f>
        <v>47696</v>
      </c>
      <c r="BV2" s="199">
        <f t="shared" ref="BV2" si="49">EDATE(BU2,1)</f>
        <v>47727</v>
      </c>
      <c r="BW2" s="199">
        <f t="shared" ref="BW2" si="50">EDATE(BV2,1)</f>
        <v>47757</v>
      </c>
      <c r="BX2" s="199">
        <f t="shared" ref="BX2" si="51">EDATE(BW2,1)</f>
        <v>47788</v>
      </c>
      <c r="BY2" s="199">
        <f t="shared" ref="BY2" si="52">EDATE(BX2,1)</f>
        <v>47818</v>
      </c>
      <c r="BZ2" s="199">
        <f t="shared" ref="BZ2" si="53">EDATE(BY2,1)</f>
        <v>47849</v>
      </c>
      <c r="CA2" s="199">
        <f t="shared" ref="CA2" si="54">EDATE(BZ2,1)</f>
        <v>47880</v>
      </c>
      <c r="CB2" s="199">
        <f t="shared" ref="CB2" si="55">EDATE(CA2,1)</f>
        <v>47908</v>
      </c>
      <c r="CC2" s="199">
        <f t="shared" ref="CC2" si="56">EDATE(CB2,1)</f>
        <v>47939</v>
      </c>
      <c r="CD2" s="199">
        <f t="shared" ref="CD2" si="57">EDATE(CC2,1)</f>
        <v>47969</v>
      </c>
      <c r="CE2" s="199">
        <f t="shared" ref="CE2" si="58">EDATE(CD2,1)</f>
        <v>48000</v>
      </c>
      <c r="CF2" s="199">
        <f t="shared" ref="CF2" si="59">EDATE(CE2,1)</f>
        <v>48030</v>
      </c>
      <c r="CG2" s="199">
        <f t="shared" ref="CG2" si="60">EDATE(CF2,1)</f>
        <v>48061</v>
      </c>
      <c r="CH2" s="199">
        <f t="shared" ref="CH2" si="61">EDATE(CG2,1)</f>
        <v>48092</v>
      </c>
      <c r="CI2" s="199">
        <f t="shared" ref="CI2" si="62">EDATE(CH2,1)</f>
        <v>48122</v>
      </c>
      <c r="CJ2" s="199">
        <f t="shared" ref="CJ2" si="63">EDATE(CI2,1)</f>
        <v>48153</v>
      </c>
      <c r="CK2" s="199">
        <f t="shared" ref="CK2" si="64">EDATE(CJ2,1)</f>
        <v>48183</v>
      </c>
      <c r="CL2" s="199">
        <f t="shared" ref="CL2" si="65">EDATE(CK2,1)</f>
        <v>48214</v>
      </c>
      <c r="CM2" s="199">
        <f t="shared" ref="CM2" si="66">EDATE(CL2,1)</f>
        <v>48245</v>
      </c>
      <c r="CN2" s="199">
        <f t="shared" ref="CN2" si="67">EDATE(CM2,1)</f>
        <v>48274</v>
      </c>
      <c r="CO2" s="199">
        <f t="shared" ref="CO2" si="68">EDATE(CN2,1)</f>
        <v>48305</v>
      </c>
      <c r="CP2" s="199">
        <f t="shared" ref="CP2" si="69">EDATE(CO2,1)</f>
        <v>48335</v>
      </c>
      <c r="CQ2" s="199">
        <f t="shared" ref="CQ2" si="70">EDATE(CP2,1)</f>
        <v>48366</v>
      </c>
      <c r="CR2" s="199">
        <f t="shared" ref="CR2" si="71">EDATE(CQ2,1)</f>
        <v>48396</v>
      </c>
      <c r="CS2" s="199">
        <f t="shared" ref="CS2" si="72">EDATE(CR2,1)</f>
        <v>48427</v>
      </c>
      <c r="CT2" s="199">
        <f t="shared" ref="CT2" si="73">EDATE(CS2,1)</f>
        <v>48458</v>
      </c>
      <c r="CU2" s="199">
        <f t="shared" ref="CU2" si="74">EDATE(CT2,1)</f>
        <v>48488</v>
      </c>
      <c r="CV2" s="199">
        <f t="shared" ref="CV2" si="75">EDATE(CU2,1)</f>
        <v>48519</v>
      </c>
      <c r="CW2" s="199">
        <f t="shared" ref="CW2" si="76">EDATE(CV2,1)</f>
        <v>48549</v>
      </c>
      <c r="CX2" s="199">
        <f t="shared" ref="CX2" si="77">EDATE(CW2,1)</f>
        <v>48580</v>
      </c>
      <c r="CY2" s="199">
        <f t="shared" ref="CY2" si="78">EDATE(CX2,1)</f>
        <v>48611</v>
      </c>
      <c r="CZ2" s="199">
        <f t="shared" ref="CZ2" si="79">EDATE(CY2,1)</f>
        <v>48639</v>
      </c>
      <c r="DA2" s="199">
        <f t="shared" ref="DA2" si="80">EDATE(CZ2,1)</f>
        <v>48670</v>
      </c>
      <c r="DB2" s="199">
        <f t="shared" ref="DB2" si="81">EDATE(DA2,1)</f>
        <v>48700</v>
      </c>
      <c r="DC2" s="199">
        <f t="shared" ref="DC2" si="82">EDATE(DB2,1)</f>
        <v>48731</v>
      </c>
      <c r="DD2" s="199">
        <f t="shared" ref="DD2" si="83">EDATE(DC2,1)</f>
        <v>48761</v>
      </c>
      <c r="DE2" s="199">
        <f t="shared" ref="DE2" si="84">EDATE(DD2,1)</f>
        <v>48792</v>
      </c>
      <c r="DF2" s="199">
        <f t="shared" ref="DF2" si="85">EDATE(DE2,1)</f>
        <v>48823</v>
      </c>
      <c r="DG2" s="199">
        <f t="shared" ref="DG2" si="86">EDATE(DF2,1)</f>
        <v>48853</v>
      </c>
      <c r="DH2" s="199">
        <f t="shared" ref="DH2" si="87">EDATE(DG2,1)</f>
        <v>48884</v>
      </c>
      <c r="DI2" s="199">
        <f t="shared" ref="DI2" si="88">EDATE(DH2,1)</f>
        <v>48914</v>
      </c>
      <c r="DJ2" s="199">
        <f t="shared" ref="DJ2" si="89">EDATE(DI2,1)</f>
        <v>48945</v>
      </c>
      <c r="DK2" s="199">
        <f t="shared" ref="DK2" si="90">EDATE(DJ2,1)</f>
        <v>48976</v>
      </c>
      <c r="DL2" s="199">
        <f t="shared" ref="DL2" si="91">EDATE(DK2,1)</f>
        <v>49004</v>
      </c>
      <c r="DM2" s="199">
        <f t="shared" ref="DM2" si="92">EDATE(DL2,1)</f>
        <v>49035</v>
      </c>
      <c r="DN2" s="199">
        <f t="shared" ref="DN2" si="93">EDATE(DM2,1)</f>
        <v>49065</v>
      </c>
      <c r="DO2" s="199">
        <f t="shared" ref="DO2" si="94">EDATE(DN2,1)</f>
        <v>49096</v>
      </c>
      <c r="DP2" s="199">
        <f t="shared" ref="DP2" si="95">EDATE(DO2,1)</f>
        <v>49126</v>
      </c>
      <c r="DQ2" s="199">
        <f t="shared" ref="DQ2" si="96">EDATE(DP2,1)</f>
        <v>49157</v>
      </c>
      <c r="DR2" s="199">
        <f t="shared" ref="DR2" si="97">EDATE(DQ2,1)</f>
        <v>49188</v>
      </c>
      <c r="DS2" s="199">
        <f t="shared" ref="DS2" si="98">EDATE(DR2,1)</f>
        <v>49218</v>
      </c>
      <c r="DT2" s="199">
        <f t="shared" ref="DT2" si="99">EDATE(DS2,1)</f>
        <v>49249</v>
      </c>
      <c r="DU2" s="199">
        <f t="shared" ref="DU2" si="100">EDATE(DT2,1)</f>
        <v>49279</v>
      </c>
      <c r="DV2" s="199">
        <f t="shared" ref="DV2" si="101">EDATE(DU2,1)</f>
        <v>49310</v>
      </c>
      <c r="DW2" s="199">
        <f t="shared" ref="DW2" si="102">EDATE(DV2,1)</f>
        <v>49341</v>
      </c>
      <c r="DX2" s="199">
        <f t="shared" ref="DX2" si="103">EDATE(DW2,1)</f>
        <v>49369</v>
      </c>
      <c r="DY2" s="199">
        <f t="shared" ref="DY2" si="104">EDATE(DX2,1)</f>
        <v>49400</v>
      </c>
      <c r="DZ2" s="199">
        <f t="shared" ref="DZ2" si="105">EDATE(DY2,1)</f>
        <v>49430</v>
      </c>
      <c r="EA2" s="199">
        <f t="shared" ref="EA2" si="106">EDATE(DZ2,1)</f>
        <v>49461</v>
      </c>
    </row>
    <row r="3" spans="2:131" x14ac:dyDescent="0.25">
      <c r="B3" t="s">
        <v>2006</v>
      </c>
      <c r="C3" s="235"/>
      <c r="F3" s="235">
        <f t="shared" ref="F3:F16" ca="1" si="107">SUM(G3:EA3)</f>
        <v>16859.005348178034</v>
      </c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>
        <f>(cf_0!S211)/1000000</f>
        <v>0</v>
      </c>
      <c r="AA3" s="235">
        <f>(cf_0!T211)/1000000</f>
        <v>0</v>
      </c>
      <c r="AB3" s="235">
        <f ca="1">(cf_0!U211)/1000000</f>
        <v>0.84524999999999995</v>
      </c>
      <c r="AC3" s="235">
        <f ca="1">(cf_0!V211)/1000000</f>
        <v>700.84524999999996</v>
      </c>
      <c r="AD3" s="235">
        <f ca="1">(cf_0!W211)/1000000</f>
        <v>0.84524999999999995</v>
      </c>
      <c r="AE3" s="235">
        <f ca="1">(cf_0!X211)/1000000</f>
        <v>0.84524999999999995</v>
      </c>
      <c r="AF3" s="235">
        <f ca="1">(cf_0!Y211)/1000000</f>
        <v>0.84524999999999995</v>
      </c>
      <c r="AG3" s="235">
        <f ca="1">(cf_0!Z211)/1000000</f>
        <v>0.84524999999999995</v>
      </c>
      <c r="AH3" s="235">
        <f ca="1">(cf_0!AA211)/1000000</f>
        <v>0.84524999999999995</v>
      </c>
      <c r="AI3" s="235">
        <f ca="1">(cf_0!AB211)/1000000</f>
        <v>0.84524999999999995</v>
      </c>
      <c r="AJ3" s="235">
        <f ca="1">(cf_0!AC211)/1000000</f>
        <v>0.84524999999999995</v>
      </c>
      <c r="AK3" s="235">
        <f ca="1">(cf_0!AD211)/1000000</f>
        <v>0.84524999999999995</v>
      </c>
      <c r="AL3" s="235">
        <f ca="1">(cf_0!AE211)/1000000</f>
        <v>56.202234375000003</v>
      </c>
      <c r="AM3" s="235">
        <f ca="1">(cf_0!AF211)/1000000</f>
        <v>30.838670624999999</v>
      </c>
      <c r="AN3" s="235">
        <f ca="1">(cf_0!AG211)/1000000</f>
        <v>30.838670624999999</v>
      </c>
      <c r="AO3" s="235">
        <f ca="1">(cf_0!AH211)/1000000</f>
        <v>131.27482164663462</v>
      </c>
      <c r="AP3" s="235">
        <f ca="1">(cf_0!AI211)/1000000</f>
        <v>45.521820396634617</v>
      </c>
      <c r="AQ3" s="235">
        <f ca="1">(cf_0!AJ211)/1000000</f>
        <v>116.8718203966346</v>
      </c>
      <c r="AR3" s="235">
        <f ca="1">(cf_0!AK211)/1000000</f>
        <v>1323.8010435822946</v>
      </c>
      <c r="AS3" s="235">
        <f ca="1">(cf_0!AL211)/1000000</f>
        <v>1413.0733946657222</v>
      </c>
      <c r="AT3" s="235">
        <f ca="1">(cf_0!AM211)/1000000</f>
        <v>418.58745091572234</v>
      </c>
      <c r="AU3" s="235">
        <f ca="1">(cf_0!AN211)/1000000</f>
        <v>418.58745164981997</v>
      </c>
      <c r="AV3" s="235">
        <f ca="1">(cf_0!AO211)/1000000</f>
        <v>418.58745164981997</v>
      </c>
      <c r="AW3" s="235">
        <f ca="1">(cf_0!AP211)/1000000</f>
        <v>418.58745213921844</v>
      </c>
      <c r="AX3" s="235">
        <f ca="1">(cf_0!AQ211)/1000000</f>
        <v>418.58745213921844</v>
      </c>
      <c r="AY3" s="235">
        <f ca="1">(cf_0!AR211)/1000000</f>
        <v>418.58745213921844</v>
      </c>
      <c r="AZ3" s="235">
        <f ca="1">(cf_0!AS211)/1000000</f>
        <v>418.58745287331618</v>
      </c>
      <c r="BA3" s="235">
        <f ca="1">(cf_0!AT211)/1000000</f>
        <v>418.58745287331618</v>
      </c>
      <c r="BB3" s="235">
        <f ca="1">(cf_0!AU211)/1000000</f>
        <v>418.58745336271465</v>
      </c>
      <c r="BC3" s="235">
        <f ca="1">(cf_0!AV211)/1000000</f>
        <v>418.58745336271465</v>
      </c>
      <c r="BD3" s="235">
        <f ca="1">(cf_0!AW211)/1000000</f>
        <v>418.58745336271465</v>
      </c>
      <c r="BE3" s="235">
        <f ca="1">(cf_0!AX211)/1000000</f>
        <v>418.58745360741386</v>
      </c>
      <c r="BF3" s="235">
        <f ca="1">(cf_0!AY211)/1000000</f>
        <v>418.58745360741386</v>
      </c>
      <c r="BG3" s="235">
        <f ca="1">(cf_0!AZ211)/1000000</f>
        <v>418.58745360741386</v>
      </c>
      <c r="BH3" s="235">
        <f ca="1">(cf_0!BA211)/1000000</f>
        <v>418.58745360741386</v>
      </c>
      <c r="BI3" s="235">
        <f ca="1">(cf_0!BB211)/1000000</f>
        <v>418.58745360741386</v>
      </c>
      <c r="BJ3" s="235">
        <f ca="1">(cf_0!BC211)/1000000</f>
        <v>418.58745360741386</v>
      </c>
      <c r="BK3" s="235">
        <f ca="1">(cf_0!BD211)/1000000</f>
        <v>418.58745360741386</v>
      </c>
      <c r="BL3" s="235">
        <f ca="1">(cf_0!BE211)/1000000</f>
        <v>418.58745360741386</v>
      </c>
      <c r="BM3" s="235">
        <f ca="1">(cf_0!BF211)/1000000</f>
        <v>472.68632470116387</v>
      </c>
      <c r="BN3" s="235">
        <f ca="1">(cf_0!BG211)/1000000</f>
        <v>472.68632470116376</v>
      </c>
      <c r="BO3" s="235">
        <f ca="1">(cf_0!BH211)/1000000</f>
        <v>1380.2002100857792</v>
      </c>
      <c r="BP3" s="235">
        <f ca="1">(cf_0!BI211)/1000000</f>
        <v>2174.5107994733175</v>
      </c>
      <c r="BQ3" s="235">
        <f ca="1">(cf_0!BJ211)/1000000</f>
        <v>95.305549124384228</v>
      </c>
      <c r="BR3" s="235">
        <f ca="1">(cf_0!BK211)/1000000</f>
        <v>88.785962993281899</v>
      </c>
      <c r="BS3" s="235">
        <f ca="1">(cf_0!BL211)/1000000</f>
        <v>89.086438542341767</v>
      </c>
      <c r="BT3" s="235">
        <f ca="1">(cf_0!BM211)/1000000</f>
        <v>89.387655145165269</v>
      </c>
      <c r="BU3" s="235">
        <f ca="1">(cf_0!BN211)/1000000</f>
        <v>89.689614629391727</v>
      </c>
      <c r="BV3" s="235">
        <f ca="1">(cf_0!BO211)/1000000</f>
        <v>96.631172244763917</v>
      </c>
      <c r="BW3" s="235">
        <f ca="1">(cf_0!BP211)/1000000</f>
        <v>-2.6772974999999865E-5</v>
      </c>
      <c r="BX3" s="235">
        <f ca="1">(cf_0!BQ211)/1000000</f>
        <v>-2.6772974999999865E-5</v>
      </c>
      <c r="BY3" s="235">
        <f ca="1">(cf_0!BR211)/1000000</f>
        <v>-2.6772974999999865E-5</v>
      </c>
      <c r="BZ3" s="235">
        <f ca="1">(cf_0!BS211)/1000000</f>
        <v>-2.6772974999999865E-5</v>
      </c>
      <c r="CA3" s="235">
        <f ca="1">(cf_0!BT211)/1000000</f>
        <v>-2.6772974999999865E-5</v>
      </c>
      <c r="CB3" s="235">
        <f ca="1">(cf_0!BU211)/1000000</f>
        <v>-2.6772974999999865E-5</v>
      </c>
      <c r="CC3" s="235">
        <f ca="1">(cf_0!BV211)/1000000</f>
        <v>-2.6772974999999865E-5</v>
      </c>
      <c r="CD3" s="235">
        <f ca="1">(cf_0!BW211)/1000000</f>
        <v>-2.6772974999999865E-5</v>
      </c>
      <c r="CE3" s="235">
        <f ca="1">(cf_0!BX211)/1000000</f>
        <v>-2.6772974999999865E-5</v>
      </c>
      <c r="CF3" s="235">
        <f ca="1">(cf_0!BY211)/1000000</f>
        <v>-2.6772974999999865E-5</v>
      </c>
      <c r="CG3" s="235">
        <f ca="1">(cf_0!BZ211)/1000000</f>
        <v>-2.6772974999999865E-5</v>
      </c>
      <c r="CH3" s="235">
        <f ca="1">(cf_0!CA211)/1000000</f>
        <v>-2.6772974999999865E-5</v>
      </c>
      <c r="CI3" s="235">
        <f ca="1">(cf_0!CB211)/1000000</f>
        <v>-2.6772974999999865E-5</v>
      </c>
      <c r="CJ3" s="235">
        <f ca="1">(cf_0!CC211)/1000000</f>
        <v>-2.6772974999999865E-5</v>
      </c>
      <c r="CK3" s="235">
        <f ca="1">(cf_0!CD211)/1000000</f>
        <v>-2.6772974999999865E-5</v>
      </c>
      <c r="CL3" s="235">
        <f ca="1">(cf_0!CE211)/1000000</f>
        <v>-2.6772974999999865E-5</v>
      </c>
      <c r="CM3" s="235">
        <f ca="1">(cf_0!CF211)/1000000</f>
        <v>-2.6772974999999865E-5</v>
      </c>
      <c r="CN3" s="235">
        <f ca="1">(cf_0!CG211)/1000000</f>
        <v>-2.6772974999999865E-5</v>
      </c>
      <c r="CO3" s="235">
        <f ca="1">(cf_0!CH211)/1000000</f>
        <v>-2.6772974999999865E-5</v>
      </c>
      <c r="CP3" s="235">
        <f ca="1">(cf_0!CI211)/1000000</f>
        <v>-2.6772974999999865E-5</v>
      </c>
      <c r="CQ3" s="235">
        <f ca="1">(cf_0!CJ211)/1000000</f>
        <v>-2.6772974999999865E-5</v>
      </c>
      <c r="CR3" s="235">
        <f ca="1">(cf_0!CK211)/1000000</f>
        <v>-2.6772974999999865E-5</v>
      </c>
      <c r="CS3" s="235">
        <f ca="1">(cf_0!CL211)/1000000</f>
        <v>-2.6772974999999865E-5</v>
      </c>
      <c r="CT3" s="235">
        <f ca="1">(cf_0!CM211)/1000000</f>
        <v>-2.6772974999999865E-5</v>
      </c>
      <c r="CU3" s="235">
        <f ca="1">(cf_0!CN211)/1000000</f>
        <v>-2.6772974999999865E-5</v>
      </c>
      <c r="CV3" s="235">
        <f ca="1">(cf_0!CO211)/1000000</f>
        <v>-2.6772974999999865E-5</v>
      </c>
      <c r="CW3" s="235">
        <f ca="1">(cf_0!CP211)/1000000</f>
        <v>-2.6772974999999865E-5</v>
      </c>
      <c r="CX3" s="235">
        <f ca="1">(cf_0!CQ211)/1000000</f>
        <v>-2.6772974999999865E-5</v>
      </c>
      <c r="CY3" s="235">
        <f ca="1">(cf_0!CR211)/1000000</f>
        <v>-2.6772974999999865E-5</v>
      </c>
      <c r="CZ3" s="235">
        <f ca="1">(cf_0!CS211)/1000000</f>
        <v>-2.6772974999999865E-5</v>
      </c>
      <c r="DA3" s="235">
        <f ca="1">(cf_0!CT211)/1000000</f>
        <v>-2.6772974999999865E-5</v>
      </c>
      <c r="DB3" s="235">
        <f ca="1">(cf_0!CU211)/1000000</f>
        <v>-2.6772974999999865E-5</v>
      </c>
      <c r="DC3" s="235">
        <f ca="1">(cf_0!CV211)/1000000</f>
        <v>-2.6772974999999865E-5</v>
      </c>
      <c r="DD3" s="235">
        <f ca="1">(cf_0!CW211)/1000000</f>
        <v>-2.6772974999999865E-5</v>
      </c>
      <c r="DE3" s="235">
        <f ca="1">(cf_0!CX211)/1000000</f>
        <v>-2.6772974999999865E-5</v>
      </c>
      <c r="DF3" s="235">
        <f ca="1">(cf_0!CY211)/1000000</f>
        <v>-2.6772974999999865E-5</v>
      </c>
      <c r="DG3" s="235">
        <f ca="1">(cf_0!CZ211)/1000000</f>
        <v>-2.6772974999999865E-5</v>
      </c>
      <c r="DH3" s="235">
        <f ca="1">(cf_0!DA211)/1000000</f>
        <v>-2.6772974999999865E-5</v>
      </c>
      <c r="DI3" s="235">
        <f ca="1">(cf_0!DB211)/1000000</f>
        <v>-2.6772974999999865E-5</v>
      </c>
      <c r="DJ3" s="235">
        <f ca="1">(cf_0!DC211)/1000000</f>
        <v>-2.6772974999999865E-5</v>
      </c>
      <c r="DK3" s="235">
        <f ca="1">(cf_0!DD211)/1000000</f>
        <v>-2.6772974999999865E-5</v>
      </c>
      <c r="DL3" s="235">
        <f ca="1">(cf_0!DE211)/1000000</f>
        <v>-2.6772974999999865E-5</v>
      </c>
      <c r="DM3" s="235">
        <f ca="1">(cf_0!DF211)/1000000</f>
        <v>-2.6772974999999865E-5</v>
      </c>
      <c r="DN3" s="235">
        <f ca="1">(cf_0!DG211)/1000000</f>
        <v>-2.6772974999999865E-5</v>
      </c>
      <c r="DO3" s="235">
        <f ca="1">(cf_0!DH211)/1000000</f>
        <v>-2.6772974999999865E-5</v>
      </c>
      <c r="DP3" s="235">
        <f ca="1">(cf_0!DI211)/1000000</f>
        <v>-2.6772974999999865E-5</v>
      </c>
      <c r="DQ3" s="235">
        <f ca="1">(cf_0!DJ211)/1000000</f>
        <v>-2.6772974999999865E-5</v>
      </c>
      <c r="DR3" s="235">
        <f ca="1">(cf_0!DK211)/1000000</f>
        <v>-2.6772974999999865E-5</v>
      </c>
      <c r="DS3" s="235">
        <f ca="1">(cf_0!DL211)/1000000</f>
        <v>0</v>
      </c>
      <c r="DT3" s="235">
        <f ca="1">(cf_0!DM211)/1000000</f>
        <v>0</v>
      </c>
      <c r="DU3" s="235">
        <f ca="1">(cf_0!DN211)/1000000</f>
        <v>0</v>
      </c>
      <c r="DV3" s="235">
        <f ca="1">(cf_0!DO211)/1000000</f>
        <v>0</v>
      </c>
      <c r="DW3" s="235">
        <f ca="1">(cf_0!DP211)/1000000</f>
        <v>0</v>
      </c>
      <c r="DX3" s="235">
        <f ca="1">(cf_0!DQ211)/1000000</f>
        <v>0</v>
      </c>
      <c r="DY3" s="235">
        <f ca="1">(cf_0!DR211)/1000000</f>
        <v>0</v>
      </c>
      <c r="DZ3" s="235">
        <f ca="1">(cf_0!DS211)/1000000</f>
        <v>0</v>
      </c>
      <c r="EA3" s="235">
        <f ca="1">(cf_0!DT211)/1000000</f>
        <v>0</v>
      </c>
    </row>
    <row r="4" spans="2:131" x14ac:dyDescent="0.25">
      <c r="B4" t="s">
        <v>2007</v>
      </c>
      <c r="C4" t="s">
        <v>1229</v>
      </c>
      <c r="F4" s="235">
        <f t="shared" si="107"/>
        <v>0</v>
      </c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>
        <f>(cf_2!S13)/1000000</f>
        <v>0</v>
      </c>
      <c r="AA4" s="235">
        <f>(cf_2!T13)/1000000</f>
        <v>0</v>
      </c>
      <c r="AB4" s="235">
        <f>(cf_2!U13)/1000000</f>
        <v>0</v>
      </c>
      <c r="AC4" s="235">
        <f>(cf_2!V13)/1000000</f>
        <v>0</v>
      </c>
      <c r="AD4" s="235">
        <f>(cf_2!W13)/1000000</f>
        <v>0</v>
      </c>
      <c r="AE4" s="235">
        <f>(cf_2!X13)/1000000</f>
        <v>0</v>
      </c>
      <c r="AF4" s="235">
        <f>(cf_2!Y13)/1000000</f>
        <v>0</v>
      </c>
      <c r="AG4" s="235">
        <f>(cf_2!Z13)/1000000</f>
        <v>0</v>
      </c>
      <c r="AH4" s="235">
        <f>(cf_2!AA13)/1000000</f>
        <v>0</v>
      </c>
      <c r="AI4" s="235">
        <f>(cf_2!AB13)/1000000</f>
        <v>0</v>
      </c>
      <c r="AJ4" s="235">
        <f>(cf_2!AC13)/1000000</f>
        <v>0</v>
      </c>
      <c r="AK4" s="235">
        <f>(cf_2!AD13)/1000000</f>
        <v>0</v>
      </c>
      <c r="AL4" s="235">
        <f>(cf_2!AE13)/1000000</f>
        <v>0</v>
      </c>
      <c r="AM4" s="235">
        <f>(cf_2!AF13)/1000000</f>
        <v>0</v>
      </c>
      <c r="AN4" s="235">
        <f>(cf_2!AG13)/1000000</f>
        <v>0</v>
      </c>
      <c r="AO4" s="235">
        <f>(cf_2!AH13)/1000000</f>
        <v>0</v>
      </c>
      <c r="AP4" s="235">
        <f>(cf_2!AI13)/1000000</f>
        <v>0</v>
      </c>
      <c r="AQ4" s="235">
        <f>(cf_2!AJ13)/1000000</f>
        <v>0</v>
      </c>
      <c r="AR4" s="235">
        <f>(cf_2!AK13)/1000000</f>
        <v>0</v>
      </c>
      <c r="AS4" s="235">
        <f>(cf_2!AL13)/1000000</f>
        <v>0</v>
      </c>
      <c r="AT4" s="235">
        <f>(cf_2!AM13)/1000000</f>
        <v>0</v>
      </c>
      <c r="AU4" s="235">
        <f>(cf_2!AN13)/1000000</f>
        <v>0</v>
      </c>
      <c r="AV4" s="235">
        <f>(cf_2!AO13)/1000000</f>
        <v>0</v>
      </c>
      <c r="AW4" s="235">
        <f>(cf_2!AP13)/1000000</f>
        <v>0</v>
      </c>
      <c r="AX4" s="235">
        <f>(cf_2!AQ13)/1000000</f>
        <v>0</v>
      </c>
      <c r="AY4" s="235">
        <f>(cf_2!AR13)/1000000</f>
        <v>0</v>
      </c>
      <c r="AZ4" s="235">
        <f>(cf_2!AS13)/1000000</f>
        <v>0</v>
      </c>
      <c r="BA4" s="235">
        <f>(cf_2!AT13)/1000000</f>
        <v>0</v>
      </c>
      <c r="BB4" s="235">
        <f>(cf_2!AU13)/1000000</f>
        <v>0</v>
      </c>
      <c r="BC4" s="235">
        <f>(cf_2!AV13)/1000000</f>
        <v>0</v>
      </c>
      <c r="BD4" s="235">
        <f>(cf_2!AW13)/1000000</f>
        <v>0</v>
      </c>
      <c r="BE4" s="235">
        <f>(cf_2!AX13)/1000000</f>
        <v>0</v>
      </c>
      <c r="BF4" s="235">
        <f>(cf_2!AY13)/1000000</f>
        <v>0</v>
      </c>
      <c r="BG4" s="235">
        <f>(cf_2!AZ13)/1000000</f>
        <v>0</v>
      </c>
      <c r="BH4" s="235">
        <f>(cf_2!BA13)/1000000</f>
        <v>0</v>
      </c>
      <c r="BI4" s="235">
        <f>(cf_2!BB13)/1000000</f>
        <v>0</v>
      </c>
      <c r="BJ4" s="235">
        <f>(cf_2!BC13)/1000000</f>
        <v>0</v>
      </c>
      <c r="BK4" s="235">
        <f>(cf_2!BD13)/1000000</f>
        <v>0</v>
      </c>
      <c r="BL4" s="235">
        <f>(cf_2!BE13)/1000000</f>
        <v>0</v>
      </c>
      <c r="BM4" s="235">
        <f>(cf_2!BF13)/1000000</f>
        <v>0</v>
      </c>
      <c r="BN4" s="235">
        <f>(cf_2!BG13)/1000000</f>
        <v>0</v>
      </c>
      <c r="BO4" s="235">
        <f>(cf_2!BH13)/1000000</f>
        <v>0</v>
      </c>
      <c r="BP4" s="235">
        <f>(cf_2!BI13)/1000000</f>
        <v>0</v>
      </c>
      <c r="BQ4" s="235">
        <f>(cf_2!BJ13)/1000000</f>
        <v>0</v>
      </c>
      <c r="BR4" s="235">
        <f>(cf_2!BK13)/1000000</f>
        <v>0</v>
      </c>
      <c r="BS4" s="235">
        <f>(cf_2!BL13)/1000000</f>
        <v>0</v>
      </c>
      <c r="BT4" s="235">
        <f>(cf_2!BM13)/1000000</f>
        <v>0</v>
      </c>
      <c r="BU4" s="235">
        <f>(cf_2!BN13)/1000000</f>
        <v>0</v>
      </c>
      <c r="BV4" s="235">
        <f>(cf_2!BO13)/1000000</f>
        <v>0</v>
      </c>
      <c r="BW4" s="235">
        <f>(cf_2!BP13)/1000000</f>
        <v>0</v>
      </c>
      <c r="BX4" s="235">
        <f>(cf_2!BQ13)/1000000</f>
        <v>0</v>
      </c>
      <c r="BY4" s="235">
        <f>(cf_2!BR13)/1000000</f>
        <v>0</v>
      </c>
      <c r="BZ4" s="235">
        <f>(cf_2!BS13)/1000000</f>
        <v>0</v>
      </c>
      <c r="CA4" s="235">
        <f>(cf_2!BT13)/1000000</f>
        <v>0</v>
      </c>
      <c r="CB4" s="235">
        <f>(cf_2!BU13)/1000000</f>
        <v>0</v>
      </c>
      <c r="CC4" s="235">
        <f>(cf_2!BV13)/1000000</f>
        <v>0</v>
      </c>
      <c r="CD4" s="235">
        <f>(cf_2!BW13)/1000000</f>
        <v>0</v>
      </c>
      <c r="CE4" s="235">
        <f>(cf_2!BX13)/1000000</f>
        <v>0</v>
      </c>
      <c r="CF4" s="235">
        <f>(cf_2!BY13)/1000000</f>
        <v>0</v>
      </c>
      <c r="CG4" s="235">
        <f>(cf_2!BZ13)/1000000</f>
        <v>0</v>
      </c>
      <c r="CH4" s="235">
        <f>(cf_2!CA13)/1000000</f>
        <v>0</v>
      </c>
      <c r="CI4" s="235">
        <f>(cf_2!CB13)/1000000</f>
        <v>0</v>
      </c>
      <c r="CJ4" s="235">
        <f>(cf_2!CC13)/1000000</f>
        <v>0</v>
      </c>
      <c r="CK4" s="235">
        <f>(cf_2!CD13)/1000000</f>
        <v>0</v>
      </c>
      <c r="CL4" s="235">
        <f>(cf_2!CE13)/1000000</f>
        <v>0</v>
      </c>
      <c r="CM4" s="235">
        <f>(cf_2!CF13)/1000000</f>
        <v>0</v>
      </c>
      <c r="CN4" s="235">
        <f>(cf_2!CG13)/1000000</f>
        <v>0</v>
      </c>
      <c r="CO4" s="235">
        <f>(cf_2!CH13)/1000000</f>
        <v>0</v>
      </c>
      <c r="CP4" s="235">
        <f>(cf_2!CI13)/1000000</f>
        <v>0</v>
      </c>
      <c r="CQ4" s="235">
        <f>(cf_2!CJ13)/1000000</f>
        <v>0</v>
      </c>
      <c r="CR4" s="235">
        <f>(cf_2!CK13)/1000000</f>
        <v>0</v>
      </c>
      <c r="CS4" s="235">
        <f>(cf_2!CL13)/1000000</f>
        <v>0</v>
      </c>
      <c r="CT4" s="235">
        <f>(cf_2!CM13)/1000000</f>
        <v>0</v>
      </c>
      <c r="CU4" s="235">
        <f>(cf_2!CN13)/1000000</f>
        <v>0</v>
      </c>
      <c r="CV4" s="235">
        <f>(cf_2!CO13)/1000000</f>
        <v>0</v>
      </c>
      <c r="CW4" s="235">
        <f>(cf_2!CP13)/1000000</f>
        <v>0</v>
      </c>
      <c r="CX4" s="235">
        <f>(cf_2!CQ13)/1000000</f>
        <v>0</v>
      </c>
      <c r="CY4" s="235">
        <f>(cf_2!CR13)/1000000</f>
        <v>0</v>
      </c>
      <c r="CZ4" s="235">
        <f>(cf_2!CS13)/1000000</f>
        <v>0</v>
      </c>
      <c r="DA4" s="235">
        <f>(cf_2!CT13)/1000000</f>
        <v>0</v>
      </c>
      <c r="DB4" s="235">
        <f>(cf_2!CU13)/1000000</f>
        <v>0</v>
      </c>
      <c r="DC4" s="235">
        <f>(cf_2!CV13)/1000000</f>
        <v>0</v>
      </c>
      <c r="DD4" s="235">
        <f>(cf_2!CW13)/1000000</f>
        <v>0</v>
      </c>
      <c r="DE4" s="235">
        <f>(cf_2!CX13)/1000000</f>
        <v>0</v>
      </c>
      <c r="DF4" s="235">
        <f>(cf_2!CY13)/1000000</f>
        <v>0</v>
      </c>
      <c r="DG4" s="235">
        <f>(cf_2!CZ13)/1000000</f>
        <v>0</v>
      </c>
      <c r="DH4" s="235">
        <f>(cf_2!DA13)/1000000</f>
        <v>0</v>
      </c>
      <c r="DI4" s="235">
        <f>(cf_2!DB13)/1000000</f>
        <v>0</v>
      </c>
      <c r="DJ4" s="235">
        <f>(cf_2!DC13)/1000000</f>
        <v>0</v>
      </c>
      <c r="DK4" s="235">
        <f>(cf_2!DD13)/1000000</f>
        <v>0</v>
      </c>
      <c r="DL4" s="235">
        <f>(cf_2!DE13)/1000000</f>
        <v>0</v>
      </c>
      <c r="DM4" s="235">
        <f>(cf_2!DF13)/1000000</f>
        <v>0</v>
      </c>
      <c r="DN4" s="235">
        <f>(cf_2!DG13)/1000000</f>
        <v>0</v>
      </c>
      <c r="DO4" s="235">
        <f>(cf_2!DH13)/1000000</f>
        <v>0</v>
      </c>
      <c r="DP4" s="235">
        <f>(cf_2!DI13)/1000000</f>
        <v>0</v>
      </c>
      <c r="DQ4" s="235">
        <f>(cf_2!DJ13)/1000000</f>
        <v>0</v>
      </c>
      <c r="DR4" s="235">
        <f>(cf_2!DK13)/1000000</f>
        <v>0</v>
      </c>
      <c r="DS4" s="235">
        <f>(cf_2!DL13)/1000000</f>
        <v>0</v>
      </c>
      <c r="DT4" s="235">
        <f>(cf_2!DM13)/1000000</f>
        <v>0</v>
      </c>
      <c r="DU4" s="235">
        <f>(cf_2!DN13)/1000000</f>
        <v>0</v>
      </c>
      <c r="DV4" s="235">
        <f>(cf_2!DO13)/1000000</f>
        <v>0</v>
      </c>
      <c r="DW4" s="235">
        <f>(cf_2!DP13)/1000000</f>
        <v>0</v>
      </c>
      <c r="DX4" s="235">
        <f>(cf_2!DQ13)/1000000</f>
        <v>0</v>
      </c>
      <c r="DY4" s="235">
        <f>(cf_2!DR13)/1000000</f>
        <v>0</v>
      </c>
      <c r="DZ4" s="235">
        <f>(cf_2!DS13)/1000000</f>
        <v>0</v>
      </c>
      <c r="EA4" s="235">
        <f>(cf_2!DT13)/1000000</f>
        <v>0</v>
      </c>
    </row>
    <row r="5" spans="2:131" x14ac:dyDescent="0.25">
      <c r="B5" t="s">
        <v>2008</v>
      </c>
      <c r="C5" t="s">
        <v>1229</v>
      </c>
      <c r="F5" s="235">
        <f t="shared" si="107"/>
        <v>0</v>
      </c>
      <c r="G5" s="235"/>
      <c r="H5" s="235"/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>
        <f>(cf_2!S11)/1000000</f>
        <v>0</v>
      </c>
      <c r="AA5" s="235">
        <f>(cf_2!T11)/1000000</f>
        <v>0</v>
      </c>
      <c r="AB5" s="235">
        <f>(cf_2!U11)/1000000</f>
        <v>0</v>
      </c>
      <c r="AC5" s="235">
        <f>(cf_2!V11)/1000000</f>
        <v>0</v>
      </c>
      <c r="AD5" s="235">
        <f>(cf_2!W11)/1000000</f>
        <v>0</v>
      </c>
      <c r="AE5" s="235">
        <f>(cf_2!X11)/1000000</f>
        <v>0</v>
      </c>
      <c r="AF5" s="235">
        <f>(cf_2!Y11)/1000000</f>
        <v>0</v>
      </c>
      <c r="AG5" s="235">
        <f>(cf_2!Z11)/1000000</f>
        <v>0</v>
      </c>
      <c r="AH5" s="235">
        <f>(cf_2!AA11)/1000000</f>
        <v>0</v>
      </c>
      <c r="AI5" s="235">
        <f>(cf_2!AB11)/1000000</f>
        <v>0</v>
      </c>
      <c r="AJ5" s="235">
        <f>(cf_2!AC11)/1000000</f>
        <v>0</v>
      </c>
      <c r="AK5" s="235">
        <f>(cf_2!AD11)/1000000</f>
        <v>0</v>
      </c>
      <c r="AL5" s="235">
        <f>(cf_2!AE11)/1000000</f>
        <v>0</v>
      </c>
      <c r="AM5" s="235">
        <f>(cf_2!AF11)/1000000</f>
        <v>0</v>
      </c>
      <c r="AN5" s="235">
        <f>(cf_2!AG11)/1000000</f>
        <v>0</v>
      </c>
      <c r="AO5" s="235">
        <f>(cf_2!AH11)/1000000</f>
        <v>0</v>
      </c>
      <c r="AP5" s="235">
        <f>(cf_2!AI11)/1000000</f>
        <v>0</v>
      </c>
      <c r="AQ5" s="235">
        <f>(cf_2!AJ11)/1000000</f>
        <v>0</v>
      </c>
      <c r="AR5" s="235">
        <f>(cf_2!AK11)/1000000</f>
        <v>0</v>
      </c>
      <c r="AS5" s="235">
        <f>(cf_2!AL11)/1000000</f>
        <v>0</v>
      </c>
      <c r="AT5" s="235">
        <f>(cf_2!AM11)/1000000</f>
        <v>0</v>
      </c>
      <c r="AU5" s="235">
        <f>(cf_2!AN11)/1000000</f>
        <v>0</v>
      </c>
      <c r="AV5" s="235">
        <f>(cf_2!AO11)/1000000</f>
        <v>0</v>
      </c>
      <c r="AW5" s="235">
        <f>(cf_2!AP11)/1000000</f>
        <v>0</v>
      </c>
      <c r="AX5" s="235">
        <f>(cf_2!AQ11)/1000000</f>
        <v>0</v>
      </c>
      <c r="AY5" s="235">
        <f>(cf_2!AR11)/1000000</f>
        <v>0</v>
      </c>
      <c r="AZ5" s="235">
        <f>(cf_2!AS11)/1000000</f>
        <v>0</v>
      </c>
      <c r="BA5" s="235">
        <f>(cf_2!AT11)/1000000</f>
        <v>0</v>
      </c>
      <c r="BB5" s="235">
        <f>(cf_2!AU11)/1000000</f>
        <v>0</v>
      </c>
      <c r="BC5" s="235">
        <f>(cf_2!AV11)/1000000</f>
        <v>0</v>
      </c>
      <c r="BD5" s="235">
        <f>(cf_2!AW11)/1000000</f>
        <v>0</v>
      </c>
      <c r="BE5" s="235">
        <f>(cf_2!AX11)/1000000</f>
        <v>0</v>
      </c>
      <c r="BF5" s="235">
        <f>(cf_2!AY11)/1000000</f>
        <v>0</v>
      </c>
      <c r="BG5" s="235">
        <f>(cf_2!AZ11)/1000000</f>
        <v>0</v>
      </c>
      <c r="BH5" s="235">
        <f>(cf_2!BA11)/1000000</f>
        <v>0</v>
      </c>
      <c r="BI5" s="235">
        <f>(cf_2!BB11)/1000000</f>
        <v>0</v>
      </c>
      <c r="BJ5" s="235">
        <f>(cf_2!BC11)/1000000</f>
        <v>0</v>
      </c>
      <c r="BK5" s="235">
        <f>(cf_2!BD11)/1000000</f>
        <v>0</v>
      </c>
      <c r="BL5" s="235">
        <f>(cf_2!BE11)/1000000</f>
        <v>0</v>
      </c>
      <c r="BM5" s="235">
        <f>(cf_2!BF11)/1000000</f>
        <v>0</v>
      </c>
      <c r="BN5" s="235">
        <f>(cf_2!BG11)/1000000</f>
        <v>0</v>
      </c>
      <c r="BO5" s="235">
        <f>(cf_2!BH11)/1000000</f>
        <v>0</v>
      </c>
      <c r="BP5" s="235">
        <f>(cf_2!BI11)/1000000</f>
        <v>0</v>
      </c>
      <c r="BQ5" s="235">
        <f>(cf_2!BJ11)/1000000</f>
        <v>0</v>
      </c>
      <c r="BR5" s="235">
        <f>(cf_2!BK11)/1000000</f>
        <v>0</v>
      </c>
      <c r="BS5" s="235">
        <f>(cf_2!BL11)/1000000</f>
        <v>0</v>
      </c>
      <c r="BT5" s="235">
        <f>(cf_2!BM11)/1000000</f>
        <v>0</v>
      </c>
      <c r="BU5" s="235">
        <f>(cf_2!BN11)/1000000</f>
        <v>0</v>
      </c>
      <c r="BV5" s="235">
        <f>(cf_2!BO11)/1000000</f>
        <v>0</v>
      </c>
      <c r="BW5" s="235">
        <f>(cf_2!BP11)/1000000</f>
        <v>0</v>
      </c>
      <c r="BX5" s="235">
        <f>(cf_2!BQ11)/1000000</f>
        <v>0</v>
      </c>
      <c r="BY5" s="235">
        <f>(cf_2!BR11)/1000000</f>
        <v>0</v>
      </c>
      <c r="BZ5" s="235">
        <f>(cf_2!BS11)/1000000</f>
        <v>0</v>
      </c>
      <c r="CA5" s="235">
        <f>(cf_2!BT11)/1000000</f>
        <v>0</v>
      </c>
      <c r="CB5" s="235">
        <f>(cf_2!BU11)/1000000</f>
        <v>0</v>
      </c>
      <c r="CC5" s="235">
        <f>(cf_2!BV11)/1000000</f>
        <v>0</v>
      </c>
      <c r="CD5" s="235">
        <f>(cf_2!BW11)/1000000</f>
        <v>0</v>
      </c>
      <c r="CE5" s="235">
        <f>(cf_2!BX11)/1000000</f>
        <v>0</v>
      </c>
      <c r="CF5" s="235">
        <f>(cf_2!BY11)/1000000</f>
        <v>0</v>
      </c>
      <c r="CG5" s="235">
        <f>(cf_2!BZ11)/1000000</f>
        <v>0</v>
      </c>
      <c r="CH5" s="235">
        <f>(cf_2!CA11)/1000000</f>
        <v>0</v>
      </c>
      <c r="CI5" s="235">
        <f>(cf_2!CB11)/1000000</f>
        <v>0</v>
      </c>
      <c r="CJ5" s="235">
        <f>(cf_2!CC11)/1000000</f>
        <v>0</v>
      </c>
      <c r="CK5" s="235">
        <f>(cf_2!CD11)/1000000</f>
        <v>0</v>
      </c>
      <c r="CL5" s="235">
        <f>(cf_2!CE11)/1000000</f>
        <v>0</v>
      </c>
      <c r="CM5" s="235">
        <f>(cf_2!CF11)/1000000</f>
        <v>0</v>
      </c>
      <c r="CN5" s="235">
        <f>(cf_2!CG11)/1000000</f>
        <v>0</v>
      </c>
      <c r="CO5" s="235">
        <f>(cf_2!CH11)/1000000</f>
        <v>0</v>
      </c>
      <c r="CP5" s="235">
        <f>(cf_2!CI11)/1000000</f>
        <v>0</v>
      </c>
      <c r="CQ5" s="235">
        <f>(cf_2!CJ11)/1000000</f>
        <v>0</v>
      </c>
      <c r="CR5" s="235">
        <f>(cf_2!CK11)/1000000</f>
        <v>0</v>
      </c>
      <c r="CS5" s="235">
        <f>(cf_2!CL11)/1000000</f>
        <v>0</v>
      </c>
      <c r="CT5" s="235">
        <f>(cf_2!CM11)/1000000</f>
        <v>0</v>
      </c>
      <c r="CU5" s="235">
        <f>(cf_2!CN11)/1000000</f>
        <v>0</v>
      </c>
      <c r="CV5" s="235">
        <f>(cf_2!CO11)/1000000</f>
        <v>0</v>
      </c>
      <c r="CW5" s="235">
        <f>(cf_2!CP11)/1000000</f>
        <v>0</v>
      </c>
      <c r="CX5" s="235">
        <f>(cf_2!CQ11)/1000000</f>
        <v>0</v>
      </c>
      <c r="CY5" s="235">
        <f>(cf_2!CR11)/1000000</f>
        <v>0</v>
      </c>
      <c r="CZ5" s="235">
        <f>(cf_2!CS11)/1000000</f>
        <v>0</v>
      </c>
      <c r="DA5" s="235">
        <f>(cf_2!CT11)/1000000</f>
        <v>0</v>
      </c>
      <c r="DB5" s="235">
        <f>(cf_2!CU11)/1000000</f>
        <v>0</v>
      </c>
      <c r="DC5" s="235">
        <f>(cf_2!CV11)/1000000</f>
        <v>0</v>
      </c>
      <c r="DD5" s="235">
        <f>(cf_2!CW11)/1000000</f>
        <v>0</v>
      </c>
      <c r="DE5" s="235">
        <f>(cf_2!CX11)/1000000</f>
        <v>0</v>
      </c>
      <c r="DF5" s="235">
        <f>(cf_2!CY11)/1000000</f>
        <v>0</v>
      </c>
      <c r="DG5" s="235">
        <f>(cf_2!CZ11)/1000000</f>
        <v>0</v>
      </c>
      <c r="DH5" s="235">
        <f>(cf_2!DA11)/1000000</f>
        <v>0</v>
      </c>
      <c r="DI5" s="235">
        <f>(cf_2!DB11)/1000000</f>
        <v>0</v>
      </c>
      <c r="DJ5" s="235">
        <f>(cf_2!DC11)/1000000</f>
        <v>0</v>
      </c>
      <c r="DK5" s="235">
        <f>(cf_2!DD11)/1000000</f>
        <v>0</v>
      </c>
      <c r="DL5" s="235">
        <f>(cf_2!DE11)/1000000</f>
        <v>0</v>
      </c>
      <c r="DM5" s="235">
        <f>(cf_2!DF11)/1000000</f>
        <v>0</v>
      </c>
      <c r="DN5" s="235">
        <f>(cf_2!DG11)/1000000</f>
        <v>0</v>
      </c>
      <c r="DO5" s="235">
        <f>(cf_2!DH11)/1000000</f>
        <v>0</v>
      </c>
      <c r="DP5" s="235">
        <f>(cf_2!DI11)/1000000</f>
        <v>0</v>
      </c>
      <c r="DQ5" s="235">
        <f>(cf_2!DJ11)/1000000</f>
        <v>0</v>
      </c>
      <c r="DR5" s="235">
        <f>(cf_2!DK11)/1000000</f>
        <v>0</v>
      </c>
      <c r="DS5" s="235">
        <f>(cf_2!DL11)/1000000</f>
        <v>0</v>
      </c>
      <c r="DT5" s="235">
        <f>(cf_2!DM11)/1000000</f>
        <v>0</v>
      </c>
      <c r="DU5" s="235">
        <f>(cf_2!DN11)/1000000</f>
        <v>0</v>
      </c>
      <c r="DV5" s="235">
        <f>(cf_2!DO11)/1000000</f>
        <v>0</v>
      </c>
      <c r="DW5" s="235">
        <f>(cf_2!DP11)/1000000</f>
        <v>0</v>
      </c>
      <c r="DX5" s="235">
        <f>(cf_2!DQ11)/1000000</f>
        <v>0</v>
      </c>
      <c r="DY5" s="235">
        <f>(cf_2!DR11)/1000000</f>
        <v>0</v>
      </c>
      <c r="DZ5" s="235">
        <f>(cf_2!DS11)/1000000</f>
        <v>0</v>
      </c>
      <c r="EA5" s="235">
        <f>(cf_2!DT11)/1000000</f>
        <v>0</v>
      </c>
    </row>
    <row r="6" spans="2:131" x14ac:dyDescent="0.25">
      <c r="B6" t="s">
        <v>2009</v>
      </c>
      <c r="C6" t="s">
        <v>1229</v>
      </c>
      <c r="F6" s="235">
        <f t="shared" si="107"/>
        <v>0</v>
      </c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>
        <f>(cf_2!S10)/1000000</f>
        <v>0</v>
      </c>
      <c r="AA6" s="235">
        <f>(cf_2!T10)/1000000</f>
        <v>0</v>
      </c>
      <c r="AB6" s="235">
        <f>(cf_2!U10)/1000000</f>
        <v>0</v>
      </c>
      <c r="AC6" s="235">
        <f>(cf_2!V10)/1000000</f>
        <v>0</v>
      </c>
      <c r="AD6" s="235">
        <f>(cf_2!W10)/1000000</f>
        <v>0</v>
      </c>
      <c r="AE6" s="235">
        <f>(cf_2!X10)/1000000</f>
        <v>0</v>
      </c>
      <c r="AF6" s="235">
        <f>(cf_2!Y10)/1000000</f>
        <v>0</v>
      </c>
      <c r="AG6" s="235">
        <f>(cf_2!Z10)/1000000</f>
        <v>0</v>
      </c>
      <c r="AH6" s="235">
        <f>(cf_2!AA10)/1000000</f>
        <v>0</v>
      </c>
      <c r="AI6" s="235">
        <f>(cf_2!AB10)/1000000</f>
        <v>0</v>
      </c>
      <c r="AJ6" s="235">
        <f>(cf_2!AC10)/1000000</f>
        <v>0</v>
      </c>
      <c r="AK6" s="235">
        <f>(cf_2!AD10)/1000000</f>
        <v>0</v>
      </c>
      <c r="AL6" s="235">
        <f>(cf_2!AE10)/1000000</f>
        <v>0</v>
      </c>
      <c r="AM6" s="235">
        <f>(cf_2!AF10)/1000000</f>
        <v>0</v>
      </c>
      <c r="AN6" s="235">
        <f>(cf_2!AG10)/1000000</f>
        <v>0</v>
      </c>
      <c r="AO6" s="235">
        <f>(cf_2!AH10)/1000000</f>
        <v>0</v>
      </c>
      <c r="AP6" s="235">
        <f>(cf_2!AI10)/1000000</f>
        <v>0</v>
      </c>
      <c r="AQ6" s="235">
        <f>(cf_2!AJ10)/1000000</f>
        <v>0</v>
      </c>
      <c r="AR6" s="235">
        <f>(cf_2!AK10)/1000000</f>
        <v>0</v>
      </c>
      <c r="AS6" s="235">
        <f>(cf_2!AL10)/1000000</f>
        <v>0</v>
      </c>
      <c r="AT6" s="235">
        <f>(cf_2!AM10)/1000000</f>
        <v>0</v>
      </c>
      <c r="AU6" s="235">
        <f>(cf_2!AN10)/1000000</f>
        <v>0</v>
      </c>
      <c r="AV6" s="235">
        <f>(cf_2!AO10)/1000000</f>
        <v>0</v>
      </c>
      <c r="AW6" s="235">
        <f>(cf_2!AP10)/1000000</f>
        <v>0</v>
      </c>
      <c r="AX6" s="235">
        <f>(cf_2!AQ10)/1000000</f>
        <v>0</v>
      </c>
      <c r="AY6" s="235">
        <f>(cf_2!AR10)/1000000</f>
        <v>0</v>
      </c>
      <c r="AZ6" s="235">
        <f>(cf_2!AS10)/1000000</f>
        <v>0</v>
      </c>
      <c r="BA6" s="235">
        <f>(cf_2!AT10)/1000000</f>
        <v>0</v>
      </c>
      <c r="BB6" s="235">
        <f>(cf_2!AU10)/1000000</f>
        <v>0</v>
      </c>
      <c r="BC6" s="235">
        <f>(cf_2!AV10)/1000000</f>
        <v>0</v>
      </c>
      <c r="BD6" s="235">
        <f>(cf_2!AW10)/1000000</f>
        <v>0</v>
      </c>
      <c r="BE6" s="235">
        <f>(cf_2!AX10)/1000000</f>
        <v>0</v>
      </c>
      <c r="BF6" s="235">
        <f>(cf_2!AY10)/1000000</f>
        <v>0</v>
      </c>
      <c r="BG6" s="235">
        <f>(cf_2!AZ10)/1000000</f>
        <v>0</v>
      </c>
      <c r="BH6" s="235">
        <f>(cf_2!BA10)/1000000</f>
        <v>0</v>
      </c>
      <c r="BI6" s="235">
        <f>(cf_2!BB10)/1000000</f>
        <v>0</v>
      </c>
      <c r="BJ6" s="235">
        <f>(cf_2!BC10)/1000000</f>
        <v>0</v>
      </c>
      <c r="BK6" s="235">
        <f>(cf_2!BD10)/1000000</f>
        <v>0</v>
      </c>
      <c r="BL6" s="235">
        <f>(cf_2!BE10)/1000000</f>
        <v>0</v>
      </c>
      <c r="BM6" s="235">
        <f>(cf_2!BF10)/1000000</f>
        <v>0</v>
      </c>
      <c r="BN6" s="235">
        <f>(cf_2!BG10)/1000000</f>
        <v>0</v>
      </c>
      <c r="BO6" s="235">
        <f>(cf_2!BH10)/1000000</f>
        <v>0</v>
      </c>
      <c r="BP6" s="235">
        <f>(cf_2!BI10)/1000000</f>
        <v>0</v>
      </c>
      <c r="BQ6" s="235">
        <f>(cf_2!BJ10)/1000000</f>
        <v>0</v>
      </c>
      <c r="BR6" s="235">
        <f>(cf_2!BK10)/1000000</f>
        <v>0</v>
      </c>
      <c r="BS6" s="235">
        <f>(cf_2!BL10)/1000000</f>
        <v>0</v>
      </c>
      <c r="BT6" s="235">
        <f>(cf_2!BM10)/1000000</f>
        <v>0</v>
      </c>
      <c r="BU6" s="235">
        <f>(cf_2!BN10)/1000000</f>
        <v>0</v>
      </c>
      <c r="BV6" s="235">
        <f>(cf_2!BO10)/1000000</f>
        <v>0</v>
      </c>
      <c r="BW6" s="235">
        <f>(cf_2!BP10)/1000000</f>
        <v>0</v>
      </c>
      <c r="BX6" s="235">
        <f>(cf_2!BQ10)/1000000</f>
        <v>0</v>
      </c>
      <c r="BY6" s="235">
        <f>(cf_2!BR10)/1000000</f>
        <v>0</v>
      </c>
      <c r="BZ6" s="235">
        <f>(cf_2!BS10)/1000000</f>
        <v>0</v>
      </c>
      <c r="CA6" s="235">
        <f>(cf_2!BT10)/1000000</f>
        <v>0</v>
      </c>
      <c r="CB6" s="235">
        <f>(cf_2!BU10)/1000000</f>
        <v>0</v>
      </c>
      <c r="CC6" s="235">
        <f>(cf_2!BV10)/1000000</f>
        <v>0</v>
      </c>
      <c r="CD6" s="235">
        <f>(cf_2!BW10)/1000000</f>
        <v>0</v>
      </c>
      <c r="CE6" s="235">
        <f>(cf_2!BX10)/1000000</f>
        <v>0</v>
      </c>
      <c r="CF6" s="235">
        <f>(cf_2!BY10)/1000000</f>
        <v>0</v>
      </c>
      <c r="CG6" s="235">
        <f>(cf_2!BZ10)/1000000</f>
        <v>0</v>
      </c>
      <c r="CH6" s="235">
        <f>(cf_2!CA10)/1000000</f>
        <v>0</v>
      </c>
      <c r="CI6" s="235">
        <f>(cf_2!CB10)/1000000</f>
        <v>0</v>
      </c>
      <c r="CJ6" s="235">
        <f>(cf_2!CC10)/1000000</f>
        <v>0</v>
      </c>
      <c r="CK6" s="235">
        <f>(cf_2!CD10)/1000000</f>
        <v>0</v>
      </c>
      <c r="CL6" s="235">
        <f>(cf_2!CE10)/1000000</f>
        <v>0</v>
      </c>
      <c r="CM6" s="235">
        <f>(cf_2!CF10)/1000000</f>
        <v>0</v>
      </c>
      <c r="CN6" s="235">
        <f>(cf_2!CG10)/1000000</f>
        <v>0</v>
      </c>
      <c r="CO6" s="235">
        <f>(cf_2!CH10)/1000000</f>
        <v>0</v>
      </c>
      <c r="CP6" s="235">
        <f>(cf_2!CI10)/1000000</f>
        <v>0</v>
      </c>
      <c r="CQ6" s="235">
        <f>(cf_2!CJ10)/1000000</f>
        <v>0</v>
      </c>
      <c r="CR6" s="235">
        <f>(cf_2!CK10)/1000000</f>
        <v>0</v>
      </c>
      <c r="CS6" s="235">
        <f>(cf_2!CL10)/1000000</f>
        <v>0</v>
      </c>
      <c r="CT6" s="235">
        <f>(cf_2!CM10)/1000000</f>
        <v>0</v>
      </c>
      <c r="CU6" s="235">
        <f>(cf_2!CN10)/1000000</f>
        <v>0</v>
      </c>
      <c r="CV6" s="235">
        <f>(cf_2!CO10)/1000000</f>
        <v>0</v>
      </c>
      <c r="CW6" s="235">
        <f>(cf_2!CP10)/1000000</f>
        <v>0</v>
      </c>
      <c r="CX6" s="235">
        <f>(cf_2!CQ10)/1000000</f>
        <v>0</v>
      </c>
      <c r="CY6" s="235">
        <f>(cf_2!CR10)/1000000</f>
        <v>0</v>
      </c>
      <c r="CZ6" s="235">
        <f>(cf_2!CS10)/1000000</f>
        <v>0</v>
      </c>
      <c r="DA6" s="235">
        <f>(cf_2!CT10)/1000000</f>
        <v>0</v>
      </c>
      <c r="DB6" s="235">
        <f>(cf_2!CU10)/1000000</f>
        <v>0</v>
      </c>
      <c r="DC6" s="235">
        <f>(cf_2!CV10)/1000000</f>
        <v>0</v>
      </c>
      <c r="DD6" s="235">
        <f>(cf_2!CW10)/1000000</f>
        <v>0</v>
      </c>
      <c r="DE6" s="235">
        <f>(cf_2!CX10)/1000000</f>
        <v>0</v>
      </c>
      <c r="DF6" s="235">
        <f>(cf_2!CY10)/1000000</f>
        <v>0</v>
      </c>
      <c r="DG6" s="235">
        <f>(cf_2!CZ10)/1000000</f>
        <v>0</v>
      </c>
      <c r="DH6" s="235">
        <f>(cf_2!DA10)/1000000</f>
        <v>0</v>
      </c>
      <c r="DI6" s="235">
        <f>(cf_2!DB10)/1000000</f>
        <v>0</v>
      </c>
      <c r="DJ6" s="235">
        <f>(cf_2!DC10)/1000000</f>
        <v>0</v>
      </c>
      <c r="DK6" s="235">
        <f>(cf_2!DD10)/1000000</f>
        <v>0</v>
      </c>
      <c r="DL6" s="235">
        <f>(cf_2!DE10)/1000000</f>
        <v>0</v>
      </c>
      <c r="DM6" s="235">
        <f>(cf_2!DF10)/1000000</f>
        <v>0</v>
      </c>
      <c r="DN6" s="235">
        <f>(cf_2!DG10)/1000000</f>
        <v>0</v>
      </c>
      <c r="DO6" s="235">
        <f>(cf_2!DH10)/1000000</f>
        <v>0</v>
      </c>
      <c r="DP6" s="235">
        <f>(cf_2!DI10)/1000000</f>
        <v>0</v>
      </c>
      <c r="DQ6" s="235">
        <f>(cf_2!DJ10)/1000000</f>
        <v>0</v>
      </c>
      <c r="DR6" s="235">
        <f>(cf_2!DK10)/1000000</f>
        <v>0</v>
      </c>
      <c r="DS6" s="235">
        <f>(cf_2!DL10)/1000000</f>
        <v>0</v>
      </c>
      <c r="DT6" s="235">
        <f>(cf_2!DM10)/1000000</f>
        <v>0</v>
      </c>
      <c r="DU6" s="235">
        <f>(cf_2!DN10)/1000000</f>
        <v>0</v>
      </c>
      <c r="DV6" s="235">
        <f>(cf_2!DO10)/1000000</f>
        <v>0</v>
      </c>
      <c r="DW6" s="235">
        <f>(cf_2!DP10)/1000000</f>
        <v>0</v>
      </c>
      <c r="DX6" s="235">
        <f>(cf_2!DQ10)/1000000</f>
        <v>0</v>
      </c>
      <c r="DY6" s="235">
        <f>(cf_2!DR10)/1000000</f>
        <v>0</v>
      </c>
      <c r="DZ6" s="235">
        <f>(cf_2!DS10)/1000000</f>
        <v>0</v>
      </c>
      <c r="EA6" s="235">
        <f>(cf_2!DT10)/1000000</f>
        <v>0</v>
      </c>
    </row>
    <row r="7" spans="2:131" x14ac:dyDescent="0.25">
      <c r="B7" t="s">
        <v>2010</v>
      </c>
      <c r="C7" t="s">
        <v>1229</v>
      </c>
      <c r="D7" s="199">
        <f>ТЭП!J22</f>
        <v>46813</v>
      </c>
      <c r="E7" s="199">
        <f>ТЭП!K22</f>
        <v>47543</v>
      </c>
      <c r="F7" s="235">
        <f t="shared" si="107"/>
        <v>0</v>
      </c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>
        <f>(cf_2!S124)/1000000</f>
        <v>0</v>
      </c>
      <c r="AA7" s="235">
        <f>(cf_2!T124)/1000000</f>
        <v>0</v>
      </c>
      <c r="AB7" s="235">
        <f>(cf_2!U124)/1000000</f>
        <v>0</v>
      </c>
      <c r="AC7" s="235">
        <f>(cf_2!V124)/1000000</f>
        <v>0</v>
      </c>
      <c r="AD7" s="235">
        <f>(cf_2!W124)/1000000</f>
        <v>0</v>
      </c>
      <c r="AE7" s="235">
        <f>(cf_2!X124)/1000000</f>
        <v>0</v>
      </c>
      <c r="AF7" s="235">
        <f>(cf_2!Y124)/1000000</f>
        <v>0</v>
      </c>
      <c r="AG7" s="235">
        <f>(cf_2!Z124)/1000000</f>
        <v>0</v>
      </c>
      <c r="AH7" s="235">
        <f>(cf_2!AA124)/1000000</f>
        <v>0</v>
      </c>
      <c r="AI7" s="235">
        <f>(cf_2!AB124)/1000000</f>
        <v>0</v>
      </c>
      <c r="AJ7" s="235">
        <f>(cf_2!AC124)/1000000</f>
        <v>0</v>
      </c>
      <c r="AK7" s="235">
        <f>(cf_2!AD124)/1000000</f>
        <v>0</v>
      </c>
      <c r="AL7" s="235">
        <f>(cf_2!AE124)/1000000</f>
        <v>0</v>
      </c>
      <c r="AM7" s="235">
        <f>(cf_2!AF124)/1000000</f>
        <v>0</v>
      </c>
      <c r="AN7" s="235">
        <f>(cf_2!AG124)/1000000</f>
        <v>0</v>
      </c>
      <c r="AO7" s="235">
        <f>(cf_2!AH124)/1000000</f>
        <v>0</v>
      </c>
      <c r="AP7" s="235">
        <f>(cf_2!AI124)/1000000</f>
        <v>0</v>
      </c>
      <c r="AQ7" s="235">
        <f>(cf_2!AJ124)/1000000</f>
        <v>0</v>
      </c>
      <c r="AR7" s="235">
        <f>(cf_2!AK124)/1000000</f>
        <v>0</v>
      </c>
      <c r="AS7" s="235">
        <f>(cf_2!AL124)/1000000</f>
        <v>0</v>
      </c>
      <c r="AT7" s="235">
        <f>(cf_2!AM124)/1000000</f>
        <v>0</v>
      </c>
      <c r="AU7" s="235">
        <f>(cf_2!AN124)/1000000</f>
        <v>0</v>
      </c>
      <c r="AV7" s="235">
        <f>(cf_2!AO124)/1000000</f>
        <v>0</v>
      </c>
      <c r="AW7" s="235">
        <f>(cf_2!AP124)/1000000</f>
        <v>0</v>
      </c>
      <c r="AX7" s="235">
        <f>(cf_2!AQ124)/1000000</f>
        <v>0</v>
      </c>
      <c r="AY7" s="235">
        <f>(cf_2!AR124)/1000000</f>
        <v>0</v>
      </c>
      <c r="AZ7" s="235">
        <f>(cf_2!AS124)/1000000</f>
        <v>0</v>
      </c>
      <c r="BA7" s="235">
        <f>(cf_2!AT124)/1000000</f>
        <v>0</v>
      </c>
      <c r="BB7" s="235">
        <f>(cf_2!AU124)/1000000</f>
        <v>0</v>
      </c>
      <c r="BC7" s="235">
        <f>(cf_2!AV124)/1000000</f>
        <v>0</v>
      </c>
      <c r="BD7" s="235">
        <f>(cf_2!AW124)/1000000</f>
        <v>0</v>
      </c>
      <c r="BE7" s="235">
        <f>(cf_2!AX124)/1000000</f>
        <v>0</v>
      </c>
      <c r="BF7" s="235">
        <f>(cf_2!AY124)/1000000</f>
        <v>0</v>
      </c>
      <c r="BG7" s="235">
        <f>(cf_2!AZ124)/1000000</f>
        <v>0</v>
      </c>
      <c r="BH7" s="235">
        <f>(cf_2!BA124)/1000000</f>
        <v>0</v>
      </c>
      <c r="BI7" s="235">
        <f>(cf_2!BB124)/1000000</f>
        <v>0</v>
      </c>
      <c r="BJ7" s="235">
        <f>(cf_2!BC124)/1000000</f>
        <v>0</v>
      </c>
      <c r="BK7" s="235">
        <f>(cf_2!BD124)/1000000</f>
        <v>0</v>
      </c>
      <c r="BL7" s="235">
        <f>(cf_2!BE124)/1000000</f>
        <v>0</v>
      </c>
      <c r="BM7" s="235">
        <f>(cf_2!BF124)/1000000</f>
        <v>0</v>
      </c>
      <c r="BN7" s="235">
        <f>(cf_2!BG124)/1000000</f>
        <v>0</v>
      </c>
      <c r="BO7" s="235">
        <f>(cf_2!BH124)/1000000</f>
        <v>0</v>
      </c>
      <c r="BP7" s="235">
        <f>(cf_2!BI124)/1000000</f>
        <v>0</v>
      </c>
      <c r="BQ7" s="235">
        <f>(cf_2!BJ124)/1000000</f>
        <v>0</v>
      </c>
      <c r="BR7" s="235">
        <f>(cf_2!BK124)/1000000</f>
        <v>0</v>
      </c>
      <c r="BS7" s="235">
        <f>(cf_2!BL124)/1000000</f>
        <v>0</v>
      </c>
      <c r="BT7" s="235">
        <f>(cf_2!BM124)/1000000</f>
        <v>0</v>
      </c>
      <c r="BU7" s="235">
        <f>(cf_2!BN124)/1000000</f>
        <v>0</v>
      </c>
      <c r="BV7" s="235">
        <f>(cf_2!BO124)/1000000</f>
        <v>0</v>
      </c>
      <c r="BW7" s="235">
        <f>(cf_2!BP124)/1000000</f>
        <v>0</v>
      </c>
      <c r="BX7" s="235">
        <f>(cf_2!BQ124)/1000000</f>
        <v>0</v>
      </c>
      <c r="BY7" s="235">
        <f>(cf_2!BR124)/1000000</f>
        <v>0</v>
      </c>
      <c r="BZ7" s="235">
        <f>(cf_2!BS124)/1000000</f>
        <v>0</v>
      </c>
      <c r="CA7" s="235">
        <f>(cf_2!BT124)/1000000</f>
        <v>0</v>
      </c>
      <c r="CB7" s="235">
        <f>(cf_2!BU124)/1000000</f>
        <v>0</v>
      </c>
      <c r="CC7" s="235">
        <f>(cf_2!BV124)/1000000</f>
        <v>0</v>
      </c>
      <c r="CD7" s="235">
        <f>(cf_2!BW124)/1000000</f>
        <v>0</v>
      </c>
      <c r="CE7" s="235">
        <f>(cf_2!BX124)/1000000</f>
        <v>0</v>
      </c>
      <c r="CF7" s="235">
        <f>(cf_2!BY124)/1000000</f>
        <v>0</v>
      </c>
      <c r="CG7" s="235">
        <f>(cf_2!BZ124)/1000000</f>
        <v>0</v>
      </c>
      <c r="CH7" s="235">
        <f>(cf_2!CA124)/1000000</f>
        <v>0</v>
      </c>
      <c r="CI7" s="235">
        <f>(cf_2!CB124)/1000000</f>
        <v>0</v>
      </c>
      <c r="CJ7" s="235">
        <f>(cf_2!CC124)/1000000</f>
        <v>0</v>
      </c>
      <c r="CK7" s="235">
        <f>(cf_2!CD124)/1000000</f>
        <v>0</v>
      </c>
      <c r="CL7" s="235">
        <f>(cf_2!CE124)/1000000</f>
        <v>0</v>
      </c>
      <c r="CM7" s="235">
        <f>(cf_2!CF124)/1000000</f>
        <v>0</v>
      </c>
      <c r="CN7" s="235">
        <f>(cf_2!CG124)/1000000</f>
        <v>0</v>
      </c>
      <c r="CO7" s="235">
        <f>(cf_2!CH124)/1000000</f>
        <v>0</v>
      </c>
      <c r="CP7" s="235">
        <f>(cf_2!CI124)/1000000</f>
        <v>0</v>
      </c>
      <c r="CQ7" s="235">
        <f>(cf_2!CJ124)/1000000</f>
        <v>0</v>
      </c>
      <c r="CR7" s="235">
        <f>(cf_2!CK124)/1000000</f>
        <v>0</v>
      </c>
      <c r="CS7" s="235">
        <f>(cf_2!CL124)/1000000</f>
        <v>0</v>
      </c>
      <c r="CT7" s="235">
        <f>(cf_2!CM124)/1000000</f>
        <v>0</v>
      </c>
      <c r="CU7" s="235">
        <f>(cf_2!CN124)/1000000</f>
        <v>0</v>
      </c>
      <c r="CV7" s="235">
        <f>(cf_2!CO124)/1000000</f>
        <v>0</v>
      </c>
      <c r="CW7" s="235">
        <f>(cf_2!CP124)/1000000</f>
        <v>0</v>
      </c>
      <c r="CX7" s="235">
        <f>(cf_2!CQ124)/1000000</f>
        <v>0</v>
      </c>
      <c r="CY7" s="235">
        <f>(cf_2!CR124)/1000000</f>
        <v>0</v>
      </c>
      <c r="CZ7" s="235">
        <f>(cf_2!CS124)/1000000</f>
        <v>0</v>
      </c>
      <c r="DA7" s="235">
        <f>(cf_2!CT124)/1000000</f>
        <v>0</v>
      </c>
      <c r="DB7" s="235">
        <f>(cf_2!CU124)/1000000</f>
        <v>0</v>
      </c>
      <c r="DC7" s="235">
        <f>(cf_2!CV124)/1000000</f>
        <v>0</v>
      </c>
      <c r="DD7" s="235">
        <f>(cf_2!CW124)/1000000</f>
        <v>0</v>
      </c>
      <c r="DE7" s="235">
        <f>(cf_2!CX124)/1000000</f>
        <v>0</v>
      </c>
      <c r="DF7" s="235">
        <f>(cf_2!CY124)/1000000</f>
        <v>0</v>
      </c>
      <c r="DG7" s="235">
        <f>(cf_2!CZ124)/1000000</f>
        <v>0</v>
      </c>
      <c r="DH7" s="235">
        <f>(cf_2!DA124)/1000000</f>
        <v>0</v>
      </c>
      <c r="DI7" s="235">
        <f>(cf_2!DB124)/1000000</f>
        <v>0</v>
      </c>
      <c r="DJ7" s="235">
        <f>(cf_2!DC124)/1000000</f>
        <v>0</v>
      </c>
      <c r="DK7" s="235">
        <f>(cf_2!DD124)/1000000</f>
        <v>0</v>
      </c>
      <c r="DL7" s="235">
        <f>(cf_2!DE124)/1000000</f>
        <v>0</v>
      </c>
      <c r="DM7" s="235">
        <f>(cf_2!DF124)/1000000</f>
        <v>0</v>
      </c>
      <c r="DN7" s="235">
        <f>(cf_2!DG124)/1000000</f>
        <v>0</v>
      </c>
      <c r="DO7" s="235">
        <f>(cf_2!DH124)/1000000</f>
        <v>0</v>
      </c>
      <c r="DP7" s="235">
        <f>(cf_2!DI124)/1000000</f>
        <v>0</v>
      </c>
      <c r="DQ7" s="235">
        <f>(cf_2!DJ124)/1000000</f>
        <v>0</v>
      </c>
      <c r="DR7" s="235">
        <f>(cf_2!DK124)/1000000</f>
        <v>0</v>
      </c>
      <c r="DS7" s="235">
        <f>(cf_2!DL124)/1000000</f>
        <v>0</v>
      </c>
      <c r="DT7" s="235">
        <f>(cf_2!DM124)/1000000</f>
        <v>0</v>
      </c>
      <c r="DU7" s="235">
        <f>(cf_2!DN124)/1000000</f>
        <v>0</v>
      </c>
      <c r="DV7" s="235">
        <f>(cf_2!DO124)/1000000</f>
        <v>0</v>
      </c>
      <c r="DW7" s="235">
        <f>(cf_2!DP124)/1000000</f>
        <v>0</v>
      </c>
      <c r="DX7" s="235">
        <f>(cf_2!DQ124)/1000000</f>
        <v>0</v>
      </c>
      <c r="DY7" s="235">
        <f>(cf_2!DR124)/1000000</f>
        <v>0</v>
      </c>
      <c r="DZ7" s="235">
        <f>(cf_2!DS124)/1000000</f>
        <v>0</v>
      </c>
      <c r="EA7" s="235">
        <f>(cf_2!DT124)/1000000</f>
        <v>0</v>
      </c>
    </row>
    <row r="8" spans="2:131" x14ac:dyDescent="0.25">
      <c r="B8" t="s">
        <v>2011</v>
      </c>
      <c r="C8" t="s">
        <v>1229</v>
      </c>
      <c r="F8" s="235">
        <f t="shared" si="107"/>
        <v>0</v>
      </c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>
        <f>(cf_2!S103)/1000000</f>
        <v>0</v>
      </c>
      <c r="AA8" s="235">
        <f>(cf_2!T103)/1000000</f>
        <v>0</v>
      </c>
      <c r="AB8" s="235">
        <f>(cf_2!U103)/1000000</f>
        <v>0</v>
      </c>
      <c r="AC8" s="235">
        <f>(cf_2!V103)/1000000</f>
        <v>0</v>
      </c>
      <c r="AD8" s="235">
        <f>(cf_2!W103)/1000000</f>
        <v>0</v>
      </c>
      <c r="AE8" s="235">
        <f>(cf_2!X103)/1000000</f>
        <v>0</v>
      </c>
      <c r="AF8" s="235">
        <f>(cf_2!Y103)/1000000</f>
        <v>0</v>
      </c>
      <c r="AG8" s="235">
        <f>(cf_2!Z103)/1000000</f>
        <v>0</v>
      </c>
      <c r="AH8" s="235">
        <f>(cf_2!AA103)/1000000</f>
        <v>0</v>
      </c>
      <c r="AI8" s="235">
        <f>(cf_2!AB103)/1000000</f>
        <v>0</v>
      </c>
      <c r="AJ8" s="235">
        <f>(cf_2!AC103)/1000000</f>
        <v>0</v>
      </c>
      <c r="AK8" s="235">
        <f>(cf_2!AD103)/1000000</f>
        <v>0</v>
      </c>
      <c r="AL8" s="235">
        <f>(cf_2!AE103)/1000000</f>
        <v>0</v>
      </c>
      <c r="AM8" s="235">
        <f>(cf_2!AF103)/1000000</f>
        <v>0</v>
      </c>
      <c r="AN8" s="235">
        <f>(cf_2!AG103)/1000000</f>
        <v>0</v>
      </c>
      <c r="AO8" s="235">
        <f>(cf_2!AH103)/1000000</f>
        <v>0</v>
      </c>
      <c r="AP8" s="235">
        <f>(cf_2!AI103)/1000000</f>
        <v>0</v>
      </c>
      <c r="AQ8" s="235">
        <f>(cf_2!AJ103)/1000000</f>
        <v>0</v>
      </c>
      <c r="AR8" s="235">
        <f>(cf_2!AK103)/1000000</f>
        <v>0</v>
      </c>
      <c r="AS8" s="235">
        <f>(cf_2!AL103)/1000000</f>
        <v>0</v>
      </c>
      <c r="AT8" s="235">
        <f>(cf_2!AM103)/1000000</f>
        <v>0</v>
      </c>
      <c r="AU8" s="235">
        <f>(cf_2!AN103)/1000000</f>
        <v>0</v>
      </c>
      <c r="AV8" s="235">
        <f>(cf_2!AO103)/1000000</f>
        <v>0</v>
      </c>
      <c r="AW8" s="235">
        <f>(cf_2!AP103)/1000000</f>
        <v>0</v>
      </c>
      <c r="AX8" s="235">
        <f>(cf_2!AQ103)/1000000</f>
        <v>0</v>
      </c>
      <c r="AY8" s="235">
        <f>(cf_2!AR103)/1000000</f>
        <v>0</v>
      </c>
      <c r="AZ8" s="235">
        <f>(cf_2!AS103)/1000000</f>
        <v>0</v>
      </c>
      <c r="BA8" s="235">
        <f>(cf_2!AT103)/1000000</f>
        <v>0</v>
      </c>
      <c r="BB8" s="235">
        <f>(cf_2!AU103)/1000000</f>
        <v>0</v>
      </c>
      <c r="BC8" s="235">
        <f>(cf_2!AV103)/1000000</f>
        <v>0</v>
      </c>
      <c r="BD8" s="235">
        <f>(cf_2!AW103)/1000000</f>
        <v>0</v>
      </c>
      <c r="BE8" s="235">
        <f>(cf_2!AX103)/1000000</f>
        <v>0</v>
      </c>
      <c r="BF8" s="235">
        <f>(cf_2!AY103)/1000000</f>
        <v>0</v>
      </c>
      <c r="BG8" s="235">
        <f>(cf_2!AZ103)/1000000</f>
        <v>0</v>
      </c>
      <c r="BH8" s="235">
        <f>(cf_2!BA103)/1000000</f>
        <v>0</v>
      </c>
      <c r="BI8" s="235">
        <f>(cf_2!BB103)/1000000</f>
        <v>0</v>
      </c>
      <c r="BJ8" s="235">
        <f>(cf_2!BC103)/1000000</f>
        <v>0</v>
      </c>
      <c r="BK8" s="235">
        <f>(cf_2!BD103)/1000000</f>
        <v>0</v>
      </c>
      <c r="BL8" s="235">
        <f>(cf_2!BE103)/1000000</f>
        <v>0</v>
      </c>
      <c r="BM8" s="235">
        <f>(cf_2!BF103)/1000000</f>
        <v>0</v>
      </c>
      <c r="BN8" s="235">
        <f>(cf_2!BG103)/1000000</f>
        <v>0</v>
      </c>
      <c r="BO8" s="235">
        <f>(cf_2!BH103)/1000000</f>
        <v>0</v>
      </c>
      <c r="BP8" s="235">
        <f>(cf_2!BI103)/1000000</f>
        <v>0</v>
      </c>
      <c r="BQ8" s="235">
        <f>(cf_2!BJ103)/1000000</f>
        <v>0</v>
      </c>
      <c r="BR8" s="235">
        <f>(cf_2!BK103)/1000000</f>
        <v>0</v>
      </c>
      <c r="BS8" s="235">
        <f>(cf_2!BL103)/1000000</f>
        <v>0</v>
      </c>
      <c r="BT8" s="235">
        <f>(cf_2!BM103)/1000000</f>
        <v>0</v>
      </c>
      <c r="BU8" s="235">
        <f>(cf_2!BN103)/1000000</f>
        <v>0</v>
      </c>
      <c r="BV8" s="235">
        <f>(cf_2!BO103)/1000000</f>
        <v>0</v>
      </c>
      <c r="BW8" s="235">
        <f>(cf_2!BP103)/1000000</f>
        <v>0</v>
      </c>
      <c r="BX8" s="235">
        <f>(cf_2!BQ103)/1000000</f>
        <v>0</v>
      </c>
      <c r="BY8" s="235">
        <f>(cf_2!BR103)/1000000</f>
        <v>0</v>
      </c>
      <c r="BZ8" s="235">
        <f>(cf_2!BS103)/1000000</f>
        <v>0</v>
      </c>
      <c r="CA8" s="235">
        <f>(cf_2!BT103)/1000000</f>
        <v>0</v>
      </c>
      <c r="CB8" s="235">
        <f>(cf_2!BU103)/1000000</f>
        <v>0</v>
      </c>
      <c r="CC8" s="235">
        <f>(cf_2!BV103)/1000000</f>
        <v>0</v>
      </c>
      <c r="CD8" s="235">
        <f>(cf_2!BW103)/1000000</f>
        <v>0</v>
      </c>
      <c r="CE8" s="235">
        <f>(cf_2!BX103)/1000000</f>
        <v>0</v>
      </c>
      <c r="CF8" s="235">
        <f>(cf_2!BY103)/1000000</f>
        <v>0</v>
      </c>
      <c r="CG8" s="235">
        <f>(cf_2!BZ103)/1000000</f>
        <v>0</v>
      </c>
      <c r="CH8" s="235">
        <f>(cf_2!CA103)/1000000</f>
        <v>0</v>
      </c>
      <c r="CI8" s="235">
        <f>(cf_2!CB103)/1000000</f>
        <v>0</v>
      </c>
      <c r="CJ8" s="235">
        <f>(cf_2!CC103)/1000000</f>
        <v>0</v>
      </c>
      <c r="CK8" s="235">
        <f>(cf_2!CD103)/1000000</f>
        <v>0</v>
      </c>
      <c r="CL8" s="235">
        <f>(cf_2!CE103)/1000000</f>
        <v>0</v>
      </c>
      <c r="CM8" s="235">
        <f>(cf_2!CF103)/1000000</f>
        <v>0</v>
      </c>
      <c r="CN8" s="235">
        <f>(cf_2!CG103)/1000000</f>
        <v>0</v>
      </c>
      <c r="CO8" s="235">
        <f>(cf_2!CH103)/1000000</f>
        <v>0</v>
      </c>
      <c r="CP8" s="235">
        <f>(cf_2!CI103)/1000000</f>
        <v>0</v>
      </c>
      <c r="CQ8" s="235">
        <f>(cf_2!CJ103)/1000000</f>
        <v>0</v>
      </c>
      <c r="CR8" s="235">
        <f>(cf_2!CK103)/1000000</f>
        <v>0</v>
      </c>
      <c r="CS8" s="235">
        <f>(cf_2!CL103)/1000000</f>
        <v>0</v>
      </c>
      <c r="CT8" s="235">
        <f>(cf_2!CM103)/1000000</f>
        <v>0</v>
      </c>
      <c r="CU8" s="235">
        <f>(cf_2!CN103)/1000000</f>
        <v>0</v>
      </c>
      <c r="CV8" s="235">
        <f>(cf_2!CO103)/1000000</f>
        <v>0</v>
      </c>
      <c r="CW8" s="235">
        <f>(cf_2!CP103)/1000000</f>
        <v>0</v>
      </c>
      <c r="CX8" s="235">
        <f>(cf_2!CQ103)/1000000</f>
        <v>0</v>
      </c>
      <c r="CY8" s="235">
        <f>(cf_2!CR103)/1000000</f>
        <v>0</v>
      </c>
      <c r="CZ8" s="235">
        <f>(cf_2!CS103)/1000000</f>
        <v>0</v>
      </c>
      <c r="DA8" s="235">
        <f>(cf_2!CT103)/1000000</f>
        <v>0</v>
      </c>
      <c r="DB8" s="235">
        <f>(cf_2!CU103)/1000000</f>
        <v>0</v>
      </c>
      <c r="DC8" s="235">
        <f>(cf_2!CV103)/1000000</f>
        <v>0</v>
      </c>
      <c r="DD8" s="235">
        <f>(cf_2!CW103)/1000000</f>
        <v>0</v>
      </c>
      <c r="DE8" s="235">
        <f>(cf_2!CX103)/1000000</f>
        <v>0</v>
      </c>
      <c r="DF8" s="235">
        <f>(cf_2!CY103)/1000000</f>
        <v>0</v>
      </c>
      <c r="DG8" s="235">
        <f>(cf_2!CZ103)/1000000</f>
        <v>0</v>
      </c>
      <c r="DH8" s="235">
        <f>(cf_2!DA103)/1000000</f>
        <v>0</v>
      </c>
      <c r="DI8" s="235">
        <f>(cf_2!DB103)/1000000</f>
        <v>0</v>
      </c>
      <c r="DJ8" s="235">
        <f>(cf_2!DC103)/1000000</f>
        <v>0</v>
      </c>
      <c r="DK8" s="235">
        <f>(cf_2!DD103)/1000000</f>
        <v>0</v>
      </c>
      <c r="DL8" s="235">
        <f>(cf_2!DE103)/1000000</f>
        <v>0</v>
      </c>
      <c r="DM8" s="235">
        <f>(cf_2!DF103)/1000000</f>
        <v>0</v>
      </c>
      <c r="DN8" s="235">
        <f>(cf_2!DG103)/1000000</f>
        <v>0</v>
      </c>
      <c r="DO8" s="235">
        <f>(cf_2!DH103)/1000000</f>
        <v>0</v>
      </c>
      <c r="DP8" s="235">
        <f>(cf_2!DI103)/1000000</f>
        <v>0</v>
      </c>
      <c r="DQ8" s="235">
        <f>(cf_2!DJ103)/1000000</f>
        <v>0</v>
      </c>
      <c r="DR8" s="235">
        <f>(cf_2!DK103)/1000000</f>
        <v>0</v>
      </c>
      <c r="DS8" s="235">
        <f>(cf_2!DL103)/1000000</f>
        <v>0</v>
      </c>
      <c r="DT8" s="235">
        <f>(cf_2!DM103)/1000000</f>
        <v>0</v>
      </c>
      <c r="DU8" s="235">
        <f>(cf_2!DN103)/1000000</f>
        <v>0</v>
      </c>
      <c r="DV8" s="235">
        <f>(cf_2!DO103)/1000000</f>
        <v>0</v>
      </c>
      <c r="DW8" s="235">
        <f>(cf_2!DP103)/1000000</f>
        <v>0</v>
      </c>
      <c r="DX8" s="235">
        <f>(cf_2!DQ103)/1000000</f>
        <v>0</v>
      </c>
      <c r="DY8" s="235">
        <f>(cf_2!DR103)/1000000</f>
        <v>0</v>
      </c>
      <c r="DZ8" s="235">
        <f>(cf_2!DS103)/1000000</f>
        <v>0</v>
      </c>
      <c r="EA8" s="235">
        <f>(cf_2!DT103)/1000000</f>
        <v>0</v>
      </c>
    </row>
    <row r="9" spans="2:131" x14ac:dyDescent="0.25">
      <c r="B9" t="s">
        <v>2007</v>
      </c>
      <c r="C9" t="s">
        <v>1228</v>
      </c>
      <c r="F9" s="235">
        <f t="shared" si="107"/>
        <v>747.70503131759449</v>
      </c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>
        <f>(cf_1!S13)/1000000</f>
        <v>0</v>
      </c>
      <c r="AA9" s="235">
        <f>(cf_1!T13)/1000000</f>
        <v>0</v>
      </c>
      <c r="AB9" s="235">
        <f>(cf_1!U13)/1000000</f>
        <v>0</v>
      </c>
      <c r="AC9" s="235">
        <f>(cf_1!V13)/1000000</f>
        <v>0</v>
      </c>
      <c r="AD9" s="235">
        <f>(cf_1!W13)/1000000</f>
        <v>0</v>
      </c>
      <c r="AE9" s="235">
        <f>(cf_1!X13)/1000000</f>
        <v>0</v>
      </c>
      <c r="AF9" s="235">
        <f>(cf_1!Y13)/1000000</f>
        <v>0</v>
      </c>
      <c r="AG9" s="235">
        <f>(cf_1!Z13)/1000000</f>
        <v>0</v>
      </c>
      <c r="AH9" s="235">
        <f>(cf_1!AA13)/1000000</f>
        <v>0</v>
      </c>
      <c r="AI9" s="235">
        <f>(cf_1!AB13)/1000000</f>
        <v>0</v>
      </c>
      <c r="AJ9" s="235">
        <f>(cf_1!AC13)/1000000</f>
        <v>0</v>
      </c>
      <c r="AK9" s="235">
        <f>(cf_1!AD13)/1000000</f>
        <v>0</v>
      </c>
      <c r="AL9" s="235">
        <f>(cf_1!AE13)/1000000</f>
        <v>0</v>
      </c>
      <c r="AM9" s="235">
        <f>(cf_1!AF13)/1000000</f>
        <v>0</v>
      </c>
      <c r="AN9" s="235">
        <f>(cf_1!AG13)/1000000</f>
        <v>0</v>
      </c>
      <c r="AO9" s="235">
        <f>(cf_1!AH13)/1000000</f>
        <v>0</v>
      </c>
      <c r="AP9" s="235">
        <f>(cf_1!AI13)/1000000</f>
        <v>0</v>
      </c>
      <c r="AQ9" s="235">
        <f>(cf_1!AJ13)/1000000</f>
        <v>0</v>
      </c>
      <c r="AR9" s="235">
        <f>(cf_1!AK13)/1000000</f>
        <v>21.58194892139846</v>
      </c>
      <c r="AS9" s="235">
        <f>(cf_1!AL13)/1000000</f>
        <v>22.04645677720891</v>
      </c>
      <c r="AT9" s="235">
        <f>(cf_1!AM13)/1000000</f>
        <v>19.140783370336308</v>
      </c>
      <c r="AU9" s="235">
        <f>(cf_1!AN13)/1000000</f>
        <v>19.548636298457645</v>
      </c>
      <c r="AV9" s="235">
        <f>(cf_1!AO13)/1000000</f>
        <v>19.963142725172467</v>
      </c>
      <c r="AW9" s="235">
        <f>(cf_1!AP13)/1000000</f>
        <v>20.384399641743791</v>
      </c>
      <c r="AX9" s="235">
        <f>(cf_1!AQ13)/1000000</f>
        <v>24.4853004326812</v>
      </c>
      <c r="AY9" s="235">
        <f>(cf_1!AR13)/1000000</f>
        <v>24.997128904368545</v>
      </c>
      <c r="AZ9" s="235">
        <f>(cf_1!AS13)/1000000</f>
        <v>25.51725091001946</v>
      </c>
      <c r="BA9" s="235">
        <f>(cf_1!AT13)/1000000</f>
        <v>26.045786932503177</v>
      </c>
      <c r="BB9" s="235">
        <f>(cf_1!AU13)/1000000</f>
        <v>22.595430236117725</v>
      </c>
      <c r="BC9" s="235">
        <f>(cf_1!AV13)/1000000</f>
        <v>27.128591214218329</v>
      </c>
      <c r="BD9" s="235">
        <f>(cf_1!AW13)/1000000</f>
        <v>27.683108759163773</v>
      </c>
      <c r="BE9" s="235">
        <f>(cf_1!AX13)/1000000</f>
        <v>28.246538936488115</v>
      </c>
      <c r="BF9" s="235">
        <f>(cf_1!AY13)/1000000</f>
        <v>24.496159079187823</v>
      </c>
      <c r="BG9" s="235">
        <f>(cf_1!AZ13)/1000000</f>
        <v>24.990556483726895</v>
      </c>
      <c r="BH9" s="235">
        <f>(cf_1!BA13)/1000000</f>
        <v>25.492862912146844</v>
      </c>
      <c r="BI9" s="235">
        <f>(cf_1!BB13)/1000000</f>
        <v>26.003192500410886</v>
      </c>
      <c r="BJ9" s="235">
        <f>(cf_1!BC13)/1000000</f>
        <v>31.201954044749119</v>
      </c>
      <c r="BK9" s="235">
        <f>(cf_1!BD13)/1000000</f>
        <v>31.82162998642309</v>
      </c>
      <c r="BL9" s="235">
        <f>(cf_1!BE13)/1000000</f>
        <v>32.451158834888098</v>
      </c>
      <c r="BM9" s="235">
        <f>(cf_1!BF13)/1000000</f>
        <v>33.090682323557878</v>
      </c>
      <c r="BN9" s="235">
        <f>(cf_1!BG13)/1000000</f>
        <v>28.679292494547973</v>
      </c>
      <c r="BO9" s="235">
        <f>(cf_1!BH13)/1000000</f>
        <v>34.400289807303182</v>
      </c>
      <c r="BP9" s="235">
        <f>(cf_1!BI13)/1000000</f>
        <v>19.499999999999975</v>
      </c>
      <c r="BQ9" s="235">
        <f>(cf_1!BJ13)/1000000</f>
        <v>19.548092260559894</v>
      </c>
      <c r="BR9" s="235">
        <f>(cf_1!BK13)/1000000</f>
        <v>16.65685766016707</v>
      </c>
      <c r="BS9" s="235">
        <f>(cf_1!BL13)/1000000</f>
        <v>16.697937964715901</v>
      </c>
      <c r="BT9" s="235">
        <f>(cf_1!BM13)/1000000</f>
        <v>16.739119584378077</v>
      </c>
      <c r="BU9" s="235">
        <f>(cf_1!BN13)/1000000</f>
        <v>16.780402769024008</v>
      </c>
      <c r="BV9" s="235">
        <f>(cf_1!BO13)/1000000</f>
        <v>19.790338551929811</v>
      </c>
      <c r="BW9" s="235">
        <f>(cf_1!BP13)/1000000</f>
        <v>0</v>
      </c>
      <c r="BX9" s="235">
        <f>(cf_1!BQ13)/1000000</f>
        <v>0</v>
      </c>
      <c r="BY9" s="235">
        <f>(cf_1!BR13)/1000000</f>
        <v>0</v>
      </c>
      <c r="BZ9" s="235">
        <f>(cf_1!BS13)/1000000</f>
        <v>0</v>
      </c>
      <c r="CA9" s="235">
        <f>(cf_1!BT13)/1000000</f>
        <v>0</v>
      </c>
      <c r="CB9" s="235">
        <f>(cf_1!BU13)/1000000</f>
        <v>0</v>
      </c>
      <c r="CC9" s="235">
        <f>(cf_1!BV13)/1000000</f>
        <v>0</v>
      </c>
      <c r="CD9" s="235">
        <f>(cf_1!BW13)/1000000</f>
        <v>0</v>
      </c>
      <c r="CE9" s="235">
        <f>(cf_1!BX13)/1000000</f>
        <v>0</v>
      </c>
      <c r="CF9" s="235">
        <f>(cf_1!BY13)/1000000</f>
        <v>0</v>
      </c>
      <c r="CG9" s="235">
        <f>(cf_1!BZ13)/1000000</f>
        <v>0</v>
      </c>
      <c r="CH9" s="235">
        <f>(cf_1!CA13)/1000000</f>
        <v>0</v>
      </c>
      <c r="CI9" s="235">
        <f>(cf_1!CB13)/1000000</f>
        <v>0</v>
      </c>
      <c r="CJ9" s="235">
        <f>(cf_1!CC13)/1000000</f>
        <v>0</v>
      </c>
      <c r="CK9" s="235">
        <f>(cf_1!CD13)/1000000</f>
        <v>0</v>
      </c>
      <c r="CL9" s="235">
        <f>(cf_1!CE13)/1000000</f>
        <v>0</v>
      </c>
      <c r="CM9" s="235">
        <f>(cf_1!CF13)/1000000</f>
        <v>0</v>
      </c>
      <c r="CN9" s="235">
        <f>(cf_1!CG13)/1000000</f>
        <v>0</v>
      </c>
      <c r="CO9" s="235">
        <f>(cf_1!CH13)/1000000</f>
        <v>0</v>
      </c>
      <c r="CP9" s="235">
        <f>(cf_1!CI13)/1000000</f>
        <v>0</v>
      </c>
      <c r="CQ9" s="235">
        <f>(cf_1!CJ13)/1000000</f>
        <v>0</v>
      </c>
      <c r="CR9" s="235">
        <f>(cf_1!CK13)/1000000</f>
        <v>0</v>
      </c>
      <c r="CS9" s="235">
        <f>(cf_1!CL13)/1000000</f>
        <v>0</v>
      </c>
      <c r="CT9" s="235">
        <f>(cf_1!CM13)/1000000</f>
        <v>0</v>
      </c>
      <c r="CU9" s="235">
        <f>(cf_1!CN13)/1000000</f>
        <v>0</v>
      </c>
      <c r="CV9" s="235">
        <f>(cf_1!CO13)/1000000</f>
        <v>0</v>
      </c>
      <c r="CW9" s="235">
        <f>(cf_1!CP13)/1000000</f>
        <v>0</v>
      </c>
      <c r="CX9" s="235">
        <f>(cf_1!CQ13)/1000000</f>
        <v>0</v>
      </c>
      <c r="CY9" s="235">
        <f>(cf_1!CR13)/1000000</f>
        <v>0</v>
      </c>
      <c r="CZ9" s="235">
        <f>(cf_1!CS13)/1000000</f>
        <v>0</v>
      </c>
      <c r="DA9" s="235">
        <f>(cf_1!CT13)/1000000</f>
        <v>0</v>
      </c>
      <c r="DB9" s="235">
        <f>(cf_1!CU13)/1000000</f>
        <v>0</v>
      </c>
      <c r="DC9" s="235">
        <f>(cf_1!CV13)/1000000</f>
        <v>0</v>
      </c>
      <c r="DD9" s="235">
        <f>(cf_1!CW13)/1000000</f>
        <v>0</v>
      </c>
      <c r="DE9" s="235">
        <f>(cf_1!CX13)/1000000</f>
        <v>0</v>
      </c>
      <c r="DF9" s="235">
        <f>(cf_1!CY13)/1000000</f>
        <v>0</v>
      </c>
      <c r="DG9" s="235">
        <f>(cf_1!CZ13)/1000000</f>
        <v>0</v>
      </c>
      <c r="DH9" s="235">
        <f>(cf_1!DA13)/1000000</f>
        <v>0</v>
      </c>
      <c r="DI9" s="235">
        <f>(cf_1!DB13)/1000000</f>
        <v>0</v>
      </c>
      <c r="DJ9" s="235">
        <f>(cf_1!DC13)/1000000</f>
        <v>0</v>
      </c>
      <c r="DK9" s="235">
        <f>(cf_1!DD13)/1000000</f>
        <v>0</v>
      </c>
      <c r="DL9" s="235">
        <f>(cf_1!DE13)/1000000</f>
        <v>0</v>
      </c>
      <c r="DM9" s="235">
        <f>(cf_1!DF13)/1000000</f>
        <v>0</v>
      </c>
      <c r="DN9" s="235">
        <f>(cf_1!DG13)/1000000</f>
        <v>0</v>
      </c>
      <c r="DO9" s="235">
        <f>(cf_1!DH13)/1000000</f>
        <v>0</v>
      </c>
      <c r="DP9" s="235">
        <f>(cf_1!DI13)/1000000</f>
        <v>0</v>
      </c>
      <c r="DQ9" s="235">
        <f>(cf_1!DJ13)/1000000</f>
        <v>0</v>
      </c>
      <c r="DR9" s="235">
        <f>(cf_1!DK13)/1000000</f>
        <v>0</v>
      </c>
      <c r="DS9" s="235">
        <f>(cf_1!DL13)/1000000</f>
        <v>0</v>
      </c>
      <c r="DT9" s="235">
        <f>(cf_1!DM13)/1000000</f>
        <v>0</v>
      </c>
      <c r="DU9" s="235">
        <f>(cf_1!DN13)/1000000</f>
        <v>0</v>
      </c>
      <c r="DV9" s="235">
        <f>(cf_1!DO13)/1000000</f>
        <v>0</v>
      </c>
      <c r="DW9" s="235">
        <f>(cf_1!DP13)/1000000</f>
        <v>0</v>
      </c>
      <c r="DX9" s="235">
        <f>(cf_1!DQ13)/1000000</f>
        <v>0</v>
      </c>
      <c r="DY9" s="235">
        <f>(cf_1!DR13)/1000000</f>
        <v>0</v>
      </c>
      <c r="DZ9" s="235">
        <f>(cf_1!DS13)/1000000</f>
        <v>0</v>
      </c>
      <c r="EA9" s="235">
        <f>(cf_1!DT13)/1000000</f>
        <v>0</v>
      </c>
    </row>
    <row r="10" spans="2:131" x14ac:dyDescent="0.25">
      <c r="B10" t="s">
        <v>2008</v>
      </c>
      <c r="C10" t="s">
        <v>1228</v>
      </c>
      <c r="F10" s="235">
        <f t="shared" si="107"/>
        <v>1656.9844467464754</v>
      </c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>
        <f>(cf_1!S11)/1000000</f>
        <v>0</v>
      </c>
      <c r="AA10" s="235">
        <f>(cf_1!T11)/1000000</f>
        <v>0</v>
      </c>
      <c r="AB10" s="235">
        <f>(cf_1!U11)/1000000</f>
        <v>0</v>
      </c>
      <c r="AC10" s="235">
        <f>(cf_1!V11)/1000000</f>
        <v>0</v>
      </c>
      <c r="AD10" s="235">
        <f>(cf_1!W11)/1000000</f>
        <v>0</v>
      </c>
      <c r="AE10" s="235">
        <f>(cf_1!X11)/1000000</f>
        <v>0</v>
      </c>
      <c r="AF10" s="235">
        <f>(cf_1!Y11)/1000000</f>
        <v>0</v>
      </c>
      <c r="AG10" s="235">
        <f>(cf_1!Z11)/1000000</f>
        <v>0</v>
      </c>
      <c r="AH10" s="235">
        <f>(cf_1!AA11)/1000000</f>
        <v>0</v>
      </c>
      <c r="AI10" s="235">
        <f>(cf_1!AB11)/1000000</f>
        <v>0</v>
      </c>
      <c r="AJ10" s="235">
        <f>(cf_1!AC11)/1000000</f>
        <v>0</v>
      </c>
      <c r="AK10" s="235">
        <f>(cf_1!AD11)/1000000</f>
        <v>0</v>
      </c>
      <c r="AL10" s="235">
        <f>(cf_1!AE11)/1000000</f>
        <v>0</v>
      </c>
      <c r="AM10" s="235">
        <f>(cf_1!AF11)/1000000</f>
        <v>0</v>
      </c>
      <c r="AN10" s="235">
        <f>(cf_1!AG11)/1000000</f>
        <v>0</v>
      </c>
      <c r="AO10" s="235">
        <f>(cf_1!AH11)/1000000</f>
        <v>0</v>
      </c>
      <c r="AP10" s="235">
        <f>(cf_1!AI11)/1000000</f>
        <v>0</v>
      </c>
      <c r="AQ10" s="235">
        <f>(cf_1!AJ11)/1000000</f>
        <v>0</v>
      </c>
      <c r="AR10" s="235">
        <f>(cf_1!AK11)/1000000</f>
        <v>47.827622117530368</v>
      </c>
      <c r="AS10" s="235">
        <f>(cf_1!AL11)/1000000</f>
        <v>48.857015073617795</v>
      </c>
      <c r="AT10" s="235">
        <f>(cf_1!AM11)/1000000</f>
        <v>42.417770397106231</v>
      </c>
      <c r="AU10" s="235">
        <f>(cf_1!AN11)/1000000</f>
        <v>43.321610722035125</v>
      </c>
      <c r="AV10" s="235">
        <f>(cf_1!AO11)/1000000</f>
        <v>44.240195823612659</v>
      </c>
      <c r="AW10" s="235">
        <f>(cf_1!AP11)/1000000</f>
        <v>45.173740643570653</v>
      </c>
      <c r="AX10" s="235">
        <f>(cf_1!AQ11)/1000000</f>
        <v>54.2617212557371</v>
      </c>
      <c r="AY10" s="235">
        <f>(cf_1!AR11)/1000000</f>
        <v>55.395981132915487</v>
      </c>
      <c r="AZ10" s="235">
        <f>(cf_1!AS11)/1000000</f>
        <v>56.548620258875935</v>
      </c>
      <c r="BA10" s="235">
        <f>(cf_1!AT11)/1000000</f>
        <v>57.719905634951957</v>
      </c>
      <c r="BB10" s="235">
        <f>(cf_1!AU11)/1000000</f>
        <v>50.073591724821519</v>
      </c>
      <c r="BC10" s="235">
        <f>(cf_1!AV11)/1000000</f>
        <v>60.119501436134144</v>
      </c>
      <c r="BD10" s="235">
        <f>(cf_1!AW11)/1000000</f>
        <v>61.348364301753094</v>
      </c>
      <c r="BE10" s="235">
        <f>(cf_1!AX11)/1000000</f>
        <v>62.596978396282964</v>
      </c>
      <c r="BF10" s="235">
        <f>(cf_1!AY11)/1000000</f>
        <v>54.285785034393896</v>
      </c>
      <c r="BG10" s="235">
        <f>(cf_1!AZ11)/1000000</f>
        <v>55.38141603260916</v>
      </c>
      <c r="BH10" s="235">
        <f>(cf_1!BA11)/1000000</f>
        <v>56.494574169215433</v>
      </c>
      <c r="BI10" s="235">
        <f>(cf_1!BB11)/1000000</f>
        <v>57.625512380207446</v>
      </c>
      <c r="BJ10" s="235">
        <f>(cf_1!BC11)/1000000</f>
        <v>69.146455346355737</v>
      </c>
      <c r="BK10" s="235">
        <f>(cf_1!BD11)/1000000</f>
        <v>70.519715327724796</v>
      </c>
      <c r="BL10" s="235">
        <f>(cf_1!BE11)/1000000</f>
        <v>71.914810274252801</v>
      </c>
      <c r="BM10" s="235">
        <f>(cf_1!BF11)/1000000</f>
        <v>73.332054280472079</v>
      </c>
      <c r="BN10" s="235">
        <f>(cf_1!BG11)/1000000</f>
        <v>63.556000851589651</v>
      </c>
      <c r="BO10" s="235">
        <f>(cf_1!BH11)/1000000</f>
        <v>76.234267240153287</v>
      </c>
      <c r="BP10" s="235">
        <f>(cf_1!BI11)/1000000</f>
        <v>43.213828124999949</v>
      </c>
      <c r="BQ10" s="235">
        <f>(cf_1!BJ11)/1000000</f>
        <v>43.320405083050154</v>
      </c>
      <c r="BR10" s="235">
        <f>(cf_1!BK11)/1000000</f>
        <v>36.913158155335857</v>
      </c>
      <c r="BS10" s="235">
        <f>(cf_1!BL11)/1000000</f>
        <v>37.004195961494631</v>
      </c>
      <c r="BT10" s="235">
        <f>(cf_1!BM11)/1000000</f>
        <v>37.095458291442867</v>
      </c>
      <c r="BU10" s="235">
        <f>(cf_1!BN11)/1000000</f>
        <v>37.186945698916801</v>
      </c>
      <c r="BV10" s="235">
        <f>(cf_1!BO11)/1000000</f>
        <v>43.857245575315694</v>
      </c>
      <c r="BW10" s="235">
        <f>(cf_1!BP11)/1000000</f>
        <v>0</v>
      </c>
      <c r="BX10" s="235">
        <f>(cf_1!BQ11)/1000000</f>
        <v>0</v>
      </c>
      <c r="BY10" s="235">
        <f>(cf_1!BR11)/1000000</f>
        <v>0</v>
      </c>
      <c r="BZ10" s="235">
        <f>(cf_1!BS11)/1000000</f>
        <v>0</v>
      </c>
      <c r="CA10" s="235">
        <f>(cf_1!BT11)/1000000</f>
        <v>0</v>
      </c>
      <c r="CB10" s="235">
        <f>(cf_1!BU11)/1000000</f>
        <v>0</v>
      </c>
      <c r="CC10" s="235">
        <f>(cf_1!BV11)/1000000</f>
        <v>0</v>
      </c>
      <c r="CD10" s="235">
        <f>(cf_1!BW11)/1000000</f>
        <v>0</v>
      </c>
      <c r="CE10" s="235">
        <f>(cf_1!BX11)/1000000</f>
        <v>0</v>
      </c>
      <c r="CF10" s="235">
        <f>(cf_1!BY11)/1000000</f>
        <v>0</v>
      </c>
      <c r="CG10" s="235">
        <f>(cf_1!BZ11)/1000000</f>
        <v>0</v>
      </c>
      <c r="CH10" s="235">
        <f>(cf_1!CA11)/1000000</f>
        <v>0</v>
      </c>
      <c r="CI10" s="235">
        <f>(cf_1!CB11)/1000000</f>
        <v>0</v>
      </c>
      <c r="CJ10" s="235">
        <f>(cf_1!CC11)/1000000</f>
        <v>0</v>
      </c>
      <c r="CK10" s="235">
        <f>(cf_1!CD11)/1000000</f>
        <v>0</v>
      </c>
      <c r="CL10" s="235">
        <f>(cf_1!CE11)/1000000</f>
        <v>0</v>
      </c>
      <c r="CM10" s="235">
        <f>(cf_1!CF11)/1000000</f>
        <v>0</v>
      </c>
      <c r="CN10" s="235">
        <f>(cf_1!CG11)/1000000</f>
        <v>0</v>
      </c>
      <c r="CO10" s="235">
        <f>(cf_1!CH11)/1000000</f>
        <v>0</v>
      </c>
      <c r="CP10" s="235">
        <f>(cf_1!CI11)/1000000</f>
        <v>0</v>
      </c>
      <c r="CQ10" s="235">
        <f>(cf_1!CJ11)/1000000</f>
        <v>0</v>
      </c>
      <c r="CR10" s="235">
        <f>(cf_1!CK11)/1000000</f>
        <v>0</v>
      </c>
      <c r="CS10" s="235">
        <f>(cf_1!CL11)/1000000</f>
        <v>0</v>
      </c>
      <c r="CT10" s="235">
        <f>(cf_1!CM11)/1000000</f>
        <v>0</v>
      </c>
      <c r="CU10" s="235">
        <f>(cf_1!CN11)/1000000</f>
        <v>0</v>
      </c>
      <c r="CV10" s="235">
        <f>(cf_1!CO11)/1000000</f>
        <v>0</v>
      </c>
      <c r="CW10" s="235">
        <f>(cf_1!CP11)/1000000</f>
        <v>0</v>
      </c>
      <c r="CX10" s="235">
        <f>(cf_1!CQ11)/1000000</f>
        <v>0</v>
      </c>
      <c r="CY10" s="235">
        <f>(cf_1!CR11)/1000000</f>
        <v>0</v>
      </c>
      <c r="CZ10" s="235">
        <f>(cf_1!CS11)/1000000</f>
        <v>0</v>
      </c>
      <c r="DA10" s="235">
        <f>(cf_1!CT11)/1000000</f>
        <v>0</v>
      </c>
      <c r="DB10" s="235">
        <f>(cf_1!CU11)/1000000</f>
        <v>0</v>
      </c>
      <c r="DC10" s="235">
        <f>(cf_1!CV11)/1000000</f>
        <v>0</v>
      </c>
      <c r="DD10" s="235">
        <f>(cf_1!CW11)/1000000</f>
        <v>0</v>
      </c>
      <c r="DE10" s="235">
        <f>(cf_1!CX11)/1000000</f>
        <v>0</v>
      </c>
      <c r="DF10" s="235">
        <f>(cf_1!CY11)/1000000</f>
        <v>0</v>
      </c>
      <c r="DG10" s="235">
        <f>(cf_1!CZ11)/1000000</f>
        <v>0</v>
      </c>
      <c r="DH10" s="235">
        <f>(cf_1!DA11)/1000000</f>
        <v>0</v>
      </c>
      <c r="DI10" s="235">
        <f>(cf_1!DB11)/1000000</f>
        <v>0</v>
      </c>
      <c r="DJ10" s="235">
        <f>(cf_1!DC11)/1000000</f>
        <v>0</v>
      </c>
      <c r="DK10" s="235">
        <f>(cf_1!DD11)/1000000</f>
        <v>0</v>
      </c>
      <c r="DL10" s="235">
        <f>(cf_1!DE11)/1000000</f>
        <v>0</v>
      </c>
      <c r="DM10" s="235">
        <f>(cf_1!DF11)/1000000</f>
        <v>0</v>
      </c>
      <c r="DN10" s="235">
        <f>(cf_1!DG11)/1000000</f>
        <v>0</v>
      </c>
      <c r="DO10" s="235">
        <f>(cf_1!DH11)/1000000</f>
        <v>0</v>
      </c>
      <c r="DP10" s="235">
        <f>(cf_1!DI11)/1000000</f>
        <v>0</v>
      </c>
      <c r="DQ10" s="235">
        <f>(cf_1!DJ11)/1000000</f>
        <v>0</v>
      </c>
      <c r="DR10" s="235">
        <f>(cf_1!DK11)/1000000</f>
        <v>0</v>
      </c>
      <c r="DS10" s="235">
        <f>(cf_1!DL11)/1000000</f>
        <v>0</v>
      </c>
      <c r="DT10" s="235">
        <f>(cf_1!DM11)/1000000</f>
        <v>0</v>
      </c>
      <c r="DU10" s="235">
        <f>(cf_1!DN11)/1000000</f>
        <v>0</v>
      </c>
      <c r="DV10" s="235">
        <f>(cf_1!DO11)/1000000</f>
        <v>0</v>
      </c>
      <c r="DW10" s="235">
        <f>(cf_1!DP11)/1000000</f>
        <v>0</v>
      </c>
      <c r="DX10" s="235">
        <f>(cf_1!DQ11)/1000000</f>
        <v>0</v>
      </c>
      <c r="DY10" s="235">
        <f>(cf_1!DR11)/1000000</f>
        <v>0</v>
      </c>
      <c r="DZ10" s="235">
        <f>(cf_1!DS11)/1000000</f>
        <v>0</v>
      </c>
      <c r="EA10" s="235">
        <f>(cf_1!DT11)/1000000</f>
        <v>0</v>
      </c>
    </row>
    <row r="11" spans="2:131" x14ac:dyDescent="0.25">
      <c r="B11" t="s">
        <v>2009</v>
      </c>
      <c r="C11" t="s">
        <v>1228</v>
      </c>
      <c r="F11" s="235">
        <f t="shared" si="107"/>
        <v>19471.202854027099</v>
      </c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>
        <f>(cf_1!S10)/1000000</f>
        <v>0</v>
      </c>
      <c r="AA11" s="235">
        <f>(cf_1!T10)/1000000</f>
        <v>0</v>
      </c>
      <c r="AB11" s="235">
        <f>(cf_1!U10)/1000000</f>
        <v>0</v>
      </c>
      <c r="AC11" s="235">
        <f>(cf_1!V10)/1000000</f>
        <v>0</v>
      </c>
      <c r="AD11" s="235">
        <f>(cf_1!W10)/1000000</f>
        <v>0</v>
      </c>
      <c r="AE11" s="235">
        <f>(cf_1!X10)/1000000</f>
        <v>0</v>
      </c>
      <c r="AF11" s="235">
        <f>(cf_1!Y10)/1000000</f>
        <v>0</v>
      </c>
      <c r="AG11" s="235">
        <f>(cf_1!Z10)/1000000</f>
        <v>0</v>
      </c>
      <c r="AH11" s="235">
        <f>(cf_1!AA10)/1000000</f>
        <v>0</v>
      </c>
      <c r="AI11" s="235">
        <f>(cf_1!AB10)/1000000</f>
        <v>0</v>
      </c>
      <c r="AJ11" s="235">
        <f>(cf_1!AC10)/1000000</f>
        <v>0</v>
      </c>
      <c r="AK11" s="235">
        <f>(cf_1!AD10)/1000000</f>
        <v>0</v>
      </c>
      <c r="AL11" s="235">
        <f>(cf_1!AE10)/1000000</f>
        <v>0</v>
      </c>
      <c r="AM11" s="235">
        <f>(cf_1!AF10)/1000000</f>
        <v>0</v>
      </c>
      <c r="AN11" s="235">
        <f>(cf_1!AG10)/1000000</f>
        <v>0</v>
      </c>
      <c r="AO11" s="235">
        <f>(cf_1!AH10)/1000000</f>
        <v>0</v>
      </c>
      <c r="AP11" s="235">
        <f>(cf_1!AI10)/1000000</f>
        <v>0</v>
      </c>
      <c r="AQ11" s="235">
        <f>(cf_1!AJ10)/1000000</f>
        <v>0</v>
      </c>
      <c r="AR11" s="235">
        <f>(cf_1!AK10)/1000000</f>
        <v>472.09828713116781</v>
      </c>
      <c r="AS11" s="235">
        <f>(cf_1!AL10)/1000000</f>
        <v>483.15848397356672</v>
      </c>
      <c r="AT11" s="235">
        <f>(cf_1!AM10)/1000000</f>
        <v>420.51638888749511</v>
      </c>
      <c r="AU11" s="235">
        <f>(cf_1!AN10)/1000000</f>
        <v>430.23556340050601</v>
      </c>
      <c r="AV11" s="235">
        <f>(cf_1!AO10)/1000000</f>
        <v>440.11727471043679</v>
      </c>
      <c r="AW11" s="235">
        <f>(cf_1!AP10)/1000000</f>
        <v>450.16392169548976</v>
      </c>
      <c r="AX11" s="235">
        <f>(cf_1!AQ10)/1000000</f>
        <v>540.71916341227382</v>
      </c>
      <c r="AY11" s="235">
        <f>(cf_1!AR10)/1000000</f>
        <v>552.93545494300054</v>
      </c>
      <c r="AZ11" s="235">
        <f>(cf_1!AS10)/1000000</f>
        <v>565.35449077566557</v>
      </c>
      <c r="BA11" s="235">
        <f>(cf_1!AT10)/1000000</f>
        <v>577.97925199372219</v>
      </c>
      <c r="BB11" s="235">
        <f>(cf_1!AU10)/1000000</f>
        <v>503.58901905649657</v>
      </c>
      <c r="BC11" s="235">
        <f>(cf_1!AV10)/1000000</f>
        <v>603.69194019888187</v>
      </c>
      <c r="BD11" s="235">
        <f>(cf_1!AW10)/1000000</f>
        <v>616.95217718559843</v>
      </c>
      <c r="BE11" s="235">
        <f>(cf_1!AX10)/1000000</f>
        <v>630.43047974131252</v>
      </c>
      <c r="BF11" s="235">
        <f>(cf_1!AY10)/1000000</f>
        <v>549.56903199321607</v>
      </c>
      <c r="BG11" s="235">
        <f>(cf_1!AZ10)/1000000</f>
        <v>561.40447689603491</v>
      </c>
      <c r="BH11" s="235">
        <f>(cf_1!BA10)/1000000</f>
        <v>573.43352878076166</v>
      </c>
      <c r="BI11" s="235">
        <f>(cf_1!BB10)/1000000</f>
        <v>585.65901387327301</v>
      </c>
      <c r="BJ11" s="235">
        <f>(cf_1!BC10)/1000000</f>
        <v>700.46372431741599</v>
      </c>
      <c r="BK11" s="235">
        <f>(cf_1!BD10)/1000000</f>
        <v>847.90720394203993</v>
      </c>
      <c r="BL11" s="235">
        <f>(cf_1!BE10)/1000000</f>
        <v>864.30094665809997</v>
      </c>
      <c r="BM11" s="235">
        <f>(cf_1!BF10)/1000000</f>
        <v>880.95496268880811</v>
      </c>
      <c r="BN11" s="235">
        <f>(cf_1!BG10)/1000000</f>
        <v>766.07668498418866</v>
      </c>
      <c r="BO11" s="235">
        <f>(cf_1!BH10)/1000000</f>
        <v>915.05882973143264</v>
      </c>
      <c r="BP11" s="235">
        <f>(cf_1!BI10)/1000000</f>
        <v>2172.5156596729435</v>
      </c>
      <c r="BQ11" s="235">
        <f>(cf_1!BJ10)/1000000</f>
        <v>509.0575211776594</v>
      </c>
      <c r="BR11" s="235">
        <f>(cf_1!BK10)/1000000</f>
        <v>433.76604520132798</v>
      </c>
      <c r="BS11" s="235">
        <f>(cf_1!BL10)/1000000</f>
        <v>434.83582928685968</v>
      </c>
      <c r="BT11" s="235">
        <f>(cf_1!BM10)/1000000</f>
        <v>435.9082517485445</v>
      </c>
      <c r="BU11" s="235">
        <f>(cf_1!BN10)/1000000</f>
        <v>436.98331909332967</v>
      </c>
      <c r="BV11" s="235">
        <f>(cf_1!BO10)/1000000</f>
        <v>515.36592687554185</v>
      </c>
      <c r="BW11" s="235">
        <f>(cf_1!BP10)/1000000</f>
        <v>0</v>
      </c>
      <c r="BX11" s="235">
        <f>(cf_1!BQ10)/1000000</f>
        <v>0</v>
      </c>
      <c r="BY11" s="235">
        <f>(cf_1!BR10)/1000000</f>
        <v>0</v>
      </c>
      <c r="BZ11" s="235">
        <f>(cf_1!BS10)/1000000</f>
        <v>0</v>
      </c>
      <c r="CA11" s="235">
        <f>(cf_1!BT10)/1000000</f>
        <v>0</v>
      </c>
      <c r="CB11" s="235">
        <f>(cf_1!BU10)/1000000</f>
        <v>0</v>
      </c>
      <c r="CC11" s="235">
        <f>(cf_1!BV10)/1000000</f>
        <v>0</v>
      </c>
      <c r="CD11" s="235">
        <f>(cf_1!BW10)/1000000</f>
        <v>0</v>
      </c>
      <c r="CE11" s="235">
        <f>(cf_1!BX10)/1000000</f>
        <v>0</v>
      </c>
      <c r="CF11" s="235">
        <f>(cf_1!BY10)/1000000</f>
        <v>0</v>
      </c>
      <c r="CG11" s="235">
        <f>(cf_1!BZ10)/1000000</f>
        <v>0</v>
      </c>
      <c r="CH11" s="235">
        <f>(cf_1!CA10)/1000000</f>
        <v>0</v>
      </c>
      <c r="CI11" s="235">
        <f>(cf_1!CB10)/1000000</f>
        <v>0</v>
      </c>
      <c r="CJ11" s="235">
        <f>(cf_1!CC10)/1000000</f>
        <v>0</v>
      </c>
      <c r="CK11" s="235">
        <f>(cf_1!CD10)/1000000</f>
        <v>0</v>
      </c>
      <c r="CL11" s="235">
        <f>(cf_1!CE10)/1000000</f>
        <v>0</v>
      </c>
      <c r="CM11" s="235">
        <f>(cf_1!CF10)/1000000</f>
        <v>0</v>
      </c>
      <c r="CN11" s="235">
        <f>(cf_1!CG10)/1000000</f>
        <v>0</v>
      </c>
      <c r="CO11" s="235">
        <f>(cf_1!CH10)/1000000</f>
        <v>0</v>
      </c>
      <c r="CP11" s="235">
        <f>(cf_1!CI10)/1000000</f>
        <v>0</v>
      </c>
      <c r="CQ11" s="235">
        <f>(cf_1!CJ10)/1000000</f>
        <v>0</v>
      </c>
      <c r="CR11" s="235">
        <f>(cf_1!CK10)/1000000</f>
        <v>0</v>
      </c>
      <c r="CS11" s="235">
        <f>(cf_1!CL10)/1000000</f>
        <v>0</v>
      </c>
      <c r="CT11" s="235">
        <f>(cf_1!CM10)/1000000</f>
        <v>0</v>
      </c>
      <c r="CU11" s="235">
        <f>(cf_1!CN10)/1000000</f>
        <v>0</v>
      </c>
      <c r="CV11" s="235">
        <f>(cf_1!CO10)/1000000</f>
        <v>0</v>
      </c>
      <c r="CW11" s="235">
        <f>(cf_1!CP10)/1000000</f>
        <v>0</v>
      </c>
      <c r="CX11" s="235">
        <f>(cf_1!CQ10)/1000000</f>
        <v>0</v>
      </c>
      <c r="CY11" s="235">
        <f>(cf_1!CR10)/1000000</f>
        <v>0</v>
      </c>
      <c r="CZ11" s="235">
        <f>(cf_1!CS10)/1000000</f>
        <v>0</v>
      </c>
      <c r="DA11" s="235">
        <f>(cf_1!CT10)/1000000</f>
        <v>0</v>
      </c>
      <c r="DB11" s="235">
        <f>(cf_1!CU10)/1000000</f>
        <v>0</v>
      </c>
      <c r="DC11" s="235">
        <f>(cf_1!CV10)/1000000</f>
        <v>0</v>
      </c>
      <c r="DD11" s="235">
        <f>(cf_1!CW10)/1000000</f>
        <v>0</v>
      </c>
      <c r="DE11" s="235">
        <f>(cf_1!CX10)/1000000</f>
        <v>0</v>
      </c>
      <c r="DF11" s="235">
        <f>(cf_1!CY10)/1000000</f>
        <v>0</v>
      </c>
      <c r="DG11" s="235">
        <f>(cf_1!CZ10)/1000000</f>
        <v>0</v>
      </c>
      <c r="DH11" s="235">
        <f>(cf_1!DA10)/1000000</f>
        <v>0</v>
      </c>
      <c r="DI11" s="235">
        <f>(cf_1!DB10)/1000000</f>
        <v>0</v>
      </c>
      <c r="DJ11" s="235">
        <f>(cf_1!DC10)/1000000</f>
        <v>0</v>
      </c>
      <c r="DK11" s="235">
        <f>(cf_1!DD10)/1000000</f>
        <v>0</v>
      </c>
      <c r="DL11" s="235">
        <f>(cf_1!DE10)/1000000</f>
        <v>0</v>
      </c>
      <c r="DM11" s="235">
        <f>(cf_1!DF10)/1000000</f>
        <v>0</v>
      </c>
      <c r="DN11" s="235">
        <f>(cf_1!DG10)/1000000</f>
        <v>0</v>
      </c>
      <c r="DO11" s="235">
        <f>(cf_1!DH10)/1000000</f>
        <v>0</v>
      </c>
      <c r="DP11" s="235">
        <f>(cf_1!DI10)/1000000</f>
        <v>0</v>
      </c>
      <c r="DQ11" s="235">
        <f>(cf_1!DJ10)/1000000</f>
        <v>0</v>
      </c>
      <c r="DR11" s="235">
        <f>(cf_1!DK10)/1000000</f>
        <v>0</v>
      </c>
      <c r="DS11" s="235">
        <f>(cf_1!DL10)/1000000</f>
        <v>0</v>
      </c>
      <c r="DT11" s="235">
        <f>(cf_1!DM10)/1000000</f>
        <v>0</v>
      </c>
      <c r="DU11" s="235">
        <f>(cf_1!DN10)/1000000</f>
        <v>0</v>
      </c>
      <c r="DV11" s="235">
        <f>(cf_1!DO10)/1000000</f>
        <v>0</v>
      </c>
      <c r="DW11" s="235">
        <f>(cf_1!DP10)/1000000</f>
        <v>0</v>
      </c>
      <c r="DX11" s="235">
        <f>(cf_1!DQ10)/1000000</f>
        <v>0</v>
      </c>
      <c r="DY11" s="235">
        <f>(cf_1!DR10)/1000000</f>
        <v>0</v>
      </c>
      <c r="DZ11" s="235">
        <f>(cf_1!DS10)/1000000</f>
        <v>0</v>
      </c>
      <c r="EA11" s="235">
        <f>(cf_1!DT10)/1000000</f>
        <v>0</v>
      </c>
    </row>
    <row r="12" spans="2:131" x14ac:dyDescent="0.25">
      <c r="B12" t="s">
        <v>2010</v>
      </c>
      <c r="C12" t="s">
        <v>1228</v>
      </c>
      <c r="D12" s="199">
        <f>ТЭП!J22</f>
        <v>46813</v>
      </c>
      <c r="E12" s="199">
        <f>ТЭП!K22</f>
        <v>47543</v>
      </c>
      <c r="F12" s="235">
        <f t="shared" si="107"/>
        <v>8742.0900000000038</v>
      </c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>
        <f>(cf_1!S124)/1000000</f>
        <v>0</v>
      </c>
      <c r="AA12" s="235">
        <f>(cf_1!T124)/1000000</f>
        <v>0</v>
      </c>
      <c r="AB12" s="235">
        <f>(cf_1!U124)/1000000</f>
        <v>0</v>
      </c>
      <c r="AC12" s="235">
        <f>(cf_1!V124)/1000000</f>
        <v>0</v>
      </c>
      <c r="AD12" s="235">
        <f>(cf_1!W124)/1000000</f>
        <v>0</v>
      </c>
      <c r="AE12" s="235">
        <f>(cf_1!X124)/1000000</f>
        <v>0</v>
      </c>
      <c r="AF12" s="235">
        <f>(cf_1!Y124)/1000000</f>
        <v>0</v>
      </c>
      <c r="AG12" s="235">
        <f>(cf_1!Z124)/1000000</f>
        <v>0</v>
      </c>
      <c r="AH12" s="235">
        <f>(cf_1!AA124)/1000000</f>
        <v>0</v>
      </c>
      <c r="AI12" s="235">
        <f>(cf_1!AB124)/1000000</f>
        <v>0</v>
      </c>
      <c r="AJ12" s="235">
        <f>(cf_1!AC124)/1000000</f>
        <v>0</v>
      </c>
      <c r="AK12" s="235">
        <f>(cf_1!AD124)/1000000</f>
        <v>0</v>
      </c>
      <c r="AL12" s="235">
        <f>(cf_1!AE124)/1000000</f>
        <v>0</v>
      </c>
      <c r="AM12" s="235">
        <f>(cf_1!AF124)/1000000</f>
        <v>0</v>
      </c>
      <c r="AN12" s="235">
        <f>(cf_1!AG124)/1000000</f>
        <v>0</v>
      </c>
      <c r="AO12" s="235">
        <f>(cf_1!AH124)/1000000</f>
        <v>0</v>
      </c>
      <c r="AP12" s="235">
        <f>(cf_1!AI124)/1000000</f>
        <v>0</v>
      </c>
      <c r="AQ12" s="235">
        <f>(cf_1!AJ124)/1000000</f>
        <v>0</v>
      </c>
      <c r="AR12" s="235">
        <f>(cf_1!AK124)/1000000</f>
        <v>1165.6120000000001</v>
      </c>
      <c r="AS12" s="235">
        <f>(cf_1!AL124)/1000000</f>
        <v>291.40300000000002</v>
      </c>
      <c r="AT12" s="235">
        <f>(cf_1!AM124)/1000000</f>
        <v>291.40300000000002</v>
      </c>
      <c r="AU12" s="235">
        <f>(cf_1!AN124)/1000000</f>
        <v>291.40300000000002</v>
      </c>
      <c r="AV12" s="235">
        <f>(cf_1!AO124)/1000000</f>
        <v>291.40300000000002</v>
      </c>
      <c r="AW12" s="235">
        <f>(cf_1!AP124)/1000000</f>
        <v>291.40300000000002</v>
      </c>
      <c r="AX12" s="235">
        <f>(cf_1!AQ124)/1000000</f>
        <v>291.40300000000002</v>
      </c>
      <c r="AY12" s="235">
        <f>(cf_1!AR124)/1000000</f>
        <v>291.40300000000002</v>
      </c>
      <c r="AZ12" s="235">
        <f>(cf_1!AS124)/1000000</f>
        <v>291.40300000000002</v>
      </c>
      <c r="BA12" s="235">
        <f>(cf_1!AT124)/1000000</f>
        <v>291.40300000000002</v>
      </c>
      <c r="BB12" s="235">
        <f>(cf_1!AU124)/1000000</f>
        <v>291.40300000000002</v>
      </c>
      <c r="BC12" s="235">
        <f>(cf_1!AV124)/1000000</f>
        <v>291.40300000000002</v>
      </c>
      <c r="BD12" s="235">
        <f>(cf_1!AW124)/1000000</f>
        <v>291.40300000000002</v>
      </c>
      <c r="BE12" s="235">
        <f>(cf_1!AX124)/1000000</f>
        <v>291.40300000000002</v>
      </c>
      <c r="BF12" s="235">
        <f>(cf_1!AY124)/1000000</f>
        <v>291.40300000000002</v>
      </c>
      <c r="BG12" s="235">
        <f>(cf_1!AZ124)/1000000</f>
        <v>291.40300000000002</v>
      </c>
      <c r="BH12" s="235">
        <f>(cf_1!BA124)/1000000</f>
        <v>291.40300000000002</v>
      </c>
      <c r="BI12" s="235">
        <f>(cf_1!BB124)/1000000</f>
        <v>291.40300000000002</v>
      </c>
      <c r="BJ12" s="235">
        <f>(cf_1!BC124)/1000000</f>
        <v>291.40300000000002</v>
      </c>
      <c r="BK12" s="235">
        <f>(cf_1!BD124)/1000000</f>
        <v>291.40300000000002</v>
      </c>
      <c r="BL12" s="235">
        <f>(cf_1!BE124)/1000000</f>
        <v>291.40300000000002</v>
      </c>
      <c r="BM12" s="235">
        <f>(cf_1!BF124)/1000000</f>
        <v>291.40300000000002</v>
      </c>
      <c r="BN12" s="235">
        <f>(cf_1!BG124)/1000000</f>
        <v>291.40300000000002</v>
      </c>
      <c r="BO12" s="235">
        <f>(cf_1!BH124)/1000000</f>
        <v>1165.6120000000001</v>
      </c>
      <c r="BP12" s="235">
        <f>(cf_1!BI124)/1000000</f>
        <v>0</v>
      </c>
      <c r="BQ12" s="235">
        <f>(cf_1!BJ124)/1000000</f>
        <v>0</v>
      </c>
      <c r="BR12" s="235">
        <f>(cf_1!BK124)/1000000</f>
        <v>0</v>
      </c>
      <c r="BS12" s="235">
        <f>(cf_1!BL124)/1000000</f>
        <v>0</v>
      </c>
      <c r="BT12" s="235">
        <f>(cf_1!BM124)/1000000</f>
        <v>0</v>
      </c>
      <c r="BU12" s="235">
        <f>(cf_1!BN124)/1000000</f>
        <v>0</v>
      </c>
      <c r="BV12" s="235">
        <f>(cf_1!BO124)/1000000</f>
        <v>0</v>
      </c>
      <c r="BW12" s="235">
        <f>(cf_1!BP124)/1000000</f>
        <v>0</v>
      </c>
      <c r="BX12" s="235">
        <f>(cf_1!BQ124)/1000000</f>
        <v>0</v>
      </c>
      <c r="BY12" s="235">
        <f>(cf_1!BR124)/1000000</f>
        <v>0</v>
      </c>
      <c r="BZ12" s="235">
        <f>(cf_1!BS124)/1000000</f>
        <v>0</v>
      </c>
      <c r="CA12" s="235">
        <f>(cf_1!BT124)/1000000</f>
        <v>0</v>
      </c>
      <c r="CB12" s="235">
        <f>(cf_1!BU124)/1000000</f>
        <v>0</v>
      </c>
      <c r="CC12" s="235">
        <f>(cf_1!BV124)/1000000</f>
        <v>0</v>
      </c>
      <c r="CD12" s="235">
        <f>(cf_1!BW124)/1000000</f>
        <v>0</v>
      </c>
      <c r="CE12" s="235">
        <f>(cf_1!BX124)/1000000</f>
        <v>0</v>
      </c>
      <c r="CF12" s="235">
        <f>(cf_1!BY124)/1000000</f>
        <v>0</v>
      </c>
      <c r="CG12" s="235">
        <f>(cf_1!BZ124)/1000000</f>
        <v>0</v>
      </c>
      <c r="CH12" s="235">
        <f>(cf_1!CA124)/1000000</f>
        <v>0</v>
      </c>
      <c r="CI12" s="235">
        <f>(cf_1!CB124)/1000000</f>
        <v>0</v>
      </c>
      <c r="CJ12" s="235">
        <f>(cf_1!CC124)/1000000</f>
        <v>0</v>
      </c>
      <c r="CK12" s="235">
        <f>(cf_1!CD124)/1000000</f>
        <v>0</v>
      </c>
      <c r="CL12" s="235">
        <f>(cf_1!CE124)/1000000</f>
        <v>0</v>
      </c>
      <c r="CM12" s="235">
        <f>(cf_1!CF124)/1000000</f>
        <v>0</v>
      </c>
      <c r="CN12" s="235">
        <f>(cf_1!CG124)/1000000</f>
        <v>0</v>
      </c>
      <c r="CO12" s="235">
        <f>(cf_1!CH124)/1000000</f>
        <v>0</v>
      </c>
      <c r="CP12" s="235">
        <f>(cf_1!CI124)/1000000</f>
        <v>0</v>
      </c>
      <c r="CQ12" s="235">
        <f>(cf_1!CJ124)/1000000</f>
        <v>0</v>
      </c>
      <c r="CR12" s="235">
        <f>(cf_1!CK124)/1000000</f>
        <v>0</v>
      </c>
      <c r="CS12" s="235">
        <f>(cf_1!CL124)/1000000</f>
        <v>0</v>
      </c>
      <c r="CT12" s="235">
        <f>(cf_1!CM124)/1000000</f>
        <v>0</v>
      </c>
      <c r="CU12" s="235">
        <f>(cf_1!CN124)/1000000</f>
        <v>0</v>
      </c>
      <c r="CV12" s="235">
        <f>(cf_1!CO124)/1000000</f>
        <v>0</v>
      </c>
      <c r="CW12" s="235">
        <f>(cf_1!CP124)/1000000</f>
        <v>0</v>
      </c>
      <c r="CX12" s="235">
        <f>(cf_1!CQ124)/1000000</f>
        <v>0</v>
      </c>
      <c r="CY12" s="235">
        <f>(cf_1!CR124)/1000000</f>
        <v>0</v>
      </c>
      <c r="CZ12" s="235">
        <f>(cf_1!CS124)/1000000</f>
        <v>0</v>
      </c>
      <c r="DA12" s="235">
        <f>(cf_1!CT124)/1000000</f>
        <v>0</v>
      </c>
      <c r="DB12" s="235">
        <f>(cf_1!CU124)/1000000</f>
        <v>0</v>
      </c>
      <c r="DC12" s="235">
        <f>(cf_1!CV124)/1000000</f>
        <v>0</v>
      </c>
      <c r="DD12" s="235">
        <f>(cf_1!CW124)/1000000</f>
        <v>0</v>
      </c>
      <c r="DE12" s="235">
        <f>(cf_1!CX124)/1000000</f>
        <v>0</v>
      </c>
      <c r="DF12" s="235">
        <f>(cf_1!CY124)/1000000</f>
        <v>0</v>
      </c>
      <c r="DG12" s="235">
        <f>(cf_1!CZ124)/1000000</f>
        <v>0</v>
      </c>
      <c r="DH12" s="235">
        <f>(cf_1!DA124)/1000000</f>
        <v>0</v>
      </c>
      <c r="DI12" s="235">
        <f>(cf_1!DB124)/1000000</f>
        <v>0</v>
      </c>
      <c r="DJ12" s="235">
        <f>(cf_1!DC124)/1000000</f>
        <v>0</v>
      </c>
      <c r="DK12" s="235">
        <f>(cf_1!DD124)/1000000</f>
        <v>0</v>
      </c>
      <c r="DL12" s="235">
        <f>(cf_1!DE124)/1000000</f>
        <v>0</v>
      </c>
      <c r="DM12" s="235">
        <f>(cf_1!DF124)/1000000</f>
        <v>0</v>
      </c>
      <c r="DN12" s="235">
        <f>(cf_1!DG124)/1000000</f>
        <v>0</v>
      </c>
      <c r="DO12" s="235">
        <f>(cf_1!DH124)/1000000</f>
        <v>0</v>
      </c>
      <c r="DP12" s="235">
        <f>(cf_1!DI124)/1000000</f>
        <v>0</v>
      </c>
      <c r="DQ12" s="235">
        <f>(cf_1!DJ124)/1000000</f>
        <v>0</v>
      </c>
      <c r="DR12" s="235">
        <f>(cf_1!DK124)/1000000</f>
        <v>0</v>
      </c>
      <c r="DS12" s="235">
        <f>(cf_1!DL124)/1000000</f>
        <v>0</v>
      </c>
      <c r="DT12" s="235">
        <f>(cf_1!DM124)/1000000</f>
        <v>0</v>
      </c>
      <c r="DU12" s="235">
        <f>(cf_1!DN124)/1000000</f>
        <v>0</v>
      </c>
      <c r="DV12" s="235">
        <f>(cf_1!DO124)/1000000</f>
        <v>0</v>
      </c>
      <c r="DW12" s="235">
        <f>(cf_1!DP124)/1000000</f>
        <v>0</v>
      </c>
      <c r="DX12" s="235">
        <f>(cf_1!DQ124)/1000000</f>
        <v>0</v>
      </c>
      <c r="DY12" s="235">
        <f>(cf_1!DR124)/1000000</f>
        <v>0</v>
      </c>
      <c r="DZ12" s="235">
        <f>(cf_1!DS124)/1000000</f>
        <v>0</v>
      </c>
      <c r="EA12" s="235">
        <f>(cf_1!DT124)/1000000</f>
        <v>0</v>
      </c>
    </row>
    <row r="13" spans="2:131" x14ac:dyDescent="0.25">
      <c r="B13" t="s">
        <v>2011</v>
      </c>
      <c r="C13" t="s">
        <v>1228</v>
      </c>
      <c r="F13" s="235">
        <f t="shared" si="107"/>
        <v>230.05499999999981</v>
      </c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>
        <f>(cf_1!S103)/1000000</f>
        <v>0</v>
      </c>
      <c r="AA13" s="235">
        <f>(cf_1!T103)/1000000</f>
        <v>0</v>
      </c>
      <c r="AB13" s="235">
        <f>(cf_1!U103)/1000000</f>
        <v>0</v>
      </c>
      <c r="AC13" s="235">
        <f>(cf_1!V103)/1000000</f>
        <v>0</v>
      </c>
      <c r="AD13" s="235">
        <f>(cf_1!W103)/1000000</f>
        <v>0</v>
      </c>
      <c r="AE13" s="235">
        <f>(cf_1!X103)/1000000</f>
        <v>0</v>
      </c>
      <c r="AF13" s="235">
        <f>(cf_1!Y103)/1000000</f>
        <v>0</v>
      </c>
      <c r="AG13" s="235">
        <f>(cf_1!Z103)/1000000</f>
        <v>0</v>
      </c>
      <c r="AH13" s="235">
        <f>(cf_1!AA103)/1000000</f>
        <v>0</v>
      </c>
      <c r="AI13" s="235">
        <f>(cf_1!AB103)/1000000</f>
        <v>0</v>
      </c>
      <c r="AJ13" s="235">
        <f>(cf_1!AC103)/1000000</f>
        <v>0</v>
      </c>
      <c r="AK13" s="235">
        <f>(cf_1!AD103)/1000000</f>
        <v>0</v>
      </c>
      <c r="AL13" s="235">
        <f>(cf_1!AE103)/1000000</f>
        <v>33.549687499999997</v>
      </c>
      <c r="AM13" s="235">
        <f>(cf_1!AF103)/1000000</f>
        <v>16.295562499999999</v>
      </c>
      <c r="AN13" s="235">
        <f>(cf_1!AG103)/1000000</f>
        <v>16.295562499999999</v>
      </c>
      <c r="AO13" s="235">
        <f>(cf_1!AH103)/1000000</f>
        <v>37.623578125000002</v>
      </c>
      <c r="AP13" s="235">
        <f>(cf_1!AI103)/1000000</f>
        <v>20.369453125</v>
      </c>
      <c r="AQ13" s="235">
        <f>(cf_1!AJ103)/1000000</f>
        <v>20.369453125</v>
      </c>
      <c r="AR13" s="235">
        <f>(cf_1!AK103)/1000000</f>
        <v>4.0738906249999998</v>
      </c>
      <c r="AS13" s="235">
        <f>(cf_1!AL103)/1000000</f>
        <v>4.0738906249999998</v>
      </c>
      <c r="AT13" s="235">
        <f>(cf_1!AM103)/1000000</f>
        <v>4.0738906249999998</v>
      </c>
      <c r="AU13" s="235">
        <f>(cf_1!AN103)/1000000</f>
        <v>4.0738906249999998</v>
      </c>
      <c r="AV13" s="235">
        <f>(cf_1!AO103)/1000000</f>
        <v>4.0738906249999998</v>
      </c>
      <c r="AW13" s="235">
        <f>(cf_1!AP103)/1000000</f>
        <v>4.0738906249999998</v>
      </c>
      <c r="AX13" s="235">
        <f>(cf_1!AQ103)/1000000</f>
        <v>4.0738906249999998</v>
      </c>
      <c r="AY13" s="235">
        <f>(cf_1!AR103)/1000000</f>
        <v>4.0738906249999998</v>
      </c>
      <c r="AZ13" s="235">
        <f>(cf_1!AS103)/1000000</f>
        <v>4.0738906249999998</v>
      </c>
      <c r="BA13" s="235">
        <f>(cf_1!AT103)/1000000</f>
        <v>4.0738906249999998</v>
      </c>
      <c r="BB13" s="235">
        <f>(cf_1!AU103)/1000000</f>
        <v>4.0738906249999998</v>
      </c>
      <c r="BC13" s="235">
        <f>(cf_1!AV103)/1000000</f>
        <v>4.0738906249999998</v>
      </c>
      <c r="BD13" s="235">
        <f>(cf_1!AW103)/1000000</f>
        <v>4.0738906249999998</v>
      </c>
      <c r="BE13" s="235">
        <f>(cf_1!AX103)/1000000</f>
        <v>4.0738906249999998</v>
      </c>
      <c r="BF13" s="235">
        <f>(cf_1!AY103)/1000000</f>
        <v>4.0738906249999998</v>
      </c>
      <c r="BG13" s="235">
        <f>(cf_1!AZ103)/1000000</f>
        <v>4.0738906249999998</v>
      </c>
      <c r="BH13" s="235">
        <f>(cf_1!BA103)/1000000</f>
        <v>4.0738906249999998</v>
      </c>
      <c r="BI13" s="235">
        <f>(cf_1!BB103)/1000000</f>
        <v>4.0738906249999998</v>
      </c>
      <c r="BJ13" s="235">
        <f>(cf_1!BC103)/1000000</f>
        <v>4.0738906249999998</v>
      </c>
      <c r="BK13" s="235">
        <f>(cf_1!BD103)/1000000</f>
        <v>4.0738906249999998</v>
      </c>
      <c r="BL13" s="235">
        <f>(cf_1!BE103)/1000000</f>
        <v>4.0738906249999998</v>
      </c>
      <c r="BM13" s="235">
        <f>(cf_1!BF103)/1000000</f>
        <v>0</v>
      </c>
      <c r="BN13" s="235">
        <f>(cf_1!BG103)/1000000</f>
        <v>0</v>
      </c>
      <c r="BO13" s="235">
        <f>(cf_1!BH103)/1000000</f>
        <v>0</v>
      </c>
      <c r="BP13" s="235">
        <f>(cf_1!BI103)/1000000</f>
        <v>0</v>
      </c>
      <c r="BQ13" s="235">
        <f>(cf_1!BJ103)/1000000</f>
        <v>0</v>
      </c>
      <c r="BR13" s="235">
        <f>(cf_1!BK103)/1000000</f>
        <v>0</v>
      </c>
      <c r="BS13" s="235">
        <f>(cf_1!BL103)/1000000</f>
        <v>0</v>
      </c>
      <c r="BT13" s="235">
        <f>(cf_1!BM103)/1000000</f>
        <v>0</v>
      </c>
      <c r="BU13" s="235">
        <f>(cf_1!BN103)/1000000</f>
        <v>0</v>
      </c>
      <c r="BV13" s="235">
        <f>(cf_1!BO103)/1000000</f>
        <v>0</v>
      </c>
      <c r="BW13" s="235">
        <f>(cf_1!BP103)/1000000</f>
        <v>0</v>
      </c>
      <c r="BX13" s="235">
        <f>(cf_1!BQ103)/1000000</f>
        <v>0</v>
      </c>
      <c r="BY13" s="235">
        <f>(cf_1!BR103)/1000000</f>
        <v>0</v>
      </c>
      <c r="BZ13" s="235">
        <f>(cf_1!BS103)/1000000</f>
        <v>0</v>
      </c>
      <c r="CA13" s="235">
        <f>(cf_1!BT103)/1000000</f>
        <v>0</v>
      </c>
      <c r="CB13" s="235">
        <f>(cf_1!BU103)/1000000</f>
        <v>0</v>
      </c>
      <c r="CC13" s="235">
        <f>(cf_1!BV103)/1000000</f>
        <v>0</v>
      </c>
      <c r="CD13" s="235">
        <f>(cf_1!BW103)/1000000</f>
        <v>0</v>
      </c>
      <c r="CE13" s="235">
        <f>(cf_1!BX103)/1000000</f>
        <v>0</v>
      </c>
      <c r="CF13" s="235">
        <f>(cf_1!BY103)/1000000</f>
        <v>0</v>
      </c>
      <c r="CG13" s="235">
        <f>(cf_1!BZ103)/1000000</f>
        <v>0</v>
      </c>
      <c r="CH13" s="235">
        <f>(cf_1!CA103)/1000000</f>
        <v>0</v>
      </c>
      <c r="CI13" s="235">
        <f>(cf_1!CB103)/1000000</f>
        <v>0</v>
      </c>
      <c r="CJ13" s="235">
        <f>(cf_1!CC103)/1000000</f>
        <v>0</v>
      </c>
      <c r="CK13" s="235">
        <f>(cf_1!CD103)/1000000</f>
        <v>0</v>
      </c>
      <c r="CL13" s="235">
        <f>(cf_1!CE103)/1000000</f>
        <v>0</v>
      </c>
      <c r="CM13" s="235">
        <f>(cf_1!CF103)/1000000</f>
        <v>0</v>
      </c>
      <c r="CN13" s="235">
        <f>(cf_1!CG103)/1000000</f>
        <v>0</v>
      </c>
      <c r="CO13" s="235">
        <f>(cf_1!CH103)/1000000</f>
        <v>0</v>
      </c>
      <c r="CP13" s="235">
        <f>(cf_1!CI103)/1000000</f>
        <v>0</v>
      </c>
      <c r="CQ13" s="235">
        <f>(cf_1!CJ103)/1000000</f>
        <v>0</v>
      </c>
      <c r="CR13" s="235">
        <f>(cf_1!CK103)/1000000</f>
        <v>0</v>
      </c>
      <c r="CS13" s="235">
        <f>(cf_1!CL103)/1000000</f>
        <v>0</v>
      </c>
      <c r="CT13" s="235">
        <f>(cf_1!CM103)/1000000</f>
        <v>0</v>
      </c>
      <c r="CU13" s="235">
        <f>(cf_1!CN103)/1000000</f>
        <v>0</v>
      </c>
      <c r="CV13" s="235">
        <f>(cf_1!CO103)/1000000</f>
        <v>0</v>
      </c>
      <c r="CW13" s="235">
        <f>(cf_1!CP103)/1000000</f>
        <v>0</v>
      </c>
      <c r="CX13" s="235">
        <f>(cf_1!CQ103)/1000000</f>
        <v>0</v>
      </c>
      <c r="CY13" s="235">
        <f>(cf_1!CR103)/1000000</f>
        <v>0</v>
      </c>
      <c r="CZ13" s="235">
        <f>(cf_1!CS103)/1000000</f>
        <v>0</v>
      </c>
      <c r="DA13" s="235">
        <f>(cf_1!CT103)/1000000</f>
        <v>0</v>
      </c>
      <c r="DB13" s="235">
        <f>(cf_1!CU103)/1000000</f>
        <v>0</v>
      </c>
      <c r="DC13" s="235">
        <f>(cf_1!CV103)/1000000</f>
        <v>0</v>
      </c>
      <c r="DD13" s="235">
        <f>(cf_1!CW103)/1000000</f>
        <v>0</v>
      </c>
      <c r="DE13" s="235">
        <f>(cf_1!CX103)/1000000</f>
        <v>0</v>
      </c>
      <c r="DF13" s="235">
        <f>(cf_1!CY103)/1000000</f>
        <v>0</v>
      </c>
      <c r="DG13" s="235">
        <f>(cf_1!CZ103)/1000000</f>
        <v>0</v>
      </c>
      <c r="DH13" s="235">
        <f>(cf_1!DA103)/1000000</f>
        <v>0</v>
      </c>
      <c r="DI13" s="235">
        <f>(cf_1!DB103)/1000000</f>
        <v>0</v>
      </c>
      <c r="DJ13" s="235">
        <f>(cf_1!DC103)/1000000</f>
        <v>0</v>
      </c>
      <c r="DK13" s="235">
        <f>(cf_1!DD103)/1000000</f>
        <v>0</v>
      </c>
      <c r="DL13" s="235">
        <f>(cf_1!DE103)/1000000</f>
        <v>0</v>
      </c>
      <c r="DM13" s="235">
        <f>(cf_1!DF103)/1000000</f>
        <v>0</v>
      </c>
      <c r="DN13" s="235">
        <f>(cf_1!DG103)/1000000</f>
        <v>0</v>
      </c>
      <c r="DO13" s="235">
        <f>(cf_1!DH103)/1000000</f>
        <v>0</v>
      </c>
      <c r="DP13" s="235">
        <f>(cf_1!DI103)/1000000</f>
        <v>0</v>
      </c>
      <c r="DQ13" s="235">
        <f>(cf_1!DJ103)/1000000</f>
        <v>0</v>
      </c>
      <c r="DR13" s="235">
        <f>(cf_1!DK103)/1000000</f>
        <v>0</v>
      </c>
      <c r="DS13" s="235">
        <f>(cf_1!DL103)/1000000</f>
        <v>0</v>
      </c>
      <c r="DT13" s="235">
        <f>(cf_1!DM103)/1000000</f>
        <v>0</v>
      </c>
      <c r="DU13" s="235">
        <f>(cf_1!DN103)/1000000</f>
        <v>0</v>
      </c>
      <c r="DV13" s="235">
        <f>(cf_1!DO103)/1000000</f>
        <v>0</v>
      </c>
      <c r="DW13" s="235">
        <f>(cf_1!DP103)/1000000</f>
        <v>0</v>
      </c>
      <c r="DX13" s="235">
        <f>(cf_1!DQ103)/1000000</f>
        <v>0</v>
      </c>
      <c r="DY13" s="235">
        <f>(cf_1!DR103)/1000000</f>
        <v>0</v>
      </c>
      <c r="DZ13" s="235">
        <f>(cf_1!DS103)/1000000</f>
        <v>0</v>
      </c>
      <c r="EA13" s="235">
        <f>(cf_1!DT103)/1000000</f>
        <v>0</v>
      </c>
    </row>
    <row r="14" spans="2:131" x14ac:dyDescent="0.25">
      <c r="B14" t="s">
        <v>2012</v>
      </c>
      <c r="F14" s="235">
        <f t="shared" si="107"/>
        <v>322.07700000000006</v>
      </c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>
        <f>(cf_0!S144)/1000000</f>
        <v>0</v>
      </c>
      <c r="AA14" s="235">
        <f>(cf_0!T144)/1000000</f>
        <v>0</v>
      </c>
      <c r="AB14" s="235">
        <f>(cf_0!U144)/1000000</f>
        <v>0</v>
      </c>
      <c r="AC14" s="235">
        <f>(cf_0!V144)/1000000</f>
        <v>0</v>
      </c>
      <c r="AD14" s="235">
        <f>(cf_0!W144)/1000000</f>
        <v>0</v>
      </c>
      <c r="AE14" s="235">
        <f>(cf_0!X144)/1000000</f>
        <v>0</v>
      </c>
      <c r="AF14" s="235">
        <f>(cf_0!Y144)/1000000</f>
        <v>0</v>
      </c>
      <c r="AG14" s="235">
        <f>(cf_0!Z144)/1000000</f>
        <v>0</v>
      </c>
      <c r="AH14" s="235">
        <f>(cf_0!AA144)/1000000</f>
        <v>0</v>
      </c>
      <c r="AI14" s="235">
        <f>(cf_0!AB144)/1000000</f>
        <v>0</v>
      </c>
      <c r="AJ14" s="235">
        <f>(cf_0!AC144)/1000000</f>
        <v>0</v>
      </c>
      <c r="AK14" s="235">
        <f>(cf_0!AD144)/1000000</f>
        <v>0</v>
      </c>
      <c r="AL14" s="235">
        <f>(cf_0!AE144)/1000000</f>
        <v>0</v>
      </c>
      <c r="AM14" s="235">
        <f>(cf_0!AF144)/1000000</f>
        <v>0</v>
      </c>
      <c r="AN14" s="235">
        <f>(cf_0!AG144)/1000000</f>
        <v>0</v>
      </c>
      <c r="AO14" s="235">
        <f>(cf_0!AH144)/1000000</f>
        <v>74.325461538461539</v>
      </c>
      <c r="AP14" s="235">
        <f>(cf_0!AI144)/1000000</f>
        <v>9.9100615384615391</v>
      </c>
      <c r="AQ14" s="235">
        <f>(cf_0!AJ144)/1000000</f>
        <v>9.9100615384615391</v>
      </c>
      <c r="AR14" s="235">
        <f>(cf_0!AK144)/1000000</f>
        <v>9.9100615384615391</v>
      </c>
      <c r="AS14" s="235">
        <f>(cf_0!AL144)/1000000</f>
        <v>9.9100615384615391</v>
      </c>
      <c r="AT14" s="235">
        <f>(cf_0!AM144)/1000000</f>
        <v>9.9100615384615391</v>
      </c>
      <c r="AU14" s="235">
        <f>(cf_0!AN144)/1000000</f>
        <v>9.9100615384615391</v>
      </c>
      <c r="AV14" s="235">
        <f>(cf_0!AO144)/1000000</f>
        <v>9.9100615384615391</v>
      </c>
      <c r="AW14" s="235">
        <f>(cf_0!AP144)/1000000</f>
        <v>9.9100615384615391</v>
      </c>
      <c r="AX14" s="235">
        <f>(cf_0!AQ144)/1000000</f>
        <v>9.9100615384615391</v>
      </c>
      <c r="AY14" s="235">
        <f>(cf_0!AR144)/1000000</f>
        <v>9.9100615384615391</v>
      </c>
      <c r="AZ14" s="235">
        <f>(cf_0!AS144)/1000000</f>
        <v>9.9100615384615391</v>
      </c>
      <c r="BA14" s="235">
        <f>(cf_0!AT144)/1000000</f>
        <v>9.9100615384615391</v>
      </c>
      <c r="BB14" s="235">
        <f>(cf_0!AU144)/1000000</f>
        <v>9.9100615384615391</v>
      </c>
      <c r="BC14" s="235">
        <f>(cf_0!AV144)/1000000</f>
        <v>9.9100615384615391</v>
      </c>
      <c r="BD14" s="235">
        <f>(cf_0!AW144)/1000000</f>
        <v>9.9100615384615391</v>
      </c>
      <c r="BE14" s="235">
        <f>(cf_0!AX144)/1000000</f>
        <v>9.9100615384615391</v>
      </c>
      <c r="BF14" s="235">
        <f>(cf_0!AY144)/1000000</f>
        <v>9.9100615384615391</v>
      </c>
      <c r="BG14" s="235">
        <f>(cf_0!AZ144)/1000000</f>
        <v>9.9100615384615391</v>
      </c>
      <c r="BH14" s="235">
        <f>(cf_0!BA144)/1000000</f>
        <v>9.9100615384615391</v>
      </c>
      <c r="BI14" s="235">
        <f>(cf_0!BB144)/1000000</f>
        <v>9.9100615384615391</v>
      </c>
      <c r="BJ14" s="235">
        <f>(cf_0!BC144)/1000000</f>
        <v>9.9100615384615391</v>
      </c>
      <c r="BK14" s="235">
        <f>(cf_0!BD144)/1000000</f>
        <v>9.9100615384615391</v>
      </c>
      <c r="BL14" s="235">
        <f>(cf_0!BE144)/1000000</f>
        <v>9.9100615384615391</v>
      </c>
      <c r="BM14" s="235">
        <f>(cf_0!BF144)/1000000</f>
        <v>9.9100615384615391</v>
      </c>
      <c r="BN14" s="235">
        <f>(cf_0!BG144)/1000000</f>
        <v>9.9100615384614468</v>
      </c>
      <c r="BO14" s="235">
        <f>(cf_0!BH144)/1000000</f>
        <v>0</v>
      </c>
      <c r="BP14" s="235">
        <f>(cf_0!BI144)/1000000</f>
        <v>0</v>
      </c>
      <c r="BQ14" s="235">
        <f>(cf_0!BJ144)/1000000</f>
        <v>0</v>
      </c>
      <c r="BR14" s="235">
        <f>(cf_0!BK144)/1000000</f>
        <v>0</v>
      </c>
      <c r="BS14" s="235">
        <f>(cf_0!BL144)/1000000</f>
        <v>0</v>
      </c>
      <c r="BT14" s="235">
        <f>(cf_0!BM144)/1000000</f>
        <v>0</v>
      </c>
      <c r="BU14" s="235">
        <f>(cf_0!BN144)/1000000</f>
        <v>0</v>
      </c>
      <c r="BV14" s="235">
        <f>(cf_0!BO144)/1000000</f>
        <v>0</v>
      </c>
      <c r="BW14" s="235">
        <f>(cf_0!BP144)/1000000</f>
        <v>0</v>
      </c>
      <c r="BX14" s="235">
        <f>(cf_0!BQ144)/1000000</f>
        <v>0</v>
      </c>
      <c r="BY14" s="235">
        <f>(cf_0!BR144)/1000000</f>
        <v>0</v>
      </c>
      <c r="BZ14" s="235">
        <f>(cf_0!BS144)/1000000</f>
        <v>0</v>
      </c>
      <c r="CA14" s="235">
        <f>(cf_0!BT144)/1000000</f>
        <v>0</v>
      </c>
      <c r="CB14" s="235">
        <f>(cf_0!BU144)/1000000</f>
        <v>0</v>
      </c>
      <c r="CC14" s="235">
        <f>(cf_0!BV144)/1000000</f>
        <v>0</v>
      </c>
      <c r="CD14" s="235">
        <f>(cf_0!BW144)/1000000</f>
        <v>0</v>
      </c>
      <c r="CE14" s="235">
        <f>(cf_0!BX144)/1000000</f>
        <v>0</v>
      </c>
      <c r="CF14" s="235">
        <f>(cf_0!BY144)/1000000</f>
        <v>0</v>
      </c>
      <c r="CG14" s="235">
        <f>(cf_0!BZ144)/1000000</f>
        <v>0</v>
      </c>
      <c r="CH14" s="235">
        <f>(cf_0!CA144)/1000000</f>
        <v>0</v>
      </c>
      <c r="CI14" s="235">
        <f>(cf_0!CB144)/1000000</f>
        <v>0</v>
      </c>
      <c r="CJ14" s="235">
        <f>(cf_0!CC144)/1000000</f>
        <v>0</v>
      </c>
      <c r="CK14" s="235">
        <f>(cf_0!CD144)/1000000</f>
        <v>0</v>
      </c>
      <c r="CL14" s="235">
        <f>(cf_0!CE144)/1000000</f>
        <v>0</v>
      </c>
      <c r="CM14" s="235">
        <f>(cf_0!CF144)/1000000</f>
        <v>0</v>
      </c>
      <c r="CN14" s="235">
        <f>(cf_0!CG144)/1000000</f>
        <v>0</v>
      </c>
      <c r="CO14" s="235">
        <f>(cf_0!CH144)/1000000</f>
        <v>0</v>
      </c>
      <c r="CP14" s="235">
        <f>(cf_0!CI144)/1000000</f>
        <v>0</v>
      </c>
      <c r="CQ14" s="235">
        <f>(cf_0!CJ144)/1000000</f>
        <v>0</v>
      </c>
      <c r="CR14" s="235">
        <f>(cf_0!CK144)/1000000</f>
        <v>0</v>
      </c>
      <c r="CS14" s="235">
        <f>(cf_0!CL144)/1000000</f>
        <v>0</v>
      </c>
      <c r="CT14" s="235">
        <f>(cf_0!CM144)/1000000</f>
        <v>0</v>
      </c>
      <c r="CU14" s="235">
        <f>(cf_0!CN144)/1000000</f>
        <v>0</v>
      </c>
      <c r="CV14" s="235">
        <f>(cf_0!CO144)/1000000</f>
        <v>0</v>
      </c>
      <c r="CW14" s="235">
        <f>(cf_0!CP144)/1000000</f>
        <v>0</v>
      </c>
      <c r="CX14" s="235">
        <f>(cf_0!CQ144)/1000000</f>
        <v>0</v>
      </c>
      <c r="CY14" s="235">
        <f>(cf_0!CR144)/1000000</f>
        <v>0</v>
      </c>
      <c r="CZ14" s="235">
        <f>(cf_0!CS144)/1000000</f>
        <v>0</v>
      </c>
      <c r="DA14" s="235">
        <f>(cf_0!CT144)/1000000</f>
        <v>0</v>
      </c>
      <c r="DB14" s="235">
        <f>(cf_0!CU144)/1000000</f>
        <v>0</v>
      </c>
      <c r="DC14" s="235">
        <f>(cf_0!CV144)/1000000</f>
        <v>0</v>
      </c>
      <c r="DD14" s="235">
        <f>(cf_0!CW144)/1000000</f>
        <v>0</v>
      </c>
      <c r="DE14" s="235">
        <f>(cf_0!CX144)/1000000</f>
        <v>0</v>
      </c>
      <c r="DF14" s="235">
        <f>(cf_0!CY144)/1000000</f>
        <v>0</v>
      </c>
      <c r="DG14" s="235">
        <f>(cf_0!CZ144)/1000000</f>
        <v>0</v>
      </c>
      <c r="DH14" s="235">
        <f>(cf_0!DA144)/1000000</f>
        <v>0</v>
      </c>
      <c r="DI14" s="235">
        <f>(cf_0!DB144)/1000000</f>
        <v>0</v>
      </c>
      <c r="DJ14" s="235">
        <f>(cf_0!DC144)/1000000</f>
        <v>0</v>
      </c>
      <c r="DK14" s="235">
        <f>(cf_0!DD144)/1000000</f>
        <v>0</v>
      </c>
      <c r="DL14" s="235">
        <f>(cf_0!DE144)/1000000</f>
        <v>0</v>
      </c>
      <c r="DM14" s="235">
        <f>(cf_0!DF144)/1000000</f>
        <v>0</v>
      </c>
      <c r="DN14" s="235">
        <f>(cf_0!DG144)/1000000</f>
        <v>0</v>
      </c>
      <c r="DO14" s="235">
        <f>(cf_0!DH144)/1000000</f>
        <v>0</v>
      </c>
      <c r="DP14" s="235">
        <f>(cf_0!DI144)/1000000</f>
        <v>0</v>
      </c>
      <c r="DQ14" s="235">
        <f>(cf_0!DJ144)/1000000</f>
        <v>0</v>
      </c>
      <c r="DR14" s="235">
        <f>(cf_0!DK144)/1000000</f>
        <v>0</v>
      </c>
      <c r="DS14" s="235">
        <f>(cf_0!DL144)/1000000</f>
        <v>0</v>
      </c>
      <c r="DT14" s="235">
        <f>(cf_0!DM144)/1000000</f>
        <v>0</v>
      </c>
      <c r="DU14" s="235">
        <f>(cf_0!DN144)/1000000</f>
        <v>0</v>
      </c>
      <c r="DV14" s="235">
        <f>(cf_0!DO144)/1000000</f>
        <v>0</v>
      </c>
      <c r="DW14" s="235">
        <f>(cf_0!DP144)/1000000</f>
        <v>0</v>
      </c>
      <c r="DX14" s="235">
        <f>(cf_0!DQ144)/1000000</f>
        <v>0</v>
      </c>
      <c r="DY14" s="235">
        <f>(cf_0!DR144)/1000000</f>
        <v>0</v>
      </c>
      <c r="DZ14" s="235">
        <f>(cf_0!DS144)/1000000</f>
        <v>0</v>
      </c>
      <c r="EA14" s="235">
        <f>(cf_0!DT144)/1000000</f>
        <v>0</v>
      </c>
    </row>
    <row r="15" spans="2:131" x14ac:dyDescent="0.25">
      <c r="B15" t="s">
        <v>954</v>
      </c>
      <c r="F15" s="235">
        <f t="shared" ca="1" si="107"/>
        <v>2.1691690044058007</v>
      </c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>
        <f>(cf_0!S82)/1000000</f>
        <v>0</v>
      </c>
      <c r="AA15" s="235">
        <f>(cf_0!T82)/1000000</f>
        <v>0</v>
      </c>
      <c r="AB15" s="235">
        <f>(cf_0!U82)/1000000</f>
        <v>0</v>
      </c>
      <c r="AC15" s="235">
        <f>(cf_0!V82)/1000000</f>
        <v>0</v>
      </c>
      <c r="AD15" s="235">
        <f>(cf_0!W82)/1000000</f>
        <v>0</v>
      </c>
      <c r="AE15" s="235">
        <f>(cf_0!X82)/1000000</f>
        <v>0</v>
      </c>
      <c r="AF15" s="235">
        <f>(cf_0!Y82)/1000000</f>
        <v>0</v>
      </c>
      <c r="AG15" s="235">
        <f>(cf_0!Z82)/1000000</f>
        <v>0</v>
      </c>
      <c r="AH15" s="235">
        <f>(cf_0!AA82)/1000000</f>
        <v>0</v>
      </c>
      <c r="AI15" s="235">
        <f>(cf_0!AB82)/1000000</f>
        <v>0</v>
      </c>
      <c r="AJ15" s="235">
        <f>(cf_0!AC82)/1000000</f>
        <v>0</v>
      </c>
      <c r="AK15" s="235">
        <f>(cf_0!AD82)/1000000</f>
        <v>0</v>
      </c>
      <c r="AL15" s="235">
        <f>(cf_0!AE82)/1000000</f>
        <v>0</v>
      </c>
      <c r="AM15" s="235">
        <f>(cf_0!AF82)/1000000</f>
        <v>0</v>
      </c>
      <c r="AN15" s="235">
        <f>(cf_0!AG82)/1000000</f>
        <v>0</v>
      </c>
      <c r="AO15" s="235">
        <f>(cf_0!AH82)/1000000</f>
        <v>0</v>
      </c>
      <c r="AP15" s="235">
        <f>(cf_0!AI82)/1000000</f>
        <v>0</v>
      </c>
      <c r="AQ15" s="235">
        <f>(cf_0!AJ82)/1000000</f>
        <v>0</v>
      </c>
      <c r="AR15" s="235">
        <f ca="1">(cf_0!AK82)/1000000</f>
        <v>2.1712732019060081</v>
      </c>
      <c r="AS15" s="235">
        <f ca="1">(cf_0!AL82)/1000000</f>
        <v>-2.9464666572580496E-5</v>
      </c>
      <c r="AT15" s="235">
        <f ca="1">(cf_0!AM82)/1000000</f>
        <v>-2.9464666572580496E-5</v>
      </c>
      <c r="AU15" s="235">
        <f ca="1">(cf_0!AN82)/1000000</f>
        <v>-2.8730568870967589E-5</v>
      </c>
      <c r="AV15" s="235">
        <f ca="1">(cf_0!AO82)/1000000</f>
        <v>-2.8730568870967589E-5</v>
      </c>
      <c r="AW15" s="235">
        <f ca="1">(cf_0!AP82)/1000000</f>
        <v>-2.8241170403225662E-5</v>
      </c>
      <c r="AX15" s="235">
        <f ca="1">(cf_0!AQ82)/1000000</f>
        <v>-2.8241170403225662E-5</v>
      </c>
      <c r="AY15" s="235">
        <f ca="1">(cf_0!AR82)/1000000</f>
        <v>-2.8241170403225662E-5</v>
      </c>
      <c r="AZ15" s="235">
        <f ca="1">(cf_0!AS82)/1000000</f>
        <v>-2.7507072701612758E-5</v>
      </c>
      <c r="BA15" s="235">
        <f ca="1">(cf_0!AT82)/1000000</f>
        <v>-2.7507072701612758E-5</v>
      </c>
      <c r="BB15" s="235">
        <f ca="1">(cf_0!AU82)/1000000</f>
        <v>-2.7017674233870824E-5</v>
      </c>
      <c r="BC15" s="235">
        <f ca="1">(cf_0!AV82)/1000000</f>
        <v>-2.7017674233870824E-5</v>
      </c>
      <c r="BD15" s="235">
        <f ca="1">(cf_0!AW82)/1000000</f>
        <v>-2.7017674233870824E-5</v>
      </c>
      <c r="BE15" s="235">
        <f ca="1">(cf_0!AX82)/1000000</f>
        <v>-2.6772974999999865E-5</v>
      </c>
      <c r="BF15" s="235">
        <f ca="1">(cf_0!AY82)/1000000</f>
        <v>-2.6772974999999865E-5</v>
      </c>
      <c r="BG15" s="235">
        <f ca="1">(cf_0!AZ82)/1000000</f>
        <v>-2.6772974999999865E-5</v>
      </c>
      <c r="BH15" s="235">
        <f ca="1">(cf_0!BA82)/1000000</f>
        <v>-2.6772974999999865E-5</v>
      </c>
      <c r="BI15" s="235">
        <f ca="1">(cf_0!BB82)/1000000</f>
        <v>-2.6772974999999865E-5</v>
      </c>
      <c r="BJ15" s="235">
        <f ca="1">(cf_0!BC82)/1000000</f>
        <v>-2.6772974999999865E-5</v>
      </c>
      <c r="BK15" s="235">
        <f ca="1">(cf_0!BD82)/1000000</f>
        <v>-2.6772974999999865E-5</v>
      </c>
      <c r="BL15" s="235">
        <f ca="1">(cf_0!BE82)/1000000</f>
        <v>-2.6772974999999865E-5</v>
      </c>
      <c r="BM15" s="235">
        <f ca="1">(cf_0!BF82)/1000000</f>
        <v>-2.6772974999999865E-5</v>
      </c>
      <c r="BN15" s="235">
        <f ca="1">(cf_0!BG82)/1000000</f>
        <v>-2.6772974999999865E-5</v>
      </c>
      <c r="BO15" s="235">
        <f ca="1">(cf_0!BH82)/1000000</f>
        <v>-2.6772974999999865E-5</v>
      </c>
      <c r="BP15" s="235">
        <f ca="1">(cf_0!BI82)/1000000</f>
        <v>-2.6772974999999865E-5</v>
      </c>
      <c r="BQ15" s="235">
        <f ca="1">(cf_0!BJ82)/1000000</f>
        <v>-2.6772974999999865E-5</v>
      </c>
      <c r="BR15" s="235">
        <f ca="1">(cf_0!BK82)/1000000</f>
        <v>-2.6772974999999865E-5</v>
      </c>
      <c r="BS15" s="235">
        <f ca="1">(cf_0!BL82)/1000000</f>
        <v>-2.6772974999999865E-5</v>
      </c>
      <c r="BT15" s="235">
        <f ca="1">(cf_0!BM82)/1000000</f>
        <v>-2.6772974999999865E-5</v>
      </c>
      <c r="BU15" s="235">
        <f ca="1">(cf_0!BN82)/1000000</f>
        <v>-2.6772974999999865E-5</v>
      </c>
      <c r="BV15" s="235">
        <f ca="1">(cf_0!BO82)/1000000</f>
        <v>-2.6772974999999865E-5</v>
      </c>
      <c r="BW15" s="235">
        <f ca="1">(cf_0!BP82)/1000000</f>
        <v>-2.6772974999999865E-5</v>
      </c>
      <c r="BX15" s="235">
        <f ca="1">(cf_0!BQ82)/1000000</f>
        <v>-2.6772974999999865E-5</v>
      </c>
      <c r="BY15" s="235">
        <f ca="1">(cf_0!BR82)/1000000</f>
        <v>-2.6772974999999865E-5</v>
      </c>
      <c r="BZ15" s="235">
        <f ca="1">(cf_0!BS82)/1000000</f>
        <v>-2.6772974999999865E-5</v>
      </c>
      <c r="CA15" s="235">
        <f ca="1">(cf_0!BT82)/1000000</f>
        <v>-2.6772974999999865E-5</v>
      </c>
      <c r="CB15" s="235">
        <f ca="1">(cf_0!BU82)/1000000</f>
        <v>-2.6772974999999865E-5</v>
      </c>
      <c r="CC15" s="235">
        <f ca="1">(cf_0!BV82)/1000000</f>
        <v>-2.6772974999999865E-5</v>
      </c>
      <c r="CD15" s="235">
        <f ca="1">(cf_0!BW82)/1000000</f>
        <v>-2.6772974999999865E-5</v>
      </c>
      <c r="CE15" s="235">
        <f ca="1">(cf_0!BX82)/1000000</f>
        <v>-2.6772974999999865E-5</v>
      </c>
      <c r="CF15" s="235">
        <f ca="1">(cf_0!BY82)/1000000</f>
        <v>-2.6772974999999865E-5</v>
      </c>
      <c r="CG15" s="235">
        <f ca="1">(cf_0!BZ82)/1000000</f>
        <v>-2.6772974999999865E-5</v>
      </c>
      <c r="CH15" s="235">
        <f ca="1">(cf_0!CA82)/1000000</f>
        <v>-2.6772974999999865E-5</v>
      </c>
      <c r="CI15" s="235">
        <f ca="1">(cf_0!CB82)/1000000</f>
        <v>-2.6772974999999865E-5</v>
      </c>
      <c r="CJ15" s="235">
        <f ca="1">(cf_0!CC82)/1000000</f>
        <v>-2.6772974999999865E-5</v>
      </c>
      <c r="CK15" s="235">
        <f ca="1">(cf_0!CD82)/1000000</f>
        <v>-2.6772974999999865E-5</v>
      </c>
      <c r="CL15" s="235">
        <f ca="1">(cf_0!CE82)/1000000</f>
        <v>-2.6772974999999865E-5</v>
      </c>
      <c r="CM15" s="235">
        <f ca="1">(cf_0!CF82)/1000000</f>
        <v>-2.6772974999999865E-5</v>
      </c>
      <c r="CN15" s="235">
        <f ca="1">(cf_0!CG82)/1000000</f>
        <v>-2.6772974999999865E-5</v>
      </c>
      <c r="CO15" s="235">
        <f ca="1">(cf_0!CH82)/1000000</f>
        <v>-2.6772974999999865E-5</v>
      </c>
      <c r="CP15" s="235">
        <f ca="1">(cf_0!CI82)/1000000</f>
        <v>-2.6772974999999865E-5</v>
      </c>
      <c r="CQ15" s="235">
        <f ca="1">(cf_0!CJ82)/1000000</f>
        <v>-2.6772974999999865E-5</v>
      </c>
      <c r="CR15" s="235">
        <f ca="1">(cf_0!CK82)/1000000</f>
        <v>-2.6772974999999865E-5</v>
      </c>
      <c r="CS15" s="235">
        <f ca="1">(cf_0!CL82)/1000000</f>
        <v>-2.6772974999999865E-5</v>
      </c>
      <c r="CT15" s="235">
        <f ca="1">(cf_0!CM82)/1000000</f>
        <v>-2.6772974999999865E-5</v>
      </c>
      <c r="CU15" s="235">
        <f ca="1">(cf_0!CN82)/1000000</f>
        <v>-2.6772974999999865E-5</v>
      </c>
      <c r="CV15" s="235">
        <f ca="1">(cf_0!CO82)/1000000</f>
        <v>-2.6772974999999865E-5</v>
      </c>
      <c r="CW15" s="235">
        <f ca="1">(cf_0!CP82)/1000000</f>
        <v>-2.6772974999999865E-5</v>
      </c>
      <c r="CX15" s="235">
        <f ca="1">(cf_0!CQ82)/1000000</f>
        <v>-2.6772974999999865E-5</v>
      </c>
      <c r="CY15" s="235">
        <f ca="1">(cf_0!CR82)/1000000</f>
        <v>-2.6772974999999865E-5</v>
      </c>
      <c r="CZ15" s="235">
        <f ca="1">(cf_0!CS82)/1000000</f>
        <v>-2.6772974999999865E-5</v>
      </c>
      <c r="DA15" s="235">
        <f ca="1">(cf_0!CT82)/1000000</f>
        <v>-2.6772974999999865E-5</v>
      </c>
      <c r="DB15" s="235">
        <f ca="1">(cf_0!CU82)/1000000</f>
        <v>-2.6772974999999865E-5</v>
      </c>
      <c r="DC15" s="235">
        <f ca="1">(cf_0!CV82)/1000000</f>
        <v>-2.6772974999999865E-5</v>
      </c>
      <c r="DD15" s="235">
        <f ca="1">(cf_0!CW82)/1000000</f>
        <v>-2.6772974999999865E-5</v>
      </c>
      <c r="DE15" s="235">
        <f ca="1">(cf_0!CX82)/1000000</f>
        <v>-2.6772974999999865E-5</v>
      </c>
      <c r="DF15" s="235">
        <f ca="1">(cf_0!CY82)/1000000</f>
        <v>-2.6772974999999865E-5</v>
      </c>
      <c r="DG15" s="235">
        <f ca="1">(cf_0!CZ82)/1000000</f>
        <v>-2.6772974999999865E-5</v>
      </c>
      <c r="DH15" s="235">
        <f ca="1">(cf_0!DA82)/1000000</f>
        <v>-2.6772974999999865E-5</v>
      </c>
      <c r="DI15" s="235">
        <f ca="1">(cf_0!DB82)/1000000</f>
        <v>-2.6772974999999865E-5</v>
      </c>
      <c r="DJ15" s="235">
        <f ca="1">(cf_0!DC82)/1000000</f>
        <v>-2.6772974999999865E-5</v>
      </c>
      <c r="DK15" s="235">
        <f ca="1">(cf_0!DD82)/1000000</f>
        <v>-2.6772974999999865E-5</v>
      </c>
      <c r="DL15" s="235">
        <f ca="1">(cf_0!DE82)/1000000</f>
        <v>-2.6772974999999865E-5</v>
      </c>
      <c r="DM15" s="235">
        <f ca="1">(cf_0!DF82)/1000000</f>
        <v>-2.6772974999999865E-5</v>
      </c>
      <c r="DN15" s="235">
        <f ca="1">(cf_0!DG82)/1000000</f>
        <v>-2.6772974999999865E-5</v>
      </c>
      <c r="DO15" s="235">
        <f ca="1">(cf_0!DH82)/1000000</f>
        <v>-2.6772974999999865E-5</v>
      </c>
      <c r="DP15" s="235">
        <f ca="1">(cf_0!DI82)/1000000</f>
        <v>-2.6772974999999865E-5</v>
      </c>
      <c r="DQ15" s="235">
        <f ca="1">(cf_0!DJ82)/1000000</f>
        <v>-2.6772974999999865E-5</v>
      </c>
      <c r="DR15" s="235">
        <f ca="1">(cf_0!DK82)/1000000</f>
        <v>-2.6772974999999865E-5</v>
      </c>
      <c r="DS15" s="235">
        <f>(cf_0!DL82)/1000000</f>
        <v>0</v>
      </c>
      <c r="DT15" s="235">
        <f>(cf_0!DM82)/1000000</f>
        <v>0</v>
      </c>
      <c r="DU15" s="235">
        <f>(cf_0!DN82)/1000000</f>
        <v>0</v>
      </c>
      <c r="DV15" s="235">
        <f>(cf_0!DO82)/1000000</f>
        <v>0</v>
      </c>
      <c r="DW15" s="235">
        <f>(cf_0!DP82)/1000000</f>
        <v>0</v>
      </c>
      <c r="DX15" s="235">
        <f>(cf_0!DQ82)/1000000</f>
        <v>0</v>
      </c>
      <c r="DY15" s="235">
        <f>(cf_0!DR82)/1000000</f>
        <v>0</v>
      </c>
      <c r="DZ15" s="235">
        <f>(cf_0!DS82)/1000000</f>
        <v>0</v>
      </c>
      <c r="EA15" s="235">
        <f>(cf_0!DT82)/1000000</f>
        <v>0</v>
      </c>
    </row>
    <row r="16" spans="2:131" x14ac:dyDescent="0.25">
      <c r="B16" t="s">
        <v>2013</v>
      </c>
      <c r="F16" s="235">
        <f t="shared" si="107"/>
        <v>700</v>
      </c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>
        <f>(cf_0!S75)/1000000</f>
        <v>0</v>
      </c>
      <c r="AA16" s="235">
        <f>(cf_0!T75)/1000000</f>
        <v>0</v>
      </c>
      <c r="AB16" s="235">
        <f>(cf_0!U75)/1000000</f>
        <v>0</v>
      </c>
      <c r="AC16" s="235">
        <f>(cf_0!V75)/1000000</f>
        <v>700</v>
      </c>
      <c r="AD16" s="235">
        <f>(cf_0!W75)/1000000</f>
        <v>0</v>
      </c>
      <c r="AE16" s="235">
        <f>(cf_0!X75)/1000000</f>
        <v>0</v>
      </c>
      <c r="AF16" s="235">
        <f>(cf_0!Y75)/1000000</f>
        <v>0</v>
      </c>
      <c r="AG16" s="235">
        <f>(cf_0!Z75)/1000000</f>
        <v>0</v>
      </c>
      <c r="AH16" s="235">
        <f>(cf_0!AA75)/1000000</f>
        <v>0</v>
      </c>
      <c r="AI16" s="235">
        <f>(cf_0!AB75)/1000000</f>
        <v>0</v>
      </c>
      <c r="AJ16" s="235">
        <f>(cf_0!AC75)/1000000</f>
        <v>0</v>
      </c>
      <c r="AK16" s="235">
        <f>(cf_0!AD75)/1000000</f>
        <v>0</v>
      </c>
      <c r="AL16" s="235">
        <f>(cf_0!AE75)/1000000</f>
        <v>0</v>
      </c>
      <c r="AM16" s="235">
        <f>(cf_0!AF75)/1000000</f>
        <v>0</v>
      </c>
      <c r="AN16" s="235">
        <f>(cf_0!AG75)/1000000</f>
        <v>0</v>
      </c>
      <c r="AO16" s="235">
        <f>(cf_0!AH75)/1000000</f>
        <v>0</v>
      </c>
      <c r="AP16" s="235">
        <f>(cf_0!AI75)/1000000</f>
        <v>0</v>
      </c>
      <c r="AQ16" s="235">
        <f>(cf_0!AJ75)/1000000</f>
        <v>0</v>
      </c>
      <c r="AR16" s="235">
        <f>(cf_0!AK75)/1000000</f>
        <v>0</v>
      </c>
      <c r="AS16" s="235">
        <f>(cf_0!AL75)/1000000</f>
        <v>0</v>
      </c>
      <c r="AT16" s="235">
        <f>(cf_0!AM75)/1000000</f>
        <v>0</v>
      </c>
      <c r="AU16" s="235">
        <f>(cf_0!AN75)/1000000</f>
        <v>0</v>
      </c>
      <c r="AV16" s="235">
        <f>(cf_0!AO75)/1000000</f>
        <v>0</v>
      </c>
      <c r="AW16" s="235">
        <f>(cf_0!AP75)/1000000</f>
        <v>0</v>
      </c>
      <c r="AX16" s="235">
        <f>(cf_0!AQ75)/1000000</f>
        <v>0</v>
      </c>
      <c r="AY16" s="235">
        <f>(cf_0!AR75)/1000000</f>
        <v>0</v>
      </c>
      <c r="AZ16" s="235">
        <f>(cf_0!AS75)/1000000</f>
        <v>0</v>
      </c>
      <c r="BA16" s="235">
        <f>(cf_0!AT75)/1000000</f>
        <v>0</v>
      </c>
      <c r="BB16" s="235">
        <f>(cf_0!AU75)/1000000</f>
        <v>0</v>
      </c>
      <c r="BC16" s="235">
        <f>(cf_0!AV75)/1000000</f>
        <v>0</v>
      </c>
      <c r="BD16" s="235">
        <f>(cf_0!AW75)/1000000</f>
        <v>0</v>
      </c>
      <c r="BE16" s="235">
        <f>(cf_0!AX75)/1000000</f>
        <v>0</v>
      </c>
      <c r="BF16" s="235">
        <f>(cf_0!AY75)/1000000</f>
        <v>0</v>
      </c>
      <c r="BG16" s="235">
        <f>(cf_0!AZ75)/1000000</f>
        <v>0</v>
      </c>
      <c r="BH16" s="235">
        <f>(cf_0!BA75)/1000000</f>
        <v>0</v>
      </c>
      <c r="BI16" s="235">
        <f>(cf_0!BB75)/1000000</f>
        <v>0</v>
      </c>
      <c r="BJ16" s="235">
        <f>(cf_0!BC75)/1000000</f>
        <v>0</v>
      </c>
      <c r="BK16" s="235">
        <f>(cf_0!BD75)/1000000</f>
        <v>0</v>
      </c>
      <c r="BL16" s="235">
        <f>(cf_0!BE75)/1000000</f>
        <v>0</v>
      </c>
      <c r="BM16" s="235">
        <f>(cf_0!BF75)/1000000</f>
        <v>0</v>
      </c>
      <c r="BN16" s="235">
        <f>(cf_0!BG75)/1000000</f>
        <v>0</v>
      </c>
      <c r="BO16" s="235">
        <f>(cf_0!BH75)/1000000</f>
        <v>0</v>
      </c>
      <c r="BP16" s="235">
        <f>(cf_0!BI75)/1000000</f>
        <v>0</v>
      </c>
      <c r="BQ16" s="235">
        <f>(cf_0!BJ75)/1000000</f>
        <v>0</v>
      </c>
      <c r="BR16" s="235">
        <f>(cf_0!BK75)/1000000</f>
        <v>0</v>
      </c>
      <c r="BS16" s="235">
        <f>(cf_0!BL75)/1000000</f>
        <v>0</v>
      </c>
      <c r="BT16" s="235">
        <f>(cf_0!BM75)/1000000</f>
        <v>0</v>
      </c>
      <c r="BU16" s="235">
        <f>(cf_0!BN75)/1000000</f>
        <v>0</v>
      </c>
      <c r="BV16" s="235">
        <f>(cf_0!BO75)/1000000</f>
        <v>0</v>
      </c>
      <c r="BW16" s="235">
        <f>(cf_0!BP75)/1000000</f>
        <v>0</v>
      </c>
      <c r="BX16" s="235">
        <f>(cf_0!BQ75)/1000000</f>
        <v>0</v>
      </c>
      <c r="BY16" s="235">
        <f>(cf_0!BR75)/1000000</f>
        <v>0</v>
      </c>
      <c r="BZ16" s="235">
        <f>(cf_0!BS75)/1000000</f>
        <v>0</v>
      </c>
      <c r="CA16" s="235">
        <f>(cf_0!BT75)/1000000</f>
        <v>0</v>
      </c>
      <c r="CB16" s="235">
        <f>(cf_0!BU75)/1000000</f>
        <v>0</v>
      </c>
      <c r="CC16" s="235">
        <f>(cf_0!BV75)/1000000</f>
        <v>0</v>
      </c>
      <c r="CD16" s="235">
        <f>(cf_0!BW75)/1000000</f>
        <v>0</v>
      </c>
      <c r="CE16" s="235">
        <f>(cf_0!BX75)/1000000</f>
        <v>0</v>
      </c>
      <c r="CF16" s="235">
        <f>(cf_0!BY75)/1000000</f>
        <v>0</v>
      </c>
      <c r="CG16" s="235">
        <f>(cf_0!BZ75)/1000000</f>
        <v>0</v>
      </c>
      <c r="CH16" s="235">
        <f>(cf_0!CA75)/1000000</f>
        <v>0</v>
      </c>
      <c r="CI16" s="235">
        <f>(cf_0!CB75)/1000000</f>
        <v>0</v>
      </c>
      <c r="CJ16" s="235">
        <f>(cf_0!CC75)/1000000</f>
        <v>0</v>
      </c>
      <c r="CK16" s="235">
        <f>(cf_0!CD75)/1000000</f>
        <v>0</v>
      </c>
      <c r="CL16" s="235">
        <f>(cf_0!CE75)/1000000</f>
        <v>0</v>
      </c>
      <c r="CM16" s="235">
        <f>(cf_0!CF75)/1000000</f>
        <v>0</v>
      </c>
      <c r="CN16" s="235">
        <f>(cf_0!CG75)/1000000</f>
        <v>0</v>
      </c>
      <c r="CO16" s="235">
        <f>(cf_0!CH75)/1000000</f>
        <v>0</v>
      </c>
      <c r="CP16" s="235">
        <f>(cf_0!CI75)/1000000</f>
        <v>0</v>
      </c>
      <c r="CQ16" s="235">
        <f>(cf_0!CJ75)/1000000</f>
        <v>0</v>
      </c>
      <c r="CR16" s="235">
        <f>(cf_0!CK75)/1000000</f>
        <v>0</v>
      </c>
      <c r="CS16" s="235">
        <f>(cf_0!CL75)/1000000</f>
        <v>0</v>
      </c>
      <c r="CT16" s="235">
        <f>(cf_0!CM75)/1000000</f>
        <v>0</v>
      </c>
      <c r="CU16" s="235">
        <f>(cf_0!CN75)/1000000</f>
        <v>0</v>
      </c>
      <c r="CV16" s="235">
        <f>(cf_0!CO75)/1000000</f>
        <v>0</v>
      </c>
      <c r="CW16" s="235">
        <f>(cf_0!CP75)/1000000</f>
        <v>0</v>
      </c>
      <c r="CX16" s="235">
        <f>(cf_0!CQ75)/1000000</f>
        <v>0</v>
      </c>
      <c r="CY16" s="235">
        <f>(cf_0!CR75)/1000000</f>
        <v>0</v>
      </c>
      <c r="CZ16" s="235">
        <f>(cf_0!CS75)/1000000</f>
        <v>0</v>
      </c>
      <c r="DA16" s="235">
        <f>(cf_0!CT75)/1000000</f>
        <v>0</v>
      </c>
      <c r="DB16" s="235">
        <f>(cf_0!CU75)/1000000</f>
        <v>0</v>
      </c>
      <c r="DC16" s="235">
        <f>(cf_0!CV75)/1000000</f>
        <v>0</v>
      </c>
      <c r="DD16" s="235">
        <f>(cf_0!CW75)/1000000</f>
        <v>0</v>
      </c>
      <c r="DE16" s="235">
        <f>(cf_0!CX75)/1000000</f>
        <v>0</v>
      </c>
      <c r="DF16" s="235">
        <f>(cf_0!CY75)/1000000</f>
        <v>0</v>
      </c>
      <c r="DG16" s="235">
        <f>(cf_0!CZ75)/1000000</f>
        <v>0</v>
      </c>
      <c r="DH16" s="235">
        <f>(cf_0!DA75)/1000000</f>
        <v>0</v>
      </c>
      <c r="DI16" s="235">
        <f>(cf_0!DB75)/1000000</f>
        <v>0</v>
      </c>
      <c r="DJ16" s="235">
        <f>(cf_0!DC75)/1000000</f>
        <v>0</v>
      </c>
      <c r="DK16" s="235">
        <f>(cf_0!DD75)/1000000</f>
        <v>0</v>
      </c>
      <c r="DL16" s="235">
        <f>(cf_0!DE75)/1000000</f>
        <v>0</v>
      </c>
      <c r="DM16" s="235">
        <f>(cf_0!DF75)/1000000</f>
        <v>0</v>
      </c>
      <c r="DN16" s="235">
        <f>(cf_0!DG75)/1000000</f>
        <v>0</v>
      </c>
      <c r="DO16" s="235">
        <f>(cf_0!DH75)/1000000</f>
        <v>0</v>
      </c>
      <c r="DP16" s="235">
        <f>(cf_0!DI75)/1000000</f>
        <v>0</v>
      </c>
      <c r="DQ16" s="235">
        <f>(cf_0!DJ75)/1000000</f>
        <v>0</v>
      </c>
      <c r="DR16" s="235">
        <f>(cf_0!DK75)/1000000</f>
        <v>0</v>
      </c>
      <c r="DS16" s="235">
        <f>(cf_0!DL75)/1000000</f>
        <v>0</v>
      </c>
      <c r="DT16" s="235">
        <f>(cf_0!DM75)/1000000</f>
        <v>0</v>
      </c>
      <c r="DU16" s="235">
        <f>(cf_0!DN75)/1000000</f>
        <v>0</v>
      </c>
      <c r="DV16" s="235">
        <f>(cf_0!DO75)/1000000</f>
        <v>0</v>
      </c>
      <c r="DW16" s="235">
        <f>(cf_0!DP75)/1000000</f>
        <v>0</v>
      </c>
      <c r="DX16" s="235">
        <f>(cf_0!DQ75)/1000000</f>
        <v>0</v>
      </c>
      <c r="DY16" s="235">
        <f>(cf_0!DR75)/1000000</f>
        <v>0</v>
      </c>
      <c r="DZ16" s="235">
        <f>(cf_0!DS75)/1000000</f>
        <v>0</v>
      </c>
      <c r="EA16" s="235">
        <f>(cf_0!DT75)/1000000</f>
        <v>0</v>
      </c>
    </row>
    <row r="18" spans="2:131" x14ac:dyDescent="0.25">
      <c r="B18" t="str">
        <f>CONCATENATE(B3," ",C3)</f>
        <v xml:space="preserve">Бюджет  проекта </v>
      </c>
      <c r="C18" s="199">
        <f t="shared" ref="C18:C31" ca="1" si="108">EOMONTH(INDEX($G$2:$EA$2,,MATCH(E18,G18:EA18,0)),-1)+1</f>
        <v>46327</v>
      </c>
      <c r="D18" s="199" t="e">
        <f t="shared" ref="D18:D31" ca="1" si="109">EOMONTH(INDEX($G$2:$EA$2,,MATCH(F18,G18:EA18,0)),-1)+1</f>
        <v>#N/A</v>
      </c>
      <c r="E18" s="235">
        <f t="array" aca="1" ref="E18" ca="1">MIN(_xlfn.IFNA(G18:EA18,""))</f>
        <v>0.84524999999999995</v>
      </c>
      <c r="F18" s="235">
        <f t="shared" ref="F18:F31" ca="1" si="110">F3</f>
        <v>16859.005348178034</v>
      </c>
      <c r="G18" s="235" t="e">
        <f ca="1">IF(AND(SUM($G3:G3)&gt;0,SUM(G3:$EA3)&gt;0),SUM($G3:G3),NA())</f>
        <v>#N/A</v>
      </c>
      <c r="H18" s="235" t="e">
        <f ca="1">IF(AND(SUM($G3:H3)&gt;0,SUM(H3:$EA3)&gt;0),SUM($G3:H3),NA())</f>
        <v>#N/A</v>
      </c>
      <c r="I18" s="235" t="e">
        <f ca="1">IF(AND(SUM($G3:I3)&gt;0,SUM(I3:$EA3)&gt;0),SUM($G3:I3),NA())</f>
        <v>#N/A</v>
      </c>
      <c r="J18" s="235" t="e">
        <f ca="1">IF(AND(SUM($G3:J3)&gt;0,SUM(J3:$EA3)&gt;0),SUM($G3:J3),NA())</f>
        <v>#N/A</v>
      </c>
      <c r="K18" s="235" t="e">
        <f ca="1">IF(AND(SUM($G3:K3)&gt;0,SUM(K3:$EA3)&gt;0),SUM($G3:K3),NA())</f>
        <v>#N/A</v>
      </c>
      <c r="L18" s="235" t="e">
        <f ca="1">IF(AND(SUM($G3:L3)&gt;0,SUM(L3:$EA3)&gt;0),SUM($G3:L3),NA())</f>
        <v>#N/A</v>
      </c>
      <c r="M18" s="235" t="e">
        <f ca="1">IF(AND(SUM($G3:M3)&gt;0,SUM(M3:$EA3)&gt;0),SUM($G3:M3),NA())</f>
        <v>#N/A</v>
      </c>
      <c r="N18" s="235" t="e">
        <f ca="1">IF(AND(SUM($G3:N3)&gt;0,SUM(N3:$EA3)&gt;0),SUM($G3:N3),NA())</f>
        <v>#N/A</v>
      </c>
      <c r="O18" s="235" t="e">
        <f ca="1">IF(AND(SUM($G3:O3)&gt;0,SUM(O3:$EA3)&gt;0),SUM($G3:O3),NA())</f>
        <v>#N/A</v>
      </c>
      <c r="P18" s="235" t="e">
        <f ca="1">IF(AND(SUM($G3:P3)&gt;0,SUM(P3:$EA3)&gt;0),SUM($G3:P3),NA())</f>
        <v>#N/A</v>
      </c>
      <c r="Q18" s="235" t="e">
        <f ca="1">IF(AND(SUM($G3:Q3)&gt;0,SUM(Q3:$EA3)&gt;0),SUM($G3:Q3),NA())</f>
        <v>#N/A</v>
      </c>
      <c r="R18" s="235" t="e">
        <f ca="1">IF(AND(SUM($G3:R3)&gt;0,SUM(R3:$EA3)&gt;0),SUM($G3:R3),NA())</f>
        <v>#N/A</v>
      </c>
      <c r="S18" s="235" t="e">
        <f ca="1">IF(AND(SUM($G3:S3)&gt;0,SUM(S3:$EA3)&gt;0),SUM($G3:S3),NA())</f>
        <v>#N/A</v>
      </c>
      <c r="T18" s="235" t="e">
        <f ca="1">IF(AND(SUM($G3:T3)&gt;0,SUM(T3:$EA3)&gt;0),SUM($G3:T3),NA())</f>
        <v>#N/A</v>
      </c>
      <c r="U18" s="235" t="e">
        <f ca="1">IF(AND(SUM($G3:U3)&gt;0,SUM(U3:$EA3)&gt;0),SUM($G3:U3),NA())</f>
        <v>#N/A</v>
      </c>
      <c r="V18" s="235" t="e">
        <f ca="1">IF(AND(SUM($G3:V3)&gt;0,SUM(V3:$EA3)&gt;0),SUM($G3:V3),NA())</f>
        <v>#N/A</v>
      </c>
      <c r="W18" s="235" t="e">
        <f ca="1">IF(AND(SUM($G3:W3)&gt;0,SUM(W3:$EA3)&gt;0),SUM($G3:W3),NA())</f>
        <v>#N/A</v>
      </c>
      <c r="X18" s="235" t="e">
        <f ca="1">IF(AND(SUM($G3:X3)&gt;0,SUM(X3:$EA3)&gt;0),SUM($G3:X3),NA())</f>
        <v>#N/A</v>
      </c>
      <c r="Y18" s="235" t="e">
        <f ca="1">IF(AND(SUM($G3:Y3)&gt;0,SUM(Y3:$EA3)&gt;0),SUM($G3:Y3),NA())</f>
        <v>#N/A</v>
      </c>
      <c r="Z18" s="235" t="e">
        <f ca="1">IF(AND(SUM($G3:Z3)&gt;0,SUM(Z3:$EA3)&gt;0),SUM($G3:Z3),NA())</f>
        <v>#N/A</v>
      </c>
      <c r="AA18" s="235" t="e">
        <f ca="1">IF(AND(SUM($G3:AA3)&gt;0,SUM(AA3:$EA3)&gt;0),SUM($G3:AA3),NA())</f>
        <v>#N/A</v>
      </c>
      <c r="AB18" s="235">
        <f ca="1">IF(AND(SUM($G3:AB3)&gt;0,SUM(AB3:$EA3)&gt;0),SUM($G3:AB3),NA())</f>
        <v>0.84524999999999995</v>
      </c>
      <c r="AC18" s="235">
        <f ca="1">IF(AND(SUM($G3:AC3)&gt;0,SUM(AC3:$EA3)&gt;0),SUM($G3:AC3),NA())</f>
        <v>701.69049999999993</v>
      </c>
      <c r="AD18" s="235">
        <f ca="1">IF(AND(SUM($G3:AD3)&gt;0,SUM(AD3:$EA3)&gt;0),SUM($G3:AD3),NA())</f>
        <v>702.53574999999989</v>
      </c>
      <c r="AE18" s="235">
        <f ca="1">IF(AND(SUM($G3:AE3)&gt;0,SUM(AE3:$EA3)&gt;0),SUM($G3:AE3),NA())</f>
        <v>703.38099999999986</v>
      </c>
      <c r="AF18" s="235">
        <f ca="1">IF(AND(SUM($G3:AF3)&gt;0,SUM(AF3:$EA3)&gt;0),SUM($G3:AF3),NA())</f>
        <v>704.22624999999982</v>
      </c>
      <c r="AG18" s="235">
        <f ca="1">IF(AND(SUM($G3:AG3)&gt;0,SUM(AG3:$EA3)&gt;0),SUM($G3:AG3),NA())</f>
        <v>705.07149999999979</v>
      </c>
      <c r="AH18" s="235">
        <f ca="1">IF(AND(SUM($G3:AH3)&gt;0,SUM(AH3:$EA3)&gt;0),SUM($G3:AH3),NA())</f>
        <v>705.91674999999975</v>
      </c>
      <c r="AI18" s="235">
        <f ca="1">IF(AND(SUM($G3:AI3)&gt;0,SUM(AI3:$EA3)&gt;0),SUM($G3:AI3),NA())</f>
        <v>706.76199999999972</v>
      </c>
      <c r="AJ18" s="235">
        <f ca="1">IF(AND(SUM($G3:AJ3)&gt;0,SUM(AJ3:$EA3)&gt;0),SUM($G3:AJ3),NA())</f>
        <v>707.60724999999968</v>
      </c>
      <c r="AK18" s="235">
        <f ca="1">IF(AND(SUM($G3:AK3)&gt;0,SUM(AK3:$EA3)&gt;0),SUM($G3:AK3),NA())</f>
        <v>708.45249999999965</v>
      </c>
      <c r="AL18" s="235">
        <f ca="1">IF(AND(SUM($G3:AL3)&gt;0,SUM(AL3:$EA3)&gt;0),SUM($G3:AL3),NA())</f>
        <v>764.65473437499963</v>
      </c>
      <c r="AM18" s="235">
        <f ca="1">IF(AND(SUM($G3:AM3)&gt;0,SUM(AM3:$EA3)&gt;0),SUM($G3:AM3),NA())</f>
        <v>795.4934049999996</v>
      </c>
      <c r="AN18" s="235">
        <f ca="1">IF(AND(SUM($G3:AN3)&gt;0,SUM(AN3:$EA3)&gt;0),SUM($G3:AN3),NA())</f>
        <v>826.33207562499956</v>
      </c>
      <c r="AO18" s="235">
        <f ca="1">IF(AND(SUM($G3:AO3)&gt;0,SUM(AO3:$EA3)&gt;0),SUM($G3:AO3),NA())</f>
        <v>957.60689727163412</v>
      </c>
      <c r="AP18" s="235">
        <f ca="1">IF(AND(SUM($G3:AP3)&gt;0,SUM(AP3:$EA3)&gt;0),SUM($G3:AP3),NA())</f>
        <v>1003.1287176682688</v>
      </c>
      <c r="AQ18" s="235">
        <f ca="1">IF(AND(SUM($G3:AQ3)&gt;0,SUM(AQ3:$EA3)&gt;0),SUM($G3:AQ3),NA())</f>
        <v>1120.0005380649034</v>
      </c>
      <c r="AR18" s="235">
        <f ca="1">IF(AND(SUM($G3:AR3)&gt;0,SUM(AR3:$EA3)&gt;0),SUM($G3:AR3),NA())</f>
        <v>2443.801581647198</v>
      </c>
      <c r="AS18" s="235">
        <f ca="1">IF(AND(SUM($G3:AS3)&gt;0,SUM(AS3:$EA3)&gt;0),SUM($G3:AS3),NA())</f>
        <v>3856.8749763129199</v>
      </c>
      <c r="AT18" s="235">
        <f ca="1">IF(AND(SUM($G3:AT3)&gt;0,SUM(AT3:$EA3)&gt;0),SUM($G3:AT3),NA())</f>
        <v>4275.4624272286419</v>
      </c>
      <c r="AU18" s="235">
        <f ca="1">IF(AND(SUM($G3:AU3)&gt;0,SUM(AU3:$EA3)&gt;0),SUM($G3:AU3),NA())</f>
        <v>4694.0498788784616</v>
      </c>
      <c r="AV18" s="235">
        <f ca="1">IF(AND(SUM($G3:AV3)&gt;0,SUM(AV3:$EA3)&gt;0),SUM($G3:AV3),NA())</f>
        <v>5112.6373305282814</v>
      </c>
      <c r="AW18" s="235">
        <f ca="1">IF(AND(SUM($G3:AW3)&gt;0,SUM(AW3:$EA3)&gt;0),SUM($G3:AW3),NA())</f>
        <v>5531.2247826675002</v>
      </c>
      <c r="AX18" s="235">
        <f ca="1">IF(AND(SUM($G3:AX3)&gt;0,SUM(AX3:$EA3)&gt;0),SUM($G3:AX3),NA())</f>
        <v>5949.8122348067191</v>
      </c>
      <c r="AY18" s="235">
        <f ca="1">IF(AND(SUM($G3:AY3)&gt;0,SUM(AY3:$EA3)&gt;0),SUM($G3:AY3),NA())</f>
        <v>6368.3996869459379</v>
      </c>
      <c r="AZ18" s="235">
        <f ca="1">IF(AND(SUM($G3:AZ3)&gt;0,SUM(AZ3:$EA3)&gt;0),SUM($G3:AZ3),NA())</f>
        <v>6786.9871398192545</v>
      </c>
      <c r="BA18" s="235">
        <f ca="1">IF(AND(SUM($G3:BA3)&gt;0,SUM(BA3:$EA3)&gt;0),SUM($G3:BA3),NA())</f>
        <v>7205.5745926925711</v>
      </c>
      <c r="BB18" s="235">
        <f ca="1">IF(AND(SUM($G3:BB3)&gt;0,SUM(BB3:$EA3)&gt;0),SUM($G3:BB3),NA())</f>
        <v>7624.1620460552858</v>
      </c>
      <c r="BC18" s="235">
        <f ca="1">IF(AND(SUM($G3:BC3)&gt;0,SUM(BC3:$EA3)&gt;0),SUM($G3:BC3),NA())</f>
        <v>8042.7494994180006</v>
      </c>
      <c r="BD18" s="235">
        <f ca="1">IF(AND(SUM($G3:BD3)&gt;0,SUM(BD3:$EA3)&gt;0),SUM($G3:BD3),NA())</f>
        <v>8461.3369527807154</v>
      </c>
      <c r="BE18" s="235">
        <f ca="1">IF(AND(SUM($G3:BE3)&gt;0,SUM(BE3:$EA3)&gt;0),SUM($G3:BE3),NA())</f>
        <v>8879.9244063881288</v>
      </c>
      <c r="BF18" s="235">
        <f ca="1">IF(AND(SUM($G3:BF3)&gt;0,SUM(BF3:$EA3)&gt;0),SUM($G3:BF3),NA())</f>
        <v>9298.5118599955422</v>
      </c>
      <c r="BG18" s="235">
        <f ca="1">IF(AND(SUM($G3:BG3)&gt;0,SUM(BG3:$EA3)&gt;0),SUM($G3:BG3),NA())</f>
        <v>9717.0993136029556</v>
      </c>
      <c r="BH18" s="235">
        <f ca="1">IF(AND(SUM($G3:BH3)&gt;0,SUM(BH3:$EA3)&gt;0),SUM($G3:BH3),NA())</f>
        <v>10135.686767210369</v>
      </c>
      <c r="BI18" s="235">
        <f ca="1">IF(AND(SUM($G3:BI3)&gt;0,SUM(BI3:$EA3)&gt;0),SUM($G3:BI3),NA())</f>
        <v>10554.274220817782</v>
      </c>
      <c r="BJ18" s="235">
        <f ca="1">IF(AND(SUM($G3:BJ3)&gt;0,SUM(BJ3:$EA3)&gt;0),SUM($G3:BJ3),NA())</f>
        <v>10972.861674425196</v>
      </c>
      <c r="BK18" s="235">
        <f ca="1">IF(AND(SUM($G3:BK3)&gt;0,SUM(BK3:$EA3)&gt;0),SUM($G3:BK3),NA())</f>
        <v>11391.449128032609</v>
      </c>
      <c r="BL18" s="235">
        <f ca="1">IF(AND(SUM($G3:BL3)&gt;0,SUM(BL3:$EA3)&gt;0),SUM($G3:BL3),NA())</f>
        <v>11810.036581640023</v>
      </c>
      <c r="BM18" s="235">
        <f ca="1">IF(AND(SUM($G3:BM3)&gt;0,SUM(BM3:$EA3)&gt;0),SUM($G3:BM3),NA())</f>
        <v>12282.722906341187</v>
      </c>
      <c r="BN18" s="235">
        <f ca="1">IF(AND(SUM($G3:BN3)&gt;0,SUM(BN3:$EA3)&gt;0),SUM($G3:BN3),NA())</f>
        <v>12755.409231042351</v>
      </c>
      <c r="BO18" s="235">
        <f ca="1">IF(AND(SUM($G3:BO3)&gt;0,SUM(BO3:$EA3)&gt;0),SUM($G3:BO3),NA())</f>
        <v>14135.60944112813</v>
      </c>
      <c r="BP18" s="235">
        <f ca="1">IF(AND(SUM($G3:BP3)&gt;0,SUM(BP3:$EA3)&gt;0),SUM($G3:BP3),NA())</f>
        <v>16310.120240601447</v>
      </c>
      <c r="BQ18" s="235">
        <f ca="1">IF(AND(SUM($G3:BQ3)&gt;0,SUM(BQ3:$EA3)&gt;0),SUM($G3:BQ3),NA())</f>
        <v>16405.425789725832</v>
      </c>
      <c r="BR18" s="235">
        <f ca="1">IF(AND(SUM($G3:BR3)&gt;0,SUM(BR3:$EA3)&gt;0),SUM($G3:BR3),NA())</f>
        <v>16494.211752719115</v>
      </c>
      <c r="BS18" s="235">
        <f ca="1">IF(AND(SUM($G3:BS3)&gt;0,SUM(BS3:$EA3)&gt;0),SUM($G3:BS3),NA())</f>
        <v>16583.298191261456</v>
      </c>
      <c r="BT18" s="235">
        <f ca="1">IF(AND(SUM($G3:BT3)&gt;0,SUM(BT3:$EA3)&gt;0),SUM($G3:BT3),NA())</f>
        <v>16672.685846406621</v>
      </c>
      <c r="BU18" s="235">
        <f ca="1">IF(AND(SUM($G3:BU3)&gt;0,SUM(BU3:$EA3)&gt;0),SUM($G3:BU3),NA())</f>
        <v>16762.375461036012</v>
      </c>
      <c r="BV18" s="235">
        <f ca="1">IF(AND(SUM($G3:BV3)&gt;0,SUM(BV3:$EA3)&gt;0),SUM($G3:BV3),NA())</f>
        <v>16859.006633280776</v>
      </c>
      <c r="BW18" s="235" t="e">
        <f ca="1">IF(AND(SUM($G3:BW3)&gt;0,SUM(BW3:$EA3)&gt;0),SUM($G3:BW3),NA())</f>
        <v>#N/A</v>
      </c>
      <c r="BX18" s="235" t="e">
        <f ca="1">IF(AND(SUM($G3:BX3)&gt;0,SUM(BX3:$EA3)&gt;0),SUM($G3:BX3),NA())</f>
        <v>#N/A</v>
      </c>
      <c r="BY18" s="235" t="e">
        <f ca="1">IF(AND(SUM($G3:BY3)&gt;0,SUM(BY3:$EA3)&gt;0),SUM($G3:BY3),NA())</f>
        <v>#N/A</v>
      </c>
      <c r="BZ18" s="235" t="e">
        <f ca="1">IF(AND(SUM($G3:BZ3)&gt;0,SUM(BZ3:$EA3)&gt;0),SUM($G3:BZ3),NA())</f>
        <v>#N/A</v>
      </c>
      <c r="CA18" s="235" t="e">
        <f ca="1">IF(AND(SUM($G3:CA3)&gt;0,SUM(CA3:$EA3)&gt;0),SUM($G3:CA3),NA())</f>
        <v>#N/A</v>
      </c>
      <c r="CB18" s="235" t="e">
        <f ca="1">IF(AND(SUM($G3:CB3)&gt;0,SUM(CB3:$EA3)&gt;0),SUM($G3:CB3),NA())</f>
        <v>#N/A</v>
      </c>
      <c r="CC18" s="235" t="e">
        <f ca="1">IF(AND(SUM($G3:CC3)&gt;0,SUM(CC3:$EA3)&gt;0),SUM($G3:CC3),NA())</f>
        <v>#N/A</v>
      </c>
      <c r="CD18" s="235" t="e">
        <f ca="1">IF(AND(SUM($G3:CD3)&gt;0,SUM(CD3:$EA3)&gt;0),SUM($G3:CD3),NA())</f>
        <v>#N/A</v>
      </c>
      <c r="CE18" s="235" t="e">
        <f ca="1">IF(AND(SUM($G3:CE3)&gt;0,SUM(CE3:$EA3)&gt;0),SUM($G3:CE3),NA())</f>
        <v>#N/A</v>
      </c>
      <c r="CF18" s="235" t="e">
        <f ca="1">IF(AND(SUM($G3:CF3)&gt;0,SUM(CF3:$EA3)&gt;0),SUM($G3:CF3),NA())</f>
        <v>#N/A</v>
      </c>
      <c r="CG18" s="235" t="e">
        <f ca="1">IF(AND(SUM($G3:CG3)&gt;0,SUM(CG3:$EA3)&gt;0),SUM($G3:CG3),NA())</f>
        <v>#N/A</v>
      </c>
      <c r="CH18" s="235" t="e">
        <f ca="1">IF(AND(SUM($G3:CH3)&gt;0,SUM(CH3:$EA3)&gt;0),SUM($G3:CH3),NA())</f>
        <v>#N/A</v>
      </c>
      <c r="CI18" s="235" t="e">
        <f ca="1">IF(AND(SUM($G3:CI3)&gt;0,SUM(CI3:$EA3)&gt;0),SUM($G3:CI3),NA())</f>
        <v>#N/A</v>
      </c>
      <c r="CJ18" s="235" t="e">
        <f ca="1">IF(AND(SUM($G3:CJ3)&gt;0,SUM(CJ3:$EA3)&gt;0),SUM($G3:CJ3),NA())</f>
        <v>#N/A</v>
      </c>
      <c r="CK18" s="235" t="e">
        <f ca="1">IF(AND(SUM($G3:CK3)&gt;0,SUM(CK3:$EA3)&gt;0),SUM($G3:CK3),NA())</f>
        <v>#N/A</v>
      </c>
      <c r="CL18" s="235" t="e">
        <f ca="1">IF(AND(SUM($G3:CL3)&gt;0,SUM(CL3:$EA3)&gt;0),SUM($G3:CL3),NA())</f>
        <v>#N/A</v>
      </c>
      <c r="CM18" s="235" t="e">
        <f ca="1">IF(AND(SUM($G3:CM3)&gt;0,SUM(CM3:$EA3)&gt;0),SUM($G3:CM3),NA())</f>
        <v>#N/A</v>
      </c>
      <c r="CN18" s="235" t="e">
        <f ca="1">IF(AND(SUM($G3:CN3)&gt;0,SUM(CN3:$EA3)&gt;0),SUM($G3:CN3),NA())</f>
        <v>#N/A</v>
      </c>
      <c r="CO18" s="235" t="e">
        <f ca="1">IF(AND(SUM($G3:CO3)&gt;0,SUM(CO3:$EA3)&gt;0),SUM($G3:CO3),NA())</f>
        <v>#N/A</v>
      </c>
      <c r="CP18" s="235" t="e">
        <f ca="1">IF(AND(SUM($G3:CP3)&gt;0,SUM(CP3:$EA3)&gt;0),SUM($G3:CP3),NA())</f>
        <v>#N/A</v>
      </c>
      <c r="CQ18" s="235" t="e">
        <f ca="1">IF(AND(SUM($G3:CQ3)&gt;0,SUM(CQ3:$EA3)&gt;0),SUM($G3:CQ3),NA())</f>
        <v>#N/A</v>
      </c>
      <c r="CR18" s="235" t="e">
        <f ca="1">IF(AND(SUM($G3:CR3)&gt;0,SUM(CR3:$EA3)&gt;0),SUM($G3:CR3),NA())</f>
        <v>#N/A</v>
      </c>
      <c r="CS18" s="235" t="e">
        <f ca="1">IF(AND(SUM($G3:CS3)&gt;0,SUM(CS3:$EA3)&gt;0),SUM($G3:CS3),NA())</f>
        <v>#N/A</v>
      </c>
      <c r="CT18" s="235" t="e">
        <f ca="1">IF(AND(SUM($G3:CT3)&gt;0,SUM(CT3:$EA3)&gt;0),SUM($G3:CT3),NA())</f>
        <v>#N/A</v>
      </c>
      <c r="CU18" s="235" t="e">
        <f ca="1">IF(AND(SUM($G3:CU3)&gt;0,SUM(CU3:$EA3)&gt;0),SUM($G3:CU3),NA())</f>
        <v>#N/A</v>
      </c>
      <c r="CV18" s="235" t="e">
        <f ca="1">IF(AND(SUM($G3:CV3)&gt;0,SUM(CV3:$EA3)&gt;0),SUM($G3:CV3),NA())</f>
        <v>#N/A</v>
      </c>
      <c r="CW18" s="235" t="e">
        <f ca="1">IF(AND(SUM($G3:CW3)&gt;0,SUM(CW3:$EA3)&gt;0),SUM($G3:CW3),NA())</f>
        <v>#N/A</v>
      </c>
      <c r="CX18" s="235" t="e">
        <f ca="1">IF(AND(SUM($G3:CX3)&gt;0,SUM(CX3:$EA3)&gt;0),SUM($G3:CX3),NA())</f>
        <v>#N/A</v>
      </c>
      <c r="CY18" s="235" t="e">
        <f ca="1">IF(AND(SUM($G3:CY3)&gt;0,SUM(CY3:$EA3)&gt;0),SUM($G3:CY3),NA())</f>
        <v>#N/A</v>
      </c>
      <c r="CZ18" s="235" t="e">
        <f ca="1">IF(AND(SUM($G3:CZ3)&gt;0,SUM(CZ3:$EA3)&gt;0),SUM($G3:CZ3),NA())</f>
        <v>#N/A</v>
      </c>
      <c r="DA18" s="235" t="e">
        <f ca="1">IF(AND(SUM($G3:DA3)&gt;0,SUM(DA3:$EA3)&gt;0),SUM($G3:DA3),NA())</f>
        <v>#N/A</v>
      </c>
      <c r="DB18" s="235" t="e">
        <f ca="1">IF(AND(SUM($G3:DB3)&gt;0,SUM(DB3:$EA3)&gt;0),SUM($G3:DB3),NA())</f>
        <v>#N/A</v>
      </c>
      <c r="DC18" s="235" t="e">
        <f ca="1">IF(AND(SUM($G3:DC3)&gt;0,SUM(DC3:$EA3)&gt;0),SUM($G3:DC3),NA())</f>
        <v>#N/A</v>
      </c>
      <c r="DD18" s="235" t="e">
        <f ca="1">IF(AND(SUM($G3:DD3)&gt;0,SUM(DD3:$EA3)&gt;0),SUM($G3:DD3),NA())</f>
        <v>#N/A</v>
      </c>
      <c r="DE18" s="235" t="e">
        <f ca="1">IF(AND(SUM($G3:DE3)&gt;0,SUM(DE3:$EA3)&gt;0),SUM($G3:DE3),NA())</f>
        <v>#N/A</v>
      </c>
      <c r="DF18" s="235" t="e">
        <f ca="1">IF(AND(SUM($G3:DF3)&gt;0,SUM(DF3:$EA3)&gt;0),SUM($G3:DF3),NA())</f>
        <v>#N/A</v>
      </c>
      <c r="DG18" s="235" t="e">
        <f ca="1">IF(AND(SUM($G3:DG3)&gt;0,SUM(DG3:$EA3)&gt;0),SUM($G3:DG3),NA())</f>
        <v>#N/A</v>
      </c>
      <c r="DH18" s="235" t="e">
        <f ca="1">IF(AND(SUM($G3:DH3)&gt;0,SUM(DH3:$EA3)&gt;0),SUM($G3:DH3),NA())</f>
        <v>#N/A</v>
      </c>
      <c r="DI18" s="235" t="e">
        <f ca="1">IF(AND(SUM($G3:DI3)&gt;0,SUM(DI3:$EA3)&gt;0),SUM($G3:DI3),NA())</f>
        <v>#N/A</v>
      </c>
      <c r="DJ18" s="235" t="e">
        <f ca="1">IF(AND(SUM($G3:DJ3)&gt;0,SUM(DJ3:$EA3)&gt;0),SUM($G3:DJ3),NA())</f>
        <v>#N/A</v>
      </c>
      <c r="DK18" s="235" t="e">
        <f ca="1">IF(AND(SUM($G3:DK3)&gt;0,SUM(DK3:$EA3)&gt;0),SUM($G3:DK3),NA())</f>
        <v>#N/A</v>
      </c>
      <c r="DL18" s="235" t="e">
        <f ca="1">IF(AND(SUM($G3:DL3)&gt;0,SUM(DL3:$EA3)&gt;0),SUM($G3:DL3),NA())</f>
        <v>#N/A</v>
      </c>
      <c r="DM18" s="235" t="e">
        <f ca="1">IF(AND(SUM($G3:DM3)&gt;0,SUM(DM3:$EA3)&gt;0),SUM($G3:DM3),NA())</f>
        <v>#N/A</v>
      </c>
      <c r="DN18" s="235" t="e">
        <f ca="1">IF(AND(SUM($G3:DN3)&gt;0,SUM(DN3:$EA3)&gt;0),SUM($G3:DN3),NA())</f>
        <v>#N/A</v>
      </c>
      <c r="DO18" s="235" t="e">
        <f ca="1">IF(AND(SUM($G3:DO3)&gt;0,SUM(DO3:$EA3)&gt;0),SUM($G3:DO3),NA())</f>
        <v>#N/A</v>
      </c>
      <c r="DP18" s="235" t="e">
        <f ca="1">IF(AND(SUM($G3:DP3)&gt;0,SUM(DP3:$EA3)&gt;0),SUM($G3:DP3),NA())</f>
        <v>#N/A</v>
      </c>
      <c r="DQ18" s="235" t="e">
        <f ca="1">IF(AND(SUM($G3:DQ3)&gt;0,SUM(DQ3:$EA3)&gt;0),SUM($G3:DQ3),NA())</f>
        <v>#N/A</v>
      </c>
      <c r="DR18" s="235" t="e">
        <f ca="1">IF(AND(SUM($G3:DR3)&gt;0,SUM(DR3:$EA3)&gt;0),SUM($G3:DR3),NA())</f>
        <v>#N/A</v>
      </c>
      <c r="DS18" s="235" t="e">
        <f ca="1">IF(AND(SUM($G3:DS3)&gt;0,SUM(DS3:$EA3)&gt;0),SUM($G3:DS3),NA())</f>
        <v>#N/A</v>
      </c>
      <c r="DT18" s="235" t="e">
        <f ca="1">IF(AND(SUM($G3:DT3)&gt;0,SUM(DT3:$EA3)&gt;0),SUM($G3:DT3),NA())</f>
        <v>#N/A</v>
      </c>
      <c r="DU18" s="235" t="e">
        <f ca="1">IF(AND(SUM($G3:DU3)&gt;0,SUM(DU3:$EA3)&gt;0),SUM($G3:DU3),NA())</f>
        <v>#N/A</v>
      </c>
      <c r="DV18" s="235" t="e">
        <f ca="1">IF(AND(SUM($G3:DV3)&gt;0,SUM(DV3:$EA3)&gt;0),SUM($G3:DV3),NA())</f>
        <v>#N/A</v>
      </c>
      <c r="DW18" s="235" t="e">
        <f ca="1">IF(AND(SUM($G3:DW3)&gt;0,SUM(DW3:$EA3)&gt;0),SUM($G3:DW3),NA())</f>
        <v>#N/A</v>
      </c>
      <c r="DX18" s="235" t="e">
        <f ca="1">IF(AND(SUM($G3:DX3)&gt;0,SUM(DX3:$EA3)&gt;0),SUM($G3:DX3),NA())</f>
        <v>#N/A</v>
      </c>
      <c r="DY18" s="235" t="e">
        <f ca="1">IF(AND(SUM($G3:DY3)&gt;0,SUM(DY3:$EA3)&gt;0),SUM($G3:DY3),NA())</f>
        <v>#N/A</v>
      </c>
      <c r="DZ18" s="235" t="e">
        <f ca="1">IF(AND(SUM($G3:DZ3)&gt;0,SUM(DZ3:$EA3)&gt;0),SUM($G3:DZ3),NA())</f>
        <v>#N/A</v>
      </c>
      <c r="EA18" s="235" t="e">
        <f ca="1">IF(AND(SUM($G3:EA3)&gt;0,SUM(EA3:$EA3)&gt;0),SUM($G3:EA3),NA())</f>
        <v>#N/A</v>
      </c>
    </row>
    <row r="19" spans="2:131" x14ac:dyDescent="0.25">
      <c r="B19" t="str">
        <f t="shared" ref="B19:B31" si="111">CONCATENATE(B4," ",C4)</f>
        <v>Продажа м/м 2 оч</v>
      </c>
      <c r="C19" s="199" t="e">
        <f t="shared" si="108"/>
        <v>#N/A</v>
      </c>
      <c r="D19" s="199" t="e">
        <f t="shared" si="109"/>
        <v>#N/A</v>
      </c>
      <c r="E19" s="235">
        <f t="array" ref="E19">MIN(_xlfn.IFNA(G19:EA19,""))</f>
        <v>0</v>
      </c>
      <c r="F19" s="235">
        <f t="shared" si="110"/>
        <v>0</v>
      </c>
      <c r="G19" s="235" t="e">
        <f>IF(AND(SUM($G4:G4)&gt;0,SUM(G4:$EA4)&gt;0),SUM($G4:G4),NA())</f>
        <v>#N/A</v>
      </c>
      <c r="H19" s="235" t="e">
        <f>IF(AND(SUM($G4:H4)&gt;0,SUM(H4:$EA4)&gt;0),SUM($G4:H4),NA())</f>
        <v>#N/A</v>
      </c>
      <c r="I19" s="235" t="e">
        <f>IF(AND(SUM($G4:I4)&gt;0,SUM(I4:$EA4)&gt;0),SUM($G4:I4),NA())</f>
        <v>#N/A</v>
      </c>
      <c r="J19" s="235" t="e">
        <f>IF(AND(SUM($G4:J4)&gt;0,SUM(J4:$EA4)&gt;0),SUM($G4:J4),NA())</f>
        <v>#N/A</v>
      </c>
      <c r="K19" s="235" t="e">
        <f>IF(AND(SUM($G4:K4)&gt;0,SUM(K4:$EA4)&gt;0),SUM($G4:K4),NA())</f>
        <v>#N/A</v>
      </c>
      <c r="L19" s="235" t="e">
        <f>IF(AND(SUM($G4:L4)&gt;0,SUM(L4:$EA4)&gt;0),SUM($G4:L4),NA())</f>
        <v>#N/A</v>
      </c>
      <c r="M19" s="235" t="e">
        <f>IF(AND(SUM($G4:M4)&gt;0,SUM(M4:$EA4)&gt;0),SUM($G4:M4),NA())</f>
        <v>#N/A</v>
      </c>
      <c r="N19" s="235" t="e">
        <f>IF(AND(SUM($G4:N4)&gt;0,SUM(N4:$EA4)&gt;0),SUM($G4:N4),NA())</f>
        <v>#N/A</v>
      </c>
      <c r="O19" s="235" t="e">
        <f>IF(AND(SUM($G4:O4)&gt;0,SUM(O4:$EA4)&gt;0),SUM($G4:O4),NA())</f>
        <v>#N/A</v>
      </c>
      <c r="P19" s="235" t="e">
        <f>IF(AND(SUM($G4:P4)&gt;0,SUM(P4:$EA4)&gt;0),SUM($G4:P4),NA())</f>
        <v>#N/A</v>
      </c>
      <c r="Q19" s="235" t="e">
        <f>IF(AND(SUM($G4:Q4)&gt;0,SUM(Q4:$EA4)&gt;0),SUM($G4:Q4),NA())</f>
        <v>#N/A</v>
      </c>
      <c r="R19" s="235" t="e">
        <f>IF(AND(SUM($G4:R4)&gt;0,SUM(R4:$EA4)&gt;0),SUM($G4:R4),NA())</f>
        <v>#N/A</v>
      </c>
      <c r="S19" s="235" t="e">
        <f>IF(AND(SUM($G4:S4)&gt;0,SUM(S4:$EA4)&gt;0),SUM($G4:S4),NA())</f>
        <v>#N/A</v>
      </c>
      <c r="T19" s="235" t="e">
        <f>IF(AND(SUM($G4:T4)&gt;0,SUM(T4:$EA4)&gt;0),SUM($G4:T4),NA())</f>
        <v>#N/A</v>
      </c>
      <c r="U19" s="235" t="e">
        <f>IF(AND(SUM($G4:U4)&gt;0,SUM(U4:$EA4)&gt;0),SUM($G4:U4),NA())</f>
        <v>#N/A</v>
      </c>
      <c r="V19" s="235" t="e">
        <f>IF(AND(SUM($G4:V4)&gt;0,SUM(V4:$EA4)&gt;0),SUM($G4:V4),NA())</f>
        <v>#N/A</v>
      </c>
      <c r="W19" s="235" t="e">
        <f>IF(AND(SUM($G4:W4)&gt;0,SUM(W4:$EA4)&gt;0),SUM($G4:W4),NA())</f>
        <v>#N/A</v>
      </c>
      <c r="X19" s="235" t="e">
        <f>IF(AND(SUM($G4:X4)&gt;0,SUM(X4:$EA4)&gt;0),SUM($G4:X4),NA())</f>
        <v>#N/A</v>
      </c>
      <c r="Y19" s="235" t="e">
        <f>IF(AND(SUM($G4:Y4)&gt;0,SUM(Y4:$EA4)&gt;0),SUM($G4:Y4),NA())</f>
        <v>#N/A</v>
      </c>
      <c r="Z19" s="235" t="e">
        <f>IF(AND(SUM($G4:Z4)&gt;0,SUM(Z4:$EA4)&gt;0),SUM($G4:Z4),NA())</f>
        <v>#N/A</v>
      </c>
      <c r="AA19" s="235" t="e">
        <f>IF(AND(SUM($G4:AA4)&gt;0,SUM(AA4:$EA4)&gt;0),SUM($G4:AA4),NA())</f>
        <v>#N/A</v>
      </c>
      <c r="AB19" s="235" t="e">
        <f>IF(AND(SUM($G4:AB4)&gt;0,SUM(AB4:$EA4)&gt;0),SUM($G4:AB4),NA())</f>
        <v>#N/A</v>
      </c>
      <c r="AC19" s="235" t="e">
        <f>IF(AND(SUM($G4:AC4)&gt;0,SUM(AC4:$EA4)&gt;0),SUM($G4:AC4),NA())</f>
        <v>#N/A</v>
      </c>
      <c r="AD19" s="235" t="e">
        <f>IF(AND(SUM($G4:AD4)&gt;0,SUM(AD4:$EA4)&gt;0),SUM($G4:AD4),NA())</f>
        <v>#N/A</v>
      </c>
      <c r="AE19" s="235" t="e">
        <f>IF(AND(SUM($G4:AE4)&gt;0,SUM(AE4:$EA4)&gt;0),SUM($G4:AE4),NA())</f>
        <v>#N/A</v>
      </c>
      <c r="AF19" s="235" t="e">
        <f>IF(AND(SUM($G4:AF4)&gt;0,SUM(AF4:$EA4)&gt;0),SUM($G4:AF4),NA())</f>
        <v>#N/A</v>
      </c>
      <c r="AG19" s="235" t="e">
        <f>IF(AND(SUM($G4:AG4)&gt;0,SUM(AG4:$EA4)&gt;0),SUM($G4:AG4),NA())</f>
        <v>#N/A</v>
      </c>
      <c r="AH19" s="235" t="e">
        <f>IF(AND(SUM($G4:AH4)&gt;0,SUM(AH4:$EA4)&gt;0),SUM($G4:AH4),NA())</f>
        <v>#N/A</v>
      </c>
      <c r="AI19" s="235" t="e">
        <f>IF(AND(SUM($G4:AI4)&gt;0,SUM(AI4:$EA4)&gt;0),SUM($G4:AI4),NA())</f>
        <v>#N/A</v>
      </c>
      <c r="AJ19" s="235" t="e">
        <f>IF(AND(SUM($G4:AJ4)&gt;0,SUM(AJ4:$EA4)&gt;0),SUM($G4:AJ4),NA())</f>
        <v>#N/A</v>
      </c>
      <c r="AK19" s="235" t="e">
        <f>IF(AND(SUM($G4:AK4)&gt;0,SUM(AK4:$EA4)&gt;0),SUM($G4:AK4),NA())</f>
        <v>#N/A</v>
      </c>
      <c r="AL19" s="235" t="e">
        <f>IF(AND(SUM($G4:AL4)&gt;0,SUM(AL4:$EA4)&gt;0),SUM($G4:AL4),NA())</f>
        <v>#N/A</v>
      </c>
      <c r="AM19" s="235" t="e">
        <f>IF(AND(SUM($G4:AM4)&gt;0,SUM(AM4:$EA4)&gt;0),SUM($G4:AM4),NA())</f>
        <v>#N/A</v>
      </c>
      <c r="AN19" s="235" t="e">
        <f>IF(AND(SUM($G4:AN4)&gt;0,SUM(AN4:$EA4)&gt;0),SUM($G4:AN4),NA())</f>
        <v>#N/A</v>
      </c>
      <c r="AO19" s="235" t="e">
        <f>IF(AND(SUM($G4:AO4)&gt;0,SUM(AO4:$EA4)&gt;0),SUM($G4:AO4),NA())</f>
        <v>#N/A</v>
      </c>
      <c r="AP19" s="235" t="e">
        <f>IF(AND(SUM($G4:AP4)&gt;0,SUM(AP4:$EA4)&gt;0),SUM($G4:AP4),NA())</f>
        <v>#N/A</v>
      </c>
      <c r="AQ19" s="235" t="e">
        <f>IF(AND(SUM($G4:AQ4)&gt;0,SUM(AQ4:$EA4)&gt;0),SUM($G4:AQ4),NA())</f>
        <v>#N/A</v>
      </c>
      <c r="AR19" s="235" t="e">
        <f>IF(AND(SUM($G4:AR4)&gt;0,SUM(AR4:$EA4)&gt;0),SUM($G4:AR4),NA())</f>
        <v>#N/A</v>
      </c>
      <c r="AS19" s="235" t="e">
        <f>IF(AND(SUM($G4:AS4)&gt;0,SUM(AS4:$EA4)&gt;0),SUM($G4:AS4),NA())</f>
        <v>#N/A</v>
      </c>
      <c r="AT19" s="235" t="e">
        <f>IF(AND(SUM($G4:AT4)&gt;0,SUM(AT4:$EA4)&gt;0),SUM($G4:AT4),NA())</f>
        <v>#N/A</v>
      </c>
      <c r="AU19" s="235" t="e">
        <f>IF(AND(SUM($G4:AU4)&gt;0,SUM(AU4:$EA4)&gt;0),SUM($G4:AU4),NA())</f>
        <v>#N/A</v>
      </c>
      <c r="AV19" s="235" t="e">
        <f>IF(AND(SUM($G4:AV4)&gt;0,SUM(AV4:$EA4)&gt;0),SUM($G4:AV4),NA())</f>
        <v>#N/A</v>
      </c>
      <c r="AW19" s="235" t="e">
        <f>IF(AND(SUM($G4:AW4)&gt;0,SUM(AW4:$EA4)&gt;0),SUM($G4:AW4),NA())</f>
        <v>#N/A</v>
      </c>
      <c r="AX19" s="235" t="e">
        <f>IF(AND(SUM($G4:AX4)&gt;0,SUM(AX4:$EA4)&gt;0),SUM($G4:AX4),NA())</f>
        <v>#N/A</v>
      </c>
      <c r="AY19" s="235" t="e">
        <f>IF(AND(SUM($G4:AY4)&gt;0,SUM(AY4:$EA4)&gt;0),SUM($G4:AY4),NA())</f>
        <v>#N/A</v>
      </c>
      <c r="AZ19" s="235" t="e">
        <f>IF(AND(SUM($G4:AZ4)&gt;0,SUM(AZ4:$EA4)&gt;0),SUM($G4:AZ4),NA())</f>
        <v>#N/A</v>
      </c>
      <c r="BA19" s="235" t="e">
        <f>IF(AND(SUM($G4:BA4)&gt;0,SUM(BA4:$EA4)&gt;0),SUM($G4:BA4),NA())</f>
        <v>#N/A</v>
      </c>
      <c r="BB19" s="235" t="e">
        <f>IF(AND(SUM($G4:BB4)&gt;0,SUM(BB4:$EA4)&gt;0),SUM($G4:BB4),NA())</f>
        <v>#N/A</v>
      </c>
      <c r="BC19" s="235" t="e">
        <f>IF(AND(SUM($G4:BC4)&gt;0,SUM(BC4:$EA4)&gt;0),SUM($G4:BC4),NA())</f>
        <v>#N/A</v>
      </c>
      <c r="BD19" s="235" t="e">
        <f>IF(AND(SUM($G4:BD4)&gt;0,SUM(BD4:$EA4)&gt;0),SUM($G4:BD4),NA())</f>
        <v>#N/A</v>
      </c>
      <c r="BE19" s="235" t="e">
        <f>IF(AND(SUM($G4:BE4)&gt;0,SUM(BE4:$EA4)&gt;0),SUM($G4:BE4),NA())</f>
        <v>#N/A</v>
      </c>
      <c r="BF19" s="235" t="e">
        <f>IF(AND(SUM($G4:BF4)&gt;0,SUM(BF4:$EA4)&gt;0),SUM($G4:BF4),NA())</f>
        <v>#N/A</v>
      </c>
      <c r="BG19" s="235" t="e">
        <f>IF(AND(SUM($G4:BG4)&gt;0,SUM(BG4:$EA4)&gt;0),SUM($G4:BG4),NA())</f>
        <v>#N/A</v>
      </c>
      <c r="BH19" s="235" t="e">
        <f>IF(AND(SUM($G4:BH4)&gt;0,SUM(BH4:$EA4)&gt;0),SUM($G4:BH4),NA())</f>
        <v>#N/A</v>
      </c>
      <c r="BI19" s="235" t="e">
        <f>IF(AND(SUM($G4:BI4)&gt;0,SUM(BI4:$EA4)&gt;0),SUM($G4:BI4),NA())</f>
        <v>#N/A</v>
      </c>
      <c r="BJ19" s="235" t="e">
        <f>IF(AND(SUM($G4:BJ4)&gt;0,SUM(BJ4:$EA4)&gt;0),SUM($G4:BJ4),NA())</f>
        <v>#N/A</v>
      </c>
      <c r="BK19" s="235" t="e">
        <f>IF(AND(SUM($G4:BK4)&gt;0,SUM(BK4:$EA4)&gt;0),SUM($G4:BK4),NA())</f>
        <v>#N/A</v>
      </c>
      <c r="BL19" s="235" t="e">
        <f>IF(AND(SUM($G4:BL4)&gt;0,SUM(BL4:$EA4)&gt;0),SUM($G4:BL4),NA())</f>
        <v>#N/A</v>
      </c>
      <c r="BM19" s="235" t="e">
        <f>IF(AND(SUM($G4:BM4)&gt;0,SUM(BM4:$EA4)&gt;0),SUM($G4:BM4),NA())</f>
        <v>#N/A</v>
      </c>
      <c r="BN19" s="235" t="e">
        <f>IF(AND(SUM($G4:BN4)&gt;0,SUM(BN4:$EA4)&gt;0),SUM($G4:BN4),NA())</f>
        <v>#N/A</v>
      </c>
      <c r="BO19" s="235" t="e">
        <f>IF(AND(SUM($G4:BO4)&gt;0,SUM(BO4:$EA4)&gt;0),SUM($G4:BO4),NA())</f>
        <v>#N/A</v>
      </c>
      <c r="BP19" s="235" t="e">
        <f>IF(AND(SUM($G4:BP4)&gt;0,SUM(BP4:$EA4)&gt;0),SUM($G4:BP4),NA())</f>
        <v>#N/A</v>
      </c>
      <c r="BQ19" s="235" t="e">
        <f>IF(AND(SUM($G4:BQ4)&gt;0,SUM(BQ4:$EA4)&gt;0),SUM($G4:BQ4),NA())</f>
        <v>#N/A</v>
      </c>
      <c r="BR19" s="235" t="e">
        <f>IF(AND(SUM($G4:BR4)&gt;0,SUM(BR4:$EA4)&gt;0),SUM($G4:BR4),NA())</f>
        <v>#N/A</v>
      </c>
      <c r="BS19" s="235" t="e">
        <f>IF(AND(SUM($G4:BS4)&gt;0,SUM(BS4:$EA4)&gt;0),SUM($G4:BS4),NA())</f>
        <v>#N/A</v>
      </c>
      <c r="BT19" s="235" t="e">
        <f>IF(AND(SUM($G4:BT4)&gt;0,SUM(BT4:$EA4)&gt;0),SUM($G4:BT4),NA())</f>
        <v>#N/A</v>
      </c>
      <c r="BU19" s="235" t="e">
        <f>IF(AND(SUM($G4:BU4)&gt;0,SUM(BU4:$EA4)&gt;0),SUM($G4:BU4),NA())</f>
        <v>#N/A</v>
      </c>
      <c r="BV19" s="235" t="e">
        <f>IF(AND(SUM($G4:BV4)&gt;0,SUM(BV4:$EA4)&gt;0),SUM($G4:BV4),NA())</f>
        <v>#N/A</v>
      </c>
      <c r="BW19" s="235" t="e">
        <f>IF(AND(SUM($G4:BW4)&gt;0,SUM(BW4:$EA4)&gt;0),SUM($G4:BW4),NA())</f>
        <v>#N/A</v>
      </c>
      <c r="BX19" s="235" t="e">
        <f>IF(AND(SUM($G4:BX4)&gt;0,SUM(BX4:$EA4)&gt;0),SUM($G4:BX4),NA())</f>
        <v>#N/A</v>
      </c>
      <c r="BY19" s="235" t="e">
        <f>IF(AND(SUM($G4:BY4)&gt;0,SUM(BY4:$EA4)&gt;0),SUM($G4:BY4),NA())</f>
        <v>#N/A</v>
      </c>
      <c r="BZ19" s="235" t="e">
        <f>IF(AND(SUM($G4:BZ4)&gt;0,SUM(BZ4:$EA4)&gt;0),SUM($G4:BZ4),NA())</f>
        <v>#N/A</v>
      </c>
      <c r="CA19" s="235" t="e">
        <f>IF(AND(SUM($G4:CA4)&gt;0,SUM(CA4:$EA4)&gt;0),SUM($G4:CA4),NA())</f>
        <v>#N/A</v>
      </c>
      <c r="CB19" s="235" t="e">
        <f>IF(AND(SUM($G4:CB4)&gt;0,SUM(CB4:$EA4)&gt;0),SUM($G4:CB4),NA())</f>
        <v>#N/A</v>
      </c>
      <c r="CC19" s="235" t="e">
        <f>IF(AND(SUM($G4:CC4)&gt;0,SUM(CC4:$EA4)&gt;0),SUM($G4:CC4),NA())</f>
        <v>#N/A</v>
      </c>
      <c r="CD19" s="235" t="e">
        <f>IF(AND(SUM($G4:CD4)&gt;0,SUM(CD4:$EA4)&gt;0),SUM($G4:CD4),NA())</f>
        <v>#N/A</v>
      </c>
      <c r="CE19" s="235" t="e">
        <f>IF(AND(SUM($G4:CE4)&gt;0,SUM(CE4:$EA4)&gt;0),SUM($G4:CE4),NA())</f>
        <v>#N/A</v>
      </c>
      <c r="CF19" s="235" t="e">
        <f>IF(AND(SUM($G4:CF4)&gt;0,SUM(CF4:$EA4)&gt;0),SUM($G4:CF4),NA())</f>
        <v>#N/A</v>
      </c>
      <c r="CG19" s="235" t="e">
        <f>IF(AND(SUM($G4:CG4)&gt;0,SUM(CG4:$EA4)&gt;0),SUM($G4:CG4),NA())</f>
        <v>#N/A</v>
      </c>
      <c r="CH19" s="235" t="e">
        <f>IF(AND(SUM($G4:CH4)&gt;0,SUM(CH4:$EA4)&gt;0),SUM($G4:CH4),NA())</f>
        <v>#N/A</v>
      </c>
      <c r="CI19" s="235" t="e">
        <f>IF(AND(SUM($G4:CI4)&gt;0,SUM(CI4:$EA4)&gt;0),SUM($G4:CI4),NA())</f>
        <v>#N/A</v>
      </c>
      <c r="CJ19" s="235" t="e">
        <f>IF(AND(SUM($G4:CJ4)&gt;0,SUM(CJ4:$EA4)&gt;0),SUM($G4:CJ4),NA())</f>
        <v>#N/A</v>
      </c>
      <c r="CK19" s="235" t="e">
        <f>IF(AND(SUM($G4:CK4)&gt;0,SUM(CK4:$EA4)&gt;0),SUM($G4:CK4),NA())</f>
        <v>#N/A</v>
      </c>
      <c r="CL19" s="235" t="e">
        <f>IF(AND(SUM($G4:CL4)&gt;0,SUM(CL4:$EA4)&gt;0),SUM($G4:CL4),NA())</f>
        <v>#N/A</v>
      </c>
      <c r="CM19" s="235" t="e">
        <f>IF(AND(SUM($G4:CM4)&gt;0,SUM(CM4:$EA4)&gt;0),SUM($G4:CM4),NA())</f>
        <v>#N/A</v>
      </c>
      <c r="CN19" s="235" t="e">
        <f>IF(AND(SUM($G4:CN4)&gt;0,SUM(CN4:$EA4)&gt;0),SUM($G4:CN4),NA())</f>
        <v>#N/A</v>
      </c>
      <c r="CO19" s="235" t="e">
        <f>IF(AND(SUM($G4:CO4)&gt;0,SUM(CO4:$EA4)&gt;0),SUM($G4:CO4),NA())</f>
        <v>#N/A</v>
      </c>
      <c r="CP19" s="235" t="e">
        <f>IF(AND(SUM($G4:CP4)&gt;0,SUM(CP4:$EA4)&gt;0),SUM($G4:CP4),NA())</f>
        <v>#N/A</v>
      </c>
      <c r="CQ19" s="235" t="e">
        <f>IF(AND(SUM($G4:CQ4)&gt;0,SUM(CQ4:$EA4)&gt;0),SUM($G4:CQ4),NA())</f>
        <v>#N/A</v>
      </c>
      <c r="CR19" s="235" t="e">
        <f>IF(AND(SUM($G4:CR4)&gt;0,SUM(CR4:$EA4)&gt;0),SUM($G4:CR4),NA())</f>
        <v>#N/A</v>
      </c>
      <c r="CS19" s="235" t="e">
        <f>IF(AND(SUM($G4:CS4)&gt;0,SUM(CS4:$EA4)&gt;0),SUM($G4:CS4),NA())</f>
        <v>#N/A</v>
      </c>
      <c r="CT19" s="235" t="e">
        <f>IF(AND(SUM($G4:CT4)&gt;0,SUM(CT4:$EA4)&gt;0),SUM($G4:CT4),NA())</f>
        <v>#N/A</v>
      </c>
      <c r="CU19" s="235" t="e">
        <f>IF(AND(SUM($G4:CU4)&gt;0,SUM(CU4:$EA4)&gt;0),SUM($G4:CU4),NA())</f>
        <v>#N/A</v>
      </c>
      <c r="CV19" s="235" t="e">
        <f>IF(AND(SUM($G4:CV4)&gt;0,SUM(CV4:$EA4)&gt;0),SUM($G4:CV4),NA())</f>
        <v>#N/A</v>
      </c>
      <c r="CW19" s="235" t="e">
        <f>IF(AND(SUM($G4:CW4)&gt;0,SUM(CW4:$EA4)&gt;0),SUM($G4:CW4),NA())</f>
        <v>#N/A</v>
      </c>
      <c r="CX19" s="235" t="e">
        <f>IF(AND(SUM($G4:CX4)&gt;0,SUM(CX4:$EA4)&gt;0),SUM($G4:CX4),NA())</f>
        <v>#N/A</v>
      </c>
      <c r="CY19" s="235" t="e">
        <f>IF(AND(SUM($G4:CY4)&gt;0,SUM(CY4:$EA4)&gt;0),SUM($G4:CY4),NA())</f>
        <v>#N/A</v>
      </c>
      <c r="CZ19" s="235" t="e">
        <f>IF(AND(SUM($G4:CZ4)&gt;0,SUM(CZ4:$EA4)&gt;0),SUM($G4:CZ4),NA())</f>
        <v>#N/A</v>
      </c>
      <c r="DA19" s="235" t="e">
        <f>IF(AND(SUM($G4:DA4)&gt;0,SUM(DA4:$EA4)&gt;0),SUM($G4:DA4),NA())</f>
        <v>#N/A</v>
      </c>
      <c r="DB19" s="235" t="e">
        <f>IF(AND(SUM($G4:DB4)&gt;0,SUM(DB4:$EA4)&gt;0),SUM($G4:DB4),NA())</f>
        <v>#N/A</v>
      </c>
      <c r="DC19" s="235" t="e">
        <f>IF(AND(SUM($G4:DC4)&gt;0,SUM(DC4:$EA4)&gt;0),SUM($G4:DC4),NA())</f>
        <v>#N/A</v>
      </c>
      <c r="DD19" s="235" t="e">
        <f>IF(AND(SUM($G4:DD4)&gt;0,SUM(DD4:$EA4)&gt;0),SUM($G4:DD4),NA())</f>
        <v>#N/A</v>
      </c>
      <c r="DE19" s="235" t="e">
        <f>IF(AND(SUM($G4:DE4)&gt;0,SUM(DE4:$EA4)&gt;0),SUM($G4:DE4),NA())</f>
        <v>#N/A</v>
      </c>
      <c r="DF19" s="235" t="e">
        <f>IF(AND(SUM($G4:DF4)&gt;0,SUM(DF4:$EA4)&gt;0),SUM($G4:DF4),NA())</f>
        <v>#N/A</v>
      </c>
      <c r="DG19" s="235" t="e">
        <f>IF(AND(SUM($G4:DG4)&gt;0,SUM(DG4:$EA4)&gt;0),SUM($G4:DG4),NA())</f>
        <v>#N/A</v>
      </c>
      <c r="DH19" s="235" t="e">
        <f>IF(AND(SUM($G4:DH4)&gt;0,SUM(DH4:$EA4)&gt;0),SUM($G4:DH4),NA())</f>
        <v>#N/A</v>
      </c>
      <c r="DI19" s="235" t="e">
        <f>IF(AND(SUM($G4:DI4)&gt;0,SUM(DI4:$EA4)&gt;0),SUM($G4:DI4),NA())</f>
        <v>#N/A</v>
      </c>
      <c r="DJ19" s="235" t="e">
        <f>IF(AND(SUM($G4:DJ4)&gt;0,SUM(DJ4:$EA4)&gt;0),SUM($G4:DJ4),NA())</f>
        <v>#N/A</v>
      </c>
      <c r="DK19" s="235" t="e">
        <f>IF(AND(SUM($G4:DK4)&gt;0,SUM(DK4:$EA4)&gt;0),SUM($G4:DK4),NA())</f>
        <v>#N/A</v>
      </c>
      <c r="DL19" s="235" t="e">
        <f>IF(AND(SUM($G4:DL4)&gt;0,SUM(DL4:$EA4)&gt;0),SUM($G4:DL4),NA())</f>
        <v>#N/A</v>
      </c>
      <c r="DM19" s="235" t="e">
        <f>IF(AND(SUM($G4:DM4)&gt;0,SUM(DM4:$EA4)&gt;0),SUM($G4:DM4),NA())</f>
        <v>#N/A</v>
      </c>
      <c r="DN19" s="235" t="e">
        <f>IF(AND(SUM($G4:DN4)&gt;0,SUM(DN4:$EA4)&gt;0),SUM($G4:DN4),NA())</f>
        <v>#N/A</v>
      </c>
      <c r="DO19" s="235" t="e">
        <f>IF(AND(SUM($G4:DO4)&gt;0,SUM(DO4:$EA4)&gt;0),SUM($G4:DO4),NA())</f>
        <v>#N/A</v>
      </c>
      <c r="DP19" s="235" t="e">
        <f>IF(AND(SUM($G4:DP4)&gt;0,SUM(DP4:$EA4)&gt;0),SUM($G4:DP4),NA())</f>
        <v>#N/A</v>
      </c>
      <c r="DQ19" s="235" t="e">
        <f>IF(AND(SUM($G4:DQ4)&gt;0,SUM(DQ4:$EA4)&gt;0),SUM($G4:DQ4),NA())</f>
        <v>#N/A</v>
      </c>
      <c r="DR19" s="235" t="e">
        <f>IF(AND(SUM($G4:DR4)&gt;0,SUM(DR4:$EA4)&gt;0),SUM($G4:DR4),NA())</f>
        <v>#N/A</v>
      </c>
      <c r="DS19" s="235" t="e">
        <f>IF(AND(SUM($G4:DS4)&gt;0,SUM(DS4:$EA4)&gt;0),SUM($G4:DS4),NA())</f>
        <v>#N/A</v>
      </c>
      <c r="DT19" s="235" t="e">
        <f>IF(AND(SUM($G4:DT4)&gt;0,SUM(DT4:$EA4)&gt;0),SUM($G4:DT4),NA())</f>
        <v>#N/A</v>
      </c>
      <c r="DU19" s="235" t="e">
        <f>IF(AND(SUM($G4:DU4)&gt;0,SUM(DU4:$EA4)&gt;0),SUM($G4:DU4),NA())</f>
        <v>#N/A</v>
      </c>
      <c r="DV19" s="235" t="e">
        <f>IF(AND(SUM($G4:DV4)&gt;0,SUM(DV4:$EA4)&gt;0),SUM($G4:DV4),NA())</f>
        <v>#N/A</v>
      </c>
      <c r="DW19" s="235" t="e">
        <f>IF(AND(SUM($G4:DW4)&gt;0,SUM(DW4:$EA4)&gt;0),SUM($G4:DW4),NA())</f>
        <v>#N/A</v>
      </c>
      <c r="DX19" s="235" t="e">
        <f>IF(AND(SUM($G4:DX4)&gt;0,SUM(DX4:$EA4)&gt;0),SUM($G4:DX4),NA())</f>
        <v>#N/A</v>
      </c>
      <c r="DY19" s="235" t="e">
        <f>IF(AND(SUM($G4:DY4)&gt;0,SUM(DY4:$EA4)&gt;0),SUM($G4:DY4),NA())</f>
        <v>#N/A</v>
      </c>
      <c r="DZ19" s="235" t="e">
        <f>IF(AND(SUM($G4:DZ4)&gt;0,SUM(DZ4:$EA4)&gt;0),SUM($G4:DZ4),NA())</f>
        <v>#N/A</v>
      </c>
      <c r="EA19" s="235" t="e">
        <f>IF(AND(SUM($G4:EA4)&gt;0,SUM(EA4:$EA4)&gt;0),SUM($G4:EA4),NA())</f>
        <v>#N/A</v>
      </c>
    </row>
    <row r="20" spans="2:131" x14ac:dyDescent="0.25">
      <c r="B20" t="str">
        <f t="shared" si="111"/>
        <v>Продажа НП 2 оч</v>
      </c>
      <c r="C20" s="199" t="e">
        <f t="shared" si="108"/>
        <v>#N/A</v>
      </c>
      <c r="D20" s="199" t="e">
        <f t="shared" si="109"/>
        <v>#N/A</v>
      </c>
      <c r="E20" s="235">
        <f t="array" ref="E20">MIN(_xlfn.IFNA(G20:EA20,""))</f>
        <v>0</v>
      </c>
      <c r="F20" s="235">
        <f t="shared" si="110"/>
        <v>0</v>
      </c>
      <c r="G20" s="235" t="e">
        <f>IF(AND(SUM($G5:G5)&gt;0,SUM(G5:$EA5)&gt;0),SUM($G5:G5),NA())</f>
        <v>#N/A</v>
      </c>
      <c r="H20" s="235" t="e">
        <f>IF(AND(SUM($G5:H5)&gt;0,SUM(H5:$EA5)&gt;0),SUM($G5:H5),NA())</f>
        <v>#N/A</v>
      </c>
      <c r="I20" s="235" t="e">
        <f>IF(AND(SUM($G5:I5)&gt;0,SUM(I5:$EA5)&gt;0),SUM($G5:I5),NA())</f>
        <v>#N/A</v>
      </c>
      <c r="J20" s="235" t="e">
        <f>IF(AND(SUM($G5:J5)&gt;0,SUM(J5:$EA5)&gt;0),SUM($G5:J5),NA())</f>
        <v>#N/A</v>
      </c>
      <c r="K20" s="235" t="e">
        <f>IF(AND(SUM($G5:K5)&gt;0,SUM(K5:$EA5)&gt;0),SUM($G5:K5),NA())</f>
        <v>#N/A</v>
      </c>
      <c r="L20" s="235" t="e">
        <f>IF(AND(SUM($G5:L5)&gt;0,SUM(L5:$EA5)&gt;0),SUM($G5:L5),NA())</f>
        <v>#N/A</v>
      </c>
      <c r="M20" s="235" t="e">
        <f>IF(AND(SUM($G5:M5)&gt;0,SUM(M5:$EA5)&gt;0),SUM($G5:M5),NA())</f>
        <v>#N/A</v>
      </c>
      <c r="N20" s="235" t="e">
        <f>IF(AND(SUM($G5:N5)&gt;0,SUM(N5:$EA5)&gt;0),SUM($G5:N5),NA())</f>
        <v>#N/A</v>
      </c>
      <c r="O20" s="235" t="e">
        <f>IF(AND(SUM($G5:O5)&gt;0,SUM(O5:$EA5)&gt;0),SUM($G5:O5),NA())</f>
        <v>#N/A</v>
      </c>
      <c r="P20" s="235" t="e">
        <f>IF(AND(SUM($G5:P5)&gt;0,SUM(P5:$EA5)&gt;0),SUM($G5:P5),NA())</f>
        <v>#N/A</v>
      </c>
      <c r="Q20" s="235" t="e">
        <f>IF(AND(SUM($G5:Q5)&gt;0,SUM(Q5:$EA5)&gt;0),SUM($G5:Q5),NA())</f>
        <v>#N/A</v>
      </c>
      <c r="R20" s="235" t="e">
        <f>IF(AND(SUM($G5:R5)&gt;0,SUM(R5:$EA5)&gt;0),SUM($G5:R5),NA())</f>
        <v>#N/A</v>
      </c>
      <c r="S20" s="235" t="e">
        <f>IF(AND(SUM($G5:S5)&gt;0,SUM(S5:$EA5)&gt;0),SUM($G5:S5),NA())</f>
        <v>#N/A</v>
      </c>
      <c r="T20" s="235" t="e">
        <f>IF(AND(SUM($G5:T5)&gt;0,SUM(T5:$EA5)&gt;0),SUM($G5:T5),NA())</f>
        <v>#N/A</v>
      </c>
      <c r="U20" s="235" t="e">
        <f>IF(AND(SUM($G5:U5)&gt;0,SUM(U5:$EA5)&gt;0),SUM($G5:U5),NA())</f>
        <v>#N/A</v>
      </c>
      <c r="V20" s="235" t="e">
        <f>IF(AND(SUM($G5:V5)&gt;0,SUM(V5:$EA5)&gt;0),SUM($G5:V5),NA())</f>
        <v>#N/A</v>
      </c>
      <c r="W20" s="235" t="e">
        <f>IF(AND(SUM($G5:W5)&gt;0,SUM(W5:$EA5)&gt;0),SUM($G5:W5),NA())</f>
        <v>#N/A</v>
      </c>
      <c r="X20" s="235" t="e">
        <f>IF(AND(SUM($G5:X5)&gt;0,SUM(X5:$EA5)&gt;0),SUM($G5:X5),NA())</f>
        <v>#N/A</v>
      </c>
      <c r="Y20" s="235" t="e">
        <f>IF(AND(SUM($G5:Y5)&gt;0,SUM(Y5:$EA5)&gt;0),SUM($G5:Y5),NA())</f>
        <v>#N/A</v>
      </c>
      <c r="Z20" s="235" t="e">
        <f>IF(AND(SUM($G5:Z5)&gt;0,SUM(Z5:$EA5)&gt;0),SUM($G5:Z5),NA())</f>
        <v>#N/A</v>
      </c>
      <c r="AA20" s="235" t="e">
        <f>IF(AND(SUM($G5:AA5)&gt;0,SUM(AA5:$EA5)&gt;0),SUM($G5:AA5),NA())</f>
        <v>#N/A</v>
      </c>
      <c r="AB20" s="235" t="e">
        <f>IF(AND(SUM($G5:AB5)&gt;0,SUM(AB5:$EA5)&gt;0),SUM($G5:AB5),NA())</f>
        <v>#N/A</v>
      </c>
      <c r="AC20" s="235" t="e">
        <f>IF(AND(SUM($G5:AC5)&gt;0,SUM(AC5:$EA5)&gt;0),SUM($G5:AC5),NA())</f>
        <v>#N/A</v>
      </c>
      <c r="AD20" s="235" t="e">
        <f>IF(AND(SUM($G5:AD5)&gt;0,SUM(AD5:$EA5)&gt;0),SUM($G5:AD5),NA())</f>
        <v>#N/A</v>
      </c>
      <c r="AE20" s="235" t="e">
        <f>IF(AND(SUM($G5:AE5)&gt;0,SUM(AE5:$EA5)&gt;0),SUM($G5:AE5),NA())</f>
        <v>#N/A</v>
      </c>
      <c r="AF20" s="235" t="e">
        <f>IF(AND(SUM($G5:AF5)&gt;0,SUM(AF5:$EA5)&gt;0),SUM($G5:AF5),NA())</f>
        <v>#N/A</v>
      </c>
      <c r="AG20" s="235" t="e">
        <f>IF(AND(SUM($G5:AG5)&gt;0,SUM(AG5:$EA5)&gt;0),SUM($G5:AG5),NA())</f>
        <v>#N/A</v>
      </c>
      <c r="AH20" s="235" t="e">
        <f>IF(AND(SUM($G5:AH5)&gt;0,SUM(AH5:$EA5)&gt;0),SUM($G5:AH5),NA())</f>
        <v>#N/A</v>
      </c>
      <c r="AI20" s="235" t="e">
        <f>IF(AND(SUM($G5:AI5)&gt;0,SUM(AI5:$EA5)&gt;0),SUM($G5:AI5),NA())</f>
        <v>#N/A</v>
      </c>
      <c r="AJ20" s="235" t="e">
        <f>IF(AND(SUM($G5:AJ5)&gt;0,SUM(AJ5:$EA5)&gt;0),SUM($G5:AJ5),NA())</f>
        <v>#N/A</v>
      </c>
      <c r="AK20" s="235" t="e">
        <f>IF(AND(SUM($G5:AK5)&gt;0,SUM(AK5:$EA5)&gt;0),SUM($G5:AK5),NA())</f>
        <v>#N/A</v>
      </c>
      <c r="AL20" s="235" t="e">
        <f>IF(AND(SUM($G5:AL5)&gt;0,SUM(AL5:$EA5)&gt;0),SUM($G5:AL5),NA())</f>
        <v>#N/A</v>
      </c>
      <c r="AM20" s="235" t="e">
        <f>IF(AND(SUM($G5:AM5)&gt;0,SUM(AM5:$EA5)&gt;0),SUM($G5:AM5),NA())</f>
        <v>#N/A</v>
      </c>
      <c r="AN20" s="235" t="e">
        <f>IF(AND(SUM($G5:AN5)&gt;0,SUM(AN5:$EA5)&gt;0),SUM($G5:AN5),NA())</f>
        <v>#N/A</v>
      </c>
      <c r="AO20" s="235" t="e">
        <f>IF(AND(SUM($G5:AO5)&gt;0,SUM(AO5:$EA5)&gt;0),SUM($G5:AO5),NA())</f>
        <v>#N/A</v>
      </c>
      <c r="AP20" s="235" t="e">
        <f>IF(AND(SUM($G5:AP5)&gt;0,SUM(AP5:$EA5)&gt;0),SUM($G5:AP5),NA())</f>
        <v>#N/A</v>
      </c>
      <c r="AQ20" s="235" t="e">
        <f>IF(AND(SUM($G5:AQ5)&gt;0,SUM(AQ5:$EA5)&gt;0),SUM($G5:AQ5),NA())</f>
        <v>#N/A</v>
      </c>
      <c r="AR20" s="235" t="e">
        <f>IF(AND(SUM($G5:AR5)&gt;0,SUM(AR5:$EA5)&gt;0),SUM($G5:AR5),NA())</f>
        <v>#N/A</v>
      </c>
      <c r="AS20" s="235" t="e">
        <f>IF(AND(SUM($G5:AS5)&gt;0,SUM(AS5:$EA5)&gt;0),SUM($G5:AS5),NA())</f>
        <v>#N/A</v>
      </c>
      <c r="AT20" s="235" t="e">
        <f>IF(AND(SUM($G5:AT5)&gt;0,SUM(AT5:$EA5)&gt;0),SUM($G5:AT5),NA())</f>
        <v>#N/A</v>
      </c>
      <c r="AU20" s="235" t="e">
        <f>IF(AND(SUM($G5:AU5)&gt;0,SUM(AU5:$EA5)&gt;0),SUM($G5:AU5),NA())</f>
        <v>#N/A</v>
      </c>
      <c r="AV20" s="235" t="e">
        <f>IF(AND(SUM($G5:AV5)&gt;0,SUM(AV5:$EA5)&gt;0),SUM($G5:AV5),NA())</f>
        <v>#N/A</v>
      </c>
      <c r="AW20" s="235" t="e">
        <f>IF(AND(SUM($G5:AW5)&gt;0,SUM(AW5:$EA5)&gt;0),SUM($G5:AW5),NA())</f>
        <v>#N/A</v>
      </c>
      <c r="AX20" s="235" t="e">
        <f>IF(AND(SUM($G5:AX5)&gt;0,SUM(AX5:$EA5)&gt;0),SUM($G5:AX5),NA())</f>
        <v>#N/A</v>
      </c>
      <c r="AY20" s="235" t="e">
        <f>IF(AND(SUM($G5:AY5)&gt;0,SUM(AY5:$EA5)&gt;0),SUM($G5:AY5),NA())</f>
        <v>#N/A</v>
      </c>
      <c r="AZ20" s="235" t="e">
        <f>IF(AND(SUM($G5:AZ5)&gt;0,SUM(AZ5:$EA5)&gt;0),SUM($G5:AZ5),NA())</f>
        <v>#N/A</v>
      </c>
      <c r="BA20" s="235" t="e">
        <f>IF(AND(SUM($G5:BA5)&gt;0,SUM(BA5:$EA5)&gt;0),SUM($G5:BA5),NA())</f>
        <v>#N/A</v>
      </c>
      <c r="BB20" s="235" t="e">
        <f>IF(AND(SUM($G5:BB5)&gt;0,SUM(BB5:$EA5)&gt;0),SUM($G5:BB5),NA())</f>
        <v>#N/A</v>
      </c>
      <c r="BC20" s="235" t="e">
        <f>IF(AND(SUM($G5:BC5)&gt;0,SUM(BC5:$EA5)&gt;0),SUM($G5:BC5),NA())</f>
        <v>#N/A</v>
      </c>
      <c r="BD20" s="235" t="e">
        <f>IF(AND(SUM($G5:BD5)&gt;0,SUM(BD5:$EA5)&gt;0),SUM($G5:BD5),NA())</f>
        <v>#N/A</v>
      </c>
      <c r="BE20" s="235" t="e">
        <f>IF(AND(SUM($G5:BE5)&gt;0,SUM(BE5:$EA5)&gt;0),SUM($G5:BE5),NA())</f>
        <v>#N/A</v>
      </c>
      <c r="BF20" s="235" t="e">
        <f>IF(AND(SUM($G5:BF5)&gt;0,SUM(BF5:$EA5)&gt;0),SUM($G5:BF5),NA())</f>
        <v>#N/A</v>
      </c>
      <c r="BG20" s="235" t="e">
        <f>IF(AND(SUM($G5:BG5)&gt;0,SUM(BG5:$EA5)&gt;0),SUM($G5:BG5),NA())</f>
        <v>#N/A</v>
      </c>
      <c r="BH20" s="235" t="e">
        <f>IF(AND(SUM($G5:BH5)&gt;0,SUM(BH5:$EA5)&gt;0),SUM($G5:BH5),NA())</f>
        <v>#N/A</v>
      </c>
      <c r="BI20" s="235" t="e">
        <f>IF(AND(SUM($G5:BI5)&gt;0,SUM(BI5:$EA5)&gt;0),SUM($G5:BI5),NA())</f>
        <v>#N/A</v>
      </c>
      <c r="BJ20" s="235" t="e">
        <f>IF(AND(SUM($G5:BJ5)&gt;0,SUM(BJ5:$EA5)&gt;0),SUM($G5:BJ5),NA())</f>
        <v>#N/A</v>
      </c>
      <c r="BK20" s="235" t="e">
        <f>IF(AND(SUM($G5:BK5)&gt;0,SUM(BK5:$EA5)&gt;0),SUM($G5:BK5),NA())</f>
        <v>#N/A</v>
      </c>
      <c r="BL20" s="235" t="e">
        <f>IF(AND(SUM($G5:BL5)&gt;0,SUM(BL5:$EA5)&gt;0),SUM($G5:BL5),NA())</f>
        <v>#N/A</v>
      </c>
      <c r="BM20" s="235" t="e">
        <f>IF(AND(SUM($G5:BM5)&gt;0,SUM(BM5:$EA5)&gt;0),SUM($G5:BM5),NA())</f>
        <v>#N/A</v>
      </c>
      <c r="BN20" s="235" t="e">
        <f>IF(AND(SUM($G5:BN5)&gt;0,SUM(BN5:$EA5)&gt;0),SUM($G5:BN5),NA())</f>
        <v>#N/A</v>
      </c>
      <c r="BO20" s="235" t="e">
        <f>IF(AND(SUM($G5:BO5)&gt;0,SUM(BO5:$EA5)&gt;0),SUM($G5:BO5),NA())</f>
        <v>#N/A</v>
      </c>
      <c r="BP20" s="235" t="e">
        <f>IF(AND(SUM($G5:BP5)&gt;0,SUM(BP5:$EA5)&gt;0),SUM($G5:BP5),NA())</f>
        <v>#N/A</v>
      </c>
      <c r="BQ20" s="235" t="e">
        <f>IF(AND(SUM($G5:BQ5)&gt;0,SUM(BQ5:$EA5)&gt;0),SUM($G5:BQ5),NA())</f>
        <v>#N/A</v>
      </c>
      <c r="BR20" s="235" t="e">
        <f>IF(AND(SUM($G5:BR5)&gt;0,SUM(BR5:$EA5)&gt;0),SUM($G5:BR5),NA())</f>
        <v>#N/A</v>
      </c>
      <c r="BS20" s="235" t="e">
        <f>IF(AND(SUM($G5:BS5)&gt;0,SUM(BS5:$EA5)&gt;0),SUM($G5:BS5),NA())</f>
        <v>#N/A</v>
      </c>
      <c r="BT20" s="235" t="e">
        <f>IF(AND(SUM($G5:BT5)&gt;0,SUM(BT5:$EA5)&gt;0),SUM($G5:BT5),NA())</f>
        <v>#N/A</v>
      </c>
      <c r="BU20" s="235" t="e">
        <f>IF(AND(SUM($G5:BU5)&gt;0,SUM(BU5:$EA5)&gt;0),SUM($G5:BU5),NA())</f>
        <v>#N/A</v>
      </c>
      <c r="BV20" s="235" t="e">
        <f>IF(AND(SUM($G5:BV5)&gt;0,SUM(BV5:$EA5)&gt;0),SUM($G5:BV5),NA())</f>
        <v>#N/A</v>
      </c>
      <c r="BW20" s="235" t="e">
        <f>IF(AND(SUM($G5:BW5)&gt;0,SUM(BW5:$EA5)&gt;0),SUM($G5:BW5),NA())</f>
        <v>#N/A</v>
      </c>
      <c r="BX20" s="235" t="e">
        <f>IF(AND(SUM($G5:BX5)&gt;0,SUM(BX5:$EA5)&gt;0),SUM($G5:BX5),NA())</f>
        <v>#N/A</v>
      </c>
      <c r="BY20" s="235" t="e">
        <f>IF(AND(SUM($G5:BY5)&gt;0,SUM(BY5:$EA5)&gt;0),SUM($G5:BY5),NA())</f>
        <v>#N/A</v>
      </c>
      <c r="BZ20" s="235" t="e">
        <f>IF(AND(SUM($G5:BZ5)&gt;0,SUM(BZ5:$EA5)&gt;0),SUM($G5:BZ5),NA())</f>
        <v>#N/A</v>
      </c>
      <c r="CA20" s="235" t="e">
        <f>IF(AND(SUM($G5:CA5)&gt;0,SUM(CA5:$EA5)&gt;0),SUM($G5:CA5),NA())</f>
        <v>#N/A</v>
      </c>
      <c r="CB20" s="235" t="e">
        <f>IF(AND(SUM($G5:CB5)&gt;0,SUM(CB5:$EA5)&gt;0),SUM($G5:CB5),NA())</f>
        <v>#N/A</v>
      </c>
      <c r="CC20" s="235" t="e">
        <f>IF(AND(SUM($G5:CC5)&gt;0,SUM(CC5:$EA5)&gt;0),SUM($G5:CC5),NA())</f>
        <v>#N/A</v>
      </c>
      <c r="CD20" s="235" t="e">
        <f>IF(AND(SUM($G5:CD5)&gt;0,SUM(CD5:$EA5)&gt;0),SUM($G5:CD5),NA())</f>
        <v>#N/A</v>
      </c>
      <c r="CE20" s="235" t="e">
        <f>IF(AND(SUM($G5:CE5)&gt;0,SUM(CE5:$EA5)&gt;0),SUM($G5:CE5),NA())</f>
        <v>#N/A</v>
      </c>
      <c r="CF20" s="235" t="e">
        <f>IF(AND(SUM($G5:CF5)&gt;0,SUM(CF5:$EA5)&gt;0),SUM($G5:CF5),NA())</f>
        <v>#N/A</v>
      </c>
      <c r="CG20" s="235" t="e">
        <f>IF(AND(SUM($G5:CG5)&gt;0,SUM(CG5:$EA5)&gt;0),SUM($G5:CG5),NA())</f>
        <v>#N/A</v>
      </c>
      <c r="CH20" s="235" t="e">
        <f>IF(AND(SUM($G5:CH5)&gt;0,SUM(CH5:$EA5)&gt;0),SUM($G5:CH5),NA())</f>
        <v>#N/A</v>
      </c>
      <c r="CI20" s="235" t="e">
        <f>IF(AND(SUM($G5:CI5)&gt;0,SUM(CI5:$EA5)&gt;0),SUM($G5:CI5),NA())</f>
        <v>#N/A</v>
      </c>
      <c r="CJ20" s="235" t="e">
        <f>IF(AND(SUM($G5:CJ5)&gt;0,SUM(CJ5:$EA5)&gt;0),SUM($G5:CJ5),NA())</f>
        <v>#N/A</v>
      </c>
      <c r="CK20" s="235" t="e">
        <f>IF(AND(SUM($G5:CK5)&gt;0,SUM(CK5:$EA5)&gt;0),SUM($G5:CK5),NA())</f>
        <v>#N/A</v>
      </c>
      <c r="CL20" s="235" t="e">
        <f>IF(AND(SUM($G5:CL5)&gt;0,SUM(CL5:$EA5)&gt;0),SUM($G5:CL5),NA())</f>
        <v>#N/A</v>
      </c>
      <c r="CM20" s="235" t="e">
        <f>IF(AND(SUM($G5:CM5)&gt;0,SUM(CM5:$EA5)&gt;0),SUM($G5:CM5),NA())</f>
        <v>#N/A</v>
      </c>
      <c r="CN20" s="235" t="e">
        <f>IF(AND(SUM($G5:CN5)&gt;0,SUM(CN5:$EA5)&gt;0),SUM($G5:CN5),NA())</f>
        <v>#N/A</v>
      </c>
      <c r="CO20" s="235" t="e">
        <f>IF(AND(SUM($G5:CO5)&gt;0,SUM(CO5:$EA5)&gt;0),SUM($G5:CO5),NA())</f>
        <v>#N/A</v>
      </c>
      <c r="CP20" s="235" t="e">
        <f>IF(AND(SUM($G5:CP5)&gt;0,SUM(CP5:$EA5)&gt;0),SUM($G5:CP5),NA())</f>
        <v>#N/A</v>
      </c>
      <c r="CQ20" s="235" t="e">
        <f>IF(AND(SUM($G5:CQ5)&gt;0,SUM(CQ5:$EA5)&gt;0),SUM($G5:CQ5),NA())</f>
        <v>#N/A</v>
      </c>
      <c r="CR20" s="235" t="e">
        <f>IF(AND(SUM($G5:CR5)&gt;0,SUM(CR5:$EA5)&gt;0),SUM($G5:CR5),NA())</f>
        <v>#N/A</v>
      </c>
      <c r="CS20" s="235" t="e">
        <f>IF(AND(SUM($G5:CS5)&gt;0,SUM(CS5:$EA5)&gt;0),SUM($G5:CS5),NA())</f>
        <v>#N/A</v>
      </c>
      <c r="CT20" s="235" t="e">
        <f>IF(AND(SUM($G5:CT5)&gt;0,SUM(CT5:$EA5)&gt;0),SUM($G5:CT5),NA())</f>
        <v>#N/A</v>
      </c>
      <c r="CU20" s="235" t="e">
        <f>IF(AND(SUM($G5:CU5)&gt;0,SUM(CU5:$EA5)&gt;0),SUM($G5:CU5),NA())</f>
        <v>#N/A</v>
      </c>
      <c r="CV20" s="235" t="e">
        <f>IF(AND(SUM($G5:CV5)&gt;0,SUM(CV5:$EA5)&gt;0),SUM($G5:CV5),NA())</f>
        <v>#N/A</v>
      </c>
      <c r="CW20" s="235" t="e">
        <f>IF(AND(SUM($G5:CW5)&gt;0,SUM(CW5:$EA5)&gt;0),SUM($G5:CW5),NA())</f>
        <v>#N/A</v>
      </c>
      <c r="CX20" s="235" t="e">
        <f>IF(AND(SUM($G5:CX5)&gt;0,SUM(CX5:$EA5)&gt;0),SUM($G5:CX5),NA())</f>
        <v>#N/A</v>
      </c>
      <c r="CY20" s="235" t="e">
        <f>IF(AND(SUM($G5:CY5)&gt;0,SUM(CY5:$EA5)&gt;0),SUM($G5:CY5),NA())</f>
        <v>#N/A</v>
      </c>
      <c r="CZ20" s="235" t="e">
        <f>IF(AND(SUM($G5:CZ5)&gt;0,SUM(CZ5:$EA5)&gt;0),SUM($G5:CZ5),NA())</f>
        <v>#N/A</v>
      </c>
      <c r="DA20" s="235" t="e">
        <f>IF(AND(SUM($G5:DA5)&gt;0,SUM(DA5:$EA5)&gt;0),SUM($G5:DA5),NA())</f>
        <v>#N/A</v>
      </c>
      <c r="DB20" s="235" t="e">
        <f>IF(AND(SUM($G5:DB5)&gt;0,SUM(DB5:$EA5)&gt;0),SUM($G5:DB5),NA())</f>
        <v>#N/A</v>
      </c>
      <c r="DC20" s="235" t="e">
        <f>IF(AND(SUM($G5:DC5)&gt;0,SUM(DC5:$EA5)&gt;0),SUM($G5:DC5),NA())</f>
        <v>#N/A</v>
      </c>
      <c r="DD20" s="235" t="e">
        <f>IF(AND(SUM($G5:DD5)&gt;0,SUM(DD5:$EA5)&gt;0),SUM($G5:DD5),NA())</f>
        <v>#N/A</v>
      </c>
      <c r="DE20" s="235" t="e">
        <f>IF(AND(SUM($G5:DE5)&gt;0,SUM(DE5:$EA5)&gt;0),SUM($G5:DE5),NA())</f>
        <v>#N/A</v>
      </c>
      <c r="DF20" s="235" t="e">
        <f>IF(AND(SUM($G5:DF5)&gt;0,SUM(DF5:$EA5)&gt;0),SUM($G5:DF5),NA())</f>
        <v>#N/A</v>
      </c>
      <c r="DG20" s="235" t="e">
        <f>IF(AND(SUM($G5:DG5)&gt;0,SUM(DG5:$EA5)&gt;0),SUM($G5:DG5),NA())</f>
        <v>#N/A</v>
      </c>
      <c r="DH20" s="235" t="e">
        <f>IF(AND(SUM($G5:DH5)&gt;0,SUM(DH5:$EA5)&gt;0),SUM($G5:DH5),NA())</f>
        <v>#N/A</v>
      </c>
      <c r="DI20" s="235" t="e">
        <f>IF(AND(SUM($G5:DI5)&gt;0,SUM(DI5:$EA5)&gt;0),SUM($G5:DI5),NA())</f>
        <v>#N/A</v>
      </c>
      <c r="DJ20" s="235" t="e">
        <f>IF(AND(SUM($G5:DJ5)&gt;0,SUM(DJ5:$EA5)&gt;0),SUM($G5:DJ5),NA())</f>
        <v>#N/A</v>
      </c>
      <c r="DK20" s="235" t="e">
        <f>IF(AND(SUM($G5:DK5)&gt;0,SUM(DK5:$EA5)&gt;0),SUM($G5:DK5),NA())</f>
        <v>#N/A</v>
      </c>
      <c r="DL20" s="235" t="e">
        <f>IF(AND(SUM($G5:DL5)&gt;0,SUM(DL5:$EA5)&gt;0),SUM($G5:DL5),NA())</f>
        <v>#N/A</v>
      </c>
      <c r="DM20" s="235" t="e">
        <f>IF(AND(SUM($G5:DM5)&gt;0,SUM(DM5:$EA5)&gt;0),SUM($G5:DM5),NA())</f>
        <v>#N/A</v>
      </c>
      <c r="DN20" s="235" t="e">
        <f>IF(AND(SUM($G5:DN5)&gt;0,SUM(DN5:$EA5)&gt;0),SUM($G5:DN5),NA())</f>
        <v>#N/A</v>
      </c>
      <c r="DO20" s="235" t="e">
        <f>IF(AND(SUM($G5:DO5)&gt;0,SUM(DO5:$EA5)&gt;0),SUM($G5:DO5),NA())</f>
        <v>#N/A</v>
      </c>
      <c r="DP20" s="235" t="e">
        <f>IF(AND(SUM($G5:DP5)&gt;0,SUM(DP5:$EA5)&gt;0),SUM($G5:DP5),NA())</f>
        <v>#N/A</v>
      </c>
      <c r="DQ20" s="235" t="e">
        <f>IF(AND(SUM($G5:DQ5)&gt;0,SUM(DQ5:$EA5)&gt;0),SUM($G5:DQ5),NA())</f>
        <v>#N/A</v>
      </c>
      <c r="DR20" s="235" t="e">
        <f>IF(AND(SUM($G5:DR5)&gt;0,SUM(DR5:$EA5)&gt;0),SUM($G5:DR5),NA())</f>
        <v>#N/A</v>
      </c>
      <c r="DS20" s="235" t="e">
        <f>IF(AND(SUM($G5:DS5)&gt;0,SUM(DS5:$EA5)&gt;0),SUM($G5:DS5),NA())</f>
        <v>#N/A</v>
      </c>
      <c r="DT20" s="235" t="e">
        <f>IF(AND(SUM($G5:DT5)&gt;0,SUM(DT5:$EA5)&gt;0),SUM($G5:DT5),NA())</f>
        <v>#N/A</v>
      </c>
      <c r="DU20" s="235" t="e">
        <f>IF(AND(SUM($G5:DU5)&gt;0,SUM(DU5:$EA5)&gt;0),SUM($G5:DU5),NA())</f>
        <v>#N/A</v>
      </c>
      <c r="DV20" s="235" t="e">
        <f>IF(AND(SUM($G5:DV5)&gt;0,SUM(DV5:$EA5)&gt;0),SUM($G5:DV5),NA())</f>
        <v>#N/A</v>
      </c>
      <c r="DW20" s="235" t="e">
        <f>IF(AND(SUM($G5:DW5)&gt;0,SUM(DW5:$EA5)&gt;0),SUM($G5:DW5),NA())</f>
        <v>#N/A</v>
      </c>
      <c r="DX20" s="235" t="e">
        <f>IF(AND(SUM($G5:DX5)&gt;0,SUM(DX5:$EA5)&gt;0),SUM($G5:DX5),NA())</f>
        <v>#N/A</v>
      </c>
      <c r="DY20" s="235" t="e">
        <f>IF(AND(SUM($G5:DY5)&gt;0,SUM(DY5:$EA5)&gt;0),SUM($G5:DY5),NA())</f>
        <v>#N/A</v>
      </c>
      <c r="DZ20" s="235" t="e">
        <f>IF(AND(SUM($G5:DZ5)&gt;0,SUM(DZ5:$EA5)&gt;0),SUM($G5:DZ5),NA())</f>
        <v>#N/A</v>
      </c>
      <c r="EA20" s="235" t="e">
        <f>IF(AND(SUM($G5:EA5)&gt;0,SUM(EA5:$EA5)&gt;0),SUM($G5:EA5),NA())</f>
        <v>#N/A</v>
      </c>
    </row>
    <row r="21" spans="2:131" x14ac:dyDescent="0.25">
      <c r="B21" t="str">
        <f t="shared" si="111"/>
        <v>Продажа квартир 2 оч</v>
      </c>
      <c r="C21" s="199" t="e">
        <f t="shared" si="108"/>
        <v>#N/A</v>
      </c>
      <c r="D21" s="199" t="e">
        <f t="shared" si="109"/>
        <v>#N/A</v>
      </c>
      <c r="E21" s="235">
        <f t="array" ref="E21">MIN(_xlfn.IFNA(G21:EA21,""))</f>
        <v>0</v>
      </c>
      <c r="F21" s="235">
        <f t="shared" si="110"/>
        <v>0</v>
      </c>
      <c r="G21" s="235" t="e">
        <f>IF(AND(SUM($G6:G6)&gt;0,SUM(G6:$EA6)&gt;0),SUM($G6:G6),NA())</f>
        <v>#N/A</v>
      </c>
      <c r="H21" s="235" t="e">
        <f>IF(AND(SUM($G6:H6)&gt;0,SUM(H6:$EA6)&gt;0),SUM($G6:H6),NA())</f>
        <v>#N/A</v>
      </c>
      <c r="I21" s="235" t="e">
        <f>IF(AND(SUM($G6:I6)&gt;0,SUM(I6:$EA6)&gt;0),SUM($G6:I6),NA())</f>
        <v>#N/A</v>
      </c>
      <c r="J21" s="235" t="e">
        <f>IF(AND(SUM($G6:J6)&gt;0,SUM(J6:$EA6)&gt;0),SUM($G6:J6),NA())</f>
        <v>#N/A</v>
      </c>
      <c r="K21" s="235" t="e">
        <f>IF(AND(SUM($G6:K6)&gt;0,SUM(K6:$EA6)&gt;0),SUM($G6:K6),NA())</f>
        <v>#N/A</v>
      </c>
      <c r="L21" s="235" t="e">
        <f>IF(AND(SUM($G6:L6)&gt;0,SUM(L6:$EA6)&gt;0),SUM($G6:L6),NA())</f>
        <v>#N/A</v>
      </c>
      <c r="M21" s="235" t="e">
        <f>IF(AND(SUM($G6:M6)&gt;0,SUM(M6:$EA6)&gt;0),SUM($G6:M6),NA())</f>
        <v>#N/A</v>
      </c>
      <c r="N21" s="235" t="e">
        <f>IF(AND(SUM($G6:N6)&gt;0,SUM(N6:$EA6)&gt;0),SUM($G6:N6),NA())</f>
        <v>#N/A</v>
      </c>
      <c r="O21" s="235" t="e">
        <f>IF(AND(SUM($G6:O6)&gt;0,SUM(O6:$EA6)&gt;0),SUM($G6:O6),NA())</f>
        <v>#N/A</v>
      </c>
      <c r="P21" s="235" t="e">
        <f>IF(AND(SUM($G6:P6)&gt;0,SUM(P6:$EA6)&gt;0),SUM($G6:P6),NA())</f>
        <v>#N/A</v>
      </c>
      <c r="Q21" s="235" t="e">
        <f>IF(AND(SUM($G6:Q6)&gt;0,SUM(Q6:$EA6)&gt;0),SUM($G6:Q6),NA())</f>
        <v>#N/A</v>
      </c>
      <c r="R21" s="235" t="e">
        <f>IF(AND(SUM($G6:R6)&gt;0,SUM(R6:$EA6)&gt;0),SUM($G6:R6),NA())</f>
        <v>#N/A</v>
      </c>
      <c r="S21" s="235" t="e">
        <f>IF(AND(SUM($G6:S6)&gt;0,SUM(S6:$EA6)&gt;0),SUM($G6:S6),NA())</f>
        <v>#N/A</v>
      </c>
      <c r="T21" s="235" t="e">
        <f>IF(AND(SUM($G6:T6)&gt;0,SUM(T6:$EA6)&gt;0),SUM($G6:T6),NA())</f>
        <v>#N/A</v>
      </c>
      <c r="U21" s="235" t="e">
        <f>IF(AND(SUM($G6:U6)&gt;0,SUM(U6:$EA6)&gt;0),SUM($G6:U6),NA())</f>
        <v>#N/A</v>
      </c>
      <c r="V21" s="235" t="e">
        <f>IF(AND(SUM($G6:V6)&gt;0,SUM(V6:$EA6)&gt;0),SUM($G6:V6),NA())</f>
        <v>#N/A</v>
      </c>
      <c r="W21" s="235" t="e">
        <f>IF(AND(SUM($G6:W6)&gt;0,SUM(W6:$EA6)&gt;0),SUM($G6:W6),NA())</f>
        <v>#N/A</v>
      </c>
      <c r="X21" s="235" t="e">
        <f>IF(AND(SUM($G6:X6)&gt;0,SUM(X6:$EA6)&gt;0),SUM($G6:X6),NA())</f>
        <v>#N/A</v>
      </c>
      <c r="Y21" s="235" t="e">
        <f>IF(AND(SUM($G6:Y6)&gt;0,SUM(Y6:$EA6)&gt;0),SUM($G6:Y6),NA())</f>
        <v>#N/A</v>
      </c>
      <c r="Z21" s="235" t="e">
        <f>IF(AND(SUM($G6:Z6)&gt;0,SUM(Z6:$EA6)&gt;0),SUM($G6:Z6),NA())</f>
        <v>#N/A</v>
      </c>
      <c r="AA21" s="235" t="e">
        <f>IF(AND(SUM($G6:AA6)&gt;0,SUM(AA6:$EA6)&gt;0),SUM($G6:AA6),NA())</f>
        <v>#N/A</v>
      </c>
      <c r="AB21" s="235" t="e">
        <f>IF(AND(SUM($G6:AB6)&gt;0,SUM(AB6:$EA6)&gt;0),SUM($G6:AB6),NA())</f>
        <v>#N/A</v>
      </c>
      <c r="AC21" s="235" t="e">
        <f>IF(AND(SUM($G6:AC6)&gt;0,SUM(AC6:$EA6)&gt;0),SUM($G6:AC6),NA())</f>
        <v>#N/A</v>
      </c>
      <c r="AD21" s="235" t="e">
        <f>IF(AND(SUM($G6:AD6)&gt;0,SUM(AD6:$EA6)&gt;0),SUM($G6:AD6),NA())</f>
        <v>#N/A</v>
      </c>
      <c r="AE21" s="235" t="e">
        <f>IF(AND(SUM($G6:AE6)&gt;0,SUM(AE6:$EA6)&gt;0),SUM($G6:AE6),NA())</f>
        <v>#N/A</v>
      </c>
      <c r="AF21" s="235" t="e">
        <f>IF(AND(SUM($G6:AF6)&gt;0,SUM(AF6:$EA6)&gt;0),SUM($G6:AF6),NA())</f>
        <v>#N/A</v>
      </c>
      <c r="AG21" s="235" t="e">
        <f>IF(AND(SUM($G6:AG6)&gt;0,SUM(AG6:$EA6)&gt;0),SUM($G6:AG6),NA())</f>
        <v>#N/A</v>
      </c>
      <c r="AH21" s="235" t="e">
        <f>IF(AND(SUM($G6:AH6)&gt;0,SUM(AH6:$EA6)&gt;0),SUM($G6:AH6),NA())</f>
        <v>#N/A</v>
      </c>
      <c r="AI21" s="235" t="e">
        <f>IF(AND(SUM($G6:AI6)&gt;0,SUM(AI6:$EA6)&gt;0),SUM($G6:AI6),NA())</f>
        <v>#N/A</v>
      </c>
      <c r="AJ21" s="235" t="e">
        <f>IF(AND(SUM($G6:AJ6)&gt;0,SUM(AJ6:$EA6)&gt;0),SUM($G6:AJ6),NA())</f>
        <v>#N/A</v>
      </c>
      <c r="AK21" s="235" t="e">
        <f>IF(AND(SUM($G6:AK6)&gt;0,SUM(AK6:$EA6)&gt;0),SUM($G6:AK6),NA())</f>
        <v>#N/A</v>
      </c>
      <c r="AL21" s="235" t="e">
        <f>IF(AND(SUM($G6:AL6)&gt;0,SUM(AL6:$EA6)&gt;0),SUM($G6:AL6),NA())</f>
        <v>#N/A</v>
      </c>
      <c r="AM21" s="235" t="e">
        <f>IF(AND(SUM($G6:AM6)&gt;0,SUM(AM6:$EA6)&gt;0),SUM($G6:AM6),NA())</f>
        <v>#N/A</v>
      </c>
      <c r="AN21" s="235" t="e">
        <f>IF(AND(SUM($G6:AN6)&gt;0,SUM(AN6:$EA6)&gt;0),SUM($G6:AN6),NA())</f>
        <v>#N/A</v>
      </c>
      <c r="AO21" s="235" t="e">
        <f>IF(AND(SUM($G6:AO6)&gt;0,SUM(AO6:$EA6)&gt;0),SUM($G6:AO6),NA())</f>
        <v>#N/A</v>
      </c>
      <c r="AP21" s="235" t="e">
        <f>IF(AND(SUM($G6:AP6)&gt;0,SUM(AP6:$EA6)&gt;0),SUM($G6:AP6),NA())</f>
        <v>#N/A</v>
      </c>
      <c r="AQ21" s="235" t="e">
        <f>IF(AND(SUM($G6:AQ6)&gt;0,SUM(AQ6:$EA6)&gt;0),SUM($G6:AQ6),NA())</f>
        <v>#N/A</v>
      </c>
      <c r="AR21" s="235" t="e">
        <f>IF(AND(SUM($G6:AR6)&gt;0,SUM(AR6:$EA6)&gt;0),SUM($G6:AR6),NA())</f>
        <v>#N/A</v>
      </c>
      <c r="AS21" s="235" t="e">
        <f>IF(AND(SUM($G6:AS6)&gt;0,SUM(AS6:$EA6)&gt;0),SUM($G6:AS6),NA())</f>
        <v>#N/A</v>
      </c>
      <c r="AT21" s="235" t="e">
        <f>IF(AND(SUM($G6:AT6)&gt;0,SUM(AT6:$EA6)&gt;0),SUM($G6:AT6),NA())</f>
        <v>#N/A</v>
      </c>
      <c r="AU21" s="235" t="e">
        <f>IF(AND(SUM($G6:AU6)&gt;0,SUM(AU6:$EA6)&gt;0),SUM($G6:AU6),NA())</f>
        <v>#N/A</v>
      </c>
      <c r="AV21" s="235" t="e">
        <f>IF(AND(SUM($G6:AV6)&gt;0,SUM(AV6:$EA6)&gt;0),SUM($G6:AV6),NA())</f>
        <v>#N/A</v>
      </c>
      <c r="AW21" s="235" t="e">
        <f>IF(AND(SUM($G6:AW6)&gt;0,SUM(AW6:$EA6)&gt;0),SUM($G6:AW6),NA())</f>
        <v>#N/A</v>
      </c>
      <c r="AX21" s="235" t="e">
        <f>IF(AND(SUM($G6:AX6)&gt;0,SUM(AX6:$EA6)&gt;0),SUM($G6:AX6),NA())</f>
        <v>#N/A</v>
      </c>
      <c r="AY21" s="235" t="e">
        <f>IF(AND(SUM($G6:AY6)&gt;0,SUM(AY6:$EA6)&gt;0),SUM($G6:AY6),NA())</f>
        <v>#N/A</v>
      </c>
      <c r="AZ21" s="235" t="e">
        <f>IF(AND(SUM($G6:AZ6)&gt;0,SUM(AZ6:$EA6)&gt;0),SUM($G6:AZ6),NA())</f>
        <v>#N/A</v>
      </c>
      <c r="BA21" s="235" t="e">
        <f>IF(AND(SUM($G6:BA6)&gt;0,SUM(BA6:$EA6)&gt;0),SUM($G6:BA6),NA())</f>
        <v>#N/A</v>
      </c>
      <c r="BB21" s="235" t="e">
        <f>IF(AND(SUM($G6:BB6)&gt;0,SUM(BB6:$EA6)&gt;0),SUM($G6:BB6),NA())</f>
        <v>#N/A</v>
      </c>
      <c r="BC21" s="235" t="e">
        <f>IF(AND(SUM($G6:BC6)&gt;0,SUM(BC6:$EA6)&gt;0),SUM($G6:BC6),NA())</f>
        <v>#N/A</v>
      </c>
      <c r="BD21" s="235" t="e">
        <f>IF(AND(SUM($G6:BD6)&gt;0,SUM(BD6:$EA6)&gt;0),SUM($G6:BD6),NA())</f>
        <v>#N/A</v>
      </c>
      <c r="BE21" s="235" t="e">
        <f>IF(AND(SUM($G6:BE6)&gt;0,SUM(BE6:$EA6)&gt;0),SUM($G6:BE6),NA())</f>
        <v>#N/A</v>
      </c>
      <c r="BF21" s="235" t="e">
        <f>IF(AND(SUM($G6:BF6)&gt;0,SUM(BF6:$EA6)&gt;0),SUM($G6:BF6),NA())</f>
        <v>#N/A</v>
      </c>
      <c r="BG21" s="235" t="e">
        <f>IF(AND(SUM($G6:BG6)&gt;0,SUM(BG6:$EA6)&gt;0),SUM($G6:BG6),NA())</f>
        <v>#N/A</v>
      </c>
      <c r="BH21" s="235" t="e">
        <f>IF(AND(SUM($G6:BH6)&gt;0,SUM(BH6:$EA6)&gt;0),SUM($G6:BH6),NA())</f>
        <v>#N/A</v>
      </c>
      <c r="BI21" s="235" t="e">
        <f>IF(AND(SUM($G6:BI6)&gt;0,SUM(BI6:$EA6)&gt;0),SUM($G6:BI6),NA())</f>
        <v>#N/A</v>
      </c>
      <c r="BJ21" s="235" t="e">
        <f>IF(AND(SUM($G6:BJ6)&gt;0,SUM(BJ6:$EA6)&gt;0),SUM($G6:BJ6),NA())</f>
        <v>#N/A</v>
      </c>
      <c r="BK21" s="235" t="e">
        <f>IF(AND(SUM($G6:BK6)&gt;0,SUM(BK6:$EA6)&gt;0),SUM($G6:BK6),NA())</f>
        <v>#N/A</v>
      </c>
      <c r="BL21" s="235" t="e">
        <f>IF(AND(SUM($G6:BL6)&gt;0,SUM(BL6:$EA6)&gt;0),SUM($G6:BL6),NA())</f>
        <v>#N/A</v>
      </c>
      <c r="BM21" s="235" t="e">
        <f>IF(AND(SUM($G6:BM6)&gt;0,SUM(BM6:$EA6)&gt;0),SUM($G6:BM6),NA())</f>
        <v>#N/A</v>
      </c>
      <c r="BN21" s="235" t="e">
        <f>IF(AND(SUM($G6:BN6)&gt;0,SUM(BN6:$EA6)&gt;0),SUM($G6:BN6),NA())</f>
        <v>#N/A</v>
      </c>
      <c r="BO21" s="235" t="e">
        <f>IF(AND(SUM($G6:BO6)&gt;0,SUM(BO6:$EA6)&gt;0),SUM($G6:BO6),NA())</f>
        <v>#N/A</v>
      </c>
      <c r="BP21" s="235" t="e">
        <f>IF(AND(SUM($G6:BP6)&gt;0,SUM(BP6:$EA6)&gt;0),SUM($G6:BP6),NA())</f>
        <v>#N/A</v>
      </c>
      <c r="BQ21" s="235" t="e">
        <f>IF(AND(SUM($G6:BQ6)&gt;0,SUM(BQ6:$EA6)&gt;0),SUM($G6:BQ6),NA())</f>
        <v>#N/A</v>
      </c>
      <c r="BR21" s="235" t="e">
        <f>IF(AND(SUM($G6:BR6)&gt;0,SUM(BR6:$EA6)&gt;0),SUM($G6:BR6),NA())</f>
        <v>#N/A</v>
      </c>
      <c r="BS21" s="235" t="e">
        <f>IF(AND(SUM($G6:BS6)&gt;0,SUM(BS6:$EA6)&gt;0),SUM($G6:BS6),NA())</f>
        <v>#N/A</v>
      </c>
      <c r="BT21" s="235" t="e">
        <f>IF(AND(SUM($G6:BT6)&gt;0,SUM(BT6:$EA6)&gt;0),SUM($G6:BT6),NA())</f>
        <v>#N/A</v>
      </c>
      <c r="BU21" s="235" t="e">
        <f>IF(AND(SUM($G6:BU6)&gt;0,SUM(BU6:$EA6)&gt;0),SUM($G6:BU6),NA())</f>
        <v>#N/A</v>
      </c>
      <c r="BV21" s="235" t="e">
        <f>IF(AND(SUM($G6:BV6)&gt;0,SUM(BV6:$EA6)&gt;0),SUM($G6:BV6),NA())</f>
        <v>#N/A</v>
      </c>
      <c r="BW21" s="235" t="e">
        <f>IF(AND(SUM($G6:BW6)&gt;0,SUM(BW6:$EA6)&gt;0),SUM($G6:BW6),NA())</f>
        <v>#N/A</v>
      </c>
      <c r="BX21" s="235" t="e">
        <f>IF(AND(SUM($G6:BX6)&gt;0,SUM(BX6:$EA6)&gt;0),SUM($G6:BX6),NA())</f>
        <v>#N/A</v>
      </c>
      <c r="BY21" s="235" t="e">
        <f>IF(AND(SUM($G6:BY6)&gt;0,SUM(BY6:$EA6)&gt;0),SUM($G6:BY6),NA())</f>
        <v>#N/A</v>
      </c>
      <c r="BZ21" s="235" t="e">
        <f>IF(AND(SUM($G6:BZ6)&gt;0,SUM(BZ6:$EA6)&gt;0),SUM($G6:BZ6),NA())</f>
        <v>#N/A</v>
      </c>
      <c r="CA21" s="235" t="e">
        <f>IF(AND(SUM($G6:CA6)&gt;0,SUM(CA6:$EA6)&gt;0),SUM($G6:CA6),NA())</f>
        <v>#N/A</v>
      </c>
      <c r="CB21" s="235" t="e">
        <f>IF(AND(SUM($G6:CB6)&gt;0,SUM(CB6:$EA6)&gt;0),SUM($G6:CB6),NA())</f>
        <v>#N/A</v>
      </c>
      <c r="CC21" s="235" t="e">
        <f>IF(AND(SUM($G6:CC6)&gt;0,SUM(CC6:$EA6)&gt;0),SUM($G6:CC6),NA())</f>
        <v>#N/A</v>
      </c>
      <c r="CD21" s="235" t="e">
        <f>IF(AND(SUM($G6:CD6)&gt;0,SUM(CD6:$EA6)&gt;0),SUM($G6:CD6),NA())</f>
        <v>#N/A</v>
      </c>
      <c r="CE21" s="235" t="e">
        <f>IF(AND(SUM($G6:CE6)&gt;0,SUM(CE6:$EA6)&gt;0),SUM($G6:CE6),NA())</f>
        <v>#N/A</v>
      </c>
      <c r="CF21" s="235" t="e">
        <f>IF(AND(SUM($G6:CF6)&gt;0,SUM(CF6:$EA6)&gt;0),SUM($G6:CF6),NA())</f>
        <v>#N/A</v>
      </c>
      <c r="CG21" s="235" t="e">
        <f>IF(AND(SUM($G6:CG6)&gt;0,SUM(CG6:$EA6)&gt;0),SUM($G6:CG6),NA())</f>
        <v>#N/A</v>
      </c>
      <c r="CH21" s="235" t="e">
        <f>IF(AND(SUM($G6:CH6)&gt;0,SUM(CH6:$EA6)&gt;0),SUM($G6:CH6),NA())</f>
        <v>#N/A</v>
      </c>
      <c r="CI21" s="235" t="e">
        <f>IF(AND(SUM($G6:CI6)&gt;0,SUM(CI6:$EA6)&gt;0),SUM($G6:CI6),NA())</f>
        <v>#N/A</v>
      </c>
      <c r="CJ21" s="235" t="e">
        <f>IF(AND(SUM($G6:CJ6)&gt;0,SUM(CJ6:$EA6)&gt;0),SUM($G6:CJ6),NA())</f>
        <v>#N/A</v>
      </c>
      <c r="CK21" s="235" t="e">
        <f>IF(AND(SUM($G6:CK6)&gt;0,SUM(CK6:$EA6)&gt;0),SUM($G6:CK6),NA())</f>
        <v>#N/A</v>
      </c>
      <c r="CL21" s="235" t="e">
        <f>IF(AND(SUM($G6:CL6)&gt;0,SUM(CL6:$EA6)&gt;0),SUM($G6:CL6),NA())</f>
        <v>#N/A</v>
      </c>
      <c r="CM21" s="235" t="e">
        <f>IF(AND(SUM($G6:CM6)&gt;0,SUM(CM6:$EA6)&gt;0),SUM($G6:CM6),NA())</f>
        <v>#N/A</v>
      </c>
      <c r="CN21" s="235" t="e">
        <f>IF(AND(SUM($G6:CN6)&gt;0,SUM(CN6:$EA6)&gt;0),SUM($G6:CN6),NA())</f>
        <v>#N/A</v>
      </c>
      <c r="CO21" s="235" t="e">
        <f>IF(AND(SUM($G6:CO6)&gt;0,SUM(CO6:$EA6)&gt;0),SUM($G6:CO6),NA())</f>
        <v>#N/A</v>
      </c>
      <c r="CP21" s="235" t="e">
        <f>IF(AND(SUM($G6:CP6)&gt;0,SUM(CP6:$EA6)&gt;0),SUM($G6:CP6),NA())</f>
        <v>#N/A</v>
      </c>
      <c r="CQ21" s="235" t="e">
        <f>IF(AND(SUM($G6:CQ6)&gt;0,SUM(CQ6:$EA6)&gt;0),SUM($G6:CQ6),NA())</f>
        <v>#N/A</v>
      </c>
      <c r="CR21" s="235" t="e">
        <f>IF(AND(SUM($G6:CR6)&gt;0,SUM(CR6:$EA6)&gt;0),SUM($G6:CR6),NA())</f>
        <v>#N/A</v>
      </c>
      <c r="CS21" s="235" t="e">
        <f>IF(AND(SUM($G6:CS6)&gt;0,SUM(CS6:$EA6)&gt;0),SUM($G6:CS6),NA())</f>
        <v>#N/A</v>
      </c>
      <c r="CT21" s="235" t="e">
        <f>IF(AND(SUM($G6:CT6)&gt;0,SUM(CT6:$EA6)&gt;0),SUM($G6:CT6),NA())</f>
        <v>#N/A</v>
      </c>
      <c r="CU21" s="235" t="e">
        <f>IF(AND(SUM($G6:CU6)&gt;0,SUM(CU6:$EA6)&gt;0),SUM($G6:CU6),NA())</f>
        <v>#N/A</v>
      </c>
      <c r="CV21" s="235" t="e">
        <f>IF(AND(SUM($G6:CV6)&gt;0,SUM(CV6:$EA6)&gt;0),SUM($G6:CV6),NA())</f>
        <v>#N/A</v>
      </c>
      <c r="CW21" s="235" t="e">
        <f>IF(AND(SUM($G6:CW6)&gt;0,SUM(CW6:$EA6)&gt;0),SUM($G6:CW6),NA())</f>
        <v>#N/A</v>
      </c>
      <c r="CX21" s="235" t="e">
        <f>IF(AND(SUM($G6:CX6)&gt;0,SUM(CX6:$EA6)&gt;0),SUM($G6:CX6),NA())</f>
        <v>#N/A</v>
      </c>
      <c r="CY21" s="235" t="e">
        <f>IF(AND(SUM($G6:CY6)&gt;0,SUM(CY6:$EA6)&gt;0),SUM($G6:CY6),NA())</f>
        <v>#N/A</v>
      </c>
      <c r="CZ21" s="235" t="e">
        <f>IF(AND(SUM($G6:CZ6)&gt;0,SUM(CZ6:$EA6)&gt;0),SUM($G6:CZ6),NA())</f>
        <v>#N/A</v>
      </c>
      <c r="DA21" s="235" t="e">
        <f>IF(AND(SUM($G6:DA6)&gt;0,SUM(DA6:$EA6)&gt;0),SUM($G6:DA6),NA())</f>
        <v>#N/A</v>
      </c>
      <c r="DB21" s="235" t="e">
        <f>IF(AND(SUM($G6:DB6)&gt;0,SUM(DB6:$EA6)&gt;0),SUM($G6:DB6),NA())</f>
        <v>#N/A</v>
      </c>
      <c r="DC21" s="235" t="e">
        <f>IF(AND(SUM($G6:DC6)&gt;0,SUM(DC6:$EA6)&gt;0),SUM($G6:DC6),NA())</f>
        <v>#N/A</v>
      </c>
      <c r="DD21" s="235" t="e">
        <f>IF(AND(SUM($G6:DD6)&gt;0,SUM(DD6:$EA6)&gt;0),SUM($G6:DD6),NA())</f>
        <v>#N/A</v>
      </c>
      <c r="DE21" s="235" t="e">
        <f>IF(AND(SUM($G6:DE6)&gt;0,SUM(DE6:$EA6)&gt;0),SUM($G6:DE6),NA())</f>
        <v>#N/A</v>
      </c>
      <c r="DF21" s="235" t="e">
        <f>IF(AND(SUM($G6:DF6)&gt;0,SUM(DF6:$EA6)&gt;0),SUM($G6:DF6),NA())</f>
        <v>#N/A</v>
      </c>
      <c r="DG21" s="235" t="e">
        <f>IF(AND(SUM($G6:DG6)&gt;0,SUM(DG6:$EA6)&gt;0),SUM($G6:DG6),NA())</f>
        <v>#N/A</v>
      </c>
      <c r="DH21" s="235" t="e">
        <f>IF(AND(SUM($G6:DH6)&gt;0,SUM(DH6:$EA6)&gt;0),SUM($G6:DH6),NA())</f>
        <v>#N/A</v>
      </c>
      <c r="DI21" s="235" t="e">
        <f>IF(AND(SUM($G6:DI6)&gt;0,SUM(DI6:$EA6)&gt;0),SUM($G6:DI6),NA())</f>
        <v>#N/A</v>
      </c>
      <c r="DJ21" s="235" t="e">
        <f>IF(AND(SUM($G6:DJ6)&gt;0,SUM(DJ6:$EA6)&gt;0),SUM($G6:DJ6),NA())</f>
        <v>#N/A</v>
      </c>
      <c r="DK21" s="235" t="e">
        <f>IF(AND(SUM($G6:DK6)&gt;0,SUM(DK6:$EA6)&gt;0),SUM($G6:DK6),NA())</f>
        <v>#N/A</v>
      </c>
      <c r="DL21" s="235" t="e">
        <f>IF(AND(SUM($G6:DL6)&gt;0,SUM(DL6:$EA6)&gt;0),SUM($G6:DL6),NA())</f>
        <v>#N/A</v>
      </c>
      <c r="DM21" s="235" t="e">
        <f>IF(AND(SUM($G6:DM6)&gt;0,SUM(DM6:$EA6)&gt;0),SUM($G6:DM6),NA())</f>
        <v>#N/A</v>
      </c>
      <c r="DN21" s="235" t="e">
        <f>IF(AND(SUM($G6:DN6)&gt;0,SUM(DN6:$EA6)&gt;0),SUM($G6:DN6),NA())</f>
        <v>#N/A</v>
      </c>
      <c r="DO21" s="235" t="e">
        <f>IF(AND(SUM($G6:DO6)&gt;0,SUM(DO6:$EA6)&gt;0),SUM($G6:DO6),NA())</f>
        <v>#N/A</v>
      </c>
      <c r="DP21" s="235" t="e">
        <f>IF(AND(SUM($G6:DP6)&gt;0,SUM(DP6:$EA6)&gt;0),SUM($G6:DP6),NA())</f>
        <v>#N/A</v>
      </c>
      <c r="DQ21" s="235" t="e">
        <f>IF(AND(SUM($G6:DQ6)&gt;0,SUM(DQ6:$EA6)&gt;0),SUM($G6:DQ6),NA())</f>
        <v>#N/A</v>
      </c>
      <c r="DR21" s="235" t="e">
        <f>IF(AND(SUM($G6:DR6)&gt;0,SUM(DR6:$EA6)&gt;0),SUM($G6:DR6),NA())</f>
        <v>#N/A</v>
      </c>
      <c r="DS21" s="235" t="e">
        <f>IF(AND(SUM($G6:DS6)&gt;0,SUM(DS6:$EA6)&gt;0),SUM($G6:DS6),NA())</f>
        <v>#N/A</v>
      </c>
      <c r="DT21" s="235" t="e">
        <f>IF(AND(SUM($G6:DT6)&gt;0,SUM(DT6:$EA6)&gt;0),SUM($G6:DT6),NA())</f>
        <v>#N/A</v>
      </c>
      <c r="DU21" s="235" t="e">
        <f>IF(AND(SUM($G6:DU6)&gt;0,SUM(DU6:$EA6)&gt;0),SUM($G6:DU6),NA())</f>
        <v>#N/A</v>
      </c>
      <c r="DV21" s="235" t="e">
        <f>IF(AND(SUM($G6:DV6)&gt;0,SUM(DV6:$EA6)&gt;0),SUM($G6:DV6),NA())</f>
        <v>#N/A</v>
      </c>
      <c r="DW21" s="235" t="e">
        <f>IF(AND(SUM($G6:DW6)&gt;0,SUM(DW6:$EA6)&gt;0),SUM($G6:DW6),NA())</f>
        <v>#N/A</v>
      </c>
      <c r="DX21" s="235" t="e">
        <f>IF(AND(SUM($G6:DX6)&gt;0,SUM(DX6:$EA6)&gt;0),SUM($G6:DX6),NA())</f>
        <v>#N/A</v>
      </c>
      <c r="DY21" s="235" t="e">
        <f>IF(AND(SUM($G6:DY6)&gt;0,SUM(DY6:$EA6)&gt;0),SUM($G6:DY6),NA())</f>
        <v>#N/A</v>
      </c>
      <c r="DZ21" s="235" t="e">
        <f>IF(AND(SUM($G6:DZ6)&gt;0,SUM(DZ6:$EA6)&gt;0),SUM($G6:DZ6),NA())</f>
        <v>#N/A</v>
      </c>
      <c r="EA21" s="235" t="e">
        <f>IF(AND(SUM($G6:EA6)&gt;0,SUM(EA6:$EA6)&gt;0),SUM($G6:EA6),NA())</f>
        <v>#N/A</v>
      </c>
    </row>
    <row r="22" spans="2:131" x14ac:dyDescent="0.25">
      <c r="B22" t="str">
        <f t="shared" si="111"/>
        <v>СМР ЖК 2 оч</v>
      </c>
      <c r="C22" s="199" t="e">
        <f t="shared" si="108"/>
        <v>#N/A</v>
      </c>
      <c r="D22" s="199" t="e">
        <f t="shared" si="109"/>
        <v>#N/A</v>
      </c>
      <c r="E22" s="235">
        <f t="array" ref="E22">MIN(_xlfn.IFNA(G22:EA22,""))</f>
        <v>0</v>
      </c>
      <c r="F22" s="235">
        <f t="shared" si="110"/>
        <v>0</v>
      </c>
      <c r="G22" s="235" t="e">
        <f>IF(AND(SUM($G7:G7)&gt;0,SUM(G7:$EA7)&gt;0),SUM($G7:G7),NA())</f>
        <v>#N/A</v>
      </c>
      <c r="H22" s="235" t="e">
        <f>IF(AND(SUM($G7:H7)&gt;0,SUM(H7:$EA7)&gt;0),SUM($G7:H7),NA())</f>
        <v>#N/A</v>
      </c>
      <c r="I22" s="235" t="e">
        <f>IF(AND(SUM($G7:I7)&gt;0,SUM(I7:$EA7)&gt;0),SUM($G7:I7),NA())</f>
        <v>#N/A</v>
      </c>
      <c r="J22" s="235" t="e">
        <f>IF(AND(SUM($G7:J7)&gt;0,SUM(J7:$EA7)&gt;0),SUM($G7:J7),NA())</f>
        <v>#N/A</v>
      </c>
      <c r="K22" s="235" t="e">
        <f>IF(AND(SUM($G7:K7)&gt;0,SUM(K7:$EA7)&gt;0),SUM($G7:K7),NA())</f>
        <v>#N/A</v>
      </c>
      <c r="L22" s="235" t="e">
        <f>IF(AND(SUM($G7:L7)&gt;0,SUM(L7:$EA7)&gt;0),SUM($G7:L7),NA())</f>
        <v>#N/A</v>
      </c>
      <c r="M22" s="235" t="e">
        <f>IF(AND(SUM($G7:M7)&gt;0,SUM(M7:$EA7)&gt;0),SUM($G7:M7),NA())</f>
        <v>#N/A</v>
      </c>
      <c r="N22" s="235" t="e">
        <f>IF(AND(SUM($G7:N7)&gt;0,SUM(N7:$EA7)&gt;0),SUM($G7:N7),NA())</f>
        <v>#N/A</v>
      </c>
      <c r="O22" s="235" t="e">
        <f>IF(AND(SUM($G7:O7)&gt;0,SUM(O7:$EA7)&gt;0),SUM($G7:O7),NA())</f>
        <v>#N/A</v>
      </c>
      <c r="P22" s="235" t="e">
        <f>IF(AND(SUM($G7:P7)&gt;0,SUM(P7:$EA7)&gt;0),SUM($G7:P7),NA())</f>
        <v>#N/A</v>
      </c>
      <c r="Q22" s="235" t="e">
        <f>IF(AND(SUM($G7:Q7)&gt;0,SUM(Q7:$EA7)&gt;0),SUM($G7:Q7),NA())</f>
        <v>#N/A</v>
      </c>
      <c r="R22" s="235" t="e">
        <f>IF(AND(SUM($G7:R7)&gt;0,SUM(R7:$EA7)&gt;0),SUM($G7:R7),NA())</f>
        <v>#N/A</v>
      </c>
      <c r="S22" s="235" t="e">
        <f>IF(AND(SUM($G7:S7)&gt;0,SUM(S7:$EA7)&gt;0),SUM($G7:S7),NA())</f>
        <v>#N/A</v>
      </c>
      <c r="T22" s="235" t="e">
        <f>IF(AND(SUM($G7:T7)&gt;0,SUM(T7:$EA7)&gt;0),SUM($G7:T7),NA())</f>
        <v>#N/A</v>
      </c>
      <c r="U22" s="235" t="e">
        <f>IF(AND(SUM($G7:U7)&gt;0,SUM(U7:$EA7)&gt;0),SUM($G7:U7),NA())</f>
        <v>#N/A</v>
      </c>
      <c r="V22" s="235" t="e">
        <f>IF(AND(SUM($G7:V7)&gt;0,SUM(V7:$EA7)&gt;0),SUM($G7:V7),NA())</f>
        <v>#N/A</v>
      </c>
      <c r="W22" s="235" t="e">
        <f>IF(AND(SUM($G7:W7)&gt;0,SUM(W7:$EA7)&gt;0),SUM($G7:W7),NA())</f>
        <v>#N/A</v>
      </c>
      <c r="X22" s="235" t="e">
        <f>IF(AND(SUM($G7:X7)&gt;0,SUM(X7:$EA7)&gt;0),SUM($G7:X7),NA())</f>
        <v>#N/A</v>
      </c>
      <c r="Y22" s="235" t="e">
        <f>IF(AND(SUM($G7:Y7)&gt;0,SUM(Y7:$EA7)&gt;0),SUM($G7:Y7),NA())</f>
        <v>#N/A</v>
      </c>
      <c r="Z22" s="235" t="e">
        <f>IF(AND(SUM($G7:Z7)&gt;0,SUM(Z7:$EA7)&gt;0),SUM($G7:Z7),NA())</f>
        <v>#N/A</v>
      </c>
      <c r="AA22" s="235" t="e">
        <f>IF(AND(SUM($G7:AA7)&gt;0,SUM(AA7:$EA7)&gt;0),SUM($G7:AA7),NA())</f>
        <v>#N/A</v>
      </c>
      <c r="AB22" s="235" t="e">
        <f>IF(AND(SUM($G7:AB7)&gt;0,SUM(AB7:$EA7)&gt;0),SUM($G7:AB7),NA())</f>
        <v>#N/A</v>
      </c>
      <c r="AC22" s="235" t="e">
        <f>IF(AND(SUM($G7:AC7)&gt;0,SUM(AC7:$EA7)&gt;0),SUM($G7:AC7),NA())</f>
        <v>#N/A</v>
      </c>
      <c r="AD22" s="235" t="e">
        <f>IF(AND(SUM($G7:AD7)&gt;0,SUM(AD7:$EA7)&gt;0),SUM($G7:AD7),NA())</f>
        <v>#N/A</v>
      </c>
      <c r="AE22" s="235" t="e">
        <f>IF(AND(SUM($G7:AE7)&gt;0,SUM(AE7:$EA7)&gt;0),SUM($G7:AE7),NA())</f>
        <v>#N/A</v>
      </c>
      <c r="AF22" s="235" t="e">
        <f>IF(AND(SUM($G7:AF7)&gt;0,SUM(AF7:$EA7)&gt;0),SUM($G7:AF7),NA())</f>
        <v>#N/A</v>
      </c>
      <c r="AG22" s="235" t="e">
        <f>IF(AND(SUM($G7:AG7)&gt;0,SUM(AG7:$EA7)&gt;0),SUM($G7:AG7),NA())</f>
        <v>#N/A</v>
      </c>
      <c r="AH22" s="235" t="e">
        <f>IF(AND(SUM($G7:AH7)&gt;0,SUM(AH7:$EA7)&gt;0),SUM($G7:AH7),NA())</f>
        <v>#N/A</v>
      </c>
      <c r="AI22" s="235" t="e">
        <f>IF(AND(SUM($G7:AI7)&gt;0,SUM(AI7:$EA7)&gt;0),SUM($G7:AI7),NA())</f>
        <v>#N/A</v>
      </c>
      <c r="AJ22" s="235" t="e">
        <f>IF(AND(SUM($G7:AJ7)&gt;0,SUM(AJ7:$EA7)&gt;0),SUM($G7:AJ7),NA())</f>
        <v>#N/A</v>
      </c>
      <c r="AK22" s="235" t="e">
        <f>IF(AND(SUM($G7:AK7)&gt;0,SUM(AK7:$EA7)&gt;0),SUM($G7:AK7),NA())</f>
        <v>#N/A</v>
      </c>
      <c r="AL22" s="235" t="e">
        <f>IF(AND(SUM($G7:AL7)&gt;0,SUM(AL7:$EA7)&gt;0),SUM($G7:AL7),NA())</f>
        <v>#N/A</v>
      </c>
      <c r="AM22" s="235" t="e">
        <f>IF(AND(SUM($G7:AM7)&gt;0,SUM(AM7:$EA7)&gt;0),SUM($G7:AM7),NA())</f>
        <v>#N/A</v>
      </c>
      <c r="AN22" s="235" t="e">
        <f>IF(AND(SUM($G7:AN7)&gt;0,SUM(AN7:$EA7)&gt;0),SUM($G7:AN7),NA())</f>
        <v>#N/A</v>
      </c>
      <c r="AO22" s="235" t="e">
        <f>IF(AND(SUM($G7:AO7)&gt;0,SUM(AO7:$EA7)&gt;0),SUM($G7:AO7),NA())</f>
        <v>#N/A</v>
      </c>
      <c r="AP22" s="235" t="e">
        <f>IF(AND(SUM($G7:AP7)&gt;0,SUM(AP7:$EA7)&gt;0),SUM($G7:AP7),NA())</f>
        <v>#N/A</v>
      </c>
      <c r="AQ22" s="235" t="e">
        <f>IF(AND(SUM($G7:AQ7)&gt;0,SUM(AQ7:$EA7)&gt;0),SUM($G7:AQ7),NA())</f>
        <v>#N/A</v>
      </c>
      <c r="AR22" s="235" t="e">
        <f>IF(AND(SUM($G7:AR7)&gt;0,SUM(AR7:$EA7)&gt;0),SUM($G7:AR7),NA())</f>
        <v>#N/A</v>
      </c>
      <c r="AS22" s="235" t="e">
        <f>IF(AND(SUM($G7:AS7)&gt;0,SUM(AS7:$EA7)&gt;0),SUM($G7:AS7),NA())</f>
        <v>#N/A</v>
      </c>
      <c r="AT22" s="235" t="e">
        <f>IF(AND(SUM($G7:AT7)&gt;0,SUM(AT7:$EA7)&gt;0),SUM($G7:AT7),NA())</f>
        <v>#N/A</v>
      </c>
      <c r="AU22" s="235" t="e">
        <f>IF(AND(SUM($G7:AU7)&gt;0,SUM(AU7:$EA7)&gt;0),SUM($G7:AU7),NA())</f>
        <v>#N/A</v>
      </c>
      <c r="AV22" s="235" t="e">
        <f>IF(AND(SUM($G7:AV7)&gt;0,SUM(AV7:$EA7)&gt;0),SUM($G7:AV7),NA())</f>
        <v>#N/A</v>
      </c>
      <c r="AW22" s="235" t="e">
        <f>IF(AND(SUM($G7:AW7)&gt;0,SUM(AW7:$EA7)&gt;0),SUM($G7:AW7),NA())</f>
        <v>#N/A</v>
      </c>
      <c r="AX22" s="235" t="e">
        <f>IF(AND(SUM($G7:AX7)&gt;0,SUM(AX7:$EA7)&gt;0),SUM($G7:AX7),NA())</f>
        <v>#N/A</v>
      </c>
      <c r="AY22" s="235" t="e">
        <f>IF(AND(SUM($G7:AY7)&gt;0,SUM(AY7:$EA7)&gt;0),SUM($G7:AY7),NA())</f>
        <v>#N/A</v>
      </c>
      <c r="AZ22" s="235" t="e">
        <f>IF(AND(SUM($G7:AZ7)&gt;0,SUM(AZ7:$EA7)&gt;0),SUM($G7:AZ7),NA())</f>
        <v>#N/A</v>
      </c>
      <c r="BA22" s="235" t="e">
        <f>IF(AND(SUM($G7:BA7)&gt;0,SUM(BA7:$EA7)&gt;0),SUM($G7:BA7),NA())</f>
        <v>#N/A</v>
      </c>
      <c r="BB22" s="235" t="e">
        <f>IF(AND(SUM($G7:BB7)&gt;0,SUM(BB7:$EA7)&gt;0),SUM($G7:BB7),NA())</f>
        <v>#N/A</v>
      </c>
      <c r="BC22" s="235" t="e">
        <f>IF(AND(SUM($G7:BC7)&gt;0,SUM(BC7:$EA7)&gt;0),SUM($G7:BC7),NA())</f>
        <v>#N/A</v>
      </c>
      <c r="BD22" s="235" t="e">
        <f>IF(AND(SUM($G7:BD7)&gt;0,SUM(BD7:$EA7)&gt;0),SUM($G7:BD7),NA())</f>
        <v>#N/A</v>
      </c>
      <c r="BE22" s="235" t="e">
        <f>IF(AND(SUM($G7:BE7)&gt;0,SUM(BE7:$EA7)&gt;0),SUM($G7:BE7),NA())</f>
        <v>#N/A</v>
      </c>
      <c r="BF22" s="235" t="e">
        <f>IF(AND(SUM($G7:BF7)&gt;0,SUM(BF7:$EA7)&gt;0),SUM($G7:BF7),NA())</f>
        <v>#N/A</v>
      </c>
      <c r="BG22" s="235" t="e">
        <f>IF(AND(SUM($G7:BG7)&gt;0,SUM(BG7:$EA7)&gt;0),SUM($G7:BG7),NA())</f>
        <v>#N/A</v>
      </c>
      <c r="BH22" s="235" t="e">
        <f>IF(AND(SUM($G7:BH7)&gt;0,SUM(BH7:$EA7)&gt;0),SUM($G7:BH7),NA())</f>
        <v>#N/A</v>
      </c>
      <c r="BI22" s="235" t="e">
        <f>IF(AND(SUM($G7:BI7)&gt;0,SUM(BI7:$EA7)&gt;0),SUM($G7:BI7),NA())</f>
        <v>#N/A</v>
      </c>
      <c r="BJ22" s="235" t="e">
        <f>IF(AND(SUM($G7:BJ7)&gt;0,SUM(BJ7:$EA7)&gt;0),SUM($G7:BJ7),NA())</f>
        <v>#N/A</v>
      </c>
      <c r="BK22" s="235" t="e">
        <f>IF(AND(SUM($G7:BK7)&gt;0,SUM(BK7:$EA7)&gt;0),SUM($G7:BK7),NA())</f>
        <v>#N/A</v>
      </c>
      <c r="BL22" s="235" t="e">
        <f>IF(AND(SUM($G7:BL7)&gt;0,SUM(BL7:$EA7)&gt;0),SUM($G7:BL7),NA())</f>
        <v>#N/A</v>
      </c>
      <c r="BM22" s="235" t="e">
        <f>IF(AND(SUM($G7:BM7)&gt;0,SUM(BM7:$EA7)&gt;0),SUM($G7:BM7),NA())</f>
        <v>#N/A</v>
      </c>
      <c r="BN22" s="235" t="e">
        <f>IF(AND(SUM($G7:BN7)&gt;0,SUM(BN7:$EA7)&gt;0),SUM($G7:BN7),NA())</f>
        <v>#N/A</v>
      </c>
      <c r="BO22" s="235" t="e">
        <f>IF(AND(SUM($G7:BO7)&gt;0,SUM(BO7:$EA7)&gt;0),SUM($G7:BO7),NA())</f>
        <v>#N/A</v>
      </c>
      <c r="BP22" s="235" t="e">
        <f>IF(AND(SUM($G7:BP7)&gt;0,SUM(BP7:$EA7)&gt;0),SUM($G7:BP7),NA())</f>
        <v>#N/A</v>
      </c>
      <c r="BQ22" s="235" t="e">
        <f>IF(AND(SUM($G7:BQ7)&gt;0,SUM(BQ7:$EA7)&gt;0),SUM($G7:BQ7),NA())</f>
        <v>#N/A</v>
      </c>
      <c r="BR22" s="235" t="e">
        <f>IF(AND(SUM($G7:BR7)&gt;0,SUM(BR7:$EA7)&gt;0),SUM($G7:BR7),NA())</f>
        <v>#N/A</v>
      </c>
      <c r="BS22" s="235" t="e">
        <f>IF(AND(SUM($G7:BS7)&gt;0,SUM(BS7:$EA7)&gt;0),SUM($G7:BS7),NA())</f>
        <v>#N/A</v>
      </c>
      <c r="BT22" s="235" t="e">
        <f>IF(AND(SUM($G7:BT7)&gt;0,SUM(BT7:$EA7)&gt;0),SUM($G7:BT7),NA())</f>
        <v>#N/A</v>
      </c>
      <c r="BU22" s="235" t="e">
        <f>IF(AND(SUM($G7:BU7)&gt;0,SUM(BU7:$EA7)&gt;0),SUM($G7:BU7),NA())</f>
        <v>#N/A</v>
      </c>
      <c r="BV22" s="235" t="e">
        <f>IF(AND(SUM($G7:BV7)&gt;0,SUM(BV7:$EA7)&gt;0),SUM($G7:BV7),NA())</f>
        <v>#N/A</v>
      </c>
      <c r="BW22" s="235" t="e">
        <f>IF(AND(SUM($G7:BW7)&gt;0,SUM(BW7:$EA7)&gt;0),SUM($G7:BW7),NA())</f>
        <v>#N/A</v>
      </c>
      <c r="BX22" s="235" t="e">
        <f>IF(AND(SUM($G7:BX7)&gt;0,SUM(BX7:$EA7)&gt;0),SUM($G7:BX7),NA())</f>
        <v>#N/A</v>
      </c>
      <c r="BY22" s="235" t="e">
        <f>IF(AND(SUM($G7:BY7)&gt;0,SUM(BY7:$EA7)&gt;0),SUM($G7:BY7),NA())</f>
        <v>#N/A</v>
      </c>
      <c r="BZ22" s="235" t="e">
        <f>IF(AND(SUM($G7:BZ7)&gt;0,SUM(BZ7:$EA7)&gt;0),SUM($G7:BZ7),NA())</f>
        <v>#N/A</v>
      </c>
      <c r="CA22" s="235" t="e">
        <f>IF(AND(SUM($G7:CA7)&gt;0,SUM(CA7:$EA7)&gt;0),SUM($G7:CA7),NA())</f>
        <v>#N/A</v>
      </c>
      <c r="CB22" s="235" t="e">
        <f>IF(AND(SUM($G7:CB7)&gt;0,SUM(CB7:$EA7)&gt;0),SUM($G7:CB7),NA())</f>
        <v>#N/A</v>
      </c>
      <c r="CC22" s="235" t="e">
        <f>IF(AND(SUM($G7:CC7)&gt;0,SUM(CC7:$EA7)&gt;0),SUM($G7:CC7),NA())</f>
        <v>#N/A</v>
      </c>
      <c r="CD22" s="235" t="e">
        <f>IF(AND(SUM($G7:CD7)&gt;0,SUM(CD7:$EA7)&gt;0),SUM($G7:CD7),NA())</f>
        <v>#N/A</v>
      </c>
      <c r="CE22" s="235" t="e">
        <f>IF(AND(SUM($G7:CE7)&gt;0,SUM(CE7:$EA7)&gt;0),SUM($G7:CE7),NA())</f>
        <v>#N/A</v>
      </c>
      <c r="CF22" s="235" t="e">
        <f>IF(AND(SUM($G7:CF7)&gt;0,SUM(CF7:$EA7)&gt;0),SUM($G7:CF7),NA())</f>
        <v>#N/A</v>
      </c>
      <c r="CG22" s="235" t="e">
        <f>IF(AND(SUM($G7:CG7)&gt;0,SUM(CG7:$EA7)&gt;0),SUM($G7:CG7),NA())</f>
        <v>#N/A</v>
      </c>
      <c r="CH22" s="235" t="e">
        <f>IF(AND(SUM($G7:CH7)&gt;0,SUM(CH7:$EA7)&gt;0),SUM($G7:CH7),NA())</f>
        <v>#N/A</v>
      </c>
      <c r="CI22" s="235" t="e">
        <f>IF(AND(SUM($G7:CI7)&gt;0,SUM(CI7:$EA7)&gt;0),SUM($G7:CI7),NA())</f>
        <v>#N/A</v>
      </c>
      <c r="CJ22" s="235" t="e">
        <f>IF(AND(SUM($G7:CJ7)&gt;0,SUM(CJ7:$EA7)&gt;0),SUM($G7:CJ7),NA())</f>
        <v>#N/A</v>
      </c>
      <c r="CK22" s="235" t="e">
        <f>IF(AND(SUM($G7:CK7)&gt;0,SUM(CK7:$EA7)&gt;0),SUM($G7:CK7),NA())</f>
        <v>#N/A</v>
      </c>
      <c r="CL22" s="235" t="e">
        <f>IF(AND(SUM($G7:CL7)&gt;0,SUM(CL7:$EA7)&gt;0),SUM($G7:CL7),NA())</f>
        <v>#N/A</v>
      </c>
      <c r="CM22" s="235" t="e">
        <f>IF(AND(SUM($G7:CM7)&gt;0,SUM(CM7:$EA7)&gt;0),SUM($G7:CM7),NA())</f>
        <v>#N/A</v>
      </c>
      <c r="CN22" s="235" t="e">
        <f>IF(AND(SUM($G7:CN7)&gt;0,SUM(CN7:$EA7)&gt;0),SUM($G7:CN7),NA())</f>
        <v>#N/A</v>
      </c>
      <c r="CO22" s="235" t="e">
        <f>IF(AND(SUM($G7:CO7)&gt;0,SUM(CO7:$EA7)&gt;0),SUM($G7:CO7),NA())</f>
        <v>#N/A</v>
      </c>
      <c r="CP22" s="235" t="e">
        <f>IF(AND(SUM($G7:CP7)&gt;0,SUM(CP7:$EA7)&gt;0),SUM($G7:CP7),NA())</f>
        <v>#N/A</v>
      </c>
      <c r="CQ22" s="235" t="e">
        <f>IF(AND(SUM($G7:CQ7)&gt;0,SUM(CQ7:$EA7)&gt;0),SUM($G7:CQ7),NA())</f>
        <v>#N/A</v>
      </c>
      <c r="CR22" s="235" t="e">
        <f>IF(AND(SUM($G7:CR7)&gt;0,SUM(CR7:$EA7)&gt;0),SUM($G7:CR7),NA())</f>
        <v>#N/A</v>
      </c>
      <c r="CS22" s="235" t="e">
        <f>IF(AND(SUM($G7:CS7)&gt;0,SUM(CS7:$EA7)&gt;0),SUM($G7:CS7),NA())</f>
        <v>#N/A</v>
      </c>
      <c r="CT22" s="235" t="e">
        <f>IF(AND(SUM($G7:CT7)&gt;0,SUM(CT7:$EA7)&gt;0),SUM($G7:CT7),NA())</f>
        <v>#N/A</v>
      </c>
      <c r="CU22" s="235" t="e">
        <f>IF(AND(SUM($G7:CU7)&gt;0,SUM(CU7:$EA7)&gt;0),SUM($G7:CU7),NA())</f>
        <v>#N/A</v>
      </c>
      <c r="CV22" s="235" t="e">
        <f>IF(AND(SUM($G7:CV7)&gt;0,SUM(CV7:$EA7)&gt;0),SUM($G7:CV7),NA())</f>
        <v>#N/A</v>
      </c>
      <c r="CW22" s="235" t="e">
        <f>IF(AND(SUM($G7:CW7)&gt;0,SUM(CW7:$EA7)&gt;0),SUM($G7:CW7),NA())</f>
        <v>#N/A</v>
      </c>
      <c r="CX22" s="235" t="e">
        <f>IF(AND(SUM($G7:CX7)&gt;0,SUM(CX7:$EA7)&gt;0),SUM($G7:CX7),NA())</f>
        <v>#N/A</v>
      </c>
      <c r="CY22" s="235" t="e">
        <f>IF(AND(SUM($G7:CY7)&gt;0,SUM(CY7:$EA7)&gt;0),SUM($G7:CY7),NA())</f>
        <v>#N/A</v>
      </c>
      <c r="CZ22" s="235" t="e">
        <f>IF(AND(SUM($G7:CZ7)&gt;0,SUM(CZ7:$EA7)&gt;0),SUM($G7:CZ7),NA())</f>
        <v>#N/A</v>
      </c>
      <c r="DA22" s="235" t="e">
        <f>IF(AND(SUM($G7:DA7)&gt;0,SUM(DA7:$EA7)&gt;0),SUM($G7:DA7),NA())</f>
        <v>#N/A</v>
      </c>
      <c r="DB22" s="235" t="e">
        <f>IF(AND(SUM($G7:DB7)&gt;0,SUM(DB7:$EA7)&gt;0),SUM($G7:DB7),NA())</f>
        <v>#N/A</v>
      </c>
      <c r="DC22" s="235" t="e">
        <f>IF(AND(SUM($G7:DC7)&gt;0,SUM(DC7:$EA7)&gt;0),SUM($G7:DC7),NA())</f>
        <v>#N/A</v>
      </c>
      <c r="DD22" s="235" t="e">
        <f>IF(AND(SUM($G7:DD7)&gt;0,SUM(DD7:$EA7)&gt;0),SUM($G7:DD7),NA())</f>
        <v>#N/A</v>
      </c>
      <c r="DE22" s="235" t="e">
        <f>IF(AND(SUM($G7:DE7)&gt;0,SUM(DE7:$EA7)&gt;0),SUM($G7:DE7),NA())</f>
        <v>#N/A</v>
      </c>
      <c r="DF22" s="235" t="e">
        <f>IF(AND(SUM($G7:DF7)&gt;0,SUM(DF7:$EA7)&gt;0),SUM($G7:DF7),NA())</f>
        <v>#N/A</v>
      </c>
      <c r="DG22" s="235" t="e">
        <f>IF(AND(SUM($G7:DG7)&gt;0,SUM(DG7:$EA7)&gt;0),SUM($G7:DG7),NA())</f>
        <v>#N/A</v>
      </c>
      <c r="DH22" s="235" t="e">
        <f>IF(AND(SUM($G7:DH7)&gt;0,SUM(DH7:$EA7)&gt;0),SUM($G7:DH7),NA())</f>
        <v>#N/A</v>
      </c>
      <c r="DI22" s="235" t="e">
        <f>IF(AND(SUM($G7:DI7)&gt;0,SUM(DI7:$EA7)&gt;0),SUM($G7:DI7),NA())</f>
        <v>#N/A</v>
      </c>
      <c r="DJ22" s="235" t="e">
        <f>IF(AND(SUM($G7:DJ7)&gt;0,SUM(DJ7:$EA7)&gt;0),SUM($G7:DJ7),NA())</f>
        <v>#N/A</v>
      </c>
      <c r="DK22" s="235" t="e">
        <f>IF(AND(SUM($G7:DK7)&gt;0,SUM(DK7:$EA7)&gt;0),SUM($G7:DK7),NA())</f>
        <v>#N/A</v>
      </c>
      <c r="DL22" s="235" t="e">
        <f>IF(AND(SUM($G7:DL7)&gt;0,SUM(DL7:$EA7)&gt;0),SUM($G7:DL7),NA())</f>
        <v>#N/A</v>
      </c>
      <c r="DM22" s="235" t="e">
        <f>IF(AND(SUM($G7:DM7)&gt;0,SUM(DM7:$EA7)&gt;0),SUM($G7:DM7),NA())</f>
        <v>#N/A</v>
      </c>
      <c r="DN22" s="235" t="e">
        <f>IF(AND(SUM($G7:DN7)&gt;0,SUM(DN7:$EA7)&gt;0),SUM($G7:DN7),NA())</f>
        <v>#N/A</v>
      </c>
      <c r="DO22" s="235" t="e">
        <f>IF(AND(SUM($G7:DO7)&gt;0,SUM(DO7:$EA7)&gt;0),SUM($G7:DO7),NA())</f>
        <v>#N/A</v>
      </c>
      <c r="DP22" s="235" t="e">
        <f>IF(AND(SUM($G7:DP7)&gt;0,SUM(DP7:$EA7)&gt;0),SUM($G7:DP7),NA())</f>
        <v>#N/A</v>
      </c>
      <c r="DQ22" s="235" t="e">
        <f>IF(AND(SUM($G7:DQ7)&gt;0,SUM(DQ7:$EA7)&gt;0),SUM($G7:DQ7),NA())</f>
        <v>#N/A</v>
      </c>
      <c r="DR22" s="235" t="e">
        <f>IF(AND(SUM($G7:DR7)&gt;0,SUM(DR7:$EA7)&gt;0),SUM($G7:DR7),NA())</f>
        <v>#N/A</v>
      </c>
      <c r="DS22" s="235" t="e">
        <f>IF(AND(SUM($G7:DS7)&gt;0,SUM(DS7:$EA7)&gt;0),SUM($G7:DS7),NA())</f>
        <v>#N/A</v>
      </c>
      <c r="DT22" s="235" t="e">
        <f>IF(AND(SUM($G7:DT7)&gt;0,SUM(DT7:$EA7)&gt;0),SUM($G7:DT7),NA())</f>
        <v>#N/A</v>
      </c>
      <c r="DU22" s="235" t="e">
        <f>IF(AND(SUM($G7:DU7)&gt;0,SUM(DU7:$EA7)&gt;0),SUM($G7:DU7),NA())</f>
        <v>#N/A</v>
      </c>
      <c r="DV22" s="235" t="e">
        <f>IF(AND(SUM($G7:DV7)&gt;0,SUM(DV7:$EA7)&gt;0),SUM($G7:DV7),NA())</f>
        <v>#N/A</v>
      </c>
      <c r="DW22" s="235" t="e">
        <f>IF(AND(SUM($G7:DW7)&gt;0,SUM(DW7:$EA7)&gt;0),SUM($G7:DW7),NA())</f>
        <v>#N/A</v>
      </c>
      <c r="DX22" s="235" t="e">
        <f>IF(AND(SUM($G7:DX7)&gt;0,SUM(DX7:$EA7)&gt;0),SUM($G7:DX7),NA())</f>
        <v>#N/A</v>
      </c>
      <c r="DY22" s="235" t="e">
        <f>IF(AND(SUM($G7:DY7)&gt;0,SUM(DY7:$EA7)&gt;0),SUM($G7:DY7),NA())</f>
        <v>#N/A</v>
      </c>
      <c r="DZ22" s="235" t="e">
        <f>IF(AND(SUM($G7:DZ7)&gt;0,SUM(DZ7:$EA7)&gt;0),SUM($G7:DZ7),NA())</f>
        <v>#N/A</v>
      </c>
      <c r="EA22" s="235" t="e">
        <f>IF(AND(SUM($G7:EA7)&gt;0,SUM(EA7:$EA7)&gt;0),SUM($G7:EA7),NA())</f>
        <v>#N/A</v>
      </c>
    </row>
    <row r="23" spans="2:131" x14ac:dyDescent="0.25">
      <c r="B23" t="str">
        <f t="shared" si="111"/>
        <v>П+РД 2 оч</v>
      </c>
      <c r="C23" s="199" t="e">
        <f t="shared" si="108"/>
        <v>#N/A</v>
      </c>
      <c r="D23" s="199" t="e">
        <f t="shared" si="109"/>
        <v>#N/A</v>
      </c>
      <c r="E23" s="235">
        <f t="array" ref="E23">MIN(_xlfn.IFNA(G23:EA23,""))</f>
        <v>0</v>
      </c>
      <c r="F23" s="235">
        <f t="shared" si="110"/>
        <v>0</v>
      </c>
      <c r="G23" s="235" t="e">
        <f>IF(AND(SUM($G8:G8)&gt;0,SUM(G8:$EA8)&gt;0),SUM($G8:G8),NA())</f>
        <v>#N/A</v>
      </c>
      <c r="H23" s="235" t="e">
        <f>IF(AND(SUM($G8:H8)&gt;0,SUM(H8:$EA8)&gt;0),SUM($G8:H8),NA())</f>
        <v>#N/A</v>
      </c>
      <c r="I23" s="235" t="e">
        <f>IF(AND(SUM($G8:I8)&gt;0,SUM(I8:$EA8)&gt;0),SUM($G8:I8),NA())</f>
        <v>#N/A</v>
      </c>
      <c r="J23" s="235" t="e">
        <f>IF(AND(SUM($G8:J8)&gt;0,SUM(J8:$EA8)&gt;0),SUM($G8:J8),NA())</f>
        <v>#N/A</v>
      </c>
      <c r="K23" s="235" t="e">
        <f>IF(AND(SUM($G8:K8)&gt;0,SUM(K8:$EA8)&gt;0),SUM($G8:K8),NA())</f>
        <v>#N/A</v>
      </c>
      <c r="L23" s="235" t="e">
        <f>IF(AND(SUM($G8:L8)&gt;0,SUM(L8:$EA8)&gt;0),SUM($G8:L8),NA())</f>
        <v>#N/A</v>
      </c>
      <c r="M23" s="235" t="e">
        <f>IF(AND(SUM($G8:M8)&gt;0,SUM(M8:$EA8)&gt;0),SUM($G8:M8),NA())</f>
        <v>#N/A</v>
      </c>
      <c r="N23" s="235" t="e">
        <f>IF(AND(SUM($G8:N8)&gt;0,SUM(N8:$EA8)&gt;0),SUM($G8:N8),NA())</f>
        <v>#N/A</v>
      </c>
      <c r="O23" s="235" t="e">
        <f>IF(AND(SUM($G8:O8)&gt;0,SUM(O8:$EA8)&gt;0),SUM($G8:O8),NA())</f>
        <v>#N/A</v>
      </c>
      <c r="P23" s="235" t="e">
        <f>IF(AND(SUM($G8:P8)&gt;0,SUM(P8:$EA8)&gt;0),SUM($G8:P8),NA())</f>
        <v>#N/A</v>
      </c>
      <c r="Q23" s="235" t="e">
        <f>IF(AND(SUM($G8:Q8)&gt;0,SUM(Q8:$EA8)&gt;0),SUM($G8:Q8),NA())</f>
        <v>#N/A</v>
      </c>
      <c r="R23" s="235" t="e">
        <f>IF(AND(SUM($G8:R8)&gt;0,SUM(R8:$EA8)&gt;0),SUM($G8:R8),NA())</f>
        <v>#N/A</v>
      </c>
      <c r="S23" s="235" t="e">
        <f>IF(AND(SUM($G8:S8)&gt;0,SUM(S8:$EA8)&gt;0),SUM($G8:S8),NA())</f>
        <v>#N/A</v>
      </c>
      <c r="T23" s="235" t="e">
        <f>IF(AND(SUM($G8:T8)&gt;0,SUM(T8:$EA8)&gt;0),SUM($G8:T8),NA())</f>
        <v>#N/A</v>
      </c>
      <c r="U23" s="235" t="e">
        <f>IF(AND(SUM($G8:U8)&gt;0,SUM(U8:$EA8)&gt;0),SUM($G8:U8),NA())</f>
        <v>#N/A</v>
      </c>
      <c r="V23" s="235" t="e">
        <f>IF(AND(SUM($G8:V8)&gt;0,SUM(V8:$EA8)&gt;0),SUM($G8:V8),NA())</f>
        <v>#N/A</v>
      </c>
      <c r="W23" s="235" t="e">
        <f>IF(AND(SUM($G8:W8)&gt;0,SUM(W8:$EA8)&gt;0),SUM($G8:W8),NA())</f>
        <v>#N/A</v>
      </c>
      <c r="X23" s="235" t="e">
        <f>IF(AND(SUM($G8:X8)&gt;0,SUM(X8:$EA8)&gt;0),SUM($G8:X8),NA())</f>
        <v>#N/A</v>
      </c>
      <c r="Y23" s="235" t="e">
        <f>IF(AND(SUM($G8:Y8)&gt;0,SUM(Y8:$EA8)&gt;0),SUM($G8:Y8),NA())</f>
        <v>#N/A</v>
      </c>
      <c r="Z23" s="235" t="e">
        <f>IF(AND(SUM($G8:Z8)&gt;0,SUM(Z8:$EA8)&gt;0),SUM($G8:Z8),NA())</f>
        <v>#N/A</v>
      </c>
      <c r="AA23" s="235" t="e">
        <f>IF(AND(SUM($G8:AA8)&gt;0,SUM(AA8:$EA8)&gt;0),SUM($G8:AA8),NA())</f>
        <v>#N/A</v>
      </c>
      <c r="AB23" s="235" t="e">
        <f>IF(AND(SUM($G8:AB8)&gt;0,SUM(AB8:$EA8)&gt;0),SUM($G8:AB8),NA())</f>
        <v>#N/A</v>
      </c>
      <c r="AC23" s="235" t="e">
        <f>IF(AND(SUM($G8:AC8)&gt;0,SUM(AC8:$EA8)&gt;0),SUM($G8:AC8),NA())</f>
        <v>#N/A</v>
      </c>
      <c r="AD23" s="235" t="e">
        <f>IF(AND(SUM($G8:AD8)&gt;0,SUM(AD8:$EA8)&gt;0),SUM($G8:AD8),NA())</f>
        <v>#N/A</v>
      </c>
      <c r="AE23" s="235" t="e">
        <f>IF(AND(SUM($G8:AE8)&gt;0,SUM(AE8:$EA8)&gt;0),SUM($G8:AE8),NA())</f>
        <v>#N/A</v>
      </c>
      <c r="AF23" s="235" t="e">
        <f>IF(AND(SUM($G8:AF8)&gt;0,SUM(AF8:$EA8)&gt;0),SUM($G8:AF8),NA())</f>
        <v>#N/A</v>
      </c>
      <c r="AG23" s="235" t="e">
        <f>IF(AND(SUM($G8:AG8)&gt;0,SUM(AG8:$EA8)&gt;0),SUM($G8:AG8),NA())</f>
        <v>#N/A</v>
      </c>
      <c r="AH23" s="235" t="e">
        <f>IF(AND(SUM($G8:AH8)&gt;0,SUM(AH8:$EA8)&gt;0),SUM($G8:AH8),NA())</f>
        <v>#N/A</v>
      </c>
      <c r="AI23" s="235" t="e">
        <f>IF(AND(SUM($G8:AI8)&gt;0,SUM(AI8:$EA8)&gt;0),SUM($G8:AI8),NA())</f>
        <v>#N/A</v>
      </c>
      <c r="AJ23" s="235" t="e">
        <f>IF(AND(SUM($G8:AJ8)&gt;0,SUM(AJ8:$EA8)&gt;0),SUM($G8:AJ8),NA())</f>
        <v>#N/A</v>
      </c>
      <c r="AK23" s="235" t="e">
        <f>IF(AND(SUM($G8:AK8)&gt;0,SUM(AK8:$EA8)&gt;0),SUM($G8:AK8),NA())</f>
        <v>#N/A</v>
      </c>
      <c r="AL23" s="235" t="e">
        <f>IF(AND(SUM($G8:AL8)&gt;0,SUM(AL8:$EA8)&gt;0),SUM($G8:AL8),NA())</f>
        <v>#N/A</v>
      </c>
      <c r="AM23" s="235" t="e">
        <f>IF(AND(SUM($G8:AM8)&gt;0,SUM(AM8:$EA8)&gt;0),SUM($G8:AM8),NA())</f>
        <v>#N/A</v>
      </c>
      <c r="AN23" s="235" t="e">
        <f>IF(AND(SUM($G8:AN8)&gt;0,SUM(AN8:$EA8)&gt;0),SUM($G8:AN8),NA())</f>
        <v>#N/A</v>
      </c>
      <c r="AO23" s="235" t="e">
        <f>IF(AND(SUM($G8:AO8)&gt;0,SUM(AO8:$EA8)&gt;0),SUM($G8:AO8),NA())</f>
        <v>#N/A</v>
      </c>
      <c r="AP23" s="235" t="e">
        <f>IF(AND(SUM($G8:AP8)&gt;0,SUM(AP8:$EA8)&gt;0),SUM($G8:AP8),NA())</f>
        <v>#N/A</v>
      </c>
      <c r="AQ23" s="235" t="e">
        <f>IF(AND(SUM($G8:AQ8)&gt;0,SUM(AQ8:$EA8)&gt;0),SUM($G8:AQ8),NA())</f>
        <v>#N/A</v>
      </c>
      <c r="AR23" s="235" t="e">
        <f>IF(AND(SUM($G8:AR8)&gt;0,SUM(AR8:$EA8)&gt;0),SUM($G8:AR8),NA())</f>
        <v>#N/A</v>
      </c>
      <c r="AS23" s="235" t="e">
        <f>IF(AND(SUM($G8:AS8)&gt;0,SUM(AS8:$EA8)&gt;0),SUM($G8:AS8),NA())</f>
        <v>#N/A</v>
      </c>
      <c r="AT23" s="235" t="e">
        <f>IF(AND(SUM($G8:AT8)&gt;0,SUM(AT8:$EA8)&gt;0),SUM($G8:AT8),NA())</f>
        <v>#N/A</v>
      </c>
      <c r="AU23" s="235" t="e">
        <f>IF(AND(SUM($G8:AU8)&gt;0,SUM(AU8:$EA8)&gt;0),SUM($G8:AU8),NA())</f>
        <v>#N/A</v>
      </c>
      <c r="AV23" s="235" t="e">
        <f>IF(AND(SUM($G8:AV8)&gt;0,SUM(AV8:$EA8)&gt;0),SUM($G8:AV8),NA())</f>
        <v>#N/A</v>
      </c>
      <c r="AW23" s="235" t="e">
        <f>IF(AND(SUM($G8:AW8)&gt;0,SUM(AW8:$EA8)&gt;0),SUM($G8:AW8),NA())</f>
        <v>#N/A</v>
      </c>
      <c r="AX23" s="235" t="e">
        <f>IF(AND(SUM($G8:AX8)&gt;0,SUM(AX8:$EA8)&gt;0),SUM($G8:AX8),NA())</f>
        <v>#N/A</v>
      </c>
      <c r="AY23" s="235" t="e">
        <f>IF(AND(SUM($G8:AY8)&gt;0,SUM(AY8:$EA8)&gt;0),SUM($G8:AY8),NA())</f>
        <v>#N/A</v>
      </c>
      <c r="AZ23" s="235" t="e">
        <f>IF(AND(SUM($G8:AZ8)&gt;0,SUM(AZ8:$EA8)&gt;0),SUM($G8:AZ8),NA())</f>
        <v>#N/A</v>
      </c>
      <c r="BA23" s="235" t="e">
        <f>IF(AND(SUM($G8:BA8)&gt;0,SUM(BA8:$EA8)&gt;0),SUM($G8:BA8),NA())</f>
        <v>#N/A</v>
      </c>
      <c r="BB23" s="235" t="e">
        <f>IF(AND(SUM($G8:BB8)&gt;0,SUM(BB8:$EA8)&gt;0),SUM($G8:BB8),NA())</f>
        <v>#N/A</v>
      </c>
      <c r="BC23" s="235" t="e">
        <f>IF(AND(SUM($G8:BC8)&gt;0,SUM(BC8:$EA8)&gt;0),SUM($G8:BC8),NA())</f>
        <v>#N/A</v>
      </c>
      <c r="BD23" s="235" t="e">
        <f>IF(AND(SUM($G8:BD8)&gt;0,SUM(BD8:$EA8)&gt;0),SUM($G8:BD8),NA())</f>
        <v>#N/A</v>
      </c>
      <c r="BE23" s="235" t="e">
        <f>IF(AND(SUM($G8:BE8)&gt;0,SUM(BE8:$EA8)&gt;0),SUM($G8:BE8),NA())</f>
        <v>#N/A</v>
      </c>
      <c r="BF23" s="235" t="e">
        <f>IF(AND(SUM($G8:BF8)&gt;0,SUM(BF8:$EA8)&gt;0),SUM($G8:BF8),NA())</f>
        <v>#N/A</v>
      </c>
      <c r="BG23" s="235" t="e">
        <f>IF(AND(SUM($G8:BG8)&gt;0,SUM(BG8:$EA8)&gt;0),SUM($G8:BG8),NA())</f>
        <v>#N/A</v>
      </c>
      <c r="BH23" s="235" t="e">
        <f>IF(AND(SUM($G8:BH8)&gt;0,SUM(BH8:$EA8)&gt;0),SUM($G8:BH8),NA())</f>
        <v>#N/A</v>
      </c>
      <c r="BI23" s="235" t="e">
        <f>IF(AND(SUM($G8:BI8)&gt;0,SUM(BI8:$EA8)&gt;0),SUM($G8:BI8),NA())</f>
        <v>#N/A</v>
      </c>
      <c r="BJ23" s="235" t="e">
        <f>IF(AND(SUM($G8:BJ8)&gt;0,SUM(BJ8:$EA8)&gt;0),SUM($G8:BJ8),NA())</f>
        <v>#N/A</v>
      </c>
      <c r="BK23" s="235" t="e">
        <f>IF(AND(SUM($G8:BK8)&gt;0,SUM(BK8:$EA8)&gt;0),SUM($G8:BK8),NA())</f>
        <v>#N/A</v>
      </c>
      <c r="BL23" s="235" t="e">
        <f>IF(AND(SUM($G8:BL8)&gt;0,SUM(BL8:$EA8)&gt;0),SUM($G8:BL8),NA())</f>
        <v>#N/A</v>
      </c>
      <c r="BM23" s="235" t="e">
        <f>IF(AND(SUM($G8:BM8)&gt;0,SUM(BM8:$EA8)&gt;0),SUM($G8:BM8),NA())</f>
        <v>#N/A</v>
      </c>
      <c r="BN23" s="235" t="e">
        <f>IF(AND(SUM($G8:BN8)&gt;0,SUM(BN8:$EA8)&gt;0),SUM($G8:BN8),NA())</f>
        <v>#N/A</v>
      </c>
      <c r="BO23" s="235" t="e">
        <f>IF(AND(SUM($G8:BO8)&gt;0,SUM(BO8:$EA8)&gt;0),SUM($G8:BO8),NA())</f>
        <v>#N/A</v>
      </c>
      <c r="BP23" s="235" t="e">
        <f>IF(AND(SUM($G8:BP8)&gt;0,SUM(BP8:$EA8)&gt;0),SUM($G8:BP8),NA())</f>
        <v>#N/A</v>
      </c>
      <c r="BQ23" s="235" t="e">
        <f>IF(AND(SUM($G8:BQ8)&gt;0,SUM(BQ8:$EA8)&gt;0),SUM($G8:BQ8),NA())</f>
        <v>#N/A</v>
      </c>
      <c r="BR23" s="235" t="e">
        <f>IF(AND(SUM($G8:BR8)&gt;0,SUM(BR8:$EA8)&gt;0),SUM($G8:BR8),NA())</f>
        <v>#N/A</v>
      </c>
      <c r="BS23" s="235" t="e">
        <f>IF(AND(SUM($G8:BS8)&gt;0,SUM(BS8:$EA8)&gt;0),SUM($G8:BS8),NA())</f>
        <v>#N/A</v>
      </c>
      <c r="BT23" s="235" t="e">
        <f>IF(AND(SUM($G8:BT8)&gt;0,SUM(BT8:$EA8)&gt;0),SUM($G8:BT8),NA())</f>
        <v>#N/A</v>
      </c>
      <c r="BU23" s="235" t="e">
        <f>IF(AND(SUM($G8:BU8)&gt;0,SUM(BU8:$EA8)&gt;0),SUM($G8:BU8),NA())</f>
        <v>#N/A</v>
      </c>
      <c r="BV23" s="235" t="e">
        <f>IF(AND(SUM($G8:BV8)&gt;0,SUM(BV8:$EA8)&gt;0),SUM($G8:BV8),NA())</f>
        <v>#N/A</v>
      </c>
      <c r="BW23" s="235" t="e">
        <f>IF(AND(SUM($G8:BW8)&gt;0,SUM(BW8:$EA8)&gt;0),SUM($G8:BW8),NA())</f>
        <v>#N/A</v>
      </c>
      <c r="BX23" s="235" t="e">
        <f>IF(AND(SUM($G8:BX8)&gt;0,SUM(BX8:$EA8)&gt;0),SUM($G8:BX8),NA())</f>
        <v>#N/A</v>
      </c>
      <c r="BY23" s="235" t="e">
        <f>IF(AND(SUM($G8:BY8)&gt;0,SUM(BY8:$EA8)&gt;0),SUM($G8:BY8),NA())</f>
        <v>#N/A</v>
      </c>
      <c r="BZ23" s="235" t="e">
        <f>IF(AND(SUM($G8:BZ8)&gt;0,SUM(BZ8:$EA8)&gt;0),SUM($G8:BZ8),NA())</f>
        <v>#N/A</v>
      </c>
      <c r="CA23" s="235" t="e">
        <f>IF(AND(SUM($G8:CA8)&gt;0,SUM(CA8:$EA8)&gt;0),SUM($G8:CA8),NA())</f>
        <v>#N/A</v>
      </c>
      <c r="CB23" s="235" t="e">
        <f>IF(AND(SUM($G8:CB8)&gt;0,SUM(CB8:$EA8)&gt;0),SUM($G8:CB8),NA())</f>
        <v>#N/A</v>
      </c>
      <c r="CC23" s="235" t="e">
        <f>IF(AND(SUM($G8:CC8)&gt;0,SUM(CC8:$EA8)&gt;0),SUM($G8:CC8),NA())</f>
        <v>#N/A</v>
      </c>
      <c r="CD23" s="235" t="e">
        <f>IF(AND(SUM($G8:CD8)&gt;0,SUM(CD8:$EA8)&gt;0),SUM($G8:CD8),NA())</f>
        <v>#N/A</v>
      </c>
      <c r="CE23" s="235" t="e">
        <f>IF(AND(SUM($G8:CE8)&gt;0,SUM(CE8:$EA8)&gt;0),SUM($G8:CE8),NA())</f>
        <v>#N/A</v>
      </c>
      <c r="CF23" s="235" t="e">
        <f>IF(AND(SUM($G8:CF8)&gt;0,SUM(CF8:$EA8)&gt;0),SUM($G8:CF8),NA())</f>
        <v>#N/A</v>
      </c>
      <c r="CG23" s="235" t="e">
        <f>IF(AND(SUM($G8:CG8)&gt;0,SUM(CG8:$EA8)&gt;0),SUM($G8:CG8),NA())</f>
        <v>#N/A</v>
      </c>
      <c r="CH23" s="235" t="e">
        <f>IF(AND(SUM($G8:CH8)&gt;0,SUM(CH8:$EA8)&gt;0),SUM($G8:CH8),NA())</f>
        <v>#N/A</v>
      </c>
      <c r="CI23" s="235" t="e">
        <f>IF(AND(SUM($G8:CI8)&gt;0,SUM(CI8:$EA8)&gt;0),SUM($G8:CI8),NA())</f>
        <v>#N/A</v>
      </c>
      <c r="CJ23" s="235" t="e">
        <f>IF(AND(SUM($G8:CJ8)&gt;0,SUM(CJ8:$EA8)&gt;0),SUM($G8:CJ8),NA())</f>
        <v>#N/A</v>
      </c>
      <c r="CK23" s="235" t="e">
        <f>IF(AND(SUM($G8:CK8)&gt;0,SUM(CK8:$EA8)&gt;0),SUM($G8:CK8),NA())</f>
        <v>#N/A</v>
      </c>
      <c r="CL23" s="235" t="e">
        <f>IF(AND(SUM($G8:CL8)&gt;0,SUM(CL8:$EA8)&gt;0),SUM($G8:CL8),NA())</f>
        <v>#N/A</v>
      </c>
      <c r="CM23" s="235" t="e">
        <f>IF(AND(SUM($G8:CM8)&gt;0,SUM(CM8:$EA8)&gt;0),SUM($G8:CM8),NA())</f>
        <v>#N/A</v>
      </c>
      <c r="CN23" s="235" t="e">
        <f>IF(AND(SUM($G8:CN8)&gt;0,SUM(CN8:$EA8)&gt;0),SUM($G8:CN8),NA())</f>
        <v>#N/A</v>
      </c>
      <c r="CO23" s="235" t="e">
        <f>IF(AND(SUM($G8:CO8)&gt;0,SUM(CO8:$EA8)&gt;0),SUM($G8:CO8),NA())</f>
        <v>#N/A</v>
      </c>
      <c r="CP23" s="235" t="e">
        <f>IF(AND(SUM($G8:CP8)&gt;0,SUM(CP8:$EA8)&gt;0),SUM($G8:CP8),NA())</f>
        <v>#N/A</v>
      </c>
      <c r="CQ23" s="235" t="e">
        <f>IF(AND(SUM($G8:CQ8)&gt;0,SUM(CQ8:$EA8)&gt;0),SUM($G8:CQ8),NA())</f>
        <v>#N/A</v>
      </c>
      <c r="CR23" s="235" t="e">
        <f>IF(AND(SUM($G8:CR8)&gt;0,SUM(CR8:$EA8)&gt;0),SUM($G8:CR8),NA())</f>
        <v>#N/A</v>
      </c>
      <c r="CS23" s="235" t="e">
        <f>IF(AND(SUM($G8:CS8)&gt;0,SUM(CS8:$EA8)&gt;0),SUM($G8:CS8),NA())</f>
        <v>#N/A</v>
      </c>
      <c r="CT23" s="235" t="e">
        <f>IF(AND(SUM($G8:CT8)&gt;0,SUM(CT8:$EA8)&gt;0),SUM($G8:CT8),NA())</f>
        <v>#N/A</v>
      </c>
      <c r="CU23" s="235" t="e">
        <f>IF(AND(SUM($G8:CU8)&gt;0,SUM(CU8:$EA8)&gt;0),SUM($G8:CU8),NA())</f>
        <v>#N/A</v>
      </c>
      <c r="CV23" s="235" t="e">
        <f>IF(AND(SUM($G8:CV8)&gt;0,SUM(CV8:$EA8)&gt;0),SUM($G8:CV8),NA())</f>
        <v>#N/A</v>
      </c>
      <c r="CW23" s="235" t="e">
        <f>IF(AND(SUM($G8:CW8)&gt;0,SUM(CW8:$EA8)&gt;0),SUM($G8:CW8),NA())</f>
        <v>#N/A</v>
      </c>
      <c r="CX23" s="235" t="e">
        <f>IF(AND(SUM($G8:CX8)&gt;0,SUM(CX8:$EA8)&gt;0),SUM($G8:CX8),NA())</f>
        <v>#N/A</v>
      </c>
      <c r="CY23" s="235" t="e">
        <f>IF(AND(SUM($G8:CY8)&gt;0,SUM(CY8:$EA8)&gt;0),SUM($G8:CY8),NA())</f>
        <v>#N/A</v>
      </c>
      <c r="CZ23" s="235" t="e">
        <f>IF(AND(SUM($G8:CZ8)&gt;0,SUM(CZ8:$EA8)&gt;0),SUM($G8:CZ8),NA())</f>
        <v>#N/A</v>
      </c>
      <c r="DA23" s="235" t="e">
        <f>IF(AND(SUM($G8:DA8)&gt;0,SUM(DA8:$EA8)&gt;0),SUM($G8:DA8),NA())</f>
        <v>#N/A</v>
      </c>
      <c r="DB23" s="235" t="e">
        <f>IF(AND(SUM($G8:DB8)&gt;0,SUM(DB8:$EA8)&gt;0),SUM($G8:DB8),NA())</f>
        <v>#N/A</v>
      </c>
      <c r="DC23" s="235" t="e">
        <f>IF(AND(SUM($G8:DC8)&gt;0,SUM(DC8:$EA8)&gt;0),SUM($G8:DC8),NA())</f>
        <v>#N/A</v>
      </c>
      <c r="DD23" s="235" t="e">
        <f>IF(AND(SUM($G8:DD8)&gt;0,SUM(DD8:$EA8)&gt;0),SUM($G8:DD8),NA())</f>
        <v>#N/A</v>
      </c>
      <c r="DE23" s="235" t="e">
        <f>IF(AND(SUM($G8:DE8)&gt;0,SUM(DE8:$EA8)&gt;0),SUM($G8:DE8),NA())</f>
        <v>#N/A</v>
      </c>
      <c r="DF23" s="235" t="e">
        <f>IF(AND(SUM($G8:DF8)&gt;0,SUM(DF8:$EA8)&gt;0),SUM($G8:DF8),NA())</f>
        <v>#N/A</v>
      </c>
      <c r="DG23" s="235" t="e">
        <f>IF(AND(SUM($G8:DG8)&gt;0,SUM(DG8:$EA8)&gt;0),SUM($G8:DG8),NA())</f>
        <v>#N/A</v>
      </c>
      <c r="DH23" s="235" t="e">
        <f>IF(AND(SUM($G8:DH8)&gt;0,SUM(DH8:$EA8)&gt;0),SUM($G8:DH8),NA())</f>
        <v>#N/A</v>
      </c>
      <c r="DI23" s="235" t="e">
        <f>IF(AND(SUM($G8:DI8)&gt;0,SUM(DI8:$EA8)&gt;0),SUM($G8:DI8),NA())</f>
        <v>#N/A</v>
      </c>
      <c r="DJ23" s="235" t="e">
        <f>IF(AND(SUM($G8:DJ8)&gt;0,SUM(DJ8:$EA8)&gt;0),SUM($G8:DJ8),NA())</f>
        <v>#N/A</v>
      </c>
      <c r="DK23" s="235" t="e">
        <f>IF(AND(SUM($G8:DK8)&gt;0,SUM(DK8:$EA8)&gt;0),SUM($G8:DK8),NA())</f>
        <v>#N/A</v>
      </c>
      <c r="DL23" s="235" t="e">
        <f>IF(AND(SUM($G8:DL8)&gt;0,SUM(DL8:$EA8)&gt;0),SUM($G8:DL8),NA())</f>
        <v>#N/A</v>
      </c>
      <c r="DM23" s="235" t="e">
        <f>IF(AND(SUM($G8:DM8)&gt;0,SUM(DM8:$EA8)&gt;0),SUM($G8:DM8),NA())</f>
        <v>#N/A</v>
      </c>
      <c r="DN23" s="235" t="e">
        <f>IF(AND(SUM($G8:DN8)&gt;0,SUM(DN8:$EA8)&gt;0),SUM($G8:DN8),NA())</f>
        <v>#N/A</v>
      </c>
      <c r="DO23" s="235" t="e">
        <f>IF(AND(SUM($G8:DO8)&gt;0,SUM(DO8:$EA8)&gt;0),SUM($G8:DO8),NA())</f>
        <v>#N/A</v>
      </c>
      <c r="DP23" s="235" t="e">
        <f>IF(AND(SUM($G8:DP8)&gt;0,SUM(DP8:$EA8)&gt;0),SUM($G8:DP8),NA())</f>
        <v>#N/A</v>
      </c>
      <c r="DQ23" s="235" t="e">
        <f>IF(AND(SUM($G8:DQ8)&gt;0,SUM(DQ8:$EA8)&gt;0),SUM($G8:DQ8),NA())</f>
        <v>#N/A</v>
      </c>
      <c r="DR23" s="235" t="e">
        <f>IF(AND(SUM($G8:DR8)&gt;0,SUM(DR8:$EA8)&gt;0),SUM($G8:DR8),NA())</f>
        <v>#N/A</v>
      </c>
      <c r="DS23" s="235" t="e">
        <f>IF(AND(SUM($G8:DS8)&gt;0,SUM(DS8:$EA8)&gt;0),SUM($G8:DS8),NA())</f>
        <v>#N/A</v>
      </c>
      <c r="DT23" s="235" t="e">
        <f>IF(AND(SUM($G8:DT8)&gt;0,SUM(DT8:$EA8)&gt;0),SUM($G8:DT8),NA())</f>
        <v>#N/A</v>
      </c>
      <c r="DU23" s="235" t="e">
        <f>IF(AND(SUM($G8:DU8)&gt;0,SUM(DU8:$EA8)&gt;0),SUM($G8:DU8),NA())</f>
        <v>#N/A</v>
      </c>
      <c r="DV23" s="235" t="e">
        <f>IF(AND(SUM($G8:DV8)&gt;0,SUM(DV8:$EA8)&gt;0),SUM($G8:DV8),NA())</f>
        <v>#N/A</v>
      </c>
      <c r="DW23" s="235" t="e">
        <f>IF(AND(SUM($G8:DW8)&gt;0,SUM(DW8:$EA8)&gt;0),SUM($G8:DW8),NA())</f>
        <v>#N/A</v>
      </c>
      <c r="DX23" s="235" t="e">
        <f>IF(AND(SUM($G8:DX8)&gt;0,SUM(DX8:$EA8)&gt;0),SUM($G8:DX8),NA())</f>
        <v>#N/A</v>
      </c>
      <c r="DY23" s="235" t="e">
        <f>IF(AND(SUM($G8:DY8)&gt;0,SUM(DY8:$EA8)&gt;0),SUM($G8:DY8),NA())</f>
        <v>#N/A</v>
      </c>
      <c r="DZ23" s="235" t="e">
        <f>IF(AND(SUM($G8:DZ8)&gt;0,SUM(DZ8:$EA8)&gt;0),SUM($G8:DZ8),NA())</f>
        <v>#N/A</v>
      </c>
      <c r="EA23" s="235" t="e">
        <f>IF(AND(SUM($G8:EA8)&gt;0,SUM(EA8:$EA8)&gt;0),SUM($G8:EA8),NA())</f>
        <v>#N/A</v>
      </c>
    </row>
    <row r="24" spans="2:131" x14ac:dyDescent="0.25">
      <c r="B24" t="str">
        <f t="shared" si="111"/>
        <v>Продажа м/м 1 оч</v>
      </c>
      <c r="C24" s="199">
        <f t="shared" si="108"/>
        <v>46813</v>
      </c>
      <c r="D24" s="199">
        <f t="shared" si="109"/>
        <v>47727</v>
      </c>
      <c r="E24" s="235">
        <f t="array" ref="E24">MIN(_xlfn.IFNA(G24:EA24,""))</f>
        <v>21.58194892139846</v>
      </c>
      <c r="F24" s="235">
        <f t="shared" si="110"/>
        <v>747.70503131759449</v>
      </c>
      <c r="G24" s="235" t="e">
        <f>IF(AND(SUM($G9:G9)&gt;0,SUM(G9:$EA9)&gt;0),SUM($G9:G9),NA())</f>
        <v>#N/A</v>
      </c>
      <c r="H24" s="235" t="e">
        <f>IF(AND(SUM($G9:H9)&gt;0,SUM(H9:$EA9)&gt;0),SUM($G9:H9),NA())</f>
        <v>#N/A</v>
      </c>
      <c r="I24" s="235" t="e">
        <f>IF(AND(SUM($G9:I9)&gt;0,SUM(I9:$EA9)&gt;0),SUM($G9:I9),NA())</f>
        <v>#N/A</v>
      </c>
      <c r="J24" s="235" t="e">
        <f>IF(AND(SUM($G9:J9)&gt;0,SUM(J9:$EA9)&gt;0),SUM($G9:J9),NA())</f>
        <v>#N/A</v>
      </c>
      <c r="K24" s="235" t="e">
        <f>IF(AND(SUM($G9:K9)&gt;0,SUM(K9:$EA9)&gt;0),SUM($G9:K9),NA())</f>
        <v>#N/A</v>
      </c>
      <c r="L24" s="235" t="e">
        <f>IF(AND(SUM($G9:L9)&gt;0,SUM(L9:$EA9)&gt;0),SUM($G9:L9),NA())</f>
        <v>#N/A</v>
      </c>
      <c r="M24" s="235" t="e">
        <f>IF(AND(SUM($G9:M9)&gt;0,SUM(M9:$EA9)&gt;0),SUM($G9:M9),NA())</f>
        <v>#N/A</v>
      </c>
      <c r="N24" s="235" t="e">
        <f>IF(AND(SUM($G9:N9)&gt;0,SUM(N9:$EA9)&gt;0),SUM($G9:N9),NA())</f>
        <v>#N/A</v>
      </c>
      <c r="O24" s="235" t="e">
        <f>IF(AND(SUM($G9:O9)&gt;0,SUM(O9:$EA9)&gt;0),SUM($G9:O9),NA())</f>
        <v>#N/A</v>
      </c>
      <c r="P24" s="235" t="e">
        <f>IF(AND(SUM($G9:P9)&gt;0,SUM(P9:$EA9)&gt;0),SUM($G9:P9),NA())</f>
        <v>#N/A</v>
      </c>
      <c r="Q24" s="235" t="e">
        <f>IF(AND(SUM($G9:Q9)&gt;0,SUM(Q9:$EA9)&gt;0),SUM($G9:Q9),NA())</f>
        <v>#N/A</v>
      </c>
      <c r="R24" s="235" t="e">
        <f>IF(AND(SUM($G9:R9)&gt;0,SUM(R9:$EA9)&gt;0),SUM($G9:R9),NA())</f>
        <v>#N/A</v>
      </c>
      <c r="S24" s="235" t="e">
        <f>IF(AND(SUM($G9:S9)&gt;0,SUM(S9:$EA9)&gt;0),SUM($G9:S9),NA())</f>
        <v>#N/A</v>
      </c>
      <c r="T24" s="235" t="e">
        <f>IF(AND(SUM($G9:T9)&gt;0,SUM(T9:$EA9)&gt;0),SUM($G9:T9),NA())</f>
        <v>#N/A</v>
      </c>
      <c r="U24" s="235" t="e">
        <f>IF(AND(SUM($G9:U9)&gt;0,SUM(U9:$EA9)&gt;0),SUM($G9:U9),NA())</f>
        <v>#N/A</v>
      </c>
      <c r="V24" s="235" t="e">
        <f>IF(AND(SUM($G9:V9)&gt;0,SUM(V9:$EA9)&gt;0),SUM($G9:V9),NA())</f>
        <v>#N/A</v>
      </c>
      <c r="W24" s="235" t="e">
        <f>IF(AND(SUM($G9:W9)&gt;0,SUM(W9:$EA9)&gt;0),SUM($G9:W9),NA())</f>
        <v>#N/A</v>
      </c>
      <c r="X24" s="235" t="e">
        <f>IF(AND(SUM($G9:X9)&gt;0,SUM(X9:$EA9)&gt;0),SUM($G9:X9),NA())</f>
        <v>#N/A</v>
      </c>
      <c r="Y24" s="235" t="e">
        <f>IF(AND(SUM($G9:Y9)&gt;0,SUM(Y9:$EA9)&gt;0),SUM($G9:Y9),NA())</f>
        <v>#N/A</v>
      </c>
      <c r="Z24" s="235" t="e">
        <f>IF(AND(SUM($G9:Z9)&gt;0,SUM(Z9:$EA9)&gt;0),SUM($G9:Z9),NA())</f>
        <v>#N/A</v>
      </c>
      <c r="AA24" s="235" t="e">
        <f>IF(AND(SUM($G9:AA9)&gt;0,SUM(AA9:$EA9)&gt;0),SUM($G9:AA9),NA())</f>
        <v>#N/A</v>
      </c>
      <c r="AB24" s="235" t="e">
        <f>IF(AND(SUM($G9:AB9)&gt;0,SUM(AB9:$EA9)&gt;0),SUM($G9:AB9),NA())</f>
        <v>#N/A</v>
      </c>
      <c r="AC24" s="235" t="e">
        <f>IF(AND(SUM($G9:AC9)&gt;0,SUM(AC9:$EA9)&gt;0),SUM($G9:AC9),NA())</f>
        <v>#N/A</v>
      </c>
      <c r="AD24" s="235" t="e">
        <f>IF(AND(SUM($G9:AD9)&gt;0,SUM(AD9:$EA9)&gt;0),SUM($G9:AD9),NA())</f>
        <v>#N/A</v>
      </c>
      <c r="AE24" s="235" t="e">
        <f>IF(AND(SUM($G9:AE9)&gt;0,SUM(AE9:$EA9)&gt;0),SUM($G9:AE9),NA())</f>
        <v>#N/A</v>
      </c>
      <c r="AF24" s="235" t="e">
        <f>IF(AND(SUM($G9:AF9)&gt;0,SUM(AF9:$EA9)&gt;0),SUM($G9:AF9),NA())</f>
        <v>#N/A</v>
      </c>
      <c r="AG24" s="235" t="e">
        <f>IF(AND(SUM($G9:AG9)&gt;0,SUM(AG9:$EA9)&gt;0),SUM($G9:AG9),NA())</f>
        <v>#N/A</v>
      </c>
      <c r="AH24" s="235" t="e">
        <f>IF(AND(SUM($G9:AH9)&gt;0,SUM(AH9:$EA9)&gt;0),SUM($G9:AH9),NA())</f>
        <v>#N/A</v>
      </c>
      <c r="AI24" s="235" t="e">
        <f>IF(AND(SUM($G9:AI9)&gt;0,SUM(AI9:$EA9)&gt;0),SUM($G9:AI9),NA())</f>
        <v>#N/A</v>
      </c>
      <c r="AJ24" s="235" t="e">
        <f>IF(AND(SUM($G9:AJ9)&gt;0,SUM(AJ9:$EA9)&gt;0),SUM($G9:AJ9),NA())</f>
        <v>#N/A</v>
      </c>
      <c r="AK24" s="235" t="e">
        <f>IF(AND(SUM($G9:AK9)&gt;0,SUM(AK9:$EA9)&gt;0),SUM($G9:AK9),NA())</f>
        <v>#N/A</v>
      </c>
      <c r="AL24" s="235" t="e">
        <f>IF(AND(SUM($G9:AL9)&gt;0,SUM(AL9:$EA9)&gt;0),SUM($G9:AL9),NA())</f>
        <v>#N/A</v>
      </c>
      <c r="AM24" s="235" t="e">
        <f>IF(AND(SUM($G9:AM9)&gt;0,SUM(AM9:$EA9)&gt;0),SUM($G9:AM9),NA())</f>
        <v>#N/A</v>
      </c>
      <c r="AN24" s="235" t="e">
        <f>IF(AND(SUM($G9:AN9)&gt;0,SUM(AN9:$EA9)&gt;0),SUM($G9:AN9),NA())</f>
        <v>#N/A</v>
      </c>
      <c r="AO24" s="235" t="e">
        <f>IF(AND(SUM($G9:AO9)&gt;0,SUM(AO9:$EA9)&gt;0),SUM($G9:AO9),NA())</f>
        <v>#N/A</v>
      </c>
      <c r="AP24" s="235" t="e">
        <f>IF(AND(SUM($G9:AP9)&gt;0,SUM(AP9:$EA9)&gt;0),SUM($G9:AP9),NA())</f>
        <v>#N/A</v>
      </c>
      <c r="AQ24" s="235" t="e">
        <f>IF(AND(SUM($G9:AQ9)&gt;0,SUM(AQ9:$EA9)&gt;0),SUM($G9:AQ9),NA())</f>
        <v>#N/A</v>
      </c>
      <c r="AR24" s="235">
        <f>IF(AND(SUM($G9:AR9)&gt;0,SUM(AR9:$EA9)&gt;0),SUM($G9:AR9),NA())</f>
        <v>21.58194892139846</v>
      </c>
      <c r="AS24" s="235">
        <f>IF(AND(SUM($G9:AS9)&gt;0,SUM(AS9:$EA9)&gt;0),SUM($G9:AS9),NA())</f>
        <v>43.628405698607367</v>
      </c>
      <c r="AT24" s="235">
        <f>IF(AND(SUM($G9:AT9)&gt;0,SUM(AT9:$EA9)&gt;0),SUM($G9:AT9),NA())</f>
        <v>62.769189068943675</v>
      </c>
      <c r="AU24" s="235">
        <f>IF(AND(SUM($G9:AU9)&gt;0,SUM(AU9:$EA9)&gt;0),SUM($G9:AU9),NA())</f>
        <v>82.317825367401326</v>
      </c>
      <c r="AV24" s="235">
        <f>IF(AND(SUM($G9:AV9)&gt;0,SUM(AV9:$EA9)&gt;0),SUM($G9:AV9),NA())</f>
        <v>102.2809680925738</v>
      </c>
      <c r="AW24" s="235">
        <f>IF(AND(SUM($G9:AW9)&gt;0,SUM(AW9:$EA9)&gt;0),SUM($G9:AW9),NA())</f>
        <v>122.66536773431758</v>
      </c>
      <c r="AX24" s="235">
        <f>IF(AND(SUM($G9:AX9)&gt;0,SUM(AX9:$EA9)&gt;0),SUM($G9:AX9),NA())</f>
        <v>147.1506681669988</v>
      </c>
      <c r="AY24" s="235">
        <f>IF(AND(SUM($G9:AY9)&gt;0,SUM(AY9:$EA9)&gt;0),SUM($G9:AY9),NA())</f>
        <v>172.14779707136734</v>
      </c>
      <c r="AZ24" s="235">
        <f>IF(AND(SUM($G9:AZ9)&gt;0,SUM(AZ9:$EA9)&gt;0),SUM($G9:AZ9),NA())</f>
        <v>197.66504798138681</v>
      </c>
      <c r="BA24" s="235">
        <f>IF(AND(SUM($G9:BA9)&gt;0,SUM(BA9:$EA9)&gt;0),SUM($G9:BA9),NA())</f>
        <v>223.71083491388998</v>
      </c>
      <c r="BB24" s="235">
        <f>IF(AND(SUM($G9:BB9)&gt;0,SUM(BB9:$EA9)&gt;0),SUM($G9:BB9),NA())</f>
        <v>246.3062651500077</v>
      </c>
      <c r="BC24" s="235">
        <f>IF(AND(SUM($G9:BC9)&gt;0,SUM(BC9:$EA9)&gt;0),SUM($G9:BC9),NA())</f>
        <v>273.43485636422605</v>
      </c>
      <c r="BD24" s="235">
        <f>IF(AND(SUM($G9:BD9)&gt;0,SUM(BD9:$EA9)&gt;0),SUM($G9:BD9),NA())</f>
        <v>301.11796512338981</v>
      </c>
      <c r="BE24" s="235">
        <f>IF(AND(SUM($G9:BE9)&gt;0,SUM(BE9:$EA9)&gt;0),SUM($G9:BE9),NA())</f>
        <v>329.3645040598779</v>
      </c>
      <c r="BF24" s="235">
        <f>IF(AND(SUM($G9:BF9)&gt;0,SUM(BF9:$EA9)&gt;0),SUM($G9:BF9),NA())</f>
        <v>353.86066313906571</v>
      </c>
      <c r="BG24" s="235">
        <f>IF(AND(SUM($G9:BG9)&gt;0,SUM(BG9:$EA9)&gt;0),SUM($G9:BG9),NA())</f>
        <v>378.8512196227926</v>
      </c>
      <c r="BH24" s="235">
        <f>IF(AND(SUM($G9:BH9)&gt;0,SUM(BH9:$EA9)&gt;0),SUM($G9:BH9),NA())</f>
        <v>404.34408253493945</v>
      </c>
      <c r="BI24" s="235">
        <f>IF(AND(SUM($G9:BI9)&gt;0,SUM(BI9:$EA9)&gt;0),SUM($G9:BI9),NA())</f>
        <v>430.34727503535032</v>
      </c>
      <c r="BJ24" s="235">
        <f>IF(AND(SUM($G9:BJ9)&gt;0,SUM(BJ9:$EA9)&gt;0),SUM($G9:BJ9),NA())</f>
        <v>461.54922908009945</v>
      </c>
      <c r="BK24" s="235">
        <f>IF(AND(SUM($G9:BK9)&gt;0,SUM(BK9:$EA9)&gt;0),SUM($G9:BK9),NA())</f>
        <v>493.37085906652254</v>
      </c>
      <c r="BL24" s="235">
        <f>IF(AND(SUM($G9:BL9)&gt;0,SUM(BL9:$EA9)&gt;0),SUM($G9:BL9),NA())</f>
        <v>525.82201790141062</v>
      </c>
      <c r="BM24" s="235">
        <f>IF(AND(SUM($G9:BM9)&gt;0,SUM(BM9:$EA9)&gt;0),SUM($G9:BM9),NA())</f>
        <v>558.91270022496849</v>
      </c>
      <c r="BN24" s="235">
        <f>IF(AND(SUM($G9:BN9)&gt;0,SUM(BN9:$EA9)&gt;0),SUM($G9:BN9),NA())</f>
        <v>587.5919927195165</v>
      </c>
      <c r="BO24" s="235">
        <f>IF(AND(SUM($G9:BO9)&gt;0,SUM(BO9:$EA9)&gt;0),SUM($G9:BO9),NA())</f>
        <v>621.99228252681974</v>
      </c>
      <c r="BP24" s="235">
        <f>IF(AND(SUM($G9:BP9)&gt;0,SUM(BP9:$EA9)&gt;0),SUM($G9:BP9),NA())</f>
        <v>641.49228252681974</v>
      </c>
      <c r="BQ24" s="235">
        <f>IF(AND(SUM($G9:BQ9)&gt;0,SUM(BQ9:$EA9)&gt;0),SUM($G9:BQ9),NA())</f>
        <v>661.04037478737962</v>
      </c>
      <c r="BR24" s="235">
        <f>IF(AND(SUM($G9:BR9)&gt;0,SUM(BR9:$EA9)&gt;0),SUM($G9:BR9),NA())</f>
        <v>677.69723244754664</v>
      </c>
      <c r="BS24" s="235">
        <f>IF(AND(SUM($G9:BS9)&gt;0,SUM(BS9:$EA9)&gt;0),SUM($G9:BS9),NA())</f>
        <v>694.39517041226259</v>
      </c>
      <c r="BT24" s="235">
        <f>IF(AND(SUM($G9:BT9)&gt;0,SUM(BT9:$EA9)&gt;0),SUM($G9:BT9),NA())</f>
        <v>711.13428999664063</v>
      </c>
      <c r="BU24" s="235">
        <f>IF(AND(SUM($G9:BU9)&gt;0,SUM(BU9:$EA9)&gt;0),SUM($G9:BU9),NA())</f>
        <v>727.91469276566465</v>
      </c>
      <c r="BV24" s="235">
        <f>IF(AND(SUM($G9:BV9)&gt;0,SUM(BV9:$EA9)&gt;0),SUM($G9:BV9),NA())</f>
        <v>747.70503131759449</v>
      </c>
      <c r="BW24" s="235" t="e">
        <f>IF(AND(SUM($G9:BW9)&gt;0,SUM(BW9:$EA9)&gt;0),SUM($G9:BW9),NA())</f>
        <v>#N/A</v>
      </c>
      <c r="BX24" s="235" t="e">
        <f>IF(AND(SUM($G9:BX9)&gt;0,SUM(BX9:$EA9)&gt;0),SUM($G9:BX9),NA())</f>
        <v>#N/A</v>
      </c>
      <c r="BY24" s="235" t="e">
        <f>IF(AND(SUM($G9:BY9)&gt;0,SUM(BY9:$EA9)&gt;0),SUM($G9:BY9),NA())</f>
        <v>#N/A</v>
      </c>
      <c r="BZ24" s="235" t="e">
        <f>IF(AND(SUM($G9:BZ9)&gt;0,SUM(BZ9:$EA9)&gt;0),SUM($G9:BZ9),NA())</f>
        <v>#N/A</v>
      </c>
      <c r="CA24" s="235" t="e">
        <f>IF(AND(SUM($G9:CA9)&gt;0,SUM(CA9:$EA9)&gt;0),SUM($G9:CA9),NA())</f>
        <v>#N/A</v>
      </c>
      <c r="CB24" s="235" t="e">
        <f>IF(AND(SUM($G9:CB9)&gt;0,SUM(CB9:$EA9)&gt;0),SUM($G9:CB9),NA())</f>
        <v>#N/A</v>
      </c>
      <c r="CC24" s="235" t="e">
        <f>IF(AND(SUM($G9:CC9)&gt;0,SUM(CC9:$EA9)&gt;0),SUM($G9:CC9),NA())</f>
        <v>#N/A</v>
      </c>
      <c r="CD24" s="235" t="e">
        <f>IF(AND(SUM($G9:CD9)&gt;0,SUM(CD9:$EA9)&gt;0),SUM($G9:CD9),NA())</f>
        <v>#N/A</v>
      </c>
      <c r="CE24" s="235" t="e">
        <f>IF(AND(SUM($G9:CE9)&gt;0,SUM(CE9:$EA9)&gt;0),SUM($G9:CE9),NA())</f>
        <v>#N/A</v>
      </c>
      <c r="CF24" s="235" t="e">
        <f>IF(AND(SUM($G9:CF9)&gt;0,SUM(CF9:$EA9)&gt;0),SUM($G9:CF9),NA())</f>
        <v>#N/A</v>
      </c>
      <c r="CG24" s="235" t="e">
        <f>IF(AND(SUM($G9:CG9)&gt;0,SUM(CG9:$EA9)&gt;0),SUM($G9:CG9),NA())</f>
        <v>#N/A</v>
      </c>
      <c r="CH24" s="235" t="e">
        <f>IF(AND(SUM($G9:CH9)&gt;0,SUM(CH9:$EA9)&gt;0),SUM($G9:CH9),NA())</f>
        <v>#N/A</v>
      </c>
      <c r="CI24" s="235" t="e">
        <f>IF(AND(SUM($G9:CI9)&gt;0,SUM(CI9:$EA9)&gt;0),SUM($G9:CI9),NA())</f>
        <v>#N/A</v>
      </c>
      <c r="CJ24" s="235" t="e">
        <f>IF(AND(SUM($G9:CJ9)&gt;0,SUM(CJ9:$EA9)&gt;0),SUM($G9:CJ9),NA())</f>
        <v>#N/A</v>
      </c>
      <c r="CK24" s="235" t="e">
        <f>IF(AND(SUM($G9:CK9)&gt;0,SUM(CK9:$EA9)&gt;0),SUM($G9:CK9),NA())</f>
        <v>#N/A</v>
      </c>
      <c r="CL24" s="235" t="e">
        <f>IF(AND(SUM($G9:CL9)&gt;0,SUM(CL9:$EA9)&gt;0),SUM($G9:CL9),NA())</f>
        <v>#N/A</v>
      </c>
      <c r="CM24" s="235" t="e">
        <f>IF(AND(SUM($G9:CM9)&gt;0,SUM(CM9:$EA9)&gt;0),SUM($G9:CM9),NA())</f>
        <v>#N/A</v>
      </c>
      <c r="CN24" s="235" t="e">
        <f>IF(AND(SUM($G9:CN9)&gt;0,SUM(CN9:$EA9)&gt;0),SUM($G9:CN9),NA())</f>
        <v>#N/A</v>
      </c>
      <c r="CO24" s="235" t="e">
        <f>IF(AND(SUM($G9:CO9)&gt;0,SUM(CO9:$EA9)&gt;0),SUM($G9:CO9),NA())</f>
        <v>#N/A</v>
      </c>
      <c r="CP24" s="235" t="e">
        <f>IF(AND(SUM($G9:CP9)&gt;0,SUM(CP9:$EA9)&gt;0),SUM($G9:CP9),NA())</f>
        <v>#N/A</v>
      </c>
      <c r="CQ24" s="235" t="e">
        <f>IF(AND(SUM($G9:CQ9)&gt;0,SUM(CQ9:$EA9)&gt;0),SUM($G9:CQ9),NA())</f>
        <v>#N/A</v>
      </c>
      <c r="CR24" s="235" t="e">
        <f>IF(AND(SUM($G9:CR9)&gt;0,SUM(CR9:$EA9)&gt;0),SUM($G9:CR9),NA())</f>
        <v>#N/A</v>
      </c>
      <c r="CS24" s="235" t="e">
        <f>IF(AND(SUM($G9:CS9)&gt;0,SUM(CS9:$EA9)&gt;0),SUM($G9:CS9),NA())</f>
        <v>#N/A</v>
      </c>
      <c r="CT24" s="235" t="e">
        <f>IF(AND(SUM($G9:CT9)&gt;0,SUM(CT9:$EA9)&gt;0),SUM($G9:CT9),NA())</f>
        <v>#N/A</v>
      </c>
      <c r="CU24" s="235" t="e">
        <f>IF(AND(SUM($G9:CU9)&gt;0,SUM(CU9:$EA9)&gt;0),SUM($G9:CU9),NA())</f>
        <v>#N/A</v>
      </c>
      <c r="CV24" s="235" t="e">
        <f>IF(AND(SUM($G9:CV9)&gt;0,SUM(CV9:$EA9)&gt;0),SUM($G9:CV9),NA())</f>
        <v>#N/A</v>
      </c>
      <c r="CW24" s="235" t="e">
        <f>IF(AND(SUM($G9:CW9)&gt;0,SUM(CW9:$EA9)&gt;0),SUM($G9:CW9),NA())</f>
        <v>#N/A</v>
      </c>
      <c r="CX24" s="235" t="e">
        <f>IF(AND(SUM($G9:CX9)&gt;0,SUM(CX9:$EA9)&gt;0),SUM($G9:CX9),NA())</f>
        <v>#N/A</v>
      </c>
      <c r="CY24" s="235" t="e">
        <f>IF(AND(SUM($G9:CY9)&gt;0,SUM(CY9:$EA9)&gt;0),SUM($G9:CY9),NA())</f>
        <v>#N/A</v>
      </c>
      <c r="CZ24" s="235" t="e">
        <f>IF(AND(SUM($G9:CZ9)&gt;0,SUM(CZ9:$EA9)&gt;0),SUM($G9:CZ9),NA())</f>
        <v>#N/A</v>
      </c>
      <c r="DA24" s="235" t="e">
        <f>IF(AND(SUM($G9:DA9)&gt;0,SUM(DA9:$EA9)&gt;0),SUM($G9:DA9),NA())</f>
        <v>#N/A</v>
      </c>
      <c r="DB24" s="235" t="e">
        <f>IF(AND(SUM($G9:DB9)&gt;0,SUM(DB9:$EA9)&gt;0),SUM($G9:DB9),NA())</f>
        <v>#N/A</v>
      </c>
      <c r="DC24" s="235" t="e">
        <f>IF(AND(SUM($G9:DC9)&gt;0,SUM(DC9:$EA9)&gt;0),SUM($G9:DC9),NA())</f>
        <v>#N/A</v>
      </c>
      <c r="DD24" s="235" t="e">
        <f>IF(AND(SUM($G9:DD9)&gt;0,SUM(DD9:$EA9)&gt;0),SUM($G9:DD9),NA())</f>
        <v>#N/A</v>
      </c>
      <c r="DE24" s="235" t="e">
        <f>IF(AND(SUM($G9:DE9)&gt;0,SUM(DE9:$EA9)&gt;0),SUM($G9:DE9),NA())</f>
        <v>#N/A</v>
      </c>
      <c r="DF24" s="235" t="e">
        <f>IF(AND(SUM($G9:DF9)&gt;0,SUM(DF9:$EA9)&gt;0),SUM($G9:DF9),NA())</f>
        <v>#N/A</v>
      </c>
      <c r="DG24" s="235" t="e">
        <f>IF(AND(SUM($G9:DG9)&gt;0,SUM(DG9:$EA9)&gt;0),SUM($G9:DG9),NA())</f>
        <v>#N/A</v>
      </c>
      <c r="DH24" s="235" t="e">
        <f>IF(AND(SUM($G9:DH9)&gt;0,SUM(DH9:$EA9)&gt;0),SUM($G9:DH9),NA())</f>
        <v>#N/A</v>
      </c>
      <c r="DI24" s="235" t="e">
        <f>IF(AND(SUM($G9:DI9)&gt;0,SUM(DI9:$EA9)&gt;0),SUM($G9:DI9),NA())</f>
        <v>#N/A</v>
      </c>
      <c r="DJ24" s="235" t="e">
        <f>IF(AND(SUM($G9:DJ9)&gt;0,SUM(DJ9:$EA9)&gt;0),SUM($G9:DJ9),NA())</f>
        <v>#N/A</v>
      </c>
      <c r="DK24" s="235" t="e">
        <f>IF(AND(SUM($G9:DK9)&gt;0,SUM(DK9:$EA9)&gt;0),SUM($G9:DK9),NA())</f>
        <v>#N/A</v>
      </c>
      <c r="DL24" s="235" t="e">
        <f>IF(AND(SUM($G9:DL9)&gt;0,SUM(DL9:$EA9)&gt;0),SUM($G9:DL9),NA())</f>
        <v>#N/A</v>
      </c>
      <c r="DM24" s="235" t="e">
        <f>IF(AND(SUM($G9:DM9)&gt;0,SUM(DM9:$EA9)&gt;0),SUM($G9:DM9),NA())</f>
        <v>#N/A</v>
      </c>
      <c r="DN24" s="235" t="e">
        <f>IF(AND(SUM($G9:DN9)&gt;0,SUM(DN9:$EA9)&gt;0),SUM($G9:DN9),NA())</f>
        <v>#N/A</v>
      </c>
      <c r="DO24" s="235" t="e">
        <f>IF(AND(SUM($G9:DO9)&gt;0,SUM(DO9:$EA9)&gt;0),SUM($G9:DO9),NA())</f>
        <v>#N/A</v>
      </c>
      <c r="DP24" s="235" t="e">
        <f>IF(AND(SUM($G9:DP9)&gt;0,SUM(DP9:$EA9)&gt;0),SUM($G9:DP9),NA())</f>
        <v>#N/A</v>
      </c>
      <c r="DQ24" s="235" t="e">
        <f>IF(AND(SUM($G9:DQ9)&gt;0,SUM(DQ9:$EA9)&gt;0),SUM($G9:DQ9),NA())</f>
        <v>#N/A</v>
      </c>
      <c r="DR24" s="235" t="e">
        <f>IF(AND(SUM($G9:DR9)&gt;0,SUM(DR9:$EA9)&gt;0),SUM($G9:DR9),NA())</f>
        <v>#N/A</v>
      </c>
      <c r="DS24" s="235" t="e">
        <f>IF(AND(SUM($G9:DS9)&gt;0,SUM(DS9:$EA9)&gt;0),SUM($G9:DS9),NA())</f>
        <v>#N/A</v>
      </c>
      <c r="DT24" s="235" t="e">
        <f>IF(AND(SUM($G9:DT9)&gt;0,SUM(DT9:$EA9)&gt;0),SUM($G9:DT9),NA())</f>
        <v>#N/A</v>
      </c>
      <c r="DU24" s="235" t="e">
        <f>IF(AND(SUM($G9:DU9)&gt;0,SUM(DU9:$EA9)&gt;0),SUM($G9:DU9),NA())</f>
        <v>#N/A</v>
      </c>
      <c r="DV24" s="235" t="e">
        <f>IF(AND(SUM($G9:DV9)&gt;0,SUM(DV9:$EA9)&gt;0),SUM($G9:DV9),NA())</f>
        <v>#N/A</v>
      </c>
      <c r="DW24" s="235" t="e">
        <f>IF(AND(SUM($G9:DW9)&gt;0,SUM(DW9:$EA9)&gt;0),SUM($G9:DW9),NA())</f>
        <v>#N/A</v>
      </c>
      <c r="DX24" s="235" t="e">
        <f>IF(AND(SUM($G9:DX9)&gt;0,SUM(DX9:$EA9)&gt;0),SUM($G9:DX9),NA())</f>
        <v>#N/A</v>
      </c>
      <c r="DY24" s="235" t="e">
        <f>IF(AND(SUM($G9:DY9)&gt;0,SUM(DY9:$EA9)&gt;0),SUM($G9:DY9),NA())</f>
        <v>#N/A</v>
      </c>
      <c r="DZ24" s="235" t="e">
        <f>IF(AND(SUM($G9:DZ9)&gt;0,SUM(DZ9:$EA9)&gt;0),SUM($G9:DZ9),NA())</f>
        <v>#N/A</v>
      </c>
      <c r="EA24" s="235" t="e">
        <f>IF(AND(SUM($G9:EA9)&gt;0,SUM(EA9:$EA9)&gt;0),SUM($G9:EA9),NA())</f>
        <v>#N/A</v>
      </c>
    </row>
    <row r="25" spans="2:131" x14ac:dyDescent="0.25">
      <c r="B25" t="str">
        <f t="shared" si="111"/>
        <v>Продажа НП 1 оч</v>
      </c>
      <c r="C25" s="199">
        <f t="shared" si="108"/>
        <v>46813</v>
      </c>
      <c r="D25" s="199">
        <f t="shared" si="109"/>
        <v>47727</v>
      </c>
      <c r="E25" s="235">
        <f t="array" ref="E25">MIN(_xlfn.IFNA(G25:EA25,""))</f>
        <v>47.827622117530368</v>
      </c>
      <c r="F25" s="235">
        <f t="shared" si="110"/>
        <v>1656.9844467464754</v>
      </c>
      <c r="G25" s="235" t="e">
        <f>IF(AND(SUM($G10:G10)&gt;0,SUM(G10:$EA10)&gt;0),SUM($G10:G10),NA())</f>
        <v>#N/A</v>
      </c>
      <c r="H25" s="235" t="e">
        <f>IF(AND(SUM($G10:H10)&gt;0,SUM(H10:$EA10)&gt;0),SUM($G10:H10),NA())</f>
        <v>#N/A</v>
      </c>
      <c r="I25" s="235" t="e">
        <f>IF(AND(SUM($G10:I10)&gt;0,SUM(I10:$EA10)&gt;0),SUM($G10:I10),NA())</f>
        <v>#N/A</v>
      </c>
      <c r="J25" s="235" t="e">
        <f>IF(AND(SUM($G10:J10)&gt;0,SUM(J10:$EA10)&gt;0),SUM($G10:J10),NA())</f>
        <v>#N/A</v>
      </c>
      <c r="K25" s="235" t="e">
        <f>IF(AND(SUM($G10:K10)&gt;0,SUM(K10:$EA10)&gt;0),SUM($G10:K10),NA())</f>
        <v>#N/A</v>
      </c>
      <c r="L25" s="235" t="e">
        <f>IF(AND(SUM($G10:L10)&gt;0,SUM(L10:$EA10)&gt;0),SUM($G10:L10),NA())</f>
        <v>#N/A</v>
      </c>
      <c r="M25" s="235" t="e">
        <f>IF(AND(SUM($G10:M10)&gt;0,SUM(M10:$EA10)&gt;0),SUM($G10:M10),NA())</f>
        <v>#N/A</v>
      </c>
      <c r="N25" s="235" t="e">
        <f>IF(AND(SUM($G10:N10)&gt;0,SUM(N10:$EA10)&gt;0),SUM($G10:N10),NA())</f>
        <v>#N/A</v>
      </c>
      <c r="O25" s="235" t="e">
        <f>IF(AND(SUM($G10:O10)&gt;0,SUM(O10:$EA10)&gt;0),SUM($G10:O10),NA())</f>
        <v>#N/A</v>
      </c>
      <c r="P25" s="235" t="e">
        <f>IF(AND(SUM($G10:P10)&gt;0,SUM(P10:$EA10)&gt;0),SUM($G10:P10),NA())</f>
        <v>#N/A</v>
      </c>
      <c r="Q25" s="235" t="e">
        <f>IF(AND(SUM($G10:Q10)&gt;0,SUM(Q10:$EA10)&gt;0),SUM($G10:Q10),NA())</f>
        <v>#N/A</v>
      </c>
      <c r="R25" s="235" t="e">
        <f>IF(AND(SUM($G10:R10)&gt;0,SUM(R10:$EA10)&gt;0),SUM($G10:R10),NA())</f>
        <v>#N/A</v>
      </c>
      <c r="S25" s="235" t="e">
        <f>IF(AND(SUM($G10:S10)&gt;0,SUM(S10:$EA10)&gt;0),SUM($G10:S10),NA())</f>
        <v>#N/A</v>
      </c>
      <c r="T25" s="235" t="e">
        <f>IF(AND(SUM($G10:T10)&gt;0,SUM(T10:$EA10)&gt;0),SUM($G10:T10),NA())</f>
        <v>#N/A</v>
      </c>
      <c r="U25" s="235" t="e">
        <f>IF(AND(SUM($G10:U10)&gt;0,SUM(U10:$EA10)&gt;0),SUM($G10:U10),NA())</f>
        <v>#N/A</v>
      </c>
      <c r="V25" s="235" t="e">
        <f>IF(AND(SUM($G10:V10)&gt;0,SUM(V10:$EA10)&gt;0),SUM($G10:V10),NA())</f>
        <v>#N/A</v>
      </c>
      <c r="W25" s="235" t="e">
        <f>IF(AND(SUM($G10:W10)&gt;0,SUM(W10:$EA10)&gt;0),SUM($G10:W10),NA())</f>
        <v>#N/A</v>
      </c>
      <c r="X25" s="235" t="e">
        <f>IF(AND(SUM($G10:X10)&gt;0,SUM(X10:$EA10)&gt;0),SUM($G10:X10),NA())</f>
        <v>#N/A</v>
      </c>
      <c r="Y25" s="235" t="e">
        <f>IF(AND(SUM($G10:Y10)&gt;0,SUM(Y10:$EA10)&gt;0),SUM($G10:Y10),NA())</f>
        <v>#N/A</v>
      </c>
      <c r="Z25" s="235" t="e">
        <f>IF(AND(SUM($G10:Z10)&gt;0,SUM(Z10:$EA10)&gt;0),SUM($G10:Z10),NA())</f>
        <v>#N/A</v>
      </c>
      <c r="AA25" s="235" t="e">
        <f>IF(AND(SUM($G10:AA10)&gt;0,SUM(AA10:$EA10)&gt;0),SUM($G10:AA10),NA())</f>
        <v>#N/A</v>
      </c>
      <c r="AB25" s="235" t="e">
        <f>IF(AND(SUM($G10:AB10)&gt;0,SUM(AB10:$EA10)&gt;0),SUM($G10:AB10),NA())</f>
        <v>#N/A</v>
      </c>
      <c r="AC25" s="235" t="e">
        <f>IF(AND(SUM($G10:AC10)&gt;0,SUM(AC10:$EA10)&gt;0),SUM($G10:AC10),NA())</f>
        <v>#N/A</v>
      </c>
      <c r="AD25" s="235" t="e">
        <f>IF(AND(SUM($G10:AD10)&gt;0,SUM(AD10:$EA10)&gt;0),SUM($G10:AD10),NA())</f>
        <v>#N/A</v>
      </c>
      <c r="AE25" s="235" t="e">
        <f>IF(AND(SUM($G10:AE10)&gt;0,SUM(AE10:$EA10)&gt;0),SUM($G10:AE10),NA())</f>
        <v>#N/A</v>
      </c>
      <c r="AF25" s="235" t="e">
        <f>IF(AND(SUM($G10:AF10)&gt;0,SUM(AF10:$EA10)&gt;0),SUM($G10:AF10),NA())</f>
        <v>#N/A</v>
      </c>
      <c r="AG25" s="235" t="e">
        <f>IF(AND(SUM($G10:AG10)&gt;0,SUM(AG10:$EA10)&gt;0),SUM($G10:AG10),NA())</f>
        <v>#N/A</v>
      </c>
      <c r="AH25" s="235" t="e">
        <f>IF(AND(SUM($G10:AH10)&gt;0,SUM(AH10:$EA10)&gt;0),SUM($G10:AH10),NA())</f>
        <v>#N/A</v>
      </c>
      <c r="AI25" s="235" t="e">
        <f>IF(AND(SUM($G10:AI10)&gt;0,SUM(AI10:$EA10)&gt;0),SUM($G10:AI10),NA())</f>
        <v>#N/A</v>
      </c>
      <c r="AJ25" s="235" t="e">
        <f>IF(AND(SUM($G10:AJ10)&gt;0,SUM(AJ10:$EA10)&gt;0),SUM($G10:AJ10),NA())</f>
        <v>#N/A</v>
      </c>
      <c r="AK25" s="235" t="e">
        <f>IF(AND(SUM($G10:AK10)&gt;0,SUM(AK10:$EA10)&gt;0),SUM($G10:AK10),NA())</f>
        <v>#N/A</v>
      </c>
      <c r="AL25" s="235" t="e">
        <f>IF(AND(SUM($G10:AL10)&gt;0,SUM(AL10:$EA10)&gt;0),SUM($G10:AL10),NA())</f>
        <v>#N/A</v>
      </c>
      <c r="AM25" s="235" t="e">
        <f>IF(AND(SUM($G10:AM10)&gt;0,SUM(AM10:$EA10)&gt;0),SUM($G10:AM10),NA())</f>
        <v>#N/A</v>
      </c>
      <c r="AN25" s="235" t="e">
        <f>IF(AND(SUM($G10:AN10)&gt;0,SUM(AN10:$EA10)&gt;0),SUM($G10:AN10),NA())</f>
        <v>#N/A</v>
      </c>
      <c r="AO25" s="235" t="e">
        <f>IF(AND(SUM($G10:AO10)&gt;0,SUM(AO10:$EA10)&gt;0),SUM($G10:AO10),NA())</f>
        <v>#N/A</v>
      </c>
      <c r="AP25" s="235" t="e">
        <f>IF(AND(SUM($G10:AP10)&gt;0,SUM(AP10:$EA10)&gt;0),SUM($G10:AP10),NA())</f>
        <v>#N/A</v>
      </c>
      <c r="AQ25" s="235" t="e">
        <f>IF(AND(SUM($G10:AQ10)&gt;0,SUM(AQ10:$EA10)&gt;0),SUM($G10:AQ10),NA())</f>
        <v>#N/A</v>
      </c>
      <c r="AR25" s="235">
        <f>IF(AND(SUM($G10:AR10)&gt;0,SUM(AR10:$EA10)&gt;0),SUM($G10:AR10),NA())</f>
        <v>47.827622117530368</v>
      </c>
      <c r="AS25" s="235">
        <f>IF(AND(SUM($G10:AS10)&gt;0,SUM(AS10:$EA10)&gt;0),SUM($G10:AS10),NA())</f>
        <v>96.68463719114817</v>
      </c>
      <c r="AT25" s="235">
        <f>IF(AND(SUM($G10:AT10)&gt;0,SUM(AT10:$EA10)&gt;0),SUM($G10:AT10),NA())</f>
        <v>139.10240758825441</v>
      </c>
      <c r="AU25" s="235">
        <f>IF(AND(SUM($G10:AU10)&gt;0,SUM(AU10:$EA10)&gt;0),SUM($G10:AU10),NA())</f>
        <v>182.42401831028954</v>
      </c>
      <c r="AV25" s="235">
        <f>IF(AND(SUM($G10:AV10)&gt;0,SUM(AV10:$EA10)&gt;0),SUM($G10:AV10),NA())</f>
        <v>226.66421413390219</v>
      </c>
      <c r="AW25" s="235">
        <f>IF(AND(SUM($G10:AW10)&gt;0,SUM(AW10:$EA10)&gt;0),SUM($G10:AW10),NA())</f>
        <v>271.83795477747287</v>
      </c>
      <c r="AX25" s="235">
        <f>IF(AND(SUM($G10:AX10)&gt;0,SUM(AX10:$EA10)&gt;0),SUM($G10:AX10),NA())</f>
        <v>326.09967603320996</v>
      </c>
      <c r="AY25" s="235">
        <f>IF(AND(SUM($G10:AY10)&gt;0,SUM(AY10:$EA10)&gt;0),SUM($G10:AY10),NA())</f>
        <v>381.49565716612545</v>
      </c>
      <c r="AZ25" s="235">
        <f>IF(AND(SUM($G10:AZ10)&gt;0,SUM(AZ10:$EA10)&gt;0),SUM($G10:AZ10),NA())</f>
        <v>438.04427742500138</v>
      </c>
      <c r="BA25" s="235">
        <f>IF(AND(SUM($G10:BA10)&gt;0,SUM(BA10:$EA10)&gt;0),SUM($G10:BA10),NA())</f>
        <v>495.76418305995333</v>
      </c>
      <c r="BB25" s="235">
        <f>IF(AND(SUM($G10:BB10)&gt;0,SUM(BB10:$EA10)&gt;0),SUM($G10:BB10),NA())</f>
        <v>545.83777478477487</v>
      </c>
      <c r="BC25" s="235">
        <f>IF(AND(SUM($G10:BC10)&gt;0,SUM(BC10:$EA10)&gt;0),SUM($G10:BC10),NA())</f>
        <v>605.95727622090897</v>
      </c>
      <c r="BD25" s="235">
        <f>IF(AND(SUM($G10:BD10)&gt;0,SUM(BD10:$EA10)&gt;0),SUM($G10:BD10),NA())</f>
        <v>667.30564052266209</v>
      </c>
      <c r="BE25" s="235">
        <f>IF(AND(SUM($G10:BE10)&gt;0,SUM(BE10:$EA10)&gt;0),SUM($G10:BE10),NA())</f>
        <v>729.90261891894511</v>
      </c>
      <c r="BF25" s="235">
        <f>IF(AND(SUM($G10:BF10)&gt;0,SUM(BF10:$EA10)&gt;0),SUM($G10:BF10),NA())</f>
        <v>784.18840395333905</v>
      </c>
      <c r="BG25" s="235">
        <f>IF(AND(SUM($G10:BG10)&gt;0,SUM(BG10:$EA10)&gt;0),SUM($G10:BG10),NA())</f>
        <v>839.56981998594824</v>
      </c>
      <c r="BH25" s="235">
        <f>IF(AND(SUM($G10:BH10)&gt;0,SUM(BH10:$EA10)&gt;0),SUM($G10:BH10),NA())</f>
        <v>896.06439415516365</v>
      </c>
      <c r="BI25" s="235">
        <f>IF(AND(SUM($G10:BI10)&gt;0,SUM(BI10:$EA10)&gt;0),SUM($G10:BI10),NA())</f>
        <v>953.68990653537105</v>
      </c>
      <c r="BJ25" s="235">
        <f>IF(AND(SUM($G10:BJ10)&gt;0,SUM(BJ10:$EA10)&gt;0),SUM($G10:BJ10),NA())</f>
        <v>1022.8363618817268</v>
      </c>
      <c r="BK25" s="235">
        <f>IF(AND(SUM($G10:BK10)&gt;0,SUM(BK10:$EA10)&gt;0),SUM($G10:BK10),NA())</f>
        <v>1093.3560772094515</v>
      </c>
      <c r="BL25" s="235">
        <f>IF(AND(SUM($G10:BL10)&gt;0,SUM(BL10:$EA10)&gt;0),SUM($G10:BL10),NA())</f>
        <v>1165.2708874837044</v>
      </c>
      <c r="BM25" s="235">
        <f>IF(AND(SUM($G10:BM10)&gt;0,SUM(BM10:$EA10)&gt;0),SUM($G10:BM10),NA())</f>
        <v>1238.6029417641764</v>
      </c>
      <c r="BN25" s="235">
        <f>IF(AND(SUM($G10:BN10)&gt;0,SUM(BN10:$EA10)&gt;0),SUM($G10:BN10),NA())</f>
        <v>1302.1589426157661</v>
      </c>
      <c r="BO25" s="235">
        <f>IF(AND(SUM($G10:BO10)&gt;0,SUM(BO10:$EA10)&gt;0),SUM($G10:BO10),NA())</f>
        <v>1378.3932098559194</v>
      </c>
      <c r="BP25" s="235">
        <f>IF(AND(SUM($G10:BP10)&gt;0,SUM(BP10:$EA10)&gt;0),SUM($G10:BP10),NA())</f>
        <v>1421.6070379809194</v>
      </c>
      <c r="BQ25" s="235">
        <f>IF(AND(SUM($G10:BQ10)&gt;0,SUM(BQ10:$EA10)&gt;0),SUM($G10:BQ10),NA())</f>
        <v>1464.9274430639696</v>
      </c>
      <c r="BR25" s="235">
        <f>IF(AND(SUM($G10:BR10)&gt;0,SUM(BR10:$EA10)&gt;0),SUM($G10:BR10),NA())</f>
        <v>1501.8406012193054</v>
      </c>
      <c r="BS25" s="235">
        <f>IF(AND(SUM($G10:BS10)&gt;0,SUM(BS10:$EA10)&gt;0),SUM($G10:BS10),NA())</f>
        <v>1538.8447971808</v>
      </c>
      <c r="BT25" s="235">
        <f>IF(AND(SUM($G10:BT10)&gt;0,SUM(BT10:$EA10)&gt;0),SUM($G10:BT10),NA())</f>
        <v>1575.9402554722428</v>
      </c>
      <c r="BU25" s="235">
        <f>IF(AND(SUM($G10:BU10)&gt;0,SUM(BU10:$EA10)&gt;0),SUM($G10:BU10),NA())</f>
        <v>1613.1272011711596</v>
      </c>
      <c r="BV25" s="235">
        <f>IF(AND(SUM($G10:BV10)&gt;0,SUM(BV10:$EA10)&gt;0),SUM($G10:BV10),NA())</f>
        <v>1656.9844467464754</v>
      </c>
      <c r="BW25" s="235" t="e">
        <f>IF(AND(SUM($G10:BW10)&gt;0,SUM(BW10:$EA10)&gt;0),SUM($G10:BW10),NA())</f>
        <v>#N/A</v>
      </c>
      <c r="BX25" s="235" t="e">
        <f>IF(AND(SUM($G10:BX10)&gt;0,SUM(BX10:$EA10)&gt;0),SUM($G10:BX10),NA())</f>
        <v>#N/A</v>
      </c>
      <c r="BY25" s="235" t="e">
        <f>IF(AND(SUM($G10:BY10)&gt;0,SUM(BY10:$EA10)&gt;0),SUM($G10:BY10),NA())</f>
        <v>#N/A</v>
      </c>
      <c r="BZ25" s="235" t="e">
        <f>IF(AND(SUM($G10:BZ10)&gt;0,SUM(BZ10:$EA10)&gt;0),SUM($G10:BZ10),NA())</f>
        <v>#N/A</v>
      </c>
      <c r="CA25" s="235" t="e">
        <f>IF(AND(SUM($G10:CA10)&gt;0,SUM(CA10:$EA10)&gt;0),SUM($G10:CA10),NA())</f>
        <v>#N/A</v>
      </c>
      <c r="CB25" s="235" t="e">
        <f>IF(AND(SUM($G10:CB10)&gt;0,SUM(CB10:$EA10)&gt;0),SUM($G10:CB10),NA())</f>
        <v>#N/A</v>
      </c>
      <c r="CC25" s="235" t="e">
        <f>IF(AND(SUM($G10:CC10)&gt;0,SUM(CC10:$EA10)&gt;0),SUM($G10:CC10),NA())</f>
        <v>#N/A</v>
      </c>
      <c r="CD25" s="235" t="e">
        <f>IF(AND(SUM($G10:CD10)&gt;0,SUM(CD10:$EA10)&gt;0),SUM($G10:CD10),NA())</f>
        <v>#N/A</v>
      </c>
      <c r="CE25" s="235" t="e">
        <f>IF(AND(SUM($G10:CE10)&gt;0,SUM(CE10:$EA10)&gt;0),SUM($G10:CE10),NA())</f>
        <v>#N/A</v>
      </c>
      <c r="CF25" s="235" t="e">
        <f>IF(AND(SUM($G10:CF10)&gt;0,SUM(CF10:$EA10)&gt;0),SUM($G10:CF10),NA())</f>
        <v>#N/A</v>
      </c>
      <c r="CG25" s="235" t="e">
        <f>IF(AND(SUM($G10:CG10)&gt;0,SUM(CG10:$EA10)&gt;0),SUM($G10:CG10),NA())</f>
        <v>#N/A</v>
      </c>
      <c r="CH25" s="235" t="e">
        <f>IF(AND(SUM($G10:CH10)&gt;0,SUM(CH10:$EA10)&gt;0),SUM($G10:CH10),NA())</f>
        <v>#N/A</v>
      </c>
      <c r="CI25" s="235" t="e">
        <f>IF(AND(SUM($G10:CI10)&gt;0,SUM(CI10:$EA10)&gt;0),SUM($G10:CI10),NA())</f>
        <v>#N/A</v>
      </c>
      <c r="CJ25" s="235" t="e">
        <f>IF(AND(SUM($G10:CJ10)&gt;0,SUM(CJ10:$EA10)&gt;0),SUM($G10:CJ10),NA())</f>
        <v>#N/A</v>
      </c>
      <c r="CK25" s="235" t="e">
        <f>IF(AND(SUM($G10:CK10)&gt;0,SUM(CK10:$EA10)&gt;0),SUM($G10:CK10),NA())</f>
        <v>#N/A</v>
      </c>
      <c r="CL25" s="235" t="e">
        <f>IF(AND(SUM($G10:CL10)&gt;0,SUM(CL10:$EA10)&gt;0),SUM($G10:CL10),NA())</f>
        <v>#N/A</v>
      </c>
      <c r="CM25" s="235" t="e">
        <f>IF(AND(SUM($G10:CM10)&gt;0,SUM(CM10:$EA10)&gt;0),SUM($G10:CM10),NA())</f>
        <v>#N/A</v>
      </c>
      <c r="CN25" s="235" t="e">
        <f>IF(AND(SUM($G10:CN10)&gt;0,SUM(CN10:$EA10)&gt;0),SUM($G10:CN10),NA())</f>
        <v>#N/A</v>
      </c>
      <c r="CO25" s="235" t="e">
        <f>IF(AND(SUM($G10:CO10)&gt;0,SUM(CO10:$EA10)&gt;0),SUM($G10:CO10),NA())</f>
        <v>#N/A</v>
      </c>
      <c r="CP25" s="235" t="e">
        <f>IF(AND(SUM($G10:CP10)&gt;0,SUM(CP10:$EA10)&gt;0),SUM($G10:CP10),NA())</f>
        <v>#N/A</v>
      </c>
      <c r="CQ25" s="235" t="e">
        <f>IF(AND(SUM($G10:CQ10)&gt;0,SUM(CQ10:$EA10)&gt;0),SUM($G10:CQ10),NA())</f>
        <v>#N/A</v>
      </c>
      <c r="CR25" s="235" t="e">
        <f>IF(AND(SUM($G10:CR10)&gt;0,SUM(CR10:$EA10)&gt;0),SUM($G10:CR10),NA())</f>
        <v>#N/A</v>
      </c>
      <c r="CS25" s="235" t="e">
        <f>IF(AND(SUM($G10:CS10)&gt;0,SUM(CS10:$EA10)&gt;0),SUM($G10:CS10),NA())</f>
        <v>#N/A</v>
      </c>
      <c r="CT25" s="235" t="e">
        <f>IF(AND(SUM($G10:CT10)&gt;0,SUM(CT10:$EA10)&gt;0),SUM($G10:CT10),NA())</f>
        <v>#N/A</v>
      </c>
      <c r="CU25" s="235" t="e">
        <f>IF(AND(SUM($G10:CU10)&gt;0,SUM(CU10:$EA10)&gt;0),SUM($G10:CU10),NA())</f>
        <v>#N/A</v>
      </c>
      <c r="CV25" s="235" t="e">
        <f>IF(AND(SUM($G10:CV10)&gt;0,SUM(CV10:$EA10)&gt;0),SUM($G10:CV10),NA())</f>
        <v>#N/A</v>
      </c>
      <c r="CW25" s="235" t="e">
        <f>IF(AND(SUM($G10:CW10)&gt;0,SUM(CW10:$EA10)&gt;0),SUM($G10:CW10),NA())</f>
        <v>#N/A</v>
      </c>
      <c r="CX25" s="235" t="e">
        <f>IF(AND(SUM($G10:CX10)&gt;0,SUM(CX10:$EA10)&gt;0),SUM($G10:CX10),NA())</f>
        <v>#N/A</v>
      </c>
      <c r="CY25" s="235" t="e">
        <f>IF(AND(SUM($G10:CY10)&gt;0,SUM(CY10:$EA10)&gt;0),SUM($G10:CY10),NA())</f>
        <v>#N/A</v>
      </c>
      <c r="CZ25" s="235" t="e">
        <f>IF(AND(SUM($G10:CZ10)&gt;0,SUM(CZ10:$EA10)&gt;0),SUM($G10:CZ10),NA())</f>
        <v>#N/A</v>
      </c>
      <c r="DA25" s="235" t="e">
        <f>IF(AND(SUM($G10:DA10)&gt;0,SUM(DA10:$EA10)&gt;0),SUM($G10:DA10),NA())</f>
        <v>#N/A</v>
      </c>
      <c r="DB25" s="235" t="e">
        <f>IF(AND(SUM($G10:DB10)&gt;0,SUM(DB10:$EA10)&gt;0),SUM($G10:DB10),NA())</f>
        <v>#N/A</v>
      </c>
      <c r="DC25" s="235" t="e">
        <f>IF(AND(SUM($G10:DC10)&gt;0,SUM(DC10:$EA10)&gt;0),SUM($G10:DC10),NA())</f>
        <v>#N/A</v>
      </c>
      <c r="DD25" s="235" t="e">
        <f>IF(AND(SUM($G10:DD10)&gt;0,SUM(DD10:$EA10)&gt;0),SUM($G10:DD10),NA())</f>
        <v>#N/A</v>
      </c>
      <c r="DE25" s="235" t="e">
        <f>IF(AND(SUM($G10:DE10)&gt;0,SUM(DE10:$EA10)&gt;0),SUM($G10:DE10),NA())</f>
        <v>#N/A</v>
      </c>
      <c r="DF25" s="235" t="e">
        <f>IF(AND(SUM($G10:DF10)&gt;0,SUM(DF10:$EA10)&gt;0),SUM($G10:DF10),NA())</f>
        <v>#N/A</v>
      </c>
      <c r="DG25" s="235" t="e">
        <f>IF(AND(SUM($G10:DG10)&gt;0,SUM(DG10:$EA10)&gt;0),SUM($G10:DG10),NA())</f>
        <v>#N/A</v>
      </c>
      <c r="DH25" s="235" t="e">
        <f>IF(AND(SUM($G10:DH10)&gt;0,SUM(DH10:$EA10)&gt;0),SUM($G10:DH10),NA())</f>
        <v>#N/A</v>
      </c>
      <c r="DI25" s="235" t="e">
        <f>IF(AND(SUM($G10:DI10)&gt;0,SUM(DI10:$EA10)&gt;0),SUM($G10:DI10),NA())</f>
        <v>#N/A</v>
      </c>
      <c r="DJ25" s="235" t="e">
        <f>IF(AND(SUM($G10:DJ10)&gt;0,SUM(DJ10:$EA10)&gt;0),SUM($G10:DJ10),NA())</f>
        <v>#N/A</v>
      </c>
      <c r="DK25" s="235" t="e">
        <f>IF(AND(SUM($G10:DK10)&gt;0,SUM(DK10:$EA10)&gt;0),SUM($G10:DK10),NA())</f>
        <v>#N/A</v>
      </c>
      <c r="DL25" s="235" t="e">
        <f>IF(AND(SUM($G10:DL10)&gt;0,SUM(DL10:$EA10)&gt;0),SUM($G10:DL10),NA())</f>
        <v>#N/A</v>
      </c>
      <c r="DM25" s="235" t="e">
        <f>IF(AND(SUM($G10:DM10)&gt;0,SUM(DM10:$EA10)&gt;0),SUM($G10:DM10),NA())</f>
        <v>#N/A</v>
      </c>
      <c r="DN25" s="235" t="e">
        <f>IF(AND(SUM($G10:DN10)&gt;0,SUM(DN10:$EA10)&gt;0),SUM($G10:DN10),NA())</f>
        <v>#N/A</v>
      </c>
      <c r="DO25" s="235" t="e">
        <f>IF(AND(SUM($G10:DO10)&gt;0,SUM(DO10:$EA10)&gt;0),SUM($G10:DO10),NA())</f>
        <v>#N/A</v>
      </c>
      <c r="DP25" s="235" t="e">
        <f>IF(AND(SUM($G10:DP10)&gt;0,SUM(DP10:$EA10)&gt;0),SUM($G10:DP10),NA())</f>
        <v>#N/A</v>
      </c>
      <c r="DQ25" s="235" t="e">
        <f>IF(AND(SUM($G10:DQ10)&gt;0,SUM(DQ10:$EA10)&gt;0),SUM($G10:DQ10),NA())</f>
        <v>#N/A</v>
      </c>
      <c r="DR25" s="235" t="e">
        <f>IF(AND(SUM($G10:DR10)&gt;0,SUM(DR10:$EA10)&gt;0),SUM($G10:DR10),NA())</f>
        <v>#N/A</v>
      </c>
      <c r="DS25" s="235" t="e">
        <f>IF(AND(SUM($G10:DS10)&gt;0,SUM(DS10:$EA10)&gt;0),SUM($G10:DS10),NA())</f>
        <v>#N/A</v>
      </c>
      <c r="DT25" s="235" t="e">
        <f>IF(AND(SUM($G10:DT10)&gt;0,SUM(DT10:$EA10)&gt;0),SUM($G10:DT10),NA())</f>
        <v>#N/A</v>
      </c>
      <c r="DU25" s="235" t="e">
        <f>IF(AND(SUM($G10:DU10)&gt;0,SUM(DU10:$EA10)&gt;0),SUM($G10:DU10),NA())</f>
        <v>#N/A</v>
      </c>
      <c r="DV25" s="235" t="e">
        <f>IF(AND(SUM($G10:DV10)&gt;0,SUM(DV10:$EA10)&gt;0),SUM($G10:DV10),NA())</f>
        <v>#N/A</v>
      </c>
      <c r="DW25" s="235" t="e">
        <f>IF(AND(SUM($G10:DW10)&gt;0,SUM(DW10:$EA10)&gt;0),SUM($G10:DW10),NA())</f>
        <v>#N/A</v>
      </c>
      <c r="DX25" s="235" t="e">
        <f>IF(AND(SUM($G10:DX10)&gt;0,SUM(DX10:$EA10)&gt;0),SUM($G10:DX10),NA())</f>
        <v>#N/A</v>
      </c>
      <c r="DY25" s="235" t="e">
        <f>IF(AND(SUM($G10:DY10)&gt;0,SUM(DY10:$EA10)&gt;0),SUM($G10:DY10),NA())</f>
        <v>#N/A</v>
      </c>
      <c r="DZ25" s="235" t="e">
        <f>IF(AND(SUM($G10:DZ10)&gt;0,SUM(DZ10:$EA10)&gt;0),SUM($G10:DZ10),NA())</f>
        <v>#N/A</v>
      </c>
      <c r="EA25" s="235" t="e">
        <f>IF(AND(SUM($G10:EA10)&gt;0,SUM(EA10:$EA10)&gt;0),SUM($G10:EA10),NA())</f>
        <v>#N/A</v>
      </c>
    </row>
    <row r="26" spans="2:131" x14ac:dyDescent="0.25">
      <c r="B26" t="str">
        <f t="shared" si="111"/>
        <v>Продажа квартир 1 оч</v>
      </c>
      <c r="C26" s="199">
        <f t="shared" si="108"/>
        <v>46813</v>
      </c>
      <c r="D26" s="199">
        <f t="shared" si="109"/>
        <v>47727</v>
      </c>
      <c r="E26" s="235">
        <f t="array" ref="E26">MIN(_xlfn.IFNA(G26:EA26,""))</f>
        <v>472.09828713116781</v>
      </c>
      <c r="F26" s="235">
        <f t="shared" si="110"/>
        <v>19471.202854027099</v>
      </c>
      <c r="G26" s="235" t="e">
        <f>IF(AND(SUM($G11:G11)&gt;0,SUM(G11:$EA11)&gt;0),SUM($G11:G11),NA())</f>
        <v>#N/A</v>
      </c>
      <c r="H26" s="235" t="e">
        <f>IF(AND(SUM($G11:H11)&gt;0,SUM(H11:$EA11)&gt;0),SUM($G11:H11),NA())</f>
        <v>#N/A</v>
      </c>
      <c r="I26" s="235" t="e">
        <f>IF(AND(SUM($G11:I11)&gt;0,SUM(I11:$EA11)&gt;0),SUM($G11:I11),NA())</f>
        <v>#N/A</v>
      </c>
      <c r="J26" s="235" t="e">
        <f>IF(AND(SUM($G11:J11)&gt;0,SUM(J11:$EA11)&gt;0),SUM($G11:J11),NA())</f>
        <v>#N/A</v>
      </c>
      <c r="K26" s="235" t="e">
        <f>IF(AND(SUM($G11:K11)&gt;0,SUM(K11:$EA11)&gt;0),SUM($G11:K11),NA())</f>
        <v>#N/A</v>
      </c>
      <c r="L26" s="235" t="e">
        <f>IF(AND(SUM($G11:L11)&gt;0,SUM(L11:$EA11)&gt;0),SUM($G11:L11),NA())</f>
        <v>#N/A</v>
      </c>
      <c r="M26" s="235" t="e">
        <f>IF(AND(SUM($G11:M11)&gt;0,SUM(M11:$EA11)&gt;0),SUM($G11:M11),NA())</f>
        <v>#N/A</v>
      </c>
      <c r="N26" s="235" t="e">
        <f>IF(AND(SUM($G11:N11)&gt;0,SUM(N11:$EA11)&gt;0),SUM($G11:N11),NA())</f>
        <v>#N/A</v>
      </c>
      <c r="O26" s="235" t="e">
        <f>IF(AND(SUM($G11:O11)&gt;0,SUM(O11:$EA11)&gt;0),SUM($G11:O11),NA())</f>
        <v>#N/A</v>
      </c>
      <c r="P26" s="235" t="e">
        <f>IF(AND(SUM($G11:P11)&gt;0,SUM(P11:$EA11)&gt;0),SUM($G11:P11),NA())</f>
        <v>#N/A</v>
      </c>
      <c r="Q26" s="235" t="e">
        <f>IF(AND(SUM($G11:Q11)&gt;0,SUM(Q11:$EA11)&gt;0),SUM($G11:Q11),NA())</f>
        <v>#N/A</v>
      </c>
      <c r="R26" s="235" t="e">
        <f>IF(AND(SUM($G11:R11)&gt;0,SUM(R11:$EA11)&gt;0),SUM($G11:R11),NA())</f>
        <v>#N/A</v>
      </c>
      <c r="S26" s="235" t="e">
        <f>IF(AND(SUM($G11:S11)&gt;0,SUM(S11:$EA11)&gt;0),SUM($G11:S11),NA())</f>
        <v>#N/A</v>
      </c>
      <c r="T26" s="235" t="e">
        <f>IF(AND(SUM($G11:T11)&gt;0,SUM(T11:$EA11)&gt;0),SUM($G11:T11),NA())</f>
        <v>#N/A</v>
      </c>
      <c r="U26" s="235" t="e">
        <f>IF(AND(SUM($G11:U11)&gt;0,SUM(U11:$EA11)&gt;0),SUM($G11:U11),NA())</f>
        <v>#N/A</v>
      </c>
      <c r="V26" s="235" t="e">
        <f>IF(AND(SUM($G11:V11)&gt;0,SUM(V11:$EA11)&gt;0),SUM($G11:V11),NA())</f>
        <v>#N/A</v>
      </c>
      <c r="W26" s="235" t="e">
        <f>IF(AND(SUM($G11:W11)&gt;0,SUM(W11:$EA11)&gt;0),SUM($G11:W11),NA())</f>
        <v>#N/A</v>
      </c>
      <c r="X26" s="235" t="e">
        <f>IF(AND(SUM($G11:X11)&gt;0,SUM(X11:$EA11)&gt;0),SUM($G11:X11),NA())</f>
        <v>#N/A</v>
      </c>
      <c r="Y26" s="235" t="e">
        <f>IF(AND(SUM($G11:Y11)&gt;0,SUM(Y11:$EA11)&gt;0),SUM($G11:Y11),NA())</f>
        <v>#N/A</v>
      </c>
      <c r="Z26" s="235" t="e">
        <f>IF(AND(SUM($G11:Z11)&gt;0,SUM(Z11:$EA11)&gt;0),SUM($G11:Z11),NA())</f>
        <v>#N/A</v>
      </c>
      <c r="AA26" s="235" t="e">
        <f>IF(AND(SUM($G11:AA11)&gt;0,SUM(AA11:$EA11)&gt;0),SUM($G11:AA11),NA())</f>
        <v>#N/A</v>
      </c>
      <c r="AB26" s="235" t="e">
        <f>IF(AND(SUM($G11:AB11)&gt;0,SUM(AB11:$EA11)&gt;0),SUM($G11:AB11),NA())</f>
        <v>#N/A</v>
      </c>
      <c r="AC26" s="235" t="e">
        <f>IF(AND(SUM($G11:AC11)&gt;0,SUM(AC11:$EA11)&gt;0),SUM($G11:AC11),NA())</f>
        <v>#N/A</v>
      </c>
      <c r="AD26" s="235" t="e">
        <f>IF(AND(SUM($G11:AD11)&gt;0,SUM(AD11:$EA11)&gt;0),SUM($G11:AD11),NA())</f>
        <v>#N/A</v>
      </c>
      <c r="AE26" s="235" t="e">
        <f>IF(AND(SUM($G11:AE11)&gt;0,SUM(AE11:$EA11)&gt;0),SUM($G11:AE11),NA())</f>
        <v>#N/A</v>
      </c>
      <c r="AF26" s="235" t="e">
        <f>IF(AND(SUM($G11:AF11)&gt;0,SUM(AF11:$EA11)&gt;0),SUM($G11:AF11),NA())</f>
        <v>#N/A</v>
      </c>
      <c r="AG26" s="235" t="e">
        <f>IF(AND(SUM($G11:AG11)&gt;0,SUM(AG11:$EA11)&gt;0),SUM($G11:AG11),NA())</f>
        <v>#N/A</v>
      </c>
      <c r="AH26" s="235" t="e">
        <f>IF(AND(SUM($G11:AH11)&gt;0,SUM(AH11:$EA11)&gt;0),SUM($G11:AH11),NA())</f>
        <v>#N/A</v>
      </c>
      <c r="AI26" s="235" t="e">
        <f>IF(AND(SUM($G11:AI11)&gt;0,SUM(AI11:$EA11)&gt;0),SUM($G11:AI11),NA())</f>
        <v>#N/A</v>
      </c>
      <c r="AJ26" s="235" t="e">
        <f>IF(AND(SUM($G11:AJ11)&gt;0,SUM(AJ11:$EA11)&gt;0),SUM($G11:AJ11),NA())</f>
        <v>#N/A</v>
      </c>
      <c r="AK26" s="235" t="e">
        <f>IF(AND(SUM($G11:AK11)&gt;0,SUM(AK11:$EA11)&gt;0),SUM($G11:AK11),NA())</f>
        <v>#N/A</v>
      </c>
      <c r="AL26" s="235" t="e">
        <f>IF(AND(SUM($G11:AL11)&gt;0,SUM(AL11:$EA11)&gt;0),SUM($G11:AL11),NA())</f>
        <v>#N/A</v>
      </c>
      <c r="AM26" s="235" t="e">
        <f>IF(AND(SUM($G11:AM11)&gt;0,SUM(AM11:$EA11)&gt;0),SUM($G11:AM11),NA())</f>
        <v>#N/A</v>
      </c>
      <c r="AN26" s="235" t="e">
        <f>IF(AND(SUM($G11:AN11)&gt;0,SUM(AN11:$EA11)&gt;0),SUM($G11:AN11),NA())</f>
        <v>#N/A</v>
      </c>
      <c r="AO26" s="235" t="e">
        <f>IF(AND(SUM($G11:AO11)&gt;0,SUM(AO11:$EA11)&gt;0),SUM($G11:AO11),NA())</f>
        <v>#N/A</v>
      </c>
      <c r="AP26" s="235" t="e">
        <f>IF(AND(SUM($G11:AP11)&gt;0,SUM(AP11:$EA11)&gt;0),SUM($G11:AP11),NA())</f>
        <v>#N/A</v>
      </c>
      <c r="AQ26" s="235" t="e">
        <f>IF(AND(SUM($G11:AQ11)&gt;0,SUM(AQ11:$EA11)&gt;0),SUM($G11:AQ11),NA())</f>
        <v>#N/A</v>
      </c>
      <c r="AR26" s="235">
        <f>IF(AND(SUM($G11:AR11)&gt;0,SUM(AR11:$EA11)&gt;0),SUM($G11:AR11),NA())</f>
        <v>472.09828713116781</v>
      </c>
      <c r="AS26" s="235">
        <f>IF(AND(SUM($G11:AS11)&gt;0,SUM(AS11:$EA11)&gt;0),SUM($G11:AS11),NA())</f>
        <v>955.25677110473453</v>
      </c>
      <c r="AT26" s="235">
        <f>IF(AND(SUM($G11:AT11)&gt;0,SUM(AT11:$EA11)&gt;0),SUM($G11:AT11),NA())</f>
        <v>1375.7731599922297</v>
      </c>
      <c r="AU26" s="235">
        <f>IF(AND(SUM($G11:AU11)&gt;0,SUM(AU11:$EA11)&gt;0),SUM($G11:AU11),NA())</f>
        <v>1806.0087233927356</v>
      </c>
      <c r="AV26" s="235">
        <f>IF(AND(SUM($G11:AV11)&gt;0,SUM(AV11:$EA11)&gt;0),SUM($G11:AV11),NA())</f>
        <v>2246.1259981031726</v>
      </c>
      <c r="AW26" s="235">
        <f>IF(AND(SUM($G11:AW11)&gt;0,SUM(AW11:$EA11)&gt;0),SUM($G11:AW11),NA())</f>
        <v>2696.2899197986626</v>
      </c>
      <c r="AX26" s="235">
        <f>IF(AND(SUM($G11:AX11)&gt;0,SUM(AX11:$EA11)&gt;0),SUM($G11:AX11),NA())</f>
        <v>3237.0090832109363</v>
      </c>
      <c r="AY26" s="235">
        <f>IF(AND(SUM($G11:AY11)&gt;0,SUM(AY11:$EA11)&gt;0),SUM($G11:AY11),NA())</f>
        <v>3789.9445381539367</v>
      </c>
      <c r="AZ26" s="235">
        <f>IF(AND(SUM($G11:AZ11)&gt;0,SUM(AZ11:$EA11)&gt;0),SUM($G11:AZ11),NA())</f>
        <v>4355.2990289296022</v>
      </c>
      <c r="BA26" s="235">
        <f>IF(AND(SUM($G11:BA11)&gt;0,SUM(BA11:$EA11)&gt;0),SUM($G11:BA11),NA())</f>
        <v>4933.278280923324</v>
      </c>
      <c r="BB26" s="235">
        <f>IF(AND(SUM($G11:BB11)&gt;0,SUM(BB11:$EA11)&gt;0),SUM($G11:BB11),NA())</f>
        <v>5436.8672999798209</v>
      </c>
      <c r="BC26" s="235">
        <f>IF(AND(SUM($G11:BC11)&gt;0,SUM(BC11:$EA11)&gt;0),SUM($G11:BC11),NA())</f>
        <v>6040.5592401787026</v>
      </c>
      <c r="BD26" s="235">
        <f>IF(AND(SUM($G11:BD11)&gt;0,SUM(BD11:$EA11)&gt;0),SUM($G11:BD11),NA())</f>
        <v>6657.5114173643015</v>
      </c>
      <c r="BE26" s="235">
        <f>IF(AND(SUM($G11:BE11)&gt;0,SUM(BE11:$EA11)&gt;0),SUM($G11:BE11),NA())</f>
        <v>7287.9418971056139</v>
      </c>
      <c r="BF26" s="235">
        <f>IF(AND(SUM($G11:BF11)&gt;0,SUM(BF11:$EA11)&gt;0),SUM($G11:BF11),NA())</f>
        <v>7837.5109290988303</v>
      </c>
      <c r="BG26" s="235">
        <f>IF(AND(SUM($G11:BG11)&gt;0,SUM(BG11:$EA11)&gt;0),SUM($G11:BG11),NA())</f>
        <v>8398.9154059948651</v>
      </c>
      <c r="BH26" s="235">
        <f>IF(AND(SUM($G11:BH11)&gt;0,SUM(BH11:$EA11)&gt;0),SUM($G11:BH11),NA())</f>
        <v>8972.3489347756258</v>
      </c>
      <c r="BI26" s="235">
        <f>IF(AND(SUM($G11:BI11)&gt;0,SUM(BI11:$EA11)&gt;0),SUM($G11:BI11),NA())</f>
        <v>9558.0079486488994</v>
      </c>
      <c r="BJ26" s="235">
        <f>IF(AND(SUM($G11:BJ11)&gt;0,SUM(BJ11:$EA11)&gt;0),SUM($G11:BJ11),NA())</f>
        <v>10258.471672966316</v>
      </c>
      <c r="BK26" s="235">
        <f>IF(AND(SUM($G11:BK11)&gt;0,SUM(BK11:$EA11)&gt;0),SUM($G11:BK11),NA())</f>
        <v>11106.378876908357</v>
      </c>
      <c r="BL26" s="235">
        <f>IF(AND(SUM($G11:BL11)&gt;0,SUM(BL11:$EA11)&gt;0),SUM($G11:BL11),NA())</f>
        <v>11970.679823566457</v>
      </c>
      <c r="BM26" s="235">
        <f>IF(AND(SUM($G11:BM11)&gt;0,SUM(BM11:$EA11)&gt;0),SUM($G11:BM11),NA())</f>
        <v>12851.634786255265</v>
      </c>
      <c r="BN26" s="235">
        <f>IF(AND(SUM($G11:BN11)&gt;0,SUM(BN11:$EA11)&gt;0),SUM($G11:BN11),NA())</f>
        <v>13617.711471239454</v>
      </c>
      <c r="BO26" s="235">
        <f>IF(AND(SUM($G11:BO11)&gt;0,SUM(BO11:$EA11)&gt;0),SUM($G11:BO11),NA())</f>
        <v>14532.770300970888</v>
      </c>
      <c r="BP26" s="235">
        <f>IF(AND(SUM($G11:BP11)&gt;0,SUM(BP11:$EA11)&gt;0),SUM($G11:BP11),NA())</f>
        <v>16705.285960643832</v>
      </c>
      <c r="BQ26" s="235">
        <f>IF(AND(SUM($G11:BQ11)&gt;0,SUM(BQ11:$EA11)&gt;0),SUM($G11:BQ11),NA())</f>
        <v>17214.343481821492</v>
      </c>
      <c r="BR26" s="235">
        <f>IF(AND(SUM($G11:BR11)&gt;0,SUM(BR11:$EA11)&gt;0),SUM($G11:BR11),NA())</f>
        <v>17648.109527022822</v>
      </c>
      <c r="BS26" s="235">
        <f>IF(AND(SUM($G11:BS11)&gt;0,SUM(BS11:$EA11)&gt;0),SUM($G11:BS11),NA())</f>
        <v>18082.945356309679</v>
      </c>
      <c r="BT26" s="235">
        <f>IF(AND(SUM($G11:BT11)&gt;0,SUM(BT11:$EA11)&gt;0),SUM($G11:BT11),NA())</f>
        <v>18518.853608058223</v>
      </c>
      <c r="BU26" s="235">
        <f>IF(AND(SUM($G11:BU11)&gt;0,SUM(BU11:$EA11)&gt;0),SUM($G11:BU11),NA())</f>
        <v>18955.836927151555</v>
      </c>
      <c r="BV26" s="235">
        <f>IF(AND(SUM($G11:BV11)&gt;0,SUM(BV11:$EA11)&gt;0),SUM($G11:BV11),NA())</f>
        <v>19471.202854027099</v>
      </c>
      <c r="BW26" s="235" t="e">
        <f>IF(AND(SUM($G11:BW11)&gt;0,SUM(BW11:$EA11)&gt;0),SUM($G11:BW11),NA())</f>
        <v>#N/A</v>
      </c>
      <c r="BX26" s="235" t="e">
        <f>IF(AND(SUM($G11:BX11)&gt;0,SUM(BX11:$EA11)&gt;0),SUM($G11:BX11),NA())</f>
        <v>#N/A</v>
      </c>
      <c r="BY26" s="235" t="e">
        <f>IF(AND(SUM($G11:BY11)&gt;0,SUM(BY11:$EA11)&gt;0),SUM($G11:BY11),NA())</f>
        <v>#N/A</v>
      </c>
      <c r="BZ26" s="235" t="e">
        <f>IF(AND(SUM($G11:BZ11)&gt;0,SUM(BZ11:$EA11)&gt;0),SUM($G11:BZ11),NA())</f>
        <v>#N/A</v>
      </c>
      <c r="CA26" s="235" t="e">
        <f>IF(AND(SUM($G11:CA11)&gt;0,SUM(CA11:$EA11)&gt;0),SUM($G11:CA11),NA())</f>
        <v>#N/A</v>
      </c>
      <c r="CB26" s="235" t="e">
        <f>IF(AND(SUM($G11:CB11)&gt;0,SUM(CB11:$EA11)&gt;0),SUM($G11:CB11),NA())</f>
        <v>#N/A</v>
      </c>
      <c r="CC26" s="235" t="e">
        <f>IF(AND(SUM($G11:CC11)&gt;0,SUM(CC11:$EA11)&gt;0),SUM($G11:CC11),NA())</f>
        <v>#N/A</v>
      </c>
      <c r="CD26" s="235" t="e">
        <f>IF(AND(SUM($G11:CD11)&gt;0,SUM(CD11:$EA11)&gt;0),SUM($G11:CD11),NA())</f>
        <v>#N/A</v>
      </c>
      <c r="CE26" s="235" t="e">
        <f>IF(AND(SUM($G11:CE11)&gt;0,SUM(CE11:$EA11)&gt;0),SUM($G11:CE11),NA())</f>
        <v>#N/A</v>
      </c>
      <c r="CF26" s="235" t="e">
        <f>IF(AND(SUM($G11:CF11)&gt;0,SUM(CF11:$EA11)&gt;0),SUM($G11:CF11),NA())</f>
        <v>#N/A</v>
      </c>
      <c r="CG26" s="235" t="e">
        <f>IF(AND(SUM($G11:CG11)&gt;0,SUM(CG11:$EA11)&gt;0),SUM($G11:CG11),NA())</f>
        <v>#N/A</v>
      </c>
      <c r="CH26" s="235" t="e">
        <f>IF(AND(SUM($G11:CH11)&gt;0,SUM(CH11:$EA11)&gt;0),SUM($G11:CH11),NA())</f>
        <v>#N/A</v>
      </c>
      <c r="CI26" s="235" t="e">
        <f>IF(AND(SUM($G11:CI11)&gt;0,SUM(CI11:$EA11)&gt;0),SUM($G11:CI11),NA())</f>
        <v>#N/A</v>
      </c>
      <c r="CJ26" s="235" t="e">
        <f>IF(AND(SUM($G11:CJ11)&gt;0,SUM(CJ11:$EA11)&gt;0),SUM($G11:CJ11),NA())</f>
        <v>#N/A</v>
      </c>
      <c r="CK26" s="235" t="e">
        <f>IF(AND(SUM($G11:CK11)&gt;0,SUM(CK11:$EA11)&gt;0),SUM($G11:CK11),NA())</f>
        <v>#N/A</v>
      </c>
      <c r="CL26" s="235" t="e">
        <f>IF(AND(SUM($G11:CL11)&gt;0,SUM(CL11:$EA11)&gt;0),SUM($G11:CL11),NA())</f>
        <v>#N/A</v>
      </c>
      <c r="CM26" s="235" t="e">
        <f>IF(AND(SUM($G11:CM11)&gt;0,SUM(CM11:$EA11)&gt;0),SUM($G11:CM11),NA())</f>
        <v>#N/A</v>
      </c>
      <c r="CN26" s="235" t="e">
        <f>IF(AND(SUM($G11:CN11)&gt;0,SUM(CN11:$EA11)&gt;0),SUM($G11:CN11),NA())</f>
        <v>#N/A</v>
      </c>
      <c r="CO26" s="235" t="e">
        <f>IF(AND(SUM($G11:CO11)&gt;0,SUM(CO11:$EA11)&gt;0),SUM($G11:CO11),NA())</f>
        <v>#N/A</v>
      </c>
      <c r="CP26" s="235" t="e">
        <f>IF(AND(SUM($G11:CP11)&gt;0,SUM(CP11:$EA11)&gt;0),SUM($G11:CP11),NA())</f>
        <v>#N/A</v>
      </c>
      <c r="CQ26" s="235" t="e">
        <f>IF(AND(SUM($G11:CQ11)&gt;0,SUM(CQ11:$EA11)&gt;0),SUM($G11:CQ11),NA())</f>
        <v>#N/A</v>
      </c>
      <c r="CR26" s="235" t="e">
        <f>IF(AND(SUM($G11:CR11)&gt;0,SUM(CR11:$EA11)&gt;0),SUM($G11:CR11),NA())</f>
        <v>#N/A</v>
      </c>
      <c r="CS26" s="235" t="e">
        <f>IF(AND(SUM($G11:CS11)&gt;0,SUM(CS11:$EA11)&gt;0),SUM($G11:CS11),NA())</f>
        <v>#N/A</v>
      </c>
      <c r="CT26" s="235" t="e">
        <f>IF(AND(SUM($G11:CT11)&gt;0,SUM(CT11:$EA11)&gt;0),SUM($G11:CT11),NA())</f>
        <v>#N/A</v>
      </c>
      <c r="CU26" s="235" t="e">
        <f>IF(AND(SUM($G11:CU11)&gt;0,SUM(CU11:$EA11)&gt;0),SUM($G11:CU11),NA())</f>
        <v>#N/A</v>
      </c>
      <c r="CV26" s="235" t="e">
        <f>IF(AND(SUM($G11:CV11)&gt;0,SUM(CV11:$EA11)&gt;0),SUM($G11:CV11),NA())</f>
        <v>#N/A</v>
      </c>
      <c r="CW26" s="235" t="e">
        <f>IF(AND(SUM($G11:CW11)&gt;0,SUM(CW11:$EA11)&gt;0),SUM($G11:CW11),NA())</f>
        <v>#N/A</v>
      </c>
      <c r="CX26" s="235" t="e">
        <f>IF(AND(SUM($G11:CX11)&gt;0,SUM(CX11:$EA11)&gt;0),SUM($G11:CX11),NA())</f>
        <v>#N/A</v>
      </c>
      <c r="CY26" s="235" t="e">
        <f>IF(AND(SUM($G11:CY11)&gt;0,SUM(CY11:$EA11)&gt;0),SUM($G11:CY11),NA())</f>
        <v>#N/A</v>
      </c>
      <c r="CZ26" s="235" t="e">
        <f>IF(AND(SUM($G11:CZ11)&gt;0,SUM(CZ11:$EA11)&gt;0),SUM($G11:CZ11),NA())</f>
        <v>#N/A</v>
      </c>
      <c r="DA26" s="235" t="e">
        <f>IF(AND(SUM($G11:DA11)&gt;0,SUM(DA11:$EA11)&gt;0),SUM($G11:DA11),NA())</f>
        <v>#N/A</v>
      </c>
      <c r="DB26" s="235" t="e">
        <f>IF(AND(SUM($G11:DB11)&gt;0,SUM(DB11:$EA11)&gt;0),SUM($G11:DB11),NA())</f>
        <v>#N/A</v>
      </c>
      <c r="DC26" s="235" t="e">
        <f>IF(AND(SUM($G11:DC11)&gt;0,SUM(DC11:$EA11)&gt;0),SUM($G11:DC11),NA())</f>
        <v>#N/A</v>
      </c>
      <c r="DD26" s="235" t="e">
        <f>IF(AND(SUM($G11:DD11)&gt;0,SUM(DD11:$EA11)&gt;0),SUM($G11:DD11),NA())</f>
        <v>#N/A</v>
      </c>
      <c r="DE26" s="235" t="e">
        <f>IF(AND(SUM($G11:DE11)&gt;0,SUM(DE11:$EA11)&gt;0),SUM($G11:DE11),NA())</f>
        <v>#N/A</v>
      </c>
      <c r="DF26" s="235" t="e">
        <f>IF(AND(SUM($G11:DF11)&gt;0,SUM(DF11:$EA11)&gt;0),SUM($G11:DF11),NA())</f>
        <v>#N/A</v>
      </c>
      <c r="DG26" s="235" t="e">
        <f>IF(AND(SUM($G11:DG11)&gt;0,SUM(DG11:$EA11)&gt;0),SUM($G11:DG11),NA())</f>
        <v>#N/A</v>
      </c>
      <c r="DH26" s="235" t="e">
        <f>IF(AND(SUM($G11:DH11)&gt;0,SUM(DH11:$EA11)&gt;0),SUM($G11:DH11),NA())</f>
        <v>#N/A</v>
      </c>
      <c r="DI26" s="235" t="e">
        <f>IF(AND(SUM($G11:DI11)&gt;0,SUM(DI11:$EA11)&gt;0),SUM($G11:DI11),NA())</f>
        <v>#N/A</v>
      </c>
      <c r="DJ26" s="235" t="e">
        <f>IF(AND(SUM($G11:DJ11)&gt;0,SUM(DJ11:$EA11)&gt;0),SUM($G11:DJ11),NA())</f>
        <v>#N/A</v>
      </c>
      <c r="DK26" s="235" t="e">
        <f>IF(AND(SUM($G11:DK11)&gt;0,SUM(DK11:$EA11)&gt;0),SUM($G11:DK11),NA())</f>
        <v>#N/A</v>
      </c>
      <c r="DL26" s="235" t="e">
        <f>IF(AND(SUM($G11:DL11)&gt;0,SUM(DL11:$EA11)&gt;0),SUM($G11:DL11),NA())</f>
        <v>#N/A</v>
      </c>
      <c r="DM26" s="235" t="e">
        <f>IF(AND(SUM($G11:DM11)&gt;0,SUM(DM11:$EA11)&gt;0),SUM($G11:DM11),NA())</f>
        <v>#N/A</v>
      </c>
      <c r="DN26" s="235" t="e">
        <f>IF(AND(SUM($G11:DN11)&gt;0,SUM(DN11:$EA11)&gt;0),SUM($G11:DN11),NA())</f>
        <v>#N/A</v>
      </c>
      <c r="DO26" s="235" t="e">
        <f>IF(AND(SUM($G11:DO11)&gt;0,SUM(DO11:$EA11)&gt;0),SUM($G11:DO11),NA())</f>
        <v>#N/A</v>
      </c>
      <c r="DP26" s="235" t="e">
        <f>IF(AND(SUM($G11:DP11)&gt;0,SUM(DP11:$EA11)&gt;0),SUM($G11:DP11),NA())</f>
        <v>#N/A</v>
      </c>
      <c r="DQ26" s="235" t="e">
        <f>IF(AND(SUM($G11:DQ11)&gt;0,SUM(DQ11:$EA11)&gt;0),SUM($G11:DQ11),NA())</f>
        <v>#N/A</v>
      </c>
      <c r="DR26" s="235" t="e">
        <f>IF(AND(SUM($G11:DR11)&gt;0,SUM(DR11:$EA11)&gt;0),SUM($G11:DR11),NA())</f>
        <v>#N/A</v>
      </c>
      <c r="DS26" s="235" t="e">
        <f>IF(AND(SUM($G11:DS11)&gt;0,SUM(DS11:$EA11)&gt;0),SUM($G11:DS11),NA())</f>
        <v>#N/A</v>
      </c>
      <c r="DT26" s="235" t="e">
        <f>IF(AND(SUM($G11:DT11)&gt;0,SUM(DT11:$EA11)&gt;0),SUM($G11:DT11),NA())</f>
        <v>#N/A</v>
      </c>
      <c r="DU26" s="235" t="e">
        <f>IF(AND(SUM($G11:DU11)&gt;0,SUM(DU11:$EA11)&gt;0),SUM($G11:DU11),NA())</f>
        <v>#N/A</v>
      </c>
      <c r="DV26" s="235" t="e">
        <f>IF(AND(SUM($G11:DV11)&gt;0,SUM(DV11:$EA11)&gt;0),SUM($G11:DV11),NA())</f>
        <v>#N/A</v>
      </c>
      <c r="DW26" s="235" t="e">
        <f>IF(AND(SUM($G11:DW11)&gt;0,SUM(DW11:$EA11)&gt;0),SUM($G11:DW11),NA())</f>
        <v>#N/A</v>
      </c>
      <c r="DX26" s="235" t="e">
        <f>IF(AND(SUM($G11:DX11)&gt;0,SUM(DX11:$EA11)&gt;0),SUM($G11:DX11),NA())</f>
        <v>#N/A</v>
      </c>
      <c r="DY26" s="235" t="e">
        <f>IF(AND(SUM($G11:DY11)&gt;0,SUM(DY11:$EA11)&gt;0),SUM($G11:DY11),NA())</f>
        <v>#N/A</v>
      </c>
      <c r="DZ26" s="235" t="e">
        <f>IF(AND(SUM($G11:DZ11)&gt;0,SUM(DZ11:$EA11)&gt;0),SUM($G11:DZ11),NA())</f>
        <v>#N/A</v>
      </c>
      <c r="EA26" s="235" t="e">
        <f>IF(AND(SUM($G11:EA11)&gt;0,SUM(EA11:$EA11)&gt;0),SUM($G11:EA11),NA())</f>
        <v>#N/A</v>
      </c>
    </row>
    <row r="27" spans="2:131" x14ac:dyDescent="0.25">
      <c r="B27" t="str">
        <f t="shared" si="111"/>
        <v>СМР ЖК 1 оч</v>
      </c>
      <c r="C27" s="199">
        <f t="shared" si="108"/>
        <v>46813</v>
      </c>
      <c r="D27" s="199">
        <f t="shared" si="109"/>
        <v>47515</v>
      </c>
      <c r="E27" s="235">
        <f t="array" ref="E27">MIN(_xlfn.IFNA(G27:EA27,""))</f>
        <v>1165.6120000000001</v>
      </c>
      <c r="F27" s="235">
        <f t="shared" si="110"/>
        <v>8742.0900000000038</v>
      </c>
      <c r="G27" s="235" t="e">
        <f>IF(AND(SUM($G12:G12)&gt;0,SUM(G12:$EA12)&gt;0),SUM($G12:G12),NA())</f>
        <v>#N/A</v>
      </c>
      <c r="H27" s="235" t="e">
        <f>IF(AND(SUM($G12:H12)&gt;0,SUM(H12:$EA12)&gt;0),SUM($G12:H12),NA())</f>
        <v>#N/A</v>
      </c>
      <c r="I27" s="235" t="e">
        <f>IF(AND(SUM($G12:I12)&gt;0,SUM(I12:$EA12)&gt;0),SUM($G12:I12),NA())</f>
        <v>#N/A</v>
      </c>
      <c r="J27" s="235" t="e">
        <f>IF(AND(SUM($G12:J12)&gt;0,SUM(J12:$EA12)&gt;0),SUM($G12:J12),NA())</f>
        <v>#N/A</v>
      </c>
      <c r="K27" s="235" t="e">
        <f>IF(AND(SUM($G12:K12)&gt;0,SUM(K12:$EA12)&gt;0),SUM($G12:K12),NA())</f>
        <v>#N/A</v>
      </c>
      <c r="L27" s="235" t="e">
        <f>IF(AND(SUM($G12:L12)&gt;0,SUM(L12:$EA12)&gt;0),SUM($G12:L12),NA())</f>
        <v>#N/A</v>
      </c>
      <c r="M27" s="235" t="e">
        <f>IF(AND(SUM($G12:M12)&gt;0,SUM(M12:$EA12)&gt;0),SUM($G12:M12),NA())</f>
        <v>#N/A</v>
      </c>
      <c r="N27" s="235" t="e">
        <f>IF(AND(SUM($G12:N12)&gt;0,SUM(N12:$EA12)&gt;0),SUM($G12:N12),NA())</f>
        <v>#N/A</v>
      </c>
      <c r="O27" s="235" t="e">
        <f>IF(AND(SUM($G12:O12)&gt;0,SUM(O12:$EA12)&gt;0),SUM($G12:O12),NA())</f>
        <v>#N/A</v>
      </c>
      <c r="P27" s="235" t="e">
        <f>IF(AND(SUM($G12:P12)&gt;0,SUM(P12:$EA12)&gt;0),SUM($G12:P12),NA())</f>
        <v>#N/A</v>
      </c>
      <c r="Q27" s="235" t="e">
        <f>IF(AND(SUM($G12:Q12)&gt;0,SUM(Q12:$EA12)&gt;0),SUM($G12:Q12),NA())</f>
        <v>#N/A</v>
      </c>
      <c r="R27" s="235" t="e">
        <f>IF(AND(SUM($G12:R12)&gt;0,SUM(R12:$EA12)&gt;0),SUM($G12:R12),NA())</f>
        <v>#N/A</v>
      </c>
      <c r="S27" s="235" t="e">
        <f>IF(AND(SUM($G12:S12)&gt;0,SUM(S12:$EA12)&gt;0),SUM($G12:S12),NA())</f>
        <v>#N/A</v>
      </c>
      <c r="T27" s="235" t="e">
        <f>IF(AND(SUM($G12:T12)&gt;0,SUM(T12:$EA12)&gt;0),SUM($G12:T12),NA())</f>
        <v>#N/A</v>
      </c>
      <c r="U27" s="235" t="e">
        <f>IF(AND(SUM($G12:U12)&gt;0,SUM(U12:$EA12)&gt;0),SUM($G12:U12),NA())</f>
        <v>#N/A</v>
      </c>
      <c r="V27" s="235" t="e">
        <f>IF(AND(SUM($G12:V12)&gt;0,SUM(V12:$EA12)&gt;0),SUM($G12:V12),NA())</f>
        <v>#N/A</v>
      </c>
      <c r="W27" s="235" t="e">
        <f>IF(AND(SUM($G12:W12)&gt;0,SUM(W12:$EA12)&gt;0),SUM($G12:W12),NA())</f>
        <v>#N/A</v>
      </c>
      <c r="X27" s="235" t="e">
        <f>IF(AND(SUM($G12:X12)&gt;0,SUM(X12:$EA12)&gt;0),SUM($G12:X12),NA())</f>
        <v>#N/A</v>
      </c>
      <c r="Y27" s="235" t="e">
        <f>IF(AND(SUM($G12:Y12)&gt;0,SUM(Y12:$EA12)&gt;0),SUM($G12:Y12),NA())</f>
        <v>#N/A</v>
      </c>
      <c r="Z27" s="235" t="e">
        <f>IF(AND(SUM($G12:Z12)&gt;0,SUM(Z12:$EA12)&gt;0),SUM($G12:Z12),NA())</f>
        <v>#N/A</v>
      </c>
      <c r="AA27" s="235" t="e">
        <f>IF(AND(SUM($G12:AA12)&gt;0,SUM(AA12:$EA12)&gt;0),SUM($G12:AA12),NA())</f>
        <v>#N/A</v>
      </c>
      <c r="AB27" s="235" t="e">
        <f>IF(AND(SUM($G12:AB12)&gt;0,SUM(AB12:$EA12)&gt;0),SUM($G12:AB12),NA())</f>
        <v>#N/A</v>
      </c>
      <c r="AC27" s="235" t="e">
        <f>IF(AND(SUM($G12:AC12)&gt;0,SUM(AC12:$EA12)&gt;0),SUM($G12:AC12),NA())</f>
        <v>#N/A</v>
      </c>
      <c r="AD27" s="235" t="e">
        <f>IF(AND(SUM($G12:AD12)&gt;0,SUM(AD12:$EA12)&gt;0),SUM($G12:AD12),NA())</f>
        <v>#N/A</v>
      </c>
      <c r="AE27" s="235" t="e">
        <f>IF(AND(SUM($G12:AE12)&gt;0,SUM(AE12:$EA12)&gt;0),SUM($G12:AE12),NA())</f>
        <v>#N/A</v>
      </c>
      <c r="AF27" s="235" t="e">
        <f>IF(AND(SUM($G12:AF12)&gt;0,SUM(AF12:$EA12)&gt;0),SUM($G12:AF12),NA())</f>
        <v>#N/A</v>
      </c>
      <c r="AG27" s="235" t="e">
        <f>IF(AND(SUM($G12:AG12)&gt;0,SUM(AG12:$EA12)&gt;0),SUM($G12:AG12),NA())</f>
        <v>#N/A</v>
      </c>
      <c r="AH27" s="235" t="e">
        <f>IF(AND(SUM($G12:AH12)&gt;0,SUM(AH12:$EA12)&gt;0),SUM($G12:AH12),NA())</f>
        <v>#N/A</v>
      </c>
      <c r="AI27" s="235" t="e">
        <f>IF(AND(SUM($G12:AI12)&gt;0,SUM(AI12:$EA12)&gt;0),SUM($G12:AI12),NA())</f>
        <v>#N/A</v>
      </c>
      <c r="AJ27" s="235" t="e">
        <f>IF(AND(SUM($G12:AJ12)&gt;0,SUM(AJ12:$EA12)&gt;0),SUM($G12:AJ12),NA())</f>
        <v>#N/A</v>
      </c>
      <c r="AK27" s="235" t="e">
        <f>IF(AND(SUM($G12:AK12)&gt;0,SUM(AK12:$EA12)&gt;0),SUM($G12:AK12),NA())</f>
        <v>#N/A</v>
      </c>
      <c r="AL27" s="235" t="e">
        <f>IF(AND(SUM($G12:AL12)&gt;0,SUM(AL12:$EA12)&gt;0),SUM($G12:AL12),NA())</f>
        <v>#N/A</v>
      </c>
      <c r="AM27" s="235" t="e">
        <f>IF(AND(SUM($G12:AM12)&gt;0,SUM(AM12:$EA12)&gt;0),SUM($G12:AM12),NA())</f>
        <v>#N/A</v>
      </c>
      <c r="AN27" s="235" t="e">
        <f>IF(AND(SUM($G12:AN12)&gt;0,SUM(AN12:$EA12)&gt;0),SUM($G12:AN12),NA())</f>
        <v>#N/A</v>
      </c>
      <c r="AO27" s="235" t="e">
        <f>IF(AND(SUM($G12:AO12)&gt;0,SUM(AO12:$EA12)&gt;0),SUM($G12:AO12),NA())</f>
        <v>#N/A</v>
      </c>
      <c r="AP27" s="235" t="e">
        <f>IF(AND(SUM($G12:AP12)&gt;0,SUM(AP12:$EA12)&gt;0),SUM($G12:AP12),NA())</f>
        <v>#N/A</v>
      </c>
      <c r="AQ27" s="235" t="e">
        <f>IF(AND(SUM($G12:AQ12)&gt;0,SUM(AQ12:$EA12)&gt;0),SUM($G12:AQ12),NA())</f>
        <v>#N/A</v>
      </c>
      <c r="AR27" s="235">
        <f>IF(AND(SUM($G12:AR12)&gt;0,SUM(AR12:$EA12)&gt;0),SUM($G12:AR12),NA())</f>
        <v>1165.6120000000001</v>
      </c>
      <c r="AS27" s="235">
        <f>IF(AND(SUM($G12:AS12)&gt;0,SUM(AS12:$EA12)&gt;0),SUM($G12:AS12),NA())</f>
        <v>1457.0150000000001</v>
      </c>
      <c r="AT27" s="235">
        <f>IF(AND(SUM($G12:AT12)&gt;0,SUM(AT12:$EA12)&gt;0),SUM($G12:AT12),NA())</f>
        <v>1748.4180000000001</v>
      </c>
      <c r="AU27" s="235">
        <f>IF(AND(SUM($G12:AU12)&gt;0,SUM(AU12:$EA12)&gt;0),SUM($G12:AU12),NA())</f>
        <v>2039.8210000000001</v>
      </c>
      <c r="AV27" s="235">
        <f>IF(AND(SUM($G12:AV12)&gt;0,SUM(AV12:$EA12)&gt;0),SUM($G12:AV12),NA())</f>
        <v>2331.2240000000002</v>
      </c>
      <c r="AW27" s="235">
        <f>IF(AND(SUM($G12:AW12)&gt;0,SUM(AW12:$EA12)&gt;0),SUM($G12:AW12),NA())</f>
        <v>2622.6270000000004</v>
      </c>
      <c r="AX27" s="235">
        <f>IF(AND(SUM($G12:AX12)&gt;0,SUM(AX12:$EA12)&gt;0),SUM($G12:AX12),NA())</f>
        <v>2914.0300000000007</v>
      </c>
      <c r="AY27" s="235">
        <f>IF(AND(SUM($G12:AY12)&gt;0,SUM(AY12:$EA12)&gt;0),SUM($G12:AY12),NA())</f>
        <v>3205.4330000000009</v>
      </c>
      <c r="AZ27" s="235">
        <f>IF(AND(SUM($G12:AZ12)&gt;0,SUM(AZ12:$EA12)&gt;0),SUM($G12:AZ12),NA())</f>
        <v>3496.8360000000011</v>
      </c>
      <c r="BA27" s="235">
        <f>IF(AND(SUM($G12:BA12)&gt;0,SUM(BA12:$EA12)&gt;0),SUM($G12:BA12),NA())</f>
        <v>3788.2390000000014</v>
      </c>
      <c r="BB27" s="235">
        <f>IF(AND(SUM($G12:BB12)&gt;0,SUM(BB12:$EA12)&gt;0),SUM($G12:BB12),NA())</f>
        <v>4079.6420000000016</v>
      </c>
      <c r="BC27" s="235">
        <f>IF(AND(SUM($G12:BC12)&gt;0,SUM(BC12:$EA12)&gt;0),SUM($G12:BC12),NA())</f>
        <v>4371.0450000000019</v>
      </c>
      <c r="BD27" s="235">
        <f>IF(AND(SUM($G12:BD12)&gt;0,SUM(BD12:$EA12)&gt;0),SUM($G12:BD12),NA())</f>
        <v>4662.4480000000021</v>
      </c>
      <c r="BE27" s="235">
        <f>IF(AND(SUM($G12:BE12)&gt;0,SUM(BE12:$EA12)&gt;0),SUM($G12:BE12),NA())</f>
        <v>4953.8510000000024</v>
      </c>
      <c r="BF27" s="235">
        <f>IF(AND(SUM($G12:BF12)&gt;0,SUM(BF12:$EA12)&gt;0),SUM($G12:BF12),NA())</f>
        <v>5245.2540000000026</v>
      </c>
      <c r="BG27" s="235">
        <f>IF(AND(SUM($G12:BG12)&gt;0,SUM(BG12:$EA12)&gt;0),SUM($G12:BG12),NA())</f>
        <v>5536.6570000000029</v>
      </c>
      <c r="BH27" s="235">
        <f>IF(AND(SUM($G12:BH12)&gt;0,SUM(BH12:$EA12)&gt;0),SUM($G12:BH12),NA())</f>
        <v>5828.0600000000031</v>
      </c>
      <c r="BI27" s="235">
        <f>IF(AND(SUM($G12:BI12)&gt;0,SUM(BI12:$EA12)&gt;0),SUM($G12:BI12),NA())</f>
        <v>6119.4630000000034</v>
      </c>
      <c r="BJ27" s="235">
        <f>IF(AND(SUM($G12:BJ12)&gt;0,SUM(BJ12:$EA12)&gt;0),SUM($G12:BJ12),NA())</f>
        <v>6410.8660000000036</v>
      </c>
      <c r="BK27" s="235">
        <f>IF(AND(SUM($G12:BK12)&gt;0,SUM(BK12:$EA12)&gt;0),SUM($G12:BK12),NA())</f>
        <v>6702.2690000000039</v>
      </c>
      <c r="BL27" s="235">
        <f>IF(AND(SUM($G12:BL12)&gt;0,SUM(BL12:$EA12)&gt;0),SUM($G12:BL12),NA())</f>
        <v>6993.6720000000041</v>
      </c>
      <c r="BM27" s="235">
        <f>IF(AND(SUM($G12:BM12)&gt;0,SUM(BM12:$EA12)&gt;0),SUM($G12:BM12),NA())</f>
        <v>7285.0750000000044</v>
      </c>
      <c r="BN27" s="235">
        <f>IF(AND(SUM($G12:BN12)&gt;0,SUM(BN12:$EA12)&gt;0),SUM($G12:BN12),NA())</f>
        <v>7576.4780000000046</v>
      </c>
      <c r="BO27" s="235">
        <f>IF(AND(SUM($G12:BO12)&gt;0,SUM(BO12:$EA12)&gt;0),SUM($G12:BO12),NA())</f>
        <v>8742.0900000000038</v>
      </c>
      <c r="BP27" s="235" t="e">
        <f>IF(AND(SUM($G12:BP12)&gt;0,SUM(BP12:$EA12)&gt;0),SUM($G12:BP12),NA())</f>
        <v>#N/A</v>
      </c>
      <c r="BQ27" s="235" t="e">
        <f>IF(AND(SUM($G12:BQ12)&gt;0,SUM(BQ12:$EA12)&gt;0),SUM($G12:BQ12),NA())</f>
        <v>#N/A</v>
      </c>
      <c r="BR27" s="235" t="e">
        <f>IF(AND(SUM($G12:BR12)&gt;0,SUM(BR12:$EA12)&gt;0),SUM($G12:BR12),NA())</f>
        <v>#N/A</v>
      </c>
      <c r="BS27" s="235" t="e">
        <f>IF(AND(SUM($G12:BS12)&gt;0,SUM(BS12:$EA12)&gt;0),SUM($G12:BS12),NA())</f>
        <v>#N/A</v>
      </c>
      <c r="BT27" s="235" t="e">
        <f>IF(AND(SUM($G12:BT12)&gt;0,SUM(BT12:$EA12)&gt;0),SUM($G12:BT12),NA())</f>
        <v>#N/A</v>
      </c>
      <c r="BU27" s="235" t="e">
        <f>IF(AND(SUM($G12:BU12)&gt;0,SUM(BU12:$EA12)&gt;0),SUM($G12:BU12),NA())</f>
        <v>#N/A</v>
      </c>
      <c r="BV27" s="235" t="e">
        <f>IF(AND(SUM($G12:BV12)&gt;0,SUM(BV12:$EA12)&gt;0),SUM($G12:BV12),NA())</f>
        <v>#N/A</v>
      </c>
      <c r="BW27" s="235" t="e">
        <f>IF(AND(SUM($G12:BW12)&gt;0,SUM(BW12:$EA12)&gt;0),SUM($G12:BW12),NA())</f>
        <v>#N/A</v>
      </c>
      <c r="BX27" s="235" t="e">
        <f>IF(AND(SUM($G12:BX12)&gt;0,SUM(BX12:$EA12)&gt;0),SUM($G12:BX12),NA())</f>
        <v>#N/A</v>
      </c>
      <c r="BY27" s="235" t="e">
        <f>IF(AND(SUM($G12:BY12)&gt;0,SUM(BY12:$EA12)&gt;0),SUM($G12:BY12),NA())</f>
        <v>#N/A</v>
      </c>
      <c r="BZ27" s="235" t="e">
        <f>IF(AND(SUM($G12:BZ12)&gt;0,SUM(BZ12:$EA12)&gt;0),SUM($G12:BZ12),NA())</f>
        <v>#N/A</v>
      </c>
      <c r="CA27" s="235" t="e">
        <f>IF(AND(SUM($G12:CA12)&gt;0,SUM(CA12:$EA12)&gt;0),SUM($G12:CA12),NA())</f>
        <v>#N/A</v>
      </c>
      <c r="CB27" s="235" t="e">
        <f>IF(AND(SUM($G12:CB12)&gt;0,SUM(CB12:$EA12)&gt;0),SUM($G12:CB12),NA())</f>
        <v>#N/A</v>
      </c>
      <c r="CC27" s="235" t="e">
        <f>IF(AND(SUM($G12:CC12)&gt;0,SUM(CC12:$EA12)&gt;0),SUM($G12:CC12),NA())</f>
        <v>#N/A</v>
      </c>
      <c r="CD27" s="235" t="e">
        <f>IF(AND(SUM($G12:CD12)&gt;0,SUM(CD12:$EA12)&gt;0),SUM($G12:CD12),NA())</f>
        <v>#N/A</v>
      </c>
      <c r="CE27" s="235" t="e">
        <f>IF(AND(SUM($G12:CE12)&gt;0,SUM(CE12:$EA12)&gt;0),SUM($G12:CE12),NA())</f>
        <v>#N/A</v>
      </c>
      <c r="CF27" s="235" t="e">
        <f>IF(AND(SUM($G12:CF12)&gt;0,SUM(CF12:$EA12)&gt;0),SUM($G12:CF12),NA())</f>
        <v>#N/A</v>
      </c>
      <c r="CG27" s="235" t="e">
        <f>IF(AND(SUM($G12:CG12)&gt;0,SUM(CG12:$EA12)&gt;0),SUM($G12:CG12),NA())</f>
        <v>#N/A</v>
      </c>
      <c r="CH27" s="235" t="e">
        <f>IF(AND(SUM($G12:CH12)&gt;0,SUM(CH12:$EA12)&gt;0),SUM($G12:CH12),NA())</f>
        <v>#N/A</v>
      </c>
      <c r="CI27" s="235" t="e">
        <f>IF(AND(SUM($G12:CI12)&gt;0,SUM(CI12:$EA12)&gt;0),SUM($G12:CI12),NA())</f>
        <v>#N/A</v>
      </c>
      <c r="CJ27" s="235" t="e">
        <f>IF(AND(SUM($G12:CJ12)&gt;0,SUM(CJ12:$EA12)&gt;0),SUM($G12:CJ12),NA())</f>
        <v>#N/A</v>
      </c>
      <c r="CK27" s="235" t="e">
        <f>IF(AND(SUM($G12:CK12)&gt;0,SUM(CK12:$EA12)&gt;0),SUM($G12:CK12),NA())</f>
        <v>#N/A</v>
      </c>
      <c r="CL27" s="235" t="e">
        <f>IF(AND(SUM($G12:CL12)&gt;0,SUM(CL12:$EA12)&gt;0),SUM($G12:CL12),NA())</f>
        <v>#N/A</v>
      </c>
      <c r="CM27" s="235" t="e">
        <f>IF(AND(SUM($G12:CM12)&gt;0,SUM(CM12:$EA12)&gt;0),SUM($G12:CM12),NA())</f>
        <v>#N/A</v>
      </c>
      <c r="CN27" s="235" t="e">
        <f>IF(AND(SUM($G12:CN12)&gt;0,SUM(CN12:$EA12)&gt;0),SUM($G12:CN12),NA())</f>
        <v>#N/A</v>
      </c>
      <c r="CO27" s="235" t="e">
        <f>IF(AND(SUM($G12:CO12)&gt;0,SUM(CO12:$EA12)&gt;0),SUM($G12:CO12),NA())</f>
        <v>#N/A</v>
      </c>
      <c r="CP27" s="235" t="e">
        <f>IF(AND(SUM($G12:CP12)&gt;0,SUM(CP12:$EA12)&gt;0),SUM($G12:CP12),NA())</f>
        <v>#N/A</v>
      </c>
      <c r="CQ27" s="235" t="e">
        <f>IF(AND(SUM($G12:CQ12)&gt;0,SUM(CQ12:$EA12)&gt;0),SUM($G12:CQ12),NA())</f>
        <v>#N/A</v>
      </c>
      <c r="CR27" s="235" t="e">
        <f>IF(AND(SUM($G12:CR12)&gt;0,SUM(CR12:$EA12)&gt;0),SUM($G12:CR12),NA())</f>
        <v>#N/A</v>
      </c>
      <c r="CS27" s="235" t="e">
        <f>IF(AND(SUM($G12:CS12)&gt;0,SUM(CS12:$EA12)&gt;0),SUM($G12:CS12),NA())</f>
        <v>#N/A</v>
      </c>
      <c r="CT27" s="235" t="e">
        <f>IF(AND(SUM($G12:CT12)&gt;0,SUM(CT12:$EA12)&gt;0),SUM($G12:CT12),NA())</f>
        <v>#N/A</v>
      </c>
      <c r="CU27" s="235" t="e">
        <f>IF(AND(SUM($G12:CU12)&gt;0,SUM(CU12:$EA12)&gt;0),SUM($G12:CU12),NA())</f>
        <v>#N/A</v>
      </c>
      <c r="CV27" s="235" t="e">
        <f>IF(AND(SUM($G12:CV12)&gt;0,SUM(CV12:$EA12)&gt;0),SUM($G12:CV12),NA())</f>
        <v>#N/A</v>
      </c>
      <c r="CW27" s="235" t="e">
        <f>IF(AND(SUM($G12:CW12)&gt;0,SUM(CW12:$EA12)&gt;0),SUM($G12:CW12),NA())</f>
        <v>#N/A</v>
      </c>
      <c r="CX27" s="235" t="e">
        <f>IF(AND(SUM($G12:CX12)&gt;0,SUM(CX12:$EA12)&gt;0),SUM($G12:CX12),NA())</f>
        <v>#N/A</v>
      </c>
      <c r="CY27" s="235" t="e">
        <f>IF(AND(SUM($G12:CY12)&gt;0,SUM(CY12:$EA12)&gt;0),SUM($G12:CY12),NA())</f>
        <v>#N/A</v>
      </c>
      <c r="CZ27" s="235" t="e">
        <f>IF(AND(SUM($G12:CZ12)&gt;0,SUM(CZ12:$EA12)&gt;0),SUM($G12:CZ12),NA())</f>
        <v>#N/A</v>
      </c>
      <c r="DA27" s="235" t="e">
        <f>IF(AND(SUM($G12:DA12)&gt;0,SUM(DA12:$EA12)&gt;0),SUM($G12:DA12),NA())</f>
        <v>#N/A</v>
      </c>
      <c r="DB27" s="235" t="e">
        <f>IF(AND(SUM($G12:DB12)&gt;0,SUM(DB12:$EA12)&gt;0),SUM($G12:DB12),NA())</f>
        <v>#N/A</v>
      </c>
      <c r="DC27" s="235" t="e">
        <f>IF(AND(SUM($G12:DC12)&gt;0,SUM(DC12:$EA12)&gt;0),SUM($G12:DC12),NA())</f>
        <v>#N/A</v>
      </c>
      <c r="DD27" s="235" t="e">
        <f>IF(AND(SUM($G12:DD12)&gt;0,SUM(DD12:$EA12)&gt;0),SUM($G12:DD12),NA())</f>
        <v>#N/A</v>
      </c>
      <c r="DE27" s="235" t="e">
        <f>IF(AND(SUM($G12:DE12)&gt;0,SUM(DE12:$EA12)&gt;0),SUM($G12:DE12),NA())</f>
        <v>#N/A</v>
      </c>
      <c r="DF27" s="235" t="e">
        <f>IF(AND(SUM($G12:DF12)&gt;0,SUM(DF12:$EA12)&gt;0),SUM($G12:DF12),NA())</f>
        <v>#N/A</v>
      </c>
      <c r="DG27" s="235" t="e">
        <f>IF(AND(SUM($G12:DG12)&gt;0,SUM(DG12:$EA12)&gt;0),SUM($G12:DG12),NA())</f>
        <v>#N/A</v>
      </c>
      <c r="DH27" s="235" t="e">
        <f>IF(AND(SUM($G12:DH12)&gt;0,SUM(DH12:$EA12)&gt;0),SUM($G12:DH12),NA())</f>
        <v>#N/A</v>
      </c>
      <c r="DI27" s="235" t="e">
        <f>IF(AND(SUM($G12:DI12)&gt;0,SUM(DI12:$EA12)&gt;0),SUM($G12:DI12),NA())</f>
        <v>#N/A</v>
      </c>
      <c r="DJ27" s="235" t="e">
        <f>IF(AND(SUM($G12:DJ12)&gt;0,SUM(DJ12:$EA12)&gt;0),SUM($G12:DJ12),NA())</f>
        <v>#N/A</v>
      </c>
      <c r="DK27" s="235" t="e">
        <f>IF(AND(SUM($G12:DK12)&gt;0,SUM(DK12:$EA12)&gt;0),SUM($G12:DK12),NA())</f>
        <v>#N/A</v>
      </c>
      <c r="DL27" s="235" t="e">
        <f>IF(AND(SUM($G12:DL12)&gt;0,SUM(DL12:$EA12)&gt;0),SUM($G12:DL12),NA())</f>
        <v>#N/A</v>
      </c>
      <c r="DM27" s="235" t="e">
        <f>IF(AND(SUM($G12:DM12)&gt;0,SUM(DM12:$EA12)&gt;0),SUM($G12:DM12),NA())</f>
        <v>#N/A</v>
      </c>
      <c r="DN27" s="235" t="e">
        <f>IF(AND(SUM($G12:DN12)&gt;0,SUM(DN12:$EA12)&gt;0),SUM($G12:DN12),NA())</f>
        <v>#N/A</v>
      </c>
      <c r="DO27" s="235" t="e">
        <f>IF(AND(SUM($G12:DO12)&gt;0,SUM(DO12:$EA12)&gt;0),SUM($G12:DO12),NA())</f>
        <v>#N/A</v>
      </c>
      <c r="DP27" s="235" t="e">
        <f>IF(AND(SUM($G12:DP12)&gt;0,SUM(DP12:$EA12)&gt;0),SUM($G12:DP12),NA())</f>
        <v>#N/A</v>
      </c>
      <c r="DQ27" s="235" t="e">
        <f>IF(AND(SUM($G12:DQ12)&gt;0,SUM(DQ12:$EA12)&gt;0),SUM($G12:DQ12),NA())</f>
        <v>#N/A</v>
      </c>
      <c r="DR27" s="235" t="e">
        <f>IF(AND(SUM($G12:DR12)&gt;0,SUM(DR12:$EA12)&gt;0),SUM($G12:DR12),NA())</f>
        <v>#N/A</v>
      </c>
      <c r="DS27" s="235" t="e">
        <f>IF(AND(SUM($G12:DS12)&gt;0,SUM(DS12:$EA12)&gt;0),SUM($G12:DS12),NA())</f>
        <v>#N/A</v>
      </c>
      <c r="DT27" s="235" t="e">
        <f>IF(AND(SUM($G12:DT12)&gt;0,SUM(DT12:$EA12)&gt;0),SUM($G12:DT12),NA())</f>
        <v>#N/A</v>
      </c>
      <c r="DU27" s="235" t="e">
        <f>IF(AND(SUM($G12:DU12)&gt;0,SUM(DU12:$EA12)&gt;0),SUM($G12:DU12),NA())</f>
        <v>#N/A</v>
      </c>
      <c r="DV27" s="235" t="e">
        <f>IF(AND(SUM($G12:DV12)&gt;0,SUM(DV12:$EA12)&gt;0),SUM($G12:DV12),NA())</f>
        <v>#N/A</v>
      </c>
      <c r="DW27" s="235" t="e">
        <f>IF(AND(SUM($G12:DW12)&gt;0,SUM(DW12:$EA12)&gt;0),SUM($G12:DW12),NA())</f>
        <v>#N/A</v>
      </c>
      <c r="DX27" s="235" t="e">
        <f>IF(AND(SUM($G12:DX12)&gt;0,SUM(DX12:$EA12)&gt;0),SUM($G12:DX12),NA())</f>
        <v>#N/A</v>
      </c>
      <c r="DY27" s="235" t="e">
        <f>IF(AND(SUM($G12:DY12)&gt;0,SUM(DY12:$EA12)&gt;0),SUM($G12:DY12),NA())</f>
        <v>#N/A</v>
      </c>
      <c r="DZ27" s="235" t="e">
        <f>IF(AND(SUM($G12:DZ12)&gt;0,SUM(DZ12:$EA12)&gt;0),SUM($G12:DZ12),NA())</f>
        <v>#N/A</v>
      </c>
      <c r="EA27" s="235" t="e">
        <f>IF(AND(SUM($G12:EA12)&gt;0,SUM(EA12:$EA12)&gt;0),SUM($G12:EA12),NA())</f>
        <v>#N/A</v>
      </c>
    </row>
    <row r="28" spans="2:131" x14ac:dyDescent="0.25">
      <c r="B28" t="str">
        <f t="shared" si="111"/>
        <v>П+РД 1 оч</v>
      </c>
      <c r="C28" s="199">
        <f t="shared" si="108"/>
        <v>46631</v>
      </c>
      <c r="D28" s="199">
        <f t="shared" si="109"/>
        <v>47423</v>
      </c>
      <c r="E28" s="235">
        <f t="array" ref="E28">MIN(_xlfn.IFNA(G28:EA28,""))</f>
        <v>33.549687499999997</v>
      </c>
      <c r="F28" s="235">
        <f t="shared" si="110"/>
        <v>230.05499999999981</v>
      </c>
      <c r="G28" s="235" t="e">
        <f>IF(AND(SUM($G13:G13)&gt;0,SUM(G13:$EA13)&gt;0),SUM($G13:G13),NA())</f>
        <v>#N/A</v>
      </c>
      <c r="H28" s="235" t="e">
        <f>IF(AND(SUM($G13:H13)&gt;0,SUM(H13:$EA13)&gt;0),SUM($G13:H13),NA())</f>
        <v>#N/A</v>
      </c>
      <c r="I28" s="235" t="e">
        <f>IF(AND(SUM($G13:I13)&gt;0,SUM(I13:$EA13)&gt;0),SUM($G13:I13),NA())</f>
        <v>#N/A</v>
      </c>
      <c r="J28" s="235" t="e">
        <f>IF(AND(SUM($G13:J13)&gt;0,SUM(J13:$EA13)&gt;0),SUM($G13:J13),NA())</f>
        <v>#N/A</v>
      </c>
      <c r="K28" s="235" t="e">
        <f>IF(AND(SUM($G13:K13)&gt;0,SUM(K13:$EA13)&gt;0),SUM($G13:K13),NA())</f>
        <v>#N/A</v>
      </c>
      <c r="L28" s="235" t="e">
        <f>IF(AND(SUM($G13:L13)&gt;0,SUM(L13:$EA13)&gt;0),SUM($G13:L13),NA())</f>
        <v>#N/A</v>
      </c>
      <c r="M28" s="235" t="e">
        <f>IF(AND(SUM($G13:M13)&gt;0,SUM(M13:$EA13)&gt;0),SUM($G13:M13),NA())</f>
        <v>#N/A</v>
      </c>
      <c r="N28" s="235" t="e">
        <f>IF(AND(SUM($G13:N13)&gt;0,SUM(N13:$EA13)&gt;0),SUM($G13:N13),NA())</f>
        <v>#N/A</v>
      </c>
      <c r="O28" s="235" t="e">
        <f>IF(AND(SUM($G13:O13)&gt;0,SUM(O13:$EA13)&gt;0),SUM($G13:O13),NA())</f>
        <v>#N/A</v>
      </c>
      <c r="P28" s="235" t="e">
        <f>IF(AND(SUM($G13:P13)&gt;0,SUM(P13:$EA13)&gt;0),SUM($G13:P13),NA())</f>
        <v>#N/A</v>
      </c>
      <c r="Q28" s="235" t="e">
        <f>IF(AND(SUM($G13:Q13)&gt;0,SUM(Q13:$EA13)&gt;0),SUM($G13:Q13),NA())</f>
        <v>#N/A</v>
      </c>
      <c r="R28" s="235" t="e">
        <f>IF(AND(SUM($G13:R13)&gt;0,SUM(R13:$EA13)&gt;0),SUM($G13:R13),NA())</f>
        <v>#N/A</v>
      </c>
      <c r="S28" s="235" t="e">
        <f>IF(AND(SUM($G13:S13)&gt;0,SUM(S13:$EA13)&gt;0),SUM($G13:S13),NA())</f>
        <v>#N/A</v>
      </c>
      <c r="T28" s="235" t="e">
        <f>IF(AND(SUM($G13:T13)&gt;0,SUM(T13:$EA13)&gt;0),SUM($G13:T13),NA())</f>
        <v>#N/A</v>
      </c>
      <c r="U28" s="235" t="e">
        <f>IF(AND(SUM($G13:U13)&gt;0,SUM(U13:$EA13)&gt;0),SUM($G13:U13),NA())</f>
        <v>#N/A</v>
      </c>
      <c r="V28" s="235" t="e">
        <f>IF(AND(SUM($G13:V13)&gt;0,SUM(V13:$EA13)&gt;0),SUM($G13:V13),NA())</f>
        <v>#N/A</v>
      </c>
      <c r="W28" s="235" t="e">
        <f>IF(AND(SUM($G13:W13)&gt;0,SUM(W13:$EA13)&gt;0),SUM($G13:W13),NA())</f>
        <v>#N/A</v>
      </c>
      <c r="X28" s="235" t="e">
        <f>IF(AND(SUM($G13:X13)&gt;0,SUM(X13:$EA13)&gt;0),SUM($G13:X13),NA())</f>
        <v>#N/A</v>
      </c>
      <c r="Y28" s="235" t="e">
        <f>IF(AND(SUM($G13:Y13)&gt;0,SUM(Y13:$EA13)&gt;0),SUM($G13:Y13),NA())</f>
        <v>#N/A</v>
      </c>
      <c r="Z28" s="235" t="e">
        <f>IF(AND(SUM($G13:Z13)&gt;0,SUM(Z13:$EA13)&gt;0),SUM($G13:Z13),NA())</f>
        <v>#N/A</v>
      </c>
      <c r="AA28" s="235" t="e">
        <f>IF(AND(SUM($G13:AA13)&gt;0,SUM(AA13:$EA13)&gt;0),SUM($G13:AA13),NA())</f>
        <v>#N/A</v>
      </c>
      <c r="AB28" s="235" t="e">
        <f>IF(AND(SUM($G13:AB13)&gt;0,SUM(AB13:$EA13)&gt;0),SUM($G13:AB13),NA())</f>
        <v>#N/A</v>
      </c>
      <c r="AC28" s="235" t="e">
        <f>IF(AND(SUM($G13:AC13)&gt;0,SUM(AC13:$EA13)&gt;0),SUM($G13:AC13),NA())</f>
        <v>#N/A</v>
      </c>
      <c r="AD28" s="235" t="e">
        <f>IF(AND(SUM($G13:AD13)&gt;0,SUM(AD13:$EA13)&gt;0),SUM($G13:AD13),NA())</f>
        <v>#N/A</v>
      </c>
      <c r="AE28" s="235" t="e">
        <f>IF(AND(SUM($G13:AE13)&gt;0,SUM(AE13:$EA13)&gt;0),SUM($G13:AE13),NA())</f>
        <v>#N/A</v>
      </c>
      <c r="AF28" s="235" t="e">
        <f>IF(AND(SUM($G13:AF13)&gt;0,SUM(AF13:$EA13)&gt;0),SUM($G13:AF13),NA())</f>
        <v>#N/A</v>
      </c>
      <c r="AG28" s="235" t="e">
        <f>IF(AND(SUM($G13:AG13)&gt;0,SUM(AG13:$EA13)&gt;0),SUM($G13:AG13),NA())</f>
        <v>#N/A</v>
      </c>
      <c r="AH28" s="235" t="e">
        <f>IF(AND(SUM($G13:AH13)&gt;0,SUM(AH13:$EA13)&gt;0),SUM($G13:AH13),NA())</f>
        <v>#N/A</v>
      </c>
      <c r="AI28" s="235" t="e">
        <f>IF(AND(SUM($G13:AI13)&gt;0,SUM(AI13:$EA13)&gt;0),SUM($G13:AI13),NA())</f>
        <v>#N/A</v>
      </c>
      <c r="AJ28" s="235" t="e">
        <f>IF(AND(SUM($G13:AJ13)&gt;0,SUM(AJ13:$EA13)&gt;0),SUM($G13:AJ13),NA())</f>
        <v>#N/A</v>
      </c>
      <c r="AK28" s="235" t="e">
        <f>IF(AND(SUM($G13:AK13)&gt;0,SUM(AK13:$EA13)&gt;0),SUM($G13:AK13),NA())</f>
        <v>#N/A</v>
      </c>
      <c r="AL28" s="235">
        <f>IF(AND(SUM($G13:AL13)&gt;0,SUM(AL13:$EA13)&gt;0),SUM($G13:AL13),NA())</f>
        <v>33.549687499999997</v>
      </c>
      <c r="AM28" s="235">
        <f>IF(AND(SUM($G13:AM13)&gt;0,SUM(AM13:$EA13)&gt;0),SUM($G13:AM13),NA())</f>
        <v>49.845249999999993</v>
      </c>
      <c r="AN28" s="235">
        <f>IF(AND(SUM($G13:AN13)&gt;0,SUM(AN13:$EA13)&gt;0),SUM($G13:AN13),NA())</f>
        <v>66.140812499999996</v>
      </c>
      <c r="AO28" s="235">
        <f>IF(AND(SUM($G13:AO13)&gt;0,SUM(AO13:$EA13)&gt;0),SUM($G13:AO13),NA())</f>
        <v>103.764390625</v>
      </c>
      <c r="AP28" s="235">
        <f>IF(AND(SUM($G13:AP13)&gt;0,SUM(AP13:$EA13)&gt;0),SUM($G13:AP13),NA())</f>
        <v>124.13384375000001</v>
      </c>
      <c r="AQ28" s="235">
        <f>IF(AND(SUM($G13:AQ13)&gt;0,SUM(AQ13:$EA13)&gt;0),SUM($G13:AQ13),NA())</f>
        <v>144.50329687500002</v>
      </c>
      <c r="AR28" s="235">
        <f>IF(AND(SUM($G13:AR13)&gt;0,SUM(AR13:$EA13)&gt;0),SUM($G13:AR13),NA())</f>
        <v>148.57718750000001</v>
      </c>
      <c r="AS28" s="235">
        <f>IF(AND(SUM($G13:AS13)&gt;0,SUM(AS13:$EA13)&gt;0),SUM($G13:AS13),NA())</f>
        <v>152.651078125</v>
      </c>
      <c r="AT28" s="235">
        <f>IF(AND(SUM($G13:AT13)&gt;0,SUM(AT13:$EA13)&gt;0),SUM($G13:AT13),NA())</f>
        <v>156.72496874999999</v>
      </c>
      <c r="AU28" s="235">
        <f>IF(AND(SUM($G13:AU13)&gt;0,SUM(AU13:$EA13)&gt;0),SUM($G13:AU13),NA())</f>
        <v>160.79885937499998</v>
      </c>
      <c r="AV28" s="235">
        <f>IF(AND(SUM($G13:AV13)&gt;0,SUM(AV13:$EA13)&gt;0),SUM($G13:AV13),NA())</f>
        <v>164.87274999999997</v>
      </c>
      <c r="AW28" s="235">
        <f>IF(AND(SUM($G13:AW13)&gt;0,SUM(AW13:$EA13)&gt;0),SUM($G13:AW13),NA())</f>
        <v>168.94664062499996</v>
      </c>
      <c r="AX28" s="235">
        <f>IF(AND(SUM($G13:AX13)&gt;0,SUM(AX13:$EA13)&gt;0),SUM($G13:AX13),NA())</f>
        <v>173.02053124999995</v>
      </c>
      <c r="AY28" s="235">
        <f>IF(AND(SUM($G13:AY13)&gt;0,SUM(AY13:$EA13)&gt;0),SUM($G13:AY13),NA())</f>
        <v>177.09442187499994</v>
      </c>
      <c r="AZ28" s="235">
        <f>IF(AND(SUM($G13:AZ13)&gt;0,SUM(AZ13:$EA13)&gt;0),SUM($G13:AZ13),NA())</f>
        <v>181.16831249999993</v>
      </c>
      <c r="BA28" s="235">
        <f>IF(AND(SUM($G13:BA13)&gt;0,SUM(BA13:$EA13)&gt;0),SUM($G13:BA13),NA())</f>
        <v>185.24220312499992</v>
      </c>
      <c r="BB28" s="235">
        <f>IF(AND(SUM($G13:BB13)&gt;0,SUM(BB13:$EA13)&gt;0),SUM($G13:BB13),NA())</f>
        <v>189.31609374999991</v>
      </c>
      <c r="BC28" s="235">
        <f>IF(AND(SUM($G13:BC13)&gt;0,SUM(BC13:$EA13)&gt;0),SUM($G13:BC13),NA())</f>
        <v>193.3899843749999</v>
      </c>
      <c r="BD28" s="235">
        <f>IF(AND(SUM($G13:BD13)&gt;0,SUM(BD13:$EA13)&gt;0),SUM($G13:BD13),NA())</f>
        <v>197.46387499999989</v>
      </c>
      <c r="BE28" s="235">
        <f>IF(AND(SUM($G13:BE13)&gt;0,SUM(BE13:$EA13)&gt;0),SUM($G13:BE13),NA())</f>
        <v>201.53776562499988</v>
      </c>
      <c r="BF28" s="235">
        <f>IF(AND(SUM($G13:BF13)&gt;0,SUM(BF13:$EA13)&gt;0),SUM($G13:BF13),NA())</f>
        <v>205.61165624999987</v>
      </c>
      <c r="BG28" s="235">
        <f>IF(AND(SUM($G13:BG13)&gt;0,SUM(BG13:$EA13)&gt;0),SUM($G13:BG13),NA())</f>
        <v>209.68554687499986</v>
      </c>
      <c r="BH28" s="235">
        <f>IF(AND(SUM($G13:BH13)&gt;0,SUM(BH13:$EA13)&gt;0),SUM($G13:BH13),NA())</f>
        <v>213.75943749999985</v>
      </c>
      <c r="BI28" s="235">
        <f>IF(AND(SUM($G13:BI13)&gt;0,SUM(BI13:$EA13)&gt;0),SUM($G13:BI13),NA())</f>
        <v>217.83332812499984</v>
      </c>
      <c r="BJ28" s="235">
        <f>IF(AND(SUM($G13:BJ13)&gt;0,SUM(BJ13:$EA13)&gt;0),SUM($G13:BJ13),NA())</f>
        <v>221.90721874999983</v>
      </c>
      <c r="BK28" s="235">
        <f>IF(AND(SUM($G13:BK13)&gt;0,SUM(BK13:$EA13)&gt;0),SUM($G13:BK13),NA())</f>
        <v>225.98110937499982</v>
      </c>
      <c r="BL28" s="235">
        <f>IF(AND(SUM($G13:BL13)&gt;0,SUM(BL13:$EA13)&gt;0),SUM($G13:BL13),NA())</f>
        <v>230.05499999999981</v>
      </c>
      <c r="BM28" s="235" t="e">
        <f>IF(AND(SUM($G13:BM13)&gt;0,SUM(BM13:$EA13)&gt;0),SUM($G13:BM13),NA())</f>
        <v>#N/A</v>
      </c>
      <c r="BN28" s="235" t="e">
        <f>IF(AND(SUM($G13:BN13)&gt;0,SUM(BN13:$EA13)&gt;0),SUM($G13:BN13),NA())</f>
        <v>#N/A</v>
      </c>
      <c r="BO28" s="235" t="e">
        <f>IF(AND(SUM($G13:BO13)&gt;0,SUM(BO13:$EA13)&gt;0),SUM($G13:BO13),NA())</f>
        <v>#N/A</v>
      </c>
      <c r="BP28" s="235" t="e">
        <f>IF(AND(SUM($G13:BP13)&gt;0,SUM(BP13:$EA13)&gt;0),SUM($G13:BP13),NA())</f>
        <v>#N/A</v>
      </c>
      <c r="BQ28" s="235" t="e">
        <f>IF(AND(SUM($G13:BQ13)&gt;0,SUM(BQ13:$EA13)&gt;0),SUM($G13:BQ13),NA())</f>
        <v>#N/A</v>
      </c>
      <c r="BR28" s="235" t="e">
        <f>IF(AND(SUM($G13:BR13)&gt;0,SUM(BR13:$EA13)&gt;0),SUM($G13:BR13),NA())</f>
        <v>#N/A</v>
      </c>
      <c r="BS28" s="235" t="e">
        <f>IF(AND(SUM($G13:BS13)&gt;0,SUM(BS13:$EA13)&gt;0),SUM($G13:BS13),NA())</f>
        <v>#N/A</v>
      </c>
      <c r="BT28" s="235" t="e">
        <f>IF(AND(SUM($G13:BT13)&gt;0,SUM(BT13:$EA13)&gt;0),SUM($G13:BT13),NA())</f>
        <v>#N/A</v>
      </c>
      <c r="BU28" s="235" t="e">
        <f>IF(AND(SUM($G13:BU13)&gt;0,SUM(BU13:$EA13)&gt;0),SUM($G13:BU13),NA())</f>
        <v>#N/A</v>
      </c>
      <c r="BV28" s="235" t="e">
        <f>IF(AND(SUM($G13:BV13)&gt;0,SUM(BV13:$EA13)&gt;0),SUM($G13:BV13),NA())</f>
        <v>#N/A</v>
      </c>
      <c r="BW28" s="235" t="e">
        <f>IF(AND(SUM($G13:BW13)&gt;0,SUM(BW13:$EA13)&gt;0),SUM($G13:BW13),NA())</f>
        <v>#N/A</v>
      </c>
      <c r="BX28" s="235" t="e">
        <f>IF(AND(SUM($G13:BX13)&gt;0,SUM(BX13:$EA13)&gt;0),SUM($G13:BX13),NA())</f>
        <v>#N/A</v>
      </c>
      <c r="BY28" s="235" t="e">
        <f>IF(AND(SUM($G13:BY13)&gt;0,SUM(BY13:$EA13)&gt;0),SUM($G13:BY13),NA())</f>
        <v>#N/A</v>
      </c>
      <c r="BZ28" s="235" t="e">
        <f>IF(AND(SUM($G13:BZ13)&gt;0,SUM(BZ13:$EA13)&gt;0),SUM($G13:BZ13),NA())</f>
        <v>#N/A</v>
      </c>
      <c r="CA28" s="235" t="e">
        <f>IF(AND(SUM($G13:CA13)&gt;0,SUM(CA13:$EA13)&gt;0),SUM($G13:CA13),NA())</f>
        <v>#N/A</v>
      </c>
      <c r="CB28" s="235" t="e">
        <f>IF(AND(SUM($G13:CB13)&gt;0,SUM(CB13:$EA13)&gt;0),SUM($G13:CB13),NA())</f>
        <v>#N/A</v>
      </c>
      <c r="CC28" s="235" t="e">
        <f>IF(AND(SUM($G13:CC13)&gt;0,SUM(CC13:$EA13)&gt;0),SUM($G13:CC13),NA())</f>
        <v>#N/A</v>
      </c>
      <c r="CD28" s="235" t="e">
        <f>IF(AND(SUM($G13:CD13)&gt;0,SUM(CD13:$EA13)&gt;0),SUM($G13:CD13),NA())</f>
        <v>#N/A</v>
      </c>
      <c r="CE28" s="235" t="e">
        <f>IF(AND(SUM($G13:CE13)&gt;0,SUM(CE13:$EA13)&gt;0),SUM($G13:CE13),NA())</f>
        <v>#N/A</v>
      </c>
      <c r="CF28" s="235" t="e">
        <f>IF(AND(SUM($G13:CF13)&gt;0,SUM(CF13:$EA13)&gt;0),SUM($G13:CF13),NA())</f>
        <v>#N/A</v>
      </c>
      <c r="CG28" s="235" t="e">
        <f>IF(AND(SUM($G13:CG13)&gt;0,SUM(CG13:$EA13)&gt;0),SUM($G13:CG13),NA())</f>
        <v>#N/A</v>
      </c>
      <c r="CH28" s="235" t="e">
        <f>IF(AND(SUM($G13:CH13)&gt;0,SUM(CH13:$EA13)&gt;0),SUM($G13:CH13),NA())</f>
        <v>#N/A</v>
      </c>
      <c r="CI28" s="235" t="e">
        <f>IF(AND(SUM($G13:CI13)&gt;0,SUM(CI13:$EA13)&gt;0),SUM($G13:CI13),NA())</f>
        <v>#N/A</v>
      </c>
      <c r="CJ28" s="235" t="e">
        <f>IF(AND(SUM($G13:CJ13)&gt;0,SUM(CJ13:$EA13)&gt;0),SUM($G13:CJ13),NA())</f>
        <v>#N/A</v>
      </c>
      <c r="CK28" s="235" t="e">
        <f>IF(AND(SUM($G13:CK13)&gt;0,SUM(CK13:$EA13)&gt;0),SUM($G13:CK13),NA())</f>
        <v>#N/A</v>
      </c>
      <c r="CL28" s="235" t="e">
        <f>IF(AND(SUM($G13:CL13)&gt;0,SUM(CL13:$EA13)&gt;0),SUM($G13:CL13),NA())</f>
        <v>#N/A</v>
      </c>
      <c r="CM28" s="235" t="e">
        <f>IF(AND(SUM($G13:CM13)&gt;0,SUM(CM13:$EA13)&gt;0),SUM($G13:CM13),NA())</f>
        <v>#N/A</v>
      </c>
      <c r="CN28" s="235" t="e">
        <f>IF(AND(SUM($G13:CN13)&gt;0,SUM(CN13:$EA13)&gt;0),SUM($G13:CN13),NA())</f>
        <v>#N/A</v>
      </c>
      <c r="CO28" s="235" t="e">
        <f>IF(AND(SUM($G13:CO13)&gt;0,SUM(CO13:$EA13)&gt;0),SUM($G13:CO13),NA())</f>
        <v>#N/A</v>
      </c>
      <c r="CP28" s="235" t="e">
        <f>IF(AND(SUM($G13:CP13)&gt;0,SUM(CP13:$EA13)&gt;0),SUM($G13:CP13),NA())</f>
        <v>#N/A</v>
      </c>
      <c r="CQ28" s="235" t="e">
        <f>IF(AND(SUM($G13:CQ13)&gt;0,SUM(CQ13:$EA13)&gt;0),SUM($G13:CQ13),NA())</f>
        <v>#N/A</v>
      </c>
      <c r="CR28" s="235" t="e">
        <f>IF(AND(SUM($G13:CR13)&gt;0,SUM(CR13:$EA13)&gt;0),SUM($G13:CR13),NA())</f>
        <v>#N/A</v>
      </c>
      <c r="CS28" s="235" t="e">
        <f>IF(AND(SUM($G13:CS13)&gt;0,SUM(CS13:$EA13)&gt;0),SUM($G13:CS13),NA())</f>
        <v>#N/A</v>
      </c>
      <c r="CT28" s="235" t="e">
        <f>IF(AND(SUM($G13:CT13)&gt;0,SUM(CT13:$EA13)&gt;0),SUM($G13:CT13),NA())</f>
        <v>#N/A</v>
      </c>
      <c r="CU28" s="235" t="e">
        <f>IF(AND(SUM($G13:CU13)&gt;0,SUM(CU13:$EA13)&gt;0),SUM($G13:CU13),NA())</f>
        <v>#N/A</v>
      </c>
      <c r="CV28" s="235" t="e">
        <f>IF(AND(SUM($G13:CV13)&gt;0,SUM(CV13:$EA13)&gt;0),SUM($G13:CV13),NA())</f>
        <v>#N/A</v>
      </c>
      <c r="CW28" s="235" t="e">
        <f>IF(AND(SUM($G13:CW13)&gt;0,SUM(CW13:$EA13)&gt;0),SUM($G13:CW13),NA())</f>
        <v>#N/A</v>
      </c>
      <c r="CX28" s="235" t="e">
        <f>IF(AND(SUM($G13:CX13)&gt;0,SUM(CX13:$EA13)&gt;0),SUM($G13:CX13),NA())</f>
        <v>#N/A</v>
      </c>
      <c r="CY28" s="235" t="e">
        <f>IF(AND(SUM($G13:CY13)&gt;0,SUM(CY13:$EA13)&gt;0),SUM($G13:CY13),NA())</f>
        <v>#N/A</v>
      </c>
      <c r="CZ28" s="235" t="e">
        <f>IF(AND(SUM($G13:CZ13)&gt;0,SUM(CZ13:$EA13)&gt;0),SUM($G13:CZ13),NA())</f>
        <v>#N/A</v>
      </c>
      <c r="DA28" s="235" t="e">
        <f>IF(AND(SUM($G13:DA13)&gt;0,SUM(DA13:$EA13)&gt;0),SUM($G13:DA13),NA())</f>
        <v>#N/A</v>
      </c>
      <c r="DB28" s="235" t="e">
        <f>IF(AND(SUM($G13:DB13)&gt;0,SUM(DB13:$EA13)&gt;0),SUM($G13:DB13),NA())</f>
        <v>#N/A</v>
      </c>
      <c r="DC28" s="235" t="e">
        <f>IF(AND(SUM($G13:DC13)&gt;0,SUM(DC13:$EA13)&gt;0),SUM($G13:DC13),NA())</f>
        <v>#N/A</v>
      </c>
      <c r="DD28" s="235" t="e">
        <f>IF(AND(SUM($G13:DD13)&gt;0,SUM(DD13:$EA13)&gt;0),SUM($G13:DD13),NA())</f>
        <v>#N/A</v>
      </c>
      <c r="DE28" s="235" t="e">
        <f>IF(AND(SUM($G13:DE13)&gt;0,SUM(DE13:$EA13)&gt;0),SUM($G13:DE13),NA())</f>
        <v>#N/A</v>
      </c>
      <c r="DF28" s="235" t="e">
        <f>IF(AND(SUM($G13:DF13)&gt;0,SUM(DF13:$EA13)&gt;0),SUM($G13:DF13),NA())</f>
        <v>#N/A</v>
      </c>
      <c r="DG28" s="235" t="e">
        <f>IF(AND(SUM($G13:DG13)&gt;0,SUM(DG13:$EA13)&gt;0),SUM($G13:DG13),NA())</f>
        <v>#N/A</v>
      </c>
      <c r="DH28" s="235" t="e">
        <f>IF(AND(SUM($G13:DH13)&gt;0,SUM(DH13:$EA13)&gt;0),SUM($G13:DH13),NA())</f>
        <v>#N/A</v>
      </c>
      <c r="DI28" s="235" t="e">
        <f>IF(AND(SUM($G13:DI13)&gt;0,SUM(DI13:$EA13)&gt;0),SUM($G13:DI13),NA())</f>
        <v>#N/A</v>
      </c>
      <c r="DJ28" s="235" t="e">
        <f>IF(AND(SUM($G13:DJ13)&gt;0,SUM(DJ13:$EA13)&gt;0),SUM($G13:DJ13),NA())</f>
        <v>#N/A</v>
      </c>
      <c r="DK28" s="235" t="e">
        <f>IF(AND(SUM($G13:DK13)&gt;0,SUM(DK13:$EA13)&gt;0),SUM($G13:DK13),NA())</f>
        <v>#N/A</v>
      </c>
      <c r="DL28" s="235" t="e">
        <f>IF(AND(SUM($G13:DL13)&gt;0,SUM(DL13:$EA13)&gt;0),SUM($G13:DL13),NA())</f>
        <v>#N/A</v>
      </c>
      <c r="DM28" s="235" t="e">
        <f>IF(AND(SUM($G13:DM13)&gt;0,SUM(DM13:$EA13)&gt;0),SUM($G13:DM13),NA())</f>
        <v>#N/A</v>
      </c>
      <c r="DN28" s="235" t="e">
        <f>IF(AND(SUM($G13:DN13)&gt;0,SUM(DN13:$EA13)&gt;0),SUM($G13:DN13),NA())</f>
        <v>#N/A</v>
      </c>
      <c r="DO28" s="235" t="e">
        <f>IF(AND(SUM($G13:DO13)&gt;0,SUM(DO13:$EA13)&gt;0),SUM($G13:DO13),NA())</f>
        <v>#N/A</v>
      </c>
      <c r="DP28" s="235" t="e">
        <f>IF(AND(SUM($G13:DP13)&gt;0,SUM(DP13:$EA13)&gt;0),SUM($G13:DP13),NA())</f>
        <v>#N/A</v>
      </c>
      <c r="DQ28" s="235" t="e">
        <f>IF(AND(SUM($G13:DQ13)&gt;0,SUM(DQ13:$EA13)&gt;0),SUM($G13:DQ13),NA())</f>
        <v>#N/A</v>
      </c>
      <c r="DR28" s="235" t="e">
        <f>IF(AND(SUM($G13:DR13)&gt;0,SUM(DR13:$EA13)&gt;0),SUM($G13:DR13),NA())</f>
        <v>#N/A</v>
      </c>
      <c r="DS28" s="235" t="e">
        <f>IF(AND(SUM($G13:DS13)&gt;0,SUM(DS13:$EA13)&gt;0),SUM($G13:DS13),NA())</f>
        <v>#N/A</v>
      </c>
      <c r="DT28" s="235" t="e">
        <f>IF(AND(SUM($G13:DT13)&gt;0,SUM(DT13:$EA13)&gt;0),SUM($G13:DT13),NA())</f>
        <v>#N/A</v>
      </c>
      <c r="DU28" s="235" t="e">
        <f>IF(AND(SUM($G13:DU13)&gt;0,SUM(DU13:$EA13)&gt;0),SUM($G13:DU13),NA())</f>
        <v>#N/A</v>
      </c>
      <c r="DV28" s="235" t="e">
        <f>IF(AND(SUM($G13:DV13)&gt;0,SUM(DV13:$EA13)&gt;0),SUM($G13:DV13),NA())</f>
        <v>#N/A</v>
      </c>
      <c r="DW28" s="235" t="e">
        <f>IF(AND(SUM($G13:DW13)&gt;0,SUM(DW13:$EA13)&gt;0),SUM($G13:DW13),NA())</f>
        <v>#N/A</v>
      </c>
      <c r="DX28" s="235" t="e">
        <f>IF(AND(SUM($G13:DX13)&gt;0,SUM(DX13:$EA13)&gt;0),SUM($G13:DX13),NA())</f>
        <v>#N/A</v>
      </c>
      <c r="DY28" s="235" t="e">
        <f>IF(AND(SUM($G13:DY13)&gt;0,SUM(DY13:$EA13)&gt;0),SUM($G13:DY13),NA())</f>
        <v>#N/A</v>
      </c>
      <c r="DZ28" s="235" t="e">
        <f>IF(AND(SUM($G13:DZ13)&gt;0,SUM(DZ13:$EA13)&gt;0),SUM($G13:DZ13),NA())</f>
        <v>#N/A</v>
      </c>
      <c r="EA28" s="235" t="e">
        <f>IF(AND(SUM($G13:EA13)&gt;0,SUM(EA13:$EA13)&gt;0),SUM($G13:EA13),NA())</f>
        <v>#N/A</v>
      </c>
    </row>
    <row r="29" spans="2:131" x14ac:dyDescent="0.25">
      <c r="B29" t="str">
        <f t="shared" si="111"/>
        <v xml:space="preserve">СМР сетей </v>
      </c>
      <c r="C29" s="199">
        <f t="shared" si="108"/>
        <v>46722</v>
      </c>
      <c r="D29" s="199">
        <f t="shared" si="109"/>
        <v>47484</v>
      </c>
      <c r="E29" s="235">
        <f t="array" ref="E29">MIN(_xlfn.IFNA(G29:EA29,""))</f>
        <v>74.325461538461539</v>
      </c>
      <c r="F29" s="235">
        <f t="shared" si="110"/>
        <v>322.07700000000006</v>
      </c>
      <c r="G29" s="235" t="e">
        <f>IF(AND(SUM($G14:G14)&gt;0,SUM(G14:$EA14)&gt;0),SUM($G14:G14),NA())</f>
        <v>#N/A</v>
      </c>
      <c r="H29" s="235" t="e">
        <f>IF(AND(SUM($G14:H14)&gt;0,SUM(H14:$EA14)&gt;0),SUM($G14:H14),NA())</f>
        <v>#N/A</v>
      </c>
      <c r="I29" s="235" t="e">
        <f>IF(AND(SUM($G14:I14)&gt;0,SUM(I14:$EA14)&gt;0),SUM($G14:I14),NA())</f>
        <v>#N/A</v>
      </c>
      <c r="J29" s="235" t="e">
        <f>IF(AND(SUM($G14:J14)&gt;0,SUM(J14:$EA14)&gt;0),SUM($G14:J14),NA())</f>
        <v>#N/A</v>
      </c>
      <c r="K29" s="235" t="e">
        <f>IF(AND(SUM($G14:K14)&gt;0,SUM(K14:$EA14)&gt;0),SUM($G14:K14),NA())</f>
        <v>#N/A</v>
      </c>
      <c r="L29" s="235" t="e">
        <f>IF(AND(SUM($G14:L14)&gt;0,SUM(L14:$EA14)&gt;0),SUM($G14:L14),NA())</f>
        <v>#N/A</v>
      </c>
      <c r="M29" s="235" t="e">
        <f>IF(AND(SUM($G14:M14)&gt;0,SUM(M14:$EA14)&gt;0),SUM($G14:M14),NA())</f>
        <v>#N/A</v>
      </c>
      <c r="N29" s="235" t="e">
        <f>IF(AND(SUM($G14:N14)&gt;0,SUM(N14:$EA14)&gt;0),SUM($G14:N14),NA())</f>
        <v>#N/A</v>
      </c>
      <c r="O29" s="235" t="e">
        <f>IF(AND(SUM($G14:O14)&gt;0,SUM(O14:$EA14)&gt;0),SUM($G14:O14),NA())</f>
        <v>#N/A</v>
      </c>
      <c r="P29" s="235" t="e">
        <f>IF(AND(SUM($G14:P14)&gt;0,SUM(P14:$EA14)&gt;0),SUM($G14:P14),NA())</f>
        <v>#N/A</v>
      </c>
      <c r="Q29" s="235" t="e">
        <f>IF(AND(SUM($G14:Q14)&gt;0,SUM(Q14:$EA14)&gt;0),SUM($G14:Q14),NA())</f>
        <v>#N/A</v>
      </c>
      <c r="R29" s="235" t="e">
        <f>IF(AND(SUM($G14:R14)&gt;0,SUM(R14:$EA14)&gt;0),SUM($G14:R14),NA())</f>
        <v>#N/A</v>
      </c>
      <c r="S29" s="235" t="e">
        <f>IF(AND(SUM($G14:S14)&gt;0,SUM(S14:$EA14)&gt;0),SUM($G14:S14),NA())</f>
        <v>#N/A</v>
      </c>
      <c r="T29" s="235" t="e">
        <f>IF(AND(SUM($G14:T14)&gt;0,SUM(T14:$EA14)&gt;0),SUM($G14:T14),NA())</f>
        <v>#N/A</v>
      </c>
      <c r="U29" s="235" t="e">
        <f>IF(AND(SUM($G14:U14)&gt;0,SUM(U14:$EA14)&gt;0),SUM($G14:U14),NA())</f>
        <v>#N/A</v>
      </c>
      <c r="V29" s="235" t="e">
        <f>IF(AND(SUM($G14:V14)&gt;0,SUM(V14:$EA14)&gt;0),SUM($G14:V14),NA())</f>
        <v>#N/A</v>
      </c>
      <c r="W29" s="235" t="e">
        <f>IF(AND(SUM($G14:W14)&gt;0,SUM(W14:$EA14)&gt;0),SUM($G14:W14),NA())</f>
        <v>#N/A</v>
      </c>
      <c r="X29" s="235" t="e">
        <f>IF(AND(SUM($G14:X14)&gt;0,SUM(X14:$EA14)&gt;0),SUM($G14:X14),NA())</f>
        <v>#N/A</v>
      </c>
      <c r="Y29" s="235" t="e">
        <f>IF(AND(SUM($G14:Y14)&gt;0,SUM(Y14:$EA14)&gt;0),SUM($G14:Y14),NA())</f>
        <v>#N/A</v>
      </c>
      <c r="Z29" s="235" t="e">
        <f>IF(AND(SUM($G14:Z14)&gt;0,SUM(Z14:$EA14)&gt;0),SUM($G14:Z14),NA())</f>
        <v>#N/A</v>
      </c>
      <c r="AA29" s="235" t="e">
        <f>IF(AND(SUM($G14:AA14)&gt;0,SUM(AA14:$EA14)&gt;0),SUM($G14:AA14),NA())</f>
        <v>#N/A</v>
      </c>
      <c r="AB29" s="235" t="e">
        <f>IF(AND(SUM($G14:AB14)&gt;0,SUM(AB14:$EA14)&gt;0),SUM($G14:AB14),NA())</f>
        <v>#N/A</v>
      </c>
      <c r="AC29" s="235" t="e">
        <f>IF(AND(SUM($G14:AC14)&gt;0,SUM(AC14:$EA14)&gt;0),SUM($G14:AC14),NA())</f>
        <v>#N/A</v>
      </c>
      <c r="AD29" s="235" t="e">
        <f>IF(AND(SUM($G14:AD14)&gt;0,SUM(AD14:$EA14)&gt;0),SUM($G14:AD14),NA())</f>
        <v>#N/A</v>
      </c>
      <c r="AE29" s="235" t="e">
        <f>IF(AND(SUM($G14:AE14)&gt;0,SUM(AE14:$EA14)&gt;0),SUM($G14:AE14),NA())</f>
        <v>#N/A</v>
      </c>
      <c r="AF29" s="235" t="e">
        <f>IF(AND(SUM($G14:AF14)&gt;0,SUM(AF14:$EA14)&gt;0),SUM($G14:AF14),NA())</f>
        <v>#N/A</v>
      </c>
      <c r="AG29" s="235" t="e">
        <f>IF(AND(SUM($G14:AG14)&gt;0,SUM(AG14:$EA14)&gt;0),SUM($G14:AG14),NA())</f>
        <v>#N/A</v>
      </c>
      <c r="AH29" s="235" t="e">
        <f>IF(AND(SUM($G14:AH14)&gt;0,SUM(AH14:$EA14)&gt;0),SUM($G14:AH14),NA())</f>
        <v>#N/A</v>
      </c>
      <c r="AI29" s="235" t="e">
        <f>IF(AND(SUM($G14:AI14)&gt;0,SUM(AI14:$EA14)&gt;0),SUM($G14:AI14),NA())</f>
        <v>#N/A</v>
      </c>
      <c r="AJ29" s="235" t="e">
        <f>IF(AND(SUM($G14:AJ14)&gt;0,SUM(AJ14:$EA14)&gt;0),SUM($G14:AJ14),NA())</f>
        <v>#N/A</v>
      </c>
      <c r="AK29" s="235" t="e">
        <f>IF(AND(SUM($G14:AK14)&gt;0,SUM(AK14:$EA14)&gt;0),SUM($G14:AK14),NA())</f>
        <v>#N/A</v>
      </c>
      <c r="AL29" s="235" t="e">
        <f>IF(AND(SUM($G14:AL14)&gt;0,SUM(AL14:$EA14)&gt;0),SUM($G14:AL14),NA())</f>
        <v>#N/A</v>
      </c>
      <c r="AM29" s="235" t="e">
        <f>IF(AND(SUM($G14:AM14)&gt;0,SUM(AM14:$EA14)&gt;0),SUM($G14:AM14),NA())</f>
        <v>#N/A</v>
      </c>
      <c r="AN29" s="235" t="e">
        <f>IF(AND(SUM($G14:AN14)&gt;0,SUM(AN14:$EA14)&gt;0),SUM($G14:AN14),NA())</f>
        <v>#N/A</v>
      </c>
      <c r="AO29" s="235">
        <f>IF(AND(SUM($G14:AO14)&gt;0,SUM(AO14:$EA14)&gt;0),SUM($G14:AO14),NA())</f>
        <v>74.325461538461539</v>
      </c>
      <c r="AP29" s="235">
        <f>IF(AND(SUM($G14:AP14)&gt;0,SUM(AP14:$EA14)&gt;0),SUM($G14:AP14),NA())</f>
        <v>84.235523076923073</v>
      </c>
      <c r="AQ29" s="235">
        <f>IF(AND(SUM($G14:AQ14)&gt;0,SUM(AQ14:$EA14)&gt;0),SUM($G14:AQ14),NA())</f>
        <v>94.145584615384607</v>
      </c>
      <c r="AR29" s="235">
        <f>IF(AND(SUM($G14:AR14)&gt;0,SUM(AR14:$EA14)&gt;0),SUM($G14:AR14),NA())</f>
        <v>104.05564615384614</v>
      </c>
      <c r="AS29" s="235">
        <f>IF(AND(SUM($G14:AS14)&gt;0,SUM(AS14:$EA14)&gt;0),SUM($G14:AS14),NA())</f>
        <v>113.96570769230767</v>
      </c>
      <c r="AT29" s="235">
        <f>IF(AND(SUM($G14:AT14)&gt;0,SUM(AT14:$EA14)&gt;0),SUM($G14:AT14),NA())</f>
        <v>123.87576923076921</v>
      </c>
      <c r="AU29" s="235">
        <f>IF(AND(SUM($G14:AU14)&gt;0,SUM(AU14:$EA14)&gt;0),SUM($G14:AU14),NA())</f>
        <v>133.78583076923076</v>
      </c>
      <c r="AV29" s="235">
        <f>IF(AND(SUM($G14:AV14)&gt;0,SUM(AV14:$EA14)&gt;0),SUM($G14:AV14),NA())</f>
        <v>143.6958923076923</v>
      </c>
      <c r="AW29" s="235">
        <f>IF(AND(SUM($G14:AW14)&gt;0,SUM(AW14:$EA14)&gt;0),SUM($G14:AW14),NA())</f>
        <v>153.60595384615385</v>
      </c>
      <c r="AX29" s="235">
        <f>IF(AND(SUM($G14:AX14)&gt;0,SUM(AX14:$EA14)&gt;0),SUM($G14:AX14),NA())</f>
        <v>163.5160153846154</v>
      </c>
      <c r="AY29" s="235">
        <f>IF(AND(SUM($G14:AY14)&gt;0,SUM(AY14:$EA14)&gt;0),SUM($G14:AY14),NA())</f>
        <v>173.42607692307695</v>
      </c>
      <c r="AZ29" s="235">
        <f>IF(AND(SUM($G14:AZ14)&gt;0,SUM(AZ14:$EA14)&gt;0),SUM($G14:AZ14),NA())</f>
        <v>183.3361384615385</v>
      </c>
      <c r="BA29" s="235">
        <f>IF(AND(SUM($G14:BA14)&gt;0,SUM(BA14:$EA14)&gt;0),SUM($G14:BA14),NA())</f>
        <v>193.24620000000004</v>
      </c>
      <c r="BB29" s="235">
        <f>IF(AND(SUM($G14:BB14)&gt;0,SUM(BB14:$EA14)&gt;0),SUM($G14:BB14),NA())</f>
        <v>203.15626153846159</v>
      </c>
      <c r="BC29" s="235">
        <f>IF(AND(SUM($G14:BC14)&gt;0,SUM(BC14:$EA14)&gt;0),SUM($G14:BC14),NA())</f>
        <v>213.06632307692314</v>
      </c>
      <c r="BD29" s="235">
        <f>IF(AND(SUM($G14:BD14)&gt;0,SUM(BD14:$EA14)&gt;0),SUM($G14:BD14),NA())</f>
        <v>222.97638461538469</v>
      </c>
      <c r="BE29" s="235">
        <f>IF(AND(SUM($G14:BE14)&gt;0,SUM(BE14:$EA14)&gt;0),SUM($G14:BE14),NA())</f>
        <v>232.88644615384624</v>
      </c>
      <c r="BF29" s="235">
        <f>IF(AND(SUM($G14:BF14)&gt;0,SUM(BF14:$EA14)&gt;0),SUM($G14:BF14),NA())</f>
        <v>242.79650769230778</v>
      </c>
      <c r="BG29" s="235">
        <f>IF(AND(SUM($G14:BG14)&gt;0,SUM(BG14:$EA14)&gt;0),SUM($G14:BG14),NA())</f>
        <v>252.70656923076933</v>
      </c>
      <c r="BH29" s="235">
        <f>IF(AND(SUM($G14:BH14)&gt;0,SUM(BH14:$EA14)&gt;0),SUM($G14:BH14),NA())</f>
        <v>262.61663076923088</v>
      </c>
      <c r="BI29" s="235">
        <f>IF(AND(SUM($G14:BI14)&gt;0,SUM(BI14:$EA14)&gt;0),SUM($G14:BI14),NA())</f>
        <v>272.52669230769243</v>
      </c>
      <c r="BJ29" s="235">
        <f>IF(AND(SUM($G14:BJ14)&gt;0,SUM(BJ14:$EA14)&gt;0),SUM($G14:BJ14),NA())</f>
        <v>282.43675384615398</v>
      </c>
      <c r="BK29" s="235">
        <f>IF(AND(SUM($G14:BK14)&gt;0,SUM(BK14:$EA14)&gt;0),SUM($G14:BK14),NA())</f>
        <v>292.34681538461552</v>
      </c>
      <c r="BL29" s="235">
        <f>IF(AND(SUM($G14:BL14)&gt;0,SUM(BL14:$EA14)&gt;0),SUM($G14:BL14),NA())</f>
        <v>302.25687692307707</v>
      </c>
      <c r="BM29" s="235">
        <f>IF(AND(SUM($G14:BM14)&gt;0,SUM(BM14:$EA14)&gt;0),SUM($G14:BM14),NA())</f>
        <v>312.16693846153862</v>
      </c>
      <c r="BN29" s="235">
        <f>IF(AND(SUM($G14:BN14)&gt;0,SUM(BN14:$EA14)&gt;0),SUM($G14:BN14),NA())</f>
        <v>322.07700000000006</v>
      </c>
      <c r="BO29" s="235" t="e">
        <f>IF(AND(SUM($G14:BO14)&gt;0,SUM(BO14:$EA14)&gt;0),SUM($G14:BO14),NA())</f>
        <v>#N/A</v>
      </c>
      <c r="BP29" s="235" t="e">
        <f>IF(AND(SUM($G14:BP14)&gt;0,SUM(BP14:$EA14)&gt;0),SUM($G14:BP14),NA())</f>
        <v>#N/A</v>
      </c>
      <c r="BQ29" s="235" t="e">
        <f>IF(AND(SUM($G14:BQ14)&gt;0,SUM(BQ14:$EA14)&gt;0),SUM($G14:BQ14),NA())</f>
        <v>#N/A</v>
      </c>
      <c r="BR29" s="235" t="e">
        <f>IF(AND(SUM($G14:BR14)&gt;0,SUM(BR14:$EA14)&gt;0),SUM($G14:BR14),NA())</f>
        <v>#N/A</v>
      </c>
      <c r="BS29" s="235" t="e">
        <f>IF(AND(SUM($G14:BS14)&gt;0,SUM(BS14:$EA14)&gt;0),SUM($G14:BS14),NA())</f>
        <v>#N/A</v>
      </c>
      <c r="BT29" s="235" t="e">
        <f>IF(AND(SUM($G14:BT14)&gt;0,SUM(BT14:$EA14)&gt;0),SUM($G14:BT14),NA())</f>
        <v>#N/A</v>
      </c>
      <c r="BU29" s="235" t="e">
        <f>IF(AND(SUM($G14:BU14)&gt;0,SUM(BU14:$EA14)&gt;0),SUM($G14:BU14),NA())</f>
        <v>#N/A</v>
      </c>
      <c r="BV29" s="235" t="e">
        <f>IF(AND(SUM($G14:BV14)&gt;0,SUM(BV14:$EA14)&gt;0),SUM($G14:BV14),NA())</f>
        <v>#N/A</v>
      </c>
      <c r="BW29" s="235" t="e">
        <f>IF(AND(SUM($G14:BW14)&gt;0,SUM(BW14:$EA14)&gt;0),SUM($G14:BW14),NA())</f>
        <v>#N/A</v>
      </c>
      <c r="BX29" s="235" t="e">
        <f>IF(AND(SUM($G14:BX14)&gt;0,SUM(BX14:$EA14)&gt;0),SUM($G14:BX14),NA())</f>
        <v>#N/A</v>
      </c>
      <c r="BY29" s="235" t="e">
        <f>IF(AND(SUM($G14:BY14)&gt;0,SUM(BY14:$EA14)&gt;0),SUM($G14:BY14),NA())</f>
        <v>#N/A</v>
      </c>
      <c r="BZ29" s="235" t="e">
        <f>IF(AND(SUM($G14:BZ14)&gt;0,SUM(BZ14:$EA14)&gt;0),SUM($G14:BZ14),NA())</f>
        <v>#N/A</v>
      </c>
      <c r="CA29" s="235" t="e">
        <f>IF(AND(SUM($G14:CA14)&gt;0,SUM(CA14:$EA14)&gt;0),SUM($G14:CA14),NA())</f>
        <v>#N/A</v>
      </c>
      <c r="CB29" s="235" t="e">
        <f>IF(AND(SUM($G14:CB14)&gt;0,SUM(CB14:$EA14)&gt;0),SUM($G14:CB14),NA())</f>
        <v>#N/A</v>
      </c>
      <c r="CC29" s="235" t="e">
        <f>IF(AND(SUM($G14:CC14)&gt;0,SUM(CC14:$EA14)&gt;0),SUM($G14:CC14),NA())</f>
        <v>#N/A</v>
      </c>
      <c r="CD29" s="235" t="e">
        <f>IF(AND(SUM($G14:CD14)&gt;0,SUM(CD14:$EA14)&gt;0),SUM($G14:CD14),NA())</f>
        <v>#N/A</v>
      </c>
      <c r="CE29" s="235" t="e">
        <f>IF(AND(SUM($G14:CE14)&gt;0,SUM(CE14:$EA14)&gt;0),SUM($G14:CE14),NA())</f>
        <v>#N/A</v>
      </c>
      <c r="CF29" s="235" t="e">
        <f>IF(AND(SUM($G14:CF14)&gt;0,SUM(CF14:$EA14)&gt;0),SUM($G14:CF14),NA())</f>
        <v>#N/A</v>
      </c>
      <c r="CG29" s="235" t="e">
        <f>IF(AND(SUM($G14:CG14)&gt;0,SUM(CG14:$EA14)&gt;0),SUM($G14:CG14),NA())</f>
        <v>#N/A</v>
      </c>
      <c r="CH29" s="235" t="e">
        <f>IF(AND(SUM($G14:CH14)&gt;0,SUM(CH14:$EA14)&gt;0),SUM($G14:CH14),NA())</f>
        <v>#N/A</v>
      </c>
      <c r="CI29" s="235" t="e">
        <f>IF(AND(SUM($G14:CI14)&gt;0,SUM(CI14:$EA14)&gt;0),SUM($G14:CI14),NA())</f>
        <v>#N/A</v>
      </c>
      <c r="CJ29" s="235" t="e">
        <f>IF(AND(SUM($G14:CJ14)&gt;0,SUM(CJ14:$EA14)&gt;0),SUM($G14:CJ14),NA())</f>
        <v>#N/A</v>
      </c>
      <c r="CK29" s="235" t="e">
        <f>IF(AND(SUM($G14:CK14)&gt;0,SUM(CK14:$EA14)&gt;0),SUM($G14:CK14),NA())</f>
        <v>#N/A</v>
      </c>
      <c r="CL29" s="235" t="e">
        <f>IF(AND(SUM($G14:CL14)&gt;0,SUM(CL14:$EA14)&gt;0),SUM($G14:CL14),NA())</f>
        <v>#N/A</v>
      </c>
      <c r="CM29" s="235" t="e">
        <f>IF(AND(SUM($G14:CM14)&gt;0,SUM(CM14:$EA14)&gt;0),SUM($G14:CM14),NA())</f>
        <v>#N/A</v>
      </c>
      <c r="CN29" s="235" t="e">
        <f>IF(AND(SUM($G14:CN14)&gt;0,SUM(CN14:$EA14)&gt;0),SUM($G14:CN14),NA())</f>
        <v>#N/A</v>
      </c>
      <c r="CO29" s="235" t="e">
        <f>IF(AND(SUM($G14:CO14)&gt;0,SUM(CO14:$EA14)&gt;0),SUM($G14:CO14),NA())</f>
        <v>#N/A</v>
      </c>
      <c r="CP29" s="235" t="e">
        <f>IF(AND(SUM($G14:CP14)&gt;0,SUM(CP14:$EA14)&gt;0),SUM($G14:CP14),NA())</f>
        <v>#N/A</v>
      </c>
      <c r="CQ29" s="235" t="e">
        <f>IF(AND(SUM($G14:CQ14)&gt;0,SUM(CQ14:$EA14)&gt;0),SUM($G14:CQ14),NA())</f>
        <v>#N/A</v>
      </c>
      <c r="CR29" s="235" t="e">
        <f>IF(AND(SUM($G14:CR14)&gt;0,SUM(CR14:$EA14)&gt;0),SUM($G14:CR14),NA())</f>
        <v>#N/A</v>
      </c>
      <c r="CS29" s="235" t="e">
        <f>IF(AND(SUM($G14:CS14)&gt;0,SUM(CS14:$EA14)&gt;0),SUM($G14:CS14),NA())</f>
        <v>#N/A</v>
      </c>
      <c r="CT29" s="235" t="e">
        <f>IF(AND(SUM($G14:CT14)&gt;0,SUM(CT14:$EA14)&gt;0),SUM($G14:CT14),NA())</f>
        <v>#N/A</v>
      </c>
      <c r="CU29" s="235" t="e">
        <f>IF(AND(SUM($G14:CU14)&gt;0,SUM(CU14:$EA14)&gt;0),SUM($G14:CU14),NA())</f>
        <v>#N/A</v>
      </c>
      <c r="CV29" s="235" t="e">
        <f>IF(AND(SUM($G14:CV14)&gt;0,SUM(CV14:$EA14)&gt;0),SUM($G14:CV14),NA())</f>
        <v>#N/A</v>
      </c>
      <c r="CW29" s="235" t="e">
        <f>IF(AND(SUM($G14:CW14)&gt;0,SUM(CW14:$EA14)&gt;0),SUM($G14:CW14),NA())</f>
        <v>#N/A</v>
      </c>
      <c r="CX29" s="235" t="e">
        <f>IF(AND(SUM($G14:CX14)&gt;0,SUM(CX14:$EA14)&gt;0),SUM($G14:CX14),NA())</f>
        <v>#N/A</v>
      </c>
      <c r="CY29" s="235" t="e">
        <f>IF(AND(SUM($G14:CY14)&gt;0,SUM(CY14:$EA14)&gt;0),SUM($G14:CY14),NA())</f>
        <v>#N/A</v>
      </c>
      <c r="CZ29" s="235" t="e">
        <f>IF(AND(SUM($G14:CZ14)&gt;0,SUM(CZ14:$EA14)&gt;0),SUM($G14:CZ14),NA())</f>
        <v>#N/A</v>
      </c>
      <c r="DA29" s="235" t="e">
        <f>IF(AND(SUM($G14:DA14)&gt;0,SUM(DA14:$EA14)&gt;0),SUM($G14:DA14),NA())</f>
        <v>#N/A</v>
      </c>
      <c r="DB29" s="235" t="e">
        <f>IF(AND(SUM($G14:DB14)&gt;0,SUM(DB14:$EA14)&gt;0),SUM($G14:DB14),NA())</f>
        <v>#N/A</v>
      </c>
      <c r="DC29" s="235" t="e">
        <f>IF(AND(SUM($G14:DC14)&gt;0,SUM(DC14:$EA14)&gt;0),SUM($G14:DC14),NA())</f>
        <v>#N/A</v>
      </c>
      <c r="DD29" s="235" t="e">
        <f>IF(AND(SUM($G14:DD14)&gt;0,SUM(DD14:$EA14)&gt;0),SUM($G14:DD14),NA())</f>
        <v>#N/A</v>
      </c>
      <c r="DE29" s="235" t="e">
        <f>IF(AND(SUM($G14:DE14)&gt;0,SUM(DE14:$EA14)&gt;0),SUM($G14:DE14),NA())</f>
        <v>#N/A</v>
      </c>
      <c r="DF29" s="235" t="e">
        <f>IF(AND(SUM($G14:DF14)&gt;0,SUM(DF14:$EA14)&gt;0),SUM($G14:DF14),NA())</f>
        <v>#N/A</v>
      </c>
      <c r="DG29" s="235" t="e">
        <f>IF(AND(SUM($G14:DG14)&gt;0,SUM(DG14:$EA14)&gt;0),SUM($G14:DG14),NA())</f>
        <v>#N/A</v>
      </c>
      <c r="DH29" s="235" t="e">
        <f>IF(AND(SUM($G14:DH14)&gt;0,SUM(DH14:$EA14)&gt;0),SUM($G14:DH14),NA())</f>
        <v>#N/A</v>
      </c>
      <c r="DI29" s="235" t="e">
        <f>IF(AND(SUM($G14:DI14)&gt;0,SUM(DI14:$EA14)&gt;0),SUM($G14:DI14),NA())</f>
        <v>#N/A</v>
      </c>
      <c r="DJ29" s="235" t="e">
        <f>IF(AND(SUM($G14:DJ14)&gt;0,SUM(DJ14:$EA14)&gt;0),SUM($G14:DJ14),NA())</f>
        <v>#N/A</v>
      </c>
      <c r="DK29" s="235" t="e">
        <f>IF(AND(SUM($G14:DK14)&gt;0,SUM(DK14:$EA14)&gt;0),SUM($G14:DK14),NA())</f>
        <v>#N/A</v>
      </c>
      <c r="DL29" s="235" t="e">
        <f>IF(AND(SUM($G14:DL14)&gt;0,SUM(DL14:$EA14)&gt;0),SUM($G14:DL14),NA())</f>
        <v>#N/A</v>
      </c>
      <c r="DM29" s="235" t="e">
        <f>IF(AND(SUM($G14:DM14)&gt;0,SUM(DM14:$EA14)&gt;0),SUM($G14:DM14),NA())</f>
        <v>#N/A</v>
      </c>
      <c r="DN29" s="235" t="e">
        <f>IF(AND(SUM($G14:DN14)&gt;0,SUM(DN14:$EA14)&gt;0),SUM($G14:DN14),NA())</f>
        <v>#N/A</v>
      </c>
      <c r="DO29" s="235" t="e">
        <f>IF(AND(SUM($G14:DO14)&gt;0,SUM(DO14:$EA14)&gt;0),SUM($G14:DO14),NA())</f>
        <v>#N/A</v>
      </c>
      <c r="DP29" s="235" t="e">
        <f>IF(AND(SUM($G14:DP14)&gt;0,SUM(DP14:$EA14)&gt;0),SUM($G14:DP14),NA())</f>
        <v>#N/A</v>
      </c>
      <c r="DQ29" s="235" t="e">
        <f>IF(AND(SUM($G14:DQ14)&gt;0,SUM(DQ14:$EA14)&gt;0),SUM($G14:DQ14),NA())</f>
        <v>#N/A</v>
      </c>
      <c r="DR29" s="235" t="e">
        <f>IF(AND(SUM($G14:DR14)&gt;0,SUM(DR14:$EA14)&gt;0),SUM($G14:DR14),NA())</f>
        <v>#N/A</v>
      </c>
      <c r="DS29" s="235" t="e">
        <f>IF(AND(SUM($G14:DS14)&gt;0,SUM(DS14:$EA14)&gt;0),SUM($G14:DS14),NA())</f>
        <v>#N/A</v>
      </c>
      <c r="DT29" s="235" t="e">
        <f>IF(AND(SUM($G14:DT14)&gt;0,SUM(DT14:$EA14)&gt;0),SUM($G14:DT14),NA())</f>
        <v>#N/A</v>
      </c>
      <c r="DU29" s="235" t="e">
        <f>IF(AND(SUM($G14:DU14)&gt;0,SUM(DU14:$EA14)&gt;0),SUM($G14:DU14),NA())</f>
        <v>#N/A</v>
      </c>
      <c r="DV29" s="235" t="e">
        <f>IF(AND(SUM($G14:DV14)&gt;0,SUM(DV14:$EA14)&gt;0),SUM($G14:DV14),NA())</f>
        <v>#N/A</v>
      </c>
      <c r="DW29" s="235" t="e">
        <f>IF(AND(SUM($G14:DW14)&gt;0,SUM(DW14:$EA14)&gt;0),SUM($G14:DW14),NA())</f>
        <v>#N/A</v>
      </c>
      <c r="DX29" s="235" t="e">
        <f>IF(AND(SUM($G14:DX14)&gt;0,SUM(DX14:$EA14)&gt;0),SUM($G14:DX14),NA())</f>
        <v>#N/A</v>
      </c>
      <c r="DY29" s="235" t="e">
        <f>IF(AND(SUM($G14:DY14)&gt;0,SUM(DY14:$EA14)&gt;0),SUM($G14:DY14),NA())</f>
        <v>#N/A</v>
      </c>
      <c r="DZ29" s="235" t="e">
        <f>IF(AND(SUM($G14:DZ14)&gt;0,SUM(DZ14:$EA14)&gt;0),SUM($G14:DZ14),NA())</f>
        <v>#N/A</v>
      </c>
      <c r="EA29" s="235" t="e">
        <f>IF(AND(SUM($G14:EA14)&gt;0,SUM(EA14:$EA14)&gt;0),SUM($G14:EA14),NA())</f>
        <v>#N/A</v>
      </c>
    </row>
    <row r="30" spans="2:131" x14ac:dyDescent="0.25">
      <c r="B30" t="str">
        <f t="shared" si="111"/>
        <v xml:space="preserve">Смена ВРИ </v>
      </c>
      <c r="C30" s="199">
        <f t="shared" ca="1" si="108"/>
        <v>46813</v>
      </c>
      <c r="D30" s="199" t="e">
        <f t="shared" ca="1" si="109"/>
        <v>#N/A</v>
      </c>
      <c r="E30" s="235">
        <f t="array" aca="1" ref="E30" ca="1">MIN(_xlfn.IFNA(G30:EA30,""))</f>
        <v>2.1712732019060081</v>
      </c>
      <c r="F30" s="235">
        <f t="shared" ca="1" si="110"/>
        <v>2.1691690044058007</v>
      </c>
      <c r="G30" s="235" t="e">
        <f ca="1">IF(AND(SUM($G15:G15)&gt;0,SUM(G15:$EA15)&gt;0),SUM($G15:G15),NA())</f>
        <v>#N/A</v>
      </c>
      <c r="H30" s="235" t="e">
        <f ca="1">IF(AND(SUM($G15:H15)&gt;0,SUM(H15:$EA15)&gt;0),SUM($G15:H15),NA())</f>
        <v>#N/A</v>
      </c>
      <c r="I30" s="235" t="e">
        <f ca="1">IF(AND(SUM($G15:I15)&gt;0,SUM(I15:$EA15)&gt;0),SUM($G15:I15),NA())</f>
        <v>#N/A</v>
      </c>
      <c r="J30" s="235" t="e">
        <f ca="1">IF(AND(SUM($G15:J15)&gt;0,SUM(J15:$EA15)&gt;0),SUM($G15:J15),NA())</f>
        <v>#N/A</v>
      </c>
      <c r="K30" s="235" t="e">
        <f ca="1">IF(AND(SUM($G15:K15)&gt;0,SUM(K15:$EA15)&gt;0),SUM($G15:K15),NA())</f>
        <v>#N/A</v>
      </c>
      <c r="L30" s="235" t="e">
        <f ca="1">IF(AND(SUM($G15:L15)&gt;0,SUM(L15:$EA15)&gt;0),SUM($G15:L15),NA())</f>
        <v>#N/A</v>
      </c>
      <c r="M30" s="235" t="e">
        <f ca="1">IF(AND(SUM($G15:M15)&gt;0,SUM(M15:$EA15)&gt;0),SUM($G15:M15),NA())</f>
        <v>#N/A</v>
      </c>
      <c r="N30" s="235" t="e">
        <f ca="1">IF(AND(SUM($G15:N15)&gt;0,SUM(N15:$EA15)&gt;0),SUM($G15:N15),NA())</f>
        <v>#N/A</v>
      </c>
      <c r="O30" s="235" t="e">
        <f ca="1">IF(AND(SUM($G15:O15)&gt;0,SUM(O15:$EA15)&gt;0),SUM($G15:O15),NA())</f>
        <v>#N/A</v>
      </c>
      <c r="P30" s="235" t="e">
        <f ca="1">IF(AND(SUM($G15:P15)&gt;0,SUM(P15:$EA15)&gt;0),SUM($G15:P15),NA())</f>
        <v>#N/A</v>
      </c>
      <c r="Q30" s="235" t="e">
        <f ca="1">IF(AND(SUM($G15:Q15)&gt;0,SUM(Q15:$EA15)&gt;0),SUM($G15:Q15),NA())</f>
        <v>#N/A</v>
      </c>
      <c r="R30" s="235" t="e">
        <f ca="1">IF(AND(SUM($G15:R15)&gt;0,SUM(R15:$EA15)&gt;0),SUM($G15:R15),NA())</f>
        <v>#N/A</v>
      </c>
      <c r="S30" s="235" t="e">
        <f ca="1">IF(AND(SUM($G15:S15)&gt;0,SUM(S15:$EA15)&gt;0),SUM($G15:S15),NA())</f>
        <v>#N/A</v>
      </c>
      <c r="T30" s="235" t="e">
        <f ca="1">IF(AND(SUM($G15:T15)&gt;0,SUM(T15:$EA15)&gt;0),SUM($G15:T15),NA())</f>
        <v>#N/A</v>
      </c>
      <c r="U30" s="235" t="e">
        <f ca="1">IF(AND(SUM($G15:U15)&gt;0,SUM(U15:$EA15)&gt;0),SUM($G15:U15),NA())</f>
        <v>#N/A</v>
      </c>
      <c r="V30" s="235" t="e">
        <f ca="1">IF(AND(SUM($G15:V15)&gt;0,SUM(V15:$EA15)&gt;0),SUM($G15:V15),NA())</f>
        <v>#N/A</v>
      </c>
      <c r="W30" s="235" t="e">
        <f ca="1">IF(AND(SUM($G15:W15)&gt;0,SUM(W15:$EA15)&gt;0),SUM($G15:W15),NA())</f>
        <v>#N/A</v>
      </c>
      <c r="X30" s="235" t="e">
        <f ca="1">IF(AND(SUM($G15:X15)&gt;0,SUM(X15:$EA15)&gt;0),SUM($G15:X15),NA())</f>
        <v>#N/A</v>
      </c>
      <c r="Y30" s="235" t="e">
        <f ca="1">IF(AND(SUM($G15:Y15)&gt;0,SUM(Y15:$EA15)&gt;0),SUM($G15:Y15),NA())</f>
        <v>#N/A</v>
      </c>
      <c r="Z30" s="235" t="e">
        <f ca="1">IF(AND(SUM($G15:Z15)&gt;0,SUM(Z15:$EA15)&gt;0),SUM($G15:Z15),NA())</f>
        <v>#N/A</v>
      </c>
      <c r="AA30" s="235" t="e">
        <f ca="1">IF(AND(SUM($G15:AA15)&gt;0,SUM(AA15:$EA15)&gt;0),SUM($G15:AA15),NA())</f>
        <v>#N/A</v>
      </c>
      <c r="AB30" s="235" t="e">
        <f ca="1">IF(AND(SUM($G15:AB15)&gt;0,SUM(AB15:$EA15)&gt;0),SUM($G15:AB15),NA())</f>
        <v>#N/A</v>
      </c>
      <c r="AC30" s="235" t="e">
        <f ca="1">IF(AND(SUM($G15:AC15)&gt;0,SUM(AC15:$EA15)&gt;0),SUM($G15:AC15),NA())</f>
        <v>#N/A</v>
      </c>
      <c r="AD30" s="235" t="e">
        <f ca="1">IF(AND(SUM($G15:AD15)&gt;0,SUM(AD15:$EA15)&gt;0),SUM($G15:AD15),NA())</f>
        <v>#N/A</v>
      </c>
      <c r="AE30" s="235" t="e">
        <f ca="1">IF(AND(SUM($G15:AE15)&gt;0,SUM(AE15:$EA15)&gt;0),SUM($G15:AE15),NA())</f>
        <v>#N/A</v>
      </c>
      <c r="AF30" s="235" t="e">
        <f ca="1">IF(AND(SUM($G15:AF15)&gt;0,SUM(AF15:$EA15)&gt;0),SUM($G15:AF15),NA())</f>
        <v>#N/A</v>
      </c>
      <c r="AG30" s="235" t="e">
        <f ca="1">IF(AND(SUM($G15:AG15)&gt;0,SUM(AG15:$EA15)&gt;0),SUM($G15:AG15),NA())</f>
        <v>#N/A</v>
      </c>
      <c r="AH30" s="235" t="e">
        <f ca="1">IF(AND(SUM($G15:AH15)&gt;0,SUM(AH15:$EA15)&gt;0),SUM($G15:AH15),NA())</f>
        <v>#N/A</v>
      </c>
      <c r="AI30" s="235" t="e">
        <f ca="1">IF(AND(SUM($G15:AI15)&gt;0,SUM(AI15:$EA15)&gt;0),SUM($G15:AI15),NA())</f>
        <v>#N/A</v>
      </c>
      <c r="AJ30" s="235" t="e">
        <f ca="1">IF(AND(SUM($G15:AJ15)&gt;0,SUM(AJ15:$EA15)&gt;0),SUM($G15:AJ15),NA())</f>
        <v>#N/A</v>
      </c>
      <c r="AK30" s="235" t="e">
        <f ca="1">IF(AND(SUM($G15:AK15)&gt;0,SUM(AK15:$EA15)&gt;0),SUM($G15:AK15),NA())</f>
        <v>#N/A</v>
      </c>
      <c r="AL30" s="235" t="e">
        <f ca="1">IF(AND(SUM($G15:AL15)&gt;0,SUM(AL15:$EA15)&gt;0),SUM($G15:AL15),NA())</f>
        <v>#N/A</v>
      </c>
      <c r="AM30" s="235" t="e">
        <f ca="1">IF(AND(SUM($G15:AM15)&gt;0,SUM(AM15:$EA15)&gt;0),SUM($G15:AM15),NA())</f>
        <v>#N/A</v>
      </c>
      <c r="AN30" s="235" t="e">
        <f ca="1">IF(AND(SUM($G15:AN15)&gt;0,SUM(AN15:$EA15)&gt;0),SUM($G15:AN15),NA())</f>
        <v>#N/A</v>
      </c>
      <c r="AO30" s="235" t="e">
        <f ca="1">IF(AND(SUM($G15:AO15)&gt;0,SUM(AO15:$EA15)&gt;0),SUM($G15:AO15),NA())</f>
        <v>#N/A</v>
      </c>
      <c r="AP30" s="235" t="e">
        <f ca="1">IF(AND(SUM($G15:AP15)&gt;0,SUM(AP15:$EA15)&gt;0),SUM($G15:AP15),NA())</f>
        <v>#N/A</v>
      </c>
      <c r="AQ30" s="235" t="e">
        <f ca="1">IF(AND(SUM($G15:AQ15)&gt;0,SUM(AQ15:$EA15)&gt;0),SUM($G15:AQ15),NA())</f>
        <v>#N/A</v>
      </c>
      <c r="AR30" s="235">
        <f ca="1">IF(AND(SUM($G15:AR15)&gt;0,SUM(AR15:$EA15)&gt;0),SUM($G15:AR15),NA())</f>
        <v>2.1712732019060081</v>
      </c>
      <c r="AS30" s="235" t="e">
        <f ca="1">IF(AND(SUM($G15:AS15)&gt;0,SUM(AS15:$EA15)&gt;0),SUM($G15:AS15),NA())</f>
        <v>#N/A</v>
      </c>
      <c r="AT30" s="235" t="e">
        <f ca="1">IF(AND(SUM($G15:AT15)&gt;0,SUM(AT15:$EA15)&gt;0),SUM($G15:AT15),NA())</f>
        <v>#N/A</v>
      </c>
      <c r="AU30" s="235" t="e">
        <f ca="1">IF(AND(SUM($G15:AU15)&gt;0,SUM(AU15:$EA15)&gt;0),SUM($G15:AU15),NA())</f>
        <v>#N/A</v>
      </c>
      <c r="AV30" s="235" t="e">
        <f ca="1">IF(AND(SUM($G15:AV15)&gt;0,SUM(AV15:$EA15)&gt;0),SUM($G15:AV15),NA())</f>
        <v>#N/A</v>
      </c>
      <c r="AW30" s="235" t="e">
        <f ca="1">IF(AND(SUM($G15:AW15)&gt;0,SUM(AW15:$EA15)&gt;0),SUM($G15:AW15),NA())</f>
        <v>#N/A</v>
      </c>
      <c r="AX30" s="235" t="e">
        <f ca="1">IF(AND(SUM($G15:AX15)&gt;0,SUM(AX15:$EA15)&gt;0),SUM($G15:AX15),NA())</f>
        <v>#N/A</v>
      </c>
      <c r="AY30" s="235" t="e">
        <f ca="1">IF(AND(SUM($G15:AY15)&gt;0,SUM(AY15:$EA15)&gt;0),SUM($G15:AY15),NA())</f>
        <v>#N/A</v>
      </c>
      <c r="AZ30" s="235" t="e">
        <f ca="1">IF(AND(SUM($G15:AZ15)&gt;0,SUM(AZ15:$EA15)&gt;0),SUM($G15:AZ15),NA())</f>
        <v>#N/A</v>
      </c>
      <c r="BA30" s="235" t="e">
        <f ca="1">IF(AND(SUM($G15:BA15)&gt;0,SUM(BA15:$EA15)&gt;0),SUM($G15:BA15),NA())</f>
        <v>#N/A</v>
      </c>
      <c r="BB30" s="235" t="e">
        <f ca="1">IF(AND(SUM($G15:BB15)&gt;0,SUM(BB15:$EA15)&gt;0),SUM($G15:BB15),NA())</f>
        <v>#N/A</v>
      </c>
      <c r="BC30" s="235" t="e">
        <f ca="1">IF(AND(SUM($G15:BC15)&gt;0,SUM(BC15:$EA15)&gt;0),SUM($G15:BC15),NA())</f>
        <v>#N/A</v>
      </c>
      <c r="BD30" s="235" t="e">
        <f ca="1">IF(AND(SUM($G15:BD15)&gt;0,SUM(BD15:$EA15)&gt;0),SUM($G15:BD15),NA())</f>
        <v>#N/A</v>
      </c>
      <c r="BE30" s="235" t="e">
        <f ca="1">IF(AND(SUM($G15:BE15)&gt;0,SUM(BE15:$EA15)&gt;0),SUM($G15:BE15),NA())</f>
        <v>#N/A</v>
      </c>
      <c r="BF30" s="235" t="e">
        <f ca="1">IF(AND(SUM($G15:BF15)&gt;0,SUM(BF15:$EA15)&gt;0),SUM($G15:BF15),NA())</f>
        <v>#N/A</v>
      </c>
      <c r="BG30" s="235" t="e">
        <f ca="1">IF(AND(SUM($G15:BG15)&gt;0,SUM(BG15:$EA15)&gt;0),SUM($G15:BG15),NA())</f>
        <v>#N/A</v>
      </c>
      <c r="BH30" s="235" t="e">
        <f ca="1">IF(AND(SUM($G15:BH15)&gt;0,SUM(BH15:$EA15)&gt;0),SUM($G15:BH15),NA())</f>
        <v>#N/A</v>
      </c>
      <c r="BI30" s="235" t="e">
        <f ca="1">IF(AND(SUM($G15:BI15)&gt;0,SUM(BI15:$EA15)&gt;0),SUM($G15:BI15),NA())</f>
        <v>#N/A</v>
      </c>
      <c r="BJ30" s="235" t="e">
        <f ca="1">IF(AND(SUM($G15:BJ15)&gt;0,SUM(BJ15:$EA15)&gt;0),SUM($G15:BJ15),NA())</f>
        <v>#N/A</v>
      </c>
      <c r="BK30" s="235" t="e">
        <f ca="1">IF(AND(SUM($G15:BK15)&gt;0,SUM(BK15:$EA15)&gt;0),SUM($G15:BK15),NA())</f>
        <v>#N/A</v>
      </c>
      <c r="BL30" s="235" t="e">
        <f ca="1">IF(AND(SUM($G15:BL15)&gt;0,SUM(BL15:$EA15)&gt;0),SUM($G15:BL15),NA())</f>
        <v>#N/A</v>
      </c>
      <c r="BM30" s="235" t="e">
        <f ca="1">IF(AND(SUM($G15:BM15)&gt;0,SUM(BM15:$EA15)&gt;0),SUM($G15:BM15),NA())</f>
        <v>#N/A</v>
      </c>
      <c r="BN30" s="235" t="e">
        <f ca="1">IF(AND(SUM($G15:BN15)&gt;0,SUM(BN15:$EA15)&gt;0),SUM($G15:BN15),NA())</f>
        <v>#N/A</v>
      </c>
      <c r="BO30" s="235" t="e">
        <f ca="1">IF(AND(SUM($G15:BO15)&gt;0,SUM(BO15:$EA15)&gt;0),SUM($G15:BO15),NA())</f>
        <v>#N/A</v>
      </c>
      <c r="BP30" s="235" t="e">
        <f ca="1">IF(AND(SUM($G15:BP15)&gt;0,SUM(BP15:$EA15)&gt;0),SUM($G15:BP15),NA())</f>
        <v>#N/A</v>
      </c>
      <c r="BQ30" s="235" t="e">
        <f ca="1">IF(AND(SUM($G15:BQ15)&gt;0,SUM(BQ15:$EA15)&gt;0),SUM($G15:BQ15),NA())</f>
        <v>#N/A</v>
      </c>
      <c r="BR30" s="235" t="e">
        <f ca="1">IF(AND(SUM($G15:BR15)&gt;0,SUM(BR15:$EA15)&gt;0),SUM($G15:BR15),NA())</f>
        <v>#N/A</v>
      </c>
      <c r="BS30" s="235" t="e">
        <f ca="1">IF(AND(SUM($G15:BS15)&gt;0,SUM(BS15:$EA15)&gt;0),SUM($G15:BS15),NA())</f>
        <v>#N/A</v>
      </c>
      <c r="BT30" s="235" t="e">
        <f ca="1">IF(AND(SUM($G15:BT15)&gt;0,SUM(BT15:$EA15)&gt;0),SUM($G15:BT15),NA())</f>
        <v>#N/A</v>
      </c>
      <c r="BU30" s="235" t="e">
        <f ca="1">IF(AND(SUM($G15:BU15)&gt;0,SUM(BU15:$EA15)&gt;0),SUM($G15:BU15),NA())</f>
        <v>#N/A</v>
      </c>
      <c r="BV30" s="235" t="e">
        <f ca="1">IF(AND(SUM($G15:BV15)&gt;0,SUM(BV15:$EA15)&gt;0),SUM($G15:BV15),NA())</f>
        <v>#N/A</v>
      </c>
      <c r="BW30" s="235" t="e">
        <f ca="1">IF(AND(SUM($G15:BW15)&gt;0,SUM(BW15:$EA15)&gt;0),SUM($G15:BW15),NA())</f>
        <v>#N/A</v>
      </c>
      <c r="BX30" s="235" t="e">
        <f ca="1">IF(AND(SUM($G15:BX15)&gt;0,SUM(BX15:$EA15)&gt;0),SUM($G15:BX15),NA())</f>
        <v>#N/A</v>
      </c>
      <c r="BY30" s="235" t="e">
        <f ca="1">IF(AND(SUM($G15:BY15)&gt;0,SUM(BY15:$EA15)&gt;0),SUM($G15:BY15),NA())</f>
        <v>#N/A</v>
      </c>
      <c r="BZ30" s="235" t="e">
        <f ca="1">IF(AND(SUM($G15:BZ15)&gt;0,SUM(BZ15:$EA15)&gt;0),SUM($G15:BZ15),NA())</f>
        <v>#N/A</v>
      </c>
      <c r="CA30" s="235" t="e">
        <f ca="1">IF(AND(SUM($G15:CA15)&gt;0,SUM(CA15:$EA15)&gt;0),SUM($G15:CA15),NA())</f>
        <v>#N/A</v>
      </c>
      <c r="CB30" s="235" t="e">
        <f ca="1">IF(AND(SUM($G15:CB15)&gt;0,SUM(CB15:$EA15)&gt;0),SUM($G15:CB15),NA())</f>
        <v>#N/A</v>
      </c>
      <c r="CC30" s="235" t="e">
        <f ca="1">IF(AND(SUM($G15:CC15)&gt;0,SUM(CC15:$EA15)&gt;0),SUM($G15:CC15),NA())</f>
        <v>#N/A</v>
      </c>
      <c r="CD30" s="235" t="e">
        <f ca="1">IF(AND(SUM($G15:CD15)&gt;0,SUM(CD15:$EA15)&gt;0),SUM($G15:CD15),NA())</f>
        <v>#N/A</v>
      </c>
      <c r="CE30" s="235" t="e">
        <f ca="1">IF(AND(SUM($G15:CE15)&gt;0,SUM(CE15:$EA15)&gt;0),SUM($G15:CE15),NA())</f>
        <v>#N/A</v>
      </c>
      <c r="CF30" s="235" t="e">
        <f ca="1">IF(AND(SUM($G15:CF15)&gt;0,SUM(CF15:$EA15)&gt;0),SUM($G15:CF15),NA())</f>
        <v>#N/A</v>
      </c>
      <c r="CG30" s="235" t="e">
        <f ca="1">IF(AND(SUM($G15:CG15)&gt;0,SUM(CG15:$EA15)&gt;0),SUM($G15:CG15),NA())</f>
        <v>#N/A</v>
      </c>
      <c r="CH30" s="235" t="e">
        <f ca="1">IF(AND(SUM($G15:CH15)&gt;0,SUM(CH15:$EA15)&gt;0),SUM($G15:CH15),NA())</f>
        <v>#N/A</v>
      </c>
      <c r="CI30" s="235" t="e">
        <f ca="1">IF(AND(SUM($G15:CI15)&gt;0,SUM(CI15:$EA15)&gt;0),SUM($G15:CI15),NA())</f>
        <v>#N/A</v>
      </c>
      <c r="CJ30" s="235" t="e">
        <f ca="1">IF(AND(SUM($G15:CJ15)&gt;0,SUM(CJ15:$EA15)&gt;0),SUM($G15:CJ15),NA())</f>
        <v>#N/A</v>
      </c>
      <c r="CK30" s="235" t="e">
        <f ca="1">IF(AND(SUM($G15:CK15)&gt;0,SUM(CK15:$EA15)&gt;0),SUM($G15:CK15),NA())</f>
        <v>#N/A</v>
      </c>
      <c r="CL30" s="235" t="e">
        <f ca="1">IF(AND(SUM($G15:CL15)&gt;0,SUM(CL15:$EA15)&gt;0),SUM($G15:CL15),NA())</f>
        <v>#N/A</v>
      </c>
      <c r="CM30" s="235" t="e">
        <f ca="1">IF(AND(SUM($G15:CM15)&gt;0,SUM(CM15:$EA15)&gt;0),SUM($G15:CM15),NA())</f>
        <v>#N/A</v>
      </c>
      <c r="CN30" s="235" t="e">
        <f ca="1">IF(AND(SUM($G15:CN15)&gt;0,SUM(CN15:$EA15)&gt;0),SUM($G15:CN15),NA())</f>
        <v>#N/A</v>
      </c>
      <c r="CO30" s="235" t="e">
        <f ca="1">IF(AND(SUM($G15:CO15)&gt;0,SUM(CO15:$EA15)&gt;0),SUM($G15:CO15),NA())</f>
        <v>#N/A</v>
      </c>
      <c r="CP30" s="235" t="e">
        <f ca="1">IF(AND(SUM($G15:CP15)&gt;0,SUM(CP15:$EA15)&gt;0),SUM($G15:CP15),NA())</f>
        <v>#N/A</v>
      </c>
      <c r="CQ30" s="235" t="e">
        <f ca="1">IF(AND(SUM($G15:CQ15)&gt;0,SUM(CQ15:$EA15)&gt;0),SUM($G15:CQ15),NA())</f>
        <v>#N/A</v>
      </c>
      <c r="CR30" s="235" t="e">
        <f ca="1">IF(AND(SUM($G15:CR15)&gt;0,SUM(CR15:$EA15)&gt;0),SUM($G15:CR15),NA())</f>
        <v>#N/A</v>
      </c>
      <c r="CS30" s="235" t="e">
        <f ca="1">IF(AND(SUM($G15:CS15)&gt;0,SUM(CS15:$EA15)&gt;0),SUM($G15:CS15),NA())</f>
        <v>#N/A</v>
      </c>
      <c r="CT30" s="235" t="e">
        <f ca="1">IF(AND(SUM($G15:CT15)&gt;0,SUM(CT15:$EA15)&gt;0),SUM($G15:CT15),NA())</f>
        <v>#N/A</v>
      </c>
      <c r="CU30" s="235" t="e">
        <f ca="1">IF(AND(SUM($G15:CU15)&gt;0,SUM(CU15:$EA15)&gt;0),SUM($G15:CU15),NA())</f>
        <v>#N/A</v>
      </c>
      <c r="CV30" s="235" t="e">
        <f ca="1">IF(AND(SUM($G15:CV15)&gt;0,SUM(CV15:$EA15)&gt;0),SUM($G15:CV15),NA())</f>
        <v>#N/A</v>
      </c>
      <c r="CW30" s="235" t="e">
        <f ca="1">IF(AND(SUM($G15:CW15)&gt;0,SUM(CW15:$EA15)&gt;0),SUM($G15:CW15),NA())</f>
        <v>#N/A</v>
      </c>
      <c r="CX30" s="235" t="e">
        <f ca="1">IF(AND(SUM($G15:CX15)&gt;0,SUM(CX15:$EA15)&gt;0),SUM($G15:CX15),NA())</f>
        <v>#N/A</v>
      </c>
      <c r="CY30" s="235" t="e">
        <f ca="1">IF(AND(SUM($G15:CY15)&gt;0,SUM(CY15:$EA15)&gt;0),SUM($G15:CY15),NA())</f>
        <v>#N/A</v>
      </c>
      <c r="CZ30" s="235" t="e">
        <f ca="1">IF(AND(SUM($G15:CZ15)&gt;0,SUM(CZ15:$EA15)&gt;0),SUM($G15:CZ15),NA())</f>
        <v>#N/A</v>
      </c>
      <c r="DA30" s="235" t="e">
        <f ca="1">IF(AND(SUM($G15:DA15)&gt;0,SUM(DA15:$EA15)&gt;0),SUM($G15:DA15),NA())</f>
        <v>#N/A</v>
      </c>
      <c r="DB30" s="235" t="e">
        <f ca="1">IF(AND(SUM($G15:DB15)&gt;0,SUM(DB15:$EA15)&gt;0),SUM($G15:DB15),NA())</f>
        <v>#N/A</v>
      </c>
      <c r="DC30" s="235" t="e">
        <f ca="1">IF(AND(SUM($G15:DC15)&gt;0,SUM(DC15:$EA15)&gt;0),SUM($G15:DC15),NA())</f>
        <v>#N/A</v>
      </c>
      <c r="DD30" s="235" t="e">
        <f ca="1">IF(AND(SUM($G15:DD15)&gt;0,SUM(DD15:$EA15)&gt;0),SUM($G15:DD15),NA())</f>
        <v>#N/A</v>
      </c>
      <c r="DE30" s="235" t="e">
        <f ca="1">IF(AND(SUM($G15:DE15)&gt;0,SUM(DE15:$EA15)&gt;0),SUM($G15:DE15),NA())</f>
        <v>#N/A</v>
      </c>
      <c r="DF30" s="235" t="e">
        <f ca="1">IF(AND(SUM($G15:DF15)&gt;0,SUM(DF15:$EA15)&gt;0),SUM($G15:DF15),NA())</f>
        <v>#N/A</v>
      </c>
      <c r="DG30" s="235" t="e">
        <f ca="1">IF(AND(SUM($G15:DG15)&gt;0,SUM(DG15:$EA15)&gt;0),SUM($G15:DG15),NA())</f>
        <v>#N/A</v>
      </c>
      <c r="DH30" s="235" t="e">
        <f ca="1">IF(AND(SUM($G15:DH15)&gt;0,SUM(DH15:$EA15)&gt;0),SUM($G15:DH15),NA())</f>
        <v>#N/A</v>
      </c>
      <c r="DI30" s="235" t="e">
        <f ca="1">IF(AND(SUM($G15:DI15)&gt;0,SUM(DI15:$EA15)&gt;0),SUM($G15:DI15),NA())</f>
        <v>#N/A</v>
      </c>
      <c r="DJ30" s="235" t="e">
        <f ca="1">IF(AND(SUM($G15:DJ15)&gt;0,SUM(DJ15:$EA15)&gt;0),SUM($G15:DJ15),NA())</f>
        <v>#N/A</v>
      </c>
      <c r="DK30" s="235" t="e">
        <f ca="1">IF(AND(SUM($G15:DK15)&gt;0,SUM(DK15:$EA15)&gt;0),SUM($G15:DK15),NA())</f>
        <v>#N/A</v>
      </c>
      <c r="DL30" s="235" t="e">
        <f ca="1">IF(AND(SUM($G15:DL15)&gt;0,SUM(DL15:$EA15)&gt;0),SUM($G15:DL15),NA())</f>
        <v>#N/A</v>
      </c>
      <c r="DM30" s="235" t="e">
        <f ca="1">IF(AND(SUM($G15:DM15)&gt;0,SUM(DM15:$EA15)&gt;0),SUM($G15:DM15),NA())</f>
        <v>#N/A</v>
      </c>
      <c r="DN30" s="235" t="e">
        <f ca="1">IF(AND(SUM($G15:DN15)&gt;0,SUM(DN15:$EA15)&gt;0),SUM($G15:DN15),NA())</f>
        <v>#N/A</v>
      </c>
      <c r="DO30" s="235" t="e">
        <f ca="1">IF(AND(SUM($G15:DO15)&gt;0,SUM(DO15:$EA15)&gt;0),SUM($G15:DO15),NA())</f>
        <v>#N/A</v>
      </c>
      <c r="DP30" s="235" t="e">
        <f ca="1">IF(AND(SUM($G15:DP15)&gt;0,SUM(DP15:$EA15)&gt;0),SUM($G15:DP15),NA())</f>
        <v>#N/A</v>
      </c>
      <c r="DQ30" s="235" t="e">
        <f ca="1">IF(AND(SUM($G15:DQ15)&gt;0,SUM(DQ15:$EA15)&gt;0),SUM($G15:DQ15),NA())</f>
        <v>#N/A</v>
      </c>
      <c r="DR30" s="235" t="e">
        <f ca="1">IF(AND(SUM($G15:DR15)&gt;0,SUM(DR15:$EA15)&gt;0),SUM($G15:DR15),NA())</f>
        <v>#N/A</v>
      </c>
      <c r="DS30" s="235" t="e">
        <f ca="1">IF(AND(SUM($G15:DS15)&gt;0,SUM(DS15:$EA15)&gt;0),SUM($G15:DS15),NA())</f>
        <v>#N/A</v>
      </c>
      <c r="DT30" s="235" t="e">
        <f ca="1">IF(AND(SUM($G15:DT15)&gt;0,SUM(DT15:$EA15)&gt;0),SUM($G15:DT15),NA())</f>
        <v>#N/A</v>
      </c>
      <c r="DU30" s="235" t="e">
        <f ca="1">IF(AND(SUM($G15:DU15)&gt;0,SUM(DU15:$EA15)&gt;0),SUM($G15:DU15),NA())</f>
        <v>#N/A</v>
      </c>
      <c r="DV30" s="235" t="e">
        <f ca="1">IF(AND(SUM($G15:DV15)&gt;0,SUM(DV15:$EA15)&gt;0),SUM($G15:DV15),NA())</f>
        <v>#N/A</v>
      </c>
      <c r="DW30" s="235" t="e">
        <f ca="1">IF(AND(SUM($G15:DW15)&gt;0,SUM(DW15:$EA15)&gt;0),SUM($G15:DW15),NA())</f>
        <v>#N/A</v>
      </c>
      <c r="DX30" s="235" t="e">
        <f ca="1">IF(AND(SUM($G15:DX15)&gt;0,SUM(DX15:$EA15)&gt;0),SUM($G15:DX15),NA())</f>
        <v>#N/A</v>
      </c>
      <c r="DY30" s="235" t="e">
        <f ca="1">IF(AND(SUM($G15:DY15)&gt;0,SUM(DY15:$EA15)&gt;0),SUM($G15:DY15),NA())</f>
        <v>#N/A</v>
      </c>
      <c r="DZ30" s="235" t="e">
        <f ca="1">IF(AND(SUM($G15:DZ15)&gt;0,SUM(DZ15:$EA15)&gt;0),SUM($G15:DZ15),NA())</f>
        <v>#N/A</v>
      </c>
      <c r="EA30" s="235" t="e">
        <f ca="1">IF(AND(SUM($G15:EA15)&gt;0,SUM(EA15:$EA15)&gt;0),SUM($G15:EA15),NA())</f>
        <v>#N/A</v>
      </c>
    </row>
    <row r="31" spans="2:131" x14ac:dyDescent="0.25">
      <c r="B31" t="str">
        <f t="shared" si="111"/>
        <v xml:space="preserve">Вход в проект </v>
      </c>
      <c r="C31" s="199">
        <f t="shared" si="108"/>
        <v>46357</v>
      </c>
      <c r="D31" s="199">
        <f t="shared" si="109"/>
        <v>46357</v>
      </c>
      <c r="E31" s="235">
        <f t="array" ref="E31">MIN(_xlfn.IFNA(G31:EA31,""))</f>
        <v>700</v>
      </c>
      <c r="F31" s="235">
        <f t="shared" si="110"/>
        <v>700</v>
      </c>
      <c r="G31" s="235" t="e">
        <f>IF(AND(SUM($G16:G16)&gt;0,SUM(G16:$EA16)&gt;0),SUM($G16:G16),NA())</f>
        <v>#N/A</v>
      </c>
      <c r="H31" s="235" t="e">
        <f>IF(AND(SUM($G16:H16)&gt;0,SUM(H16:$EA16)&gt;0),SUM($G16:H16),NA())</f>
        <v>#N/A</v>
      </c>
      <c r="I31" s="235" t="e">
        <f>IF(AND(SUM($G16:I16)&gt;0,SUM(I16:$EA16)&gt;0),SUM($G16:I16),NA())</f>
        <v>#N/A</v>
      </c>
      <c r="J31" s="235" t="e">
        <f>IF(AND(SUM($G16:J16)&gt;0,SUM(J16:$EA16)&gt;0),SUM($G16:J16),NA())</f>
        <v>#N/A</v>
      </c>
      <c r="K31" s="235" t="e">
        <f>IF(AND(SUM($G16:K16)&gt;0,SUM(K16:$EA16)&gt;0),SUM($G16:K16),NA())</f>
        <v>#N/A</v>
      </c>
      <c r="L31" s="235" t="e">
        <f>IF(AND(SUM($G16:L16)&gt;0,SUM(L16:$EA16)&gt;0),SUM($G16:L16),NA())</f>
        <v>#N/A</v>
      </c>
      <c r="M31" s="235" t="e">
        <f>IF(AND(SUM($G16:M16)&gt;0,SUM(M16:$EA16)&gt;0),SUM($G16:M16),NA())</f>
        <v>#N/A</v>
      </c>
      <c r="N31" s="235" t="e">
        <f>IF(AND(SUM($G16:N16)&gt;0,SUM(N16:$EA16)&gt;0),SUM($G16:N16),NA())</f>
        <v>#N/A</v>
      </c>
      <c r="O31" s="235" t="e">
        <f>IF(AND(SUM($G16:O16)&gt;0,SUM(O16:$EA16)&gt;0),SUM($G16:O16),NA())</f>
        <v>#N/A</v>
      </c>
      <c r="P31" s="235" t="e">
        <f>IF(AND(SUM($G16:P16)&gt;0,SUM(P16:$EA16)&gt;0),SUM($G16:P16),NA())</f>
        <v>#N/A</v>
      </c>
      <c r="Q31" s="235" t="e">
        <f>IF(AND(SUM($G16:Q16)&gt;0,SUM(Q16:$EA16)&gt;0),SUM($G16:Q16),NA())</f>
        <v>#N/A</v>
      </c>
      <c r="R31" s="235" t="e">
        <f>IF(AND(SUM($G16:R16)&gt;0,SUM(R16:$EA16)&gt;0),SUM($G16:R16),NA())</f>
        <v>#N/A</v>
      </c>
      <c r="S31" s="235" t="e">
        <f>IF(AND(SUM($G16:S16)&gt;0,SUM(S16:$EA16)&gt;0),SUM($G16:S16),NA())</f>
        <v>#N/A</v>
      </c>
      <c r="T31" s="235" t="e">
        <f>IF(AND(SUM($G16:T16)&gt;0,SUM(T16:$EA16)&gt;0),SUM($G16:T16),NA())</f>
        <v>#N/A</v>
      </c>
      <c r="U31" s="235" t="e">
        <f>IF(AND(SUM($G16:U16)&gt;0,SUM(U16:$EA16)&gt;0),SUM($G16:U16),NA())</f>
        <v>#N/A</v>
      </c>
      <c r="V31" s="235" t="e">
        <f>IF(AND(SUM($G16:V16)&gt;0,SUM(V16:$EA16)&gt;0),SUM($G16:V16),NA())</f>
        <v>#N/A</v>
      </c>
      <c r="W31" s="235" t="e">
        <f>IF(AND(SUM($G16:W16)&gt;0,SUM(W16:$EA16)&gt;0),SUM($G16:W16),NA())</f>
        <v>#N/A</v>
      </c>
      <c r="X31" s="235" t="e">
        <f>IF(AND(SUM($G16:X16)&gt;0,SUM(X16:$EA16)&gt;0),SUM($G16:X16),NA())</f>
        <v>#N/A</v>
      </c>
      <c r="Y31" s="235" t="e">
        <f>IF(AND(SUM($G16:Y16)&gt;0,SUM(Y16:$EA16)&gt;0),SUM($G16:Y16),NA())</f>
        <v>#N/A</v>
      </c>
      <c r="Z31" s="235" t="e">
        <f>IF(AND(SUM($G16:Z16)&gt;0,SUM(Z16:$EA16)&gt;0),SUM($G16:Z16),NA())</f>
        <v>#N/A</v>
      </c>
      <c r="AA31" s="235" t="e">
        <f>IF(AND(SUM($G16:AA16)&gt;0,SUM(AA16:$EA16)&gt;0),SUM($G16:AA16),NA())</f>
        <v>#N/A</v>
      </c>
      <c r="AB31" s="235" t="e">
        <f>IF(AND(SUM($G16:AB16)&gt;0,SUM(AB16:$EA16)&gt;0),SUM($G16:AB16),NA())</f>
        <v>#N/A</v>
      </c>
      <c r="AC31" s="235">
        <f>IF(AND(SUM($G16:AC16)&gt;0,SUM(AC16:$EA16)&gt;0),SUM($G16:AC16),NA())</f>
        <v>700</v>
      </c>
      <c r="AD31" s="235" t="e">
        <f>IF(AND(SUM($G16:AD16)&gt;0,SUM(AD16:$EA16)&gt;0),SUM($G16:AD16),NA())</f>
        <v>#N/A</v>
      </c>
      <c r="AE31" s="235" t="e">
        <f>IF(AND(SUM($G16:AE16)&gt;0,SUM(AE16:$EA16)&gt;0),SUM($G16:AE16),NA())</f>
        <v>#N/A</v>
      </c>
      <c r="AF31" s="235" t="e">
        <f>IF(AND(SUM($G16:AF16)&gt;0,SUM(AF16:$EA16)&gt;0),SUM($G16:AF16),NA())</f>
        <v>#N/A</v>
      </c>
      <c r="AG31" s="235" t="e">
        <f>IF(AND(SUM($G16:AG16)&gt;0,SUM(AG16:$EA16)&gt;0),SUM($G16:AG16),NA())</f>
        <v>#N/A</v>
      </c>
      <c r="AH31" s="235" t="e">
        <f>IF(AND(SUM($G16:AH16)&gt;0,SUM(AH16:$EA16)&gt;0),SUM($G16:AH16),NA())</f>
        <v>#N/A</v>
      </c>
      <c r="AI31" s="235" t="e">
        <f>IF(AND(SUM($G16:AI16)&gt;0,SUM(AI16:$EA16)&gt;0),SUM($G16:AI16),NA())</f>
        <v>#N/A</v>
      </c>
      <c r="AJ31" s="235" t="e">
        <f>IF(AND(SUM($G16:AJ16)&gt;0,SUM(AJ16:$EA16)&gt;0),SUM($G16:AJ16),NA())</f>
        <v>#N/A</v>
      </c>
      <c r="AK31" s="235" t="e">
        <f>IF(AND(SUM($G16:AK16)&gt;0,SUM(AK16:$EA16)&gt;0),SUM($G16:AK16),NA())</f>
        <v>#N/A</v>
      </c>
      <c r="AL31" s="235" t="e">
        <f>IF(AND(SUM($G16:AL16)&gt;0,SUM(AL16:$EA16)&gt;0),SUM($G16:AL16),NA())</f>
        <v>#N/A</v>
      </c>
      <c r="AM31" s="235" t="e">
        <f>IF(AND(SUM($G16:AM16)&gt;0,SUM(AM16:$EA16)&gt;0),SUM($G16:AM16),NA())</f>
        <v>#N/A</v>
      </c>
      <c r="AN31" s="235" t="e">
        <f>IF(AND(SUM($G16:AN16)&gt;0,SUM(AN16:$EA16)&gt;0),SUM($G16:AN16),NA())</f>
        <v>#N/A</v>
      </c>
      <c r="AO31" s="235" t="e">
        <f>IF(AND(SUM($G16:AO16)&gt;0,SUM(AO16:$EA16)&gt;0),SUM($G16:AO16),NA())</f>
        <v>#N/A</v>
      </c>
      <c r="AP31" s="235" t="e">
        <f>IF(AND(SUM($G16:AP16)&gt;0,SUM(AP16:$EA16)&gt;0),SUM($G16:AP16),NA())</f>
        <v>#N/A</v>
      </c>
      <c r="AQ31" s="235" t="e">
        <f>IF(AND(SUM($G16:AQ16)&gt;0,SUM(AQ16:$EA16)&gt;0),SUM($G16:AQ16),NA())</f>
        <v>#N/A</v>
      </c>
      <c r="AR31" s="235" t="e">
        <f>IF(AND(SUM($G16:AR16)&gt;0,SUM(AR16:$EA16)&gt;0),SUM($G16:AR16),NA())</f>
        <v>#N/A</v>
      </c>
      <c r="AS31" s="235" t="e">
        <f>IF(AND(SUM($G16:AS16)&gt;0,SUM(AS16:$EA16)&gt;0),SUM($G16:AS16),NA())</f>
        <v>#N/A</v>
      </c>
      <c r="AT31" s="235" t="e">
        <f>IF(AND(SUM($G16:AT16)&gt;0,SUM(AT16:$EA16)&gt;0),SUM($G16:AT16),NA())</f>
        <v>#N/A</v>
      </c>
      <c r="AU31" s="235" t="e">
        <f>IF(AND(SUM($G16:AU16)&gt;0,SUM(AU16:$EA16)&gt;0),SUM($G16:AU16),NA())</f>
        <v>#N/A</v>
      </c>
      <c r="AV31" s="235" t="e">
        <f>IF(AND(SUM($G16:AV16)&gt;0,SUM(AV16:$EA16)&gt;0),SUM($G16:AV16),NA())</f>
        <v>#N/A</v>
      </c>
      <c r="AW31" s="235" t="e">
        <f>IF(AND(SUM($G16:AW16)&gt;0,SUM(AW16:$EA16)&gt;0),SUM($G16:AW16),NA())</f>
        <v>#N/A</v>
      </c>
      <c r="AX31" s="235" t="e">
        <f>IF(AND(SUM($G16:AX16)&gt;0,SUM(AX16:$EA16)&gt;0),SUM($G16:AX16),NA())</f>
        <v>#N/A</v>
      </c>
      <c r="AY31" s="235" t="e">
        <f>IF(AND(SUM($G16:AY16)&gt;0,SUM(AY16:$EA16)&gt;0),SUM($G16:AY16),NA())</f>
        <v>#N/A</v>
      </c>
      <c r="AZ31" s="235" t="e">
        <f>IF(AND(SUM($G16:AZ16)&gt;0,SUM(AZ16:$EA16)&gt;0),SUM($G16:AZ16),NA())</f>
        <v>#N/A</v>
      </c>
      <c r="BA31" s="235" t="e">
        <f>IF(AND(SUM($G16:BA16)&gt;0,SUM(BA16:$EA16)&gt;0),SUM($G16:BA16),NA())</f>
        <v>#N/A</v>
      </c>
      <c r="BB31" s="235" t="e">
        <f>IF(AND(SUM($G16:BB16)&gt;0,SUM(BB16:$EA16)&gt;0),SUM($G16:BB16),NA())</f>
        <v>#N/A</v>
      </c>
      <c r="BC31" s="235" t="e">
        <f>IF(AND(SUM($G16:BC16)&gt;0,SUM(BC16:$EA16)&gt;0),SUM($G16:BC16),NA())</f>
        <v>#N/A</v>
      </c>
      <c r="BD31" s="235" t="e">
        <f>IF(AND(SUM($G16:BD16)&gt;0,SUM(BD16:$EA16)&gt;0),SUM($G16:BD16),NA())</f>
        <v>#N/A</v>
      </c>
      <c r="BE31" s="235" t="e">
        <f>IF(AND(SUM($G16:BE16)&gt;0,SUM(BE16:$EA16)&gt;0),SUM($G16:BE16),NA())</f>
        <v>#N/A</v>
      </c>
      <c r="BF31" s="235" t="e">
        <f>IF(AND(SUM($G16:BF16)&gt;0,SUM(BF16:$EA16)&gt;0),SUM($G16:BF16),NA())</f>
        <v>#N/A</v>
      </c>
      <c r="BG31" s="235" t="e">
        <f>IF(AND(SUM($G16:BG16)&gt;0,SUM(BG16:$EA16)&gt;0),SUM($G16:BG16),NA())</f>
        <v>#N/A</v>
      </c>
      <c r="BH31" s="235" t="e">
        <f>IF(AND(SUM($G16:BH16)&gt;0,SUM(BH16:$EA16)&gt;0),SUM($G16:BH16),NA())</f>
        <v>#N/A</v>
      </c>
      <c r="BI31" s="235" t="e">
        <f>IF(AND(SUM($G16:BI16)&gt;0,SUM(BI16:$EA16)&gt;0),SUM($G16:BI16),NA())</f>
        <v>#N/A</v>
      </c>
      <c r="BJ31" s="235" t="e">
        <f>IF(AND(SUM($G16:BJ16)&gt;0,SUM(BJ16:$EA16)&gt;0),SUM($G16:BJ16),NA())</f>
        <v>#N/A</v>
      </c>
      <c r="BK31" s="235" t="e">
        <f>IF(AND(SUM($G16:BK16)&gt;0,SUM(BK16:$EA16)&gt;0),SUM($G16:BK16),NA())</f>
        <v>#N/A</v>
      </c>
      <c r="BL31" s="235" t="e">
        <f>IF(AND(SUM($G16:BL16)&gt;0,SUM(BL16:$EA16)&gt;0),SUM($G16:BL16),NA())</f>
        <v>#N/A</v>
      </c>
      <c r="BM31" s="235" t="e">
        <f>IF(AND(SUM($G16:BM16)&gt;0,SUM(BM16:$EA16)&gt;0),SUM($G16:BM16),NA())</f>
        <v>#N/A</v>
      </c>
      <c r="BN31" s="235" t="e">
        <f>IF(AND(SUM($G16:BN16)&gt;0,SUM(BN16:$EA16)&gt;0),SUM($G16:BN16),NA())</f>
        <v>#N/A</v>
      </c>
      <c r="BO31" s="235" t="e">
        <f>IF(AND(SUM($G16:BO16)&gt;0,SUM(BO16:$EA16)&gt;0),SUM($G16:BO16),NA())</f>
        <v>#N/A</v>
      </c>
      <c r="BP31" s="235" t="e">
        <f>IF(AND(SUM($G16:BP16)&gt;0,SUM(BP16:$EA16)&gt;0),SUM($G16:BP16),NA())</f>
        <v>#N/A</v>
      </c>
      <c r="BQ31" s="235" t="e">
        <f>IF(AND(SUM($G16:BQ16)&gt;0,SUM(BQ16:$EA16)&gt;0),SUM($G16:BQ16),NA())</f>
        <v>#N/A</v>
      </c>
      <c r="BR31" s="235" t="e">
        <f>IF(AND(SUM($G16:BR16)&gt;0,SUM(BR16:$EA16)&gt;0),SUM($G16:BR16),NA())</f>
        <v>#N/A</v>
      </c>
      <c r="BS31" s="235" t="e">
        <f>IF(AND(SUM($G16:BS16)&gt;0,SUM(BS16:$EA16)&gt;0),SUM($G16:BS16),NA())</f>
        <v>#N/A</v>
      </c>
      <c r="BT31" s="235" t="e">
        <f>IF(AND(SUM($G16:BT16)&gt;0,SUM(BT16:$EA16)&gt;0),SUM($G16:BT16),NA())</f>
        <v>#N/A</v>
      </c>
      <c r="BU31" s="235" t="e">
        <f>IF(AND(SUM($G16:BU16)&gt;0,SUM(BU16:$EA16)&gt;0),SUM($G16:BU16),NA())</f>
        <v>#N/A</v>
      </c>
      <c r="BV31" s="235" t="e">
        <f>IF(AND(SUM($G16:BV16)&gt;0,SUM(BV16:$EA16)&gt;0),SUM($G16:BV16),NA())</f>
        <v>#N/A</v>
      </c>
      <c r="BW31" s="235" t="e">
        <f>IF(AND(SUM($G16:BW16)&gt;0,SUM(BW16:$EA16)&gt;0),SUM($G16:BW16),NA())</f>
        <v>#N/A</v>
      </c>
      <c r="BX31" s="235" t="e">
        <f>IF(AND(SUM($G16:BX16)&gt;0,SUM(BX16:$EA16)&gt;0),SUM($G16:BX16),NA())</f>
        <v>#N/A</v>
      </c>
      <c r="BY31" s="235" t="e">
        <f>IF(AND(SUM($G16:BY16)&gt;0,SUM(BY16:$EA16)&gt;0),SUM($G16:BY16),NA())</f>
        <v>#N/A</v>
      </c>
      <c r="BZ31" s="235" t="e">
        <f>IF(AND(SUM($G16:BZ16)&gt;0,SUM(BZ16:$EA16)&gt;0),SUM($G16:BZ16),NA())</f>
        <v>#N/A</v>
      </c>
      <c r="CA31" s="235" t="e">
        <f>IF(AND(SUM($G16:CA16)&gt;0,SUM(CA16:$EA16)&gt;0),SUM($G16:CA16),NA())</f>
        <v>#N/A</v>
      </c>
      <c r="CB31" s="235" t="e">
        <f>IF(AND(SUM($G16:CB16)&gt;0,SUM(CB16:$EA16)&gt;0),SUM($G16:CB16),NA())</f>
        <v>#N/A</v>
      </c>
      <c r="CC31" s="235" t="e">
        <f>IF(AND(SUM($G16:CC16)&gt;0,SUM(CC16:$EA16)&gt;0),SUM($G16:CC16),NA())</f>
        <v>#N/A</v>
      </c>
      <c r="CD31" s="235" t="e">
        <f>IF(AND(SUM($G16:CD16)&gt;0,SUM(CD16:$EA16)&gt;0),SUM($G16:CD16),NA())</f>
        <v>#N/A</v>
      </c>
      <c r="CE31" s="235" t="e">
        <f>IF(AND(SUM($G16:CE16)&gt;0,SUM(CE16:$EA16)&gt;0),SUM($G16:CE16),NA())</f>
        <v>#N/A</v>
      </c>
      <c r="CF31" s="235" t="e">
        <f>IF(AND(SUM($G16:CF16)&gt;0,SUM(CF16:$EA16)&gt;0),SUM($G16:CF16),NA())</f>
        <v>#N/A</v>
      </c>
      <c r="CG31" s="235" t="e">
        <f>IF(AND(SUM($G16:CG16)&gt;0,SUM(CG16:$EA16)&gt;0),SUM($G16:CG16),NA())</f>
        <v>#N/A</v>
      </c>
      <c r="CH31" s="235" t="e">
        <f>IF(AND(SUM($G16:CH16)&gt;0,SUM(CH16:$EA16)&gt;0),SUM($G16:CH16),NA())</f>
        <v>#N/A</v>
      </c>
      <c r="CI31" s="235" t="e">
        <f>IF(AND(SUM($G16:CI16)&gt;0,SUM(CI16:$EA16)&gt;0),SUM($G16:CI16),NA())</f>
        <v>#N/A</v>
      </c>
      <c r="CJ31" s="235" t="e">
        <f>IF(AND(SUM($G16:CJ16)&gt;0,SUM(CJ16:$EA16)&gt;0),SUM($G16:CJ16),NA())</f>
        <v>#N/A</v>
      </c>
      <c r="CK31" s="235" t="e">
        <f>IF(AND(SUM($G16:CK16)&gt;0,SUM(CK16:$EA16)&gt;0),SUM($G16:CK16),NA())</f>
        <v>#N/A</v>
      </c>
      <c r="CL31" s="235" t="e">
        <f>IF(AND(SUM($G16:CL16)&gt;0,SUM(CL16:$EA16)&gt;0),SUM($G16:CL16),NA())</f>
        <v>#N/A</v>
      </c>
      <c r="CM31" s="235" t="e">
        <f>IF(AND(SUM($G16:CM16)&gt;0,SUM(CM16:$EA16)&gt;0),SUM($G16:CM16),NA())</f>
        <v>#N/A</v>
      </c>
      <c r="CN31" s="235" t="e">
        <f>IF(AND(SUM($G16:CN16)&gt;0,SUM(CN16:$EA16)&gt;0),SUM($G16:CN16),NA())</f>
        <v>#N/A</v>
      </c>
      <c r="CO31" s="235" t="e">
        <f>IF(AND(SUM($G16:CO16)&gt;0,SUM(CO16:$EA16)&gt;0),SUM($G16:CO16),NA())</f>
        <v>#N/A</v>
      </c>
      <c r="CP31" s="235" t="e">
        <f>IF(AND(SUM($G16:CP16)&gt;0,SUM(CP16:$EA16)&gt;0),SUM($G16:CP16),NA())</f>
        <v>#N/A</v>
      </c>
      <c r="CQ31" s="235" t="e">
        <f>IF(AND(SUM($G16:CQ16)&gt;0,SUM(CQ16:$EA16)&gt;0),SUM($G16:CQ16),NA())</f>
        <v>#N/A</v>
      </c>
      <c r="CR31" s="235" t="e">
        <f>IF(AND(SUM($G16:CR16)&gt;0,SUM(CR16:$EA16)&gt;0),SUM($G16:CR16),NA())</f>
        <v>#N/A</v>
      </c>
      <c r="CS31" s="235" t="e">
        <f>IF(AND(SUM($G16:CS16)&gt;0,SUM(CS16:$EA16)&gt;0),SUM($G16:CS16),NA())</f>
        <v>#N/A</v>
      </c>
      <c r="CT31" s="235" t="e">
        <f>IF(AND(SUM($G16:CT16)&gt;0,SUM(CT16:$EA16)&gt;0),SUM($G16:CT16),NA())</f>
        <v>#N/A</v>
      </c>
      <c r="CU31" s="235" t="e">
        <f>IF(AND(SUM($G16:CU16)&gt;0,SUM(CU16:$EA16)&gt;0),SUM($G16:CU16),NA())</f>
        <v>#N/A</v>
      </c>
      <c r="CV31" s="235" t="e">
        <f>IF(AND(SUM($G16:CV16)&gt;0,SUM(CV16:$EA16)&gt;0),SUM($G16:CV16),NA())</f>
        <v>#N/A</v>
      </c>
      <c r="CW31" s="235" t="e">
        <f>IF(AND(SUM($G16:CW16)&gt;0,SUM(CW16:$EA16)&gt;0),SUM($G16:CW16),NA())</f>
        <v>#N/A</v>
      </c>
      <c r="CX31" s="235" t="e">
        <f>IF(AND(SUM($G16:CX16)&gt;0,SUM(CX16:$EA16)&gt;0),SUM($G16:CX16),NA())</f>
        <v>#N/A</v>
      </c>
      <c r="CY31" s="235" t="e">
        <f>IF(AND(SUM($G16:CY16)&gt;0,SUM(CY16:$EA16)&gt;0),SUM($G16:CY16),NA())</f>
        <v>#N/A</v>
      </c>
      <c r="CZ31" s="235" t="e">
        <f>IF(AND(SUM($G16:CZ16)&gt;0,SUM(CZ16:$EA16)&gt;0),SUM($G16:CZ16),NA())</f>
        <v>#N/A</v>
      </c>
      <c r="DA31" s="235" t="e">
        <f>IF(AND(SUM($G16:DA16)&gt;0,SUM(DA16:$EA16)&gt;0),SUM($G16:DA16),NA())</f>
        <v>#N/A</v>
      </c>
      <c r="DB31" s="235" t="e">
        <f>IF(AND(SUM($G16:DB16)&gt;0,SUM(DB16:$EA16)&gt;0),SUM($G16:DB16),NA())</f>
        <v>#N/A</v>
      </c>
      <c r="DC31" s="235" t="e">
        <f>IF(AND(SUM($G16:DC16)&gt;0,SUM(DC16:$EA16)&gt;0),SUM($G16:DC16),NA())</f>
        <v>#N/A</v>
      </c>
      <c r="DD31" s="235" t="e">
        <f>IF(AND(SUM($G16:DD16)&gt;0,SUM(DD16:$EA16)&gt;0),SUM($G16:DD16),NA())</f>
        <v>#N/A</v>
      </c>
      <c r="DE31" s="235" t="e">
        <f>IF(AND(SUM($G16:DE16)&gt;0,SUM(DE16:$EA16)&gt;0),SUM($G16:DE16),NA())</f>
        <v>#N/A</v>
      </c>
      <c r="DF31" s="235" t="e">
        <f>IF(AND(SUM($G16:DF16)&gt;0,SUM(DF16:$EA16)&gt;0),SUM($G16:DF16),NA())</f>
        <v>#N/A</v>
      </c>
      <c r="DG31" s="235" t="e">
        <f>IF(AND(SUM($G16:DG16)&gt;0,SUM(DG16:$EA16)&gt;0),SUM($G16:DG16),NA())</f>
        <v>#N/A</v>
      </c>
      <c r="DH31" s="235" t="e">
        <f>IF(AND(SUM($G16:DH16)&gt;0,SUM(DH16:$EA16)&gt;0),SUM($G16:DH16),NA())</f>
        <v>#N/A</v>
      </c>
      <c r="DI31" s="235" t="e">
        <f>IF(AND(SUM($G16:DI16)&gt;0,SUM(DI16:$EA16)&gt;0),SUM($G16:DI16),NA())</f>
        <v>#N/A</v>
      </c>
      <c r="DJ31" s="235" t="e">
        <f>IF(AND(SUM($G16:DJ16)&gt;0,SUM(DJ16:$EA16)&gt;0),SUM($G16:DJ16),NA())</f>
        <v>#N/A</v>
      </c>
      <c r="DK31" s="235" t="e">
        <f>IF(AND(SUM($G16:DK16)&gt;0,SUM(DK16:$EA16)&gt;0),SUM($G16:DK16),NA())</f>
        <v>#N/A</v>
      </c>
      <c r="DL31" s="235" t="e">
        <f>IF(AND(SUM($G16:DL16)&gt;0,SUM(DL16:$EA16)&gt;0),SUM($G16:DL16),NA())</f>
        <v>#N/A</v>
      </c>
      <c r="DM31" s="235" t="e">
        <f>IF(AND(SUM($G16:DM16)&gt;0,SUM(DM16:$EA16)&gt;0),SUM($G16:DM16),NA())</f>
        <v>#N/A</v>
      </c>
      <c r="DN31" s="235" t="e">
        <f>IF(AND(SUM($G16:DN16)&gt;0,SUM(DN16:$EA16)&gt;0),SUM($G16:DN16),NA())</f>
        <v>#N/A</v>
      </c>
      <c r="DO31" s="235" t="e">
        <f>IF(AND(SUM($G16:DO16)&gt;0,SUM(DO16:$EA16)&gt;0),SUM($G16:DO16),NA())</f>
        <v>#N/A</v>
      </c>
      <c r="DP31" s="235" t="e">
        <f>IF(AND(SUM($G16:DP16)&gt;0,SUM(DP16:$EA16)&gt;0),SUM($G16:DP16),NA())</f>
        <v>#N/A</v>
      </c>
      <c r="DQ31" s="235" t="e">
        <f>IF(AND(SUM($G16:DQ16)&gt;0,SUM(DQ16:$EA16)&gt;0),SUM($G16:DQ16),NA())</f>
        <v>#N/A</v>
      </c>
      <c r="DR31" s="235" t="e">
        <f>IF(AND(SUM($G16:DR16)&gt;0,SUM(DR16:$EA16)&gt;0),SUM($G16:DR16),NA())</f>
        <v>#N/A</v>
      </c>
      <c r="DS31" s="235" t="e">
        <f>IF(AND(SUM($G16:DS16)&gt;0,SUM(DS16:$EA16)&gt;0),SUM($G16:DS16),NA())</f>
        <v>#N/A</v>
      </c>
      <c r="DT31" s="235" t="e">
        <f>IF(AND(SUM($G16:DT16)&gt;0,SUM(DT16:$EA16)&gt;0),SUM($G16:DT16),NA())</f>
        <v>#N/A</v>
      </c>
      <c r="DU31" s="235" t="e">
        <f>IF(AND(SUM($G16:DU16)&gt;0,SUM(DU16:$EA16)&gt;0),SUM($G16:DU16),NA())</f>
        <v>#N/A</v>
      </c>
      <c r="DV31" s="235" t="e">
        <f>IF(AND(SUM($G16:DV16)&gt;0,SUM(DV16:$EA16)&gt;0),SUM($G16:DV16),NA())</f>
        <v>#N/A</v>
      </c>
      <c r="DW31" s="235" t="e">
        <f>IF(AND(SUM($G16:DW16)&gt;0,SUM(DW16:$EA16)&gt;0),SUM($G16:DW16),NA())</f>
        <v>#N/A</v>
      </c>
      <c r="DX31" s="235" t="e">
        <f>IF(AND(SUM($G16:DX16)&gt;0,SUM(DX16:$EA16)&gt;0),SUM($G16:DX16),NA())</f>
        <v>#N/A</v>
      </c>
      <c r="DY31" s="235" t="e">
        <f>IF(AND(SUM($G16:DY16)&gt;0,SUM(DY16:$EA16)&gt;0),SUM($G16:DY16),NA())</f>
        <v>#N/A</v>
      </c>
      <c r="DZ31" s="235" t="e">
        <f>IF(AND(SUM($G16:DZ16)&gt;0,SUM(DZ16:$EA16)&gt;0),SUM($G16:DZ16),NA())</f>
        <v>#N/A</v>
      </c>
      <c r="EA31" s="235" t="e">
        <f>IF(AND(SUM($G16:EA16)&gt;0,SUM(EA16:$EA16)&gt;0),SUM($G16:EA16),NA())</f>
        <v>#N/A</v>
      </c>
    </row>
    <row r="32" spans="2:131" x14ac:dyDescent="0.25">
      <c r="D32" s="235" t="e">
        <f ca="1">INDEX($G18:$EA18,1,MATCH($E$1,$G$2:$EA$2,0))</f>
        <v>#N/A</v>
      </c>
    </row>
    <row r="33" spans="1:131" x14ac:dyDescent="0.25">
      <c r="A33" t="s">
        <v>2014</v>
      </c>
      <c r="B33" t="s">
        <v>2015</v>
      </c>
      <c r="C33" t="s">
        <v>2016</v>
      </c>
      <c r="D33" t="s">
        <v>2017</v>
      </c>
      <c r="F33" t="s">
        <v>2018</v>
      </c>
    </row>
    <row r="34" spans="1:131" x14ac:dyDescent="0.25">
      <c r="A34">
        <v>84</v>
      </c>
      <c r="B34" t="str">
        <f t="shared" ref="B34:B47" si="112">B18</f>
        <v xml:space="preserve">Бюджет  проекта </v>
      </c>
      <c r="C34" t="str">
        <f t="shared" ref="C34:C47" ca="1" si="113">"("&amp;TEXT(F18,"# ##0,0")&amp;" млн.р)                                                                      "</f>
        <v xml:space="preserve">(16 859,0 млн.р)                                                                      </v>
      </c>
      <c r="D34" t="e">
        <f t="shared" ref="D34:D47" ca="1" si="114">"     ↙"&amp;TEXT(E34/$F3,"0%")&amp;" ("&amp;TEXT(E34,"# ##0,0")&amp;" из "&amp;TEXT(F3,"# ##0,0")&amp;" млн.р)"</f>
        <v>#N/A</v>
      </c>
      <c r="E34" s="261" t="e">
        <f t="array" aca="1" ref="E34" ca="1">IF($C18=$E$1,0,INDEX($G18:$EA18,1,MATCH($E$1,$G$2:$EA$2,0)-1))</f>
        <v>#N/A</v>
      </c>
      <c r="F34" t="str">
        <f t="shared" ref="F34:F44" ca="1" si="115">CONCATENATE("Бюджет ("&amp;TEXT(F18,"# ##0,0")&amp;" млн.р)",REPT(CHAR(32),A34))</f>
        <v xml:space="preserve">Бюджет (16 859,0 млн.р)                                                                                    </v>
      </c>
      <c r="G34" s="272" t="str">
        <f t="shared" ref="G34:AV34" ca="1" si="116">CONCATENATE(
IFERROR(IF(AND($E$1&gt;G$2,$D18=G$2),$C34,""),""),
IFERROR(IF(AND($E$1=G$2,G18&gt;0),$D34,""),""),
IFERROR(IF(AND($E$1&lt;G$2,G$2=$D18,$E$1&lt;$C18),$F34,""),"")
)</f>
        <v/>
      </c>
      <c r="H34" s="272" t="str">
        <f t="shared" ca="1" si="116"/>
        <v/>
      </c>
      <c r="I34" s="272" t="str">
        <f t="shared" ca="1" si="116"/>
        <v/>
      </c>
      <c r="J34" s="272" t="str">
        <f t="shared" ca="1" si="116"/>
        <v/>
      </c>
      <c r="K34" s="272" t="str">
        <f t="shared" ca="1" si="116"/>
        <v/>
      </c>
      <c r="L34" s="272" t="str">
        <f t="shared" ca="1" si="116"/>
        <v/>
      </c>
      <c r="M34" s="272" t="str">
        <f t="shared" ca="1" si="116"/>
        <v/>
      </c>
      <c r="N34" s="272" t="str">
        <f t="shared" ca="1" si="116"/>
        <v/>
      </c>
      <c r="O34" s="272" t="str">
        <f t="shared" ca="1" si="116"/>
        <v/>
      </c>
      <c r="P34" s="272" t="str">
        <f t="shared" ca="1" si="116"/>
        <v/>
      </c>
      <c r="Q34" s="272" t="str">
        <f t="shared" ca="1" si="116"/>
        <v/>
      </c>
      <c r="R34" s="272" t="str">
        <f t="shared" ca="1" si="116"/>
        <v/>
      </c>
      <c r="S34" s="272" t="str">
        <f t="shared" ca="1" si="116"/>
        <v/>
      </c>
      <c r="T34" s="272" t="str">
        <f t="shared" ca="1" si="116"/>
        <v/>
      </c>
      <c r="U34" s="272" t="str">
        <f t="shared" ca="1" si="116"/>
        <v/>
      </c>
      <c r="V34" s="272" t="str">
        <f t="shared" ca="1" si="116"/>
        <v/>
      </c>
      <c r="W34" s="272" t="str">
        <f t="shared" ca="1" si="116"/>
        <v/>
      </c>
      <c r="X34" s="272" t="str">
        <f t="shared" ca="1" si="116"/>
        <v/>
      </c>
      <c r="Y34" s="272" t="str">
        <f t="shared" ca="1" si="116"/>
        <v/>
      </c>
      <c r="Z34" s="272" t="str">
        <f t="shared" ca="1" si="116"/>
        <v/>
      </c>
      <c r="AA34" s="272" t="str">
        <f t="shared" ca="1" si="116"/>
        <v/>
      </c>
      <c r="AB34" s="272" t="str">
        <f t="shared" ca="1" si="116"/>
        <v/>
      </c>
      <c r="AC34" s="272" t="str">
        <f t="shared" ca="1" si="116"/>
        <v/>
      </c>
      <c r="AD34" s="272" t="str">
        <f t="shared" ca="1" si="116"/>
        <v/>
      </c>
      <c r="AE34" s="272" t="str">
        <f t="shared" ca="1" si="116"/>
        <v/>
      </c>
      <c r="AF34" s="272" t="str">
        <f t="shared" ca="1" si="116"/>
        <v/>
      </c>
      <c r="AG34" s="272" t="str">
        <f t="shared" ca="1" si="116"/>
        <v/>
      </c>
      <c r="AH34" s="272" t="str">
        <f t="shared" ca="1" si="116"/>
        <v/>
      </c>
      <c r="AI34" s="272" t="str">
        <f t="shared" ca="1" si="116"/>
        <v/>
      </c>
      <c r="AJ34" s="272" t="str">
        <f t="shared" ca="1" si="116"/>
        <v/>
      </c>
      <c r="AK34" s="272" t="str">
        <f t="shared" ca="1" si="116"/>
        <v/>
      </c>
      <c r="AL34" s="272" t="str">
        <f t="shared" ca="1" si="116"/>
        <v/>
      </c>
      <c r="AM34" s="272" t="str">
        <f t="shared" ca="1" si="116"/>
        <v/>
      </c>
      <c r="AN34" s="272" t="str">
        <f t="shared" ca="1" si="116"/>
        <v/>
      </c>
      <c r="AO34" s="272" t="str">
        <f t="shared" ca="1" si="116"/>
        <v/>
      </c>
      <c r="AP34" s="272" t="str">
        <f t="shared" ca="1" si="116"/>
        <v/>
      </c>
      <c r="AQ34" s="272" t="str">
        <f t="shared" ca="1" si="116"/>
        <v/>
      </c>
      <c r="AR34" s="272" t="str">
        <f t="shared" ca="1" si="116"/>
        <v/>
      </c>
      <c r="AS34" s="272" t="str">
        <f t="shared" ca="1" si="116"/>
        <v/>
      </c>
      <c r="AT34" s="272" t="str">
        <f t="shared" ca="1" si="116"/>
        <v/>
      </c>
      <c r="AU34" s="272" t="str">
        <f t="shared" ca="1" si="116"/>
        <v/>
      </c>
      <c r="AV34" s="272" t="str">
        <f t="shared" ca="1" si="116"/>
        <v/>
      </c>
      <c r="AW34" s="272" t="str">
        <f ca="1">CONCATENATE(
IFERROR(IF(AND($E$1&gt;AW$2,$D18=AW$2),$C34,""),""),
IFERROR(IF(AND($E$1=AW$2,AW18&gt;0),$D34,""),""),
IFERROR(IF(AND($E$1&lt;AW$2,AW$2=$D18,$E$1&lt;$C18),$F34,""),"")
)</f>
        <v/>
      </c>
      <c r="AX34" s="272" t="str">
        <f t="shared" ref="AX34:CX34" ca="1" si="117">CONCATENATE(
IFERROR(IF(AND($E$1&gt;AX$2,$D18=AX$2),$C34,""),""),
IFERROR(IF(AND($E$1=AX$2,AX18&gt;0),$D34,""),""),
IFERROR(IF(AND($E$1&lt;AX$2,AX$2=$D18,$E$1&lt;$C18),$F34,""),"")
)</f>
        <v/>
      </c>
      <c r="AY34" s="272" t="str">
        <f t="shared" ca="1" si="117"/>
        <v/>
      </c>
      <c r="AZ34" s="272" t="str">
        <f t="shared" ca="1" si="117"/>
        <v/>
      </c>
      <c r="BA34" s="272" t="str">
        <f t="shared" ca="1" si="117"/>
        <v/>
      </c>
      <c r="BB34" s="272" t="str">
        <f t="shared" ca="1" si="117"/>
        <v/>
      </c>
      <c r="BC34" s="272" t="str">
        <f t="shared" ca="1" si="117"/>
        <v/>
      </c>
      <c r="BD34" s="272" t="str">
        <f t="shared" ca="1" si="117"/>
        <v/>
      </c>
      <c r="BE34" s="272" t="str">
        <f t="shared" ca="1" si="117"/>
        <v/>
      </c>
      <c r="BF34" s="272" t="str">
        <f t="shared" ca="1" si="117"/>
        <v/>
      </c>
      <c r="BG34" s="272" t="str">
        <f t="shared" ca="1" si="117"/>
        <v/>
      </c>
      <c r="BH34" s="272" t="str">
        <f t="shared" ca="1" si="117"/>
        <v/>
      </c>
      <c r="BI34" s="272" t="str">
        <f t="shared" ca="1" si="117"/>
        <v/>
      </c>
      <c r="BJ34" s="272" t="str">
        <f t="shared" ca="1" si="117"/>
        <v/>
      </c>
      <c r="BK34" s="272" t="str">
        <f t="shared" ca="1" si="117"/>
        <v/>
      </c>
      <c r="BL34" s="272" t="str">
        <f t="shared" ca="1" si="117"/>
        <v/>
      </c>
      <c r="BM34" s="272" t="str">
        <f t="shared" ca="1" si="117"/>
        <v/>
      </c>
      <c r="BN34" s="272" t="str">
        <f t="shared" ca="1" si="117"/>
        <v/>
      </c>
      <c r="BO34" s="272" t="str">
        <f t="shared" ca="1" si="117"/>
        <v/>
      </c>
      <c r="BP34" s="272" t="str">
        <f t="shared" ca="1" si="117"/>
        <v/>
      </c>
      <c r="BQ34" s="272" t="str">
        <f t="shared" ca="1" si="117"/>
        <v/>
      </c>
      <c r="BR34" s="272" t="str">
        <f t="shared" ca="1" si="117"/>
        <v/>
      </c>
      <c r="BS34" s="272" t="str">
        <f t="shared" ca="1" si="117"/>
        <v/>
      </c>
      <c r="BT34" s="272" t="str">
        <f t="shared" ca="1" si="117"/>
        <v/>
      </c>
      <c r="BU34" s="272" t="str">
        <f t="shared" ca="1" si="117"/>
        <v/>
      </c>
      <c r="BV34" s="272" t="str">
        <f t="shared" ca="1" si="117"/>
        <v/>
      </c>
      <c r="BW34" s="272" t="str">
        <f t="shared" ca="1" si="117"/>
        <v/>
      </c>
      <c r="BX34" s="272" t="str">
        <f t="shared" ca="1" si="117"/>
        <v/>
      </c>
      <c r="BY34" s="272" t="str">
        <f t="shared" ca="1" si="117"/>
        <v/>
      </c>
      <c r="BZ34" s="272" t="str">
        <f t="shared" ca="1" si="117"/>
        <v/>
      </c>
      <c r="CA34" s="272" t="str">
        <f t="shared" ca="1" si="117"/>
        <v/>
      </c>
      <c r="CB34" s="272" t="str">
        <f t="shared" ca="1" si="117"/>
        <v/>
      </c>
      <c r="CC34" s="272" t="str">
        <f t="shared" ca="1" si="117"/>
        <v/>
      </c>
      <c r="CD34" s="272" t="str">
        <f t="shared" ca="1" si="117"/>
        <v/>
      </c>
      <c r="CE34" s="272" t="str">
        <f t="shared" ca="1" si="117"/>
        <v/>
      </c>
      <c r="CF34" s="272" t="str">
        <f t="shared" ca="1" si="117"/>
        <v/>
      </c>
      <c r="CG34" s="272" t="str">
        <f t="shared" ca="1" si="117"/>
        <v/>
      </c>
      <c r="CH34" s="272" t="str">
        <f t="shared" ca="1" si="117"/>
        <v/>
      </c>
      <c r="CI34" s="272" t="str">
        <f t="shared" ca="1" si="117"/>
        <v/>
      </c>
      <c r="CJ34" s="272" t="str">
        <f t="shared" ca="1" si="117"/>
        <v/>
      </c>
      <c r="CK34" s="272" t="str">
        <f t="shared" ca="1" si="117"/>
        <v/>
      </c>
      <c r="CL34" s="272" t="str">
        <f t="shared" ca="1" si="117"/>
        <v/>
      </c>
      <c r="CM34" s="272" t="str">
        <f t="shared" ca="1" si="117"/>
        <v/>
      </c>
      <c r="CN34" s="272" t="str">
        <f t="shared" ca="1" si="117"/>
        <v/>
      </c>
      <c r="CO34" s="272" t="str">
        <f t="shared" ca="1" si="117"/>
        <v/>
      </c>
      <c r="CP34" s="272" t="str">
        <f t="shared" ca="1" si="117"/>
        <v/>
      </c>
      <c r="CQ34" s="272" t="str">
        <f t="shared" ca="1" si="117"/>
        <v/>
      </c>
      <c r="CR34" s="272" t="str">
        <f t="shared" ca="1" si="117"/>
        <v/>
      </c>
      <c r="CS34" s="272" t="str">
        <f t="shared" ca="1" si="117"/>
        <v/>
      </c>
      <c r="CT34" s="272" t="str">
        <f t="shared" ca="1" si="117"/>
        <v/>
      </c>
      <c r="CU34" s="272" t="str">
        <f t="shared" ca="1" si="117"/>
        <v/>
      </c>
      <c r="CV34" s="272" t="str">
        <f t="shared" ca="1" si="117"/>
        <v/>
      </c>
      <c r="CW34" s="272" t="str">
        <f t="shared" ca="1" si="117"/>
        <v/>
      </c>
      <c r="CX34" s="272" t="str">
        <f t="shared" ca="1" si="117"/>
        <v/>
      </c>
      <c r="CY34" s="272" t="str">
        <f t="shared" ref="CY34:DK34" ca="1" si="118">CONCATENATE(
IFERROR(IF(AND($E$1&gt;CY$2,$D18=CY$2),$C34,""),""),
IFERROR(IF(AND($E$1=CY$2,CY18&gt;0),$D34,""),""),
IFERROR(IF(AND($E$1&lt;CY$2,CY$2=$D18,$E$1&lt;$C18),$F34,""),"")
)</f>
        <v/>
      </c>
      <c r="CZ34" s="272" t="str">
        <f t="shared" ca="1" si="118"/>
        <v/>
      </c>
      <c r="DA34" s="272" t="str">
        <f t="shared" ca="1" si="118"/>
        <v/>
      </c>
      <c r="DB34" s="272" t="str">
        <f t="shared" ca="1" si="118"/>
        <v/>
      </c>
      <c r="DC34" s="272" t="str">
        <f t="shared" ca="1" si="118"/>
        <v/>
      </c>
      <c r="DD34" s="272" t="str">
        <f t="shared" ca="1" si="118"/>
        <v/>
      </c>
      <c r="DE34" s="272" t="str">
        <f t="shared" ca="1" si="118"/>
        <v/>
      </c>
      <c r="DF34" s="272" t="str">
        <f t="shared" ca="1" si="118"/>
        <v/>
      </c>
      <c r="DG34" s="272" t="str">
        <f t="shared" ca="1" si="118"/>
        <v/>
      </c>
      <c r="DH34" s="272" t="str">
        <f t="shared" ca="1" si="118"/>
        <v/>
      </c>
      <c r="DI34" s="272" t="str">
        <f t="shared" ca="1" si="118"/>
        <v/>
      </c>
      <c r="DJ34" s="272" t="str">
        <f t="shared" ca="1" si="118"/>
        <v/>
      </c>
      <c r="DK34" s="272" t="str">
        <f t="shared" ca="1" si="118"/>
        <v/>
      </c>
      <c r="DL34" s="272" t="str">
        <f t="shared" ref="DL34:EA34" ca="1" si="119">CONCATENATE(
IFERROR(IF(AND($E$1&gt;DL$2,$D18=DL$2),$C34,""),""),
IFERROR(IF(AND($E$1=DL$2,DL18&gt;0),$D34,""),""),
IFERROR(IF(AND($E$1&lt;DL$2,DL$2=$D18,$E$1&lt;$C18),$F34,""),"")
)</f>
        <v/>
      </c>
      <c r="DM34" s="272" t="str">
        <f t="shared" ca="1" si="119"/>
        <v/>
      </c>
      <c r="DN34" s="272" t="str">
        <f t="shared" ca="1" si="119"/>
        <v/>
      </c>
      <c r="DO34" s="272" t="str">
        <f t="shared" ca="1" si="119"/>
        <v/>
      </c>
      <c r="DP34" s="272" t="str">
        <f t="shared" ca="1" si="119"/>
        <v/>
      </c>
      <c r="DQ34" s="272" t="str">
        <f t="shared" ca="1" si="119"/>
        <v/>
      </c>
      <c r="DR34" s="272" t="str">
        <f t="shared" ca="1" si="119"/>
        <v/>
      </c>
      <c r="DS34" s="272" t="str">
        <f t="shared" ca="1" si="119"/>
        <v/>
      </c>
      <c r="DT34" s="272" t="str">
        <f t="shared" ca="1" si="119"/>
        <v/>
      </c>
      <c r="DU34" s="272" t="str">
        <f t="shared" ca="1" si="119"/>
        <v/>
      </c>
      <c r="DV34" s="272" t="str">
        <f t="shared" ca="1" si="119"/>
        <v/>
      </c>
      <c r="DW34" s="272" t="str">
        <f t="shared" ca="1" si="119"/>
        <v/>
      </c>
      <c r="DX34" s="272" t="str">
        <f t="shared" ca="1" si="119"/>
        <v/>
      </c>
      <c r="DY34" s="272" t="str">
        <f t="shared" ca="1" si="119"/>
        <v/>
      </c>
      <c r="DZ34" s="272" t="str">
        <f t="shared" ca="1" si="119"/>
        <v/>
      </c>
      <c r="EA34" s="272" t="str">
        <f t="shared" ca="1" si="119"/>
        <v/>
      </c>
    </row>
    <row r="35" spans="1:131" x14ac:dyDescent="0.25">
      <c r="A35">
        <v>60</v>
      </c>
      <c r="B35" t="str">
        <f t="shared" si="112"/>
        <v>Продажа м/м 2 оч</v>
      </c>
      <c r="C35" t="str">
        <f t="shared" si="113"/>
        <v xml:space="preserve">(0,0 млн.р)                                                                      </v>
      </c>
      <c r="D35" t="e">
        <f t="shared" si="114"/>
        <v>#N/A</v>
      </c>
      <c r="E35" s="261" t="e">
        <f t="array" ref="E35">IF($C19=$E$1,0,INDEX($G19:$EA19,1,MATCH($E$1,$G$2:$EA$2,0)-1))</f>
        <v>#N/A</v>
      </c>
      <c r="F35" t="str">
        <f t="shared" si="115"/>
        <v xml:space="preserve">Бюджет (0,0 млн.р)                                                            </v>
      </c>
      <c r="G35" s="272" t="str">
        <f t="shared" ref="G35:BR35" si="120">CONCATENATE(
IFERROR(IF(AND($E$1&gt;G$2,$D19=G$2),$C35,""),""),
IFERROR(IF(AND($E$1=G$2,G19&gt;0),$D35,""),""),
IFERROR(IF(AND($E$1&lt;G$2,G$2=$D19,$E$1&lt;$C19),$F35,""),"")
)</f>
        <v/>
      </c>
      <c r="H35" s="272" t="str">
        <f t="shared" si="120"/>
        <v/>
      </c>
      <c r="I35" s="272" t="str">
        <f t="shared" si="120"/>
        <v/>
      </c>
      <c r="J35" s="272" t="str">
        <f t="shared" si="120"/>
        <v/>
      </c>
      <c r="K35" s="272" t="str">
        <f t="shared" si="120"/>
        <v/>
      </c>
      <c r="L35" s="272" t="str">
        <f t="shared" si="120"/>
        <v/>
      </c>
      <c r="M35" s="272" t="str">
        <f t="shared" si="120"/>
        <v/>
      </c>
      <c r="N35" s="272" t="str">
        <f t="shared" si="120"/>
        <v/>
      </c>
      <c r="O35" s="272" t="str">
        <f t="shared" si="120"/>
        <v/>
      </c>
      <c r="P35" s="272" t="str">
        <f t="shared" si="120"/>
        <v/>
      </c>
      <c r="Q35" s="272" t="str">
        <f t="shared" si="120"/>
        <v/>
      </c>
      <c r="R35" s="272" t="str">
        <f t="shared" si="120"/>
        <v/>
      </c>
      <c r="S35" s="272" t="str">
        <f t="shared" si="120"/>
        <v/>
      </c>
      <c r="T35" s="272" t="str">
        <f t="shared" si="120"/>
        <v/>
      </c>
      <c r="U35" s="272" t="str">
        <f t="shared" si="120"/>
        <v/>
      </c>
      <c r="V35" s="272" t="str">
        <f t="shared" si="120"/>
        <v/>
      </c>
      <c r="W35" s="272" t="str">
        <f t="shared" si="120"/>
        <v/>
      </c>
      <c r="X35" s="272" t="str">
        <f t="shared" si="120"/>
        <v/>
      </c>
      <c r="Y35" s="272" t="str">
        <f t="shared" si="120"/>
        <v/>
      </c>
      <c r="Z35" s="272" t="str">
        <f t="shared" si="120"/>
        <v/>
      </c>
      <c r="AA35" s="272" t="str">
        <f t="shared" si="120"/>
        <v/>
      </c>
      <c r="AB35" s="272" t="str">
        <f t="shared" si="120"/>
        <v/>
      </c>
      <c r="AC35" s="272" t="str">
        <f t="shared" si="120"/>
        <v/>
      </c>
      <c r="AD35" s="272" t="str">
        <f t="shared" si="120"/>
        <v/>
      </c>
      <c r="AE35" s="272" t="str">
        <f t="shared" si="120"/>
        <v/>
      </c>
      <c r="AF35" s="272" t="str">
        <f t="shared" si="120"/>
        <v/>
      </c>
      <c r="AG35" s="272" t="str">
        <f t="shared" si="120"/>
        <v/>
      </c>
      <c r="AH35" s="272" t="str">
        <f t="shared" si="120"/>
        <v/>
      </c>
      <c r="AI35" s="272" t="str">
        <f t="shared" si="120"/>
        <v/>
      </c>
      <c r="AJ35" s="272" t="str">
        <f t="shared" si="120"/>
        <v/>
      </c>
      <c r="AK35" s="272" t="str">
        <f t="shared" si="120"/>
        <v/>
      </c>
      <c r="AL35" s="272" t="str">
        <f t="shared" si="120"/>
        <v/>
      </c>
      <c r="AM35" s="272" t="str">
        <f t="shared" si="120"/>
        <v/>
      </c>
      <c r="AN35" s="272" t="str">
        <f t="shared" si="120"/>
        <v/>
      </c>
      <c r="AO35" s="272" t="str">
        <f t="shared" si="120"/>
        <v/>
      </c>
      <c r="AP35" s="272" t="str">
        <f t="shared" si="120"/>
        <v/>
      </c>
      <c r="AQ35" s="272" t="str">
        <f t="shared" si="120"/>
        <v/>
      </c>
      <c r="AR35" s="272" t="str">
        <f t="shared" si="120"/>
        <v/>
      </c>
      <c r="AS35" s="272" t="str">
        <f t="shared" si="120"/>
        <v/>
      </c>
      <c r="AT35" s="272" t="str">
        <f t="shared" si="120"/>
        <v/>
      </c>
      <c r="AU35" s="272" t="str">
        <f t="shared" si="120"/>
        <v/>
      </c>
      <c r="AV35" s="272" t="str">
        <f t="shared" si="120"/>
        <v/>
      </c>
      <c r="AW35" s="272" t="str">
        <f t="shared" si="120"/>
        <v/>
      </c>
      <c r="AX35" s="272" t="str">
        <f t="shared" si="120"/>
        <v/>
      </c>
      <c r="AY35" s="272" t="str">
        <f t="shared" si="120"/>
        <v/>
      </c>
      <c r="AZ35" s="272" t="str">
        <f t="shared" si="120"/>
        <v/>
      </c>
      <c r="BA35" s="272" t="str">
        <f t="shared" si="120"/>
        <v/>
      </c>
      <c r="BB35" s="272" t="str">
        <f t="shared" si="120"/>
        <v/>
      </c>
      <c r="BC35" s="272" t="str">
        <f t="shared" si="120"/>
        <v/>
      </c>
      <c r="BD35" s="272" t="str">
        <f t="shared" si="120"/>
        <v/>
      </c>
      <c r="BE35" s="272" t="str">
        <f t="shared" si="120"/>
        <v/>
      </c>
      <c r="BF35" s="272" t="str">
        <f t="shared" si="120"/>
        <v/>
      </c>
      <c r="BG35" s="272" t="str">
        <f t="shared" si="120"/>
        <v/>
      </c>
      <c r="BH35" s="272" t="str">
        <f t="shared" si="120"/>
        <v/>
      </c>
      <c r="BI35" s="272" t="str">
        <f t="shared" si="120"/>
        <v/>
      </c>
      <c r="BJ35" s="272" t="str">
        <f t="shared" si="120"/>
        <v/>
      </c>
      <c r="BK35" s="272" t="str">
        <f t="shared" si="120"/>
        <v/>
      </c>
      <c r="BL35" s="272" t="str">
        <f t="shared" si="120"/>
        <v/>
      </c>
      <c r="BM35" s="272" t="str">
        <f t="shared" si="120"/>
        <v/>
      </c>
      <c r="BN35" s="272" t="str">
        <f t="shared" si="120"/>
        <v/>
      </c>
      <c r="BO35" s="272" t="str">
        <f t="shared" si="120"/>
        <v/>
      </c>
      <c r="BP35" s="272" t="str">
        <f t="shared" si="120"/>
        <v/>
      </c>
      <c r="BQ35" s="272" t="str">
        <f t="shared" si="120"/>
        <v/>
      </c>
      <c r="BR35" s="272" t="str">
        <f t="shared" si="120"/>
        <v/>
      </c>
      <c r="BS35" s="272" t="str">
        <f t="shared" ref="BS35:CX35" si="121">CONCATENATE(
IFERROR(IF(AND($E$1&gt;BS$2,$D19=BS$2),$C35,""),""),
IFERROR(IF(AND($E$1=BS$2,BS19&gt;0),$D35,""),""),
IFERROR(IF(AND($E$1&lt;BS$2,BS$2=$D19,$E$1&lt;$C19),$F35,""),"")
)</f>
        <v/>
      </c>
      <c r="BT35" s="272" t="str">
        <f t="shared" si="121"/>
        <v/>
      </c>
      <c r="BU35" s="272" t="str">
        <f t="shared" si="121"/>
        <v/>
      </c>
      <c r="BV35" s="272" t="str">
        <f t="shared" si="121"/>
        <v/>
      </c>
      <c r="BW35" s="272" t="str">
        <f t="shared" si="121"/>
        <v/>
      </c>
      <c r="BX35" s="272" t="str">
        <f t="shared" si="121"/>
        <v/>
      </c>
      <c r="BY35" s="272" t="str">
        <f t="shared" si="121"/>
        <v/>
      </c>
      <c r="BZ35" s="272" t="str">
        <f t="shared" si="121"/>
        <v/>
      </c>
      <c r="CA35" s="272" t="str">
        <f t="shared" si="121"/>
        <v/>
      </c>
      <c r="CB35" s="272" t="str">
        <f t="shared" si="121"/>
        <v/>
      </c>
      <c r="CC35" s="272" t="str">
        <f t="shared" si="121"/>
        <v/>
      </c>
      <c r="CD35" s="272" t="str">
        <f t="shared" si="121"/>
        <v/>
      </c>
      <c r="CE35" s="272" t="str">
        <f t="shared" si="121"/>
        <v/>
      </c>
      <c r="CF35" s="272" t="str">
        <f t="shared" si="121"/>
        <v/>
      </c>
      <c r="CG35" s="272" t="str">
        <f t="shared" si="121"/>
        <v/>
      </c>
      <c r="CH35" s="272" t="str">
        <f t="shared" si="121"/>
        <v/>
      </c>
      <c r="CI35" s="272" t="str">
        <f t="shared" si="121"/>
        <v/>
      </c>
      <c r="CJ35" s="272" t="str">
        <f t="shared" si="121"/>
        <v/>
      </c>
      <c r="CK35" s="272" t="str">
        <f t="shared" si="121"/>
        <v/>
      </c>
      <c r="CL35" s="272" t="str">
        <f t="shared" si="121"/>
        <v/>
      </c>
      <c r="CM35" s="272" t="str">
        <f t="shared" si="121"/>
        <v/>
      </c>
      <c r="CN35" s="272" t="str">
        <f t="shared" si="121"/>
        <v/>
      </c>
      <c r="CO35" s="272" t="str">
        <f t="shared" si="121"/>
        <v/>
      </c>
      <c r="CP35" s="272" t="str">
        <f t="shared" si="121"/>
        <v/>
      </c>
      <c r="CQ35" s="272" t="str">
        <f t="shared" si="121"/>
        <v/>
      </c>
      <c r="CR35" s="272" t="str">
        <f t="shared" si="121"/>
        <v/>
      </c>
      <c r="CS35" s="272" t="str">
        <f t="shared" si="121"/>
        <v/>
      </c>
      <c r="CT35" s="272" t="str">
        <f t="shared" si="121"/>
        <v/>
      </c>
      <c r="CU35" s="272" t="str">
        <f t="shared" si="121"/>
        <v/>
      </c>
      <c r="CV35" s="272" t="str">
        <f t="shared" si="121"/>
        <v/>
      </c>
      <c r="CW35" s="272" t="str">
        <f t="shared" si="121"/>
        <v/>
      </c>
      <c r="CX35" s="272" t="str">
        <f t="shared" si="121"/>
        <v/>
      </c>
      <c r="CY35" s="272" t="str">
        <f t="shared" ref="CY35:DK35" si="122">CONCATENATE(
IFERROR(IF(AND($E$1&gt;CY$2,$D19=CY$2),$C35,""),""),
IFERROR(IF(AND($E$1=CY$2,CY19&gt;0),$D35,""),""),
IFERROR(IF(AND($E$1&lt;CY$2,CY$2=$D19,$E$1&lt;$C19),$F35,""),"")
)</f>
        <v/>
      </c>
      <c r="CZ35" s="272" t="str">
        <f t="shared" si="122"/>
        <v/>
      </c>
      <c r="DA35" s="272" t="str">
        <f t="shared" si="122"/>
        <v/>
      </c>
      <c r="DB35" s="272" t="str">
        <f t="shared" si="122"/>
        <v/>
      </c>
      <c r="DC35" s="272" t="str">
        <f t="shared" si="122"/>
        <v/>
      </c>
      <c r="DD35" s="272" t="str">
        <f t="shared" si="122"/>
        <v/>
      </c>
      <c r="DE35" s="272" t="str">
        <f t="shared" si="122"/>
        <v/>
      </c>
      <c r="DF35" s="272" t="str">
        <f t="shared" si="122"/>
        <v/>
      </c>
      <c r="DG35" s="272" t="str">
        <f t="shared" si="122"/>
        <v/>
      </c>
      <c r="DH35" s="272" t="str">
        <f t="shared" si="122"/>
        <v/>
      </c>
      <c r="DI35" s="272" t="str">
        <f t="shared" si="122"/>
        <v/>
      </c>
      <c r="DJ35" s="272" t="str">
        <f t="shared" si="122"/>
        <v/>
      </c>
      <c r="DK35" s="272" t="str">
        <f t="shared" si="122"/>
        <v/>
      </c>
      <c r="DL35" s="272" t="str">
        <f t="shared" ref="DL35:EA35" si="123">CONCATENATE(
IFERROR(IF(AND($E$1&gt;DL$2,$D19=DL$2),$C35,""),""),
IFERROR(IF(AND($E$1=DL$2,DL19&gt;0),$D35,""),""),
IFERROR(IF(AND($E$1&lt;DL$2,DL$2=$D19,$E$1&lt;$C19),$F35,""),"")
)</f>
        <v/>
      </c>
      <c r="DM35" s="272" t="str">
        <f t="shared" si="123"/>
        <v/>
      </c>
      <c r="DN35" s="272" t="str">
        <f t="shared" si="123"/>
        <v/>
      </c>
      <c r="DO35" s="272" t="str">
        <f t="shared" si="123"/>
        <v/>
      </c>
      <c r="DP35" s="272" t="str">
        <f t="shared" si="123"/>
        <v/>
      </c>
      <c r="DQ35" s="272" t="str">
        <f t="shared" si="123"/>
        <v/>
      </c>
      <c r="DR35" s="272" t="str">
        <f t="shared" si="123"/>
        <v/>
      </c>
      <c r="DS35" s="272" t="str">
        <f t="shared" si="123"/>
        <v/>
      </c>
      <c r="DT35" s="272" t="str">
        <f t="shared" si="123"/>
        <v/>
      </c>
      <c r="DU35" s="272" t="str">
        <f t="shared" si="123"/>
        <v/>
      </c>
      <c r="DV35" s="272" t="str">
        <f t="shared" si="123"/>
        <v/>
      </c>
      <c r="DW35" s="272" t="str">
        <f t="shared" si="123"/>
        <v/>
      </c>
      <c r="DX35" s="272" t="str">
        <f t="shared" si="123"/>
        <v/>
      </c>
      <c r="DY35" s="272" t="str">
        <f t="shared" si="123"/>
        <v/>
      </c>
      <c r="DZ35" s="272" t="str">
        <f t="shared" si="123"/>
        <v/>
      </c>
      <c r="EA35" s="272" t="str">
        <f t="shared" si="123"/>
        <v/>
      </c>
    </row>
    <row r="36" spans="1:131" x14ac:dyDescent="0.25">
      <c r="A36">
        <v>84</v>
      </c>
      <c r="B36" t="str">
        <f t="shared" si="112"/>
        <v>Продажа НП 2 оч</v>
      </c>
      <c r="C36" t="str">
        <f t="shared" si="113"/>
        <v xml:space="preserve">(0,0 млн.р)                                                                      </v>
      </c>
      <c r="D36" t="e">
        <f t="shared" si="114"/>
        <v>#N/A</v>
      </c>
      <c r="E36" s="261" t="e">
        <f t="array" ref="E36">IF($C20=$E$1,0,INDEX($G20:$EA20,1,MATCH($E$1,$G$2:$EA$2,0)-1))</f>
        <v>#N/A</v>
      </c>
      <c r="F36" t="str">
        <f t="shared" si="115"/>
        <v xml:space="preserve">Бюджет (0,0 млн.р)                                                                                    </v>
      </c>
      <c r="G36" s="272" t="str">
        <f t="shared" ref="G36:BR36" si="124">CONCATENATE(
IFERROR(IF(AND($E$1&gt;G$2,$D20=G$2),$C36,""),""),
IFERROR(IF(AND($E$1=G$2,G20&gt;0),$D36,""),""),
IFERROR(IF(AND($E$1&lt;G$2,G$2=$D20,$E$1&lt;$C20),$F36,""),"")
)</f>
        <v/>
      </c>
      <c r="H36" s="272" t="str">
        <f t="shared" si="124"/>
        <v/>
      </c>
      <c r="I36" s="272" t="str">
        <f t="shared" si="124"/>
        <v/>
      </c>
      <c r="J36" s="272" t="str">
        <f t="shared" si="124"/>
        <v/>
      </c>
      <c r="K36" s="272" t="str">
        <f t="shared" si="124"/>
        <v/>
      </c>
      <c r="L36" s="272" t="str">
        <f t="shared" si="124"/>
        <v/>
      </c>
      <c r="M36" s="272" t="str">
        <f t="shared" si="124"/>
        <v/>
      </c>
      <c r="N36" s="272" t="str">
        <f t="shared" si="124"/>
        <v/>
      </c>
      <c r="O36" s="272" t="str">
        <f t="shared" si="124"/>
        <v/>
      </c>
      <c r="P36" s="272" t="str">
        <f t="shared" si="124"/>
        <v/>
      </c>
      <c r="Q36" s="272" t="str">
        <f t="shared" si="124"/>
        <v/>
      </c>
      <c r="R36" s="272" t="str">
        <f t="shared" si="124"/>
        <v/>
      </c>
      <c r="S36" s="272" t="str">
        <f t="shared" si="124"/>
        <v/>
      </c>
      <c r="T36" s="272" t="str">
        <f t="shared" si="124"/>
        <v/>
      </c>
      <c r="U36" s="272" t="str">
        <f t="shared" si="124"/>
        <v/>
      </c>
      <c r="V36" s="272" t="str">
        <f t="shared" si="124"/>
        <v/>
      </c>
      <c r="W36" s="272" t="str">
        <f t="shared" si="124"/>
        <v/>
      </c>
      <c r="X36" s="272" t="str">
        <f t="shared" si="124"/>
        <v/>
      </c>
      <c r="Y36" s="272" t="str">
        <f t="shared" si="124"/>
        <v/>
      </c>
      <c r="Z36" s="272" t="str">
        <f t="shared" si="124"/>
        <v/>
      </c>
      <c r="AA36" s="272" t="str">
        <f t="shared" si="124"/>
        <v/>
      </c>
      <c r="AB36" s="272" t="str">
        <f t="shared" si="124"/>
        <v/>
      </c>
      <c r="AC36" s="272" t="str">
        <f t="shared" si="124"/>
        <v/>
      </c>
      <c r="AD36" s="272" t="str">
        <f t="shared" si="124"/>
        <v/>
      </c>
      <c r="AE36" s="272" t="str">
        <f t="shared" si="124"/>
        <v/>
      </c>
      <c r="AF36" s="272" t="str">
        <f t="shared" si="124"/>
        <v/>
      </c>
      <c r="AG36" s="272" t="str">
        <f t="shared" si="124"/>
        <v/>
      </c>
      <c r="AH36" s="272" t="str">
        <f t="shared" si="124"/>
        <v/>
      </c>
      <c r="AI36" s="272" t="str">
        <f t="shared" si="124"/>
        <v/>
      </c>
      <c r="AJ36" s="272" t="str">
        <f t="shared" si="124"/>
        <v/>
      </c>
      <c r="AK36" s="272" t="str">
        <f t="shared" si="124"/>
        <v/>
      </c>
      <c r="AL36" s="272" t="str">
        <f t="shared" si="124"/>
        <v/>
      </c>
      <c r="AM36" s="272" t="str">
        <f t="shared" si="124"/>
        <v/>
      </c>
      <c r="AN36" s="272" t="str">
        <f t="shared" si="124"/>
        <v/>
      </c>
      <c r="AO36" s="272" t="str">
        <f t="shared" si="124"/>
        <v/>
      </c>
      <c r="AP36" s="272" t="str">
        <f t="shared" si="124"/>
        <v/>
      </c>
      <c r="AQ36" s="272" t="str">
        <f t="shared" si="124"/>
        <v/>
      </c>
      <c r="AR36" s="272" t="str">
        <f t="shared" si="124"/>
        <v/>
      </c>
      <c r="AS36" s="272" t="str">
        <f t="shared" si="124"/>
        <v/>
      </c>
      <c r="AT36" s="272" t="str">
        <f t="shared" si="124"/>
        <v/>
      </c>
      <c r="AU36" s="272" t="str">
        <f t="shared" si="124"/>
        <v/>
      </c>
      <c r="AV36" s="272" t="str">
        <f t="shared" si="124"/>
        <v/>
      </c>
      <c r="AW36" s="272" t="str">
        <f t="shared" si="124"/>
        <v/>
      </c>
      <c r="AX36" s="272" t="str">
        <f t="shared" si="124"/>
        <v/>
      </c>
      <c r="AY36" s="272" t="str">
        <f t="shared" si="124"/>
        <v/>
      </c>
      <c r="AZ36" s="272" t="str">
        <f t="shared" si="124"/>
        <v/>
      </c>
      <c r="BA36" s="272" t="str">
        <f t="shared" si="124"/>
        <v/>
      </c>
      <c r="BB36" s="272" t="str">
        <f t="shared" si="124"/>
        <v/>
      </c>
      <c r="BC36" s="272" t="str">
        <f t="shared" si="124"/>
        <v/>
      </c>
      <c r="BD36" s="272" t="str">
        <f t="shared" si="124"/>
        <v/>
      </c>
      <c r="BE36" s="272" t="str">
        <f t="shared" si="124"/>
        <v/>
      </c>
      <c r="BF36" s="272" t="str">
        <f t="shared" si="124"/>
        <v/>
      </c>
      <c r="BG36" s="272" t="str">
        <f t="shared" si="124"/>
        <v/>
      </c>
      <c r="BH36" s="272" t="str">
        <f t="shared" si="124"/>
        <v/>
      </c>
      <c r="BI36" s="272" t="str">
        <f t="shared" si="124"/>
        <v/>
      </c>
      <c r="BJ36" s="272" t="str">
        <f t="shared" si="124"/>
        <v/>
      </c>
      <c r="BK36" s="272" t="str">
        <f t="shared" si="124"/>
        <v/>
      </c>
      <c r="BL36" s="272" t="str">
        <f t="shared" si="124"/>
        <v/>
      </c>
      <c r="BM36" s="272" t="str">
        <f t="shared" si="124"/>
        <v/>
      </c>
      <c r="BN36" s="272" t="str">
        <f t="shared" si="124"/>
        <v/>
      </c>
      <c r="BO36" s="272" t="str">
        <f t="shared" si="124"/>
        <v/>
      </c>
      <c r="BP36" s="272" t="str">
        <f t="shared" si="124"/>
        <v/>
      </c>
      <c r="BQ36" s="272" t="str">
        <f t="shared" si="124"/>
        <v/>
      </c>
      <c r="BR36" s="272" t="str">
        <f t="shared" si="124"/>
        <v/>
      </c>
      <c r="BS36" s="272" t="str">
        <f t="shared" ref="BS36:CX36" si="125">CONCATENATE(
IFERROR(IF(AND($E$1&gt;BS$2,$D20=BS$2),$C36,""),""),
IFERROR(IF(AND($E$1=BS$2,BS20&gt;0),$D36,""),""),
IFERROR(IF(AND($E$1&lt;BS$2,BS$2=$D20,$E$1&lt;$C20),$F36,""),"")
)</f>
        <v/>
      </c>
      <c r="BT36" s="272" t="str">
        <f t="shared" si="125"/>
        <v/>
      </c>
      <c r="BU36" s="272" t="str">
        <f t="shared" si="125"/>
        <v/>
      </c>
      <c r="BV36" s="272" t="str">
        <f t="shared" si="125"/>
        <v/>
      </c>
      <c r="BW36" s="272" t="str">
        <f t="shared" si="125"/>
        <v/>
      </c>
      <c r="BX36" s="272" t="str">
        <f t="shared" si="125"/>
        <v/>
      </c>
      <c r="BY36" s="272" t="str">
        <f t="shared" si="125"/>
        <v/>
      </c>
      <c r="BZ36" s="272" t="str">
        <f t="shared" si="125"/>
        <v/>
      </c>
      <c r="CA36" s="272" t="str">
        <f t="shared" si="125"/>
        <v/>
      </c>
      <c r="CB36" s="272" t="str">
        <f t="shared" si="125"/>
        <v/>
      </c>
      <c r="CC36" s="272" t="str">
        <f t="shared" si="125"/>
        <v/>
      </c>
      <c r="CD36" s="272" t="str">
        <f t="shared" si="125"/>
        <v/>
      </c>
      <c r="CE36" s="272" t="str">
        <f t="shared" si="125"/>
        <v/>
      </c>
      <c r="CF36" s="272" t="str">
        <f t="shared" si="125"/>
        <v/>
      </c>
      <c r="CG36" s="272" t="str">
        <f t="shared" si="125"/>
        <v/>
      </c>
      <c r="CH36" s="272" t="str">
        <f t="shared" si="125"/>
        <v/>
      </c>
      <c r="CI36" s="272" t="str">
        <f t="shared" si="125"/>
        <v/>
      </c>
      <c r="CJ36" s="272" t="str">
        <f t="shared" si="125"/>
        <v/>
      </c>
      <c r="CK36" s="272" t="str">
        <f t="shared" si="125"/>
        <v/>
      </c>
      <c r="CL36" s="272" t="str">
        <f t="shared" si="125"/>
        <v/>
      </c>
      <c r="CM36" s="272" t="str">
        <f t="shared" si="125"/>
        <v/>
      </c>
      <c r="CN36" s="272" t="str">
        <f t="shared" si="125"/>
        <v/>
      </c>
      <c r="CO36" s="272" t="str">
        <f t="shared" si="125"/>
        <v/>
      </c>
      <c r="CP36" s="272" t="str">
        <f t="shared" si="125"/>
        <v/>
      </c>
      <c r="CQ36" s="272" t="str">
        <f t="shared" si="125"/>
        <v/>
      </c>
      <c r="CR36" s="272" t="str">
        <f t="shared" si="125"/>
        <v/>
      </c>
      <c r="CS36" s="272" t="str">
        <f t="shared" si="125"/>
        <v/>
      </c>
      <c r="CT36" s="272" t="str">
        <f t="shared" si="125"/>
        <v/>
      </c>
      <c r="CU36" s="272" t="str">
        <f t="shared" si="125"/>
        <v/>
      </c>
      <c r="CV36" s="272" t="str">
        <f t="shared" si="125"/>
        <v/>
      </c>
      <c r="CW36" s="272" t="str">
        <f t="shared" si="125"/>
        <v/>
      </c>
      <c r="CX36" s="272" t="str">
        <f t="shared" si="125"/>
        <v/>
      </c>
      <c r="CY36" s="272" t="str">
        <f t="shared" ref="CY36:DK36" si="126">CONCATENATE(
IFERROR(IF(AND($E$1&gt;CY$2,$D20=CY$2),$C36,""),""),
IFERROR(IF(AND($E$1=CY$2,CY20&gt;0),$D36,""),""),
IFERROR(IF(AND($E$1&lt;CY$2,CY$2=$D20,$E$1&lt;$C20),$F36,""),"")
)</f>
        <v/>
      </c>
      <c r="CZ36" s="272" t="str">
        <f t="shared" si="126"/>
        <v/>
      </c>
      <c r="DA36" s="272" t="str">
        <f t="shared" si="126"/>
        <v/>
      </c>
      <c r="DB36" s="272" t="str">
        <f t="shared" si="126"/>
        <v/>
      </c>
      <c r="DC36" s="272" t="str">
        <f t="shared" si="126"/>
        <v/>
      </c>
      <c r="DD36" s="272" t="str">
        <f t="shared" si="126"/>
        <v/>
      </c>
      <c r="DE36" s="272" t="str">
        <f t="shared" si="126"/>
        <v/>
      </c>
      <c r="DF36" s="272" t="str">
        <f t="shared" si="126"/>
        <v/>
      </c>
      <c r="DG36" s="272" t="str">
        <f t="shared" si="126"/>
        <v/>
      </c>
      <c r="DH36" s="272" t="str">
        <f t="shared" si="126"/>
        <v/>
      </c>
      <c r="DI36" s="272" t="str">
        <f t="shared" si="126"/>
        <v/>
      </c>
      <c r="DJ36" s="272" t="str">
        <f t="shared" si="126"/>
        <v/>
      </c>
      <c r="DK36" s="272" t="str">
        <f t="shared" si="126"/>
        <v/>
      </c>
      <c r="DL36" s="272" t="str">
        <f t="shared" ref="DL36:EA36" si="127">CONCATENATE(
IFERROR(IF(AND($E$1&gt;DL$2,$D20=DL$2),$C36,""),""),
IFERROR(IF(AND($E$1=DL$2,DL20&gt;0),$D36,""),""),
IFERROR(IF(AND($E$1&lt;DL$2,DL$2=$D20,$E$1&lt;$C20),$F36,""),"")
)</f>
        <v/>
      </c>
      <c r="DM36" s="272" t="str">
        <f t="shared" si="127"/>
        <v/>
      </c>
      <c r="DN36" s="272" t="str">
        <f t="shared" si="127"/>
        <v/>
      </c>
      <c r="DO36" s="272" t="str">
        <f t="shared" si="127"/>
        <v/>
      </c>
      <c r="DP36" s="272" t="str">
        <f t="shared" si="127"/>
        <v/>
      </c>
      <c r="DQ36" s="272" t="str">
        <f t="shared" si="127"/>
        <v/>
      </c>
      <c r="DR36" s="272" t="str">
        <f t="shared" si="127"/>
        <v/>
      </c>
      <c r="DS36" s="272" t="str">
        <f t="shared" si="127"/>
        <v/>
      </c>
      <c r="DT36" s="272" t="str">
        <f t="shared" si="127"/>
        <v/>
      </c>
      <c r="DU36" s="272" t="str">
        <f t="shared" si="127"/>
        <v/>
      </c>
      <c r="DV36" s="272" t="str">
        <f t="shared" si="127"/>
        <v/>
      </c>
      <c r="DW36" s="272" t="str">
        <f t="shared" si="127"/>
        <v/>
      </c>
      <c r="DX36" s="272" t="str">
        <f t="shared" si="127"/>
        <v/>
      </c>
      <c r="DY36" s="272" t="str">
        <f t="shared" si="127"/>
        <v/>
      </c>
      <c r="DZ36" s="272" t="str">
        <f t="shared" si="127"/>
        <v/>
      </c>
      <c r="EA36" s="272" t="str">
        <f t="shared" si="127"/>
        <v/>
      </c>
    </row>
    <row r="37" spans="1:131" x14ac:dyDescent="0.25">
      <c r="A37">
        <v>60</v>
      </c>
      <c r="B37" t="str">
        <f t="shared" si="112"/>
        <v>Продажа квартир 2 оч</v>
      </c>
      <c r="C37" t="str">
        <f t="shared" si="113"/>
        <v xml:space="preserve">(0,0 млн.р)                                                                      </v>
      </c>
      <c r="D37" t="e">
        <f t="shared" si="114"/>
        <v>#N/A</v>
      </c>
      <c r="E37" s="261" t="e">
        <f t="array" ref="E37">IF($C21=$E$1,0,INDEX($G21:$EA21,1,MATCH($E$1,$G$2:$EA$2,0)-1))</f>
        <v>#N/A</v>
      </c>
      <c r="F37" t="str">
        <f t="shared" si="115"/>
        <v xml:space="preserve">Бюджет (0,0 млн.р)                                                            </v>
      </c>
      <c r="G37" s="272" t="str">
        <f t="shared" ref="G37:BR37" si="128">CONCATENATE(
IFERROR(IF(AND($E$1&gt;G$2,$D21=G$2),$C37,""),""),
IFERROR(IF(AND($E$1=G$2,G21&gt;0),$D37,""),""),
IFERROR(IF(AND($E$1&lt;G$2,G$2=$D21,$E$1&lt;$C21),$F37,""),"")
)</f>
        <v/>
      </c>
      <c r="H37" s="272" t="str">
        <f t="shared" si="128"/>
        <v/>
      </c>
      <c r="I37" s="272" t="str">
        <f t="shared" si="128"/>
        <v/>
      </c>
      <c r="J37" s="272" t="str">
        <f t="shared" si="128"/>
        <v/>
      </c>
      <c r="K37" s="272" t="str">
        <f t="shared" si="128"/>
        <v/>
      </c>
      <c r="L37" s="272" t="str">
        <f t="shared" si="128"/>
        <v/>
      </c>
      <c r="M37" s="272" t="str">
        <f t="shared" si="128"/>
        <v/>
      </c>
      <c r="N37" s="272" t="str">
        <f t="shared" si="128"/>
        <v/>
      </c>
      <c r="O37" s="272" t="str">
        <f t="shared" si="128"/>
        <v/>
      </c>
      <c r="P37" s="272" t="str">
        <f t="shared" si="128"/>
        <v/>
      </c>
      <c r="Q37" s="272" t="str">
        <f t="shared" si="128"/>
        <v/>
      </c>
      <c r="R37" s="272" t="str">
        <f t="shared" si="128"/>
        <v/>
      </c>
      <c r="S37" s="272" t="str">
        <f t="shared" si="128"/>
        <v/>
      </c>
      <c r="T37" s="272" t="str">
        <f t="shared" si="128"/>
        <v/>
      </c>
      <c r="U37" s="272" t="str">
        <f t="shared" si="128"/>
        <v/>
      </c>
      <c r="V37" s="272" t="str">
        <f t="shared" si="128"/>
        <v/>
      </c>
      <c r="W37" s="272" t="str">
        <f t="shared" si="128"/>
        <v/>
      </c>
      <c r="X37" s="272" t="str">
        <f t="shared" si="128"/>
        <v/>
      </c>
      <c r="Y37" s="272" t="str">
        <f t="shared" si="128"/>
        <v/>
      </c>
      <c r="Z37" s="272" t="str">
        <f t="shared" si="128"/>
        <v/>
      </c>
      <c r="AA37" s="272" t="str">
        <f t="shared" si="128"/>
        <v/>
      </c>
      <c r="AB37" s="272" t="str">
        <f t="shared" si="128"/>
        <v/>
      </c>
      <c r="AC37" s="272" t="str">
        <f t="shared" si="128"/>
        <v/>
      </c>
      <c r="AD37" s="272" t="str">
        <f t="shared" si="128"/>
        <v/>
      </c>
      <c r="AE37" s="272" t="str">
        <f t="shared" si="128"/>
        <v/>
      </c>
      <c r="AF37" s="272" t="str">
        <f t="shared" si="128"/>
        <v/>
      </c>
      <c r="AG37" s="272" t="str">
        <f t="shared" si="128"/>
        <v/>
      </c>
      <c r="AH37" s="272" t="str">
        <f t="shared" si="128"/>
        <v/>
      </c>
      <c r="AI37" s="272" t="str">
        <f t="shared" si="128"/>
        <v/>
      </c>
      <c r="AJ37" s="272" t="str">
        <f t="shared" si="128"/>
        <v/>
      </c>
      <c r="AK37" s="272" t="str">
        <f t="shared" si="128"/>
        <v/>
      </c>
      <c r="AL37" s="272" t="str">
        <f t="shared" si="128"/>
        <v/>
      </c>
      <c r="AM37" s="272" t="str">
        <f t="shared" si="128"/>
        <v/>
      </c>
      <c r="AN37" s="272" t="str">
        <f t="shared" si="128"/>
        <v/>
      </c>
      <c r="AO37" s="272" t="str">
        <f t="shared" si="128"/>
        <v/>
      </c>
      <c r="AP37" s="272" t="str">
        <f t="shared" si="128"/>
        <v/>
      </c>
      <c r="AQ37" s="272" t="str">
        <f t="shared" si="128"/>
        <v/>
      </c>
      <c r="AR37" s="272" t="str">
        <f t="shared" si="128"/>
        <v/>
      </c>
      <c r="AS37" s="272" t="str">
        <f t="shared" si="128"/>
        <v/>
      </c>
      <c r="AT37" s="272" t="str">
        <f t="shared" si="128"/>
        <v/>
      </c>
      <c r="AU37" s="272" t="str">
        <f t="shared" si="128"/>
        <v/>
      </c>
      <c r="AV37" s="272" t="str">
        <f t="shared" si="128"/>
        <v/>
      </c>
      <c r="AW37" s="272" t="str">
        <f t="shared" si="128"/>
        <v/>
      </c>
      <c r="AX37" s="272" t="str">
        <f t="shared" si="128"/>
        <v/>
      </c>
      <c r="AY37" s="272" t="str">
        <f t="shared" si="128"/>
        <v/>
      </c>
      <c r="AZ37" s="272" t="str">
        <f t="shared" si="128"/>
        <v/>
      </c>
      <c r="BA37" s="272" t="str">
        <f t="shared" si="128"/>
        <v/>
      </c>
      <c r="BB37" s="272" t="str">
        <f t="shared" si="128"/>
        <v/>
      </c>
      <c r="BC37" s="272" t="str">
        <f t="shared" si="128"/>
        <v/>
      </c>
      <c r="BD37" s="272" t="str">
        <f t="shared" si="128"/>
        <v/>
      </c>
      <c r="BE37" s="272" t="str">
        <f t="shared" si="128"/>
        <v/>
      </c>
      <c r="BF37" s="272" t="str">
        <f t="shared" si="128"/>
        <v/>
      </c>
      <c r="BG37" s="272" t="str">
        <f t="shared" si="128"/>
        <v/>
      </c>
      <c r="BH37" s="272" t="str">
        <f t="shared" si="128"/>
        <v/>
      </c>
      <c r="BI37" s="272" t="str">
        <f t="shared" si="128"/>
        <v/>
      </c>
      <c r="BJ37" s="272" t="str">
        <f t="shared" si="128"/>
        <v/>
      </c>
      <c r="BK37" s="272" t="str">
        <f t="shared" si="128"/>
        <v/>
      </c>
      <c r="BL37" s="272" t="str">
        <f t="shared" si="128"/>
        <v/>
      </c>
      <c r="BM37" s="272" t="str">
        <f t="shared" si="128"/>
        <v/>
      </c>
      <c r="BN37" s="272" t="str">
        <f t="shared" si="128"/>
        <v/>
      </c>
      <c r="BO37" s="272" t="str">
        <f t="shared" si="128"/>
        <v/>
      </c>
      <c r="BP37" s="272" t="str">
        <f t="shared" si="128"/>
        <v/>
      </c>
      <c r="BQ37" s="272" t="str">
        <f t="shared" si="128"/>
        <v/>
      </c>
      <c r="BR37" s="272" t="str">
        <f t="shared" si="128"/>
        <v/>
      </c>
      <c r="BS37" s="272" t="str">
        <f t="shared" ref="BS37:CX37" si="129">CONCATENATE(
IFERROR(IF(AND($E$1&gt;BS$2,$D21=BS$2),$C37,""),""),
IFERROR(IF(AND($E$1=BS$2,BS21&gt;0),$D37,""),""),
IFERROR(IF(AND($E$1&lt;BS$2,BS$2=$D21,$E$1&lt;$C21),$F37,""),"")
)</f>
        <v/>
      </c>
      <c r="BT37" s="272" t="str">
        <f t="shared" si="129"/>
        <v/>
      </c>
      <c r="BU37" s="272" t="str">
        <f t="shared" si="129"/>
        <v/>
      </c>
      <c r="BV37" s="272" t="str">
        <f t="shared" si="129"/>
        <v/>
      </c>
      <c r="BW37" s="272" t="str">
        <f t="shared" si="129"/>
        <v/>
      </c>
      <c r="BX37" s="272" t="str">
        <f t="shared" si="129"/>
        <v/>
      </c>
      <c r="BY37" s="272" t="str">
        <f t="shared" si="129"/>
        <v/>
      </c>
      <c r="BZ37" s="272" t="str">
        <f t="shared" si="129"/>
        <v/>
      </c>
      <c r="CA37" s="272" t="str">
        <f t="shared" si="129"/>
        <v/>
      </c>
      <c r="CB37" s="272" t="str">
        <f t="shared" si="129"/>
        <v/>
      </c>
      <c r="CC37" s="272" t="str">
        <f t="shared" si="129"/>
        <v/>
      </c>
      <c r="CD37" s="272" t="str">
        <f t="shared" si="129"/>
        <v/>
      </c>
      <c r="CE37" s="272" t="str">
        <f t="shared" si="129"/>
        <v/>
      </c>
      <c r="CF37" s="272" t="str">
        <f t="shared" si="129"/>
        <v/>
      </c>
      <c r="CG37" s="272" t="str">
        <f t="shared" si="129"/>
        <v/>
      </c>
      <c r="CH37" s="272" t="str">
        <f t="shared" si="129"/>
        <v/>
      </c>
      <c r="CI37" s="272" t="str">
        <f t="shared" si="129"/>
        <v/>
      </c>
      <c r="CJ37" s="272" t="str">
        <f t="shared" si="129"/>
        <v/>
      </c>
      <c r="CK37" s="272" t="str">
        <f t="shared" si="129"/>
        <v/>
      </c>
      <c r="CL37" s="272" t="str">
        <f t="shared" si="129"/>
        <v/>
      </c>
      <c r="CM37" s="272" t="str">
        <f t="shared" si="129"/>
        <v/>
      </c>
      <c r="CN37" s="272" t="str">
        <f t="shared" si="129"/>
        <v/>
      </c>
      <c r="CO37" s="272" t="str">
        <f t="shared" si="129"/>
        <v/>
      </c>
      <c r="CP37" s="272" t="str">
        <f t="shared" si="129"/>
        <v/>
      </c>
      <c r="CQ37" s="272" t="str">
        <f t="shared" si="129"/>
        <v/>
      </c>
      <c r="CR37" s="272" t="str">
        <f t="shared" si="129"/>
        <v/>
      </c>
      <c r="CS37" s="272" t="str">
        <f t="shared" si="129"/>
        <v/>
      </c>
      <c r="CT37" s="272" t="str">
        <f t="shared" si="129"/>
        <v/>
      </c>
      <c r="CU37" s="272" t="str">
        <f t="shared" si="129"/>
        <v/>
      </c>
      <c r="CV37" s="272" t="str">
        <f t="shared" si="129"/>
        <v/>
      </c>
      <c r="CW37" s="272" t="str">
        <f t="shared" si="129"/>
        <v/>
      </c>
      <c r="CX37" s="272" t="str">
        <f t="shared" si="129"/>
        <v/>
      </c>
      <c r="CY37" s="272" t="str">
        <f t="shared" ref="CY37:DK37" si="130">CONCATENATE(
IFERROR(IF(AND($E$1&gt;CY$2,$D21=CY$2),$C37,""),""),
IFERROR(IF(AND($E$1=CY$2,CY21&gt;0),$D37,""),""),
IFERROR(IF(AND($E$1&lt;CY$2,CY$2=$D21,$E$1&lt;$C21),$F37,""),"")
)</f>
        <v/>
      </c>
      <c r="CZ37" s="272" t="str">
        <f t="shared" si="130"/>
        <v/>
      </c>
      <c r="DA37" s="272" t="str">
        <f t="shared" si="130"/>
        <v/>
      </c>
      <c r="DB37" s="272" t="str">
        <f t="shared" si="130"/>
        <v/>
      </c>
      <c r="DC37" s="272" t="str">
        <f t="shared" si="130"/>
        <v/>
      </c>
      <c r="DD37" s="272" t="str">
        <f t="shared" si="130"/>
        <v/>
      </c>
      <c r="DE37" s="272" t="str">
        <f t="shared" si="130"/>
        <v/>
      </c>
      <c r="DF37" s="272" t="str">
        <f t="shared" si="130"/>
        <v/>
      </c>
      <c r="DG37" s="272" t="str">
        <f t="shared" si="130"/>
        <v/>
      </c>
      <c r="DH37" s="272" t="str">
        <f t="shared" si="130"/>
        <v/>
      </c>
      <c r="DI37" s="272" t="str">
        <f t="shared" si="130"/>
        <v/>
      </c>
      <c r="DJ37" s="272" t="str">
        <f t="shared" si="130"/>
        <v/>
      </c>
      <c r="DK37" s="272" t="str">
        <f t="shared" si="130"/>
        <v/>
      </c>
      <c r="DL37" s="272" t="str">
        <f t="shared" ref="DL37:EA37" si="131">CONCATENATE(
IFERROR(IF(AND($E$1&gt;DL$2,$D21=DL$2),$C37,""),""),
IFERROR(IF(AND($E$1=DL$2,DL21&gt;0),$D37,""),""),
IFERROR(IF(AND($E$1&lt;DL$2,DL$2=$D21,$E$1&lt;$C21),$F37,""),"")
)</f>
        <v/>
      </c>
      <c r="DM37" s="272" t="str">
        <f t="shared" si="131"/>
        <v/>
      </c>
      <c r="DN37" s="272" t="str">
        <f t="shared" si="131"/>
        <v/>
      </c>
      <c r="DO37" s="272" t="str">
        <f t="shared" si="131"/>
        <v/>
      </c>
      <c r="DP37" s="272" t="str">
        <f t="shared" si="131"/>
        <v/>
      </c>
      <c r="DQ37" s="272" t="str">
        <f t="shared" si="131"/>
        <v/>
      </c>
      <c r="DR37" s="272" t="str">
        <f t="shared" si="131"/>
        <v/>
      </c>
      <c r="DS37" s="272" t="str">
        <f t="shared" si="131"/>
        <v/>
      </c>
      <c r="DT37" s="272" t="str">
        <f t="shared" si="131"/>
        <v/>
      </c>
      <c r="DU37" s="272" t="str">
        <f t="shared" si="131"/>
        <v/>
      </c>
      <c r="DV37" s="272" t="str">
        <f t="shared" si="131"/>
        <v/>
      </c>
      <c r="DW37" s="272" t="str">
        <f t="shared" si="131"/>
        <v/>
      </c>
      <c r="DX37" s="272" t="str">
        <f t="shared" si="131"/>
        <v/>
      </c>
      <c r="DY37" s="272" t="str">
        <f t="shared" si="131"/>
        <v/>
      </c>
      <c r="DZ37" s="272" t="str">
        <f t="shared" si="131"/>
        <v/>
      </c>
      <c r="EA37" s="272" t="str">
        <f t="shared" si="131"/>
        <v/>
      </c>
    </row>
    <row r="38" spans="1:131" x14ac:dyDescent="0.25">
      <c r="A38">
        <v>45</v>
      </c>
      <c r="B38" t="str">
        <f t="shared" si="112"/>
        <v>СМР ЖК 2 оч</v>
      </c>
      <c r="C38" t="str">
        <f t="shared" si="113"/>
        <v xml:space="preserve">(0,0 млн.р)                                                                      </v>
      </c>
      <c r="D38" t="e">
        <f t="shared" si="114"/>
        <v>#N/A</v>
      </c>
      <c r="E38" s="261" t="e">
        <f t="array" ref="E38">IF($C22=$E$1,0,INDEX($G22:$EA22,1,MATCH($E$1,$G$2:$EA$2,0)-1))</f>
        <v>#N/A</v>
      </c>
      <c r="F38" t="str">
        <f t="shared" si="115"/>
        <v xml:space="preserve">Бюджет (0,0 млн.р)                                             </v>
      </c>
      <c r="G38" s="272" t="str">
        <f t="shared" ref="G38:BR38" si="132">CONCATENATE(
IFERROR(IF(AND($E$1&gt;G$2,$D22=G$2),$C38,""),""),
IFERROR(IF(AND($E$1=G$2,G22&gt;0),$D38,""),""),
IFERROR(IF(AND($E$1&lt;G$2,G$2=$D22,$E$1&lt;$C22),$F38,""),"")
)</f>
        <v/>
      </c>
      <c r="H38" s="272" t="str">
        <f t="shared" si="132"/>
        <v/>
      </c>
      <c r="I38" s="272" t="str">
        <f t="shared" si="132"/>
        <v/>
      </c>
      <c r="J38" s="272" t="str">
        <f t="shared" si="132"/>
        <v/>
      </c>
      <c r="K38" s="272" t="str">
        <f t="shared" si="132"/>
        <v/>
      </c>
      <c r="L38" s="272" t="str">
        <f t="shared" si="132"/>
        <v/>
      </c>
      <c r="M38" s="272" t="str">
        <f t="shared" si="132"/>
        <v/>
      </c>
      <c r="N38" s="272" t="str">
        <f t="shared" si="132"/>
        <v/>
      </c>
      <c r="O38" s="272" t="str">
        <f t="shared" si="132"/>
        <v/>
      </c>
      <c r="P38" s="272" t="str">
        <f t="shared" si="132"/>
        <v/>
      </c>
      <c r="Q38" s="272" t="str">
        <f t="shared" si="132"/>
        <v/>
      </c>
      <c r="R38" s="272" t="str">
        <f t="shared" si="132"/>
        <v/>
      </c>
      <c r="S38" s="272" t="str">
        <f t="shared" si="132"/>
        <v/>
      </c>
      <c r="T38" s="272" t="str">
        <f t="shared" si="132"/>
        <v/>
      </c>
      <c r="U38" s="272" t="str">
        <f t="shared" si="132"/>
        <v/>
      </c>
      <c r="V38" s="272" t="str">
        <f t="shared" si="132"/>
        <v/>
      </c>
      <c r="W38" s="272" t="str">
        <f t="shared" si="132"/>
        <v/>
      </c>
      <c r="X38" s="272" t="str">
        <f t="shared" si="132"/>
        <v/>
      </c>
      <c r="Y38" s="272" t="str">
        <f t="shared" si="132"/>
        <v/>
      </c>
      <c r="Z38" s="272" t="str">
        <f t="shared" si="132"/>
        <v/>
      </c>
      <c r="AA38" s="272" t="str">
        <f t="shared" si="132"/>
        <v/>
      </c>
      <c r="AB38" s="272" t="str">
        <f t="shared" si="132"/>
        <v/>
      </c>
      <c r="AC38" s="272" t="str">
        <f t="shared" si="132"/>
        <v/>
      </c>
      <c r="AD38" s="272" t="str">
        <f t="shared" si="132"/>
        <v/>
      </c>
      <c r="AE38" s="272" t="str">
        <f t="shared" si="132"/>
        <v/>
      </c>
      <c r="AF38" s="272" t="str">
        <f t="shared" si="132"/>
        <v/>
      </c>
      <c r="AG38" s="272" t="str">
        <f t="shared" si="132"/>
        <v/>
      </c>
      <c r="AH38" s="272" t="str">
        <f t="shared" si="132"/>
        <v/>
      </c>
      <c r="AI38" s="272" t="str">
        <f t="shared" si="132"/>
        <v/>
      </c>
      <c r="AJ38" s="272" t="str">
        <f t="shared" si="132"/>
        <v/>
      </c>
      <c r="AK38" s="272" t="str">
        <f t="shared" si="132"/>
        <v/>
      </c>
      <c r="AL38" s="272" t="str">
        <f t="shared" si="132"/>
        <v/>
      </c>
      <c r="AM38" s="272" t="str">
        <f t="shared" si="132"/>
        <v/>
      </c>
      <c r="AN38" s="272" t="str">
        <f t="shared" si="132"/>
        <v/>
      </c>
      <c r="AO38" s="272" t="str">
        <f t="shared" si="132"/>
        <v/>
      </c>
      <c r="AP38" s="272" t="str">
        <f t="shared" si="132"/>
        <v/>
      </c>
      <c r="AQ38" s="272" t="str">
        <f t="shared" si="132"/>
        <v/>
      </c>
      <c r="AR38" s="272" t="str">
        <f t="shared" si="132"/>
        <v/>
      </c>
      <c r="AS38" s="272" t="str">
        <f t="shared" si="132"/>
        <v/>
      </c>
      <c r="AT38" s="272" t="str">
        <f t="shared" si="132"/>
        <v/>
      </c>
      <c r="AU38" s="272" t="str">
        <f t="shared" si="132"/>
        <v/>
      </c>
      <c r="AV38" s="272" t="str">
        <f t="shared" si="132"/>
        <v/>
      </c>
      <c r="AW38" s="272" t="str">
        <f t="shared" si="132"/>
        <v/>
      </c>
      <c r="AX38" s="272" t="str">
        <f t="shared" si="132"/>
        <v/>
      </c>
      <c r="AY38" s="272" t="str">
        <f t="shared" si="132"/>
        <v/>
      </c>
      <c r="AZ38" s="272" t="str">
        <f t="shared" si="132"/>
        <v/>
      </c>
      <c r="BA38" s="272" t="str">
        <f t="shared" si="132"/>
        <v/>
      </c>
      <c r="BB38" s="272" t="str">
        <f t="shared" si="132"/>
        <v/>
      </c>
      <c r="BC38" s="272" t="str">
        <f t="shared" si="132"/>
        <v/>
      </c>
      <c r="BD38" s="272" t="str">
        <f t="shared" si="132"/>
        <v/>
      </c>
      <c r="BE38" s="272" t="str">
        <f t="shared" si="132"/>
        <v/>
      </c>
      <c r="BF38" s="272" t="str">
        <f t="shared" si="132"/>
        <v/>
      </c>
      <c r="BG38" s="272" t="str">
        <f t="shared" si="132"/>
        <v/>
      </c>
      <c r="BH38" s="272" t="str">
        <f t="shared" si="132"/>
        <v/>
      </c>
      <c r="BI38" s="272" t="str">
        <f t="shared" si="132"/>
        <v/>
      </c>
      <c r="BJ38" s="272" t="str">
        <f t="shared" si="132"/>
        <v/>
      </c>
      <c r="BK38" s="272" t="str">
        <f t="shared" si="132"/>
        <v/>
      </c>
      <c r="BL38" s="272" t="str">
        <f t="shared" si="132"/>
        <v/>
      </c>
      <c r="BM38" s="272" t="str">
        <f t="shared" si="132"/>
        <v/>
      </c>
      <c r="BN38" s="272" t="str">
        <f t="shared" si="132"/>
        <v/>
      </c>
      <c r="BO38" s="272" t="str">
        <f t="shared" si="132"/>
        <v/>
      </c>
      <c r="BP38" s="272" t="str">
        <f t="shared" si="132"/>
        <v/>
      </c>
      <c r="BQ38" s="272" t="str">
        <f t="shared" si="132"/>
        <v/>
      </c>
      <c r="BR38" s="272" t="str">
        <f t="shared" si="132"/>
        <v/>
      </c>
      <c r="BS38" s="272" t="str">
        <f t="shared" ref="BS38:CX38" si="133">CONCATENATE(
IFERROR(IF(AND($E$1&gt;BS$2,$D22=BS$2),$C38,""),""),
IFERROR(IF(AND($E$1=BS$2,BS22&gt;0),$D38,""),""),
IFERROR(IF(AND($E$1&lt;BS$2,BS$2=$D22,$E$1&lt;$C22),$F38,""),"")
)</f>
        <v/>
      </c>
      <c r="BT38" s="272" t="str">
        <f t="shared" si="133"/>
        <v/>
      </c>
      <c r="BU38" s="272" t="str">
        <f t="shared" si="133"/>
        <v/>
      </c>
      <c r="BV38" s="272" t="str">
        <f t="shared" si="133"/>
        <v/>
      </c>
      <c r="BW38" s="272" t="str">
        <f t="shared" si="133"/>
        <v/>
      </c>
      <c r="BX38" s="272" t="str">
        <f t="shared" si="133"/>
        <v/>
      </c>
      <c r="BY38" s="272" t="str">
        <f t="shared" si="133"/>
        <v/>
      </c>
      <c r="BZ38" s="272" t="str">
        <f t="shared" si="133"/>
        <v/>
      </c>
      <c r="CA38" s="272" t="str">
        <f t="shared" si="133"/>
        <v/>
      </c>
      <c r="CB38" s="272" t="str">
        <f t="shared" si="133"/>
        <v/>
      </c>
      <c r="CC38" s="272" t="str">
        <f t="shared" si="133"/>
        <v/>
      </c>
      <c r="CD38" s="272" t="str">
        <f t="shared" si="133"/>
        <v/>
      </c>
      <c r="CE38" s="272" t="str">
        <f t="shared" si="133"/>
        <v/>
      </c>
      <c r="CF38" s="272" t="str">
        <f t="shared" si="133"/>
        <v/>
      </c>
      <c r="CG38" s="272" t="str">
        <f t="shared" si="133"/>
        <v/>
      </c>
      <c r="CH38" s="272" t="str">
        <f t="shared" si="133"/>
        <v/>
      </c>
      <c r="CI38" s="272" t="str">
        <f t="shared" si="133"/>
        <v/>
      </c>
      <c r="CJ38" s="272" t="str">
        <f t="shared" si="133"/>
        <v/>
      </c>
      <c r="CK38" s="272" t="str">
        <f t="shared" si="133"/>
        <v/>
      </c>
      <c r="CL38" s="272" t="str">
        <f t="shared" si="133"/>
        <v/>
      </c>
      <c r="CM38" s="272" t="str">
        <f t="shared" si="133"/>
        <v/>
      </c>
      <c r="CN38" s="272" t="str">
        <f t="shared" si="133"/>
        <v/>
      </c>
      <c r="CO38" s="272" t="str">
        <f t="shared" si="133"/>
        <v/>
      </c>
      <c r="CP38" s="272" t="str">
        <f t="shared" si="133"/>
        <v/>
      </c>
      <c r="CQ38" s="272" t="str">
        <f t="shared" si="133"/>
        <v/>
      </c>
      <c r="CR38" s="272" t="str">
        <f t="shared" si="133"/>
        <v/>
      </c>
      <c r="CS38" s="272" t="str">
        <f t="shared" si="133"/>
        <v/>
      </c>
      <c r="CT38" s="272" t="str">
        <f t="shared" si="133"/>
        <v/>
      </c>
      <c r="CU38" s="272" t="str">
        <f t="shared" si="133"/>
        <v/>
      </c>
      <c r="CV38" s="272" t="str">
        <f t="shared" si="133"/>
        <v/>
      </c>
      <c r="CW38" s="272" t="str">
        <f t="shared" si="133"/>
        <v/>
      </c>
      <c r="CX38" s="272" t="str">
        <f t="shared" si="133"/>
        <v/>
      </c>
      <c r="CY38" s="272" t="str">
        <f t="shared" ref="CY38:DK38" si="134">CONCATENATE(
IFERROR(IF(AND($E$1&gt;CY$2,$D22=CY$2),$C38,""),""),
IFERROR(IF(AND($E$1=CY$2,CY22&gt;0),$D38,""),""),
IFERROR(IF(AND($E$1&lt;CY$2,CY$2=$D22,$E$1&lt;$C22),$F38,""),"")
)</f>
        <v/>
      </c>
      <c r="CZ38" s="272" t="str">
        <f t="shared" si="134"/>
        <v/>
      </c>
      <c r="DA38" s="272" t="str">
        <f t="shared" si="134"/>
        <v/>
      </c>
      <c r="DB38" s="272" t="str">
        <f t="shared" si="134"/>
        <v/>
      </c>
      <c r="DC38" s="272" t="str">
        <f t="shared" si="134"/>
        <v/>
      </c>
      <c r="DD38" s="272" t="str">
        <f t="shared" si="134"/>
        <v/>
      </c>
      <c r="DE38" s="272" t="str">
        <f t="shared" si="134"/>
        <v/>
      </c>
      <c r="DF38" s="272" t="str">
        <f t="shared" si="134"/>
        <v/>
      </c>
      <c r="DG38" s="272" t="str">
        <f t="shared" si="134"/>
        <v/>
      </c>
      <c r="DH38" s="272" t="str">
        <f t="shared" si="134"/>
        <v/>
      </c>
      <c r="DI38" s="272" t="str">
        <f t="shared" si="134"/>
        <v/>
      </c>
      <c r="DJ38" s="272" t="str">
        <f t="shared" si="134"/>
        <v/>
      </c>
      <c r="DK38" s="272" t="str">
        <f t="shared" si="134"/>
        <v/>
      </c>
      <c r="DL38" s="272" t="str">
        <f t="shared" ref="DL38:EA38" si="135">CONCATENATE(
IFERROR(IF(AND($E$1&gt;DL$2,$D22=DL$2),$C38,""),""),
IFERROR(IF(AND($E$1=DL$2,DL22&gt;0),$D38,""),""),
IFERROR(IF(AND($E$1&lt;DL$2,DL$2=$D22,$E$1&lt;$C22),$F38,""),"")
)</f>
        <v/>
      </c>
      <c r="DM38" s="272" t="str">
        <f t="shared" si="135"/>
        <v/>
      </c>
      <c r="DN38" s="272" t="str">
        <f t="shared" si="135"/>
        <v/>
      </c>
      <c r="DO38" s="272" t="str">
        <f t="shared" si="135"/>
        <v/>
      </c>
      <c r="DP38" s="272" t="str">
        <f t="shared" si="135"/>
        <v/>
      </c>
      <c r="DQ38" s="272" t="str">
        <f t="shared" si="135"/>
        <v/>
      </c>
      <c r="DR38" s="272" t="str">
        <f t="shared" si="135"/>
        <v/>
      </c>
      <c r="DS38" s="272" t="str">
        <f t="shared" si="135"/>
        <v/>
      </c>
      <c r="DT38" s="272" t="str">
        <f t="shared" si="135"/>
        <v/>
      </c>
      <c r="DU38" s="272" t="str">
        <f t="shared" si="135"/>
        <v/>
      </c>
      <c r="DV38" s="272" t="str">
        <f t="shared" si="135"/>
        <v/>
      </c>
      <c r="DW38" s="272" t="str">
        <f t="shared" si="135"/>
        <v/>
      </c>
      <c r="DX38" s="272" t="str">
        <f t="shared" si="135"/>
        <v/>
      </c>
      <c r="DY38" s="272" t="str">
        <f t="shared" si="135"/>
        <v/>
      </c>
      <c r="DZ38" s="272" t="str">
        <f t="shared" si="135"/>
        <v/>
      </c>
      <c r="EA38" s="272" t="str">
        <f t="shared" si="135"/>
        <v/>
      </c>
    </row>
    <row r="39" spans="1:131" x14ac:dyDescent="0.25">
      <c r="A39">
        <v>84</v>
      </c>
      <c r="B39" t="str">
        <f t="shared" si="112"/>
        <v>П+РД 2 оч</v>
      </c>
      <c r="C39" t="str">
        <f t="shared" si="113"/>
        <v xml:space="preserve">(0,0 млн.р)                                                                      </v>
      </c>
      <c r="D39" t="e">
        <f t="shared" si="114"/>
        <v>#N/A</v>
      </c>
      <c r="E39" s="261" t="e">
        <f t="array" ref="E39">IF($C23=$E$1,0,INDEX($G23:$EA23,1,MATCH($E$1,$G$2:$EA$2,0)-1))</f>
        <v>#N/A</v>
      </c>
      <c r="F39" t="str">
        <f t="shared" si="115"/>
        <v xml:space="preserve">Бюджет (0,0 млн.р)                                                                                    </v>
      </c>
      <c r="G39" s="272" t="str">
        <f t="shared" ref="G39:BR39" si="136">CONCATENATE(
IFERROR(IF(AND($E$1&gt;G$2,$D23=G$2),$C39,""),""),
IFERROR(IF(AND($E$1=G$2,G23&gt;0),$D39,""),""),
IFERROR(IF(AND($E$1&lt;G$2,G$2=$D23,$E$1&lt;$C23),$F39,""),"")
)</f>
        <v/>
      </c>
      <c r="H39" s="272" t="str">
        <f t="shared" si="136"/>
        <v/>
      </c>
      <c r="I39" s="272" t="str">
        <f t="shared" si="136"/>
        <v/>
      </c>
      <c r="J39" s="272" t="str">
        <f t="shared" si="136"/>
        <v/>
      </c>
      <c r="K39" s="272" t="str">
        <f t="shared" si="136"/>
        <v/>
      </c>
      <c r="L39" s="272" t="str">
        <f t="shared" si="136"/>
        <v/>
      </c>
      <c r="M39" s="272" t="str">
        <f t="shared" si="136"/>
        <v/>
      </c>
      <c r="N39" s="272" t="str">
        <f t="shared" si="136"/>
        <v/>
      </c>
      <c r="O39" s="272" t="str">
        <f t="shared" si="136"/>
        <v/>
      </c>
      <c r="P39" s="272" t="str">
        <f t="shared" si="136"/>
        <v/>
      </c>
      <c r="Q39" s="272" t="str">
        <f t="shared" si="136"/>
        <v/>
      </c>
      <c r="R39" s="272" t="str">
        <f t="shared" si="136"/>
        <v/>
      </c>
      <c r="S39" s="272" t="str">
        <f t="shared" si="136"/>
        <v/>
      </c>
      <c r="T39" s="272" t="str">
        <f t="shared" si="136"/>
        <v/>
      </c>
      <c r="U39" s="272" t="str">
        <f t="shared" si="136"/>
        <v/>
      </c>
      <c r="V39" s="272" t="str">
        <f t="shared" si="136"/>
        <v/>
      </c>
      <c r="W39" s="272" t="str">
        <f t="shared" si="136"/>
        <v/>
      </c>
      <c r="X39" s="272" t="str">
        <f t="shared" si="136"/>
        <v/>
      </c>
      <c r="Y39" s="272" t="str">
        <f t="shared" si="136"/>
        <v/>
      </c>
      <c r="Z39" s="272" t="str">
        <f t="shared" si="136"/>
        <v/>
      </c>
      <c r="AA39" s="272" t="str">
        <f t="shared" si="136"/>
        <v/>
      </c>
      <c r="AB39" s="272" t="str">
        <f t="shared" si="136"/>
        <v/>
      </c>
      <c r="AC39" s="272" t="str">
        <f t="shared" si="136"/>
        <v/>
      </c>
      <c r="AD39" s="272" t="str">
        <f t="shared" si="136"/>
        <v/>
      </c>
      <c r="AE39" s="272" t="str">
        <f t="shared" si="136"/>
        <v/>
      </c>
      <c r="AF39" s="272" t="str">
        <f t="shared" si="136"/>
        <v/>
      </c>
      <c r="AG39" s="272" t="str">
        <f t="shared" si="136"/>
        <v/>
      </c>
      <c r="AH39" s="272" t="str">
        <f t="shared" si="136"/>
        <v/>
      </c>
      <c r="AI39" s="272" t="str">
        <f t="shared" si="136"/>
        <v/>
      </c>
      <c r="AJ39" s="272" t="str">
        <f t="shared" si="136"/>
        <v/>
      </c>
      <c r="AK39" s="272" t="str">
        <f t="shared" si="136"/>
        <v/>
      </c>
      <c r="AL39" s="272" t="str">
        <f t="shared" si="136"/>
        <v/>
      </c>
      <c r="AM39" s="272" t="str">
        <f t="shared" si="136"/>
        <v/>
      </c>
      <c r="AN39" s="272" t="str">
        <f t="shared" si="136"/>
        <v/>
      </c>
      <c r="AO39" s="272" t="str">
        <f t="shared" si="136"/>
        <v/>
      </c>
      <c r="AP39" s="272" t="str">
        <f t="shared" si="136"/>
        <v/>
      </c>
      <c r="AQ39" s="272" t="str">
        <f t="shared" si="136"/>
        <v/>
      </c>
      <c r="AR39" s="272" t="str">
        <f t="shared" si="136"/>
        <v/>
      </c>
      <c r="AS39" s="272" t="str">
        <f t="shared" si="136"/>
        <v/>
      </c>
      <c r="AT39" s="272" t="str">
        <f t="shared" si="136"/>
        <v/>
      </c>
      <c r="AU39" s="272" t="str">
        <f t="shared" si="136"/>
        <v/>
      </c>
      <c r="AV39" s="272" t="str">
        <f t="shared" si="136"/>
        <v/>
      </c>
      <c r="AW39" s="272" t="str">
        <f t="shared" si="136"/>
        <v/>
      </c>
      <c r="AX39" s="272" t="str">
        <f t="shared" si="136"/>
        <v/>
      </c>
      <c r="AY39" s="272" t="str">
        <f t="shared" si="136"/>
        <v/>
      </c>
      <c r="AZ39" s="272" t="str">
        <f t="shared" si="136"/>
        <v/>
      </c>
      <c r="BA39" s="272" t="str">
        <f t="shared" si="136"/>
        <v/>
      </c>
      <c r="BB39" s="272" t="str">
        <f t="shared" si="136"/>
        <v/>
      </c>
      <c r="BC39" s="272" t="str">
        <f t="shared" si="136"/>
        <v/>
      </c>
      <c r="BD39" s="272" t="str">
        <f t="shared" si="136"/>
        <v/>
      </c>
      <c r="BE39" s="272" t="str">
        <f t="shared" si="136"/>
        <v/>
      </c>
      <c r="BF39" s="272" t="str">
        <f t="shared" si="136"/>
        <v/>
      </c>
      <c r="BG39" s="272" t="str">
        <f t="shared" si="136"/>
        <v/>
      </c>
      <c r="BH39" s="272" t="str">
        <f t="shared" si="136"/>
        <v/>
      </c>
      <c r="BI39" s="272" t="str">
        <f t="shared" si="136"/>
        <v/>
      </c>
      <c r="BJ39" s="272" t="str">
        <f t="shared" si="136"/>
        <v/>
      </c>
      <c r="BK39" s="272" t="str">
        <f t="shared" si="136"/>
        <v/>
      </c>
      <c r="BL39" s="272" t="str">
        <f t="shared" si="136"/>
        <v/>
      </c>
      <c r="BM39" s="272" t="str">
        <f t="shared" si="136"/>
        <v/>
      </c>
      <c r="BN39" s="272" t="str">
        <f t="shared" si="136"/>
        <v/>
      </c>
      <c r="BO39" s="272" t="str">
        <f t="shared" si="136"/>
        <v/>
      </c>
      <c r="BP39" s="272" t="str">
        <f t="shared" si="136"/>
        <v/>
      </c>
      <c r="BQ39" s="272" t="str">
        <f t="shared" si="136"/>
        <v/>
      </c>
      <c r="BR39" s="272" t="str">
        <f t="shared" si="136"/>
        <v/>
      </c>
      <c r="BS39" s="272" t="str">
        <f t="shared" ref="BS39:CX39" si="137">CONCATENATE(
IFERROR(IF(AND($E$1&gt;BS$2,$D23=BS$2),$C39,""),""),
IFERROR(IF(AND($E$1=BS$2,BS23&gt;0),$D39,""),""),
IFERROR(IF(AND($E$1&lt;BS$2,BS$2=$D23,$E$1&lt;$C23),$F39,""),"")
)</f>
        <v/>
      </c>
      <c r="BT39" s="272" t="str">
        <f t="shared" si="137"/>
        <v/>
      </c>
      <c r="BU39" s="272" t="str">
        <f t="shared" si="137"/>
        <v/>
      </c>
      <c r="BV39" s="272" t="str">
        <f t="shared" si="137"/>
        <v/>
      </c>
      <c r="BW39" s="272" t="str">
        <f t="shared" si="137"/>
        <v/>
      </c>
      <c r="BX39" s="272" t="str">
        <f t="shared" si="137"/>
        <v/>
      </c>
      <c r="BY39" s="272" t="str">
        <f t="shared" si="137"/>
        <v/>
      </c>
      <c r="BZ39" s="272" t="str">
        <f t="shared" si="137"/>
        <v/>
      </c>
      <c r="CA39" s="272" t="str">
        <f t="shared" si="137"/>
        <v/>
      </c>
      <c r="CB39" s="272" t="str">
        <f t="shared" si="137"/>
        <v/>
      </c>
      <c r="CC39" s="272" t="str">
        <f t="shared" si="137"/>
        <v/>
      </c>
      <c r="CD39" s="272" t="str">
        <f t="shared" si="137"/>
        <v/>
      </c>
      <c r="CE39" s="272" t="str">
        <f t="shared" si="137"/>
        <v/>
      </c>
      <c r="CF39" s="272" t="str">
        <f t="shared" si="137"/>
        <v/>
      </c>
      <c r="CG39" s="272" t="str">
        <f t="shared" si="137"/>
        <v/>
      </c>
      <c r="CH39" s="272" t="str">
        <f t="shared" si="137"/>
        <v/>
      </c>
      <c r="CI39" s="272" t="str">
        <f t="shared" si="137"/>
        <v/>
      </c>
      <c r="CJ39" s="272" t="str">
        <f t="shared" si="137"/>
        <v/>
      </c>
      <c r="CK39" s="272" t="str">
        <f t="shared" si="137"/>
        <v/>
      </c>
      <c r="CL39" s="272" t="str">
        <f t="shared" si="137"/>
        <v/>
      </c>
      <c r="CM39" s="272" t="str">
        <f t="shared" si="137"/>
        <v/>
      </c>
      <c r="CN39" s="272" t="str">
        <f t="shared" si="137"/>
        <v/>
      </c>
      <c r="CO39" s="272" t="str">
        <f t="shared" si="137"/>
        <v/>
      </c>
      <c r="CP39" s="272" t="str">
        <f t="shared" si="137"/>
        <v/>
      </c>
      <c r="CQ39" s="272" t="str">
        <f t="shared" si="137"/>
        <v/>
      </c>
      <c r="CR39" s="272" t="str">
        <f t="shared" si="137"/>
        <v/>
      </c>
      <c r="CS39" s="272" t="str">
        <f t="shared" si="137"/>
        <v/>
      </c>
      <c r="CT39" s="272" t="str">
        <f t="shared" si="137"/>
        <v/>
      </c>
      <c r="CU39" s="272" t="str">
        <f t="shared" si="137"/>
        <v/>
      </c>
      <c r="CV39" s="272" t="str">
        <f t="shared" si="137"/>
        <v/>
      </c>
      <c r="CW39" s="272" t="str">
        <f t="shared" si="137"/>
        <v/>
      </c>
      <c r="CX39" s="272" t="str">
        <f t="shared" si="137"/>
        <v/>
      </c>
      <c r="CY39" s="272" t="str">
        <f t="shared" ref="CY39:DK39" si="138">CONCATENATE(
IFERROR(IF(AND($E$1&gt;CY$2,$D23=CY$2),$C39,""),""),
IFERROR(IF(AND($E$1=CY$2,CY23&gt;0),$D39,""),""),
IFERROR(IF(AND($E$1&lt;CY$2,CY$2=$D23,$E$1&lt;$C23),$F39,""),"")
)</f>
        <v/>
      </c>
      <c r="CZ39" s="272" t="str">
        <f t="shared" si="138"/>
        <v/>
      </c>
      <c r="DA39" s="272" t="str">
        <f t="shared" si="138"/>
        <v/>
      </c>
      <c r="DB39" s="272" t="str">
        <f t="shared" si="138"/>
        <v/>
      </c>
      <c r="DC39" s="272" t="str">
        <f t="shared" si="138"/>
        <v/>
      </c>
      <c r="DD39" s="272" t="str">
        <f t="shared" si="138"/>
        <v/>
      </c>
      <c r="DE39" s="272" t="str">
        <f t="shared" si="138"/>
        <v/>
      </c>
      <c r="DF39" s="272" t="str">
        <f t="shared" si="138"/>
        <v/>
      </c>
      <c r="DG39" s="272" t="str">
        <f t="shared" si="138"/>
        <v/>
      </c>
      <c r="DH39" s="272" t="str">
        <f t="shared" si="138"/>
        <v/>
      </c>
      <c r="DI39" s="272" t="str">
        <f t="shared" si="138"/>
        <v/>
      </c>
      <c r="DJ39" s="272" t="str">
        <f t="shared" si="138"/>
        <v/>
      </c>
      <c r="DK39" s="272" t="str">
        <f t="shared" si="138"/>
        <v/>
      </c>
      <c r="DL39" s="272" t="str">
        <f t="shared" ref="DL39:EA39" si="139">CONCATENATE(
IFERROR(IF(AND($E$1&gt;DL$2,$D23=DL$2),$C39,""),""),
IFERROR(IF(AND($E$1=DL$2,DL23&gt;0),$D39,""),""),
IFERROR(IF(AND($E$1&lt;DL$2,DL$2=$D23,$E$1&lt;$C23),$F39,""),"")
)</f>
        <v/>
      </c>
      <c r="DM39" s="272" t="str">
        <f t="shared" si="139"/>
        <v/>
      </c>
      <c r="DN39" s="272" t="str">
        <f t="shared" si="139"/>
        <v/>
      </c>
      <c r="DO39" s="272" t="str">
        <f t="shared" si="139"/>
        <v/>
      </c>
      <c r="DP39" s="272" t="str">
        <f t="shared" si="139"/>
        <v/>
      </c>
      <c r="DQ39" s="272" t="str">
        <f t="shared" si="139"/>
        <v/>
      </c>
      <c r="DR39" s="272" t="str">
        <f t="shared" si="139"/>
        <v/>
      </c>
      <c r="DS39" s="272" t="str">
        <f t="shared" si="139"/>
        <v/>
      </c>
      <c r="DT39" s="272" t="str">
        <f t="shared" si="139"/>
        <v/>
      </c>
      <c r="DU39" s="272" t="str">
        <f t="shared" si="139"/>
        <v/>
      </c>
      <c r="DV39" s="272" t="str">
        <f t="shared" si="139"/>
        <v/>
      </c>
      <c r="DW39" s="272" t="str">
        <f t="shared" si="139"/>
        <v/>
      </c>
      <c r="DX39" s="272" t="str">
        <f t="shared" si="139"/>
        <v/>
      </c>
      <c r="DY39" s="272" t="str">
        <f t="shared" si="139"/>
        <v/>
      </c>
      <c r="DZ39" s="272" t="str">
        <f t="shared" si="139"/>
        <v/>
      </c>
      <c r="EA39" s="272" t="str">
        <f t="shared" si="139"/>
        <v/>
      </c>
    </row>
    <row r="40" spans="1:131" x14ac:dyDescent="0.25">
      <c r="A40">
        <v>84</v>
      </c>
      <c r="B40" t="str">
        <f t="shared" si="112"/>
        <v>Продажа м/м 1 оч</v>
      </c>
      <c r="C40" t="str">
        <f t="shared" si="113"/>
        <v xml:space="preserve">(747,7 млн.р)                                                                      </v>
      </c>
      <c r="D40" t="e">
        <f t="shared" si="114"/>
        <v>#N/A</v>
      </c>
      <c r="E40" s="261" t="e">
        <f t="array" ref="E40">IF($C24=$E$1,0,INDEX($G24:$EA24,1,MATCH($E$1,$G$2:$EA$2,0)-1))</f>
        <v>#N/A</v>
      </c>
      <c r="F40" t="str">
        <f t="shared" si="115"/>
        <v xml:space="preserve">Бюджет (747,7 млн.р)                                                                                    </v>
      </c>
      <c r="G40" s="272" t="str">
        <f t="shared" ref="G40:BR40" si="140">CONCATENATE(
IFERROR(IF(AND($E$1&gt;G$2,$D24=G$2),$C40,""),""),
IFERROR(IF(AND($E$1=G$2,G24&gt;0),$D40,""),""),
IFERROR(IF(AND($E$1&lt;G$2,G$2=$D24,$E$1&lt;$C24),$F40,""),"")
)</f>
        <v/>
      </c>
      <c r="H40" s="272" t="str">
        <f t="shared" si="140"/>
        <v/>
      </c>
      <c r="I40" s="272" t="str">
        <f t="shared" si="140"/>
        <v/>
      </c>
      <c r="J40" s="272" t="str">
        <f t="shared" si="140"/>
        <v/>
      </c>
      <c r="K40" s="272" t="str">
        <f t="shared" si="140"/>
        <v/>
      </c>
      <c r="L40" s="272" t="str">
        <f t="shared" si="140"/>
        <v/>
      </c>
      <c r="M40" s="272" t="str">
        <f t="shared" si="140"/>
        <v/>
      </c>
      <c r="N40" s="272" t="str">
        <f t="shared" si="140"/>
        <v/>
      </c>
      <c r="O40" s="272" t="str">
        <f t="shared" si="140"/>
        <v/>
      </c>
      <c r="P40" s="272" t="str">
        <f t="shared" si="140"/>
        <v/>
      </c>
      <c r="Q40" s="272" t="str">
        <f t="shared" si="140"/>
        <v/>
      </c>
      <c r="R40" s="272" t="str">
        <f t="shared" si="140"/>
        <v/>
      </c>
      <c r="S40" s="272" t="str">
        <f t="shared" si="140"/>
        <v/>
      </c>
      <c r="T40" s="272" t="str">
        <f t="shared" si="140"/>
        <v/>
      </c>
      <c r="U40" s="272" t="str">
        <f t="shared" si="140"/>
        <v/>
      </c>
      <c r="V40" s="272" t="str">
        <f t="shared" si="140"/>
        <v/>
      </c>
      <c r="W40" s="272" t="str">
        <f t="shared" si="140"/>
        <v/>
      </c>
      <c r="X40" s="272" t="str">
        <f t="shared" si="140"/>
        <v/>
      </c>
      <c r="Y40" s="272" t="str">
        <f t="shared" si="140"/>
        <v/>
      </c>
      <c r="Z40" s="272" t="str">
        <f t="shared" si="140"/>
        <v/>
      </c>
      <c r="AA40" s="272" t="str">
        <f t="shared" si="140"/>
        <v/>
      </c>
      <c r="AB40" s="272" t="str">
        <f t="shared" si="140"/>
        <v/>
      </c>
      <c r="AC40" s="272" t="str">
        <f t="shared" si="140"/>
        <v/>
      </c>
      <c r="AD40" s="272" t="str">
        <f t="shared" si="140"/>
        <v/>
      </c>
      <c r="AE40" s="272" t="str">
        <f t="shared" si="140"/>
        <v/>
      </c>
      <c r="AF40" s="272" t="str">
        <f t="shared" si="140"/>
        <v/>
      </c>
      <c r="AG40" s="272" t="str">
        <f t="shared" si="140"/>
        <v/>
      </c>
      <c r="AH40" s="272" t="str">
        <f t="shared" si="140"/>
        <v/>
      </c>
      <c r="AI40" s="272" t="str">
        <f t="shared" si="140"/>
        <v/>
      </c>
      <c r="AJ40" s="272" t="str">
        <f t="shared" si="140"/>
        <v/>
      </c>
      <c r="AK40" s="272" t="str">
        <f t="shared" si="140"/>
        <v/>
      </c>
      <c r="AL40" s="272" t="str">
        <f t="shared" si="140"/>
        <v/>
      </c>
      <c r="AM40" s="272" t="str">
        <f t="shared" si="140"/>
        <v/>
      </c>
      <c r="AN40" s="272" t="str">
        <f t="shared" si="140"/>
        <v/>
      </c>
      <c r="AO40" s="272" t="str">
        <f t="shared" si="140"/>
        <v/>
      </c>
      <c r="AP40" s="272" t="str">
        <f t="shared" si="140"/>
        <v/>
      </c>
      <c r="AQ40" s="272" t="str">
        <f t="shared" si="140"/>
        <v/>
      </c>
      <c r="AR40" s="272" t="str">
        <f t="shared" si="140"/>
        <v/>
      </c>
      <c r="AS40" s="272" t="str">
        <f t="shared" si="140"/>
        <v/>
      </c>
      <c r="AT40" s="272" t="str">
        <f t="shared" si="140"/>
        <v/>
      </c>
      <c r="AU40" s="272" t="str">
        <f t="shared" si="140"/>
        <v/>
      </c>
      <c r="AV40" s="272" t="str">
        <f t="shared" si="140"/>
        <v/>
      </c>
      <c r="AW40" s="272" t="str">
        <f t="shared" si="140"/>
        <v/>
      </c>
      <c r="AX40" s="272" t="str">
        <f t="shared" si="140"/>
        <v/>
      </c>
      <c r="AY40" s="272" t="str">
        <f t="shared" si="140"/>
        <v/>
      </c>
      <c r="AZ40" s="272" t="str">
        <f t="shared" si="140"/>
        <v/>
      </c>
      <c r="BA40" s="272" t="str">
        <f t="shared" si="140"/>
        <v/>
      </c>
      <c r="BB40" s="272" t="str">
        <f t="shared" si="140"/>
        <v/>
      </c>
      <c r="BC40" s="272" t="str">
        <f t="shared" si="140"/>
        <v/>
      </c>
      <c r="BD40" s="272" t="str">
        <f t="shared" si="140"/>
        <v/>
      </c>
      <c r="BE40" s="272" t="str">
        <f t="shared" si="140"/>
        <v/>
      </c>
      <c r="BF40" s="272" t="str">
        <f t="shared" si="140"/>
        <v/>
      </c>
      <c r="BG40" s="272" t="str">
        <f t="shared" si="140"/>
        <v/>
      </c>
      <c r="BH40" s="272" t="str">
        <f t="shared" si="140"/>
        <v/>
      </c>
      <c r="BI40" s="272" t="str">
        <f t="shared" si="140"/>
        <v/>
      </c>
      <c r="BJ40" s="272" t="str">
        <f t="shared" si="140"/>
        <v/>
      </c>
      <c r="BK40" s="272" t="str">
        <f t="shared" si="140"/>
        <v/>
      </c>
      <c r="BL40" s="272" t="str">
        <f t="shared" si="140"/>
        <v/>
      </c>
      <c r="BM40" s="272" t="str">
        <f t="shared" si="140"/>
        <v/>
      </c>
      <c r="BN40" s="272" t="str">
        <f t="shared" si="140"/>
        <v/>
      </c>
      <c r="BO40" s="272" t="str">
        <f t="shared" si="140"/>
        <v/>
      </c>
      <c r="BP40" s="272" t="str">
        <f t="shared" si="140"/>
        <v/>
      </c>
      <c r="BQ40" s="272" t="str">
        <f t="shared" si="140"/>
        <v/>
      </c>
      <c r="BR40" s="272" t="str">
        <f t="shared" si="140"/>
        <v/>
      </c>
      <c r="BS40" s="272" t="str">
        <f t="shared" ref="BS40:CX40" si="141">CONCATENATE(
IFERROR(IF(AND($E$1&gt;BS$2,$D24=BS$2),$C40,""),""),
IFERROR(IF(AND($E$1=BS$2,BS24&gt;0),$D40,""),""),
IFERROR(IF(AND($E$1&lt;BS$2,BS$2=$D24,$E$1&lt;$C24),$F40,""),"")
)</f>
        <v/>
      </c>
      <c r="BT40" s="272" t="str">
        <f t="shared" si="141"/>
        <v/>
      </c>
      <c r="BU40" s="272" t="str">
        <f t="shared" si="141"/>
        <v/>
      </c>
      <c r="BV40" s="272" t="str">
        <f t="shared" si="141"/>
        <v xml:space="preserve">Бюджет (747,7 млн.р)                                                                                    </v>
      </c>
      <c r="BW40" s="272" t="str">
        <f t="shared" si="141"/>
        <v/>
      </c>
      <c r="BX40" s="272" t="str">
        <f t="shared" si="141"/>
        <v/>
      </c>
      <c r="BY40" s="272" t="str">
        <f t="shared" si="141"/>
        <v/>
      </c>
      <c r="BZ40" s="272" t="str">
        <f t="shared" si="141"/>
        <v/>
      </c>
      <c r="CA40" s="272" t="str">
        <f t="shared" si="141"/>
        <v/>
      </c>
      <c r="CB40" s="272" t="str">
        <f t="shared" si="141"/>
        <v/>
      </c>
      <c r="CC40" s="272" t="str">
        <f t="shared" si="141"/>
        <v/>
      </c>
      <c r="CD40" s="272" t="str">
        <f t="shared" si="141"/>
        <v/>
      </c>
      <c r="CE40" s="272" t="str">
        <f t="shared" si="141"/>
        <v/>
      </c>
      <c r="CF40" s="272" t="str">
        <f t="shared" si="141"/>
        <v/>
      </c>
      <c r="CG40" s="272" t="str">
        <f t="shared" si="141"/>
        <v/>
      </c>
      <c r="CH40" s="272" t="str">
        <f t="shared" si="141"/>
        <v/>
      </c>
      <c r="CI40" s="272" t="str">
        <f t="shared" si="141"/>
        <v/>
      </c>
      <c r="CJ40" s="272" t="str">
        <f t="shared" si="141"/>
        <v/>
      </c>
      <c r="CK40" s="272" t="str">
        <f t="shared" si="141"/>
        <v/>
      </c>
      <c r="CL40" s="272" t="str">
        <f t="shared" si="141"/>
        <v/>
      </c>
      <c r="CM40" s="272" t="str">
        <f t="shared" si="141"/>
        <v/>
      </c>
      <c r="CN40" s="272" t="str">
        <f t="shared" si="141"/>
        <v/>
      </c>
      <c r="CO40" s="272" t="str">
        <f t="shared" si="141"/>
        <v/>
      </c>
      <c r="CP40" s="272" t="str">
        <f t="shared" si="141"/>
        <v/>
      </c>
      <c r="CQ40" s="272" t="str">
        <f t="shared" si="141"/>
        <v/>
      </c>
      <c r="CR40" s="272" t="str">
        <f t="shared" si="141"/>
        <v/>
      </c>
      <c r="CS40" s="272" t="str">
        <f t="shared" si="141"/>
        <v/>
      </c>
      <c r="CT40" s="272" t="str">
        <f t="shared" si="141"/>
        <v/>
      </c>
      <c r="CU40" s="272" t="str">
        <f t="shared" si="141"/>
        <v/>
      </c>
      <c r="CV40" s="272" t="str">
        <f t="shared" si="141"/>
        <v/>
      </c>
      <c r="CW40" s="272" t="str">
        <f t="shared" si="141"/>
        <v/>
      </c>
      <c r="CX40" s="272" t="str">
        <f t="shared" si="141"/>
        <v/>
      </c>
      <c r="CY40" s="272" t="str">
        <f t="shared" ref="CY40:DK40" si="142">CONCATENATE(
IFERROR(IF(AND($E$1&gt;CY$2,$D24=CY$2),$C40,""),""),
IFERROR(IF(AND($E$1=CY$2,CY24&gt;0),$D40,""),""),
IFERROR(IF(AND($E$1&lt;CY$2,CY$2=$D24,$E$1&lt;$C24),$F40,""),"")
)</f>
        <v/>
      </c>
      <c r="CZ40" s="272" t="str">
        <f t="shared" si="142"/>
        <v/>
      </c>
      <c r="DA40" s="272" t="str">
        <f t="shared" si="142"/>
        <v/>
      </c>
      <c r="DB40" s="272" t="str">
        <f t="shared" si="142"/>
        <v/>
      </c>
      <c r="DC40" s="272" t="str">
        <f t="shared" si="142"/>
        <v/>
      </c>
      <c r="DD40" s="272" t="str">
        <f t="shared" si="142"/>
        <v/>
      </c>
      <c r="DE40" s="272" t="str">
        <f t="shared" si="142"/>
        <v/>
      </c>
      <c r="DF40" s="272" t="str">
        <f t="shared" si="142"/>
        <v/>
      </c>
      <c r="DG40" s="272" t="str">
        <f t="shared" si="142"/>
        <v/>
      </c>
      <c r="DH40" s="272" t="str">
        <f t="shared" si="142"/>
        <v/>
      </c>
      <c r="DI40" s="272" t="str">
        <f t="shared" si="142"/>
        <v/>
      </c>
      <c r="DJ40" s="272" t="str">
        <f t="shared" si="142"/>
        <v/>
      </c>
      <c r="DK40" s="272" t="str">
        <f t="shared" si="142"/>
        <v/>
      </c>
      <c r="DL40" s="272" t="str">
        <f t="shared" ref="DL40:EA40" si="143">CONCATENATE(
IFERROR(IF(AND($E$1&gt;DL$2,$D24=DL$2),$C40,""),""),
IFERROR(IF(AND($E$1=DL$2,DL24&gt;0),$D40,""),""),
IFERROR(IF(AND($E$1&lt;DL$2,DL$2=$D24,$E$1&lt;$C24),$F40,""),"")
)</f>
        <v/>
      </c>
      <c r="DM40" s="272" t="str">
        <f t="shared" si="143"/>
        <v/>
      </c>
      <c r="DN40" s="272" t="str">
        <f t="shared" si="143"/>
        <v/>
      </c>
      <c r="DO40" s="272" t="str">
        <f t="shared" si="143"/>
        <v/>
      </c>
      <c r="DP40" s="272" t="str">
        <f t="shared" si="143"/>
        <v/>
      </c>
      <c r="DQ40" s="272" t="str">
        <f t="shared" si="143"/>
        <v/>
      </c>
      <c r="DR40" s="272" t="str">
        <f t="shared" si="143"/>
        <v/>
      </c>
      <c r="DS40" s="272" t="str">
        <f t="shared" si="143"/>
        <v/>
      </c>
      <c r="DT40" s="272" t="str">
        <f t="shared" si="143"/>
        <v/>
      </c>
      <c r="DU40" s="272" t="str">
        <f t="shared" si="143"/>
        <v/>
      </c>
      <c r="DV40" s="272" t="str">
        <f t="shared" si="143"/>
        <v/>
      </c>
      <c r="DW40" s="272" t="str">
        <f t="shared" si="143"/>
        <v/>
      </c>
      <c r="DX40" s="272" t="str">
        <f t="shared" si="143"/>
        <v/>
      </c>
      <c r="DY40" s="272" t="str">
        <f t="shared" si="143"/>
        <v/>
      </c>
      <c r="DZ40" s="272" t="str">
        <f t="shared" si="143"/>
        <v/>
      </c>
      <c r="EA40" s="272" t="str">
        <f t="shared" si="143"/>
        <v/>
      </c>
    </row>
    <row r="41" spans="1:131" x14ac:dyDescent="0.25">
      <c r="A41">
        <v>84</v>
      </c>
      <c r="B41" t="str">
        <f t="shared" si="112"/>
        <v>Продажа НП 1 оч</v>
      </c>
      <c r="C41" t="str">
        <f t="shared" si="113"/>
        <v xml:space="preserve">(1 657,0 млн.р)                                                                      </v>
      </c>
      <c r="D41" t="e">
        <f t="shared" si="114"/>
        <v>#N/A</v>
      </c>
      <c r="E41" s="261" t="e">
        <f t="array" ref="E41">IF($C25=$E$1,0,INDEX($G25:$EA25,1,MATCH($E$1,$G$2:$EA$2,0)-1))</f>
        <v>#N/A</v>
      </c>
      <c r="F41" t="str">
        <f t="shared" si="115"/>
        <v xml:space="preserve">Бюджет (1 657,0 млн.р)                                                                                    </v>
      </c>
      <c r="G41" s="272" t="str">
        <f t="shared" ref="G41:BR41" si="144">CONCATENATE(
IFERROR(IF(AND($E$1&gt;G$2,$D25=G$2),$C41,""),""),
IFERROR(IF(AND($E$1=G$2,G25&gt;0),$D41,""),""),
IFERROR(IF(AND($E$1&lt;G$2,G$2=$D25,$E$1&lt;$C25),$F41,""),"")
)</f>
        <v/>
      </c>
      <c r="H41" s="272" t="str">
        <f t="shared" si="144"/>
        <v/>
      </c>
      <c r="I41" s="272" t="str">
        <f t="shared" si="144"/>
        <v/>
      </c>
      <c r="J41" s="272" t="str">
        <f t="shared" si="144"/>
        <v/>
      </c>
      <c r="K41" s="272" t="str">
        <f t="shared" si="144"/>
        <v/>
      </c>
      <c r="L41" s="272" t="str">
        <f t="shared" si="144"/>
        <v/>
      </c>
      <c r="M41" s="272" t="str">
        <f t="shared" si="144"/>
        <v/>
      </c>
      <c r="N41" s="272" t="str">
        <f t="shared" si="144"/>
        <v/>
      </c>
      <c r="O41" s="272" t="str">
        <f t="shared" si="144"/>
        <v/>
      </c>
      <c r="P41" s="272" t="str">
        <f t="shared" si="144"/>
        <v/>
      </c>
      <c r="Q41" s="272" t="str">
        <f t="shared" si="144"/>
        <v/>
      </c>
      <c r="R41" s="272" t="str">
        <f t="shared" si="144"/>
        <v/>
      </c>
      <c r="S41" s="272" t="str">
        <f t="shared" si="144"/>
        <v/>
      </c>
      <c r="T41" s="272" t="str">
        <f t="shared" si="144"/>
        <v/>
      </c>
      <c r="U41" s="272" t="str">
        <f t="shared" si="144"/>
        <v/>
      </c>
      <c r="V41" s="272" t="str">
        <f t="shared" si="144"/>
        <v/>
      </c>
      <c r="W41" s="272" t="str">
        <f t="shared" si="144"/>
        <v/>
      </c>
      <c r="X41" s="272" t="str">
        <f t="shared" si="144"/>
        <v/>
      </c>
      <c r="Y41" s="272" t="str">
        <f t="shared" si="144"/>
        <v/>
      </c>
      <c r="Z41" s="272" t="str">
        <f t="shared" si="144"/>
        <v/>
      </c>
      <c r="AA41" s="272" t="str">
        <f t="shared" si="144"/>
        <v/>
      </c>
      <c r="AB41" s="272" t="str">
        <f t="shared" si="144"/>
        <v/>
      </c>
      <c r="AC41" s="272" t="str">
        <f t="shared" si="144"/>
        <v/>
      </c>
      <c r="AD41" s="272" t="str">
        <f t="shared" si="144"/>
        <v/>
      </c>
      <c r="AE41" s="272" t="str">
        <f t="shared" si="144"/>
        <v/>
      </c>
      <c r="AF41" s="272" t="str">
        <f t="shared" si="144"/>
        <v/>
      </c>
      <c r="AG41" s="272" t="str">
        <f t="shared" si="144"/>
        <v/>
      </c>
      <c r="AH41" s="272" t="str">
        <f t="shared" si="144"/>
        <v/>
      </c>
      <c r="AI41" s="272" t="str">
        <f t="shared" si="144"/>
        <v/>
      </c>
      <c r="AJ41" s="272" t="str">
        <f t="shared" si="144"/>
        <v/>
      </c>
      <c r="AK41" s="272" t="str">
        <f t="shared" si="144"/>
        <v/>
      </c>
      <c r="AL41" s="272" t="str">
        <f t="shared" si="144"/>
        <v/>
      </c>
      <c r="AM41" s="272" t="str">
        <f t="shared" si="144"/>
        <v/>
      </c>
      <c r="AN41" s="272" t="str">
        <f t="shared" si="144"/>
        <v/>
      </c>
      <c r="AO41" s="272" t="str">
        <f t="shared" si="144"/>
        <v/>
      </c>
      <c r="AP41" s="272" t="str">
        <f t="shared" si="144"/>
        <v/>
      </c>
      <c r="AQ41" s="272" t="str">
        <f t="shared" si="144"/>
        <v/>
      </c>
      <c r="AR41" s="272" t="str">
        <f t="shared" si="144"/>
        <v/>
      </c>
      <c r="AS41" s="272" t="str">
        <f t="shared" si="144"/>
        <v/>
      </c>
      <c r="AT41" s="272" t="str">
        <f t="shared" si="144"/>
        <v/>
      </c>
      <c r="AU41" s="272" t="str">
        <f t="shared" si="144"/>
        <v/>
      </c>
      <c r="AV41" s="272" t="str">
        <f t="shared" si="144"/>
        <v/>
      </c>
      <c r="AW41" s="272" t="str">
        <f t="shared" si="144"/>
        <v/>
      </c>
      <c r="AX41" s="272" t="str">
        <f t="shared" si="144"/>
        <v/>
      </c>
      <c r="AY41" s="272" t="str">
        <f t="shared" si="144"/>
        <v/>
      </c>
      <c r="AZ41" s="272" t="str">
        <f t="shared" si="144"/>
        <v/>
      </c>
      <c r="BA41" s="272" t="str">
        <f t="shared" si="144"/>
        <v/>
      </c>
      <c r="BB41" s="272" t="str">
        <f t="shared" si="144"/>
        <v/>
      </c>
      <c r="BC41" s="272" t="str">
        <f t="shared" si="144"/>
        <v/>
      </c>
      <c r="BD41" s="272" t="str">
        <f t="shared" si="144"/>
        <v/>
      </c>
      <c r="BE41" s="272" t="str">
        <f t="shared" si="144"/>
        <v/>
      </c>
      <c r="BF41" s="272" t="str">
        <f t="shared" si="144"/>
        <v/>
      </c>
      <c r="BG41" s="272" t="str">
        <f t="shared" si="144"/>
        <v/>
      </c>
      <c r="BH41" s="272" t="str">
        <f t="shared" si="144"/>
        <v/>
      </c>
      <c r="BI41" s="272" t="str">
        <f t="shared" si="144"/>
        <v/>
      </c>
      <c r="BJ41" s="272" t="str">
        <f t="shared" si="144"/>
        <v/>
      </c>
      <c r="BK41" s="272" t="str">
        <f t="shared" si="144"/>
        <v/>
      </c>
      <c r="BL41" s="272" t="str">
        <f t="shared" si="144"/>
        <v/>
      </c>
      <c r="BM41" s="272" t="str">
        <f t="shared" si="144"/>
        <v/>
      </c>
      <c r="BN41" s="272" t="str">
        <f t="shared" si="144"/>
        <v/>
      </c>
      <c r="BO41" s="272" t="str">
        <f t="shared" si="144"/>
        <v/>
      </c>
      <c r="BP41" s="272" t="str">
        <f t="shared" si="144"/>
        <v/>
      </c>
      <c r="BQ41" s="272" t="str">
        <f t="shared" si="144"/>
        <v/>
      </c>
      <c r="BR41" s="272" t="str">
        <f t="shared" si="144"/>
        <v/>
      </c>
      <c r="BS41" s="272" t="str">
        <f t="shared" ref="BS41:CX41" si="145">CONCATENATE(
IFERROR(IF(AND($E$1&gt;BS$2,$D25=BS$2),$C41,""),""),
IFERROR(IF(AND($E$1=BS$2,BS25&gt;0),$D41,""),""),
IFERROR(IF(AND($E$1&lt;BS$2,BS$2=$D25,$E$1&lt;$C25),$F41,""),"")
)</f>
        <v/>
      </c>
      <c r="BT41" s="272" t="str">
        <f t="shared" si="145"/>
        <v/>
      </c>
      <c r="BU41" s="272" t="str">
        <f t="shared" si="145"/>
        <v/>
      </c>
      <c r="BV41" s="272" t="str">
        <f t="shared" si="145"/>
        <v xml:space="preserve">Бюджет (1 657,0 млн.р)                                                                                    </v>
      </c>
      <c r="BW41" s="272" t="str">
        <f t="shared" si="145"/>
        <v/>
      </c>
      <c r="BX41" s="272" t="str">
        <f t="shared" si="145"/>
        <v/>
      </c>
      <c r="BY41" s="272" t="str">
        <f t="shared" si="145"/>
        <v/>
      </c>
      <c r="BZ41" s="272" t="str">
        <f t="shared" si="145"/>
        <v/>
      </c>
      <c r="CA41" s="272" t="str">
        <f t="shared" si="145"/>
        <v/>
      </c>
      <c r="CB41" s="272" t="str">
        <f t="shared" si="145"/>
        <v/>
      </c>
      <c r="CC41" s="272" t="str">
        <f t="shared" si="145"/>
        <v/>
      </c>
      <c r="CD41" s="272" t="str">
        <f t="shared" si="145"/>
        <v/>
      </c>
      <c r="CE41" s="272" t="str">
        <f t="shared" si="145"/>
        <v/>
      </c>
      <c r="CF41" s="272" t="str">
        <f t="shared" si="145"/>
        <v/>
      </c>
      <c r="CG41" s="272" t="str">
        <f t="shared" si="145"/>
        <v/>
      </c>
      <c r="CH41" s="272" t="str">
        <f t="shared" si="145"/>
        <v/>
      </c>
      <c r="CI41" s="272" t="str">
        <f t="shared" si="145"/>
        <v/>
      </c>
      <c r="CJ41" s="272" t="str">
        <f t="shared" si="145"/>
        <v/>
      </c>
      <c r="CK41" s="272" t="str">
        <f t="shared" si="145"/>
        <v/>
      </c>
      <c r="CL41" s="272" t="str">
        <f t="shared" si="145"/>
        <v/>
      </c>
      <c r="CM41" s="272" t="str">
        <f t="shared" si="145"/>
        <v/>
      </c>
      <c r="CN41" s="272" t="str">
        <f t="shared" si="145"/>
        <v/>
      </c>
      <c r="CO41" s="272" t="str">
        <f t="shared" si="145"/>
        <v/>
      </c>
      <c r="CP41" s="272" t="str">
        <f t="shared" si="145"/>
        <v/>
      </c>
      <c r="CQ41" s="272" t="str">
        <f t="shared" si="145"/>
        <v/>
      </c>
      <c r="CR41" s="272" t="str">
        <f t="shared" si="145"/>
        <v/>
      </c>
      <c r="CS41" s="272" t="str">
        <f t="shared" si="145"/>
        <v/>
      </c>
      <c r="CT41" s="272" t="str">
        <f t="shared" si="145"/>
        <v/>
      </c>
      <c r="CU41" s="272" t="str">
        <f t="shared" si="145"/>
        <v/>
      </c>
      <c r="CV41" s="272" t="str">
        <f t="shared" si="145"/>
        <v/>
      </c>
      <c r="CW41" s="272" t="str">
        <f t="shared" si="145"/>
        <v/>
      </c>
      <c r="CX41" s="272" t="str">
        <f t="shared" si="145"/>
        <v/>
      </c>
      <c r="CY41" s="272" t="str">
        <f t="shared" ref="CY41:DK41" si="146">CONCATENATE(
IFERROR(IF(AND($E$1&gt;CY$2,$D25=CY$2),$C41,""),""),
IFERROR(IF(AND($E$1=CY$2,CY25&gt;0),$D41,""),""),
IFERROR(IF(AND($E$1&lt;CY$2,CY$2=$D25,$E$1&lt;$C25),$F41,""),"")
)</f>
        <v/>
      </c>
      <c r="CZ41" s="272" t="str">
        <f t="shared" si="146"/>
        <v/>
      </c>
      <c r="DA41" s="272" t="str">
        <f t="shared" si="146"/>
        <v/>
      </c>
      <c r="DB41" s="272" t="str">
        <f t="shared" si="146"/>
        <v/>
      </c>
      <c r="DC41" s="272" t="str">
        <f t="shared" si="146"/>
        <v/>
      </c>
      <c r="DD41" s="272" t="str">
        <f t="shared" si="146"/>
        <v/>
      </c>
      <c r="DE41" s="272" t="str">
        <f t="shared" si="146"/>
        <v/>
      </c>
      <c r="DF41" s="272" t="str">
        <f t="shared" si="146"/>
        <v/>
      </c>
      <c r="DG41" s="272" t="str">
        <f t="shared" si="146"/>
        <v/>
      </c>
      <c r="DH41" s="272" t="str">
        <f t="shared" si="146"/>
        <v/>
      </c>
      <c r="DI41" s="272" t="str">
        <f t="shared" si="146"/>
        <v/>
      </c>
      <c r="DJ41" s="272" t="str">
        <f t="shared" si="146"/>
        <v/>
      </c>
      <c r="DK41" s="272" t="str">
        <f t="shared" si="146"/>
        <v/>
      </c>
      <c r="DL41" s="272" t="str">
        <f t="shared" ref="DL41:EA41" si="147">CONCATENATE(
IFERROR(IF(AND($E$1&gt;DL$2,$D25=DL$2),$C41,""),""),
IFERROR(IF(AND($E$1=DL$2,DL25&gt;0),$D41,""),""),
IFERROR(IF(AND($E$1&lt;DL$2,DL$2=$D25,$E$1&lt;$C25),$F41,""),"")
)</f>
        <v/>
      </c>
      <c r="DM41" s="272" t="str">
        <f t="shared" si="147"/>
        <v/>
      </c>
      <c r="DN41" s="272" t="str">
        <f t="shared" si="147"/>
        <v/>
      </c>
      <c r="DO41" s="272" t="str">
        <f t="shared" si="147"/>
        <v/>
      </c>
      <c r="DP41" s="272" t="str">
        <f t="shared" si="147"/>
        <v/>
      </c>
      <c r="DQ41" s="272" t="str">
        <f t="shared" si="147"/>
        <v/>
      </c>
      <c r="DR41" s="272" t="str">
        <f t="shared" si="147"/>
        <v/>
      </c>
      <c r="DS41" s="272" t="str">
        <f t="shared" si="147"/>
        <v/>
      </c>
      <c r="DT41" s="272" t="str">
        <f t="shared" si="147"/>
        <v/>
      </c>
      <c r="DU41" s="272" t="str">
        <f t="shared" si="147"/>
        <v/>
      </c>
      <c r="DV41" s="272" t="str">
        <f t="shared" si="147"/>
        <v/>
      </c>
      <c r="DW41" s="272" t="str">
        <f t="shared" si="147"/>
        <v/>
      </c>
      <c r="DX41" s="272" t="str">
        <f t="shared" si="147"/>
        <v/>
      </c>
      <c r="DY41" s="272" t="str">
        <f t="shared" si="147"/>
        <v/>
      </c>
      <c r="DZ41" s="272" t="str">
        <f t="shared" si="147"/>
        <v/>
      </c>
      <c r="EA41" s="272" t="str">
        <f t="shared" si="147"/>
        <v/>
      </c>
    </row>
    <row r="42" spans="1:131" x14ac:dyDescent="0.25">
      <c r="A42">
        <v>84</v>
      </c>
      <c r="B42" t="str">
        <f t="shared" si="112"/>
        <v>Продажа квартир 1 оч</v>
      </c>
      <c r="C42" t="str">
        <f t="shared" si="113"/>
        <v xml:space="preserve">(19 471,2 млн.р)                                                                      </v>
      </c>
      <c r="D42" t="e">
        <f t="shared" si="114"/>
        <v>#N/A</v>
      </c>
      <c r="E42" s="261" t="e">
        <f t="array" ref="E42">IF($C26=$E$1,0,INDEX($G26:$EA26,1,MATCH($E$1,$G$2:$EA$2,0)-1))</f>
        <v>#N/A</v>
      </c>
      <c r="F42" t="str">
        <f t="shared" si="115"/>
        <v xml:space="preserve">Бюджет (19 471,2 млн.р)                                                                                    </v>
      </c>
      <c r="G42" s="272" t="str">
        <f t="shared" ref="G42:BR42" si="148">CONCATENATE(
IFERROR(IF(AND($E$1&gt;G$2,$D26=G$2),$C42,""),""),
IFERROR(IF(AND($E$1=G$2,G26&gt;0),$D42,""),""),
IFERROR(IF(AND($E$1&lt;G$2,G$2=$D26,$E$1&lt;$C26),$F42,""),"")
)</f>
        <v/>
      </c>
      <c r="H42" s="272" t="str">
        <f t="shared" si="148"/>
        <v/>
      </c>
      <c r="I42" s="272" t="str">
        <f t="shared" si="148"/>
        <v/>
      </c>
      <c r="J42" s="272" t="str">
        <f t="shared" si="148"/>
        <v/>
      </c>
      <c r="K42" s="272" t="str">
        <f t="shared" si="148"/>
        <v/>
      </c>
      <c r="L42" s="272" t="str">
        <f t="shared" si="148"/>
        <v/>
      </c>
      <c r="M42" s="272" t="str">
        <f t="shared" si="148"/>
        <v/>
      </c>
      <c r="N42" s="272" t="str">
        <f t="shared" si="148"/>
        <v/>
      </c>
      <c r="O42" s="272" t="str">
        <f t="shared" si="148"/>
        <v/>
      </c>
      <c r="P42" s="272" t="str">
        <f t="shared" si="148"/>
        <v/>
      </c>
      <c r="Q42" s="272" t="str">
        <f t="shared" si="148"/>
        <v/>
      </c>
      <c r="R42" s="272" t="str">
        <f t="shared" si="148"/>
        <v/>
      </c>
      <c r="S42" s="272" t="str">
        <f t="shared" si="148"/>
        <v/>
      </c>
      <c r="T42" s="272" t="str">
        <f t="shared" si="148"/>
        <v/>
      </c>
      <c r="U42" s="272" t="str">
        <f t="shared" si="148"/>
        <v/>
      </c>
      <c r="V42" s="272" t="str">
        <f t="shared" si="148"/>
        <v/>
      </c>
      <c r="W42" s="272" t="str">
        <f t="shared" si="148"/>
        <v/>
      </c>
      <c r="X42" s="272" t="str">
        <f t="shared" si="148"/>
        <v/>
      </c>
      <c r="Y42" s="272" t="str">
        <f t="shared" si="148"/>
        <v/>
      </c>
      <c r="Z42" s="272" t="str">
        <f t="shared" si="148"/>
        <v/>
      </c>
      <c r="AA42" s="272" t="str">
        <f t="shared" si="148"/>
        <v/>
      </c>
      <c r="AB42" s="272" t="str">
        <f t="shared" si="148"/>
        <v/>
      </c>
      <c r="AC42" s="272" t="str">
        <f t="shared" si="148"/>
        <v/>
      </c>
      <c r="AD42" s="272" t="str">
        <f t="shared" si="148"/>
        <v/>
      </c>
      <c r="AE42" s="272" t="str">
        <f t="shared" si="148"/>
        <v/>
      </c>
      <c r="AF42" s="272" t="str">
        <f t="shared" si="148"/>
        <v/>
      </c>
      <c r="AG42" s="272" t="str">
        <f t="shared" si="148"/>
        <v/>
      </c>
      <c r="AH42" s="272" t="str">
        <f t="shared" si="148"/>
        <v/>
      </c>
      <c r="AI42" s="272" t="str">
        <f t="shared" si="148"/>
        <v/>
      </c>
      <c r="AJ42" s="272" t="str">
        <f t="shared" si="148"/>
        <v/>
      </c>
      <c r="AK42" s="272" t="str">
        <f t="shared" si="148"/>
        <v/>
      </c>
      <c r="AL42" s="272" t="str">
        <f t="shared" si="148"/>
        <v/>
      </c>
      <c r="AM42" s="272" t="str">
        <f t="shared" si="148"/>
        <v/>
      </c>
      <c r="AN42" s="272" t="str">
        <f t="shared" si="148"/>
        <v/>
      </c>
      <c r="AO42" s="272" t="str">
        <f t="shared" si="148"/>
        <v/>
      </c>
      <c r="AP42" s="272" t="str">
        <f t="shared" si="148"/>
        <v/>
      </c>
      <c r="AQ42" s="272" t="str">
        <f t="shared" si="148"/>
        <v/>
      </c>
      <c r="AR42" s="272" t="str">
        <f t="shared" si="148"/>
        <v/>
      </c>
      <c r="AS42" s="272" t="str">
        <f t="shared" si="148"/>
        <v/>
      </c>
      <c r="AT42" s="272" t="str">
        <f t="shared" si="148"/>
        <v/>
      </c>
      <c r="AU42" s="272" t="str">
        <f t="shared" si="148"/>
        <v/>
      </c>
      <c r="AV42" s="272" t="str">
        <f t="shared" si="148"/>
        <v/>
      </c>
      <c r="AW42" s="272" t="str">
        <f t="shared" si="148"/>
        <v/>
      </c>
      <c r="AX42" s="272" t="str">
        <f t="shared" si="148"/>
        <v/>
      </c>
      <c r="AY42" s="272" t="str">
        <f t="shared" si="148"/>
        <v/>
      </c>
      <c r="AZ42" s="272" t="str">
        <f t="shared" si="148"/>
        <v/>
      </c>
      <c r="BA42" s="272" t="str">
        <f t="shared" si="148"/>
        <v/>
      </c>
      <c r="BB42" s="272" t="str">
        <f t="shared" si="148"/>
        <v/>
      </c>
      <c r="BC42" s="272" t="str">
        <f t="shared" si="148"/>
        <v/>
      </c>
      <c r="BD42" s="272" t="str">
        <f t="shared" si="148"/>
        <v/>
      </c>
      <c r="BE42" s="272" t="str">
        <f t="shared" si="148"/>
        <v/>
      </c>
      <c r="BF42" s="272" t="str">
        <f t="shared" si="148"/>
        <v/>
      </c>
      <c r="BG42" s="272" t="str">
        <f t="shared" si="148"/>
        <v/>
      </c>
      <c r="BH42" s="272" t="str">
        <f t="shared" si="148"/>
        <v/>
      </c>
      <c r="BI42" s="272" t="str">
        <f t="shared" si="148"/>
        <v/>
      </c>
      <c r="BJ42" s="272" t="str">
        <f t="shared" si="148"/>
        <v/>
      </c>
      <c r="BK42" s="272" t="str">
        <f t="shared" si="148"/>
        <v/>
      </c>
      <c r="BL42" s="272" t="str">
        <f t="shared" si="148"/>
        <v/>
      </c>
      <c r="BM42" s="272" t="str">
        <f t="shared" si="148"/>
        <v/>
      </c>
      <c r="BN42" s="272" t="str">
        <f t="shared" si="148"/>
        <v/>
      </c>
      <c r="BO42" s="272" t="str">
        <f t="shared" si="148"/>
        <v/>
      </c>
      <c r="BP42" s="272" t="str">
        <f t="shared" si="148"/>
        <v/>
      </c>
      <c r="BQ42" s="272" t="str">
        <f t="shared" si="148"/>
        <v/>
      </c>
      <c r="BR42" s="272" t="str">
        <f t="shared" si="148"/>
        <v/>
      </c>
      <c r="BS42" s="272" t="str">
        <f t="shared" ref="BS42:CX42" si="149">CONCATENATE(
IFERROR(IF(AND($E$1&gt;BS$2,$D26=BS$2),$C42,""),""),
IFERROR(IF(AND($E$1=BS$2,BS26&gt;0),$D42,""),""),
IFERROR(IF(AND($E$1&lt;BS$2,BS$2=$D26,$E$1&lt;$C26),$F42,""),"")
)</f>
        <v/>
      </c>
      <c r="BT42" s="272" t="str">
        <f t="shared" si="149"/>
        <v/>
      </c>
      <c r="BU42" s="272" t="str">
        <f t="shared" si="149"/>
        <v/>
      </c>
      <c r="BV42" s="272" t="str">
        <f t="shared" si="149"/>
        <v xml:space="preserve">Бюджет (19 471,2 млн.р)                                                                                    </v>
      </c>
      <c r="BW42" s="272" t="str">
        <f t="shared" si="149"/>
        <v/>
      </c>
      <c r="BX42" s="272" t="str">
        <f t="shared" si="149"/>
        <v/>
      </c>
      <c r="BY42" s="272" t="str">
        <f t="shared" si="149"/>
        <v/>
      </c>
      <c r="BZ42" s="272" t="str">
        <f t="shared" si="149"/>
        <v/>
      </c>
      <c r="CA42" s="272" t="str">
        <f t="shared" si="149"/>
        <v/>
      </c>
      <c r="CB42" s="272" t="str">
        <f t="shared" si="149"/>
        <v/>
      </c>
      <c r="CC42" s="272" t="str">
        <f t="shared" si="149"/>
        <v/>
      </c>
      <c r="CD42" s="272" t="str">
        <f t="shared" si="149"/>
        <v/>
      </c>
      <c r="CE42" s="272" t="str">
        <f t="shared" si="149"/>
        <v/>
      </c>
      <c r="CF42" s="272" t="str">
        <f t="shared" si="149"/>
        <v/>
      </c>
      <c r="CG42" s="272" t="str">
        <f t="shared" si="149"/>
        <v/>
      </c>
      <c r="CH42" s="272" t="str">
        <f t="shared" si="149"/>
        <v/>
      </c>
      <c r="CI42" s="272" t="str">
        <f t="shared" si="149"/>
        <v/>
      </c>
      <c r="CJ42" s="272" t="str">
        <f t="shared" si="149"/>
        <v/>
      </c>
      <c r="CK42" s="272" t="str">
        <f t="shared" si="149"/>
        <v/>
      </c>
      <c r="CL42" s="272" t="str">
        <f t="shared" si="149"/>
        <v/>
      </c>
      <c r="CM42" s="272" t="str">
        <f t="shared" si="149"/>
        <v/>
      </c>
      <c r="CN42" s="272" t="str">
        <f t="shared" si="149"/>
        <v/>
      </c>
      <c r="CO42" s="272" t="str">
        <f t="shared" si="149"/>
        <v/>
      </c>
      <c r="CP42" s="272" t="str">
        <f t="shared" si="149"/>
        <v/>
      </c>
      <c r="CQ42" s="272" t="str">
        <f t="shared" si="149"/>
        <v/>
      </c>
      <c r="CR42" s="272" t="str">
        <f t="shared" si="149"/>
        <v/>
      </c>
      <c r="CS42" s="272" t="str">
        <f t="shared" si="149"/>
        <v/>
      </c>
      <c r="CT42" s="272" t="str">
        <f t="shared" si="149"/>
        <v/>
      </c>
      <c r="CU42" s="272" t="str">
        <f t="shared" si="149"/>
        <v/>
      </c>
      <c r="CV42" s="272" t="str">
        <f t="shared" si="149"/>
        <v/>
      </c>
      <c r="CW42" s="272" t="str">
        <f t="shared" si="149"/>
        <v/>
      </c>
      <c r="CX42" s="272" t="str">
        <f t="shared" si="149"/>
        <v/>
      </c>
      <c r="CY42" s="272" t="str">
        <f t="shared" ref="CY42:DK42" si="150">CONCATENATE(
IFERROR(IF(AND($E$1&gt;CY$2,$D26=CY$2),$C42,""),""),
IFERROR(IF(AND($E$1=CY$2,CY26&gt;0),$D42,""),""),
IFERROR(IF(AND($E$1&lt;CY$2,CY$2=$D26,$E$1&lt;$C26),$F42,""),"")
)</f>
        <v/>
      </c>
      <c r="CZ42" s="272" t="str">
        <f t="shared" si="150"/>
        <v/>
      </c>
      <c r="DA42" s="272" t="str">
        <f t="shared" si="150"/>
        <v/>
      </c>
      <c r="DB42" s="272" t="str">
        <f t="shared" si="150"/>
        <v/>
      </c>
      <c r="DC42" s="272" t="str">
        <f t="shared" si="150"/>
        <v/>
      </c>
      <c r="DD42" s="272" t="str">
        <f t="shared" si="150"/>
        <v/>
      </c>
      <c r="DE42" s="272" t="str">
        <f t="shared" si="150"/>
        <v/>
      </c>
      <c r="DF42" s="272" t="str">
        <f t="shared" si="150"/>
        <v/>
      </c>
      <c r="DG42" s="272" t="str">
        <f t="shared" si="150"/>
        <v/>
      </c>
      <c r="DH42" s="272" t="str">
        <f t="shared" si="150"/>
        <v/>
      </c>
      <c r="DI42" s="272" t="str">
        <f t="shared" si="150"/>
        <v/>
      </c>
      <c r="DJ42" s="272" t="str">
        <f t="shared" si="150"/>
        <v/>
      </c>
      <c r="DK42" s="272" t="str">
        <f t="shared" si="150"/>
        <v/>
      </c>
      <c r="DL42" s="272" t="str">
        <f t="shared" ref="DL42:EA42" si="151">CONCATENATE(
IFERROR(IF(AND($E$1&gt;DL$2,$D26=DL$2),$C42,""),""),
IFERROR(IF(AND($E$1=DL$2,DL26&gt;0),$D42,""),""),
IFERROR(IF(AND($E$1&lt;DL$2,DL$2=$D26,$E$1&lt;$C26),$F42,""),"")
)</f>
        <v/>
      </c>
      <c r="DM42" s="272" t="str">
        <f t="shared" si="151"/>
        <v/>
      </c>
      <c r="DN42" s="272" t="str">
        <f t="shared" si="151"/>
        <v/>
      </c>
      <c r="DO42" s="272" t="str">
        <f t="shared" si="151"/>
        <v/>
      </c>
      <c r="DP42" s="272" t="str">
        <f t="shared" si="151"/>
        <v/>
      </c>
      <c r="DQ42" s="272" t="str">
        <f t="shared" si="151"/>
        <v/>
      </c>
      <c r="DR42" s="272" t="str">
        <f t="shared" si="151"/>
        <v/>
      </c>
      <c r="DS42" s="272" t="str">
        <f t="shared" si="151"/>
        <v/>
      </c>
      <c r="DT42" s="272" t="str">
        <f t="shared" si="151"/>
        <v/>
      </c>
      <c r="DU42" s="272" t="str">
        <f t="shared" si="151"/>
        <v/>
      </c>
      <c r="DV42" s="272" t="str">
        <f t="shared" si="151"/>
        <v/>
      </c>
      <c r="DW42" s="272" t="str">
        <f t="shared" si="151"/>
        <v/>
      </c>
      <c r="DX42" s="272" t="str">
        <f t="shared" si="151"/>
        <v/>
      </c>
      <c r="DY42" s="272" t="str">
        <f t="shared" si="151"/>
        <v/>
      </c>
      <c r="DZ42" s="272" t="str">
        <f t="shared" si="151"/>
        <v/>
      </c>
      <c r="EA42" s="272" t="str">
        <f t="shared" si="151"/>
        <v/>
      </c>
    </row>
    <row r="43" spans="1:131" x14ac:dyDescent="0.25">
      <c r="A43">
        <v>84</v>
      </c>
      <c r="B43" t="str">
        <f t="shared" si="112"/>
        <v>СМР ЖК 1 оч</v>
      </c>
      <c r="C43" t="str">
        <f t="shared" si="113"/>
        <v xml:space="preserve">(8 742,1 млн.р)                                                                      </v>
      </c>
      <c r="D43" t="e">
        <f t="shared" si="114"/>
        <v>#N/A</v>
      </c>
      <c r="E43" s="261" t="e">
        <f t="array" ref="E43">IF($C27=$E$1,0,INDEX($G27:$EA27,1,MATCH($E$1,$G$2:$EA$2,0)-1))</f>
        <v>#N/A</v>
      </c>
      <c r="F43" t="str">
        <f t="shared" si="115"/>
        <v xml:space="preserve">Бюджет (8 742,1 млн.р)                                                                                    </v>
      </c>
      <c r="G43" s="272" t="str">
        <f t="shared" ref="G43:BR43" si="152">CONCATENATE(
IFERROR(IF(AND($E$1&gt;G$2,$D27=G$2),$C43,""),""),
IFERROR(IF(AND($E$1=G$2,G27&gt;0),$D43,""),""),
IFERROR(IF(AND($E$1&lt;G$2,G$2=$D27,$E$1&lt;$C27),$F43,""),"")
)</f>
        <v/>
      </c>
      <c r="H43" s="272" t="str">
        <f t="shared" si="152"/>
        <v/>
      </c>
      <c r="I43" s="272" t="str">
        <f t="shared" si="152"/>
        <v/>
      </c>
      <c r="J43" s="272" t="str">
        <f t="shared" si="152"/>
        <v/>
      </c>
      <c r="K43" s="272" t="str">
        <f t="shared" si="152"/>
        <v/>
      </c>
      <c r="L43" s="272" t="str">
        <f t="shared" si="152"/>
        <v/>
      </c>
      <c r="M43" s="272" t="str">
        <f t="shared" si="152"/>
        <v/>
      </c>
      <c r="N43" s="272" t="str">
        <f t="shared" si="152"/>
        <v/>
      </c>
      <c r="O43" s="272" t="str">
        <f t="shared" si="152"/>
        <v/>
      </c>
      <c r="P43" s="272" t="str">
        <f t="shared" si="152"/>
        <v/>
      </c>
      <c r="Q43" s="272" t="str">
        <f t="shared" si="152"/>
        <v/>
      </c>
      <c r="R43" s="272" t="str">
        <f t="shared" si="152"/>
        <v/>
      </c>
      <c r="S43" s="272" t="str">
        <f t="shared" si="152"/>
        <v/>
      </c>
      <c r="T43" s="272" t="str">
        <f t="shared" si="152"/>
        <v/>
      </c>
      <c r="U43" s="272" t="str">
        <f t="shared" si="152"/>
        <v/>
      </c>
      <c r="V43" s="272" t="str">
        <f t="shared" si="152"/>
        <v/>
      </c>
      <c r="W43" s="272" t="str">
        <f t="shared" si="152"/>
        <v/>
      </c>
      <c r="X43" s="272" t="str">
        <f t="shared" si="152"/>
        <v/>
      </c>
      <c r="Y43" s="272" t="str">
        <f t="shared" si="152"/>
        <v/>
      </c>
      <c r="Z43" s="272" t="str">
        <f t="shared" si="152"/>
        <v/>
      </c>
      <c r="AA43" s="272" t="str">
        <f t="shared" si="152"/>
        <v/>
      </c>
      <c r="AB43" s="272" t="str">
        <f t="shared" si="152"/>
        <v/>
      </c>
      <c r="AC43" s="272" t="str">
        <f t="shared" si="152"/>
        <v/>
      </c>
      <c r="AD43" s="272" t="str">
        <f t="shared" si="152"/>
        <v/>
      </c>
      <c r="AE43" s="272" t="str">
        <f t="shared" si="152"/>
        <v/>
      </c>
      <c r="AF43" s="272" t="str">
        <f t="shared" si="152"/>
        <v/>
      </c>
      <c r="AG43" s="272" t="str">
        <f t="shared" si="152"/>
        <v/>
      </c>
      <c r="AH43" s="272" t="str">
        <f t="shared" si="152"/>
        <v/>
      </c>
      <c r="AI43" s="272" t="str">
        <f t="shared" si="152"/>
        <v/>
      </c>
      <c r="AJ43" s="272" t="str">
        <f t="shared" si="152"/>
        <v/>
      </c>
      <c r="AK43" s="272" t="str">
        <f t="shared" si="152"/>
        <v/>
      </c>
      <c r="AL43" s="272" t="str">
        <f t="shared" si="152"/>
        <v/>
      </c>
      <c r="AM43" s="272" t="str">
        <f t="shared" si="152"/>
        <v/>
      </c>
      <c r="AN43" s="272" t="str">
        <f t="shared" si="152"/>
        <v/>
      </c>
      <c r="AO43" s="272" t="str">
        <f t="shared" si="152"/>
        <v/>
      </c>
      <c r="AP43" s="272" t="str">
        <f t="shared" si="152"/>
        <v/>
      </c>
      <c r="AQ43" s="272" t="str">
        <f t="shared" si="152"/>
        <v/>
      </c>
      <c r="AR43" s="272" t="str">
        <f t="shared" si="152"/>
        <v/>
      </c>
      <c r="AS43" s="272" t="str">
        <f t="shared" si="152"/>
        <v/>
      </c>
      <c r="AT43" s="272" t="str">
        <f t="shared" si="152"/>
        <v/>
      </c>
      <c r="AU43" s="272" t="str">
        <f t="shared" si="152"/>
        <v/>
      </c>
      <c r="AV43" s="272" t="str">
        <f t="shared" si="152"/>
        <v/>
      </c>
      <c r="AW43" s="272" t="str">
        <f t="shared" si="152"/>
        <v/>
      </c>
      <c r="AX43" s="272" t="str">
        <f t="shared" si="152"/>
        <v/>
      </c>
      <c r="AY43" s="272" t="str">
        <f t="shared" si="152"/>
        <v/>
      </c>
      <c r="AZ43" s="272" t="str">
        <f t="shared" si="152"/>
        <v/>
      </c>
      <c r="BA43" s="272" t="str">
        <f t="shared" si="152"/>
        <v/>
      </c>
      <c r="BB43" s="272" t="str">
        <f t="shared" si="152"/>
        <v/>
      </c>
      <c r="BC43" s="272" t="str">
        <f t="shared" si="152"/>
        <v/>
      </c>
      <c r="BD43" s="272" t="str">
        <f t="shared" si="152"/>
        <v/>
      </c>
      <c r="BE43" s="272" t="str">
        <f t="shared" si="152"/>
        <v/>
      </c>
      <c r="BF43" s="272" t="str">
        <f t="shared" si="152"/>
        <v/>
      </c>
      <c r="BG43" s="272" t="str">
        <f t="shared" si="152"/>
        <v/>
      </c>
      <c r="BH43" s="272" t="str">
        <f t="shared" si="152"/>
        <v/>
      </c>
      <c r="BI43" s="272" t="str">
        <f t="shared" si="152"/>
        <v/>
      </c>
      <c r="BJ43" s="272" t="str">
        <f t="shared" si="152"/>
        <v/>
      </c>
      <c r="BK43" s="272" t="str">
        <f t="shared" si="152"/>
        <v/>
      </c>
      <c r="BL43" s="272" t="str">
        <f t="shared" si="152"/>
        <v/>
      </c>
      <c r="BM43" s="272" t="str">
        <f t="shared" si="152"/>
        <v/>
      </c>
      <c r="BN43" s="272" t="str">
        <f t="shared" si="152"/>
        <v/>
      </c>
      <c r="BO43" s="272" t="str">
        <f t="shared" si="152"/>
        <v xml:space="preserve">Бюджет (8 742,1 млн.р)                                                                                    </v>
      </c>
      <c r="BP43" s="272" t="str">
        <f t="shared" si="152"/>
        <v/>
      </c>
      <c r="BQ43" s="272" t="str">
        <f t="shared" si="152"/>
        <v/>
      </c>
      <c r="BR43" s="272" t="str">
        <f t="shared" si="152"/>
        <v/>
      </c>
      <c r="BS43" s="272" t="str">
        <f t="shared" ref="BS43:CX43" si="153">CONCATENATE(
IFERROR(IF(AND($E$1&gt;BS$2,$D27=BS$2),$C43,""),""),
IFERROR(IF(AND($E$1=BS$2,BS27&gt;0),$D43,""),""),
IFERROR(IF(AND($E$1&lt;BS$2,BS$2=$D27,$E$1&lt;$C27),$F43,""),"")
)</f>
        <v/>
      </c>
      <c r="BT43" s="272" t="str">
        <f t="shared" si="153"/>
        <v/>
      </c>
      <c r="BU43" s="272" t="str">
        <f t="shared" si="153"/>
        <v/>
      </c>
      <c r="BV43" s="272" t="str">
        <f t="shared" si="153"/>
        <v/>
      </c>
      <c r="BW43" s="272" t="str">
        <f t="shared" si="153"/>
        <v/>
      </c>
      <c r="BX43" s="272" t="str">
        <f t="shared" si="153"/>
        <v/>
      </c>
      <c r="BY43" s="272" t="str">
        <f t="shared" si="153"/>
        <v/>
      </c>
      <c r="BZ43" s="272" t="str">
        <f t="shared" si="153"/>
        <v/>
      </c>
      <c r="CA43" s="272" t="str">
        <f t="shared" si="153"/>
        <v/>
      </c>
      <c r="CB43" s="272" t="str">
        <f t="shared" si="153"/>
        <v/>
      </c>
      <c r="CC43" s="272" t="str">
        <f t="shared" si="153"/>
        <v/>
      </c>
      <c r="CD43" s="272" t="str">
        <f t="shared" si="153"/>
        <v/>
      </c>
      <c r="CE43" s="272" t="str">
        <f t="shared" si="153"/>
        <v/>
      </c>
      <c r="CF43" s="272" t="str">
        <f t="shared" si="153"/>
        <v/>
      </c>
      <c r="CG43" s="272" t="str">
        <f t="shared" si="153"/>
        <v/>
      </c>
      <c r="CH43" s="272" t="str">
        <f t="shared" si="153"/>
        <v/>
      </c>
      <c r="CI43" s="272" t="str">
        <f t="shared" si="153"/>
        <v/>
      </c>
      <c r="CJ43" s="272" t="str">
        <f t="shared" si="153"/>
        <v/>
      </c>
      <c r="CK43" s="272" t="str">
        <f t="shared" si="153"/>
        <v/>
      </c>
      <c r="CL43" s="272" t="str">
        <f t="shared" si="153"/>
        <v/>
      </c>
      <c r="CM43" s="272" t="str">
        <f t="shared" si="153"/>
        <v/>
      </c>
      <c r="CN43" s="272" t="str">
        <f t="shared" si="153"/>
        <v/>
      </c>
      <c r="CO43" s="272" t="str">
        <f t="shared" si="153"/>
        <v/>
      </c>
      <c r="CP43" s="272" t="str">
        <f t="shared" si="153"/>
        <v/>
      </c>
      <c r="CQ43" s="272" t="str">
        <f t="shared" si="153"/>
        <v/>
      </c>
      <c r="CR43" s="272" t="str">
        <f t="shared" si="153"/>
        <v/>
      </c>
      <c r="CS43" s="272" t="str">
        <f t="shared" si="153"/>
        <v/>
      </c>
      <c r="CT43" s="272" t="str">
        <f t="shared" si="153"/>
        <v/>
      </c>
      <c r="CU43" s="272" t="str">
        <f t="shared" si="153"/>
        <v/>
      </c>
      <c r="CV43" s="272" t="str">
        <f t="shared" si="153"/>
        <v/>
      </c>
      <c r="CW43" s="272" t="str">
        <f t="shared" si="153"/>
        <v/>
      </c>
      <c r="CX43" s="272" t="str">
        <f t="shared" si="153"/>
        <v/>
      </c>
      <c r="CY43" s="272" t="str">
        <f t="shared" ref="CY43:DK43" si="154">CONCATENATE(
IFERROR(IF(AND($E$1&gt;CY$2,$D27=CY$2),$C43,""),""),
IFERROR(IF(AND($E$1=CY$2,CY27&gt;0),$D43,""),""),
IFERROR(IF(AND($E$1&lt;CY$2,CY$2=$D27,$E$1&lt;$C27),$F43,""),"")
)</f>
        <v/>
      </c>
      <c r="CZ43" s="272" t="str">
        <f t="shared" si="154"/>
        <v/>
      </c>
      <c r="DA43" s="272" t="str">
        <f t="shared" si="154"/>
        <v/>
      </c>
      <c r="DB43" s="272" t="str">
        <f t="shared" si="154"/>
        <v/>
      </c>
      <c r="DC43" s="272" t="str">
        <f t="shared" si="154"/>
        <v/>
      </c>
      <c r="DD43" s="272" t="str">
        <f t="shared" si="154"/>
        <v/>
      </c>
      <c r="DE43" s="272" t="str">
        <f t="shared" si="154"/>
        <v/>
      </c>
      <c r="DF43" s="272" t="str">
        <f t="shared" si="154"/>
        <v/>
      </c>
      <c r="DG43" s="272" t="str">
        <f t="shared" si="154"/>
        <v/>
      </c>
      <c r="DH43" s="272" t="str">
        <f t="shared" si="154"/>
        <v/>
      </c>
      <c r="DI43" s="272" t="str">
        <f t="shared" si="154"/>
        <v/>
      </c>
      <c r="DJ43" s="272" t="str">
        <f t="shared" si="154"/>
        <v/>
      </c>
      <c r="DK43" s="272" t="str">
        <f t="shared" si="154"/>
        <v/>
      </c>
      <c r="DL43" s="272" t="str">
        <f t="shared" ref="DL43:EA43" si="155">CONCATENATE(
IFERROR(IF(AND($E$1&gt;DL$2,$D27=DL$2),$C43,""),""),
IFERROR(IF(AND($E$1=DL$2,DL27&gt;0),$D43,""),""),
IFERROR(IF(AND($E$1&lt;DL$2,DL$2=$D27,$E$1&lt;$C27),$F43,""),"")
)</f>
        <v/>
      </c>
      <c r="DM43" s="272" t="str">
        <f t="shared" si="155"/>
        <v/>
      </c>
      <c r="DN43" s="272" t="str">
        <f t="shared" si="155"/>
        <v/>
      </c>
      <c r="DO43" s="272" t="str">
        <f t="shared" si="155"/>
        <v/>
      </c>
      <c r="DP43" s="272" t="str">
        <f t="shared" si="155"/>
        <v/>
      </c>
      <c r="DQ43" s="272" t="str">
        <f t="shared" si="155"/>
        <v/>
      </c>
      <c r="DR43" s="272" t="str">
        <f t="shared" si="155"/>
        <v/>
      </c>
      <c r="DS43" s="272" t="str">
        <f t="shared" si="155"/>
        <v/>
      </c>
      <c r="DT43" s="272" t="str">
        <f t="shared" si="155"/>
        <v/>
      </c>
      <c r="DU43" s="272" t="str">
        <f t="shared" si="155"/>
        <v/>
      </c>
      <c r="DV43" s="272" t="str">
        <f t="shared" si="155"/>
        <v/>
      </c>
      <c r="DW43" s="272" t="str">
        <f t="shared" si="155"/>
        <v/>
      </c>
      <c r="DX43" s="272" t="str">
        <f t="shared" si="155"/>
        <v/>
      </c>
      <c r="DY43" s="272" t="str">
        <f t="shared" si="155"/>
        <v/>
      </c>
      <c r="DZ43" s="272" t="str">
        <f t="shared" si="155"/>
        <v/>
      </c>
      <c r="EA43" s="272" t="str">
        <f t="shared" si="155"/>
        <v/>
      </c>
    </row>
    <row r="44" spans="1:131" x14ac:dyDescent="0.25">
      <c r="A44">
        <v>84</v>
      </c>
      <c r="B44" t="str">
        <f t="shared" si="112"/>
        <v>П+РД 1 оч</v>
      </c>
      <c r="C44" t="str">
        <f t="shared" si="113"/>
        <v xml:space="preserve">(230,1 млн.р)                                                                      </v>
      </c>
      <c r="D44" t="e">
        <f t="shared" si="114"/>
        <v>#N/A</v>
      </c>
      <c r="E44" s="261" t="e">
        <f t="array" ref="E44">IF($C28=$E$1,0,INDEX($G28:$EA28,1,MATCH($E$1,$G$2:$EA$2,0)-1))</f>
        <v>#N/A</v>
      </c>
      <c r="F44" t="str">
        <f t="shared" si="115"/>
        <v xml:space="preserve">Бюджет (230,1 млн.р)                                                                                    </v>
      </c>
      <c r="G44" s="272" t="str">
        <f t="shared" ref="G44:BR44" si="156">CONCATENATE(
IFERROR(IF(AND($E$1&gt;G$2,$D28=G$2),$C44,""),""),
IFERROR(IF(AND($E$1=G$2,G28&gt;0),$D44,""),""),
IFERROR(IF(AND($E$1&lt;G$2,G$2=$D28,$E$1&lt;$C28),$F44,""),"")
)</f>
        <v/>
      </c>
      <c r="H44" s="272" t="str">
        <f t="shared" si="156"/>
        <v/>
      </c>
      <c r="I44" s="272" t="str">
        <f t="shared" si="156"/>
        <v/>
      </c>
      <c r="J44" s="272" t="str">
        <f t="shared" si="156"/>
        <v/>
      </c>
      <c r="K44" s="272" t="str">
        <f t="shared" si="156"/>
        <v/>
      </c>
      <c r="L44" s="272" t="str">
        <f t="shared" si="156"/>
        <v/>
      </c>
      <c r="M44" s="272" t="str">
        <f t="shared" si="156"/>
        <v/>
      </c>
      <c r="N44" s="272" t="str">
        <f t="shared" si="156"/>
        <v/>
      </c>
      <c r="O44" s="272" t="str">
        <f t="shared" si="156"/>
        <v/>
      </c>
      <c r="P44" s="272" t="str">
        <f t="shared" si="156"/>
        <v/>
      </c>
      <c r="Q44" s="272" t="str">
        <f t="shared" si="156"/>
        <v/>
      </c>
      <c r="R44" s="272" t="str">
        <f t="shared" si="156"/>
        <v/>
      </c>
      <c r="S44" s="272" t="str">
        <f t="shared" si="156"/>
        <v/>
      </c>
      <c r="T44" s="272" t="str">
        <f t="shared" si="156"/>
        <v/>
      </c>
      <c r="U44" s="272" t="str">
        <f t="shared" si="156"/>
        <v/>
      </c>
      <c r="V44" s="272" t="str">
        <f t="shared" si="156"/>
        <v/>
      </c>
      <c r="W44" s="272" t="str">
        <f t="shared" si="156"/>
        <v/>
      </c>
      <c r="X44" s="272" t="str">
        <f t="shared" si="156"/>
        <v/>
      </c>
      <c r="Y44" s="272" t="str">
        <f t="shared" si="156"/>
        <v/>
      </c>
      <c r="Z44" s="272" t="str">
        <f t="shared" si="156"/>
        <v/>
      </c>
      <c r="AA44" s="272" t="str">
        <f t="shared" si="156"/>
        <v/>
      </c>
      <c r="AB44" s="272" t="str">
        <f t="shared" si="156"/>
        <v/>
      </c>
      <c r="AC44" s="272" t="str">
        <f t="shared" si="156"/>
        <v/>
      </c>
      <c r="AD44" s="272" t="str">
        <f t="shared" si="156"/>
        <v/>
      </c>
      <c r="AE44" s="272" t="str">
        <f t="shared" si="156"/>
        <v/>
      </c>
      <c r="AF44" s="272" t="str">
        <f t="shared" si="156"/>
        <v/>
      </c>
      <c r="AG44" s="272" t="str">
        <f t="shared" si="156"/>
        <v/>
      </c>
      <c r="AH44" s="272" t="str">
        <f t="shared" si="156"/>
        <v/>
      </c>
      <c r="AI44" s="272" t="str">
        <f t="shared" si="156"/>
        <v/>
      </c>
      <c r="AJ44" s="272" t="str">
        <f t="shared" si="156"/>
        <v/>
      </c>
      <c r="AK44" s="272" t="str">
        <f t="shared" si="156"/>
        <v/>
      </c>
      <c r="AL44" s="272" t="str">
        <f t="shared" si="156"/>
        <v/>
      </c>
      <c r="AM44" s="272" t="str">
        <f t="shared" si="156"/>
        <v/>
      </c>
      <c r="AN44" s="272" t="str">
        <f t="shared" si="156"/>
        <v/>
      </c>
      <c r="AO44" s="272" t="str">
        <f t="shared" si="156"/>
        <v/>
      </c>
      <c r="AP44" s="272" t="str">
        <f t="shared" si="156"/>
        <v/>
      </c>
      <c r="AQ44" s="272" t="str">
        <f t="shared" si="156"/>
        <v/>
      </c>
      <c r="AR44" s="272" t="str">
        <f t="shared" si="156"/>
        <v/>
      </c>
      <c r="AS44" s="272" t="str">
        <f t="shared" si="156"/>
        <v/>
      </c>
      <c r="AT44" s="272" t="str">
        <f t="shared" si="156"/>
        <v/>
      </c>
      <c r="AU44" s="272" t="str">
        <f t="shared" si="156"/>
        <v/>
      </c>
      <c r="AV44" s="272" t="str">
        <f t="shared" si="156"/>
        <v/>
      </c>
      <c r="AW44" s="272" t="str">
        <f t="shared" si="156"/>
        <v/>
      </c>
      <c r="AX44" s="272" t="str">
        <f t="shared" si="156"/>
        <v/>
      </c>
      <c r="AY44" s="272" t="str">
        <f t="shared" si="156"/>
        <v/>
      </c>
      <c r="AZ44" s="272" t="str">
        <f t="shared" si="156"/>
        <v/>
      </c>
      <c r="BA44" s="272" t="str">
        <f t="shared" si="156"/>
        <v/>
      </c>
      <c r="BB44" s="272" t="str">
        <f t="shared" si="156"/>
        <v/>
      </c>
      <c r="BC44" s="272" t="str">
        <f t="shared" si="156"/>
        <v/>
      </c>
      <c r="BD44" s="272" t="str">
        <f t="shared" si="156"/>
        <v/>
      </c>
      <c r="BE44" s="272" t="str">
        <f t="shared" si="156"/>
        <v/>
      </c>
      <c r="BF44" s="272" t="str">
        <f t="shared" si="156"/>
        <v/>
      </c>
      <c r="BG44" s="272" t="str">
        <f t="shared" si="156"/>
        <v/>
      </c>
      <c r="BH44" s="272" t="str">
        <f t="shared" si="156"/>
        <v/>
      </c>
      <c r="BI44" s="272" t="str">
        <f t="shared" si="156"/>
        <v/>
      </c>
      <c r="BJ44" s="272" t="str">
        <f t="shared" si="156"/>
        <v/>
      </c>
      <c r="BK44" s="272" t="str">
        <f t="shared" si="156"/>
        <v/>
      </c>
      <c r="BL44" s="272" t="str">
        <f t="shared" si="156"/>
        <v xml:space="preserve">Бюджет (230,1 млн.р)                                                                                    </v>
      </c>
      <c r="BM44" s="272" t="str">
        <f t="shared" si="156"/>
        <v/>
      </c>
      <c r="BN44" s="272" t="str">
        <f t="shared" si="156"/>
        <v/>
      </c>
      <c r="BO44" s="272" t="str">
        <f t="shared" si="156"/>
        <v/>
      </c>
      <c r="BP44" s="272" t="str">
        <f t="shared" si="156"/>
        <v/>
      </c>
      <c r="BQ44" s="272" t="str">
        <f t="shared" si="156"/>
        <v/>
      </c>
      <c r="BR44" s="272" t="str">
        <f t="shared" si="156"/>
        <v/>
      </c>
      <c r="BS44" s="272" t="str">
        <f t="shared" ref="BS44:CX44" si="157">CONCATENATE(
IFERROR(IF(AND($E$1&gt;BS$2,$D28=BS$2),$C44,""),""),
IFERROR(IF(AND($E$1=BS$2,BS28&gt;0),$D44,""),""),
IFERROR(IF(AND($E$1&lt;BS$2,BS$2=$D28,$E$1&lt;$C28),$F44,""),"")
)</f>
        <v/>
      </c>
      <c r="BT44" s="272" t="str">
        <f t="shared" si="157"/>
        <v/>
      </c>
      <c r="BU44" s="272" t="str">
        <f t="shared" si="157"/>
        <v/>
      </c>
      <c r="BV44" s="272" t="str">
        <f t="shared" si="157"/>
        <v/>
      </c>
      <c r="BW44" s="272" t="str">
        <f t="shared" si="157"/>
        <v/>
      </c>
      <c r="BX44" s="272" t="str">
        <f t="shared" si="157"/>
        <v/>
      </c>
      <c r="BY44" s="272" t="str">
        <f t="shared" si="157"/>
        <v/>
      </c>
      <c r="BZ44" s="272" t="str">
        <f t="shared" si="157"/>
        <v/>
      </c>
      <c r="CA44" s="272" t="str">
        <f t="shared" si="157"/>
        <v/>
      </c>
      <c r="CB44" s="272" t="str">
        <f t="shared" si="157"/>
        <v/>
      </c>
      <c r="CC44" s="272" t="str">
        <f t="shared" si="157"/>
        <v/>
      </c>
      <c r="CD44" s="272" t="str">
        <f t="shared" si="157"/>
        <v/>
      </c>
      <c r="CE44" s="272" t="str">
        <f t="shared" si="157"/>
        <v/>
      </c>
      <c r="CF44" s="272" t="str">
        <f t="shared" si="157"/>
        <v/>
      </c>
      <c r="CG44" s="272" t="str">
        <f t="shared" si="157"/>
        <v/>
      </c>
      <c r="CH44" s="272" t="str">
        <f t="shared" si="157"/>
        <v/>
      </c>
      <c r="CI44" s="272" t="str">
        <f t="shared" si="157"/>
        <v/>
      </c>
      <c r="CJ44" s="272" t="str">
        <f t="shared" si="157"/>
        <v/>
      </c>
      <c r="CK44" s="272" t="str">
        <f t="shared" si="157"/>
        <v/>
      </c>
      <c r="CL44" s="272" t="str">
        <f t="shared" si="157"/>
        <v/>
      </c>
      <c r="CM44" s="272" t="str">
        <f t="shared" si="157"/>
        <v/>
      </c>
      <c r="CN44" s="272" t="str">
        <f t="shared" si="157"/>
        <v/>
      </c>
      <c r="CO44" s="272" t="str">
        <f t="shared" si="157"/>
        <v/>
      </c>
      <c r="CP44" s="272" t="str">
        <f t="shared" si="157"/>
        <v/>
      </c>
      <c r="CQ44" s="272" t="str">
        <f t="shared" si="157"/>
        <v/>
      </c>
      <c r="CR44" s="272" t="str">
        <f t="shared" si="157"/>
        <v/>
      </c>
      <c r="CS44" s="272" t="str">
        <f t="shared" si="157"/>
        <v/>
      </c>
      <c r="CT44" s="272" t="str">
        <f t="shared" si="157"/>
        <v/>
      </c>
      <c r="CU44" s="272" t="str">
        <f t="shared" si="157"/>
        <v/>
      </c>
      <c r="CV44" s="272" t="str">
        <f t="shared" si="157"/>
        <v/>
      </c>
      <c r="CW44" s="272" t="str">
        <f t="shared" si="157"/>
        <v/>
      </c>
      <c r="CX44" s="272" t="str">
        <f t="shared" si="157"/>
        <v/>
      </c>
      <c r="CY44" s="272" t="str">
        <f t="shared" ref="CY44:DK44" si="158">CONCATENATE(
IFERROR(IF(AND($E$1&gt;CY$2,$D28=CY$2),$C44,""),""),
IFERROR(IF(AND($E$1=CY$2,CY28&gt;0),$D44,""),""),
IFERROR(IF(AND($E$1&lt;CY$2,CY$2=$D28,$E$1&lt;$C28),$F44,""),"")
)</f>
        <v/>
      </c>
      <c r="CZ44" s="272" t="str">
        <f t="shared" si="158"/>
        <v/>
      </c>
      <c r="DA44" s="272" t="str">
        <f t="shared" si="158"/>
        <v/>
      </c>
      <c r="DB44" s="272" t="str">
        <f t="shared" si="158"/>
        <v/>
      </c>
      <c r="DC44" s="272" t="str">
        <f t="shared" si="158"/>
        <v/>
      </c>
      <c r="DD44" s="272" t="str">
        <f t="shared" si="158"/>
        <v/>
      </c>
      <c r="DE44" s="272" t="str">
        <f t="shared" si="158"/>
        <v/>
      </c>
      <c r="DF44" s="272" t="str">
        <f t="shared" si="158"/>
        <v/>
      </c>
      <c r="DG44" s="272" t="str">
        <f t="shared" si="158"/>
        <v/>
      </c>
      <c r="DH44" s="272" t="str">
        <f t="shared" si="158"/>
        <v/>
      </c>
      <c r="DI44" s="272" t="str">
        <f t="shared" si="158"/>
        <v/>
      </c>
      <c r="DJ44" s="272" t="str">
        <f t="shared" si="158"/>
        <v/>
      </c>
      <c r="DK44" s="272" t="str">
        <f t="shared" si="158"/>
        <v/>
      </c>
      <c r="DL44" s="272" t="str">
        <f t="shared" ref="DL44:EA44" si="159">CONCATENATE(
IFERROR(IF(AND($E$1&gt;DL$2,$D28=DL$2),$C44,""),""),
IFERROR(IF(AND($E$1=DL$2,DL28&gt;0),$D44,""),""),
IFERROR(IF(AND($E$1&lt;DL$2,DL$2=$D28,$E$1&lt;$C28),$F44,""),"")
)</f>
        <v/>
      </c>
      <c r="DM44" s="272" t="str">
        <f t="shared" si="159"/>
        <v/>
      </c>
      <c r="DN44" s="272" t="str">
        <f t="shared" si="159"/>
        <v/>
      </c>
      <c r="DO44" s="272" t="str">
        <f t="shared" si="159"/>
        <v/>
      </c>
      <c r="DP44" s="272" t="str">
        <f t="shared" si="159"/>
        <v/>
      </c>
      <c r="DQ44" s="272" t="str">
        <f t="shared" si="159"/>
        <v/>
      </c>
      <c r="DR44" s="272" t="str">
        <f t="shared" si="159"/>
        <v/>
      </c>
      <c r="DS44" s="272" t="str">
        <f t="shared" si="159"/>
        <v/>
      </c>
      <c r="DT44" s="272" t="str">
        <f t="shared" si="159"/>
        <v/>
      </c>
      <c r="DU44" s="272" t="str">
        <f t="shared" si="159"/>
        <v/>
      </c>
      <c r="DV44" s="272" t="str">
        <f t="shared" si="159"/>
        <v/>
      </c>
      <c r="DW44" s="272" t="str">
        <f t="shared" si="159"/>
        <v/>
      </c>
      <c r="DX44" s="272" t="str">
        <f t="shared" si="159"/>
        <v/>
      </c>
      <c r="DY44" s="272" t="str">
        <f t="shared" si="159"/>
        <v/>
      </c>
      <c r="DZ44" s="272" t="str">
        <f t="shared" si="159"/>
        <v/>
      </c>
      <c r="EA44" s="272" t="str">
        <f t="shared" si="159"/>
        <v/>
      </c>
    </row>
    <row r="45" spans="1:131" x14ac:dyDescent="0.25">
      <c r="A45">
        <v>84</v>
      </c>
      <c r="B45" t="str">
        <f t="shared" si="112"/>
        <v xml:space="preserve">СМР сетей </v>
      </c>
      <c r="C45" t="str">
        <f t="shared" si="113"/>
        <v xml:space="preserve">(322,1 млн.р)                                                                      </v>
      </c>
      <c r="D45" t="e">
        <f t="shared" si="114"/>
        <v>#N/A</v>
      </c>
      <c r="E45" s="261" t="e">
        <f t="array" ref="E45">IF($C29=$E$1,0,INDEX($G29:$EA29,1,MATCH($E$1,$G$2:$EA$2,0)-1))</f>
        <v>#N/A</v>
      </c>
      <c r="F45" t="str">
        <f>CONCATENATE("Бюджет ("&amp;TEXT(F29,"# ##0,0")&amp;" млн.р)",REPT(CHAR(32),A45))</f>
        <v xml:space="preserve">Бюджет (322,1 млн.р)                                                                                    </v>
      </c>
      <c r="G45" s="272" t="str">
        <f t="shared" ref="G45:BR45" si="160">CONCATENATE(
IFERROR(IF(AND($E$1&gt;G$2,$D29=G$2),$C45,""),""),
IFERROR(IF(AND($E$1=G$2,G29&gt;0),$D45,""),""),
IFERROR(IF(AND($E$1&lt;G$2,G$2=$D29,$E$1&lt;$C29),$F45,""),"")
)</f>
        <v/>
      </c>
      <c r="H45" s="272" t="str">
        <f t="shared" si="160"/>
        <v/>
      </c>
      <c r="I45" s="272" t="str">
        <f t="shared" si="160"/>
        <v/>
      </c>
      <c r="J45" s="272" t="str">
        <f t="shared" si="160"/>
        <v/>
      </c>
      <c r="K45" s="272" t="str">
        <f t="shared" si="160"/>
        <v/>
      </c>
      <c r="L45" s="272" t="str">
        <f t="shared" si="160"/>
        <v/>
      </c>
      <c r="M45" s="272" t="str">
        <f t="shared" si="160"/>
        <v/>
      </c>
      <c r="N45" s="272" t="str">
        <f t="shared" si="160"/>
        <v/>
      </c>
      <c r="O45" s="272" t="str">
        <f t="shared" si="160"/>
        <v/>
      </c>
      <c r="P45" s="272" t="str">
        <f t="shared" si="160"/>
        <v/>
      </c>
      <c r="Q45" s="272" t="str">
        <f t="shared" si="160"/>
        <v/>
      </c>
      <c r="R45" s="272" t="str">
        <f t="shared" si="160"/>
        <v/>
      </c>
      <c r="S45" s="272" t="str">
        <f t="shared" si="160"/>
        <v/>
      </c>
      <c r="T45" s="272" t="str">
        <f t="shared" si="160"/>
        <v/>
      </c>
      <c r="U45" s="272" t="str">
        <f t="shared" si="160"/>
        <v/>
      </c>
      <c r="V45" s="272" t="str">
        <f t="shared" si="160"/>
        <v/>
      </c>
      <c r="W45" s="272" t="str">
        <f t="shared" si="160"/>
        <v/>
      </c>
      <c r="X45" s="272" t="str">
        <f t="shared" si="160"/>
        <v/>
      </c>
      <c r="Y45" s="272" t="str">
        <f t="shared" si="160"/>
        <v/>
      </c>
      <c r="Z45" s="272" t="str">
        <f t="shared" si="160"/>
        <v/>
      </c>
      <c r="AA45" s="272" t="str">
        <f t="shared" si="160"/>
        <v/>
      </c>
      <c r="AB45" s="272" t="str">
        <f t="shared" si="160"/>
        <v/>
      </c>
      <c r="AC45" s="272" t="str">
        <f t="shared" si="160"/>
        <v/>
      </c>
      <c r="AD45" s="272" t="str">
        <f t="shared" si="160"/>
        <v/>
      </c>
      <c r="AE45" s="272" t="str">
        <f t="shared" si="160"/>
        <v/>
      </c>
      <c r="AF45" s="272" t="str">
        <f t="shared" si="160"/>
        <v/>
      </c>
      <c r="AG45" s="272" t="str">
        <f t="shared" si="160"/>
        <v/>
      </c>
      <c r="AH45" s="272" t="str">
        <f t="shared" si="160"/>
        <v/>
      </c>
      <c r="AI45" s="272" t="str">
        <f t="shared" si="160"/>
        <v/>
      </c>
      <c r="AJ45" s="272" t="str">
        <f t="shared" si="160"/>
        <v/>
      </c>
      <c r="AK45" s="272" t="str">
        <f t="shared" si="160"/>
        <v/>
      </c>
      <c r="AL45" s="272" t="str">
        <f t="shared" si="160"/>
        <v/>
      </c>
      <c r="AM45" s="272" t="str">
        <f t="shared" si="160"/>
        <v/>
      </c>
      <c r="AN45" s="272" t="str">
        <f t="shared" si="160"/>
        <v/>
      </c>
      <c r="AO45" s="272" t="str">
        <f t="shared" si="160"/>
        <v/>
      </c>
      <c r="AP45" s="272" t="str">
        <f t="shared" si="160"/>
        <v/>
      </c>
      <c r="AQ45" s="272" t="str">
        <f t="shared" si="160"/>
        <v/>
      </c>
      <c r="AR45" s="272" t="str">
        <f t="shared" si="160"/>
        <v/>
      </c>
      <c r="AS45" s="272" t="str">
        <f t="shared" si="160"/>
        <v/>
      </c>
      <c r="AT45" s="272" t="str">
        <f t="shared" si="160"/>
        <v/>
      </c>
      <c r="AU45" s="272" t="str">
        <f t="shared" si="160"/>
        <v/>
      </c>
      <c r="AV45" s="272" t="str">
        <f t="shared" si="160"/>
        <v/>
      </c>
      <c r="AW45" s="272" t="str">
        <f t="shared" si="160"/>
        <v/>
      </c>
      <c r="AX45" s="272" t="str">
        <f t="shared" si="160"/>
        <v/>
      </c>
      <c r="AY45" s="272" t="str">
        <f t="shared" si="160"/>
        <v/>
      </c>
      <c r="AZ45" s="272" t="str">
        <f t="shared" si="160"/>
        <v/>
      </c>
      <c r="BA45" s="272" t="str">
        <f t="shared" si="160"/>
        <v/>
      </c>
      <c r="BB45" s="272" t="str">
        <f t="shared" si="160"/>
        <v/>
      </c>
      <c r="BC45" s="272" t="str">
        <f t="shared" si="160"/>
        <v/>
      </c>
      <c r="BD45" s="272" t="str">
        <f t="shared" si="160"/>
        <v/>
      </c>
      <c r="BE45" s="272" t="str">
        <f t="shared" si="160"/>
        <v/>
      </c>
      <c r="BF45" s="272" t="str">
        <f t="shared" si="160"/>
        <v/>
      </c>
      <c r="BG45" s="272" t="str">
        <f t="shared" si="160"/>
        <v/>
      </c>
      <c r="BH45" s="272" t="str">
        <f t="shared" si="160"/>
        <v/>
      </c>
      <c r="BI45" s="272" t="str">
        <f t="shared" si="160"/>
        <v/>
      </c>
      <c r="BJ45" s="272" t="str">
        <f t="shared" si="160"/>
        <v/>
      </c>
      <c r="BK45" s="272" t="str">
        <f t="shared" si="160"/>
        <v/>
      </c>
      <c r="BL45" s="272" t="str">
        <f t="shared" si="160"/>
        <v/>
      </c>
      <c r="BM45" s="272" t="str">
        <f t="shared" si="160"/>
        <v/>
      </c>
      <c r="BN45" s="272" t="str">
        <f t="shared" si="160"/>
        <v xml:space="preserve">Бюджет (322,1 млн.р)                                                                                    </v>
      </c>
      <c r="BO45" s="272" t="str">
        <f t="shared" si="160"/>
        <v/>
      </c>
      <c r="BP45" s="272" t="str">
        <f t="shared" si="160"/>
        <v/>
      </c>
      <c r="BQ45" s="272" t="str">
        <f t="shared" si="160"/>
        <v/>
      </c>
      <c r="BR45" s="272" t="str">
        <f t="shared" si="160"/>
        <v/>
      </c>
      <c r="BS45" s="272" t="str">
        <f t="shared" ref="BS45:CX45" si="161">CONCATENATE(
IFERROR(IF(AND($E$1&gt;BS$2,$D29=BS$2),$C45,""),""),
IFERROR(IF(AND($E$1=BS$2,BS29&gt;0),$D45,""),""),
IFERROR(IF(AND($E$1&lt;BS$2,BS$2=$D29,$E$1&lt;$C29),$F45,""),"")
)</f>
        <v/>
      </c>
      <c r="BT45" s="272" t="str">
        <f t="shared" si="161"/>
        <v/>
      </c>
      <c r="BU45" s="272" t="str">
        <f t="shared" si="161"/>
        <v/>
      </c>
      <c r="BV45" s="272" t="str">
        <f t="shared" si="161"/>
        <v/>
      </c>
      <c r="BW45" s="272" t="str">
        <f t="shared" si="161"/>
        <v/>
      </c>
      <c r="BX45" s="272" t="str">
        <f t="shared" si="161"/>
        <v/>
      </c>
      <c r="BY45" s="272" t="str">
        <f t="shared" si="161"/>
        <v/>
      </c>
      <c r="BZ45" s="272" t="str">
        <f t="shared" si="161"/>
        <v/>
      </c>
      <c r="CA45" s="272" t="str">
        <f t="shared" si="161"/>
        <v/>
      </c>
      <c r="CB45" s="272" t="str">
        <f t="shared" si="161"/>
        <v/>
      </c>
      <c r="CC45" s="272" t="str">
        <f t="shared" si="161"/>
        <v/>
      </c>
      <c r="CD45" s="272" t="str">
        <f t="shared" si="161"/>
        <v/>
      </c>
      <c r="CE45" s="272" t="str">
        <f t="shared" si="161"/>
        <v/>
      </c>
      <c r="CF45" s="272" t="str">
        <f t="shared" si="161"/>
        <v/>
      </c>
      <c r="CG45" s="272" t="str">
        <f t="shared" si="161"/>
        <v/>
      </c>
      <c r="CH45" s="272" t="str">
        <f t="shared" si="161"/>
        <v/>
      </c>
      <c r="CI45" s="272" t="str">
        <f t="shared" si="161"/>
        <v/>
      </c>
      <c r="CJ45" s="272" t="str">
        <f t="shared" si="161"/>
        <v/>
      </c>
      <c r="CK45" s="272" t="str">
        <f t="shared" si="161"/>
        <v/>
      </c>
      <c r="CL45" s="272" t="str">
        <f t="shared" si="161"/>
        <v/>
      </c>
      <c r="CM45" s="272" t="str">
        <f t="shared" si="161"/>
        <v/>
      </c>
      <c r="CN45" s="272" t="str">
        <f t="shared" si="161"/>
        <v/>
      </c>
      <c r="CO45" s="272" t="str">
        <f t="shared" si="161"/>
        <v/>
      </c>
      <c r="CP45" s="272" t="str">
        <f t="shared" si="161"/>
        <v/>
      </c>
      <c r="CQ45" s="272" t="str">
        <f t="shared" si="161"/>
        <v/>
      </c>
      <c r="CR45" s="272" t="str">
        <f t="shared" si="161"/>
        <v/>
      </c>
      <c r="CS45" s="272" t="str">
        <f t="shared" si="161"/>
        <v/>
      </c>
      <c r="CT45" s="272" t="str">
        <f t="shared" si="161"/>
        <v/>
      </c>
      <c r="CU45" s="272" t="str">
        <f t="shared" si="161"/>
        <v/>
      </c>
      <c r="CV45" s="272" t="str">
        <f t="shared" si="161"/>
        <v/>
      </c>
      <c r="CW45" s="272" t="str">
        <f t="shared" si="161"/>
        <v/>
      </c>
      <c r="CX45" s="272" t="str">
        <f t="shared" si="161"/>
        <v/>
      </c>
      <c r="CY45" s="272" t="str">
        <f t="shared" ref="CY45:DK45" si="162">CONCATENATE(
IFERROR(IF(AND($E$1&gt;CY$2,$D29=CY$2),$C45,""),""),
IFERROR(IF(AND($E$1=CY$2,CY29&gt;0),$D45,""),""),
IFERROR(IF(AND($E$1&lt;CY$2,CY$2=$D29,$E$1&lt;$C29),$F45,""),"")
)</f>
        <v/>
      </c>
      <c r="CZ45" s="272" t="str">
        <f t="shared" si="162"/>
        <v/>
      </c>
      <c r="DA45" s="272" t="str">
        <f t="shared" si="162"/>
        <v/>
      </c>
      <c r="DB45" s="272" t="str">
        <f t="shared" si="162"/>
        <v/>
      </c>
      <c r="DC45" s="272" t="str">
        <f t="shared" si="162"/>
        <v/>
      </c>
      <c r="DD45" s="272" t="str">
        <f t="shared" si="162"/>
        <v/>
      </c>
      <c r="DE45" s="272" t="str">
        <f t="shared" si="162"/>
        <v/>
      </c>
      <c r="DF45" s="272" t="str">
        <f t="shared" si="162"/>
        <v/>
      </c>
      <c r="DG45" s="272" t="str">
        <f t="shared" si="162"/>
        <v/>
      </c>
      <c r="DH45" s="272" t="str">
        <f t="shared" si="162"/>
        <v/>
      </c>
      <c r="DI45" s="272" t="str">
        <f t="shared" si="162"/>
        <v/>
      </c>
      <c r="DJ45" s="272" t="str">
        <f t="shared" si="162"/>
        <v/>
      </c>
      <c r="DK45" s="272" t="str">
        <f t="shared" si="162"/>
        <v/>
      </c>
      <c r="DL45" s="272" t="str">
        <f t="shared" ref="DL45:EA45" si="163">CONCATENATE(
IFERROR(IF(AND($E$1&gt;DL$2,$D29=DL$2),$C45,""),""),
IFERROR(IF(AND($E$1=DL$2,DL29&gt;0),$D45,""),""),
IFERROR(IF(AND($E$1&lt;DL$2,DL$2=$D29,$E$1&lt;$C29),$F45,""),"")
)</f>
        <v/>
      </c>
      <c r="DM45" s="272" t="str">
        <f t="shared" si="163"/>
        <v/>
      </c>
      <c r="DN45" s="272" t="str">
        <f t="shared" si="163"/>
        <v/>
      </c>
      <c r="DO45" s="272" t="str">
        <f t="shared" si="163"/>
        <v/>
      </c>
      <c r="DP45" s="272" t="str">
        <f t="shared" si="163"/>
        <v/>
      </c>
      <c r="DQ45" s="272" t="str">
        <f t="shared" si="163"/>
        <v/>
      </c>
      <c r="DR45" s="272" t="str">
        <f t="shared" si="163"/>
        <v/>
      </c>
      <c r="DS45" s="272" t="str">
        <f t="shared" si="163"/>
        <v/>
      </c>
      <c r="DT45" s="272" t="str">
        <f t="shared" si="163"/>
        <v/>
      </c>
      <c r="DU45" s="272" t="str">
        <f t="shared" si="163"/>
        <v/>
      </c>
      <c r="DV45" s="272" t="str">
        <f t="shared" si="163"/>
        <v/>
      </c>
      <c r="DW45" s="272" t="str">
        <f t="shared" si="163"/>
        <v/>
      </c>
      <c r="DX45" s="272" t="str">
        <f t="shared" si="163"/>
        <v/>
      </c>
      <c r="DY45" s="272" t="str">
        <f t="shared" si="163"/>
        <v/>
      </c>
      <c r="DZ45" s="272" t="str">
        <f t="shared" si="163"/>
        <v/>
      </c>
      <c r="EA45" s="272" t="str">
        <f t="shared" si="163"/>
        <v/>
      </c>
    </row>
    <row r="46" spans="1:131" x14ac:dyDescent="0.25">
      <c r="A46">
        <v>84</v>
      </c>
      <c r="B46" t="str">
        <f t="shared" si="112"/>
        <v xml:space="preserve">Смена ВРИ </v>
      </c>
      <c r="C46" t="str">
        <f t="shared" ca="1" si="113"/>
        <v xml:space="preserve">(2,2 млн.р)                                                                      </v>
      </c>
      <c r="D46" t="e">
        <f t="shared" ca="1" si="114"/>
        <v>#N/A</v>
      </c>
      <c r="E46" s="261" t="e">
        <f t="array" aca="1" ref="E46" ca="1">IF($C30=$E$1,0,INDEX($G30:$EA30,1,MATCH($E$1,$G$2:$EA$2,0)-1))</f>
        <v>#N/A</v>
      </c>
      <c r="F46" t="str">
        <f t="shared" ref="F46:F47" ca="1" si="164">CONCATENATE("Бюджет ("&amp;TEXT(F30,"# ##0,0")&amp;" млн.р)",REPT(CHAR(32),A46))</f>
        <v xml:space="preserve">Бюджет (2,2 млн.р)                                                                                    </v>
      </c>
      <c r="G46" s="272" t="str">
        <f t="shared" ref="G46:BR46" ca="1" si="165">CONCATENATE(
IFERROR(IF(AND($E$1&gt;G$2,$D30=G$2),$C46,""),""),
IFERROR(IF(AND($E$1=G$2,G30&gt;0),$D46,""),""),
IFERROR(IF(AND($E$1&lt;G$2,G$2=$D30,$E$1&lt;$C30),$F46,""),"")
)</f>
        <v/>
      </c>
      <c r="H46" s="272" t="str">
        <f t="shared" ca="1" si="165"/>
        <v/>
      </c>
      <c r="I46" s="272" t="str">
        <f t="shared" ca="1" si="165"/>
        <v/>
      </c>
      <c r="J46" s="272" t="str">
        <f t="shared" ca="1" si="165"/>
        <v/>
      </c>
      <c r="K46" s="272" t="str">
        <f t="shared" ca="1" si="165"/>
        <v/>
      </c>
      <c r="L46" s="272" t="str">
        <f t="shared" ca="1" si="165"/>
        <v/>
      </c>
      <c r="M46" s="272" t="str">
        <f t="shared" ca="1" si="165"/>
        <v/>
      </c>
      <c r="N46" s="272" t="str">
        <f t="shared" ca="1" si="165"/>
        <v/>
      </c>
      <c r="O46" s="272" t="str">
        <f t="shared" ca="1" si="165"/>
        <v/>
      </c>
      <c r="P46" s="272" t="str">
        <f t="shared" ca="1" si="165"/>
        <v/>
      </c>
      <c r="Q46" s="272" t="str">
        <f t="shared" ca="1" si="165"/>
        <v/>
      </c>
      <c r="R46" s="272" t="str">
        <f t="shared" ca="1" si="165"/>
        <v/>
      </c>
      <c r="S46" s="272" t="str">
        <f t="shared" ca="1" si="165"/>
        <v/>
      </c>
      <c r="T46" s="272" t="str">
        <f t="shared" ca="1" si="165"/>
        <v/>
      </c>
      <c r="U46" s="272" t="str">
        <f t="shared" ca="1" si="165"/>
        <v/>
      </c>
      <c r="V46" s="272" t="str">
        <f t="shared" ca="1" si="165"/>
        <v/>
      </c>
      <c r="W46" s="272" t="str">
        <f t="shared" ca="1" si="165"/>
        <v/>
      </c>
      <c r="X46" s="272" t="str">
        <f t="shared" ca="1" si="165"/>
        <v/>
      </c>
      <c r="Y46" s="272" t="str">
        <f t="shared" ca="1" si="165"/>
        <v/>
      </c>
      <c r="Z46" s="272" t="str">
        <f t="shared" ca="1" si="165"/>
        <v/>
      </c>
      <c r="AA46" s="272" t="str">
        <f t="shared" ca="1" si="165"/>
        <v/>
      </c>
      <c r="AB46" s="272" t="str">
        <f t="shared" ca="1" si="165"/>
        <v/>
      </c>
      <c r="AC46" s="272" t="str">
        <f t="shared" ca="1" si="165"/>
        <v/>
      </c>
      <c r="AD46" s="272" t="str">
        <f t="shared" ca="1" si="165"/>
        <v/>
      </c>
      <c r="AE46" s="272" t="str">
        <f t="shared" ca="1" si="165"/>
        <v/>
      </c>
      <c r="AF46" s="272" t="str">
        <f t="shared" ca="1" si="165"/>
        <v/>
      </c>
      <c r="AG46" s="272" t="str">
        <f t="shared" ca="1" si="165"/>
        <v/>
      </c>
      <c r="AH46" s="272" t="str">
        <f t="shared" ca="1" si="165"/>
        <v/>
      </c>
      <c r="AI46" s="272" t="str">
        <f t="shared" ca="1" si="165"/>
        <v/>
      </c>
      <c r="AJ46" s="272" t="str">
        <f t="shared" ca="1" si="165"/>
        <v/>
      </c>
      <c r="AK46" s="272" t="str">
        <f t="shared" ca="1" si="165"/>
        <v/>
      </c>
      <c r="AL46" s="272" t="str">
        <f t="shared" ca="1" si="165"/>
        <v/>
      </c>
      <c r="AM46" s="272" t="str">
        <f t="shared" ca="1" si="165"/>
        <v/>
      </c>
      <c r="AN46" s="272" t="str">
        <f t="shared" ca="1" si="165"/>
        <v/>
      </c>
      <c r="AO46" s="272" t="str">
        <f t="shared" ca="1" si="165"/>
        <v/>
      </c>
      <c r="AP46" s="272" t="str">
        <f t="shared" ca="1" si="165"/>
        <v/>
      </c>
      <c r="AQ46" s="272" t="str">
        <f t="shared" ca="1" si="165"/>
        <v/>
      </c>
      <c r="AR46" s="272" t="str">
        <f t="shared" ca="1" si="165"/>
        <v/>
      </c>
      <c r="AS46" s="272" t="str">
        <f t="shared" ca="1" si="165"/>
        <v/>
      </c>
      <c r="AT46" s="272" t="str">
        <f t="shared" ca="1" si="165"/>
        <v/>
      </c>
      <c r="AU46" s="272" t="str">
        <f t="shared" ca="1" si="165"/>
        <v/>
      </c>
      <c r="AV46" s="272" t="str">
        <f t="shared" ca="1" si="165"/>
        <v/>
      </c>
      <c r="AW46" s="272" t="str">
        <f t="shared" ca="1" si="165"/>
        <v/>
      </c>
      <c r="AX46" s="272" t="str">
        <f t="shared" ca="1" si="165"/>
        <v/>
      </c>
      <c r="AY46" s="272" t="str">
        <f t="shared" ca="1" si="165"/>
        <v/>
      </c>
      <c r="AZ46" s="272" t="str">
        <f t="shared" ca="1" si="165"/>
        <v/>
      </c>
      <c r="BA46" s="272" t="str">
        <f t="shared" ca="1" si="165"/>
        <v/>
      </c>
      <c r="BB46" s="272" t="str">
        <f t="shared" ca="1" si="165"/>
        <v/>
      </c>
      <c r="BC46" s="272" t="str">
        <f t="shared" ca="1" si="165"/>
        <v/>
      </c>
      <c r="BD46" s="272" t="str">
        <f t="shared" ca="1" si="165"/>
        <v/>
      </c>
      <c r="BE46" s="272" t="str">
        <f t="shared" ca="1" si="165"/>
        <v/>
      </c>
      <c r="BF46" s="272" t="str">
        <f t="shared" ca="1" si="165"/>
        <v/>
      </c>
      <c r="BG46" s="272" t="str">
        <f t="shared" ca="1" si="165"/>
        <v/>
      </c>
      <c r="BH46" s="272" t="str">
        <f t="shared" ca="1" si="165"/>
        <v/>
      </c>
      <c r="BI46" s="272" t="str">
        <f t="shared" ca="1" si="165"/>
        <v/>
      </c>
      <c r="BJ46" s="272" t="str">
        <f t="shared" ca="1" si="165"/>
        <v/>
      </c>
      <c r="BK46" s="272" t="str">
        <f t="shared" ca="1" si="165"/>
        <v/>
      </c>
      <c r="BL46" s="272" t="str">
        <f t="shared" ca="1" si="165"/>
        <v/>
      </c>
      <c r="BM46" s="272" t="str">
        <f t="shared" ca="1" si="165"/>
        <v/>
      </c>
      <c r="BN46" s="272" t="str">
        <f t="shared" ca="1" si="165"/>
        <v/>
      </c>
      <c r="BO46" s="272" t="str">
        <f t="shared" ca="1" si="165"/>
        <v/>
      </c>
      <c r="BP46" s="272" t="str">
        <f t="shared" ca="1" si="165"/>
        <v/>
      </c>
      <c r="BQ46" s="272" t="str">
        <f t="shared" ca="1" si="165"/>
        <v/>
      </c>
      <c r="BR46" s="272" t="str">
        <f t="shared" ca="1" si="165"/>
        <v/>
      </c>
      <c r="BS46" s="272" t="str">
        <f t="shared" ref="BS46:CX46" ca="1" si="166">CONCATENATE(
IFERROR(IF(AND($E$1&gt;BS$2,$D30=BS$2),$C46,""),""),
IFERROR(IF(AND($E$1=BS$2,BS30&gt;0),$D46,""),""),
IFERROR(IF(AND($E$1&lt;BS$2,BS$2=$D30,$E$1&lt;$C30),$F46,""),"")
)</f>
        <v/>
      </c>
      <c r="BT46" s="272" t="str">
        <f t="shared" ca="1" si="166"/>
        <v/>
      </c>
      <c r="BU46" s="272" t="str">
        <f t="shared" ca="1" si="166"/>
        <v/>
      </c>
      <c r="BV46" s="272" t="str">
        <f t="shared" ca="1" si="166"/>
        <v/>
      </c>
      <c r="BW46" s="272" t="str">
        <f t="shared" ca="1" si="166"/>
        <v/>
      </c>
      <c r="BX46" s="272" t="str">
        <f t="shared" ca="1" si="166"/>
        <v/>
      </c>
      <c r="BY46" s="272" t="str">
        <f t="shared" ca="1" si="166"/>
        <v/>
      </c>
      <c r="BZ46" s="272" t="str">
        <f t="shared" ca="1" si="166"/>
        <v/>
      </c>
      <c r="CA46" s="272" t="str">
        <f t="shared" ca="1" si="166"/>
        <v/>
      </c>
      <c r="CB46" s="272" t="str">
        <f t="shared" ca="1" si="166"/>
        <v/>
      </c>
      <c r="CC46" s="272" t="str">
        <f t="shared" ca="1" si="166"/>
        <v/>
      </c>
      <c r="CD46" s="272" t="str">
        <f t="shared" ca="1" si="166"/>
        <v/>
      </c>
      <c r="CE46" s="272" t="str">
        <f t="shared" ca="1" si="166"/>
        <v/>
      </c>
      <c r="CF46" s="272" t="str">
        <f t="shared" ca="1" si="166"/>
        <v/>
      </c>
      <c r="CG46" s="272" t="str">
        <f t="shared" ca="1" si="166"/>
        <v/>
      </c>
      <c r="CH46" s="272" t="str">
        <f t="shared" ca="1" si="166"/>
        <v/>
      </c>
      <c r="CI46" s="272" t="str">
        <f t="shared" ca="1" si="166"/>
        <v/>
      </c>
      <c r="CJ46" s="272" t="str">
        <f t="shared" ca="1" si="166"/>
        <v/>
      </c>
      <c r="CK46" s="272" t="str">
        <f t="shared" ca="1" si="166"/>
        <v/>
      </c>
      <c r="CL46" s="272" t="str">
        <f t="shared" ca="1" si="166"/>
        <v/>
      </c>
      <c r="CM46" s="272" t="str">
        <f t="shared" ca="1" si="166"/>
        <v/>
      </c>
      <c r="CN46" s="272" t="str">
        <f t="shared" ca="1" si="166"/>
        <v/>
      </c>
      <c r="CO46" s="272" t="str">
        <f t="shared" ca="1" si="166"/>
        <v/>
      </c>
      <c r="CP46" s="272" t="str">
        <f t="shared" ca="1" si="166"/>
        <v/>
      </c>
      <c r="CQ46" s="272" t="str">
        <f t="shared" ca="1" si="166"/>
        <v/>
      </c>
      <c r="CR46" s="272" t="str">
        <f t="shared" ca="1" si="166"/>
        <v/>
      </c>
      <c r="CS46" s="272" t="str">
        <f t="shared" ca="1" si="166"/>
        <v/>
      </c>
      <c r="CT46" s="272" t="str">
        <f t="shared" ca="1" si="166"/>
        <v/>
      </c>
      <c r="CU46" s="272" t="str">
        <f t="shared" ca="1" si="166"/>
        <v/>
      </c>
      <c r="CV46" s="272" t="str">
        <f t="shared" ca="1" si="166"/>
        <v/>
      </c>
      <c r="CW46" s="272" t="str">
        <f t="shared" ca="1" si="166"/>
        <v/>
      </c>
      <c r="CX46" s="272" t="str">
        <f t="shared" ca="1" si="166"/>
        <v/>
      </c>
      <c r="CY46" s="272" t="str">
        <f t="shared" ref="CY46:DK46" ca="1" si="167">CONCATENATE(
IFERROR(IF(AND($E$1&gt;CY$2,$D30=CY$2),$C46,""),""),
IFERROR(IF(AND($E$1=CY$2,CY30&gt;0),$D46,""),""),
IFERROR(IF(AND($E$1&lt;CY$2,CY$2=$D30,$E$1&lt;$C30),$F46,""),"")
)</f>
        <v/>
      </c>
      <c r="CZ46" s="272" t="str">
        <f t="shared" ca="1" si="167"/>
        <v/>
      </c>
      <c r="DA46" s="272" t="str">
        <f t="shared" ca="1" si="167"/>
        <v/>
      </c>
      <c r="DB46" s="272" t="str">
        <f t="shared" ca="1" si="167"/>
        <v/>
      </c>
      <c r="DC46" s="272" t="str">
        <f t="shared" ca="1" si="167"/>
        <v/>
      </c>
      <c r="DD46" s="272" t="str">
        <f t="shared" ca="1" si="167"/>
        <v/>
      </c>
      <c r="DE46" s="272" t="str">
        <f t="shared" ca="1" si="167"/>
        <v/>
      </c>
      <c r="DF46" s="272" t="str">
        <f t="shared" ca="1" si="167"/>
        <v/>
      </c>
      <c r="DG46" s="272" t="str">
        <f t="shared" ca="1" si="167"/>
        <v/>
      </c>
      <c r="DH46" s="272" t="str">
        <f t="shared" ca="1" si="167"/>
        <v/>
      </c>
      <c r="DI46" s="272" t="str">
        <f t="shared" ca="1" si="167"/>
        <v/>
      </c>
      <c r="DJ46" s="272" t="str">
        <f t="shared" ca="1" si="167"/>
        <v/>
      </c>
      <c r="DK46" s="272" t="str">
        <f t="shared" ca="1" si="167"/>
        <v/>
      </c>
      <c r="DL46" s="272" t="str">
        <f t="shared" ref="DL46:EA46" ca="1" si="168">CONCATENATE(
IFERROR(IF(AND($E$1&gt;DL$2,$D30=DL$2),$C46,""),""),
IFERROR(IF(AND($E$1=DL$2,DL30&gt;0),$D46,""),""),
IFERROR(IF(AND($E$1&lt;DL$2,DL$2=$D30,$E$1&lt;$C30),$F46,""),"")
)</f>
        <v/>
      </c>
      <c r="DM46" s="272" t="str">
        <f t="shared" ca="1" si="168"/>
        <v/>
      </c>
      <c r="DN46" s="272" t="str">
        <f t="shared" ca="1" si="168"/>
        <v/>
      </c>
      <c r="DO46" s="272" t="str">
        <f t="shared" ca="1" si="168"/>
        <v/>
      </c>
      <c r="DP46" s="272" t="str">
        <f t="shared" ca="1" si="168"/>
        <v/>
      </c>
      <c r="DQ46" s="272" t="str">
        <f t="shared" ca="1" si="168"/>
        <v/>
      </c>
      <c r="DR46" s="272" t="str">
        <f t="shared" ca="1" si="168"/>
        <v/>
      </c>
      <c r="DS46" s="272" t="str">
        <f t="shared" ca="1" si="168"/>
        <v/>
      </c>
      <c r="DT46" s="272" t="str">
        <f t="shared" ca="1" si="168"/>
        <v/>
      </c>
      <c r="DU46" s="272" t="str">
        <f t="shared" ca="1" si="168"/>
        <v/>
      </c>
      <c r="DV46" s="272" t="str">
        <f t="shared" ca="1" si="168"/>
        <v/>
      </c>
      <c r="DW46" s="272" t="str">
        <f t="shared" ca="1" si="168"/>
        <v/>
      </c>
      <c r="DX46" s="272" t="str">
        <f t="shared" ca="1" si="168"/>
        <v/>
      </c>
      <c r="DY46" s="272" t="str">
        <f t="shared" ca="1" si="168"/>
        <v/>
      </c>
      <c r="DZ46" s="272" t="str">
        <f t="shared" ca="1" si="168"/>
        <v/>
      </c>
      <c r="EA46" s="272" t="str">
        <f t="shared" ca="1" si="168"/>
        <v/>
      </c>
    </row>
    <row r="47" spans="1:131" x14ac:dyDescent="0.25">
      <c r="A47">
        <v>84</v>
      </c>
      <c r="B47" t="str">
        <f t="shared" si="112"/>
        <v xml:space="preserve">Вход в проект </v>
      </c>
      <c r="C47" t="str">
        <f t="shared" si="113"/>
        <v xml:space="preserve">(700,0 млн.р)                                                                      </v>
      </c>
      <c r="D47" t="e">
        <f t="shared" si="114"/>
        <v>#N/A</v>
      </c>
      <c r="E47" s="261" t="e">
        <f t="array" ref="E47">IF($C31=$E$1,0,INDEX($G31:$EA31,1,MATCH($E$1,$G$2:$EA$2,0)-1))</f>
        <v>#N/A</v>
      </c>
      <c r="F47" t="str">
        <f t="shared" si="164"/>
        <v xml:space="preserve">Бюджет (700,0 млн.р)                                                                                    </v>
      </c>
      <c r="G47" s="272" t="str">
        <f t="shared" ref="G47:BR47" si="169">CONCATENATE(
IFERROR(IF(AND($E$1&gt;G$2,$D31=G$2),$C47,""),""),
IFERROR(IF(AND($E$1=G$2,G31&gt;0),$D47,""),""),
IFERROR(IF(AND($E$1&lt;G$2,G$2=$D31,$E$1&lt;$C31),$F47,""),"")
)</f>
        <v/>
      </c>
      <c r="H47" s="272" t="str">
        <f t="shared" si="169"/>
        <v/>
      </c>
      <c r="I47" s="272" t="str">
        <f t="shared" si="169"/>
        <v/>
      </c>
      <c r="J47" s="272" t="str">
        <f t="shared" si="169"/>
        <v/>
      </c>
      <c r="K47" s="272" t="str">
        <f t="shared" si="169"/>
        <v/>
      </c>
      <c r="L47" s="272" t="str">
        <f t="shared" si="169"/>
        <v/>
      </c>
      <c r="M47" s="272" t="str">
        <f t="shared" si="169"/>
        <v/>
      </c>
      <c r="N47" s="272" t="str">
        <f t="shared" si="169"/>
        <v/>
      </c>
      <c r="O47" s="272" t="str">
        <f t="shared" si="169"/>
        <v/>
      </c>
      <c r="P47" s="272" t="str">
        <f t="shared" si="169"/>
        <v/>
      </c>
      <c r="Q47" s="272" t="str">
        <f t="shared" si="169"/>
        <v/>
      </c>
      <c r="R47" s="272" t="str">
        <f t="shared" si="169"/>
        <v/>
      </c>
      <c r="S47" s="272" t="str">
        <f t="shared" si="169"/>
        <v/>
      </c>
      <c r="T47" s="272" t="str">
        <f t="shared" si="169"/>
        <v/>
      </c>
      <c r="U47" s="272" t="str">
        <f t="shared" si="169"/>
        <v/>
      </c>
      <c r="V47" s="272" t="str">
        <f t="shared" si="169"/>
        <v/>
      </c>
      <c r="W47" s="272" t="str">
        <f t="shared" si="169"/>
        <v/>
      </c>
      <c r="X47" s="272" t="str">
        <f t="shared" si="169"/>
        <v/>
      </c>
      <c r="Y47" s="272" t="str">
        <f t="shared" si="169"/>
        <v/>
      </c>
      <c r="Z47" s="272" t="str">
        <f t="shared" si="169"/>
        <v/>
      </c>
      <c r="AA47" s="272" t="str">
        <f t="shared" si="169"/>
        <v/>
      </c>
      <c r="AB47" s="272" t="str">
        <f t="shared" si="169"/>
        <v/>
      </c>
      <c r="AC47" s="272" t="str">
        <f t="shared" si="169"/>
        <v xml:space="preserve">Бюджет (700,0 млн.р)                                                                                    </v>
      </c>
      <c r="AD47" s="272" t="str">
        <f t="shared" si="169"/>
        <v/>
      </c>
      <c r="AE47" s="272" t="str">
        <f t="shared" si="169"/>
        <v/>
      </c>
      <c r="AF47" s="272" t="str">
        <f t="shared" si="169"/>
        <v/>
      </c>
      <c r="AG47" s="272" t="str">
        <f t="shared" si="169"/>
        <v/>
      </c>
      <c r="AH47" s="272" t="str">
        <f t="shared" si="169"/>
        <v/>
      </c>
      <c r="AI47" s="272" t="str">
        <f t="shared" si="169"/>
        <v/>
      </c>
      <c r="AJ47" s="272" t="str">
        <f t="shared" si="169"/>
        <v/>
      </c>
      <c r="AK47" s="272" t="str">
        <f t="shared" si="169"/>
        <v/>
      </c>
      <c r="AL47" s="272" t="str">
        <f t="shared" si="169"/>
        <v/>
      </c>
      <c r="AM47" s="272" t="str">
        <f t="shared" si="169"/>
        <v/>
      </c>
      <c r="AN47" s="272" t="str">
        <f t="shared" si="169"/>
        <v/>
      </c>
      <c r="AO47" s="272" t="str">
        <f t="shared" si="169"/>
        <v/>
      </c>
      <c r="AP47" s="272" t="str">
        <f t="shared" si="169"/>
        <v/>
      </c>
      <c r="AQ47" s="272" t="str">
        <f t="shared" si="169"/>
        <v/>
      </c>
      <c r="AR47" s="272" t="str">
        <f t="shared" si="169"/>
        <v/>
      </c>
      <c r="AS47" s="272" t="str">
        <f t="shared" si="169"/>
        <v/>
      </c>
      <c r="AT47" s="272" t="str">
        <f t="shared" si="169"/>
        <v/>
      </c>
      <c r="AU47" s="272" t="str">
        <f t="shared" si="169"/>
        <v/>
      </c>
      <c r="AV47" s="272" t="str">
        <f t="shared" si="169"/>
        <v/>
      </c>
      <c r="AW47" s="272" t="str">
        <f t="shared" si="169"/>
        <v/>
      </c>
      <c r="AX47" s="272" t="str">
        <f t="shared" si="169"/>
        <v/>
      </c>
      <c r="AY47" s="272" t="str">
        <f t="shared" si="169"/>
        <v/>
      </c>
      <c r="AZ47" s="272" t="str">
        <f t="shared" si="169"/>
        <v/>
      </c>
      <c r="BA47" s="272" t="str">
        <f t="shared" si="169"/>
        <v/>
      </c>
      <c r="BB47" s="272" t="str">
        <f t="shared" si="169"/>
        <v/>
      </c>
      <c r="BC47" s="272" t="str">
        <f t="shared" si="169"/>
        <v/>
      </c>
      <c r="BD47" s="272" t="str">
        <f t="shared" si="169"/>
        <v/>
      </c>
      <c r="BE47" s="272" t="str">
        <f t="shared" si="169"/>
        <v/>
      </c>
      <c r="BF47" s="272" t="str">
        <f t="shared" si="169"/>
        <v/>
      </c>
      <c r="BG47" s="272" t="str">
        <f t="shared" si="169"/>
        <v/>
      </c>
      <c r="BH47" s="272" t="str">
        <f t="shared" si="169"/>
        <v/>
      </c>
      <c r="BI47" s="272" t="str">
        <f t="shared" si="169"/>
        <v/>
      </c>
      <c r="BJ47" s="272" t="str">
        <f t="shared" si="169"/>
        <v/>
      </c>
      <c r="BK47" s="272" t="str">
        <f t="shared" si="169"/>
        <v/>
      </c>
      <c r="BL47" s="272" t="str">
        <f t="shared" si="169"/>
        <v/>
      </c>
      <c r="BM47" s="272" t="str">
        <f t="shared" si="169"/>
        <v/>
      </c>
      <c r="BN47" s="272" t="str">
        <f t="shared" si="169"/>
        <v/>
      </c>
      <c r="BO47" s="272" t="str">
        <f t="shared" si="169"/>
        <v/>
      </c>
      <c r="BP47" s="272" t="str">
        <f t="shared" si="169"/>
        <v/>
      </c>
      <c r="BQ47" s="272" t="str">
        <f t="shared" si="169"/>
        <v/>
      </c>
      <c r="BR47" s="272" t="str">
        <f t="shared" si="169"/>
        <v/>
      </c>
      <c r="BS47" s="272" t="str">
        <f t="shared" ref="BS47:CX47" si="170">CONCATENATE(
IFERROR(IF(AND($E$1&gt;BS$2,$D31=BS$2),$C47,""),""),
IFERROR(IF(AND($E$1=BS$2,BS31&gt;0),$D47,""),""),
IFERROR(IF(AND($E$1&lt;BS$2,BS$2=$D31,$E$1&lt;$C31),$F47,""),"")
)</f>
        <v/>
      </c>
      <c r="BT47" s="272" t="str">
        <f t="shared" si="170"/>
        <v/>
      </c>
      <c r="BU47" s="272" t="str">
        <f t="shared" si="170"/>
        <v/>
      </c>
      <c r="BV47" s="272" t="str">
        <f t="shared" si="170"/>
        <v/>
      </c>
      <c r="BW47" s="272" t="str">
        <f t="shared" si="170"/>
        <v/>
      </c>
      <c r="BX47" s="272" t="str">
        <f t="shared" si="170"/>
        <v/>
      </c>
      <c r="BY47" s="272" t="str">
        <f t="shared" si="170"/>
        <v/>
      </c>
      <c r="BZ47" s="272" t="str">
        <f t="shared" si="170"/>
        <v/>
      </c>
      <c r="CA47" s="272" t="str">
        <f t="shared" si="170"/>
        <v/>
      </c>
      <c r="CB47" s="272" t="str">
        <f t="shared" si="170"/>
        <v/>
      </c>
      <c r="CC47" s="272" t="str">
        <f t="shared" si="170"/>
        <v/>
      </c>
      <c r="CD47" s="272" t="str">
        <f t="shared" si="170"/>
        <v/>
      </c>
      <c r="CE47" s="272" t="str">
        <f t="shared" si="170"/>
        <v/>
      </c>
      <c r="CF47" s="272" t="str">
        <f t="shared" si="170"/>
        <v/>
      </c>
      <c r="CG47" s="272" t="str">
        <f t="shared" si="170"/>
        <v/>
      </c>
      <c r="CH47" s="272" t="str">
        <f t="shared" si="170"/>
        <v/>
      </c>
      <c r="CI47" s="272" t="str">
        <f t="shared" si="170"/>
        <v/>
      </c>
      <c r="CJ47" s="272" t="str">
        <f t="shared" si="170"/>
        <v/>
      </c>
      <c r="CK47" s="272" t="str">
        <f t="shared" si="170"/>
        <v/>
      </c>
      <c r="CL47" s="272" t="str">
        <f t="shared" si="170"/>
        <v/>
      </c>
      <c r="CM47" s="272" t="str">
        <f t="shared" si="170"/>
        <v/>
      </c>
      <c r="CN47" s="272" t="str">
        <f t="shared" si="170"/>
        <v/>
      </c>
      <c r="CO47" s="272" t="str">
        <f t="shared" si="170"/>
        <v/>
      </c>
      <c r="CP47" s="272" t="str">
        <f t="shared" si="170"/>
        <v/>
      </c>
      <c r="CQ47" s="272" t="str">
        <f t="shared" si="170"/>
        <v/>
      </c>
      <c r="CR47" s="272" t="str">
        <f t="shared" si="170"/>
        <v/>
      </c>
      <c r="CS47" s="272" t="str">
        <f t="shared" si="170"/>
        <v/>
      </c>
      <c r="CT47" s="272" t="str">
        <f t="shared" si="170"/>
        <v/>
      </c>
      <c r="CU47" s="272" t="str">
        <f t="shared" si="170"/>
        <v/>
      </c>
      <c r="CV47" s="272" t="str">
        <f t="shared" si="170"/>
        <v/>
      </c>
      <c r="CW47" s="272" t="str">
        <f t="shared" si="170"/>
        <v/>
      </c>
      <c r="CX47" s="272" t="str">
        <f t="shared" si="170"/>
        <v/>
      </c>
      <c r="CY47" s="272" t="str">
        <f t="shared" ref="CY47:DK47" si="171">CONCATENATE(
IFERROR(IF(AND($E$1&gt;CY$2,$D31=CY$2),$C47,""),""),
IFERROR(IF(AND($E$1=CY$2,CY31&gt;0),$D47,""),""),
IFERROR(IF(AND($E$1&lt;CY$2,CY$2=$D31,$E$1&lt;$C31),$F47,""),"")
)</f>
        <v/>
      </c>
      <c r="CZ47" s="272" t="str">
        <f t="shared" si="171"/>
        <v/>
      </c>
      <c r="DA47" s="272" t="str">
        <f t="shared" si="171"/>
        <v/>
      </c>
      <c r="DB47" s="272" t="str">
        <f t="shared" si="171"/>
        <v/>
      </c>
      <c r="DC47" s="272" t="str">
        <f t="shared" si="171"/>
        <v/>
      </c>
      <c r="DD47" s="272" t="str">
        <f t="shared" si="171"/>
        <v/>
      </c>
      <c r="DE47" s="272" t="str">
        <f t="shared" si="171"/>
        <v/>
      </c>
      <c r="DF47" s="272" t="str">
        <f t="shared" si="171"/>
        <v/>
      </c>
      <c r="DG47" s="272" t="str">
        <f t="shared" si="171"/>
        <v/>
      </c>
      <c r="DH47" s="272" t="str">
        <f t="shared" si="171"/>
        <v/>
      </c>
      <c r="DI47" s="272" t="str">
        <f t="shared" si="171"/>
        <v/>
      </c>
      <c r="DJ47" s="272" t="str">
        <f t="shared" si="171"/>
        <v/>
      </c>
      <c r="DK47" s="272" t="str">
        <f t="shared" si="171"/>
        <v/>
      </c>
      <c r="DL47" s="272" t="str">
        <f t="shared" ref="DL47:EA47" si="172">CONCATENATE(
IFERROR(IF(AND($E$1&gt;DL$2,$D31=DL$2),$C47,""),""),
IFERROR(IF(AND($E$1=DL$2,DL31&gt;0),$D47,""),""),
IFERROR(IF(AND($E$1&lt;DL$2,DL$2=$D31,$E$1&lt;$C31),$F47,""),"")
)</f>
        <v/>
      </c>
      <c r="DM47" s="272" t="str">
        <f t="shared" si="172"/>
        <v/>
      </c>
      <c r="DN47" s="272" t="str">
        <f t="shared" si="172"/>
        <v/>
      </c>
      <c r="DO47" s="272" t="str">
        <f t="shared" si="172"/>
        <v/>
      </c>
      <c r="DP47" s="272" t="str">
        <f t="shared" si="172"/>
        <v/>
      </c>
      <c r="DQ47" s="272" t="str">
        <f t="shared" si="172"/>
        <v/>
      </c>
      <c r="DR47" s="272" t="str">
        <f t="shared" si="172"/>
        <v/>
      </c>
      <c r="DS47" s="272" t="str">
        <f t="shared" si="172"/>
        <v/>
      </c>
      <c r="DT47" s="272" t="str">
        <f t="shared" si="172"/>
        <v/>
      </c>
      <c r="DU47" s="272" t="str">
        <f t="shared" si="172"/>
        <v/>
      </c>
      <c r="DV47" s="272" t="str">
        <f t="shared" si="172"/>
        <v/>
      </c>
      <c r="DW47" s="272" t="str">
        <f t="shared" si="172"/>
        <v/>
      </c>
      <c r="DX47" s="272" t="str">
        <f t="shared" si="172"/>
        <v/>
      </c>
      <c r="DY47" s="272" t="str">
        <f t="shared" si="172"/>
        <v/>
      </c>
      <c r="DZ47" s="272" t="str">
        <f t="shared" si="172"/>
        <v/>
      </c>
      <c r="EA47" s="272" t="str">
        <f t="shared" si="172"/>
        <v/>
      </c>
    </row>
    <row r="48" spans="1:131" x14ac:dyDescent="0.25">
      <c r="B48" t="str">
        <f>CONCATENATE("Статус на "&amp;TEXT(E1,"[$-x-sysdate]ДДДД, ММММ ДД, ГГГГ"))</f>
        <v>Статус на воскресенье, 1 марта 2026 г.</v>
      </c>
      <c r="E48" s="261"/>
      <c r="G48" s="342" t="str">
        <f t="shared" ref="G48:AV48" si="173">IF(G2=$E$1,$B$48,"")</f>
        <v/>
      </c>
      <c r="H48" s="342" t="str">
        <f t="shared" si="173"/>
        <v/>
      </c>
      <c r="I48" s="342" t="str">
        <f t="shared" si="173"/>
        <v/>
      </c>
      <c r="J48" s="342" t="str">
        <f t="shared" si="173"/>
        <v/>
      </c>
      <c r="K48" s="342" t="str">
        <f t="shared" si="173"/>
        <v/>
      </c>
      <c r="L48" s="342" t="str">
        <f t="shared" si="173"/>
        <v/>
      </c>
      <c r="M48" s="342" t="str">
        <f t="shared" si="173"/>
        <v/>
      </c>
      <c r="N48" s="342" t="str">
        <f t="shared" si="173"/>
        <v/>
      </c>
      <c r="O48" s="342" t="str">
        <f t="shared" si="173"/>
        <v/>
      </c>
      <c r="P48" s="342" t="str">
        <f t="shared" si="173"/>
        <v/>
      </c>
      <c r="Q48" s="342" t="str">
        <f t="shared" si="173"/>
        <v/>
      </c>
      <c r="R48" s="342" t="str">
        <f t="shared" si="173"/>
        <v/>
      </c>
      <c r="S48" s="342" t="str">
        <f t="shared" si="173"/>
        <v/>
      </c>
      <c r="T48" s="342" t="str">
        <f t="shared" si="173"/>
        <v>Статус на воскресенье, 1 марта 2026 г.</v>
      </c>
      <c r="U48" s="342" t="str">
        <f t="shared" si="173"/>
        <v/>
      </c>
      <c r="V48" s="342" t="str">
        <f t="shared" si="173"/>
        <v/>
      </c>
      <c r="W48" s="342" t="str">
        <f t="shared" si="173"/>
        <v/>
      </c>
      <c r="X48" s="342" t="str">
        <f t="shared" si="173"/>
        <v/>
      </c>
      <c r="Y48" s="342" t="str">
        <f t="shared" si="173"/>
        <v/>
      </c>
      <c r="Z48" s="342" t="str">
        <f t="shared" si="173"/>
        <v/>
      </c>
      <c r="AA48" s="342" t="str">
        <f t="shared" si="173"/>
        <v/>
      </c>
      <c r="AB48" s="342" t="str">
        <f t="shared" si="173"/>
        <v/>
      </c>
      <c r="AC48" s="342" t="str">
        <f t="shared" si="173"/>
        <v/>
      </c>
      <c r="AD48" s="342" t="str">
        <f t="shared" si="173"/>
        <v/>
      </c>
      <c r="AE48" s="342" t="str">
        <f t="shared" si="173"/>
        <v/>
      </c>
      <c r="AF48" s="342" t="str">
        <f t="shared" si="173"/>
        <v/>
      </c>
      <c r="AG48" s="342" t="str">
        <f t="shared" si="173"/>
        <v/>
      </c>
      <c r="AH48" s="342" t="str">
        <f t="shared" si="173"/>
        <v/>
      </c>
      <c r="AI48" s="342" t="str">
        <f t="shared" si="173"/>
        <v/>
      </c>
      <c r="AJ48" s="342" t="str">
        <f t="shared" si="173"/>
        <v/>
      </c>
      <c r="AK48" s="342" t="str">
        <f t="shared" si="173"/>
        <v/>
      </c>
      <c r="AL48" s="342" t="str">
        <f t="shared" si="173"/>
        <v/>
      </c>
      <c r="AM48" s="342" t="str">
        <f t="shared" si="173"/>
        <v/>
      </c>
      <c r="AN48" s="342" t="str">
        <f t="shared" si="173"/>
        <v/>
      </c>
      <c r="AO48" s="342" t="str">
        <f t="shared" si="173"/>
        <v/>
      </c>
      <c r="AP48" s="342" t="str">
        <f t="shared" si="173"/>
        <v/>
      </c>
      <c r="AQ48" s="342" t="str">
        <f t="shared" si="173"/>
        <v/>
      </c>
      <c r="AR48" s="342" t="str">
        <f t="shared" si="173"/>
        <v/>
      </c>
      <c r="AS48" s="342" t="str">
        <f t="shared" si="173"/>
        <v/>
      </c>
      <c r="AT48" s="342" t="str">
        <f t="shared" si="173"/>
        <v/>
      </c>
      <c r="AU48" s="342" t="str">
        <f t="shared" si="173"/>
        <v/>
      </c>
      <c r="AV48" s="342" t="str">
        <f t="shared" si="173"/>
        <v/>
      </c>
      <c r="AW48" s="342" t="str">
        <f>IF(AW2=$E$1,$B$48,"")</f>
        <v/>
      </c>
      <c r="AX48" s="342" t="str">
        <f t="shared" ref="AX48:CX48" si="174">IF(AX2=$E$1,$B$48,"")</f>
        <v/>
      </c>
      <c r="AY48" s="342" t="str">
        <f t="shared" si="174"/>
        <v/>
      </c>
      <c r="AZ48" s="342" t="str">
        <f t="shared" si="174"/>
        <v/>
      </c>
      <c r="BA48" s="342" t="str">
        <f t="shared" si="174"/>
        <v/>
      </c>
      <c r="BB48" s="342" t="str">
        <f t="shared" si="174"/>
        <v/>
      </c>
      <c r="BC48" s="342" t="str">
        <f t="shared" si="174"/>
        <v/>
      </c>
      <c r="BD48" s="342" t="str">
        <f t="shared" si="174"/>
        <v/>
      </c>
      <c r="BE48" s="342" t="str">
        <f t="shared" si="174"/>
        <v/>
      </c>
      <c r="BF48" s="342" t="str">
        <f t="shared" si="174"/>
        <v/>
      </c>
      <c r="BG48" s="342" t="str">
        <f t="shared" si="174"/>
        <v/>
      </c>
      <c r="BH48" s="342" t="str">
        <f t="shared" si="174"/>
        <v/>
      </c>
      <c r="BI48" s="342" t="str">
        <f t="shared" si="174"/>
        <v/>
      </c>
      <c r="BJ48" s="342" t="str">
        <f t="shared" si="174"/>
        <v/>
      </c>
      <c r="BK48" s="342" t="str">
        <f t="shared" si="174"/>
        <v/>
      </c>
      <c r="BL48" s="342" t="str">
        <f t="shared" si="174"/>
        <v/>
      </c>
      <c r="BM48" s="342" t="str">
        <f t="shared" si="174"/>
        <v/>
      </c>
      <c r="BN48" s="342" t="str">
        <f t="shared" si="174"/>
        <v/>
      </c>
      <c r="BO48" s="342" t="str">
        <f t="shared" si="174"/>
        <v/>
      </c>
      <c r="BP48" s="342" t="str">
        <f t="shared" si="174"/>
        <v/>
      </c>
      <c r="BQ48" s="342" t="str">
        <f t="shared" si="174"/>
        <v/>
      </c>
      <c r="BR48" s="342" t="str">
        <f t="shared" si="174"/>
        <v/>
      </c>
      <c r="BS48" s="342" t="str">
        <f t="shared" si="174"/>
        <v/>
      </c>
      <c r="BT48" s="342" t="str">
        <f t="shared" si="174"/>
        <v/>
      </c>
      <c r="BU48" s="342" t="str">
        <f t="shared" si="174"/>
        <v/>
      </c>
      <c r="BV48" s="342" t="str">
        <f t="shared" si="174"/>
        <v/>
      </c>
      <c r="BW48" s="342" t="str">
        <f t="shared" si="174"/>
        <v/>
      </c>
      <c r="BX48" s="342" t="str">
        <f t="shared" si="174"/>
        <v/>
      </c>
      <c r="BY48" s="342" t="str">
        <f t="shared" si="174"/>
        <v/>
      </c>
      <c r="BZ48" s="342" t="str">
        <f t="shared" si="174"/>
        <v/>
      </c>
      <c r="CA48" s="342" t="str">
        <f t="shared" si="174"/>
        <v/>
      </c>
      <c r="CB48" s="342" t="str">
        <f t="shared" si="174"/>
        <v/>
      </c>
      <c r="CC48" s="342" t="str">
        <f t="shared" si="174"/>
        <v/>
      </c>
      <c r="CD48" s="342" t="str">
        <f t="shared" si="174"/>
        <v/>
      </c>
      <c r="CE48" s="342" t="str">
        <f t="shared" si="174"/>
        <v/>
      </c>
      <c r="CF48" s="342" t="str">
        <f t="shared" si="174"/>
        <v/>
      </c>
      <c r="CG48" s="342" t="str">
        <f t="shared" si="174"/>
        <v/>
      </c>
      <c r="CH48" s="342" t="str">
        <f t="shared" si="174"/>
        <v/>
      </c>
      <c r="CI48" s="342" t="str">
        <f t="shared" si="174"/>
        <v/>
      </c>
      <c r="CJ48" s="342" t="str">
        <f t="shared" si="174"/>
        <v/>
      </c>
      <c r="CK48" s="342" t="str">
        <f t="shared" si="174"/>
        <v/>
      </c>
      <c r="CL48" s="342" t="str">
        <f t="shared" si="174"/>
        <v/>
      </c>
      <c r="CM48" s="342" t="str">
        <f t="shared" si="174"/>
        <v/>
      </c>
      <c r="CN48" s="342" t="str">
        <f t="shared" si="174"/>
        <v/>
      </c>
      <c r="CO48" s="342" t="str">
        <f t="shared" si="174"/>
        <v/>
      </c>
      <c r="CP48" s="342" t="str">
        <f t="shared" si="174"/>
        <v/>
      </c>
      <c r="CQ48" s="342" t="str">
        <f t="shared" si="174"/>
        <v/>
      </c>
      <c r="CR48" s="342" t="str">
        <f t="shared" si="174"/>
        <v/>
      </c>
      <c r="CS48" s="342" t="str">
        <f t="shared" si="174"/>
        <v/>
      </c>
      <c r="CT48" s="342" t="str">
        <f t="shared" si="174"/>
        <v/>
      </c>
      <c r="CU48" s="342" t="str">
        <f t="shared" si="174"/>
        <v/>
      </c>
      <c r="CV48" s="342" t="str">
        <f t="shared" si="174"/>
        <v/>
      </c>
      <c r="CW48" s="342" t="str">
        <f t="shared" si="174"/>
        <v/>
      </c>
      <c r="CX48" s="342" t="str">
        <f t="shared" si="174"/>
        <v/>
      </c>
      <c r="CY48" s="342" t="str">
        <f t="shared" ref="CY48:DK48" si="175">IF(CY2=$E$1,$B$48,"")</f>
        <v/>
      </c>
      <c r="CZ48" s="342" t="str">
        <f t="shared" si="175"/>
        <v/>
      </c>
      <c r="DA48" s="342" t="str">
        <f t="shared" si="175"/>
        <v/>
      </c>
      <c r="DB48" s="342" t="str">
        <f t="shared" si="175"/>
        <v/>
      </c>
      <c r="DC48" s="342" t="str">
        <f t="shared" si="175"/>
        <v/>
      </c>
      <c r="DD48" s="342" t="str">
        <f t="shared" si="175"/>
        <v/>
      </c>
      <c r="DE48" s="342" t="str">
        <f t="shared" si="175"/>
        <v/>
      </c>
      <c r="DF48" s="342" t="str">
        <f t="shared" si="175"/>
        <v/>
      </c>
      <c r="DG48" s="342" t="str">
        <f t="shared" si="175"/>
        <v/>
      </c>
      <c r="DH48" s="342" t="str">
        <f t="shared" si="175"/>
        <v/>
      </c>
      <c r="DI48" s="342" t="str">
        <f t="shared" si="175"/>
        <v/>
      </c>
      <c r="DJ48" s="342" t="str">
        <f t="shared" si="175"/>
        <v/>
      </c>
      <c r="DK48" s="342" t="str">
        <f t="shared" si="175"/>
        <v/>
      </c>
      <c r="DL48" s="342" t="str">
        <f t="shared" ref="DL48:EA48" si="176">IF(DL2=$E$1,$B$48,"")</f>
        <v/>
      </c>
      <c r="DM48" s="342" t="str">
        <f t="shared" si="176"/>
        <v/>
      </c>
      <c r="DN48" s="342" t="str">
        <f t="shared" si="176"/>
        <v/>
      </c>
      <c r="DO48" s="342" t="str">
        <f t="shared" si="176"/>
        <v/>
      </c>
      <c r="DP48" s="342" t="str">
        <f t="shared" si="176"/>
        <v/>
      </c>
      <c r="DQ48" s="342" t="str">
        <f t="shared" si="176"/>
        <v/>
      </c>
      <c r="DR48" s="342" t="str">
        <f t="shared" si="176"/>
        <v/>
      </c>
      <c r="DS48" s="342" t="str">
        <f t="shared" si="176"/>
        <v/>
      </c>
      <c r="DT48" s="342" t="str">
        <f t="shared" si="176"/>
        <v/>
      </c>
      <c r="DU48" s="342" t="str">
        <f t="shared" si="176"/>
        <v/>
      </c>
      <c r="DV48" s="342" t="str">
        <f t="shared" si="176"/>
        <v/>
      </c>
      <c r="DW48" s="342" t="str">
        <f t="shared" si="176"/>
        <v/>
      </c>
      <c r="DX48" s="342" t="str">
        <f t="shared" si="176"/>
        <v/>
      </c>
      <c r="DY48" s="342" t="str">
        <f t="shared" si="176"/>
        <v/>
      </c>
      <c r="DZ48" s="342" t="str">
        <f t="shared" si="176"/>
        <v/>
      </c>
      <c r="EA48" s="342" t="str">
        <f t="shared" si="176"/>
        <v/>
      </c>
    </row>
    <row r="50" spans="2:131" x14ac:dyDescent="0.25">
      <c r="B50" t="s">
        <v>2019</v>
      </c>
      <c r="C50" t="s">
        <v>1994</v>
      </c>
      <c r="D50" t="s">
        <v>1995</v>
      </c>
    </row>
    <row r="51" spans="2:131" x14ac:dyDescent="0.25">
      <c r="B51" t="str">
        <f t="shared" ref="B51:B64" si="177">B34</f>
        <v xml:space="preserve">Бюджет  проекта </v>
      </c>
      <c r="C51" s="199">
        <f t="shared" ref="C51:C64" ca="1" si="178">EDATE(C18,-1)</f>
        <v>46296</v>
      </c>
      <c r="D51" s="199" t="e">
        <f t="shared" ref="D51:D64" ca="1" si="179">EDATE(D18,1)</f>
        <v>#N/A</v>
      </c>
      <c r="E51" s="235" t="e">
        <f ca="1">IF(DATEDIF(EDATE(C51,1),EDATE(D51,0),"Y")&gt;4,DATEDIF(EDATE(C51,1),EDATE(D51,0),"Y")&amp;"л ",IF(DATEDIF(EDATE(C51,1),EDATE(D51,0),"Y")&gt;0,DATEDIF(EDATE(C51,1),EDATE(D51,0),"Y")&amp;"г ",""))&amp;
DATEDIF(EDATE(C51,1),EDATE(D51,0),"M")-DATEDIF(EDATE(C51,1),EDATE(D51,0),"Y")*12&amp;" мес"</f>
        <v>#N/A</v>
      </c>
      <c r="F51">
        <v>5</v>
      </c>
      <c r="G51" s="272" t="str">
        <f t="shared" ref="G51:G64" si="180">CONCATENATE(REPT(CHAR(32),F51),B51)</f>
        <v xml:space="preserve">     Бюджет  проекта </v>
      </c>
      <c r="H51" s="273" t="e">
        <f ca="1">IF(H$2=$C51,TEXT(EDATE($C51,1),"МММ.ГГ")&amp;"             ",IF(H$2=$D51,"                                    "&amp;TEXT(EDATE($D51,-1),"МММ.ГГ")&amp;" ("&amp;TEXT($E51,"0,0")&amp;")",""))</f>
        <v>#N/A</v>
      </c>
      <c r="I51" s="273" t="e">
        <f t="shared" ref="I51:X59" ca="1" si="181">IF(I$2=$C51,TEXT(EDATE($C51,1),"МММ.ГГ")&amp;"             ",IF(I$2=$D51,"                                    "&amp;TEXT(EDATE($D51,-1),"МММ.ГГ")&amp;" ("&amp;TEXT($E51,"0,0")&amp;")",""))</f>
        <v>#N/A</v>
      </c>
      <c r="J51" s="273" t="e">
        <f t="shared" ca="1" si="181"/>
        <v>#N/A</v>
      </c>
      <c r="K51" s="273" t="e">
        <f t="shared" ca="1" si="181"/>
        <v>#N/A</v>
      </c>
      <c r="L51" s="273" t="e">
        <f t="shared" ca="1" si="181"/>
        <v>#N/A</v>
      </c>
      <c r="M51" s="273" t="e">
        <f t="shared" ca="1" si="181"/>
        <v>#N/A</v>
      </c>
      <c r="N51" s="273" t="e">
        <f t="shared" ca="1" si="181"/>
        <v>#N/A</v>
      </c>
      <c r="O51" s="273" t="e">
        <f t="shared" ca="1" si="181"/>
        <v>#N/A</v>
      </c>
      <c r="P51" s="273" t="e">
        <f t="shared" ca="1" si="181"/>
        <v>#N/A</v>
      </c>
      <c r="Q51" s="273" t="e">
        <f t="shared" ca="1" si="181"/>
        <v>#N/A</v>
      </c>
      <c r="R51" s="273" t="e">
        <f t="shared" ca="1" si="181"/>
        <v>#N/A</v>
      </c>
      <c r="S51" s="273" t="e">
        <f t="shared" ca="1" si="181"/>
        <v>#N/A</v>
      </c>
      <c r="T51" s="273" t="e">
        <f t="shared" ca="1" si="181"/>
        <v>#N/A</v>
      </c>
      <c r="U51" s="273" t="e">
        <f t="shared" ca="1" si="181"/>
        <v>#N/A</v>
      </c>
      <c r="V51" s="273" t="e">
        <f t="shared" ca="1" si="181"/>
        <v>#N/A</v>
      </c>
      <c r="W51" s="273" t="e">
        <f t="shared" ca="1" si="181"/>
        <v>#N/A</v>
      </c>
      <c r="X51" s="273" t="e">
        <f t="shared" ca="1" si="181"/>
        <v>#N/A</v>
      </c>
      <c r="Y51" s="273" t="e">
        <f t="shared" ref="Y51:AN59" ca="1" si="182">IF(Y$2=$C51,TEXT(EDATE($C51,1),"МММ.ГГ")&amp;"             ",IF(Y$2=$D51,"                                    "&amp;TEXT(EDATE($D51,-1),"МММ.ГГ")&amp;" ("&amp;TEXT($E51,"0,0")&amp;")",""))</f>
        <v>#N/A</v>
      </c>
      <c r="Z51" s="273" t="e">
        <f t="shared" ca="1" si="182"/>
        <v>#N/A</v>
      </c>
      <c r="AA51" s="273" t="str">
        <f t="shared" ca="1" si="182"/>
        <v xml:space="preserve">ноя.26             </v>
      </c>
      <c r="AB51" s="273" t="e">
        <f t="shared" ca="1" si="182"/>
        <v>#N/A</v>
      </c>
      <c r="AC51" s="273" t="e">
        <f t="shared" ca="1" si="182"/>
        <v>#N/A</v>
      </c>
      <c r="AD51" s="273" t="e">
        <f t="shared" ca="1" si="182"/>
        <v>#N/A</v>
      </c>
      <c r="AE51" s="273" t="e">
        <f t="shared" ca="1" si="182"/>
        <v>#N/A</v>
      </c>
      <c r="AF51" s="273" t="e">
        <f t="shared" ca="1" si="182"/>
        <v>#N/A</v>
      </c>
      <c r="AG51" s="273" t="e">
        <f t="shared" ca="1" si="182"/>
        <v>#N/A</v>
      </c>
      <c r="AH51" s="273" t="e">
        <f t="shared" ca="1" si="182"/>
        <v>#N/A</v>
      </c>
      <c r="AI51" s="273" t="e">
        <f t="shared" ca="1" si="182"/>
        <v>#N/A</v>
      </c>
      <c r="AJ51" s="273" t="e">
        <f t="shared" ca="1" si="182"/>
        <v>#N/A</v>
      </c>
      <c r="AK51" s="273" t="e">
        <f t="shared" ca="1" si="182"/>
        <v>#N/A</v>
      </c>
      <c r="AL51" s="273" t="e">
        <f t="shared" ca="1" si="182"/>
        <v>#N/A</v>
      </c>
      <c r="AM51" s="273" t="e">
        <f t="shared" ca="1" si="182"/>
        <v>#N/A</v>
      </c>
      <c r="AN51" s="273" t="e">
        <f t="shared" ca="1" si="182"/>
        <v>#N/A</v>
      </c>
      <c r="AO51" s="273" t="e">
        <f t="shared" ref="AO51:BD59" ca="1" si="183">IF(AO$2=$C51,TEXT(EDATE($C51,1),"МММ.ГГ")&amp;"             ",IF(AO$2=$D51,"                                    "&amp;TEXT(EDATE($D51,-1),"МММ.ГГ")&amp;" ("&amp;TEXT($E51,"0,0")&amp;")",""))</f>
        <v>#N/A</v>
      </c>
      <c r="AP51" s="273" t="e">
        <f t="shared" ca="1" si="183"/>
        <v>#N/A</v>
      </c>
      <c r="AQ51" s="273" t="e">
        <f t="shared" ca="1" si="183"/>
        <v>#N/A</v>
      </c>
      <c r="AR51" s="273" t="e">
        <f t="shared" ca="1" si="183"/>
        <v>#N/A</v>
      </c>
      <c r="AS51" s="273" t="e">
        <f t="shared" ca="1" si="183"/>
        <v>#N/A</v>
      </c>
      <c r="AT51" s="273" t="e">
        <f t="shared" ca="1" si="183"/>
        <v>#N/A</v>
      </c>
      <c r="AU51" s="273" t="e">
        <f t="shared" ca="1" si="183"/>
        <v>#N/A</v>
      </c>
      <c r="AV51" s="273" t="e">
        <f t="shared" ca="1" si="183"/>
        <v>#N/A</v>
      </c>
      <c r="AW51" s="273" t="e">
        <f t="shared" ca="1" si="183"/>
        <v>#N/A</v>
      </c>
      <c r="AX51" s="273" t="e">
        <f t="shared" ca="1" si="183"/>
        <v>#N/A</v>
      </c>
      <c r="AY51" s="273" t="e">
        <f t="shared" ca="1" si="183"/>
        <v>#N/A</v>
      </c>
      <c r="AZ51" s="273" t="e">
        <f t="shared" ca="1" si="183"/>
        <v>#N/A</v>
      </c>
      <c r="BA51" s="273" t="e">
        <f t="shared" ca="1" si="183"/>
        <v>#N/A</v>
      </c>
      <c r="BB51" s="273" t="e">
        <f t="shared" ca="1" si="183"/>
        <v>#N/A</v>
      </c>
      <c r="BC51" s="273" t="e">
        <f t="shared" ca="1" si="183"/>
        <v>#N/A</v>
      </c>
      <c r="BD51" s="273" t="e">
        <f t="shared" ca="1" si="183"/>
        <v>#N/A</v>
      </c>
      <c r="BE51" s="273" t="e">
        <f t="shared" ref="BE51:BT59" ca="1" si="184">IF(BE$2=$C51,TEXT(EDATE($C51,1),"МММ.ГГ")&amp;"             ",IF(BE$2=$D51,"                                    "&amp;TEXT(EDATE($D51,-1),"МММ.ГГ")&amp;" ("&amp;TEXT($E51,"0,0")&amp;")",""))</f>
        <v>#N/A</v>
      </c>
      <c r="BF51" s="273" t="e">
        <f t="shared" ca="1" si="184"/>
        <v>#N/A</v>
      </c>
      <c r="BG51" s="273" t="e">
        <f t="shared" ca="1" si="184"/>
        <v>#N/A</v>
      </c>
      <c r="BH51" s="273" t="e">
        <f t="shared" ca="1" si="184"/>
        <v>#N/A</v>
      </c>
      <c r="BI51" s="273" t="e">
        <f t="shared" ca="1" si="184"/>
        <v>#N/A</v>
      </c>
      <c r="BJ51" s="273" t="e">
        <f t="shared" ca="1" si="184"/>
        <v>#N/A</v>
      </c>
      <c r="BK51" s="273" t="e">
        <f t="shared" ca="1" si="184"/>
        <v>#N/A</v>
      </c>
      <c r="BL51" s="273" t="e">
        <f t="shared" ca="1" si="184"/>
        <v>#N/A</v>
      </c>
      <c r="BM51" s="273" t="e">
        <f t="shared" ca="1" si="184"/>
        <v>#N/A</v>
      </c>
      <c r="BN51" s="273" t="e">
        <f t="shared" ca="1" si="184"/>
        <v>#N/A</v>
      </c>
      <c r="BO51" s="273" t="e">
        <f t="shared" ca="1" si="184"/>
        <v>#N/A</v>
      </c>
      <c r="BP51" s="273" t="e">
        <f t="shared" ca="1" si="184"/>
        <v>#N/A</v>
      </c>
      <c r="BQ51" s="273" t="e">
        <f t="shared" ca="1" si="184"/>
        <v>#N/A</v>
      </c>
      <c r="BR51" s="273" t="e">
        <f t="shared" ca="1" si="184"/>
        <v>#N/A</v>
      </c>
      <c r="BS51" s="273" t="e">
        <f t="shared" ca="1" si="184"/>
        <v>#N/A</v>
      </c>
      <c r="BT51" s="273" t="e">
        <f t="shared" ca="1" si="184"/>
        <v>#N/A</v>
      </c>
      <c r="BU51" s="273" t="e">
        <f t="shared" ref="BU51:CJ59" ca="1" si="185">IF(BU$2=$C51,TEXT(EDATE($C51,1),"МММ.ГГ")&amp;"             ",IF(BU$2=$D51,"                                    "&amp;TEXT(EDATE($D51,-1),"МММ.ГГ")&amp;" ("&amp;TEXT($E51,"0,0")&amp;")",""))</f>
        <v>#N/A</v>
      </c>
      <c r="BV51" s="273" t="e">
        <f t="shared" ca="1" si="185"/>
        <v>#N/A</v>
      </c>
      <c r="BW51" s="273" t="e">
        <f t="shared" ca="1" si="185"/>
        <v>#N/A</v>
      </c>
      <c r="BX51" s="273" t="e">
        <f t="shared" ca="1" si="185"/>
        <v>#N/A</v>
      </c>
      <c r="BY51" s="273" t="e">
        <f t="shared" ca="1" si="185"/>
        <v>#N/A</v>
      </c>
      <c r="BZ51" s="273" t="e">
        <f t="shared" ca="1" si="185"/>
        <v>#N/A</v>
      </c>
      <c r="CA51" s="273" t="e">
        <f t="shared" ca="1" si="185"/>
        <v>#N/A</v>
      </c>
      <c r="CB51" s="273" t="e">
        <f t="shared" ca="1" si="185"/>
        <v>#N/A</v>
      </c>
      <c r="CC51" s="273" t="e">
        <f t="shared" ca="1" si="185"/>
        <v>#N/A</v>
      </c>
      <c r="CD51" s="273" t="e">
        <f t="shared" ca="1" si="185"/>
        <v>#N/A</v>
      </c>
      <c r="CE51" s="273" t="e">
        <f t="shared" ca="1" si="185"/>
        <v>#N/A</v>
      </c>
      <c r="CF51" s="273" t="e">
        <f t="shared" ca="1" si="185"/>
        <v>#N/A</v>
      </c>
      <c r="CG51" s="273" t="e">
        <f t="shared" ca="1" si="185"/>
        <v>#N/A</v>
      </c>
      <c r="CH51" s="273" t="e">
        <f t="shared" ca="1" si="185"/>
        <v>#N/A</v>
      </c>
      <c r="CI51" s="273" t="e">
        <f t="shared" ca="1" si="185"/>
        <v>#N/A</v>
      </c>
      <c r="CJ51" s="273" t="e">
        <f t="shared" ca="1" si="185"/>
        <v>#N/A</v>
      </c>
      <c r="CK51" s="273" t="e">
        <f t="shared" ref="CK51:CZ59" ca="1" si="186">IF(CK$2=$C51,TEXT(EDATE($C51,1),"МММ.ГГ")&amp;"             ",IF(CK$2=$D51,"                                    "&amp;TEXT(EDATE($D51,-1),"МММ.ГГ")&amp;" ("&amp;TEXT($E51,"0,0")&amp;")",""))</f>
        <v>#N/A</v>
      </c>
      <c r="CL51" s="273" t="e">
        <f t="shared" ca="1" si="186"/>
        <v>#N/A</v>
      </c>
      <c r="CM51" s="273" t="e">
        <f t="shared" ca="1" si="186"/>
        <v>#N/A</v>
      </c>
      <c r="CN51" s="273" t="e">
        <f t="shared" ca="1" si="186"/>
        <v>#N/A</v>
      </c>
      <c r="CO51" s="273" t="e">
        <f t="shared" ca="1" si="186"/>
        <v>#N/A</v>
      </c>
      <c r="CP51" s="273" t="e">
        <f t="shared" ca="1" si="186"/>
        <v>#N/A</v>
      </c>
      <c r="CQ51" s="273" t="e">
        <f t="shared" ca="1" si="186"/>
        <v>#N/A</v>
      </c>
      <c r="CR51" s="273" t="e">
        <f t="shared" ca="1" si="186"/>
        <v>#N/A</v>
      </c>
      <c r="CS51" s="273" t="e">
        <f t="shared" ca="1" si="186"/>
        <v>#N/A</v>
      </c>
      <c r="CT51" s="273" t="e">
        <f t="shared" ca="1" si="186"/>
        <v>#N/A</v>
      </c>
      <c r="CU51" s="273" t="e">
        <f t="shared" ca="1" si="186"/>
        <v>#N/A</v>
      </c>
      <c r="CV51" s="273" t="e">
        <f t="shared" ca="1" si="186"/>
        <v>#N/A</v>
      </c>
      <c r="CW51" s="273" t="e">
        <f t="shared" ca="1" si="186"/>
        <v>#N/A</v>
      </c>
      <c r="CX51" s="273" t="e">
        <f t="shared" ca="1" si="186"/>
        <v>#N/A</v>
      </c>
      <c r="CY51" s="273" t="e">
        <f t="shared" ca="1" si="186"/>
        <v>#N/A</v>
      </c>
      <c r="CZ51" s="273" t="e">
        <f t="shared" ca="1" si="186"/>
        <v>#N/A</v>
      </c>
      <c r="DA51" s="273" t="e">
        <f t="shared" ref="DA51:EA61" ca="1" si="187">IF(DA$2=$C51,TEXT(EDATE($C51,1),"МММ.ГГ")&amp;"             ",IF(DA$2=$D51,"                                    "&amp;TEXT(EDATE($D51,-1),"МММ.ГГ")&amp;" ("&amp;TEXT($E51,"0,0")&amp;")",""))</f>
        <v>#N/A</v>
      </c>
      <c r="DB51" s="273" t="e">
        <f t="shared" ca="1" si="187"/>
        <v>#N/A</v>
      </c>
      <c r="DC51" s="273" t="e">
        <f t="shared" ca="1" si="187"/>
        <v>#N/A</v>
      </c>
      <c r="DD51" s="273" t="e">
        <f t="shared" ca="1" si="187"/>
        <v>#N/A</v>
      </c>
      <c r="DE51" s="273" t="e">
        <f t="shared" ca="1" si="187"/>
        <v>#N/A</v>
      </c>
      <c r="DF51" s="273" t="e">
        <f t="shared" ca="1" si="187"/>
        <v>#N/A</v>
      </c>
      <c r="DG51" s="273" t="e">
        <f t="shared" ca="1" si="187"/>
        <v>#N/A</v>
      </c>
      <c r="DH51" s="273" t="e">
        <f t="shared" ca="1" si="187"/>
        <v>#N/A</v>
      </c>
      <c r="DI51" s="273" t="e">
        <f t="shared" ca="1" si="187"/>
        <v>#N/A</v>
      </c>
      <c r="DJ51" s="273" t="e">
        <f t="shared" ca="1" si="187"/>
        <v>#N/A</v>
      </c>
      <c r="DK51" s="273" t="e">
        <f t="shared" ca="1" si="187"/>
        <v>#N/A</v>
      </c>
      <c r="DL51" s="273" t="e">
        <f t="shared" ca="1" si="187"/>
        <v>#N/A</v>
      </c>
      <c r="DM51" s="273" t="e">
        <f t="shared" ca="1" si="187"/>
        <v>#N/A</v>
      </c>
      <c r="DN51" s="273" t="e">
        <f t="shared" ca="1" si="187"/>
        <v>#N/A</v>
      </c>
      <c r="DO51" s="273" t="e">
        <f t="shared" ca="1" si="187"/>
        <v>#N/A</v>
      </c>
      <c r="DP51" s="273" t="e">
        <f t="shared" ca="1" si="187"/>
        <v>#N/A</v>
      </c>
      <c r="DQ51" s="273" t="e">
        <f t="shared" ca="1" si="187"/>
        <v>#N/A</v>
      </c>
      <c r="DR51" s="273" t="e">
        <f t="shared" ca="1" si="187"/>
        <v>#N/A</v>
      </c>
      <c r="DS51" s="273" t="e">
        <f t="shared" ca="1" si="187"/>
        <v>#N/A</v>
      </c>
      <c r="DT51" s="273" t="e">
        <f t="shared" ca="1" si="187"/>
        <v>#N/A</v>
      </c>
      <c r="DU51" s="273" t="e">
        <f t="shared" ca="1" si="187"/>
        <v>#N/A</v>
      </c>
      <c r="DV51" s="273" t="e">
        <f t="shared" ca="1" si="187"/>
        <v>#N/A</v>
      </c>
      <c r="DW51" s="273" t="e">
        <f t="shared" ca="1" si="187"/>
        <v>#N/A</v>
      </c>
      <c r="DX51" s="273" t="e">
        <f t="shared" ca="1" si="187"/>
        <v>#N/A</v>
      </c>
      <c r="DY51" s="273" t="e">
        <f t="shared" ca="1" si="187"/>
        <v>#N/A</v>
      </c>
      <c r="DZ51" s="273" t="e">
        <f t="shared" ca="1" si="187"/>
        <v>#N/A</v>
      </c>
      <c r="EA51" s="273" t="e">
        <f t="shared" ca="1" si="187"/>
        <v>#N/A</v>
      </c>
    </row>
    <row r="52" spans="2:131" x14ac:dyDescent="0.25">
      <c r="B52" t="str">
        <f t="shared" si="177"/>
        <v>Продажа м/м 2 оч</v>
      </c>
      <c r="C52" s="199" t="e">
        <f t="shared" si="178"/>
        <v>#N/A</v>
      </c>
      <c r="D52" s="199" t="e">
        <f t="shared" si="179"/>
        <v>#N/A</v>
      </c>
      <c r="E52" s="235" t="e">
        <f t="shared" ref="E52:E64" si="188">IF(DATEDIF(EDATE(C52,1),EDATE(D52,0),"Y")&gt;4,DATEDIF(EDATE(C52,1),EDATE(D52,0),"Y")&amp;"л ",IF(DATEDIF(EDATE(C52,1),EDATE(D52,0),"Y")&gt;0,DATEDIF(EDATE(C52,1),EDATE(D52,0),"Y")&amp;"г ",""))&amp;
DATEDIF(EDATE(C52,1),EDATE(D52,0),"M")-DATEDIF(EDATE(C52,1),EDATE(D52,0),"Y")*12&amp;" мес"</f>
        <v>#N/A</v>
      </c>
      <c r="F52">
        <v>5</v>
      </c>
      <c r="G52" s="272" t="str">
        <f t="shared" si="180"/>
        <v xml:space="preserve">     Продажа м/м 2 оч</v>
      </c>
      <c r="H52" s="273" t="e">
        <f t="shared" ref="H52:H63" si="189">IF(H$2=$C52,TEXT(EDATE($C52,1),"МММ.ГГ")&amp;"             ",IF(H$2=$D52,"                                    "&amp;TEXT(EDATE($D52,-1),"МММ.ГГ")&amp;" ("&amp;TEXT($E52,"0,0")&amp;")",""))</f>
        <v>#N/A</v>
      </c>
      <c r="I52" s="273" t="e">
        <f t="shared" si="181"/>
        <v>#N/A</v>
      </c>
      <c r="J52" s="273" t="e">
        <f t="shared" si="181"/>
        <v>#N/A</v>
      </c>
      <c r="K52" s="273" t="e">
        <f t="shared" si="181"/>
        <v>#N/A</v>
      </c>
      <c r="L52" s="273" t="e">
        <f t="shared" si="181"/>
        <v>#N/A</v>
      </c>
      <c r="M52" s="273" t="e">
        <f t="shared" si="181"/>
        <v>#N/A</v>
      </c>
      <c r="N52" s="273" t="e">
        <f t="shared" si="181"/>
        <v>#N/A</v>
      </c>
      <c r="O52" s="273" t="e">
        <f t="shared" si="181"/>
        <v>#N/A</v>
      </c>
      <c r="P52" s="273" t="e">
        <f t="shared" si="181"/>
        <v>#N/A</v>
      </c>
      <c r="Q52" s="273" t="e">
        <f t="shared" si="181"/>
        <v>#N/A</v>
      </c>
      <c r="R52" s="273" t="e">
        <f t="shared" si="181"/>
        <v>#N/A</v>
      </c>
      <c r="S52" s="273" t="e">
        <f t="shared" si="181"/>
        <v>#N/A</v>
      </c>
      <c r="T52" s="273" t="e">
        <f t="shared" si="181"/>
        <v>#N/A</v>
      </c>
      <c r="U52" s="273" t="e">
        <f t="shared" si="181"/>
        <v>#N/A</v>
      </c>
      <c r="V52" s="273" t="e">
        <f t="shared" si="181"/>
        <v>#N/A</v>
      </c>
      <c r="W52" s="273" t="e">
        <f t="shared" si="181"/>
        <v>#N/A</v>
      </c>
      <c r="X52" s="273" t="e">
        <f t="shared" si="181"/>
        <v>#N/A</v>
      </c>
      <c r="Y52" s="273" t="e">
        <f t="shared" si="182"/>
        <v>#N/A</v>
      </c>
      <c r="Z52" s="273" t="e">
        <f t="shared" si="182"/>
        <v>#N/A</v>
      </c>
      <c r="AA52" s="273" t="e">
        <f t="shared" si="182"/>
        <v>#N/A</v>
      </c>
      <c r="AB52" s="273" t="e">
        <f t="shared" si="182"/>
        <v>#N/A</v>
      </c>
      <c r="AC52" s="273" t="e">
        <f t="shared" si="182"/>
        <v>#N/A</v>
      </c>
      <c r="AD52" s="273" t="e">
        <f t="shared" si="182"/>
        <v>#N/A</v>
      </c>
      <c r="AE52" s="273" t="e">
        <f t="shared" si="182"/>
        <v>#N/A</v>
      </c>
      <c r="AF52" s="273" t="e">
        <f t="shared" si="182"/>
        <v>#N/A</v>
      </c>
      <c r="AG52" s="273" t="e">
        <f t="shared" si="182"/>
        <v>#N/A</v>
      </c>
      <c r="AH52" s="273" t="e">
        <f t="shared" si="182"/>
        <v>#N/A</v>
      </c>
      <c r="AI52" s="273" t="e">
        <f t="shared" si="182"/>
        <v>#N/A</v>
      </c>
      <c r="AJ52" s="273" t="e">
        <f t="shared" si="182"/>
        <v>#N/A</v>
      </c>
      <c r="AK52" s="273" t="e">
        <f t="shared" si="182"/>
        <v>#N/A</v>
      </c>
      <c r="AL52" s="273" t="e">
        <f t="shared" si="182"/>
        <v>#N/A</v>
      </c>
      <c r="AM52" s="273" t="e">
        <f t="shared" si="182"/>
        <v>#N/A</v>
      </c>
      <c r="AN52" s="273" t="e">
        <f t="shared" si="182"/>
        <v>#N/A</v>
      </c>
      <c r="AO52" s="273" t="e">
        <f t="shared" si="183"/>
        <v>#N/A</v>
      </c>
      <c r="AP52" s="273" t="e">
        <f t="shared" si="183"/>
        <v>#N/A</v>
      </c>
      <c r="AQ52" s="273" t="e">
        <f t="shared" si="183"/>
        <v>#N/A</v>
      </c>
      <c r="AR52" s="273" t="e">
        <f t="shared" si="183"/>
        <v>#N/A</v>
      </c>
      <c r="AS52" s="273" t="e">
        <f t="shared" si="183"/>
        <v>#N/A</v>
      </c>
      <c r="AT52" s="273" t="e">
        <f t="shared" si="183"/>
        <v>#N/A</v>
      </c>
      <c r="AU52" s="273" t="e">
        <f t="shared" si="183"/>
        <v>#N/A</v>
      </c>
      <c r="AV52" s="273" t="e">
        <f t="shared" si="183"/>
        <v>#N/A</v>
      </c>
      <c r="AW52" s="273" t="e">
        <f t="shared" si="183"/>
        <v>#N/A</v>
      </c>
      <c r="AX52" s="273" t="e">
        <f t="shared" si="183"/>
        <v>#N/A</v>
      </c>
      <c r="AY52" s="273" t="e">
        <f t="shared" si="183"/>
        <v>#N/A</v>
      </c>
      <c r="AZ52" s="273" t="e">
        <f t="shared" si="183"/>
        <v>#N/A</v>
      </c>
      <c r="BA52" s="273" t="e">
        <f t="shared" si="183"/>
        <v>#N/A</v>
      </c>
      <c r="BB52" s="273" t="e">
        <f t="shared" si="183"/>
        <v>#N/A</v>
      </c>
      <c r="BC52" s="273" t="e">
        <f t="shared" si="183"/>
        <v>#N/A</v>
      </c>
      <c r="BD52" s="273" t="e">
        <f t="shared" si="183"/>
        <v>#N/A</v>
      </c>
      <c r="BE52" s="273" t="e">
        <f t="shared" si="184"/>
        <v>#N/A</v>
      </c>
      <c r="BF52" s="273" t="e">
        <f t="shared" si="184"/>
        <v>#N/A</v>
      </c>
      <c r="BG52" s="273" t="e">
        <f t="shared" si="184"/>
        <v>#N/A</v>
      </c>
      <c r="BH52" s="273" t="e">
        <f t="shared" si="184"/>
        <v>#N/A</v>
      </c>
      <c r="BI52" s="273" t="e">
        <f t="shared" si="184"/>
        <v>#N/A</v>
      </c>
      <c r="BJ52" s="273" t="e">
        <f t="shared" si="184"/>
        <v>#N/A</v>
      </c>
      <c r="BK52" s="273" t="e">
        <f t="shared" si="184"/>
        <v>#N/A</v>
      </c>
      <c r="BL52" s="273" t="e">
        <f t="shared" si="184"/>
        <v>#N/A</v>
      </c>
      <c r="BM52" s="273" t="e">
        <f t="shared" si="184"/>
        <v>#N/A</v>
      </c>
      <c r="BN52" s="273" t="e">
        <f t="shared" si="184"/>
        <v>#N/A</v>
      </c>
      <c r="BO52" s="273" t="e">
        <f t="shared" si="184"/>
        <v>#N/A</v>
      </c>
      <c r="BP52" s="273" t="e">
        <f t="shared" si="184"/>
        <v>#N/A</v>
      </c>
      <c r="BQ52" s="273" t="e">
        <f t="shared" si="184"/>
        <v>#N/A</v>
      </c>
      <c r="BR52" s="273" t="e">
        <f t="shared" si="184"/>
        <v>#N/A</v>
      </c>
      <c r="BS52" s="273" t="e">
        <f t="shared" si="184"/>
        <v>#N/A</v>
      </c>
      <c r="BT52" s="273" t="e">
        <f t="shared" si="184"/>
        <v>#N/A</v>
      </c>
      <c r="BU52" s="273" t="e">
        <f t="shared" si="185"/>
        <v>#N/A</v>
      </c>
      <c r="BV52" s="273" t="e">
        <f t="shared" si="185"/>
        <v>#N/A</v>
      </c>
      <c r="BW52" s="273" t="e">
        <f t="shared" si="185"/>
        <v>#N/A</v>
      </c>
      <c r="BX52" s="273" t="e">
        <f t="shared" si="185"/>
        <v>#N/A</v>
      </c>
      <c r="BY52" s="273" t="e">
        <f t="shared" si="185"/>
        <v>#N/A</v>
      </c>
      <c r="BZ52" s="273" t="e">
        <f t="shared" si="185"/>
        <v>#N/A</v>
      </c>
      <c r="CA52" s="273" t="e">
        <f t="shared" si="185"/>
        <v>#N/A</v>
      </c>
      <c r="CB52" s="273" t="e">
        <f t="shared" si="185"/>
        <v>#N/A</v>
      </c>
      <c r="CC52" s="273" t="e">
        <f t="shared" si="185"/>
        <v>#N/A</v>
      </c>
      <c r="CD52" s="273" t="e">
        <f t="shared" si="185"/>
        <v>#N/A</v>
      </c>
      <c r="CE52" s="273" t="e">
        <f t="shared" si="185"/>
        <v>#N/A</v>
      </c>
      <c r="CF52" s="273" t="e">
        <f t="shared" si="185"/>
        <v>#N/A</v>
      </c>
      <c r="CG52" s="273" t="e">
        <f t="shared" si="185"/>
        <v>#N/A</v>
      </c>
      <c r="CH52" s="273" t="e">
        <f t="shared" si="185"/>
        <v>#N/A</v>
      </c>
      <c r="CI52" s="273" t="e">
        <f t="shared" si="185"/>
        <v>#N/A</v>
      </c>
      <c r="CJ52" s="273" t="e">
        <f t="shared" si="185"/>
        <v>#N/A</v>
      </c>
      <c r="CK52" s="273" t="e">
        <f t="shared" si="186"/>
        <v>#N/A</v>
      </c>
      <c r="CL52" s="273" t="e">
        <f t="shared" si="186"/>
        <v>#N/A</v>
      </c>
      <c r="CM52" s="273" t="e">
        <f t="shared" si="186"/>
        <v>#N/A</v>
      </c>
      <c r="CN52" s="273" t="e">
        <f t="shared" si="186"/>
        <v>#N/A</v>
      </c>
      <c r="CO52" s="273" t="e">
        <f t="shared" si="186"/>
        <v>#N/A</v>
      </c>
      <c r="CP52" s="273" t="e">
        <f t="shared" si="186"/>
        <v>#N/A</v>
      </c>
      <c r="CQ52" s="273" t="e">
        <f t="shared" si="186"/>
        <v>#N/A</v>
      </c>
      <c r="CR52" s="273" t="e">
        <f t="shared" si="186"/>
        <v>#N/A</v>
      </c>
      <c r="CS52" s="273" t="e">
        <f t="shared" si="186"/>
        <v>#N/A</v>
      </c>
      <c r="CT52" s="273" t="e">
        <f t="shared" si="186"/>
        <v>#N/A</v>
      </c>
      <c r="CU52" s="273" t="e">
        <f t="shared" si="186"/>
        <v>#N/A</v>
      </c>
      <c r="CV52" s="273" t="e">
        <f t="shared" si="186"/>
        <v>#N/A</v>
      </c>
      <c r="CW52" s="273" t="e">
        <f t="shared" si="186"/>
        <v>#N/A</v>
      </c>
      <c r="CX52" s="273" t="e">
        <f t="shared" si="186"/>
        <v>#N/A</v>
      </c>
      <c r="CY52" s="273" t="e">
        <f t="shared" si="186"/>
        <v>#N/A</v>
      </c>
      <c r="CZ52" s="273" t="e">
        <f t="shared" si="186"/>
        <v>#N/A</v>
      </c>
      <c r="DA52" s="273" t="e">
        <f t="shared" si="187"/>
        <v>#N/A</v>
      </c>
      <c r="DB52" s="273" t="e">
        <f t="shared" si="187"/>
        <v>#N/A</v>
      </c>
      <c r="DC52" s="273" t="e">
        <f t="shared" si="187"/>
        <v>#N/A</v>
      </c>
      <c r="DD52" s="273" t="e">
        <f t="shared" si="187"/>
        <v>#N/A</v>
      </c>
      <c r="DE52" s="273" t="e">
        <f t="shared" si="187"/>
        <v>#N/A</v>
      </c>
      <c r="DF52" s="273" t="e">
        <f t="shared" si="187"/>
        <v>#N/A</v>
      </c>
      <c r="DG52" s="273" t="e">
        <f t="shared" si="187"/>
        <v>#N/A</v>
      </c>
      <c r="DH52" s="273" t="e">
        <f t="shared" si="187"/>
        <v>#N/A</v>
      </c>
      <c r="DI52" s="273" t="e">
        <f t="shared" si="187"/>
        <v>#N/A</v>
      </c>
      <c r="DJ52" s="273" t="e">
        <f t="shared" si="187"/>
        <v>#N/A</v>
      </c>
      <c r="DK52" s="273" t="e">
        <f t="shared" si="187"/>
        <v>#N/A</v>
      </c>
      <c r="DL52" s="273" t="e">
        <f t="shared" si="187"/>
        <v>#N/A</v>
      </c>
      <c r="DM52" s="273" t="e">
        <f t="shared" si="187"/>
        <v>#N/A</v>
      </c>
      <c r="DN52" s="273" t="e">
        <f t="shared" si="187"/>
        <v>#N/A</v>
      </c>
      <c r="DO52" s="273" t="e">
        <f t="shared" si="187"/>
        <v>#N/A</v>
      </c>
      <c r="DP52" s="273" t="e">
        <f t="shared" si="187"/>
        <v>#N/A</v>
      </c>
      <c r="DQ52" s="273" t="e">
        <f t="shared" si="187"/>
        <v>#N/A</v>
      </c>
      <c r="DR52" s="273" t="e">
        <f t="shared" si="187"/>
        <v>#N/A</v>
      </c>
      <c r="DS52" s="273" t="e">
        <f t="shared" si="187"/>
        <v>#N/A</v>
      </c>
      <c r="DT52" s="273" t="e">
        <f t="shared" si="187"/>
        <v>#N/A</v>
      </c>
      <c r="DU52" s="273" t="e">
        <f t="shared" si="187"/>
        <v>#N/A</v>
      </c>
      <c r="DV52" s="273" t="e">
        <f t="shared" si="187"/>
        <v>#N/A</v>
      </c>
      <c r="DW52" s="273" t="e">
        <f t="shared" si="187"/>
        <v>#N/A</v>
      </c>
      <c r="DX52" s="273" t="e">
        <f t="shared" si="187"/>
        <v>#N/A</v>
      </c>
      <c r="DY52" s="273" t="e">
        <f t="shared" si="187"/>
        <v>#N/A</v>
      </c>
      <c r="DZ52" s="273" t="e">
        <f t="shared" si="187"/>
        <v>#N/A</v>
      </c>
      <c r="EA52" s="273" t="e">
        <f t="shared" si="187"/>
        <v>#N/A</v>
      </c>
    </row>
    <row r="53" spans="2:131" x14ac:dyDescent="0.25">
      <c r="B53" t="str">
        <f t="shared" si="177"/>
        <v>Продажа НП 2 оч</v>
      </c>
      <c r="C53" s="199" t="e">
        <f t="shared" si="178"/>
        <v>#N/A</v>
      </c>
      <c r="D53" s="199" t="e">
        <f t="shared" si="179"/>
        <v>#N/A</v>
      </c>
      <c r="E53" s="235" t="e">
        <f t="shared" si="188"/>
        <v>#N/A</v>
      </c>
      <c r="F53">
        <v>5</v>
      </c>
      <c r="G53" s="272" t="str">
        <f t="shared" si="180"/>
        <v xml:space="preserve">     Продажа НП 2 оч</v>
      </c>
      <c r="H53" s="273" t="e">
        <f t="shared" si="189"/>
        <v>#N/A</v>
      </c>
      <c r="I53" s="273" t="e">
        <f t="shared" si="181"/>
        <v>#N/A</v>
      </c>
      <c r="J53" s="273" t="e">
        <f t="shared" si="181"/>
        <v>#N/A</v>
      </c>
      <c r="K53" s="273" t="e">
        <f t="shared" si="181"/>
        <v>#N/A</v>
      </c>
      <c r="L53" s="273" t="e">
        <f t="shared" si="181"/>
        <v>#N/A</v>
      </c>
      <c r="M53" s="273" t="e">
        <f t="shared" si="181"/>
        <v>#N/A</v>
      </c>
      <c r="N53" s="273" t="e">
        <f t="shared" si="181"/>
        <v>#N/A</v>
      </c>
      <c r="O53" s="273" t="e">
        <f t="shared" si="181"/>
        <v>#N/A</v>
      </c>
      <c r="P53" s="273" t="e">
        <f t="shared" si="181"/>
        <v>#N/A</v>
      </c>
      <c r="Q53" s="273" t="e">
        <f t="shared" si="181"/>
        <v>#N/A</v>
      </c>
      <c r="R53" s="273" t="e">
        <f t="shared" si="181"/>
        <v>#N/A</v>
      </c>
      <c r="S53" s="273" t="e">
        <f t="shared" si="181"/>
        <v>#N/A</v>
      </c>
      <c r="T53" s="273" t="e">
        <f t="shared" si="181"/>
        <v>#N/A</v>
      </c>
      <c r="U53" s="273" t="e">
        <f t="shared" si="181"/>
        <v>#N/A</v>
      </c>
      <c r="V53" s="273" t="e">
        <f t="shared" si="181"/>
        <v>#N/A</v>
      </c>
      <c r="W53" s="273" t="e">
        <f t="shared" si="181"/>
        <v>#N/A</v>
      </c>
      <c r="X53" s="273" t="e">
        <f t="shared" si="181"/>
        <v>#N/A</v>
      </c>
      <c r="Y53" s="273" t="e">
        <f t="shared" si="182"/>
        <v>#N/A</v>
      </c>
      <c r="Z53" s="273" t="e">
        <f t="shared" si="182"/>
        <v>#N/A</v>
      </c>
      <c r="AA53" s="273" t="e">
        <f t="shared" si="182"/>
        <v>#N/A</v>
      </c>
      <c r="AB53" s="273" t="e">
        <f t="shared" si="182"/>
        <v>#N/A</v>
      </c>
      <c r="AC53" s="273" t="e">
        <f t="shared" si="182"/>
        <v>#N/A</v>
      </c>
      <c r="AD53" s="273" t="e">
        <f t="shared" si="182"/>
        <v>#N/A</v>
      </c>
      <c r="AE53" s="273" t="e">
        <f t="shared" si="182"/>
        <v>#N/A</v>
      </c>
      <c r="AF53" s="273" t="e">
        <f t="shared" si="182"/>
        <v>#N/A</v>
      </c>
      <c r="AG53" s="273" t="e">
        <f t="shared" si="182"/>
        <v>#N/A</v>
      </c>
      <c r="AH53" s="273" t="e">
        <f t="shared" si="182"/>
        <v>#N/A</v>
      </c>
      <c r="AI53" s="273" t="e">
        <f t="shared" si="182"/>
        <v>#N/A</v>
      </c>
      <c r="AJ53" s="273" t="e">
        <f t="shared" si="182"/>
        <v>#N/A</v>
      </c>
      <c r="AK53" s="273" t="e">
        <f t="shared" si="182"/>
        <v>#N/A</v>
      </c>
      <c r="AL53" s="273" t="e">
        <f t="shared" si="182"/>
        <v>#N/A</v>
      </c>
      <c r="AM53" s="273" t="e">
        <f t="shared" si="182"/>
        <v>#N/A</v>
      </c>
      <c r="AN53" s="273" t="e">
        <f t="shared" si="182"/>
        <v>#N/A</v>
      </c>
      <c r="AO53" s="273" t="e">
        <f t="shared" si="183"/>
        <v>#N/A</v>
      </c>
      <c r="AP53" s="273" t="e">
        <f t="shared" si="183"/>
        <v>#N/A</v>
      </c>
      <c r="AQ53" s="273" t="e">
        <f t="shared" si="183"/>
        <v>#N/A</v>
      </c>
      <c r="AR53" s="273" t="e">
        <f t="shared" si="183"/>
        <v>#N/A</v>
      </c>
      <c r="AS53" s="273" t="e">
        <f t="shared" si="183"/>
        <v>#N/A</v>
      </c>
      <c r="AT53" s="273" t="e">
        <f t="shared" si="183"/>
        <v>#N/A</v>
      </c>
      <c r="AU53" s="273" t="e">
        <f t="shared" si="183"/>
        <v>#N/A</v>
      </c>
      <c r="AV53" s="273" t="e">
        <f t="shared" si="183"/>
        <v>#N/A</v>
      </c>
      <c r="AW53" s="273" t="e">
        <f t="shared" si="183"/>
        <v>#N/A</v>
      </c>
      <c r="AX53" s="273" t="e">
        <f t="shared" si="183"/>
        <v>#N/A</v>
      </c>
      <c r="AY53" s="273" t="e">
        <f t="shared" si="183"/>
        <v>#N/A</v>
      </c>
      <c r="AZ53" s="273" t="e">
        <f t="shared" si="183"/>
        <v>#N/A</v>
      </c>
      <c r="BA53" s="273" t="e">
        <f t="shared" si="183"/>
        <v>#N/A</v>
      </c>
      <c r="BB53" s="273" t="e">
        <f t="shared" si="183"/>
        <v>#N/A</v>
      </c>
      <c r="BC53" s="273" t="e">
        <f t="shared" si="183"/>
        <v>#N/A</v>
      </c>
      <c r="BD53" s="273" t="e">
        <f t="shared" si="183"/>
        <v>#N/A</v>
      </c>
      <c r="BE53" s="273" t="e">
        <f t="shared" si="184"/>
        <v>#N/A</v>
      </c>
      <c r="BF53" s="273" t="e">
        <f t="shared" si="184"/>
        <v>#N/A</v>
      </c>
      <c r="BG53" s="273" t="e">
        <f t="shared" si="184"/>
        <v>#N/A</v>
      </c>
      <c r="BH53" s="273" t="e">
        <f t="shared" si="184"/>
        <v>#N/A</v>
      </c>
      <c r="BI53" s="273" t="e">
        <f t="shared" si="184"/>
        <v>#N/A</v>
      </c>
      <c r="BJ53" s="273" t="e">
        <f t="shared" si="184"/>
        <v>#N/A</v>
      </c>
      <c r="BK53" s="273" t="e">
        <f t="shared" si="184"/>
        <v>#N/A</v>
      </c>
      <c r="BL53" s="273" t="e">
        <f t="shared" si="184"/>
        <v>#N/A</v>
      </c>
      <c r="BM53" s="273" t="e">
        <f t="shared" si="184"/>
        <v>#N/A</v>
      </c>
      <c r="BN53" s="273" t="e">
        <f t="shared" si="184"/>
        <v>#N/A</v>
      </c>
      <c r="BO53" s="273" t="e">
        <f t="shared" si="184"/>
        <v>#N/A</v>
      </c>
      <c r="BP53" s="273" t="e">
        <f t="shared" si="184"/>
        <v>#N/A</v>
      </c>
      <c r="BQ53" s="273" t="e">
        <f t="shared" si="184"/>
        <v>#N/A</v>
      </c>
      <c r="BR53" s="273" t="e">
        <f t="shared" si="184"/>
        <v>#N/A</v>
      </c>
      <c r="BS53" s="273" t="e">
        <f t="shared" si="184"/>
        <v>#N/A</v>
      </c>
      <c r="BT53" s="273" t="e">
        <f t="shared" si="184"/>
        <v>#N/A</v>
      </c>
      <c r="BU53" s="273" t="e">
        <f t="shared" si="185"/>
        <v>#N/A</v>
      </c>
      <c r="BV53" s="273" t="e">
        <f t="shared" si="185"/>
        <v>#N/A</v>
      </c>
      <c r="BW53" s="273" t="e">
        <f t="shared" si="185"/>
        <v>#N/A</v>
      </c>
      <c r="BX53" s="273" t="e">
        <f t="shared" si="185"/>
        <v>#N/A</v>
      </c>
      <c r="BY53" s="273" t="e">
        <f t="shared" si="185"/>
        <v>#N/A</v>
      </c>
      <c r="BZ53" s="273" t="e">
        <f t="shared" si="185"/>
        <v>#N/A</v>
      </c>
      <c r="CA53" s="273" t="e">
        <f t="shared" si="185"/>
        <v>#N/A</v>
      </c>
      <c r="CB53" s="273" t="e">
        <f t="shared" si="185"/>
        <v>#N/A</v>
      </c>
      <c r="CC53" s="273" t="e">
        <f t="shared" si="185"/>
        <v>#N/A</v>
      </c>
      <c r="CD53" s="273" t="e">
        <f t="shared" si="185"/>
        <v>#N/A</v>
      </c>
      <c r="CE53" s="273" t="e">
        <f t="shared" si="185"/>
        <v>#N/A</v>
      </c>
      <c r="CF53" s="273" t="e">
        <f t="shared" si="185"/>
        <v>#N/A</v>
      </c>
      <c r="CG53" s="273" t="e">
        <f t="shared" si="185"/>
        <v>#N/A</v>
      </c>
      <c r="CH53" s="273" t="e">
        <f t="shared" si="185"/>
        <v>#N/A</v>
      </c>
      <c r="CI53" s="273" t="e">
        <f t="shared" si="185"/>
        <v>#N/A</v>
      </c>
      <c r="CJ53" s="273" t="e">
        <f t="shared" si="185"/>
        <v>#N/A</v>
      </c>
      <c r="CK53" s="273" t="e">
        <f t="shared" si="186"/>
        <v>#N/A</v>
      </c>
      <c r="CL53" s="273" t="e">
        <f t="shared" si="186"/>
        <v>#N/A</v>
      </c>
      <c r="CM53" s="273" t="e">
        <f t="shared" si="186"/>
        <v>#N/A</v>
      </c>
      <c r="CN53" s="273" t="e">
        <f t="shared" si="186"/>
        <v>#N/A</v>
      </c>
      <c r="CO53" s="273" t="e">
        <f t="shared" si="186"/>
        <v>#N/A</v>
      </c>
      <c r="CP53" s="273" t="e">
        <f t="shared" si="186"/>
        <v>#N/A</v>
      </c>
      <c r="CQ53" s="273" t="e">
        <f t="shared" si="186"/>
        <v>#N/A</v>
      </c>
      <c r="CR53" s="273" t="e">
        <f t="shared" si="186"/>
        <v>#N/A</v>
      </c>
      <c r="CS53" s="273" t="e">
        <f t="shared" si="186"/>
        <v>#N/A</v>
      </c>
      <c r="CT53" s="273" t="e">
        <f t="shared" si="186"/>
        <v>#N/A</v>
      </c>
      <c r="CU53" s="273" t="e">
        <f t="shared" si="186"/>
        <v>#N/A</v>
      </c>
      <c r="CV53" s="273" t="e">
        <f t="shared" si="186"/>
        <v>#N/A</v>
      </c>
      <c r="CW53" s="273" t="e">
        <f t="shared" si="186"/>
        <v>#N/A</v>
      </c>
      <c r="CX53" s="273" t="e">
        <f t="shared" si="186"/>
        <v>#N/A</v>
      </c>
      <c r="CY53" s="273" t="e">
        <f t="shared" si="186"/>
        <v>#N/A</v>
      </c>
      <c r="CZ53" s="273" t="e">
        <f t="shared" si="186"/>
        <v>#N/A</v>
      </c>
      <c r="DA53" s="273" t="e">
        <f t="shared" si="187"/>
        <v>#N/A</v>
      </c>
      <c r="DB53" s="273" t="e">
        <f t="shared" si="187"/>
        <v>#N/A</v>
      </c>
      <c r="DC53" s="273" t="e">
        <f t="shared" si="187"/>
        <v>#N/A</v>
      </c>
      <c r="DD53" s="273" t="e">
        <f t="shared" si="187"/>
        <v>#N/A</v>
      </c>
      <c r="DE53" s="273" t="e">
        <f t="shared" si="187"/>
        <v>#N/A</v>
      </c>
      <c r="DF53" s="273" t="e">
        <f t="shared" si="187"/>
        <v>#N/A</v>
      </c>
      <c r="DG53" s="273" t="e">
        <f t="shared" si="187"/>
        <v>#N/A</v>
      </c>
      <c r="DH53" s="273" t="e">
        <f t="shared" si="187"/>
        <v>#N/A</v>
      </c>
      <c r="DI53" s="273" t="e">
        <f t="shared" si="187"/>
        <v>#N/A</v>
      </c>
      <c r="DJ53" s="273" t="e">
        <f t="shared" si="187"/>
        <v>#N/A</v>
      </c>
      <c r="DK53" s="273" t="e">
        <f t="shared" si="187"/>
        <v>#N/A</v>
      </c>
      <c r="DL53" s="273" t="e">
        <f t="shared" si="187"/>
        <v>#N/A</v>
      </c>
      <c r="DM53" s="273" t="e">
        <f t="shared" si="187"/>
        <v>#N/A</v>
      </c>
      <c r="DN53" s="273" t="e">
        <f t="shared" si="187"/>
        <v>#N/A</v>
      </c>
      <c r="DO53" s="273" t="e">
        <f t="shared" si="187"/>
        <v>#N/A</v>
      </c>
      <c r="DP53" s="273" t="e">
        <f t="shared" si="187"/>
        <v>#N/A</v>
      </c>
      <c r="DQ53" s="273" t="e">
        <f t="shared" si="187"/>
        <v>#N/A</v>
      </c>
      <c r="DR53" s="273" t="e">
        <f t="shared" si="187"/>
        <v>#N/A</v>
      </c>
      <c r="DS53" s="273" t="e">
        <f t="shared" si="187"/>
        <v>#N/A</v>
      </c>
      <c r="DT53" s="273" t="e">
        <f t="shared" si="187"/>
        <v>#N/A</v>
      </c>
      <c r="DU53" s="273" t="e">
        <f t="shared" si="187"/>
        <v>#N/A</v>
      </c>
      <c r="DV53" s="273" t="e">
        <f t="shared" si="187"/>
        <v>#N/A</v>
      </c>
      <c r="DW53" s="273" t="e">
        <f t="shared" si="187"/>
        <v>#N/A</v>
      </c>
      <c r="DX53" s="273" t="e">
        <f t="shared" si="187"/>
        <v>#N/A</v>
      </c>
      <c r="DY53" s="273" t="e">
        <f t="shared" si="187"/>
        <v>#N/A</v>
      </c>
      <c r="DZ53" s="273" t="e">
        <f t="shared" si="187"/>
        <v>#N/A</v>
      </c>
      <c r="EA53" s="273" t="e">
        <f t="shared" si="187"/>
        <v>#N/A</v>
      </c>
    </row>
    <row r="54" spans="2:131" x14ac:dyDescent="0.25">
      <c r="B54" t="str">
        <f t="shared" si="177"/>
        <v>Продажа квартир 2 оч</v>
      </c>
      <c r="C54" s="199" t="e">
        <f t="shared" si="178"/>
        <v>#N/A</v>
      </c>
      <c r="D54" s="199" t="e">
        <f t="shared" si="179"/>
        <v>#N/A</v>
      </c>
      <c r="E54" s="235" t="e">
        <f t="shared" si="188"/>
        <v>#N/A</v>
      </c>
      <c r="F54">
        <v>5</v>
      </c>
      <c r="G54" s="272" t="str">
        <f t="shared" si="180"/>
        <v xml:space="preserve">     Продажа квартир 2 оч</v>
      </c>
      <c r="H54" s="273" t="e">
        <f t="shared" si="189"/>
        <v>#N/A</v>
      </c>
      <c r="I54" s="273" t="e">
        <f t="shared" si="181"/>
        <v>#N/A</v>
      </c>
      <c r="J54" s="273" t="e">
        <f t="shared" si="181"/>
        <v>#N/A</v>
      </c>
      <c r="K54" s="273" t="e">
        <f t="shared" si="181"/>
        <v>#N/A</v>
      </c>
      <c r="L54" s="273" t="e">
        <f t="shared" si="181"/>
        <v>#N/A</v>
      </c>
      <c r="M54" s="273" t="e">
        <f t="shared" si="181"/>
        <v>#N/A</v>
      </c>
      <c r="N54" s="273" t="e">
        <f t="shared" si="181"/>
        <v>#N/A</v>
      </c>
      <c r="O54" s="273" t="e">
        <f t="shared" si="181"/>
        <v>#N/A</v>
      </c>
      <c r="P54" s="273" t="e">
        <f t="shared" si="181"/>
        <v>#N/A</v>
      </c>
      <c r="Q54" s="273" t="e">
        <f t="shared" si="181"/>
        <v>#N/A</v>
      </c>
      <c r="R54" s="273" t="e">
        <f t="shared" si="181"/>
        <v>#N/A</v>
      </c>
      <c r="S54" s="273" t="e">
        <f t="shared" si="181"/>
        <v>#N/A</v>
      </c>
      <c r="T54" s="273" t="e">
        <f t="shared" si="181"/>
        <v>#N/A</v>
      </c>
      <c r="U54" s="273" t="e">
        <f t="shared" si="181"/>
        <v>#N/A</v>
      </c>
      <c r="V54" s="273" t="e">
        <f t="shared" si="181"/>
        <v>#N/A</v>
      </c>
      <c r="W54" s="273" t="e">
        <f t="shared" si="181"/>
        <v>#N/A</v>
      </c>
      <c r="X54" s="273" t="e">
        <f t="shared" si="181"/>
        <v>#N/A</v>
      </c>
      <c r="Y54" s="273" t="e">
        <f t="shared" si="182"/>
        <v>#N/A</v>
      </c>
      <c r="Z54" s="273" t="e">
        <f t="shared" si="182"/>
        <v>#N/A</v>
      </c>
      <c r="AA54" s="273" t="e">
        <f t="shared" si="182"/>
        <v>#N/A</v>
      </c>
      <c r="AB54" s="273" t="e">
        <f t="shared" si="182"/>
        <v>#N/A</v>
      </c>
      <c r="AC54" s="273" t="e">
        <f t="shared" si="182"/>
        <v>#N/A</v>
      </c>
      <c r="AD54" s="273" t="e">
        <f t="shared" si="182"/>
        <v>#N/A</v>
      </c>
      <c r="AE54" s="273" t="e">
        <f t="shared" si="182"/>
        <v>#N/A</v>
      </c>
      <c r="AF54" s="273" t="e">
        <f t="shared" si="182"/>
        <v>#N/A</v>
      </c>
      <c r="AG54" s="273" t="e">
        <f t="shared" si="182"/>
        <v>#N/A</v>
      </c>
      <c r="AH54" s="273" t="e">
        <f t="shared" si="182"/>
        <v>#N/A</v>
      </c>
      <c r="AI54" s="273" t="e">
        <f t="shared" si="182"/>
        <v>#N/A</v>
      </c>
      <c r="AJ54" s="273" t="e">
        <f t="shared" si="182"/>
        <v>#N/A</v>
      </c>
      <c r="AK54" s="273" t="e">
        <f t="shared" si="182"/>
        <v>#N/A</v>
      </c>
      <c r="AL54" s="273" t="e">
        <f t="shared" si="182"/>
        <v>#N/A</v>
      </c>
      <c r="AM54" s="273" t="e">
        <f t="shared" si="182"/>
        <v>#N/A</v>
      </c>
      <c r="AN54" s="273" t="e">
        <f t="shared" si="182"/>
        <v>#N/A</v>
      </c>
      <c r="AO54" s="273" t="e">
        <f t="shared" si="183"/>
        <v>#N/A</v>
      </c>
      <c r="AP54" s="273" t="e">
        <f t="shared" si="183"/>
        <v>#N/A</v>
      </c>
      <c r="AQ54" s="273" t="e">
        <f t="shared" si="183"/>
        <v>#N/A</v>
      </c>
      <c r="AR54" s="273" t="e">
        <f t="shared" si="183"/>
        <v>#N/A</v>
      </c>
      <c r="AS54" s="273" t="e">
        <f t="shared" si="183"/>
        <v>#N/A</v>
      </c>
      <c r="AT54" s="273" t="e">
        <f t="shared" si="183"/>
        <v>#N/A</v>
      </c>
      <c r="AU54" s="273" t="e">
        <f t="shared" si="183"/>
        <v>#N/A</v>
      </c>
      <c r="AV54" s="273" t="e">
        <f t="shared" si="183"/>
        <v>#N/A</v>
      </c>
      <c r="AW54" s="273" t="e">
        <f t="shared" si="183"/>
        <v>#N/A</v>
      </c>
      <c r="AX54" s="273" t="e">
        <f t="shared" si="183"/>
        <v>#N/A</v>
      </c>
      <c r="AY54" s="273" t="e">
        <f t="shared" si="183"/>
        <v>#N/A</v>
      </c>
      <c r="AZ54" s="273" t="e">
        <f t="shared" si="183"/>
        <v>#N/A</v>
      </c>
      <c r="BA54" s="273" t="e">
        <f t="shared" si="183"/>
        <v>#N/A</v>
      </c>
      <c r="BB54" s="273" t="e">
        <f t="shared" si="183"/>
        <v>#N/A</v>
      </c>
      <c r="BC54" s="273" t="e">
        <f t="shared" si="183"/>
        <v>#N/A</v>
      </c>
      <c r="BD54" s="273" t="e">
        <f t="shared" si="183"/>
        <v>#N/A</v>
      </c>
      <c r="BE54" s="273" t="e">
        <f t="shared" si="184"/>
        <v>#N/A</v>
      </c>
      <c r="BF54" s="273" t="e">
        <f t="shared" si="184"/>
        <v>#N/A</v>
      </c>
      <c r="BG54" s="273" t="e">
        <f t="shared" si="184"/>
        <v>#N/A</v>
      </c>
      <c r="BH54" s="273" t="e">
        <f t="shared" si="184"/>
        <v>#N/A</v>
      </c>
      <c r="BI54" s="273" t="e">
        <f t="shared" si="184"/>
        <v>#N/A</v>
      </c>
      <c r="BJ54" s="273" t="e">
        <f t="shared" si="184"/>
        <v>#N/A</v>
      </c>
      <c r="BK54" s="273" t="e">
        <f t="shared" si="184"/>
        <v>#N/A</v>
      </c>
      <c r="BL54" s="273" t="e">
        <f t="shared" si="184"/>
        <v>#N/A</v>
      </c>
      <c r="BM54" s="273" t="e">
        <f t="shared" si="184"/>
        <v>#N/A</v>
      </c>
      <c r="BN54" s="273" t="e">
        <f t="shared" si="184"/>
        <v>#N/A</v>
      </c>
      <c r="BO54" s="273" t="e">
        <f t="shared" si="184"/>
        <v>#N/A</v>
      </c>
      <c r="BP54" s="273" t="e">
        <f t="shared" si="184"/>
        <v>#N/A</v>
      </c>
      <c r="BQ54" s="273" t="e">
        <f t="shared" si="184"/>
        <v>#N/A</v>
      </c>
      <c r="BR54" s="273" t="e">
        <f t="shared" si="184"/>
        <v>#N/A</v>
      </c>
      <c r="BS54" s="273" t="e">
        <f t="shared" si="184"/>
        <v>#N/A</v>
      </c>
      <c r="BT54" s="273" t="e">
        <f t="shared" si="184"/>
        <v>#N/A</v>
      </c>
      <c r="BU54" s="273" t="e">
        <f t="shared" si="185"/>
        <v>#N/A</v>
      </c>
      <c r="BV54" s="273" t="e">
        <f t="shared" si="185"/>
        <v>#N/A</v>
      </c>
      <c r="BW54" s="273" t="e">
        <f t="shared" si="185"/>
        <v>#N/A</v>
      </c>
      <c r="BX54" s="273" t="e">
        <f t="shared" si="185"/>
        <v>#N/A</v>
      </c>
      <c r="BY54" s="273" t="e">
        <f t="shared" si="185"/>
        <v>#N/A</v>
      </c>
      <c r="BZ54" s="273" t="e">
        <f t="shared" si="185"/>
        <v>#N/A</v>
      </c>
      <c r="CA54" s="273" t="e">
        <f t="shared" si="185"/>
        <v>#N/A</v>
      </c>
      <c r="CB54" s="273" t="e">
        <f t="shared" si="185"/>
        <v>#N/A</v>
      </c>
      <c r="CC54" s="273" t="e">
        <f t="shared" si="185"/>
        <v>#N/A</v>
      </c>
      <c r="CD54" s="273" t="e">
        <f t="shared" si="185"/>
        <v>#N/A</v>
      </c>
      <c r="CE54" s="273" t="e">
        <f t="shared" si="185"/>
        <v>#N/A</v>
      </c>
      <c r="CF54" s="273" t="e">
        <f t="shared" si="185"/>
        <v>#N/A</v>
      </c>
      <c r="CG54" s="273" t="e">
        <f t="shared" si="185"/>
        <v>#N/A</v>
      </c>
      <c r="CH54" s="273" t="e">
        <f t="shared" si="185"/>
        <v>#N/A</v>
      </c>
      <c r="CI54" s="273" t="e">
        <f t="shared" si="185"/>
        <v>#N/A</v>
      </c>
      <c r="CJ54" s="273" t="e">
        <f t="shared" si="185"/>
        <v>#N/A</v>
      </c>
      <c r="CK54" s="273" t="e">
        <f t="shared" si="186"/>
        <v>#N/A</v>
      </c>
      <c r="CL54" s="273" t="e">
        <f t="shared" si="186"/>
        <v>#N/A</v>
      </c>
      <c r="CM54" s="273" t="e">
        <f t="shared" si="186"/>
        <v>#N/A</v>
      </c>
      <c r="CN54" s="273" t="e">
        <f t="shared" si="186"/>
        <v>#N/A</v>
      </c>
      <c r="CO54" s="273" t="e">
        <f t="shared" si="186"/>
        <v>#N/A</v>
      </c>
      <c r="CP54" s="273" t="e">
        <f t="shared" si="186"/>
        <v>#N/A</v>
      </c>
      <c r="CQ54" s="273" t="e">
        <f t="shared" si="186"/>
        <v>#N/A</v>
      </c>
      <c r="CR54" s="273" t="e">
        <f t="shared" si="186"/>
        <v>#N/A</v>
      </c>
      <c r="CS54" s="273" t="e">
        <f t="shared" si="186"/>
        <v>#N/A</v>
      </c>
      <c r="CT54" s="273" t="e">
        <f t="shared" si="186"/>
        <v>#N/A</v>
      </c>
      <c r="CU54" s="273" t="e">
        <f t="shared" si="186"/>
        <v>#N/A</v>
      </c>
      <c r="CV54" s="273" t="e">
        <f t="shared" si="186"/>
        <v>#N/A</v>
      </c>
      <c r="CW54" s="273" t="e">
        <f t="shared" si="186"/>
        <v>#N/A</v>
      </c>
      <c r="CX54" s="273" t="e">
        <f t="shared" si="186"/>
        <v>#N/A</v>
      </c>
      <c r="CY54" s="273" t="e">
        <f t="shared" si="186"/>
        <v>#N/A</v>
      </c>
      <c r="CZ54" s="273" t="e">
        <f t="shared" si="186"/>
        <v>#N/A</v>
      </c>
      <c r="DA54" s="273" t="e">
        <f t="shared" si="187"/>
        <v>#N/A</v>
      </c>
      <c r="DB54" s="273" t="e">
        <f t="shared" si="187"/>
        <v>#N/A</v>
      </c>
      <c r="DC54" s="273" t="e">
        <f t="shared" si="187"/>
        <v>#N/A</v>
      </c>
      <c r="DD54" s="273" t="e">
        <f t="shared" si="187"/>
        <v>#N/A</v>
      </c>
      <c r="DE54" s="273" t="e">
        <f t="shared" si="187"/>
        <v>#N/A</v>
      </c>
      <c r="DF54" s="273" t="e">
        <f t="shared" si="187"/>
        <v>#N/A</v>
      </c>
      <c r="DG54" s="273" t="e">
        <f t="shared" si="187"/>
        <v>#N/A</v>
      </c>
      <c r="DH54" s="273" t="e">
        <f t="shared" si="187"/>
        <v>#N/A</v>
      </c>
      <c r="DI54" s="273" t="e">
        <f t="shared" si="187"/>
        <v>#N/A</v>
      </c>
      <c r="DJ54" s="273" t="e">
        <f t="shared" si="187"/>
        <v>#N/A</v>
      </c>
      <c r="DK54" s="273" t="e">
        <f t="shared" si="187"/>
        <v>#N/A</v>
      </c>
      <c r="DL54" s="273" t="e">
        <f t="shared" si="187"/>
        <v>#N/A</v>
      </c>
      <c r="DM54" s="273" t="e">
        <f t="shared" si="187"/>
        <v>#N/A</v>
      </c>
      <c r="DN54" s="273" t="e">
        <f t="shared" si="187"/>
        <v>#N/A</v>
      </c>
      <c r="DO54" s="273" t="e">
        <f t="shared" si="187"/>
        <v>#N/A</v>
      </c>
      <c r="DP54" s="273" t="e">
        <f t="shared" si="187"/>
        <v>#N/A</v>
      </c>
      <c r="DQ54" s="273" t="e">
        <f t="shared" si="187"/>
        <v>#N/A</v>
      </c>
      <c r="DR54" s="273" t="e">
        <f t="shared" si="187"/>
        <v>#N/A</v>
      </c>
      <c r="DS54" s="273" t="e">
        <f t="shared" si="187"/>
        <v>#N/A</v>
      </c>
      <c r="DT54" s="273" t="e">
        <f t="shared" si="187"/>
        <v>#N/A</v>
      </c>
      <c r="DU54" s="273" t="e">
        <f t="shared" si="187"/>
        <v>#N/A</v>
      </c>
      <c r="DV54" s="273" t="e">
        <f t="shared" si="187"/>
        <v>#N/A</v>
      </c>
      <c r="DW54" s="273" t="e">
        <f t="shared" si="187"/>
        <v>#N/A</v>
      </c>
      <c r="DX54" s="273" t="e">
        <f t="shared" ref="DL54:EA63" si="190">IF(DX$2=$C54,TEXT(EDATE($C54,1),"МММ.ГГ")&amp;"             ",IF(DX$2=$D54,"                                    "&amp;TEXT(EDATE($D54,-1),"МММ.ГГ")&amp;" ("&amp;TEXT($E54,"0,0")&amp;")",""))</f>
        <v>#N/A</v>
      </c>
      <c r="DY54" s="273" t="e">
        <f t="shared" si="190"/>
        <v>#N/A</v>
      </c>
      <c r="DZ54" s="273" t="e">
        <f t="shared" si="190"/>
        <v>#N/A</v>
      </c>
      <c r="EA54" s="273" t="e">
        <f t="shared" si="190"/>
        <v>#N/A</v>
      </c>
    </row>
    <row r="55" spans="2:131" x14ac:dyDescent="0.25">
      <c r="B55" t="str">
        <f t="shared" si="177"/>
        <v>СМР ЖК 2 оч</v>
      </c>
      <c r="C55" s="199" t="e">
        <f t="shared" si="178"/>
        <v>#N/A</v>
      </c>
      <c r="D55" s="199" t="e">
        <f t="shared" si="179"/>
        <v>#N/A</v>
      </c>
      <c r="E55" s="235" t="e">
        <f t="shared" si="188"/>
        <v>#N/A</v>
      </c>
      <c r="F55">
        <v>5</v>
      </c>
      <c r="G55" s="272" t="str">
        <f t="shared" si="180"/>
        <v xml:space="preserve">     СМР ЖК 2 оч</v>
      </c>
      <c r="H55" s="273" t="e">
        <f t="shared" si="189"/>
        <v>#N/A</v>
      </c>
      <c r="I55" s="273" t="e">
        <f t="shared" si="181"/>
        <v>#N/A</v>
      </c>
      <c r="J55" s="273" t="e">
        <f t="shared" si="181"/>
        <v>#N/A</v>
      </c>
      <c r="K55" s="273" t="e">
        <f t="shared" si="181"/>
        <v>#N/A</v>
      </c>
      <c r="L55" s="273" t="e">
        <f t="shared" si="181"/>
        <v>#N/A</v>
      </c>
      <c r="M55" s="273" t="e">
        <f t="shared" si="181"/>
        <v>#N/A</v>
      </c>
      <c r="N55" s="273" t="e">
        <f t="shared" si="181"/>
        <v>#N/A</v>
      </c>
      <c r="O55" s="273" t="e">
        <f t="shared" si="181"/>
        <v>#N/A</v>
      </c>
      <c r="P55" s="273" t="e">
        <f t="shared" si="181"/>
        <v>#N/A</v>
      </c>
      <c r="Q55" s="273" t="e">
        <f t="shared" si="181"/>
        <v>#N/A</v>
      </c>
      <c r="R55" s="273" t="e">
        <f t="shared" si="181"/>
        <v>#N/A</v>
      </c>
      <c r="S55" s="273" t="e">
        <f t="shared" si="181"/>
        <v>#N/A</v>
      </c>
      <c r="T55" s="273" t="e">
        <f t="shared" si="181"/>
        <v>#N/A</v>
      </c>
      <c r="U55" s="273" t="e">
        <f t="shared" si="181"/>
        <v>#N/A</v>
      </c>
      <c r="V55" s="273" t="e">
        <f t="shared" si="181"/>
        <v>#N/A</v>
      </c>
      <c r="W55" s="273" t="e">
        <f t="shared" si="181"/>
        <v>#N/A</v>
      </c>
      <c r="X55" s="273" t="e">
        <f t="shared" si="181"/>
        <v>#N/A</v>
      </c>
      <c r="Y55" s="273" t="e">
        <f t="shared" si="182"/>
        <v>#N/A</v>
      </c>
      <c r="Z55" s="273" t="e">
        <f t="shared" si="182"/>
        <v>#N/A</v>
      </c>
      <c r="AA55" s="273" t="e">
        <f t="shared" si="182"/>
        <v>#N/A</v>
      </c>
      <c r="AB55" s="273" t="e">
        <f t="shared" si="182"/>
        <v>#N/A</v>
      </c>
      <c r="AC55" s="273" t="e">
        <f t="shared" si="182"/>
        <v>#N/A</v>
      </c>
      <c r="AD55" s="273" t="e">
        <f t="shared" si="182"/>
        <v>#N/A</v>
      </c>
      <c r="AE55" s="273" t="e">
        <f t="shared" si="182"/>
        <v>#N/A</v>
      </c>
      <c r="AF55" s="273" t="e">
        <f t="shared" si="182"/>
        <v>#N/A</v>
      </c>
      <c r="AG55" s="273" t="e">
        <f t="shared" si="182"/>
        <v>#N/A</v>
      </c>
      <c r="AH55" s="273" t="e">
        <f t="shared" si="182"/>
        <v>#N/A</v>
      </c>
      <c r="AI55" s="273" t="e">
        <f t="shared" si="182"/>
        <v>#N/A</v>
      </c>
      <c r="AJ55" s="273" t="e">
        <f t="shared" si="182"/>
        <v>#N/A</v>
      </c>
      <c r="AK55" s="273" t="e">
        <f t="shared" si="182"/>
        <v>#N/A</v>
      </c>
      <c r="AL55" s="273" t="e">
        <f t="shared" si="182"/>
        <v>#N/A</v>
      </c>
      <c r="AM55" s="273" t="e">
        <f t="shared" si="182"/>
        <v>#N/A</v>
      </c>
      <c r="AN55" s="273" t="e">
        <f t="shared" si="182"/>
        <v>#N/A</v>
      </c>
      <c r="AO55" s="273" t="e">
        <f t="shared" si="183"/>
        <v>#N/A</v>
      </c>
      <c r="AP55" s="273" t="e">
        <f t="shared" si="183"/>
        <v>#N/A</v>
      </c>
      <c r="AQ55" s="273" t="e">
        <f t="shared" si="183"/>
        <v>#N/A</v>
      </c>
      <c r="AR55" s="273" t="e">
        <f t="shared" si="183"/>
        <v>#N/A</v>
      </c>
      <c r="AS55" s="273" t="e">
        <f t="shared" si="183"/>
        <v>#N/A</v>
      </c>
      <c r="AT55" s="273" t="e">
        <f t="shared" si="183"/>
        <v>#N/A</v>
      </c>
      <c r="AU55" s="273" t="e">
        <f t="shared" si="183"/>
        <v>#N/A</v>
      </c>
      <c r="AV55" s="273" t="e">
        <f t="shared" si="183"/>
        <v>#N/A</v>
      </c>
      <c r="AW55" s="273" t="e">
        <f t="shared" si="183"/>
        <v>#N/A</v>
      </c>
      <c r="AX55" s="273" t="e">
        <f t="shared" si="183"/>
        <v>#N/A</v>
      </c>
      <c r="AY55" s="273" t="e">
        <f t="shared" si="183"/>
        <v>#N/A</v>
      </c>
      <c r="AZ55" s="273" t="e">
        <f t="shared" si="183"/>
        <v>#N/A</v>
      </c>
      <c r="BA55" s="273" t="e">
        <f t="shared" si="183"/>
        <v>#N/A</v>
      </c>
      <c r="BB55" s="273" t="e">
        <f t="shared" si="183"/>
        <v>#N/A</v>
      </c>
      <c r="BC55" s="273" t="e">
        <f t="shared" si="183"/>
        <v>#N/A</v>
      </c>
      <c r="BD55" s="273" t="e">
        <f t="shared" si="183"/>
        <v>#N/A</v>
      </c>
      <c r="BE55" s="273" t="e">
        <f t="shared" si="184"/>
        <v>#N/A</v>
      </c>
      <c r="BF55" s="273" t="e">
        <f t="shared" si="184"/>
        <v>#N/A</v>
      </c>
      <c r="BG55" s="273" t="e">
        <f t="shared" si="184"/>
        <v>#N/A</v>
      </c>
      <c r="BH55" s="273" t="e">
        <f t="shared" si="184"/>
        <v>#N/A</v>
      </c>
      <c r="BI55" s="273" t="e">
        <f t="shared" si="184"/>
        <v>#N/A</v>
      </c>
      <c r="BJ55" s="273" t="e">
        <f t="shared" si="184"/>
        <v>#N/A</v>
      </c>
      <c r="BK55" s="273" t="e">
        <f t="shared" si="184"/>
        <v>#N/A</v>
      </c>
      <c r="BL55" s="273" t="e">
        <f t="shared" si="184"/>
        <v>#N/A</v>
      </c>
      <c r="BM55" s="273" t="e">
        <f t="shared" si="184"/>
        <v>#N/A</v>
      </c>
      <c r="BN55" s="273" t="e">
        <f t="shared" si="184"/>
        <v>#N/A</v>
      </c>
      <c r="BO55" s="273" t="e">
        <f t="shared" si="184"/>
        <v>#N/A</v>
      </c>
      <c r="BP55" s="273" t="e">
        <f t="shared" si="184"/>
        <v>#N/A</v>
      </c>
      <c r="BQ55" s="273" t="e">
        <f t="shared" si="184"/>
        <v>#N/A</v>
      </c>
      <c r="BR55" s="273" t="e">
        <f t="shared" si="184"/>
        <v>#N/A</v>
      </c>
      <c r="BS55" s="273" t="e">
        <f t="shared" si="184"/>
        <v>#N/A</v>
      </c>
      <c r="BT55" s="273" t="e">
        <f t="shared" si="184"/>
        <v>#N/A</v>
      </c>
      <c r="BU55" s="273" t="e">
        <f t="shared" si="185"/>
        <v>#N/A</v>
      </c>
      <c r="BV55" s="273" t="e">
        <f t="shared" si="185"/>
        <v>#N/A</v>
      </c>
      <c r="BW55" s="273" t="e">
        <f t="shared" si="185"/>
        <v>#N/A</v>
      </c>
      <c r="BX55" s="273" t="e">
        <f t="shared" si="185"/>
        <v>#N/A</v>
      </c>
      <c r="BY55" s="273" t="e">
        <f t="shared" si="185"/>
        <v>#N/A</v>
      </c>
      <c r="BZ55" s="273" t="e">
        <f t="shared" si="185"/>
        <v>#N/A</v>
      </c>
      <c r="CA55" s="273" t="e">
        <f t="shared" si="185"/>
        <v>#N/A</v>
      </c>
      <c r="CB55" s="273" t="e">
        <f t="shared" si="185"/>
        <v>#N/A</v>
      </c>
      <c r="CC55" s="273" t="e">
        <f t="shared" si="185"/>
        <v>#N/A</v>
      </c>
      <c r="CD55" s="273" t="e">
        <f t="shared" si="185"/>
        <v>#N/A</v>
      </c>
      <c r="CE55" s="273" t="e">
        <f t="shared" si="185"/>
        <v>#N/A</v>
      </c>
      <c r="CF55" s="273" t="e">
        <f t="shared" si="185"/>
        <v>#N/A</v>
      </c>
      <c r="CG55" s="273" t="e">
        <f t="shared" si="185"/>
        <v>#N/A</v>
      </c>
      <c r="CH55" s="273" t="e">
        <f t="shared" si="185"/>
        <v>#N/A</v>
      </c>
      <c r="CI55" s="273" t="e">
        <f t="shared" si="185"/>
        <v>#N/A</v>
      </c>
      <c r="CJ55" s="273" t="e">
        <f t="shared" si="185"/>
        <v>#N/A</v>
      </c>
      <c r="CK55" s="273" t="e">
        <f t="shared" si="186"/>
        <v>#N/A</v>
      </c>
      <c r="CL55" s="273" t="e">
        <f t="shared" si="186"/>
        <v>#N/A</v>
      </c>
      <c r="CM55" s="273" t="e">
        <f t="shared" si="186"/>
        <v>#N/A</v>
      </c>
      <c r="CN55" s="273" t="e">
        <f t="shared" si="186"/>
        <v>#N/A</v>
      </c>
      <c r="CO55" s="273" t="e">
        <f t="shared" si="186"/>
        <v>#N/A</v>
      </c>
      <c r="CP55" s="273" t="e">
        <f t="shared" si="186"/>
        <v>#N/A</v>
      </c>
      <c r="CQ55" s="273" t="e">
        <f t="shared" si="186"/>
        <v>#N/A</v>
      </c>
      <c r="CR55" s="273" t="e">
        <f t="shared" si="186"/>
        <v>#N/A</v>
      </c>
      <c r="CS55" s="273" t="e">
        <f t="shared" si="186"/>
        <v>#N/A</v>
      </c>
      <c r="CT55" s="273" t="e">
        <f t="shared" si="186"/>
        <v>#N/A</v>
      </c>
      <c r="CU55" s="273" t="e">
        <f t="shared" si="186"/>
        <v>#N/A</v>
      </c>
      <c r="CV55" s="273" t="e">
        <f t="shared" si="186"/>
        <v>#N/A</v>
      </c>
      <c r="CW55" s="273" t="e">
        <f t="shared" si="186"/>
        <v>#N/A</v>
      </c>
      <c r="CX55" s="273" t="e">
        <f t="shared" si="186"/>
        <v>#N/A</v>
      </c>
      <c r="CY55" s="273" t="e">
        <f t="shared" si="186"/>
        <v>#N/A</v>
      </c>
      <c r="CZ55" s="273" t="e">
        <f t="shared" si="186"/>
        <v>#N/A</v>
      </c>
      <c r="DA55" s="273" t="e">
        <f t="shared" si="187"/>
        <v>#N/A</v>
      </c>
      <c r="DB55" s="273" t="e">
        <f t="shared" si="187"/>
        <v>#N/A</v>
      </c>
      <c r="DC55" s="273" t="e">
        <f t="shared" si="187"/>
        <v>#N/A</v>
      </c>
      <c r="DD55" s="273" t="e">
        <f t="shared" si="187"/>
        <v>#N/A</v>
      </c>
      <c r="DE55" s="273" t="e">
        <f t="shared" si="187"/>
        <v>#N/A</v>
      </c>
      <c r="DF55" s="273" t="e">
        <f t="shared" si="187"/>
        <v>#N/A</v>
      </c>
      <c r="DG55" s="273" t="e">
        <f t="shared" si="187"/>
        <v>#N/A</v>
      </c>
      <c r="DH55" s="273" t="e">
        <f t="shared" si="187"/>
        <v>#N/A</v>
      </c>
      <c r="DI55" s="273" t="e">
        <f t="shared" si="187"/>
        <v>#N/A</v>
      </c>
      <c r="DJ55" s="273" t="e">
        <f t="shared" si="187"/>
        <v>#N/A</v>
      </c>
      <c r="DK55" s="273" t="e">
        <f t="shared" si="187"/>
        <v>#N/A</v>
      </c>
      <c r="DL55" s="273" t="e">
        <f t="shared" si="190"/>
        <v>#N/A</v>
      </c>
      <c r="DM55" s="273" t="e">
        <f t="shared" si="190"/>
        <v>#N/A</v>
      </c>
      <c r="DN55" s="273" t="e">
        <f t="shared" si="190"/>
        <v>#N/A</v>
      </c>
      <c r="DO55" s="273" t="e">
        <f t="shared" si="190"/>
        <v>#N/A</v>
      </c>
      <c r="DP55" s="273" t="e">
        <f t="shared" si="190"/>
        <v>#N/A</v>
      </c>
      <c r="DQ55" s="273" t="e">
        <f t="shared" si="190"/>
        <v>#N/A</v>
      </c>
      <c r="DR55" s="273" t="e">
        <f t="shared" si="190"/>
        <v>#N/A</v>
      </c>
      <c r="DS55" s="273" t="e">
        <f t="shared" si="190"/>
        <v>#N/A</v>
      </c>
      <c r="DT55" s="273" t="e">
        <f t="shared" si="190"/>
        <v>#N/A</v>
      </c>
      <c r="DU55" s="273" t="e">
        <f t="shared" si="190"/>
        <v>#N/A</v>
      </c>
      <c r="DV55" s="273" t="e">
        <f t="shared" si="190"/>
        <v>#N/A</v>
      </c>
      <c r="DW55" s="273" t="e">
        <f t="shared" si="190"/>
        <v>#N/A</v>
      </c>
      <c r="DX55" s="273" t="e">
        <f t="shared" si="190"/>
        <v>#N/A</v>
      </c>
      <c r="DY55" s="273" t="e">
        <f t="shared" si="190"/>
        <v>#N/A</v>
      </c>
      <c r="DZ55" s="273" t="e">
        <f t="shared" si="190"/>
        <v>#N/A</v>
      </c>
      <c r="EA55" s="273" t="e">
        <f t="shared" si="190"/>
        <v>#N/A</v>
      </c>
    </row>
    <row r="56" spans="2:131" x14ac:dyDescent="0.25">
      <c r="B56" t="str">
        <f t="shared" si="177"/>
        <v>П+РД 2 оч</v>
      </c>
      <c r="C56" s="199" t="e">
        <f t="shared" si="178"/>
        <v>#N/A</v>
      </c>
      <c r="D56" s="199" t="e">
        <f t="shared" si="179"/>
        <v>#N/A</v>
      </c>
      <c r="E56" s="235" t="e">
        <f t="shared" si="188"/>
        <v>#N/A</v>
      </c>
      <c r="F56">
        <v>5</v>
      </c>
      <c r="G56" s="272" t="str">
        <f t="shared" si="180"/>
        <v xml:space="preserve">     П+РД 2 оч</v>
      </c>
      <c r="H56" s="273" t="e">
        <f t="shared" si="189"/>
        <v>#N/A</v>
      </c>
      <c r="I56" s="273" t="e">
        <f t="shared" si="181"/>
        <v>#N/A</v>
      </c>
      <c r="J56" s="273" t="e">
        <f t="shared" si="181"/>
        <v>#N/A</v>
      </c>
      <c r="K56" s="273" t="e">
        <f t="shared" si="181"/>
        <v>#N/A</v>
      </c>
      <c r="L56" s="273" t="e">
        <f t="shared" si="181"/>
        <v>#N/A</v>
      </c>
      <c r="M56" s="273" t="e">
        <f t="shared" si="181"/>
        <v>#N/A</v>
      </c>
      <c r="N56" s="273" t="e">
        <f t="shared" si="181"/>
        <v>#N/A</v>
      </c>
      <c r="O56" s="273" t="e">
        <f t="shared" si="181"/>
        <v>#N/A</v>
      </c>
      <c r="P56" s="273" t="e">
        <f t="shared" si="181"/>
        <v>#N/A</v>
      </c>
      <c r="Q56" s="273" t="e">
        <f t="shared" si="181"/>
        <v>#N/A</v>
      </c>
      <c r="R56" s="273" t="e">
        <f t="shared" si="181"/>
        <v>#N/A</v>
      </c>
      <c r="S56" s="273" t="e">
        <f t="shared" si="181"/>
        <v>#N/A</v>
      </c>
      <c r="T56" s="273" t="e">
        <f t="shared" si="181"/>
        <v>#N/A</v>
      </c>
      <c r="U56" s="273" t="e">
        <f t="shared" si="181"/>
        <v>#N/A</v>
      </c>
      <c r="V56" s="273" t="e">
        <f t="shared" si="181"/>
        <v>#N/A</v>
      </c>
      <c r="W56" s="273" t="e">
        <f t="shared" si="181"/>
        <v>#N/A</v>
      </c>
      <c r="X56" s="273" t="e">
        <f t="shared" si="181"/>
        <v>#N/A</v>
      </c>
      <c r="Y56" s="273" t="e">
        <f t="shared" si="182"/>
        <v>#N/A</v>
      </c>
      <c r="Z56" s="273" t="e">
        <f t="shared" si="182"/>
        <v>#N/A</v>
      </c>
      <c r="AA56" s="273" t="e">
        <f t="shared" si="182"/>
        <v>#N/A</v>
      </c>
      <c r="AB56" s="273" t="e">
        <f t="shared" si="182"/>
        <v>#N/A</v>
      </c>
      <c r="AC56" s="273" t="e">
        <f t="shared" si="182"/>
        <v>#N/A</v>
      </c>
      <c r="AD56" s="273" t="e">
        <f t="shared" si="182"/>
        <v>#N/A</v>
      </c>
      <c r="AE56" s="273" t="e">
        <f t="shared" si="182"/>
        <v>#N/A</v>
      </c>
      <c r="AF56" s="273" t="e">
        <f t="shared" si="182"/>
        <v>#N/A</v>
      </c>
      <c r="AG56" s="273" t="e">
        <f t="shared" si="182"/>
        <v>#N/A</v>
      </c>
      <c r="AH56" s="273" t="e">
        <f t="shared" si="182"/>
        <v>#N/A</v>
      </c>
      <c r="AI56" s="273" t="e">
        <f t="shared" si="182"/>
        <v>#N/A</v>
      </c>
      <c r="AJ56" s="273" t="e">
        <f t="shared" si="182"/>
        <v>#N/A</v>
      </c>
      <c r="AK56" s="273" t="e">
        <f t="shared" si="182"/>
        <v>#N/A</v>
      </c>
      <c r="AL56" s="273" t="e">
        <f t="shared" si="182"/>
        <v>#N/A</v>
      </c>
      <c r="AM56" s="273" t="e">
        <f t="shared" si="182"/>
        <v>#N/A</v>
      </c>
      <c r="AN56" s="273" t="e">
        <f t="shared" si="182"/>
        <v>#N/A</v>
      </c>
      <c r="AO56" s="273" t="e">
        <f t="shared" si="183"/>
        <v>#N/A</v>
      </c>
      <c r="AP56" s="273" t="e">
        <f t="shared" si="183"/>
        <v>#N/A</v>
      </c>
      <c r="AQ56" s="273" t="e">
        <f t="shared" si="183"/>
        <v>#N/A</v>
      </c>
      <c r="AR56" s="273" t="e">
        <f t="shared" si="183"/>
        <v>#N/A</v>
      </c>
      <c r="AS56" s="273" t="e">
        <f t="shared" si="183"/>
        <v>#N/A</v>
      </c>
      <c r="AT56" s="273" t="e">
        <f t="shared" si="183"/>
        <v>#N/A</v>
      </c>
      <c r="AU56" s="273" t="e">
        <f t="shared" si="183"/>
        <v>#N/A</v>
      </c>
      <c r="AV56" s="273" t="e">
        <f t="shared" si="183"/>
        <v>#N/A</v>
      </c>
      <c r="AW56" s="273" t="e">
        <f t="shared" si="183"/>
        <v>#N/A</v>
      </c>
      <c r="AX56" s="273" t="e">
        <f t="shared" si="183"/>
        <v>#N/A</v>
      </c>
      <c r="AY56" s="273" t="e">
        <f t="shared" si="183"/>
        <v>#N/A</v>
      </c>
      <c r="AZ56" s="273" t="e">
        <f t="shared" si="183"/>
        <v>#N/A</v>
      </c>
      <c r="BA56" s="273" t="e">
        <f t="shared" si="183"/>
        <v>#N/A</v>
      </c>
      <c r="BB56" s="273" t="e">
        <f t="shared" si="183"/>
        <v>#N/A</v>
      </c>
      <c r="BC56" s="273" t="e">
        <f t="shared" si="183"/>
        <v>#N/A</v>
      </c>
      <c r="BD56" s="273" t="e">
        <f t="shared" si="183"/>
        <v>#N/A</v>
      </c>
      <c r="BE56" s="273" t="e">
        <f t="shared" si="184"/>
        <v>#N/A</v>
      </c>
      <c r="BF56" s="273" t="e">
        <f t="shared" si="184"/>
        <v>#N/A</v>
      </c>
      <c r="BG56" s="273" t="e">
        <f t="shared" si="184"/>
        <v>#N/A</v>
      </c>
      <c r="BH56" s="273" t="e">
        <f t="shared" si="184"/>
        <v>#N/A</v>
      </c>
      <c r="BI56" s="273" t="e">
        <f t="shared" si="184"/>
        <v>#N/A</v>
      </c>
      <c r="BJ56" s="273" t="e">
        <f t="shared" si="184"/>
        <v>#N/A</v>
      </c>
      <c r="BK56" s="273" t="e">
        <f t="shared" si="184"/>
        <v>#N/A</v>
      </c>
      <c r="BL56" s="273" t="e">
        <f t="shared" si="184"/>
        <v>#N/A</v>
      </c>
      <c r="BM56" s="273" t="e">
        <f t="shared" si="184"/>
        <v>#N/A</v>
      </c>
      <c r="BN56" s="273" t="e">
        <f t="shared" si="184"/>
        <v>#N/A</v>
      </c>
      <c r="BO56" s="273" t="e">
        <f t="shared" si="184"/>
        <v>#N/A</v>
      </c>
      <c r="BP56" s="273" t="e">
        <f t="shared" si="184"/>
        <v>#N/A</v>
      </c>
      <c r="BQ56" s="273" t="e">
        <f t="shared" si="184"/>
        <v>#N/A</v>
      </c>
      <c r="BR56" s="273" t="e">
        <f t="shared" si="184"/>
        <v>#N/A</v>
      </c>
      <c r="BS56" s="273" t="e">
        <f t="shared" si="184"/>
        <v>#N/A</v>
      </c>
      <c r="BT56" s="273" t="e">
        <f t="shared" si="184"/>
        <v>#N/A</v>
      </c>
      <c r="BU56" s="273" t="e">
        <f t="shared" si="185"/>
        <v>#N/A</v>
      </c>
      <c r="BV56" s="273" t="e">
        <f t="shared" si="185"/>
        <v>#N/A</v>
      </c>
      <c r="BW56" s="273" t="e">
        <f t="shared" si="185"/>
        <v>#N/A</v>
      </c>
      <c r="BX56" s="273" t="e">
        <f t="shared" si="185"/>
        <v>#N/A</v>
      </c>
      <c r="BY56" s="273" t="e">
        <f t="shared" si="185"/>
        <v>#N/A</v>
      </c>
      <c r="BZ56" s="273" t="e">
        <f t="shared" si="185"/>
        <v>#N/A</v>
      </c>
      <c r="CA56" s="273" t="e">
        <f t="shared" si="185"/>
        <v>#N/A</v>
      </c>
      <c r="CB56" s="273" t="e">
        <f t="shared" si="185"/>
        <v>#N/A</v>
      </c>
      <c r="CC56" s="273" t="e">
        <f t="shared" si="185"/>
        <v>#N/A</v>
      </c>
      <c r="CD56" s="273" t="e">
        <f t="shared" si="185"/>
        <v>#N/A</v>
      </c>
      <c r="CE56" s="273" t="e">
        <f t="shared" si="185"/>
        <v>#N/A</v>
      </c>
      <c r="CF56" s="273" t="e">
        <f t="shared" si="185"/>
        <v>#N/A</v>
      </c>
      <c r="CG56" s="273" t="e">
        <f t="shared" si="185"/>
        <v>#N/A</v>
      </c>
      <c r="CH56" s="273" t="e">
        <f t="shared" si="185"/>
        <v>#N/A</v>
      </c>
      <c r="CI56" s="273" t="e">
        <f t="shared" si="185"/>
        <v>#N/A</v>
      </c>
      <c r="CJ56" s="273" t="e">
        <f t="shared" si="185"/>
        <v>#N/A</v>
      </c>
      <c r="CK56" s="273" t="e">
        <f t="shared" si="186"/>
        <v>#N/A</v>
      </c>
      <c r="CL56" s="273" t="e">
        <f t="shared" si="186"/>
        <v>#N/A</v>
      </c>
      <c r="CM56" s="273" t="e">
        <f t="shared" si="186"/>
        <v>#N/A</v>
      </c>
      <c r="CN56" s="273" t="e">
        <f t="shared" si="186"/>
        <v>#N/A</v>
      </c>
      <c r="CO56" s="273" t="e">
        <f t="shared" si="186"/>
        <v>#N/A</v>
      </c>
      <c r="CP56" s="273" t="e">
        <f t="shared" si="186"/>
        <v>#N/A</v>
      </c>
      <c r="CQ56" s="273" t="e">
        <f t="shared" si="186"/>
        <v>#N/A</v>
      </c>
      <c r="CR56" s="273" t="e">
        <f t="shared" si="186"/>
        <v>#N/A</v>
      </c>
      <c r="CS56" s="273" t="e">
        <f t="shared" si="186"/>
        <v>#N/A</v>
      </c>
      <c r="CT56" s="273" t="e">
        <f t="shared" si="186"/>
        <v>#N/A</v>
      </c>
      <c r="CU56" s="273" t="e">
        <f t="shared" si="186"/>
        <v>#N/A</v>
      </c>
      <c r="CV56" s="273" t="e">
        <f t="shared" si="186"/>
        <v>#N/A</v>
      </c>
      <c r="CW56" s="273" t="e">
        <f t="shared" si="186"/>
        <v>#N/A</v>
      </c>
      <c r="CX56" s="273" t="e">
        <f t="shared" si="186"/>
        <v>#N/A</v>
      </c>
      <c r="CY56" s="273" t="e">
        <f t="shared" si="186"/>
        <v>#N/A</v>
      </c>
      <c r="CZ56" s="273" t="e">
        <f t="shared" si="186"/>
        <v>#N/A</v>
      </c>
      <c r="DA56" s="273" t="e">
        <f t="shared" si="187"/>
        <v>#N/A</v>
      </c>
      <c r="DB56" s="273" t="e">
        <f t="shared" si="187"/>
        <v>#N/A</v>
      </c>
      <c r="DC56" s="273" t="e">
        <f t="shared" si="187"/>
        <v>#N/A</v>
      </c>
      <c r="DD56" s="273" t="e">
        <f t="shared" si="187"/>
        <v>#N/A</v>
      </c>
      <c r="DE56" s="273" t="e">
        <f t="shared" si="187"/>
        <v>#N/A</v>
      </c>
      <c r="DF56" s="273" t="e">
        <f t="shared" si="187"/>
        <v>#N/A</v>
      </c>
      <c r="DG56" s="273" t="e">
        <f t="shared" si="187"/>
        <v>#N/A</v>
      </c>
      <c r="DH56" s="273" t="e">
        <f t="shared" si="187"/>
        <v>#N/A</v>
      </c>
      <c r="DI56" s="273" t="e">
        <f t="shared" si="187"/>
        <v>#N/A</v>
      </c>
      <c r="DJ56" s="273" t="e">
        <f t="shared" si="187"/>
        <v>#N/A</v>
      </c>
      <c r="DK56" s="273" t="e">
        <f t="shared" si="187"/>
        <v>#N/A</v>
      </c>
      <c r="DL56" s="273" t="e">
        <f t="shared" si="190"/>
        <v>#N/A</v>
      </c>
      <c r="DM56" s="273" t="e">
        <f t="shared" si="190"/>
        <v>#N/A</v>
      </c>
      <c r="DN56" s="273" t="e">
        <f t="shared" si="190"/>
        <v>#N/A</v>
      </c>
      <c r="DO56" s="273" t="e">
        <f t="shared" si="190"/>
        <v>#N/A</v>
      </c>
      <c r="DP56" s="273" t="e">
        <f t="shared" si="190"/>
        <v>#N/A</v>
      </c>
      <c r="DQ56" s="273" t="e">
        <f t="shared" si="190"/>
        <v>#N/A</v>
      </c>
      <c r="DR56" s="273" t="e">
        <f t="shared" si="190"/>
        <v>#N/A</v>
      </c>
      <c r="DS56" s="273" t="e">
        <f t="shared" si="190"/>
        <v>#N/A</v>
      </c>
      <c r="DT56" s="273" t="e">
        <f t="shared" si="190"/>
        <v>#N/A</v>
      </c>
      <c r="DU56" s="273" t="e">
        <f t="shared" si="190"/>
        <v>#N/A</v>
      </c>
      <c r="DV56" s="273" t="e">
        <f t="shared" si="190"/>
        <v>#N/A</v>
      </c>
      <c r="DW56" s="273" t="e">
        <f t="shared" si="190"/>
        <v>#N/A</v>
      </c>
      <c r="DX56" s="273" t="e">
        <f t="shared" si="190"/>
        <v>#N/A</v>
      </c>
      <c r="DY56" s="273" t="e">
        <f t="shared" si="190"/>
        <v>#N/A</v>
      </c>
      <c r="DZ56" s="273" t="e">
        <f t="shared" si="190"/>
        <v>#N/A</v>
      </c>
      <c r="EA56" s="273" t="e">
        <f t="shared" si="190"/>
        <v>#N/A</v>
      </c>
    </row>
    <row r="57" spans="2:131" x14ac:dyDescent="0.25">
      <c r="B57" t="str">
        <f t="shared" si="177"/>
        <v>Продажа м/м 1 оч</v>
      </c>
      <c r="C57" s="199">
        <f t="shared" si="178"/>
        <v>46784</v>
      </c>
      <c r="D57" s="199">
        <f t="shared" si="179"/>
        <v>47757</v>
      </c>
      <c r="E57" s="235" t="str">
        <f t="shared" si="188"/>
        <v>2г 7 мес</v>
      </c>
      <c r="F57">
        <v>5</v>
      </c>
      <c r="G57" s="272" t="str">
        <f t="shared" ref="G57:G63" si="191">CONCATENATE(REPT(CHAR(32),F57),B57)</f>
        <v xml:space="preserve">     Продажа м/м 1 оч</v>
      </c>
      <c r="H57" s="273" t="str">
        <f t="shared" si="189"/>
        <v/>
      </c>
      <c r="I57" s="273" t="str">
        <f t="shared" si="181"/>
        <v/>
      </c>
      <c r="J57" s="273" t="str">
        <f t="shared" si="181"/>
        <v/>
      </c>
      <c r="K57" s="273" t="str">
        <f t="shared" si="181"/>
        <v/>
      </c>
      <c r="L57" s="273" t="str">
        <f t="shared" si="181"/>
        <v/>
      </c>
      <c r="M57" s="273" t="str">
        <f t="shared" si="181"/>
        <v/>
      </c>
      <c r="N57" s="273" t="str">
        <f t="shared" si="181"/>
        <v/>
      </c>
      <c r="O57" s="273" t="str">
        <f t="shared" si="181"/>
        <v/>
      </c>
      <c r="P57" s="273" t="str">
        <f t="shared" si="181"/>
        <v/>
      </c>
      <c r="Q57" s="273" t="str">
        <f t="shared" si="181"/>
        <v/>
      </c>
      <c r="R57" s="273" t="str">
        <f t="shared" si="181"/>
        <v/>
      </c>
      <c r="S57" s="273" t="str">
        <f t="shared" si="181"/>
        <v/>
      </c>
      <c r="T57" s="273" t="str">
        <f t="shared" si="181"/>
        <v/>
      </c>
      <c r="U57" s="273" t="str">
        <f t="shared" si="181"/>
        <v/>
      </c>
      <c r="V57" s="273" t="str">
        <f t="shared" si="181"/>
        <v/>
      </c>
      <c r="W57" s="273" t="str">
        <f t="shared" si="181"/>
        <v/>
      </c>
      <c r="X57" s="273" t="str">
        <f t="shared" si="181"/>
        <v/>
      </c>
      <c r="Y57" s="273" t="str">
        <f t="shared" si="182"/>
        <v/>
      </c>
      <c r="Z57" s="273" t="str">
        <f t="shared" si="182"/>
        <v/>
      </c>
      <c r="AA57" s="273" t="str">
        <f t="shared" si="182"/>
        <v/>
      </c>
      <c r="AB57" s="273" t="str">
        <f t="shared" si="182"/>
        <v/>
      </c>
      <c r="AC57" s="273" t="str">
        <f t="shared" si="182"/>
        <v/>
      </c>
      <c r="AD57" s="273" t="str">
        <f t="shared" si="182"/>
        <v/>
      </c>
      <c r="AE57" s="273" t="str">
        <f t="shared" si="182"/>
        <v/>
      </c>
      <c r="AF57" s="273" t="str">
        <f t="shared" si="182"/>
        <v/>
      </c>
      <c r="AG57" s="273" t="str">
        <f t="shared" si="182"/>
        <v/>
      </c>
      <c r="AH57" s="273" t="str">
        <f t="shared" si="182"/>
        <v/>
      </c>
      <c r="AI57" s="273" t="str">
        <f t="shared" si="182"/>
        <v/>
      </c>
      <c r="AJ57" s="273" t="str">
        <f t="shared" si="182"/>
        <v/>
      </c>
      <c r="AK57" s="273" t="str">
        <f t="shared" si="182"/>
        <v/>
      </c>
      <c r="AL57" s="273" t="str">
        <f t="shared" si="182"/>
        <v/>
      </c>
      <c r="AM57" s="273" t="str">
        <f t="shared" si="182"/>
        <v/>
      </c>
      <c r="AN57" s="273" t="str">
        <f t="shared" si="182"/>
        <v/>
      </c>
      <c r="AO57" s="273" t="str">
        <f t="shared" si="183"/>
        <v/>
      </c>
      <c r="AP57" s="273" t="str">
        <f t="shared" si="183"/>
        <v/>
      </c>
      <c r="AQ57" s="273" t="str">
        <f t="shared" si="183"/>
        <v xml:space="preserve">мар.28             </v>
      </c>
      <c r="AR57" s="273" t="str">
        <f t="shared" si="183"/>
        <v/>
      </c>
      <c r="AS57" s="273" t="str">
        <f t="shared" si="183"/>
        <v/>
      </c>
      <c r="AT57" s="273" t="str">
        <f t="shared" si="183"/>
        <v/>
      </c>
      <c r="AU57" s="273" t="str">
        <f t="shared" si="183"/>
        <v/>
      </c>
      <c r="AV57" s="273" t="str">
        <f t="shared" si="183"/>
        <v/>
      </c>
      <c r="AW57" s="273" t="str">
        <f t="shared" si="183"/>
        <v/>
      </c>
      <c r="AX57" s="273" t="str">
        <f t="shared" si="183"/>
        <v/>
      </c>
      <c r="AY57" s="273" t="str">
        <f t="shared" si="183"/>
        <v/>
      </c>
      <c r="AZ57" s="273" t="str">
        <f t="shared" si="183"/>
        <v/>
      </c>
      <c r="BA57" s="273" t="str">
        <f t="shared" si="183"/>
        <v/>
      </c>
      <c r="BB57" s="273" t="str">
        <f t="shared" si="183"/>
        <v/>
      </c>
      <c r="BC57" s="273" t="str">
        <f t="shared" si="183"/>
        <v/>
      </c>
      <c r="BD57" s="273" t="str">
        <f t="shared" si="183"/>
        <v/>
      </c>
      <c r="BE57" s="273" t="str">
        <f t="shared" si="184"/>
        <v/>
      </c>
      <c r="BF57" s="273" t="str">
        <f t="shared" si="184"/>
        <v/>
      </c>
      <c r="BG57" s="273" t="str">
        <f t="shared" si="184"/>
        <v/>
      </c>
      <c r="BH57" s="273" t="str">
        <f t="shared" si="184"/>
        <v/>
      </c>
      <c r="BI57" s="273" t="str">
        <f t="shared" si="184"/>
        <v/>
      </c>
      <c r="BJ57" s="273" t="str">
        <f t="shared" si="184"/>
        <v/>
      </c>
      <c r="BK57" s="273" t="str">
        <f t="shared" si="184"/>
        <v/>
      </c>
      <c r="BL57" s="273" t="str">
        <f t="shared" si="184"/>
        <v/>
      </c>
      <c r="BM57" s="273" t="str">
        <f t="shared" si="184"/>
        <v/>
      </c>
      <c r="BN57" s="273" t="str">
        <f t="shared" si="184"/>
        <v/>
      </c>
      <c r="BO57" s="273" t="str">
        <f t="shared" si="184"/>
        <v/>
      </c>
      <c r="BP57" s="273" t="str">
        <f t="shared" si="184"/>
        <v/>
      </c>
      <c r="BQ57" s="273" t="str">
        <f t="shared" si="184"/>
        <v/>
      </c>
      <c r="BR57" s="273" t="str">
        <f t="shared" si="184"/>
        <v/>
      </c>
      <c r="BS57" s="273" t="str">
        <f t="shared" si="184"/>
        <v/>
      </c>
      <c r="BT57" s="273" t="str">
        <f t="shared" si="184"/>
        <v/>
      </c>
      <c r="BU57" s="273" t="str">
        <f t="shared" si="185"/>
        <v/>
      </c>
      <c r="BV57" s="273" t="str">
        <f t="shared" si="185"/>
        <v/>
      </c>
      <c r="BW57" s="273" t="str">
        <f t="shared" si="185"/>
        <v xml:space="preserve">                                    сен.30 (2г 7 мес)</v>
      </c>
      <c r="BX57" s="273" t="str">
        <f t="shared" si="185"/>
        <v/>
      </c>
      <c r="BY57" s="273" t="str">
        <f t="shared" si="185"/>
        <v/>
      </c>
      <c r="BZ57" s="273" t="str">
        <f t="shared" si="185"/>
        <v/>
      </c>
      <c r="CA57" s="273" t="str">
        <f t="shared" si="185"/>
        <v/>
      </c>
      <c r="CB57" s="273" t="str">
        <f t="shared" si="185"/>
        <v/>
      </c>
      <c r="CC57" s="273" t="str">
        <f t="shared" si="185"/>
        <v/>
      </c>
      <c r="CD57" s="273" t="str">
        <f t="shared" si="185"/>
        <v/>
      </c>
      <c r="CE57" s="273" t="str">
        <f t="shared" si="185"/>
        <v/>
      </c>
      <c r="CF57" s="273" t="str">
        <f t="shared" si="185"/>
        <v/>
      </c>
      <c r="CG57" s="273" t="str">
        <f t="shared" si="185"/>
        <v/>
      </c>
      <c r="CH57" s="273" t="str">
        <f t="shared" si="185"/>
        <v/>
      </c>
      <c r="CI57" s="273" t="str">
        <f t="shared" si="185"/>
        <v/>
      </c>
      <c r="CJ57" s="273" t="str">
        <f t="shared" si="185"/>
        <v/>
      </c>
      <c r="CK57" s="273" t="str">
        <f t="shared" si="186"/>
        <v/>
      </c>
      <c r="CL57" s="273" t="str">
        <f t="shared" si="186"/>
        <v/>
      </c>
      <c r="CM57" s="273" t="str">
        <f t="shared" si="186"/>
        <v/>
      </c>
      <c r="CN57" s="273" t="str">
        <f t="shared" si="186"/>
        <v/>
      </c>
      <c r="CO57" s="273" t="str">
        <f t="shared" si="186"/>
        <v/>
      </c>
      <c r="CP57" s="273" t="str">
        <f t="shared" si="186"/>
        <v/>
      </c>
      <c r="CQ57" s="273" t="str">
        <f t="shared" si="186"/>
        <v/>
      </c>
      <c r="CR57" s="273" t="str">
        <f t="shared" si="186"/>
        <v/>
      </c>
      <c r="CS57" s="273" t="str">
        <f t="shared" si="186"/>
        <v/>
      </c>
      <c r="CT57" s="273" t="str">
        <f t="shared" si="186"/>
        <v/>
      </c>
      <c r="CU57" s="273" t="str">
        <f t="shared" si="186"/>
        <v/>
      </c>
      <c r="CV57" s="273" t="str">
        <f t="shared" si="186"/>
        <v/>
      </c>
      <c r="CW57" s="273" t="str">
        <f t="shared" si="186"/>
        <v/>
      </c>
      <c r="CX57" s="273" t="str">
        <f t="shared" si="186"/>
        <v/>
      </c>
      <c r="CY57" s="273" t="str">
        <f t="shared" si="186"/>
        <v/>
      </c>
      <c r="CZ57" s="273" t="str">
        <f t="shared" si="186"/>
        <v/>
      </c>
      <c r="DA57" s="273" t="str">
        <f t="shared" si="187"/>
        <v/>
      </c>
      <c r="DB57" s="273" t="str">
        <f t="shared" si="187"/>
        <v/>
      </c>
      <c r="DC57" s="273" t="str">
        <f t="shared" si="187"/>
        <v/>
      </c>
      <c r="DD57" s="273" t="str">
        <f t="shared" si="187"/>
        <v/>
      </c>
      <c r="DE57" s="273" t="str">
        <f t="shared" si="187"/>
        <v/>
      </c>
      <c r="DF57" s="273" t="str">
        <f t="shared" si="187"/>
        <v/>
      </c>
      <c r="DG57" s="273" t="str">
        <f t="shared" si="187"/>
        <v/>
      </c>
      <c r="DH57" s="273" t="str">
        <f t="shared" si="187"/>
        <v/>
      </c>
      <c r="DI57" s="273" t="str">
        <f t="shared" si="187"/>
        <v/>
      </c>
      <c r="DJ57" s="273" t="str">
        <f t="shared" si="187"/>
        <v/>
      </c>
      <c r="DK57" s="273" t="str">
        <f t="shared" si="187"/>
        <v/>
      </c>
      <c r="DL57" s="273" t="str">
        <f t="shared" si="190"/>
        <v/>
      </c>
      <c r="DM57" s="273" t="str">
        <f t="shared" si="190"/>
        <v/>
      </c>
      <c r="DN57" s="273" t="str">
        <f t="shared" si="190"/>
        <v/>
      </c>
      <c r="DO57" s="273" t="str">
        <f t="shared" si="190"/>
        <v/>
      </c>
      <c r="DP57" s="273" t="str">
        <f t="shared" si="190"/>
        <v/>
      </c>
      <c r="DQ57" s="273" t="str">
        <f t="shared" si="190"/>
        <v/>
      </c>
      <c r="DR57" s="273" t="str">
        <f t="shared" si="190"/>
        <v/>
      </c>
      <c r="DS57" s="273" t="str">
        <f t="shared" si="190"/>
        <v/>
      </c>
      <c r="DT57" s="273" t="str">
        <f t="shared" si="190"/>
        <v/>
      </c>
      <c r="DU57" s="273" t="str">
        <f t="shared" si="190"/>
        <v/>
      </c>
      <c r="DV57" s="273" t="str">
        <f t="shared" si="190"/>
        <v/>
      </c>
      <c r="DW57" s="273" t="str">
        <f t="shared" si="190"/>
        <v/>
      </c>
      <c r="DX57" s="273" t="str">
        <f t="shared" si="190"/>
        <v/>
      </c>
      <c r="DY57" s="273" t="str">
        <f t="shared" si="190"/>
        <v/>
      </c>
      <c r="DZ57" s="273" t="str">
        <f t="shared" si="190"/>
        <v/>
      </c>
      <c r="EA57" s="273" t="str">
        <f t="shared" si="190"/>
        <v/>
      </c>
    </row>
    <row r="58" spans="2:131" x14ac:dyDescent="0.25">
      <c r="B58" t="str">
        <f t="shared" si="177"/>
        <v>Продажа НП 1 оч</v>
      </c>
      <c r="C58" s="199">
        <f t="shared" si="178"/>
        <v>46784</v>
      </c>
      <c r="D58" s="199">
        <f t="shared" si="179"/>
        <v>47757</v>
      </c>
      <c r="E58" s="235" t="str">
        <f t="shared" si="188"/>
        <v>2г 7 мес</v>
      </c>
      <c r="F58">
        <v>5</v>
      </c>
      <c r="G58" s="272" t="str">
        <f t="shared" si="191"/>
        <v xml:space="preserve">     Продажа НП 1 оч</v>
      </c>
      <c r="H58" s="273" t="str">
        <f t="shared" si="189"/>
        <v/>
      </c>
      <c r="I58" s="273" t="str">
        <f t="shared" si="181"/>
        <v/>
      </c>
      <c r="J58" s="273" t="str">
        <f t="shared" si="181"/>
        <v/>
      </c>
      <c r="K58" s="273" t="str">
        <f t="shared" si="181"/>
        <v/>
      </c>
      <c r="L58" s="273" t="str">
        <f t="shared" si="181"/>
        <v/>
      </c>
      <c r="M58" s="273" t="str">
        <f t="shared" si="181"/>
        <v/>
      </c>
      <c r="N58" s="273" t="str">
        <f t="shared" si="181"/>
        <v/>
      </c>
      <c r="O58" s="273" t="str">
        <f t="shared" si="181"/>
        <v/>
      </c>
      <c r="P58" s="273" t="str">
        <f t="shared" si="181"/>
        <v/>
      </c>
      <c r="Q58" s="273" t="str">
        <f t="shared" si="181"/>
        <v/>
      </c>
      <c r="R58" s="273" t="str">
        <f t="shared" si="181"/>
        <v/>
      </c>
      <c r="S58" s="273" t="str">
        <f t="shared" si="181"/>
        <v/>
      </c>
      <c r="T58" s="273" t="str">
        <f t="shared" si="181"/>
        <v/>
      </c>
      <c r="U58" s="273" t="str">
        <f t="shared" si="181"/>
        <v/>
      </c>
      <c r="V58" s="273" t="str">
        <f t="shared" si="181"/>
        <v/>
      </c>
      <c r="W58" s="273" t="str">
        <f t="shared" si="181"/>
        <v/>
      </c>
      <c r="X58" s="273" t="str">
        <f t="shared" si="181"/>
        <v/>
      </c>
      <c r="Y58" s="273" t="str">
        <f t="shared" si="182"/>
        <v/>
      </c>
      <c r="Z58" s="273" t="str">
        <f t="shared" si="182"/>
        <v/>
      </c>
      <c r="AA58" s="273" t="str">
        <f t="shared" si="182"/>
        <v/>
      </c>
      <c r="AB58" s="273" t="str">
        <f t="shared" si="182"/>
        <v/>
      </c>
      <c r="AC58" s="273" t="str">
        <f t="shared" si="182"/>
        <v/>
      </c>
      <c r="AD58" s="273" t="str">
        <f t="shared" si="182"/>
        <v/>
      </c>
      <c r="AE58" s="273" t="str">
        <f t="shared" si="182"/>
        <v/>
      </c>
      <c r="AF58" s="273" t="str">
        <f t="shared" si="182"/>
        <v/>
      </c>
      <c r="AG58" s="273" t="str">
        <f t="shared" si="182"/>
        <v/>
      </c>
      <c r="AH58" s="273" t="str">
        <f t="shared" si="182"/>
        <v/>
      </c>
      <c r="AI58" s="273" t="str">
        <f t="shared" si="182"/>
        <v/>
      </c>
      <c r="AJ58" s="273" t="str">
        <f t="shared" si="182"/>
        <v/>
      </c>
      <c r="AK58" s="273" t="str">
        <f t="shared" si="182"/>
        <v/>
      </c>
      <c r="AL58" s="273" t="str">
        <f t="shared" si="182"/>
        <v/>
      </c>
      <c r="AM58" s="273" t="str">
        <f t="shared" si="182"/>
        <v/>
      </c>
      <c r="AN58" s="273" t="str">
        <f t="shared" si="182"/>
        <v/>
      </c>
      <c r="AO58" s="273" t="str">
        <f t="shared" si="183"/>
        <v/>
      </c>
      <c r="AP58" s="273" t="str">
        <f t="shared" si="183"/>
        <v/>
      </c>
      <c r="AQ58" s="273" t="str">
        <f t="shared" si="183"/>
        <v xml:space="preserve">мар.28             </v>
      </c>
      <c r="AR58" s="273" t="str">
        <f t="shared" si="183"/>
        <v/>
      </c>
      <c r="AS58" s="273" t="str">
        <f t="shared" si="183"/>
        <v/>
      </c>
      <c r="AT58" s="273" t="str">
        <f t="shared" si="183"/>
        <v/>
      </c>
      <c r="AU58" s="273" t="str">
        <f t="shared" si="183"/>
        <v/>
      </c>
      <c r="AV58" s="273" t="str">
        <f t="shared" si="183"/>
        <v/>
      </c>
      <c r="AW58" s="273" t="str">
        <f t="shared" si="183"/>
        <v/>
      </c>
      <c r="AX58" s="273" t="str">
        <f t="shared" si="183"/>
        <v/>
      </c>
      <c r="AY58" s="273" t="str">
        <f t="shared" si="183"/>
        <v/>
      </c>
      <c r="AZ58" s="273" t="str">
        <f t="shared" si="183"/>
        <v/>
      </c>
      <c r="BA58" s="273" t="str">
        <f t="shared" si="183"/>
        <v/>
      </c>
      <c r="BB58" s="273" t="str">
        <f t="shared" si="183"/>
        <v/>
      </c>
      <c r="BC58" s="273" t="str">
        <f t="shared" si="183"/>
        <v/>
      </c>
      <c r="BD58" s="273" t="str">
        <f t="shared" si="183"/>
        <v/>
      </c>
      <c r="BE58" s="273" t="str">
        <f t="shared" si="184"/>
        <v/>
      </c>
      <c r="BF58" s="273" t="str">
        <f t="shared" si="184"/>
        <v/>
      </c>
      <c r="BG58" s="273" t="str">
        <f t="shared" si="184"/>
        <v/>
      </c>
      <c r="BH58" s="273" t="str">
        <f t="shared" si="184"/>
        <v/>
      </c>
      <c r="BI58" s="273" t="str">
        <f t="shared" si="184"/>
        <v/>
      </c>
      <c r="BJ58" s="273" t="str">
        <f t="shared" si="184"/>
        <v/>
      </c>
      <c r="BK58" s="273" t="str">
        <f t="shared" si="184"/>
        <v/>
      </c>
      <c r="BL58" s="273" t="str">
        <f t="shared" si="184"/>
        <v/>
      </c>
      <c r="BM58" s="273" t="str">
        <f t="shared" si="184"/>
        <v/>
      </c>
      <c r="BN58" s="273" t="str">
        <f t="shared" si="184"/>
        <v/>
      </c>
      <c r="BO58" s="273" t="str">
        <f t="shared" si="184"/>
        <v/>
      </c>
      <c r="BP58" s="273" t="str">
        <f t="shared" si="184"/>
        <v/>
      </c>
      <c r="BQ58" s="273" t="str">
        <f t="shared" si="184"/>
        <v/>
      </c>
      <c r="BR58" s="273" t="str">
        <f t="shared" si="184"/>
        <v/>
      </c>
      <c r="BS58" s="273" t="str">
        <f t="shared" si="184"/>
        <v/>
      </c>
      <c r="BT58" s="273" t="str">
        <f t="shared" si="184"/>
        <v/>
      </c>
      <c r="BU58" s="273" t="str">
        <f t="shared" si="185"/>
        <v/>
      </c>
      <c r="BV58" s="273" t="str">
        <f t="shared" si="185"/>
        <v/>
      </c>
      <c r="BW58" s="273" t="str">
        <f t="shared" si="185"/>
        <v xml:space="preserve">                                    сен.30 (2г 7 мес)</v>
      </c>
      <c r="BX58" s="273" t="str">
        <f t="shared" si="185"/>
        <v/>
      </c>
      <c r="BY58" s="273" t="str">
        <f t="shared" si="185"/>
        <v/>
      </c>
      <c r="BZ58" s="273" t="str">
        <f t="shared" si="185"/>
        <v/>
      </c>
      <c r="CA58" s="273" t="str">
        <f t="shared" si="185"/>
        <v/>
      </c>
      <c r="CB58" s="273" t="str">
        <f t="shared" si="185"/>
        <v/>
      </c>
      <c r="CC58" s="273" t="str">
        <f t="shared" si="185"/>
        <v/>
      </c>
      <c r="CD58" s="273" t="str">
        <f t="shared" si="185"/>
        <v/>
      </c>
      <c r="CE58" s="273" t="str">
        <f t="shared" si="185"/>
        <v/>
      </c>
      <c r="CF58" s="273" t="str">
        <f t="shared" si="185"/>
        <v/>
      </c>
      <c r="CG58" s="273" t="str">
        <f t="shared" si="185"/>
        <v/>
      </c>
      <c r="CH58" s="273" t="str">
        <f t="shared" si="185"/>
        <v/>
      </c>
      <c r="CI58" s="273" t="str">
        <f t="shared" si="185"/>
        <v/>
      </c>
      <c r="CJ58" s="273" t="str">
        <f t="shared" si="185"/>
        <v/>
      </c>
      <c r="CK58" s="273" t="str">
        <f t="shared" si="186"/>
        <v/>
      </c>
      <c r="CL58" s="273" t="str">
        <f t="shared" si="186"/>
        <v/>
      </c>
      <c r="CM58" s="273" t="str">
        <f t="shared" si="186"/>
        <v/>
      </c>
      <c r="CN58" s="273" t="str">
        <f t="shared" si="186"/>
        <v/>
      </c>
      <c r="CO58" s="273" t="str">
        <f t="shared" si="186"/>
        <v/>
      </c>
      <c r="CP58" s="273" t="str">
        <f t="shared" si="186"/>
        <v/>
      </c>
      <c r="CQ58" s="273" t="str">
        <f t="shared" si="186"/>
        <v/>
      </c>
      <c r="CR58" s="273" t="str">
        <f t="shared" si="186"/>
        <v/>
      </c>
      <c r="CS58" s="273" t="str">
        <f t="shared" si="186"/>
        <v/>
      </c>
      <c r="CT58" s="273" t="str">
        <f t="shared" si="186"/>
        <v/>
      </c>
      <c r="CU58" s="273" t="str">
        <f t="shared" si="186"/>
        <v/>
      </c>
      <c r="CV58" s="273" t="str">
        <f t="shared" si="186"/>
        <v/>
      </c>
      <c r="CW58" s="273" t="str">
        <f t="shared" si="186"/>
        <v/>
      </c>
      <c r="CX58" s="273" t="str">
        <f t="shared" si="186"/>
        <v/>
      </c>
      <c r="CY58" s="273" t="str">
        <f t="shared" si="186"/>
        <v/>
      </c>
      <c r="CZ58" s="273" t="str">
        <f t="shared" si="186"/>
        <v/>
      </c>
      <c r="DA58" s="273" t="str">
        <f t="shared" si="187"/>
        <v/>
      </c>
      <c r="DB58" s="273" t="str">
        <f t="shared" si="187"/>
        <v/>
      </c>
      <c r="DC58" s="273" t="str">
        <f t="shared" si="187"/>
        <v/>
      </c>
      <c r="DD58" s="273" t="str">
        <f t="shared" si="187"/>
        <v/>
      </c>
      <c r="DE58" s="273" t="str">
        <f t="shared" si="187"/>
        <v/>
      </c>
      <c r="DF58" s="273" t="str">
        <f t="shared" si="187"/>
        <v/>
      </c>
      <c r="DG58" s="273" t="str">
        <f t="shared" si="187"/>
        <v/>
      </c>
      <c r="DH58" s="273" t="str">
        <f t="shared" si="187"/>
        <v/>
      </c>
      <c r="DI58" s="273" t="str">
        <f t="shared" si="187"/>
        <v/>
      </c>
      <c r="DJ58" s="273" t="str">
        <f t="shared" si="187"/>
        <v/>
      </c>
      <c r="DK58" s="273" t="str">
        <f t="shared" si="187"/>
        <v/>
      </c>
      <c r="DL58" s="273" t="str">
        <f t="shared" si="190"/>
        <v/>
      </c>
      <c r="DM58" s="273" t="str">
        <f t="shared" si="190"/>
        <v/>
      </c>
      <c r="DN58" s="273" t="str">
        <f t="shared" si="190"/>
        <v/>
      </c>
      <c r="DO58" s="273" t="str">
        <f t="shared" si="190"/>
        <v/>
      </c>
      <c r="DP58" s="273" t="str">
        <f t="shared" si="190"/>
        <v/>
      </c>
      <c r="DQ58" s="273" t="str">
        <f t="shared" si="190"/>
        <v/>
      </c>
      <c r="DR58" s="273" t="str">
        <f t="shared" si="190"/>
        <v/>
      </c>
      <c r="DS58" s="273" t="str">
        <f t="shared" si="190"/>
        <v/>
      </c>
      <c r="DT58" s="273" t="str">
        <f t="shared" si="190"/>
        <v/>
      </c>
      <c r="DU58" s="273" t="str">
        <f t="shared" si="190"/>
        <v/>
      </c>
      <c r="DV58" s="273" t="str">
        <f t="shared" si="190"/>
        <v/>
      </c>
      <c r="DW58" s="273" t="str">
        <f t="shared" si="190"/>
        <v/>
      </c>
      <c r="DX58" s="273" t="str">
        <f t="shared" si="190"/>
        <v/>
      </c>
      <c r="DY58" s="273" t="str">
        <f t="shared" si="190"/>
        <v/>
      </c>
      <c r="DZ58" s="273" t="str">
        <f t="shared" si="190"/>
        <v/>
      </c>
      <c r="EA58" s="273" t="str">
        <f t="shared" si="190"/>
        <v/>
      </c>
    </row>
    <row r="59" spans="2:131" x14ac:dyDescent="0.25">
      <c r="B59" t="str">
        <f t="shared" si="177"/>
        <v>Продажа квартир 1 оч</v>
      </c>
      <c r="C59" s="199">
        <f t="shared" si="178"/>
        <v>46784</v>
      </c>
      <c r="D59" s="199">
        <f t="shared" si="179"/>
        <v>47757</v>
      </c>
      <c r="E59" s="235" t="str">
        <f t="shared" si="188"/>
        <v>2г 7 мес</v>
      </c>
      <c r="F59">
        <v>5</v>
      </c>
      <c r="G59" s="272" t="str">
        <f t="shared" si="191"/>
        <v xml:space="preserve">     Продажа квартир 1 оч</v>
      </c>
      <c r="H59" s="273" t="str">
        <f t="shared" si="189"/>
        <v/>
      </c>
      <c r="I59" s="273" t="str">
        <f t="shared" si="181"/>
        <v/>
      </c>
      <c r="J59" s="273" t="str">
        <f t="shared" si="181"/>
        <v/>
      </c>
      <c r="K59" s="273" t="str">
        <f t="shared" si="181"/>
        <v/>
      </c>
      <c r="L59" s="273" t="str">
        <f t="shared" si="181"/>
        <v/>
      </c>
      <c r="M59" s="273" t="str">
        <f t="shared" si="181"/>
        <v/>
      </c>
      <c r="N59" s="273" t="str">
        <f t="shared" si="181"/>
        <v/>
      </c>
      <c r="O59" s="273" t="str">
        <f t="shared" si="181"/>
        <v/>
      </c>
      <c r="P59" s="273" t="str">
        <f t="shared" si="181"/>
        <v/>
      </c>
      <c r="Q59" s="273" t="str">
        <f t="shared" si="181"/>
        <v/>
      </c>
      <c r="R59" s="273" t="str">
        <f t="shared" si="181"/>
        <v/>
      </c>
      <c r="S59" s="273" t="str">
        <f t="shared" si="181"/>
        <v/>
      </c>
      <c r="T59" s="273" t="str">
        <f t="shared" si="181"/>
        <v/>
      </c>
      <c r="U59" s="273" t="str">
        <f t="shared" si="181"/>
        <v/>
      </c>
      <c r="V59" s="273" t="str">
        <f t="shared" si="181"/>
        <v/>
      </c>
      <c r="W59" s="273" t="str">
        <f t="shared" si="181"/>
        <v/>
      </c>
      <c r="X59" s="273" t="str">
        <f t="shared" ref="I59:X63" si="192">IF(X$2=$C59,TEXT(EDATE($C59,1),"МММ.ГГ")&amp;"             ",IF(X$2=$D59,"                                    "&amp;TEXT(EDATE($D59,-1),"МММ.ГГ")&amp;" ("&amp;TEXT($E59,"0,0")&amp;")",""))</f>
        <v/>
      </c>
      <c r="Y59" s="273" t="str">
        <f t="shared" si="182"/>
        <v/>
      </c>
      <c r="Z59" s="273" t="str">
        <f t="shared" si="182"/>
        <v/>
      </c>
      <c r="AA59" s="273" t="str">
        <f t="shared" si="182"/>
        <v/>
      </c>
      <c r="AB59" s="273" t="str">
        <f t="shared" si="182"/>
        <v/>
      </c>
      <c r="AC59" s="273" t="str">
        <f t="shared" si="182"/>
        <v/>
      </c>
      <c r="AD59" s="273" t="str">
        <f t="shared" si="182"/>
        <v/>
      </c>
      <c r="AE59" s="273" t="str">
        <f t="shared" si="182"/>
        <v/>
      </c>
      <c r="AF59" s="273" t="str">
        <f t="shared" si="182"/>
        <v/>
      </c>
      <c r="AG59" s="273" t="str">
        <f t="shared" si="182"/>
        <v/>
      </c>
      <c r="AH59" s="273" t="str">
        <f t="shared" si="182"/>
        <v/>
      </c>
      <c r="AI59" s="273" t="str">
        <f t="shared" si="182"/>
        <v/>
      </c>
      <c r="AJ59" s="273" t="str">
        <f t="shared" si="182"/>
        <v/>
      </c>
      <c r="AK59" s="273" t="str">
        <f t="shared" si="182"/>
        <v/>
      </c>
      <c r="AL59" s="273" t="str">
        <f t="shared" si="182"/>
        <v/>
      </c>
      <c r="AM59" s="273" t="str">
        <f t="shared" si="182"/>
        <v/>
      </c>
      <c r="AN59" s="273" t="str">
        <f t="shared" ref="Y59:AN63" si="193">IF(AN$2=$C59,TEXT(EDATE($C59,1),"МММ.ГГ")&amp;"             ",IF(AN$2=$D59,"                                    "&amp;TEXT(EDATE($D59,-1),"МММ.ГГ")&amp;" ("&amp;TEXT($E59,"0,0")&amp;")",""))</f>
        <v/>
      </c>
      <c r="AO59" s="273" t="str">
        <f t="shared" si="183"/>
        <v/>
      </c>
      <c r="AP59" s="273" t="str">
        <f t="shared" si="183"/>
        <v/>
      </c>
      <c r="AQ59" s="273" t="str">
        <f t="shared" si="183"/>
        <v xml:space="preserve">мар.28             </v>
      </c>
      <c r="AR59" s="273" t="str">
        <f t="shared" si="183"/>
        <v/>
      </c>
      <c r="AS59" s="273" t="str">
        <f t="shared" si="183"/>
        <v/>
      </c>
      <c r="AT59" s="273" t="str">
        <f t="shared" si="183"/>
        <v/>
      </c>
      <c r="AU59" s="273" t="str">
        <f t="shared" si="183"/>
        <v/>
      </c>
      <c r="AV59" s="273" t="str">
        <f t="shared" si="183"/>
        <v/>
      </c>
      <c r="AW59" s="273" t="str">
        <f t="shared" si="183"/>
        <v/>
      </c>
      <c r="AX59" s="273" t="str">
        <f t="shared" si="183"/>
        <v/>
      </c>
      <c r="AY59" s="273" t="str">
        <f t="shared" si="183"/>
        <v/>
      </c>
      <c r="AZ59" s="273" t="str">
        <f t="shared" si="183"/>
        <v/>
      </c>
      <c r="BA59" s="273" t="str">
        <f t="shared" si="183"/>
        <v/>
      </c>
      <c r="BB59" s="273" t="str">
        <f t="shared" si="183"/>
        <v/>
      </c>
      <c r="BC59" s="273" t="str">
        <f t="shared" si="183"/>
        <v/>
      </c>
      <c r="BD59" s="273" t="str">
        <f t="shared" ref="AO59:BD63" si="194">IF(BD$2=$C59,TEXT(EDATE($C59,1),"МММ.ГГ")&amp;"             ",IF(BD$2=$D59,"                                    "&amp;TEXT(EDATE($D59,-1),"МММ.ГГ")&amp;" ("&amp;TEXT($E59,"0,0")&amp;")",""))</f>
        <v/>
      </c>
      <c r="BE59" s="273" t="str">
        <f t="shared" si="184"/>
        <v/>
      </c>
      <c r="BF59" s="273" t="str">
        <f t="shared" si="184"/>
        <v/>
      </c>
      <c r="BG59" s="273" t="str">
        <f t="shared" si="184"/>
        <v/>
      </c>
      <c r="BH59" s="273" t="str">
        <f t="shared" si="184"/>
        <v/>
      </c>
      <c r="BI59" s="273" t="str">
        <f t="shared" si="184"/>
        <v/>
      </c>
      <c r="BJ59" s="273" t="str">
        <f t="shared" si="184"/>
        <v/>
      </c>
      <c r="BK59" s="273" t="str">
        <f t="shared" si="184"/>
        <v/>
      </c>
      <c r="BL59" s="273" t="str">
        <f t="shared" si="184"/>
        <v/>
      </c>
      <c r="BM59" s="273" t="str">
        <f t="shared" si="184"/>
        <v/>
      </c>
      <c r="BN59" s="273" t="str">
        <f t="shared" si="184"/>
        <v/>
      </c>
      <c r="BO59" s="273" t="str">
        <f t="shared" si="184"/>
        <v/>
      </c>
      <c r="BP59" s="273" t="str">
        <f t="shared" si="184"/>
        <v/>
      </c>
      <c r="BQ59" s="273" t="str">
        <f t="shared" si="184"/>
        <v/>
      </c>
      <c r="BR59" s="273" t="str">
        <f t="shared" si="184"/>
        <v/>
      </c>
      <c r="BS59" s="273" t="str">
        <f t="shared" si="184"/>
        <v/>
      </c>
      <c r="BT59" s="273" t="str">
        <f t="shared" ref="BE59:BT63" si="195">IF(BT$2=$C59,TEXT(EDATE($C59,1),"МММ.ГГ")&amp;"             ",IF(BT$2=$D59,"                                    "&amp;TEXT(EDATE($D59,-1),"МММ.ГГ")&amp;" ("&amp;TEXT($E59,"0,0")&amp;")",""))</f>
        <v/>
      </c>
      <c r="BU59" s="273" t="str">
        <f t="shared" si="185"/>
        <v/>
      </c>
      <c r="BV59" s="273" t="str">
        <f t="shared" si="185"/>
        <v/>
      </c>
      <c r="BW59" s="273" t="str">
        <f t="shared" si="185"/>
        <v xml:space="preserve">                                    сен.30 (2г 7 мес)</v>
      </c>
      <c r="BX59" s="273" t="str">
        <f t="shared" si="185"/>
        <v/>
      </c>
      <c r="BY59" s="273" t="str">
        <f t="shared" si="185"/>
        <v/>
      </c>
      <c r="BZ59" s="273" t="str">
        <f t="shared" si="185"/>
        <v/>
      </c>
      <c r="CA59" s="273" t="str">
        <f t="shared" si="185"/>
        <v/>
      </c>
      <c r="CB59" s="273" t="str">
        <f t="shared" si="185"/>
        <v/>
      </c>
      <c r="CC59" s="273" t="str">
        <f t="shared" si="185"/>
        <v/>
      </c>
      <c r="CD59" s="273" t="str">
        <f t="shared" si="185"/>
        <v/>
      </c>
      <c r="CE59" s="273" t="str">
        <f t="shared" si="185"/>
        <v/>
      </c>
      <c r="CF59" s="273" t="str">
        <f t="shared" si="185"/>
        <v/>
      </c>
      <c r="CG59" s="273" t="str">
        <f t="shared" si="185"/>
        <v/>
      </c>
      <c r="CH59" s="273" t="str">
        <f t="shared" si="185"/>
        <v/>
      </c>
      <c r="CI59" s="273" t="str">
        <f t="shared" si="185"/>
        <v/>
      </c>
      <c r="CJ59" s="273" t="str">
        <f t="shared" ref="BU59:CJ63" si="196">IF(CJ$2=$C59,TEXT(EDATE($C59,1),"МММ.ГГ")&amp;"             ",IF(CJ$2=$D59,"                                    "&amp;TEXT(EDATE($D59,-1),"МММ.ГГ")&amp;" ("&amp;TEXT($E59,"0,0")&amp;")",""))</f>
        <v/>
      </c>
      <c r="CK59" s="273" t="str">
        <f t="shared" si="186"/>
        <v/>
      </c>
      <c r="CL59" s="273" t="str">
        <f t="shared" si="186"/>
        <v/>
      </c>
      <c r="CM59" s="273" t="str">
        <f t="shared" si="186"/>
        <v/>
      </c>
      <c r="CN59" s="273" t="str">
        <f t="shared" si="186"/>
        <v/>
      </c>
      <c r="CO59" s="273" t="str">
        <f t="shared" si="186"/>
        <v/>
      </c>
      <c r="CP59" s="273" t="str">
        <f t="shared" si="186"/>
        <v/>
      </c>
      <c r="CQ59" s="273" t="str">
        <f t="shared" si="186"/>
        <v/>
      </c>
      <c r="CR59" s="273" t="str">
        <f t="shared" si="186"/>
        <v/>
      </c>
      <c r="CS59" s="273" t="str">
        <f t="shared" si="186"/>
        <v/>
      </c>
      <c r="CT59" s="273" t="str">
        <f t="shared" si="186"/>
        <v/>
      </c>
      <c r="CU59" s="273" t="str">
        <f t="shared" si="186"/>
        <v/>
      </c>
      <c r="CV59" s="273" t="str">
        <f t="shared" si="186"/>
        <v/>
      </c>
      <c r="CW59" s="273" t="str">
        <f t="shared" si="186"/>
        <v/>
      </c>
      <c r="CX59" s="273" t="str">
        <f t="shared" si="186"/>
        <v/>
      </c>
      <c r="CY59" s="273" t="str">
        <f t="shared" si="186"/>
        <v/>
      </c>
      <c r="CZ59" s="273" t="str">
        <f t="shared" ref="CK59:CZ63" si="197">IF(CZ$2=$C59,TEXT(EDATE($C59,1),"МММ.ГГ")&amp;"             ",IF(CZ$2=$D59,"                                    "&amp;TEXT(EDATE($D59,-1),"МММ.ГГ")&amp;" ("&amp;TEXT($E59,"0,0")&amp;")",""))</f>
        <v/>
      </c>
      <c r="DA59" s="273" t="str">
        <f t="shared" si="187"/>
        <v/>
      </c>
      <c r="DB59" s="273" t="str">
        <f t="shared" si="187"/>
        <v/>
      </c>
      <c r="DC59" s="273" t="str">
        <f t="shared" si="187"/>
        <v/>
      </c>
      <c r="DD59" s="273" t="str">
        <f t="shared" si="187"/>
        <v/>
      </c>
      <c r="DE59" s="273" t="str">
        <f t="shared" si="187"/>
        <v/>
      </c>
      <c r="DF59" s="273" t="str">
        <f t="shared" si="187"/>
        <v/>
      </c>
      <c r="DG59" s="273" t="str">
        <f t="shared" si="187"/>
        <v/>
      </c>
      <c r="DH59" s="273" t="str">
        <f t="shared" si="187"/>
        <v/>
      </c>
      <c r="DI59" s="273" t="str">
        <f t="shared" si="187"/>
        <v/>
      </c>
      <c r="DJ59" s="273" t="str">
        <f t="shared" si="187"/>
        <v/>
      </c>
      <c r="DK59" s="273" t="str">
        <f t="shared" si="187"/>
        <v/>
      </c>
      <c r="DL59" s="273" t="str">
        <f t="shared" si="190"/>
        <v/>
      </c>
      <c r="DM59" s="273" t="str">
        <f t="shared" si="190"/>
        <v/>
      </c>
      <c r="DN59" s="273" t="str">
        <f t="shared" si="190"/>
        <v/>
      </c>
      <c r="DO59" s="273" t="str">
        <f t="shared" si="190"/>
        <v/>
      </c>
      <c r="DP59" s="273" t="str">
        <f t="shared" si="190"/>
        <v/>
      </c>
      <c r="DQ59" s="273" t="str">
        <f t="shared" si="190"/>
        <v/>
      </c>
      <c r="DR59" s="273" t="str">
        <f t="shared" si="190"/>
        <v/>
      </c>
      <c r="DS59" s="273" t="str">
        <f t="shared" si="190"/>
        <v/>
      </c>
      <c r="DT59" s="273" t="str">
        <f t="shared" si="190"/>
        <v/>
      </c>
      <c r="DU59" s="273" t="str">
        <f t="shared" si="190"/>
        <v/>
      </c>
      <c r="DV59" s="273" t="str">
        <f t="shared" si="190"/>
        <v/>
      </c>
      <c r="DW59" s="273" t="str">
        <f t="shared" si="190"/>
        <v/>
      </c>
      <c r="DX59" s="273" t="str">
        <f t="shared" si="190"/>
        <v/>
      </c>
      <c r="DY59" s="273" t="str">
        <f t="shared" si="190"/>
        <v/>
      </c>
      <c r="DZ59" s="273" t="str">
        <f t="shared" si="190"/>
        <v/>
      </c>
      <c r="EA59" s="273" t="str">
        <f t="shared" si="190"/>
        <v/>
      </c>
    </row>
    <row r="60" spans="2:131" x14ac:dyDescent="0.25">
      <c r="B60" t="str">
        <f t="shared" si="177"/>
        <v>СМР ЖК 1 оч</v>
      </c>
      <c r="C60" s="199">
        <f t="shared" si="178"/>
        <v>46784</v>
      </c>
      <c r="D60" s="199">
        <f t="shared" si="179"/>
        <v>47543</v>
      </c>
      <c r="E60" s="235" t="str">
        <f t="shared" si="188"/>
        <v>2г 0 мес</v>
      </c>
      <c r="F60">
        <v>5</v>
      </c>
      <c r="G60" s="272" t="str">
        <f t="shared" si="191"/>
        <v xml:space="preserve">     СМР ЖК 1 оч</v>
      </c>
      <c r="H60" s="273" t="str">
        <f t="shared" si="189"/>
        <v/>
      </c>
      <c r="I60" s="273" t="str">
        <f t="shared" si="192"/>
        <v/>
      </c>
      <c r="J60" s="273" t="str">
        <f t="shared" si="192"/>
        <v/>
      </c>
      <c r="K60" s="273" t="str">
        <f t="shared" si="192"/>
        <v/>
      </c>
      <c r="L60" s="273" t="str">
        <f t="shared" si="192"/>
        <v/>
      </c>
      <c r="M60" s="273" t="str">
        <f t="shared" si="192"/>
        <v/>
      </c>
      <c r="N60" s="273" t="str">
        <f t="shared" si="192"/>
        <v/>
      </c>
      <c r="O60" s="273" t="str">
        <f t="shared" si="192"/>
        <v/>
      </c>
      <c r="P60" s="273" t="str">
        <f t="shared" si="192"/>
        <v/>
      </c>
      <c r="Q60" s="273" t="str">
        <f t="shared" si="192"/>
        <v/>
      </c>
      <c r="R60" s="273" t="str">
        <f t="shared" si="192"/>
        <v/>
      </c>
      <c r="S60" s="273" t="str">
        <f t="shared" si="192"/>
        <v/>
      </c>
      <c r="T60" s="273" t="str">
        <f t="shared" si="192"/>
        <v/>
      </c>
      <c r="U60" s="273" t="str">
        <f t="shared" si="192"/>
        <v/>
      </c>
      <c r="V60" s="273" t="str">
        <f t="shared" si="192"/>
        <v/>
      </c>
      <c r="W60" s="273" t="str">
        <f t="shared" si="192"/>
        <v/>
      </c>
      <c r="X60" s="273" t="str">
        <f t="shared" si="192"/>
        <v/>
      </c>
      <c r="Y60" s="273" t="str">
        <f t="shared" si="193"/>
        <v/>
      </c>
      <c r="Z60" s="273" t="str">
        <f t="shared" si="193"/>
        <v/>
      </c>
      <c r="AA60" s="273" t="str">
        <f t="shared" si="193"/>
        <v/>
      </c>
      <c r="AB60" s="273" t="str">
        <f t="shared" si="193"/>
        <v/>
      </c>
      <c r="AC60" s="273" t="str">
        <f t="shared" si="193"/>
        <v/>
      </c>
      <c r="AD60" s="273" t="str">
        <f t="shared" si="193"/>
        <v/>
      </c>
      <c r="AE60" s="273" t="str">
        <f t="shared" si="193"/>
        <v/>
      </c>
      <c r="AF60" s="273" t="str">
        <f t="shared" si="193"/>
        <v/>
      </c>
      <c r="AG60" s="273" t="str">
        <f t="shared" si="193"/>
        <v/>
      </c>
      <c r="AH60" s="273" t="str">
        <f t="shared" si="193"/>
        <v/>
      </c>
      <c r="AI60" s="273" t="str">
        <f t="shared" si="193"/>
        <v/>
      </c>
      <c r="AJ60" s="273" t="str">
        <f t="shared" si="193"/>
        <v/>
      </c>
      <c r="AK60" s="273" t="str">
        <f t="shared" si="193"/>
        <v/>
      </c>
      <c r="AL60" s="273" t="str">
        <f t="shared" si="193"/>
        <v/>
      </c>
      <c r="AM60" s="273" t="str">
        <f t="shared" si="193"/>
        <v/>
      </c>
      <c r="AN60" s="273" t="str">
        <f t="shared" si="193"/>
        <v/>
      </c>
      <c r="AO60" s="273" t="str">
        <f t="shared" si="194"/>
        <v/>
      </c>
      <c r="AP60" s="273" t="str">
        <f t="shared" si="194"/>
        <v/>
      </c>
      <c r="AQ60" s="273" t="str">
        <f t="shared" si="194"/>
        <v xml:space="preserve">мар.28             </v>
      </c>
      <c r="AR60" s="273" t="str">
        <f t="shared" si="194"/>
        <v/>
      </c>
      <c r="AS60" s="273" t="str">
        <f t="shared" si="194"/>
        <v/>
      </c>
      <c r="AT60" s="273" t="str">
        <f t="shared" si="194"/>
        <v/>
      </c>
      <c r="AU60" s="273" t="str">
        <f t="shared" si="194"/>
        <v/>
      </c>
      <c r="AV60" s="273" t="str">
        <f t="shared" si="194"/>
        <v/>
      </c>
      <c r="AW60" s="273" t="str">
        <f t="shared" si="194"/>
        <v/>
      </c>
      <c r="AX60" s="273" t="str">
        <f t="shared" si="194"/>
        <v/>
      </c>
      <c r="AY60" s="273" t="str">
        <f t="shared" si="194"/>
        <v/>
      </c>
      <c r="AZ60" s="273" t="str">
        <f t="shared" si="194"/>
        <v/>
      </c>
      <c r="BA60" s="273" t="str">
        <f t="shared" si="194"/>
        <v/>
      </c>
      <c r="BB60" s="273" t="str">
        <f t="shared" si="194"/>
        <v/>
      </c>
      <c r="BC60" s="273" t="str">
        <f t="shared" si="194"/>
        <v/>
      </c>
      <c r="BD60" s="273" t="str">
        <f t="shared" si="194"/>
        <v/>
      </c>
      <c r="BE60" s="273" t="str">
        <f t="shared" si="195"/>
        <v/>
      </c>
      <c r="BF60" s="273" t="str">
        <f t="shared" si="195"/>
        <v/>
      </c>
      <c r="BG60" s="273" t="str">
        <f t="shared" si="195"/>
        <v/>
      </c>
      <c r="BH60" s="273" t="str">
        <f t="shared" si="195"/>
        <v/>
      </c>
      <c r="BI60" s="273" t="str">
        <f t="shared" si="195"/>
        <v/>
      </c>
      <c r="BJ60" s="273" t="str">
        <f t="shared" si="195"/>
        <v/>
      </c>
      <c r="BK60" s="273" t="str">
        <f t="shared" si="195"/>
        <v/>
      </c>
      <c r="BL60" s="273" t="str">
        <f t="shared" si="195"/>
        <v/>
      </c>
      <c r="BM60" s="273" t="str">
        <f t="shared" si="195"/>
        <v/>
      </c>
      <c r="BN60" s="273" t="str">
        <f t="shared" si="195"/>
        <v/>
      </c>
      <c r="BO60" s="273" t="str">
        <f t="shared" si="195"/>
        <v/>
      </c>
      <c r="BP60" s="273" t="str">
        <f t="shared" si="195"/>
        <v xml:space="preserve">                                    фев.30 (2г 0 мес)</v>
      </c>
      <c r="BQ60" s="273" t="str">
        <f t="shared" si="195"/>
        <v/>
      </c>
      <c r="BR60" s="273" t="str">
        <f t="shared" si="195"/>
        <v/>
      </c>
      <c r="BS60" s="273" t="str">
        <f t="shared" si="195"/>
        <v/>
      </c>
      <c r="BT60" s="273" t="str">
        <f t="shared" si="195"/>
        <v/>
      </c>
      <c r="BU60" s="273" t="str">
        <f t="shared" si="196"/>
        <v/>
      </c>
      <c r="BV60" s="273" t="str">
        <f t="shared" si="196"/>
        <v/>
      </c>
      <c r="BW60" s="273" t="str">
        <f t="shared" si="196"/>
        <v/>
      </c>
      <c r="BX60" s="273" t="str">
        <f t="shared" si="196"/>
        <v/>
      </c>
      <c r="BY60" s="273" t="str">
        <f t="shared" si="196"/>
        <v/>
      </c>
      <c r="BZ60" s="273" t="str">
        <f t="shared" si="196"/>
        <v/>
      </c>
      <c r="CA60" s="273" t="str">
        <f t="shared" si="196"/>
        <v/>
      </c>
      <c r="CB60" s="273" t="str">
        <f t="shared" si="196"/>
        <v/>
      </c>
      <c r="CC60" s="273" t="str">
        <f t="shared" si="196"/>
        <v/>
      </c>
      <c r="CD60" s="273" t="str">
        <f t="shared" si="196"/>
        <v/>
      </c>
      <c r="CE60" s="273" t="str">
        <f t="shared" si="196"/>
        <v/>
      </c>
      <c r="CF60" s="273" t="str">
        <f t="shared" si="196"/>
        <v/>
      </c>
      <c r="CG60" s="273" t="str">
        <f t="shared" si="196"/>
        <v/>
      </c>
      <c r="CH60" s="273" t="str">
        <f t="shared" si="196"/>
        <v/>
      </c>
      <c r="CI60" s="273" t="str">
        <f t="shared" si="196"/>
        <v/>
      </c>
      <c r="CJ60" s="273" t="str">
        <f t="shared" si="196"/>
        <v/>
      </c>
      <c r="CK60" s="273" t="str">
        <f t="shared" si="197"/>
        <v/>
      </c>
      <c r="CL60" s="273" t="str">
        <f t="shared" si="197"/>
        <v/>
      </c>
      <c r="CM60" s="273" t="str">
        <f t="shared" si="197"/>
        <v/>
      </c>
      <c r="CN60" s="273" t="str">
        <f t="shared" si="197"/>
        <v/>
      </c>
      <c r="CO60" s="273" t="str">
        <f t="shared" si="197"/>
        <v/>
      </c>
      <c r="CP60" s="273" t="str">
        <f t="shared" si="197"/>
        <v/>
      </c>
      <c r="CQ60" s="273" t="str">
        <f t="shared" si="197"/>
        <v/>
      </c>
      <c r="CR60" s="273" t="str">
        <f t="shared" si="197"/>
        <v/>
      </c>
      <c r="CS60" s="273" t="str">
        <f t="shared" si="197"/>
        <v/>
      </c>
      <c r="CT60" s="273" t="str">
        <f t="shared" si="197"/>
        <v/>
      </c>
      <c r="CU60" s="273" t="str">
        <f t="shared" si="197"/>
        <v/>
      </c>
      <c r="CV60" s="273" t="str">
        <f t="shared" si="197"/>
        <v/>
      </c>
      <c r="CW60" s="273" t="str">
        <f t="shared" si="197"/>
        <v/>
      </c>
      <c r="CX60" s="273" t="str">
        <f t="shared" si="197"/>
        <v/>
      </c>
      <c r="CY60" s="273" t="str">
        <f t="shared" si="197"/>
        <v/>
      </c>
      <c r="CZ60" s="273" t="str">
        <f t="shared" si="197"/>
        <v/>
      </c>
      <c r="DA60" s="273" t="str">
        <f t="shared" si="187"/>
        <v/>
      </c>
      <c r="DB60" s="273" t="str">
        <f t="shared" si="187"/>
        <v/>
      </c>
      <c r="DC60" s="273" t="str">
        <f t="shared" si="187"/>
        <v/>
      </c>
      <c r="DD60" s="273" t="str">
        <f t="shared" si="187"/>
        <v/>
      </c>
      <c r="DE60" s="273" t="str">
        <f t="shared" si="187"/>
        <v/>
      </c>
      <c r="DF60" s="273" t="str">
        <f t="shared" si="187"/>
        <v/>
      </c>
      <c r="DG60" s="273" t="str">
        <f t="shared" si="187"/>
        <v/>
      </c>
      <c r="DH60" s="273" t="str">
        <f t="shared" si="187"/>
        <v/>
      </c>
      <c r="DI60" s="273" t="str">
        <f t="shared" si="187"/>
        <v/>
      </c>
      <c r="DJ60" s="273" t="str">
        <f t="shared" si="187"/>
        <v/>
      </c>
      <c r="DK60" s="273" t="str">
        <f t="shared" si="187"/>
        <v/>
      </c>
      <c r="DL60" s="273" t="str">
        <f t="shared" si="190"/>
        <v/>
      </c>
      <c r="DM60" s="273" t="str">
        <f t="shared" si="190"/>
        <v/>
      </c>
      <c r="DN60" s="273" t="str">
        <f t="shared" si="190"/>
        <v/>
      </c>
      <c r="DO60" s="273" t="str">
        <f t="shared" si="190"/>
        <v/>
      </c>
      <c r="DP60" s="273" t="str">
        <f t="shared" si="190"/>
        <v/>
      </c>
      <c r="DQ60" s="273" t="str">
        <f t="shared" si="190"/>
        <v/>
      </c>
      <c r="DR60" s="273" t="str">
        <f t="shared" si="190"/>
        <v/>
      </c>
      <c r="DS60" s="273" t="str">
        <f t="shared" si="190"/>
        <v/>
      </c>
      <c r="DT60" s="273" t="str">
        <f t="shared" si="190"/>
        <v/>
      </c>
      <c r="DU60" s="273" t="str">
        <f t="shared" si="190"/>
        <v/>
      </c>
      <c r="DV60" s="273" t="str">
        <f t="shared" si="190"/>
        <v/>
      </c>
      <c r="DW60" s="273" t="str">
        <f t="shared" si="190"/>
        <v/>
      </c>
      <c r="DX60" s="273" t="str">
        <f t="shared" si="190"/>
        <v/>
      </c>
      <c r="DY60" s="273" t="str">
        <f t="shared" si="190"/>
        <v/>
      </c>
      <c r="DZ60" s="273" t="str">
        <f t="shared" si="190"/>
        <v/>
      </c>
      <c r="EA60" s="273" t="str">
        <f t="shared" si="190"/>
        <v/>
      </c>
    </row>
    <row r="61" spans="2:131" x14ac:dyDescent="0.25">
      <c r="B61" t="str">
        <f t="shared" si="177"/>
        <v>П+РД 1 оч</v>
      </c>
      <c r="C61" s="199">
        <f t="shared" si="178"/>
        <v>46600</v>
      </c>
      <c r="D61" s="199">
        <f t="shared" si="179"/>
        <v>47453</v>
      </c>
      <c r="E61" s="235" t="str">
        <f t="shared" si="188"/>
        <v>2г 3 мес</v>
      </c>
      <c r="F61">
        <v>5</v>
      </c>
      <c r="G61" s="272" t="str">
        <f t="shared" si="191"/>
        <v xml:space="preserve">     П+РД 1 оч</v>
      </c>
      <c r="H61" s="273" t="str">
        <f t="shared" si="189"/>
        <v/>
      </c>
      <c r="I61" s="273" t="str">
        <f t="shared" si="192"/>
        <v/>
      </c>
      <c r="J61" s="273" t="str">
        <f t="shared" si="192"/>
        <v/>
      </c>
      <c r="K61" s="273" t="str">
        <f t="shared" si="192"/>
        <v/>
      </c>
      <c r="L61" s="273" t="str">
        <f t="shared" si="192"/>
        <v/>
      </c>
      <c r="M61" s="273" t="str">
        <f t="shared" si="192"/>
        <v/>
      </c>
      <c r="N61" s="273" t="str">
        <f t="shared" si="192"/>
        <v/>
      </c>
      <c r="O61" s="273" t="str">
        <f t="shared" si="192"/>
        <v/>
      </c>
      <c r="P61" s="273" t="str">
        <f t="shared" si="192"/>
        <v/>
      </c>
      <c r="Q61" s="273" t="str">
        <f t="shared" si="192"/>
        <v/>
      </c>
      <c r="R61" s="273" t="str">
        <f t="shared" si="192"/>
        <v/>
      </c>
      <c r="S61" s="273" t="str">
        <f t="shared" si="192"/>
        <v/>
      </c>
      <c r="T61" s="273" t="str">
        <f t="shared" si="192"/>
        <v/>
      </c>
      <c r="U61" s="273" t="str">
        <f t="shared" si="192"/>
        <v/>
      </c>
      <c r="V61" s="273" t="str">
        <f t="shared" si="192"/>
        <v/>
      </c>
      <c r="W61" s="273" t="str">
        <f t="shared" si="192"/>
        <v/>
      </c>
      <c r="X61" s="273" t="str">
        <f t="shared" si="192"/>
        <v/>
      </c>
      <c r="Y61" s="273" t="str">
        <f t="shared" si="193"/>
        <v/>
      </c>
      <c r="Z61" s="273" t="str">
        <f t="shared" si="193"/>
        <v/>
      </c>
      <c r="AA61" s="273" t="str">
        <f t="shared" si="193"/>
        <v/>
      </c>
      <c r="AB61" s="273" t="str">
        <f t="shared" si="193"/>
        <v/>
      </c>
      <c r="AC61" s="273" t="str">
        <f t="shared" si="193"/>
        <v/>
      </c>
      <c r="AD61" s="273" t="str">
        <f t="shared" si="193"/>
        <v/>
      </c>
      <c r="AE61" s="273" t="str">
        <f t="shared" si="193"/>
        <v/>
      </c>
      <c r="AF61" s="273" t="str">
        <f t="shared" si="193"/>
        <v/>
      </c>
      <c r="AG61" s="273" t="str">
        <f t="shared" si="193"/>
        <v/>
      </c>
      <c r="AH61" s="273" t="str">
        <f t="shared" si="193"/>
        <v/>
      </c>
      <c r="AI61" s="273" t="str">
        <f t="shared" si="193"/>
        <v/>
      </c>
      <c r="AJ61" s="273" t="str">
        <f t="shared" si="193"/>
        <v/>
      </c>
      <c r="AK61" s="273" t="str">
        <f t="shared" si="193"/>
        <v xml:space="preserve">сен.27             </v>
      </c>
      <c r="AL61" s="273" t="str">
        <f t="shared" si="193"/>
        <v/>
      </c>
      <c r="AM61" s="273" t="str">
        <f t="shared" si="193"/>
        <v/>
      </c>
      <c r="AN61" s="273" t="str">
        <f t="shared" si="193"/>
        <v/>
      </c>
      <c r="AO61" s="273" t="str">
        <f t="shared" si="194"/>
        <v/>
      </c>
      <c r="AP61" s="273" t="str">
        <f t="shared" si="194"/>
        <v/>
      </c>
      <c r="AQ61" s="273" t="str">
        <f t="shared" si="194"/>
        <v/>
      </c>
      <c r="AR61" s="273" t="str">
        <f t="shared" si="194"/>
        <v/>
      </c>
      <c r="AS61" s="273" t="str">
        <f t="shared" si="194"/>
        <v/>
      </c>
      <c r="AT61" s="273" t="str">
        <f t="shared" si="194"/>
        <v/>
      </c>
      <c r="AU61" s="273" t="str">
        <f t="shared" si="194"/>
        <v/>
      </c>
      <c r="AV61" s="273" t="str">
        <f t="shared" si="194"/>
        <v/>
      </c>
      <c r="AW61" s="273" t="str">
        <f t="shared" si="194"/>
        <v/>
      </c>
      <c r="AX61" s="273" t="str">
        <f t="shared" si="194"/>
        <v/>
      </c>
      <c r="AY61" s="273" t="str">
        <f t="shared" si="194"/>
        <v/>
      </c>
      <c r="AZ61" s="273" t="str">
        <f t="shared" si="194"/>
        <v/>
      </c>
      <c r="BA61" s="273" t="str">
        <f t="shared" si="194"/>
        <v/>
      </c>
      <c r="BB61" s="273" t="str">
        <f t="shared" si="194"/>
        <v/>
      </c>
      <c r="BC61" s="273" t="str">
        <f t="shared" si="194"/>
        <v/>
      </c>
      <c r="BD61" s="273" t="str">
        <f t="shared" si="194"/>
        <v/>
      </c>
      <c r="BE61" s="273" t="str">
        <f t="shared" si="195"/>
        <v/>
      </c>
      <c r="BF61" s="273" t="str">
        <f t="shared" si="195"/>
        <v/>
      </c>
      <c r="BG61" s="273" t="str">
        <f t="shared" si="195"/>
        <v/>
      </c>
      <c r="BH61" s="273" t="str">
        <f t="shared" si="195"/>
        <v/>
      </c>
      <c r="BI61" s="273" t="str">
        <f t="shared" si="195"/>
        <v/>
      </c>
      <c r="BJ61" s="273" t="str">
        <f t="shared" si="195"/>
        <v/>
      </c>
      <c r="BK61" s="273" t="str">
        <f t="shared" si="195"/>
        <v/>
      </c>
      <c r="BL61" s="273" t="str">
        <f t="shared" si="195"/>
        <v/>
      </c>
      <c r="BM61" s="273" t="str">
        <f t="shared" si="195"/>
        <v xml:space="preserve">                                    ноя.29 (2г 3 мес)</v>
      </c>
      <c r="BN61" s="273" t="str">
        <f t="shared" si="195"/>
        <v/>
      </c>
      <c r="BO61" s="273" t="str">
        <f t="shared" si="195"/>
        <v/>
      </c>
      <c r="BP61" s="273" t="str">
        <f t="shared" si="195"/>
        <v/>
      </c>
      <c r="BQ61" s="273" t="str">
        <f t="shared" si="195"/>
        <v/>
      </c>
      <c r="BR61" s="273" t="str">
        <f t="shared" si="195"/>
        <v/>
      </c>
      <c r="BS61" s="273" t="str">
        <f t="shared" si="195"/>
        <v/>
      </c>
      <c r="BT61" s="273" t="str">
        <f t="shared" si="195"/>
        <v/>
      </c>
      <c r="BU61" s="273" t="str">
        <f t="shared" si="196"/>
        <v/>
      </c>
      <c r="BV61" s="273" t="str">
        <f t="shared" si="196"/>
        <v/>
      </c>
      <c r="BW61" s="273" t="str">
        <f t="shared" si="196"/>
        <v/>
      </c>
      <c r="BX61" s="273" t="str">
        <f t="shared" si="196"/>
        <v/>
      </c>
      <c r="BY61" s="273" t="str">
        <f t="shared" si="196"/>
        <v/>
      </c>
      <c r="BZ61" s="273" t="str">
        <f t="shared" si="196"/>
        <v/>
      </c>
      <c r="CA61" s="273" t="str">
        <f t="shared" si="196"/>
        <v/>
      </c>
      <c r="CB61" s="273" t="str">
        <f t="shared" si="196"/>
        <v/>
      </c>
      <c r="CC61" s="273" t="str">
        <f t="shared" si="196"/>
        <v/>
      </c>
      <c r="CD61" s="273" t="str">
        <f t="shared" si="196"/>
        <v/>
      </c>
      <c r="CE61" s="273" t="str">
        <f t="shared" si="196"/>
        <v/>
      </c>
      <c r="CF61" s="273" t="str">
        <f t="shared" si="196"/>
        <v/>
      </c>
      <c r="CG61" s="273" t="str">
        <f t="shared" si="196"/>
        <v/>
      </c>
      <c r="CH61" s="273" t="str">
        <f t="shared" si="196"/>
        <v/>
      </c>
      <c r="CI61" s="273" t="str">
        <f t="shared" si="196"/>
        <v/>
      </c>
      <c r="CJ61" s="273" t="str">
        <f t="shared" si="196"/>
        <v/>
      </c>
      <c r="CK61" s="273" t="str">
        <f t="shared" si="197"/>
        <v/>
      </c>
      <c r="CL61" s="273" t="str">
        <f t="shared" si="197"/>
        <v/>
      </c>
      <c r="CM61" s="273" t="str">
        <f t="shared" si="197"/>
        <v/>
      </c>
      <c r="CN61" s="273" t="str">
        <f t="shared" si="197"/>
        <v/>
      </c>
      <c r="CO61" s="273" t="str">
        <f t="shared" si="197"/>
        <v/>
      </c>
      <c r="CP61" s="273" t="str">
        <f t="shared" si="197"/>
        <v/>
      </c>
      <c r="CQ61" s="273" t="str">
        <f t="shared" si="197"/>
        <v/>
      </c>
      <c r="CR61" s="273" t="str">
        <f t="shared" si="197"/>
        <v/>
      </c>
      <c r="CS61" s="273" t="str">
        <f t="shared" si="197"/>
        <v/>
      </c>
      <c r="CT61" s="273" t="str">
        <f t="shared" si="197"/>
        <v/>
      </c>
      <c r="CU61" s="273" t="str">
        <f t="shared" si="197"/>
        <v/>
      </c>
      <c r="CV61" s="273" t="str">
        <f t="shared" si="197"/>
        <v/>
      </c>
      <c r="CW61" s="273" t="str">
        <f t="shared" si="197"/>
        <v/>
      </c>
      <c r="CX61" s="273" t="str">
        <f t="shared" si="197"/>
        <v/>
      </c>
      <c r="CY61" s="273" t="str">
        <f t="shared" si="197"/>
        <v/>
      </c>
      <c r="CZ61" s="273" t="str">
        <f t="shared" si="197"/>
        <v/>
      </c>
      <c r="DA61" s="273" t="str">
        <f t="shared" si="187"/>
        <v/>
      </c>
      <c r="DB61" s="273" t="str">
        <f t="shared" si="187"/>
        <v/>
      </c>
      <c r="DC61" s="273" t="str">
        <f t="shared" si="187"/>
        <v/>
      </c>
      <c r="DD61" s="273" t="str">
        <f t="shared" si="187"/>
        <v/>
      </c>
      <c r="DE61" s="273" t="str">
        <f t="shared" si="187"/>
        <v/>
      </c>
      <c r="DF61" s="273" t="str">
        <f t="shared" si="187"/>
        <v/>
      </c>
      <c r="DG61" s="273" t="str">
        <f t="shared" si="187"/>
        <v/>
      </c>
      <c r="DH61" s="273" t="str">
        <f t="shared" si="187"/>
        <v/>
      </c>
      <c r="DI61" s="273" t="str">
        <f t="shared" ref="DA61:DK63" si="198">IF(DI$2=$C61,TEXT(EDATE($C61,1),"МММ.ГГ")&amp;"             ",IF(DI$2=$D61,"                                    "&amp;TEXT(EDATE($D61,-1),"МММ.ГГ")&amp;" ("&amp;TEXT($E61,"0,0")&amp;")",""))</f>
        <v/>
      </c>
      <c r="DJ61" s="273" t="str">
        <f t="shared" si="198"/>
        <v/>
      </c>
      <c r="DK61" s="273" t="str">
        <f t="shared" si="198"/>
        <v/>
      </c>
      <c r="DL61" s="273" t="str">
        <f t="shared" si="190"/>
        <v/>
      </c>
      <c r="DM61" s="273" t="str">
        <f t="shared" si="190"/>
        <v/>
      </c>
      <c r="DN61" s="273" t="str">
        <f t="shared" si="190"/>
        <v/>
      </c>
      <c r="DO61" s="273" t="str">
        <f t="shared" si="190"/>
        <v/>
      </c>
      <c r="DP61" s="273" t="str">
        <f t="shared" si="190"/>
        <v/>
      </c>
      <c r="DQ61" s="273" t="str">
        <f t="shared" si="190"/>
        <v/>
      </c>
      <c r="DR61" s="273" t="str">
        <f t="shared" si="190"/>
        <v/>
      </c>
      <c r="DS61" s="273" t="str">
        <f t="shared" si="190"/>
        <v/>
      </c>
      <c r="DT61" s="273" t="str">
        <f t="shared" si="190"/>
        <v/>
      </c>
      <c r="DU61" s="273" t="str">
        <f t="shared" si="190"/>
        <v/>
      </c>
      <c r="DV61" s="273" t="str">
        <f t="shared" si="190"/>
        <v/>
      </c>
      <c r="DW61" s="273" t="str">
        <f t="shared" si="190"/>
        <v/>
      </c>
      <c r="DX61" s="273" t="str">
        <f t="shared" si="190"/>
        <v/>
      </c>
      <c r="DY61" s="273" t="str">
        <f t="shared" si="190"/>
        <v/>
      </c>
      <c r="DZ61" s="273" t="str">
        <f t="shared" si="190"/>
        <v/>
      </c>
      <c r="EA61" s="273" t="str">
        <f t="shared" si="190"/>
        <v/>
      </c>
    </row>
    <row r="62" spans="2:131" x14ac:dyDescent="0.25">
      <c r="B62" t="str">
        <f t="shared" si="177"/>
        <v xml:space="preserve">СМР сетей </v>
      </c>
      <c r="C62" s="199">
        <f t="shared" si="178"/>
        <v>46692</v>
      </c>
      <c r="D62" s="199">
        <f t="shared" si="179"/>
        <v>47515</v>
      </c>
      <c r="E62" s="235" t="str">
        <f t="shared" si="188"/>
        <v>2г 2 мес</v>
      </c>
      <c r="F62">
        <v>5</v>
      </c>
      <c r="G62" s="272" t="str">
        <f t="shared" si="191"/>
        <v xml:space="preserve">     СМР сетей </v>
      </c>
      <c r="H62" s="273" t="str">
        <f t="shared" si="189"/>
        <v/>
      </c>
      <c r="I62" s="273" t="str">
        <f t="shared" si="192"/>
        <v/>
      </c>
      <c r="J62" s="273" t="str">
        <f t="shared" si="192"/>
        <v/>
      </c>
      <c r="K62" s="273" t="str">
        <f t="shared" si="192"/>
        <v/>
      </c>
      <c r="L62" s="273" t="str">
        <f t="shared" si="192"/>
        <v/>
      </c>
      <c r="M62" s="273" t="str">
        <f t="shared" si="192"/>
        <v/>
      </c>
      <c r="N62" s="273" t="str">
        <f t="shared" si="192"/>
        <v/>
      </c>
      <c r="O62" s="273" t="str">
        <f t="shared" si="192"/>
        <v/>
      </c>
      <c r="P62" s="273" t="str">
        <f t="shared" si="192"/>
        <v/>
      </c>
      <c r="Q62" s="273" t="str">
        <f t="shared" si="192"/>
        <v/>
      </c>
      <c r="R62" s="273" t="str">
        <f t="shared" si="192"/>
        <v/>
      </c>
      <c r="S62" s="273" t="str">
        <f t="shared" si="192"/>
        <v/>
      </c>
      <c r="T62" s="273" t="str">
        <f t="shared" si="192"/>
        <v/>
      </c>
      <c r="U62" s="273" t="str">
        <f t="shared" si="192"/>
        <v/>
      </c>
      <c r="V62" s="273" t="str">
        <f t="shared" si="192"/>
        <v/>
      </c>
      <c r="W62" s="273" t="str">
        <f t="shared" si="192"/>
        <v/>
      </c>
      <c r="X62" s="273" t="str">
        <f t="shared" si="192"/>
        <v/>
      </c>
      <c r="Y62" s="273" t="str">
        <f t="shared" si="193"/>
        <v/>
      </c>
      <c r="Z62" s="273" t="str">
        <f t="shared" si="193"/>
        <v/>
      </c>
      <c r="AA62" s="273" t="str">
        <f t="shared" si="193"/>
        <v/>
      </c>
      <c r="AB62" s="273" t="str">
        <f t="shared" si="193"/>
        <v/>
      </c>
      <c r="AC62" s="273" t="str">
        <f t="shared" si="193"/>
        <v/>
      </c>
      <c r="AD62" s="273" t="str">
        <f t="shared" si="193"/>
        <v/>
      </c>
      <c r="AE62" s="273" t="str">
        <f t="shared" si="193"/>
        <v/>
      </c>
      <c r="AF62" s="273" t="str">
        <f t="shared" si="193"/>
        <v/>
      </c>
      <c r="AG62" s="273" t="str">
        <f t="shared" si="193"/>
        <v/>
      </c>
      <c r="AH62" s="273" t="str">
        <f t="shared" si="193"/>
        <v/>
      </c>
      <c r="AI62" s="273" t="str">
        <f t="shared" si="193"/>
        <v/>
      </c>
      <c r="AJ62" s="273" t="str">
        <f t="shared" si="193"/>
        <v/>
      </c>
      <c r="AK62" s="273" t="str">
        <f t="shared" si="193"/>
        <v/>
      </c>
      <c r="AL62" s="273" t="str">
        <f t="shared" si="193"/>
        <v/>
      </c>
      <c r="AM62" s="273" t="str">
        <f t="shared" si="193"/>
        <v/>
      </c>
      <c r="AN62" s="273" t="str">
        <f t="shared" si="193"/>
        <v xml:space="preserve">дек.27             </v>
      </c>
      <c r="AO62" s="273" t="str">
        <f t="shared" si="194"/>
        <v/>
      </c>
      <c r="AP62" s="273" t="str">
        <f t="shared" si="194"/>
        <v/>
      </c>
      <c r="AQ62" s="273" t="str">
        <f t="shared" si="194"/>
        <v/>
      </c>
      <c r="AR62" s="273" t="str">
        <f t="shared" si="194"/>
        <v/>
      </c>
      <c r="AS62" s="273" t="str">
        <f t="shared" si="194"/>
        <v/>
      </c>
      <c r="AT62" s="273" t="str">
        <f t="shared" si="194"/>
        <v/>
      </c>
      <c r="AU62" s="273" t="str">
        <f t="shared" si="194"/>
        <v/>
      </c>
      <c r="AV62" s="273" t="str">
        <f t="shared" si="194"/>
        <v/>
      </c>
      <c r="AW62" s="273" t="str">
        <f t="shared" si="194"/>
        <v/>
      </c>
      <c r="AX62" s="273" t="str">
        <f t="shared" si="194"/>
        <v/>
      </c>
      <c r="AY62" s="273" t="str">
        <f t="shared" si="194"/>
        <v/>
      </c>
      <c r="AZ62" s="273" t="str">
        <f t="shared" si="194"/>
        <v/>
      </c>
      <c r="BA62" s="273" t="str">
        <f t="shared" si="194"/>
        <v/>
      </c>
      <c r="BB62" s="273" t="str">
        <f t="shared" si="194"/>
        <v/>
      </c>
      <c r="BC62" s="273" t="str">
        <f t="shared" si="194"/>
        <v/>
      </c>
      <c r="BD62" s="273" t="str">
        <f t="shared" si="194"/>
        <v/>
      </c>
      <c r="BE62" s="273" t="str">
        <f t="shared" si="195"/>
        <v/>
      </c>
      <c r="BF62" s="273" t="str">
        <f t="shared" si="195"/>
        <v/>
      </c>
      <c r="BG62" s="273" t="str">
        <f t="shared" si="195"/>
        <v/>
      </c>
      <c r="BH62" s="273" t="str">
        <f t="shared" si="195"/>
        <v/>
      </c>
      <c r="BI62" s="273" t="str">
        <f t="shared" si="195"/>
        <v/>
      </c>
      <c r="BJ62" s="273" t="str">
        <f t="shared" si="195"/>
        <v/>
      </c>
      <c r="BK62" s="273" t="str">
        <f t="shared" si="195"/>
        <v/>
      </c>
      <c r="BL62" s="273" t="str">
        <f t="shared" si="195"/>
        <v/>
      </c>
      <c r="BM62" s="273" t="str">
        <f t="shared" si="195"/>
        <v/>
      </c>
      <c r="BN62" s="273" t="str">
        <f t="shared" si="195"/>
        <v/>
      </c>
      <c r="BO62" s="273" t="str">
        <f t="shared" si="195"/>
        <v xml:space="preserve">                                    янв.30 (2г 2 мес)</v>
      </c>
      <c r="BP62" s="273" t="str">
        <f t="shared" si="195"/>
        <v/>
      </c>
      <c r="BQ62" s="273" t="str">
        <f t="shared" si="195"/>
        <v/>
      </c>
      <c r="BR62" s="273" t="str">
        <f t="shared" si="195"/>
        <v/>
      </c>
      <c r="BS62" s="273" t="str">
        <f t="shared" si="195"/>
        <v/>
      </c>
      <c r="BT62" s="273" t="str">
        <f t="shared" si="195"/>
        <v/>
      </c>
      <c r="BU62" s="273" t="str">
        <f t="shared" si="196"/>
        <v/>
      </c>
      <c r="BV62" s="273" t="str">
        <f t="shared" si="196"/>
        <v/>
      </c>
      <c r="BW62" s="273" t="str">
        <f t="shared" si="196"/>
        <v/>
      </c>
      <c r="BX62" s="273" t="str">
        <f t="shared" si="196"/>
        <v/>
      </c>
      <c r="BY62" s="273" t="str">
        <f t="shared" si="196"/>
        <v/>
      </c>
      <c r="BZ62" s="273" t="str">
        <f t="shared" si="196"/>
        <v/>
      </c>
      <c r="CA62" s="273" t="str">
        <f t="shared" si="196"/>
        <v/>
      </c>
      <c r="CB62" s="273" t="str">
        <f t="shared" si="196"/>
        <v/>
      </c>
      <c r="CC62" s="273" t="str">
        <f t="shared" si="196"/>
        <v/>
      </c>
      <c r="CD62" s="273" t="str">
        <f t="shared" si="196"/>
        <v/>
      </c>
      <c r="CE62" s="273" t="str">
        <f t="shared" si="196"/>
        <v/>
      </c>
      <c r="CF62" s="273" t="str">
        <f t="shared" si="196"/>
        <v/>
      </c>
      <c r="CG62" s="273" t="str">
        <f t="shared" si="196"/>
        <v/>
      </c>
      <c r="CH62" s="273" t="str">
        <f t="shared" si="196"/>
        <v/>
      </c>
      <c r="CI62" s="273" t="str">
        <f t="shared" si="196"/>
        <v/>
      </c>
      <c r="CJ62" s="273" t="str">
        <f t="shared" si="196"/>
        <v/>
      </c>
      <c r="CK62" s="273" t="str">
        <f t="shared" si="197"/>
        <v/>
      </c>
      <c r="CL62" s="273" t="str">
        <f t="shared" si="197"/>
        <v/>
      </c>
      <c r="CM62" s="273" t="str">
        <f t="shared" si="197"/>
        <v/>
      </c>
      <c r="CN62" s="273" t="str">
        <f t="shared" si="197"/>
        <v/>
      </c>
      <c r="CO62" s="273" t="str">
        <f t="shared" si="197"/>
        <v/>
      </c>
      <c r="CP62" s="273" t="str">
        <f t="shared" si="197"/>
        <v/>
      </c>
      <c r="CQ62" s="273" t="str">
        <f t="shared" si="197"/>
        <v/>
      </c>
      <c r="CR62" s="273" t="str">
        <f t="shared" si="197"/>
        <v/>
      </c>
      <c r="CS62" s="273" t="str">
        <f t="shared" si="197"/>
        <v/>
      </c>
      <c r="CT62" s="273" t="str">
        <f t="shared" si="197"/>
        <v/>
      </c>
      <c r="CU62" s="273" t="str">
        <f t="shared" si="197"/>
        <v/>
      </c>
      <c r="CV62" s="273" t="str">
        <f t="shared" si="197"/>
        <v/>
      </c>
      <c r="CW62" s="273" t="str">
        <f t="shared" si="197"/>
        <v/>
      </c>
      <c r="CX62" s="273" t="str">
        <f t="shared" si="197"/>
        <v/>
      </c>
      <c r="CY62" s="273" t="str">
        <f t="shared" si="197"/>
        <v/>
      </c>
      <c r="CZ62" s="273" t="str">
        <f t="shared" si="197"/>
        <v/>
      </c>
      <c r="DA62" s="273" t="str">
        <f t="shared" si="198"/>
        <v/>
      </c>
      <c r="DB62" s="273" t="str">
        <f t="shared" si="198"/>
        <v/>
      </c>
      <c r="DC62" s="273" t="str">
        <f t="shared" si="198"/>
        <v/>
      </c>
      <c r="DD62" s="273" t="str">
        <f t="shared" si="198"/>
        <v/>
      </c>
      <c r="DE62" s="273" t="str">
        <f t="shared" si="198"/>
        <v/>
      </c>
      <c r="DF62" s="273" t="str">
        <f t="shared" si="198"/>
        <v/>
      </c>
      <c r="DG62" s="273" t="str">
        <f t="shared" si="198"/>
        <v/>
      </c>
      <c r="DH62" s="273" t="str">
        <f t="shared" si="198"/>
        <v/>
      </c>
      <c r="DI62" s="273" t="str">
        <f t="shared" si="198"/>
        <v/>
      </c>
      <c r="DJ62" s="273" t="str">
        <f t="shared" si="198"/>
        <v/>
      </c>
      <c r="DK62" s="273" t="str">
        <f t="shared" si="198"/>
        <v/>
      </c>
      <c r="DL62" s="273" t="str">
        <f t="shared" si="190"/>
        <v/>
      </c>
      <c r="DM62" s="273" t="str">
        <f t="shared" si="190"/>
        <v/>
      </c>
      <c r="DN62" s="273" t="str">
        <f t="shared" si="190"/>
        <v/>
      </c>
      <c r="DO62" s="273" t="str">
        <f t="shared" si="190"/>
        <v/>
      </c>
      <c r="DP62" s="273" t="str">
        <f t="shared" si="190"/>
        <v/>
      </c>
      <c r="DQ62" s="273" t="str">
        <f t="shared" si="190"/>
        <v/>
      </c>
      <c r="DR62" s="273" t="str">
        <f t="shared" si="190"/>
        <v/>
      </c>
      <c r="DS62" s="273" t="str">
        <f t="shared" si="190"/>
        <v/>
      </c>
      <c r="DT62" s="273" t="str">
        <f t="shared" si="190"/>
        <v/>
      </c>
      <c r="DU62" s="273" t="str">
        <f t="shared" si="190"/>
        <v/>
      </c>
      <c r="DV62" s="273" t="str">
        <f t="shared" si="190"/>
        <v/>
      </c>
      <c r="DW62" s="273" t="str">
        <f t="shared" si="190"/>
        <v/>
      </c>
      <c r="DX62" s="273" t="str">
        <f t="shared" si="190"/>
        <v/>
      </c>
      <c r="DY62" s="273" t="str">
        <f t="shared" si="190"/>
        <v/>
      </c>
      <c r="DZ62" s="273" t="str">
        <f t="shared" si="190"/>
        <v/>
      </c>
      <c r="EA62" s="273" t="str">
        <f t="shared" si="190"/>
        <v/>
      </c>
    </row>
    <row r="63" spans="2:131" x14ac:dyDescent="0.25">
      <c r="B63" t="str">
        <f t="shared" si="177"/>
        <v xml:space="preserve">Смена ВРИ </v>
      </c>
      <c r="C63" s="199">
        <f t="shared" ca="1" si="178"/>
        <v>46784</v>
      </c>
      <c r="D63" s="199" t="e">
        <f t="shared" ca="1" si="179"/>
        <v>#N/A</v>
      </c>
      <c r="E63" s="235" t="e">
        <f t="shared" ca="1" si="188"/>
        <v>#N/A</v>
      </c>
      <c r="F63">
        <v>5</v>
      </c>
      <c r="G63" s="272" t="str">
        <f t="shared" si="191"/>
        <v xml:space="preserve">     Смена ВРИ </v>
      </c>
      <c r="H63" s="273" t="e">
        <f t="shared" ca="1" si="189"/>
        <v>#N/A</v>
      </c>
      <c r="I63" s="273" t="e">
        <f t="shared" ca="1" si="192"/>
        <v>#N/A</v>
      </c>
      <c r="J63" s="273" t="e">
        <f t="shared" ca="1" si="192"/>
        <v>#N/A</v>
      </c>
      <c r="K63" s="273" t="e">
        <f t="shared" ca="1" si="192"/>
        <v>#N/A</v>
      </c>
      <c r="L63" s="273" t="e">
        <f t="shared" ca="1" si="192"/>
        <v>#N/A</v>
      </c>
      <c r="M63" s="273" t="e">
        <f t="shared" ca="1" si="192"/>
        <v>#N/A</v>
      </c>
      <c r="N63" s="273" t="e">
        <f t="shared" ca="1" si="192"/>
        <v>#N/A</v>
      </c>
      <c r="O63" s="273" t="e">
        <f t="shared" ca="1" si="192"/>
        <v>#N/A</v>
      </c>
      <c r="P63" s="273" t="e">
        <f t="shared" ca="1" si="192"/>
        <v>#N/A</v>
      </c>
      <c r="Q63" s="273" t="e">
        <f t="shared" ca="1" si="192"/>
        <v>#N/A</v>
      </c>
      <c r="R63" s="273" t="e">
        <f t="shared" ca="1" si="192"/>
        <v>#N/A</v>
      </c>
      <c r="S63" s="273" t="e">
        <f t="shared" ca="1" si="192"/>
        <v>#N/A</v>
      </c>
      <c r="T63" s="273" t="e">
        <f t="shared" ca="1" si="192"/>
        <v>#N/A</v>
      </c>
      <c r="U63" s="273" t="e">
        <f t="shared" ca="1" si="192"/>
        <v>#N/A</v>
      </c>
      <c r="V63" s="273" t="e">
        <f t="shared" ca="1" si="192"/>
        <v>#N/A</v>
      </c>
      <c r="W63" s="273" t="e">
        <f t="shared" ca="1" si="192"/>
        <v>#N/A</v>
      </c>
      <c r="X63" s="273" t="e">
        <f t="shared" ca="1" si="192"/>
        <v>#N/A</v>
      </c>
      <c r="Y63" s="273" t="e">
        <f t="shared" ca="1" si="193"/>
        <v>#N/A</v>
      </c>
      <c r="Z63" s="273" t="e">
        <f t="shared" ca="1" si="193"/>
        <v>#N/A</v>
      </c>
      <c r="AA63" s="273" t="e">
        <f t="shared" ca="1" si="193"/>
        <v>#N/A</v>
      </c>
      <c r="AB63" s="273" t="e">
        <f t="shared" ca="1" si="193"/>
        <v>#N/A</v>
      </c>
      <c r="AC63" s="273" t="e">
        <f t="shared" ca="1" si="193"/>
        <v>#N/A</v>
      </c>
      <c r="AD63" s="273" t="e">
        <f t="shared" ca="1" si="193"/>
        <v>#N/A</v>
      </c>
      <c r="AE63" s="273" t="e">
        <f t="shared" ca="1" si="193"/>
        <v>#N/A</v>
      </c>
      <c r="AF63" s="273" t="e">
        <f t="shared" ca="1" si="193"/>
        <v>#N/A</v>
      </c>
      <c r="AG63" s="273" t="e">
        <f t="shared" ca="1" si="193"/>
        <v>#N/A</v>
      </c>
      <c r="AH63" s="273" t="e">
        <f t="shared" ca="1" si="193"/>
        <v>#N/A</v>
      </c>
      <c r="AI63" s="273" t="e">
        <f t="shared" ca="1" si="193"/>
        <v>#N/A</v>
      </c>
      <c r="AJ63" s="273" t="e">
        <f t="shared" ca="1" si="193"/>
        <v>#N/A</v>
      </c>
      <c r="AK63" s="273" t="e">
        <f t="shared" ca="1" si="193"/>
        <v>#N/A</v>
      </c>
      <c r="AL63" s="273" t="e">
        <f t="shared" ca="1" si="193"/>
        <v>#N/A</v>
      </c>
      <c r="AM63" s="273" t="e">
        <f t="shared" ca="1" si="193"/>
        <v>#N/A</v>
      </c>
      <c r="AN63" s="273" t="e">
        <f t="shared" ca="1" si="193"/>
        <v>#N/A</v>
      </c>
      <c r="AO63" s="273" t="e">
        <f t="shared" ca="1" si="194"/>
        <v>#N/A</v>
      </c>
      <c r="AP63" s="273" t="e">
        <f t="shared" ca="1" si="194"/>
        <v>#N/A</v>
      </c>
      <c r="AQ63" s="273" t="str">
        <f t="shared" ca="1" si="194"/>
        <v xml:space="preserve">мар.28             </v>
      </c>
      <c r="AR63" s="273" t="e">
        <f t="shared" ca="1" si="194"/>
        <v>#N/A</v>
      </c>
      <c r="AS63" s="273" t="e">
        <f t="shared" ca="1" si="194"/>
        <v>#N/A</v>
      </c>
      <c r="AT63" s="273" t="e">
        <f t="shared" ca="1" si="194"/>
        <v>#N/A</v>
      </c>
      <c r="AU63" s="273" t="e">
        <f t="shared" ca="1" si="194"/>
        <v>#N/A</v>
      </c>
      <c r="AV63" s="273" t="e">
        <f t="shared" ca="1" si="194"/>
        <v>#N/A</v>
      </c>
      <c r="AW63" s="273" t="e">
        <f t="shared" ca="1" si="194"/>
        <v>#N/A</v>
      </c>
      <c r="AX63" s="273" t="e">
        <f t="shared" ca="1" si="194"/>
        <v>#N/A</v>
      </c>
      <c r="AY63" s="273" t="e">
        <f t="shared" ca="1" si="194"/>
        <v>#N/A</v>
      </c>
      <c r="AZ63" s="273" t="e">
        <f t="shared" ca="1" si="194"/>
        <v>#N/A</v>
      </c>
      <c r="BA63" s="273" t="e">
        <f t="shared" ca="1" si="194"/>
        <v>#N/A</v>
      </c>
      <c r="BB63" s="273" t="e">
        <f t="shared" ca="1" si="194"/>
        <v>#N/A</v>
      </c>
      <c r="BC63" s="273" t="e">
        <f t="shared" ca="1" si="194"/>
        <v>#N/A</v>
      </c>
      <c r="BD63" s="273" t="e">
        <f t="shared" ca="1" si="194"/>
        <v>#N/A</v>
      </c>
      <c r="BE63" s="273" t="e">
        <f t="shared" ca="1" si="195"/>
        <v>#N/A</v>
      </c>
      <c r="BF63" s="273" t="e">
        <f t="shared" ca="1" si="195"/>
        <v>#N/A</v>
      </c>
      <c r="BG63" s="273" t="e">
        <f t="shared" ca="1" si="195"/>
        <v>#N/A</v>
      </c>
      <c r="BH63" s="273" t="e">
        <f t="shared" ca="1" si="195"/>
        <v>#N/A</v>
      </c>
      <c r="BI63" s="273" t="e">
        <f t="shared" ca="1" si="195"/>
        <v>#N/A</v>
      </c>
      <c r="BJ63" s="273" t="e">
        <f t="shared" ca="1" si="195"/>
        <v>#N/A</v>
      </c>
      <c r="BK63" s="273" t="e">
        <f t="shared" ca="1" si="195"/>
        <v>#N/A</v>
      </c>
      <c r="BL63" s="273" t="e">
        <f t="shared" ca="1" si="195"/>
        <v>#N/A</v>
      </c>
      <c r="BM63" s="273" t="e">
        <f t="shared" ca="1" si="195"/>
        <v>#N/A</v>
      </c>
      <c r="BN63" s="273" t="e">
        <f t="shared" ca="1" si="195"/>
        <v>#N/A</v>
      </c>
      <c r="BO63" s="273" t="e">
        <f t="shared" ca="1" si="195"/>
        <v>#N/A</v>
      </c>
      <c r="BP63" s="273" t="e">
        <f t="shared" ca="1" si="195"/>
        <v>#N/A</v>
      </c>
      <c r="BQ63" s="273" t="e">
        <f t="shared" ca="1" si="195"/>
        <v>#N/A</v>
      </c>
      <c r="BR63" s="273" t="e">
        <f t="shared" ca="1" si="195"/>
        <v>#N/A</v>
      </c>
      <c r="BS63" s="273" t="e">
        <f t="shared" ca="1" si="195"/>
        <v>#N/A</v>
      </c>
      <c r="BT63" s="273" t="e">
        <f t="shared" ca="1" si="195"/>
        <v>#N/A</v>
      </c>
      <c r="BU63" s="273" t="e">
        <f t="shared" ca="1" si="196"/>
        <v>#N/A</v>
      </c>
      <c r="BV63" s="273" t="e">
        <f t="shared" ca="1" si="196"/>
        <v>#N/A</v>
      </c>
      <c r="BW63" s="273" t="e">
        <f t="shared" ca="1" si="196"/>
        <v>#N/A</v>
      </c>
      <c r="BX63" s="273" t="e">
        <f t="shared" ca="1" si="196"/>
        <v>#N/A</v>
      </c>
      <c r="BY63" s="273" t="e">
        <f t="shared" ca="1" si="196"/>
        <v>#N/A</v>
      </c>
      <c r="BZ63" s="273" t="e">
        <f t="shared" ca="1" si="196"/>
        <v>#N/A</v>
      </c>
      <c r="CA63" s="273" t="e">
        <f t="shared" ca="1" si="196"/>
        <v>#N/A</v>
      </c>
      <c r="CB63" s="273" t="e">
        <f t="shared" ca="1" si="196"/>
        <v>#N/A</v>
      </c>
      <c r="CC63" s="273" t="e">
        <f t="shared" ca="1" si="196"/>
        <v>#N/A</v>
      </c>
      <c r="CD63" s="273" t="e">
        <f t="shared" ca="1" si="196"/>
        <v>#N/A</v>
      </c>
      <c r="CE63" s="273" t="e">
        <f t="shared" ca="1" si="196"/>
        <v>#N/A</v>
      </c>
      <c r="CF63" s="273" t="e">
        <f t="shared" ca="1" si="196"/>
        <v>#N/A</v>
      </c>
      <c r="CG63" s="273" t="e">
        <f t="shared" ca="1" si="196"/>
        <v>#N/A</v>
      </c>
      <c r="CH63" s="273" t="e">
        <f t="shared" ca="1" si="196"/>
        <v>#N/A</v>
      </c>
      <c r="CI63" s="273" t="e">
        <f t="shared" ca="1" si="196"/>
        <v>#N/A</v>
      </c>
      <c r="CJ63" s="273" t="e">
        <f t="shared" ca="1" si="196"/>
        <v>#N/A</v>
      </c>
      <c r="CK63" s="273" t="e">
        <f t="shared" ca="1" si="197"/>
        <v>#N/A</v>
      </c>
      <c r="CL63" s="273" t="e">
        <f t="shared" ca="1" si="197"/>
        <v>#N/A</v>
      </c>
      <c r="CM63" s="273" t="e">
        <f t="shared" ca="1" si="197"/>
        <v>#N/A</v>
      </c>
      <c r="CN63" s="273" t="e">
        <f t="shared" ca="1" si="197"/>
        <v>#N/A</v>
      </c>
      <c r="CO63" s="273" t="e">
        <f t="shared" ca="1" si="197"/>
        <v>#N/A</v>
      </c>
      <c r="CP63" s="273" t="e">
        <f t="shared" ca="1" si="197"/>
        <v>#N/A</v>
      </c>
      <c r="CQ63" s="273" t="e">
        <f t="shared" ca="1" si="197"/>
        <v>#N/A</v>
      </c>
      <c r="CR63" s="273" t="e">
        <f t="shared" ca="1" si="197"/>
        <v>#N/A</v>
      </c>
      <c r="CS63" s="273" t="e">
        <f t="shared" ca="1" si="197"/>
        <v>#N/A</v>
      </c>
      <c r="CT63" s="273" t="e">
        <f t="shared" ca="1" si="197"/>
        <v>#N/A</v>
      </c>
      <c r="CU63" s="273" t="e">
        <f t="shared" ca="1" si="197"/>
        <v>#N/A</v>
      </c>
      <c r="CV63" s="273" t="e">
        <f t="shared" ca="1" si="197"/>
        <v>#N/A</v>
      </c>
      <c r="CW63" s="273" t="e">
        <f t="shared" ca="1" si="197"/>
        <v>#N/A</v>
      </c>
      <c r="CX63" s="273" t="e">
        <f t="shared" ca="1" si="197"/>
        <v>#N/A</v>
      </c>
      <c r="CY63" s="273" t="e">
        <f t="shared" ca="1" si="197"/>
        <v>#N/A</v>
      </c>
      <c r="CZ63" s="273" t="e">
        <f t="shared" ca="1" si="197"/>
        <v>#N/A</v>
      </c>
      <c r="DA63" s="273" t="e">
        <f t="shared" ca="1" si="198"/>
        <v>#N/A</v>
      </c>
      <c r="DB63" s="273" t="e">
        <f t="shared" ca="1" si="198"/>
        <v>#N/A</v>
      </c>
      <c r="DC63" s="273" t="e">
        <f t="shared" ca="1" si="198"/>
        <v>#N/A</v>
      </c>
      <c r="DD63" s="273" t="e">
        <f t="shared" ca="1" si="198"/>
        <v>#N/A</v>
      </c>
      <c r="DE63" s="273" t="e">
        <f t="shared" ca="1" si="198"/>
        <v>#N/A</v>
      </c>
      <c r="DF63" s="273" t="e">
        <f t="shared" ca="1" si="198"/>
        <v>#N/A</v>
      </c>
      <c r="DG63" s="273" t="e">
        <f t="shared" ca="1" si="198"/>
        <v>#N/A</v>
      </c>
      <c r="DH63" s="273" t="e">
        <f t="shared" ca="1" si="198"/>
        <v>#N/A</v>
      </c>
      <c r="DI63" s="273" t="e">
        <f t="shared" ca="1" si="198"/>
        <v>#N/A</v>
      </c>
      <c r="DJ63" s="273" t="e">
        <f t="shared" ca="1" si="198"/>
        <v>#N/A</v>
      </c>
      <c r="DK63" s="273" t="e">
        <f t="shared" ca="1" si="198"/>
        <v>#N/A</v>
      </c>
      <c r="DL63" s="273" t="e">
        <f t="shared" ca="1" si="190"/>
        <v>#N/A</v>
      </c>
      <c r="DM63" s="273" t="e">
        <f t="shared" ca="1" si="190"/>
        <v>#N/A</v>
      </c>
      <c r="DN63" s="273" t="e">
        <f t="shared" ca="1" si="190"/>
        <v>#N/A</v>
      </c>
      <c r="DO63" s="273" t="e">
        <f t="shared" ca="1" si="190"/>
        <v>#N/A</v>
      </c>
      <c r="DP63" s="273" t="e">
        <f t="shared" ca="1" si="190"/>
        <v>#N/A</v>
      </c>
      <c r="DQ63" s="273" t="e">
        <f t="shared" ca="1" si="190"/>
        <v>#N/A</v>
      </c>
      <c r="DR63" s="273" t="e">
        <f t="shared" ca="1" si="190"/>
        <v>#N/A</v>
      </c>
      <c r="DS63" s="273" t="e">
        <f t="shared" ca="1" si="190"/>
        <v>#N/A</v>
      </c>
      <c r="DT63" s="273" t="e">
        <f t="shared" ca="1" si="190"/>
        <v>#N/A</v>
      </c>
      <c r="DU63" s="273" t="e">
        <f t="shared" ca="1" si="190"/>
        <v>#N/A</v>
      </c>
      <c r="DV63" s="273" t="e">
        <f t="shared" ca="1" si="190"/>
        <v>#N/A</v>
      </c>
      <c r="DW63" s="273" t="e">
        <f t="shared" ref="DW63:EA63" ca="1" si="199">IF(DW$2=$C63,TEXT(EDATE($C63,1),"МММ.ГГ")&amp;"             ",IF(DW$2=$D63,"                                    "&amp;TEXT(EDATE($D63,-1),"МММ.ГГ")&amp;" ("&amp;TEXT($E63,"0,0")&amp;")",""))</f>
        <v>#N/A</v>
      </c>
      <c r="DX63" s="273" t="e">
        <f t="shared" ca="1" si="199"/>
        <v>#N/A</v>
      </c>
      <c r="DY63" s="273" t="e">
        <f t="shared" ca="1" si="199"/>
        <v>#N/A</v>
      </c>
      <c r="DZ63" s="273" t="e">
        <f t="shared" ca="1" si="199"/>
        <v>#N/A</v>
      </c>
      <c r="EA63" s="273" t="e">
        <f t="shared" ca="1" si="199"/>
        <v>#N/A</v>
      </c>
    </row>
    <row r="64" spans="2:131" x14ac:dyDescent="0.25">
      <c r="B64" t="str">
        <f t="shared" si="177"/>
        <v xml:space="preserve">Вход в проект </v>
      </c>
      <c r="C64" s="199">
        <f t="shared" si="178"/>
        <v>46327</v>
      </c>
      <c r="D64" s="199">
        <f t="shared" si="179"/>
        <v>46388</v>
      </c>
      <c r="E64" s="235" t="str">
        <f t="shared" si="188"/>
        <v>1 мес</v>
      </c>
      <c r="F64">
        <v>5</v>
      </c>
      <c r="G64" s="272" t="str">
        <f t="shared" si="180"/>
        <v xml:space="preserve">     Вход в проект </v>
      </c>
      <c r="H64" s="275" t="str">
        <f t="shared" ref="H64:AM64" si="200">IF(H$2=$C64,TEXT(EDATE($C64,1),"МММ.ГГ")&amp;"             ","")</f>
        <v/>
      </c>
      <c r="I64" s="275" t="str">
        <f t="shared" si="200"/>
        <v/>
      </c>
      <c r="J64" s="275" t="str">
        <f t="shared" si="200"/>
        <v/>
      </c>
      <c r="K64" s="275" t="str">
        <f t="shared" si="200"/>
        <v/>
      </c>
      <c r="L64" s="275" t="str">
        <f t="shared" si="200"/>
        <v/>
      </c>
      <c r="M64" s="275" t="str">
        <f t="shared" si="200"/>
        <v/>
      </c>
      <c r="N64" s="275" t="str">
        <f t="shared" si="200"/>
        <v/>
      </c>
      <c r="O64" s="275" t="str">
        <f t="shared" si="200"/>
        <v/>
      </c>
      <c r="P64" s="275" t="str">
        <f t="shared" si="200"/>
        <v/>
      </c>
      <c r="Q64" s="275" t="str">
        <f t="shared" si="200"/>
        <v/>
      </c>
      <c r="R64" s="275" t="str">
        <f t="shared" si="200"/>
        <v/>
      </c>
      <c r="S64" s="275" t="str">
        <f t="shared" si="200"/>
        <v/>
      </c>
      <c r="T64" s="275" t="str">
        <f t="shared" si="200"/>
        <v/>
      </c>
      <c r="U64" s="275" t="str">
        <f t="shared" si="200"/>
        <v/>
      </c>
      <c r="V64" s="275" t="str">
        <f t="shared" si="200"/>
        <v/>
      </c>
      <c r="W64" s="275" t="str">
        <f t="shared" si="200"/>
        <v/>
      </c>
      <c r="X64" s="275" t="str">
        <f t="shared" si="200"/>
        <v/>
      </c>
      <c r="Y64" s="275" t="str">
        <f t="shared" si="200"/>
        <v/>
      </c>
      <c r="Z64" s="275" t="str">
        <f t="shared" si="200"/>
        <v/>
      </c>
      <c r="AA64" s="275" t="str">
        <f t="shared" si="200"/>
        <v/>
      </c>
      <c r="AB64" s="275" t="str">
        <f t="shared" si="200"/>
        <v xml:space="preserve">дек.26             </v>
      </c>
      <c r="AC64" s="275" t="str">
        <f t="shared" si="200"/>
        <v/>
      </c>
      <c r="AD64" s="275" t="str">
        <f t="shared" si="200"/>
        <v/>
      </c>
      <c r="AE64" s="275" t="str">
        <f t="shared" si="200"/>
        <v/>
      </c>
      <c r="AF64" s="275" t="str">
        <f t="shared" si="200"/>
        <v/>
      </c>
      <c r="AG64" s="275" t="str">
        <f t="shared" si="200"/>
        <v/>
      </c>
      <c r="AH64" s="275" t="str">
        <f t="shared" si="200"/>
        <v/>
      </c>
      <c r="AI64" s="275" t="str">
        <f t="shared" si="200"/>
        <v/>
      </c>
      <c r="AJ64" s="275" t="str">
        <f t="shared" si="200"/>
        <v/>
      </c>
      <c r="AK64" s="275" t="str">
        <f t="shared" si="200"/>
        <v/>
      </c>
      <c r="AL64" s="275" t="str">
        <f t="shared" si="200"/>
        <v/>
      </c>
      <c r="AM64" s="275" t="str">
        <f t="shared" si="200"/>
        <v/>
      </c>
      <c r="AN64" s="275" t="str">
        <f t="shared" ref="AN64:BS64" si="201">IF(AN$2=$C64,TEXT(EDATE($C64,1),"МММ.ГГ")&amp;"             ","")</f>
        <v/>
      </c>
      <c r="AO64" s="275" t="str">
        <f t="shared" si="201"/>
        <v/>
      </c>
      <c r="AP64" s="275" t="str">
        <f t="shared" si="201"/>
        <v/>
      </c>
      <c r="AQ64" s="275" t="str">
        <f t="shared" si="201"/>
        <v/>
      </c>
      <c r="AR64" s="275" t="str">
        <f t="shared" si="201"/>
        <v/>
      </c>
      <c r="AS64" s="275" t="str">
        <f t="shared" si="201"/>
        <v/>
      </c>
      <c r="AT64" s="275" t="str">
        <f t="shared" si="201"/>
        <v/>
      </c>
      <c r="AU64" s="275" t="str">
        <f t="shared" si="201"/>
        <v/>
      </c>
      <c r="AV64" s="275" t="str">
        <f t="shared" si="201"/>
        <v/>
      </c>
      <c r="AW64" s="275" t="str">
        <f t="shared" si="201"/>
        <v/>
      </c>
      <c r="AX64" s="275" t="str">
        <f t="shared" si="201"/>
        <v/>
      </c>
      <c r="AY64" s="275" t="str">
        <f t="shared" si="201"/>
        <v/>
      </c>
      <c r="AZ64" s="275" t="str">
        <f t="shared" si="201"/>
        <v/>
      </c>
      <c r="BA64" s="275" t="str">
        <f t="shared" si="201"/>
        <v/>
      </c>
      <c r="BB64" s="275" t="str">
        <f t="shared" si="201"/>
        <v/>
      </c>
      <c r="BC64" s="275" t="str">
        <f t="shared" si="201"/>
        <v/>
      </c>
      <c r="BD64" s="275" t="str">
        <f t="shared" si="201"/>
        <v/>
      </c>
      <c r="BE64" s="275" t="str">
        <f t="shared" si="201"/>
        <v/>
      </c>
      <c r="BF64" s="275" t="str">
        <f t="shared" si="201"/>
        <v/>
      </c>
      <c r="BG64" s="275" t="str">
        <f t="shared" si="201"/>
        <v/>
      </c>
      <c r="BH64" s="275" t="str">
        <f t="shared" si="201"/>
        <v/>
      </c>
      <c r="BI64" s="275" t="str">
        <f t="shared" si="201"/>
        <v/>
      </c>
      <c r="BJ64" s="275" t="str">
        <f t="shared" si="201"/>
        <v/>
      </c>
      <c r="BK64" s="275" t="str">
        <f t="shared" si="201"/>
        <v/>
      </c>
      <c r="BL64" s="275" t="str">
        <f t="shared" si="201"/>
        <v/>
      </c>
      <c r="BM64" s="275" t="str">
        <f t="shared" si="201"/>
        <v/>
      </c>
      <c r="BN64" s="275" t="str">
        <f t="shared" si="201"/>
        <v/>
      </c>
      <c r="BO64" s="275" t="str">
        <f t="shared" si="201"/>
        <v/>
      </c>
      <c r="BP64" s="275" t="str">
        <f t="shared" si="201"/>
        <v/>
      </c>
      <c r="BQ64" s="275" t="str">
        <f t="shared" si="201"/>
        <v/>
      </c>
      <c r="BR64" s="275" t="str">
        <f t="shared" si="201"/>
        <v/>
      </c>
      <c r="BS64" s="275" t="str">
        <f t="shared" si="201"/>
        <v/>
      </c>
      <c r="BT64" s="275" t="str">
        <f t="shared" ref="BT64:CX64" si="202">IF(BT$2=$C64,TEXT(EDATE($C64,1),"МММ.ГГ")&amp;"             ","")</f>
        <v/>
      </c>
      <c r="BU64" s="275" t="str">
        <f t="shared" si="202"/>
        <v/>
      </c>
      <c r="BV64" s="275" t="str">
        <f t="shared" si="202"/>
        <v/>
      </c>
      <c r="BW64" s="275" t="str">
        <f t="shared" si="202"/>
        <v/>
      </c>
      <c r="BX64" s="275" t="str">
        <f t="shared" si="202"/>
        <v/>
      </c>
      <c r="BY64" s="275" t="str">
        <f t="shared" si="202"/>
        <v/>
      </c>
      <c r="BZ64" s="275" t="str">
        <f t="shared" si="202"/>
        <v/>
      </c>
      <c r="CA64" s="275" t="str">
        <f t="shared" si="202"/>
        <v/>
      </c>
      <c r="CB64" s="275" t="str">
        <f t="shared" si="202"/>
        <v/>
      </c>
      <c r="CC64" s="275" t="str">
        <f t="shared" si="202"/>
        <v/>
      </c>
      <c r="CD64" s="275" t="str">
        <f t="shared" si="202"/>
        <v/>
      </c>
      <c r="CE64" s="275" t="str">
        <f t="shared" si="202"/>
        <v/>
      </c>
      <c r="CF64" s="275" t="str">
        <f t="shared" si="202"/>
        <v/>
      </c>
      <c r="CG64" s="275" t="str">
        <f t="shared" si="202"/>
        <v/>
      </c>
      <c r="CH64" s="275" t="str">
        <f t="shared" si="202"/>
        <v/>
      </c>
      <c r="CI64" s="275" t="str">
        <f t="shared" si="202"/>
        <v/>
      </c>
      <c r="CJ64" s="275" t="str">
        <f t="shared" si="202"/>
        <v/>
      </c>
      <c r="CK64" s="275" t="str">
        <f t="shared" si="202"/>
        <v/>
      </c>
      <c r="CL64" s="275" t="str">
        <f t="shared" si="202"/>
        <v/>
      </c>
      <c r="CM64" s="275" t="str">
        <f t="shared" si="202"/>
        <v/>
      </c>
      <c r="CN64" s="275" t="str">
        <f t="shared" si="202"/>
        <v/>
      </c>
      <c r="CO64" s="275" t="str">
        <f t="shared" si="202"/>
        <v/>
      </c>
      <c r="CP64" s="275" t="str">
        <f t="shared" si="202"/>
        <v/>
      </c>
      <c r="CQ64" s="275" t="str">
        <f t="shared" si="202"/>
        <v/>
      </c>
      <c r="CR64" s="275" t="str">
        <f t="shared" si="202"/>
        <v/>
      </c>
      <c r="CS64" s="275" t="str">
        <f t="shared" si="202"/>
        <v/>
      </c>
      <c r="CT64" s="275" t="str">
        <f t="shared" si="202"/>
        <v/>
      </c>
      <c r="CU64" s="275" t="str">
        <f t="shared" si="202"/>
        <v/>
      </c>
      <c r="CV64" s="275" t="str">
        <f t="shared" si="202"/>
        <v/>
      </c>
      <c r="CW64" s="275" t="str">
        <f t="shared" si="202"/>
        <v/>
      </c>
      <c r="CX64" s="275" t="str">
        <f t="shared" si="202"/>
        <v/>
      </c>
      <c r="CY64" s="275" t="str">
        <f t="shared" ref="CY64:EA64" si="203">IF(CY$2=$C64,TEXT(EDATE($C64,1),"МММ.ГГ")&amp;"             ","")</f>
        <v/>
      </c>
      <c r="CZ64" s="275" t="str">
        <f t="shared" si="203"/>
        <v/>
      </c>
      <c r="DA64" s="275" t="str">
        <f t="shared" si="203"/>
        <v/>
      </c>
      <c r="DB64" s="275" t="str">
        <f t="shared" si="203"/>
        <v/>
      </c>
      <c r="DC64" s="275" t="str">
        <f t="shared" si="203"/>
        <v/>
      </c>
      <c r="DD64" s="275" t="str">
        <f t="shared" si="203"/>
        <v/>
      </c>
      <c r="DE64" s="275" t="str">
        <f t="shared" si="203"/>
        <v/>
      </c>
      <c r="DF64" s="275" t="str">
        <f t="shared" si="203"/>
        <v/>
      </c>
      <c r="DG64" s="275" t="str">
        <f t="shared" si="203"/>
        <v/>
      </c>
      <c r="DH64" s="275" t="str">
        <f t="shared" si="203"/>
        <v/>
      </c>
      <c r="DI64" s="275" t="str">
        <f t="shared" si="203"/>
        <v/>
      </c>
      <c r="DJ64" s="275" t="str">
        <f t="shared" si="203"/>
        <v/>
      </c>
      <c r="DK64" s="275" t="str">
        <f t="shared" si="203"/>
        <v/>
      </c>
      <c r="DL64" s="275" t="str">
        <f t="shared" si="203"/>
        <v/>
      </c>
      <c r="DM64" s="275" t="str">
        <f t="shared" si="203"/>
        <v/>
      </c>
      <c r="DN64" s="275" t="str">
        <f t="shared" si="203"/>
        <v/>
      </c>
      <c r="DO64" s="275" t="str">
        <f t="shared" si="203"/>
        <v/>
      </c>
      <c r="DP64" s="275" t="str">
        <f t="shared" si="203"/>
        <v/>
      </c>
      <c r="DQ64" s="275" t="str">
        <f t="shared" si="203"/>
        <v/>
      </c>
      <c r="DR64" s="275" t="str">
        <f t="shared" si="203"/>
        <v/>
      </c>
      <c r="DS64" s="275" t="str">
        <f t="shared" si="203"/>
        <v/>
      </c>
      <c r="DT64" s="275" t="str">
        <f t="shared" si="203"/>
        <v/>
      </c>
      <c r="DU64" s="275" t="str">
        <f t="shared" si="203"/>
        <v/>
      </c>
      <c r="DV64" s="275" t="str">
        <f t="shared" si="203"/>
        <v/>
      </c>
      <c r="DW64" s="275" t="str">
        <f t="shared" si="203"/>
        <v/>
      </c>
      <c r="DX64" s="275" t="str">
        <f t="shared" si="203"/>
        <v/>
      </c>
      <c r="DY64" s="275" t="str">
        <f t="shared" si="203"/>
        <v/>
      </c>
      <c r="DZ64" s="275" t="str">
        <f t="shared" si="203"/>
        <v/>
      </c>
      <c r="EA64" s="275" t="str">
        <f t="shared" si="203"/>
        <v/>
      </c>
    </row>
    <row r="65" spans="1:131" x14ac:dyDescent="0.25">
      <c r="E65" s="207"/>
    </row>
    <row r="66" spans="1:131" x14ac:dyDescent="0.25">
      <c r="B66" t="s">
        <v>2020</v>
      </c>
      <c r="C66">
        <f t="array" ref="C66">INDEX(G68:EA68,,MATCH(E1,G2:EA2,0))</f>
        <v>14</v>
      </c>
      <c r="D66">
        <f>C66</f>
        <v>14</v>
      </c>
    </row>
    <row r="67" spans="1:131" x14ac:dyDescent="0.25">
      <c r="C67">
        <v>0</v>
      </c>
      <c r="D67">
        <v>255</v>
      </c>
      <c r="F67" t="s">
        <v>2021</v>
      </c>
      <c r="G67" s="271" t="str">
        <f t="shared" ref="G67:AL67" ca="1" si="204">IF(G2&lt;$C51,"-",G2)</f>
        <v>-</v>
      </c>
      <c r="H67" s="271" t="str">
        <f t="shared" ca="1" si="204"/>
        <v>-</v>
      </c>
      <c r="I67" s="271" t="str">
        <f t="shared" ca="1" si="204"/>
        <v>-</v>
      </c>
      <c r="J67" s="271" t="str">
        <f t="shared" ca="1" si="204"/>
        <v>-</v>
      </c>
      <c r="K67" s="271" t="str">
        <f t="shared" ca="1" si="204"/>
        <v>-</v>
      </c>
      <c r="L67" s="271" t="str">
        <f t="shared" ca="1" si="204"/>
        <v>-</v>
      </c>
      <c r="M67" s="271" t="str">
        <f t="shared" ca="1" si="204"/>
        <v>-</v>
      </c>
      <c r="N67" s="271" t="str">
        <f t="shared" ca="1" si="204"/>
        <v>-</v>
      </c>
      <c r="O67" s="271" t="str">
        <f t="shared" ca="1" si="204"/>
        <v>-</v>
      </c>
      <c r="P67" s="271" t="str">
        <f t="shared" ca="1" si="204"/>
        <v>-</v>
      </c>
      <c r="Q67" s="271" t="str">
        <f t="shared" ca="1" si="204"/>
        <v>-</v>
      </c>
      <c r="R67" s="271" t="str">
        <f t="shared" ca="1" si="204"/>
        <v>-</v>
      </c>
      <c r="S67" s="271" t="str">
        <f t="shared" ca="1" si="204"/>
        <v>-</v>
      </c>
      <c r="T67" s="271" t="str">
        <f t="shared" ca="1" si="204"/>
        <v>-</v>
      </c>
      <c r="U67" s="271" t="str">
        <f t="shared" ca="1" si="204"/>
        <v>-</v>
      </c>
      <c r="V67" s="271" t="str">
        <f t="shared" ca="1" si="204"/>
        <v>-</v>
      </c>
      <c r="W67" s="271" t="str">
        <f t="shared" ca="1" si="204"/>
        <v>-</v>
      </c>
      <c r="X67" s="271" t="str">
        <f t="shared" ca="1" si="204"/>
        <v>-</v>
      </c>
      <c r="Y67" s="271" t="str">
        <f t="shared" ca="1" si="204"/>
        <v>-</v>
      </c>
      <c r="Z67" s="271" t="str">
        <f t="shared" ca="1" si="204"/>
        <v>-</v>
      </c>
      <c r="AA67" s="271">
        <f t="shared" ca="1" si="204"/>
        <v>46296</v>
      </c>
      <c r="AB67" s="271">
        <f t="shared" ca="1" si="204"/>
        <v>46327</v>
      </c>
      <c r="AC67" s="271">
        <f t="shared" ca="1" si="204"/>
        <v>46357</v>
      </c>
      <c r="AD67" s="271">
        <f t="shared" ca="1" si="204"/>
        <v>46388</v>
      </c>
      <c r="AE67" s="271">
        <f t="shared" ca="1" si="204"/>
        <v>46419</v>
      </c>
      <c r="AF67" s="271">
        <f t="shared" ca="1" si="204"/>
        <v>46447</v>
      </c>
      <c r="AG67" s="271">
        <f t="shared" ca="1" si="204"/>
        <v>46478</v>
      </c>
      <c r="AH67" s="271">
        <f t="shared" ca="1" si="204"/>
        <v>46508</v>
      </c>
      <c r="AI67" s="271">
        <f t="shared" ca="1" si="204"/>
        <v>46539</v>
      </c>
      <c r="AJ67" s="271">
        <f t="shared" ca="1" si="204"/>
        <v>46569</v>
      </c>
      <c r="AK67" s="271">
        <f t="shared" ca="1" si="204"/>
        <v>46600</v>
      </c>
      <c r="AL67" s="271">
        <f t="shared" ca="1" si="204"/>
        <v>46631</v>
      </c>
      <c r="AM67" s="271">
        <f t="shared" ref="AM67:BR67" ca="1" si="205">IF(AM2&lt;$C51,"-",AM2)</f>
        <v>46661</v>
      </c>
      <c r="AN67" s="271">
        <f t="shared" ca="1" si="205"/>
        <v>46692</v>
      </c>
      <c r="AO67" s="271">
        <f t="shared" ca="1" si="205"/>
        <v>46722</v>
      </c>
      <c r="AP67" s="271">
        <f t="shared" ca="1" si="205"/>
        <v>46753</v>
      </c>
      <c r="AQ67" s="271">
        <f t="shared" ca="1" si="205"/>
        <v>46784</v>
      </c>
      <c r="AR67" s="271">
        <f t="shared" ca="1" si="205"/>
        <v>46813</v>
      </c>
      <c r="AS67" s="271">
        <f t="shared" ca="1" si="205"/>
        <v>46844</v>
      </c>
      <c r="AT67" s="271">
        <f t="shared" ca="1" si="205"/>
        <v>46874</v>
      </c>
      <c r="AU67" s="271">
        <f t="shared" ca="1" si="205"/>
        <v>46905</v>
      </c>
      <c r="AV67" s="271">
        <f t="shared" ca="1" si="205"/>
        <v>46935</v>
      </c>
      <c r="AW67" s="271">
        <f t="shared" ca="1" si="205"/>
        <v>46966</v>
      </c>
      <c r="AX67" s="271">
        <f t="shared" ca="1" si="205"/>
        <v>46997</v>
      </c>
      <c r="AY67" s="271">
        <f t="shared" ca="1" si="205"/>
        <v>47027</v>
      </c>
      <c r="AZ67" s="271">
        <f t="shared" ca="1" si="205"/>
        <v>47058</v>
      </c>
      <c r="BA67" s="271">
        <f t="shared" ca="1" si="205"/>
        <v>47088</v>
      </c>
      <c r="BB67" s="271">
        <f t="shared" ca="1" si="205"/>
        <v>47119</v>
      </c>
      <c r="BC67" s="271">
        <f t="shared" ca="1" si="205"/>
        <v>47150</v>
      </c>
      <c r="BD67" s="271">
        <f t="shared" ca="1" si="205"/>
        <v>47178</v>
      </c>
      <c r="BE67" s="271">
        <f t="shared" ca="1" si="205"/>
        <v>47209</v>
      </c>
      <c r="BF67" s="271">
        <f t="shared" ca="1" si="205"/>
        <v>47239</v>
      </c>
      <c r="BG67" s="271">
        <f t="shared" ca="1" si="205"/>
        <v>47270</v>
      </c>
      <c r="BH67" s="271">
        <f t="shared" ca="1" si="205"/>
        <v>47300</v>
      </c>
      <c r="BI67" s="271">
        <f t="shared" ca="1" si="205"/>
        <v>47331</v>
      </c>
      <c r="BJ67" s="271">
        <f t="shared" ca="1" si="205"/>
        <v>47362</v>
      </c>
      <c r="BK67" s="271">
        <f t="shared" ca="1" si="205"/>
        <v>47392</v>
      </c>
      <c r="BL67" s="271">
        <f t="shared" ca="1" si="205"/>
        <v>47423</v>
      </c>
      <c r="BM67" s="271">
        <f t="shared" ca="1" si="205"/>
        <v>47453</v>
      </c>
      <c r="BN67" s="271">
        <f t="shared" ca="1" si="205"/>
        <v>47484</v>
      </c>
      <c r="BO67" s="271">
        <f t="shared" ca="1" si="205"/>
        <v>47515</v>
      </c>
      <c r="BP67" s="271">
        <f t="shared" ca="1" si="205"/>
        <v>47543</v>
      </c>
      <c r="BQ67" s="271">
        <f t="shared" ca="1" si="205"/>
        <v>47574</v>
      </c>
      <c r="BR67" s="271">
        <f t="shared" ca="1" si="205"/>
        <v>47604</v>
      </c>
      <c r="BS67" s="271">
        <f t="shared" ref="BS67:CX67" ca="1" si="206">IF(BS2&lt;$C51,"-",BS2)</f>
        <v>47635</v>
      </c>
      <c r="BT67" s="271">
        <f t="shared" ca="1" si="206"/>
        <v>47665</v>
      </c>
      <c r="BU67" s="271">
        <f t="shared" ca="1" si="206"/>
        <v>47696</v>
      </c>
      <c r="BV67" s="271">
        <f t="shared" ca="1" si="206"/>
        <v>47727</v>
      </c>
      <c r="BW67" s="271">
        <f t="shared" ca="1" si="206"/>
        <v>47757</v>
      </c>
      <c r="BX67" s="271">
        <f t="shared" ca="1" si="206"/>
        <v>47788</v>
      </c>
      <c r="BY67" s="271">
        <f t="shared" ca="1" si="206"/>
        <v>47818</v>
      </c>
      <c r="BZ67" s="271">
        <f t="shared" ca="1" si="206"/>
        <v>47849</v>
      </c>
      <c r="CA67" s="271">
        <f t="shared" ca="1" si="206"/>
        <v>47880</v>
      </c>
      <c r="CB67" s="271">
        <f t="shared" ca="1" si="206"/>
        <v>47908</v>
      </c>
      <c r="CC67" s="271">
        <f t="shared" ca="1" si="206"/>
        <v>47939</v>
      </c>
      <c r="CD67" s="271">
        <f t="shared" ca="1" si="206"/>
        <v>47969</v>
      </c>
      <c r="CE67" s="271">
        <f t="shared" ca="1" si="206"/>
        <v>48000</v>
      </c>
      <c r="CF67" s="271">
        <f t="shared" ca="1" si="206"/>
        <v>48030</v>
      </c>
      <c r="CG67" s="271">
        <f t="shared" ca="1" si="206"/>
        <v>48061</v>
      </c>
      <c r="CH67" s="271">
        <f t="shared" ca="1" si="206"/>
        <v>48092</v>
      </c>
      <c r="CI67" s="271">
        <f t="shared" ca="1" si="206"/>
        <v>48122</v>
      </c>
      <c r="CJ67" s="271">
        <f t="shared" ca="1" si="206"/>
        <v>48153</v>
      </c>
      <c r="CK67" s="271">
        <f t="shared" ca="1" si="206"/>
        <v>48183</v>
      </c>
      <c r="CL67" s="271">
        <f t="shared" ca="1" si="206"/>
        <v>48214</v>
      </c>
      <c r="CM67" s="271">
        <f t="shared" ca="1" si="206"/>
        <v>48245</v>
      </c>
      <c r="CN67" s="271">
        <f t="shared" ca="1" si="206"/>
        <v>48274</v>
      </c>
      <c r="CO67" s="271">
        <f t="shared" ca="1" si="206"/>
        <v>48305</v>
      </c>
      <c r="CP67" s="271">
        <f t="shared" ca="1" si="206"/>
        <v>48335</v>
      </c>
      <c r="CQ67" s="271">
        <f t="shared" ca="1" si="206"/>
        <v>48366</v>
      </c>
      <c r="CR67" s="271">
        <f t="shared" ca="1" si="206"/>
        <v>48396</v>
      </c>
      <c r="CS67" s="271">
        <f t="shared" ca="1" si="206"/>
        <v>48427</v>
      </c>
      <c r="CT67" s="271">
        <f t="shared" ca="1" si="206"/>
        <v>48458</v>
      </c>
      <c r="CU67" s="271">
        <f t="shared" ca="1" si="206"/>
        <v>48488</v>
      </c>
      <c r="CV67" s="271">
        <f t="shared" ca="1" si="206"/>
        <v>48519</v>
      </c>
      <c r="CW67" s="271">
        <f t="shared" ca="1" si="206"/>
        <v>48549</v>
      </c>
      <c r="CX67" s="271">
        <f t="shared" ca="1" si="206"/>
        <v>48580</v>
      </c>
      <c r="CY67" s="271">
        <f t="shared" ref="CY67:DK67" ca="1" si="207">IF(CY2&lt;$C51,"-",CY2)</f>
        <v>48611</v>
      </c>
      <c r="CZ67" s="271">
        <f t="shared" ca="1" si="207"/>
        <v>48639</v>
      </c>
      <c r="DA67" s="271">
        <f t="shared" ca="1" si="207"/>
        <v>48670</v>
      </c>
      <c r="DB67" s="271">
        <f t="shared" ca="1" si="207"/>
        <v>48700</v>
      </c>
      <c r="DC67" s="271">
        <f t="shared" ca="1" si="207"/>
        <v>48731</v>
      </c>
      <c r="DD67" s="271">
        <f t="shared" ca="1" si="207"/>
        <v>48761</v>
      </c>
      <c r="DE67" s="271">
        <f t="shared" ca="1" si="207"/>
        <v>48792</v>
      </c>
      <c r="DF67" s="271">
        <f t="shared" ca="1" si="207"/>
        <v>48823</v>
      </c>
      <c r="DG67" s="271">
        <f t="shared" ca="1" si="207"/>
        <v>48853</v>
      </c>
      <c r="DH67" s="271">
        <f t="shared" ca="1" si="207"/>
        <v>48884</v>
      </c>
      <c r="DI67" s="271">
        <f t="shared" ca="1" si="207"/>
        <v>48914</v>
      </c>
      <c r="DJ67" s="271">
        <f t="shared" ca="1" si="207"/>
        <v>48945</v>
      </c>
      <c r="DK67" s="271">
        <f t="shared" ca="1" si="207"/>
        <v>48976</v>
      </c>
      <c r="DL67" s="271">
        <f t="shared" ref="DL67:EA67" ca="1" si="208">IF(DL2&lt;$C51,"-",DL2)</f>
        <v>49004</v>
      </c>
      <c r="DM67" s="271">
        <f t="shared" ca="1" si="208"/>
        <v>49035</v>
      </c>
      <c r="DN67" s="271">
        <f t="shared" ca="1" si="208"/>
        <v>49065</v>
      </c>
      <c r="DO67" s="271">
        <f t="shared" ca="1" si="208"/>
        <v>49096</v>
      </c>
      <c r="DP67" s="271">
        <f t="shared" ca="1" si="208"/>
        <v>49126</v>
      </c>
      <c r="DQ67" s="271">
        <f t="shared" ca="1" si="208"/>
        <v>49157</v>
      </c>
      <c r="DR67" s="271">
        <f t="shared" ca="1" si="208"/>
        <v>49188</v>
      </c>
      <c r="DS67" s="271">
        <f t="shared" ca="1" si="208"/>
        <v>49218</v>
      </c>
      <c r="DT67" s="271">
        <f t="shared" ca="1" si="208"/>
        <v>49249</v>
      </c>
      <c r="DU67" s="271">
        <f t="shared" ca="1" si="208"/>
        <v>49279</v>
      </c>
      <c r="DV67" s="271">
        <f t="shared" ca="1" si="208"/>
        <v>49310</v>
      </c>
      <c r="DW67" s="271">
        <f t="shared" ca="1" si="208"/>
        <v>49341</v>
      </c>
      <c r="DX67" s="271">
        <f t="shared" ca="1" si="208"/>
        <v>49369</v>
      </c>
      <c r="DY67" s="271">
        <f t="shared" ca="1" si="208"/>
        <v>49400</v>
      </c>
      <c r="DZ67" s="271">
        <f t="shared" ca="1" si="208"/>
        <v>49430</v>
      </c>
      <c r="EA67" s="271">
        <f t="shared" ca="1" si="208"/>
        <v>49461</v>
      </c>
    </row>
    <row r="68" spans="1:131" x14ac:dyDescent="0.25">
      <c r="B68" t="s">
        <v>2022</v>
      </c>
      <c r="C68">
        <f t="array" aca="1" ref="C68" ca="1">INDEX(G68:EA68,,MATCH(C51,G2:EA2,0))-4</f>
        <v>17</v>
      </c>
      <c r="D68">
        <f ca="1">C68</f>
        <v>17</v>
      </c>
      <c r="F68" t="s">
        <v>2023</v>
      </c>
      <c r="G68" s="270">
        <v>1</v>
      </c>
      <c r="H68" s="270">
        <v>2</v>
      </c>
      <c r="I68" s="270">
        <v>3</v>
      </c>
      <c r="J68" s="270">
        <v>4</v>
      </c>
      <c r="K68" s="270">
        <v>5</v>
      </c>
      <c r="L68" s="270">
        <v>6</v>
      </c>
      <c r="M68" s="270">
        <v>7</v>
      </c>
      <c r="N68" s="270">
        <v>8</v>
      </c>
      <c r="O68" s="270">
        <v>9</v>
      </c>
      <c r="P68" s="270">
        <v>10</v>
      </c>
      <c r="Q68" s="270">
        <v>11</v>
      </c>
      <c r="R68" s="270">
        <v>12</v>
      </c>
      <c r="S68" s="270">
        <v>13</v>
      </c>
      <c r="T68" s="270">
        <v>14</v>
      </c>
      <c r="U68" s="270">
        <v>15</v>
      </c>
      <c r="V68" s="270">
        <v>16</v>
      </c>
      <c r="W68" s="270">
        <v>17</v>
      </c>
      <c r="X68" s="270">
        <v>18</v>
      </c>
      <c r="Y68" s="270">
        <v>19</v>
      </c>
      <c r="Z68" s="270">
        <v>20</v>
      </c>
      <c r="AA68" s="270">
        <v>21</v>
      </c>
      <c r="AB68" s="270">
        <v>22</v>
      </c>
      <c r="AC68" s="270">
        <v>23</v>
      </c>
      <c r="AD68" s="270">
        <v>24</v>
      </c>
      <c r="AE68" s="270">
        <v>25</v>
      </c>
      <c r="AF68" s="270">
        <v>26</v>
      </c>
      <c r="AG68" s="270">
        <v>27</v>
      </c>
      <c r="AH68" s="270">
        <v>28</v>
      </c>
      <c r="AI68" s="270">
        <v>29</v>
      </c>
      <c r="AJ68" s="270">
        <v>30</v>
      </c>
      <c r="AK68" s="270">
        <v>31</v>
      </c>
      <c r="AL68" s="270">
        <v>32</v>
      </c>
      <c r="AM68" s="270">
        <v>33</v>
      </c>
      <c r="AN68" s="270">
        <v>34</v>
      </c>
      <c r="AO68" s="270">
        <v>35</v>
      </c>
      <c r="AP68" s="270">
        <v>36</v>
      </c>
      <c r="AQ68" s="270">
        <v>37</v>
      </c>
      <c r="AR68" s="270">
        <v>38</v>
      </c>
      <c r="AS68" s="270">
        <v>39</v>
      </c>
      <c r="AT68" s="270">
        <v>40</v>
      </c>
      <c r="AU68" s="270">
        <v>41</v>
      </c>
      <c r="AV68" s="270">
        <v>42</v>
      </c>
      <c r="AW68" s="270">
        <v>43</v>
      </c>
      <c r="AX68" s="270">
        <v>44</v>
      </c>
      <c r="AY68" s="270">
        <v>45</v>
      </c>
      <c r="AZ68" s="270">
        <v>46</v>
      </c>
      <c r="BA68" s="270">
        <v>47</v>
      </c>
      <c r="BB68" s="270">
        <v>48</v>
      </c>
      <c r="BC68" s="270">
        <v>49</v>
      </c>
      <c r="BD68" s="270">
        <v>50</v>
      </c>
      <c r="BE68" s="270">
        <v>51</v>
      </c>
      <c r="BF68" s="270">
        <v>52</v>
      </c>
      <c r="BG68" s="270">
        <v>53</v>
      </c>
      <c r="BH68" s="270">
        <v>54</v>
      </c>
      <c r="BI68" s="270">
        <v>55</v>
      </c>
      <c r="BJ68" s="270">
        <v>56</v>
      </c>
      <c r="BK68" s="270">
        <v>57</v>
      </c>
      <c r="BL68" s="270">
        <v>58</v>
      </c>
      <c r="BM68" s="270">
        <v>59</v>
      </c>
      <c r="BN68" s="270">
        <v>60</v>
      </c>
      <c r="BO68" s="270">
        <v>61</v>
      </c>
      <c r="BP68" s="270">
        <v>62</v>
      </c>
      <c r="BQ68" s="270">
        <v>63</v>
      </c>
      <c r="BR68" s="270">
        <v>64</v>
      </c>
      <c r="BS68" s="270">
        <v>65</v>
      </c>
      <c r="BT68" s="270">
        <v>66</v>
      </c>
      <c r="BU68" s="270">
        <v>67</v>
      </c>
      <c r="BV68" s="270">
        <v>68</v>
      </c>
      <c r="BW68" s="270">
        <v>69</v>
      </c>
      <c r="BX68" s="270">
        <v>70</v>
      </c>
      <c r="BY68" s="270">
        <v>71</v>
      </c>
      <c r="BZ68" s="270">
        <v>72</v>
      </c>
      <c r="CA68" s="270">
        <v>73</v>
      </c>
      <c r="CB68" s="270">
        <v>74</v>
      </c>
      <c r="CC68" s="270">
        <v>75</v>
      </c>
      <c r="CD68" s="270">
        <v>76</v>
      </c>
      <c r="CE68" s="270">
        <v>77</v>
      </c>
      <c r="CF68" s="270">
        <v>78</v>
      </c>
      <c r="CG68" s="270">
        <v>79</v>
      </c>
      <c r="CH68" s="270">
        <v>80</v>
      </c>
      <c r="CI68" s="270">
        <v>81</v>
      </c>
      <c r="CJ68" s="270">
        <v>82</v>
      </c>
      <c r="CK68" s="270">
        <v>83</v>
      </c>
      <c r="CL68" s="270">
        <v>84</v>
      </c>
      <c r="CM68" s="270">
        <v>85</v>
      </c>
      <c r="CN68" s="270">
        <v>86</v>
      </c>
      <c r="CO68" s="270">
        <v>87</v>
      </c>
      <c r="CP68" s="270">
        <v>88</v>
      </c>
      <c r="CQ68" s="270">
        <v>89</v>
      </c>
      <c r="CR68" s="270">
        <v>90</v>
      </c>
      <c r="CS68" s="270">
        <v>91</v>
      </c>
      <c r="CT68" s="270">
        <v>92</v>
      </c>
      <c r="CU68" s="270">
        <v>93</v>
      </c>
      <c r="CV68" s="270">
        <v>94</v>
      </c>
      <c r="CW68" s="270">
        <v>95</v>
      </c>
      <c r="CX68" s="270">
        <v>96</v>
      </c>
      <c r="CY68" s="270">
        <v>97</v>
      </c>
      <c r="CZ68" s="270">
        <v>98</v>
      </c>
      <c r="DA68" s="270">
        <v>99</v>
      </c>
      <c r="DB68" s="270">
        <v>100</v>
      </c>
      <c r="DC68" s="270">
        <v>101</v>
      </c>
      <c r="DD68" s="270">
        <v>102</v>
      </c>
      <c r="DE68" s="270">
        <v>103</v>
      </c>
      <c r="DF68" s="270">
        <v>104</v>
      </c>
      <c r="DG68" s="270">
        <v>105</v>
      </c>
      <c r="DH68" s="270">
        <v>106</v>
      </c>
      <c r="DI68" s="270">
        <v>107</v>
      </c>
      <c r="DJ68" s="270">
        <v>108</v>
      </c>
      <c r="DK68" s="270">
        <v>109</v>
      </c>
      <c r="DL68" s="270">
        <v>110</v>
      </c>
      <c r="DM68" s="270">
        <v>111</v>
      </c>
      <c r="DN68" s="270">
        <v>112</v>
      </c>
      <c r="DO68" s="270">
        <v>113</v>
      </c>
      <c r="DP68" s="270">
        <v>114</v>
      </c>
      <c r="DQ68" s="270">
        <v>115</v>
      </c>
      <c r="DR68" s="270">
        <v>116</v>
      </c>
      <c r="DS68" s="270">
        <v>117</v>
      </c>
      <c r="DT68" s="270">
        <v>118</v>
      </c>
      <c r="DU68" s="270">
        <v>119</v>
      </c>
      <c r="DV68" s="270">
        <v>120</v>
      </c>
      <c r="DW68" s="270">
        <v>121</v>
      </c>
      <c r="DX68" s="270">
        <v>122</v>
      </c>
      <c r="DY68" s="270">
        <v>123</v>
      </c>
      <c r="DZ68" s="270">
        <v>124</v>
      </c>
      <c r="EA68" s="270">
        <v>125</v>
      </c>
    </row>
    <row r="69" spans="1:131" x14ac:dyDescent="0.25">
      <c r="C69">
        <v>5</v>
      </c>
      <c r="D69">
        <v>250</v>
      </c>
      <c r="E69">
        <v>10</v>
      </c>
      <c r="F69" s="239" t="s">
        <v>2024</v>
      </c>
      <c r="G69" s="239">
        <f t="shared" ref="G69:AL69" si="209">$E69</f>
        <v>10</v>
      </c>
      <c r="H69" s="239">
        <f t="shared" si="209"/>
        <v>10</v>
      </c>
      <c r="I69" s="239">
        <f t="shared" si="209"/>
        <v>10</v>
      </c>
      <c r="J69" s="239">
        <f t="shared" si="209"/>
        <v>10</v>
      </c>
      <c r="K69" s="239">
        <f t="shared" si="209"/>
        <v>10</v>
      </c>
      <c r="L69" s="239">
        <f t="shared" si="209"/>
        <v>10</v>
      </c>
      <c r="M69" s="239">
        <f t="shared" si="209"/>
        <v>10</v>
      </c>
      <c r="N69" s="239">
        <f t="shared" si="209"/>
        <v>10</v>
      </c>
      <c r="O69" s="239">
        <f t="shared" si="209"/>
        <v>10</v>
      </c>
      <c r="P69" s="239">
        <f t="shared" si="209"/>
        <v>10</v>
      </c>
      <c r="Q69" s="239">
        <f t="shared" si="209"/>
        <v>10</v>
      </c>
      <c r="R69" s="239">
        <f t="shared" si="209"/>
        <v>10</v>
      </c>
      <c r="S69" s="239">
        <f t="shared" si="209"/>
        <v>10</v>
      </c>
      <c r="T69" s="239">
        <f t="shared" si="209"/>
        <v>10</v>
      </c>
      <c r="U69" s="239">
        <f t="shared" si="209"/>
        <v>10</v>
      </c>
      <c r="V69" s="239">
        <f t="shared" si="209"/>
        <v>10</v>
      </c>
      <c r="W69" s="239">
        <f t="shared" si="209"/>
        <v>10</v>
      </c>
      <c r="X69" s="239">
        <f t="shared" si="209"/>
        <v>10</v>
      </c>
      <c r="Y69" s="239">
        <f t="shared" si="209"/>
        <v>10</v>
      </c>
      <c r="Z69" s="239">
        <f t="shared" si="209"/>
        <v>10</v>
      </c>
      <c r="AA69" s="239">
        <f t="shared" si="209"/>
        <v>10</v>
      </c>
      <c r="AB69" s="239">
        <f t="shared" si="209"/>
        <v>10</v>
      </c>
      <c r="AC69" s="239">
        <f t="shared" si="209"/>
        <v>10</v>
      </c>
      <c r="AD69" s="239">
        <f t="shared" si="209"/>
        <v>10</v>
      </c>
      <c r="AE69" s="239">
        <f t="shared" si="209"/>
        <v>10</v>
      </c>
      <c r="AF69" s="239">
        <f t="shared" si="209"/>
        <v>10</v>
      </c>
      <c r="AG69" s="239">
        <f t="shared" si="209"/>
        <v>10</v>
      </c>
      <c r="AH69" s="239">
        <f t="shared" si="209"/>
        <v>10</v>
      </c>
      <c r="AI69" s="239">
        <f t="shared" si="209"/>
        <v>10</v>
      </c>
      <c r="AJ69" s="239">
        <f t="shared" si="209"/>
        <v>10</v>
      </c>
      <c r="AK69" s="239">
        <f t="shared" si="209"/>
        <v>10</v>
      </c>
      <c r="AL69" s="239">
        <f t="shared" si="209"/>
        <v>10</v>
      </c>
      <c r="AM69" s="239">
        <f t="shared" ref="AM69:CX70" si="210">$E69</f>
        <v>10</v>
      </c>
      <c r="AN69" s="239">
        <f t="shared" si="210"/>
        <v>10</v>
      </c>
      <c r="AO69" s="239">
        <f t="shared" si="210"/>
        <v>10</v>
      </c>
      <c r="AP69" s="239">
        <f t="shared" si="210"/>
        <v>10</v>
      </c>
      <c r="AQ69" s="239">
        <f t="shared" si="210"/>
        <v>10</v>
      </c>
      <c r="AR69" s="239">
        <f t="shared" si="210"/>
        <v>10</v>
      </c>
      <c r="AS69" s="239">
        <f t="shared" si="210"/>
        <v>10</v>
      </c>
      <c r="AT69" s="239">
        <f t="shared" si="210"/>
        <v>10</v>
      </c>
      <c r="AU69" s="239">
        <f t="shared" si="210"/>
        <v>10</v>
      </c>
      <c r="AV69" s="239">
        <f t="shared" si="210"/>
        <v>10</v>
      </c>
      <c r="AW69" s="239">
        <f t="shared" si="210"/>
        <v>10</v>
      </c>
      <c r="AX69" s="239">
        <f t="shared" si="210"/>
        <v>10</v>
      </c>
      <c r="AY69" s="239">
        <f t="shared" si="210"/>
        <v>10</v>
      </c>
      <c r="AZ69" s="239">
        <f t="shared" si="210"/>
        <v>10</v>
      </c>
      <c r="BA69" s="239">
        <f t="shared" si="210"/>
        <v>10</v>
      </c>
      <c r="BB69" s="239">
        <f t="shared" si="210"/>
        <v>10</v>
      </c>
      <c r="BC69" s="239">
        <f t="shared" si="210"/>
        <v>10</v>
      </c>
      <c r="BD69" s="239">
        <f t="shared" si="210"/>
        <v>10</v>
      </c>
      <c r="BE69" s="239">
        <f t="shared" si="210"/>
        <v>10</v>
      </c>
      <c r="BF69" s="239">
        <f t="shared" si="210"/>
        <v>10</v>
      </c>
      <c r="BG69" s="239">
        <f t="shared" si="210"/>
        <v>10</v>
      </c>
      <c r="BH69" s="239">
        <f t="shared" si="210"/>
        <v>10</v>
      </c>
      <c r="BI69" s="239">
        <f t="shared" si="210"/>
        <v>10</v>
      </c>
      <c r="BJ69" s="239">
        <f t="shared" si="210"/>
        <v>10</v>
      </c>
      <c r="BK69" s="239">
        <f t="shared" si="210"/>
        <v>10</v>
      </c>
      <c r="BL69" s="239">
        <f t="shared" si="210"/>
        <v>10</v>
      </c>
      <c r="BM69" s="239">
        <f t="shared" si="210"/>
        <v>10</v>
      </c>
      <c r="BN69" s="239">
        <f t="shared" si="210"/>
        <v>10</v>
      </c>
      <c r="BO69" s="239">
        <f t="shared" si="210"/>
        <v>10</v>
      </c>
      <c r="BP69" s="239">
        <f t="shared" si="210"/>
        <v>10</v>
      </c>
      <c r="BQ69" s="239">
        <f t="shared" si="210"/>
        <v>10</v>
      </c>
      <c r="BR69" s="239">
        <f t="shared" si="210"/>
        <v>10</v>
      </c>
      <c r="BS69" s="239">
        <f t="shared" si="210"/>
        <v>10</v>
      </c>
      <c r="BT69" s="239">
        <f t="shared" si="210"/>
        <v>10</v>
      </c>
      <c r="BU69" s="239">
        <f t="shared" si="210"/>
        <v>10</v>
      </c>
      <c r="BV69" s="239">
        <f t="shared" si="210"/>
        <v>10</v>
      </c>
      <c r="BW69" s="239">
        <f t="shared" si="210"/>
        <v>10</v>
      </c>
      <c r="BX69" s="239">
        <f t="shared" si="210"/>
        <v>10</v>
      </c>
      <c r="BY69" s="239">
        <f t="shared" si="210"/>
        <v>10</v>
      </c>
      <c r="BZ69" s="239">
        <f t="shared" si="210"/>
        <v>10</v>
      </c>
      <c r="CA69" s="239">
        <f t="shared" si="210"/>
        <v>10</v>
      </c>
      <c r="CB69" s="239">
        <f t="shared" si="210"/>
        <v>10</v>
      </c>
      <c r="CC69" s="239">
        <f t="shared" si="210"/>
        <v>10</v>
      </c>
      <c r="CD69" s="239">
        <f t="shared" si="210"/>
        <v>10</v>
      </c>
      <c r="CE69" s="239">
        <f t="shared" si="210"/>
        <v>10</v>
      </c>
      <c r="CF69" s="239">
        <f t="shared" si="210"/>
        <v>10</v>
      </c>
      <c r="CG69" s="239">
        <f t="shared" si="210"/>
        <v>10</v>
      </c>
      <c r="CH69" s="239">
        <f t="shared" si="210"/>
        <v>10</v>
      </c>
      <c r="CI69" s="239">
        <f t="shared" si="210"/>
        <v>10</v>
      </c>
      <c r="CJ69" s="239">
        <f t="shared" si="210"/>
        <v>10</v>
      </c>
      <c r="CK69" s="239">
        <f t="shared" si="210"/>
        <v>10</v>
      </c>
      <c r="CL69" s="239">
        <f t="shared" si="210"/>
        <v>10</v>
      </c>
      <c r="CM69" s="239">
        <f t="shared" si="210"/>
        <v>10</v>
      </c>
      <c r="CN69" s="239">
        <f t="shared" si="210"/>
        <v>10</v>
      </c>
      <c r="CO69" s="239">
        <f t="shared" si="210"/>
        <v>10</v>
      </c>
      <c r="CP69" s="239">
        <f t="shared" si="210"/>
        <v>10</v>
      </c>
      <c r="CQ69" s="239">
        <f t="shared" si="210"/>
        <v>10</v>
      </c>
      <c r="CR69" s="239">
        <f t="shared" si="210"/>
        <v>10</v>
      </c>
      <c r="CS69" s="239">
        <f t="shared" si="210"/>
        <v>10</v>
      </c>
      <c r="CT69" s="239">
        <f t="shared" si="210"/>
        <v>10</v>
      </c>
      <c r="CU69" s="239">
        <f t="shared" si="210"/>
        <v>10</v>
      </c>
      <c r="CV69" s="239">
        <f t="shared" si="210"/>
        <v>10</v>
      </c>
      <c r="CW69" s="239">
        <f t="shared" si="210"/>
        <v>10</v>
      </c>
      <c r="CX69" s="239">
        <f t="shared" si="210"/>
        <v>10</v>
      </c>
      <c r="CY69" s="239">
        <f t="shared" ref="CY69:EA70" si="211">$E69</f>
        <v>10</v>
      </c>
      <c r="CZ69" s="239">
        <f t="shared" si="211"/>
        <v>10</v>
      </c>
      <c r="DA69" s="239">
        <f t="shared" si="211"/>
        <v>10</v>
      </c>
      <c r="DB69" s="239">
        <f t="shared" si="211"/>
        <v>10</v>
      </c>
      <c r="DC69" s="239">
        <f t="shared" si="211"/>
        <v>10</v>
      </c>
      <c r="DD69" s="239">
        <f t="shared" si="211"/>
        <v>10</v>
      </c>
      <c r="DE69" s="239">
        <f t="shared" si="211"/>
        <v>10</v>
      </c>
      <c r="DF69" s="239">
        <f t="shared" si="211"/>
        <v>10</v>
      </c>
      <c r="DG69" s="239">
        <f t="shared" si="211"/>
        <v>10</v>
      </c>
      <c r="DH69" s="239">
        <f t="shared" si="211"/>
        <v>10</v>
      </c>
      <c r="DI69" s="239">
        <f t="shared" si="211"/>
        <v>10</v>
      </c>
      <c r="DJ69" s="239">
        <f t="shared" si="211"/>
        <v>10</v>
      </c>
      <c r="DK69" s="239">
        <f t="shared" si="211"/>
        <v>10</v>
      </c>
      <c r="DL69" s="239">
        <f t="shared" si="211"/>
        <v>10</v>
      </c>
      <c r="DM69" s="239">
        <f t="shared" si="211"/>
        <v>10</v>
      </c>
      <c r="DN69" s="239">
        <f t="shared" si="211"/>
        <v>10</v>
      </c>
      <c r="DO69" s="239">
        <f t="shared" si="211"/>
        <v>10</v>
      </c>
      <c r="DP69" s="239">
        <f t="shared" si="211"/>
        <v>10</v>
      </c>
      <c r="DQ69" s="239">
        <f t="shared" si="211"/>
        <v>10</v>
      </c>
      <c r="DR69" s="239">
        <f t="shared" si="211"/>
        <v>10</v>
      </c>
      <c r="DS69" s="239">
        <f t="shared" si="211"/>
        <v>10</v>
      </c>
      <c r="DT69" s="239">
        <f t="shared" si="211"/>
        <v>10</v>
      </c>
      <c r="DU69" s="239">
        <f t="shared" si="211"/>
        <v>10</v>
      </c>
      <c r="DV69" s="239">
        <f t="shared" si="211"/>
        <v>10</v>
      </c>
      <c r="DW69" s="239">
        <f t="shared" si="211"/>
        <v>10</v>
      </c>
      <c r="DX69" s="239">
        <f t="shared" si="211"/>
        <v>10</v>
      </c>
      <c r="DY69" s="239">
        <f t="shared" si="211"/>
        <v>10</v>
      </c>
      <c r="DZ69" s="239">
        <f t="shared" si="211"/>
        <v>10</v>
      </c>
      <c r="EA69" s="239">
        <f t="shared" si="211"/>
        <v>10</v>
      </c>
    </row>
    <row r="70" spans="1:131" x14ac:dyDescent="0.25">
      <c r="E70">
        <v>40</v>
      </c>
      <c r="F70" t="str">
        <f>$B$51&amp;"_"&amp;$D$105</f>
        <v>Бюджет  проекта _Пометки</v>
      </c>
      <c r="G70">
        <f>$E70</f>
        <v>40</v>
      </c>
      <c r="H70">
        <f>$E70</f>
        <v>40</v>
      </c>
      <c r="I70">
        <f>$E70</f>
        <v>40</v>
      </c>
      <c r="J70">
        <f t="shared" ref="J70:BU70" si="212">$E70</f>
        <v>40</v>
      </c>
      <c r="K70">
        <f t="shared" si="212"/>
        <v>40</v>
      </c>
      <c r="L70">
        <f t="shared" si="212"/>
        <v>40</v>
      </c>
      <c r="M70">
        <f t="shared" si="212"/>
        <v>40</v>
      </c>
      <c r="N70">
        <f t="shared" si="212"/>
        <v>40</v>
      </c>
      <c r="O70">
        <f t="shared" si="212"/>
        <v>40</v>
      </c>
      <c r="P70">
        <f t="shared" si="212"/>
        <v>40</v>
      </c>
      <c r="Q70">
        <f t="shared" si="212"/>
        <v>40</v>
      </c>
      <c r="R70">
        <f t="shared" si="212"/>
        <v>40</v>
      </c>
      <c r="S70">
        <f t="shared" si="212"/>
        <v>40</v>
      </c>
      <c r="T70">
        <f t="shared" si="212"/>
        <v>40</v>
      </c>
      <c r="U70">
        <f t="shared" si="212"/>
        <v>40</v>
      </c>
      <c r="V70">
        <f t="shared" si="212"/>
        <v>40</v>
      </c>
      <c r="W70">
        <f t="shared" si="212"/>
        <v>40</v>
      </c>
      <c r="X70">
        <f t="shared" si="212"/>
        <v>40</v>
      </c>
      <c r="Y70">
        <f t="shared" si="212"/>
        <v>40</v>
      </c>
      <c r="Z70">
        <f t="shared" si="212"/>
        <v>40</v>
      </c>
      <c r="AA70">
        <f t="shared" si="212"/>
        <v>40</v>
      </c>
      <c r="AB70">
        <f t="shared" si="212"/>
        <v>40</v>
      </c>
      <c r="AC70">
        <f t="shared" si="212"/>
        <v>40</v>
      </c>
      <c r="AD70">
        <f t="shared" si="212"/>
        <v>40</v>
      </c>
      <c r="AE70">
        <f t="shared" si="212"/>
        <v>40</v>
      </c>
      <c r="AF70">
        <f t="shared" si="212"/>
        <v>40</v>
      </c>
      <c r="AG70">
        <f t="shared" si="212"/>
        <v>40</v>
      </c>
      <c r="AH70">
        <f t="shared" si="212"/>
        <v>40</v>
      </c>
      <c r="AI70">
        <f t="shared" si="212"/>
        <v>40</v>
      </c>
      <c r="AJ70">
        <f t="shared" si="212"/>
        <v>40</v>
      </c>
      <c r="AK70">
        <f t="shared" si="212"/>
        <v>40</v>
      </c>
      <c r="AL70">
        <f t="shared" si="212"/>
        <v>40</v>
      </c>
      <c r="AM70">
        <f t="shared" si="212"/>
        <v>40</v>
      </c>
      <c r="AN70">
        <f t="shared" si="212"/>
        <v>40</v>
      </c>
      <c r="AO70">
        <f t="shared" si="212"/>
        <v>40</v>
      </c>
      <c r="AP70">
        <f t="shared" si="212"/>
        <v>40</v>
      </c>
      <c r="AQ70">
        <f t="shared" si="212"/>
        <v>40</v>
      </c>
      <c r="AR70">
        <f t="shared" si="212"/>
        <v>40</v>
      </c>
      <c r="AS70">
        <f t="shared" si="212"/>
        <v>40</v>
      </c>
      <c r="AT70">
        <f t="shared" si="212"/>
        <v>40</v>
      </c>
      <c r="AU70">
        <f t="shared" si="212"/>
        <v>40</v>
      </c>
      <c r="AV70">
        <f t="shared" si="212"/>
        <v>40</v>
      </c>
      <c r="AW70">
        <f t="shared" si="212"/>
        <v>40</v>
      </c>
      <c r="AX70">
        <f t="shared" si="212"/>
        <v>40</v>
      </c>
      <c r="AY70">
        <f t="shared" si="212"/>
        <v>40</v>
      </c>
      <c r="AZ70">
        <f t="shared" si="212"/>
        <v>40</v>
      </c>
      <c r="BA70">
        <f t="shared" si="212"/>
        <v>40</v>
      </c>
      <c r="BB70">
        <f t="shared" si="212"/>
        <v>40</v>
      </c>
      <c r="BC70">
        <f t="shared" si="212"/>
        <v>40</v>
      </c>
      <c r="BD70">
        <f t="shared" si="212"/>
        <v>40</v>
      </c>
      <c r="BE70">
        <f t="shared" si="212"/>
        <v>40</v>
      </c>
      <c r="BF70">
        <f t="shared" si="212"/>
        <v>40</v>
      </c>
      <c r="BG70">
        <f t="shared" si="212"/>
        <v>40</v>
      </c>
      <c r="BH70">
        <f t="shared" si="212"/>
        <v>40</v>
      </c>
      <c r="BI70">
        <f t="shared" si="212"/>
        <v>40</v>
      </c>
      <c r="BJ70">
        <f t="shared" si="212"/>
        <v>40</v>
      </c>
      <c r="BK70">
        <f t="shared" si="212"/>
        <v>40</v>
      </c>
      <c r="BL70">
        <f t="shared" si="212"/>
        <v>40</v>
      </c>
      <c r="BM70">
        <f t="shared" si="212"/>
        <v>40</v>
      </c>
      <c r="BN70">
        <f t="shared" si="212"/>
        <v>40</v>
      </c>
      <c r="BO70">
        <f t="shared" si="212"/>
        <v>40</v>
      </c>
      <c r="BP70">
        <f t="shared" si="212"/>
        <v>40</v>
      </c>
      <c r="BQ70">
        <f t="shared" si="212"/>
        <v>40</v>
      </c>
      <c r="BR70">
        <f t="shared" si="212"/>
        <v>40</v>
      </c>
      <c r="BS70">
        <f t="shared" si="212"/>
        <v>40</v>
      </c>
      <c r="BT70">
        <f t="shared" si="212"/>
        <v>40</v>
      </c>
      <c r="BU70">
        <f t="shared" si="212"/>
        <v>40</v>
      </c>
      <c r="BV70">
        <f t="shared" si="210"/>
        <v>40</v>
      </c>
      <c r="BW70">
        <f t="shared" si="210"/>
        <v>40</v>
      </c>
      <c r="BX70">
        <f t="shared" si="210"/>
        <v>40</v>
      </c>
      <c r="BY70">
        <f t="shared" si="210"/>
        <v>40</v>
      </c>
      <c r="BZ70">
        <f t="shared" si="210"/>
        <v>40</v>
      </c>
      <c r="CA70">
        <f t="shared" si="210"/>
        <v>40</v>
      </c>
      <c r="CB70">
        <f t="shared" si="210"/>
        <v>40</v>
      </c>
      <c r="CC70">
        <f t="shared" si="210"/>
        <v>40</v>
      </c>
      <c r="CD70">
        <f t="shared" si="210"/>
        <v>40</v>
      </c>
      <c r="CE70">
        <f t="shared" si="210"/>
        <v>40</v>
      </c>
      <c r="CF70">
        <f t="shared" si="210"/>
        <v>40</v>
      </c>
      <c r="CG70">
        <f t="shared" si="210"/>
        <v>40</v>
      </c>
      <c r="CH70">
        <f t="shared" si="210"/>
        <v>40</v>
      </c>
      <c r="CI70">
        <f t="shared" si="210"/>
        <v>40</v>
      </c>
      <c r="CJ70">
        <f t="shared" si="210"/>
        <v>40</v>
      </c>
      <c r="CK70">
        <f t="shared" si="210"/>
        <v>40</v>
      </c>
      <c r="CL70">
        <f t="shared" si="210"/>
        <v>40</v>
      </c>
      <c r="CM70">
        <f t="shared" si="210"/>
        <v>40</v>
      </c>
      <c r="CN70">
        <f t="shared" si="210"/>
        <v>40</v>
      </c>
      <c r="CO70">
        <f t="shared" si="210"/>
        <v>40</v>
      </c>
      <c r="CP70">
        <f t="shared" si="210"/>
        <v>40</v>
      </c>
      <c r="CQ70">
        <f t="shared" si="210"/>
        <v>40</v>
      </c>
      <c r="CR70">
        <f t="shared" si="210"/>
        <v>40</v>
      </c>
      <c r="CS70">
        <f t="shared" si="210"/>
        <v>40</v>
      </c>
      <c r="CT70">
        <f t="shared" si="210"/>
        <v>40</v>
      </c>
      <c r="CU70">
        <f t="shared" si="210"/>
        <v>40</v>
      </c>
      <c r="CV70">
        <f t="shared" si="210"/>
        <v>40</v>
      </c>
      <c r="CW70">
        <f t="shared" si="210"/>
        <v>40</v>
      </c>
      <c r="CX70">
        <f t="shared" si="210"/>
        <v>40</v>
      </c>
      <c r="CY70">
        <f t="shared" si="211"/>
        <v>40</v>
      </c>
      <c r="CZ70">
        <f t="shared" si="211"/>
        <v>40</v>
      </c>
      <c r="DA70">
        <f t="shared" si="211"/>
        <v>40</v>
      </c>
      <c r="DB70">
        <f t="shared" si="211"/>
        <v>40</v>
      </c>
      <c r="DC70">
        <f t="shared" si="211"/>
        <v>40</v>
      </c>
      <c r="DD70">
        <f t="shared" si="211"/>
        <v>40</v>
      </c>
      <c r="DE70">
        <f t="shared" si="211"/>
        <v>40</v>
      </c>
      <c r="DF70">
        <f t="shared" si="211"/>
        <v>40</v>
      </c>
      <c r="DG70">
        <f t="shared" si="211"/>
        <v>40</v>
      </c>
      <c r="DH70">
        <f t="shared" si="211"/>
        <v>40</v>
      </c>
      <c r="DI70">
        <f t="shared" si="211"/>
        <v>40</v>
      </c>
      <c r="DJ70">
        <f t="shared" si="211"/>
        <v>40</v>
      </c>
      <c r="DK70">
        <f t="shared" si="211"/>
        <v>40</v>
      </c>
      <c r="DL70">
        <f t="shared" si="211"/>
        <v>40</v>
      </c>
      <c r="DM70">
        <f t="shared" si="211"/>
        <v>40</v>
      </c>
      <c r="DN70">
        <f t="shared" si="211"/>
        <v>40</v>
      </c>
      <c r="DO70">
        <f t="shared" si="211"/>
        <v>40</v>
      </c>
      <c r="DP70">
        <f t="shared" si="211"/>
        <v>40</v>
      </c>
      <c r="DQ70">
        <f t="shared" si="211"/>
        <v>40</v>
      </c>
      <c r="DR70">
        <f t="shared" si="211"/>
        <v>40</v>
      </c>
      <c r="DS70">
        <f t="shared" si="211"/>
        <v>40</v>
      </c>
      <c r="DT70">
        <f t="shared" si="211"/>
        <v>40</v>
      </c>
      <c r="DU70">
        <f t="shared" si="211"/>
        <v>40</v>
      </c>
      <c r="DV70">
        <f t="shared" si="211"/>
        <v>40</v>
      </c>
      <c r="DW70">
        <f t="shared" si="211"/>
        <v>40</v>
      </c>
      <c r="DX70">
        <f t="shared" si="211"/>
        <v>40</v>
      </c>
      <c r="DY70">
        <f t="shared" si="211"/>
        <v>40</v>
      </c>
      <c r="DZ70">
        <f t="shared" si="211"/>
        <v>40</v>
      </c>
      <c r="EA70">
        <f t="shared" si="211"/>
        <v>40</v>
      </c>
    </row>
    <row r="71" spans="1:131" x14ac:dyDescent="0.25">
      <c r="A71" s="199">
        <f>ТЭП!J22</f>
        <v>46813</v>
      </c>
      <c r="B71" s="238" t="s">
        <v>2025</v>
      </c>
      <c r="C71" s="238">
        <f t="array" ref="C71">INDEX($G$68:$EA$68,,MATCH(A71,$G$2:$EA$2,0))</f>
        <v>38</v>
      </c>
      <c r="D71" s="238">
        <f>C71</f>
        <v>38</v>
      </c>
      <c r="E71">
        <v>10</v>
      </c>
      <c r="F71" s="269" t="str">
        <f>$B$51&amp;"_"&amp;$D$106</f>
        <v>Бюджет  проекта _Масштаб</v>
      </c>
      <c r="G71" s="268">
        <f t="shared" ref="G71:AL71" ca="1" si="213">IFERROR($E71-SUM(G72:G73),$E71)</f>
        <v>10</v>
      </c>
      <c r="H71" s="268">
        <f t="shared" ca="1" si="213"/>
        <v>10</v>
      </c>
      <c r="I71" s="268">
        <f t="shared" ca="1" si="213"/>
        <v>10</v>
      </c>
      <c r="J71" s="268">
        <f t="shared" ca="1" si="213"/>
        <v>10</v>
      </c>
      <c r="K71" s="268">
        <f t="shared" ca="1" si="213"/>
        <v>10</v>
      </c>
      <c r="L71" s="268">
        <f t="shared" ca="1" si="213"/>
        <v>10</v>
      </c>
      <c r="M71" s="268">
        <f t="shared" ca="1" si="213"/>
        <v>10</v>
      </c>
      <c r="N71" s="268">
        <f t="shared" ca="1" si="213"/>
        <v>10</v>
      </c>
      <c r="O71" s="268">
        <f t="shared" ca="1" si="213"/>
        <v>10</v>
      </c>
      <c r="P71" s="268">
        <f t="shared" ca="1" si="213"/>
        <v>10</v>
      </c>
      <c r="Q71" s="268">
        <f t="shared" ca="1" si="213"/>
        <v>10</v>
      </c>
      <c r="R71" s="268">
        <f t="shared" ca="1" si="213"/>
        <v>10</v>
      </c>
      <c r="S71" s="268">
        <f t="shared" ca="1" si="213"/>
        <v>10</v>
      </c>
      <c r="T71" s="268">
        <f t="shared" ca="1" si="213"/>
        <v>10</v>
      </c>
      <c r="U71" s="268">
        <f t="shared" ca="1" si="213"/>
        <v>10</v>
      </c>
      <c r="V71" s="268">
        <f t="shared" ca="1" si="213"/>
        <v>10</v>
      </c>
      <c r="W71" s="268">
        <f t="shared" ca="1" si="213"/>
        <v>10</v>
      </c>
      <c r="X71" s="268">
        <f t="shared" ca="1" si="213"/>
        <v>10</v>
      </c>
      <c r="Y71" s="268">
        <f t="shared" ca="1" si="213"/>
        <v>10</v>
      </c>
      <c r="Z71" s="268">
        <f t="shared" ca="1" si="213"/>
        <v>10</v>
      </c>
      <c r="AA71" s="268">
        <f t="shared" ca="1" si="213"/>
        <v>10</v>
      </c>
      <c r="AB71" s="268">
        <f t="shared" ca="1" si="213"/>
        <v>0</v>
      </c>
      <c r="AC71" s="268">
        <f t="shared" ca="1" si="213"/>
        <v>0</v>
      </c>
      <c r="AD71" s="268">
        <f t="shared" ca="1" si="213"/>
        <v>0</v>
      </c>
      <c r="AE71" s="268">
        <f t="shared" ca="1" si="213"/>
        <v>0</v>
      </c>
      <c r="AF71" s="268">
        <f t="shared" ca="1" si="213"/>
        <v>0</v>
      </c>
      <c r="AG71" s="268">
        <f t="shared" ca="1" si="213"/>
        <v>0</v>
      </c>
      <c r="AH71" s="268">
        <f t="shared" ca="1" si="213"/>
        <v>0</v>
      </c>
      <c r="AI71" s="268">
        <f t="shared" ca="1" si="213"/>
        <v>0</v>
      </c>
      <c r="AJ71" s="268">
        <f t="shared" ca="1" si="213"/>
        <v>0</v>
      </c>
      <c r="AK71" s="268">
        <f t="shared" ca="1" si="213"/>
        <v>0</v>
      </c>
      <c r="AL71" s="268">
        <f t="shared" ca="1" si="213"/>
        <v>0</v>
      </c>
      <c r="AM71" s="268">
        <f t="shared" ref="AM71:BR71" ca="1" si="214">IFERROR($E71-SUM(AM72:AM73),$E71)</f>
        <v>0</v>
      </c>
      <c r="AN71" s="268">
        <f t="shared" ca="1" si="214"/>
        <v>0</v>
      </c>
      <c r="AO71" s="268">
        <f t="shared" ca="1" si="214"/>
        <v>0</v>
      </c>
      <c r="AP71" s="268">
        <f t="shared" ca="1" si="214"/>
        <v>0</v>
      </c>
      <c r="AQ71" s="268">
        <f t="shared" ca="1" si="214"/>
        <v>0</v>
      </c>
      <c r="AR71" s="268">
        <f t="shared" ca="1" si="214"/>
        <v>0</v>
      </c>
      <c r="AS71" s="268">
        <f t="shared" ca="1" si="214"/>
        <v>0</v>
      </c>
      <c r="AT71" s="268">
        <f t="shared" ca="1" si="214"/>
        <v>0</v>
      </c>
      <c r="AU71" s="268">
        <f t="shared" ca="1" si="214"/>
        <v>0</v>
      </c>
      <c r="AV71" s="268">
        <f t="shared" ca="1" si="214"/>
        <v>0</v>
      </c>
      <c r="AW71" s="268">
        <f t="shared" ca="1" si="214"/>
        <v>0</v>
      </c>
      <c r="AX71" s="268">
        <f t="shared" ca="1" si="214"/>
        <v>0</v>
      </c>
      <c r="AY71" s="268">
        <f t="shared" ca="1" si="214"/>
        <v>0</v>
      </c>
      <c r="AZ71" s="268">
        <f t="shared" ca="1" si="214"/>
        <v>0</v>
      </c>
      <c r="BA71" s="268">
        <f t="shared" ca="1" si="214"/>
        <v>0</v>
      </c>
      <c r="BB71" s="268">
        <f t="shared" ca="1" si="214"/>
        <v>0</v>
      </c>
      <c r="BC71" s="268">
        <f t="shared" ca="1" si="214"/>
        <v>0</v>
      </c>
      <c r="BD71" s="268">
        <f t="shared" ca="1" si="214"/>
        <v>0</v>
      </c>
      <c r="BE71" s="268">
        <f t="shared" ca="1" si="214"/>
        <v>0</v>
      </c>
      <c r="BF71" s="268">
        <f t="shared" ca="1" si="214"/>
        <v>0</v>
      </c>
      <c r="BG71" s="268">
        <f t="shared" ca="1" si="214"/>
        <v>0</v>
      </c>
      <c r="BH71" s="268">
        <f t="shared" ca="1" si="214"/>
        <v>0</v>
      </c>
      <c r="BI71" s="268">
        <f t="shared" ca="1" si="214"/>
        <v>0</v>
      </c>
      <c r="BJ71" s="268">
        <f t="shared" ca="1" si="214"/>
        <v>0</v>
      </c>
      <c r="BK71" s="268">
        <f t="shared" ca="1" si="214"/>
        <v>0</v>
      </c>
      <c r="BL71" s="268">
        <f t="shared" ca="1" si="214"/>
        <v>0</v>
      </c>
      <c r="BM71" s="268">
        <f t="shared" ca="1" si="214"/>
        <v>0</v>
      </c>
      <c r="BN71" s="268">
        <f t="shared" ca="1" si="214"/>
        <v>0</v>
      </c>
      <c r="BO71" s="268">
        <f t="shared" ca="1" si="214"/>
        <v>0</v>
      </c>
      <c r="BP71" s="268">
        <f t="shared" ca="1" si="214"/>
        <v>0</v>
      </c>
      <c r="BQ71" s="268">
        <f t="shared" ca="1" si="214"/>
        <v>0</v>
      </c>
      <c r="BR71" s="268">
        <f t="shared" ca="1" si="214"/>
        <v>0</v>
      </c>
      <c r="BS71" s="268">
        <f t="shared" ref="BS71:CX71" ca="1" si="215">IFERROR($E71-SUM(BS72:BS73),$E71)</f>
        <v>0</v>
      </c>
      <c r="BT71" s="268">
        <f t="shared" ca="1" si="215"/>
        <v>0</v>
      </c>
      <c r="BU71" s="268">
        <f t="shared" ca="1" si="215"/>
        <v>0</v>
      </c>
      <c r="BV71" s="268">
        <f t="shared" ca="1" si="215"/>
        <v>0</v>
      </c>
      <c r="BW71" s="268">
        <f t="shared" ca="1" si="215"/>
        <v>10</v>
      </c>
      <c r="BX71" s="268">
        <f t="shared" ca="1" si="215"/>
        <v>10</v>
      </c>
      <c r="BY71" s="268">
        <f t="shared" ca="1" si="215"/>
        <v>10</v>
      </c>
      <c r="BZ71" s="268">
        <f t="shared" ca="1" si="215"/>
        <v>10</v>
      </c>
      <c r="CA71" s="268">
        <f t="shared" ca="1" si="215"/>
        <v>10</v>
      </c>
      <c r="CB71" s="268">
        <f t="shared" ca="1" si="215"/>
        <v>10</v>
      </c>
      <c r="CC71" s="268">
        <f t="shared" ca="1" si="215"/>
        <v>10</v>
      </c>
      <c r="CD71" s="268">
        <f t="shared" ca="1" si="215"/>
        <v>10</v>
      </c>
      <c r="CE71" s="268">
        <f t="shared" ca="1" si="215"/>
        <v>10</v>
      </c>
      <c r="CF71" s="268">
        <f t="shared" ca="1" si="215"/>
        <v>10</v>
      </c>
      <c r="CG71" s="268">
        <f t="shared" ca="1" si="215"/>
        <v>10</v>
      </c>
      <c r="CH71" s="268">
        <f t="shared" ca="1" si="215"/>
        <v>10</v>
      </c>
      <c r="CI71" s="268">
        <f t="shared" ca="1" si="215"/>
        <v>10</v>
      </c>
      <c r="CJ71" s="268">
        <f t="shared" ca="1" si="215"/>
        <v>10</v>
      </c>
      <c r="CK71" s="268">
        <f t="shared" ca="1" si="215"/>
        <v>10</v>
      </c>
      <c r="CL71" s="268">
        <f t="shared" ca="1" si="215"/>
        <v>10</v>
      </c>
      <c r="CM71" s="268">
        <f t="shared" ca="1" si="215"/>
        <v>10</v>
      </c>
      <c r="CN71" s="268">
        <f t="shared" ca="1" si="215"/>
        <v>10</v>
      </c>
      <c r="CO71" s="268">
        <f t="shared" ca="1" si="215"/>
        <v>10</v>
      </c>
      <c r="CP71" s="268">
        <f t="shared" ca="1" si="215"/>
        <v>10</v>
      </c>
      <c r="CQ71" s="268">
        <f t="shared" ca="1" si="215"/>
        <v>10</v>
      </c>
      <c r="CR71" s="268">
        <f t="shared" ca="1" si="215"/>
        <v>10</v>
      </c>
      <c r="CS71" s="268">
        <f t="shared" ca="1" si="215"/>
        <v>10</v>
      </c>
      <c r="CT71" s="268">
        <f t="shared" ca="1" si="215"/>
        <v>10</v>
      </c>
      <c r="CU71" s="268">
        <f t="shared" ca="1" si="215"/>
        <v>10</v>
      </c>
      <c r="CV71" s="268">
        <f t="shared" ca="1" si="215"/>
        <v>10</v>
      </c>
      <c r="CW71" s="268">
        <f t="shared" ca="1" si="215"/>
        <v>10</v>
      </c>
      <c r="CX71" s="268">
        <f t="shared" ca="1" si="215"/>
        <v>10</v>
      </c>
      <c r="CY71" s="268">
        <f t="shared" ref="CY71:DK71" ca="1" si="216">IFERROR($E71-SUM(CY72:CY73),$E71)</f>
        <v>10</v>
      </c>
      <c r="CZ71" s="268">
        <f t="shared" ca="1" si="216"/>
        <v>10</v>
      </c>
      <c r="DA71" s="268">
        <f t="shared" ca="1" si="216"/>
        <v>10</v>
      </c>
      <c r="DB71" s="268">
        <f t="shared" ca="1" si="216"/>
        <v>10</v>
      </c>
      <c r="DC71" s="268">
        <f t="shared" ca="1" si="216"/>
        <v>10</v>
      </c>
      <c r="DD71" s="268">
        <f t="shared" ca="1" si="216"/>
        <v>10</v>
      </c>
      <c r="DE71" s="268">
        <f t="shared" ca="1" si="216"/>
        <v>10</v>
      </c>
      <c r="DF71" s="268">
        <f t="shared" ca="1" si="216"/>
        <v>10</v>
      </c>
      <c r="DG71" s="268">
        <f t="shared" ca="1" si="216"/>
        <v>10</v>
      </c>
      <c r="DH71" s="268">
        <f t="shared" ca="1" si="216"/>
        <v>10</v>
      </c>
      <c r="DI71" s="268">
        <f t="shared" ca="1" si="216"/>
        <v>10</v>
      </c>
      <c r="DJ71" s="268">
        <f t="shared" ca="1" si="216"/>
        <v>10</v>
      </c>
      <c r="DK71" s="268">
        <f t="shared" ca="1" si="216"/>
        <v>10</v>
      </c>
      <c r="DL71" s="268">
        <f t="shared" ref="DL71:EA71" ca="1" si="217">IFERROR($E71-SUM(DL72:DL73),$E71)</f>
        <v>10</v>
      </c>
      <c r="DM71" s="268">
        <f t="shared" ca="1" si="217"/>
        <v>10</v>
      </c>
      <c r="DN71" s="268">
        <f t="shared" ca="1" si="217"/>
        <v>10</v>
      </c>
      <c r="DO71" s="268">
        <f t="shared" ca="1" si="217"/>
        <v>10</v>
      </c>
      <c r="DP71" s="268">
        <f t="shared" ca="1" si="217"/>
        <v>10</v>
      </c>
      <c r="DQ71" s="268">
        <f t="shared" ca="1" si="217"/>
        <v>10</v>
      </c>
      <c r="DR71" s="268">
        <f t="shared" ca="1" si="217"/>
        <v>10</v>
      </c>
      <c r="DS71" s="268">
        <f t="shared" ca="1" si="217"/>
        <v>10</v>
      </c>
      <c r="DT71" s="268">
        <f t="shared" ca="1" si="217"/>
        <v>10</v>
      </c>
      <c r="DU71" s="268">
        <f t="shared" ca="1" si="217"/>
        <v>10</v>
      </c>
      <c r="DV71" s="268">
        <f t="shared" ca="1" si="217"/>
        <v>10</v>
      </c>
      <c r="DW71" s="268">
        <f t="shared" ca="1" si="217"/>
        <v>10</v>
      </c>
      <c r="DX71" s="268">
        <f t="shared" ca="1" si="217"/>
        <v>10</v>
      </c>
      <c r="DY71" s="268">
        <f t="shared" ca="1" si="217"/>
        <v>10</v>
      </c>
      <c r="DZ71" s="268">
        <f t="shared" ca="1" si="217"/>
        <v>10</v>
      </c>
      <c r="EA71" s="268">
        <f t="shared" ca="1" si="217"/>
        <v>10</v>
      </c>
    </row>
    <row r="72" spans="1:131" x14ac:dyDescent="0.25">
      <c r="A72" s="199"/>
      <c r="B72" s="239" t="str">
        <f>CONCATENATE("↙"&amp;"РнС(1)_"&amp;TEXT(A71,"МММ.ГГ"))</f>
        <v>↙РнС(1)_март.28</v>
      </c>
      <c r="C72" s="239">
        <v>0</v>
      </c>
      <c r="D72" s="239">
        <v>130</v>
      </c>
      <c r="F72" t="str">
        <f>$B$51&amp;"_"&amp;$D$107</f>
        <v>Бюджет  проекта _Факт</v>
      </c>
      <c r="G72" s="235" t="e">
        <f t="shared" ref="G72:AL72" ca="1" si="218">G$18/$F$18*$E71</f>
        <v>#N/A</v>
      </c>
      <c r="H72" s="235" t="e">
        <f t="shared" ca="1" si="218"/>
        <v>#N/A</v>
      </c>
      <c r="I72" s="235" t="e">
        <f t="shared" ca="1" si="218"/>
        <v>#N/A</v>
      </c>
      <c r="J72" s="235" t="e">
        <f t="shared" ca="1" si="218"/>
        <v>#N/A</v>
      </c>
      <c r="K72" s="235" t="e">
        <f t="shared" ca="1" si="218"/>
        <v>#N/A</v>
      </c>
      <c r="L72" s="235" t="e">
        <f t="shared" ca="1" si="218"/>
        <v>#N/A</v>
      </c>
      <c r="M72" s="235" t="e">
        <f t="shared" ca="1" si="218"/>
        <v>#N/A</v>
      </c>
      <c r="N72" s="235" t="e">
        <f t="shared" ca="1" si="218"/>
        <v>#N/A</v>
      </c>
      <c r="O72" s="235" t="e">
        <f t="shared" ca="1" si="218"/>
        <v>#N/A</v>
      </c>
      <c r="P72" s="235" t="e">
        <f t="shared" ca="1" si="218"/>
        <v>#N/A</v>
      </c>
      <c r="Q72" s="235" t="e">
        <f t="shared" ca="1" si="218"/>
        <v>#N/A</v>
      </c>
      <c r="R72" s="235" t="e">
        <f t="shared" ca="1" si="218"/>
        <v>#N/A</v>
      </c>
      <c r="S72" s="235" t="e">
        <f t="shared" ca="1" si="218"/>
        <v>#N/A</v>
      </c>
      <c r="T72" s="235" t="e">
        <f t="shared" ca="1" si="218"/>
        <v>#N/A</v>
      </c>
      <c r="U72" s="235" t="e">
        <f t="shared" ca="1" si="218"/>
        <v>#N/A</v>
      </c>
      <c r="V72" s="235" t="e">
        <f t="shared" ca="1" si="218"/>
        <v>#N/A</v>
      </c>
      <c r="W72" s="235" t="e">
        <f t="shared" ca="1" si="218"/>
        <v>#N/A</v>
      </c>
      <c r="X72" s="235" t="e">
        <f t="shared" ca="1" si="218"/>
        <v>#N/A</v>
      </c>
      <c r="Y72" s="235" t="e">
        <f t="shared" ca="1" si="218"/>
        <v>#N/A</v>
      </c>
      <c r="Z72" s="235" t="e">
        <f t="shared" ca="1" si="218"/>
        <v>#N/A</v>
      </c>
      <c r="AA72" s="235" t="e">
        <f t="shared" ca="1" si="218"/>
        <v>#N/A</v>
      </c>
      <c r="AB72" s="235">
        <f t="shared" ca="1" si="218"/>
        <v>5.0136409743256106E-4</v>
      </c>
      <c r="AC72" s="235">
        <f t="shared" ca="1" si="218"/>
        <v>0.41621109045785559</v>
      </c>
      <c r="AD72" s="235">
        <f t="shared" ca="1" si="218"/>
        <v>0.4167124545552881</v>
      </c>
      <c r="AE72" s="235">
        <f t="shared" ca="1" si="218"/>
        <v>0.41721381865272072</v>
      </c>
      <c r="AF72" s="235">
        <f t="shared" ca="1" si="218"/>
        <v>0.41771518275015324</v>
      </c>
      <c r="AG72" s="235">
        <f t="shared" ca="1" si="218"/>
        <v>0.41821654684758575</v>
      </c>
      <c r="AH72" s="235">
        <f t="shared" ca="1" si="218"/>
        <v>0.41871791094501831</v>
      </c>
      <c r="AI72" s="235">
        <f t="shared" ca="1" si="218"/>
        <v>0.41921927504245088</v>
      </c>
      <c r="AJ72" s="235">
        <f t="shared" ca="1" si="218"/>
        <v>0.41972063913988339</v>
      </c>
      <c r="AK72" s="235">
        <f t="shared" ca="1" si="218"/>
        <v>0.42022200323731596</v>
      </c>
      <c r="AL72" s="235">
        <f t="shared" ca="1" si="218"/>
        <v>0.4535586285092652</v>
      </c>
      <c r="AM72" s="235">
        <f t="shared" ref="AM72:BR72" ca="1" si="219">AM$18/$F$18*$E71</f>
        <v>0.47185073411579953</v>
      </c>
      <c r="AN72" s="235">
        <f t="shared" ca="1" si="219"/>
        <v>0.49014283972233386</v>
      </c>
      <c r="AO72" s="235">
        <f t="shared" ca="1" si="219"/>
        <v>0.56800913072557002</v>
      </c>
      <c r="AP72" s="235">
        <f t="shared" ca="1" si="219"/>
        <v>0.59501061714573678</v>
      </c>
      <c r="AQ72" s="235">
        <f t="shared" ca="1" si="219"/>
        <v>0.66433369877656678</v>
      </c>
      <c r="AR72" s="235">
        <f t="shared" ca="1" si="219"/>
        <v>1.4495526463020558</v>
      </c>
      <c r="AS72" s="235">
        <f t="shared" ca="1" si="219"/>
        <v>2.2877239176685684</v>
      </c>
      <c r="AT72" s="235">
        <f t="shared" ca="1" si="219"/>
        <v>2.5360110747522215</v>
      </c>
      <c r="AU72" s="235">
        <f t="shared" ca="1" si="219"/>
        <v>2.7842982322713072</v>
      </c>
      <c r="AV72" s="235">
        <f t="shared" ca="1" si="219"/>
        <v>3.0325853897903938</v>
      </c>
      <c r="AW72" s="235">
        <f t="shared" ca="1" si="219"/>
        <v>3.2808725475997691</v>
      </c>
      <c r="AX72" s="235">
        <f t="shared" ca="1" si="219"/>
        <v>3.5291597054091453</v>
      </c>
      <c r="AY72" s="235">
        <f t="shared" ca="1" si="219"/>
        <v>3.7774468632185205</v>
      </c>
      <c r="AZ72" s="235">
        <f t="shared" ca="1" si="219"/>
        <v>4.0257340214633297</v>
      </c>
      <c r="BA72" s="235">
        <f t="shared" ca="1" si="219"/>
        <v>4.2740211797081393</v>
      </c>
      <c r="BB72" s="235">
        <f t="shared" ca="1" si="219"/>
        <v>4.5223083382432367</v>
      </c>
      <c r="BC72" s="235">
        <f t="shared" ca="1" si="219"/>
        <v>4.7705954967783351</v>
      </c>
      <c r="BD72" s="235">
        <f t="shared" ca="1" si="219"/>
        <v>5.0188826553134334</v>
      </c>
      <c r="BE72" s="235">
        <f t="shared" ca="1" si="219"/>
        <v>5.267169813993676</v>
      </c>
      <c r="BF72" s="235">
        <f t="shared" ca="1" si="219"/>
        <v>5.5154569726739187</v>
      </c>
      <c r="BG72" s="235">
        <f t="shared" ca="1" si="219"/>
        <v>5.7637441313541604</v>
      </c>
      <c r="BH72" s="235">
        <f t="shared" ca="1" si="219"/>
        <v>6.0120312900344031</v>
      </c>
      <c r="BI72" s="235">
        <f t="shared" ca="1" si="219"/>
        <v>6.2603184487146457</v>
      </c>
      <c r="BJ72" s="235">
        <f t="shared" ca="1" si="219"/>
        <v>6.5086056073948884</v>
      </c>
      <c r="BK72" s="235">
        <f t="shared" ca="1" si="219"/>
        <v>6.7568927660751301</v>
      </c>
      <c r="BL72" s="235">
        <f t="shared" ca="1" si="219"/>
        <v>7.0051799247553728</v>
      </c>
      <c r="BM72" s="235">
        <f t="shared" ca="1" si="219"/>
        <v>7.2855560886743476</v>
      </c>
      <c r="BN72" s="235">
        <f t="shared" ca="1" si="219"/>
        <v>7.5659322525933224</v>
      </c>
      <c r="BO72" s="235">
        <f t="shared" ca="1" si="219"/>
        <v>8.3846046366286835</v>
      </c>
      <c r="BP72" s="235">
        <f t="shared" ca="1" si="219"/>
        <v>9.674426162017971</v>
      </c>
      <c r="BQ72" s="235">
        <f t="shared" ca="1" si="219"/>
        <v>9.7309571062558433</v>
      </c>
      <c r="BR72" s="235">
        <f t="shared" ca="1" si="219"/>
        <v>9.7836209266649625</v>
      </c>
      <c r="BS72" s="235">
        <f t="shared" ref="BS72:CX72" ca="1" si="220">BS$18/$F$18*$E71</f>
        <v>9.8364629755892601</v>
      </c>
      <c r="BT72" s="235">
        <f t="shared" ca="1" si="220"/>
        <v>9.8894836925883354</v>
      </c>
      <c r="BU72" s="235">
        <f t="shared" ca="1" si="220"/>
        <v>9.9426835183058611</v>
      </c>
      <c r="BV72" s="235">
        <f t="shared" ca="1" si="220"/>
        <v>10.000000762264865</v>
      </c>
      <c r="BW72" s="235" t="e">
        <f t="shared" ca="1" si="220"/>
        <v>#N/A</v>
      </c>
      <c r="BX72" s="235" t="e">
        <f t="shared" ca="1" si="220"/>
        <v>#N/A</v>
      </c>
      <c r="BY72" s="235" t="e">
        <f t="shared" ca="1" si="220"/>
        <v>#N/A</v>
      </c>
      <c r="BZ72" s="235" t="e">
        <f t="shared" ca="1" si="220"/>
        <v>#N/A</v>
      </c>
      <c r="CA72" s="235" t="e">
        <f t="shared" ca="1" si="220"/>
        <v>#N/A</v>
      </c>
      <c r="CB72" s="235" t="e">
        <f t="shared" ca="1" si="220"/>
        <v>#N/A</v>
      </c>
      <c r="CC72" s="235" t="e">
        <f t="shared" ca="1" si="220"/>
        <v>#N/A</v>
      </c>
      <c r="CD72" s="235" t="e">
        <f t="shared" ca="1" si="220"/>
        <v>#N/A</v>
      </c>
      <c r="CE72" s="235" t="e">
        <f t="shared" ca="1" si="220"/>
        <v>#N/A</v>
      </c>
      <c r="CF72" s="235" t="e">
        <f t="shared" ca="1" si="220"/>
        <v>#N/A</v>
      </c>
      <c r="CG72" s="235" t="e">
        <f t="shared" ca="1" si="220"/>
        <v>#N/A</v>
      </c>
      <c r="CH72" s="235" t="e">
        <f t="shared" ca="1" si="220"/>
        <v>#N/A</v>
      </c>
      <c r="CI72" s="235" t="e">
        <f t="shared" ca="1" si="220"/>
        <v>#N/A</v>
      </c>
      <c r="CJ72" s="235" t="e">
        <f t="shared" ca="1" si="220"/>
        <v>#N/A</v>
      </c>
      <c r="CK72" s="235" t="e">
        <f t="shared" ca="1" si="220"/>
        <v>#N/A</v>
      </c>
      <c r="CL72" s="235" t="e">
        <f t="shared" ca="1" si="220"/>
        <v>#N/A</v>
      </c>
      <c r="CM72" s="235" t="e">
        <f t="shared" ca="1" si="220"/>
        <v>#N/A</v>
      </c>
      <c r="CN72" s="235" t="e">
        <f t="shared" ca="1" si="220"/>
        <v>#N/A</v>
      </c>
      <c r="CO72" s="235" t="e">
        <f t="shared" ca="1" si="220"/>
        <v>#N/A</v>
      </c>
      <c r="CP72" s="235" t="e">
        <f t="shared" ca="1" si="220"/>
        <v>#N/A</v>
      </c>
      <c r="CQ72" s="235" t="e">
        <f t="shared" ca="1" si="220"/>
        <v>#N/A</v>
      </c>
      <c r="CR72" s="235" t="e">
        <f t="shared" ca="1" si="220"/>
        <v>#N/A</v>
      </c>
      <c r="CS72" s="235" t="e">
        <f t="shared" ca="1" si="220"/>
        <v>#N/A</v>
      </c>
      <c r="CT72" s="235" t="e">
        <f t="shared" ca="1" si="220"/>
        <v>#N/A</v>
      </c>
      <c r="CU72" s="235" t="e">
        <f t="shared" ca="1" si="220"/>
        <v>#N/A</v>
      </c>
      <c r="CV72" s="235" t="e">
        <f t="shared" ca="1" si="220"/>
        <v>#N/A</v>
      </c>
      <c r="CW72" s="235" t="e">
        <f t="shared" ca="1" si="220"/>
        <v>#N/A</v>
      </c>
      <c r="CX72" s="235" t="e">
        <f t="shared" ca="1" si="220"/>
        <v>#N/A</v>
      </c>
      <c r="CY72" s="235" t="e">
        <f t="shared" ref="CY72:DK72" ca="1" si="221">CY$18/$F$18*$E71</f>
        <v>#N/A</v>
      </c>
      <c r="CZ72" s="235" t="e">
        <f t="shared" ca="1" si="221"/>
        <v>#N/A</v>
      </c>
      <c r="DA72" s="235" t="e">
        <f t="shared" ca="1" si="221"/>
        <v>#N/A</v>
      </c>
      <c r="DB72" s="235" t="e">
        <f t="shared" ca="1" si="221"/>
        <v>#N/A</v>
      </c>
      <c r="DC72" s="235" t="e">
        <f t="shared" ca="1" si="221"/>
        <v>#N/A</v>
      </c>
      <c r="DD72" s="235" t="e">
        <f t="shared" ca="1" si="221"/>
        <v>#N/A</v>
      </c>
      <c r="DE72" s="235" t="e">
        <f t="shared" ca="1" si="221"/>
        <v>#N/A</v>
      </c>
      <c r="DF72" s="235" t="e">
        <f t="shared" ca="1" si="221"/>
        <v>#N/A</v>
      </c>
      <c r="DG72" s="235" t="e">
        <f t="shared" ca="1" si="221"/>
        <v>#N/A</v>
      </c>
      <c r="DH72" s="235" t="e">
        <f t="shared" ca="1" si="221"/>
        <v>#N/A</v>
      </c>
      <c r="DI72" s="235" t="e">
        <f t="shared" ca="1" si="221"/>
        <v>#N/A</v>
      </c>
      <c r="DJ72" s="235" t="e">
        <f t="shared" ca="1" si="221"/>
        <v>#N/A</v>
      </c>
      <c r="DK72" s="235" t="e">
        <f t="shared" ca="1" si="221"/>
        <v>#N/A</v>
      </c>
      <c r="DL72" s="235" t="e">
        <f t="shared" ref="DL72:EA72" ca="1" si="222">DL$18/$F$18*$E71</f>
        <v>#N/A</v>
      </c>
      <c r="DM72" s="235" t="e">
        <f t="shared" ca="1" si="222"/>
        <v>#N/A</v>
      </c>
      <c r="DN72" s="235" t="e">
        <f t="shared" ca="1" si="222"/>
        <v>#N/A</v>
      </c>
      <c r="DO72" s="235" t="e">
        <f t="shared" ca="1" si="222"/>
        <v>#N/A</v>
      </c>
      <c r="DP72" s="235" t="e">
        <f t="shared" ca="1" si="222"/>
        <v>#N/A</v>
      </c>
      <c r="DQ72" s="235" t="e">
        <f t="shared" ca="1" si="222"/>
        <v>#N/A</v>
      </c>
      <c r="DR72" s="235" t="e">
        <f t="shared" ca="1" si="222"/>
        <v>#N/A</v>
      </c>
      <c r="DS72" s="235" t="e">
        <f t="shared" ca="1" si="222"/>
        <v>#N/A</v>
      </c>
      <c r="DT72" s="235" t="e">
        <f t="shared" ca="1" si="222"/>
        <v>#N/A</v>
      </c>
      <c r="DU72" s="235" t="e">
        <f t="shared" ca="1" si="222"/>
        <v>#N/A</v>
      </c>
      <c r="DV72" s="235" t="e">
        <f t="shared" ca="1" si="222"/>
        <v>#N/A</v>
      </c>
      <c r="DW72" s="235" t="e">
        <f t="shared" ca="1" si="222"/>
        <v>#N/A</v>
      </c>
      <c r="DX72" s="235" t="e">
        <f t="shared" ca="1" si="222"/>
        <v>#N/A</v>
      </c>
      <c r="DY72" s="235" t="e">
        <f t="shared" ca="1" si="222"/>
        <v>#N/A</v>
      </c>
      <c r="DZ72" s="235" t="e">
        <f t="shared" ca="1" si="222"/>
        <v>#N/A</v>
      </c>
      <c r="EA72" s="235" t="e">
        <f t="shared" ca="1" si="222"/>
        <v>#N/A</v>
      </c>
    </row>
    <row r="73" spans="1:131" x14ac:dyDescent="0.25">
      <c r="A73" s="199">
        <f>ТЭП!K22</f>
        <v>47543</v>
      </c>
      <c r="B73" s="238" t="s">
        <v>2026</v>
      </c>
      <c r="C73" s="238">
        <f t="array" ref="C73">INDEX($G$68:$EA$68,,MATCH(A73,$G$2:$EA$2,0))</f>
        <v>62</v>
      </c>
      <c r="D73" s="238">
        <f>C73</f>
        <v>62</v>
      </c>
      <c r="F73" t="str">
        <f>$B$51&amp;"_"&amp;$D$108</f>
        <v>Бюджет  проекта _План</v>
      </c>
      <c r="G73" s="235" t="e">
        <f t="shared" ref="G73:AL73" ca="1" si="223">$E71-G72</f>
        <v>#N/A</v>
      </c>
      <c r="H73" s="235" t="e">
        <f t="shared" ca="1" si="223"/>
        <v>#N/A</v>
      </c>
      <c r="I73" s="235" t="e">
        <f t="shared" ca="1" si="223"/>
        <v>#N/A</v>
      </c>
      <c r="J73" s="235" t="e">
        <f t="shared" ca="1" si="223"/>
        <v>#N/A</v>
      </c>
      <c r="K73" s="235" t="e">
        <f t="shared" ca="1" si="223"/>
        <v>#N/A</v>
      </c>
      <c r="L73" s="235" t="e">
        <f t="shared" ca="1" si="223"/>
        <v>#N/A</v>
      </c>
      <c r="M73" s="235" t="e">
        <f t="shared" ca="1" si="223"/>
        <v>#N/A</v>
      </c>
      <c r="N73" s="235" t="e">
        <f t="shared" ca="1" si="223"/>
        <v>#N/A</v>
      </c>
      <c r="O73" s="235" t="e">
        <f t="shared" ca="1" si="223"/>
        <v>#N/A</v>
      </c>
      <c r="P73" s="235" t="e">
        <f t="shared" ca="1" si="223"/>
        <v>#N/A</v>
      </c>
      <c r="Q73" s="235" t="e">
        <f t="shared" ca="1" si="223"/>
        <v>#N/A</v>
      </c>
      <c r="R73" s="235" t="e">
        <f t="shared" ca="1" si="223"/>
        <v>#N/A</v>
      </c>
      <c r="S73" s="235" t="e">
        <f t="shared" ca="1" si="223"/>
        <v>#N/A</v>
      </c>
      <c r="T73" s="235" t="e">
        <f t="shared" ca="1" si="223"/>
        <v>#N/A</v>
      </c>
      <c r="U73" s="235" t="e">
        <f t="shared" ca="1" si="223"/>
        <v>#N/A</v>
      </c>
      <c r="V73" s="235" t="e">
        <f t="shared" ca="1" si="223"/>
        <v>#N/A</v>
      </c>
      <c r="W73" s="235" t="e">
        <f t="shared" ca="1" si="223"/>
        <v>#N/A</v>
      </c>
      <c r="X73" s="235" t="e">
        <f t="shared" ca="1" si="223"/>
        <v>#N/A</v>
      </c>
      <c r="Y73" s="235" t="e">
        <f t="shared" ca="1" si="223"/>
        <v>#N/A</v>
      </c>
      <c r="Z73" s="235" t="e">
        <f t="shared" ca="1" si="223"/>
        <v>#N/A</v>
      </c>
      <c r="AA73" s="235" t="e">
        <f t="shared" ca="1" si="223"/>
        <v>#N/A</v>
      </c>
      <c r="AB73" s="235">
        <f t="shared" ca="1" si="223"/>
        <v>9.999498635902567</v>
      </c>
      <c r="AC73" s="235">
        <f t="shared" ca="1" si="223"/>
        <v>9.5837889095421449</v>
      </c>
      <c r="AD73" s="235">
        <f t="shared" ca="1" si="223"/>
        <v>9.583287545444712</v>
      </c>
      <c r="AE73" s="235">
        <f t="shared" ca="1" si="223"/>
        <v>9.582786181347279</v>
      </c>
      <c r="AF73" s="235">
        <f t="shared" ca="1" si="223"/>
        <v>9.582284817249846</v>
      </c>
      <c r="AG73" s="235">
        <f t="shared" ca="1" si="223"/>
        <v>9.5817834531524149</v>
      </c>
      <c r="AH73" s="235">
        <f t="shared" ca="1" si="223"/>
        <v>9.5812820890549819</v>
      </c>
      <c r="AI73" s="235">
        <f t="shared" ca="1" si="223"/>
        <v>9.580780724957549</v>
      </c>
      <c r="AJ73" s="235">
        <f t="shared" ca="1" si="223"/>
        <v>9.580279360860116</v>
      </c>
      <c r="AK73" s="235">
        <f t="shared" ca="1" si="223"/>
        <v>9.5797779967626848</v>
      </c>
      <c r="AL73" s="235">
        <f t="shared" ca="1" si="223"/>
        <v>9.5464413714907348</v>
      </c>
      <c r="AM73" s="235">
        <f t="shared" ref="AM73:BR73" ca="1" si="224">$E71-AM72</f>
        <v>9.5281492658842009</v>
      </c>
      <c r="AN73" s="235">
        <f t="shared" ca="1" si="224"/>
        <v>9.5098571602776669</v>
      </c>
      <c r="AO73" s="235">
        <f t="shared" ca="1" si="224"/>
        <v>9.4319908692744292</v>
      </c>
      <c r="AP73" s="235">
        <f t="shared" ca="1" si="224"/>
        <v>9.4049893828542626</v>
      </c>
      <c r="AQ73" s="235">
        <f t="shared" ca="1" si="224"/>
        <v>9.3356663012234335</v>
      </c>
      <c r="AR73" s="235">
        <f t="shared" ca="1" si="224"/>
        <v>8.550447353697944</v>
      </c>
      <c r="AS73" s="235">
        <f t="shared" ca="1" si="224"/>
        <v>7.7122760823314316</v>
      </c>
      <c r="AT73" s="235">
        <f t="shared" ca="1" si="224"/>
        <v>7.4639889252477785</v>
      </c>
      <c r="AU73" s="235">
        <f t="shared" ca="1" si="224"/>
        <v>7.2157017677286923</v>
      </c>
      <c r="AV73" s="235">
        <f t="shared" ca="1" si="224"/>
        <v>6.9674146102096062</v>
      </c>
      <c r="AW73" s="235">
        <f t="shared" ca="1" si="224"/>
        <v>6.7191274524002313</v>
      </c>
      <c r="AX73" s="235">
        <f t="shared" ca="1" si="224"/>
        <v>6.4708402945908547</v>
      </c>
      <c r="AY73" s="235">
        <f t="shared" ca="1" si="224"/>
        <v>6.2225531367814799</v>
      </c>
      <c r="AZ73" s="235">
        <f t="shared" ca="1" si="224"/>
        <v>5.9742659785366703</v>
      </c>
      <c r="BA73" s="235">
        <f t="shared" ca="1" si="224"/>
        <v>5.7259788202918607</v>
      </c>
      <c r="BB73" s="235">
        <f t="shared" ca="1" si="224"/>
        <v>5.4776916617567633</v>
      </c>
      <c r="BC73" s="235">
        <f t="shared" ca="1" si="224"/>
        <v>5.2294045032216649</v>
      </c>
      <c r="BD73" s="235">
        <f t="shared" ca="1" si="224"/>
        <v>4.9811173446865666</v>
      </c>
      <c r="BE73" s="235">
        <f t="shared" ca="1" si="224"/>
        <v>4.732830186006324</v>
      </c>
      <c r="BF73" s="235">
        <f t="shared" ca="1" si="224"/>
        <v>4.4845430273260813</v>
      </c>
      <c r="BG73" s="235">
        <f t="shared" ca="1" si="224"/>
        <v>4.2362558686458396</v>
      </c>
      <c r="BH73" s="235">
        <f t="shared" ca="1" si="224"/>
        <v>3.9879687099655969</v>
      </c>
      <c r="BI73" s="235">
        <f t="shared" ca="1" si="224"/>
        <v>3.7396815512853543</v>
      </c>
      <c r="BJ73" s="235">
        <f t="shared" ca="1" si="224"/>
        <v>3.4913943926051116</v>
      </c>
      <c r="BK73" s="235">
        <f t="shared" ca="1" si="224"/>
        <v>3.2431072339248699</v>
      </c>
      <c r="BL73" s="235">
        <f t="shared" ca="1" si="224"/>
        <v>2.9948200752446272</v>
      </c>
      <c r="BM73" s="235">
        <f t="shared" ca="1" si="224"/>
        <v>2.7144439113256524</v>
      </c>
      <c r="BN73" s="235">
        <f t="shared" ca="1" si="224"/>
        <v>2.4340677474066776</v>
      </c>
      <c r="BO73" s="235">
        <f t="shared" ca="1" si="224"/>
        <v>1.6153953633713165</v>
      </c>
      <c r="BP73" s="235">
        <f t="shared" ca="1" si="224"/>
        <v>0.32557383798202899</v>
      </c>
      <c r="BQ73" s="235">
        <f t="shared" ca="1" si="224"/>
        <v>0.26904289374415669</v>
      </c>
      <c r="BR73" s="235">
        <f t="shared" ca="1" si="224"/>
        <v>0.21637907333503748</v>
      </c>
      <c r="BS73" s="235">
        <f t="shared" ref="BS73:CX73" ca="1" si="225">$E71-BS72</f>
        <v>0.16353702441073992</v>
      </c>
      <c r="BT73" s="235">
        <f t="shared" ca="1" si="225"/>
        <v>0.11051630741166463</v>
      </c>
      <c r="BU73" s="235">
        <f t="shared" ca="1" si="225"/>
        <v>5.7316481694138943E-2</v>
      </c>
      <c r="BV73" s="235">
        <f t="shared" ca="1" si="225"/>
        <v>-7.622648645622121E-7</v>
      </c>
      <c r="BW73" s="235" t="e">
        <f t="shared" ca="1" si="225"/>
        <v>#N/A</v>
      </c>
      <c r="BX73" s="235" t="e">
        <f t="shared" ca="1" si="225"/>
        <v>#N/A</v>
      </c>
      <c r="BY73" s="235" t="e">
        <f t="shared" ca="1" si="225"/>
        <v>#N/A</v>
      </c>
      <c r="BZ73" s="235" t="e">
        <f t="shared" ca="1" si="225"/>
        <v>#N/A</v>
      </c>
      <c r="CA73" s="235" t="e">
        <f t="shared" ca="1" si="225"/>
        <v>#N/A</v>
      </c>
      <c r="CB73" s="235" t="e">
        <f t="shared" ca="1" si="225"/>
        <v>#N/A</v>
      </c>
      <c r="CC73" s="235" t="e">
        <f t="shared" ca="1" si="225"/>
        <v>#N/A</v>
      </c>
      <c r="CD73" s="235" t="e">
        <f t="shared" ca="1" si="225"/>
        <v>#N/A</v>
      </c>
      <c r="CE73" s="235" t="e">
        <f t="shared" ca="1" si="225"/>
        <v>#N/A</v>
      </c>
      <c r="CF73" s="235" t="e">
        <f t="shared" ca="1" si="225"/>
        <v>#N/A</v>
      </c>
      <c r="CG73" s="235" t="e">
        <f t="shared" ca="1" si="225"/>
        <v>#N/A</v>
      </c>
      <c r="CH73" s="235" t="e">
        <f t="shared" ca="1" si="225"/>
        <v>#N/A</v>
      </c>
      <c r="CI73" s="235" t="e">
        <f t="shared" ca="1" si="225"/>
        <v>#N/A</v>
      </c>
      <c r="CJ73" s="235" t="e">
        <f t="shared" ca="1" si="225"/>
        <v>#N/A</v>
      </c>
      <c r="CK73" s="235" t="e">
        <f t="shared" ca="1" si="225"/>
        <v>#N/A</v>
      </c>
      <c r="CL73" s="235" t="e">
        <f t="shared" ca="1" si="225"/>
        <v>#N/A</v>
      </c>
      <c r="CM73" s="235" t="e">
        <f t="shared" ca="1" si="225"/>
        <v>#N/A</v>
      </c>
      <c r="CN73" s="235" t="e">
        <f t="shared" ca="1" si="225"/>
        <v>#N/A</v>
      </c>
      <c r="CO73" s="235" t="e">
        <f t="shared" ca="1" si="225"/>
        <v>#N/A</v>
      </c>
      <c r="CP73" s="235" t="e">
        <f t="shared" ca="1" si="225"/>
        <v>#N/A</v>
      </c>
      <c r="CQ73" s="235" t="e">
        <f t="shared" ca="1" si="225"/>
        <v>#N/A</v>
      </c>
      <c r="CR73" s="235" t="e">
        <f t="shared" ca="1" si="225"/>
        <v>#N/A</v>
      </c>
      <c r="CS73" s="235" t="e">
        <f t="shared" ca="1" si="225"/>
        <v>#N/A</v>
      </c>
      <c r="CT73" s="235" t="e">
        <f t="shared" ca="1" si="225"/>
        <v>#N/A</v>
      </c>
      <c r="CU73" s="235" t="e">
        <f t="shared" ca="1" si="225"/>
        <v>#N/A</v>
      </c>
      <c r="CV73" s="235" t="e">
        <f t="shared" ca="1" si="225"/>
        <v>#N/A</v>
      </c>
      <c r="CW73" s="235" t="e">
        <f t="shared" ca="1" si="225"/>
        <v>#N/A</v>
      </c>
      <c r="CX73" s="235" t="e">
        <f t="shared" ca="1" si="225"/>
        <v>#N/A</v>
      </c>
      <c r="CY73" s="235" t="e">
        <f t="shared" ref="CY73:DK73" ca="1" si="226">$E71-CY72</f>
        <v>#N/A</v>
      </c>
      <c r="CZ73" s="235" t="e">
        <f t="shared" ca="1" si="226"/>
        <v>#N/A</v>
      </c>
      <c r="DA73" s="235" t="e">
        <f t="shared" ca="1" si="226"/>
        <v>#N/A</v>
      </c>
      <c r="DB73" s="235" t="e">
        <f t="shared" ca="1" si="226"/>
        <v>#N/A</v>
      </c>
      <c r="DC73" s="235" t="e">
        <f t="shared" ca="1" si="226"/>
        <v>#N/A</v>
      </c>
      <c r="DD73" s="235" t="e">
        <f t="shared" ca="1" si="226"/>
        <v>#N/A</v>
      </c>
      <c r="DE73" s="235" t="e">
        <f t="shared" ca="1" si="226"/>
        <v>#N/A</v>
      </c>
      <c r="DF73" s="235" t="e">
        <f t="shared" ca="1" si="226"/>
        <v>#N/A</v>
      </c>
      <c r="DG73" s="235" t="e">
        <f t="shared" ca="1" si="226"/>
        <v>#N/A</v>
      </c>
      <c r="DH73" s="235" t="e">
        <f t="shared" ca="1" si="226"/>
        <v>#N/A</v>
      </c>
      <c r="DI73" s="235" t="e">
        <f t="shared" ca="1" si="226"/>
        <v>#N/A</v>
      </c>
      <c r="DJ73" s="235" t="e">
        <f t="shared" ca="1" si="226"/>
        <v>#N/A</v>
      </c>
      <c r="DK73" s="235" t="e">
        <f t="shared" ca="1" si="226"/>
        <v>#N/A</v>
      </c>
      <c r="DL73" s="235" t="e">
        <f t="shared" ref="DL73:EA73" ca="1" si="227">$E71-DL72</f>
        <v>#N/A</v>
      </c>
      <c r="DM73" s="235" t="e">
        <f t="shared" ca="1" si="227"/>
        <v>#N/A</v>
      </c>
      <c r="DN73" s="235" t="e">
        <f t="shared" ca="1" si="227"/>
        <v>#N/A</v>
      </c>
      <c r="DO73" s="235" t="e">
        <f t="shared" ca="1" si="227"/>
        <v>#N/A</v>
      </c>
      <c r="DP73" s="235" t="e">
        <f t="shared" ca="1" si="227"/>
        <v>#N/A</v>
      </c>
      <c r="DQ73" s="235" t="e">
        <f t="shared" ca="1" si="227"/>
        <v>#N/A</v>
      </c>
      <c r="DR73" s="235" t="e">
        <f t="shared" ca="1" si="227"/>
        <v>#N/A</v>
      </c>
      <c r="DS73" s="235" t="e">
        <f t="shared" ca="1" si="227"/>
        <v>#N/A</v>
      </c>
      <c r="DT73" s="235" t="e">
        <f t="shared" ca="1" si="227"/>
        <v>#N/A</v>
      </c>
      <c r="DU73" s="235" t="e">
        <f t="shared" ca="1" si="227"/>
        <v>#N/A</v>
      </c>
      <c r="DV73" s="235" t="e">
        <f t="shared" ca="1" si="227"/>
        <v>#N/A</v>
      </c>
      <c r="DW73" s="235" t="e">
        <f t="shared" ca="1" si="227"/>
        <v>#N/A</v>
      </c>
      <c r="DX73" s="235" t="e">
        <f t="shared" ca="1" si="227"/>
        <v>#N/A</v>
      </c>
      <c r="DY73" s="235" t="e">
        <f t="shared" ca="1" si="227"/>
        <v>#N/A</v>
      </c>
      <c r="DZ73" s="235" t="e">
        <f t="shared" ca="1" si="227"/>
        <v>#N/A</v>
      </c>
      <c r="EA73" s="235" t="e">
        <f t="shared" ca="1" si="227"/>
        <v>#N/A</v>
      </c>
    </row>
    <row r="74" spans="1:131" x14ac:dyDescent="0.25">
      <c r="A74" s="323" t="str">
        <f>IF(DATEDIF(EDATE(A71,0),EDATE(A73,0),"Y")&gt;4,DATEDIF(EDATE(A71,0),EDATE(A73,0),"Y")&amp;"л ",IF(DATEDIF(EDATE(A71,0),EDATE(A73,0),"Y")&gt;0,DATEDIF(EDATE(A71,0),EDATE(A73,0),"Y")&amp;"г ",""))&amp;
DATEDIF(EDATE(A71,0),EDATE(A73,0),"M")-DATEDIF(EDATE(A71,0),EDATE(A73,0),"Y")*12&amp;" мес"</f>
        <v>2г 0 мес</v>
      </c>
      <c r="B74" s="239" t="str">
        <f>CONCATENATE("↙"&amp;"РВЭ(1)_"&amp;TEXT(A73,"МММ.ГГ")&amp;" ("&amp;A74&amp;")")</f>
        <v>↙РВЭ(1)_март.30 (2г 0 мес)</v>
      </c>
      <c r="C74" s="239">
        <v>0</v>
      </c>
      <c r="D74" s="239">
        <f>D72</f>
        <v>130</v>
      </c>
      <c r="E74">
        <v>10</v>
      </c>
      <c r="F74" s="239" t="str">
        <f>$B$51&amp;"_"&amp;$D$109</f>
        <v>Бюджет  проекта _Отступ</v>
      </c>
      <c r="G74" s="239">
        <f t="shared" ref="G74:AL75" si="228">$E74</f>
        <v>10</v>
      </c>
      <c r="H74" s="239">
        <f t="shared" si="228"/>
        <v>10</v>
      </c>
      <c r="I74" s="239">
        <f t="shared" si="228"/>
        <v>10</v>
      </c>
      <c r="J74" s="239">
        <f t="shared" si="228"/>
        <v>10</v>
      </c>
      <c r="K74" s="239">
        <f t="shared" si="228"/>
        <v>10</v>
      </c>
      <c r="L74" s="239">
        <f t="shared" si="228"/>
        <v>10</v>
      </c>
      <c r="M74" s="239">
        <f t="shared" si="228"/>
        <v>10</v>
      </c>
      <c r="N74" s="239">
        <f t="shared" si="228"/>
        <v>10</v>
      </c>
      <c r="O74" s="239">
        <f t="shared" si="228"/>
        <v>10</v>
      </c>
      <c r="P74" s="239">
        <f t="shared" si="228"/>
        <v>10</v>
      </c>
      <c r="Q74" s="239">
        <f t="shared" si="228"/>
        <v>10</v>
      </c>
      <c r="R74" s="239">
        <f t="shared" si="228"/>
        <v>10</v>
      </c>
      <c r="S74" s="239">
        <f t="shared" si="228"/>
        <v>10</v>
      </c>
      <c r="T74" s="239">
        <f t="shared" si="228"/>
        <v>10</v>
      </c>
      <c r="U74" s="239">
        <f t="shared" si="228"/>
        <v>10</v>
      </c>
      <c r="V74" s="239">
        <f t="shared" si="228"/>
        <v>10</v>
      </c>
      <c r="W74" s="239">
        <f t="shared" si="228"/>
        <v>10</v>
      </c>
      <c r="X74" s="239">
        <f t="shared" si="228"/>
        <v>10</v>
      </c>
      <c r="Y74" s="239">
        <f t="shared" si="228"/>
        <v>10</v>
      </c>
      <c r="Z74" s="239">
        <f t="shared" si="228"/>
        <v>10</v>
      </c>
      <c r="AA74" s="239">
        <f t="shared" si="228"/>
        <v>10</v>
      </c>
      <c r="AB74" s="239">
        <f t="shared" si="228"/>
        <v>10</v>
      </c>
      <c r="AC74" s="239">
        <f t="shared" si="228"/>
        <v>10</v>
      </c>
      <c r="AD74" s="239">
        <f t="shared" si="228"/>
        <v>10</v>
      </c>
      <c r="AE74" s="239">
        <f t="shared" si="228"/>
        <v>10</v>
      </c>
      <c r="AF74" s="239">
        <f t="shared" si="228"/>
        <v>10</v>
      </c>
      <c r="AG74" s="239">
        <f t="shared" si="228"/>
        <v>10</v>
      </c>
      <c r="AH74" s="239">
        <f t="shared" si="228"/>
        <v>10</v>
      </c>
      <c r="AI74" s="239">
        <f t="shared" si="228"/>
        <v>10</v>
      </c>
      <c r="AJ74" s="239">
        <f t="shared" si="228"/>
        <v>10</v>
      </c>
      <c r="AK74" s="239">
        <f t="shared" si="228"/>
        <v>10</v>
      </c>
      <c r="AL74" s="239">
        <f t="shared" si="228"/>
        <v>10</v>
      </c>
      <c r="AM74" s="239">
        <f t="shared" ref="AM74:BR75" si="229">$E74</f>
        <v>10</v>
      </c>
      <c r="AN74" s="239">
        <f t="shared" si="229"/>
        <v>10</v>
      </c>
      <c r="AO74" s="239">
        <f t="shared" si="229"/>
        <v>10</v>
      </c>
      <c r="AP74" s="239">
        <f t="shared" si="229"/>
        <v>10</v>
      </c>
      <c r="AQ74" s="239">
        <f t="shared" si="229"/>
        <v>10</v>
      </c>
      <c r="AR74" s="239">
        <f t="shared" si="229"/>
        <v>10</v>
      </c>
      <c r="AS74" s="239">
        <f t="shared" si="229"/>
        <v>10</v>
      </c>
      <c r="AT74" s="239">
        <f t="shared" si="229"/>
        <v>10</v>
      </c>
      <c r="AU74" s="239">
        <f t="shared" si="229"/>
        <v>10</v>
      </c>
      <c r="AV74" s="239">
        <f t="shared" si="229"/>
        <v>10</v>
      </c>
      <c r="AW74" s="239">
        <f t="shared" si="229"/>
        <v>10</v>
      </c>
      <c r="AX74" s="239">
        <f t="shared" si="229"/>
        <v>10</v>
      </c>
      <c r="AY74" s="239">
        <f t="shared" si="229"/>
        <v>10</v>
      </c>
      <c r="AZ74" s="239">
        <f t="shared" si="229"/>
        <v>10</v>
      </c>
      <c r="BA74" s="239">
        <f t="shared" si="229"/>
        <v>10</v>
      </c>
      <c r="BB74" s="239">
        <f t="shared" si="229"/>
        <v>10</v>
      </c>
      <c r="BC74" s="239">
        <f t="shared" si="229"/>
        <v>10</v>
      </c>
      <c r="BD74" s="239">
        <f t="shared" si="229"/>
        <v>10</v>
      </c>
      <c r="BE74" s="239">
        <f t="shared" si="229"/>
        <v>10</v>
      </c>
      <c r="BF74" s="239">
        <f t="shared" si="229"/>
        <v>10</v>
      </c>
      <c r="BG74" s="239">
        <f t="shared" si="229"/>
        <v>10</v>
      </c>
      <c r="BH74" s="239">
        <f t="shared" si="229"/>
        <v>10</v>
      </c>
      <c r="BI74" s="239">
        <f t="shared" si="229"/>
        <v>10</v>
      </c>
      <c r="BJ74" s="239">
        <f t="shared" si="229"/>
        <v>10</v>
      </c>
      <c r="BK74" s="239">
        <f t="shared" si="229"/>
        <v>10</v>
      </c>
      <c r="BL74" s="239">
        <f t="shared" si="229"/>
        <v>10</v>
      </c>
      <c r="BM74" s="239">
        <f t="shared" si="229"/>
        <v>10</v>
      </c>
      <c r="BN74" s="239">
        <f t="shared" si="229"/>
        <v>10</v>
      </c>
      <c r="BO74" s="239">
        <f t="shared" si="229"/>
        <v>10</v>
      </c>
      <c r="BP74" s="239">
        <f t="shared" si="229"/>
        <v>10</v>
      </c>
      <c r="BQ74" s="239">
        <f t="shared" si="229"/>
        <v>10</v>
      </c>
      <c r="BR74" s="239">
        <f t="shared" si="229"/>
        <v>10</v>
      </c>
      <c r="BS74" s="239">
        <f t="shared" ref="BS74:CX75" si="230">$E74</f>
        <v>10</v>
      </c>
      <c r="BT74" s="239">
        <f t="shared" si="230"/>
        <v>10</v>
      </c>
      <c r="BU74" s="239">
        <f t="shared" si="230"/>
        <v>10</v>
      </c>
      <c r="BV74" s="239">
        <f t="shared" si="230"/>
        <v>10</v>
      </c>
      <c r="BW74" s="239">
        <f t="shared" si="230"/>
        <v>10</v>
      </c>
      <c r="BX74" s="239">
        <f t="shared" si="230"/>
        <v>10</v>
      </c>
      <c r="BY74" s="239">
        <f t="shared" si="230"/>
        <v>10</v>
      </c>
      <c r="BZ74" s="239">
        <f t="shared" si="230"/>
        <v>10</v>
      </c>
      <c r="CA74" s="239">
        <f t="shared" si="230"/>
        <v>10</v>
      </c>
      <c r="CB74" s="239">
        <f t="shared" si="230"/>
        <v>10</v>
      </c>
      <c r="CC74" s="239">
        <f t="shared" si="230"/>
        <v>10</v>
      </c>
      <c r="CD74" s="239">
        <f t="shared" si="230"/>
        <v>10</v>
      </c>
      <c r="CE74" s="239">
        <f t="shared" si="230"/>
        <v>10</v>
      </c>
      <c r="CF74" s="239">
        <f t="shared" si="230"/>
        <v>10</v>
      </c>
      <c r="CG74" s="239">
        <f t="shared" si="230"/>
        <v>10</v>
      </c>
      <c r="CH74" s="239">
        <f t="shared" si="230"/>
        <v>10</v>
      </c>
      <c r="CI74" s="239">
        <f t="shared" si="230"/>
        <v>10</v>
      </c>
      <c r="CJ74" s="239">
        <f t="shared" si="230"/>
        <v>10</v>
      </c>
      <c r="CK74" s="239">
        <f t="shared" si="230"/>
        <v>10</v>
      </c>
      <c r="CL74" s="239">
        <f t="shared" si="230"/>
        <v>10</v>
      </c>
      <c r="CM74" s="239">
        <f t="shared" si="230"/>
        <v>10</v>
      </c>
      <c r="CN74" s="239">
        <f t="shared" si="230"/>
        <v>10</v>
      </c>
      <c r="CO74" s="239">
        <f t="shared" si="230"/>
        <v>10</v>
      </c>
      <c r="CP74" s="239">
        <f t="shared" si="230"/>
        <v>10</v>
      </c>
      <c r="CQ74" s="239">
        <f t="shared" si="230"/>
        <v>10</v>
      </c>
      <c r="CR74" s="239">
        <f t="shared" si="230"/>
        <v>10</v>
      </c>
      <c r="CS74" s="239">
        <f t="shared" si="230"/>
        <v>10</v>
      </c>
      <c r="CT74" s="239">
        <f t="shared" si="230"/>
        <v>10</v>
      </c>
      <c r="CU74" s="239">
        <f t="shared" si="230"/>
        <v>10</v>
      </c>
      <c r="CV74" s="239">
        <f t="shared" si="230"/>
        <v>10</v>
      </c>
      <c r="CW74" s="239">
        <f t="shared" si="230"/>
        <v>10</v>
      </c>
      <c r="CX74" s="239">
        <f t="shared" si="230"/>
        <v>10</v>
      </c>
      <c r="CY74" s="239">
        <f t="shared" ref="CY74:EA75" si="231">$E74</f>
        <v>10</v>
      </c>
      <c r="CZ74" s="239">
        <f t="shared" si="231"/>
        <v>10</v>
      </c>
      <c r="DA74" s="239">
        <f t="shared" si="231"/>
        <v>10</v>
      </c>
      <c r="DB74" s="239">
        <f t="shared" si="231"/>
        <v>10</v>
      </c>
      <c r="DC74" s="239">
        <f t="shared" si="231"/>
        <v>10</v>
      </c>
      <c r="DD74" s="239">
        <f t="shared" si="231"/>
        <v>10</v>
      </c>
      <c r="DE74" s="239">
        <f t="shared" si="231"/>
        <v>10</v>
      </c>
      <c r="DF74" s="239">
        <f t="shared" si="231"/>
        <v>10</v>
      </c>
      <c r="DG74" s="239">
        <f t="shared" si="231"/>
        <v>10</v>
      </c>
      <c r="DH74" s="239">
        <f t="shared" si="231"/>
        <v>10</v>
      </c>
      <c r="DI74" s="239">
        <f t="shared" si="231"/>
        <v>10</v>
      </c>
      <c r="DJ74" s="239">
        <f t="shared" si="231"/>
        <v>10</v>
      </c>
      <c r="DK74" s="239">
        <f t="shared" si="231"/>
        <v>10</v>
      </c>
      <c r="DL74" s="239">
        <f t="shared" si="231"/>
        <v>10</v>
      </c>
      <c r="DM74" s="239">
        <f t="shared" si="231"/>
        <v>10</v>
      </c>
      <c r="DN74" s="239">
        <f t="shared" si="231"/>
        <v>10</v>
      </c>
      <c r="DO74" s="239">
        <f t="shared" si="231"/>
        <v>10</v>
      </c>
      <c r="DP74" s="239">
        <f t="shared" si="231"/>
        <v>10</v>
      </c>
      <c r="DQ74" s="239">
        <f t="shared" si="231"/>
        <v>10</v>
      </c>
      <c r="DR74" s="239">
        <f t="shared" si="231"/>
        <v>10</v>
      </c>
      <c r="DS74" s="239">
        <f t="shared" si="231"/>
        <v>10</v>
      </c>
      <c r="DT74" s="239">
        <f t="shared" si="231"/>
        <v>10</v>
      </c>
      <c r="DU74" s="239">
        <f t="shared" si="231"/>
        <v>10</v>
      </c>
      <c r="DV74" s="239">
        <f t="shared" si="231"/>
        <v>10</v>
      </c>
      <c r="DW74" s="239">
        <f t="shared" si="231"/>
        <v>10</v>
      </c>
      <c r="DX74" s="239">
        <f t="shared" si="231"/>
        <v>10</v>
      </c>
      <c r="DY74" s="239">
        <f t="shared" si="231"/>
        <v>10</v>
      </c>
      <c r="DZ74" s="239">
        <f t="shared" si="231"/>
        <v>10</v>
      </c>
      <c r="EA74" s="239">
        <f t="shared" si="231"/>
        <v>10</v>
      </c>
    </row>
    <row r="75" spans="1:131" x14ac:dyDescent="0.25">
      <c r="A75" s="199">
        <f>ТЭП!J41</f>
        <v>0</v>
      </c>
      <c r="B75" s="238" t="s">
        <v>2027</v>
      </c>
      <c r="C75" s="238" t="e">
        <f t="array" ref="C75">INDEX($G$68:$EA$68,,MATCH(A75,$G$2:$EA$2,0))</f>
        <v>#N/A</v>
      </c>
      <c r="D75" s="238" t="e">
        <f>C75</f>
        <v>#N/A</v>
      </c>
      <c r="E75">
        <v>6</v>
      </c>
      <c r="F75" t="str">
        <f>$B$52&amp;"_"&amp;$D$105</f>
        <v>Продажа м/м 2 оч_Пометки</v>
      </c>
      <c r="G75">
        <f>$E75</f>
        <v>6</v>
      </c>
      <c r="H75">
        <f t="shared" si="228"/>
        <v>6</v>
      </c>
      <c r="I75">
        <f t="shared" si="228"/>
        <v>6</v>
      </c>
      <c r="J75">
        <f t="shared" si="228"/>
        <v>6</v>
      </c>
      <c r="K75">
        <f t="shared" si="228"/>
        <v>6</v>
      </c>
      <c r="L75">
        <f t="shared" si="228"/>
        <v>6</v>
      </c>
      <c r="M75">
        <f t="shared" si="228"/>
        <v>6</v>
      </c>
      <c r="N75">
        <f t="shared" si="228"/>
        <v>6</v>
      </c>
      <c r="O75">
        <f t="shared" si="228"/>
        <v>6</v>
      </c>
      <c r="P75">
        <f t="shared" si="228"/>
        <v>6</v>
      </c>
      <c r="Q75">
        <f t="shared" si="228"/>
        <v>6</v>
      </c>
      <c r="R75">
        <f t="shared" si="228"/>
        <v>6</v>
      </c>
      <c r="S75">
        <f t="shared" si="228"/>
        <v>6</v>
      </c>
      <c r="T75">
        <f t="shared" si="228"/>
        <v>6</v>
      </c>
      <c r="U75">
        <f t="shared" si="228"/>
        <v>6</v>
      </c>
      <c r="V75">
        <f t="shared" si="228"/>
        <v>6</v>
      </c>
      <c r="W75">
        <f t="shared" si="228"/>
        <v>6</v>
      </c>
      <c r="X75">
        <f t="shared" si="228"/>
        <v>6</v>
      </c>
      <c r="Y75">
        <f t="shared" si="228"/>
        <v>6</v>
      </c>
      <c r="Z75">
        <f t="shared" si="228"/>
        <v>6</v>
      </c>
      <c r="AA75">
        <f t="shared" si="228"/>
        <v>6</v>
      </c>
      <c r="AB75">
        <f t="shared" si="228"/>
        <v>6</v>
      </c>
      <c r="AC75">
        <f t="shared" si="228"/>
        <v>6</v>
      </c>
      <c r="AD75">
        <f t="shared" si="228"/>
        <v>6</v>
      </c>
      <c r="AE75">
        <f t="shared" si="228"/>
        <v>6</v>
      </c>
      <c r="AF75">
        <f t="shared" si="228"/>
        <v>6</v>
      </c>
      <c r="AG75">
        <f t="shared" si="228"/>
        <v>6</v>
      </c>
      <c r="AH75">
        <f t="shared" si="228"/>
        <v>6</v>
      </c>
      <c r="AI75">
        <f t="shared" si="228"/>
        <v>6</v>
      </c>
      <c r="AJ75">
        <f t="shared" si="228"/>
        <v>6</v>
      </c>
      <c r="AK75">
        <f t="shared" si="228"/>
        <v>6</v>
      </c>
      <c r="AL75">
        <f t="shared" si="228"/>
        <v>6</v>
      </c>
      <c r="AM75">
        <f t="shared" si="229"/>
        <v>6</v>
      </c>
      <c r="AN75">
        <f t="shared" si="229"/>
        <v>6</v>
      </c>
      <c r="AO75">
        <f t="shared" si="229"/>
        <v>6</v>
      </c>
      <c r="AP75">
        <f t="shared" si="229"/>
        <v>6</v>
      </c>
      <c r="AQ75">
        <f t="shared" si="229"/>
        <v>6</v>
      </c>
      <c r="AR75">
        <f t="shared" si="229"/>
        <v>6</v>
      </c>
      <c r="AS75">
        <f t="shared" si="229"/>
        <v>6</v>
      </c>
      <c r="AT75">
        <f t="shared" si="229"/>
        <v>6</v>
      </c>
      <c r="AU75">
        <f t="shared" si="229"/>
        <v>6</v>
      </c>
      <c r="AV75">
        <f t="shared" si="229"/>
        <v>6</v>
      </c>
      <c r="AW75">
        <f t="shared" si="229"/>
        <v>6</v>
      </c>
      <c r="AX75">
        <f t="shared" si="229"/>
        <v>6</v>
      </c>
      <c r="AY75">
        <f t="shared" si="229"/>
        <v>6</v>
      </c>
      <c r="AZ75">
        <f t="shared" si="229"/>
        <v>6</v>
      </c>
      <c r="BA75">
        <f t="shared" si="229"/>
        <v>6</v>
      </c>
      <c r="BB75">
        <f t="shared" si="229"/>
        <v>6</v>
      </c>
      <c r="BC75">
        <f t="shared" si="229"/>
        <v>6</v>
      </c>
      <c r="BD75">
        <f t="shared" si="229"/>
        <v>6</v>
      </c>
      <c r="BE75">
        <f t="shared" si="229"/>
        <v>6</v>
      </c>
      <c r="BF75">
        <f t="shared" si="229"/>
        <v>6</v>
      </c>
      <c r="BG75">
        <f t="shared" si="229"/>
        <v>6</v>
      </c>
      <c r="BH75">
        <f t="shared" si="229"/>
        <v>6</v>
      </c>
      <c r="BI75">
        <f t="shared" si="229"/>
        <v>6</v>
      </c>
      <c r="BJ75">
        <f t="shared" si="229"/>
        <v>6</v>
      </c>
      <c r="BK75">
        <f t="shared" si="229"/>
        <v>6</v>
      </c>
      <c r="BL75">
        <f t="shared" si="229"/>
        <v>6</v>
      </c>
      <c r="BM75">
        <f t="shared" si="229"/>
        <v>6</v>
      </c>
      <c r="BN75">
        <f t="shared" si="229"/>
        <v>6</v>
      </c>
      <c r="BO75">
        <f t="shared" si="229"/>
        <v>6</v>
      </c>
      <c r="BP75">
        <f t="shared" si="229"/>
        <v>6</v>
      </c>
      <c r="BQ75">
        <f t="shared" si="229"/>
        <v>6</v>
      </c>
      <c r="BR75">
        <f t="shared" si="229"/>
        <v>6</v>
      </c>
      <c r="BS75">
        <f t="shared" si="230"/>
        <v>6</v>
      </c>
      <c r="BT75">
        <f t="shared" si="230"/>
        <v>6</v>
      </c>
      <c r="BU75">
        <f t="shared" si="230"/>
        <v>6</v>
      </c>
      <c r="BV75">
        <f t="shared" si="230"/>
        <v>6</v>
      </c>
      <c r="BW75">
        <f t="shared" si="230"/>
        <v>6</v>
      </c>
      <c r="BX75">
        <f t="shared" si="230"/>
        <v>6</v>
      </c>
      <c r="BY75">
        <f t="shared" si="230"/>
        <v>6</v>
      </c>
      <c r="BZ75">
        <f t="shared" si="230"/>
        <v>6</v>
      </c>
      <c r="CA75">
        <f t="shared" si="230"/>
        <v>6</v>
      </c>
      <c r="CB75">
        <f t="shared" si="230"/>
        <v>6</v>
      </c>
      <c r="CC75">
        <f t="shared" si="230"/>
        <v>6</v>
      </c>
      <c r="CD75">
        <f t="shared" si="230"/>
        <v>6</v>
      </c>
      <c r="CE75">
        <f t="shared" si="230"/>
        <v>6</v>
      </c>
      <c r="CF75">
        <f t="shared" si="230"/>
        <v>6</v>
      </c>
      <c r="CG75">
        <f t="shared" si="230"/>
        <v>6</v>
      </c>
      <c r="CH75">
        <f t="shared" si="230"/>
        <v>6</v>
      </c>
      <c r="CI75">
        <f t="shared" si="230"/>
        <v>6</v>
      </c>
      <c r="CJ75">
        <f t="shared" si="230"/>
        <v>6</v>
      </c>
      <c r="CK75">
        <f t="shared" si="230"/>
        <v>6</v>
      </c>
      <c r="CL75">
        <f t="shared" si="230"/>
        <v>6</v>
      </c>
      <c r="CM75">
        <f t="shared" si="230"/>
        <v>6</v>
      </c>
      <c r="CN75">
        <f t="shared" si="230"/>
        <v>6</v>
      </c>
      <c r="CO75">
        <f t="shared" si="230"/>
        <v>6</v>
      </c>
      <c r="CP75">
        <f t="shared" si="230"/>
        <v>6</v>
      </c>
      <c r="CQ75">
        <f t="shared" si="230"/>
        <v>6</v>
      </c>
      <c r="CR75">
        <f t="shared" si="230"/>
        <v>6</v>
      </c>
      <c r="CS75">
        <f t="shared" si="230"/>
        <v>6</v>
      </c>
      <c r="CT75">
        <f t="shared" si="230"/>
        <v>6</v>
      </c>
      <c r="CU75">
        <f t="shared" si="230"/>
        <v>6</v>
      </c>
      <c r="CV75">
        <f t="shared" si="230"/>
        <v>6</v>
      </c>
      <c r="CW75">
        <f t="shared" si="230"/>
        <v>6</v>
      </c>
      <c r="CX75">
        <f t="shared" si="230"/>
        <v>6</v>
      </c>
      <c r="CY75">
        <f t="shared" si="231"/>
        <v>6</v>
      </c>
      <c r="CZ75">
        <f t="shared" si="231"/>
        <v>6</v>
      </c>
      <c r="DA75">
        <f t="shared" si="231"/>
        <v>6</v>
      </c>
      <c r="DB75">
        <f t="shared" si="231"/>
        <v>6</v>
      </c>
      <c r="DC75">
        <f t="shared" si="231"/>
        <v>6</v>
      </c>
      <c r="DD75">
        <f t="shared" si="231"/>
        <v>6</v>
      </c>
      <c r="DE75">
        <f t="shared" si="231"/>
        <v>6</v>
      </c>
      <c r="DF75">
        <f t="shared" si="231"/>
        <v>6</v>
      </c>
      <c r="DG75">
        <f t="shared" si="231"/>
        <v>6</v>
      </c>
      <c r="DH75">
        <f t="shared" si="231"/>
        <v>6</v>
      </c>
      <c r="DI75">
        <f t="shared" si="231"/>
        <v>6</v>
      </c>
      <c r="DJ75">
        <f t="shared" si="231"/>
        <v>6</v>
      </c>
      <c r="DK75">
        <f t="shared" si="231"/>
        <v>6</v>
      </c>
      <c r="DL75">
        <f t="shared" si="231"/>
        <v>6</v>
      </c>
      <c r="DM75">
        <f t="shared" si="231"/>
        <v>6</v>
      </c>
      <c r="DN75">
        <f t="shared" si="231"/>
        <v>6</v>
      </c>
      <c r="DO75">
        <f t="shared" si="231"/>
        <v>6</v>
      </c>
      <c r="DP75">
        <f t="shared" si="231"/>
        <v>6</v>
      </c>
      <c r="DQ75">
        <f t="shared" si="231"/>
        <v>6</v>
      </c>
      <c r="DR75">
        <f t="shared" si="231"/>
        <v>6</v>
      </c>
      <c r="DS75">
        <f t="shared" si="231"/>
        <v>6</v>
      </c>
      <c r="DT75">
        <f t="shared" si="231"/>
        <v>6</v>
      </c>
      <c r="DU75">
        <f t="shared" si="231"/>
        <v>6</v>
      </c>
      <c r="DV75">
        <f t="shared" si="231"/>
        <v>6</v>
      </c>
      <c r="DW75">
        <f t="shared" si="231"/>
        <v>6</v>
      </c>
      <c r="DX75">
        <f t="shared" si="231"/>
        <v>6</v>
      </c>
      <c r="DY75">
        <f t="shared" si="231"/>
        <v>6</v>
      </c>
      <c r="DZ75">
        <f t="shared" si="231"/>
        <v>6</v>
      </c>
      <c r="EA75">
        <f t="shared" si="231"/>
        <v>6</v>
      </c>
    </row>
    <row r="76" spans="1:131" x14ac:dyDescent="0.25">
      <c r="B76" s="239" t="str">
        <f>CONCATENATE("↙"&amp;"РнС(2)_"&amp;TEXT(A75,"МММ.ГГ"))</f>
        <v>↙РнС(2)_янв.00</v>
      </c>
      <c r="C76" s="239">
        <v>0</v>
      </c>
      <c r="D76" s="239">
        <v>157</v>
      </c>
      <c r="E76">
        <v>10</v>
      </c>
      <c r="F76" s="269" t="str">
        <f>$B$52&amp;"_"&amp;$D$106</f>
        <v>Продажа м/м 2 оч_Масштаб</v>
      </c>
      <c r="G76" s="268">
        <f t="shared" ref="G76:AL76" si="232">IFERROR($E76-SUM(G77:G78),$E76)</f>
        <v>10</v>
      </c>
      <c r="H76" s="268">
        <f t="shared" si="232"/>
        <v>10</v>
      </c>
      <c r="I76" s="268">
        <f t="shared" si="232"/>
        <v>10</v>
      </c>
      <c r="J76" s="268">
        <f t="shared" si="232"/>
        <v>10</v>
      </c>
      <c r="K76" s="268">
        <f t="shared" si="232"/>
        <v>10</v>
      </c>
      <c r="L76" s="268">
        <f t="shared" si="232"/>
        <v>10</v>
      </c>
      <c r="M76" s="268">
        <f t="shared" si="232"/>
        <v>10</v>
      </c>
      <c r="N76" s="268">
        <f t="shared" si="232"/>
        <v>10</v>
      </c>
      <c r="O76" s="268">
        <f t="shared" si="232"/>
        <v>10</v>
      </c>
      <c r="P76" s="268">
        <f t="shared" si="232"/>
        <v>10</v>
      </c>
      <c r="Q76" s="268">
        <f t="shared" si="232"/>
        <v>10</v>
      </c>
      <c r="R76" s="268">
        <f t="shared" si="232"/>
        <v>10</v>
      </c>
      <c r="S76" s="268">
        <f t="shared" si="232"/>
        <v>10</v>
      </c>
      <c r="T76" s="268">
        <f t="shared" si="232"/>
        <v>10</v>
      </c>
      <c r="U76" s="268">
        <f t="shared" si="232"/>
        <v>10</v>
      </c>
      <c r="V76" s="268">
        <f t="shared" si="232"/>
        <v>10</v>
      </c>
      <c r="W76" s="268">
        <f t="shared" si="232"/>
        <v>10</v>
      </c>
      <c r="X76" s="268">
        <f t="shared" si="232"/>
        <v>10</v>
      </c>
      <c r="Y76" s="268">
        <f t="shared" si="232"/>
        <v>10</v>
      </c>
      <c r="Z76" s="268">
        <f t="shared" si="232"/>
        <v>10</v>
      </c>
      <c r="AA76" s="268">
        <f t="shared" si="232"/>
        <v>10</v>
      </c>
      <c r="AB76" s="268">
        <f t="shared" si="232"/>
        <v>10</v>
      </c>
      <c r="AC76" s="268">
        <f t="shared" si="232"/>
        <v>10</v>
      </c>
      <c r="AD76" s="268">
        <f t="shared" si="232"/>
        <v>10</v>
      </c>
      <c r="AE76" s="268">
        <f t="shared" si="232"/>
        <v>10</v>
      </c>
      <c r="AF76" s="268">
        <f t="shared" si="232"/>
        <v>10</v>
      </c>
      <c r="AG76" s="268">
        <f t="shared" si="232"/>
        <v>10</v>
      </c>
      <c r="AH76" s="268">
        <f t="shared" si="232"/>
        <v>10</v>
      </c>
      <c r="AI76" s="268">
        <f t="shared" si="232"/>
        <v>10</v>
      </c>
      <c r="AJ76" s="268">
        <f t="shared" si="232"/>
        <v>10</v>
      </c>
      <c r="AK76" s="268">
        <f t="shared" si="232"/>
        <v>10</v>
      </c>
      <c r="AL76" s="268">
        <f t="shared" si="232"/>
        <v>10</v>
      </c>
      <c r="AM76" s="268">
        <f t="shared" ref="AM76:BR76" si="233">IFERROR($E76-SUM(AM77:AM78),$E76)</f>
        <v>10</v>
      </c>
      <c r="AN76" s="268">
        <f t="shared" si="233"/>
        <v>10</v>
      </c>
      <c r="AO76" s="268">
        <f t="shared" si="233"/>
        <v>10</v>
      </c>
      <c r="AP76" s="268">
        <f t="shared" si="233"/>
        <v>10</v>
      </c>
      <c r="AQ76" s="268">
        <f t="shared" si="233"/>
        <v>10</v>
      </c>
      <c r="AR76" s="268">
        <f t="shared" si="233"/>
        <v>10</v>
      </c>
      <c r="AS76" s="268">
        <f t="shared" si="233"/>
        <v>10</v>
      </c>
      <c r="AT76" s="268">
        <f t="shared" si="233"/>
        <v>10</v>
      </c>
      <c r="AU76" s="268">
        <f t="shared" si="233"/>
        <v>10</v>
      </c>
      <c r="AV76" s="268">
        <f t="shared" si="233"/>
        <v>10</v>
      </c>
      <c r="AW76" s="268">
        <f t="shared" si="233"/>
        <v>10</v>
      </c>
      <c r="AX76" s="268">
        <f t="shared" si="233"/>
        <v>10</v>
      </c>
      <c r="AY76" s="268">
        <f t="shared" si="233"/>
        <v>10</v>
      </c>
      <c r="AZ76" s="268">
        <f t="shared" si="233"/>
        <v>10</v>
      </c>
      <c r="BA76" s="268">
        <f t="shared" si="233"/>
        <v>10</v>
      </c>
      <c r="BB76" s="268">
        <f t="shared" si="233"/>
        <v>10</v>
      </c>
      <c r="BC76" s="268">
        <f t="shared" si="233"/>
        <v>10</v>
      </c>
      <c r="BD76" s="268">
        <f t="shared" si="233"/>
        <v>10</v>
      </c>
      <c r="BE76" s="268">
        <f t="shared" si="233"/>
        <v>10</v>
      </c>
      <c r="BF76" s="268">
        <f t="shared" si="233"/>
        <v>10</v>
      </c>
      <c r="BG76" s="268">
        <f t="shared" si="233"/>
        <v>10</v>
      </c>
      <c r="BH76" s="268">
        <f t="shared" si="233"/>
        <v>10</v>
      </c>
      <c r="BI76" s="268">
        <f t="shared" si="233"/>
        <v>10</v>
      </c>
      <c r="BJ76" s="268">
        <f t="shared" si="233"/>
        <v>10</v>
      </c>
      <c r="BK76" s="268">
        <f t="shared" si="233"/>
        <v>10</v>
      </c>
      <c r="BL76" s="268">
        <f t="shared" si="233"/>
        <v>10</v>
      </c>
      <c r="BM76" s="268">
        <f t="shared" si="233"/>
        <v>10</v>
      </c>
      <c r="BN76" s="268">
        <f t="shared" si="233"/>
        <v>10</v>
      </c>
      <c r="BO76" s="268">
        <f t="shared" si="233"/>
        <v>10</v>
      </c>
      <c r="BP76" s="268">
        <f t="shared" si="233"/>
        <v>10</v>
      </c>
      <c r="BQ76" s="268">
        <f t="shared" si="233"/>
        <v>10</v>
      </c>
      <c r="BR76" s="268">
        <f t="shared" si="233"/>
        <v>10</v>
      </c>
      <c r="BS76" s="268">
        <f t="shared" ref="BS76:CX76" si="234">IFERROR($E76-SUM(BS77:BS78),$E76)</f>
        <v>10</v>
      </c>
      <c r="BT76" s="268">
        <f t="shared" si="234"/>
        <v>10</v>
      </c>
      <c r="BU76" s="268">
        <f t="shared" si="234"/>
        <v>10</v>
      </c>
      <c r="BV76" s="268">
        <f t="shared" si="234"/>
        <v>10</v>
      </c>
      <c r="BW76" s="268">
        <f t="shared" si="234"/>
        <v>10</v>
      </c>
      <c r="BX76" s="268">
        <f t="shared" si="234"/>
        <v>10</v>
      </c>
      <c r="BY76" s="268">
        <f t="shared" si="234"/>
        <v>10</v>
      </c>
      <c r="BZ76" s="268">
        <f t="shared" si="234"/>
        <v>10</v>
      </c>
      <c r="CA76" s="268">
        <f t="shared" si="234"/>
        <v>10</v>
      </c>
      <c r="CB76" s="268">
        <f t="shared" si="234"/>
        <v>10</v>
      </c>
      <c r="CC76" s="268">
        <f t="shared" si="234"/>
        <v>10</v>
      </c>
      <c r="CD76" s="268">
        <f t="shared" si="234"/>
        <v>10</v>
      </c>
      <c r="CE76" s="268">
        <f t="shared" si="234"/>
        <v>10</v>
      </c>
      <c r="CF76" s="268">
        <f t="shared" si="234"/>
        <v>10</v>
      </c>
      <c r="CG76" s="268">
        <f t="shared" si="234"/>
        <v>10</v>
      </c>
      <c r="CH76" s="268">
        <f t="shared" si="234"/>
        <v>10</v>
      </c>
      <c r="CI76" s="268">
        <f t="shared" si="234"/>
        <v>10</v>
      </c>
      <c r="CJ76" s="268">
        <f t="shared" si="234"/>
        <v>10</v>
      </c>
      <c r="CK76" s="268">
        <f t="shared" si="234"/>
        <v>10</v>
      </c>
      <c r="CL76" s="268">
        <f t="shared" si="234"/>
        <v>10</v>
      </c>
      <c r="CM76" s="268">
        <f t="shared" si="234"/>
        <v>10</v>
      </c>
      <c r="CN76" s="268">
        <f t="shared" si="234"/>
        <v>10</v>
      </c>
      <c r="CO76" s="268">
        <f t="shared" si="234"/>
        <v>10</v>
      </c>
      <c r="CP76" s="268">
        <f t="shared" si="234"/>
        <v>10</v>
      </c>
      <c r="CQ76" s="268">
        <f t="shared" si="234"/>
        <v>10</v>
      </c>
      <c r="CR76" s="268">
        <f t="shared" si="234"/>
        <v>10</v>
      </c>
      <c r="CS76" s="268">
        <f t="shared" si="234"/>
        <v>10</v>
      </c>
      <c r="CT76" s="268">
        <f t="shared" si="234"/>
        <v>10</v>
      </c>
      <c r="CU76" s="268">
        <f t="shared" si="234"/>
        <v>10</v>
      </c>
      <c r="CV76" s="268">
        <f t="shared" si="234"/>
        <v>10</v>
      </c>
      <c r="CW76" s="268">
        <f t="shared" si="234"/>
        <v>10</v>
      </c>
      <c r="CX76" s="268">
        <f t="shared" si="234"/>
        <v>10</v>
      </c>
      <c r="CY76" s="268">
        <f t="shared" ref="CY76:DK76" si="235">IFERROR($E76-SUM(CY77:CY78),$E76)</f>
        <v>10</v>
      </c>
      <c r="CZ76" s="268">
        <f t="shared" si="235"/>
        <v>10</v>
      </c>
      <c r="DA76" s="268">
        <f t="shared" si="235"/>
        <v>10</v>
      </c>
      <c r="DB76" s="268">
        <f t="shared" si="235"/>
        <v>10</v>
      </c>
      <c r="DC76" s="268">
        <f t="shared" si="235"/>
        <v>10</v>
      </c>
      <c r="DD76" s="268">
        <f t="shared" si="235"/>
        <v>10</v>
      </c>
      <c r="DE76" s="268">
        <f t="shared" si="235"/>
        <v>10</v>
      </c>
      <c r="DF76" s="268">
        <f t="shared" si="235"/>
        <v>10</v>
      </c>
      <c r="DG76" s="268">
        <f t="shared" si="235"/>
        <v>10</v>
      </c>
      <c r="DH76" s="268">
        <f t="shared" si="235"/>
        <v>10</v>
      </c>
      <c r="DI76" s="268">
        <f t="shared" si="235"/>
        <v>10</v>
      </c>
      <c r="DJ76" s="268">
        <f t="shared" si="235"/>
        <v>10</v>
      </c>
      <c r="DK76" s="268">
        <f t="shared" si="235"/>
        <v>10</v>
      </c>
      <c r="DL76" s="268">
        <f t="shared" ref="DL76:EA76" si="236">IFERROR($E76-SUM(DL77:DL78),$E76)</f>
        <v>10</v>
      </c>
      <c r="DM76" s="268">
        <f t="shared" si="236"/>
        <v>10</v>
      </c>
      <c r="DN76" s="268">
        <f t="shared" si="236"/>
        <v>10</v>
      </c>
      <c r="DO76" s="268">
        <f t="shared" si="236"/>
        <v>10</v>
      </c>
      <c r="DP76" s="268">
        <f t="shared" si="236"/>
        <v>10</v>
      </c>
      <c r="DQ76" s="268">
        <f t="shared" si="236"/>
        <v>10</v>
      </c>
      <c r="DR76" s="268">
        <f t="shared" si="236"/>
        <v>10</v>
      </c>
      <c r="DS76" s="268">
        <f t="shared" si="236"/>
        <v>10</v>
      </c>
      <c r="DT76" s="268">
        <f t="shared" si="236"/>
        <v>10</v>
      </c>
      <c r="DU76" s="268">
        <f t="shared" si="236"/>
        <v>10</v>
      </c>
      <c r="DV76" s="268">
        <f t="shared" si="236"/>
        <v>10</v>
      </c>
      <c r="DW76" s="268">
        <f t="shared" si="236"/>
        <v>10</v>
      </c>
      <c r="DX76" s="268">
        <f t="shared" si="236"/>
        <v>10</v>
      </c>
      <c r="DY76" s="268">
        <f t="shared" si="236"/>
        <v>10</v>
      </c>
      <c r="DZ76" s="268">
        <f t="shared" si="236"/>
        <v>10</v>
      </c>
      <c r="EA76" s="268">
        <f t="shared" si="236"/>
        <v>10</v>
      </c>
    </row>
    <row r="77" spans="1:131" x14ac:dyDescent="0.25">
      <c r="A77" s="199">
        <f>ТЭП!K41</f>
        <v>0</v>
      </c>
      <c r="B77" s="238" t="s">
        <v>2028</v>
      </c>
      <c r="C77" s="238" t="e">
        <f t="array" ref="C77">INDEX($G$68:$EA$68,,MATCH(A77,$G$2:$EA$2,0))</f>
        <v>#N/A</v>
      </c>
      <c r="D77" s="238" t="e">
        <f>C77</f>
        <v>#N/A</v>
      </c>
      <c r="F77" t="str">
        <f>$B$52&amp;"_"&amp;$D$107</f>
        <v>Продажа м/м 2 оч_Факт</v>
      </c>
      <c r="G77" s="235" t="e">
        <f t="shared" ref="G77:AL77" si="237">G$19/$F$19*$E76</f>
        <v>#N/A</v>
      </c>
      <c r="H77" s="235" t="e">
        <f t="shared" si="237"/>
        <v>#N/A</v>
      </c>
      <c r="I77" s="235" t="e">
        <f t="shared" si="237"/>
        <v>#N/A</v>
      </c>
      <c r="J77" s="235" t="e">
        <f t="shared" si="237"/>
        <v>#N/A</v>
      </c>
      <c r="K77" s="235" t="e">
        <f t="shared" si="237"/>
        <v>#N/A</v>
      </c>
      <c r="L77" s="235" t="e">
        <f t="shared" si="237"/>
        <v>#N/A</v>
      </c>
      <c r="M77" s="235" t="e">
        <f t="shared" si="237"/>
        <v>#N/A</v>
      </c>
      <c r="N77" s="235" t="e">
        <f t="shared" si="237"/>
        <v>#N/A</v>
      </c>
      <c r="O77" s="235" t="e">
        <f t="shared" si="237"/>
        <v>#N/A</v>
      </c>
      <c r="P77" s="235" t="e">
        <f t="shared" si="237"/>
        <v>#N/A</v>
      </c>
      <c r="Q77" s="235" t="e">
        <f t="shared" si="237"/>
        <v>#N/A</v>
      </c>
      <c r="R77" s="235" t="e">
        <f t="shared" si="237"/>
        <v>#N/A</v>
      </c>
      <c r="S77" s="235" t="e">
        <f t="shared" si="237"/>
        <v>#N/A</v>
      </c>
      <c r="T77" s="235" t="e">
        <f t="shared" si="237"/>
        <v>#N/A</v>
      </c>
      <c r="U77" s="235" t="e">
        <f t="shared" si="237"/>
        <v>#N/A</v>
      </c>
      <c r="V77" s="235" t="e">
        <f t="shared" si="237"/>
        <v>#N/A</v>
      </c>
      <c r="W77" s="235" t="e">
        <f t="shared" si="237"/>
        <v>#N/A</v>
      </c>
      <c r="X77" s="235" t="e">
        <f t="shared" si="237"/>
        <v>#N/A</v>
      </c>
      <c r="Y77" s="235" t="e">
        <f t="shared" si="237"/>
        <v>#N/A</v>
      </c>
      <c r="Z77" s="235" t="e">
        <f t="shared" si="237"/>
        <v>#N/A</v>
      </c>
      <c r="AA77" s="235" t="e">
        <f t="shared" si="237"/>
        <v>#N/A</v>
      </c>
      <c r="AB77" s="235" t="e">
        <f t="shared" si="237"/>
        <v>#N/A</v>
      </c>
      <c r="AC77" s="235" t="e">
        <f t="shared" si="237"/>
        <v>#N/A</v>
      </c>
      <c r="AD77" s="235" t="e">
        <f t="shared" si="237"/>
        <v>#N/A</v>
      </c>
      <c r="AE77" s="235" t="e">
        <f t="shared" si="237"/>
        <v>#N/A</v>
      </c>
      <c r="AF77" s="235" t="e">
        <f t="shared" si="237"/>
        <v>#N/A</v>
      </c>
      <c r="AG77" s="235" t="e">
        <f t="shared" si="237"/>
        <v>#N/A</v>
      </c>
      <c r="AH77" s="235" t="e">
        <f t="shared" si="237"/>
        <v>#N/A</v>
      </c>
      <c r="AI77" s="235" t="e">
        <f t="shared" si="237"/>
        <v>#N/A</v>
      </c>
      <c r="AJ77" s="235" t="e">
        <f t="shared" si="237"/>
        <v>#N/A</v>
      </c>
      <c r="AK77" s="235" t="e">
        <f t="shared" si="237"/>
        <v>#N/A</v>
      </c>
      <c r="AL77" s="235" t="e">
        <f t="shared" si="237"/>
        <v>#N/A</v>
      </c>
      <c r="AM77" s="235" t="e">
        <f t="shared" ref="AM77:BR77" si="238">AM$19/$F$19*$E76</f>
        <v>#N/A</v>
      </c>
      <c r="AN77" s="235" t="e">
        <f t="shared" si="238"/>
        <v>#N/A</v>
      </c>
      <c r="AO77" s="235" t="e">
        <f t="shared" si="238"/>
        <v>#N/A</v>
      </c>
      <c r="AP77" s="235" t="e">
        <f t="shared" si="238"/>
        <v>#N/A</v>
      </c>
      <c r="AQ77" s="235" t="e">
        <f t="shared" si="238"/>
        <v>#N/A</v>
      </c>
      <c r="AR77" s="235" t="e">
        <f t="shared" si="238"/>
        <v>#N/A</v>
      </c>
      <c r="AS77" s="235" t="e">
        <f t="shared" si="238"/>
        <v>#N/A</v>
      </c>
      <c r="AT77" s="235" t="e">
        <f t="shared" si="238"/>
        <v>#N/A</v>
      </c>
      <c r="AU77" s="235" t="e">
        <f t="shared" si="238"/>
        <v>#N/A</v>
      </c>
      <c r="AV77" s="235" t="e">
        <f t="shared" si="238"/>
        <v>#N/A</v>
      </c>
      <c r="AW77" s="235" t="e">
        <f t="shared" si="238"/>
        <v>#N/A</v>
      </c>
      <c r="AX77" s="235" t="e">
        <f t="shared" si="238"/>
        <v>#N/A</v>
      </c>
      <c r="AY77" s="235" t="e">
        <f t="shared" si="238"/>
        <v>#N/A</v>
      </c>
      <c r="AZ77" s="235" t="e">
        <f t="shared" si="238"/>
        <v>#N/A</v>
      </c>
      <c r="BA77" s="235" t="e">
        <f t="shared" si="238"/>
        <v>#N/A</v>
      </c>
      <c r="BB77" s="235" t="e">
        <f t="shared" si="238"/>
        <v>#N/A</v>
      </c>
      <c r="BC77" s="235" t="e">
        <f t="shared" si="238"/>
        <v>#N/A</v>
      </c>
      <c r="BD77" s="235" t="e">
        <f t="shared" si="238"/>
        <v>#N/A</v>
      </c>
      <c r="BE77" s="235" t="e">
        <f t="shared" si="238"/>
        <v>#N/A</v>
      </c>
      <c r="BF77" s="235" t="e">
        <f t="shared" si="238"/>
        <v>#N/A</v>
      </c>
      <c r="BG77" s="235" t="e">
        <f t="shared" si="238"/>
        <v>#N/A</v>
      </c>
      <c r="BH77" s="235" t="e">
        <f t="shared" si="238"/>
        <v>#N/A</v>
      </c>
      <c r="BI77" s="235" t="e">
        <f t="shared" si="238"/>
        <v>#N/A</v>
      </c>
      <c r="BJ77" s="235" t="e">
        <f t="shared" si="238"/>
        <v>#N/A</v>
      </c>
      <c r="BK77" s="235" t="e">
        <f t="shared" si="238"/>
        <v>#N/A</v>
      </c>
      <c r="BL77" s="235" t="e">
        <f t="shared" si="238"/>
        <v>#N/A</v>
      </c>
      <c r="BM77" s="235" t="e">
        <f t="shared" si="238"/>
        <v>#N/A</v>
      </c>
      <c r="BN77" s="235" t="e">
        <f t="shared" si="238"/>
        <v>#N/A</v>
      </c>
      <c r="BO77" s="235" t="e">
        <f t="shared" si="238"/>
        <v>#N/A</v>
      </c>
      <c r="BP77" s="235" t="e">
        <f t="shared" si="238"/>
        <v>#N/A</v>
      </c>
      <c r="BQ77" s="235" t="e">
        <f t="shared" si="238"/>
        <v>#N/A</v>
      </c>
      <c r="BR77" s="235" t="e">
        <f t="shared" si="238"/>
        <v>#N/A</v>
      </c>
      <c r="BS77" s="235" t="e">
        <f t="shared" ref="BS77:CX77" si="239">BS$19/$F$19*$E76</f>
        <v>#N/A</v>
      </c>
      <c r="BT77" s="235" t="e">
        <f t="shared" si="239"/>
        <v>#N/A</v>
      </c>
      <c r="BU77" s="235" t="e">
        <f t="shared" si="239"/>
        <v>#N/A</v>
      </c>
      <c r="BV77" s="235" t="e">
        <f t="shared" si="239"/>
        <v>#N/A</v>
      </c>
      <c r="BW77" s="235" t="e">
        <f t="shared" si="239"/>
        <v>#N/A</v>
      </c>
      <c r="BX77" s="235" t="e">
        <f t="shared" si="239"/>
        <v>#N/A</v>
      </c>
      <c r="BY77" s="235" t="e">
        <f t="shared" si="239"/>
        <v>#N/A</v>
      </c>
      <c r="BZ77" s="235" t="e">
        <f t="shared" si="239"/>
        <v>#N/A</v>
      </c>
      <c r="CA77" s="235" t="e">
        <f t="shared" si="239"/>
        <v>#N/A</v>
      </c>
      <c r="CB77" s="235" t="e">
        <f t="shared" si="239"/>
        <v>#N/A</v>
      </c>
      <c r="CC77" s="235" t="e">
        <f t="shared" si="239"/>
        <v>#N/A</v>
      </c>
      <c r="CD77" s="235" t="e">
        <f t="shared" si="239"/>
        <v>#N/A</v>
      </c>
      <c r="CE77" s="235" t="e">
        <f t="shared" si="239"/>
        <v>#N/A</v>
      </c>
      <c r="CF77" s="235" t="e">
        <f t="shared" si="239"/>
        <v>#N/A</v>
      </c>
      <c r="CG77" s="235" t="e">
        <f t="shared" si="239"/>
        <v>#N/A</v>
      </c>
      <c r="CH77" s="235" t="e">
        <f t="shared" si="239"/>
        <v>#N/A</v>
      </c>
      <c r="CI77" s="235" t="e">
        <f t="shared" si="239"/>
        <v>#N/A</v>
      </c>
      <c r="CJ77" s="235" t="e">
        <f t="shared" si="239"/>
        <v>#N/A</v>
      </c>
      <c r="CK77" s="235" t="e">
        <f t="shared" si="239"/>
        <v>#N/A</v>
      </c>
      <c r="CL77" s="235" t="e">
        <f t="shared" si="239"/>
        <v>#N/A</v>
      </c>
      <c r="CM77" s="235" t="e">
        <f t="shared" si="239"/>
        <v>#N/A</v>
      </c>
      <c r="CN77" s="235" t="e">
        <f t="shared" si="239"/>
        <v>#N/A</v>
      </c>
      <c r="CO77" s="235" t="e">
        <f t="shared" si="239"/>
        <v>#N/A</v>
      </c>
      <c r="CP77" s="235" t="e">
        <f t="shared" si="239"/>
        <v>#N/A</v>
      </c>
      <c r="CQ77" s="235" t="e">
        <f t="shared" si="239"/>
        <v>#N/A</v>
      </c>
      <c r="CR77" s="235" t="e">
        <f t="shared" si="239"/>
        <v>#N/A</v>
      </c>
      <c r="CS77" s="235" t="e">
        <f t="shared" si="239"/>
        <v>#N/A</v>
      </c>
      <c r="CT77" s="235" t="e">
        <f t="shared" si="239"/>
        <v>#N/A</v>
      </c>
      <c r="CU77" s="235" t="e">
        <f t="shared" si="239"/>
        <v>#N/A</v>
      </c>
      <c r="CV77" s="235" t="e">
        <f t="shared" si="239"/>
        <v>#N/A</v>
      </c>
      <c r="CW77" s="235" t="e">
        <f t="shared" si="239"/>
        <v>#N/A</v>
      </c>
      <c r="CX77" s="235" t="e">
        <f t="shared" si="239"/>
        <v>#N/A</v>
      </c>
      <c r="CY77" s="235" t="e">
        <f t="shared" ref="CY77:DK77" si="240">CY$19/$F$19*$E76</f>
        <v>#N/A</v>
      </c>
      <c r="CZ77" s="235" t="e">
        <f t="shared" si="240"/>
        <v>#N/A</v>
      </c>
      <c r="DA77" s="235" t="e">
        <f t="shared" si="240"/>
        <v>#N/A</v>
      </c>
      <c r="DB77" s="235" t="e">
        <f t="shared" si="240"/>
        <v>#N/A</v>
      </c>
      <c r="DC77" s="235" t="e">
        <f t="shared" si="240"/>
        <v>#N/A</v>
      </c>
      <c r="DD77" s="235" t="e">
        <f t="shared" si="240"/>
        <v>#N/A</v>
      </c>
      <c r="DE77" s="235" t="e">
        <f t="shared" si="240"/>
        <v>#N/A</v>
      </c>
      <c r="DF77" s="235" t="e">
        <f t="shared" si="240"/>
        <v>#N/A</v>
      </c>
      <c r="DG77" s="235" t="e">
        <f t="shared" si="240"/>
        <v>#N/A</v>
      </c>
      <c r="DH77" s="235" t="e">
        <f t="shared" si="240"/>
        <v>#N/A</v>
      </c>
      <c r="DI77" s="235" t="e">
        <f t="shared" si="240"/>
        <v>#N/A</v>
      </c>
      <c r="DJ77" s="235" t="e">
        <f t="shared" si="240"/>
        <v>#N/A</v>
      </c>
      <c r="DK77" s="235" t="e">
        <f t="shared" si="240"/>
        <v>#N/A</v>
      </c>
      <c r="DL77" s="235" t="e">
        <f t="shared" ref="DL77:EA77" si="241">DL$19/$F$19*$E76</f>
        <v>#N/A</v>
      </c>
      <c r="DM77" s="235" t="e">
        <f t="shared" si="241"/>
        <v>#N/A</v>
      </c>
      <c r="DN77" s="235" t="e">
        <f t="shared" si="241"/>
        <v>#N/A</v>
      </c>
      <c r="DO77" s="235" t="e">
        <f t="shared" si="241"/>
        <v>#N/A</v>
      </c>
      <c r="DP77" s="235" t="e">
        <f t="shared" si="241"/>
        <v>#N/A</v>
      </c>
      <c r="DQ77" s="235" t="e">
        <f t="shared" si="241"/>
        <v>#N/A</v>
      </c>
      <c r="DR77" s="235" t="e">
        <f t="shared" si="241"/>
        <v>#N/A</v>
      </c>
      <c r="DS77" s="235" t="e">
        <f t="shared" si="241"/>
        <v>#N/A</v>
      </c>
      <c r="DT77" s="235" t="e">
        <f t="shared" si="241"/>
        <v>#N/A</v>
      </c>
      <c r="DU77" s="235" t="e">
        <f t="shared" si="241"/>
        <v>#N/A</v>
      </c>
      <c r="DV77" s="235" t="e">
        <f t="shared" si="241"/>
        <v>#N/A</v>
      </c>
      <c r="DW77" s="235" t="e">
        <f t="shared" si="241"/>
        <v>#N/A</v>
      </c>
      <c r="DX77" s="235" t="e">
        <f t="shared" si="241"/>
        <v>#N/A</v>
      </c>
      <c r="DY77" s="235" t="e">
        <f t="shared" si="241"/>
        <v>#N/A</v>
      </c>
      <c r="DZ77" s="235" t="e">
        <f t="shared" si="241"/>
        <v>#N/A</v>
      </c>
      <c r="EA77" s="235" t="e">
        <f t="shared" si="241"/>
        <v>#N/A</v>
      </c>
    </row>
    <row r="78" spans="1:131" x14ac:dyDescent="0.25">
      <c r="A78" s="323" t="str">
        <f>IF(DATEDIF(EDATE(A75,0),EDATE(A77,0),"Y")&gt;4,DATEDIF(EDATE(A75,0),EDATE(A77,0),"Y")&amp;"л ",IF(DATEDIF(EDATE(A75,0),EDATE(A77,0),"Y")&gt;0,DATEDIF(EDATE(A75,0),EDATE(A77,0),"Y")&amp;"г ",""))&amp;
DATEDIF(EDATE(A75,0),EDATE(A77,0),"M")-DATEDIF(EDATE(A75,0),EDATE(A77,0),"Y")*12&amp;" мес"</f>
        <v>0 мес</v>
      </c>
      <c r="B78" s="239" t="str">
        <f>CONCATENATE("↙"&amp;"РВЭ(2)_"&amp;TEXT(A77,"МММ.ГГ")&amp;" ("&amp;A78&amp;")")</f>
        <v>↙РВЭ(2)_янв.00 (0 мес)</v>
      </c>
      <c r="C78" s="239">
        <v>0</v>
      </c>
      <c r="D78" s="239">
        <f>D76</f>
        <v>157</v>
      </c>
      <c r="F78" t="str">
        <f>$B$52&amp;"_"&amp;$D$108</f>
        <v>Продажа м/м 2 оч_План</v>
      </c>
      <c r="G78" s="235" t="e">
        <f t="shared" ref="G78:AL78" si="242">$E76-G77</f>
        <v>#N/A</v>
      </c>
      <c r="H78" s="235" t="e">
        <f t="shared" si="242"/>
        <v>#N/A</v>
      </c>
      <c r="I78" s="235" t="e">
        <f t="shared" si="242"/>
        <v>#N/A</v>
      </c>
      <c r="J78" s="235" t="e">
        <f t="shared" si="242"/>
        <v>#N/A</v>
      </c>
      <c r="K78" s="235" t="e">
        <f t="shared" si="242"/>
        <v>#N/A</v>
      </c>
      <c r="L78" s="235" t="e">
        <f t="shared" si="242"/>
        <v>#N/A</v>
      </c>
      <c r="M78" s="235" t="e">
        <f t="shared" si="242"/>
        <v>#N/A</v>
      </c>
      <c r="N78" s="235" t="e">
        <f t="shared" si="242"/>
        <v>#N/A</v>
      </c>
      <c r="O78" s="235" t="e">
        <f t="shared" si="242"/>
        <v>#N/A</v>
      </c>
      <c r="P78" s="235" t="e">
        <f t="shared" si="242"/>
        <v>#N/A</v>
      </c>
      <c r="Q78" s="235" t="e">
        <f t="shared" si="242"/>
        <v>#N/A</v>
      </c>
      <c r="R78" s="235" t="e">
        <f t="shared" si="242"/>
        <v>#N/A</v>
      </c>
      <c r="S78" s="235" t="e">
        <f t="shared" si="242"/>
        <v>#N/A</v>
      </c>
      <c r="T78" s="235" t="e">
        <f t="shared" si="242"/>
        <v>#N/A</v>
      </c>
      <c r="U78" s="235" t="e">
        <f t="shared" si="242"/>
        <v>#N/A</v>
      </c>
      <c r="V78" s="235" t="e">
        <f t="shared" si="242"/>
        <v>#N/A</v>
      </c>
      <c r="W78" s="235" t="e">
        <f t="shared" si="242"/>
        <v>#N/A</v>
      </c>
      <c r="X78" s="235" t="e">
        <f t="shared" si="242"/>
        <v>#N/A</v>
      </c>
      <c r="Y78" s="235" t="e">
        <f t="shared" si="242"/>
        <v>#N/A</v>
      </c>
      <c r="Z78" s="235" t="e">
        <f t="shared" si="242"/>
        <v>#N/A</v>
      </c>
      <c r="AA78" s="235" t="e">
        <f t="shared" si="242"/>
        <v>#N/A</v>
      </c>
      <c r="AB78" s="235" t="e">
        <f t="shared" si="242"/>
        <v>#N/A</v>
      </c>
      <c r="AC78" s="235" t="e">
        <f t="shared" si="242"/>
        <v>#N/A</v>
      </c>
      <c r="AD78" s="235" t="e">
        <f t="shared" si="242"/>
        <v>#N/A</v>
      </c>
      <c r="AE78" s="235" t="e">
        <f t="shared" si="242"/>
        <v>#N/A</v>
      </c>
      <c r="AF78" s="235" t="e">
        <f t="shared" si="242"/>
        <v>#N/A</v>
      </c>
      <c r="AG78" s="235" t="e">
        <f t="shared" si="242"/>
        <v>#N/A</v>
      </c>
      <c r="AH78" s="235" t="e">
        <f t="shared" si="242"/>
        <v>#N/A</v>
      </c>
      <c r="AI78" s="235" t="e">
        <f t="shared" si="242"/>
        <v>#N/A</v>
      </c>
      <c r="AJ78" s="235" t="e">
        <f t="shared" si="242"/>
        <v>#N/A</v>
      </c>
      <c r="AK78" s="235" t="e">
        <f t="shared" si="242"/>
        <v>#N/A</v>
      </c>
      <c r="AL78" s="235" t="e">
        <f t="shared" si="242"/>
        <v>#N/A</v>
      </c>
      <c r="AM78" s="235" t="e">
        <f t="shared" ref="AM78:BR78" si="243">$E76-AM77</f>
        <v>#N/A</v>
      </c>
      <c r="AN78" s="235" t="e">
        <f t="shared" si="243"/>
        <v>#N/A</v>
      </c>
      <c r="AO78" s="235" t="e">
        <f t="shared" si="243"/>
        <v>#N/A</v>
      </c>
      <c r="AP78" s="235" t="e">
        <f t="shared" si="243"/>
        <v>#N/A</v>
      </c>
      <c r="AQ78" s="235" t="e">
        <f t="shared" si="243"/>
        <v>#N/A</v>
      </c>
      <c r="AR78" s="235" t="e">
        <f t="shared" si="243"/>
        <v>#N/A</v>
      </c>
      <c r="AS78" s="235" t="e">
        <f t="shared" si="243"/>
        <v>#N/A</v>
      </c>
      <c r="AT78" s="235" t="e">
        <f t="shared" si="243"/>
        <v>#N/A</v>
      </c>
      <c r="AU78" s="235" t="e">
        <f t="shared" si="243"/>
        <v>#N/A</v>
      </c>
      <c r="AV78" s="235" t="e">
        <f t="shared" si="243"/>
        <v>#N/A</v>
      </c>
      <c r="AW78" s="235" t="e">
        <f t="shared" si="243"/>
        <v>#N/A</v>
      </c>
      <c r="AX78" s="235" t="e">
        <f t="shared" si="243"/>
        <v>#N/A</v>
      </c>
      <c r="AY78" s="235" t="e">
        <f t="shared" si="243"/>
        <v>#N/A</v>
      </c>
      <c r="AZ78" s="235" t="e">
        <f t="shared" si="243"/>
        <v>#N/A</v>
      </c>
      <c r="BA78" s="235" t="e">
        <f t="shared" si="243"/>
        <v>#N/A</v>
      </c>
      <c r="BB78" s="235" t="e">
        <f t="shared" si="243"/>
        <v>#N/A</v>
      </c>
      <c r="BC78" s="235" t="e">
        <f t="shared" si="243"/>
        <v>#N/A</v>
      </c>
      <c r="BD78" s="235" t="e">
        <f t="shared" si="243"/>
        <v>#N/A</v>
      </c>
      <c r="BE78" s="235" t="e">
        <f t="shared" si="243"/>
        <v>#N/A</v>
      </c>
      <c r="BF78" s="235" t="e">
        <f t="shared" si="243"/>
        <v>#N/A</v>
      </c>
      <c r="BG78" s="235" t="e">
        <f t="shared" si="243"/>
        <v>#N/A</v>
      </c>
      <c r="BH78" s="235" t="e">
        <f t="shared" si="243"/>
        <v>#N/A</v>
      </c>
      <c r="BI78" s="235" t="e">
        <f t="shared" si="243"/>
        <v>#N/A</v>
      </c>
      <c r="BJ78" s="235" t="e">
        <f t="shared" si="243"/>
        <v>#N/A</v>
      </c>
      <c r="BK78" s="235" t="e">
        <f t="shared" si="243"/>
        <v>#N/A</v>
      </c>
      <c r="BL78" s="235" t="e">
        <f t="shared" si="243"/>
        <v>#N/A</v>
      </c>
      <c r="BM78" s="235" t="e">
        <f t="shared" si="243"/>
        <v>#N/A</v>
      </c>
      <c r="BN78" s="235" t="e">
        <f t="shared" si="243"/>
        <v>#N/A</v>
      </c>
      <c r="BO78" s="235" t="e">
        <f t="shared" si="243"/>
        <v>#N/A</v>
      </c>
      <c r="BP78" s="235" t="e">
        <f t="shared" si="243"/>
        <v>#N/A</v>
      </c>
      <c r="BQ78" s="235" t="e">
        <f t="shared" si="243"/>
        <v>#N/A</v>
      </c>
      <c r="BR78" s="235" t="e">
        <f t="shared" si="243"/>
        <v>#N/A</v>
      </c>
      <c r="BS78" s="235" t="e">
        <f t="shared" ref="BS78:CX78" si="244">$E76-BS77</f>
        <v>#N/A</v>
      </c>
      <c r="BT78" s="235" t="e">
        <f t="shared" si="244"/>
        <v>#N/A</v>
      </c>
      <c r="BU78" s="235" t="e">
        <f t="shared" si="244"/>
        <v>#N/A</v>
      </c>
      <c r="BV78" s="235" t="e">
        <f t="shared" si="244"/>
        <v>#N/A</v>
      </c>
      <c r="BW78" s="235" t="e">
        <f t="shared" si="244"/>
        <v>#N/A</v>
      </c>
      <c r="BX78" s="235" t="e">
        <f t="shared" si="244"/>
        <v>#N/A</v>
      </c>
      <c r="BY78" s="235" t="e">
        <f t="shared" si="244"/>
        <v>#N/A</v>
      </c>
      <c r="BZ78" s="235" t="e">
        <f t="shared" si="244"/>
        <v>#N/A</v>
      </c>
      <c r="CA78" s="235" t="e">
        <f t="shared" si="244"/>
        <v>#N/A</v>
      </c>
      <c r="CB78" s="235" t="e">
        <f t="shared" si="244"/>
        <v>#N/A</v>
      </c>
      <c r="CC78" s="235" t="e">
        <f t="shared" si="244"/>
        <v>#N/A</v>
      </c>
      <c r="CD78" s="235" t="e">
        <f t="shared" si="244"/>
        <v>#N/A</v>
      </c>
      <c r="CE78" s="235" t="e">
        <f t="shared" si="244"/>
        <v>#N/A</v>
      </c>
      <c r="CF78" s="235" t="e">
        <f t="shared" si="244"/>
        <v>#N/A</v>
      </c>
      <c r="CG78" s="235" t="e">
        <f t="shared" si="244"/>
        <v>#N/A</v>
      </c>
      <c r="CH78" s="235" t="e">
        <f t="shared" si="244"/>
        <v>#N/A</v>
      </c>
      <c r="CI78" s="235" t="e">
        <f t="shared" si="244"/>
        <v>#N/A</v>
      </c>
      <c r="CJ78" s="235" t="e">
        <f t="shared" si="244"/>
        <v>#N/A</v>
      </c>
      <c r="CK78" s="235" t="e">
        <f t="shared" si="244"/>
        <v>#N/A</v>
      </c>
      <c r="CL78" s="235" t="e">
        <f t="shared" si="244"/>
        <v>#N/A</v>
      </c>
      <c r="CM78" s="235" t="e">
        <f t="shared" si="244"/>
        <v>#N/A</v>
      </c>
      <c r="CN78" s="235" t="e">
        <f t="shared" si="244"/>
        <v>#N/A</v>
      </c>
      <c r="CO78" s="235" t="e">
        <f t="shared" si="244"/>
        <v>#N/A</v>
      </c>
      <c r="CP78" s="235" t="e">
        <f t="shared" si="244"/>
        <v>#N/A</v>
      </c>
      <c r="CQ78" s="235" t="e">
        <f t="shared" si="244"/>
        <v>#N/A</v>
      </c>
      <c r="CR78" s="235" t="e">
        <f t="shared" si="244"/>
        <v>#N/A</v>
      </c>
      <c r="CS78" s="235" t="e">
        <f t="shared" si="244"/>
        <v>#N/A</v>
      </c>
      <c r="CT78" s="235" t="e">
        <f t="shared" si="244"/>
        <v>#N/A</v>
      </c>
      <c r="CU78" s="235" t="e">
        <f t="shared" si="244"/>
        <v>#N/A</v>
      </c>
      <c r="CV78" s="235" t="e">
        <f t="shared" si="244"/>
        <v>#N/A</v>
      </c>
      <c r="CW78" s="235" t="e">
        <f t="shared" si="244"/>
        <v>#N/A</v>
      </c>
      <c r="CX78" s="235" t="e">
        <f t="shared" si="244"/>
        <v>#N/A</v>
      </c>
      <c r="CY78" s="235" t="e">
        <f t="shared" ref="CY78:DK78" si="245">$E76-CY77</f>
        <v>#N/A</v>
      </c>
      <c r="CZ78" s="235" t="e">
        <f t="shared" si="245"/>
        <v>#N/A</v>
      </c>
      <c r="DA78" s="235" t="e">
        <f t="shared" si="245"/>
        <v>#N/A</v>
      </c>
      <c r="DB78" s="235" t="e">
        <f t="shared" si="245"/>
        <v>#N/A</v>
      </c>
      <c r="DC78" s="235" t="e">
        <f t="shared" si="245"/>
        <v>#N/A</v>
      </c>
      <c r="DD78" s="235" t="e">
        <f t="shared" si="245"/>
        <v>#N/A</v>
      </c>
      <c r="DE78" s="235" t="e">
        <f t="shared" si="245"/>
        <v>#N/A</v>
      </c>
      <c r="DF78" s="235" t="e">
        <f t="shared" si="245"/>
        <v>#N/A</v>
      </c>
      <c r="DG78" s="235" t="e">
        <f t="shared" si="245"/>
        <v>#N/A</v>
      </c>
      <c r="DH78" s="235" t="e">
        <f t="shared" si="245"/>
        <v>#N/A</v>
      </c>
      <c r="DI78" s="235" t="e">
        <f t="shared" si="245"/>
        <v>#N/A</v>
      </c>
      <c r="DJ78" s="235" t="e">
        <f t="shared" si="245"/>
        <v>#N/A</v>
      </c>
      <c r="DK78" s="235" t="e">
        <f t="shared" si="245"/>
        <v>#N/A</v>
      </c>
      <c r="DL78" s="235" t="e">
        <f t="shared" ref="DL78:EA78" si="246">$E76-DL77</f>
        <v>#N/A</v>
      </c>
      <c r="DM78" s="235" t="e">
        <f t="shared" si="246"/>
        <v>#N/A</v>
      </c>
      <c r="DN78" s="235" t="e">
        <f t="shared" si="246"/>
        <v>#N/A</v>
      </c>
      <c r="DO78" s="235" t="e">
        <f t="shared" si="246"/>
        <v>#N/A</v>
      </c>
      <c r="DP78" s="235" t="e">
        <f t="shared" si="246"/>
        <v>#N/A</v>
      </c>
      <c r="DQ78" s="235" t="e">
        <f t="shared" si="246"/>
        <v>#N/A</v>
      </c>
      <c r="DR78" s="235" t="e">
        <f t="shared" si="246"/>
        <v>#N/A</v>
      </c>
      <c r="DS78" s="235" t="e">
        <f t="shared" si="246"/>
        <v>#N/A</v>
      </c>
      <c r="DT78" s="235" t="e">
        <f t="shared" si="246"/>
        <v>#N/A</v>
      </c>
      <c r="DU78" s="235" t="e">
        <f t="shared" si="246"/>
        <v>#N/A</v>
      </c>
      <c r="DV78" s="235" t="e">
        <f t="shared" si="246"/>
        <v>#N/A</v>
      </c>
      <c r="DW78" s="235" t="e">
        <f t="shared" si="246"/>
        <v>#N/A</v>
      </c>
      <c r="DX78" s="235" t="e">
        <f t="shared" si="246"/>
        <v>#N/A</v>
      </c>
      <c r="DY78" s="235" t="e">
        <f t="shared" si="246"/>
        <v>#N/A</v>
      </c>
      <c r="DZ78" s="235" t="e">
        <f t="shared" si="246"/>
        <v>#N/A</v>
      </c>
      <c r="EA78" s="235" t="e">
        <f t="shared" si="246"/>
        <v>#N/A</v>
      </c>
    </row>
    <row r="79" spans="1:131" x14ac:dyDescent="0.25">
      <c r="A79" s="199">
        <v>45536</v>
      </c>
      <c r="B79" s="238" t="s">
        <v>2029</v>
      </c>
      <c r="C79" s="238" t="e">
        <f t="array" ref="C79">INDEX($G$68:$EA$68,,MATCH(A79,$G$2:$EA$2,0))</f>
        <v>#N/A</v>
      </c>
      <c r="D79" s="238" t="e">
        <f>C79</f>
        <v>#N/A</v>
      </c>
      <c r="E79">
        <f>E74</f>
        <v>10</v>
      </c>
      <c r="F79" s="239" t="str">
        <f>$B$52&amp;"_"&amp;$D$109</f>
        <v>Продажа м/м 2 оч_Отступ</v>
      </c>
      <c r="G79" s="239">
        <f t="shared" ref="G79:AL80" si="247">$E79</f>
        <v>10</v>
      </c>
      <c r="H79" s="239">
        <f t="shared" si="247"/>
        <v>10</v>
      </c>
      <c r="I79" s="239">
        <f t="shared" si="247"/>
        <v>10</v>
      </c>
      <c r="J79" s="239">
        <f t="shared" si="247"/>
        <v>10</v>
      </c>
      <c r="K79" s="239">
        <f t="shared" si="247"/>
        <v>10</v>
      </c>
      <c r="L79" s="239">
        <f t="shared" si="247"/>
        <v>10</v>
      </c>
      <c r="M79" s="239">
        <f t="shared" si="247"/>
        <v>10</v>
      </c>
      <c r="N79" s="239">
        <f t="shared" si="247"/>
        <v>10</v>
      </c>
      <c r="O79" s="239">
        <f t="shared" si="247"/>
        <v>10</v>
      </c>
      <c r="P79" s="239">
        <f t="shared" si="247"/>
        <v>10</v>
      </c>
      <c r="Q79" s="239">
        <f t="shared" si="247"/>
        <v>10</v>
      </c>
      <c r="R79" s="239">
        <f t="shared" si="247"/>
        <v>10</v>
      </c>
      <c r="S79" s="239">
        <f t="shared" si="247"/>
        <v>10</v>
      </c>
      <c r="T79" s="239">
        <f t="shared" si="247"/>
        <v>10</v>
      </c>
      <c r="U79" s="239">
        <f t="shared" si="247"/>
        <v>10</v>
      </c>
      <c r="V79" s="239">
        <f t="shared" si="247"/>
        <v>10</v>
      </c>
      <c r="W79" s="239">
        <f t="shared" si="247"/>
        <v>10</v>
      </c>
      <c r="X79" s="239">
        <f t="shared" si="247"/>
        <v>10</v>
      </c>
      <c r="Y79" s="239">
        <f t="shared" si="247"/>
        <v>10</v>
      </c>
      <c r="Z79" s="239">
        <f t="shared" si="247"/>
        <v>10</v>
      </c>
      <c r="AA79" s="239">
        <f t="shared" si="247"/>
        <v>10</v>
      </c>
      <c r="AB79" s="239">
        <f t="shared" si="247"/>
        <v>10</v>
      </c>
      <c r="AC79" s="239">
        <f t="shared" si="247"/>
        <v>10</v>
      </c>
      <c r="AD79" s="239">
        <f t="shared" si="247"/>
        <v>10</v>
      </c>
      <c r="AE79" s="239">
        <f t="shared" si="247"/>
        <v>10</v>
      </c>
      <c r="AF79" s="239">
        <f t="shared" si="247"/>
        <v>10</v>
      </c>
      <c r="AG79" s="239">
        <f t="shared" si="247"/>
        <v>10</v>
      </c>
      <c r="AH79" s="239">
        <f t="shared" si="247"/>
        <v>10</v>
      </c>
      <c r="AI79" s="239">
        <f t="shared" si="247"/>
        <v>10</v>
      </c>
      <c r="AJ79" s="239">
        <f t="shared" si="247"/>
        <v>10</v>
      </c>
      <c r="AK79" s="239">
        <f t="shared" si="247"/>
        <v>10</v>
      </c>
      <c r="AL79" s="239">
        <f t="shared" si="247"/>
        <v>10</v>
      </c>
      <c r="AM79" s="239">
        <f t="shared" ref="AM79:BR80" si="248">$E79</f>
        <v>10</v>
      </c>
      <c r="AN79" s="239">
        <f t="shared" si="248"/>
        <v>10</v>
      </c>
      <c r="AO79" s="239">
        <f t="shared" si="248"/>
        <v>10</v>
      </c>
      <c r="AP79" s="239">
        <f t="shared" si="248"/>
        <v>10</v>
      </c>
      <c r="AQ79" s="239">
        <f t="shared" si="248"/>
        <v>10</v>
      </c>
      <c r="AR79" s="239">
        <f t="shared" si="248"/>
        <v>10</v>
      </c>
      <c r="AS79" s="239">
        <f t="shared" si="248"/>
        <v>10</v>
      </c>
      <c r="AT79" s="239">
        <f t="shared" si="248"/>
        <v>10</v>
      </c>
      <c r="AU79" s="239">
        <f t="shared" si="248"/>
        <v>10</v>
      </c>
      <c r="AV79" s="239">
        <f t="shared" si="248"/>
        <v>10</v>
      </c>
      <c r="AW79" s="239">
        <f t="shared" si="248"/>
        <v>10</v>
      </c>
      <c r="AX79" s="239">
        <f t="shared" si="248"/>
        <v>10</v>
      </c>
      <c r="AY79" s="239">
        <f t="shared" si="248"/>
        <v>10</v>
      </c>
      <c r="AZ79" s="239">
        <f t="shared" si="248"/>
        <v>10</v>
      </c>
      <c r="BA79" s="239">
        <f t="shared" si="248"/>
        <v>10</v>
      </c>
      <c r="BB79" s="239">
        <f t="shared" si="248"/>
        <v>10</v>
      </c>
      <c r="BC79" s="239">
        <f t="shared" si="248"/>
        <v>10</v>
      </c>
      <c r="BD79" s="239">
        <f t="shared" si="248"/>
        <v>10</v>
      </c>
      <c r="BE79" s="239">
        <f t="shared" si="248"/>
        <v>10</v>
      </c>
      <c r="BF79" s="239">
        <f t="shared" si="248"/>
        <v>10</v>
      </c>
      <c r="BG79" s="239">
        <f t="shared" si="248"/>
        <v>10</v>
      </c>
      <c r="BH79" s="239">
        <f t="shared" si="248"/>
        <v>10</v>
      </c>
      <c r="BI79" s="239">
        <f t="shared" si="248"/>
        <v>10</v>
      </c>
      <c r="BJ79" s="239">
        <f t="shared" si="248"/>
        <v>10</v>
      </c>
      <c r="BK79" s="239">
        <f t="shared" si="248"/>
        <v>10</v>
      </c>
      <c r="BL79" s="239">
        <f t="shared" si="248"/>
        <v>10</v>
      </c>
      <c r="BM79" s="239">
        <f t="shared" si="248"/>
        <v>10</v>
      </c>
      <c r="BN79" s="239">
        <f t="shared" si="248"/>
        <v>10</v>
      </c>
      <c r="BO79" s="239">
        <f t="shared" si="248"/>
        <v>10</v>
      </c>
      <c r="BP79" s="239">
        <f t="shared" si="248"/>
        <v>10</v>
      </c>
      <c r="BQ79" s="239">
        <f t="shared" si="248"/>
        <v>10</v>
      </c>
      <c r="BR79" s="239">
        <f t="shared" si="248"/>
        <v>10</v>
      </c>
      <c r="BS79" s="239">
        <f t="shared" ref="BS79:CX80" si="249">$E79</f>
        <v>10</v>
      </c>
      <c r="BT79" s="239">
        <f t="shared" si="249"/>
        <v>10</v>
      </c>
      <c r="BU79" s="239">
        <f t="shared" si="249"/>
        <v>10</v>
      </c>
      <c r="BV79" s="239">
        <f t="shared" si="249"/>
        <v>10</v>
      </c>
      <c r="BW79" s="239">
        <f t="shared" si="249"/>
        <v>10</v>
      </c>
      <c r="BX79" s="239">
        <f t="shared" si="249"/>
        <v>10</v>
      </c>
      <c r="BY79" s="239">
        <f t="shared" si="249"/>
        <v>10</v>
      </c>
      <c r="BZ79" s="239">
        <f t="shared" si="249"/>
        <v>10</v>
      </c>
      <c r="CA79" s="239">
        <f t="shared" si="249"/>
        <v>10</v>
      </c>
      <c r="CB79" s="239">
        <f t="shared" si="249"/>
        <v>10</v>
      </c>
      <c r="CC79" s="239">
        <f t="shared" si="249"/>
        <v>10</v>
      </c>
      <c r="CD79" s="239">
        <f t="shared" si="249"/>
        <v>10</v>
      </c>
      <c r="CE79" s="239">
        <f t="shared" si="249"/>
        <v>10</v>
      </c>
      <c r="CF79" s="239">
        <f t="shared" si="249"/>
        <v>10</v>
      </c>
      <c r="CG79" s="239">
        <f t="shared" si="249"/>
        <v>10</v>
      </c>
      <c r="CH79" s="239">
        <f t="shared" si="249"/>
        <v>10</v>
      </c>
      <c r="CI79" s="239">
        <f t="shared" si="249"/>
        <v>10</v>
      </c>
      <c r="CJ79" s="239">
        <f t="shared" si="249"/>
        <v>10</v>
      </c>
      <c r="CK79" s="239">
        <f t="shared" si="249"/>
        <v>10</v>
      </c>
      <c r="CL79" s="239">
        <f t="shared" si="249"/>
        <v>10</v>
      </c>
      <c r="CM79" s="239">
        <f t="shared" si="249"/>
        <v>10</v>
      </c>
      <c r="CN79" s="239">
        <f t="shared" si="249"/>
        <v>10</v>
      </c>
      <c r="CO79" s="239">
        <f t="shared" si="249"/>
        <v>10</v>
      </c>
      <c r="CP79" s="239">
        <f t="shared" si="249"/>
        <v>10</v>
      </c>
      <c r="CQ79" s="239">
        <f t="shared" si="249"/>
        <v>10</v>
      </c>
      <c r="CR79" s="239">
        <f t="shared" si="249"/>
        <v>10</v>
      </c>
      <c r="CS79" s="239">
        <f t="shared" si="249"/>
        <v>10</v>
      </c>
      <c r="CT79" s="239">
        <f t="shared" si="249"/>
        <v>10</v>
      </c>
      <c r="CU79" s="239">
        <f t="shared" si="249"/>
        <v>10</v>
      </c>
      <c r="CV79" s="239">
        <f t="shared" si="249"/>
        <v>10</v>
      </c>
      <c r="CW79" s="239">
        <f t="shared" si="249"/>
        <v>10</v>
      </c>
      <c r="CX79" s="239">
        <f t="shared" si="249"/>
        <v>10</v>
      </c>
      <c r="CY79" s="239">
        <f t="shared" ref="CY79:EA80" si="250">$E79</f>
        <v>10</v>
      </c>
      <c r="CZ79" s="239">
        <f t="shared" si="250"/>
        <v>10</v>
      </c>
      <c r="DA79" s="239">
        <f t="shared" si="250"/>
        <v>10</v>
      </c>
      <c r="DB79" s="239">
        <f t="shared" si="250"/>
        <v>10</v>
      </c>
      <c r="DC79" s="239">
        <f t="shared" si="250"/>
        <v>10</v>
      </c>
      <c r="DD79" s="239">
        <f t="shared" si="250"/>
        <v>10</v>
      </c>
      <c r="DE79" s="239">
        <f t="shared" si="250"/>
        <v>10</v>
      </c>
      <c r="DF79" s="239">
        <f t="shared" si="250"/>
        <v>10</v>
      </c>
      <c r="DG79" s="239">
        <f t="shared" si="250"/>
        <v>10</v>
      </c>
      <c r="DH79" s="239">
        <f t="shared" si="250"/>
        <v>10</v>
      </c>
      <c r="DI79" s="239">
        <f t="shared" si="250"/>
        <v>10</v>
      </c>
      <c r="DJ79" s="239">
        <f t="shared" si="250"/>
        <v>10</v>
      </c>
      <c r="DK79" s="239">
        <f t="shared" si="250"/>
        <v>10</v>
      </c>
      <c r="DL79" s="239">
        <f t="shared" si="250"/>
        <v>10</v>
      </c>
      <c r="DM79" s="239">
        <f t="shared" si="250"/>
        <v>10</v>
      </c>
      <c r="DN79" s="239">
        <f t="shared" si="250"/>
        <v>10</v>
      </c>
      <c r="DO79" s="239">
        <f t="shared" si="250"/>
        <v>10</v>
      </c>
      <c r="DP79" s="239">
        <f t="shared" si="250"/>
        <v>10</v>
      </c>
      <c r="DQ79" s="239">
        <f t="shared" si="250"/>
        <v>10</v>
      </c>
      <c r="DR79" s="239">
        <f t="shared" si="250"/>
        <v>10</v>
      </c>
      <c r="DS79" s="239">
        <f t="shared" si="250"/>
        <v>10</v>
      </c>
      <c r="DT79" s="239">
        <f t="shared" si="250"/>
        <v>10</v>
      </c>
      <c r="DU79" s="239">
        <f t="shared" si="250"/>
        <v>10</v>
      </c>
      <c r="DV79" s="239">
        <f t="shared" si="250"/>
        <v>10</v>
      </c>
      <c r="DW79" s="239">
        <f t="shared" si="250"/>
        <v>10</v>
      </c>
      <c r="DX79" s="239">
        <f t="shared" si="250"/>
        <v>10</v>
      </c>
      <c r="DY79" s="239">
        <f t="shared" si="250"/>
        <v>10</v>
      </c>
      <c r="DZ79" s="239">
        <f t="shared" si="250"/>
        <v>10</v>
      </c>
      <c r="EA79" s="239">
        <f t="shared" si="250"/>
        <v>10</v>
      </c>
    </row>
    <row r="80" spans="1:131" x14ac:dyDescent="0.25">
      <c r="A80" s="199"/>
      <c r="B80" t="str">
        <f>TEXT(A79,"МММ.ГГ")</f>
        <v>сент.24</v>
      </c>
      <c r="E80">
        <f>E75</f>
        <v>6</v>
      </c>
      <c r="F80" t="str">
        <f>$B$53&amp;"_"&amp;$D$105</f>
        <v>Продажа НП 2 оч_Пометки</v>
      </c>
      <c r="G80">
        <f>$E80</f>
        <v>6</v>
      </c>
      <c r="H80">
        <f t="shared" si="247"/>
        <v>6</v>
      </c>
      <c r="I80">
        <f t="shared" si="247"/>
        <v>6</v>
      </c>
      <c r="J80">
        <f t="shared" si="247"/>
        <v>6</v>
      </c>
      <c r="K80">
        <f t="shared" si="247"/>
        <v>6</v>
      </c>
      <c r="L80">
        <f t="shared" si="247"/>
        <v>6</v>
      </c>
      <c r="M80">
        <f t="shared" si="247"/>
        <v>6</v>
      </c>
      <c r="N80">
        <f t="shared" si="247"/>
        <v>6</v>
      </c>
      <c r="O80">
        <f t="shared" si="247"/>
        <v>6</v>
      </c>
      <c r="P80">
        <f t="shared" si="247"/>
        <v>6</v>
      </c>
      <c r="Q80">
        <f t="shared" si="247"/>
        <v>6</v>
      </c>
      <c r="R80">
        <f t="shared" si="247"/>
        <v>6</v>
      </c>
      <c r="S80">
        <f t="shared" si="247"/>
        <v>6</v>
      </c>
      <c r="T80">
        <f t="shared" si="247"/>
        <v>6</v>
      </c>
      <c r="U80">
        <f t="shared" si="247"/>
        <v>6</v>
      </c>
      <c r="V80">
        <f t="shared" si="247"/>
        <v>6</v>
      </c>
      <c r="W80">
        <f t="shared" si="247"/>
        <v>6</v>
      </c>
      <c r="X80">
        <f t="shared" si="247"/>
        <v>6</v>
      </c>
      <c r="Y80">
        <f t="shared" si="247"/>
        <v>6</v>
      </c>
      <c r="Z80">
        <f t="shared" si="247"/>
        <v>6</v>
      </c>
      <c r="AA80">
        <f t="shared" si="247"/>
        <v>6</v>
      </c>
      <c r="AB80">
        <f t="shared" si="247"/>
        <v>6</v>
      </c>
      <c r="AC80">
        <f t="shared" si="247"/>
        <v>6</v>
      </c>
      <c r="AD80">
        <f t="shared" si="247"/>
        <v>6</v>
      </c>
      <c r="AE80">
        <f t="shared" si="247"/>
        <v>6</v>
      </c>
      <c r="AF80">
        <f t="shared" si="247"/>
        <v>6</v>
      </c>
      <c r="AG80">
        <f t="shared" si="247"/>
        <v>6</v>
      </c>
      <c r="AH80">
        <f t="shared" si="247"/>
        <v>6</v>
      </c>
      <c r="AI80">
        <f t="shared" si="247"/>
        <v>6</v>
      </c>
      <c r="AJ80">
        <f t="shared" si="247"/>
        <v>6</v>
      </c>
      <c r="AK80">
        <f t="shared" si="247"/>
        <v>6</v>
      </c>
      <c r="AL80">
        <f t="shared" si="247"/>
        <v>6</v>
      </c>
      <c r="AM80">
        <f t="shared" si="248"/>
        <v>6</v>
      </c>
      <c r="AN80">
        <f t="shared" si="248"/>
        <v>6</v>
      </c>
      <c r="AO80">
        <f t="shared" si="248"/>
        <v>6</v>
      </c>
      <c r="AP80">
        <f t="shared" si="248"/>
        <v>6</v>
      </c>
      <c r="AQ80">
        <f t="shared" si="248"/>
        <v>6</v>
      </c>
      <c r="AR80">
        <f t="shared" si="248"/>
        <v>6</v>
      </c>
      <c r="AS80">
        <f t="shared" si="248"/>
        <v>6</v>
      </c>
      <c r="AT80">
        <f t="shared" si="248"/>
        <v>6</v>
      </c>
      <c r="AU80">
        <f t="shared" si="248"/>
        <v>6</v>
      </c>
      <c r="AV80">
        <f t="shared" si="248"/>
        <v>6</v>
      </c>
      <c r="AW80">
        <f t="shared" si="248"/>
        <v>6</v>
      </c>
      <c r="AX80">
        <f t="shared" si="248"/>
        <v>6</v>
      </c>
      <c r="AY80">
        <f t="shared" si="248"/>
        <v>6</v>
      </c>
      <c r="AZ80">
        <f t="shared" si="248"/>
        <v>6</v>
      </c>
      <c r="BA80">
        <f t="shared" si="248"/>
        <v>6</v>
      </c>
      <c r="BB80">
        <f t="shared" si="248"/>
        <v>6</v>
      </c>
      <c r="BC80">
        <f t="shared" si="248"/>
        <v>6</v>
      </c>
      <c r="BD80">
        <f t="shared" si="248"/>
        <v>6</v>
      </c>
      <c r="BE80">
        <f t="shared" si="248"/>
        <v>6</v>
      </c>
      <c r="BF80">
        <f t="shared" si="248"/>
        <v>6</v>
      </c>
      <c r="BG80">
        <f t="shared" si="248"/>
        <v>6</v>
      </c>
      <c r="BH80">
        <f t="shared" si="248"/>
        <v>6</v>
      </c>
      <c r="BI80">
        <f t="shared" si="248"/>
        <v>6</v>
      </c>
      <c r="BJ80">
        <f t="shared" si="248"/>
        <v>6</v>
      </c>
      <c r="BK80">
        <f t="shared" si="248"/>
        <v>6</v>
      </c>
      <c r="BL80">
        <f t="shared" si="248"/>
        <v>6</v>
      </c>
      <c r="BM80">
        <f t="shared" si="248"/>
        <v>6</v>
      </c>
      <c r="BN80">
        <f t="shared" si="248"/>
        <v>6</v>
      </c>
      <c r="BO80">
        <f t="shared" si="248"/>
        <v>6</v>
      </c>
      <c r="BP80">
        <f t="shared" si="248"/>
        <v>6</v>
      </c>
      <c r="BQ80">
        <f t="shared" si="248"/>
        <v>6</v>
      </c>
      <c r="BR80">
        <f t="shared" si="248"/>
        <v>6</v>
      </c>
      <c r="BS80">
        <f t="shared" si="249"/>
        <v>6</v>
      </c>
      <c r="BT80">
        <f t="shared" si="249"/>
        <v>6</v>
      </c>
      <c r="BU80">
        <f t="shared" si="249"/>
        <v>6</v>
      </c>
      <c r="BV80">
        <f t="shared" si="249"/>
        <v>6</v>
      </c>
      <c r="BW80">
        <f t="shared" si="249"/>
        <v>6</v>
      </c>
      <c r="BX80">
        <f t="shared" si="249"/>
        <v>6</v>
      </c>
      <c r="BY80">
        <f t="shared" si="249"/>
        <v>6</v>
      </c>
      <c r="BZ80">
        <f t="shared" si="249"/>
        <v>6</v>
      </c>
      <c r="CA80">
        <f t="shared" si="249"/>
        <v>6</v>
      </c>
      <c r="CB80">
        <f t="shared" si="249"/>
        <v>6</v>
      </c>
      <c r="CC80">
        <f t="shared" si="249"/>
        <v>6</v>
      </c>
      <c r="CD80">
        <f t="shared" si="249"/>
        <v>6</v>
      </c>
      <c r="CE80">
        <f t="shared" si="249"/>
        <v>6</v>
      </c>
      <c r="CF80">
        <f t="shared" si="249"/>
        <v>6</v>
      </c>
      <c r="CG80">
        <f t="shared" si="249"/>
        <v>6</v>
      </c>
      <c r="CH80">
        <f t="shared" si="249"/>
        <v>6</v>
      </c>
      <c r="CI80">
        <f t="shared" si="249"/>
        <v>6</v>
      </c>
      <c r="CJ80">
        <f t="shared" si="249"/>
        <v>6</v>
      </c>
      <c r="CK80">
        <f t="shared" si="249"/>
        <v>6</v>
      </c>
      <c r="CL80">
        <f t="shared" si="249"/>
        <v>6</v>
      </c>
      <c r="CM80">
        <f t="shared" si="249"/>
        <v>6</v>
      </c>
      <c r="CN80">
        <f t="shared" si="249"/>
        <v>6</v>
      </c>
      <c r="CO80">
        <f t="shared" si="249"/>
        <v>6</v>
      </c>
      <c r="CP80">
        <f t="shared" si="249"/>
        <v>6</v>
      </c>
      <c r="CQ80">
        <f t="shared" si="249"/>
        <v>6</v>
      </c>
      <c r="CR80">
        <f t="shared" si="249"/>
        <v>6</v>
      </c>
      <c r="CS80">
        <f t="shared" si="249"/>
        <v>6</v>
      </c>
      <c r="CT80">
        <f t="shared" si="249"/>
        <v>6</v>
      </c>
      <c r="CU80">
        <f t="shared" si="249"/>
        <v>6</v>
      </c>
      <c r="CV80">
        <f t="shared" si="249"/>
        <v>6</v>
      </c>
      <c r="CW80">
        <f t="shared" si="249"/>
        <v>6</v>
      </c>
      <c r="CX80">
        <f t="shared" si="249"/>
        <v>6</v>
      </c>
      <c r="CY80">
        <f t="shared" si="250"/>
        <v>6</v>
      </c>
      <c r="CZ80">
        <f t="shared" si="250"/>
        <v>6</v>
      </c>
      <c r="DA80">
        <f t="shared" si="250"/>
        <v>6</v>
      </c>
      <c r="DB80">
        <f t="shared" si="250"/>
        <v>6</v>
      </c>
      <c r="DC80">
        <f t="shared" si="250"/>
        <v>6</v>
      </c>
      <c r="DD80">
        <f t="shared" si="250"/>
        <v>6</v>
      </c>
      <c r="DE80">
        <f t="shared" si="250"/>
        <v>6</v>
      </c>
      <c r="DF80">
        <f t="shared" si="250"/>
        <v>6</v>
      </c>
      <c r="DG80">
        <f t="shared" si="250"/>
        <v>6</v>
      </c>
      <c r="DH80">
        <f t="shared" si="250"/>
        <v>6</v>
      </c>
      <c r="DI80">
        <f t="shared" si="250"/>
        <v>6</v>
      </c>
      <c r="DJ80">
        <f t="shared" si="250"/>
        <v>6</v>
      </c>
      <c r="DK80">
        <f t="shared" si="250"/>
        <v>6</v>
      </c>
      <c r="DL80">
        <f t="shared" si="250"/>
        <v>6</v>
      </c>
      <c r="DM80">
        <f t="shared" si="250"/>
        <v>6</v>
      </c>
      <c r="DN80">
        <f t="shared" si="250"/>
        <v>6</v>
      </c>
      <c r="DO80">
        <f t="shared" si="250"/>
        <v>6</v>
      </c>
      <c r="DP80">
        <f t="shared" si="250"/>
        <v>6</v>
      </c>
      <c r="DQ80">
        <f t="shared" si="250"/>
        <v>6</v>
      </c>
      <c r="DR80">
        <f t="shared" si="250"/>
        <v>6</v>
      </c>
      <c r="DS80">
        <f t="shared" si="250"/>
        <v>6</v>
      </c>
      <c r="DT80">
        <f t="shared" si="250"/>
        <v>6</v>
      </c>
      <c r="DU80">
        <f t="shared" si="250"/>
        <v>6</v>
      </c>
      <c r="DV80">
        <f t="shared" si="250"/>
        <v>6</v>
      </c>
      <c r="DW80">
        <f t="shared" si="250"/>
        <v>6</v>
      </c>
      <c r="DX80">
        <f t="shared" si="250"/>
        <v>6</v>
      </c>
      <c r="DY80">
        <f t="shared" si="250"/>
        <v>6</v>
      </c>
      <c r="DZ80">
        <f t="shared" si="250"/>
        <v>6</v>
      </c>
      <c r="EA80">
        <f t="shared" si="250"/>
        <v>6</v>
      </c>
    </row>
    <row r="81" spans="1:131" x14ac:dyDescent="0.25">
      <c r="A81" s="199"/>
      <c r="B81" s="239" t="s">
        <v>2030</v>
      </c>
      <c r="C81" s="239">
        <v>0</v>
      </c>
      <c r="D81" s="239">
        <v>10</v>
      </c>
      <c r="E81">
        <v>10</v>
      </c>
      <c r="F81" s="269" t="str">
        <f>$B$53&amp;"_"&amp;$D$106</f>
        <v>Продажа НП 2 оч_Масштаб</v>
      </c>
      <c r="G81" s="268">
        <f t="shared" ref="G81:AL81" si="251">IFERROR($E81-SUM(G82:G83),$E81)</f>
        <v>10</v>
      </c>
      <c r="H81" s="268">
        <f t="shared" si="251"/>
        <v>10</v>
      </c>
      <c r="I81" s="268">
        <f t="shared" si="251"/>
        <v>10</v>
      </c>
      <c r="J81" s="268">
        <f t="shared" si="251"/>
        <v>10</v>
      </c>
      <c r="K81" s="268">
        <f t="shared" si="251"/>
        <v>10</v>
      </c>
      <c r="L81" s="268">
        <f t="shared" si="251"/>
        <v>10</v>
      </c>
      <c r="M81" s="268">
        <f t="shared" si="251"/>
        <v>10</v>
      </c>
      <c r="N81" s="268">
        <f t="shared" si="251"/>
        <v>10</v>
      </c>
      <c r="O81" s="268">
        <f t="shared" si="251"/>
        <v>10</v>
      </c>
      <c r="P81" s="268">
        <f t="shared" si="251"/>
        <v>10</v>
      </c>
      <c r="Q81" s="268">
        <f t="shared" si="251"/>
        <v>10</v>
      </c>
      <c r="R81" s="268">
        <f t="shared" si="251"/>
        <v>10</v>
      </c>
      <c r="S81" s="268">
        <f t="shared" si="251"/>
        <v>10</v>
      </c>
      <c r="T81" s="268">
        <f t="shared" si="251"/>
        <v>10</v>
      </c>
      <c r="U81" s="268">
        <f t="shared" si="251"/>
        <v>10</v>
      </c>
      <c r="V81" s="268">
        <f t="shared" si="251"/>
        <v>10</v>
      </c>
      <c r="W81" s="268">
        <f t="shared" si="251"/>
        <v>10</v>
      </c>
      <c r="X81" s="268">
        <f t="shared" si="251"/>
        <v>10</v>
      </c>
      <c r="Y81" s="268">
        <f t="shared" si="251"/>
        <v>10</v>
      </c>
      <c r="Z81" s="268">
        <f t="shared" si="251"/>
        <v>10</v>
      </c>
      <c r="AA81" s="268">
        <f t="shared" si="251"/>
        <v>10</v>
      </c>
      <c r="AB81" s="268">
        <f t="shared" si="251"/>
        <v>10</v>
      </c>
      <c r="AC81" s="268">
        <f t="shared" si="251"/>
        <v>10</v>
      </c>
      <c r="AD81" s="268">
        <f t="shared" si="251"/>
        <v>10</v>
      </c>
      <c r="AE81" s="268">
        <f t="shared" si="251"/>
        <v>10</v>
      </c>
      <c r="AF81" s="268">
        <f t="shared" si="251"/>
        <v>10</v>
      </c>
      <c r="AG81" s="268">
        <f t="shared" si="251"/>
        <v>10</v>
      </c>
      <c r="AH81" s="268">
        <f t="shared" si="251"/>
        <v>10</v>
      </c>
      <c r="AI81" s="268">
        <f t="shared" si="251"/>
        <v>10</v>
      </c>
      <c r="AJ81" s="268">
        <f t="shared" si="251"/>
        <v>10</v>
      </c>
      <c r="AK81" s="268">
        <f t="shared" si="251"/>
        <v>10</v>
      </c>
      <c r="AL81" s="268">
        <f t="shared" si="251"/>
        <v>10</v>
      </c>
      <c r="AM81" s="268">
        <f t="shared" ref="AM81:BR81" si="252">IFERROR($E81-SUM(AM82:AM83),$E81)</f>
        <v>10</v>
      </c>
      <c r="AN81" s="268">
        <f t="shared" si="252"/>
        <v>10</v>
      </c>
      <c r="AO81" s="268">
        <f t="shared" si="252"/>
        <v>10</v>
      </c>
      <c r="AP81" s="268">
        <f t="shared" si="252"/>
        <v>10</v>
      </c>
      <c r="AQ81" s="268">
        <f t="shared" si="252"/>
        <v>10</v>
      </c>
      <c r="AR81" s="268">
        <f t="shared" si="252"/>
        <v>10</v>
      </c>
      <c r="AS81" s="268">
        <f t="shared" si="252"/>
        <v>10</v>
      </c>
      <c r="AT81" s="268">
        <f t="shared" si="252"/>
        <v>10</v>
      </c>
      <c r="AU81" s="268">
        <f t="shared" si="252"/>
        <v>10</v>
      </c>
      <c r="AV81" s="268">
        <f t="shared" si="252"/>
        <v>10</v>
      </c>
      <c r="AW81" s="268">
        <f t="shared" si="252"/>
        <v>10</v>
      </c>
      <c r="AX81" s="268">
        <f t="shared" si="252"/>
        <v>10</v>
      </c>
      <c r="AY81" s="268">
        <f t="shared" si="252"/>
        <v>10</v>
      </c>
      <c r="AZ81" s="268">
        <f t="shared" si="252"/>
        <v>10</v>
      </c>
      <c r="BA81" s="268">
        <f t="shared" si="252"/>
        <v>10</v>
      </c>
      <c r="BB81" s="268">
        <f t="shared" si="252"/>
        <v>10</v>
      </c>
      <c r="BC81" s="268">
        <f t="shared" si="252"/>
        <v>10</v>
      </c>
      <c r="BD81" s="268">
        <f t="shared" si="252"/>
        <v>10</v>
      </c>
      <c r="BE81" s="268">
        <f t="shared" si="252"/>
        <v>10</v>
      </c>
      <c r="BF81" s="268">
        <f t="shared" si="252"/>
        <v>10</v>
      </c>
      <c r="BG81" s="268">
        <f t="shared" si="252"/>
        <v>10</v>
      </c>
      <c r="BH81" s="268">
        <f t="shared" si="252"/>
        <v>10</v>
      </c>
      <c r="BI81" s="268">
        <f t="shared" si="252"/>
        <v>10</v>
      </c>
      <c r="BJ81" s="268">
        <f t="shared" si="252"/>
        <v>10</v>
      </c>
      <c r="BK81" s="268">
        <f t="shared" si="252"/>
        <v>10</v>
      </c>
      <c r="BL81" s="268">
        <f t="shared" si="252"/>
        <v>10</v>
      </c>
      <c r="BM81" s="268">
        <f t="shared" si="252"/>
        <v>10</v>
      </c>
      <c r="BN81" s="268">
        <f t="shared" si="252"/>
        <v>10</v>
      </c>
      <c r="BO81" s="268">
        <f t="shared" si="252"/>
        <v>10</v>
      </c>
      <c r="BP81" s="268">
        <f t="shared" si="252"/>
        <v>10</v>
      </c>
      <c r="BQ81" s="268">
        <f t="shared" si="252"/>
        <v>10</v>
      </c>
      <c r="BR81" s="268">
        <f t="shared" si="252"/>
        <v>10</v>
      </c>
      <c r="BS81" s="268">
        <f t="shared" ref="BS81:CX81" si="253">IFERROR($E81-SUM(BS82:BS83),$E81)</f>
        <v>10</v>
      </c>
      <c r="BT81" s="268">
        <f t="shared" si="253"/>
        <v>10</v>
      </c>
      <c r="BU81" s="268">
        <f t="shared" si="253"/>
        <v>10</v>
      </c>
      <c r="BV81" s="268">
        <f t="shared" si="253"/>
        <v>10</v>
      </c>
      <c r="BW81" s="268">
        <f t="shared" si="253"/>
        <v>10</v>
      </c>
      <c r="BX81" s="268">
        <f t="shared" si="253"/>
        <v>10</v>
      </c>
      <c r="BY81" s="268">
        <f t="shared" si="253"/>
        <v>10</v>
      </c>
      <c r="BZ81" s="268">
        <f t="shared" si="253"/>
        <v>10</v>
      </c>
      <c r="CA81" s="268">
        <f t="shared" si="253"/>
        <v>10</v>
      </c>
      <c r="CB81" s="268">
        <f t="shared" si="253"/>
        <v>10</v>
      </c>
      <c r="CC81" s="268">
        <f t="shared" si="253"/>
        <v>10</v>
      </c>
      <c r="CD81" s="268">
        <f t="shared" si="253"/>
        <v>10</v>
      </c>
      <c r="CE81" s="268">
        <f t="shared" si="253"/>
        <v>10</v>
      </c>
      <c r="CF81" s="268">
        <f t="shared" si="253"/>
        <v>10</v>
      </c>
      <c r="CG81" s="268">
        <f t="shared" si="253"/>
        <v>10</v>
      </c>
      <c r="CH81" s="268">
        <f t="shared" si="253"/>
        <v>10</v>
      </c>
      <c r="CI81" s="268">
        <f t="shared" si="253"/>
        <v>10</v>
      </c>
      <c r="CJ81" s="268">
        <f t="shared" si="253"/>
        <v>10</v>
      </c>
      <c r="CK81" s="268">
        <f t="shared" si="253"/>
        <v>10</v>
      </c>
      <c r="CL81" s="268">
        <f t="shared" si="253"/>
        <v>10</v>
      </c>
      <c r="CM81" s="268">
        <f t="shared" si="253"/>
        <v>10</v>
      </c>
      <c r="CN81" s="268">
        <f t="shared" si="253"/>
        <v>10</v>
      </c>
      <c r="CO81" s="268">
        <f t="shared" si="253"/>
        <v>10</v>
      </c>
      <c r="CP81" s="268">
        <f t="shared" si="253"/>
        <v>10</v>
      </c>
      <c r="CQ81" s="268">
        <f t="shared" si="253"/>
        <v>10</v>
      </c>
      <c r="CR81" s="268">
        <f t="shared" si="253"/>
        <v>10</v>
      </c>
      <c r="CS81" s="268">
        <f t="shared" si="253"/>
        <v>10</v>
      </c>
      <c r="CT81" s="268">
        <f t="shared" si="253"/>
        <v>10</v>
      </c>
      <c r="CU81" s="268">
        <f t="shared" si="253"/>
        <v>10</v>
      </c>
      <c r="CV81" s="268">
        <f t="shared" si="253"/>
        <v>10</v>
      </c>
      <c r="CW81" s="268">
        <f t="shared" si="253"/>
        <v>10</v>
      </c>
      <c r="CX81" s="268">
        <f t="shared" si="253"/>
        <v>10</v>
      </c>
      <c r="CY81" s="268">
        <f t="shared" ref="CY81:DK81" si="254">IFERROR($E81-SUM(CY82:CY83),$E81)</f>
        <v>10</v>
      </c>
      <c r="CZ81" s="268">
        <f t="shared" si="254"/>
        <v>10</v>
      </c>
      <c r="DA81" s="268">
        <f t="shared" si="254"/>
        <v>10</v>
      </c>
      <c r="DB81" s="268">
        <f t="shared" si="254"/>
        <v>10</v>
      </c>
      <c r="DC81" s="268">
        <f t="shared" si="254"/>
        <v>10</v>
      </c>
      <c r="DD81" s="268">
        <f t="shared" si="254"/>
        <v>10</v>
      </c>
      <c r="DE81" s="268">
        <f t="shared" si="254"/>
        <v>10</v>
      </c>
      <c r="DF81" s="268">
        <f t="shared" si="254"/>
        <v>10</v>
      </c>
      <c r="DG81" s="268">
        <f t="shared" si="254"/>
        <v>10</v>
      </c>
      <c r="DH81" s="268">
        <f t="shared" si="254"/>
        <v>10</v>
      </c>
      <c r="DI81" s="268">
        <f t="shared" si="254"/>
        <v>10</v>
      </c>
      <c r="DJ81" s="268">
        <f t="shared" si="254"/>
        <v>10</v>
      </c>
      <c r="DK81" s="268">
        <f t="shared" si="254"/>
        <v>10</v>
      </c>
      <c r="DL81" s="268">
        <f t="shared" ref="DL81:EA81" si="255">IFERROR($E81-SUM(DL82:DL83),$E81)</f>
        <v>10</v>
      </c>
      <c r="DM81" s="268">
        <f t="shared" si="255"/>
        <v>10</v>
      </c>
      <c r="DN81" s="268">
        <f t="shared" si="255"/>
        <v>10</v>
      </c>
      <c r="DO81" s="268">
        <f t="shared" si="255"/>
        <v>10</v>
      </c>
      <c r="DP81" s="268">
        <f t="shared" si="255"/>
        <v>10</v>
      </c>
      <c r="DQ81" s="268">
        <f t="shared" si="255"/>
        <v>10</v>
      </c>
      <c r="DR81" s="268">
        <f t="shared" si="255"/>
        <v>10</v>
      </c>
      <c r="DS81" s="268">
        <f t="shared" si="255"/>
        <v>10</v>
      </c>
      <c r="DT81" s="268">
        <f t="shared" si="255"/>
        <v>10</v>
      </c>
      <c r="DU81" s="268">
        <f t="shared" si="255"/>
        <v>10</v>
      </c>
      <c r="DV81" s="268">
        <f t="shared" si="255"/>
        <v>10</v>
      </c>
      <c r="DW81" s="268">
        <f t="shared" si="255"/>
        <v>10</v>
      </c>
      <c r="DX81" s="268">
        <f t="shared" si="255"/>
        <v>10</v>
      </c>
      <c r="DY81" s="268">
        <f t="shared" si="255"/>
        <v>10</v>
      </c>
      <c r="DZ81" s="268">
        <f t="shared" si="255"/>
        <v>10</v>
      </c>
      <c r="EA81" s="268">
        <f t="shared" si="255"/>
        <v>10</v>
      </c>
    </row>
    <row r="82" spans="1:131" x14ac:dyDescent="0.25">
      <c r="A82" s="199">
        <v>46569</v>
      </c>
      <c r="B82" s="238" t="s">
        <v>2031</v>
      </c>
      <c r="C82" s="238">
        <f t="array" ref="C82">INDEX($G$68:$EA$68,,MATCH(A82,$G$2:$EA$2,0))</f>
        <v>30</v>
      </c>
      <c r="D82" s="238">
        <f>C82</f>
        <v>30</v>
      </c>
      <c r="F82" t="str">
        <f>$B$53&amp;"_"&amp;$D$107</f>
        <v>Продажа НП 2 оч_Факт</v>
      </c>
      <c r="G82" s="235" t="e">
        <f t="shared" ref="G82:AL82" si="256">G$20/$F$20*$E81</f>
        <v>#N/A</v>
      </c>
      <c r="H82" s="235" t="e">
        <f t="shared" si="256"/>
        <v>#N/A</v>
      </c>
      <c r="I82" s="235" t="e">
        <f t="shared" si="256"/>
        <v>#N/A</v>
      </c>
      <c r="J82" s="235" t="e">
        <f t="shared" si="256"/>
        <v>#N/A</v>
      </c>
      <c r="K82" s="235" t="e">
        <f t="shared" si="256"/>
        <v>#N/A</v>
      </c>
      <c r="L82" s="235" t="e">
        <f t="shared" si="256"/>
        <v>#N/A</v>
      </c>
      <c r="M82" s="235" t="e">
        <f t="shared" si="256"/>
        <v>#N/A</v>
      </c>
      <c r="N82" s="235" t="e">
        <f t="shared" si="256"/>
        <v>#N/A</v>
      </c>
      <c r="O82" s="235" t="e">
        <f t="shared" si="256"/>
        <v>#N/A</v>
      </c>
      <c r="P82" s="235" t="e">
        <f t="shared" si="256"/>
        <v>#N/A</v>
      </c>
      <c r="Q82" s="235" t="e">
        <f t="shared" si="256"/>
        <v>#N/A</v>
      </c>
      <c r="R82" s="235" t="e">
        <f t="shared" si="256"/>
        <v>#N/A</v>
      </c>
      <c r="S82" s="235" t="e">
        <f t="shared" si="256"/>
        <v>#N/A</v>
      </c>
      <c r="T82" s="235" t="e">
        <f t="shared" si="256"/>
        <v>#N/A</v>
      </c>
      <c r="U82" s="235" t="e">
        <f t="shared" si="256"/>
        <v>#N/A</v>
      </c>
      <c r="V82" s="235" t="e">
        <f t="shared" si="256"/>
        <v>#N/A</v>
      </c>
      <c r="W82" s="235" t="e">
        <f t="shared" si="256"/>
        <v>#N/A</v>
      </c>
      <c r="X82" s="235" t="e">
        <f t="shared" si="256"/>
        <v>#N/A</v>
      </c>
      <c r="Y82" s="235" t="e">
        <f t="shared" si="256"/>
        <v>#N/A</v>
      </c>
      <c r="Z82" s="235" t="e">
        <f t="shared" si="256"/>
        <v>#N/A</v>
      </c>
      <c r="AA82" s="235" t="e">
        <f t="shared" si="256"/>
        <v>#N/A</v>
      </c>
      <c r="AB82" s="235" t="e">
        <f t="shared" si="256"/>
        <v>#N/A</v>
      </c>
      <c r="AC82" s="235" t="e">
        <f t="shared" si="256"/>
        <v>#N/A</v>
      </c>
      <c r="AD82" s="235" t="e">
        <f t="shared" si="256"/>
        <v>#N/A</v>
      </c>
      <c r="AE82" s="235" t="e">
        <f t="shared" si="256"/>
        <v>#N/A</v>
      </c>
      <c r="AF82" s="235" t="e">
        <f t="shared" si="256"/>
        <v>#N/A</v>
      </c>
      <c r="AG82" s="235" t="e">
        <f t="shared" si="256"/>
        <v>#N/A</v>
      </c>
      <c r="AH82" s="235" t="e">
        <f t="shared" si="256"/>
        <v>#N/A</v>
      </c>
      <c r="AI82" s="235" t="e">
        <f t="shared" si="256"/>
        <v>#N/A</v>
      </c>
      <c r="AJ82" s="235" t="e">
        <f t="shared" si="256"/>
        <v>#N/A</v>
      </c>
      <c r="AK82" s="235" t="e">
        <f t="shared" si="256"/>
        <v>#N/A</v>
      </c>
      <c r="AL82" s="235" t="e">
        <f t="shared" si="256"/>
        <v>#N/A</v>
      </c>
      <c r="AM82" s="235" t="e">
        <f t="shared" ref="AM82:BR82" si="257">AM$20/$F$20*$E81</f>
        <v>#N/A</v>
      </c>
      <c r="AN82" s="235" t="e">
        <f t="shared" si="257"/>
        <v>#N/A</v>
      </c>
      <c r="AO82" s="235" t="e">
        <f t="shared" si="257"/>
        <v>#N/A</v>
      </c>
      <c r="AP82" s="235" t="e">
        <f t="shared" si="257"/>
        <v>#N/A</v>
      </c>
      <c r="AQ82" s="235" t="e">
        <f t="shared" si="257"/>
        <v>#N/A</v>
      </c>
      <c r="AR82" s="235" t="e">
        <f t="shared" si="257"/>
        <v>#N/A</v>
      </c>
      <c r="AS82" s="235" t="e">
        <f t="shared" si="257"/>
        <v>#N/A</v>
      </c>
      <c r="AT82" s="235" t="e">
        <f t="shared" si="257"/>
        <v>#N/A</v>
      </c>
      <c r="AU82" s="235" t="e">
        <f t="shared" si="257"/>
        <v>#N/A</v>
      </c>
      <c r="AV82" s="235" t="e">
        <f t="shared" si="257"/>
        <v>#N/A</v>
      </c>
      <c r="AW82" s="235" t="e">
        <f t="shared" si="257"/>
        <v>#N/A</v>
      </c>
      <c r="AX82" s="235" t="e">
        <f t="shared" si="257"/>
        <v>#N/A</v>
      </c>
      <c r="AY82" s="235" t="e">
        <f t="shared" si="257"/>
        <v>#N/A</v>
      </c>
      <c r="AZ82" s="235" t="e">
        <f t="shared" si="257"/>
        <v>#N/A</v>
      </c>
      <c r="BA82" s="235" t="e">
        <f t="shared" si="257"/>
        <v>#N/A</v>
      </c>
      <c r="BB82" s="235" t="e">
        <f t="shared" si="257"/>
        <v>#N/A</v>
      </c>
      <c r="BC82" s="235" t="e">
        <f t="shared" si="257"/>
        <v>#N/A</v>
      </c>
      <c r="BD82" s="235" t="e">
        <f t="shared" si="257"/>
        <v>#N/A</v>
      </c>
      <c r="BE82" s="235" t="e">
        <f t="shared" si="257"/>
        <v>#N/A</v>
      </c>
      <c r="BF82" s="235" t="e">
        <f t="shared" si="257"/>
        <v>#N/A</v>
      </c>
      <c r="BG82" s="235" t="e">
        <f t="shared" si="257"/>
        <v>#N/A</v>
      </c>
      <c r="BH82" s="235" t="e">
        <f t="shared" si="257"/>
        <v>#N/A</v>
      </c>
      <c r="BI82" s="235" t="e">
        <f t="shared" si="257"/>
        <v>#N/A</v>
      </c>
      <c r="BJ82" s="235" t="e">
        <f t="shared" si="257"/>
        <v>#N/A</v>
      </c>
      <c r="BK82" s="235" t="e">
        <f t="shared" si="257"/>
        <v>#N/A</v>
      </c>
      <c r="BL82" s="235" t="e">
        <f t="shared" si="257"/>
        <v>#N/A</v>
      </c>
      <c r="BM82" s="235" t="e">
        <f t="shared" si="257"/>
        <v>#N/A</v>
      </c>
      <c r="BN82" s="235" t="e">
        <f t="shared" si="257"/>
        <v>#N/A</v>
      </c>
      <c r="BO82" s="235" t="e">
        <f t="shared" si="257"/>
        <v>#N/A</v>
      </c>
      <c r="BP82" s="235" t="e">
        <f t="shared" si="257"/>
        <v>#N/A</v>
      </c>
      <c r="BQ82" s="235" t="e">
        <f t="shared" si="257"/>
        <v>#N/A</v>
      </c>
      <c r="BR82" s="235" t="e">
        <f t="shared" si="257"/>
        <v>#N/A</v>
      </c>
      <c r="BS82" s="235" t="e">
        <f t="shared" ref="BS82:CX82" si="258">BS$20/$F$20*$E81</f>
        <v>#N/A</v>
      </c>
      <c r="BT82" s="235" t="e">
        <f t="shared" si="258"/>
        <v>#N/A</v>
      </c>
      <c r="BU82" s="235" t="e">
        <f t="shared" si="258"/>
        <v>#N/A</v>
      </c>
      <c r="BV82" s="235" t="e">
        <f t="shared" si="258"/>
        <v>#N/A</v>
      </c>
      <c r="BW82" s="235" t="e">
        <f t="shared" si="258"/>
        <v>#N/A</v>
      </c>
      <c r="BX82" s="235" t="e">
        <f t="shared" si="258"/>
        <v>#N/A</v>
      </c>
      <c r="BY82" s="235" t="e">
        <f t="shared" si="258"/>
        <v>#N/A</v>
      </c>
      <c r="BZ82" s="235" t="e">
        <f t="shared" si="258"/>
        <v>#N/A</v>
      </c>
      <c r="CA82" s="235" t="e">
        <f t="shared" si="258"/>
        <v>#N/A</v>
      </c>
      <c r="CB82" s="235" t="e">
        <f t="shared" si="258"/>
        <v>#N/A</v>
      </c>
      <c r="CC82" s="235" t="e">
        <f t="shared" si="258"/>
        <v>#N/A</v>
      </c>
      <c r="CD82" s="235" t="e">
        <f t="shared" si="258"/>
        <v>#N/A</v>
      </c>
      <c r="CE82" s="235" t="e">
        <f t="shared" si="258"/>
        <v>#N/A</v>
      </c>
      <c r="CF82" s="235" t="e">
        <f t="shared" si="258"/>
        <v>#N/A</v>
      </c>
      <c r="CG82" s="235" t="e">
        <f t="shared" si="258"/>
        <v>#N/A</v>
      </c>
      <c r="CH82" s="235" t="e">
        <f t="shared" si="258"/>
        <v>#N/A</v>
      </c>
      <c r="CI82" s="235" t="e">
        <f t="shared" si="258"/>
        <v>#N/A</v>
      </c>
      <c r="CJ82" s="235" t="e">
        <f t="shared" si="258"/>
        <v>#N/A</v>
      </c>
      <c r="CK82" s="235" t="e">
        <f t="shared" si="258"/>
        <v>#N/A</v>
      </c>
      <c r="CL82" s="235" t="e">
        <f t="shared" si="258"/>
        <v>#N/A</v>
      </c>
      <c r="CM82" s="235" t="e">
        <f t="shared" si="258"/>
        <v>#N/A</v>
      </c>
      <c r="CN82" s="235" t="e">
        <f t="shared" si="258"/>
        <v>#N/A</v>
      </c>
      <c r="CO82" s="235" t="e">
        <f t="shared" si="258"/>
        <v>#N/A</v>
      </c>
      <c r="CP82" s="235" t="e">
        <f t="shared" si="258"/>
        <v>#N/A</v>
      </c>
      <c r="CQ82" s="235" t="e">
        <f t="shared" si="258"/>
        <v>#N/A</v>
      </c>
      <c r="CR82" s="235" t="e">
        <f t="shared" si="258"/>
        <v>#N/A</v>
      </c>
      <c r="CS82" s="235" t="e">
        <f t="shared" si="258"/>
        <v>#N/A</v>
      </c>
      <c r="CT82" s="235" t="e">
        <f t="shared" si="258"/>
        <v>#N/A</v>
      </c>
      <c r="CU82" s="235" t="e">
        <f t="shared" si="258"/>
        <v>#N/A</v>
      </c>
      <c r="CV82" s="235" t="e">
        <f t="shared" si="258"/>
        <v>#N/A</v>
      </c>
      <c r="CW82" s="235" t="e">
        <f t="shared" si="258"/>
        <v>#N/A</v>
      </c>
      <c r="CX82" s="235" t="e">
        <f t="shared" si="258"/>
        <v>#N/A</v>
      </c>
      <c r="CY82" s="235" t="e">
        <f t="shared" ref="CY82:DK82" si="259">CY$20/$F$20*$E81</f>
        <v>#N/A</v>
      </c>
      <c r="CZ82" s="235" t="e">
        <f t="shared" si="259"/>
        <v>#N/A</v>
      </c>
      <c r="DA82" s="235" t="e">
        <f t="shared" si="259"/>
        <v>#N/A</v>
      </c>
      <c r="DB82" s="235" t="e">
        <f t="shared" si="259"/>
        <v>#N/A</v>
      </c>
      <c r="DC82" s="235" t="e">
        <f t="shared" si="259"/>
        <v>#N/A</v>
      </c>
      <c r="DD82" s="235" t="e">
        <f t="shared" si="259"/>
        <v>#N/A</v>
      </c>
      <c r="DE82" s="235" t="e">
        <f t="shared" si="259"/>
        <v>#N/A</v>
      </c>
      <c r="DF82" s="235" t="e">
        <f t="shared" si="259"/>
        <v>#N/A</v>
      </c>
      <c r="DG82" s="235" t="e">
        <f t="shared" si="259"/>
        <v>#N/A</v>
      </c>
      <c r="DH82" s="235" t="e">
        <f t="shared" si="259"/>
        <v>#N/A</v>
      </c>
      <c r="DI82" s="235" t="e">
        <f t="shared" si="259"/>
        <v>#N/A</v>
      </c>
      <c r="DJ82" s="235" t="e">
        <f t="shared" si="259"/>
        <v>#N/A</v>
      </c>
      <c r="DK82" s="235" t="e">
        <f t="shared" si="259"/>
        <v>#N/A</v>
      </c>
      <c r="DL82" s="235" t="e">
        <f t="shared" ref="DL82:EA82" si="260">DL$20/$F$20*$E81</f>
        <v>#N/A</v>
      </c>
      <c r="DM82" s="235" t="e">
        <f t="shared" si="260"/>
        <v>#N/A</v>
      </c>
      <c r="DN82" s="235" t="e">
        <f t="shared" si="260"/>
        <v>#N/A</v>
      </c>
      <c r="DO82" s="235" t="e">
        <f t="shared" si="260"/>
        <v>#N/A</v>
      </c>
      <c r="DP82" s="235" t="e">
        <f t="shared" si="260"/>
        <v>#N/A</v>
      </c>
      <c r="DQ82" s="235" t="e">
        <f t="shared" si="260"/>
        <v>#N/A</v>
      </c>
      <c r="DR82" s="235" t="e">
        <f t="shared" si="260"/>
        <v>#N/A</v>
      </c>
      <c r="DS82" s="235" t="e">
        <f t="shared" si="260"/>
        <v>#N/A</v>
      </c>
      <c r="DT82" s="235" t="e">
        <f t="shared" si="260"/>
        <v>#N/A</v>
      </c>
      <c r="DU82" s="235" t="e">
        <f t="shared" si="260"/>
        <v>#N/A</v>
      </c>
      <c r="DV82" s="235" t="e">
        <f t="shared" si="260"/>
        <v>#N/A</v>
      </c>
      <c r="DW82" s="235" t="e">
        <f t="shared" si="260"/>
        <v>#N/A</v>
      </c>
      <c r="DX82" s="235" t="e">
        <f t="shared" si="260"/>
        <v>#N/A</v>
      </c>
      <c r="DY82" s="235" t="e">
        <f t="shared" si="260"/>
        <v>#N/A</v>
      </c>
      <c r="DZ82" s="235" t="e">
        <f t="shared" si="260"/>
        <v>#N/A</v>
      </c>
      <c r="EA82" s="235" t="e">
        <f t="shared" si="260"/>
        <v>#N/A</v>
      </c>
    </row>
    <row r="83" spans="1:131" x14ac:dyDescent="0.25">
      <c r="B83" t="str">
        <f>TEXT(A82,"МММ.ГГ")</f>
        <v>июль.27</v>
      </c>
      <c r="F83" t="str">
        <f>$B$53&amp;"_"&amp;$D$108</f>
        <v>Продажа НП 2 оч_План</v>
      </c>
      <c r="G83" s="235" t="e">
        <f t="shared" ref="G83:AL83" si="261">$E81-G82</f>
        <v>#N/A</v>
      </c>
      <c r="H83" s="235" t="e">
        <f t="shared" si="261"/>
        <v>#N/A</v>
      </c>
      <c r="I83" s="235" t="e">
        <f t="shared" si="261"/>
        <v>#N/A</v>
      </c>
      <c r="J83" s="235" t="e">
        <f t="shared" si="261"/>
        <v>#N/A</v>
      </c>
      <c r="K83" s="235" t="e">
        <f t="shared" si="261"/>
        <v>#N/A</v>
      </c>
      <c r="L83" s="235" t="e">
        <f t="shared" si="261"/>
        <v>#N/A</v>
      </c>
      <c r="M83" s="235" t="e">
        <f t="shared" si="261"/>
        <v>#N/A</v>
      </c>
      <c r="N83" s="235" t="e">
        <f t="shared" si="261"/>
        <v>#N/A</v>
      </c>
      <c r="O83" s="235" t="e">
        <f t="shared" si="261"/>
        <v>#N/A</v>
      </c>
      <c r="P83" s="235" t="e">
        <f t="shared" si="261"/>
        <v>#N/A</v>
      </c>
      <c r="Q83" s="235" t="e">
        <f t="shared" si="261"/>
        <v>#N/A</v>
      </c>
      <c r="R83" s="235" t="e">
        <f t="shared" si="261"/>
        <v>#N/A</v>
      </c>
      <c r="S83" s="235" t="e">
        <f t="shared" si="261"/>
        <v>#N/A</v>
      </c>
      <c r="T83" s="235" t="e">
        <f t="shared" si="261"/>
        <v>#N/A</v>
      </c>
      <c r="U83" s="235" t="e">
        <f t="shared" si="261"/>
        <v>#N/A</v>
      </c>
      <c r="V83" s="235" t="e">
        <f t="shared" si="261"/>
        <v>#N/A</v>
      </c>
      <c r="W83" s="235" t="e">
        <f t="shared" si="261"/>
        <v>#N/A</v>
      </c>
      <c r="X83" s="235" t="e">
        <f t="shared" si="261"/>
        <v>#N/A</v>
      </c>
      <c r="Y83" s="235" t="e">
        <f t="shared" si="261"/>
        <v>#N/A</v>
      </c>
      <c r="Z83" s="235" t="e">
        <f t="shared" si="261"/>
        <v>#N/A</v>
      </c>
      <c r="AA83" s="235" t="e">
        <f t="shared" si="261"/>
        <v>#N/A</v>
      </c>
      <c r="AB83" s="235" t="e">
        <f t="shared" si="261"/>
        <v>#N/A</v>
      </c>
      <c r="AC83" s="235" t="e">
        <f t="shared" si="261"/>
        <v>#N/A</v>
      </c>
      <c r="AD83" s="235" t="e">
        <f t="shared" si="261"/>
        <v>#N/A</v>
      </c>
      <c r="AE83" s="235" t="e">
        <f t="shared" si="261"/>
        <v>#N/A</v>
      </c>
      <c r="AF83" s="235" t="e">
        <f t="shared" si="261"/>
        <v>#N/A</v>
      </c>
      <c r="AG83" s="235" t="e">
        <f t="shared" si="261"/>
        <v>#N/A</v>
      </c>
      <c r="AH83" s="235" t="e">
        <f t="shared" si="261"/>
        <v>#N/A</v>
      </c>
      <c r="AI83" s="235" t="e">
        <f t="shared" si="261"/>
        <v>#N/A</v>
      </c>
      <c r="AJ83" s="235" t="e">
        <f t="shared" si="261"/>
        <v>#N/A</v>
      </c>
      <c r="AK83" s="235" t="e">
        <f t="shared" si="261"/>
        <v>#N/A</v>
      </c>
      <c r="AL83" s="235" t="e">
        <f t="shared" si="261"/>
        <v>#N/A</v>
      </c>
      <c r="AM83" s="235" t="e">
        <f t="shared" ref="AM83:BR83" si="262">$E81-AM82</f>
        <v>#N/A</v>
      </c>
      <c r="AN83" s="235" t="e">
        <f t="shared" si="262"/>
        <v>#N/A</v>
      </c>
      <c r="AO83" s="235" t="e">
        <f t="shared" si="262"/>
        <v>#N/A</v>
      </c>
      <c r="AP83" s="235" t="e">
        <f t="shared" si="262"/>
        <v>#N/A</v>
      </c>
      <c r="AQ83" s="235" t="e">
        <f t="shared" si="262"/>
        <v>#N/A</v>
      </c>
      <c r="AR83" s="235" t="e">
        <f t="shared" si="262"/>
        <v>#N/A</v>
      </c>
      <c r="AS83" s="235" t="e">
        <f t="shared" si="262"/>
        <v>#N/A</v>
      </c>
      <c r="AT83" s="235" t="e">
        <f t="shared" si="262"/>
        <v>#N/A</v>
      </c>
      <c r="AU83" s="235" t="e">
        <f t="shared" si="262"/>
        <v>#N/A</v>
      </c>
      <c r="AV83" s="235" t="e">
        <f t="shared" si="262"/>
        <v>#N/A</v>
      </c>
      <c r="AW83" s="235" t="e">
        <f t="shared" si="262"/>
        <v>#N/A</v>
      </c>
      <c r="AX83" s="235" t="e">
        <f t="shared" si="262"/>
        <v>#N/A</v>
      </c>
      <c r="AY83" s="235" t="e">
        <f t="shared" si="262"/>
        <v>#N/A</v>
      </c>
      <c r="AZ83" s="235" t="e">
        <f t="shared" si="262"/>
        <v>#N/A</v>
      </c>
      <c r="BA83" s="235" t="e">
        <f t="shared" si="262"/>
        <v>#N/A</v>
      </c>
      <c r="BB83" s="235" t="e">
        <f t="shared" si="262"/>
        <v>#N/A</v>
      </c>
      <c r="BC83" s="235" t="e">
        <f t="shared" si="262"/>
        <v>#N/A</v>
      </c>
      <c r="BD83" s="235" t="e">
        <f t="shared" si="262"/>
        <v>#N/A</v>
      </c>
      <c r="BE83" s="235" t="e">
        <f t="shared" si="262"/>
        <v>#N/A</v>
      </c>
      <c r="BF83" s="235" t="e">
        <f t="shared" si="262"/>
        <v>#N/A</v>
      </c>
      <c r="BG83" s="235" t="e">
        <f t="shared" si="262"/>
        <v>#N/A</v>
      </c>
      <c r="BH83" s="235" t="e">
        <f t="shared" si="262"/>
        <v>#N/A</v>
      </c>
      <c r="BI83" s="235" t="e">
        <f t="shared" si="262"/>
        <v>#N/A</v>
      </c>
      <c r="BJ83" s="235" t="e">
        <f t="shared" si="262"/>
        <v>#N/A</v>
      </c>
      <c r="BK83" s="235" t="e">
        <f t="shared" si="262"/>
        <v>#N/A</v>
      </c>
      <c r="BL83" s="235" t="e">
        <f t="shared" si="262"/>
        <v>#N/A</v>
      </c>
      <c r="BM83" s="235" t="e">
        <f t="shared" si="262"/>
        <v>#N/A</v>
      </c>
      <c r="BN83" s="235" t="e">
        <f t="shared" si="262"/>
        <v>#N/A</v>
      </c>
      <c r="BO83" s="235" t="e">
        <f t="shared" si="262"/>
        <v>#N/A</v>
      </c>
      <c r="BP83" s="235" t="e">
        <f t="shared" si="262"/>
        <v>#N/A</v>
      </c>
      <c r="BQ83" s="235" t="e">
        <f t="shared" si="262"/>
        <v>#N/A</v>
      </c>
      <c r="BR83" s="235" t="e">
        <f t="shared" si="262"/>
        <v>#N/A</v>
      </c>
      <c r="BS83" s="235" t="e">
        <f t="shared" ref="BS83:CX83" si="263">$E81-BS82</f>
        <v>#N/A</v>
      </c>
      <c r="BT83" s="235" t="e">
        <f t="shared" si="263"/>
        <v>#N/A</v>
      </c>
      <c r="BU83" s="235" t="e">
        <f t="shared" si="263"/>
        <v>#N/A</v>
      </c>
      <c r="BV83" s="235" t="e">
        <f t="shared" si="263"/>
        <v>#N/A</v>
      </c>
      <c r="BW83" s="235" t="e">
        <f t="shared" si="263"/>
        <v>#N/A</v>
      </c>
      <c r="BX83" s="235" t="e">
        <f t="shared" si="263"/>
        <v>#N/A</v>
      </c>
      <c r="BY83" s="235" t="e">
        <f t="shared" si="263"/>
        <v>#N/A</v>
      </c>
      <c r="BZ83" s="235" t="e">
        <f t="shared" si="263"/>
        <v>#N/A</v>
      </c>
      <c r="CA83" s="235" t="e">
        <f t="shared" si="263"/>
        <v>#N/A</v>
      </c>
      <c r="CB83" s="235" t="e">
        <f t="shared" si="263"/>
        <v>#N/A</v>
      </c>
      <c r="CC83" s="235" t="e">
        <f t="shared" si="263"/>
        <v>#N/A</v>
      </c>
      <c r="CD83" s="235" t="e">
        <f t="shared" si="263"/>
        <v>#N/A</v>
      </c>
      <c r="CE83" s="235" t="e">
        <f t="shared" si="263"/>
        <v>#N/A</v>
      </c>
      <c r="CF83" s="235" t="e">
        <f t="shared" si="263"/>
        <v>#N/A</v>
      </c>
      <c r="CG83" s="235" t="e">
        <f t="shared" si="263"/>
        <v>#N/A</v>
      </c>
      <c r="CH83" s="235" t="e">
        <f t="shared" si="263"/>
        <v>#N/A</v>
      </c>
      <c r="CI83" s="235" t="e">
        <f t="shared" si="263"/>
        <v>#N/A</v>
      </c>
      <c r="CJ83" s="235" t="e">
        <f t="shared" si="263"/>
        <v>#N/A</v>
      </c>
      <c r="CK83" s="235" t="e">
        <f t="shared" si="263"/>
        <v>#N/A</v>
      </c>
      <c r="CL83" s="235" t="e">
        <f t="shared" si="263"/>
        <v>#N/A</v>
      </c>
      <c r="CM83" s="235" t="e">
        <f t="shared" si="263"/>
        <v>#N/A</v>
      </c>
      <c r="CN83" s="235" t="e">
        <f t="shared" si="263"/>
        <v>#N/A</v>
      </c>
      <c r="CO83" s="235" t="e">
        <f t="shared" si="263"/>
        <v>#N/A</v>
      </c>
      <c r="CP83" s="235" t="e">
        <f t="shared" si="263"/>
        <v>#N/A</v>
      </c>
      <c r="CQ83" s="235" t="e">
        <f t="shared" si="263"/>
        <v>#N/A</v>
      </c>
      <c r="CR83" s="235" t="e">
        <f t="shared" si="263"/>
        <v>#N/A</v>
      </c>
      <c r="CS83" s="235" t="e">
        <f t="shared" si="263"/>
        <v>#N/A</v>
      </c>
      <c r="CT83" s="235" t="e">
        <f t="shared" si="263"/>
        <v>#N/A</v>
      </c>
      <c r="CU83" s="235" t="e">
        <f t="shared" si="263"/>
        <v>#N/A</v>
      </c>
      <c r="CV83" s="235" t="e">
        <f t="shared" si="263"/>
        <v>#N/A</v>
      </c>
      <c r="CW83" s="235" t="e">
        <f t="shared" si="263"/>
        <v>#N/A</v>
      </c>
      <c r="CX83" s="235" t="e">
        <f t="shared" si="263"/>
        <v>#N/A</v>
      </c>
      <c r="CY83" s="235" t="e">
        <f t="shared" ref="CY83:DK83" si="264">$E81-CY82</f>
        <v>#N/A</v>
      </c>
      <c r="CZ83" s="235" t="e">
        <f t="shared" si="264"/>
        <v>#N/A</v>
      </c>
      <c r="DA83" s="235" t="e">
        <f t="shared" si="264"/>
        <v>#N/A</v>
      </c>
      <c r="DB83" s="235" t="e">
        <f t="shared" si="264"/>
        <v>#N/A</v>
      </c>
      <c r="DC83" s="235" t="e">
        <f t="shared" si="264"/>
        <v>#N/A</v>
      </c>
      <c r="DD83" s="235" t="e">
        <f t="shared" si="264"/>
        <v>#N/A</v>
      </c>
      <c r="DE83" s="235" t="e">
        <f t="shared" si="264"/>
        <v>#N/A</v>
      </c>
      <c r="DF83" s="235" t="e">
        <f t="shared" si="264"/>
        <v>#N/A</v>
      </c>
      <c r="DG83" s="235" t="e">
        <f t="shared" si="264"/>
        <v>#N/A</v>
      </c>
      <c r="DH83" s="235" t="e">
        <f t="shared" si="264"/>
        <v>#N/A</v>
      </c>
      <c r="DI83" s="235" t="e">
        <f t="shared" si="264"/>
        <v>#N/A</v>
      </c>
      <c r="DJ83" s="235" t="e">
        <f t="shared" si="264"/>
        <v>#N/A</v>
      </c>
      <c r="DK83" s="235" t="e">
        <f t="shared" si="264"/>
        <v>#N/A</v>
      </c>
      <c r="DL83" s="235" t="e">
        <f t="shared" ref="DL83:EA83" si="265">$E81-DL82</f>
        <v>#N/A</v>
      </c>
      <c r="DM83" s="235" t="e">
        <f t="shared" si="265"/>
        <v>#N/A</v>
      </c>
      <c r="DN83" s="235" t="e">
        <f t="shared" si="265"/>
        <v>#N/A</v>
      </c>
      <c r="DO83" s="235" t="e">
        <f t="shared" si="265"/>
        <v>#N/A</v>
      </c>
      <c r="DP83" s="235" t="e">
        <f t="shared" si="265"/>
        <v>#N/A</v>
      </c>
      <c r="DQ83" s="235" t="e">
        <f t="shared" si="265"/>
        <v>#N/A</v>
      </c>
      <c r="DR83" s="235" t="e">
        <f t="shared" si="265"/>
        <v>#N/A</v>
      </c>
      <c r="DS83" s="235" t="e">
        <f t="shared" si="265"/>
        <v>#N/A</v>
      </c>
      <c r="DT83" s="235" t="e">
        <f t="shared" si="265"/>
        <v>#N/A</v>
      </c>
      <c r="DU83" s="235" t="e">
        <f t="shared" si="265"/>
        <v>#N/A</v>
      </c>
      <c r="DV83" s="235" t="e">
        <f t="shared" si="265"/>
        <v>#N/A</v>
      </c>
      <c r="DW83" s="235" t="e">
        <f t="shared" si="265"/>
        <v>#N/A</v>
      </c>
      <c r="DX83" s="235" t="e">
        <f t="shared" si="265"/>
        <v>#N/A</v>
      </c>
      <c r="DY83" s="235" t="e">
        <f t="shared" si="265"/>
        <v>#N/A</v>
      </c>
      <c r="DZ83" s="235" t="e">
        <f t="shared" si="265"/>
        <v>#N/A</v>
      </c>
      <c r="EA83" s="235" t="e">
        <f t="shared" si="265"/>
        <v>#N/A</v>
      </c>
    </row>
    <row r="84" spans="1:131" x14ac:dyDescent="0.25">
      <c r="B84" s="239" t="s">
        <v>2032</v>
      </c>
      <c r="C84" s="239">
        <v>0</v>
      </c>
      <c r="D84" s="239">
        <v>10</v>
      </c>
      <c r="E84">
        <f>E79</f>
        <v>10</v>
      </c>
      <c r="F84" s="239" t="str">
        <f>$B$53&amp;"_"&amp;$D$109</f>
        <v>Продажа НП 2 оч_Отступ</v>
      </c>
      <c r="G84" s="239">
        <f t="shared" ref="G84:AL85" si="266">$E84</f>
        <v>10</v>
      </c>
      <c r="H84" s="239">
        <f t="shared" si="266"/>
        <v>10</v>
      </c>
      <c r="I84" s="239">
        <f t="shared" si="266"/>
        <v>10</v>
      </c>
      <c r="J84" s="239">
        <f t="shared" si="266"/>
        <v>10</v>
      </c>
      <c r="K84" s="239">
        <f t="shared" si="266"/>
        <v>10</v>
      </c>
      <c r="L84" s="239">
        <f t="shared" si="266"/>
        <v>10</v>
      </c>
      <c r="M84" s="239">
        <f t="shared" si="266"/>
        <v>10</v>
      </c>
      <c r="N84" s="239">
        <f t="shared" si="266"/>
        <v>10</v>
      </c>
      <c r="O84" s="239">
        <f t="shared" si="266"/>
        <v>10</v>
      </c>
      <c r="P84" s="239">
        <f t="shared" si="266"/>
        <v>10</v>
      </c>
      <c r="Q84" s="239">
        <f t="shared" si="266"/>
        <v>10</v>
      </c>
      <c r="R84" s="239">
        <f t="shared" si="266"/>
        <v>10</v>
      </c>
      <c r="S84" s="239">
        <f t="shared" si="266"/>
        <v>10</v>
      </c>
      <c r="T84" s="239">
        <f t="shared" si="266"/>
        <v>10</v>
      </c>
      <c r="U84" s="239">
        <f t="shared" si="266"/>
        <v>10</v>
      </c>
      <c r="V84" s="239">
        <f t="shared" si="266"/>
        <v>10</v>
      </c>
      <c r="W84" s="239">
        <f t="shared" si="266"/>
        <v>10</v>
      </c>
      <c r="X84" s="239">
        <f t="shared" si="266"/>
        <v>10</v>
      </c>
      <c r="Y84" s="239">
        <f t="shared" si="266"/>
        <v>10</v>
      </c>
      <c r="Z84" s="239">
        <f t="shared" si="266"/>
        <v>10</v>
      </c>
      <c r="AA84" s="239">
        <f t="shared" si="266"/>
        <v>10</v>
      </c>
      <c r="AB84" s="239">
        <f t="shared" si="266"/>
        <v>10</v>
      </c>
      <c r="AC84" s="239">
        <f t="shared" si="266"/>
        <v>10</v>
      </c>
      <c r="AD84" s="239">
        <f t="shared" si="266"/>
        <v>10</v>
      </c>
      <c r="AE84" s="239">
        <f t="shared" si="266"/>
        <v>10</v>
      </c>
      <c r="AF84" s="239">
        <f t="shared" si="266"/>
        <v>10</v>
      </c>
      <c r="AG84" s="239">
        <f t="shared" si="266"/>
        <v>10</v>
      </c>
      <c r="AH84" s="239">
        <f t="shared" si="266"/>
        <v>10</v>
      </c>
      <c r="AI84" s="239">
        <f t="shared" si="266"/>
        <v>10</v>
      </c>
      <c r="AJ84" s="239">
        <f t="shared" si="266"/>
        <v>10</v>
      </c>
      <c r="AK84" s="239">
        <f t="shared" si="266"/>
        <v>10</v>
      </c>
      <c r="AL84" s="239">
        <f t="shared" si="266"/>
        <v>10</v>
      </c>
      <c r="AM84" s="239">
        <f t="shared" ref="AM84:BR85" si="267">$E84</f>
        <v>10</v>
      </c>
      <c r="AN84" s="239">
        <f t="shared" si="267"/>
        <v>10</v>
      </c>
      <c r="AO84" s="239">
        <f t="shared" si="267"/>
        <v>10</v>
      </c>
      <c r="AP84" s="239">
        <f t="shared" si="267"/>
        <v>10</v>
      </c>
      <c r="AQ84" s="239">
        <f t="shared" si="267"/>
        <v>10</v>
      </c>
      <c r="AR84" s="239">
        <f t="shared" si="267"/>
        <v>10</v>
      </c>
      <c r="AS84" s="239">
        <f t="shared" si="267"/>
        <v>10</v>
      </c>
      <c r="AT84" s="239">
        <f t="shared" si="267"/>
        <v>10</v>
      </c>
      <c r="AU84" s="239">
        <f t="shared" si="267"/>
        <v>10</v>
      </c>
      <c r="AV84" s="239">
        <f t="shared" si="267"/>
        <v>10</v>
      </c>
      <c r="AW84" s="239">
        <f t="shared" si="267"/>
        <v>10</v>
      </c>
      <c r="AX84" s="239">
        <f t="shared" si="267"/>
        <v>10</v>
      </c>
      <c r="AY84" s="239">
        <f t="shared" si="267"/>
        <v>10</v>
      </c>
      <c r="AZ84" s="239">
        <f t="shared" si="267"/>
        <v>10</v>
      </c>
      <c r="BA84" s="239">
        <f t="shared" si="267"/>
        <v>10</v>
      </c>
      <c r="BB84" s="239">
        <f t="shared" si="267"/>
        <v>10</v>
      </c>
      <c r="BC84" s="239">
        <f t="shared" si="267"/>
        <v>10</v>
      </c>
      <c r="BD84" s="239">
        <f t="shared" si="267"/>
        <v>10</v>
      </c>
      <c r="BE84" s="239">
        <f t="shared" si="267"/>
        <v>10</v>
      </c>
      <c r="BF84" s="239">
        <f t="shared" si="267"/>
        <v>10</v>
      </c>
      <c r="BG84" s="239">
        <f t="shared" si="267"/>
        <v>10</v>
      </c>
      <c r="BH84" s="239">
        <f t="shared" si="267"/>
        <v>10</v>
      </c>
      <c r="BI84" s="239">
        <f t="shared" si="267"/>
        <v>10</v>
      </c>
      <c r="BJ84" s="239">
        <f t="shared" si="267"/>
        <v>10</v>
      </c>
      <c r="BK84" s="239">
        <f t="shared" si="267"/>
        <v>10</v>
      </c>
      <c r="BL84" s="239">
        <f t="shared" si="267"/>
        <v>10</v>
      </c>
      <c r="BM84" s="239">
        <f t="shared" si="267"/>
        <v>10</v>
      </c>
      <c r="BN84" s="239">
        <f t="shared" si="267"/>
        <v>10</v>
      </c>
      <c r="BO84" s="239">
        <f t="shared" si="267"/>
        <v>10</v>
      </c>
      <c r="BP84" s="239">
        <f t="shared" si="267"/>
        <v>10</v>
      </c>
      <c r="BQ84" s="239">
        <f t="shared" si="267"/>
        <v>10</v>
      </c>
      <c r="BR84" s="239">
        <f t="shared" si="267"/>
        <v>10</v>
      </c>
      <c r="BS84" s="239">
        <f t="shared" ref="BS84:CX85" si="268">$E84</f>
        <v>10</v>
      </c>
      <c r="BT84" s="239">
        <f t="shared" si="268"/>
        <v>10</v>
      </c>
      <c r="BU84" s="239">
        <f t="shared" si="268"/>
        <v>10</v>
      </c>
      <c r="BV84" s="239">
        <f t="shared" si="268"/>
        <v>10</v>
      </c>
      <c r="BW84" s="239">
        <f t="shared" si="268"/>
        <v>10</v>
      </c>
      <c r="BX84" s="239">
        <f t="shared" si="268"/>
        <v>10</v>
      </c>
      <c r="BY84" s="239">
        <f t="shared" si="268"/>
        <v>10</v>
      </c>
      <c r="BZ84" s="239">
        <f t="shared" si="268"/>
        <v>10</v>
      </c>
      <c r="CA84" s="239">
        <f t="shared" si="268"/>
        <v>10</v>
      </c>
      <c r="CB84" s="239">
        <f t="shared" si="268"/>
        <v>10</v>
      </c>
      <c r="CC84" s="239">
        <f t="shared" si="268"/>
        <v>10</v>
      </c>
      <c r="CD84" s="239">
        <f t="shared" si="268"/>
        <v>10</v>
      </c>
      <c r="CE84" s="239">
        <f t="shared" si="268"/>
        <v>10</v>
      </c>
      <c r="CF84" s="239">
        <f t="shared" si="268"/>
        <v>10</v>
      </c>
      <c r="CG84" s="239">
        <f t="shared" si="268"/>
        <v>10</v>
      </c>
      <c r="CH84" s="239">
        <f t="shared" si="268"/>
        <v>10</v>
      </c>
      <c r="CI84" s="239">
        <f t="shared" si="268"/>
        <v>10</v>
      </c>
      <c r="CJ84" s="239">
        <f t="shared" si="268"/>
        <v>10</v>
      </c>
      <c r="CK84" s="239">
        <f t="shared" si="268"/>
        <v>10</v>
      </c>
      <c r="CL84" s="239">
        <f t="shared" si="268"/>
        <v>10</v>
      </c>
      <c r="CM84" s="239">
        <f t="shared" si="268"/>
        <v>10</v>
      </c>
      <c r="CN84" s="239">
        <f t="shared" si="268"/>
        <v>10</v>
      </c>
      <c r="CO84" s="239">
        <f t="shared" si="268"/>
        <v>10</v>
      </c>
      <c r="CP84" s="239">
        <f t="shared" si="268"/>
        <v>10</v>
      </c>
      <c r="CQ84" s="239">
        <f t="shared" si="268"/>
        <v>10</v>
      </c>
      <c r="CR84" s="239">
        <f t="shared" si="268"/>
        <v>10</v>
      </c>
      <c r="CS84" s="239">
        <f t="shared" si="268"/>
        <v>10</v>
      </c>
      <c r="CT84" s="239">
        <f t="shared" si="268"/>
        <v>10</v>
      </c>
      <c r="CU84" s="239">
        <f t="shared" si="268"/>
        <v>10</v>
      </c>
      <c r="CV84" s="239">
        <f t="shared" si="268"/>
        <v>10</v>
      </c>
      <c r="CW84" s="239">
        <f t="shared" si="268"/>
        <v>10</v>
      </c>
      <c r="CX84" s="239">
        <f t="shared" si="268"/>
        <v>10</v>
      </c>
      <c r="CY84" s="239">
        <f t="shared" ref="CY84:EA85" si="269">$E84</f>
        <v>10</v>
      </c>
      <c r="CZ84" s="239">
        <f t="shared" si="269"/>
        <v>10</v>
      </c>
      <c r="DA84" s="239">
        <f t="shared" si="269"/>
        <v>10</v>
      </c>
      <c r="DB84" s="239">
        <f t="shared" si="269"/>
        <v>10</v>
      </c>
      <c r="DC84" s="239">
        <f t="shared" si="269"/>
        <v>10</v>
      </c>
      <c r="DD84" s="239">
        <f t="shared" si="269"/>
        <v>10</v>
      </c>
      <c r="DE84" s="239">
        <f t="shared" si="269"/>
        <v>10</v>
      </c>
      <c r="DF84" s="239">
        <f t="shared" si="269"/>
        <v>10</v>
      </c>
      <c r="DG84" s="239">
        <f t="shared" si="269"/>
        <v>10</v>
      </c>
      <c r="DH84" s="239">
        <f t="shared" si="269"/>
        <v>10</v>
      </c>
      <c r="DI84" s="239">
        <f t="shared" si="269"/>
        <v>10</v>
      </c>
      <c r="DJ84" s="239">
        <f t="shared" si="269"/>
        <v>10</v>
      </c>
      <c r="DK84" s="239">
        <f t="shared" si="269"/>
        <v>10</v>
      </c>
      <c r="DL84" s="239">
        <f t="shared" si="269"/>
        <v>10</v>
      </c>
      <c r="DM84" s="239">
        <f t="shared" si="269"/>
        <v>10</v>
      </c>
      <c r="DN84" s="239">
        <f t="shared" si="269"/>
        <v>10</v>
      </c>
      <c r="DO84" s="239">
        <f t="shared" si="269"/>
        <v>10</v>
      </c>
      <c r="DP84" s="239">
        <f t="shared" si="269"/>
        <v>10</v>
      </c>
      <c r="DQ84" s="239">
        <f t="shared" si="269"/>
        <v>10</v>
      </c>
      <c r="DR84" s="239">
        <f t="shared" si="269"/>
        <v>10</v>
      </c>
      <c r="DS84" s="239">
        <f t="shared" si="269"/>
        <v>10</v>
      </c>
      <c r="DT84" s="239">
        <f t="shared" si="269"/>
        <v>10</v>
      </c>
      <c r="DU84" s="239">
        <f t="shared" si="269"/>
        <v>10</v>
      </c>
      <c r="DV84" s="239">
        <f t="shared" si="269"/>
        <v>10</v>
      </c>
      <c r="DW84" s="239">
        <f t="shared" si="269"/>
        <v>10</v>
      </c>
      <c r="DX84" s="239">
        <f t="shared" si="269"/>
        <v>10</v>
      </c>
      <c r="DY84" s="239">
        <f t="shared" si="269"/>
        <v>10</v>
      </c>
      <c r="DZ84" s="239">
        <f t="shared" si="269"/>
        <v>10</v>
      </c>
      <c r="EA84" s="239">
        <f t="shared" si="269"/>
        <v>10</v>
      </c>
    </row>
    <row r="85" spans="1:131" x14ac:dyDescent="0.25">
      <c r="E85">
        <v>5</v>
      </c>
      <c r="F85" t="str">
        <f>$B$54&amp;"_"&amp;$D$105</f>
        <v>Продажа квартир 2 оч_Пометки</v>
      </c>
      <c r="G85">
        <f>$E85</f>
        <v>5</v>
      </c>
      <c r="H85">
        <f t="shared" si="266"/>
        <v>5</v>
      </c>
      <c r="I85">
        <f t="shared" si="266"/>
        <v>5</v>
      </c>
      <c r="J85">
        <f t="shared" si="266"/>
        <v>5</v>
      </c>
      <c r="K85">
        <f t="shared" si="266"/>
        <v>5</v>
      </c>
      <c r="L85">
        <f t="shared" si="266"/>
        <v>5</v>
      </c>
      <c r="M85">
        <f t="shared" si="266"/>
        <v>5</v>
      </c>
      <c r="N85">
        <f t="shared" si="266"/>
        <v>5</v>
      </c>
      <c r="O85">
        <f t="shared" si="266"/>
        <v>5</v>
      </c>
      <c r="P85">
        <f t="shared" si="266"/>
        <v>5</v>
      </c>
      <c r="Q85">
        <f t="shared" si="266"/>
        <v>5</v>
      </c>
      <c r="R85">
        <f t="shared" si="266"/>
        <v>5</v>
      </c>
      <c r="S85">
        <f t="shared" si="266"/>
        <v>5</v>
      </c>
      <c r="T85">
        <f t="shared" si="266"/>
        <v>5</v>
      </c>
      <c r="U85">
        <f t="shared" si="266"/>
        <v>5</v>
      </c>
      <c r="V85">
        <f t="shared" si="266"/>
        <v>5</v>
      </c>
      <c r="W85">
        <f t="shared" si="266"/>
        <v>5</v>
      </c>
      <c r="X85">
        <f t="shared" si="266"/>
        <v>5</v>
      </c>
      <c r="Y85">
        <f t="shared" si="266"/>
        <v>5</v>
      </c>
      <c r="Z85">
        <f t="shared" si="266"/>
        <v>5</v>
      </c>
      <c r="AA85">
        <f t="shared" si="266"/>
        <v>5</v>
      </c>
      <c r="AB85">
        <f t="shared" si="266"/>
        <v>5</v>
      </c>
      <c r="AC85">
        <f t="shared" si="266"/>
        <v>5</v>
      </c>
      <c r="AD85">
        <f t="shared" si="266"/>
        <v>5</v>
      </c>
      <c r="AE85">
        <f t="shared" si="266"/>
        <v>5</v>
      </c>
      <c r="AF85">
        <f t="shared" si="266"/>
        <v>5</v>
      </c>
      <c r="AG85">
        <f t="shared" si="266"/>
        <v>5</v>
      </c>
      <c r="AH85">
        <f t="shared" si="266"/>
        <v>5</v>
      </c>
      <c r="AI85">
        <f t="shared" si="266"/>
        <v>5</v>
      </c>
      <c r="AJ85">
        <f t="shared" si="266"/>
        <v>5</v>
      </c>
      <c r="AK85">
        <f t="shared" si="266"/>
        <v>5</v>
      </c>
      <c r="AL85">
        <f t="shared" si="266"/>
        <v>5</v>
      </c>
      <c r="AM85">
        <f t="shared" si="267"/>
        <v>5</v>
      </c>
      <c r="AN85">
        <f t="shared" si="267"/>
        <v>5</v>
      </c>
      <c r="AO85">
        <f t="shared" si="267"/>
        <v>5</v>
      </c>
      <c r="AP85">
        <f t="shared" si="267"/>
        <v>5</v>
      </c>
      <c r="AQ85">
        <f t="shared" si="267"/>
        <v>5</v>
      </c>
      <c r="AR85">
        <f t="shared" si="267"/>
        <v>5</v>
      </c>
      <c r="AS85">
        <f t="shared" si="267"/>
        <v>5</v>
      </c>
      <c r="AT85">
        <f t="shared" si="267"/>
        <v>5</v>
      </c>
      <c r="AU85">
        <f t="shared" si="267"/>
        <v>5</v>
      </c>
      <c r="AV85">
        <f t="shared" si="267"/>
        <v>5</v>
      </c>
      <c r="AW85">
        <f t="shared" si="267"/>
        <v>5</v>
      </c>
      <c r="AX85">
        <f t="shared" si="267"/>
        <v>5</v>
      </c>
      <c r="AY85">
        <f t="shared" si="267"/>
        <v>5</v>
      </c>
      <c r="AZ85">
        <f t="shared" si="267"/>
        <v>5</v>
      </c>
      <c r="BA85">
        <f t="shared" si="267"/>
        <v>5</v>
      </c>
      <c r="BB85">
        <f t="shared" si="267"/>
        <v>5</v>
      </c>
      <c r="BC85">
        <f t="shared" si="267"/>
        <v>5</v>
      </c>
      <c r="BD85">
        <f t="shared" si="267"/>
        <v>5</v>
      </c>
      <c r="BE85">
        <f t="shared" si="267"/>
        <v>5</v>
      </c>
      <c r="BF85">
        <f t="shared" si="267"/>
        <v>5</v>
      </c>
      <c r="BG85">
        <f t="shared" si="267"/>
        <v>5</v>
      </c>
      <c r="BH85">
        <f t="shared" si="267"/>
        <v>5</v>
      </c>
      <c r="BI85">
        <f t="shared" si="267"/>
        <v>5</v>
      </c>
      <c r="BJ85">
        <f t="shared" si="267"/>
        <v>5</v>
      </c>
      <c r="BK85">
        <f t="shared" si="267"/>
        <v>5</v>
      </c>
      <c r="BL85">
        <f t="shared" si="267"/>
        <v>5</v>
      </c>
      <c r="BM85">
        <f t="shared" si="267"/>
        <v>5</v>
      </c>
      <c r="BN85">
        <f t="shared" si="267"/>
        <v>5</v>
      </c>
      <c r="BO85">
        <f t="shared" si="267"/>
        <v>5</v>
      </c>
      <c r="BP85">
        <f t="shared" si="267"/>
        <v>5</v>
      </c>
      <c r="BQ85">
        <f t="shared" si="267"/>
        <v>5</v>
      </c>
      <c r="BR85">
        <f t="shared" si="267"/>
        <v>5</v>
      </c>
      <c r="BS85">
        <f t="shared" si="268"/>
        <v>5</v>
      </c>
      <c r="BT85">
        <f t="shared" si="268"/>
        <v>5</v>
      </c>
      <c r="BU85">
        <f t="shared" si="268"/>
        <v>5</v>
      </c>
      <c r="BV85">
        <f t="shared" si="268"/>
        <v>5</v>
      </c>
      <c r="BW85">
        <f t="shared" si="268"/>
        <v>5</v>
      </c>
      <c r="BX85">
        <f t="shared" si="268"/>
        <v>5</v>
      </c>
      <c r="BY85">
        <f t="shared" si="268"/>
        <v>5</v>
      </c>
      <c r="BZ85">
        <f t="shared" si="268"/>
        <v>5</v>
      </c>
      <c r="CA85">
        <f t="shared" si="268"/>
        <v>5</v>
      </c>
      <c r="CB85">
        <f t="shared" si="268"/>
        <v>5</v>
      </c>
      <c r="CC85">
        <f t="shared" si="268"/>
        <v>5</v>
      </c>
      <c r="CD85">
        <f t="shared" si="268"/>
        <v>5</v>
      </c>
      <c r="CE85">
        <f t="shared" si="268"/>
        <v>5</v>
      </c>
      <c r="CF85">
        <f t="shared" si="268"/>
        <v>5</v>
      </c>
      <c r="CG85">
        <f t="shared" si="268"/>
        <v>5</v>
      </c>
      <c r="CH85">
        <f t="shared" si="268"/>
        <v>5</v>
      </c>
      <c r="CI85">
        <f t="shared" si="268"/>
        <v>5</v>
      </c>
      <c r="CJ85">
        <f t="shared" si="268"/>
        <v>5</v>
      </c>
      <c r="CK85">
        <f t="shared" si="268"/>
        <v>5</v>
      </c>
      <c r="CL85">
        <f t="shared" si="268"/>
        <v>5</v>
      </c>
      <c r="CM85">
        <f t="shared" si="268"/>
        <v>5</v>
      </c>
      <c r="CN85">
        <f t="shared" si="268"/>
        <v>5</v>
      </c>
      <c r="CO85">
        <f t="shared" si="268"/>
        <v>5</v>
      </c>
      <c r="CP85">
        <f t="shared" si="268"/>
        <v>5</v>
      </c>
      <c r="CQ85">
        <f t="shared" si="268"/>
        <v>5</v>
      </c>
      <c r="CR85">
        <f t="shared" si="268"/>
        <v>5</v>
      </c>
      <c r="CS85">
        <f t="shared" si="268"/>
        <v>5</v>
      </c>
      <c r="CT85">
        <f t="shared" si="268"/>
        <v>5</v>
      </c>
      <c r="CU85">
        <f t="shared" si="268"/>
        <v>5</v>
      </c>
      <c r="CV85">
        <f t="shared" si="268"/>
        <v>5</v>
      </c>
      <c r="CW85">
        <f t="shared" si="268"/>
        <v>5</v>
      </c>
      <c r="CX85">
        <f t="shared" si="268"/>
        <v>5</v>
      </c>
      <c r="CY85">
        <f t="shared" si="269"/>
        <v>5</v>
      </c>
      <c r="CZ85">
        <f t="shared" si="269"/>
        <v>5</v>
      </c>
      <c r="DA85">
        <f t="shared" si="269"/>
        <v>5</v>
      </c>
      <c r="DB85">
        <f t="shared" si="269"/>
        <v>5</v>
      </c>
      <c r="DC85">
        <f t="shared" si="269"/>
        <v>5</v>
      </c>
      <c r="DD85">
        <f t="shared" si="269"/>
        <v>5</v>
      </c>
      <c r="DE85">
        <f t="shared" si="269"/>
        <v>5</v>
      </c>
      <c r="DF85">
        <f t="shared" si="269"/>
        <v>5</v>
      </c>
      <c r="DG85">
        <f t="shared" si="269"/>
        <v>5</v>
      </c>
      <c r="DH85">
        <f t="shared" si="269"/>
        <v>5</v>
      </c>
      <c r="DI85">
        <f t="shared" si="269"/>
        <v>5</v>
      </c>
      <c r="DJ85">
        <f t="shared" si="269"/>
        <v>5</v>
      </c>
      <c r="DK85">
        <f t="shared" si="269"/>
        <v>5</v>
      </c>
      <c r="DL85">
        <f t="shared" si="269"/>
        <v>5</v>
      </c>
      <c r="DM85">
        <f t="shared" si="269"/>
        <v>5</v>
      </c>
      <c r="DN85">
        <f t="shared" si="269"/>
        <v>5</v>
      </c>
      <c r="DO85">
        <f t="shared" si="269"/>
        <v>5</v>
      </c>
      <c r="DP85">
        <f t="shared" si="269"/>
        <v>5</v>
      </c>
      <c r="DQ85">
        <f t="shared" si="269"/>
        <v>5</v>
      </c>
      <c r="DR85">
        <f t="shared" si="269"/>
        <v>5</v>
      </c>
      <c r="DS85">
        <f t="shared" si="269"/>
        <v>5</v>
      </c>
      <c r="DT85">
        <f t="shared" si="269"/>
        <v>5</v>
      </c>
      <c r="DU85">
        <f t="shared" si="269"/>
        <v>5</v>
      </c>
      <c r="DV85">
        <f t="shared" si="269"/>
        <v>5</v>
      </c>
      <c r="DW85">
        <f t="shared" si="269"/>
        <v>5</v>
      </c>
      <c r="DX85">
        <f t="shared" si="269"/>
        <v>5</v>
      </c>
      <c r="DY85">
        <f t="shared" si="269"/>
        <v>5</v>
      </c>
      <c r="DZ85">
        <f t="shared" si="269"/>
        <v>5</v>
      </c>
      <c r="EA85">
        <f t="shared" si="269"/>
        <v>5</v>
      </c>
    </row>
    <row r="86" spans="1:131" x14ac:dyDescent="0.25">
      <c r="E86">
        <v>10</v>
      </c>
      <c r="F86" s="269" t="str">
        <f>$B$54&amp;"_"&amp;$D$106</f>
        <v>Продажа квартир 2 оч_Масштаб</v>
      </c>
      <c r="G86" s="268">
        <f t="shared" ref="G86:AL86" si="270">IFERROR($E86-SUM(G87:G88),$E86)</f>
        <v>10</v>
      </c>
      <c r="H86" s="268">
        <f t="shared" si="270"/>
        <v>10</v>
      </c>
      <c r="I86" s="268">
        <f t="shared" si="270"/>
        <v>10</v>
      </c>
      <c r="J86" s="268">
        <f t="shared" si="270"/>
        <v>10</v>
      </c>
      <c r="K86" s="268">
        <f t="shared" si="270"/>
        <v>10</v>
      </c>
      <c r="L86" s="268">
        <f t="shared" si="270"/>
        <v>10</v>
      </c>
      <c r="M86" s="268">
        <f t="shared" si="270"/>
        <v>10</v>
      </c>
      <c r="N86" s="268">
        <f t="shared" si="270"/>
        <v>10</v>
      </c>
      <c r="O86" s="268">
        <f t="shared" si="270"/>
        <v>10</v>
      </c>
      <c r="P86" s="268">
        <f t="shared" si="270"/>
        <v>10</v>
      </c>
      <c r="Q86" s="268">
        <f t="shared" si="270"/>
        <v>10</v>
      </c>
      <c r="R86" s="268">
        <f t="shared" si="270"/>
        <v>10</v>
      </c>
      <c r="S86" s="268">
        <f t="shared" si="270"/>
        <v>10</v>
      </c>
      <c r="T86" s="268">
        <f t="shared" si="270"/>
        <v>10</v>
      </c>
      <c r="U86" s="268">
        <f t="shared" si="270"/>
        <v>10</v>
      </c>
      <c r="V86" s="268">
        <f t="shared" si="270"/>
        <v>10</v>
      </c>
      <c r="W86" s="268">
        <f t="shared" si="270"/>
        <v>10</v>
      </c>
      <c r="X86" s="268">
        <f t="shared" si="270"/>
        <v>10</v>
      </c>
      <c r="Y86" s="268">
        <f t="shared" si="270"/>
        <v>10</v>
      </c>
      <c r="Z86" s="268">
        <f t="shared" si="270"/>
        <v>10</v>
      </c>
      <c r="AA86" s="268">
        <f t="shared" si="270"/>
        <v>10</v>
      </c>
      <c r="AB86" s="268">
        <f t="shared" si="270"/>
        <v>10</v>
      </c>
      <c r="AC86" s="268">
        <f t="shared" si="270"/>
        <v>10</v>
      </c>
      <c r="AD86" s="268">
        <f t="shared" si="270"/>
        <v>10</v>
      </c>
      <c r="AE86" s="268">
        <f t="shared" si="270"/>
        <v>10</v>
      </c>
      <c r="AF86" s="268">
        <f t="shared" si="270"/>
        <v>10</v>
      </c>
      <c r="AG86" s="268">
        <f t="shared" si="270"/>
        <v>10</v>
      </c>
      <c r="AH86" s="268">
        <f t="shared" si="270"/>
        <v>10</v>
      </c>
      <c r="AI86" s="268">
        <f t="shared" si="270"/>
        <v>10</v>
      </c>
      <c r="AJ86" s="268">
        <f t="shared" si="270"/>
        <v>10</v>
      </c>
      <c r="AK86" s="268">
        <f t="shared" si="270"/>
        <v>10</v>
      </c>
      <c r="AL86" s="268">
        <f t="shared" si="270"/>
        <v>10</v>
      </c>
      <c r="AM86" s="268">
        <f t="shared" ref="AM86:BR86" si="271">IFERROR($E86-SUM(AM87:AM88),$E86)</f>
        <v>10</v>
      </c>
      <c r="AN86" s="268">
        <f t="shared" si="271"/>
        <v>10</v>
      </c>
      <c r="AO86" s="268">
        <f t="shared" si="271"/>
        <v>10</v>
      </c>
      <c r="AP86" s="268">
        <f t="shared" si="271"/>
        <v>10</v>
      </c>
      <c r="AQ86" s="268">
        <f t="shared" si="271"/>
        <v>10</v>
      </c>
      <c r="AR86" s="268">
        <f t="shared" si="271"/>
        <v>10</v>
      </c>
      <c r="AS86" s="268">
        <f t="shared" si="271"/>
        <v>10</v>
      </c>
      <c r="AT86" s="268">
        <f t="shared" si="271"/>
        <v>10</v>
      </c>
      <c r="AU86" s="268">
        <f t="shared" si="271"/>
        <v>10</v>
      </c>
      <c r="AV86" s="268">
        <f t="shared" si="271"/>
        <v>10</v>
      </c>
      <c r="AW86" s="268">
        <f t="shared" si="271"/>
        <v>10</v>
      </c>
      <c r="AX86" s="268">
        <f t="shared" si="271"/>
        <v>10</v>
      </c>
      <c r="AY86" s="268">
        <f t="shared" si="271"/>
        <v>10</v>
      </c>
      <c r="AZ86" s="268">
        <f t="shared" si="271"/>
        <v>10</v>
      </c>
      <c r="BA86" s="268">
        <f t="shared" si="271"/>
        <v>10</v>
      </c>
      <c r="BB86" s="268">
        <f t="shared" si="271"/>
        <v>10</v>
      </c>
      <c r="BC86" s="268">
        <f t="shared" si="271"/>
        <v>10</v>
      </c>
      <c r="BD86" s="268">
        <f t="shared" si="271"/>
        <v>10</v>
      </c>
      <c r="BE86" s="268">
        <f t="shared" si="271"/>
        <v>10</v>
      </c>
      <c r="BF86" s="268">
        <f t="shared" si="271"/>
        <v>10</v>
      </c>
      <c r="BG86" s="268">
        <f t="shared" si="271"/>
        <v>10</v>
      </c>
      <c r="BH86" s="268">
        <f t="shared" si="271"/>
        <v>10</v>
      </c>
      <c r="BI86" s="268">
        <f t="shared" si="271"/>
        <v>10</v>
      </c>
      <c r="BJ86" s="268">
        <f t="shared" si="271"/>
        <v>10</v>
      </c>
      <c r="BK86" s="268">
        <f t="shared" si="271"/>
        <v>10</v>
      </c>
      <c r="BL86" s="268">
        <f t="shared" si="271"/>
        <v>10</v>
      </c>
      <c r="BM86" s="268">
        <f t="shared" si="271"/>
        <v>10</v>
      </c>
      <c r="BN86" s="268">
        <f t="shared" si="271"/>
        <v>10</v>
      </c>
      <c r="BO86" s="268">
        <f t="shared" si="271"/>
        <v>10</v>
      </c>
      <c r="BP86" s="268">
        <f t="shared" si="271"/>
        <v>10</v>
      </c>
      <c r="BQ86" s="268">
        <f t="shared" si="271"/>
        <v>10</v>
      </c>
      <c r="BR86" s="268">
        <f t="shared" si="271"/>
        <v>10</v>
      </c>
      <c r="BS86" s="268">
        <f t="shared" ref="BS86:CX86" si="272">IFERROR($E86-SUM(BS87:BS88),$E86)</f>
        <v>10</v>
      </c>
      <c r="BT86" s="268">
        <f t="shared" si="272"/>
        <v>10</v>
      </c>
      <c r="BU86" s="268">
        <f t="shared" si="272"/>
        <v>10</v>
      </c>
      <c r="BV86" s="268">
        <f t="shared" si="272"/>
        <v>10</v>
      </c>
      <c r="BW86" s="268">
        <f t="shared" si="272"/>
        <v>10</v>
      </c>
      <c r="BX86" s="268">
        <f t="shared" si="272"/>
        <v>10</v>
      </c>
      <c r="BY86" s="268">
        <f t="shared" si="272"/>
        <v>10</v>
      </c>
      <c r="BZ86" s="268">
        <f t="shared" si="272"/>
        <v>10</v>
      </c>
      <c r="CA86" s="268">
        <f t="shared" si="272"/>
        <v>10</v>
      </c>
      <c r="CB86" s="268">
        <f t="shared" si="272"/>
        <v>10</v>
      </c>
      <c r="CC86" s="268">
        <f t="shared" si="272"/>
        <v>10</v>
      </c>
      <c r="CD86" s="268">
        <f t="shared" si="272"/>
        <v>10</v>
      </c>
      <c r="CE86" s="268">
        <f t="shared" si="272"/>
        <v>10</v>
      </c>
      <c r="CF86" s="268">
        <f t="shared" si="272"/>
        <v>10</v>
      </c>
      <c r="CG86" s="268">
        <f t="shared" si="272"/>
        <v>10</v>
      </c>
      <c r="CH86" s="268">
        <f t="shared" si="272"/>
        <v>10</v>
      </c>
      <c r="CI86" s="268">
        <f t="shared" si="272"/>
        <v>10</v>
      </c>
      <c r="CJ86" s="268">
        <f t="shared" si="272"/>
        <v>10</v>
      </c>
      <c r="CK86" s="268">
        <f t="shared" si="272"/>
        <v>10</v>
      </c>
      <c r="CL86" s="268">
        <f t="shared" si="272"/>
        <v>10</v>
      </c>
      <c r="CM86" s="268">
        <f t="shared" si="272"/>
        <v>10</v>
      </c>
      <c r="CN86" s="268">
        <f t="shared" si="272"/>
        <v>10</v>
      </c>
      <c r="CO86" s="268">
        <f t="shared" si="272"/>
        <v>10</v>
      </c>
      <c r="CP86" s="268">
        <f t="shared" si="272"/>
        <v>10</v>
      </c>
      <c r="CQ86" s="268">
        <f t="shared" si="272"/>
        <v>10</v>
      </c>
      <c r="CR86" s="268">
        <f t="shared" si="272"/>
        <v>10</v>
      </c>
      <c r="CS86" s="268">
        <f t="shared" si="272"/>
        <v>10</v>
      </c>
      <c r="CT86" s="268">
        <f t="shared" si="272"/>
        <v>10</v>
      </c>
      <c r="CU86" s="268">
        <f t="shared" si="272"/>
        <v>10</v>
      </c>
      <c r="CV86" s="268">
        <f t="shared" si="272"/>
        <v>10</v>
      </c>
      <c r="CW86" s="268">
        <f t="shared" si="272"/>
        <v>10</v>
      </c>
      <c r="CX86" s="268">
        <f t="shared" si="272"/>
        <v>10</v>
      </c>
      <c r="CY86" s="268">
        <f t="shared" ref="CY86:DK86" si="273">IFERROR($E86-SUM(CY87:CY88),$E86)</f>
        <v>10</v>
      </c>
      <c r="CZ86" s="268">
        <f t="shared" si="273"/>
        <v>10</v>
      </c>
      <c r="DA86" s="268">
        <f t="shared" si="273"/>
        <v>10</v>
      </c>
      <c r="DB86" s="268">
        <f t="shared" si="273"/>
        <v>10</v>
      </c>
      <c r="DC86" s="268">
        <f t="shared" si="273"/>
        <v>10</v>
      </c>
      <c r="DD86" s="268">
        <f t="shared" si="273"/>
        <v>10</v>
      </c>
      <c r="DE86" s="268">
        <f t="shared" si="273"/>
        <v>10</v>
      </c>
      <c r="DF86" s="268">
        <f t="shared" si="273"/>
        <v>10</v>
      </c>
      <c r="DG86" s="268">
        <f t="shared" si="273"/>
        <v>10</v>
      </c>
      <c r="DH86" s="268">
        <f t="shared" si="273"/>
        <v>10</v>
      </c>
      <c r="DI86" s="268">
        <f t="shared" si="273"/>
        <v>10</v>
      </c>
      <c r="DJ86" s="268">
        <f t="shared" si="273"/>
        <v>10</v>
      </c>
      <c r="DK86" s="268">
        <f t="shared" si="273"/>
        <v>10</v>
      </c>
      <c r="DL86" s="268">
        <f t="shared" ref="DL86:EA86" si="274">IFERROR($E86-SUM(DL87:DL88),$E86)</f>
        <v>10</v>
      </c>
      <c r="DM86" s="268">
        <f t="shared" si="274"/>
        <v>10</v>
      </c>
      <c r="DN86" s="268">
        <f t="shared" si="274"/>
        <v>10</v>
      </c>
      <c r="DO86" s="268">
        <f t="shared" si="274"/>
        <v>10</v>
      </c>
      <c r="DP86" s="268">
        <f t="shared" si="274"/>
        <v>10</v>
      </c>
      <c r="DQ86" s="268">
        <f t="shared" si="274"/>
        <v>10</v>
      </c>
      <c r="DR86" s="268">
        <f t="shared" si="274"/>
        <v>10</v>
      </c>
      <c r="DS86" s="268">
        <f t="shared" si="274"/>
        <v>10</v>
      </c>
      <c r="DT86" s="268">
        <f t="shared" si="274"/>
        <v>10</v>
      </c>
      <c r="DU86" s="268">
        <f t="shared" si="274"/>
        <v>10</v>
      </c>
      <c r="DV86" s="268">
        <f t="shared" si="274"/>
        <v>10</v>
      </c>
      <c r="DW86" s="268">
        <f t="shared" si="274"/>
        <v>10</v>
      </c>
      <c r="DX86" s="268">
        <f t="shared" si="274"/>
        <v>10</v>
      </c>
      <c r="DY86" s="268">
        <f t="shared" si="274"/>
        <v>10</v>
      </c>
      <c r="DZ86" s="268">
        <f t="shared" si="274"/>
        <v>10</v>
      </c>
      <c r="EA86" s="268">
        <f t="shared" si="274"/>
        <v>10</v>
      </c>
    </row>
    <row r="87" spans="1:131" x14ac:dyDescent="0.25">
      <c r="F87" t="str">
        <f>$B$54&amp;"_"&amp;$D$107</f>
        <v>Продажа квартир 2 оч_Факт</v>
      </c>
      <c r="G87" s="235" t="e">
        <f t="shared" ref="G87:AL87" si="275">G$21/$F$21*$E86</f>
        <v>#N/A</v>
      </c>
      <c r="H87" s="235" t="e">
        <f t="shared" si="275"/>
        <v>#N/A</v>
      </c>
      <c r="I87" s="235" t="e">
        <f t="shared" si="275"/>
        <v>#N/A</v>
      </c>
      <c r="J87" s="235" t="e">
        <f t="shared" si="275"/>
        <v>#N/A</v>
      </c>
      <c r="K87" s="235" t="e">
        <f t="shared" si="275"/>
        <v>#N/A</v>
      </c>
      <c r="L87" s="235" t="e">
        <f t="shared" si="275"/>
        <v>#N/A</v>
      </c>
      <c r="M87" s="235" t="e">
        <f t="shared" si="275"/>
        <v>#N/A</v>
      </c>
      <c r="N87" s="235" t="e">
        <f t="shared" si="275"/>
        <v>#N/A</v>
      </c>
      <c r="O87" s="235" t="e">
        <f t="shared" si="275"/>
        <v>#N/A</v>
      </c>
      <c r="P87" s="235" t="e">
        <f t="shared" si="275"/>
        <v>#N/A</v>
      </c>
      <c r="Q87" s="235" t="e">
        <f t="shared" si="275"/>
        <v>#N/A</v>
      </c>
      <c r="R87" s="235" t="e">
        <f t="shared" si="275"/>
        <v>#N/A</v>
      </c>
      <c r="S87" s="235" t="e">
        <f t="shared" si="275"/>
        <v>#N/A</v>
      </c>
      <c r="T87" s="235" t="e">
        <f t="shared" si="275"/>
        <v>#N/A</v>
      </c>
      <c r="U87" s="235" t="e">
        <f t="shared" si="275"/>
        <v>#N/A</v>
      </c>
      <c r="V87" s="235" t="e">
        <f t="shared" si="275"/>
        <v>#N/A</v>
      </c>
      <c r="W87" s="235" t="e">
        <f t="shared" si="275"/>
        <v>#N/A</v>
      </c>
      <c r="X87" s="235" t="e">
        <f t="shared" si="275"/>
        <v>#N/A</v>
      </c>
      <c r="Y87" s="235" t="e">
        <f t="shared" si="275"/>
        <v>#N/A</v>
      </c>
      <c r="Z87" s="235" t="e">
        <f t="shared" si="275"/>
        <v>#N/A</v>
      </c>
      <c r="AA87" s="235" t="e">
        <f t="shared" si="275"/>
        <v>#N/A</v>
      </c>
      <c r="AB87" s="235" t="e">
        <f t="shared" si="275"/>
        <v>#N/A</v>
      </c>
      <c r="AC87" s="235" t="e">
        <f t="shared" si="275"/>
        <v>#N/A</v>
      </c>
      <c r="AD87" s="235" t="e">
        <f t="shared" si="275"/>
        <v>#N/A</v>
      </c>
      <c r="AE87" s="235" t="e">
        <f t="shared" si="275"/>
        <v>#N/A</v>
      </c>
      <c r="AF87" s="235" t="e">
        <f t="shared" si="275"/>
        <v>#N/A</v>
      </c>
      <c r="AG87" s="235" t="e">
        <f t="shared" si="275"/>
        <v>#N/A</v>
      </c>
      <c r="AH87" s="235" t="e">
        <f t="shared" si="275"/>
        <v>#N/A</v>
      </c>
      <c r="AI87" s="235" t="e">
        <f t="shared" si="275"/>
        <v>#N/A</v>
      </c>
      <c r="AJ87" s="235" t="e">
        <f t="shared" si="275"/>
        <v>#N/A</v>
      </c>
      <c r="AK87" s="235" t="e">
        <f t="shared" si="275"/>
        <v>#N/A</v>
      </c>
      <c r="AL87" s="235" t="e">
        <f t="shared" si="275"/>
        <v>#N/A</v>
      </c>
      <c r="AM87" s="235" t="e">
        <f t="shared" ref="AM87:BR87" si="276">AM$21/$F$21*$E86</f>
        <v>#N/A</v>
      </c>
      <c r="AN87" s="235" t="e">
        <f t="shared" si="276"/>
        <v>#N/A</v>
      </c>
      <c r="AO87" s="235" t="e">
        <f t="shared" si="276"/>
        <v>#N/A</v>
      </c>
      <c r="AP87" s="235" t="e">
        <f t="shared" si="276"/>
        <v>#N/A</v>
      </c>
      <c r="AQ87" s="235" t="e">
        <f t="shared" si="276"/>
        <v>#N/A</v>
      </c>
      <c r="AR87" s="235" t="e">
        <f t="shared" si="276"/>
        <v>#N/A</v>
      </c>
      <c r="AS87" s="235" t="e">
        <f t="shared" si="276"/>
        <v>#N/A</v>
      </c>
      <c r="AT87" s="235" t="e">
        <f t="shared" si="276"/>
        <v>#N/A</v>
      </c>
      <c r="AU87" s="235" t="e">
        <f t="shared" si="276"/>
        <v>#N/A</v>
      </c>
      <c r="AV87" s="235" t="e">
        <f t="shared" si="276"/>
        <v>#N/A</v>
      </c>
      <c r="AW87" s="235" t="e">
        <f t="shared" si="276"/>
        <v>#N/A</v>
      </c>
      <c r="AX87" s="235" t="e">
        <f t="shared" si="276"/>
        <v>#N/A</v>
      </c>
      <c r="AY87" s="235" t="e">
        <f t="shared" si="276"/>
        <v>#N/A</v>
      </c>
      <c r="AZ87" s="235" t="e">
        <f t="shared" si="276"/>
        <v>#N/A</v>
      </c>
      <c r="BA87" s="235" t="e">
        <f t="shared" si="276"/>
        <v>#N/A</v>
      </c>
      <c r="BB87" s="235" t="e">
        <f t="shared" si="276"/>
        <v>#N/A</v>
      </c>
      <c r="BC87" s="235" t="e">
        <f t="shared" si="276"/>
        <v>#N/A</v>
      </c>
      <c r="BD87" s="235" t="e">
        <f t="shared" si="276"/>
        <v>#N/A</v>
      </c>
      <c r="BE87" s="235" t="e">
        <f t="shared" si="276"/>
        <v>#N/A</v>
      </c>
      <c r="BF87" s="235" t="e">
        <f t="shared" si="276"/>
        <v>#N/A</v>
      </c>
      <c r="BG87" s="235" t="e">
        <f t="shared" si="276"/>
        <v>#N/A</v>
      </c>
      <c r="BH87" s="235" t="e">
        <f t="shared" si="276"/>
        <v>#N/A</v>
      </c>
      <c r="BI87" s="235" t="e">
        <f t="shared" si="276"/>
        <v>#N/A</v>
      </c>
      <c r="BJ87" s="235" t="e">
        <f t="shared" si="276"/>
        <v>#N/A</v>
      </c>
      <c r="BK87" s="235" t="e">
        <f t="shared" si="276"/>
        <v>#N/A</v>
      </c>
      <c r="BL87" s="235" t="e">
        <f t="shared" si="276"/>
        <v>#N/A</v>
      </c>
      <c r="BM87" s="235" t="e">
        <f t="shared" si="276"/>
        <v>#N/A</v>
      </c>
      <c r="BN87" s="235" t="e">
        <f t="shared" si="276"/>
        <v>#N/A</v>
      </c>
      <c r="BO87" s="235" t="e">
        <f t="shared" si="276"/>
        <v>#N/A</v>
      </c>
      <c r="BP87" s="235" t="e">
        <f t="shared" si="276"/>
        <v>#N/A</v>
      </c>
      <c r="BQ87" s="235" t="e">
        <f t="shared" si="276"/>
        <v>#N/A</v>
      </c>
      <c r="BR87" s="235" t="e">
        <f t="shared" si="276"/>
        <v>#N/A</v>
      </c>
      <c r="BS87" s="235" t="e">
        <f t="shared" ref="BS87:CX87" si="277">BS$21/$F$21*$E86</f>
        <v>#N/A</v>
      </c>
      <c r="BT87" s="235" t="e">
        <f t="shared" si="277"/>
        <v>#N/A</v>
      </c>
      <c r="BU87" s="235" t="e">
        <f t="shared" si="277"/>
        <v>#N/A</v>
      </c>
      <c r="BV87" s="235" t="e">
        <f t="shared" si="277"/>
        <v>#N/A</v>
      </c>
      <c r="BW87" s="235" t="e">
        <f t="shared" si="277"/>
        <v>#N/A</v>
      </c>
      <c r="BX87" s="235" t="e">
        <f t="shared" si="277"/>
        <v>#N/A</v>
      </c>
      <c r="BY87" s="235" t="e">
        <f t="shared" si="277"/>
        <v>#N/A</v>
      </c>
      <c r="BZ87" s="235" t="e">
        <f t="shared" si="277"/>
        <v>#N/A</v>
      </c>
      <c r="CA87" s="235" t="e">
        <f t="shared" si="277"/>
        <v>#N/A</v>
      </c>
      <c r="CB87" s="235" t="e">
        <f t="shared" si="277"/>
        <v>#N/A</v>
      </c>
      <c r="CC87" s="235" t="e">
        <f t="shared" si="277"/>
        <v>#N/A</v>
      </c>
      <c r="CD87" s="235" t="e">
        <f t="shared" si="277"/>
        <v>#N/A</v>
      </c>
      <c r="CE87" s="235" t="e">
        <f t="shared" si="277"/>
        <v>#N/A</v>
      </c>
      <c r="CF87" s="235" t="e">
        <f t="shared" si="277"/>
        <v>#N/A</v>
      </c>
      <c r="CG87" s="235" t="e">
        <f t="shared" si="277"/>
        <v>#N/A</v>
      </c>
      <c r="CH87" s="235" t="e">
        <f t="shared" si="277"/>
        <v>#N/A</v>
      </c>
      <c r="CI87" s="235" t="e">
        <f t="shared" si="277"/>
        <v>#N/A</v>
      </c>
      <c r="CJ87" s="235" t="e">
        <f t="shared" si="277"/>
        <v>#N/A</v>
      </c>
      <c r="CK87" s="235" t="e">
        <f t="shared" si="277"/>
        <v>#N/A</v>
      </c>
      <c r="CL87" s="235" t="e">
        <f t="shared" si="277"/>
        <v>#N/A</v>
      </c>
      <c r="CM87" s="235" t="e">
        <f t="shared" si="277"/>
        <v>#N/A</v>
      </c>
      <c r="CN87" s="235" t="e">
        <f t="shared" si="277"/>
        <v>#N/A</v>
      </c>
      <c r="CO87" s="235" t="e">
        <f t="shared" si="277"/>
        <v>#N/A</v>
      </c>
      <c r="CP87" s="235" t="e">
        <f t="shared" si="277"/>
        <v>#N/A</v>
      </c>
      <c r="CQ87" s="235" t="e">
        <f t="shared" si="277"/>
        <v>#N/A</v>
      </c>
      <c r="CR87" s="235" t="e">
        <f t="shared" si="277"/>
        <v>#N/A</v>
      </c>
      <c r="CS87" s="235" t="e">
        <f t="shared" si="277"/>
        <v>#N/A</v>
      </c>
      <c r="CT87" s="235" t="e">
        <f t="shared" si="277"/>
        <v>#N/A</v>
      </c>
      <c r="CU87" s="235" t="e">
        <f t="shared" si="277"/>
        <v>#N/A</v>
      </c>
      <c r="CV87" s="235" t="e">
        <f t="shared" si="277"/>
        <v>#N/A</v>
      </c>
      <c r="CW87" s="235" t="e">
        <f t="shared" si="277"/>
        <v>#N/A</v>
      </c>
      <c r="CX87" s="235" t="e">
        <f t="shared" si="277"/>
        <v>#N/A</v>
      </c>
      <c r="CY87" s="235" t="e">
        <f t="shared" ref="CY87:DK87" si="278">CY$21/$F$21*$E86</f>
        <v>#N/A</v>
      </c>
      <c r="CZ87" s="235" t="e">
        <f t="shared" si="278"/>
        <v>#N/A</v>
      </c>
      <c r="DA87" s="235" t="e">
        <f t="shared" si="278"/>
        <v>#N/A</v>
      </c>
      <c r="DB87" s="235" t="e">
        <f t="shared" si="278"/>
        <v>#N/A</v>
      </c>
      <c r="DC87" s="235" t="e">
        <f t="shared" si="278"/>
        <v>#N/A</v>
      </c>
      <c r="DD87" s="235" t="e">
        <f t="shared" si="278"/>
        <v>#N/A</v>
      </c>
      <c r="DE87" s="235" t="e">
        <f t="shared" si="278"/>
        <v>#N/A</v>
      </c>
      <c r="DF87" s="235" t="e">
        <f t="shared" si="278"/>
        <v>#N/A</v>
      </c>
      <c r="DG87" s="235" t="e">
        <f t="shared" si="278"/>
        <v>#N/A</v>
      </c>
      <c r="DH87" s="235" t="e">
        <f t="shared" si="278"/>
        <v>#N/A</v>
      </c>
      <c r="DI87" s="235" t="e">
        <f t="shared" si="278"/>
        <v>#N/A</v>
      </c>
      <c r="DJ87" s="235" t="e">
        <f t="shared" si="278"/>
        <v>#N/A</v>
      </c>
      <c r="DK87" s="235" t="e">
        <f t="shared" si="278"/>
        <v>#N/A</v>
      </c>
      <c r="DL87" s="235" t="e">
        <f t="shared" ref="DL87:EA87" si="279">DL$21/$F$21*$E86</f>
        <v>#N/A</v>
      </c>
      <c r="DM87" s="235" t="e">
        <f t="shared" si="279"/>
        <v>#N/A</v>
      </c>
      <c r="DN87" s="235" t="e">
        <f t="shared" si="279"/>
        <v>#N/A</v>
      </c>
      <c r="DO87" s="235" t="e">
        <f t="shared" si="279"/>
        <v>#N/A</v>
      </c>
      <c r="DP87" s="235" t="e">
        <f t="shared" si="279"/>
        <v>#N/A</v>
      </c>
      <c r="DQ87" s="235" t="e">
        <f t="shared" si="279"/>
        <v>#N/A</v>
      </c>
      <c r="DR87" s="235" t="e">
        <f t="shared" si="279"/>
        <v>#N/A</v>
      </c>
      <c r="DS87" s="235" t="e">
        <f t="shared" si="279"/>
        <v>#N/A</v>
      </c>
      <c r="DT87" s="235" t="e">
        <f t="shared" si="279"/>
        <v>#N/A</v>
      </c>
      <c r="DU87" s="235" t="e">
        <f t="shared" si="279"/>
        <v>#N/A</v>
      </c>
      <c r="DV87" s="235" t="e">
        <f t="shared" si="279"/>
        <v>#N/A</v>
      </c>
      <c r="DW87" s="235" t="e">
        <f t="shared" si="279"/>
        <v>#N/A</v>
      </c>
      <c r="DX87" s="235" t="e">
        <f t="shared" si="279"/>
        <v>#N/A</v>
      </c>
      <c r="DY87" s="235" t="e">
        <f t="shared" si="279"/>
        <v>#N/A</v>
      </c>
      <c r="DZ87" s="235" t="e">
        <f t="shared" si="279"/>
        <v>#N/A</v>
      </c>
      <c r="EA87" s="235" t="e">
        <f t="shared" si="279"/>
        <v>#N/A</v>
      </c>
    </row>
    <row r="88" spans="1:131" x14ac:dyDescent="0.25">
      <c r="F88" t="str">
        <f>$B$54&amp;"_"&amp;$D$108</f>
        <v>Продажа квартир 2 оч_План</v>
      </c>
      <c r="G88" s="235" t="e">
        <f t="shared" ref="G88:AL88" si="280">$E86-G87</f>
        <v>#N/A</v>
      </c>
      <c r="H88" s="235" t="e">
        <f t="shared" si="280"/>
        <v>#N/A</v>
      </c>
      <c r="I88" s="235" t="e">
        <f t="shared" si="280"/>
        <v>#N/A</v>
      </c>
      <c r="J88" s="235" t="e">
        <f t="shared" si="280"/>
        <v>#N/A</v>
      </c>
      <c r="K88" s="235" t="e">
        <f t="shared" si="280"/>
        <v>#N/A</v>
      </c>
      <c r="L88" s="235" t="e">
        <f t="shared" si="280"/>
        <v>#N/A</v>
      </c>
      <c r="M88" s="235" t="e">
        <f t="shared" si="280"/>
        <v>#N/A</v>
      </c>
      <c r="N88" s="235" t="e">
        <f t="shared" si="280"/>
        <v>#N/A</v>
      </c>
      <c r="O88" s="235" t="e">
        <f t="shared" si="280"/>
        <v>#N/A</v>
      </c>
      <c r="P88" s="235" t="e">
        <f t="shared" si="280"/>
        <v>#N/A</v>
      </c>
      <c r="Q88" s="235" t="e">
        <f t="shared" si="280"/>
        <v>#N/A</v>
      </c>
      <c r="R88" s="235" t="e">
        <f t="shared" si="280"/>
        <v>#N/A</v>
      </c>
      <c r="S88" s="235" t="e">
        <f t="shared" si="280"/>
        <v>#N/A</v>
      </c>
      <c r="T88" s="235" t="e">
        <f t="shared" si="280"/>
        <v>#N/A</v>
      </c>
      <c r="U88" s="235" t="e">
        <f t="shared" si="280"/>
        <v>#N/A</v>
      </c>
      <c r="V88" s="235" t="e">
        <f t="shared" si="280"/>
        <v>#N/A</v>
      </c>
      <c r="W88" s="235" t="e">
        <f t="shared" si="280"/>
        <v>#N/A</v>
      </c>
      <c r="X88" s="235" t="e">
        <f t="shared" si="280"/>
        <v>#N/A</v>
      </c>
      <c r="Y88" s="235" t="e">
        <f t="shared" si="280"/>
        <v>#N/A</v>
      </c>
      <c r="Z88" s="235" t="e">
        <f t="shared" si="280"/>
        <v>#N/A</v>
      </c>
      <c r="AA88" s="235" t="e">
        <f t="shared" si="280"/>
        <v>#N/A</v>
      </c>
      <c r="AB88" s="235" t="e">
        <f t="shared" si="280"/>
        <v>#N/A</v>
      </c>
      <c r="AC88" s="235" t="e">
        <f t="shared" si="280"/>
        <v>#N/A</v>
      </c>
      <c r="AD88" s="235" t="e">
        <f t="shared" si="280"/>
        <v>#N/A</v>
      </c>
      <c r="AE88" s="235" t="e">
        <f t="shared" si="280"/>
        <v>#N/A</v>
      </c>
      <c r="AF88" s="235" t="e">
        <f t="shared" si="280"/>
        <v>#N/A</v>
      </c>
      <c r="AG88" s="235" t="e">
        <f t="shared" si="280"/>
        <v>#N/A</v>
      </c>
      <c r="AH88" s="235" t="e">
        <f t="shared" si="280"/>
        <v>#N/A</v>
      </c>
      <c r="AI88" s="235" t="e">
        <f t="shared" si="280"/>
        <v>#N/A</v>
      </c>
      <c r="AJ88" s="235" t="e">
        <f t="shared" si="280"/>
        <v>#N/A</v>
      </c>
      <c r="AK88" s="235" t="e">
        <f t="shared" si="280"/>
        <v>#N/A</v>
      </c>
      <c r="AL88" s="235" t="e">
        <f t="shared" si="280"/>
        <v>#N/A</v>
      </c>
      <c r="AM88" s="235" t="e">
        <f t="shared" ref="AM88:BR88" si="281">$E86-AM87</f>
        <v>#N/A</v>
      </c>
      <c r="AN88" s="235" t="e">
        <f t="shared" si="281"/>
        <v>#N/A</v>
      </c>
      <c r="AO88" s="235" t="e">
        <f t="shared" si="281"/>
        <v>#N/A</v>
      </c>
      <c r="AP88" s="235" t="e">
        <f t="shared" si="281"/>
        <v>#N/A</v>
      </c>
      <c r="AQ88" s="235" t="e">
        <f t="shared" si="281"/>
        <v>#N/A</v>
      </c>
      <c r="AR88" s="235" t="e">
        <f t="shared" si="281"/>
        <v>#N/A</v>
      </c>
      <c r="AS88" s="235" t="e">
        <f t="shared" si="281"/>
        <v>#N/A</v>
      </c>
      <c r="AT88" s="235" t="e">
        <f t="shared" si="281"/>
        <v>#N/A</v>
      </c>
      <c r="AU88" s="235" t="e">
        <f t="shared" si="281"/>
        <v>#N/A</v>
      </c>
      <c r="AV88" s="235" t="e">
        <f t="shared" si="281"/>
        <v>#N/A</v>
      </c>
      <c r="AW88" s="235" t="e">
        <f t="shared" si="281"/>
        <v>#N/A</v>
      </c>
      <c r="AX88" s="235" t="e">
        <f t="shared" si="281"/>
        <v>#N/A</v>
      </c>
      <c r="AY88" s="235" t="e">
        <f t="shared" si="281"/>
        <v>#N/A</v>
      </c>
      <c r="AZ88" s="235" t="e">
        <f t="shared" si="281"/>
        <v>#N/A</v>
      </c>
      <c r="BA88" s="235" t="e">
        <f t="shared" si="281"/>
        <v>#N/A</v>
      </c>
      <c r="BB88" s="235" t="e">
        <f t="shared" si="281"/>
        <v>#N/A</v>
      </c>
      <c r="BC88" s="235" t="e">
        <f t="shared" si="281"/>
        <v>#N/A</v>
      </c>
      <c r="BD88" s="235" t="e">
        <f t="shared" si="281"/>
        <v>#N/A</v>
      </c>
      <c r="BE88" s="235" t="e">
        <f t="shared" si="281"/>
        <v>#N/A</v>
      </c>
      <c r="BF88" s="235" t="e">
        <f t="shared" si="281"/>
        <v>#N/A</v>
      </c>
      <c r="BG88" s="235" t="e">
        <f t="shared" si="281"/>
        <v>#N/A</v>
      </c>
      <c r="BH88" s="235" t="e">
        <f t="shared" si="281"/>
        <v>#N/A</v>
      </c>
      <c r="BI88" s="235" t="e">
        <f t="shared" si="281"/>
        <v>#N/A</v>
      </c>
      <c r="BJ88" s="235" t="e">
        <f t="shared" si="281"/>
        <v>#N/A</v>
      </c>
      <c r="BK88" s="235" t="e">
        <f t="shared" si="281"/>
        <v>#N/A</v>
      </c>
      <c r="BL88" s="235" t="e">
        <f t="shared" si="281"/>
        <v>#N/A</v>
      </c>
      <c r="BM88" s="235" t="e">
        <f t="shared" si="281"/>
        <v>#N/A</v>
      </c>
      <c r="BN88" s="235" t="e">
        <f t="shared" si="281"/>
        <v>#N/A</v>
      </c>
      <c r="BO88" s="235" t="e">
        <f t="shared" si="281"/>
        <v>#N/A</v>
      </c>
      <c r="BP88" s="235" t="e">
        <f t="shared" si="281"/>
        <v>#N/A</v>
      </c>
      <c r="BQ88" s="235" t="e">
        <f t="shared" si="281"/>
        <v>#N/A</v>
      </c>
      <c r="BR88" s="235" t="e">
        <f t="shared" si="281"/>
        <v>#N/A</v>
      </c>
      <c r="BS88" s="235" t="e">
        <f t="shared" ref="BS88:CX88" si="282">$E86-BS87</f>
        <v>#N/A</v>
      </c>
      <c r="BT88" s="235" t="e">
        <f t="shared" si="282"/>
        <v>#N/A</v>
      </c>
      <c r="BU88" s="235" t="e">
        <f t="shared" si="282"/>
        <v>#N/A</v>
      </c>
      <c r="BV88" s="235" t="e">
        <f t="shared" si="282"/>
        <v>#N/A</v>
      </c>
      <c r="BW88" s="235" t="e">
        <f t="shared" si="282"/>
        <v>#N/A</v>
      </c>
      <c r="BX88" s="235" t="e">
        <f t="shared" si="282"/>
        <v>#N/A</v>
      </c>
      <c r="BY88" s="235" t="e">
        <f t="shared" si="282"/>
        <v>#N/A</v>
      </c>
      <c r="BZ88" s="235" t="e">
        <f t="shared" si="282"/>
        <v>#N/A</v>
      </c>
      <c r="CA88" s="235" t="e">
        <f t="shared" si="282"/>
        <v>#N/A</v>
      </c>
      <c r="CB88" s="235" t="e">
        <f t="shared" si="282"/>
        <v>#N/A</v>
      </c>
      <c r="CC88" s="235" t="e">
        <f t="shared" si="282"/>
        <v>#N/A</v>
      </c>
      <c r="CD88" s="235" t="e">
        <f t="shared" si="282"/>
        <v>#N/A</v>
      </c>
      <c r="CE88" s="235" t="e">
        <f t="shared" si="282"/>
        <v>#N/A</v>
      </c>
      <c r="CF88" s="235" t="e">
        <f t="shared" si="282"/>
        <v>#N/A</v>
      </c>
      <c r="CG88" s="235" t="e">
        <f t="shared" si="282"/>
        <v>#N/A</v>
      </c>
      <c r="CH88" s="235" t="e">
        <f t="shared" si="282"/>
        <v>#N/A</v>
      </c>
      <c r="CI88" s="235" t="e">
        <f t="shared" si="282"/>
        <v>#N/A</v>
      </c>
      <c r="CJ88" s="235" t="e">
        <f t="shared" si="282"/>
        <v>#N/A</v>
      </c>
      <c r="CK88" s="235" t="e">
        <f t="shared" si="282"/>
        <v>#N/A</v>
      </c>
      <c r="CL88" s="235" t="e">
        <f t="shared" si="282"/>
        <v>#N/A</v>
      </c>
      <c r="CM88" s="235" t="e">
        <f t="shared" si="282"/>
        <v>#N/A</v>
      </c>
      <c r="CN88" s="235" t="e">
        <f t="shared" si="282"/>
        <v>#N/A</v>
      </c>
      <c r="CO88" s="235" t="e">
        <f t="shared" si="282"/>
        <v>#N/A</v>
      </c>
      <c r="CP88" s="235" t="e">
        <f t="shared" si="282"/>
        <v>#N/A</v>
      </c>
      <c r="CQ88" s="235" t="e">
        <f t="shared" si="282"/>
        <v>#N/A</v>
      </c>
      <c r="CR88" s="235" t="e">
        <f t="shared" si="282"/>
        <v>#N/A</v>
      </c>
      <c r="CS88" s="235" t="e">
        <f t="shared" si="282"/>
        <v>#N/A</v>
      </c>
      <c r="CT88" s="235" t="e">
        <f t="shared" si="282"/>
        <v>#N/A</v>
      </c>
      <c r="CU88" s="235" t="e">
        <f t="shared" si="282"/>
        <v>#N/A</v>
      </c>
      <c r="CV88" s="235" t="e">
        <f t="shared" si="282"/>
        <v>#N/A</v>
      </c>
      <c r="CW88" s="235" t="e">
        <f t="shared" si="282"/>
        <v>#N/A</v>
      </c>
      <c r="CX88" s="235" t="e">
        <f t="shared" si="282"/>
        <v>#N/A</v>
      </c>
      <c r="CY88" s="235" t="e">
        <f t="shared" ref="CY88:DK88" si="283">$E86-CY87</f>
        <v>#N/A</v>
      </c>
      <c r="CZ88" s="235" t="e">
        <f t="shared" si="283"/>
        <v>#N/A</v>
      </c>
      <c r="DA88" s="235" t="e">
        <f t="shared" si="283"/>
        <v>#N/A</v>
      </c>
      <c r="DB88" s="235" t="e">
        <f t="shared" si="283"/>
        <v>#N/A</v>
      </c>
      <c r="DC88" s="235" t="e">
        <f t="shared" si="283"/>
        <v>#N/A</v>
      </c>
      <c r="DD88" s="235" t="e">
        <f t="shared" si="283"/>
        <v>#N/A</v>
      </c>
      <c r="DE88" s="235" t="e">
        <f t="shared" si="283"/>
        <v>#N/A</v>
      </c>
      <c r="DF88" s="235" t="e">
        <f t="shared" si="283"/>
        <v>#N/A</v>
      </c>
      <c r="DG88" s="235" t="e">
        <f t="shared" si="283"/>
        <v>#N/A</v>
      </c>
      <c r="DH88" s="235" t="e">
        <f t="shared" si="283"/>
        <v>#N/A</v>
      </c>
      <c r="DI88" s="235" t="e">
        <f t="shared" si="283"/>
        <v>#N/A</v>
      </c>
      <c r="DJ88" s="235" t="e">
        <f t="shared" si="283"/>
        <v>#N/A</v>
      </c>
      <c r="DK88" s="235" t="e">
        <f t="shared" si="283"/>
        <v>#N/A</v>
      </c>
      <c r="DL88" s="235" t="e">
        <f t="shared" ref="DL88:EA88" si="284">$E86-DL87</f>
        <v>#N/A</v>
      </c>
      <c r="DM88" s="235" t="e">
        <f t="shared" si="284"/>
        <v>#N/A</v>
      </c>
      <c r="DN88" s="235" t="e">
        <f t="shared" si="284"/>
        <v>#N/A</v>
      </c>
      <c r="DO88" s="235" t="e">
        <f t="shared" si="284"/>
        <v>#N/A</v>
      </c>
      <c r="DP88" s="235" t="e">
        <f t="shared" si="284"/>
        <v>#N/A</v>
      </c>
      <c r="DQ88" s="235" t="e">
        <f t="shared" si="284"/>
        <v>#N/A</v>
      </c>
      <c r="DR88" s="235" t="e">
        <f t="shared" si="284"/>
        <v>#N/A</v>
      </c>
      <c r="DS88" s="235" t="e">
        <f t="shared" si="284"/>
        <v>#N/A</v>
      </c>
      <c r="DT88" s="235" t="e">
        <f t="shared" si="284"/>
        <v>#N/A</v>
      </c>
      <c r="DU88" s="235" t="e">
        <f t="shared" si="284"/>
        <v>#N/A</v>
      </c>
      <c r="DV88" s="235" t="e">
        <f t="shared" si="284"/>
        <v>#N/A</v>
      </c>
      <c r="DW88" s="235" t="e">
        <f t="shared" si="284"/>
        <v>#N/A</v>
      </c>
      <c r="DX88" s="235" t="e">
        <f t="shared" si="284"/>
        <v>#N/A</v>
      </c>
      <c r="DY88" s="235" t="e">
        <f t="shared" si="284"/>
        <v>#N/A</v>
      </c>
      <c r="DZ88" s="235" t="e">
        <f t="shared" si="284"/>
        <v>#N/A</v>
      </c>
      <c r="EA88" s="235" t="e">
        <f t="shared" si="284"/>
        <v>#N/A</v>
      </c>
    </row>
    <row r="89" spans="1:131" x14ac:dyDescent="0.25">
      <c r="E89">
        <f>E84</f>
        <v>10</v>
      </c>
      <c r="F89" s="239" t="str">
        <f>$B$54&amp;"_"&amp;$D$109</f>
        <v>Продажа квартир 2 оч_Отступ</v>
      </c>
      <c r="G89" s="239">
        <f t="shared" ref="G89:AL90" si="285">$E89</f>
        <v>10</v>
      </c>
      <c r="H89" s="239">
        <f t="shared" si="285"/>
        <v>10</v>
      </c>
      <c r="I89" s="239">
        <f t="shared" si="285"/>
        <v>10</v>
      </c>
      <c r="J89" s="239">
        <f t="shared" si="285"/>
        <v>10</v>
      </c>
      <c r="K89" s="239">
        <f t="shared" si="285"/>
        <v>10</v>
      </c>
      <c r="L89" s="239">
        <f t="shared" si="285"/>
        <v>10</v>
      </c>
      <c r="M89" s="239">
        <f t="shared" si="285"/>
        <v>10</v>
      </c>
      <c r="N89" s="239">
        <f t="shared" si="285"/>
        <v>10</v>
      </c>
      <c r="O89" s="239">
        <f t="shared" si="285"/>
        <v>10</v>
      </c>
      <c r="P89" s="239">
        <f t="shared" si="285"/>
        <v>10</v>
      </c>
      <c r="Q89" s="239">
        <f t="shared" si="285"/>
        <v>10</v>
      </c>
      <c r="R89" s="239">
        <f t="shared" si="285"/>
        <v>10</v>
      </c>
      <c r="S89" s="239">
        <f t="shared" si="285"/>
        <v>10</v>
      </c>
      <c r="T89" s="239">
        <f t="shared" si="285"/>
        <v>10</v>
      </c>
      <c r="U89" s="239">
        <f t="shared" si="285"/>
        <v>10</v>
      </c>
      <c r="V89" s="239">
        <f t="shared" si="285"/>
        <v>10</v>
      </c>
      <c r="W89" s="239">
        <f t="shared" si="285"/>
        <v>10</v>
      </c>
      <c r="X89" s="239">
        <f t="shared" si="285"/>
        <v>10</v>
      </c>
      <c r="Y89" s="239">
        <f t="shared" si="285"/>
        <v>10</v>
      </c>
      <c r="Z89" s="239">
        <f t="shared" si="285"/>
        <v>10</v>
      </c>
      <c r="AA89" s="239">
        <f t="shared" si="285"/>
        <v>10</v>
      </c>
      <c r="AB89" s="239">
        <f t="shared" si="285"/>
        <v>10</v>
      </c>
      <c r="AC89" s="239">
        <f t="shared" si="285"/>
        <v>10</v>
      </c>
      <c r="AD89" s="239">
        <f t="shared" si="285"/>
        <v>10</v>
      </c>
      <c r="AE89" s="239">
        <f t="shared" si="285"/>
        <v>10</v>
      </c>
      <c r="AF89" s="239">
        <f t="shared" si="285"/>
        <v>10</v>
      </c>
      <c r="AG89" s="239">
        <f t="shared" si="285"/>
        <v>10</v>
      </c>
      <c r="AH89" s="239">
        <f t="shared" si="285"/>
        <v>10</v>
      </c>
      <c r="AI89" s="239">
        <f t="shared" si="285"/>
        <v>10</v>
      </c>
      <c r="AJ89" s="239">
        <f t="shared" si="285"/>
        <v>10</v>
      </c>
      <c r="AK89" s="239">
        <f t="shared" si="285"/>
        <v>10</v>
      </c>
      <c r="AL89" s="239">
        <f t="shared" si="285"/>
        <v>10</v>
      </c>
      <c r="AM89" s="239">
        <f t="shared" ref="AM89:BR90" si="286">$E89</f>
        <v>10</v>
      </c>
      <c r="AN89" s="239">
        <f t="shared" si="286"/>
        <v>10</v>
      </c>
      <c r="AO89" s="239">
        <f t="shared" si="286"/>
        <v>10</v>
      </c>
      <c r="AP89" s="239">
        <f t="shared" si="286"/>
        <v>10</v>
      </c>
      <c r="AQ89" s="239">
        <f t="shared" si="286"/>
        <v>10</v>
      </c>
      <c r="AR89" s="239">
        <f t="shared" si="286"/>
        <v>10</v>
      </c>
      <c r="AS89" s="239">
        <f t="shared" si="286"/>
        <v>10</v>
      </c>
      <c r="AT89" s="239">
        <f t="shared" si="286"/>
        <v>10</v>
      </c>
      <c r="AU89" s="239">
        <f t="shared" si="286"/>
        <v>10</v>
      </c>
      <c r="AV89" s="239">
        <f t="shared" si="286"/>
        <v>10</v>
      </c>
      <c r="AW89" s="239">
        <f t="shared" si="286"/>
        <v>10</v>
      </c>
      <c r="AX89" s="239">
        <f t="shared" si="286"/>
        <v>10</v>
      </c>
      <c r="AY89" s="239">
        <f t="shared" si="286"/>
        <v>10</v>
      </c>
      <c r="AZ89" s="239">
        <f t="shared" si="286"/>
        <v>10</v>
      </c>
      <c r="BA89" s="239">
        <f t="shared" si="286"/>
        <v>10</v>
      </c>
      <c r="BB89" s="239">
        <f t="shared" si="286"/>
        <v>10</v>
      </c>
      <c r="BC89" s="239">
        <f t="shared" si="286"/>
        <v>10</v>
      </c>
      <c r="BD89" s="239">
        <f t="shared" si="286"/>
        <v>10</v>
      </c>
      <c r="BE89" s="239">
        <f t="shared" si="286"/>
        <v>10</v>
      </c>
      <c r="BF89" s="239">
        <f t="shared" si="286"/>
        <v>10</v>
      </c>
      <c r="BG89" s="239">
        <f t="shared" si="286"/>
        <v>10</v>
      </c>
      <c r="BH89" s="239">
        <f t="shared" si="286"/>
        <v>10</v>
      </c>
      <c r="BI89" s="239">
        <f t="shared" si="286"/>
        <v>10</v>
      </c>
      <c r="BJ89" s="239">
        <f t="shared" si="286"/>
        <v>10</v>
      </c>
      <c r="BK89" s="239">
        <f t="shared" si="286"/>
        <v>10</v>
      </c>
      <c r="BL89" s="239">
        <f t="shared" si="286"/>
        <v>10</v>
      </c>
      <c r="BM89" s="239">
        <f t="shared" si="286"/>
        <v>10</v>
      </c>
      <c r="BN89" s="239">
        <f t="shared" si="286"/>
        <v>10</v>
      </c>
      <c r="BO89" s="239">
        <f t="shared" si="286"/>
        <v>10</v>
      </c>
      <c r="BP89" s="239">
        <f t="shared" si="286"/>
        <v>10</v>
      </c>
      <c r="BQ89" s="239">
        <f t="shared" si="286"/>
        <v>10</v>
      </c>
      <c r="BR89" s="239">
        <f t="shared" si="286"/>
        <v>10</v>
      </c>
      <c r="BS89" s="239">
        <f t="shared" ref="BS89:CX90" si="287">$E89</f>
        <v>10</v>
      </c>
      <c r="BT89" s="239">
        <f t="shared" si="287"/>
        <v>10</v>
      </c>
      <c r="BU89" s="239">
        <f t="shared" si="287"/>
        <v>10</v>
      </c>
      <c r="BV89" s="239">
        <f t="shared" si="287"/>
        <v>10</v>
      </c>
      <c r="BW89" s="239">
        <f t="shared" si="287"/>
        <v>10</v>
      </c>
      <c r="BX89" s="239">
        <f t="shared" si="287"/>
        <v>10</v>
      </c>
      <c r="BY89" s="239">
        <f t="shared" si="287"/>
        <v>10</v>
      </c>
      <c r="BZ89" s="239">
        <f t="shared" si="287"/>
        <v>10</v>
      </c>
      <c r="CA89" s="239">
        <f t="shared" si="287"/>
        <v>10</v>
      </c>
      <c r="CB89" s="239">
        <f t="shared" si="287"/>
        <v>10</v>
      </c>
      <c r="CC89" s="239">
        <f t="shared" si="287"/>
        <v>10</v>
      </c>
      <c r="CD89" s="239">
        <f t="shared" si="287"/>
        <v>10</v>
      </c>
      <c r="CE89" s="239">
        <f t="shared" si="287"/>
        <v>10</v>
      </c>
      <c r="CF89" s="239">
        <f t="shared" si="287"/>
        <v>10</v>
      </c>
      <c r="CG89" s="239">
        <f t="shared" si="287"/>
        <v>10</v>
      </c>
      <c r="CH89" s="239">
        <f t="shared" si="287"/>
        <v>10</v>
      </c>
      <c r="CI89" s="239">
        <f t="shared" si="287"/>
        <v>10</v>
      </c>
      <c r="CJ89" s="239">
        <f t="shared" si="287"/>
        <v>10</v>
      </c>
      <c r="CK89" s="239">
        <f t="shared" si="287"/>
        <v>10</v>
      </c>
      <c r="CL89" s="239">
        <f t="shared" si="287"/>
        <v>10</v>
      </c>
      <c r="CM89" s="239">
        <f t="shared" si="287"/>
        <v>10</v>
      </c>
      <c r="CN89" s="239">
        <f t="shared" si="287"/>
        <v>10</v>
      </c>
      <c r="CO89" s="239">
        <f t="shared" si="287"/>
        <v>10</v>
      </c>
      <c r="CP89" s="239">
        <f t="shared" si="287"/>
        <v>10</v>
      </c>
      <c r="CQ89" s="239">
        <f t="shared" si="287"/>
        <v>10</v>
      </c>
      <c r="CR89" s="239">
        <f t="shared" si="287"/>
        <v>10</v>
      </c>
      <c r="CS89" s="239">
        <f t="shared" si="287"/>
        <v>10</v>
      </c>
      <c r="CT89" s="239">
        <f t="shared" si="287"/>
        <v>10</v>
      </c>
      <c r="CU89" s="239">
        <f t="shared" si="287"/>
        <v>10</v>
      </c>
      <c r="CV89" s="239">
        <f t="shared" si="287"/>
        <v>10</v>
      </c>
      <c r="CW89" s="239">
        <f t="shared" si="287"/>
        <v>10</v>
      </c>
      <c r="CX89" s="239">
        <f t="shared" si="287"/>
        <v>10</v>
      </c>
      <c r="CY89" s="239">
        <f t="shared" ref="CY89:EA90" si="288">$E89</f>
        <v>10</v>
      </c>
      <c r="CZ89" s="239">
        <f t="shared" si="288"/>
        <v>10</v>
      </c>
      <c r="DA89" s="239">
        <f t="shared" si="288"/>
        <v>10</v>
      </c>
      <c r="DB89" s="239">
        <f t="shared" si="288"/>
        <v>10</v>
      </c>
      <c r="DC89" s="239">
        <f t="shared" si="288"/>
        <v>10</v>
      </c>
      <c r="DD89" s="239">
        <f t="shared" si="288"/>
        <v>10</v>
      </c>
      <c r="DE89" s="239">
        <f t="shared" si="288"/>
        <v>10</v>
      </c>
      <c r="DF89" s="239">
        <f t="shared" si="288"/>
        <v>10</v>
      </c>
      <c r="DG89" s="239">
        <f t="shared" si="288"/>
        <v>10</v>
      </c>
      <c r="DH89" s="239">
        <f t="shared" si="288"/>
        <v>10</v>
      </c>
      <c r="DI89" s="239">
        <f t="shared" si="288"/>
        <v>10</v>
      </c>
      <c r="DJ89" s="239">
        <f t="shared" si="288"/>
        <v>10</v>
      </c>
      <c r="DK89" s="239">
        <f t="shared" si="288"/>
        <v>10</v>
      </c>
      <c r="DL89" s="239">
        <f t="shared" si="288"/>
        <v>10</v>
      </c>
      <c r="DM89" s="239">
        <f t="shared" si="288"/>
        <v>10</v>
      </c>
      <c r="DN89" s="239">
        <f t="shared" si="288"/>
        <v>10</v>
      </c>
      <c r="DO89" s="239">
        <f t="shared" si="288"/>
        <v>10</v>
      </c>
      <c r="DP89" s="239">
        <f t="shared" si="288"/>
        <v>10</v>
      </c>
      <c r="DQ89" s="239">
        <f t="shared" si="288"/>
        <v>10</v>
      </c>
      <c r="DR89" s="239">
        <f t="shared" si="288"/>
        <v>10</v>
      </c>
      <c r="DS89" s="239">
        <f t="shared" si="288"/>
        <v>10</v>
      </c>
      <c r="DT89" s="239">
        <f t="shared" si="288"/>
        <v>10</v>
      </c>
      <c r="DU89" s="239">
        <f t="shared" si="288"/>
        <v>10</v>
      </c>
      <c r="DV89" s="239">
        <f t="shared" si="288"/>
        <v>10</v>
      </c>
      <c r="DW89" s="239">
        <f t="shared" si="288"/>
        <v>10</v>
      </c>
      <c r="DX89" s="239">
        <f t="shared" si="288"/>
        <v>10</v>
      </c>
      <c r="DY89" s="239">
        <f t="shared" si="288"/>
        <v>10</v>
      </c>
      <c r="DZ89" s="239">
        <f t="shared" si="288"/>
        <v>10</v>
      </c>
      <c r="EA89" s="239">
        <f t="shared" si="288"/>
        <v>10</v>
      </c>
    </row>
    <row r="90" spans="1:131" x14ac:dyDescent="0.25">
      <c r="E90">
        <v>5</v>
      </c>
      <c r="F90" t="str">
        <f>$B$55&amp;"_"&amp;$D$105</f>
        <v>СМР ЖК 2 оч_Пометки</v>
      </c>
      <c r="G90">
        <f>$E90</f>
        <v>5</v>
      </c>
      <c r="H90">
        <f t="shared" si="285"/>
        <v>5</v>
      </c>
      <c r="I90">
        <f t="shared" si="285"/>
        <v>5</v>
      </c>
      <c r="J90">
        <f t="shared" si="285"/>
        <v>5</v>
      </c>
      <c r="K90">
        <f t="shared" si="285"/>
        <v>5</v>
      </c>
      <c r="L90">
        <f t="shared" si="285"/>
        <v>5</v>
      </c>
      <c r="M90">
        <f t="shared" si="285"/>
        <v>5</v>
      </c>
      <c r="N90">
        <f t="shared" si="285"/>
        <v>5</v>
      </c>
      <c r="O90">
        <f t="shared" si="285"/>
        <v>5</v>
      </c>
      <c r="P90">
        <f t="shared" si="285"/>
        <v>5</v>
      </c>
      <c r="Q90">
        <f t="shared" si="285"/>
        <v>5</v>
      </c>
      <c r="R90">
        <f t="shared" si="285"/>
        <v>5</v>
      </c>
      <c r="S90">
        <f t="shared" si="285"/>
        <v>5</v>
      </c>
      <c r="T90">
        <f t="shared" si="285"/>
        <v>5</v>
      </c>
      <c r="U90">
        <f t="shared" si="285"/>
        <v>5</v>
      </c>
      <c r="V90">
        <f t="shared" si="285"/>
        <v>5</v>
      </c>
      <c r="W90">
        <f t="shared" si="285"/>
        <v>5</v>
      </c>
      <c r="X90">
        <f t="shared" si="285"/>
        <v>5</v>
      </c>
      <c r="Y90">
        <f t="shared" si="285"/>
        <v>5</v>
      </c>
      <c r="Z90">
        <f t="shared" si="285"/>
        <v>5</v>
      </c>
      <c r="AA90">
        <f t="shared" si="285"/>
        <v>5</v>
      </c>
      <c r="AB90">
        <f t="shared" si="285"/>
        <v>5</v>
      </c>
      <c r="AC90">
        <f t="shared" si="285"/>
        <v>5</v>
      </c>
      <c r="AD90">
        <f t="shared" si="285"/>
        <v>5</v>
      </c>
      <c r="AE90">
        <f t="shared" si="285"/>
        <v>5</v>
      </c>
      <c r="AF90">
        <f t="shared" si="285"/>
        <v>5</v>
      </c>
      <c r="AG90">
        <f t="shared" si="285"/>
        <v>5</v>
      </c>
      <c r="AH90">
        <f t="shared" si="285"/>
        <v>5</v>
      </c>
      <c r="AI90">
        <f t="shared" si="285"/>
        <v>5</v>
      </c>
      <c r="AJ90">
        <f t="shared" si="285"/>
        <v>5</v>
      </c>
      <c r="AK90">
        <f t="shared" si="285"/>
        <v>5</v>
      </c>
      <c r="AL90">
        <f t="shared" si="285"/>
        <v>5</v>
      </c>
      <c r="AM90">
        <f t="shared" si="286"/>
        <v>5</v>
      </c>
      <c r="AN90">
        <f t="shared" si="286"/>
        <v>5</v>
      </c>
      <c r="AO90">
        <f t="shared" si="286"/>
        <v>5</v>
      </c>
      <c r="AP90">
        <f t="shared" si="286"/>
        <v>5</v>
      </c>
      <c r="AQ90">
        <f t="shared" si="286"/>
        <v>5</v>
      </c>
      <c r="AR90">
        <f t="shared" si="286"/>
        <v>5</v>
      </c>
      <c r="AS90">
        <f t="shared" si="286"/>
        <v>5</v>
      </c>
      <c r="AT90">
        <f t="shared" si="286"/>
        <v>5</v>
      </c>
      <c r="AU90">
        <f t="shared" si="286"/>
        <v>5</v>
      </c>
      <c r="AV90">
        <f t="shared" si="286"/>
        <v>5</v>
      </c>
      <c r="AW90">
        <f t="shared" si="286"/>
        <v>5</v>
      </c>
      <c r="AX90">
        <f t="shared" si="286"/>
        <v>5</v>
      </c>
      <c r="AY90">
        <f t="shared" si="286"/>
        <v>5</v>
      </c>
      <c r="AZ90">
        <f t="shared" si="286"/>
        <v>5</v>
      </c>
      <c r="BA90">
        <f t="shared" si="286"/>
        <v>5</v>
      </c>
      <c r="BB90">
        <f t="shared" si="286"/>
        <v>5</v>
      </c>
      <c r="BC90">
        <f t="shared" si="286"/>
        <v>5</v>
      </c>
      <c r="BD90">
        <f t="shared" si="286"/>
        <v>5</v>
      </c>
      <c r="BE90">
        <f t="shared" si="286"/>
        <v>5</v>
      </c>
      <c r="BF90">
        <f t="shared" si="286"/>
        <v>5</v>
      </c>
      <c r="BG90">
        <f t="shared" si="286"/>
        <v>5</v>
      </c>
      <c r="BH90">
        <f t="shared" si="286"/>
        <v>5</v>
      </c>
      <c r="BI90">
        <f t="shared" si="286"/>
        <v>5</v>
      </c>
      <c r="BJ90">
        <f t="shared" si="286"/>
        <v>5</v>
      </c>
      <c r="BK90">
        <f t="shared" si="286"/>
        <v>5</v>
      </c>
      <c r="BL90">
        <f t="shared" si="286"/>
        <v>5</v>
      </c>
      <c r="BM90">
        <f t="shared" si="286"/>
        <v>5</v>
      </c>
      <c r="BN90">
        <f t="shared" si="286"/>
        <v>5</v>
      </c>
      <c r="BO90">
        <f t="shared" si="286"/>
        <v>5</v>
      </c>
      <c r="BP90">
        <f t="shared" si="286"/>
        <v>5</v>
      </c>
      <c r="BQ90">
        <f t="shared" si="286"/>
        <v>5</v>
      </c>
      <c r="BR90">
        <f t="shared" si="286"/>
        <v>5</v>
      </c>
      <c r="BS90">
        <f t="shared" si="287"/>
        <v>5</v>
      </c>
      <c r="BT90">
        <f t="shared" si="287"/>
        <v>5</v>
      </c>
      <c r="BU90">
        <f t="shared" si="287"/>
        <v>5</v>
      </c>
      <c r="BV90">
        <f t="shared" si="287"/>
        <v>5</v>
      </c>
      <c r="BW90">
        <f t="shared" si="287"/>
        <v>5</v>
      </c>
      <c r="BX90">
        <f t="shared" si="287"/>
        <v>5</v>
      </c>
      <c r="BY90">
        <f t="shared" si="287"/>
        <v>5</v>
      </c>
      <c r="BZ90">
        <f t="shared" si="287"/>
        <v>5</v>
      </c>
      <c r="CA90">
        <f t="shared" si="287"/>
        <v>5</v>
      </c>
      <c r="CB90">
        <f t="shared" si="287"/>
        <v>5</v>
      </c>
      <c r="CC90">
        <f t="shared" si="287"/>
        <v>5</v>
      </c>
      <c r="CD90">
        <f t="shared" si="287"/>
        <v>5</v>
      </c>
      <c r="CE90">
        <f t="shared" si="287"/>
        <v>5</v>
      </c>
      <c r="CF90">
        <f t="shared" si="287"/>
        <v>5</v>
      </c>
      <c r="CG90">
        <f t="shared" si="287"/>
        <v>5</v>
      </c>
      <c r="CH90">
        <f t="shared" si="287"/>
        <v>5</v>
      </c>
      <c r="CI90">
        <f t="shared" si="287"/>
        <v>5</v>
      </c>
      <c r="CJ90">
        <f t="shared" si="287"/>
        <v>5</v>
      </c>
      <c r="CK90">
        <f t="shared" si="287"/>
        <v>5</v>
      </c>
      <c r="CL90">
        <f t="shared" si="287"/>
        <v>5</v>
      </c>
      <c r="CM90">
        <f t="shared" si="287"/>
        <v>5</v>
      </c>
      <c r="CN90">
        <f t="shared" si="287"/>
        <v>5</v>
      </c>
      <c r="CO90">
        <f t="shared" si="287"/>
        <v>5</v>
      </c>
      <c r="CP90">
        <f t="shared" si="287"/>
        <v>5</v>
      </c>
      <c r="CQ90">
        <f t="shared" si="287"/>
        <v>5</v>
      </c>
      <c r="CR90">
        <f t="shared" si="287"/>
        <v>5</v>
      </c>
      <c r="CS90">
        <f t="shared" si="287"/>
        <v>5</v>
      </c>
      <c r="CT90">
        <f t="shared" si="287"/>
        <v>5</v>
      </c>
      <c r="CU90">
        <f t="shared" si="287"/>
        <v>5</v>
      </c>
      <c r="CV90">
        <f t="shared" si="287"/>
        <v>5</v>
      </c>
      <c r="CW90">
        <f t="shared" si="287"/>
        <v>5</v>
      </c>
      <c r="CX90">
        <f t="shared" si="287"/>
        <v>5</v>
      </c>
      <c r="CY90">
        <f t="shared" si="288"/>
        <v>5</v>
      </c>
      <c r="CZ90">
        <f t="shared" si="288"/>
        <v>5</v>
      </c>
      <c r="DA90">
        <f t="shared" si="288"/>
        <v>5</v>
      </c>
      <c r="DB90">
        <f t="shared" si="288"/>
        <v>5</v>
      </c>
      <c r="DC90">
        <f t="shared" si="288"/>
        <v>5</v>
      </c>
      <c r="DD90">
        <f t="shared" si="288"/>
        <v>5</v>
      </c>
      <c r="DE90">
        <f t="shared" si="288"/>
        <v>5</v>
      </c>
      <c r="DF90">
        <f t="shared" si="288"/>
        <v>5</v>
      </c>
      <c r="DG90">
        <f t="shared" si="288"/>
        <v>5</v>
      </c>
      <c r="DH90">
        <f t="shared" si="288"/>
        <v>5</v>
      </c>
      <c r="DI90">
        <f t="shared" si="288"/>
        <v>5</v>
      </c>
      <c r="DJ90">
        <f t="shared" si="288"/>
        <v>5</v>
      </c>
      <c r="DK90">
        <f t="shared" si="288"/>
        <v>5</v>
      </c>
      <c r="DL90">
        <f t="shared" si="288"/>
        <v>5</v>
      </c>
      <c r="DM90">
        <f t="shared" si="288"/>
        <v>5</v>
      </c>
      <c r="DN90">
        <f t="shared" si="288"/>
        <v>5</v>
      </c>
      <c r="DO90">
        <f t="shared" si="288"/>
        <v>5</v>
      </c>
      <c r="DP90">
        <f t="shared" si="288"/>
        <v>5</v>
      </c>
      <c r="DQ90">
        <f t="shared" si="288"/>
        <v>5</v>
      </c>
      <c r="DR90">
        <f t="shared" si="288"/>
        <v>5</v>
      </c>
      <c r="DS90">
        <f t="shared" si="288"/>
        <v>5</v>
      </c>
      <c r="DT90">
        <f t="shared" si="288"/>
        <v>5</v>
      </c>
      <c r="DU90">
        <f t="shared" si="288"/>
        <v>5</v>
      </c>
      <c r="DV90">
        <f t="shared" si="288"/>
        <v>5</v>
      </c>
      <c r="DW90">
        <f t="shared" si="288"/>
        <v>5</v>
      </c>
      <c r="DX90">
        <f t="shared" si="288"/>
        <v>5</v>
      </c>
      <c r="DY90">
        <f t="shared" si="288"/>
        <v>5</v>
      </c>
      <c r="DZ90">
        <f t="shared" si="288"/>
        <v>5</v>
      </c>
      <c r="EA90">
        <f t="shared" si="288"/>
        <v>5</v>
      </c>
    </row>
    <row r="91" spans="1:131" x14ac:dyDescent="0.25">
      <c r="E91">
        <v>10</v>
      </c>
      <c r="F91" s="269" t="str">
        <f>$B$55&amp;"_"&amp;$D$106</f>
        <v>СМР ЖК 2 оч_Масштаб</v>
      </c>
      <c r="G91" s="268">
        <f t="shared" ref="G91:AL91" si="289">IFERROR($E91-SUM(G92:G93),$E91)</f>
        <v>10</v>
      </c>
      <c r="H91" s="268">
        <f t="shared" si="289"/>
        <v>10</v>
      </c>
      <c r="I91" s="268">
        <f t="shared" si="289"/>
        <v>10</v>
      </c>
      <c r="J91" s="268">
        <f t="shared" si="289"/>
        <v>10</v>
      </c>
      <c r="K91" s="268">
        <f t="shared" si="289"/>
        <v>10</v>
      </c>
      <c r="L91" s="268">
        <f t="shared" si="289"/>
        <v>10</v>
      </c>
      <c r="M91" s="268">
        <f t="shared" si="289"/>
        <v>10</v>
      </c>
      <c r="N91" s="268">
        <f t="shared" si="289"/>
        <v>10</v>
      </c>
      <c r="O91" s="268">
        <f t="shared" si="289"/>
        <v>10</v>
      </c>
      <c r="P91" s="268">
        <f t="shared" si="289"/>
        <v>10</v>
      </c>
      <c r="Q91" s="268">
        <f t="shared" si="289"/>
        <v>10</v>
      </c>
      <c r="R91" s="268">
        <f t="shared" si="289"/>
        <v>10</v>
      </c>
      <c r="S91" s="268">
        <f t="shared" si="289"/>
        <v>10</v>
      </c>
      <c r="T91" s="268">
        <f t="shared" si="289"/>
        <v>10</v>
      </c>
      <c r="U91" s="268">
        <f t="shared" si="289"/>
        <v>10</v>
      </c>
      <c r="V91" s="268">
        <f t="shared" si="289"/>
        <v>10</v>
      </c>
      <c r="W91" s="268">
        <f t="shared" si="289"/>
        <v>10</v>
      </c>
      <c r="X91" s="268">
        <f t="shared" si="289"/>
        <v>10</v>
      </c>
      <c r="Y91" s="268">
        <f t="shared" si="289"/>
        <v>10</v>
      </c>
      <c r="Z91" s="268">
        <f t="shared" si="289"/>
        <v>10</v>
      </c>
      <c r="AA91" s="268">
        <f t="shared" si="289"/>
        <v>10</v>
      </c>
      <c r="AB91" s="268">
        <f t="shared" si="289"/>
        <v>10</v>
      </c>
      <c r="AC91" s="268">
        <f t="shared" si="289"/>
        <v>10</v>
      </c>
      <c r="AD91" s="268">
        <f t="shared" si="289"/>
        <v>10</v>
      </c>
      <c r="AE91" s="268">
        <f t="shared" si="289"/>
        <v>10</v>
      </c>
      <c r="AF91" s="268">
        <f t="shared" si="289"/>
        <v>10</v>
      </c>
      <c r="AG91" s="268">
        <f t="shared" si="289"/>
        <v>10</v>
      </c>
      <c r="AH91" s="268">
        <f t="shared" si="289"/>
        <v>10</v>
      </c>
      <c r="AI91" s="268">
        <f t="shared" si="289"/>
        <v>10</v>
      </c>
      <c r="AJ91" s="268">
        <f t="shared" si="289"/>
        <v>10</v>
      </c>
      <c r="AK91" s="268">
        <f t="shared" si="289"/>
        <v>10</v>
      </c>
      <c r="AL91" s="268">
        <f t="shared" si="289"/>
        <v>10</v>
      </c>
      <c r="AM91" s="268">
        <f t="shared" ref="AM91:BR91" si="290">IFERROR($E91-SUM(AM92:AM93),$E91)</f>
        <v>10</v>
      </c>
      <c r="AN91" s="268">
        <f t="shared" si="290"/>
        <v>10</v>
      </c>
      <c r="AO91" s="268">
        <f t="shared" si="290"/>
        <v>10</v>
      </c>
      <c r="AP91" s="268">
        <f t="shared" si="290"/>
        <v>10</v>
      </c>
      <c r="AQ91" s="268">
        <f t="shared" si="290"/>
        <v>10</v>
      </c>
      <c r="AR91" s="268">
        <f t="shared" si="290"/>
        <v>10</v>
      </c>
      <c r="AS91" s="268">
        <f t="shared" si="290"/>
        <v>10</v>
      </c>
      <c r="AT91" s="268">
        <f t="shared" si="290"/>
        <v>10</v>
      </c>
      <c r="AU91" s="268">
        <f t="shared" si="290"/>
        <v>10</v>
      </c>
      <c r="AV91" s="268">
        <f t="shared" si="290"/>
        <v>10</v>
      </c>
      <c r="AW91" s="268">
        <f t="shared" si="290"/>
        <v>10</v>
      </c>
      <c r="AX91" s="268">
        <f t="shared" si="290"/>
        <v>10</v>
      </c>
      <c r="AY91" s="268">
        <f t="shared" si="290"/>
        <v>10</v>
      </c>
      <c r="AZ91" s="268">
        <f t="shared" si="290"/>
        <v>10</v>
      </c>
      <c r="BA91" s="268">
        <f t="shared" si="290"/>
        <v>10</v>
      </c>
      <c r="BB91" s="268">
        <f t="shared" si="290"/>
        <v>10</v>
      </c>
      <c r="BC91" s="268">
        <f t="shared" si="290"/>
        <v>10</v>
      </c>
      <c r="BD91" s="268">
        <f t="shared" si="290"/>
        <v>10</v>
      </c>
      <c r="BE91" s="268">
        <f t="shared" si="290"/>
        <v>10</v>
      </c>
      <c r="BF91" s="268">
        <f t="shared" si="290"/>
        <v>10</v>
      </c>
      <c r="BG91" s="268">
        <f t="shared" si="290"/>
        <v>10</v>
      </c>
      <c r="BH91" s="268">
        <f t="shared" si="290"/>
        <v>10</v>
      </c>
      <c r="BI91" s="268">
        <f t="shared" si="290"/>
        <v>10</v>
      </c>
      <c r="BJ91" s="268">
        <f t="shared" si="290"/>
        <v>10</v>
      </c>
      <c r="BK91" s="268">
        <f t="shared" si="290"/>
        <v>10</v>
      </c>
      <c r="BL91" s="268">
        <f t="shared" si="290"/>
        <v>10</v>
      </c>
      <c r="BM91" s="268">
        <f t="shared" si="290"/>
        <v>10</v>
      </c>
      <c r="BN91" s="268">
        <f t="shared" si="290"/>
        <v>10</v>
      </c>
      <c r="BO91" s="268">
        <f t="shared" si="290"/>
        <v>10</v>
      </c>
      <c r="BP91" s="268">
        <f t="shared" si="290"/>
        <v>10</v>
      </c>
      <c r="BQ91" s="268">
        <f t="shared" si="290"/>
        <v>10</v>
      </c>
      <c r="BR91" s="268">
        <f t="shared" si="290"/>
        <v>10</v>
      </c>
      <c r="BS91" s="268">
        <f t="shared" ref="BS91:CX91" si="291">IFERROR($E91-SUM(BS92:BS93),$E91)</f>
        <v>10</v>
      </c>
      <c r="BT91" s="268">
        <f t="shared" si="291"/>
        <v>10</v>
      </c>
      <c r="BU91" s="268">
        <f t="shared" si="291"/>
        <v>10</v>
      </c>
      <c r="BV91" s="268">
        <f t="shared" si="291"/>
        <v>10</v>
      </c>
      <c r="BW91" s="268">
        <f t="shared" si="291"/>
        <v>10</v>
      </c>
      <c r="BX91" s="268">
        <f t="shared" si="291"/>
        <v>10</v>
      </c>
      <c r="BY91" s="268">
        <f t="shared" si="291"/>
        <v>10</v>
      </c>
      <c r="BZ91" s="268">
        <f t="shared" si="291"/>
        <v>10</v>
      </c>
      <c r="CA91" s="268">
        <f t="shared" si="291"/>
        <v>10</v>
      </c>
      <c r="CB91" s="268">
        <f t="shared" si="291"/>
        <v>10</v>
      </c>
      <c r="CC91" s="268">
        <f t="shared" si="291"/>
        <v>10</v>
      </c>
      <c r="CD91" s="268">
        <f t="shared" si="291"/>
        <v>10</v>
      </c>
      <c r="CE91" s="268">
        <f t="shared" si="291"/>
        <v>10</v>
      </c>
      <c r="CF91" s="268">
        <f t="shared" si="291"/>
        <v>10</v>
      </c>
      <c r="CG91" s="268">
        <f t="shared" si="291"/>
        <v>10</v>
      </c>
      <c r="CH91" s="268">
        <f t="shared" si="291"/>
        <v>10</v>
      </c>
      <c r="CI91" s="268">
        <f t="shared" si="291"/>
        <v>10</v>
      </c>
      <c r="CJ91" s="268">
        <f t="shared" si="291"/>
        <v>10</v>
      </c>
      <c r="CK91" s="268">
        <f t="shared" si="291"/>
        <v>10</v>
      </c>
      <c r="CL91" s="268">
        <f t="shared" si="291"/>
        <v>10</v>
      </c>
      <c r="CM91" s="268">
        <f t="shared" si="291"/>
        <v>10</v>
      </c>
      <c r="CN91" s="268">
        <f t="shared" si="291"/>
        <v>10</v>
      </c>
      <c r="CO91" s="268">
        <f t="shared" si="291"/>
        <v>10</v>
      </c>
      <c r="CP91" s="268">
        <f t="shared" si="291"/>
        <v>10</v>
      </c>
      <c r="CQ91" s="268">
        <f t="shared" si="291"/>
        <v>10</v>
      </c>
      <c r="CR91" s="268">
        <f t="shared" si="291"/>
        <v>10</v>
      </c>
      <c r="CS91" s="268">
        <f t="shared" si="291"/>
        <v>10</v>
      </c>
      <c r="CT91" s="268">
        <f t="shared" si="291"/>
        <v>10</v>
      </c>
      <c r="CU91" s="268">
        <f t="shared" si="291"/>
        <v>10</v>
      </c>
      <c r="CV91" s="268">
        <f t="shared" si="291"/>
        <v>10</v>
      </c>
      <c r="CW91" s="268">
        <f t="shared" si="291"/>
        <v>10</v>
      </c>
      <c r="CX91" s="268">
        <f t="shared" si="291"/>
        <v>10</v>
      </c>
      <c r="CY91" s="268">
        <f t="shared" ref="CY91:DK91" si="292">IFERROR($E91-SUM(CY92:CY93),$E91)</f>
        <v>10</v>
      </c>
      <c r="CZ91" s="268">
        <f t="shared" si="292"/>
        <v>10</v>
      </c>
      <c r="DA91" s="268">
        <f t="shared" si="292"/>
        <v>10</v>
      </c>
      <c r="DB91" s="268">
        <f t="shared" si="292"/>
        <v>10</v>
      </c>
      <c r="DC91" s="268">
        <f t="shared" si="292"/>
        <v>10</v>
      </c>
      <c r="DD91" s="268">
        <f t="shared" si="292"/>
        <v>10</v>
      </c>
      <c r="DE91" s="268">
        <f t="shared" si="292"/>
        <v>10</v>
      </c>
      <c r="DF91" s="268">
        <f t="shared" si="292"/>
        <v>10</v>
      </c>
      <c r="DG91" s="268">
        <f t="shared" si="292"/>
        <v>10</v>
      </c>
      <c r="DH91" s="268">
        <f t="shared" si="292"/>
        <v>10</v>
      </c>
      <c r="DI91" s="268">
        <f t="shared" si="292"/>
        <v>10</v>
      </c>
      <c r="DJ91" s="268">
        <f t="shared" si="292"/>
        <v>10</v>
      </c>
      <c r="DK91" s="268">
        <f t="shared" si="292"/>
        <v>10</v>
      </c>
      <c r="DL91" s="268">
        <f t="shared" ref="DL91:EA91" si="293">IFERROR($E91-SUM(DL92:DL93),$E91)</f>
        <v>10</v>
      </c>
      <c r="DM91" s="268">
        <f t="shared" si="293"/>
        <v>10</v>
      </c>
      <c r="DN91" s="268">
        <f t="shared" si="293"/>
        <v>10</v>
      </c>
      <c r="DO91" s="268">
        <f t="shared" si="293"/>
        <v>10</v>
      </c>
      <c r="DP91" s="268">
        <f t="shared" si="293"/>
        <v>10</v>
      </c>
      <c r="DQ91" s="268">
        <f t="shared" si="293"/>
        <v>10</v>
      </c>
      <c r="DR91" s="268">
        <f t="shared" si="293"/>
        <v>10</v>
      </c>
      <c r="DS91" s="268">
        <f t="shared" si="293"/>
        <v>10</v>
      </c>
      <c r="DT91" s="268">
        <f t="shared" si="293"/>
        <v>10</v>
      </c>
      <c r="DU91" s="268">
        <f t="shared" si="293"/>
        <v>10</v>
      </c>
      <c r="DV91" s="268">
        <f t="shared" si="293"/>
        <v>10</v>
      </c>
      <c r="DW91" s="268">
        <f t="shared" si="293"/>
        <v>10</v>
      </c>
      <c r="DX91" s="268">
        <f t="shared" si="293"/>
        <v>10</v>
      </c>
      <c r="DY91" s="268">
        <f t="shared" si="293"/>
        <v>10</v>
      </c>
      <c r="DZ91" s="268">
        <f t="shared" si="293"/>
        <v>10</v>
      </c>
      <c r="EA91" s="268">
        <f t="shared" si="293"/>
        <v>10</v>
      </c>
    </row>
    <row r="92" spans="1:131" x14ac:dyDescent="0.25">
      <c r="F92" t="str">
        <f>$B$55&amp;"_"&amp;$D$107</f>
        <v>СМР ЖК 2 оч_Факт</v>
      </c>
      <c r="G92" s="235" t="e">
        <f t="shared" ref="G92:AL92" si="294">G$22/$F$22*$E91</f>
        <v>#N/A</v>
      </c>
      <c r="H92" s="235" t="e">
        <f t="shared" si="294"/>
        <v>#N/A</v>
      </c>
      <c r="I92" s="235" t="e">
        <f t="shared" si="294"/>
        <v>#N/A</v>
      </c>
      <c r="J92" s="235" t="e">
        <f t="shared" si="294"/>
        <v>#N/A</v>
      </c>
      <c r="K92" s="235" t="e">
        <f t="shared" si="294"/>
        <v>#N/A</v>
      </c>
      <c r="L92" s="235" t="e">
        <f t="shared" si="294"/>
        <v>#N/A</v>
      </c>
      <c r="M92" s="235" t="e">
        <f t="shared" si="294"/>
        <v>#N/A</v>
      </c>
      <c r="N92" s="235" t="e">
        <f t="shared" si="294"/>
        <v>#N/A</v>
      </c>
      <c r="O92" s="235" t="e">
        <f t="shared" si="294"/>
        <v>#N/A</v>
      </c>
      <c r="P92" s="235" t="e">
        <f t="shared" si="294"/>
        <v>#N/A</v>
      </c>
      <c r="Q92" s="235" t="e">
        <f t="shared" si="294"/>
        <v>#N/A</v>
      </c>
      <c r="R92" s="235" t="e">
        <f t="shared" si="294"/>
        <v>#N/A</v>
      </c>
      <c r="S92" s="235" t="e">
        <f t="shared" si="294"/>
        <v>#N/A</v>
      </c>
      <c r="T92" s="235" t="e">
        <f t="shared" si="294"/>
        <v>#N/A</v>
      </c>
      <c r="U92" s="235" t="e">
        <f t="shared" si="294"/>
        <v>#N/A</v>
      </c>
      <c r="V92" s="235" t="e">
        <f t="shared" si="294"/>
        <v>#N/A</v>
      </c>
      <c r="W92" s="235" t="e">
        <f t="shared" si="294"/>
        <v>#N/A</v>
      </c>
      <c r="X92" s="235" t="e">
        <f t="shared" si="294"/>
        <v>#N/A</v>
      </c>
      <c r="Y92" s="235" t="e">
        <f t="shared" si="294"/>
        <v>#N/A</v>
      </c>
      <c r="Z92" s="235" t="e">
        <f t="shared" si="294"/>
        <v>#N/A</v>
      </c>
      <c r="AA92" s="235" t="e">
        <f t="shared" si="294"/>
        <v>#N/A</v>
      </c>
      <c r="AB92" s="235" t="e">
        <f t="shared" si="294"/>
        <v>#N/A</v>
      </c>
      <c r="AC92" s="235" t="e">
        <f t="shared" si="294"/>
        <v>#N/A</v>
      </c>
      <c r="AD92" s="235" t="e">
        <f t="shared" si="294"/>
        <v>#N/A</v>
      </c>
      <c r="AE92" s="235" t="e">
        <f t="shared" si="294"/>
        <v>#N/A</v>
      </c>
      <c r="AF92" s="235" t="e">
        <f t="shared" si="294"/>
        <v>#N/A</v>
      </c>
      <c r="AG92" s="235" t="e">
        <f t="shared" si="294"/>
        <v>#N/A</v>
      </c>
      <c r="AH92" s="235" t="e">
        <f t="shared" si="294"/>
        <v>#N/A</v>
      </c>
      <c r="AI92" s="235" t="e">
        <f t="shared" si="294"/>
        <v>#N/A</v>
      </c>
      <c r="AJ92" s="235" t="e">
        <f t="shared" si="294"/>
        <v>#N/A</v>
      </c>
      <c r="AK92" s="235" t="e">
        <f t="shared" si="294"/>
        <v>#N/A</v>
      </c>
      <c r="AL92" s="235" t="e">
        <f t="shared" si="294"/>
        <v>#N/A</v>
      </c>
      <c r="AM92" s="235" t="e">
        <f t="shared" ref="AM92:BR92" si="295">AM$22/$F$22*$E91</f>
        <v>#N/A</v>
      </c>
      <c r="AN92" s="235" t="e">
        <f t="shared" si="295"/>
        <v>#N/A</v>
      </c>
      <c r="AO92" s="235" t="e">
        <f t="shared" si="295"/>
        <v>#N/A</v>
      </c>
      <c r="AP92" s="235" t="e">
        <f t="shared" si="295"/>
        <v>#N/A</v>
      </c>
      <c r="AQ92" s="235" t="e">
        <f t="shared" si="295"/>
        <v>#N/A</v>
      </c>
      <c r="AR92" s="235" t="e">
        <f t="shared" si="295"/>
        <v>#N/A</v>
      </c>
      <c r="AS92" s="235" t="e">
        <f t="shared" si="295"/>
        <v>#N/A</v>
      </c>
      <c r="AT92" s="235" t="e">
        <f t="shared" si="295"/>
        <v>#N/A</v>
      </c>
      <c r="AU92" s="235" t="e">
        <f t="shared" si="295"/>
        <v>#N/A</v>
      </c>
      <c r="AV92" s="235" t="e">
        <f t="shared" si="295"/>
        <v>#N/A</v>
      </c>
      <c r="AW92" s="235" t="e">
        <f t="shared" si="295"/>
        <v>#N/A</v>
      </c>
      <c r="AX92" s="235" t="e">
        <f t="shared" si="295"/>
        <v>#N/A</v>
      </c>
      <c r="AY92" s="235" t="e">
        <f t="shared" si="295"/>
        <v>#N/A</v>
      </c>
      <c r="AZ92" s="235" t="e">
        <f t="shared" si="295"/>
        <v>#N/A</v>
      </c>
      <c r="BA92" s="235" t="e">
        <f t="shared" si="295"/>
        <v>#N/A</v>
      </c>
      <c r="BB92" s="235" t="e">
        <f t="shared" si="295"/>
        <v>#N/A</v>
      </c>
      <c r="BC92" s="235" t="e">
        <f t="shared" si="295"/>
        <v>#N/A</v>
      </c>
      <c r="BD92" s="235" t="e">
        <f t="shared" si="295"/>
        <v>#N/A</v>
      </c>
      <c r="BE92" s="235" t="e">
        <f t="shared" si="295"/>
        <v>#N/A</v>
      </c>
      <c r="BF92" s="235" t="e">
        <f t="shared" si="295"/>
        <v>#N/A</v>
      </c>
      <c r="BG92" s="235" t="e">
        <f t="shared" si="295"/>
        <v>#N/A</v>
      </c>
      <c r="BH92" s="235" t="e">
        <f t="shared" si="295"/>
        <v>#N/A</v>
      </c>
      <c r="BI92" s="235" t="e">
        <f t="shared" si="295"/>
        <v>#N/A</v>
      </c>
      <c r="BJ92" s="235" t="e">
        <f t="shared" si="295"/>
        <v>#N/A</v>
      </c>
      <c r="BK92" s="235" t="e">
        <f t="shared" si="295"/>
        <v>#N/A</v>
      </c>
      <c r="BL92" s="235" t="e">
        <f t="shared" si="295"/>
        <v>#N/A</v>
      </c>
      <c r="BM92" s="235" t="e">
        <f t="shared" si="295"/>
        <v>#N/A</v>
      </c>
      <c r="BN92" s="235" t="e">
        <f t="shared" si="295"/>
        <v>#N/A</v>
      </c>
      <c r="BO92" s="235" t="e">
        <f t="shared" si="295"/>
        <v>#N/A</v>
      </c>
      <c r="BP92" s="235" t="e">
        <f t="shared" si="295"/>
        <v>#N/A</v>
      </c>
      <c r="BQ92" s="235" t="e">
        <f t="shared" si="295"/>
        <v>#N/A</v>
      </c>
      <c r="BR92" s="235" t="e">
        <f t="shared" si="295"/>
        <v>#N/A</v>
      </c>
      <c r="BS92" s="235" t="e">
        <f t="shared" ref="BS92:CX92" si="296">BS$22/$F$22*$E91</f>
        <v>#N/A</v>
      </c>
      <c r="BT92" s="235" t="e">
        <f t="shared" si="296"/>
        <v>#N/A</v>
      </c>
      <c r="BU92" s="235" t="e">
        <f t="shared" si="296"/>
        <v>#N/A</v>
      </c>
      <c r="BV92" s="235" t="e">
        <f t="shared" si="296"/>
        <v>#N/A</v>
      </c>
      <c r="BW92" s="235" t="e">
        <f t="shared" si="296"/>
        <v>#N/A</v>
      </c>
      <c r="BX92" s="235" t="e">
        <f t="shared" si="296"/>
        <v>#N/A</v>
      </c>
      <c r="BY92" s="235" t="e">
        <f t="shared" si="296"/>
        <v>#N/A</v>
      </c>
      <c r="BZ92" s="235" t="e">
        <f t="shared" si="296"/>
        <v>#N/A</v>
      </c>
      <c r="CA92" s="235" t="e">
        <f t="shared" si="296"/>
        <v>#N/A</v>
      </c>
      <c r="CB92" s="235" t="e">
        <f t="shared" si="296"/>
        <v>#N/A</v>
      </c>
      <c r="CC92" s="235" t="e">
        <f t="shared" si="296"/>
        <v>#N/A</v>
      </c>
      <c r="CD92" s="235" t="e">
        <f t="shared" si="296"/>
        <v>#N/A</v>
      </c>
      <c r="CE92" s="235" t="e">
        <f t="shared" si="296"/>
        <v>#N/A</v>
      </c>
      <c r="CF92" s="235" t="e">
        <f t="shared" si="296"/>
        <v>#N/A</v>
      </c>
      <c r="CG92" s="235" t="e">
        <f t="shared" si="296"/>
        <v>#N/A</v>
      </c>
      <c r="CH92" s="235" t="e">
        <f t="shared" si="296"/>
        <v>#N/A</v>
      </c>
      <c r="CI92" s="235" t="e">
        <f t="shared" si="296"/>
        <v>#N/A</v>
      </c>
      <c r="CJ92" s="235" t="e">
        <f t="shared" si="296"/>
        <v>#N/A</v>
      </c>
      <c r="CK92" s="235" t="e">
        <f t="shared" si="296"/>
        <v>#N/A</v>
      </c>
      <c r="CL92" s="235" t="e">
        <f t="shared" si="296"/>
        <v>#N/A</v>
      </c>
      <c r="CM92" s="235" t="e">
        <f t="shared" si="296"/>
        <v>#N/A</v>
      </c>
      <c r="CN92" s="235" t="e">
        <f t="shared" si="296"/>
        <v>#N/A</v>
      </c>
      <c r="CO92" s="235" t="e">
        <f t="shared" si="296"/>
        <v>#N/A</v>
      </c>
      <c r="CP92" s="235" t="e">
        <f t="shared" si="296"/>
        <v>#N/A</v>
      </c>
      <c r="CQ92" s="235" t="e">
        <f t="shared" si="296"/>
        <v>#N/A</v>
      </c>
      <c r="CR92" s="235" t="e">
        <f t="shared" si="296"/>
        <v>#N/A</v>
      </c>
      <c r="CS92" s="235" t="e">
        <f t="shared" si="296"/>
        <v>#N/A</v>
      </c>
      <c r="CT92" s="235" t="e">
        <f t="shared" si="296"/>
        <v>#N/A</v>
      </c>
      <c r="CU92" s="235" t="e">
        <f t="shared" si="296"/>
        <v>#N/A</v>
      </c>
      <c r="CV92" s="235" t="e">
        <f t="shared" si="296"/>
        <v>#N/A</v>
      </c>
      <c r="CW92" s="235" t="e">
        <f t="shared" si="296"/>
        <v>#N/A</v>
      </c>
      <c r="CX92" s="235" t="e">
        <f t="shared" si="296"/>
        <v>#N/A</v>
      </c>
      <c r="CY92" s="235" t="e">
        <f t="shared" ref="CY92:DK92" si="297">CY$22/$F$22*$E91</f>
        <v>#N/A</v>
      </c>
      <c r="CZ92" s="235" t="e">
        <f t="shared" si="297"/>
        <v>#N/A</v>
      </c>
      <c r="DA92" s="235" t="e">
        <f t="shared" si="297"/>
        <v>#N/A</v>
      </c>
      <c r="DB92" s="235" t="e">
        <f t="shared" si="297"/>
        <v>#N/A</v>
      </c>
      <c r="DC92" s="235" t="e">
        <f t="shared" si="297"/>
        <v>#N/A</v>
      </c>
      <c r="DD92" s="235" t="e">
        <f t="shared" si="297"/>
        <v>#N/A</v>
      </c>
      <c r="DE92" s="235" t="e">
        <f t="shared" si="297"/>
        <v>#N/A</v>
      </c>
      <c r="DF92" s="235" t="e">
        <f t="shared" si="297"/>
        <v>#N/A</v>
      </c>
      <c r="DG92" s="235" t="e">
        <f t="shared" si="297"/>
        <v>#N/A</v>
      </c>
      <c r="DH92" s="235" t="e">
        <f t="shared" si="297"/>
        <v>#N/A</v>
      </c>
      <c r="DI92" s="235" t="e">
        <f t="shared" si="297"/>
        <v>#N/A</v>
      </c>
      <c r="DJ92" s="235" t="e">
        <f t="shared" si="297"/>
        <v>#N/A</v>
      </c>
      <c r="DK92" s="235" t="e">
        <f t="shared" si="297"/>
        <v>#N/A</v>
      </c>
      <c r="DL92" s="235" t="e">
        <f t="shared" ref="DL92:EA92" si="298">DL$22/$F$22*$E91</f>
        <v>#N/A</v>
      </c>
      <c r="DM92" s="235" t="e">
        <f t="shared" si="298"/>
        <v>#N/A</v>
      </c>
      <c r="DN92" s="235" t="e">
        <f t="shared" si="298"/>
        <v>#N/A</v>
      </c>
      <c r="DO92" s="235" t="e">
        <f t="shared" si="298"/>
        <v>#N/A</v>
      </c>
      <c r="DP92" s="235" t="e">
        <f t="shared" si="298"/>
        <v>#N/A</v>
      </c>
      <c r="DQ92" s="235" t="e">
        <f t="shared" si="298"/>
        <v>#N/A</v>
      </c>
      <c r="DR92" s="235" t="e">
        <f t="shared" si="298"/>
        <v>#N/A</v>
      </c>
      <c r="DS92" s="235" t="e">
        <f t="shared" si="298"/>
        <v>#N/A</v>
      </c>
      <c r="DT92" s="235" t="e">
        <f t="shared" si="298"/>
        <v>#N/A</v>
      </c>
      <c r="DU92" s="235" t="e">
        <f t="shared" si="298"/>
        <v>#N/A</v>
      </c>
      <c r="DV92" s="235" t="e">
        <f t="shared" si="298"/>
        <v>#N/A</v>
      </c>
      <c r="DW92" s="235" t="e">
        <f t="shared" si="298"/>
        <v>#N/A</v>
      </c>
      <c r="DX92" s="235" t="e">
        <f t="shared" si="298"/>
        <v>#N/A</v>
      </c>
      <c r="DY92" s="235" t="e">
        <f t="shared" si="298"/>
        <v>#N/A</v>
      </c>
      <c r="DZ92" s="235" t="e">
        <f t="shared" si="298"/>
        <v>#N/A</v>
      </c>
      <c r="EA92" s="235" t="e">
        <f t="shared" si="298"/>
        <v>#N/A</v>
      </c>
    </row>
    <row r="93" spans="1:131" x14ac:dyDescent="0.25">
      <c r="F93" t="str">
        <f>$B$55&amp;"_"&amp;$D$108</f>
        <v>СМР ЖК 2 оч_План</v>
      </c>
      <c r="G93" s="235" t="e">
        <f t="shared" ref="G93:AL93" si="299">$E91-G92</f>
        <v>#N/A</v>
      </c>
      <c r="H93" s="235" t="e">
        <f t="shared" si="299"/>
        <v>#N/A</v>
      </c>
      <c r="I93" s="235" t="e">
        <f t="shared" si="299"/>
        <v>#N/A</v>
      </c>
      <c r="J93" s="235" t="e">
        <f t="shared" si="299"/>
        <v>#N/A</v>
      </c>
      <c r="K93" s="235" t="e">
        <f t="shared" si="299"/>
        <v>#N/A</v>
      </c>
      <c r="L93" s="235" t="e">
        <f t="shared" si="299"/>
        <v>#N/A</v>
      </c>
      <c r="M93" s="235" t="e">
        <f t="shared" si="299"/>
        <v>#N/A</v>
      </c>
      <c r="N93" s="235" t="e">
        <f t="shared" si="299"/>
        <v>#N/A</v>
      </c>
      <c r="O93" s="235" t="e">
        <f t="shared" si="299"/>
        <v>#N/A</v>
      </c>
      <c r="P93" s="235" t="e">
        <f t="shared" si="299"/>
        <v>#N/A</v>
      </c>
      <c r="Q93" s="235" t="e">
        <f t="shared" si="299"/>
        <v>#N/A</v>
      </c>
      <c r="R93" s="235" t="e">
        <f t="shared" si="299"/>
        <v>#N/A</v>
      </c>
      <c r="S93" s="235" t="e">
        <f t="shared" si="299"/>
        <v>#N/A</v>
      </c>
      <c r="T93" s="235" t="e">
        <f t="shared" si="299"/>
        <v>#N/A</v>
      </c>
      <c r="U93" s="235" t="e">
        <f t="shared" si="299"/>
        <v>#N/A</v>
      </c>
      <c r="V93" s="235" t="e">
        <f t="shared" si="299"/>
        <v>#N/A</v>
      </c>
      <c r="W93" s="235" t="e">
        <f t="shared" si="299"/>
        <v>#N/A</v>
      </c>
      <c r="X93" s="235" t="e">
        <f t="shared" si="299"/>
        <v>#N/A</v>
      </c>
      <c r="Y93" s="235" t="e">
        <f t="shared" si="299"/>
        <v>#N/A</v>
      </c>
      <c r="Z93" s="235" t="e">
        <f t="shared" si="299"/>
        <v>#N/A</v>
      </c>
      <c r="AA93" s="235" t="e">
        <f t="shared" si="299"/>
        <v>#N/A</v>
      </c>
      <c r="AB93" s="235" t="e">
        <f t="shared" si="299"/>
        <v>#N/A</v>
      </c>
      <c r="AC93" s="235" t="e">
        <f t="shared" si="299"/>
        <v>#N/A</v>
      </c>
      <c r="AD93" s="235" t="e">
        <f t="shared" si="299"/>
        <v>#N/A</v>
      </c>
      <c r="AE93" s="235" t="e">
        <f t="shared" si="299"/>
        <v>#N/A</v>
      </c>
      <c r="AF93" s="235" t="e">
        <f t="shared" si="299"/>
        <v>#N/A</v>
      </c>
      <c r="AG93" s="235" t="e">
        <f t="shared" si="299"/>
        <v>#N/A</v>
      </c>
      <c r="AH93" s="235" t="e">
        <f t="shared" si="299"/>
        <v>#N/A</v>
      </c>
      <c r="AI93" s="235" t="e">
        <f t="shared" si="299"/>
        <v>#N/A</v>
      </c>
      <c r="AJ93" s="235" t="e">
        <f t="shared" si="299"/>
        <v>#N/A</v>
      </c>
      <c r="AK93" s="235" t="e">
        <f t="shared" si="299"/>
        <v>#N/A</v>
      </c>
      <c r="AL93" s="235" t="e">
        <f t="shared" si="299"/>
        <v>#N/A</v>
      </c>
      <c r="AM93" s="235" t="e">
        <f t="shared" ref="AM93:BR93" si="300">$E91-AM92</f>
        <v>#N/A</v>
      </c>
      <c r="AN93" s="235" t="e">
        <f t="shared" si="300"/>
        <v>#N/A</v>
      </c>
      <c r="AO93" s="235" t="e">
        <f t="shared" si="300"/>
        <v>#N/A</v>
      </c>
      <c r="AP93" s="235" t="e">
        <f t="shared" si="300"/>
        <v>#N/A</v>
      </c>
      <c r="AQ93" s="235" t="e">
        <f t="shared" si="300"/>
        <v>#N/A</v>
      </c>
      <c r="AR93" s="235" t="e">
        <f t="shared" si="300"/>
        <v>#N/A</v>
      </c>
      <c r="AS93" s="235" t="e">
        <f t="shared" si="300"/>
        <v>#N/A</v>
      </c>
      <c r="AT93" s="235" t="e">
        <f t="shared" si="300"/>
        <v>#N/A</v>
      </c>
      <c r="AU93" s="235" t="e">
        <f t="shared" si="300"/>
        <v>#N/A</v>
      </c>
      <c r="AV93" s="235" t="e">
        <f t="shared" si="300"/>
        <v>#N/A</v>
      </c>
      <c r="AW93" s="235" t="e">
        <f t="shared" si="300"/>
        <v>#N/A</v>
      </c>
      <c r="AX93" s="235" t="e">
        <f t="shared" si="300"/>
        <v>#N/A</v>
      </c>
      <c r="AY93" s="235" t="e">
        <f t="shared" si="300"/>
        <v>#N/A</v>
      </c>
      <c r="AZ93" s="235" t="e">
        <f t="shared" si="300"/>
        <v>#N/A</v>
      </c>
      <c r="BA93" s="235" t="e">
        <f t="shared" si="300"/>
        <v>#N/A</v>
      </c>
      <c r="BB93" s="235" t="e">
        <f t="shared" si="300"/>
        <v>#N/A</v>
      </c>
      <c r="BC93" s="235" t="e">
        <f t="shared" si="300"/>
        <v>#N/A</v>
      </c>
      <c r="BD93" s="235" t="e">
        <f t="shared" si="300"/>
        <v>#N/A</v>
      </c>
      <c r="BE93" s="235" t="e">
        <f t="shared" si="300"/>
        <v>#N/A</v>
      </c>
      <c r="BF93" s="235" t="e">
        <f t="shared" si="300"/>
        <v>#N/A</v>
      </c>
      <c r="BG93" s="235" t="e">
        <f t="shared" si="300"/>
        <v>#N/A</v>
      </c>
      <c r="BH93" s="235" t="e">
        <f t="shared" si="300"/>
        <v>#N/A</v>
      </c>
      <c r="BI93" s="235" t="e">
        <f t="shared" si="300"/>
        <v>#N/A</v>
      </c>
      <c r="BJ93" s="235" t="e">
        <f t="shared" si="300"/>
        <v>#N/A</v>
      </c>
      <c r="BK93" s="235" t="e">
        <f t="shared" si="300"/>
        <v>#N/A</v>
      </c>
      <c r="BL93" s="235" t="e">
        <f t="shared" si="300"/>
        <v>#N/A</v>
      </c>
      <c r="BM93" s="235" t="e">
        <f t="shared" si="300"/>
        <v>#N/A</v>
      </c>
      <c r="BN93" s="235" t="e">
        <f t="shared" si="300"/>
        <v>#N/A</v>
      </c>
      <c r="BO93" s="235" t="e">
        <f t="shared" si="300"/>
        <v>#N/A</v>
      </c>
      <c r="BP93" s="235" t="e">
        <f t="shared" si="300"/>
        <v>#N/A</v>
      </c>
      <c r="BQ93" s="235" t="e">
        <f t="shared" si="300"/>
        <v>#N/A</v>
      </c>
      <c r="BR93" s="235" t="e">
        <f t="shared" si="300"/>
        <v>#N/A</v>
      </c>
      <c r="BS93" s="235" t="e">
        <f t="shared" ref="BS93:CX93" si="301">$E91-BS92</f>
        <v>#N/A</v>
      </c>
      <c r="BT93" s="235" t="e">
        <f t="shared" si="301"/>
        <v>#N/A</v>
      </c>
      <c r="BU93" s="235" t="e">
        <f t="shared" si="301"/>
        <v>#N/A</v>
      </c>
      <c r="BV93" s="235" t="e">
        <f t="shared" si="301"/>
        <v>#N/A</v>
      </c>
      <c r="BW93" s="235" t="e">
        <f t="shared" si="301"/>
        <v>#N/A</v>
      </c>
      <c r="BX93" s="235" t="e">
        <f t="shared" si="301"/>
        <v>#N/A</v>
      </c>
      <c r="BY93" s="235" t="e">
        <f t="shared" si="301"/>
        <v>#N/A</v>
      </c>
      <c r="BZ93" s="235" t="e">
        <f t="shared" si="301"/>
        <v>#N/A</v>
      </c>
      <c r="CA93" s="235" t="e">
        <f t="shared" si="301"/>
        <v>#N/A</v>
      </c>
      <c r="CB93" s="235" t="e">
        <f t="shared" si="301"/>
        <v>#N/A</v>
      </c>
      <c r="CC93" s="235" t="e">
        <f t="shared" si="301"/>
        <v>#N/A</v>
      </c>
      <c r="CD93" s="235" t="e">
        <f t="shared" si="301"/>
        <v>#N/A</v>
      </c>
      <c r="CE93" s="235" t="e">
        <f t="shared" si="301"/>
        <v>#N/A</v>
      </c>
      <c r="CF93" s="235" t="e">
        <f t="shared" si="301"/>
        <v>#N/A</v>
      </c>
      <c r="CG93" s="235" t="e">
        <f t="shared" si="301"/>
        <v>#N/A</v>
      </c>
      <c r="CH93" s="235" t="e">
        <f t="shared" si="301"/>
        <v>#N/A</v>
      </c>
      <c r="CI93" s="235" t="e">
        <f t="shared" si="301"/>
        <v>#N/A</v>
      </c>
      <c r="CJ93" s="235" t="e">
        <f t="shared" si="301"/>
        <v>#N/A</v>
      </c>
      <c r="CK93" s="235" t="e">
        <f t="shared" si="301"/>
        <v>#N/A</v>
      </c>
      <c r="CL93" s="235" t="e">
        <f t="shared" si="301"/>
        <v>#N/A</v>
      </c>
      <c r="CM93" s="235" t="e">
        <f t="shared" si="301"/>
        <v>#N/A</v>
      </c>
      <c r="CN93" s="235" t="e">
        <f t="shared" si="301"/>
        <v>#N/A</v>
      </c>
      <c r="CO93" s="235" t="e">
        <f t="shared" si="301"/>
        <v>#N/A</v>
      </c>
      <c r="CP93" s="235" t="e">
        <f t="shared" si="301"/>
        <v>#N/A</v>
      </c>
      <c r="CQ93" s="235" t="e">
        <f t="shared" si="301"/>
        <v>#N/A</v>
      </c>
      <c r="CR93" s="235" t="e">
        <f t="shared" si="301"/>
        <v>#N/A</v>
      </c>
      <c r="CS93" s="235" t="e">
        <f t="shared" si="301"/>
        <v>#N/A</v>
      </c>
      <c r="CT93" s="235" t="e">
        <f t="shared" si="301"/>
        <v>#N/A</v>
      </c>
      <c r="CU93" s="235" t="e">
        <f t="shared" si="301"/>
        <v>#N/A</v>
      </c>
      <c r="CV93" s="235" t="e">
        <f t="shared" si="301"/>
        <v>#N/A</v>
      </c>
      <c r="CW93" s="235" t="e">
        <f t="shared" si="301"/>
        <v>#N/A</v>
      </c>
      <c r="CX93" s="235" t="e">
        <f t="shared" si="301"/>
        <v>#N/A</v>
      </c>
      <c r="CY93" s="235" t="e">
        <f t="shared" ref="CY93:DK93" si="302">$E91-CY92</f>
        <v>#N/A</v>
      </c>
      <c r="CZ93" s="235" t="e">
        <f t="shared" si="302"/>
        <v>#N/A</v>
      </c>
      <c r="DA93" s="235" t="e">
        <f t="shared" si="302"/>
        <v>#N/A</v>
      </c>
      <c r="DB93" s="235" t="e">
        <f t="shared" si="302"/>
        <v>#N/A</v>
      </c>
      <c r="DC93" s="235" t="e">
        <f t="shared" si="302"/>
        <v>#N/A</v>
      </c>
      <c r="DD93" s="235" t="e">
        <f t="shared" si="302"/>
        <v>#N/A</v>
      </c>
      <c r="DE93" s="235" t="e">
        <f t="shared" si="302"/>
        <v>#N/A</v>
      </c>
      <c r="DF93" s="235" t="e">
        <f t="shared" si="302"/>
        <v>#N/A</v>
      </c>
      <c r="DG93" s="235" t="e">
        <f t="shared" si="302"/>
        <v>#N/A</v>
      </c>
      <c r="DH93" s="235" t="e">
        <f t="shared" si="302"/>
        <v>#N/A</v>
      </c>
      <c r="DI93" s="235" t="e">
        <f t="shared" si="302"/>
        <v>#N/A</v>
      </c>
      <c r="DJ93" s="235" t="e">
        <f t="shared" si="302"/>
        <v>#N/A</v>
      </c>
      <c r="DK93" s="235" t="e">
        <f t="shared" si="302"/>
        <v>#N/A</v>
      </c>
      <c r="DL93" s="235" t="e">
        <f t="shared" ref="DL93:EA93" si="303">$E91-DL92</f>
        <v>#N/A</v>
      </c>
      <c r="DM93" s="235" t="e">
        <f t="shared" si="303"/>
        <v>#N/A</v>
      </c>
      <c r="DN93" s="235" t="e">
        <f t="shared" si="303"/>
        <v>#N/A</v>
      </c>
      <c r="DO93" s="235" t="e">
        <f t="shared" si="303"/>
        <v>#N/A</v>
      </c>
      <c r="DP93" s="235" t="e">
        <f t="shared" si="303"/>
        <v>#N/A</v>
      </c>
      <c r="DQ93" s="235" t="e">
        <f t="shared" si="303"/>
        <v>#N/A</v>
      </c>
      <c r="DR93" s="235" t="e">
        <f t="shared" si="303"/>
        <v>#N/A</v>
      </c>
      <c r="DS93" s="235" t="e">
        <f t="shared" si="303"/>
        <v>#N/A</v>
      </c>
      <c r="DT93" s="235" t="e">
        <f t="shared" si="303"/>
        <v>#N/A</v>
      </c>
      <c r="DU93" s="235" t="e">
        <f t="shared" si="303"/>
        <v>#N/A</v>
      </c>
      <c r="DV93" s="235" t="e">
        <f t="shared" si="303"/>
        <v>#N/A</v>
      </c>
      <c r="DW93" s="235" t="e">
        <f t="shared" si="303"/>
        <v>#N/A</v>
      </c>
      <c r="DX93" s="235" t="e">
        <f t="shared" si="303"/>
        <v>#N/A</v>
      </c>
      <c r="DY93" s="235" t="e">
        <f t="shared" si="303"/>
        <v>#N/A</v>
      </c>
      <c r="DZ93" s="235" t="e">
        <f t="shared" si="303"/>
        <v>#N/A</v>
      </c>
      <c r="EA93" s="235" t="e">
        <f t="shared" si="303"/>
        <v>#N/A</v>
      </c>
    </row>
    <row r="94" spans="1:131" x14ac:dyDescent="0.25">
      <c r="E94">
        <f>E89</f>
        <v>10</v>
      </c>
      <c r="F94" s="239" t="str">
        <f>$B$55&amp;"_"&amp;$D$109</f>
        <v>СМР ЖК 2 оч_Отступ</v>
      </c>
      <c r="G94" s="239">
        <f t="shared" ref="G94:AL95" si="304">$E94</f>
        <v>10</v>
      </c>
      <c r="H94" s="239">
        <f t="shared" si="304"/>
        <v>10</v>
      </c>
      <c r="I94" s="239">
        <f t="shared" si="304"/>
        <v>10</v>
      </c>
      <c r="J94" s="239">
        <f t="shared" si="304"/>
        <v>10</v>
      </c>
      <c r="K94" s="239">
        <f t="shared" si="304"/>
        <v>10</v>
      </c>
      <c r="L94" s="239">
        <f t="shared" si="304"/>
        <v>10</v>
      </c>
      <c r="M94" s="239">
        <f t="shared" si="304"/>
        <v>10</v>
      </c>
      <c r="N94" s="239">
        <f t="shared" si="304"/>
        <v>10</v>
      </c>
      <c r="O94" s="239">
        <f t="shared" si="304"/>
        <v>10</v>
      </c>
      <c r="P94" s="239">
        <f t="shared" si="304"/>
        <v>10</v>
      </c>
      <c r="Q94" s="239">
        <f t="shared" si="304"/>
        <v>10</v>
      </c>
      <c r="R94" s="239">
        <f t="shared" si="304"/>
        <v>10</v>
      </c>
      <c r="S94" s="239">
        <f t="shared" si="304"/>
        <v>10</v>
      </c>
      <c r="T94" s="239">
        <f t="shared" si="304"/>
        <v>10</v>
      </c>
      <c r="U94" s="239">
        <f t="shared" si="304"/>
        <v>10</v>
      </c>
      <c r="V94" s="239">
        <f t="shared" si="304"/>
        <v>10</v>
      </c>
      <c r="W94" s="239">
        <f t="shared" si="304"/>
        <v>10</v>
      </c>
      <c r="X94" s="239">
        <f t="shared" si="304"/>
        <v>10</v>
      </c>
      <c r="Y94" s="239">
        <f t="shared" si="304"/>
        <v>10</v>
      </c>
      <c r="Z94" s="239">
        <f t="shared" si="304"/>
        <v>10</v>
      </c>
      <c r="AA94" s="239">
        <f t="shared" si="304"/>
        <v>10</v>
      </c>
      <c r="AB94" s="239">
        <f t="shared" si="304"/>
        <v>10</v>
      </c>
      <c r="AC94" s="239">
        <f t="shared" si="304"/>
        <v>10</v>
      </c>
      <c r="AD94" s="239">
        <f t="shared" si="304"/>
        <v>10</v>
      </c>
      <c r="AE94" s="239">
        <f t="shared" si="304"/>
        <v>10</v>
      </c>
      <c r="AF94" s="239">
        <f t="shared" si="304"/>
        <v>10</v>
      </c>
      <c r="AG94" s="239">
        <f t="shared" si="304"/>
        <v>10</v>
      </c>
      <c r="AH94" s="239">
        <f t="shared" si="304"/>
        <v>10</v>
      </c>
      <c r="AI94" s="239">
        <f t="shared" si="304"/>
        <v>10</v>
      </c>
      <c r="AJ94" s="239">
        <f t="shared" si="304"/>
        <v>10</v>
      </c>
      <c r="AK94" s="239">
        <f t="shared" si="304"/>
        <v>10</v>
      </c>
      <c r="AL94" s="239">
        <f t="shared" si="304"/>
        <v>10</v>
      </c>
      <c r="AM94" s="239">
        <f t="shared" ref="AM94:BR95" si="305">$E94</f>
        <v>10</v>
      </c>
      <c r="AN94" s="239">
        <f t="shared" si="305"/>
        <v>10</v>
      </c>
      <c r="AO94" s="239">
        <f t="shared" si="305"/>
        <v>10</v>
      </c>
      <c r="AP94" s="239">
        <f t="shared" si="305"/>
        <v>10</v>
      </c>
      <c r="AQ94" s="239">
        <f t="shared" si="305"/>
        <v>10</v>
      </c>
      <c r="AR94" s="239">
        <f t="shared" si="305"/>
        <v>10</v>
      </c>
      <c r="AS94" s="239">
        <f t="shared" si="305"/>
        <v>10</v>
      </c>
      <c r="AT94" s="239">
        <f t="shared" si="305"/>
        <v>10</v>
      </c>
      <c r="AU94" s="239">
        <f t="shared" si="305"/>
        <v>10</v>
      </c>
      <c r="AV94" s="239">
        <f t="shared" si="305"/>
        <v>10</v>
      </c>
      <c r="AW94" s="239">
        <f t="shared" si="305"/>
        <v>10</v>
      </c>
      <c r="AX94" s="239">
        <f t="shared" si="305"/>
        <v>10</v>
      </c>
      <c r="AY94" s="239">
        <f t="shared" si="305"/>
        <v>10</v>
      </c>
      <c r="AZ94" s="239">
        <f t="shared" si="305"/>
        <v>10</v>
      </c>
      <c r="BA94" s="239">
        <f t="shared" si="305"/>
        <v>10</v>
      </c>
      <c r="BB94" s="239">
        <f t="shared" si="305"/>
        <v>10</v>
      </c>
      <c r="BC94" s="239">
        <f t="shared" si="305"/>
        <v>10</v>
      </c>
      <c r="BD94" s="239">
        <f t="shared" si="305"/>
        <v>10</v>
      </c>
      <c r="BE94" s="239">
        <f t="shared" si="305"/>
        <v>10</v>
      </c>
      <c r="BF94" s="239">
        <f t="shared" si="305"/>
        <v>10</v>
      </c>
      <c r="BG94" s="239">
        <f t="shared" si="305"/>
        <v>10</v>
      </c>
      <c r="BH94" s="239">
        <f t="shared" si="305"/>
        <v>10</v>
      </c>
      <c r="BI94" s="239">
        <f t="shared" si="305"/>
        <v>10</v>
      </c>
      <c r="BJ94" s="239">
        <f t="shared" si="305"/>
        <v>10</v>
      </c>
      <c r="BK94" s="239">
        <f t="shared" si="305"/>
        <v>10</v>
      </c>
      <c r="BL94" s="239">
        <f t="shared" si="305"/>
        <v>10</v>
      </c>
      <c r="BM94" s="239">
        <f t="shared" si="305"/>
        <v>10</v>
      </c>
      <c r="BN94" s="239">
        <f t="shared" si="305"/>
        <v>10</v>
      </c>
      <c r="BO94" s="239">
        <f t="shared" si="305"/>
        <v>10</v>
      </c>
      <c r="BP94" s="239">
        <f t="shared" si="305"/>
        <v>10</v>
      </c>
      <c r="BQ94" s="239">
        <f t="shared" si="305"/>
        <v>10</v>
      </c>
      <c r="BR94" s="239">
        <f t="shared" si="305"/>
        <v>10</v>
      </c>
      <c r="BS94" s="239">
        <f t="shared" ref="BS94:CX95" si="306">$E94</f>
        <v>10</v>
      </c>
      <c r="BT94" s="239">
        <f t="shared" si="306"/>
        <v>10</v>
      </c>
      <c r="BU94" s="239">
        <f t="shared" si="306"/>
        <v>10</v>
      </c>
      <c r="BV94" s="239">
        <f t="shared" si="306"/>
        <v>10</v>
      </c>
      <c r="BW94" s="239">
        <f t="shared" si="306"/>
        <v>10</v>
      </c>
      <c r="BX94" s="239">
        <f t="shared" si="306"/>
        <v>10</v>
      </c>
      <c r="BY94" s="239">
        <f t="shared" si="306"/>
        <v>10</v>
      </c>
      <c r="BZ94" s="239">
        <f t="shared" si="306"/>
        <v>10</v>
      </c>
      <c r="CA94" s="239">
        <f t="shared" si="306"/>
        <v>10</v>
      </c>
      <c r="CB94" s="239">
        <f t="shared" si="306"/>
        <v>10</v>
      </c>
      <c r="CC94" s="239">
        <f t="shared" si="306"/>
        <v>10</v>
      </c>
      <c r="CD94" s="239">
        <f t="shared" si="306"/>
        <v>10</v>
      </c>
      <c r="CE94" s="239">
        <f t="shared" si="306"/>
        <v>10</v>
      </c>
      <c r="CF94" s="239">
        <f t="shared" si="306"/>
        <v>10</v>
      </c>
      <c r="CG94" s="239">
        <f t="shared" si="306"/>
        <v>10</v>
      </c>
      <c r="CH94" s="239">
        <f t="shared" si="306"/>
        <v>10</v>
      </c>
      <c r="CI94" s="239">
        <f t="shared" si="306"/>
        <v>10</v>
      </c>
      <c r="CJ94" s="239">
        <f t="shared" si="306"/>
        <v>10</v>
      </c>
      <c r="CK94" s="239">
        <f t="shared" si="306"/>
        <v>10</v>
      </c>
      <c r="CL94" s="239">
        <f t="shared" si="306"/>
        <v>10</v>
      </c>
      <c r="CM94" s="239">
        <f t="shared" si="306"/>
        <v>10</v>
      </c>
      <c r="CN94" s="239">
        <f t="shared" si="306"/>
        <v>10</v>
      </c>
      <c r="CO94" s="239">
        <f t="shared" si="306"/>
        <v>10</v>
      </c>
      <c r="CP94" s="239">
        <f t="shared" si="306"/>
        <v>10</v>
      </c>
      <c r="CQ94" s="239">
        <f t="shared" si="306"/>
        <v>10</v>
      </c>
      <c r="CR94" s="239">
        <f t="shared" si="306"/>
        <v>10</v>
      </c>
      <c r="CS94" s="239">
        <f t="shared" si="306"/>
        <v>10</v>
      </c>
      <c r="CT94" s="239">
        <f t="shared" si="306"/>
        <v>10</v>
      </c>
      <c r="CU94" s="239">
        <f t="shared" si="306"/>
        <v>10</v>
      </c>
      <c r="CV94" s="239">
        <f t="shared" si="306"/>
        <v>10</v>
      </c>
      <c r="CW94" s="239">
        <f t="shared" si="306"/>
        <v>10</v>
      </c>
      <c r="CX94" s="239">
        <f t="shared" si="306"/>
        <v>10</v>
      </c>
      <c r="CY94" s="239">
        <f t="shared" ref="CY94:EA95" si="307">$E94</f>
        <v>10</v>
      </c>
      <c r="CZ94" s="239">
        <f t="shared" si="307"/>
        <v>10</v>
      </c>
      <c r="DA94" s="239">
        <f t="shared" si="307"/>
        <v>10</v>
      </c>
      <c r="DB94" s="239">
        <f t="shared" si="307"/>
        <v>10</v>
      </c>
      <c r="DC94" s="239">
        <f t="shared" si="307"/>
        <v>10</v>
      </c>
      <c r="DD94" s="239">
        <f t="shared" si="307"/>
        <v>10</v>
      </c>
      <c r="DE94" s="239">
        <f t="shared" si="307"/>
        <v>10</v>
      </c>
      <c r="DF94" s="239">
        <f t="shared" si="307"/>
        <v>10</v>
      </c>
      <c r="DG94" s="239">
        <f t="shared" si="307"/>
        <v>10</v>
      </c>
      <c r="DH94" s="239">
        <f t="shared" si="307"/>
        <v>10</v>
      </c>
      <c r="DI94" s="239">
        <f t="shared" si="307"/>
        <v>10</v>
      </c>
      <c r="DJ94" s="239">
        <f t="shared" si="307"/>
        <v>10</v>
      </c>
      <c r="DK94" s="239">
        <f t="shared" si="307"/>
        <v>10</v>
      </c>
      <c r="DL94" s="239">
        <f t="shared" si="307"/>
        <v>10</v>
      </c>
      <c r="DM94" s="239">
        <f t="shared" si="307"/>
        <v>10</v>
      </c>
      <c r="DN94" s="239">
        <f t="shared" si="307"/>
        <v>10</v>
      </c>
      <c r="DO94" s="239">
        <f t="shared" si="307"/>
        <v>10</v>
      </c>
      <c r="DP94" s="239">
        <f t="shared" si="307"/>
        <v>10</v>
      </c>
      <c r="DQ94" s="239">
        <f t="shared" si="307"/>
        <v>10</v>
      </c>
      <c r="DR94" s="239">
        <f t="shared" si="307"/>
        <v>10</v>
      </c>
      <c r="DS94" s="239">
        <f t="shared" si="307"/>
        <v>10</v>
      </c>
      <c r="DT94" s="239">
        <f t="shared" si="307"/>
        <v>10</v>
      </c>
      <c r="DU94" s="239">
        <f t="shared" si="307"/>
        <v>10</v>
      </c>
      <c r="DV94" s="239">
        <f t="shared" si="307"/>
        <v>10</v>
      </c>
      <c r="DW94" s="239">
        <f t="shared" si="307"/>
        <v>10</v>
      </c>
      <c r="DX94" s="239">
        <f t="shared" si="307"/>
        <v>10</v>
      </c>
      <c r="DY94" s="239">
        <f t="shared" si="307"/>
        <v>10</v>
      </c>
      <c r="DZ94" s="239">
        <f t="shared" si="307"/>
        <v>10</v>
      </c>
      <c r="EA94" s="239">
        <f t="shared" si="307"/>
        <v>10</v>
      </c>
    </row>
    <row r="95" spans="1:131" x14ac:dyDescent="0.25">
      <c r="E95">
        <v>5</v>
      </c>
      <c r="F95" t="str">
        <f>$B$56&amp;"_"&amp;$D$105</f>
        <v>П+РД 2 оч_Пометки</v>
      </c>
      <c r="G95">
        <f>$E95</f>
        <v>5</v>
      </c>
      <c r="H95">
        <f t="shared" si="304"/>
        <v>5</v>
      </c>
      <c r="I95">
        <f t="shared" si="304"/>
        <v>5</v>
      </c>
      <c r="J95">
        <f t="shared" si="304"/>
        <v>5</v>
      </c>
      <c r="K95">
        <f t="shared" si="304"/>
        <v>5</v>
      </c>
      <c r="L95">
        <f t="shared" si="304"/>
        <v>5</v>
      </c>
      <c r="M95">
        <f t="shared" si="304"/>
        <v>5</v>
      </c>
      <c r="N95">
        <f t="shared" si="304"/>
        <v>5</v>
      </c>
      <c r="O95">
        <f t="shared" si="304"/>
        <v>5</v>
      </c>
      <c r="P95">
        <f t="shared" si="304"/>
        <v>5</v>
      </c>
      <c r="Q95">
        <f t="shared" si="304"/>
        <v>5</v>
      </c>
      <c r="R95">
        <f t="shared" si="304"/>
        <v>5</v>
      </c>
      <c r="S95">
        <f t="shared" si="304"/>
        <v>5</v>
      </c>
      <c r="T95">
        <f t="shared" si="304"/>
        <v>5</v>
      </c>
      <c r="U95">
        <f t="shared" si="304"/>
        <v>5</v>
      </c>
      <c r="V95">
        <f t="shared" si="304"/>
        <v>5</v>
      </c>
      <c r="W95">
        <f t="shared" si="304"/>
        <v>5</v>
      </c>
      <c r="X95">
        <f t="shared" si="304"/>
        <v>5</v>
      </c>
      <c r="Y95">
        <f t="shared" si="304"/>
        <v>5</v>
      </c>
      <c r="Z95">
        <f t="shared" si="304"/>
        <v>5</v>
      </c>
      <c r="AA95">
        <f t="shared" si="304"/>
        <v>5</v>
      </c>
      <c r="AB95">
        <f t="shared" si="304"/>
        <v>5</v>
      </c>
      <c r="AC95">
        <f t="shared" si="304"/>
        <v>5</v>
      </c>
      <c r="AD95">
        <f t="shared" si="304"/>
        <v>5</v>
      </c>
      <c r="AE95">
        <f t="shared" si="304"/>
        <v>5</v>
      </c>
      <c r="AF95">
        <f t="shared" si="304"/>
        <v>5</v>
      </c>
      <c r="AG95">
        <f t="shared" si="304"/>
        <v>5</v>
      </c>
      <c r="AH95">
        <f t="shared" si="304"/>
        <v>5</v>
      </c>
      <c r="AI95">
        <f t="shared" si="304"/>
        <v>5</v>
      </c>
      <c r="AJ95">
        <f t="shared" si="304"/>
        <v>5</v>
      </c>
      <c r="AK95">
        <f t="shared" si="304"/>
        <v>5</v>
      </c>
      <c r="AL95">
        <f t="shared" si="304"/>
        <v>5</v>
      </c>
      <c r="AM95">
        <f t="shared" si="305"/>
        <v>5</v>
      </c>
      <c r="AN95">
        <f t="shared" si="305"/>
        <v>5</v>
      </c>
      <c r="AO95">
        <f t="shared" si="305"/>
        <v>5</v>
      </c>
      <c r="AP95">
        <f t="shared" si="305"/>
        <v>5</v>
      </c>
      <c r="AQ95">
        <f t="shared" si="305"/>
        <v>5</v>
      </c>
      <c r="AR95">
        <f t="shared" si="305"/>
        <v>5</v>
      </c>
      <c r="AS95">
        <f t="shared" si="305"/>
        <v>5</v>
      </c>
      <c r="AT95">
        <f t="shared" si="305"/>
        <v>5</v>
      </c>
      <c r="AU95">
        <f t="shared" si="305"/>
        <v>5</v>
      </c>
      <c r="AV95">
        <f t="shared" si="305"/>
        <v>5</v>
      </c>
      <c r="AW95">
        <f t="shared" si="305"/>
        <v>5</v>
      </c>
      <c r="AX95">
        <f t="shared" si="305"/>
        <v>5</v>
      </c>
      <c r="AY95">
        <f t="shared" si="305"/>
        <v>5</v>
      </c>
      <c r="AZ95">
        <f t="shared" si="305"/>
        <v>5</v>
      </c>
      <c r="BA95">
        <f t="shared" si="305"/>
        <v>5</v>
      </c>
      <c r="BB95">
        <f t="shared" si="305"/>
        <v>5</v>
      </c>
      <c r="BC95">
        <f t="shared" si="305"/>
        <v>5</v>
      </c>
      <c r="BD95">
        <f t="shared" si="305"/>
        <v>5</v>
      </c>
      <c r="BE95">
        <f t="shared" si="305"/>
        <v>5</v>
      </c>
      <c r="BF95">
        <f t="shared" si="305"/>
        <v>5</v>
      </c>
      <c r="BG95">
        <f t="shared" si="305"/>
        <v>5</v>
      </c>
      <c r="BH95">
        <f t="shared" si="305"/>
        <v>5</v>
      </c>
      <c r="BI95">
        <f t="shared" si="305"/>
        <v>5</v>
      </c>
      <c r="BJ95">
        <f t="shared" si="305"/>
        <v>5</v>
      </c>
      <c r="BK95">
        <f t="shared" si="305"/>
        <v>5</v>
      </c>
      <c r="BL95">
        <f t="shared" si="305"/>
        <v>5</v>
      </c>
      <c r="BM95">
        <f t="shared" si="305"/>
        <v>5</v>
      </c>
      <c r="BN95">
        <f t="shared" si="305"/>
        <v>5</v>
      </c>
      <c r="BO95">
        <f t="shared" si="305"/>
        <v>5</v>
      </c>
      <c r="BP95">
        <f t="shared" si="305"/>
        <v>5</v>
      </c>
      <c r="BQ95">
        <f t="shared" si="305"/>
        <v>5</v>
      </c>
      <c r="BR95">
        <f t="shared" si="305"/>
        <v>5</v>
      </c>
      <c r="BS95">
        <f t="shared" si="306"/>
        <v>5</v>
      </c>
      <c r="BT95">
        <f t="shared" si="306"/>
        <v>5</v>
      </c>
      <c r="BU95">
        <f t="shared" si="306"/>
        <v>5</v>
      </c>
      <c r="BV95">
        <f t="shared" si="306"/>
        <v>5</v>
      </c>
      <c r="BW95">
        <f t="shared" si="306"/>
        <v>5</v>
      </c>
      <c r="BX95">
        <f t="shared" si="306"/>
        <v>5</v>
      </c>
      <c r="BY95">
        <f t="shared" si="306"/>
        <v>5</v>
      </c>
      <c r="BZ95">
        <f t="shared" si="306"/>
        <v>5</v>
      </c>
      <c r="CA95">
        <f t="shared" si="306"/>
        <v>5</v>
      </c>
      <c r="CB95">
        <f t="shared" si="306"/>
        <v>5</v>
      </c>
      <c r="CC95">
        <f t="shared" si="306"/>
        <v>5</v>
      </c>
      <c r="CD95">
        <f t="shared" si="306"/>
        <v>5</v>
      </c>
      <c r="CE95">
        <f t="shared" si="306"/>
        <v>5</v>
      </c>
      <c r="CF95">
        <f t="shared" si="306"/>
        <v>5</v>
      </c>
      <c r="CG95">
        <f t="shared" si="306"/>
        <v>5</v>
      </c>
      <c r="CH95">
        <f t="shared" si="306"/>
        <v>5</v>
      </c>
      <c r="CI95">
        <f t="shared" si="306"/>
        <v>5</v>
      </c>
      <c r="CJ95">
        <f t="shared" si="306"/>
        <v>5</v>
      </c>
      <c r="CK95">
        <f t="shared" si="306"/>
        <v>5</v>
      </c>
      <c r="CL95">
        <f t="shared" si="306"/>
        <v>5</v>
      </c>
      <c r="CM95">
        <f t="shared" si="306"/>
        <v>5</v>
      </c>
      <c r="CN95">
        <f t="shared" si="306"/>
        <v>5</v>
      </c>
      <c r="CO95">
        <f t="shared" si="306"/>
        <v>5</v>
      </c>
      <c r="CP95">
        <f t="shared" si="306"/>
        <v>5</v>
      </c>
      <c r="CQ95">
        <f t="shared" si="306"/>
        <v>5</v>
      </c>
      <c r="CR95">
        <f t="shared" si="306"/>
        <v>5</v>
      </c>
      <c r="CS95">
        <f t="shared" si="306"/>
        <v>5</v>
      </c>
      <c r="CT95">
        <f t="shared" si="306"/>
        <v>5</v>
      </c>
      <c r="CU95">
        <f t="shared" si="306"/>
        <v>5</v>
      </c>
      <c r="CV95">
        <f t="shared" si="306"/>
        <v>5</v>
      </c>
      <c r="CW95">
        <f t="shared" si="306"/>
        <v>5</v>
      </c>
      <c r="CX95">
        <f t="shared" si="306"/>
        <v>5</v>
      </c>
      <c r="CY95">
        <f t="shared" si="307"/>
        <v>5</v>
      </c>
      <c r="CZ95">
        <f t="shared" si="307"/>
        <v>5</v>
      </c>
      <c r="DA95">
        <f t="shared" si="307"/>
        <v>5</v>
      </c>
      <c r="DB95">
        <f t="shared" si="307"/>
        <v>5</v>
      </c>
      <c r="DC95">
        <f t="shared" si="307"/>
        <v>5</v>
      </c>
      <c r="DD95">
        <f t="shared" si="307"/>
        <v>5</v>
      </c>
      <c r="DE95">
        <f t="shared" si="307"/>
        <v>5</v>
      </c>
      <c r="DF95">
        <f t="shared" si="307"/>
        <v>5</v>
      </c>
      <c r="DG95">
        <f t="shared" si="307"/>
        <v>5</v>
      </c>
      <c r="DH95">
        <f t="shared" si="307"/>
        <v>5</v>
      </c>
      <c r="DI95">
        <f t="shared" si="307"/>
        <v>5</v>
      </c>
      <c r="DJ95">
        <f t="shared" si="307"/>
        <v>5</v>
      </c>
      <c r="DK95">
        <f t="shared" si="307"/>
        <v>5</v>
      </c>
      <c r="DL95">
        <f t="shared" si="307"/>
        <v>5</v>
      </c>
      <c r="DM95">
        <f t="shared" si="307"/>
        <v>5</v>
      </c>
      <c r="DN95">
        <f t="shared" si="307"/>
        <v>5</v>
      </c>
      <c r="DO95">
        <f t="shared" si="307"/>
        <v>5</v>
      </c>
      <c r="DP95">
        <f t="shared" si="307"/>
        <v>5</v>
      </c>
      <c r="DQ95">
        <f t="shared" si="307"/>
        <v>5</v>
      </c>
      <c r="DR95">
        <f t="shared" si="307"/>
        <v>5</v>
      </c>
      <c r="DS95">
        <f t="shared" si="307"/>
        <v>5</v>
      </c>
      <c r="DT95">
        <f t="shared" si="307"/>
        <v>5</v>
      </c>
      <c r="DU95">
        <f t="shared" si="307"/>
        <v>5</v>
      </c>
      <c r="DV95">
        <f t="shared" si="307"/>
        <v>5</v>
      </c>
      <c r="DW95">
        <f t="shared" si="307"/>
        <v>5</v>
      </c>
      <c r="DX95">
        <f t="shared" si="307"/>
        <v>5</v>
      </c>
      <c r="DY95">
        <f t="shared" si="307"/>
        <v>5</v>
      </c>
      <c r="DZ95">
        <f t="shared" si="307"/>
        <v>5</v>
      </c>
      <c r="EA95">
        <f t="shared" si="307"/>
        <v>5</v>
      </c>
    </row>
    <row r="96" spans="1:131" x14ac:dyDescent="0.25">
      <c r="E96">
        <v>10</v>
      </c>
      <c r="F96" s="269" t="str">
        <f>$B$56&amp;"_"&amp;$D$106</f>
        <v>П+РД 2 оч_Масштаб</v>
      </c>
      <c r="G96" s="268">
        <f t="shared" ref="G96:AL96" si="308">IFERROR($E96-SUM(G97:G98),$E96)</f>
        <v>10</v>
      </c>
      <c r="H96" s="268">
        <f t="shared" si="308"/>
        <v>10</v>
      </c>
      <c r="I96" s="268">
        <f t="shared" si="308"/>
        <v>10</v>
      </c>
      <c r="J96" s="268">
        <f t="shared" si="308"/>
        <v>10</v>
      </c>
      <c r="K96" s="268">
        <f t="shared" si="308"/>
        <v>10</v>
      </c>
      <c r="L96" s="268">
        <f t="shared" si="308"/>
        <v>10</v>
      </c>
      <c r="M96" s="268">
        <f t="shared" si="308"/>
        <v>10</v>
      </c>
      <c r="N96" s="268">
        <f t="shared" si="308"/>
        <v>10</v>
      </c>
      <c r="O96" s="268">
        <f t="shared" si="308"/>
        <v>10</v>
      </c>
      <c r="P96" s="268">
        <f t="shared" si="308"/>
        <v>10</v>
      </c>
      <c r="Q96" s="268">
        <f t="shared" si="308"/>
        <v>10</v>
      </c>
      <c r="R96" s="268">
        <f t="shared" si="308"/>
        <v>10</v>
      </c>
      <c r="S96" s="268">
        <f t="shared" si="308"/>
        <v>10</v>
      </c>
      <c r="T96" s="268">
        <f t="shared" si="308"/>
        <v>10</v>
      </c>
      <c r="U96" s="268">
        <f t="shared" si="308"/>
        <v>10</v>
      </c>
      <c r="V96" s="268">
        <f t="shared" si="308"/>
        <v>10</v>
      </c>
      <c r="W96" s="268">
        <f t="shared" si="308"/>
        <v>10</v>
      </c>
      <c r="X96" s="268">
        <f t="shared" si="308"/>
        <v>10</v>
      </c>
      <c r="Y96" s="268">
        <f t="shared" si="308"/>
        <v>10</v>
      </c>
      <c r="Z96" s="268">
        <f t="shared" si="308"/>
        <v>10</v>
      </c>
      <c r="AA96" s="268">
        <f t="shared" si="308"/>
        <v>10</v>
      </c>
      <c r="AB96" s="268">
        <f t="shared" si="308"/>
        <v>10</v>
      </c>
      <c r="AC96" s="268">
        <f t="shared" si="308"/>
        <v>10</v>
      </c>
      <c r="AD96" s="268">
        <f t="shared" si="308"/>
        <v>10</v>
      </c>
      <c r="AE96" s="268">
        <f t="shared" si="308"/>
        <v>10</v>
      </c>
      <c r="AF96" s="268">
        <f t="shared" si="308"/>
        <v>10</v>
      </c>
      <c r="AG96" s="268">
        <f t="shared" si="308"/>
        <v>10</v>
      </c>
      <c r="AH96" s="268">
        <f t="shared" si="308"/>
        <v>10</v>
      </c>
      <c r="AI96" s="268">
        <f t="shared" si="308"/>
        <v>10</v>
      </c>
      <c r="AJ96" s="268">
        <f t="shared" si="308"/>
        <v>10</v>
      </c>
      <c r="AK96" s="268">
        <f t="shared" si="308"/>
        <v>10</v>
      </c>
      <c r="AL96" s="268">
        <f t="shared" si="308"/>
        <v>10</v>
      </c>
      <c r="AM96" s="268">
        <f t="shared" ref="AM96:BR96" si="309">IFERROR($E96-SUM(AM97:AM98),$E96)</f>
        <v>10</v>
      </c>
      <c r="AN96" s="268">
        <f t="shared" si="309"/>
        <v>10</v>
      </c>
      <c r="AO96" s="268">
        <f t="shared" si="309"/>
        <v>10</v>
      </c>
      <c r="AP96" s="268">
        <f t="shared" si="309"/>
        <v>10</v>
      </c>
      <c r="AQ96" s="268">
        <f t="shared" si="309"/>
        <v>10</v>
      </c>
      <c r="AR96" s="268">
        <f t="shared" si="309"/>
        <v>10</v>
      </c>
      <c r="AS96" s="268">
        <f t="shared" si="309"/>
        <v>10</v>
      </c>
      <c r="AT96" s="268">
        <f t="shared" si="309"/>
        <v>10</v>
      </c>
      <c r="AU96" s="268">
        <f t="shared" si="309"/>
        <v>10</v>
      </c>
      <c r="AV96" s="268">
        <f t="shared" si="309"/>
        <v>10</v>
      </c>
      <c r="AW96" s="268">
        <f t="shared" si="309"/>
        <v>10</v>
      </c>
      <c r="AX96" s="268">
        <f t="shared" si="309"/>
        <v>10</v>
      </c>
      <c r="AY96" s="268">
        <f t="shared" si="309"/>
        <v>10</v>
      </c>
      <c r="AZ96" s="268">
        <f t="shared" si="309"/>
        <v>10</v>
      </c>
      <c r="BA96" s="268">
        <f t="shared" si="309"/>
        <v>10</v>
      </c>
      <c r="BB96" s="268">
        <f t="shared" si="309"/>
        <v>10</v>
      </c>
      <c r="BC96" s="268">
        <f t="shared" si="309"/>
        <v>10</v>
      </c>
      <c r="BD96" s="268">
        <f t="shared" si="309"/>
        <v>10</v>
      </c>
      <c r="BE96" s="268">
        <f t="shared" si="309"/>
        <v>10</v>
      </c>
      <c r="BF96" s="268">
        <f t="shared" si="309"/>
        <v>10</v>
      </c>
      <c r="BG96" s="268">
        <f t="shared" si="309"/>
        <v>10</v>
      </c>
      <c r="BH96" s="268">
        <f t="shared" si="309"/>
        <v>10</v>
      </c>
      <c r="BI96" s="268">
        <f t="shared" si="309"/>
        <v>10</v>
      </c>
      <c r="BJ96" s="268">
        <f t="shared" si="309"/>
        <v>10</v>
      </c>
      <c r="BK96" s="268">
        <f t="shared" si="309"/>
        <v>10</v>
      </c>
      <c r="BL96" s="268">
        <f t="shared" si="309"/>
        <v>10</v>
      </c>
      <c r="BM96" s="268">
        <f t="shared" si="309"/>
        <v>10</v>
      </c>
      <c r="BN96" s="268">
        <f t="shared" si="309"/>
        <v>10</v>
      </c>
      <c r="BO96" s="268">
        <f t="shared" si="309"/>
        <v>10</v>
      </c>
      <c r="BP96" s="268">
        <f t="shared" si="309"/>
        <v>10</v>
      </c>
      <c r="BQ96" s="268">
        <f t="shared" si="309"/>
        <v>10</v>
      </c>
      <c r="BR96" s="268">
        <f t="shared" si="309"/>
        <v>10</v>
      </c>
      <c r="BS96" s="268">
        <f t="shared" ref="BS96:CX96" si="310">IFERROR($E96-SUM(BS97:BS98),$E96)</f>
        <v>10</v>
      </c>
      <c r="BT96" s="268">
        <f t="shared" si="310"/>
        <v>10</v>
      </c>
      <c r="BU96" s="268">
        <f t="shared" si="310"/>
        <v>10</v>
      </c>
      <c r="BV96" s="268">
        <f t="shared" si="310"/>
        <v>10</v>
      </c>
      <c r="BW96" s="268">
        <f t="shared" si="310"/>
        <v>10</v>
      </c>
      <c r="BX96" s="268">
        <f t="shared" si="310"/>
        <v>10</v>
      </c>
      <c r="BY96" s="268">
        <f t="shared" si="310"/>
        <v>10</v>
      </c>
      <c r="BZ96" s="268">
        <f t="shared" si="310"/>
        <v>10</v>
      </c>
      <c r="CA96" s="268">
        <f t="shared" si="310"/>
        <v>10</v>
      </c>
      <c r="CB96" s="268">
        <f t="shared" si="310"/>
        <v>10</v>
      </c>
      <c r="CC96" s="268">
        <f t="shared" si="310"/>
        <v>10</v>
      </c>
      <c r="CD96" s="268">
        <f t="shared" si="310"/>
        <v>10</v>
      </c>
      <c r="CE96" s="268">
        <f t="shared" si="310"/>
        <v>10</v>
      </c>
      <c r="CF96" s="268">
        <f t="shared" si="310"/>
        <v>10</v>
      </c>
      <c r="CG96" s="268">
        <f t="shared" si="310"/>
        <v>10</v>
      </c>
      <c r="CH96" s="268">
        <f t="shared" si="310"/>
        <v>10</v>
      </c>
      <c r="CI96" s="268">
        <f t="shared" si="310"/>
        <v>10</v>
      </c>
      <c r="CJ96" s="268">
        <f t="shared" si="310"/>
        <v>10</v>
      </c>
      <c r="CK96" s="268">
        <f t="shared" si="310"/>
        <v>10</v>
      </c>
      <c r="CL96" s="268">
        <f t="shared" si="310"/>
        <v>10</v>
      </c>
      <c r="CM96" s="268">
        <f t="shared" si="310"/>
        <v>10</v>
      </c>
      <c r="CN96" s="268">
        <f t="shared" si="310"/>
        <v>10</v>
      </c>
      <c r="CO96" s="268">
        <f t="shared" si="310"/>
        <v>10</v>
      </c>
      <c r="CP96" s="268">
        <f t="shared" si="310"/>
        <v>10</v>
      </c>
      <c r="CQ96" s="268">
        <f t="shared" si="310"/>
        <v>10</v>
      </c>
      <c r="CR96" s="268">
        <f t="shared" si="310"/>
        <v>10</v>
      </c>
      <c r="CS96" s="268">
        <f t="shared" si="310"/>
        <v>10</v>
      </c>
      <c r="CT96" s="268">
        <f t="shared" si="310"/>
        <v>10</v>
      </c>
      <c r="CU96" s="268">
        <f t="shared" si="310"/>
        <v>10</v>
      </c>
      <c r="CV96" s="268">
        <f t="shared" si="310"/>
        <v>10</v>
      </c>
      <c r="CW96" s="268">
        <f t="shared" si="310"/>
        <v>10</v>
      </c>
      <c r="CX96" s="268">
        <f t="shared" si="310"/>
        <v>10</v>
      </c>
      <c r="CY96" s="268">
        <f t="shared" ref="CY96:DK96" si="311">IFERROR($E96-SUM(CY97:CY98),$E96)</f>
        <v>10</v>
      </c>
      <c r="CZ96" s="268">
        <f t="shared" si="311"/>
        <v>10</v>
      </c>
      <c r="DA96" s="268">
        <f t="shared" si="311"/>
        <v>10</v>
      </c>
      <c r="DB96" s="268">
        <f t="shared" si="311"/>
        <v>10</v>
      </c>
      <c r="DC96" s="268">
        <f t="shared" si="311"/>
        <v>10</v>
      </c>
      <c r="DD96" s="268">
        <f t="shared" si="311"/>
        <v>10</v>
      </c>
      <c r="DE96" s="268">
        <f t="shared" si="311"/>
        <v>10</v>
      </c>
      <c r="DF96" s="268">
        <f t="shared" si="311"/>
        <v>10</v>
      </c>
      <c r="DG96" s="268">
        <f t="shared" si="311"/>
        <v>10</v>
      </c>
      <c r="DH96" s="268">
        <f t="shared" si="311"/>
        <v>10</v>
      </c>
      <c r="DI96" s="268">
        <f t="shared" si="311"/>
        <v>10</v>
      </c>
      <c r="DJ96" s="268">
        <f t="shared" si="311"/>
        <v>10</v>
      </c>
      <c r="DK96" s="268">
        <f t="shared" si="311"/>
        <v>10</v>
      </c>
      <c r="DL96" s="268">
        <f t="shared" ref="DL96:EA96" si="312">IFERROR($E96-SUM(DL97:DL98),$E96)</f>
        <v>10</v>
      </c>
      <c r="DM96" s="268">
        <f t="shared" si="312"/>
        <v>10</v>
      </c>
      <c r="DN96" s="268">
        <f t="shared" si="312"/>
        <v>10</v>
      </c>
      <c r="DO96" s="268">
        <f t="shared" si="312"/>
        <v>10</v>
      </c>
      <c r="DP96" s="268">
        <f t="shared" si="312"/>
        <v>10</v>
      </c>
      <c r="DQ96" s="268">
        <f t="shared" si="312"/>
        <v>10</v>
      </c>
      <c r="DR96" s="268">
        <f t="shared" si="312"/>
        <v>10</v>
      </c>
      <c r="DS96" s="268">
        <f t="shared" si="312"/>
        <v>10</v>
      </c>
      <c r="DT96" s="268">
        <f t="shared" si="312"/>
        <v>10</v>
      </c>
      <c r="DU96" s="268">
        <f t="shared" si="312"/>
        <v>10</v>
      </c>
      <c r="DV96" s="268">
        <f t="shared" si="312"/>
        <v>10</v>
      </c>
      <c r="DW96" s="268">
        <f t="shared" si="312"/>
        <v>10</v>
      </c>
      <c r="DX96" s="268">
        <f t="shared" si="312"/>
        <v>10</v>
      </c>
      <c r="DY96" s="268">
        <f t="shared" si="312"/>
        <v>10</v>
      </c>
      <c r="DZ96" s="268">
        <f t="shared" si="312"/>
        <v>10</v>
      </c>
      <c r="EA96" s="268">
        <f t="shared" si="312"/>
        <v>10</v>
      </c>
    </row>
    <row r="97" spans="4:131" x14ac:dyDescent="0.25">
      <c r="F97" t="str">
        <f>$B$56&amp;"_"&amp;$D$107</f>
        <v>П+РД 2 оч_Факт</v>
      </c>
      <c r="G97" s="235" t="e">
        <f t="shared" ref="G97:AL97" si="313">G$23/$F$23*$E96</f>
        <v>#N/A</v>
      </c>
      <c r="H97" s="235" t="e">
        <f t="shared" si="313"/>
        <v>#N/A</v>
      </c>
      <c r="I97" s="235" t="e">
        <f t="shared" si="313"/>
        <v>#N/A</v>
      </c>
      <c r="J97" s="235" t="e">
        <f t="shared" si="313"/>
        <v>#N/A</v>
      </c>
      <c r="K97" s="235" t="e">
        <f t="shared" si="313"/>
        <v>#N/A</v>
      </c>
      <c r="L97" s="235" t="e">
        <f t="shared" si="313"/>
        <v>#N/A</v>
      </c>
      <c r="M97" s="235" t="e">
        <f t="shared" si="313"/>
        <v>#N/A</v>
      </c>
      <c r="N97" s="235" t="e">
        <f t="shared" si="313"/>
        <v>#N/A</v>
      </c>
      <c r="O97" s="235" t="e">
        <f t="shared" si="313"/>
        <v>#N/A</v>
      </c>
      <c r="P97" s="235" t="e">
        <f t="shared" si="313"/>
        <v>#N/A</v>
      </c>
      <c r="Q97" s="235" t="e">
        <f t="shared" si="313"/>
        <v>#N/A</v>
      </c>
      <c r="R97" s="235" t="e">
        <f t="shared" si="313"/>
        <v>#N/A</v>
      </c>
      <c r="S97" s="235" t="e">
        <f t="shared" si="313"/>
        <v>#N/A</v>
      </c>
      <c r="T97" s="235" t="e">
        <f t="shared" si="313"/>
        <v>#N/A</v>
      </c>
      <c r="U97" s="235" t="e">
        <f t="shared" si="313"/>
        <v>#N/A</v>
      </c>
      <c r="V97" s="235" t="e">
        <f t="shared" si="313"/>
        <v>#N/A</v>
      </c>
      <c r="W97" s="235" t="e">
        <f t="shared" si="313"/>
        <v>#N/A</v>
      </c>
      <c r="X97" s="235" t="e">
        <f t="shared" si="313"/>
        <v>#N/A</v>
      </c>
      <c r="Y97" s="235" t="e">
        <f t="shared" si="313"/>
        <v>#N/A</v>
      </c>
      <c r="Z97" s="235" t="e">
        <f t="shared" si="313"/>
        <v>#N/A</v>
      </c>
      <c r="AA97" s="235" t="e">
        <f t="shared" si="313"/>
        <v>#N/A</v>
      </c>
      <c r="AB97" s="235" t="e">
        <f t="shared" si="313"/>
        <v>#N/A</v>
      </c>
      <c r="AC97" s="235" t="e">
        <f t="shared" si="313"/>
        <v>#N/A</v>
      </c>
      <c r="AD97" s="235" t="e">
        <f t="shared" si="313"/>
        <v>#N/A</v>
      </c>
      <c r="AE97" s="235" t="e">
        <f t="shared" si="313"/>
        <v>#N/A</v>
      </c>
      <c r="AF97" s="235" t="e">
        <f t="shared" si="313"/>
        <v>#N/A</v>
      </c>
      <c r="AG97" s="235" t="e">
        <f t="shared" si="313"/>
        <v>#N/A</v>
      </c>
      <c r="AH97" s="235" t="e">
        <f t="shared" si="313"/>
        <v>#N/A</v>
      </c>
      <c r="AI97" s="235" t="e">
        <f t="shared" si="313"/>
        <v>#N/A</v>
      </c>
      <c r="AJ97" s="235" t="e">
        <f t="shared" si="313"/>
        <v>#N/A</v>
      </c>
      <c r="AK97" s="235" t="e">
        <f t="shared" si="313"/>
        <v>#N/A</v>
      </c>
      <c r="AL97" s="235" t="e">
        <f t="shared" si="313"/>
        <v>#N/A</v>
      </c>
      <c r="AM97" s="235" t="e">
        <f t="shared" ref="AM97:BR97" si="314">AM$23/$F$23*$E96</f>
        <v>#N/A</v>
      </c>
      <c r="AN97" s="235" t="e">
        <f t="shared" si="314"/>
        <v>#N/A</v>
      </c>
      <c r="AO97" s="235" t="e">
        <f t="shared" si="314"/>
        <v>#N/A</v>
      </c>
      <c r="AP97" s="235" t="e">
        <f t="shared" si="314"/>
        <v>#N/A</v>
      </c>
      <c r="AQ97" s="235" t="e">
        <f t="shared" si="314"/>
        <v>#N/A</v>
      </c>
      <c r="AR97" s="235" t="e">
        <f t="shared" si="314"/>
        <v>#N/A</v>
      </c>
      <c r="AS97" s="235" t="e">
        <f t="shared" si="314"/>
        <v>#N/A</v>
      </c>
      <c r="AT97" s="235" t="e">
        <f t="shared" si="314"/>
        <v>#N/A</v>
      </c>
      <c r="AU97" s="235" t="e">
        <f t="shared" si="314"/>
        <v>#N/A</v>
      </c>
      <c r="AV97" s="235" t="e">
        <f t="shared" si="314"/>
        <v>#N/A</v>
      </c>
      <c r="AW97" s="235" t="e">
        <f t="shared" si="314"/>
        <v>#N/A</v>
      </c>
      <c r="AX97" s="235" t="e">
        <f t="shared" si="314"/>
        <v>#N/A</v>
      </c>
      <c r="AY97" s="235" t="e">
        <f t="shared" si="314"/>
        <v>#N/A</v>
      </c>
      <c r="AZ97" s="235" t="e">
        <f t="shared" si="314"/>
        <v>#N/A</v>
      </c>
      <c r="BA97" s="235" t="e">
        <f t="shared" si="314"/>
        <v>#N/A</v>
      </c>
      <c r="BB97" s="235" t="e">
        <f t="shared" si="314"/>
        <v>#N/A</v>
      </c>
      <c r="BC97" s="235" t="e">
        <f t="shared" si="314"/>
        <v>#N/A</v>
      </c>
      <c r="BD97" s="235" t="e">
        <f t="shared" si="314"/>
        <v>#N/A</v>
      </c>
      <c r="BE97" s="235" t="e">
        <f t="shared" si="314"/>
        <v>#N/A</v>
      </c>
      <c r="BF97" s="235" t="e">
        <f t="shared" si="314"/>
        <v>#N/A</v>
      </c>
      <c r="BG97" s="235" t="e">
        <f t="shared" si="314"/>
        <v>#N/A</v>
      </c>
      <c r="BH97" s="235" t="e">
        <f t="shared" si="314"/>
        <v>#N/A</v>
      </c>
      <c r="BI97" s="235" t="e">
        <f t="shared" si="314"/>
        <v>#N/A</v>
      </c>
      <c r="BJ97" s="235" t="e">
        <f t="shared" si="314"/>
        <v>#N/A</v>
      </c>
      <c r="BK97" s="235" t="e">
        <f t="shared" si="314"/>
        <v>#N/A</v>
      </c>
      <c r="BL97" s="235" t="e">
        <f t="shared" si="314"/>
        <v>#N/A</v>
      </c>
      <c r="BM97" s="235" t="e">
        <f t="shared" si="314"/>
        <v>#N/A</v>
      </c>
      <c r="BN97" s="235" t="e">
        <f t="shared" si="314"/>
        <v>#N/A</v>
      </c>
      <c r="BO97" s="235" t="e">
        <f t="shared" si="314"/>
        <v>#N/A</v>
      </c>
      <c r="BP97" s="235" t="e">
        <f t="shared" si="314"/>
        <v>#N/A</v>
      </c>
      <c r="BQ97" s="235" t="e">
        <f t="shared" si="314"/>
        <v>#N/A</v>
      </c>
      <c r="BR97" s="235" t="e">
        <f t="shared" si="314"/>
        <v>#N/A</v>
      </c>
      <c r="BS97" s="235" t="e">
        <f t="shared" ref="BS97:CX97" si="315">BS$23/$F$23*$E96</f>
        <v>#N/A</v>
      </c>
      <c r="BT97" s="235" t="e">
        <f t="shared" si="315"/>
        <v>#N/A</v>
      </c>
      <c r="BU97" s="235" t="e">
        <f t="shared" si="315"/>
        <v>#N/A</v>
      </c>
      <c r="BV97" s="235" t="e">
        <f t="shared" si="315"/>
        <v>#N/A</v>
      </c>
      <c r="BW97" s="235" t="e">
        <f t="shared" si="315"/>
        <v>#N/A</v>
      </c>
      <c r="BX97" s="235" t="e">
        <f t="shared" si="315"/>
        <v>#N/A</v>
      </c>
      <c r="BY97" s="235" t="e">
        <f t="shared" si="315"/>
        <v>#N/A</v>
      </c>
      <c r="BZ97" s="235" t="e">
        <f t="shared" si="315"/>
        <v>#N/A</v>
      </c>
      <c r="CA97" s="235" t="e">
        <f t="shared" si="315"/>
        <v>#N/A</v>
      </c>
      <c r="CB97" s="235" t="e">
        <f t="shared" si="315"/>
        <v>#N/A</v>
      </c>
      <c r="CC97" s="235" t="e">
        <f t="shared" si="315"/>
        <v>#N/A</v>
      </c>
      <c r="CD97" s="235" t="e">
        <f t="shared" si="315"/>
        <v>#N/A</v>
      </c>
      <c r="CE97" s="235" t="e">
        <f t="shared" si="315"/>
        <v>#N/A</v>
      </c>
      <c r="CF97" s="235" t="e">
        <f t="shared" si="315"/>
        <v>#N/A</v>
      </c>
      <c r="CG97" s="235" t="e">
        <f t="shared" si="315"/>
        <v>#N/A</v>
      </c>
      <c r="CH97" s="235" t="e">
        <f t="shared" si="315"/>
        <v>#N/A</v>
      </c>
      <c r="CI97" s="235" t="e">
        <f t="shared" si="315"/>
        <v>#N/A</v>
      </c>
      <c r="CJ97" s="235" t="e">
        <f t="shared" si="315"/>
        <v>#N/A</v>
      </c>
      <c r="CK97" s="235" t="e">
        <f t="shared" si="315"/>
        <v>#N/A</v>
      </c>
      <c r="CL97" s="235" t="e">
        <f t="shared" si="315"/>
        <v>#N/A</v>
      </c>
      <c r="CM97" s="235" t="e">
        <f t="shared" si="315"/>
        <v>#N/A</v>
      </c>
      <c r="CN97" s="235" t="e">
        <f t="shared" si="315"/>
        <v>#N/A</v>
      </c>
      <c r="CO97" s="235" t="e">
        <f t="shared" si="315"/>
        <v>#N/A</v>
      </c>
      <c r="CP97" s="235" t="e">
        <f t="shared" si="315"/>
        <v>#N/A</v>
      </c>
      <c r="CQ97" s="235" t="e">
        <f t="shared" si="315"/>
        <v>#N/A</v>
      </c>
      <c r="CR97" s="235" t="e">
        <f t="shared" si="315"/>
        <v>#N/A</v>
      </c>
      <c r="CS97" s="235" t="e">
        <f t="shared" si="315"/>
        <v>#N/A</v>
      </c>
      <c r="CT97" s="235" t="e">
        <f t="shared" si="315"/>
        <v>#N/A</v>
      </c>
      <c r="CU97" s="235" t="e">
        <f t="shared" si="315"/>
        <v>#N/A</v>
      </c>
      <c r="CV97" s="235" t="e">
        <f t="shared" si="315"/>
        <v>#N/A</v>
      </c>
      <c r="CW97" s="235" t="e">
        <f t="shared" si="315"/>
        <v>#N/A</v>
      </c>
      <c r="CX97" s="235" t="e">
        <f t="shared" si="315"/>
        <v>#N/A</v>
      </c>
      <c r="CY97" s="235" t="e">
        <f t="shared" ref="CY97:DK97" si="316">CY$23/$F$23*$E96</f>
        <v>#N/A</v>
      </c>
      <c r="CZ97" s="235" t="e">
        <f t="shared" si="316"/>
        <v>#N/A</v>
      </c>
      <c r="DA97" s="235" t="e">
        <f t="shared" si="316"/>
        <v>#N/A</v>
      </c>
      <c r="DB97" s="235" t="e">
        <f t="shared" si="316"/>
        <v>#N/A</v>
      </c>
      <c r="DC97" s="235" t="e">
        <f t="shared" si="316"/>
        <v>#N/A</v>
      </c>
      <c r="DD97" s="235" t="e">
        <f t="shared" si="316"/>
        <v>#N/A</v>
      </c>
      <c r="DE97" s="235" t="e">
        <f t="shared" si="316"/>
        <v>#N/A</v>
      </c>
      <c r="DF97" s="235" t="e">
        <f t="shared" si="316"/>
        <v>#N/A</v>
      </c>
      <c r="DG97" s="235" t="e">
        <f t="shared" si="316"/>
        <v>#N/A</v>
      </c>
      <c r="DH97" s="235" t="e">
        <f t="shared" si="316"/>
        <v>#N/A</v>
      </c>
      <c r="DI97" s="235" t="e">
        <f t="shared" si="316"/>
        <v>#N/A</v>
      </c>
      <c r="DJ97" s="235" t="e">
        <f t="shared" si="316"/>
        <v>#N/A</v>
      </c>
      <c r="DK97" s="235" t="e">
        <f t="shared" si="316"/>
        <v>#N/A</v>
      </c>
      <c r="DL97" s="235" t="e">
        <f t="shared" ref="DL97:EA97" si="317">DL$23/$F$23*$E96</f>
        <v>#N/A</v>
      </c>
      <c r="DM97" s="235" t="e">
        <f t="shared" si="317"/>
        <v>#N/A</v>
      </c>
      <c r="DN97" s="235" t="e">
        <f t="shared" si="317"/>
        <v>#N/A</v>
      </c>
      <c r="DO97" s="235" t="e">
        <f t="shared" si="317"/>
        <v>#N/A</v>
      </c>
      <c r="DP97" s="235" t="e">
        <f t="shared" si="317"/>
        <v>#N/A</v>
      </c>
      <c r="DQ97" s="235" t="e">
        <f t="shared" si="317"/>
        <v>#N/A</v>
      </c>
      <c r="DR97" s="235" t="e">
        <f t="shared" si="317"/>
        <v>#N/A</v>
      </c>
      <c r="DS97" s="235" t="e">
        <f t="shared" si="317"/>
        <v>#N/A</v>
      </c>
      <c r="DT97" s="235" t="e">
        <f t="shared" si="317"/>
        <v>#N/A</v>
      </c>
      <c r="DU97" s="235" t="e">
        <f t="shared" si="317"/>
        <v>#N/A</v>
      </c>
      <c r="DV97" s="235" t="e">
        <f t="shared" si="317"/>
        <v>#N/A</v>
      </c>
      <c r="DW97" s="235" t="e">
        <f t="shared" si="317"/>
        <v>#N/A</v>
      </c>
      <c r="DX97" s="235" t="e">
        <f t="shared" si="317"/>
        <v>#N/A</v>
      </c>
      <c r="DY97" s="235" t="e">
        <f t="shared" si="317"/>
        <v>#N/A</v>
      </c>
      <c r="DZ97" s="235" t="e">
        <f t="shared" si="317"/>
        <v>#N/A</v>
      </c>
      <c r="EA97" s="235" t="e">
        <f t="shared" si="317"/>
        <v>#N/A</v>
      </c>
    </row>
    <row r="98" spans="4:131" x14ac:dyDescent="0.25">
      <c r="F98" t="str">
        <f>$B$56&amp;"_"&amp;$D$108</f>
        <v>П+РД 2 оч_План</v>
      </c>
      <c r="G98" s="235" t="e">
        <f t="shared" ref="G98:AL98" si="318">$E96-G97</f>
        <v>#N/A</v>
      </c>
      <c r="H98" s="235" t="e">
        <f t="shared" si="318"/>
        <v>#N/A</v>
      </c>
      <c r="I98" s="235" t="e">
        <f t="shared" si="318"/>
        <v>#N/A</v>
      </c>
      <c r="J98" s="235" t="e">
        <f t="shared" si="318"/>
        <v>#N/A</v>
      </c>
      <c r="K98" s="235" t="e">
        <f t="shared" si="318"/>
        <v>#N/A</v>
      </c>
      <c r="L98" s="235" t="e">
        <f t="shared" si="318"/>
        <v>#N/A</v>
      </c>
      <c r="M98" s="235" t="e">
        <f t="shared" si="318"/>
        <v>#N/A</v>
      </c>
      <c r="N98" s="235" t="e">
        <f t="shared" si="318"/>
        <v>#N/A</v>
      </c>
      <c r="O98" s="235" t="e">
        <f t="shared" si="318"/>
        <v>#N/A</v>
      </c>
      <c r="P98" s="235" t="e">
        <f t="shared" si="318"/>
        <v>#N/A</v>
      </c>
      <c r="Q98" s="235" t="e">
        <f t="shared" si="318"/>
        <v>#N/A</v>
      </c>
      <c r="R98" s="235" t="e">
        <f t="shared" si="318"/>
        <v>#N/A</v>
      </c>
      <c r="S98" s="235" t="e">
        <f t="shared" si="318"/>
        <v>#N/A</v>
      </c>
      <c r="T98" s="235" t="e">
        <f t="shared" si="318"/>
        <v>#N/A</v>
      </c>
      <c r="U98" s="235" t="e">
        <f t="shared" si="318"/>
        <v>#N/A</v>
      </c>
      <c r="V98" s="235" t="e">
        <f t="shared" si="318"/>
        <v>#N/A</v>
      </c>
      <c r="W98" s="235" t="e">
        <f t="shared" si="318"/>
        <v>#N/A</v>
      </c>
      <c r="X98" s="235" t="e">
        <f t="shared" si="318"/>
        <v>#N/A</v>
      </c>
      <c r="Y98" s="235" t="e">
        <f t="shared" si="318"/>
        <v>#N/A</v>
      </c>
      <c r="Z98" s="235" t="e">
        <f t="shared" si="318"/>
        <v>#N/A</v>
      </c>
      <c r="AA98" s="235" t="e">
        <f t="shared" si="318"/>
        <v>#N/A</v>
      </c>
      <c r="AB98" s="235" t="e">
        <f t="shared" si="318"/>
        <v>#N/A</v>
      </c>
      <c r="AC98" s="235" t="e">
        <f t="shared" si="318"/>
        <v>#N/A</v>
      </c>
      <c r="AD98" s="235" t="e">
        <f t="shared" si="318"/>
        <v>#N/A</v>
      </c>
      <c r="AE98" s="235" t="e">
        <f t="shared" si="318"/>
        <v>#N/A</v>
      </c>
      <c r="AF98" s="235" t="e">
        <f t="shared" si="318"/>
        <v>#N/A</v>
      </c>
      <c r="AG98" s="235" t="e">
        <f t="shared" si="318"/>
        <v>#N/A</v>
      </c>
      <c r="AH98" s="235" t="e">
        <f t="shared" si="318"/>
        <v>#N/A</v>
      </c>
      <c r="AI98" s="235" t="e">
        <f t="shared" si="318"/>
        <v>#N/A</v>
      </c>
      <c r="AJ98" s="235" t="e">
        <f t="shared" si="318"/>
        <v>#N/A</v>
      </c>
      <c r="AK98" s="235" t="e">
        <f t="shared" si="318"/>
        <v>#N/A</v>
      </c>
      <c r="AL98" s="235" t="e">
        <f t="shared" si="318"/>
        <v>#N/A</v>
      </c>
      <c r="AM98" s="235" t="e">
        <f t="shared" ref="AM98:BR98" si="319">$E96-AM97</f>
        <v>#N/A</v>
      </c>
      <c r="AN98" s="235" t="e">
        <f t="shared" si="319"/>
        <v>#N/A</v>
      </c>
      <c r="AO98" s="235" t="e">
        <f t="shared" si="319"/>
        <v>#N/A</v>
      </c>
      <c r="AP98" s="235" t="e">
        <f t="shared" si="319"/>
        <v>#N/A</v>
      </c>
      <c r="AQ98" s="235" t="e">
        <f t="shared" si="319"/>
        <v>#N/A</v>
      </c>
      <c r="AR98" s="235" t="e">
        <f t="shared" si="319"/>
        <v>#N/A</v>
      </c>
      <c r="AS98" s="235" t="e">
        <f t="shared" si="319"/>
        <v>#N/A</v>
      </c>
      <c r="AT98" s="235" t="e">
        <f t="shared" si="319"/>
        <v>#N/A</v>
      </c>
      <c r="AU98" s="235" t="e">
        <f t="shared" si="319"/>
        <v>#N/A</v>
      </c>
      <c r="AV98" s="235" t="e">
        <f t="shared" si="319"/>
        <v>#N/A</v>
      </c>
      <c r="AW98" s="235" t="e">
        <f t="shared" si="319"/>
        <v>#N/A</v>
      </c>
      <c r="AX98" s="235" t="e">
        <f t="shared" si="319"/>
        <v>#N/A</v>
      </c>
      <c r="AY98" s="235" t="e">
        <f t="shared" si="319"/>
        <v>#N/A</v>
      </c>
      <c r="AZ98" s="235" t="e">
        <f t="shared" si="319"/>
        <v>#N/A</v>
      </c>
      <c r="BA98" s="235" t="e">
        <f t="shared" si="319"/>
        <v>#N/A</v>
      </c>
      <c r="BB98" s="235" t="e">
        <f t="shared" si="319"/>
        <v>#N/A</v>
      </c>
      <c r="BC98" s="235" t="e">
        <f t="shared" si="319"/>
        <v>#N/A</v>
      </c>
      <c r="BD98" s="235" t="e">
        <f t="shared" si="319"/>
        <v>#N/A</v>
      </c>
      <c r="BE98" s="235" t="e">
        <f t="shared" si="319"/>
        <v>#N/A</v>
      </c>
      <c r="BF98" s="235" t="e">
        <f t="shared" si="319"/>
        <v>#N/A</v>
      </c>
      <c r="BG98" s="235" t="e">
        <f t="shared" si="319"/>
        <v>#N/A</v>
      </c>
      <c r="BH98" s="235" t="e">
        <f t="shared" si="319"/>
        <v>#N/A</v>
      </c>
      <c r="BI98" s="235" t="e">
        <f t="shared" si="319"/>
        <v>#N/A</v>
      </c>
      <c r="BJ98" s="235" t="e">
        <f t="shared" si="319"/>
        <v>#N/A</v>
      </c>
      <c r="BK98" s="235" t="e">
        <f t="shared" si="319"/>
        <v>#N/A</v>
      </c>
      <c r="BL98" s="235" t="e">
        <f t="shared" si="319"/>
        <v>#N/A</v>
      </c>
      <c r="BM98" s="235" t="e">
        <f t="shared" si="319"/>
        <v>#N/A</v>
      </c>
      <c r="BN98" s="235" t="e">
        <f t="shared" si="319"/>
        <v>#N/A</v>
      </c>
      <c r="BO98" s="235" t="e">
        <f t="shared" si="319"/>
        <v>#N/A</v>
      </c>
      <c r="BP98" s="235" t="e">
        <f t="shared" si="319"/>
        <v>#N/A</v>
      </c>
      <c r="BQ98" s="235" t="e">
        <f t="shared" si="319"/>
        <v>#N/A</v>
      </c>
      <c r="BR98" s="235" t="e">
        <f t="shared" si="319"/>
        <v>#N/A</v>
      </c>
      <c r="BS98" s="235" t="e">
        <f t="shared" ref="BS98:CX98" si="320">$E96-BS97</f>
        <v>#N/A</v>
      </c>
      <c r="BT98" s="235" t="e">
        <f t="shared" si="320"/>
        <v>#N/A</v>
      </c>
      <c r="BU98" s="235" t="e">
        <f t="shared" si="320"/>
        <v>#N/A</v>
      </c>
      <c r="BV98" s="235" t="e">
        <f t="shared" si="320"/>
        <v>#N/A</v>
      </c>
      <c r="BW98" s="235" t="e">
        <f t="shared" si="320"/>
        <v>#N/A</v>
      </c>
      <c r="BX98" s="235" t="e">
        <f t="shared" si="320"/>
        <v>#N/A</v>
      </c>
      <c r="BY98" s="235" t="e">
        <f t="shared" si="320"/>
        <v>#N/A</v>
      </c>
      <c r="BZ98" s="235" t="e">
        <f t="shared" si="320"/>
        <v>#N/A</v>
      </c>
      <c r="CA98" s="235" t="e">
        <f t="shared" si="320"/>
        <v>#N/A</v>
      </c>
      <c r="CB98" s="235" t="e">
        <f t="shared" si="320"/>
        <v>#N/A</v>
      </c>
      <c r="CC98" s="235" t="e">
        <f t="shared" si="320"/>
        <v>#N/A</v>
      </c>
      <c r="CD98" s="235" t="e">
        <f t="shared" si="320"/>
        <v>#N/A</v>
      </c>
      <c r="CE98" s="235" t="e">
        <f t="shared" si="320"/>
        <v>#N/A</v>
      </c>
      <c r="CF98" s="235" t="e">
        <f t="shared" si="320"/>
        <v>#N/A</v>
      </c>
      <c r="CG98" s="235" t="e">
        <f t="shared" si="320"/>
        <v>#N/A</v>
      </c>
      <c r="CH98" s="235" t="e">
        <f t="shared" si="320"/>
        <v>#N/A</v>
      </c>
      <c r="CI98" s="235" t="e">
        <f t="shared" si="320"/>
        <v>#N/A</v>
      </c>
      <c r="CJ98" s="235" t="e">
        <f t="shared" si="320"/>
        <v>#N/A</v>
      </c>
      <c r="CK98" s="235" t="e">
        <f t="shared" si="320"/>
        <v>#N/A</v>
      </c>
      <c r="CL98" s="235" t="e">
        <f t="shared" si="320"/>
        <v>#N/A</v>
      </c>
      <c r="CM98" s="235" t="e">
        <f t="shared" si="320"/>
        <v>#N/A</v>
      </c>
      <c r="CN98" s="235" t="e">
        <f t="shared" si="320"/>
        <v>#N/A</v>
      </c>
      <c r="CO98" s="235" t="e">
        <f t="shared" si="320"/>
        <v>#N/A</v>
      </c>
      <c r="CP98" s="235" t="e">
        <f t="shared" si="320"/>
        <v>#N/A</v>
      </c>
      <c r="CQ98" s="235" t="e">
        <f t="shared" si="320"/>
        <v>#N/A</v>
      </c>
      <c r="CR98" s="235" t="e">
        <f t="shared" si="320"/>
        <v>#N/A</v>
      </c>
      <c r="CS98" s="235" t="e">
        <f t="shared" si="320"/>
        <v>#N/A</v>
      </c>
      <c r="CT98" s="235" t="e">
        <f t="shared" si="320"/>
        <v>#N/A</v>
      </c>
      <c r="CU98" s="235" t="e">
        <f t="shared" si="320"/>
        <v>#N/A</v>
      </c>
      <c r="CV98" s="235" t="e">
        <f t="shared" si="320"/>
        <v>#N/A</v>
      </c>
      <c r="CW98" s="235" t="e">
        <f t="shared" si="320"/>
        <v>#N/A</v>
      </c>
      <c r="CX98" s="235" t="e">
        <f t="shared" si="320"/>
        <v>#N/A</v>
      </c>
      <c r="CY98" s="235" t="e">
        <f t="shared" ref="CY98:DK98" si="321">$E96-CY97</f>
        <v>#N/A</v>
      </c>
      <c r="CZ98" s="235" t="e">
        <f t="shared" si="321"/>
        <v>#N/A</v>
      </c>
      <c r="DA98" s="235" t="e">
        <f t="shared" si="321"/>
        <v>#N/A</v>
      </c>
      <c r="DB98" s="235" t="e">
        <f t="shared" si="321"/>
        <v>#N/A</v>
      </c>
      <c r="DC98" s="235" t="e">
        <f t="shared" si="321"/>
        <v>#N/A</v>
      </c>
      <c r="DD98" s="235" t="e">
        <f t="shared" si="321"/>
        <v>#N/A</v>
      </c>
      <c r="DE98" s="235" t="e">
        <f t="shared" si="321"/>
        <v>#N/A</v>
      </c>
      <c r="DF98" s="235" t="e">
        <f t="shared" si="321"/>
        <v>#N/A</v>
      </c>
      <c r="DG98" s="235" t="e">
        <f t="shared" si="321"/>
        <v>#N/A</v>
      </c>
      <c r="DH98" s="235" t="e">
        <f t="shared" si="321"/>
        <v>#N/A</v>
      </c>
      <c r="DI98" s="235" t="e">
        <f t="shared" si="321"/>
        <v>#N/A</v>
      </c>
      <c r="DJ98" s="235" t="e">
        <f t="shared" si="321"/>
        <v>#N/A</v>
      </c>
      <c r="DK98" s="235" t="e">
        <f t="shared" si="321"/>
        <v>#N/A</v>
      </c>
      <c r="DL98" s="235" t="e">
        <f t="shared" ref="DL98:EA98" si="322">$E96-DL97</f>
        <v>#N/A</v>
      </c>
      <c r="DM98" s="235" t="e">
        <f t="shared" si="322"/>
        <v>#N/A</v>
      </c>
      <c r="DN98" s="235" t="e">
        <f t="shared" si="322"/>
        <v>#N/A</v>
      </c>
      <c r="DO98" s="235" t="e">
        <f t="shared" si="322"/>
        <v>#N/A</v>
      </c>
      <c r="DP98" s="235" t="e">
        <f t="shared" si="322"/>
        <v>#N/A</v>
      </c>
      <c r="DQ98" s="235" t="e">
        <f t="shared" si="322"/>
        <v>#N/A</v>
      </c>
      <c r="DR98" s="235" t="e">
        <f t="shared" si="322"/>
        <v>#N/A</v>
      </c>
      <c r="DS98" s="235" t="e">
        <f t="shared" si="322"/>
        <v>#N/A</v>
      </c>
      <c r="DT98" s="235" t="e">
        <f t="shared" si="322"/>
        <v>#N/A</v>
      </c>
      <c r="DU98" s="235" t="e">
        <f t="shared" si="322"/>
        <v>#N/A</v>
      </c>
      <c r="DV98" s="235" t="e">
        <f t="shared" si="322"/>
        <v>#N/A</v>
      </c>
      <c r="DW98" s="235" t="e">
        <f t="shared" si="322"/>
        <v>#N/A</v>
      </c>
      <c r="DX98" s="235" t="e">
        <f t="shared" si="322"/>
        <v>#N/A</v>
      </c>
      <c r="DY98" s="235" t="e">
        <f t="shared" si="322"/>
        <v>#N/A</v>
      </c>
      <c r="DZ98" s="235" t="e">
        <f t="shared" si="322"/>
        <v>#N/A</v>
      </c>
      <c r="EA98" s="235" t="e">
        <f t="shared" si="322"/>
        <v>#N/A</v>
      </c>
    </row>
    <row r="99" spans="4:131" x14ac:dyDescent="0.25">
      <c r="E99">
        <f>E94</f>
        <v>10</v>
      </c>
      <c r="F99" s="239" t="str">
        <f>$B$56&amp;"_"&amp;$D$109</f>
        <v>П+РД 2 оч_Отступ</v>
      </c>
      <c r="G99" s="239">
        <f t="shared" ref="G99:AL100" si="323">$E99</f>
        <v>10</v>
      </c>
      <c r="H99" s="239">
        <f t="shared" si="323"/>
        <v>10</v>
      </c>
      <c r="I99" s="239">
        <f t="shared" si="323"/>
        <v>10</v>
      </c>
      <c r="J99" s="239">
        <f t="shared" si="323"/>
        <v>10</v>
      </c>
      <c r="K99" s="239">
        <f t="shared" si="323"/>
        <v>10</v>
      </c>
      <c r="L99" s="239">
        <f t="shared" si="323"/>
        <v>10</v>
      </c>
      <c r="M99" s="239">
        <f t="shared" si="323"/>
        <v>10</v>
      </c>
      <c r="N99" s="239">
        <f t="shared" si="323"/>
        <v>10</v>
      </c>
      <c r="O99" s="239">
        <f t="shared" si="323"/>
        <v>10</v>
      </c>
      <c r="P99" s="239">
        <f t="shared" si="323"/>
        <v>10</v>
      </c>
      <c r="Q99" s="239">
        <f t="shared" si="323"/>
        <v>10</v>
      </c>
      <c r="R99" s="239">
        <f t="shared" si="323"/>
        <v>10</v>
      </c>
      <c r="S99" s="239">
        <f t="shared" si="323"/>
        <v>10</v>
      </c>
      <c r="T99" s="239">
        <f t="shared" si="323"/>
        <v>10</v>
      </c>
      <c r="U99" s="239">
        <f t="shared" si="323"/>
        <v>10</v>
      </c>
      <c r="V99" s="239">
        <f t="shared" si="323"/>
        <v>10</v>
      </c>
      <c r="W99" s="239">
        <f t="shared" si="323"/>
        <v>10</v>
      </c>
      <c r="X99" s="239">
        <f t="shared" si="323"/>
        <v>10</v>
      </c>
      <c r="Y99" s="239">
        <f t="shared" si="323"/>
        <v>10</v>
      </c>
      <c r="Z99" s="239">
        <f t="shared" si="323"/>
        <v>10</v>
      </c>
      <c r="AA99" s="239">
        <f t="shared" si="323"/>
        <v>10</v>
      </c>
      <c r="AB99" s="239">
        <f t="shared" si="323"/>
        <v>10</v>
      </c>
      <c r="AC99" s="239">
        <f t="shared" si="323"/>
        <v>10</v>
      </c>
      <c r="AD99" s="239">
        <f t="shared" si="323"/>
        <v>10</v>
      </c>
      <c r="AE99" s="239">
        <f t="shared" si="323"/>
        <v>10</v>
      </c>
      <c r="AF99" s="239">
        <f t="shared" si="323"/>
        <v>10</v>
      </c>
      <c r="AG99" s="239">
        <f t="shared" si="323"/>
        <v>10</v>
      </c>
      <c r="AH99" s="239">
        <f t="shared" si="323"/>
        <v>10</v>
      </c>
      <c r="AI99" s="239">
        <f t="shared" si="323"/>
        <v>10</v>
      </c>
      <c r="AJ99" s="239">
        <f t="shared" si="323"/>
        <v>10</v>
      </c>
      <c r="AK99" s="239">
        <f t="shared" si="323"/>
        <v>10</v>
      </c>
      <c r="AL99" s="239">
        <f t="shared" si="323"/>
        <v>10</v>
      </c>
      <c r="AM99" s="239">
        <f t="shared" ref="AM99:BR100" si="324">$E99</f>
        <v>10</v>
      </c>
      <c r="AN99" s="239">
        <f t="shared" si="324"/>
        <v>10</v>
      </c>
      <c r="AO99" s="239">
        <f t="shared" si="324"/>
        <v>10</v>
      </c>
      <c r="AP99" s="239">
        <f t="shared" si="324"/>
        <v>10</v>
      </c>
      <c r="AQ99" s="239">
        <f t="shared" si="324"/>
        <v>10</v>
      </c>
      <c r="AR99" s="239">
        <f t="shared" si="324"/>
        <v>10</v>
      </c>
      <c r="AS99" s="239">
        <f t="shared" si="324"/>
        <v>10</v>
      </c>
      <c r="AT99" s="239">
        <f t="shared" si="324"/>
        <v>10</v>
      </c>
      <c r="AU99" s="239">
        <f t="shared" si="324"/>
        <v>10</v>
      </c>
      <c r="AV99" s="239">
        <f t="shared" si="324"/>
        <v>10</v>
      </c>
      <c r="AW99" s="239">
        <f t="shared" si="324"/>
        <v>10</v>
      </c>
      <c r="AX99" s="239">
        <f t="shared" si="324"/>
        <v>10</v>
      </c>
      <c r="AY99" s="239">
        <f t="shared" si="324"/>
        <v>10</v>
      </c>
      <c r="AZ99" s="239">
        <f t="shared" si="324"/>
        <v>10</v>
      </c>
      <c r="BA99" s="239">
        <f t="shared" si="324"/>
        <v>10</v>
      </c>
      <c r="BB99" s="239">
        <f t="shared" si="324"/>
        <v>10</v>
      </c>
      <c r="BC99" s="239">
        <f t="shared" si="324"/>
        <v>10</v>
      </c>
      <c r="BD99" s="239">
        <f t="shared" si="324"/>
        <v>10</v>
      </c>
      <c r="BE99" s="239">
        <f t="shared" si="324"/>
        <v>10</v>
      </c>
      <c r="BF99" s="239">
        <f t="shared" si="324"/>
        <v>10</v>
      </c>
      <c r="BG99" s="239">
        <f t="shared" si="324"/>
        <v>10</v>
      </c>
      <c r="BH99" s="239">
        <f t="shared" si="324"/>
        <v>10</v>
      </c>
      <c r="BI99" s="239">
        <f t="shared" si="324"/>
        <v>10</v>
      </c>
      <c r="BJ99" s="239">
        <f t="shared" si="324"/>
        <v>10</v>
      </c>
      <c r="BK99" s="239">
        <f t="shared" si="324"/>
        <v>10</v>
      </c>
      <c r="BL99" s="239">
        <f t="shared" si="324"/>
        <v>10</v>
      </c>
      <c r="BM99" s="239">
        <f t="shared" si="324"/>
        <v>10</v>
      </c>
      <c r="BN99" s="239">
        <f t="shared" si="324"/>
        <v>10</v>
      </c>
      <c r="BO99" s="239">
        <f t="shared" si="324"/>
        <v>10</v>
      </c>
      <c r="BP99" s="239">
        <f t="shared" si="324"/>
        <v>10</v>
      </c>
      <c r="BQ99" s="239">
        <f t="shared" si="324"/>
        <v>10</v>
      </c>
      <c r="BR99" s="239">
        <f t="shared" si="324"/>
        <v>10</v>
      </c>
      <c r="BS99" s="239">
        <f t="shared" ref="BS99:CX100" si="325">$E99</f>
        <v>10</v>
      </c>
      <c r="BT99" s="239">
        <f t="shared" si="325"/>
        <v>10</v>
      </c>
      <c r="BU99" s="239">
        <f t="shared" si="325"/>
        <v>10</v>
      </c>
      <c r="BV99" s="239">
        <f t="shared" si="325"/>
        <v>10</v>
      </c>
      <c r="BW99" s="239">
        <f t="shared" si="325"/>
        <v>10</v>
      </c>
      <c r="BX99" s="239">
        <f t="shared" si="325"/>
        <v>10</v>
      </c>
      <c r="BY99" s="239">
        <f t="shared" si="325"/>
        <v>10</v>
      </c>
      <c r="BZ99" s="239">
        <f t="shared" si="325"/>
        <v>10</v>
      </c>
      <c r="CA99" s="239">
        <f t="shared" si="325"/>
        <v>10</v>
      </c>
      <c r="CB99" s="239">
        <f t="shared" si="325"/>
        <v>10</v>
      </c>
      <c r="CC99" s="239">
        <f t="shared" si="325"/>
        <v>10</v>
      </c>
      <c r="CD99" s="239">
        <f t="shared" si="325"/>
        <v>10</v>
      </c>
      <c r="CE99" s="239">
        <f t="shared" si="325"/>
        <v>10</v>
      </c>
      <c r="CF99" s="239">
        <f t="shared" si="325"/>
        <v>10</v>
      </c>
      <c r="CG99" s="239">
        <f t="shared" si="325"/>
        <v>10</v>
      </c>
      <c r="CH99" s="239">
        <f t="shared" si="325"/>
        <v>10</v>
      </c>
      <c r="CI99" s="239">
        <f t="shared" si="325"/>
        <v>10</v>
      </c>
      <c r="CJ99" s="239">
        <f t="shared" si="325"/>
        <v>10</v>
      </c>
      <c r="CK99" s="239">
        <f t="shared" si="325"/>
        <v>10</v>
      </c>
      <c r="CL99" s="239">
        <f t="shared" si="325"/>
        <v>10</v>
      </c>
      <c r="CM99" s="239">
        <f t="shared" si="325"/>
        <v>10</v>
      </c>
      <c r="CN99" s="239">
        <f t="shared" si="325"/>
        <v>10</v>
      </c>
      <c r="CO99" s="239">
        <f t="shared" si="325"/>
        <v>10</v>
      </c>
      <c r="CP99" s="239">
        <f t="shared" si="325"/>
        <v>10</v>
      </c>
      <c r="CQ99" s="239">
        <f t="shared" si="325"/>
        <v>10</v>
      </c>
      <c r="CR99" s="239">
        <f t="shared" si="325"/>
        <v>10</v>
      </c>
      <c r="CS99" s="239">
        <f t="shared" si="325"/>
        <v>10</v>
      </c>
      <c r="CT99" s="239">
        <f t="shared" si="325"/>
        <v>10</v>
      </c>
      <c r="CU99" s="239">
        <f t="shared" si="325"/>
        <v>10</v>
      </c>
      <c r="CV99" s="239">
        <f t="shared" si="325"/>
        <v>10</v>
      </c>
      <c r="CW99" s="239">
        <f t="shared" si="325"/>
        <v>10</v>
      </c>
      <c r="CX99" s="239">
        <f t="shared" si="325"/>
        <v>10</v>
      </c>
      <c r="CY99" s="239">
        <f t="shared" ref="CY99:EA100" si="326">$E99</f>
        <v>10</v>
      </c>
      <c r="CZ99" s="239">
        <f t="shared" si="326"/>
        <v>10</v>
      </c>
      <c r="DA99" s="239">
        <f t="shared" si="326"/>
        <v>10</v>
      </c>
      <c r="DB99" s="239">
        <f t="shared" si="326"/>
        <v>10</v>
      </c>
      <c r="DC99" s="239">
        <f t="shared" si="326"/>
        <v>10</v>
      </c>
      <c r="DD99" s="239">
        <f t="shared" si="326"/>
        <v>10</v>
      </c>
      <c r="DE99" s="239">
        <f t="shared" si="326"/>
        <v>10</v>
      </c>
      <c r="DF99" s="239">
        <f t="shared" si="326"/>
        <v>10</v>
      </c>
      <c r="DG99" s="239">
        <f t="shared" si="326"/>
        <v>10</v>
      </c>
      <c r="DH99" s="239">
        <f t="shared" si="326"/>
        <v>10</v>
      </c>
      <c r="DI99" s="239">
        <f t="shared" si="326"/>
        <v>10</v>
      </c>
      <c r="DJ99" s="239">
        <f t="shared" si="326"/>
        <v>10</v>
      </c>
      <c r="DK99" s="239">
        <f t="shared" si="326"/>
        <v>10</v>
      </c>
      <c r="DL99" s="239">
        <f t="shared" si="326"/>
        <v>10</v>
      </c>
      <c r="DM99" s="239">
        <f t="shared" si="326"/>
        <v>10</v>
      </c>
      <c r="DN99" s="239">
        <f t="shared" si="326"/>
        <v>10</v>
      </c>
      <c r="DO99" s="239">
        <f t="shared" si="326"/>
        <v>10</v>
      </c>
      <c r="DP99" s="239">
        <f t="shared" si="326"/>
        <v>10</v>
      </c>
      <c r="DQ99" s="239">
        <f t="shared" si="326"/>
        <v>10</v>
      </c>
      <c r="DR99" s="239">
        <f t="shared" si="326"/>
        <v>10</v>
      </c>
      <c r="DS99" s="239">
        <f t="shared" si="326"/>
        <v>10</v>
      </c>
      <c r="DT99" s="239">
        <f t="shared" si="326"/>
        <v>10</v>
      </c>
      <c r="DU99" s="239">
        <f t="shared" si="326"/>
        <v>10</v>
      </c>
      <c r="DV99" s="239">
        <f t="shared" si="326"/>
        <v>10</v>
      </c>
      <c r="DW99" s="239">
        <f t="shared" si="326"/>
        <v>10</v>
      </c>
      <c r="DX99" s="239">
        <f t="shared" si="326"/>
        <v>10</v>
      </c>
      <c r="DY99" s="239">
        <f t="shared" si="326"/>
        <v>10</v>
      </c>
      <c r="DZ99" s="239">
        <f t="shared" si="326"/>
        <v>10</v>
      </c>
      <c r="EA99" s="239">
        <f t="shared" si="326"/>
        <v>10</v>
      </c>
    </row>
    <row r="100" spans="4:131" x14ac:dyDescent="0.25">
      <c r="E100">
        <v>5</v>
      </c>
      <c r="F100" t="str">
        <f>$B$57&amp;"_"&amp;$D$105</f>
        <v>Продажа м/м 1 оч_Пометки</v>
      </c>
      <c r="G100">
        <f>$E100</f>
        <v>5</v>
      </c>
      <c r="H100">
        <f t="shared" si="323"/>
        <v>5</v>
      </c>
      <c r="I100">
        <f t="shared" si="323"/>
        <v>5</v>
      </c>
      <c r="J100">
        <f t="shared" si="323"/>
        <v>5</v>
      </c>
      <c r="K100">
        <f t="shared" si="323"/>
        <v>5</v>
      </c>
      <c r="L100">
        <f t="shared" si="323"/>
        <v>5</v>
      </c>
      <c r="M100">
        <f t="shared" si="323"/>
        <v>5</v>
      </c>
      <c r="N100">
        <f t="shared" si="323"/>
        <v>5</v>
      </c>
      <c r="O100">
        <f t="shared" si="323"/>
        <v>5</v>
      </c>
      <c r="P100">
        <f t="shared" si="323"/>
        <v>5</v>
      </c>
      <c r="Q100">
        <f t="shared" si="323"/>
        <v>5</v>
      </c>
      <c r="R100">
        <f t="shared" si="323"/>
        <v>5</v>
      </c>
      <c r="S100">
        <f t="shared" si="323"/>
        <v>5</v>
      </c>
      <c r="T100">
        <f t="shared" si="323"/>
        <v>5</v>
      </c>
      <c r="U100">
        <f t="shared" si="323"/>
        <v>5</v>
      </c>
      <c r="V100">
        <f t="shared" si="323"/>
        <v>5</v>
      </c>
      <c r="W100">
        <f t="shared" si="323"/>
        <v>5</v>
      </c>
      <c r="X100">
        <f t="shared" si="323"/>
        <v>5</v>
      </c>
      <c r="Y100">
        <f t="shared" si="323"/>
        <v>5</v>
      </c>
      <c r="Z100">
        <f t="shared" si="323"/>
        <v>5</v>
      </c>
      <c r="AA100">
        <f t="shared" si="323"/>
        <v>5</v>
      </c>
      <c r="AB100">
        <f t="shared" si="323"/>
        <v>5</v>
      </c>
      <c r="AC100">
        <f t="shared" si="323"/>
        <v>5</v>
      </c>
      <c r="AD100">
        <f t="shared" si="323"/>
        <v>5</v>
      </c>
      <c r="AE100">
        <f t="shared" si="323"/>
        <v>5</v>
      </c>
      <c r="AF100">
        <f t="shared" si="323"/>
        <v>5</v>
      </c>
      <c r="AG100">
        <f t="shared" si="323"/>
        <v>5</v>
      </c>
      <c r="AH100">
        <f t="shared" si="323"/>
        <v>5</v>
      </c>
      <c r="AI100">
        <f t="shared" si="323"/>
        <v>5</v>
      </c>
      <c r="AJ100">
        <f t="shared" si="323"/>
        <v>5</v>
      </c>
      <c r="AK100">
        <f t="shared" si="323"/>
        <v>5</v>
      </c>
      <c r="AL100">
        <f t="shared" si="323"/>
        <v>5</v>
      </c>
      <c r="AM100">
        <f t="shared" si="324"/>
        <v>5</v>
      </c>
      <c r="AN100">
        <f t="shared" si="324"/>
        <v>5</v>
      </c>
      <c r="AO100">
        <f t="shared" si="324"/>
        <v>5</v>
      </c>
      <c r="AP100">
        <f t="shared" si="324"/>
        <v>5</v>
      </c>
      <c r="AQ100">
        <f t="shared" si="324"/>
        <v>5</v>
      </c>
      <c r="AR100">
        <f t="shared" si="324"/>
        <v>5</v>
      </c>
      <c r="AS100">
        <f t="shared" si="324"/>
        <v>5</v>
      </c>
      <c r="AT100">
        <f t="shared" si="324"/>
        <v>5</v>
      </c>
      <c r="AU100">
        <f t="shared" si="324"/>
        <v>5</v>
      </c>
      <c r="AV100">
        <f t="shared" si="324"/>
        <v>5</v>
      </c>
      <c r="AW100">
        <f t="shared" si="324"/>
        <v>5</v>
      </c>
      <c r="AX100">
        <f t="shared" si="324"/>
        <v>5</v>
      </c>
      <c r="AY100">
        <f t="shared" si="324"/>
        <v>5</v>
      </c>
      <c r="AZ100">
        <f t="shared" si="324"/>
        <v>5</v>
      </c>
      <c r="BA100">
        <f t="shared" si="324"/>
        <v>5</v>
      </c>
      <c r="BB100">
        <f t="shared" si="324"/>
        <v>5</v>
      </c>
      <c r="BC100">
        <f t="shared" si="324"/>
        <v>5</v>
      </c>
      <c r="BD100">
        <f t="shared" si="324"/>
        <v>5</v>
      </c>
      <c r="BE100">
        <f t="shared" si="324"/>
        <v>5</v>
      </c>
      <c r="BF100">
        <f t="shared" si="324"/>
        <v>5</v>
      </c>
      <c r="BG100">
        <f t="shared" si="324"/>
        <v>5</v>
      </c>
      <c r="BH100">
        <f t="shared" si="324"/>
        <v>5</v>
      </c>
      <c r="BI100">
        <f t="shared" si="324"/>
        <v>5</v>
      </c>
      <c r="BJ100">
        <f t="shared" si="324"/>
        <v>5</v>
      </c>
      <c r="BK100">
        <f t="shared" si="324"/>
        <v>5</v>
      </c>
      <c r="BL100">
        <f t="shared" si="324"/>
        <v>5</v>
      </c>
      <c r="BM100">
        <f t="shared" si="324"/>
        <v>5</v>
      </c>
      <c r="BN100">
        <f t="shared" si="324"/>
        <v>5</v>
      </c>
      <c r="BO100">
        <f t="shared" si="324"/>
        <v>5</v>
      </c>
      <c r="BP100">
        <f t="shared" si="324"/>
        <v>5</v>
      </c>
      <c r="BQ100">
        <f t="shared" si="324"/>
        <v>5</v>
      </c>
      <c r="BR100">
        <f t="shared" si="324"/>
        <v>5</v>
      </c>
      <c r="BS100">
        <f t="shared" si="325"/>
        <v>5</v>
      </c>
      <c r="BT100">
        <f t="shared" si="325"/>
        <v>5</v>
      </c>
      <c r="BU100">
        <f t="shared" si="325"/>
        <v>5</v>
      </c>
      <c r="BV100">
        <f t="shared" si="325"/>
        <v>5</v>
      </c>
      <c r="BW100">
        <f t="shared" si="325"/>
        <v>5</v>
      </c>
      <c r="BX100">
        <f t="shared" si="325"/>
        <v>5</v>
      </c>
      <c r="BY100">
        <f t="shared" si="325"/>
        <v>5</v>
      </c>
      <c r="BZ100">
        <f t="shared" si="325"/>
        <v>5</v>
      </c>
      <c r="CA100">
        <f t="shared" si="325"/>
        <v>5</v>
      </c>
      <c r="CB100">
        <f t="shared" si="325"/>
        <v>5</v>
      </c>
      <c r="CC100">
        <f t="shared" si="325"/>
        <v>5</v>
      </c>
      <c r="CD100">
        <f t="shared" si="325"/>
        <v>5</v>
      </c>
      <c r="CE100">
        <f t="shared" si="325"/>
        <v>5</v>
      </c>
      <c r="CF100">
        <f t="shared" si="325"/>
        <v>5</v>
      </c>
      <c r="CG100">
        <f t="shared" si="325"/>
        <v>5</v>
      </c>
      <c r="CH100">
        <f t="shared" si="325"/>
        <v>5</v>
      </c>
      <c r="CI100">
        <f t="shared" si="325"/>
        <v>5</v>
      </c>
      <c r="CJ100">
        <f t="shared" si="325"/>
        <v>5</v>
      </c>
      <c r="CK100">
        <f t="shared" si="325"/>
        <v>5</v>
      </c>
      <c r="CL100">
        <f t="shared" si="325"/>
        <v>5</v>
      </c>
      <c r="CM100">
        <f t="shared" si="325"/>
        <v>5</v>
      </c>
      <c r="CN100">
        <f t="shared" si="325"/>
        <v>5</v>
      </c>
      <c r="CO100">
        <f t="shared" si="325"/>
        <v>5</v>
      </c>
      <c r="CP100">
        <f t="shared" si="325"/>
        <v>5</v>
      </c>
      <c r="CQ100">
        <f t="shared" si="325"/>
        <v>5</v>
      </c>
      <c r="CR100">
        <f t="shared" si="325"/>
        <v>5</v>
      </c>
      <c r="CS100">
        <f t="shared" si="325"/>
        <v>5</v>
      </c>
      <c r="CT100">
        <f t="shared" si="325"/>
        <v>5</v>
      </c>
      <c r="CU100">
        <f t="shared" si="325"/>
        <v>5</v>
      </c>
      <c r="CV100">
        <f t="shared" si="325"/>
        <v>5</v>
      </c>
      <c r="CW100">
        <f t="shared" si="325"/>
        <v>5</v>
      </c>
      <c r="CX100">
        <f t="shared" si="325"/>
        <v>5</v>
      </c>
      <c r="CY100">
        <f t="shared" si="326"/>
        <v>5</v>
      </c>
      <c r="CZ100">
        <f t="shared" si="326"/>
        <v>5</v>
      </c>
      <c r="DA100">
        <f t="shared" si="326"/>
        <v>5</v>
      </c>
      <c r="DB100">
        <f t="shared" si="326"/>
        <v>5</v>
      </c>
      <c r="DC100">
        <f t="shared" si="326"/>
        <v>5</v>
      </c>
      <c r="DD100">
        <f t="shared" si="326"/>
        <v>5</v>
      </c>
      <c r="DE100">
        <f t="shared" si="326"/>
        <v>5</v>
      </c>
      <c r="DF100">
        <f t="shared" si="326"/>
        <v>5</v>
      </c>
      <c r="DG100">
        <f t="shared" si="326"/>
        <v>5</v>
      </c>
      <c r="DH100">
        <f t="shared" si="326"/>
        <v>5</v>
      </c>
      <c r="DI100">
        <f t="shared" si="326"/>
        <v>5</v>
      </c>
      <c r="DJ100">
        <f t="shared" si="326"/>
        <v>5</v>
      </c>
      <c r="DK100">
        <f t="shared" si="326"/>
        <v>5</v>
      </c>
      <c r="DL100">
        <f t="shared" si="326"/>
        <v>5</v>
      </c>
      <c r="DM100">
        <f t="shared" si="326"/>
        <v>5</v>
      </c>
      <c r="DN100">
        <f t="shared" si="326"/>
        <v>5</v>
      </c>
      <c r="DO100">
        <f t="shared" si="326"/>
        <v>5</v>
      </c>
      <c r="DP100">
        <f t="shared" si="326"/>
        <v>5</v>
      </c>
      <c r="DQ100">
        <f t="shared" si="326"/>
        <v>5</v>
      </c>
      <c r="DR100">
        <f t="shared" si="326"/>
        <v>5</v>
      </c>
      <c r="DS100">
        <f t="shared" si="326"/>
        <v>5</v>
      </c>
      <c r="DT100">
        <f t="shared" si="326"/>
        <v>5</v>
      </c>
      <c r="DU100">
        <f t="shared" si="326"/>
        <v>5</v>
      </c>
      <c r="DV100">
        <f t="shared" si="326"/>
        <v>5</v>
      </c>
      <c r="DW100">
        <f t="shared" si="326"/>
        <v>5</v>
      </c>
      <c r="DX100">
        <f t="shared" si="326"/>
        <v>5</v>
      </c>
      <c r="DY100">
        <f t="shared" si="326"/>
        <v>5</v>
      </c>
      <c r="DZ100">
        <f t="shared" si="326"/>
        <v>5</v>
      </c>
      <c r="EA100">
        <f t="shared" si="326"/>
        <v>5</v>
      </c>
    </row>
    <row r="101" spans="4:131" x14ac:dyDescent="0.25">
      <c r="E101">
        <v>10</v>
      </c>
      <c r="F101" s="269" t="str">
        <f>$B$57&amp;"_"&amp;$D$106</f>
        <v>Продажа м/м 1 оч_Масштаб</v>
      </c>
      <c r="G101" s="268">
        <f t="shared" ref="G101:AL101" si="327">IFERROR($E101-SUM(G102:G103),$E101)</f>
        <v>10</v>
      </c>
      <c r="H101" s="268">
        <f t="shared" si="327"/>
        <v>10</v>
      </c>
      <c r="I101" s="268">
        <f t="shared" si="327"/>
        <v>10</v>
      </c>
      <c r="J101" s="268">
        <f t="shared" si="327"/>
        <v>10</v>
      </c>
      <c r="K101" s="268">
        <f t="shared" si="327"/>
        <v>10</v>
      </c>
      <c r="L101" s="268">
        <f t="shared" si="327"/>
        <v>10</v>
      </c>
      <c r="M101" s="268">
        <f t="shared" si="327"/>
        <v>10</v>
      </c>
      <c r="N101" s="268">
        <f t="shared" si="327"/>
        <v>10</v>
      </c>
      <c r="O101" s="268">
        <f t="shared" si="327"/>
        <v>10</v>
      </c>
      <c r="P101" s="268">
        <f t="shared" si="327"/>
        <v>10</v>
      </c>
      <c r="Q101" s="268">
        <f t="shared" si="327"/>
        <v>10</v>
      </c>
      <c r="R101" s="268">
        <f t="shared" si="327"/>
        <v>10</v>
      </c>
      <c r="S101" s="268">
        <f t="shared" si="327"/>
        <v>10</v>
      </c>
      <c r="T101" s="268">
        <f t="shared" si="327"/>
        <v>10</v>
      </c>
      <c r="U101" s="268">
        <f t="shared" si="327"/>
        <v>10</v>
      </c>
      <c r="V101" s="268">
        <f t="shared" si="327"/>
        <v>10</v>
      </c>
      <c r="W101" s="268">
        <f t="shared" si="327"/>
        <v>10</v>
      </c>
      <c r="X101" s="268">
        <f t="shared" si="327"/>
        <v>10</v>
      </c>
      <c r="Y101" s="268">
        <f t="shared" si="327"/>
        <v>10</v>
      </c>
      <c r="Z101" s="268">
        <f t="shared" si="327"/>
        <v>10</v>
      </c>
      <c r="AA101" s="268">
        <f t="shared" si="327"/>
        <v>10</v>
      </c>
      <c r="AB101" s="268">
        <f t="shared" si="327"/>
        <v>10</v>
      </c>
      <c r="AC101" s="268">
        <f t="shared" si="327"/>
        <v>10</v>
      </c>
      <c r="AD101" s="268">
        <f t="shared" si="327"/>
        <v>10</v>
      </c>
      <c r="AE101" s="268">
        <f t="shared" si="327"/>
        <v>10</v>
      </c>
      <c r="AF101" s="268">
        <f t="shared" si="327"/>
        <v>10</v>
      </c>
      <c r="AG101" s="268">
        <f t="shared" si="327"/>
        <v>10</v>
      </c>
      <c r="AH101" s="268">
        <f t="shared" si="327"/>
        <v>10</v>
      </c>
      <c r="AI101" s="268">
        <f t="shared" si="327"/>
        <v>10</v>
      </c>
      <c r="AJ101" s="268">
        <f t="shared" si="327"/>
        <v>10</v>
      </c>
      <c r="AK101" s="268">
        <f t="shared" si="327"/>
        <v>10</v>
      </c>
      <c r="AL101" s="268">
        <f t="shared" si="327"/>
        <v>10</v>
      </c>
      <c r="AM101" s="268">
        <f t="shared" ref="AM101:BR101" si="328">IFERROR($E101-SUM(AM102:AM103),$E101)</f>
        <v>10</v>
      </c>
      <c r="AN101" s="268">
        <f t="shared" si="328"/>
        <v>10</v>
      </c>
      <c r="AO101" s="268">
        <f t="shared" si="328"/>
        <v>10</v>
      </c>
      <c r="AP101" s="268">
        <f t="shared" si="328"/>
        <v>10</v>
      </c>
      <c r="AQ101" s="268">
        <f t="shared" si="328"/>
        <v>10</v>
      </c>
      <c r="AR101" s="268">
        <f t="shared" si="328"/>
        <v>0</v>
      </c>
      <c r="AS101" s="268">
        <f t="shared" si="328"/>
        <v>0</v>
      </c>
      <c r="AT101" s="268">
        <f t="shared" si="328"/>
        <v>0</v>
      </c>
      <c r="AU101" s="268">
        <f t="shared" si="328"/>
        <v>0</v>
      </c>
      <c r="AV101" s="268">
        <f t="shared" si="328"/>
        <v>0</v>
      </c>
      <c r="AW101" s="268">
        <f t="shared" si="328"/>
        <v>0</v>
      </c>
      <c r="AX101" s="268">
        <f t="shared" si="328"/>
        <v>0</v>
      </c>
      <c r="AY101" s="268">
        <f t="shared" si="328"/>
        <v>0</v>
      </c>
      <c r="AZ101" s="268">
        <f t="shared" si="328"/>
        <v>0</v>
      </c>
      <c r="BA101" s="268">
        <f t="shared" si="328"/>
        <v>0</v>
      </c>
      <c r="BB101" s="268">
        <f t="shared" si="328"/>
        <v>0</v>
      </c>
      <c r="BC101" s="268">
        <f t="shared" si="328"/>
        <v>0</v>
      </c>
      <c r="BD101" s="268">
        <f t="shared" si="328"/>
        <v>0</v>
      </c>
      <c r="BE101" s="268">
        <f t="shared" si="328"/>
        <v>0</v>
      </c>
      <c r="BF101" s="268">
        <f t="shared" si="328"/>
        <v>0</v>
      </c>
      <c r="BG101" s="268">
        <f t="shared" si="328"/>
        <v>0</v>
      </c>
      <c r="BH101" s="268">
        <f t="shared" si="328"/>
        <v>0</v>
      </c>
      <c r="BI101" s="268">
        <f t="shared" si="328"/>
        <v>0</v>
      </c>
      <c r="BJ101" s="268">
        <f t="shared" si="328"/>
        <v>0</v>
      </c>
      <c r="BK101" s="268">
        <f t="shared" si="328"/>
        <v>0</v>
      </c>
      <c r="BL101" s="268">
        <f t="shared" si="328"/>
        <v>0</v>
      </c>
      <c r="BM101" s="268">
        <f t="shared" si="328"/>
        <v>0</v>
      </c>
      <c r="BN101" s="268">
        <f t="shared" si="328"/>
        <v>0</v>
      </c>
      <c r="BO101" s="268">
        <f t="shared" si="328"/>
        <v>0</v>
      </c>
      <c r="BP101" s="268">
        <f t="shared" si="328"/>
        <v>0</v>
      </c>
      <c r="BQ101" s="268">
        <f t="shared" si="328"/>
        <v>0</v>
      </c>
      <c r="BR101" s="268">
        <f t="shared" si="328"/>
        <v>0</v>
      </c>
      <c r="BS101" s="268">
        <f t="shared" ref="BS101:CX101" si="329">IFERROR($E101-SUM(BS102:BS103),$E101)</f>
        <v>0</v>
      </c>
      <c r="BT101" s="268">
        <f t="shared" si="329"/>
        <v>0</v>
      </c>
      <c r="BU101" s="268">
        <f t="shared" si="329"/>
        <v>0</v>
      </c>
      <c r="BV101" s="268">
        <f t="shared" si="329"/>
        <v>0</v>
      </c>
      <c r="BW101" s="268">
        <f t="shared" si="329"/>
        <v>10</v>
      </c>
      <c r="BX101" s="268">
        <f t="shared" si="329"/>
        <v>10</v>
      </c>
      <c r="BY101" s="268">
        <f t="shared" si="329"/>
        <v>10</v>
      </c>
      <c r="BZ101" s="268">
        <f t="shared" si="329"/>
        <v>10</v>
      </c>
      <c r="CA101" s="268">
        <f t="shared" si="329"/>
        <v>10</v>
      </c>
      <c r="CB101" s="268">
        <f t="shared" si="329"/>
        <v>10</v>
      </c>
      <c r="CC101" s="268">
        <f t="shared" si="329"/>
        <v>10</v>
      </c>
      <c r="CD101" s="268">
        <f t="shared" si="329"/>
        <v>10</v>
      </c>
      <c r="CE101" s="268">
        <f t="shared" si="329"/>
        <v>10</v>
      </c>
      <c r="CF101" s="268">
        <f t="shared" si="329"/>
        <v>10</v>
      </c>
      <c r="CG101" s="268">
        <f t="shared" si="329"/>
        <v>10</v>
      </c>
      <c r="CH101" s="268">
        <f t="shared" si="329"/>
        <v>10</v>
      </c>
      <c r="CI101" s="268">
        <f t="shared" si="329"/>
        <v>10</v>
      </c>
      <c r="CJ101" s="268">
        <f t="shared" si="329"/>
        <v>10</v>
      </c>
      <c r="CK101" s="268">
        <f t="shared" si="329"/>
        <v>10</v>
      </c>
      <c r="CL101" s="268">
        <f t="shared" si="329"/>
        <v>10</v>
      </c>
      <c r="CM101" s="268">
        <f t="shared" si="329"/>
        <v>10</v>
      </c>
      <c r="CN101" s="268">
        <f t="shared" si="329"/>
        <v>10</v>
      </c>
      <c r="CO101" s="268">
        <f t="shared" si="329"/>
        <v>10</v>
      </c>
      <c r="CP101" s="268">
        <f t="shared" si="329"/>
        <v>10</v>
      </c>
      <c r="CQ101" s="268">
        <f t="shared" si="329"/>
        <v>10</v>
      </c>
      <c r="CR101" s="268">
        <f t="shared" si="329"/>
        <v>10</v>
      </c>
      <c r="CS101" s="268">
        <f t="shared" si="329"/>
        <v>10</v>
      </c>
      <c r="CT101" s="268">
        <f t="shared" si="329"/>
        <v>10</v>
      </c>
      <c r="CU101" s="268">
        <f t="shared" si="329"/>
        <v>10</v>
      </c>
      <c r="CV101" s="268">
        <f t="shared" si="329"/>
        <v>10</v>
      </c>
      <c r="CW101" s="268">
        <f t="shared" si="329"/>
        <v>10</v>
      </c>
      <c r="CX101" s="268">
        <f t="shared" si="329"/>
        <v>10</v>
      </c>
      <c r="CY101" s="268">
        <f t="shared" ref="CY101:DK101" si="330">IFERROR($E101-SUM(CY102:CY103),$E101)</f>
        <v>10</v>
      </c>
      <c r="CZ101" s="268">
        <f t="shared" si="330"/>
        <v>10</v>
      </c>
      <c r="DA101" s="268">
        <f t="shared" si="330"/>
        <v>10</v>
      </c>
      <c r="DB101" s="268">
        <f t="shared" si="330"/>
        <v>10</v>
      </c>
      <c r="DC101" s="268">
        <f t="shared" si="330"/>
        <v>10</v>
      </c>
      <c r="DD101" s="268">
        <f t="shared" si="330"/>
        <v>10</v>
      </c>
      <c r="DE101" s="268">
        <f t="shared" si="330"/>
        <v>10</v>
      </c>
      <c r="DF101" s="268">
        <f t="shared" si="330"/>
        <v>10</v>
      </c>
      <c r="DG101" s="268">
        <f t="shared" si="330"/>
        <v>10</v>
      </c>
      <c r="DH101" s="268">
        <f t="shared" si="330"/>
        <v>10</v>
      </c>
      <c r="DI101" s="268">
        <f t="shared" si="330"/>
        <v>10</v>
      </c>
      <c r="DJ101" s="268">
        <f t="shared" si="330"/>
        <v>10</v>
      </c>
      <c r="DK101" s="268">
        <f t="shared" si="330"/>
        <v>10</v>
      </c>
      <c r="DL101" s="268">
        <f t="shared" ref="DL101:EA101" si="331">IFERROR($E101-SUM(DL102:DL103),$E101)</f>
        <v>10</v>
      </c>
      <c r="DM101" s="268">
        <f t="shared" si="331"/>
        <v>10</v>
      </c>
      <c r="DN101" s="268">
        <f t="shared" si="331"/>
        <v>10</v>
      </c>
      <c r="DO101" s="268">
        <f t="shared" si="331"/>
        <v>10</v>
      </c>
      <c r="DP101" s="268">
        <f t="shared" si="331"/>
        <v>10</v>
      </c>
      <c r="DQ101" s="268">
        <f t="shared" si="331"/>
        <v>10</v>
      </c>
      <c r="DR101" s="268">
        <f t="shared" si="331"/>
        <v>10</v>
      </c>
      <c r="DS101" s="268">
        <f t="shared" si="331"/>
        <v>10</v>
      </c>
      <c r="DT101" s="268">
        <f t="shared" si="331"/>
        <v>10</v>
      </c>
      <c r="DU101" s="268">
        <f t="shared" si="331"/>
        <v>10</v>
      </c>
      <c r="DV101" s="268">
        <f t="shared" si="331"/>
        <v>10</v>
      </c>
      <c r="DW101" s="268">
        <f t="shared" si="331"/>
        <v>10</v>
      </c>
      <c r="DX101" s="268">
        <f t="shared" si="331"/>
        <v>10</v>
      </c>
      <c r="DY101" s="268">
        <f t="shared" si="331"/>
        <v>10</v>
      </c>
      <c r="DZ101" s="268">
        <f t="shared" si="331"/>
        <v>10</v>
      </c>
      <c r="EA101" s="268">
        <f t="shared" si="331"/>
        <v>10</v>
      </c>
    </row>
    <row r="102" spans="4:131" x14ac:dyDescent="0.25">
      <c r="F102" t="str">
        <f>$B$57&amp;"_"&amp;$D$107</f>
        <v>Продажа м/м 1 оч_Факт</v>
      </c>
      <c r="G102" s="235" t="e">
        <f t="shared" ref="G102:AL102" si="332">G$24/$F$24*$E101</f>
        <v>#N/A</v>
      </c>
      <c r="H102" s="235" t="e">
        <f t="shared" si="332"/>
        <v>#N/A</v>
      </c>
      <c r="I102" s="235" t="e">
        <f t="shared" si="332"/>
        <v>#N/A</v>
      </c>
      <c r="J102" s="235" t="e">
        <f t="shared" si="332"/>
        <v>#N/A</v>
      </c>
      <c r="K102" s="235" t="e">
        <f t="shared" si="332"/>
        <v>#N/A</v>
      </c>
      <c r="L102" s="235" t="e">
        <f t="shared" si="332"/>
        <v>#N/A</v>
      </c>
      <c r="M102" s="235" t="e">
        <f t="shared" si="332"/>
        <v>#N/A</v>
      </c>
      <c r="N102" s="235" t="e">
        <f t="shared" si="332"/>
        <v>#N/A</v>
      </c>
      <c r="O102" s="235" t="e">
        <f t="shared" si="332"/>
        <v>#N/A</v>
      </c>
      <c r="P102" s="235" t="e">
        <f t="shared" si="332"/>
        <v>#N/A</v>
      </c>
      <c r="Q102" s="235" t="e">
        <f t="shared" si="332"/>
        <v>#N/A</v>
      </c>
      <c r="R102" s="235" t="e">
        <f t="shared" si="332"/>
        <v>#N/A</v>
      </c>
      <c r="S102" s="235" t="e">
        <f t="shared" si="332"/>
        <v>#N/A</v>
      </c>
      <c r="T102" s="235" t="e">
        <f t="shared" si="332"/>
        <v>#N/A</v>
      </c>
      <c r="U102" s="235" t="e">
        <f t="shared" si="332"/>
        <v>#N/A</v>
      </c>
      <c r="V102" s="235" t="e">
        <f t="shared" si="332"/>
        <v>#N/A</v>
      </c>
      <c r="W102" s="235" t="e">
        <f t="shared" si="332"/>
        <v>#N/A</v>
      </c>
      <c r="X102" s="235" t="e">
        <f t="shared" si="332"/>
        <v>#N/A</v>
      </c>
      <c r="Y102" s="235" t="e">
        <f t="shared" si="332"/>
        <v>#N/A</v>
      </c>
      <c r="Z102" s="235" t="e">
        <f t="shared" si="332"/>
        <v>#N/A</v>
      </c>
      <c r="AA102" s="235" t="e">
        <f t="shared" si="332"/>
        <v>#N/A</v>
      </c>
      <c r="AB102" s="235" t="e">
        <f t="shared" si="332"/>
        <v>#N/A</v>
      </c>
      <c r="AC102" s="235" t="e">
        <f t="shared" si="332"/>
        <v>#N/A</v>
      </c>
      <c r="AD102" s="235" t="e">
        <f t="shared" si="332"/>
        <v>#N/A</v>
      </c>
      <c r="AE102" s="235" t="e">
        <f t="shared" si="332"/>
        <v>#N/A</v>
      </c>
      <c r="AF102" s="235" t="e">
        <f t="shared" si="332"/>
        <v>#N/A</v>
      </c>
      <c r="AG102" s="235" t="e">
        <f t="shared" si="332"/>
        <v>#N/A</v>
      </c>
      <c r="AH102" s="235" t="e">
        <f t="shared" si="332"/>
        <v>#N/A</v>
      </c>
      <c r="AI102" s="235" t="e">
        <f t="shared" si="332"/>
        <v>#N/A</v>
      </c>
      <c r="AJ102" s="235" t="e">
        <f t="shared" si="332"/>
        <v>#N/A</v>
      </c>
      <c r="AK102" s="235" t="e">
        <f t="shared" si="332"/>
        <v>#N/A</v>
      </c>
      <c r="AL102" s="235" t="e">
        <f t="shared" si="332"/>
        <v>#N/A</v>
      </c>
      <c r="AM102" s="235" t="e">
        <f t="shared" ref="AM102:BR102" si="333">AM$24/$F$24*$E101</f>
        <v>#N/A</v>
      </c>
      <c r="AN102" s="235" t="e">
        <f t="shared" si="333"/>
        <v>#N/A</v>
      </c>
      <c r="AO102" s="235" t="e">
        <f t="shared" si="333"/>
        <v>#N/A</v>
      </c>
      <c r="AP102" s="235" t="e">
        <f t="shared" si="333"/>
        <v>#N/A</v>
      </c>
      <c r="AQ102" s="235" t="e">
        <f t="shared" si="333"/>
        <v>#N/A</v>
      </c>
      <c r="AR102" s="235">
        <f t="shared" si="333"/>
        <v>0.28864255311171405</v>
      </c>
      <c r="AS102" s="235">
        <f t="shared" si="333"/>
        <v>0.58349755413208937</v>
      </c>
      <c r="AT102" s="235">
        <f t="shared" si="333"/>
        <v>0.83949132933254123</v>
      </c>
      <c r="AU102" s="235">
        <f t="shared" si="333"/>
        <v>1.1009398348215218</v>
      </c>
      <c r="AV102" s="235">
        <f t="shared" si="333"/>
        <v>1.3679320562058519</v>
      </c>
      <c r="AW102" s="235">
        <f t="shared" si="333"/>
        <v>1.6405582762785285</v>
      </c>
      <c r="AX102" s="235">
        <f t="shared" si="333"/>
        <v>1.968031001579488</v>
      </c>
      <c r="AY102" s="235">
        <f t="shared" si="333"/>
        <v>2.3023490529147717</v>
      </c>
      <c r="AZ102" s="235">
        <f t="shared" si="333"/>
        <v>2.6436233501473758</v>
      </c>
      <c r="BA102" s="235">
        <f t="shared" si="333"/>
        <v>2.9919664245092763</v>
      </c>
      <c r="BB102" s="235">
        <f t="shared" si="333"/>
        <v>3.2941635382066448</v>
      </c>
      <c r="BC102" s="235">
        <f t="shared" si="333"/>
        <v>3.6569883164004295</v>
      </c>
      <c r="BD102" s="235">
        <f t="shared" si="333"/>
        <v>4.0272293553082594</v>
      </c>
      <c r="BE102" s="235">
        <f t="shared" si="333"/>
        <v>4.4050058547750677</v>
      </c>
      <c r="BF102" s="235">
        <f t="shared" si="333"/>
        <v>4.7326238064159849</v>
      </c>
      <c r="BG102" s="235">
        <f t="shared" si="333"/>
        <v>5.0668539565018929</v>
      </c>
      <c r="BH102" s="235">
        <f t="shared" si="333"/>
        <v>5.4078020823587405</v>
      </c>
      <c r="BI102" s="235">
        <f t="shared" si="333"/>
        <v>5.7555754877962881</v>
      </c>
      <c r="BJ102" s="235">
        <f t="shared" si="333"/>
        <v>6.1728784714309644</v>
      </c>
      <c r="BK102" s="235">
        <f t="shared" si="333"/>
        <v>6.5984691609886834</v>
      </c>
      <c r="BL102" s="235">
        <f t="shared" si="333"/>
        <v>7.0324793317869618</v>
      </c>
      <c r="BM102" s="235">
        <f t="shared" si="333"/>
        <v>7.4750426547225581</v>
      </c>
      <c r="BN102" s="235">
        <f t="shared" si="333"/>
        <v>7.858606911927164</v>
      </c>
      <c r="BO102" s="235">
        <f t="shared" si="333"/>
        <v>8.3186852632348121</v>
      </c>
      <c r="BP102" s="235">
        <f t="shared" si="333"/>
        <v>8.5794832943198447</v>
      </c>
      <c r="BQ102" s="235">
        <f t="shared" si="333"/>
        <v>8.8409245237056151</v>
      </c>
      <c r="BR102" s="235">
        <f t="shared" si="333"/>
        <v>9.0636976355945986</v>
      </c>
      <c r="BS102" s="235">
        <f t="shared" ref="BS102:CX102" si="334">BS$24/$F$24*$E101</f>
        <v>9.2870201660755178</v>
      </c>
      <c r="BT102" s="235">
        <f t="shared" si="334"/>
        <v>9.5108934701628343</v>
      </c>
      <c r="BU102" s="235">
        <f t="shared" si="334"/>
        <v>9.7353189062128482</v>
      </c>
      <c r="BV102" s="235">
        <f t="shared" si="334"/>
        <v>10</v>
      </c>
      <c r="BW102" s="235" t="e">
        <f t="shared" si="334"/>
        <v>#N/A</v>
      </c>
      <c r="BX102" s="235" t="e">
        <f t="shared" si="334"/>
        <v>#N/A</v>
      </c>
      <c r="BY102" s="235" t="e">
        <f t="shared" si="334"/>
        <v>#N/A</v>
      </c>
      <c r="BZ102" s="235" t="e">
        <f t="shared" si="334"/>
        <v>#N/A</v>
      </c>
      <c r="CA102" s="235" t="e">
        <f t="shared" si="334"/>
        <v>#N/A</v>
      </c>
      <c r="CB102" s="235" t="e">
        <f t="shared" si="334"/>
        <v>#N/A</v>
      </c>
      <c r="CC102" s="235" t="e">
        <f t="shared" si="334"/>
        <v>#N/A</v>
      </c>
      <c r="CD102" s="235" t="e">
        <f t="shared" si="334"/>
        <v>#N/A</v>
      </c>
      <c r="CE102" s="235" t="e">
        <f t="shared" si="334"/>
        <v>#N/A</v>
      </c>
      <c r="CF102" s="235" t="e">
        <f t="shared" si="334"/>
        <v>#N/A</v>
      </c>
      <c r="CG102" s="235" t="e">
        <f t="shared" si="334"/>
        <v>#N/A</v>
      </c>
      <c r="CH102" s="235" t="e">
        <f t="shared" si="334"/>
        <v>#N/A</v>
      </c>
      <c r="CI102" s="235" t="e">
        <f t="shared" si="334"/>
        <v>#N/A</v>
      </c>
      <c r="CJ102" s="235" t="e">
        <f t="shared" si="334"/>
        <v>#N/A</v>
      </c>
      <c r="CK102" s="235" t="e">
        <f t="shared" si="334"/>
        <v>#N/A</v>
      </c>
      <c r="CL102" s="235" t="e">
        <f t="shared" si="334"/>
        <v>#N/A</v>
      </c>
      <c r="CM102" s="235" t="e">
        <f t="shared" si="334"/>
        <v>#N/A</v>
      </c>
      <c r="CN102" s="235" t="e">
        <f t="shared" si="334"/>
        <v>#N/A</v>
      </c>
      <c r="CO102" s="235" t="e">
        <f t="shared" si="334"/>
        <v>#N/A</v>
      </c>
      <c r="CP102" s="235" t="e">
        <f t="shared" si="334"/>
        <v>#N/A</v>
      </c>
      <c r="CQ102" s="235" t="e">
        <f t="shared" si="334"/>
        <v>#N/A</v>
      </c>
      <c r="CR102" s="235" t="e">
        <f t="shared" si="334"/>
        <v>#N/A</v>
      </c>
      <c r="CS102" s="235" t="e">
        <f t="shared" si="334"/>
        <v>#N/A</v>
      </c>
      <c r="CT102" s="235" t="e">
        <f t="shared" si="334"/>
        <v>#N/A</v>
      </c>
      <c r="CU102" s="235" t="e">
        <f t="shared" si="334"/>
        <v>#N/A</v>
      </c>
      <c r="CV102" s="235" t="e">
        <f t="shared" si="334"/>
        <v>#N/A</v>
      </c>
      <c r="CW102" s="235" t="e">
        <f t="shared" si="334"/>
        <v>#N/A</v>
      </c>
      <c r="CX102" s="235" t="e">
        <f t="shared" si="334"/>
        <v>#N/A</v>
      </c>
      <c r="CY102" s="235" t="e">
        <f t="shared" ref="CY102:DK102" si="335">CY$24/$F$24*$E101</f>
        <v>#N/A</v>
      </c>
      <c r="CZ102" s="235" t="e">
        <f t="shared" si="335"/>
        <v>#N/A</v>
      </c>
      <c r="DA102" s="235" t="e">
        <f t="shared" si="335"/>
        <v>#N/A</v>
      </c>
      <c r="DB102" s="235" t="e">
        <f t="shared" si="335"/>
        <v>#N/A</v>
      </c>
      <c r="DC102" s="235" t="e">
        <f t="shared" si="335"/>
        <v>#N/A</v>
      </c>
      <c r="DD102" s="235" t="e">
        <f t="shared" si="335"/>
        <v>#N/A</v>
      </c>
      <c r="DE102" s="235" t="e">
        <f t="shared" si="335"/>
        <v>#N/A</v>
      </c>
      <c r="DF102" s="235" t="e">
        <f t="shared" si="335"/>
        <v>#N/A</v>
      </c>
      <c r="DG102" s="235" t="e">
        <f t="shared" si="335"/>
        <v>#N/A</v>
      </c>
      <c r="DH102" s="235" t="e">
        <f t="shared" si="335"/>
        <v>#N/A</v>
      </c>
      <c r="DI102" s="235" t="e">
        <f t="shared" si="335"/>
        <v>#N/A</v>
      </c>
      <c r="DJ102" s="235" t="e">
        <f t="shared" si="335"/>
        <v>#N/A</v>
      </c>
      <c r="DK102" s="235" t="e">
        <f t="shared" si="335"/>
        <v>#N/A</v>
      </c>
      <c r="DL102" s="235" t="e">
        <f t="shared" ref="DL102:EA102" si="336">DL$24/$F$24*$E101</f>
        <v>#N/A</v>
      </c>
      <c r="DM102" s="235" t="e">
        <f t="shared" si="336"/>
        <v>#N/A</v>
      </c>
      <c r="DN102" s="235" t="e">
        <f t="shared" si="336"/>
        <v>#N/A</v>
      </c>
      <c r="DO102" s="235" t="e">
        <f t="shared" si="336"/>
        <v>#N/A</v>
      </c>
      <c r="DP102" s="235" t="e">
        <f t="shared" si="336"/>
        <v>#N/A</v>
      </c>
      <c r="DQ102" s="235" t="e">
        <f t="shared" si="336"/>
        <v>#N/A</v>
      </c>
      <c r="DR102" s="235" t="e">
        <f t="shared" si="336"/>
        <v>#N/A</v>
      </c>
      <c r="DS102" s="235" t="e">
        <f t="shared" si="336"/>
        <v>#N/A</v>
      </c>
      <c r="DT102" s="235" t="e">
        <f t="shared" si="336"/>
        <v>#N/A</v>
      </c>
      <c r="DU102" s="235" t="e">
        <f t="shared" si="336"/>
        <v>#N/A</v>
      </c>
      <c r="DV102" s="235" t="e">
        <f t="shared" si="336"/>
        <v>#N/A</v>
      </c>
      <c r="DW102" s="235" t="e">
        <f t="shared" si="336"/>
        <v>#N/A</v>
      </c>
      <c r="DX102" s="235" t="e">
        <f t="shared" si="336"/>
        <v>#N/A</v>
      </c>
      <c r="DY102" s="235" t="e">
        <f t="shared" si="336"/>
        <v>#N/A</v>
      </c>
      <c r="DZ102" s="235" t="e">
        <f t="shared" si="336"/>
        <v>#N/A</v>
      </c>
      <c r="EA102" s="235" t="e">
        <f t="shared" si="336"/>
        <v>#N/A</v>
      </c>
    </row>
    <row r="103" spans="4:131" x14ac:dyDescent="0.25">
      <c r="F103" t="str">
        <f>$B$57&amp;"_"&amp;$D$108</f>
        <v>Продажа м/м 1 оч_План</v>
      </c>
      <c r="G103" s="235" t="e">
        <f t="shared" ref="G103:AL103" si="337">$E101-G102</f>
        <v>#N/A</v>
      </c>
      <c r="H103" s="235" t="e">
        <f t="shared" si="337"/>
        <v>#N/A</v>
      </c>
      <c r="I103" s="235" t="e">
        <f t="shared" si="337"/>
        <v>#N/A</v>
      </c>
      <c r="J103" s="235" t="e">
        <f t="shared" si="337"/>
        <v>#N/A</v>
      </c>
      <c r="K103" s="235" t="e">
        <f t="shared" si="337"/>
        <v>#N/A</v>
      </c>
      <c r="L103" s="235" t="e">
        <f t="shared" si="337"/>
        <v>#N/A</v>
      </c>
      <c r="M103" s="235" t="e">
        <f t="shared" si="337"/>
        <v>#N/A</v>
      </c>
      <c r="N103" s="235" t="e">
        <f t="shared" si="337"/>
        <v>#N/A</v>
      </c>
      <c r="O103" s="235" t="e">
        <f t="shared" si="337"/>
        <v>#N/A</v>
      </c>
      <c r="P103" s="235" t="e">
        <f t="shared" si="337"/>
        <v>#N/A</v>
      </c>
      <c r="Q103" s="235" t="e">
        <f t="shared" si="337"/>
        <v>#N/A</v>
      </c>
      <c r="R103" s="235" t="e">
        <f t="shared" si="337"/>
        <v>#N/A</v>
      </c>
      <c r="S103" s="235" t="e">
        <f t="shared" si="337"/>
        <v>#N/A</v>
      </c>
      <c r="T103" s="235" t="e">
        <f t="shared" si="337"/>
        <v>#N/A</v>
      </c>
      <c r="U103" s="235" t="e">
        <f t="shared" si="337"/>
        <v>#N/A</v>
      </c>
      <c r="V103" s="235" t="e">
        <f t="shared" si="337"/>
        <v>#N/A</v>
      </c>
      <c r="W103" s="235" t="e">
        <f t="shared" si="337"/>
        <v>#N/A</v>
      </c>
      <c r="X103" s="235" t="e">
        <f t="shared" si="337"/>
        <v>#N/A</v>
      </c>
      <c r="Y103" s="235" t="e">
        <f t="shared" si="337"/>
        <v>#N/A</v>
      </c>
      <c r="Z103" s="235" t="e">
        <f t="shared" si="337"/>
        <v>#N/A</v>
      </c>
      <c r="AA103" s="235" t="e">
        <f t="shared" si="337"/>
        <v>#N/A</v>
      </c>
      <c r="AB103" s="235" t="e">
        <f t="shared" si="337"/>
        <v>#N/A</v>
      </c>
      <c r="AC103" s="235" t="e">
        <f t="shared" si="337"/>
        <v>#N/A</v>
      </c>
      <c r="AD103" s="235" t="e">
        <f t="shared" si="337"/>
        <v>#N/A</v>
      </c>
      <c r="AE103" s="235" t="e">
        <f t="shared" si="337"/>
        <v>#N/A</v>
      </c>
      <c r="AF103" s="235" t="e">
        <f t="shared" si="337"/>
        <v>#N/A</v>
      </c>
      <c r="AG103" s="235" t="e">
        <f t="shared" si="337"/>
        <v>#N/A</v>
      </c>
      <c r="AH103" s="235" t="e">
        <f t="shared" si="337"/>
        <v>#N/A</v>
      </c>
      <c r="AI103" s="235" t="e">
        <f t="shared" si="337"/>
        <v>#N/A</v>
      </c>
      <c r="AJ103" s="235" t="e">
        <f t="shared" si="337"/>
        <v>#N/A</v>
      </c>
      <c r="AK103" s="235" t="e">
        <f t="shared" si="337"/>
        <v>#N/A</v>
      </c>
      <c r="AL103" s="235" t="e">
        <f t="shared" si="337"/>
        <v>#N/A</v>
      </c>
      <c r="AM103" s="235" t="e">
        <f t="shared" ref="AM103:BR103" si="338">$E101-AM102</f>
        <v>#N/A</v>
      </c>
      <c r="AN103" s="235" t="e">
        <f t="shared" si="338"/>
        <v>#N/A</v>
      </c>
      <c r="AO103" s="235" t="e">
        <f t="shared" si="338"/>
        <v>#N/A</v>
      </c>
      <c r="AP103" s="235" t="e">
        <f t="shared" si="338"/>
        <v>#N/A</v>
      </c>
      <c r="AQ103" s="235" t="e">
        <f t="shared" si="338"/>
        <v>#N/A</v>
      </c>
      <c r="AR103" s="235">
        <f t="shared" si="338"/>
        <v>9.7113574468882859</v>
      </c>
      <c r="AS103" s="235">
        <f t="shared" si="338"/>
        <v>9.416502445867911</v>
      </c>
      <c r="AT103" s="235">
        <f t="shared" si="338"/>
        <v>9.1605086706674594</v>
      </c>
      <c r="AU103" s="235">
        <f t="shared" si="338"/>
        <v>8.8990601651784775</v>
      </c>
      <c r="AV103" s="235">
        <f t="shared" si="338"/>
        <v>8.6320679437941479</v>
      </c>
      <c r="AW103" s="235">
        <f t="shared" si="338"/>
        <v>8.3594417237214707</v>
      </c>
      <c r="AX103" s="235">
        <f t="shared" si="338"/>
        <v>8.0319689984205116</v>
      </c>
      <c r="AY103" s="235">
        <f t="shared" si="338"/>
        <v>7.6976509470852283</v>
      </c>
      <c r="AZ103" s="235">
        <f t="shared" si="338"/>
        <v>7.3563766498526242</v>
      </c>
      <c r="BA103" s="235">
        <f t="shared" si="338"/>
        <v>7.0080335754907237</v>
      </c>
      <c r="BB103" s="235">
        <f t="shared" si="338"/>
        <v>6.7058364617933552</v>
      </c>
      <c r="BC103" s="235">
        <f t="shared" si="338"/>
        <v>6.3430116835995705</v>
      </c>
      <c r="BD103" s="235">
        <f t="shared" si="338"/>
        <v>5.9727706446917406</v>
      </c>
      <c r="BE103" s="235">
        <f t="shared" si="338"/>
        <v>5.5949941452249323</v>
      </c>
      <c r="BF103" s="235">
        <f t="shared" si="338"/>
        <v>5.2673761935840151</v>
      </c>
      <c r="BG103" s="235">
        <f t="shared" si="338"/>
        <v>4.9331460434981071</v>
      </c>
      <c r="BH103" s="235">
        <f t="shared" si="338"/>
        <v>4.5921979176412595</v>
      </c>
      <c r="BI103" s="235">
        <f t="shared" si="338"/>
        <v>4.2444245122037119</v>
      </c>
      <c r="BJ103" s="235">
        <f t="shared" si="338"/>
        <v>3.8271215285690356</v>
      </c>
      <c r="BK103" s="235">
        <f t="shared" si="338"/>
        <v>3.4015308390113166</v>
      </c>
      <c r="BL103" s="235">
        <f t="shared" si="338"/>
        <v>2.9675206682130382</v>
      </c>
      <c r="BM103" s="235">
        <f t="shared" si="338"/>
        <v>2.5249573452774419</v>
      </c>
      <c r="BN103" s="235">
        <f t="shared" si="338"/>
        <v>2.141393088072836</v>
      </c>
      <c r="BO103" s="235">
        <f t="shared" si="338"/>
        <v>1.6813147367651879</v>
      </c>
      <c r="BP103" s="235">
        <f t="shared" si="338"/>
        <v>1.4205167056801553</v>
      </c>
      <c r="BQ103" s="235">
        <f t="shared" si="338"/>
        <v>1.1590754762943849</v>
      </c>
      <c r="BR103" s="235">
        <f t="shared" si="338"/>
        <v>0.93630236440540138</v>
      </c>
      <c r="BS103" s="235">
        <f t="shared" ref="BS103:CX103" si="339">$E101-BS102</f>
        <v>0.71297983392448216</v>
      </c>
      <c r="BT103" s="235">
        <f t="shared" si="339"/>
        <v>0.48910652983716574</v>
      </c>
      <c r="BU103" s="235">
        <f t="shared" si="339"/>
        <v>0.26468109378715177</v>
      </c>
      <c r="BV103" s="235">
        <f t="shared" si="339"/>
        <v>0</v>
      </c>
      <c r="BW103" s="235" t="e">
        <f t="shared" si="339"/>
        <v>#N/A</v>
      </c>
      <c r="BX103" s="235" t="e">
        <f t="shared" si="339"/>
        <v>#N/A</v>
      </c>
      <c r="BY103" s="235" t="e">
        <f t="shared" si="339"/>
        <v>#N/A</v>
      </c>
      <c r="BZ103" s="235" t="e">
        <f t="shared" si="339"/>
        <v>#N/A</v>
      </c>
      <c r="CA103" s="235" t="e">
        <f t="shared" si="339"/>
        <v>#N/A</v>
      </c>
      <c r="CB103" s="235" t="e">
        <f t="shared" si="339"/>
        <v>#N/A</v>
      </c>
      <c r="CC103" s="235" t="e">
        <f t="shared" si="339"/>
        <v>#N/A</v>
      </c>
      <c r="CD103" s="235" t="e">
        <f t="shared" si="339"/>
        <v>#N/A</v>
      </c>
      <c r="CE103" s="235" t="e">
        <f t="shared" si="339"/>
        <v>#N/A</v>
      </c>
      <c r="CF103" s="235" t="e">
        <f t="shared" si="339"/>
        <v>#N/A</v>
      </c>
      <c r="CG103" s="235" t="e">
        <f t="shared" si="339"/>
        <v>#N/A</v>
      </c>
      <c r="CH103" s="235" t="e">
        <f t="shared" si="339"/>
        <v>#N/A</v>
      </c>
      <c r="CI103" s="235" t="e">
        <f t="shared" si="339"/>
        <v>#N/A</v>
      </c>
      <c r="CJ103" s="235" t="e">
        <f t="shared" si="339"/>
        <v>#N/A</v>
      </c>
      <c r="CK103" s="235" t="e">
        <f t="shared" si="339"/>
        <v>#N/A</v>
      </c>
      <c r="CL103" s="235" t="e">
        <f t="shared" si="339"/>
        <v>#N/A</v>
      </c>
      <c r="CM103" s="235" t="e">
        <f t="shared" si="339"/>
        <v>#N/A</v>
      </c>
      <c r="CN103" s="235" t="e">
        <f t="shared" si="339"/>
        <v>#N/A</v>
      </c>
      <c r="CO103" s="235" t="e">
        <f t="shared" si="339"/>
        <v>#N/A</v>
      </c>
      <c r="CP103" s="235" t="e">
        <f t="shared" si="339"/>
        <v>#N/A</v>
      </c>
      <c r="CQ103" s="235" t="e">
        <f t="shared" si="339"/>
        <v>#N/A</v>
      </c>
      <c r="CR103" s="235" t="e">
        <f t="shared" si="339"/>
        <v>#N/A</v>
      </c>
      <c r="CS103" s="235" t="e">
        <f t="shared" si="339"/>
        <v>#N/A</v>
      </c>
      <c r="CT103" s="235" t="e">
        <f t="shared" si="339"/>
        <v>#N/A</v>
      </c>
      <c r="CU103" s="235" t="e">
        <f t="shared" si="339"/>
        <v>#N/A</v>
      </c>
      <c r="CV103" s="235" t="e">
        <f t="shared" si="339"/>
        <v>#N/A</v>
      </c>
      <c r="CW103" s="235" t="e">
        <f t="shared" si="339"/>
        <v>#N/A</v>
      </c>
      <c r="CX103" s="235" t="e">
        <f t="shared" si="339"/>
        <v>#N/A</v>
      </c>
      <c r="CY103" s="235" t="e">
        <f t="shared" ref="CY103:DK103" si="340">$E101-CY102</f>
        <v>#N/A</v>
      </c>
      <c r="CZ103" s="235" t="e">
        <f t="shared" si="340"/>
        <v>#N/A</v>
      </c>
      <c r="DA103" s="235" t="e">
        <f t="shared" si="340"/>
        <v>#N/A</v>
      </c>
      <c r="DB103" s="235" t="e">
        <f t="shared" si="340"/>
        <v>#N/A</v>
      </c>
      <c r="DC103" s="235" t="e">
        <f t="shared" si="340"/>
        <v>#N/A</v>
      </c>
      <c r="DD103" s="235" t="e">
        <f t="shared" si="340"/>
        <v>#N/A</v>
      </c>
      <c r="DE103" s="235" t="e">
        <f t="shared" si="340"/>
        <v>#N/A</v>
      </c>
      <c r="DF103" s="235" t="e">
        <f t="shared" si="340"/>
        <v>#N/A</v>
      </c>
      <c r="DG103" s="235" t="e">
        <f t="shared" si="340"/>
        <v>#N/A</v>
      </c>
      <c r="DH103" s="235" t="e">
        <f t="shared" si="340"/>
        <v>#N/A</v>
      </c>
      <c r="DI103" s="235" t="e">
        <f t="shared" si="340"/>
        <v>#N/A</v>
      </c>
      <c r="DJ103" s="235" t="e">
        <f t="shared" si="340"/>
        <v>#N/A</v>
      </c>
      <c r="DK103" s="235" t="e">
        <f t="shared" si="340"/>
        <v>#N/A</v>
      </c>
      <c r="DL103" s="235" t="e">
        <f t="shared" ref="DL103:EA103" si="341">$E101-DL102</f>
        <v>#N/A</v>
      </c>
      <c r="DM103" s="235" t="e">
        <f t="shared" si="341"/>
        <v>#N/A</v>
      </c>
      <c r="DN103" s="235" t="e">
        <f t="shared" si="341"/>
        <v>#N/A</v>
      </c>
      <c r="DO103" s="235" t="e">
        <f t="shared" si="341"/>
        <v>#N/A</v>
      </c>
      <c r="DP103" s="235" t="e">
        <f t="shared" si="341"/>
        <v>#N/A</v>
      </c>
      <c r="DQ103" s="235" t="e">
        <f t="shared" si="341"/>
        <v>#N/A</v>
      </c>
      <c r="DR103" s="235" t="e">
        <f t="shared" si="341"/>
        <v>#N/A</v>
      </c>
      <c r="DS103" s="235" t="e">
        <f t="shared" si="341"/>
        <v>#N/A</v>
      </c>
      <c r="DT103" s="235" t="e">
        <f t="shared" si="341"/>
        <v>#N/A</v>
      </c>
      <c r="DU103" s="235" t="e">
        <f t="shared" si="341"/>
        <v>#N/A</v>
      </c>
      <c r="DV103" s="235" t="e">
        <f t="shared" si="341"/>
        <v>#N/A</v>
      </c>
      <c r="DW103" s="235" t="e">
        <f t="shared" si="341"/>
        <v>#N/A</v>
      </c>
      <c r="DX103" s="235" t="e">
        <f t="shared" si="341"/>
        <v>#N/A</v>
      </c>
      <c r="DY103" s="235" t="e">
        <f t="shared" si="341"/>
        <v>#N/A</v>
      </c>
      <c r="DZ103" s="235" t="e">
        <f t="shared" si="341"/>
        <v>#N/A</v>
      </c>
      <c r="EA103" s="235" t="e">
        <f t="shared" si="341"/>
        <v>#N/A</v>
      </c>
    </row>
    <row r="104" spans="4:131" x14ac:dyDescent="0.25">
      <c r="E104">
        <f>E99</f>
        <v>10</v>
      </c>
      <c r="F104" s="239" t="str">
        <f>$B$57&amp;"_"&amp;$D$109</f>
        <v>Продажа м/м 1 оч_Отступ</v>
      </c>
      <c r="G104" s="239">
        <f t="shared" ref="G104:AL105" si="342">$E104</f>
        <v>10</v>
      </c>
      <c r="H104" s="239">
        <f t="shared" si="342"/>
        <v>10</v>
      </c>
      <c r="I104" s="239">
        <f t="shared" si="342"/>
        <v>10</v>
      </c>
      <c r="J104" s="239">
        <f t="shared" si="342"/>
        <v>10</v>
      </c>
      <c r="K104" s="239">
        <f t="shared" si="342"/>
        <v>10</v>
      </c>
      <c r="L104" s="239">
        <f t="shared" si="342"/>
        <v>10</v>
      </c>
      <c r="M104" s="239">
        <f t="shared" si="342"/>
        <v>10</v>
      </c>
      <c r="N104" s="239">
        <f t="shared" si="342"/>
        <v>10</v>
      </c>
      <c r="O104" s="239">
        <f t="shared" si="342"/>
        <v>10</v>
      </c>
      <c r="P104" s="239">
        <f t="shared" si="342"/>
        <v>10</v>
      </c>
      <c r="Q104" s="239">
        <f t="shared" si="342"/>
        <v>10</v>
      </c>
      <c r="R104" s="239">
        <f t="shared" si="342"/>
        <v>10</v>
      </c>
      <c r="S104" s="239">
        <f t="shared" si="342"/>
        <v>10</v>
      </c>
      <c r="T104" s="239">
        <f t="shared" si="342"/>
        <v>10</v>
      </c>
      <c r="U104" s="239">
        <f t="shared" si="342"/>
        <v>10</v>
      </c>
      <c r="V104" s="239">
        <f t="shared" si="342"/>
        <v>10</v>
      </c>
      <c r="W104" s="239">
        <f t="shared" si="342"/>
        <v>10</v>
      </c>
      <c r="X104" s="239">
        <f t="shared" si="342"/>
        <v>10</v>
      </c>
      <c r="Y104" s="239">
        <f t="shared" si="342"/>
        <v>10</v>
      </c>
      <c r="Z104" s="239">
        <f t="shared" si="342"/>
        <v>10</v>
      </c>
      <c r="AA104" s="239">
        <f t="shared" si="342"/>
        <v>10</v>
      </c>
      <c r="AB104" s="239">
        <f t="shared" si="342"/>
        <v>10</v>
      </c>
      <c r="AC104" s="239">
        <f t="shared" si="342"/>
        <v>10</v>
      </c>
      <c r="AD104" s="239">
        <f t="shared" si="342"/>
        <v>10</v>
      </c>
      <c r="AE104" s="239">
        <f t="shared" si="342"/>
        <v>10</v>
      </c>
      <c r="AF104" s="239">
        <f t="shared" si="342"/>
        <v>10</v>
      </c>
      <c r="AG104" s="239">
        <f t="shared" si="342"/>
        <v>10</v>
      </c>
      <c r="AH104" s="239">
        <f t="shared" si="342"/>
        <v>10</v>
      </c>
      <c r="AI104" s="239">
        <f t="shared" si="342"/>
        <v>10</v>
      </c>
      <c r="AJ104" s="239">
        <f t="shared" si="342"/>
        <v>10</v>
      </c>
      <c r="AK104" s="239">
        <f t="shared" si="342"/>
        <v>10</v>
      </c>
      <c r="AL104" s="239">
        <f t="shared" si="342"/>
        <v>10</v>
      </c>
      <c r="AM104" s="239">
        <f t="shared" ref="AM104:BR105" si="343">$E104</f>
        <v>10</v>
      </c>
      <c r="AN104" s="239">
        <f t="shared" si="343"/>
        <v>10</v>
      </c>
      <c r="AO104" s="239">
        <f t="shared" si="343"/>
        <v>10</v>
      </c>
      <c r="AP104" s="239">
        <f t="shared" si="343"/>
        <v>10</v>
      </c>
      <c r="AQ104" s="239">
        <f t="shared" si="343"/>
        <v>10</v>
      </c>
      <c r="AR104" s="239">
        <f t="shared" si="343"/>
        <v>10</v>
      </c>
      <c r="AS104" s="239">
        <f t="shared" si="343"/>
        <v>10</v>
      </c>
      <c r="AT104" s="239">
        <f t="shared" si="343"/>
        <v>10</v>
      </c>
      <c r="AU104" s="239">
        <f t="shared" si="343"/>
        <v>10</v>
      </c>
      <c r="AV104" s="239">
        <f t="shared" si="343"/>
        <v>10</v>
      </c>
      <c r="AW104" s="239">
        <f t="shared" si="343"/>
        <v>10</v>
      </c>
      <c r="AX104" s="239">
        <f t="shared" si="343"/>
        <v>10</v>
      </c>
      <c r="AY104" s="239">
        <f t="shared" si="343"/>
        <v>10</v>
      </c>
      <c r="AZ104" s="239">
        <f t="shared" si="343"/>
        <v>10</v>
      </c>
      <c r="BA104" s="239">
        <f t="shared" si="343"/>
        <v>10</v>
      </c>
      <c r="BB104" s="239">
        <f t="shared" si="343"/>
        <v>10</v>
      </c>
      <c r="BC104" s="239">
        <f t="shared" si="343"/>
        <v>10</v>
      </c>
      <c r="BD104" s="239">
        <f t="shared" si="343"/>
        <v>10</v>
      </c>
      <c r="BE104" s="239">
        <f t="shared" si="343"/>
        <v>10</v>
      </c>
      <c r="BF104" s="239">
        <f t="shared" si="343"/>
        <v>10</v>
      </c>
      <c r="BG104" s="239">
        <f t="shared" si="343"/>
        <v>10</v>
      </c>
      <c r="BH104" s="239">
        <f t="shared" si="343"/>
        <v>10</v>
      </c>
      <c r="BI104" s="239">
        <f t="shared" si="343"/>
        <v>10</v>
      </c>
      <c r="BJ104" s="239">
        <f t="shared" si="343"/>
        <v>10</v>
      </c>
      <c r="BK104" s="239">
        <f t="shared" si="343"/>
        <v>10</v>
      </c>
      <c r="BL104" s="239">
        <f t="shared" si="343"/>
        <v>10</v>
      </c>
      <c r="BM104" s="239">
        <f t="shared" si="343"/>
        <v>10</v>
      </c>
      <c r="BN104" s="239">
        <f t="shared" si="343"/>
        <v>10</v>
      </c>
      <c r="BO104" s="239">
        <f t="shared" si="343"/>
        <v>10</v>
      </c>
      <c r="BP104" s="239">
        <f t="shared" si="343"/>
        <v>10</v>
      </c>
      <c r="BQ104" s="239">
        <f t="shared" si="343"/>
        <v>10</v>
      </c>
      <c r="BR104" s="239">
        <f t="shared" si="343"/>
        <v>10</v>
      </c>
      <c r="BS104" s="239">
        <f t="shared" ref="BS104:CX105" si="344">$E104</f>
        <v>10</v>
      </c>
      <c r="BT104" s="239">
        <f t="shared" si="344"/>
        <v>10</v>
      </c>
      <c r="BU104" s="239">
        <f t="shared" si="344"/>
        <v>10</v>
      </c>
      <c r="BV104" s="239">
        <f t="shared" si="344"/>
        <v>10</v>
      </c>
      <c r="BW104" s="239">
        <f t="shared" si="344"/>
        <v>10</v>
      </c>
      <c r="BX104" s="239">
        <f t="shared" si="344"/>
        <v>10</v>
      </c>
      <c r="BY104" s="239">
        <f t="shared" si="344"/>
        <v>10</v>
      </c>
      <c r="BZ104" s="239">
        <f t="shared" si="344"/>
        <v>10</v>
      </c>
      <c r="CA104" s="239">
        <f t="shared" si="344"/>
        <v>10</v>
      </c>
      <c r="CB104" s="239">
        <f t="shared" si="344"/>
        <v>10</v>
      </c>
      <c r="CC104" s="239">
        <f t="shared" si="344"/>
        <v>10</v>
      </c>
      <c r="CD104" s="239">
        <f t="shared" si="344"/>
        <v>10</v>
      </c>
      <c r="CE104" s="239">
        <f t="shared" si="344"/>
        <v>10</v>
      </c>
      <c r="CF104" s="239">
        <f t="shared" si="344"/>
        <v>10</v>
      </c>
      <c r="CG104" s="239">
        <f t="shared" si="344"/>
        <v>10</v>
      </c>
      <c r="CH104" s="239">
        <f t="shared" si="344"/>
        <v>10</v>
      </c>
      <c r="CI104" s="239">
        <f t="shared" si="344"/>
        <v>10</v>
      </c>
      <c r="CJ104" s="239">
        <f t="shared" si="344"/>
        <v>10</v>
      </c>
      <c r="CK104" s="239">
        <f t="shared" si="344"/>
        <v>10</v>
      </c>
      <c r="CL104" s="239">
        <f t="shared" si="344"/>
        <v>10</v>
      </c>
      <c r="CM104" s="239">
        <f t="shared" si="344"/>
        <v>10</v>
      </c>
      <c r="CN104" s="239">
        <f t="shared" si="344"/>
        <v>10</v>
      </c>
      <c r="CO104" s="239">
        <f t="shared" si="344"/>
        <v>10</v>
      </c>
      <c r="CP104" s="239">
        <f t="shared" si="344"/>
        <v>10</v>
      </c>
      <c r="CQ104" s="239">
        <f t="shared" si="344"/>
        <v>10</v>
      </c>
      <c r="CR104" s="239">
        <f t="shared" si="344"/>
        <v>10</v>
      </c>
      <c r="CS104" s="239">
        <f t="shared" si="344"/>
        <v>10</v>
      </c>
      <c r="CT104" s="239">
        <f t="shared" si="344"/>
        <v>10</v>
      </c>
      <c r="CU104" s="239">
        <f t="shared" si="344"/>
        <v>10</v>
      </c>
      <c r="CV104" s="239">
        <f t="shared" si="344"/>
        <v>10</v>
      </c>
      <c r="CW104" s="239">
        <f t="shared" si="344"/>
        <v>10</v>
      </c>
      <c r="CX104" s="239">
        <f t="shared" si="344"/>
        <v>10</v>
      </c>
      <c r="CY104" s="239">
        <f t="shared" ref="CY104:EA105" si="345">$E104</f>
        <v>10</v>
      </c>
      <c r="CZ104" s="239">
        <f t="shared" si="345"/>
        <v>10</v>
      </c>
      <c r="DA104" s="239">
        <f t="shared" si="345"/>
        <v>10</v>
      </c>
      <c r="DB104" s="239">
        <f t="shared" si="345"/>
        <v>10</v>
      </c>
      <c r="DC104" s="239">
        <f t="shared" si="345"/>
        <v>10</v>
      </c>
      <c r="DD104" s="239">
        <f t="shared" si="345"/>
        <v>10</v>
      </c>
      <c r="DE104" s="239">
        <f t="shared" si="345"/>
        <v>10</v>
      </c>
      <c r="DF104" s="239">
        <f t="shared" si="345"/>
        <v>10</v>
      </c>
      <c r="DG104" s="239">
        <f t="shared" si="345"/>
        <v>10</v>
      </c>
      <c r="DH104" s="239">
        <f t="shared" si="345"/>
        <v>10</v>
      </c>
      <c r="DI104" s="239">
        <f t="shared" si="345"/>
        <v>10</v>
      </c>
      <c r="DJ104" s="239">
        <f t="shared" si="345"/>
        <v>10</v>
      </c>
      <c r="DK104" s="239">
        <f t="shared" si="345"/>
        <v>10</v>
      </c>
      <c r="DL104" s="239">
        <f t="shared" si="345"/>
        <v>10</v>
      </c>
      <c r="DM104" s="239">
        <f t="shared" si="345"/>
        <v>10</v>
      </c>
      <c r="DN104" s="239">
        <f t="shared" si="345"/>
        <v>10</v>
      </c>
      <c r="DO104" s="239">
        <f t="shared" si="345"/>
        <v>10</v>
      </c>
      <c r="DP104" s="239">
        <f t="shared" si="345"/>
        <v>10</v>
      </c>
      <c r="DQ104" s="239">
        <f t="shared" si="345"/>
        <v>10</v>
      </c>
      <c r="DR104" s="239">
        <f t="shared" si="345"/>
        <v>10</v>
      </c>
      <c r="DS104" s="239">
        <f t="shared" si="345"/>
        <v>10</v>
      </c>
      <c r="DT104" s="239">
        <f t="shared" si="345"/>
        <v>10</v>
      </c>
      <c r="DU104" s="239">
        <f t="shared" si="345"/>
        <v>10</v>
      </c>
      <c r="DV104" s="239">
        <f t="shared" si="345"/>
        <v>10</v>
      </c>
      <c r="DW104" s="239">
        <f t="shared" si="345"/>
        <v>10</v>
      </c>
      <c r="DX104" s="239">
        <f t="shared" si="345"/>
        <v>10</v>
      </c>
      <c r="DY104" s="239">
        <f t="shared" si="345"/>
        <v>10</v>
      </c>
      <c r="DZ104" s="239">
        <f t="shared" si="345"/>
        <v>10</v>
      </c>
      <c r="EA104" s="239">
        <f t="shared" si="345"/>
        <v>10</v>
      </c>
    </row>
    <row r="105" spans="4:131" x14ac:dyDescent="0.25">
      <c r="D105" t="s">
        <v>2033</v>
      </c>
      <c r="E105">
        <v>5</v>
      </c>
      <c r="F105" t="str">
        <f>$B$58&amp;"_"&amp;$D$105</f>
        <v>Продажа НП 1 оч_Пометки</v>
      </c>
      <c r="G105">
        <f>$E105</f>
        <v>5</v>
      </c>
      <c r="H105">
        <f t="shared" si="342"/>
        <v>5</v>
      </c>
      <c r="I105">
        <f t="shared" si="342"/>
        <v>5</v>
      </c>
      <c r="J105">
        <f t="shared" si="342"/>
        <v>5</v>
      </c>
      <c r="K105">
        <f t="shared" si="342"/>
        <v>5</v>
      </c>
      <c r="L105">
        <f t="shared" si="342"/>
        <v>5</v>
      </c>
      <c r="M105">
        <f t="shared" si="342"/>
        <v>5</v>
      </c>
      <c r="N105">
        <f t="shared" si="342"/>
        <v>5</v>
      </c>
      <c r="O105">
        <f t="shared" si="342"/>
        <v>5</v>
      </c>
      <c r="P105">
        <f t="shared" si="342"/>
        <v>5</v>
      </c>
      <c r="Q105">
        <f t="shared" si="342"/>
        <v>5</v>
      </c>
      <c r="R105">
        <f t="shared" si="342"/>
        <v>5</v>
      </c>
      <c r="S105">
        <f t="shared" si="342"/>
        <v>5</v>
      </c>
      <c r="T105">
        <f t="shared" si="342"/>
        <v>5</v>
      </c>
      <c r="U105">
        <f t="shared" si="342"/>
        <v>5</v>
      </c>
      <c r="V105">
        <f t="shared" si="342"/>
        <v>5</v>
      </c>
      <c r="W105">
        <f t="shared" si="342"/>
        <v>5</v>
      </c>
      <c r="X105">
        <f t="shared" si="342"/>
        <v>5</v>
      </c>
      <c r="Y105">
        <f t="shared" si="342"/>
        <v>5</v>
      </c>
      <c r="Z105">
        <f t="shared" si="342"/>
        <v>5</v>
      </c>
      <c r="AA105">
        <f t="shared" si="342"/>
        <v>5</v>
      </c>
      <c r="AB105">
        <f t="shared" si="342"/>
        <v>5</v>
      </c>
      <c r="AC105">
        <f t="shared" si="342"/>
        <v>5</v>
      </c>
      <c r="AD105">
        <f t="shared" si="342"/>
        <v>5</v>
      </c>
      <c r="AE105">
        <f t="shared" si="342"/>
        <v>5</v>
      </c>
      <c r="AF105">
        <f t="shared" si="342"/>
        <v>5</v>
      </c>
      <c r="AG105">
        <f t="shared" si="342"/>
        <v>5</v>
      </c>
      <c r="AH105">
        <f t="shared" si="342"/>
        <v>5</v>
      </c>
      <c r="AI105">
        <f t="shared" si="342"/>
        <v>5</v>
      </c>
      <c r="AJ105">
        <f t="shared" si="342"/>
        <v>5</v>
      </c>
      <c r="AK105">
        <f t="shared" si="342"/>
        <v>5</v>
      </c>
      <c r="AL105">
        <f t="shared" si="342"/>
        <v>5</v>
      </c>
      <c r="AM105">
        <f t="shared" si="343"/>
        <v>5</v>
      </c>
      <c r="AN105">
        <f t="shared" si="343"/>
        <v>5</v>
      </c>
      <c r="AO105">
        <f t="shared" si="343"/>
        <v>5</v>
      </c>
      <c r="AP105">
        <f t="shared" si="343"/>
        <v>5</v>
      </c>
      <c r="AQ105">
        <f t="shared" si="343"/>
        <v>5</v>
      </c>
      <c r="AR105">
        <f t="shared" si="343"/>
        <v>5</v>
      </c>
      <c r="AS105">
        <f t="shared" si="343"/>
        <v>5</v>
      </c>
      <c r="AT105">
        <f t="shared" si="343"/>
        <v>5</v>
      </c>
      <c r="AU105">
        <f t="shared" si="343"/>
        <v>5</v>
      </c>
      <c r="AV105">
        <f t="shared" si="343"/>
        <v>5</v>
      </c>
      <c r="AW105">
        <f t="shared" si="343"/>
        <v>5</v>
      </c>
      <c r="AX105">
        <f t="shared" si="343"/>
        <v>5</v>
      </c>
      <c r="AY105">
        <f t="shared" si="343"/>
        <v>5</v>
      </c>
      <c r="AZ105">
        <f t="shared" si="343"/>
        <v>5</v>
      </c>
      <c r="BA105">
        <f t="shared" si="343"/>
        <v>5</v>
      </c>
      <c r="BB105">
        <f t="shared" si="343"/>
        <v>5</v>
      </c>
      <c r="BC105">
        <f t="shared" si="343"/>
        <v>5</v>
      </c>
      <c r="BD105">
        <f t="shared" si="343"/>
        <v>5</v>
      </c>
      <c r="BE105">
        <f t="shared" si="343"/>
        <v>5</v>
      </c>
      <c r="BF105">
        <f t="shared" si="343"/>
        <v>5</v>
      </c>
      <c r="BG105">
        <f t="shared" si="343"/>
        <v>5</v>
      </c>
      <c r="BH105">
        <f t="shared" si="343"/>
        <v>5</v>
      </c>
      <c r="BI105">
        <f t="shared" si="343"/>
        <v>5</v>
      </c>
      <c r="BJ105">
        <f t="shared" si="343"/>
        <v>5</v>
      </c>
      <c r="BK105">
        <f t="shared" si="343"/>
        <v>5</v>
      </c>
      <c r="BL105">
        <f t="shared" si="343"/>
        <v>5</v>
      </c>
      <c r="BM105">
        <f t="shared" si="343"/>
        <v>5</v>
      </c>
      <c r="BN105">
        <f t="shared" si="343"/>
        <v>5</v>
      </c>
      <c r="BO105">
        <f t="shared" si="343"/>
        <v>5</v>
      </c>
      <c r="BP105">
        <f t="shared" si="343"/>
        <v>5</v>
      </c>
      <c r="BQ105">
        <f t="shared" si="343"/>
        <v>5</v>
      </c>
      <c r="BR105">
        <f t="shared" si="343"/>
        <v>5</v>
      </c>
      <c r="BS105">
        <f t="shared" si="344"/>
        <v>5</v>
      </c>
      <c r="BT105">
        <f t="shared" si="344"/>
        <v>5</v>
      </c>
      <c r="BU105">
        <f t="shared" si="344"/>
        <v>5</v>
      </c>
      <c r="BV105">
        <f t="shared" si="344"/>
        <v>5</v>
      </c>
      <c r="BW105">
        <f t="shared" si="344"/>
        <v>5</v>
      </c>
      <c r="BX105">
        <f t="shared" si="344"/>
        <v>5</v>
      </c>
      <c r="BY105">
        <f t="shared" si="344"/>
        <v>5</v>
      </c>
      <c r="BZ105">
        <f t="shared" si="344"/>
        <v>5</v>
      </c>
      <c r="CA105">
        <f t="shared" si="344"/>
        <v>5</v>
      </c>
      <c r="CB105">
        <f t="shared" si="344"/>
        <v>5</v>
      </c>
      <c r="CC105">
        <f t="shared" si="344"/>
        <v>5</v>
      </c>
      <c r="CD105">
        <f t="shared" si="344"/>
        <v>5</v>
      </c>
      <c r="CE105">
        <f t="shared" si="344"/>
        <v>5</v>
      </c>
      <c r="CF105">
        <f t="shared" si="344"/>
        <v>5</v>
      </c>
      <c r="CG105">
        <f t="shared" si="344"/>
        <v>5</v>
      </c>
      <c r="CH105">
        <f t="shared" si="344"/>
        <v>5</v>
      </c>
      <c r="CI105">
        <f t="shared" si="344"/>
        <v>5</v>
      </c>
      <c r="CJ105">
        <f t="shared" si="344"/>
        <v>5</v>
      </c>
      <c r="CK105">
        <f t="shared" si="344"/>
        <v>5</v>
      </c>
      <c r="CL105">
        <f t="shared" si="344"/>
        <v>5</v>
      </c>
      <c r="CM105">
        <f t="shared" si="344"/>
        <v>5</v>
      </c>
      <c r="CN105">
        <f t="shared" si="344"/>
        <v>5</v>
      </c>
      <c r="CO105">
        <f t="shared" si="344"/>
        <v>5</v>
      </c>
      <c r="CP105">
        <f t="shared" si="344"/>
        <v>5</v>
      </c>
      <c r="CQ105">
        <f t="shared" si="344"/>
        <v>5</v>
      </c>
      <c r="CR105">
        <f t="shared" si="344"/>
        <v>5</v>
      </c>
      <c r="CS105">
        <f t="shared" si="344"/>
        <v>5</v>
      </c>
      <c r="CT105">
        <f t="shared" si="344"/>
        <v>5</v>
      </c>
      <c r="CU105">
        <f t="shared" si="344"/>
        <v>5</v>
      </c>
      <c r="CV105">
        <f t="shared" si="344"/>
        <v>5</v>
      </c>
      <c r="CW105">
        <f t="shared" si="344"/>
        <v>5</v>
      </c>
      <c r="CX105">
        <f t="shared" si="344"/>
        <v>5</v>
      </c>
      <c r="CY105">
        <f t="shared" si="345"/>
        <v>5</v>
      </c>
      <c r="CZ105">
        <f t="shared" si="345"/>
        <v>5</v>
      </c>
      <c r="DA105">
        <f t="shared" si="345"/>
        <v>5</v>
      </c>
      <c r="DB105">
        <f t="shared" si="345"/>
        <v>5</v>
      </c>
      <c r="DC105">
        <f t="shared" si="345"/>
        <v>5</v>
      </c>
      <c r="DD105">
        <f t="shared" si="345"/>
        <v>5</v>
      </c>
      <c r="DE105">
        <f t="shared" si="345"/>
        <v>5</v>
      </c>
      <c r="DF105">
        <f t="shared" si="345"/>
        <v>5</v>
      </c>
      <c r="DG105">
        <f t="shared" si="345"/>
        <v>5</v>
      </c>
      <c r="DH105">
        <f t="shared" si="345"/>
        <v>5</v>
      </c>
      <c r="DI105">
        <f t="shared" si="345"/>
        <v>5</v>
      </c>
      <c r="DJ105">
        <f t="shared" si="345"/>
        <v>5</v>
      </c>
      <c r="DK105">
        <f t="shared" si="345"/>
        <v>5</v>
      </c>
      <c r="DL105">
        <f t="shared" si="345"/>
        <v>5</v>
      </c>
      <c r="DM105">
        <f t="shared" si="345"/>
        <v>5</v>
      </c>
      <c r="DN105">
        <f t="shared" si="345"/>
        <v>5</v>
      </c>
      <c r="DO105">
        <f t="shared" si="345"/>
        <v>5</v>
      </c>
      <c r="DP105">
        <f t="shared" si="345"/>
        <v>5</v>
      </c>
      <c r="DQ105">
        <f t="shared" si="345"/>
        <v>5</v>
      </c>
      <c r="DR105">
        <f t="shared" si="345"/>
        <v>5</v>
      </c>
      <c r="DS105">
        <f t="shared" si="345"/>
        <v>5</v>
      </c>
      <c r="DT105">
        <f t="shared" si="345"/>
        <v>5</v>
      </c>
      <c r="DU105">
        <f t="shared" si="345"/>
        <v>5</v>
      </c>
      <c r="DV105">
        <f t="shared" si="345"/>
        <v>5</v>
      </c>
      <c r="DW105">
        <f t="shared" si="345"/>
        <v>5</v>
      </c>
      <c r="DX105">
        <f t="shared" si="345"/>
        <v>5</v>
      </c>
      <c r="DY105">
        <f t="shared" si="345"/>
        <v>5</v>
      </c>
      <c r="DZ105">
        <f t="shared" si="345"/>
        <v>5</v>
      </c>
      <c r="EA105">
        <f t="shared" si="345"/>
        <v>5</v>
      </c>
    </row>
    <row r="106" spans="4:131" x14ac:dyDescent="0.25">
      <c r="D106" t="s">
        <v>2034</v>
      </c>
      <c r="E106">
        <v>10</v>
      </c>
      <c r="F106" s="269" t="str">
        <f>$B$58&amp;"_"&amp;$D$106</f>
        <v>Продажа НП 1 оч_Масштаб</v>
      </c>
      <c r="G106" s="268">
        <f t="shared" ref="G106:AL106" si="346">IFERROR($E106-SUM(G107:G108),$E106)</f>
        <v>10</v>
      </c>
      <c r="H106" s="268">
        <f t="shared" si="346"/>
        <v>10</v>
      </c>
      <c r="I106" s="268">
        <f t="shared" si="346"/>
        <v>10</v>
      </c>
      <c r="J106" s="268">
        <f t="shared" si="346"/>
        <v>10</v>
      </c>
      <c r="K106" s="268">
        <f t="shared" si="346"/>
        <v>10</v>
      </c>
      <c r="L106" s="268">
        <f t="shared" si="346"/>
        <v>10</v>
      </c>
      <c r="M106" s="268">
        <f t="shared" si="346"/>
        <v>10</v>
      </c>
      <c r="N106" s="268">
        <f t="shared" si="346"/>
        <v>10</v>
      </c>
      <c r="O106" s="268">
        <f t="shared" si="346"/>
        <v>10</v>
      </c>
      <c r="P106" s="268">
        <f t="shared" si="346"/>
        <v>10</v>
      </c>
      <c r="Q106" s="268">
        <f t="shared" si="346"/>
        <v>10</v>
      </c>
      <c r="R106" s="268">
        <f t="shared" si="346"/>
        <v>10</v>
      </c>
      <c r="S106" s="268">
        <f t="shared" si="346"/>
        <v>10</v>
      </c>
      <c r="T106" s="268">
        <f t="shared" si="346"/>
        <v>10</v>
      </c>
      <c r="U106" s="268">
        <f t="shared" si="346"/>
        <v>10</v>
      </c>
      <c r="V106" s="268">
        <f t="shared" si="346"/>
        <v>10</v>
      </c>
      <c r="W106" s="268">
        <f t="shared" si="346"/>
        <v>10</v>
      </c>
      <c r="X106" s="268">
        <f t="shared" si="346"/>
        <v>10</v>
      </c>
      <c r="Y106" s="268">
        <f t="shared" si="346"/>
        <v>10</v>
      </c>
      <c r="Z106" s="268">
        <f t="shared" si="346"/>
        <v>10</v>
      </c>
      <c r="AA106" s="268">
        <f t="shared" si="346"/>
        <v>10</v>
      </c>
      <c r="AB106" s="268">
        <f t="shared" si="346"/>
        <v>10</v>
      </c>
      <c r="AC106" s="268">
        <f t="shared" si="346"/>
        <v>10</v>
      </c>
      <c r="AD106" s="268">
        <f t="shared" si="346"/>
        <v>10</v>
      </c>
      <c r="AE106" s="268">
        <f t="shared" si="346"/>
        <v>10</v>
      </c>
      <c r="AF106" s="268">
        <f t="shared" si="346"/>
        <v>10</v>
      </c>
      <c r="AG106" s="268">
        <f t="shared" si="346"/>
        <v>10</v>
      </c>
      <c r="AH106" s="268">
        <f t="shared" si="346"/>
        <v>10</v>
      </c>
      <c r="AI106" s="268">
        <f t="shared" si="346"/>
        <v>10</v>
      </c>
      <c r="AJ106" s="268">
        <f t="shared" si="346"/>
        <v>10</v>
      </c>
      <c r="AK106" s="268">
        <f t="shared" si="346"/>
        <v>10</v>
      </c>
      <c r="AL106" s="268">
        <f t="shared" si="346"/>
        <v>10</v>
      </c>
      <c r="AM106" s="268">
        <f t="shared" ref="AM106:BR106" si="347">IFERROR($E106-SUM(AM107:AM108),$E106)</f>
        <v>10</v>
      </c>
      <c r="AN106" s="268">
        <f t="shared" si="347"/>
        <v>10</v>
      </c>
      <c r="AO106" s="268">
        <f t="shared" si="347"/>
        <v>10</v>
      </c>
      <c r="AP106" s="268">
        <f t="shared" si="347"/>
        <v>10</v>
      </c>
      <c r="AQ106" s="268">
        <f t="shared" si="347"/>
        <v>10</v>
      </c>
      <c r="AR106" s="268">
        <f t="shared" si="347"/>
        <v>0</v>
      </c>
      <c r="AS106" s="268">
        <f t="shared" si="347"/>
        <v>0</v>
      </c>
      <c r="AT106" s="268">
        <f t="shared" si="347"/>
        <v>0</v>
      </c>
      <c r="AU106" s="268">
        <f t="shared" si="347"/>
        <v>0</v>
      </c>
      <c r="AV106" s="268">
        <f t="shared" si="347"/>
        <v>0</v>
      </c>
      <c r="AW106" s="268">
        <f t="shared" si="347"/>
        <v>0</v>
      </c>
      <c r="AX106" s="268">
        <f t="shared" si="347"/>
        <v>0</v>
      </c>
      <c r="AY106" s="268">
        <f t="shared" si="347"/>
        <v>0</v>
      </c>
      <c r="AZ106" s="268">
        <f t="shared" si="347"/>
        <v>0</v>
      </c>
      <c r="BA106" s="268">
        <f t="shared" si="347"/>
        <v>0</v>
      </c>
      <c r="BB106" s="268">
        <f t="shared" si="347"/>
        <v>0</v>
      </c>
      <c r="BC106" s="268">
        <f t="shared" si="347"/>
        <v>0</v>
      </c>
      <c r="BD106" s="268">
        <f t="shared" si="347"/>
        <v>0</v>
      </c>
      <c r="BE106" s="268">
        <f t="shared" si="347"/>
        <v>0</v>
      </c>
      <c r="BF106" s="268">
        <f t="shared" si="347"/>
        <v>0</v>
      </c>
      <c r="BG106" s="268">
        <f t="shared" si="347"/>
        <v>0</v>
      </c>
      <c r="BH106" s="268">
        <f t="shared" si="347"/>
        <v>0</v>
      </c>
      <c r="BI106" s="268">
        <f t="shared" si="347"/>
        <v>0</v>
      </c>
      <c r="BJ106" s="268">
        <f t="shared" si="347"/>
        <v>0</v>
      </c>
      <c r="BK106" s="268">
        <f t="shared" si="347"/>
        <v>0</v>
      </c>
      <c r="BL106" s="268">
        <f t="shared" si="347"/>
        <v>0</v>
      </c>
      <c r="BM106" s="268">
        <f t="shared" si="347"/>
        <v>0</v>
      </c>
      <c r="BN106" s="268">
        <f t="shared" si="347"/>
        <v>0</v>
      </c>
      <c r="BO106" s="268">
        <f t="shared" si="347"/>
        <v>0</v>
      </c>
      <c r="BP106" s="268">
        <f t="shared" si="347"/>
        <v>0</v>
      </c>
      <c r="BQ106" s="268">
        <f t="shared" si="347"/>
        <v>0</v>
      </c>
      <c r="BR106" s="268">
        <f t="shared" si="347"/>
        <v>0</v>
      </c>
      <c r="BS106" s="268">
        <f t="shared" ref="BS106:CX106" si="348">IFERROR($E106-SUM(BS107:BS108),$E106)</f>
        <v>0</v>
      </c>
      <c r="BT106" s="268">
        <f t="shared" si="348"/>
        <v>0</v>
      </c>
      <c r="BU106" s="268">
        <f t="shared" si="348"/>
        <v>0</v>
      </c>
      <c r="BV106" s="268">
        <f t="shared" si="348"/>
        <v>0</v>
      </c>
      <c r="BW106" s="268">
        <f t="shared" si="348"/>
        <v>10</v>
      </c>
      <c r="BX106" s="268">
        <f t="shared" si="348"/>
        <v>10</v>
      </c>
      <c r="BY106" s="268">
        <f t="shared" si="348"/>
        <v>10</v>
      </c>
      <c r="BZ106" s="268">
        <f t="shared" si="348"/>
        <v>10</v>
      </c>
      <c r="CA106" s="268">
        <f t="shared" si="348"/>
        <v>10</v>
      </c>
      <c r="CB106" s="268">
        <f t="shared" si="348"/>
        <v>10</v>
      </c>
      <c r="CC106" s="268">
        <f t="shared" si="348"/>
        <v>10</v>
      </c>
      <c r="CD106" s="268">
        <f t="shared" si="348"/>
        <v>10</v>
      </c>
      <c r="CE106" s="268">
        <f t="shared" si="348"/>
        <v>10</v>
      </c>
      <c r="CF106" s="268">
        <f t="shared" si="348"/>
        <v>10</v>
      </c>
      <c r="CG106" s="268">
        <f t="shared" si="348"/>
        <v>10</v>
      </c>
      <c r="CH106" s="268">
        <f t="shared" si="348"/>
        <v>10</v>
      </c>
      <c r="CI106" s="268">
        <f t="shared" si="348"/>
        <v>10</v>
      </c>
      <c r="CJ106" s="268">
        <f t="shared" si="348"/>
        <v>10</v>
      </c>
      <c r="CK106" s="268">
        <f t="shared" si="348"/>
        <v>10</v>
      </c>
      <c r="CL106" s="268">
        <f t="shared" si="348"/>
        <v>10</v>
      </c>
      <c r="CM106" s="268">
        <f t="shared" si="348"/>
        <v>10</v>
      </c>
      <c r="CN106" s="268">
        <f t="shared" si="348"/>
        <v>10</v>
      </c>
      <c r="CO106" s="268">
        <f t="shared" si="348"/>
        <v>10</v>
      </c>
      <c r="CP106" s="268">
        <f t="shared" si="348"/>
        <v>10</v>
      </c>
      <c r="CQ106" s="268">
        <f t="shared" si="348"/>
        <v>10</v>
      </c>
      <c r="CR106" s="268">
        <f t="shared" si="348"/>
        <v>10</v>
      </c>
      <c r="CS106" s="268">
        <f t="shared" si="348"/>
        <v>10</v>
      </c>
      <c r="CT106" s="268">
        <f t="shared" si="348"/>
        <v>10</v>
      </c>
      <c r="CU106" s="268">
        <f t="shared" si="348"/>
        <v>10</v>
      </c>
      <c r="CV106" s="268">
        <f t="shared" si="348"/>
        <v>10</v>
      </c>
      <c r="CW106" s="268">
        <f t="shared" si="348"/>
        <v>10</v>
      </c>
      <c r="CX106" s="268">
        <f t="shared" si="348"/>
        <v>10</v>
      </c>
      <c r="CY106" s="268">
        <f t="shared" ref="CY106:DK106" si="349">IFERROR($E106-SUM(CY107:CY108),$E106)</f>
        <v>10</v>
      </c>
      <c r="CZ106" s="268">
        <f t="shared" si="349"/>
        <v>10</v>
      </c>
      <c r="DA106" s="268">
        <f t="shared" si="349"/>
        <v>10</v>
      </c>
      <c r="DB106" s="268">
        <f t="shared" si="349"/>
        <v>10</v>
      </c>
      <c r="DC106" s="268">
        <f t="shared" si="349"/>
        <v>10</v>
      </c>
      <c r="DD106" s="268">
        <f t="shared" si="349"/>
        <v>10</v>
      </c>
      <c r="DE106" s="268">
        <f t="shared" si="349"/>
        <v>10</v>
      </c>
      <c r="DF106" s="268">
        <f t="shared" si="349"/>
        <v>10</v>
      </c>
      <c r="DG106" s="268">
        <f t="shared" si="349"/>
        <v>10</v>
      </c>
      <c r="DH106" s="268">
        <f t="shared" si="349"/>
        <v>10</v>
      </c>
      <c r="DI106" s="268">
        <f t="shared" si="349"/>
        <v>10</v>
      </c>
      <c r="DJ106" s="268">
        <f t="shared" si="349"/>
        <v>10</v>
      </c>
      <c r="DK106" s="268">
        <f t="shared" si="349"/>
        <v>10</v>
      </c>
      <c r="DL106" s="268">
        <f t="shared" ref="DL106:EA106" si="350">IFERROR($E106-SUM(DL107:DL108),$E106)</f>
        <v>10</v>
      </c>
      <c r="DM106" s="268">
        <f t="shared" si="350"/>
        <v>10</v>
      </c>
      <c r="DN106" s="268">
        <f t="shared" si="350"/>
        <v>10</v>
      </c>
      <c r="DO106" s="268">
        <f t="shared" si="350"/>
        <v>10</v>
      </c>
      <c r="DP106" s="268">
        <f t="shared" si="350"/>
        <v>10</v>
      </c>
      <c r="DQ106" s="268">
        <f t="shared" si="350"/>
        <v>10</v>
      </c>
      <c r="DR106" s="268">
        <f t="shared" si="350"/>
        <v>10</v>
      </c>
      <c r="DS106" s="268">
        <f t="shared" si="350"/>
        <v>10</v>
      </c>
      <c r="DT106" s="268">
        <f t="shared" si="350"/>
        <v>10</v>
      </c>
      <c r="DU106" s="268">
        <f t="shared" si="350"/>
        <v>10</v>
      </c>
      <c r="DV106" s="268">
        <f t="shared" si="350"/>
        <v>10</v>
      </c>
      <c r="DW106" s="268">
        <f t="shared" si="350"/>
        <v>10</v>
      </c>
      <c r="DX106" s="268">
        <f t="shared" si="350"/>
        <v>10</v>
      </c>
      <c r="DY106" s="268">
        <f t="shared" si="350"/>
        <v>10</v>
      </c>
      <c r="DZ106" s="268">
        <f t="shared" si="350"/>
        <v>10</v>
      </c>
      <c r="EA106" s="268">
        <f t="shared" si="350"/>
        <v>10</v>
      </c>
    </row>
    <row r="107" spans="4:131" x14ac:dyDescent="0.25">
      <c r="D107" t="s">
        <v>674</v>
      </c>
      <c r="F107" t="str">
        <f>$B$58&amp;"_"&amp;$D$107</f>
        <v>Продажа НП 1 оч_Факт</v>
      </c>
      <c r="G107" s="235" t="e">
        <f t="shared" ref="G107:AL107" si="351">G$25/$F$25*$E106</f>
        <v>#N/A</v>
      </c>
      <c r="H107" s="235" t="e">
        <f t="shared" si="351"/>
        <v>#N/A</v>
      </c>
      <c r="I107" s="235" t="e">
        <f t="shared" si="351"/>
        <v>#N/A</v>
      </c>
      <c r="J107" s="235" t="e">
        <f t="shared" si="351"/>
        <v>#N/A</v>
      </c>
      <c r="K107" s="235" t="e">
        <f t="shared" si="351"/>
        <v>#N/A</v>
      </c>
      <c r="L107" s="235" t="e">
        <f t="shared" si="351"/>
        <v>#N/A</v>
      </c>
      <c r="M107" s="235" t="e">
        <f t="shared" si="351"/>
        <v>#N/A</v>
      </c>
      <c r="N107" s="235" t="e">
        <f t="shared" si="351"/>
        <v>#N/A</v>
      </c>
      <c r="O107" s="235" t="e">
        <f t="shared" si="351"/>
        <v>#N/A</v>
      </c>
      <c r="P107" s="235" t="e">
        <f t="shared" si="351"/>
        <v>#N/A</v>
      </c>
      <c r="Q107" s="235" t="e">
        <f t="shared" si="351"/>
        <v>#N/A</v>
      </c>
      <c r="R107" s="235" t="e">
        <f t="shared" si="351"/>
        <v>#N/A</v>
      </c>
      <c r="S107" s="235" t="e">
        <f t="shared" si="351"/>
        <v>#N/A</v>
      </c>
      <c r="T107" s="235" t="e">
        <f t="shared" si="351"/>
        <v>#N/A</v>
      </c>
      <c r="U107" s="235" t="e">
        <f t="shared" si="351"/>
        <v>#N/A</v>
      </c>
      <c r="V107" s="235" t="e">
        <f t="shared" si="351"/>
        <v>#N/A</v>
      </c>
      <c r="W107" s="235" t="e">
        <f t="shared" si="351"/>
        <v>#N/A</v>
      </c>
      <c r="X107" s="235" t="e">
        <f t="shared" si="351"/>
        <v>#N/A</v>
      </c>
      <c r="Y107" s="235" t="e">
        <f t="shared" si="351"/>
        <v>#N/A</v>
      </c>
      <c r="Z107" s="235" t="e">
        <f t="shared" si="351"/>
        <v>#N/A</v>
      </c>
      <c r="AA107" s="235" t="e">
        <f t="shared" si="351"/>
        <v>#N/A</v>
      </c>
      <c r="AB107" s="235" t="e">
        <f t="shared" si="351"/>
        <v>#N/A</v>
      </c>
      <c r="AC107" s="235" t="e">
        <f t="shared" si="351"/>
        <v>#N/A</v>
      </c>
      <c r="AD107" s="235" t="e">
        <f t="shared" si="351"/>
        <v>#N/A</v>
      </c>
      <c r="AE107" s="235" t="e">
        <f t="shared" si="351"/>
        <v>#N/A</v>
      </c>
      <c r="AF107" s="235" t="e">
        <f t="shared" si="351"/>
        <v>#N/A</v>
      </c>
      <c r="AG107" s="235" t="e">
        <f t="shared" si="351"/>
        <v>#N/A</v>
      </c>
      <c r="AH107" s="235" t="e">
        <f t="shared" si="351"/>
        <v>#N/A</v>
      </c>
      <c r="AI107" s="235" t="e">
        <f t="shared" si="351"/>
        <v>#N/A</v>
      </c>
      <c r="AJ107" s="235" t="e">
        <f t="shared" si="351"/>
        <v>#N/A</v>
      </c>
      <c r="AK107" s="235" t="e">
        <f t="shared" si="351"/>
        <v>#N/A</v>
      </c>
      <c r="AL107" s="235" t="e">
        <f t="shared" si="351"/>
        <v>#N/A</v>
      </c>
      <c r="AM107" s="235" t="e">
        <f t="shared" ref="AM107:BR107" si="352">AM$25/$F$25*$E106</f>
        <v>#N/A</v>
      </c>
      <c r="AN107" s="235" t="e">
        <f t="shared" si="352"/>
        <v>#N/A</v>
      </c>
      <c r="AO107" s="235" t="e">
        <f t="shared" si="352"/>
        <v>#N/A</v>
      </c>
      <c r="AP107" s="235" t="e">
        <f t="shared" si="352"/>
        <v>#N/A</v>
      </c>
      <c r="AQ107" s="235" t="e">
        <f t="shared" si="352"/>
        <v>#N/A</v>
      </c>
      <c r="AR107" s="235">
        <f t="shared" si="352"/>
        <v>0.28864255311171405</v>
      </c>
      <c r="AS107" s="235">
        <f t="shared" si="352"/>
        <v>0.58349755413208937</v>
      </c>
      <c r="AT107" s="235">
        <f t="shared" si="352"/>
        <v>0.83949132933254123</v>
      </c>
      <c r="AU107" s="235">
        <f t="shared" si="352"/>
        <v>1.1009398348215218</v>
      </c>
      <c r="AV107" s="235">
        <f t="shared" si="352"/>
        <v>1.3679320562058519</v>
      </c>
      <c r="AW107" s="235">
        <f t="shared" si="352"/>
        <v>1.6405582762785285</v>
      </c>
      <c r="AX107" s="235">
        <f t="shared" si="352"/>
        <v>1.9680310015794877</v>
      </c>
      <c r="AY107" s="235">
        <f t="shared" si="352"/>
        <v>2.3023490529147717</v>
      </c>
      <c r="AZ107" s="235">
        <f t="shared" si="352"/>
        <v>2.6436233501473758</v>
      </c>
      <c r="BA107" s="235">
        <f t="shared" si="352"/>
        <v>2.9919664245092763</v>
      </c>
      <c r="BB107" s="235">
        <f t="shared" si="352"/>
        <v>3.2941635382066443</v>
      </c>
      <c r="BC107" s="235">
        <f t="shared" si="352"/>
        <v>3.6569883164004291</v>
      </c>
      <c r="BD107" s="235">
        <f t="shared" si="352"/>
        <v>4.0272293553082594</v>
      </c>
      <c r="BE107" s="235">
        <f t="shared" si="352"/>
        <v>4.4050058547750677</v>
      </c>
      <c r="BF107" s="235">
        <f t="shared" si="352"/>
        <v>4.7326238064159849</v>
      </c>
      <c r="BG107" s="235">
        <f t="shared" si="352"/>
        <v>5.0668539565018946</v>
      </c>
      <c r="BH107" s="235">
        <f t="shared" si="352"/>
        <v>5.4078020823587414</v>
      </c>
      <c r="BI107" s="235">
        <f t="shared" si="352"/>
        <v>5.755575487796289</v>
      </c>
      <c r="BJ107" s="235">
        <f t="shared" si="352"/>
        <v>6.1728784714309661</v>
      </c>
      <c r="BK107" s="235">
        <f t="shared" si="352"/>
        <v>6.5984691609886852</v>
      </c>
      <c r="BL107" s="235">
        <f t="shared" si="352"/>
        <v>7.0324793317869627</v>
      </c>
      <c r="BM107" s="235">
        <f t="shared" si="352"/>
        <v>7.475042654722559</v>
      </c>
      <c r="BN107" s="235">
        <f t="shared" si="352"/>
        <v>7.8586069119271649</v>
      </c>
      <c r="BO107" s="235">
        <f t="shared" si="352"/>
        <v>8.3186852632348121</v>
      </c>
      <c r="BP107" s="235">
        <f t="shared" si="352"/>
        <v>8.5794832943198429</v>
      </c>
      <c r="BQ107" s="235">
        <f t="shared" si="352"/>
        <v>8.8409245237056151</v>
      </c>
      <c r="BR107" s="235">
        <f t="shared" si="352"/>
        <v>9.0636976355945986</v>
      </c>
      <c r="BS107" s="235">
        <f t="shared" ref="BS107:CX107" si="353">BS$25/$F$25*$E106</f>
        <v>9.2870201660755178</v>
      </c>
      <c r="BT107" s="235">
        <f t="shared" si="353"/>
        <v>9.5108934701628343</v>
      </c>
      <c r="BU107" s="235">
        <f t="shared" si="353"/>
        <v>9.7353189062128465</v>
      </c>
      <c r="BV107" s="235">
        <f t="shared" si="353"/>
        <v>10</v>
      </c>
      <c r="BW107" s="235" t="e">
        <f t="shared" si="353"/>
        <v>#N/A</v>
      </c>
      <c r="BX107" s="235" t="e">
        <f t="shared" si="353"/>
        <v>#N/A</v>
      </c>
      <c r="BY107" s="235" t="e">
        <f t="shared" si="353"/>
        <v>#N/A</v>
      </c>
      <c r="BZ107" s="235" t="e">
        <f t="shared" si="353"/>
        <v>#N/A</v>
      </c>
      <c r="CA107" s="235" t="e">
        <f t="shared" si="353"/>
        <v>#N/A</v>
      </c>
      <c r="CB107" s="235" t="e">
        <f t="shared" si="353"/>
        <v>#N/A</v>
      </c>
      <c r="CC107" s="235" t="e">
        <f t="shared" si="353"/>
        <v>#N/A</v>
      </c>
      <c r="CD107" s="235" t="e">
        <f t="shared" si="353"/>
        <v>#N/A</v>
      </c>
      <c r="CE107" s="235" t="e">
        <f t="shared" si="353"/>
        <v>#N/A</v>
      </c>
      <c r="CF107" s="235" t="e">
        <f t="shared" si="353"/>
        <v>#N/A</v>
      </c>
      <c r="CG107" s="235" t="e">
        <f t="shared" si="353"/>
        <v>#N/A</v>
      </c>
      <c r="CH107" s="235" t="e">
        <f t="shared" si="353"/>
        <v>#N/A</v>
      </c>
      <c r="CI107" s="235" t="e">
        <f t="shared" si="353"/>
        <v>#N/A</v>
      </c>
      <c r="CJ107" s="235" t="e">
        <f t="shared" si="353"/>
        <v>#N/A</v>
      </c>
      <c r="CK107" s="235" t="e">
        <f t="shared" si="353"/>
        <v>#N/A</v>
      </c>
      <c r="CL107" s="235" t="e">
        <f t="shared" si="353"/>
        <v>#N/A</v>
      </c>
      <c r="CM107" s="235" t="e">
        <f t="shared" si="353"/>
        <v>#N/A</v>
      </c>
      <c r="CN107" s="235" t="e">
        <f t="shared" si="353"/>
        <v>#N/A</v>
      </c>
      <c r="CO107" s="235" t="e">
        <f t="shared" si="353"/>
        <v>#N/A</v>
      </c>
      <c r="CP107" s="235" t="e">
        <f t="shared" si="353"/>
        <v>#N/A</v>
      </c>
      <c r="CQ107" s="235" t="e">
        <f t="shared" si="353"/>
        <v>#N/A</v>
      </c>
      <c r="CR107" s="235" t="e">
        <f t="shared" si="353"/>
        <v>#N/A</v>
      </c>
      <c r="CS107" s="235" t="e">
        <f t="shared" si="353"/>
        <v>#N/A</v>
      </c>
      <c r="CT107" s="235" t="e">
        <f t="shared" si="353"/>
        <v>#N/A</v>
      </c>
      <c r="CU107" s="235" t="e">
        <f t="shared" si="353"/>
        <v>#N/A</v>
      </c>
      <c r="CV107" s="235" t="e">
        <f t="shared" si="353"/>
        <v>#N/A</v>
      </c>
      <c r="CW107" s="235" t="e">
        <f t="shared" si="353"/>
        <v>#N/A</v>
      </c>
      <c r="CX107" s="235" t="e">
        <f t="shared" si="353"/>
        <v>#N/A</v>
      </c>
      <c r="CY107" s="235" t="e">
        <f t="shared" ref="CY107:DK107" si="354">CY$25/$F$25*$E106</f>
        <v>#N/A</v>
      </c>
      <c r="CZ107" s="235" t="e">
        <f t="shared" si="354"/>
        <v>#N/A</v>
      </c>
      <c r="DA107" s="235" t="e">
        <f t="shared" si="354"/>
        <v>#N/A</v>
      </c>
      <c r="DB107" s="235" t="e">
        <f t="shared" si="354"/>
        <v>#N/A</v>
      </c>
      <c r="DC107" s="235" t="e">
        <f t="shared" si="354"/>
        <v>#N/A</v>
      </c>
      <c r="DD107" s="235" t="e">
        <f t="shared" si="354"/>
        <v>#N/A</v>
      </c>
      <c r="DE107" s="235" t="e">
        <f t="shared" si="354"/>
        <v>#N/A</v>
      </c>
      <c r="DF107" s="235" t="e">
        <f t="shared" si="354"/>
        <v>#N/A</v>
      </c>
      <c r="DG107" s="235" t="e">
        <f t="shared" si="354"/>
        <v>#N/A</v>
      </c>
      <c r="DH107" s="235" t="e">
        <f t="shared" si="354"/>
        <v>#N/A</v>
      </c>
      <c r="DI107" s="235" t="e">
        <f t="shared" si="354"/>
        <v>#N/A</v>
      </c>
      <c r="DJ107" s="235" t="e">
        <f t="shared" si="354"/>
        <v>#N/A</v>
      </c>
      <c r="DK107" s="235" t="e">
        <f t="shared" si="354"/>
        <v>#N/A</v>
      </c>
      <c r="DL107" s="235" t="e">
        <f t="shared" ref="DL107:EA107" si="355">DL$25/$F$25*$E106</f>
        <v>#N/A</v>
      </c>
      <c r="DM107" s="235" t="e">
        <f t="shared" si="355"/>
        <v>#N/A</v>
      </c>
      <c r="DN107" s="235" t="e">
        <f t="shared" si="355"/>
        <v>#N/A</v>
      </c>
      <c r="DO107" s="235" t="e">
        <f t="shared" si="355"/>
        <v>#N/A</v>
      </c>
      <c r="DP107" s="235" t="e">
        <f t="shared" si="355"/>
        <v>#N/A</v>
      </c>
      <c r="DQ107" s="235" t="e">
        <f t="shared" si="355"/>
        <v>#N/A</v>
      </c>
      <c r="DR107" s="235" t="e">
        <f t="shared" si="355"/>
        <v>#N/A</v>
      </c>
      <c r="DS107" s="235" t="e">
        <f t="shared" si="355"/>
        <v>#N/A</v>
      </c>
      <c r="DT107" s="235" t="e">
        <f t="shared" si="355"/>
        <v>#N/A</v>
      </c>
      <c r="DU107" s="235" t="e">
        <f t="shared" si="355"/>
        <v>#N/A</v>
      </c>
      <c r="DV107" s="235" t="e">
        <f t="shared" si="355"/>
        <v>#N/A</v>
      </c>
      <c r="DW107" s="235" t="e">
        <f t="shared" si="355"/>
        <v>#N/A</v>
      </c>
      <c r="DX107" s="235" t="e">
        <f t="shared" si="355"/>
        <v>#N/A</v>
      </c>
      <c r="DY107" s="235" t="e">
        <f t="shared" si="355"/>
        <v>#N/A</v>
      </c>
      <c r="DZ107" s="235" t="e">
        <f t="shared" si="355"/>
        <v>#N/A</v>
      </c>
      <c r="EA107" s="235" t="e">
        <f t="shared" si="355"/>
        <v>#N/A</v>
      </c>
    </row>
    <row r="108" spans="4:131" x14ac:dyDescent="0.25">
      <c r="D108" t="s">
        <v>673</v>
      </c>
      <c r="F108" t="str">
        <f>$B$58&amp;"_"&amp;$D$108</f>
        <v>Продажа НП 1 оч_План</v>
      </c>
      <c r="G108" s="235" t="e">
        <f t="shared" ref="G108:AL108" si="356">$E106-G107</f>
        <v>#N/A</v>
      </c>
      <c r="H108" s="235" t="e">
        <f t="shared" si="356"/>
        <v>#N/A</v>
      </c>
      <c r="I108" s="235" t="e">
        <f t="shared" si="356"/>
        <v>#N/A</v>
      </c>
      <c r="J108" s="235" t="e">
        <f t="shared" si="356"/>
        <v>#N/A</v>
      </c>
      <c r="K108" s="235" t="e">
        <f t="shared" si="356"/>
        <v>#N/A</v>
      </c>
      <c r="L108" s="235" t="e">
        <f t="shared" si="356"/>
        <v>#N/A</v>
      </c>
      <c r="M108" s="235" t="e">
        <f t="shared" si="356"/>
        <v>#N/A</v>
      </c>
      <c r="N108" s="235" t="e">
        <f t="shared" si="356"/>
        <v>#N/A</v>
      </c>
      <c r="O108" s="235" t="e">
        <f t="shared" si="356"/>
        <v>#N/A</v>
      </c>
      <c r="P108" s="235" t="e">
        <f t="shared" si="356"/>
        <v>#N/A</v>
      </c>
      <c r="Q108" s="235" t="e">
        <f t="shared" si="356"/>
        <v>#N/A</v>
      </c>
      <c r="R108" s="235" t="e">
        <f t="shared" si="356"/>
        <v>#N/A</v>
      </c>
      <c r="S108" s="235" t="e">
        <f t="shared" si="356"/>
        <v>#N/A</v>
      </c>
      <c r="T108" s="235" t="e">
        <f t="shared" si="356"/>
        <v>#N/A</v>
      </c>
      <c r="U108" s="235" t="e">
        <f t="shared" si="356"/>
        <v>#N/A</v>
      </c>
      <c r="V108" s="235" t="e">
        <f t="shared" si="356"/>
        <v>#N/A</v>
      </c>
      <c r="W108" s="235" t="e">
        <f t="shared" si="356"/>
        <v>#N/A</v>
      </c>
      <c r="X108" s="235" t="e">
        <f t="shared" si="356"/>
        <v>#N/A</v>
      </c>
      <c r="Y108" s="235" t="e">
        <f t="shared" si="356"/>
        <v>#N/A</v>
      </c>
      <c r="Z108" s="235" t="e">
        <f t="shared" si="356"/>
        <v>#N/A</v>
      </c>
      <c r="AA108" s="235" t="e">
        <f t="shared" si="356"/>
        <v>#N/A</v>
      </c>
      <c r="AB108" s="235" t="e">
        <f t="shared" si="356"/>
        <v>#N/A</v>
      </c>
      <c r="AC108" s="235" t="e">
        <f t="shared" si="356"/>
        <v>#N/A</v>
      </c>
      <c r="AD108" s="235" t="e">
        <f t="shared" si="356"/>
        <v>#N/A</v>
      </c>
      <c r="AE108" s="235" t="e">
        <f t="shared" si="356"/>
        <v>#N/A</v>
      </c>
      <c r="AF108" s="235" t="e">
        <f t="shared" si="356"/>
        <v>#N/A</v>
      </c>
      <c r="AG108" s="235" t="e">
        <f t="shared" si="356"/>
        <v>#N/A</v>
      </c>
      <c r="AH108" s="235" t="e">
        <f t="shared" si="356"/>
        <v>#N/A</v>
      </c>
      <c r="AI108" s="235" t="e">
        <f t="shared" si="356"/>
        <v>#N/A</v>
      </c>
      <c r="AJ108" s="235" t="e">
        <f t="shared" si="356"/>
        <v>#N/A</v>
      </c>
      <c r="AK108" s="235" t="e">
        <f t="shared" si="356"/>
        <v>#N/A</v>
      </c>
      <c r="AL108" s="235" t="e">
        <f t="shared" si="356"/>
        <v>#N/A</v>
      </c>
      <c r="AM108" s="235" t="e">
        <f t="shared" ref="AM108:BR108" si="357">$E106-AM107</f>
        <v>#N/A</v>
      </c>
      <c r="AN108" s="235" t="e">
        <f t="shared" si="357"/>
        <v>#N/A</v>
      </c>
      <c r="AO108" s="235" t="e">
        <f t="shared" si="357"/>
        <v>#N/A</v>
      </c>
      <c r="AP108" s="235" t="e">
        <f t="shared" si="357"/>
        <v>#N/A</v>
      </c>
      <c r="AQ108" s="235" t="e">
        <f t="shared" si="357"/>
        <v>#N/A</v>
      </c>
      <c r="AR108" s="235">
        <f t="shared" si="357"/>
        <v>9.7113574468882859</v>
      </c>
      <c r="AS108" s="235">
        <f t="shared" si="357"/>
        <v>9.416502445867911</v>
      </c>
      <c r="AT108" s="235">
        <f t="shared" si="357"/>
        <v>9.1605086706674594</v>
      </c>
      <c r="AU108" s="235">
        <f t="shared" si="357"/>
        <v>8.8990601651784775</v>
      </c>
      <c r="AV108" s="235">
        <f t="shared" si="357"/>
        <v>8.6320679437941479</v>
      </c>
      <c r="AW108" s="235">
        <f t="shared" si="357"/>
        <v>8.3594417237214707</v>
      </c>
      <c r="AX108" s="235">
        <f t="shared" si="357"/>
        <v>8.0319689984205116</v>
      </c>
      <c r="AY108" s="235">
        <f t="shared" si="357"/>
        <v>7.6976509470852283</v>
      </c>
      <c r="AZ108" s="235">
        <f t="shared" si="357"/>
        <v>7.3563766498526242</v>
      </c>
      <c r="BA108" s="235">
        <f t="shared" si="357"/>
        <v>7.0080335754907237</v>
      </c>
      <c r="BB108" s="235">
        <f t="shared" si="357"/>
        <v>6.7058364617933552</v>
      </c>
      <c r="BC108" s="235">
        <f t="shared" si="357"/>
        <v>6.3430116835995705</v>
      </c>
      <c r="BD108" s="235">
        <f t="shared" si="357"/>
        <v>5.9727706446917406</v>
      </c>
      <c r="BE108" s="235">
        <f t="shared" si="357"/>
        <v>5.5949941452249323</v>
      </c>
      <c r="BF108" s="235">
        <f t="shared" si="357"/>
        <v>5.2673761935840151</v>
      </c>
      <c r="BG108" s="235">
        <f t="shared" si="357"/>
        <v>4.9331460434981054</v>
      </c>
      <c r="BH108" s="235">
        <f t="shared" si="357"/>
        <v>4.5921979176412586</v>
      </c>
      <c r="BI108" s="235">
        <f t="shared" si="357"/>
        <v>4.244424512203711</v>
      </c>
      <c r="BJ108" s="235">
        <f t="shared" si="357"/>
        <v>3.8271215285690339</v>
      </c>
      <c r="BK108" s="235">
        <f t="shared" si="357"/>
        <v>3.4015308390113148</v>
      </c>
      <c r="BL108" s="235">
        <f t="shared" si="357"/>
        <v>2.9675206682130373</v>
      </c>
      <c r="BM108" s="235">
        <f t="shared" si="357"/>
        <v>2.524957345277441</v>
      </c>
      <c r="BN108" s="235">
        <f t="shared" si="357"/>
        <v>2.1413930880728351</v>
      </c>
      <c r="BO108" s="235">
        <f t="shared" si="357"/>
        <v>1.6813147367651879</v>
      </c>
      <c r="BP108" s="235">
        <f t="shared" si="357"/>
        <v>1.4205167056801571</v>
      </c>
      <c r="BQ108" s="235">
        <f t="shared" si="357"/>
        <v>1.1590754762943849</v>
      </c>
      <c r="BR108" s="235">
        <f t="shared" si="357"/>
        <v>0.93630236440540138</v>
      </c>
      <c r="BS108" s="235">
        <f t="shared" ref="BS108:CX108" si="358">$E106-BS107</f>
        <v>0.71297983392448216</v>
      </c>
      <c r="BT108" s="235">
        <f t="shared" si="358"/>
        <v>0.48910652983716574</v>
      </c>
      <c r="BU108" s="235">
        <f t="shared" si="358"/>
        <v>0.26468109378715354</v>
      </c>
      <c r="BV108" s="235">
        <f t="shared" si="358"/>
        <v>0</v>
      </c>
      <c r="BW108" s="235" t="e">
        <f t="shared" si="358"/>
        <v>#N/A</v>
      </c>
      <c r="BX108" s="235" t="e">
        <f t="shared" si="358"/>
        <v>#N/A</v>
      </c>
      <c r="BY108" s="235" t="e">
        <f t="shared" si="358"/>
        <v>#N/A</v>
      </c>
      <c r="BZ108" s="235" t="e">
        <f t="shared" si="358"/>
        <v>#N/A</v>
      </c>
      <c r="CA108" s="235" t="e">
        <f t="shared" si="358"/>
        <v>#N/A</v>
      </c>
      <c r="CB108" s="235" t="e">
        <f t="shared" si="358"/>
        <v>#N/A</v>
      </c>
      <c r="CC108" s="235" t="e">
        <f t="shared" si="358"/>
        <v>#N/A</v>
      </c>
      <c r="CD108" s="235" t="e">
        <f t="shared" si="358"/>
        <v>#N/A</v>
      </c>
      <c r="CE108" s="235" t="e">
        <f t="shared" si="358"/>
        <v>#N/A</v>
      </c>
      <c r="CF108" s="235" t="e">
        <f t="shared" si="358"/>
        <v>#N/A</v>
      </c>
      <c r="CG108" s="235" t="e">
        <f t="shared" si="358"/>
        <v>#N/A</v>
      </c>
      <c r="CH108" s="235" t="e">
        <f t="shared" si="358"/>
        <v>#N/A</v>
      </c>
      <c r="CI108" s="235" t="e">
        <f t="shared" si="358"/>
        <v>#N/A</v>
      </c>
      <c r="CJ108" s="235" t="e">
        <f t="shared" si="358"/>
        <v>#N/A</v>
      </c>
      <c r="CK108" s="235" t="e">
        <f t="shared" si="358"/>
        <v>#N/A</v>
      </c>
      <c r="CL108" s="235" t="e">
        <f t="shared" si="358"/>
        <v>#N/A</v>
      </c>
      <c r="CM108" s="235" t="e">
        <f t="shared" si="358"/>
        <v>#N/A</v>
      </c>
      <c r="CN108" s="235" t="e">
        <f t="shared" si="358"/>
        <v>#N/A</v>
      </c>
      <c r="CO108" s="235" t="e">
        <f t="shared" si="358"/>
        <v>#N/A</v>
      </c>
      <c r="CP108" s="235" t="e">
        <f t="shared" si="358"/>
        <v>#N/A</v>
      </c>
      <c r="CQ108" s="235" t="e">
        <f t="shared" si="358"/>
        <v>#N/A</v>
      </c>
      <c r="CR108" s="235" t="e">
        <f t="shared" si="358"/>
        <v>#N/A</v>
      </c>
      <c r="CS108" s="235" t="e">
        <f t="shared" si="358"/>
        <v>#N/A</v>
      </c>
      <c r="CT108" s="235" t="e">
        <f t="shared" si="358"/>
        <v>#N/A</v>
      </c>
      <c r="CU108" s="235" t="e">
        <f t="shared" si="358"/>
        <v>#N/A</v>
      </c>
      <c r="CV108" s="235" t="e">
        <f t="shared" si="358"/>
        <v>#N/A</v>
      </c>
      <c r="CW108" s="235" t="e">
        <f t="shared" si="358"/>
        <v>#N/A</v>
      </c>
      <c r="CX108" s="235" t="e">
        <f t="shared" si="358"/>
        <v>#N/A</v>
      </c>
      <c r="CY108" s="235" t="e">
        <f t="shared" ref="CY108:DK108" si="359">$E106-CY107</f>
        <v>#N/A</v>
      </c>
      <c r="CZ108" s="235" t="e">
        <f t="shared" si="359"/>
        <v>#N/A</v>
      </c>
      <c r="DA108" s="235" t="e">
        <f t="shared" si="359"/>
        <v>#N/A</v>
      </c>
      <c r="DB108" s="235" t="e">
        <f t="shared" si="359"/>
        <v>#N/A</v>
      </c>
      <c r="DC108" s="235" t="e">
        <f t="shared" si="359"/>
        <v>#N/A</v>
      </c>
      <c r="DD108" s="235" t="e">
        <f t="shared" si="359"/>
        <v>#N/A</v>
      </c>
      <c r="DE108" s="235" t="e">
        <f t="shared" si="359"/>
        <v>#N/A</v>
      </c>
      <c r="DF108" s="235" t="e">
        <f t="shared" si="359"/>
        <v>#N/A</v>
      </c>
      <c r="DG108" s="235" t="e">
        <f t="shared" si="359"/>
        <v>#N/A</v>
      </c>
      <c r="DH108" s="235" t="e">
        <f t="shared" si="359"/>
        <v>#N/A</v>
      </c>
      <c r="DI108" s="235" t="e">
        <f t="shared" si="359"/>
        <v>#N/A</v>
      </c>
      <c r="DJ108" s="235" t="e">
        <f t="shared" si="359"/>
        <v>#N/A</v>
      </c>
      <c r="DK108" s="235" t="e">
        <f t="shared" si="359"/>
        <v>#N/A</v>
      </c>
      <c r="DL108" s="235" t="e">
        <f t="shared" ref="DL108:EA108" si="360">$E106-DL107</f>
        <v>#N/A</v>
      </c>
      <c r="DM108" s="235" t="e">
        <f t="shared" si="360"/>
        <v>#N/A</v>
      </c>
      <c r="DN108" s="235" t="e">
        <f t="shared" si="360"/>
        <v>#N/A</v>
      </c>
      <c r="DO108" s="235" t="e">
        <f t="shared" si="360"/>
        <v>#N/A</v>
      </c>
      <c r="DP108" s="235" t="e">
        <f t="shared" si="360"/>
        <v>#N/A</v>
      </c>
      <c r="DQ108" s="235" t="e">
        <f t="shared" si="360"/>
        <v>#N/A</v>
      </c>
      <c r="DR108" s="235" t="e">
        <f t="shared" si="360"/>
        <v>#N/A</v>
      </c>
      <c r="DS108" s="235" t="e">
        <f t="shared" si="360"/>
        <v>#N/A</v>
      </c>
      <c r="DT108" s="235" t="e">
        <f t="shared" si="360"/>
        <v>#N/A</v>
      </c>
      <c r="DU108" s="235" t="e">
        <f t="shared" si="360"/>
        <v>#N/A</v>
      </c>
      <c r="DV108" s="235" t="e">
        <f t="shared" si="360"/>
        <v>#N/A</v>
      </c>
      <c r="DW108" s="235" t="e">
        <f t="shared" si="360"/>
        <v>#N/A</v>
      </c>
      <c r="DX108" s="235" t="e">
        <f t="shared" si="360"/>
        <v>#N/A</v>
      </c>
      <c r="DY108" s="235" t="e">
        <f t="shared" si="360"/>
        <v>#N/A</v>
      </c>
      <c r="DZ108" s="235" t="e">
        <f t="shared" si="360"/>
        <v>#N/A</v>
      </c>
      <c r="EA108" s="235" t="e">
        <f t="shared" si="360"/>
        <v>#N/A</v>
      </c>
    </row>
    <row r="109" spans="4:131" x14ac:dyDescent="0.25">
      <c r="D109" t="s">
        <v>2035</v>
      </c>
      <c r="E109">
        <f>E104</f>
        <v>10</v>
      </c>
      <c r="F109" s="239" t="str">
        <f>$B$58&amp;"_"&amp;$D$109</f>
        <v>Продажа НП 1 оч_Отступ</v>
      </c>
      <c r="G109" s="239">
        <f t="shared" ref="G109:AL110" si="361">$E109</f>
        <v>10</v>
      </c>
      <c r="H109" s="239">
        <f t="shared" si="361"/>
        <v>10</v>
      </c>
      <c r="I109" s="239">
        <f t="shared" si="361"/>
        <v>10</v>
      </c>
      <c r="J109" s="239">
        <f t="shared" si="361"/>
        <v>10</v>
      </c>
      <c r="K109" s="239">
        <f t="shared" si="361"/>
        <v>10</v>
      </c>
      <c r="L109" s="239">
        <f t="shared" si="361"/>
        <v>10</v>
      </c>
      <c r="M109" s="239">
        <f t="shared" si="361"/>
        <v>10</v>
      </c>
      <c r="N109" s="239">
        <f t="shared" si="361"/>
        <v>10</v>
      </c>
      <c r="O109" s="239">
        <f t="shared" si="361"/>
        <v>10</v>
      </c>
      <c r="P109" s="239">
        <f t="shared" si="361"/>
        <v>10</v>
      </c>
      <c r="Q109" s="239">
        <f t="shared" si="361"/>
        <v>10</v>
      </c>
      <c r="R109" s="239">
        <f t="shared" si="361"/>
        <v>10</v>
      </c>
      <c r="S109" s="239">
        <f t="shared" si="361"/>
        <v>10</v>
      </c>
      <c r="T109" s="239">
        <f t="shared" si="361"/>
        <v>10</v>
      </c>
      <c r="U109" s="239">
        <f t="shared" si="361"/>
        <v>10</v>
      </c>
      <c r="V109" s="239">
        <f t="shared" si="361"/>
        <v>10</v>
      </c>
      <c r="W109" s="239">
        <f t="shared" si="361"/>
        <v>10</v>
      </c>
      <c r="X109" s="239">
        <f t="shared" si="361"/>
        <v>10</v>
      </c>
      <c r="Y109" s="239">
        <f t="shared" si="361"/>
        <v>10</v>
      </c>
      <c r="Z109" s="239">
        <f t="shared" si="361"/>
        <v>10</v>
      </c>
      <c r="AA109" s="239">
        <f t="shared" si="361"/>
        <v>10</v>
      </c>
      <c r="AB109" s="239">
        <f t="shared" si="361"/>
        <v>10</v>
      </c>
      <c r="AC109" s="239">
        <f t="shared" si="361"/>
        <v>10</v>
      </c>
      <c r="AD109" s="239">
        <f t="shared" si="361"/>
        <v>10</v>
      </c>
      <c r="AE109" s="239">
        <f t="shared" si="361"/>
        <v>10</v>
      </c>
      <c r="AF109" s="239">
        <f t="shared" si="361"/>
        <v>10</v>
      </c>
      <c r="AG109" s="239">
        <f t="shared" si="361"/>
        <v>10</v>
      </c>
      <c r="AH109" s="239">
        <f t="shared" si="361"/>
        <v>10</v>
      </c>
      <c r="AI109" s="239">
        <f t="shared" si="361"/>
        <v>10</v>
      </c>
      <c r="AJ109" s="239">
        <f t="shared" si="361"/>
        <v>10</v>
      </c>
      <c r="AK109" s="239">
        <f t="shared" si="361"/>
        <v>10</v>
      </c>
      <c r="AL109" s="239">
        <f t="shared" si="361"/>
        <v>10</v>
      </c>
      <c r="AM109" s="239">
        <f t="shared" ref="AM109:BR110" si="362">$E109</f>
        <v>10</v>
      </c>
      <c r="AN109" s="239">
        <f t="shared" si="362"/>
        <v>10</v>
      </c>
      <c r="AO109" s="239">
        <f t="shared" si="362"/>
        <v>10</v>
      </c>
      <c r="AP109" s="239">
        <f t="shared" si="362"/>
        <v>10</v>
      </c>
      <c r="AQ109" s="239">
        <f t="shared" si="362"/>
        <v>10</v>
      </c>
      <c r="AR109" s="239">
        <f t="shared" si="362"/>
        <v>10</v>
      </c>
      <c r="AS109" s="239">
        <f t="shared" si="362"/>
        <v>10</v>
      </c>
      <c r="AT109" s="239">
        <f t="shared" si="362"/>
        <v>10</v>
      </c>
      <c r="AU109" s="239">
        <f t="shared" si="362"/>
        <v>10</v>
      </c>
      <c r="AV109" s="239">
        <f t="shared" si="362"/>
        <v>10</v>
      </c>
      <c r="AW109" s="239">
        <f t="shared" si="362"/>
        <v>10</v>
      </c>
      <c r="AX109" s="239">
        <f t="shared" si="362"/>
        <v>10</v>
      </c>
      <c r="AY109" s="239">
        <f t="shared" si="362"/>
        <v>10</v>
      </c>
      <c r="AZ109" s="239">
        <f t="shared" si="362"/>
        <v>10</v>
      </c>
      <c r="BA109" s="239">
        <f t="shared" si="362"/>
        <v>10</v>
      </c>
      <c r="BB109" s="239">
        <f t="shared" si="362"/>
        <v>10</v>
      </c>
      <c r="BC109" s="239">
        <f t="shared" si="362"/>
        <v>10</v>
      </c>
      <c r="BD109" s="239">
        <f t="shared" si="362"/>
        <v>10</v>
      </c>
      <c r="BE109" s="239">
        <f t="shared" si="362"/>
        <v>10</v>
      </c>
      <c r="BF109" s="239">
        <f t="shared" si="362"/>
        <v>10</v>
      </c>
      <c r="BG109" s="239">
        <f t="shared" si="362"/>
        <v>10</v>
      </c>
      <c r="BH109" s="239">
        <f t="shared" si="362"/>
        <v>10</v>
      </c>
      <c r="BI109" s="239">
        <f t="shared" si="362"/>
        <v>10</v>
      </c>
      <c r="BJ109" s="239">
        <f t="shared" si="362"/>
        <v>10</v>
      </c>
      <c r="BK109" s="239">
        <f t="shared" si="362"/>
        <v>10</v>
      </c>
      <c r="BL109" s="239">
        <f t="shared" si="362"/>
        <v>10</v>
      </c>
      <c r="BM109" s="239">
        <f t="shared" si="362"/>
        <v>10</v>
      </c>
      <c r="BN109" s="239">
        <f t="shared" si="362"/>
        <v>10</v>
      </c>
      <c r="BO109" s="239">
        <f t="shared" si="362"/>
        <v>10</v>
      </c>
      <c r="BP109" s="239">
        <f t="shared" si="362"/>
        <v>10</v>
      </c>
      <c r="BQ109" s="239">
        <f t="shared" si="362"/>
        <v>10</v>
      </c>
      <c r="BR109" s="239">
        <f t="shared" si="362"/>
        <v>10</v>
      </c>
      <c r="BS109" s="239">
        <f t="shared" ref="BS109:CX110" si="363">$E109</f>
        <v>10</v>
      </c>
      <c r="BT109" s="239">
        <f t="shared" si="363"/>
        <v>10</v>
      </c>
      <c r="BU109" s="239">
        <f t="shared" si="363"/>
        <v>10</v>
      </c>
      <c r="BV109" s="239">
        <f t="shared" si="363"/>
        <v>10</v>
      </c>
      <c r="BW109" s="239">
        <f t="shared" si="363"/>
        <v>10</v>
      </c>
      <c r="BX109" s="239">
        <f t="shared" si="363"/>
        <v>10</v>
      </c>
      <c r="BY109" s="239">
        <f t="shared" si="363"/>
        <v>10</v>
      </c>
      <c r="BZ109" s="239">
        <f t="shared" si="363"/>
        <v>10</v>
      </c>
      <c r="CA109" s="239">
        <f t="shared" si="363"/>
        <v>10</v>
      </c>
      <c r="CB109" s="239">
        <f t="shared" si="363"/>
        <v>10</v>
      </c>
      <c r="CC109" s="239">
        <f t="shared" si="363"/>
        <v>10</v>
      </c>
      <c r="CD109" s="239">
        <f t="shared" si="363"/>
        <v>10</v>
      </c>
      <c r="CE109" s="239">
        <f t="shared" si="363"/>
        <v>10</v>
      </c>
      <c r="CF109" s="239">
        <f t="shared" si="363"/>
        <v>10</v>
      </c>
      <c r="CG109" s="239">
        <f t="shared" si="363"/>
        <v>10</v>
      </c>
      <c r="CH109" s="239">
        <f t="shared" si="363"/>
        <v>10</v>
      </c>
      <c r="CI109" s="239">
        <f t="shared" si="363"/>
        <v>10</v>
      </c>
      <c r="CJ109" s="239">
        <f t="shared" si="363"/>
        <v>10</v>
      </c>
      <c r="CK109" s="239">
        <f t="shared" si="363"/>
        <v>10</v>
      </c>
      <c r="CL109" s="239">
        <f t="shared" si="363"/>
        <v>10</v>
      </c>
      <c r="CM109" s="239">
        <f t="shared" si="363"/>
        <v>10</v>
      </c>
      <c r="CN109" s="239">
        <f t="shared" si="363"/>
        <v>10</v>
      </c>
      <c r="CO109" s="239">
        <f t="shared" si="363"/>
        <v>10</v>
      </c>
      <c r="CP109" s="239">
        <f t="shared" si="363"/>
        <v>10</v>
      </c>
      <c r="CQ109" s="239">
        <f t="shared" si="363"/>
        <v>10</v>
      </c>
      <c r="CR109" s="239">
        <f t="shared" si="363"/>
        <v>10</v>
      </c>
      <c r="CS109" s="239">
        <f t="shared" si="363"/>
        <v>10</v>
      </c>
      <c r="CT109" s="239">
        <f t="shared" si="363"/>
        <v>10</v>
      </c>
      <c r="CU109" s="239">
        <f t="shared" si="363"/>
        <v>10</v>
      </c>
      <c r="CV109" s="239">
        <f t="shared" si="363"/>
        <v>10</v>
      </c>
      <c r="CW109" s="239">
        <f t="shared" si="363"/>
        <v>10</v>
      </c>
      <c r="CX109" s="239">
        <f t="shared" si="363"/>
        <v>10</v>
      </c>
      <c r="CY109" s="239">
        <f t="shared" ref="CY109:EA110" si="364">$E109</f>
        <v>10</v>
      </c>
      <c r="CZ109" s="239">
        <f t="shared" si="364"/>
        <v>10</v>
      </c>
      <c r="DA109" s="239">
        <f t="shared" si="364"/>
        <v>10</v>
      </c>
      <c r="DB109" s="239">
        <f t="shared" si="364"/>
        <v>10</v>
      </c>
      <c r="DC109" s="239">
        <f t="shared" si="364"/>
        <v>10</v>
      </c>
      <c r="DD109" s="239">
        <f t="shared" si="364"/>
        <v>10</v>
      </c>
      <c r="DE109" s="239">
        <f t="shared" si="364"/>
        <v>10</v>
      </c>
      <c r="DF109" s="239">
        <f t="shared" si="364"/>
        <v>10</v>
      </c>
      <c r="DG109" s="239">
        <f t="shared" si="364"/>
        <v>10</v>
      </c>
      <c r="DH109" s="239">
        <f t="shared" si="364"/>
        <v>10</v>
      </c>
      <c r="DI109" s="239">
        <f t="shared" si="364"/>
        <v>10</v>
      </c>
      <c r="DJ109" s="239">
        <f t="shared" si="364"/>
        <v>10</v>
      </c>
      <c r="DK109" s="239">
        <f t="shared" si="364"/>
        <v>10</v>
      </c>
      <c r="DL109" s="239">
        <f t="shared" si="364"/>
        <v>10</v>
      </c>
      <c r="DM109" s="239">
        <f t="shared" si="364"/>
        <v>10</v>
      </c>
      <c r="DN109" s="239">
        <f t="shared" si="364"/>
        <v>10</v>
      </c>
      <c r="DO109" s="239">
        <f t="shared" si="364"/>
        <v>10</v>
      </c>
      <c r="DP109" s="239">
        <f t="shared" si="364"/>
        <v>10</v>
      </c>
      <c r="DQ109" s="239">
        <f t="shared" si="364"/>
        <v>10</v>
      </c>
      <c r="DR109" s="239">
        <f t="shared" si="364"/>
        <v>10</v>
      </c>
      <c r="DS109" s="239">
        <f t="shared" si="364"/>
        <v>10</v>
      </c>
      <c r="DT109" s="239">
        <f t="shared" si="364"/>
        <v>10</v>
      </c>
      <c r="DU109" s="239">
        <f t="shared" si="364"/>
        <v>10</v>
      </c>
      <c r="DV109" s="239">
        <f t="shared" si="364"/>
        <v>10</v>
      </c>
      <c r="DW109" s="239">
        <f t="shared" si="364"/>
        <v>10</v>
      </c>
      <c r="DX109" s="239">
        <f t="shared" si="364"/>
        <v>10</v>
      </c>
      <c r="DY109" s="239">
        <f t="shared" si="364"/>
        <v>10</v>
      </c>
      <c r="DZ109" s="239">
        <f t="shared" si="364"/>
        <v>10</v>
      </c>
      <c r="EA109" s="239">
        <f t="shared" si="364"/>
        <v>10</v>
      </c>
    </row>
    <row r="110" spans="4:131" x14ac:dyDescent="0.25">
      <c r="E110">
        <v>5</v>
      </c>
      <c r="F110" t="str">
        <f>$B$59&amp;"_"&amp;$D$105</f>
        <v>Продажа квартир 1 оч_Пометки</v>
      </c>
      <c r="G110">
        <f>$E110</f>
        <v>5</v>
      </c>
      <c r="H110">
        <f t="shared" si="361"/>
        <v>5</v>
      </c>
      <c r="I110">
        <f t="shared" si="361"/>
        <v>5</v>
      </c>
      <c r="J110">
        <f t="shared" si="361"/>
        <v>5</v>
      </c>
      <c r="K110">
        <f t="shared" si="361"/>
        <v>5</v>
      </c>
      <c r="L110">
        <f t="shared" si="361"/>
        <v>5</v>
      </c>
      <c r="M110">
        <f t="shared" si="361"/>
        <v>5</v>
      </c>
      <c r="N110">
        <f t="shared" si="361"/>
        <v>5</v>
      </c>
      <c r="O110">
        <f t="shared" si="361"/>
        <v>5</v>
      </c>
      <c r="P110">
        <f t="shared" si="361"/>
        <v>5</v>
      </c>
      <c r="Q110">
        <f t="shared" si="361"/>
        <v>5</v>
      </c>
      <c r="R110">
        <f t="shared" si="361"/>
        <v>5</v>
      </c>
      <c r="S110">
        <f t="shared" si="361"/>
        <v>5</v>
      </c>
      <c r="T110">
        <f t="shared" si="361"/>
        <v>5</v>
      </c>
      <c r="U110">
        <f t="shared" si="361"/>
        <v>5</v>
      </c>
      <c r="V110">
        <f t="shared" si="361"/>
        <v>5</v>
      </c>
      <c r="W110">
        <f t="shared" si="361"/>
        <v>5</v>
      </c>
      <c r="X110">
        <f t="shared" si="361"/>
        <v>5</v>
      </c>
      <c r="Y110">
        <f t="shared" si="361"/>
        <v>5</v>
      </c>
      <c r="Z110">
        <f t="shared" si="361"/>
        <v>5</v>
      </c>
      <c r="AA110">
        <f t="shared" si="361"/>
        <v>5</v>
      </c>
      <c r="AB110">
        <f t="shared" si="361"/>
        <v>5</v>
      </c>
      <c r="AC110">
        <f t="shared" si="361"/>
        <v>5</v>
      </c>
      <c r="AD110">
        <f t="shared" si="361"/>
        <v>5</v>
      </c>
      <c r="AE110">
        <f t="shared" si="361"/>
        <v>5</v>
      </c>
      <c r="AF110">
        <f t="shared" si="361"/>
        <v>5</v>
      </c>
      <c r="AG110">
        <f t="shared" si="361"/>
        <v>5</v>
      </c>
      <c r="AH110">
        <f t="shared" si="361"/>
        <v>5</v>
      </c>
      <c r="AI110">
        <f t="shared" si="361"/>
        <v>5</v>
      </c>
      <c r="AJ110">
        <f t="shared" si="361"/>
        <v>5</v>
      </c>
      <c r="AK110">
        <f t="shared" si="361"/>
        <v>5</v>
      </c>
      <c r="AL110">
        <f t="shared" si="361"/>
        <v>5</v>
      </c>
      <c r="AM110">
        <f t="shared" si="362"/>
        <v>5</v>
      </c>
      <c r="AN110">
        <f t="shared" si="362"/>
        <v>5</v>
      </c>
      <c r="AO110">
        <f t="shared" si="362"/>
        <v>5</v>
      </c>
      <c r="AP110">
        <f t="shared" si="362"/>
        <v>5</v>
      </c>
      <c r="AQ110">
        <f t="shared" si="362"/>
        <v>5</v>
      </c>
      <c r="AR110">
        <f t="shared" si="362"/>
        <v>5</v>
      </c>
      <c r="AS110">
        <f t="shared" si="362"/>
        <v>5</v>
      </c>
      <c r="AT110">
        <f t="shared" si="362"/>
        <v>5</v>
      </c>
      <c r="AU110">
        <f t="shared" si="362"/>
        <v>5</v>
      </c>
      <c r="AV110">
        <f t="shared" si="362"/>
        <v>5</v>
      </c>
      <c r="AW110">
        <f t="shared" si="362"/>
        <v>5</v>
      </c>
      <c r="AX110">
        <f t="shared" si="362"/>
        <v>5</v>
      </c>
      <c r="AY110">
        <f t="shared" si="362"/>
        <v>5</v>
      </c>
      <c r="AZ110">
        <f t="shared" si="362"/>
        <v>5</v>
      </c>
      <c r="BA110">
        <f t="shared" si="362"/>
        <v>5</v>
      </c>
      <c r="BB110">
        <f t="shared" si="362"/>
        <v>5</v>
      </c>
      <c r="BC110">
        <f t="shared" si="362"/>
        <v>5</v>
      </c>
      <c r="BD110">
        <f t="shared" si="362"/>
        <v>5</v>
      </c>
      <c r="BE110">
        <f t="shared" si="362"/>
        <v>5</v>
      </c>
      <c r="BF110">
        <f t="shared" si="362"/>
        <v>5</v>
      </c>
      <c r="BG110">
        <f t="shared" si="362"/>
        <v>5</v>
      </c>
      <c r="BH110">
        <f t="shared" si="362"/>
        <v>5</v>
      </c>
      <c r="BI110">
        <f t="shared" si="362"/>
        <v>5</v>
      </c>
      <c r="BJ110">
        <f t="shared" si="362"/>
        <v>5</v>
      </c>
      <c r="BK110">
        <f t="shared" si="362"/>
        <v>5</v>
      </c>
      <c r="BL110">
        <f t="shared" si="362"/>
        <v>5</v>
      </c>
      <c r="BM110">
        <f t="shared" si="362"/>
        <v>5</v>
      </c>
      <c r="BN110">
        <f t="shared" si="362"/>
        <v>5</v>
      </c>
      <c r="BO110">
        <f t="shared" si="362"/>
        <v>5</v>
      </c>
      <c r="BP110">
        <f t="shared" si="362"/>
        <v>5</v>
      </c>
      <c r="BQ110">
        <f t="shared" si="362"/>
        <v>5</v>
      </c>
      <c r="BR110">
        <f t="shared" si="362"/>
        <v>5</v>
      </c>
      <c r="BS110">
        <f t="shared" si="363"/>
        <v>5</v>
      </c>
      <c r="BT110">
        <f t="shared" si="363"/>
        <v>5</v>
      </c>
      <c r="BU110">
        <f t="shared" si="363"/>
        <v>5</v>
      </c>
      <c r="BV110">
        <f t="shared" si="363"/>
        <v>5</v>
      </c>
      <c r="BW110">
        <f t="shared" si="363"/>
        <v>5</v>
      </c>
      <c r="BX110">
        <f t="shared" si="363"/>
        <v>5</v>
      </c>
      <c r="BY110">
        <f t="shared" si="363"/>
        <v>5</v>
      </c>
      <c r="BZ110">
        <f t="shared" si="363"/>
        <v>5</v>
      </c>
      <c r="CA110">
        <f t="shared" si="363"/>
        <v>5</v>
      </c>
      <c r="CB110">
        <f t="shared" si="363"/>
        <v>5</v>
      </c>
      <c r="CC110">
        <f t="shared" si="363"/>
        <v>5</v>
      </c>
      <c r="CD110">
        <f t="shared" si="363"/>
        <v>5</v>
      </c>
      <c r="CE110">
        <f t="shared" si="363"/>
        <v>5</v>
      </c>
      <c r="CF110">
        <f t="shared" si="363"/>
        <v>5</v>
      </c>
      <c r="CG110">
        <f t="shared" si="363"/>
        <v>5</v>
      </c>
      <c r="CH110">
        <f t="shared" si="363"/>
        <v>5</v>
      </c>
      <c r="CI110">
        <f t="shared" si="363"/>
        <v>5</v>
      </c>
      <c r="CJ110">
        <f t="shared" si="363"/>
        <v>5</v>
      </c>
      <c r="CK110">
        <f t="shared" si="363"/>
        <v>5</v>
      </c>
      <c r="CL110">
        <f t="shared" si="363"/>
        <v>5</v>
      </c>
      <c r="CM110">
        <f t="shared" si="363"/>
        <v>5</v>
      </c>
      <c r="CN110">
        <f t="shared" si="363"/>
        <v>5</v>
      </c>
      <c r="CO110">
        <f t="shared" si="363"/>
        <v>5</v>
      </c>
      <c r="CP110">
        <f t="shared" si="363"/>
        <v>5</v>
      </c>
      <c r="CQ110">
        <f t="shared" si="363"/>
        <v>5</v>
      </c>
      <c r="CR110">
        <f t="shared" si="363"/>
        <v>5</v>
      </c>
      <c r="CS110">
        <f t="shared" si="363"/>
        <v>5</v>
      </c>
      <c r="CT110">
        <f t="shared" si="363"/>
        <v>5</v>
      </c>
      <c r="CU110">
        <f t="shared" si="363"/>
        <v>5</v>
      </c>
      <c r="CV110">
        <f t="shared" si="363"/>
        <v>5</v>
      </c>
      <c r="CW110">
        <f t="shared" si="363"/>
        <v>5</v>
      </c>
      <c r="CX110">
        <f t="shared" si="363"/>
        <v>5</v>
      </c>
      <c r="CY110">
        <f t="shared" si="364"/>
        <v>5</v>
      </c>
      <c r="CZ110">
        <f t="shared" si="364"/>
        <v>5</v>
      </c>
      <c r="DA110">
        <f t="shared" si="364"/>
        <v>5</v>
      </c>
      <c r="DB110">
        <f t="shared" si="364"/>
        <v>5</v>
      </c>
      <c r="DC110">
        <f t="shared" si="364"/>
        <v>5</v>
      </c>
      <c r="DD110">
        <f t="shared" si="364"/>
        <v>5</v>
      </c>
      <c r="DE110">
        <f t="shared" si="364"/>
        <v>5</v>
      </c>
      <c r="DF110">
        <f t="shared" si="364"/>
        <v>5</v>
      </c>
      <c r="DG110">
        <f t="shared" si="364"/>
        <v>5</v>
      </c>
      <c r="DH110">
        <f t="shared" si="364"/>
        <v>5</v>
      </c>
      <c r="DI110">
        <f t="shared" si="364"/>
        <v>5</v>
      </c>
      <c r="DJ110">
        <f t="shared" si="364"/>
        <v>5</v>
      </c>
      <c r="DK110">
        <f t="shared" si="364"/>
        <v>5</v>
      </c>
      <c r="DL110">
        <f t="shared" si="364"/>
        <v>5</v>
      </c>
      <c r="DM110">
        <f t="shared" si="364"/>
        <v>5</v>
      </c>
      <c r="DN110">
        <f t="shared" si="364"/>
        <v>5</v>
      </c>
      <c r="DO110">
        <f t="shared" si="364"/>
        <v>5</v>
      </c>
      <c r="DP110">
        <f t="shared" si="364"/>
        <v>5</v>
      </c>
      <c r="DQ110">
        <f t="shared" si="364"/>
        <v>5</v>
      </c>
      <c r="DR110">
        <f t="shared" si="364"/>
        <v>5</v>
      </c>
      <c r="DS110">
        <f t="shared" si="364"/>
        <v>5</v>
      </c>
      <c r="DT110">
        <f t="shared" si="364"/>
        <v>5</v>
      </c>
      <c r="DU110">
        <f t="shared" si="364"/>
        <v>5</v>
      </c>
      <c r="DV110">
        <f t="shared" si="364"/>
        <v>5</v>
      </c>
      <c r="DW110">
        <f t="shared" si="364"/>
        <v>5</v>
      </c>
      <c r="DX110">
        <f t="shared" si="364"/>
        <v>5</v>
      </c>
      <c r="DY110">
        <f t="shared" si="364"/>
        <v>5</v>
      </c>
      <c r="DZ110">
        <f t="shared" si="364"/>
        <v>5</v>
      </c>
      <c r="EA110">
        <f t="shared" si="364"/>
        <v>5</v>
      </c>
    </row>
    <row r="111" spans="4:131" x14ac:dyDescent="0.25">
      <c r="E111">
        <v>10</v>
      </c>
      <c r="F111" s="269" t="str">
        <f>$B$59&amp;"_"&amp;$D$106</f>
        <v>Продажа квартир 1 оч_Масштаб</v>
      </c>
      <c r="G111" s="268">
        <f t="shared" ref="G111:AL111" si="365">IFERROR($E111-SUM(G112:G113),$E111)</f>
        <v>10</v>
      </c>
      <c r="H111" s="268">
        <f t="shared" si="365"/>
        <v>10</v>
      </c>
      <c r="I111" s="268">
        <f t="shared" si="365"/>
        <v>10</v>
      </c>
      <c r="J111" s="268">
        <f t="shared" si="365"/>
        <v>10</v>
      </c>
      <c r="K111" s="268">
        <f t="shared" si="365"/>
        <v>10</v>
      </c>
      <c r="L111" s="268">
        <f t="shared" si="365"/>
        <v>10</v>
      </c>
      <c r="M111" s="268">
        <f t="shared" si="365"/>
        <v>10</v>
      </c>
      <c r="N111" s="268">
        <f t="shared" si="365"/>
        <v>10</v>
      </c>
      <c r="O111" s="268">
        <f t="shared" si="365"/>
        <v>10</v>
      </c>
      <c r="P111" s="268">
        <f t="shared" si="365"/>
        <v>10</v>
      </c>
      <c r="Q111" s="268">
        <f t="shared" si="365"/>
        <v>10</v>
      </c>
      <c r="R111" s="268">
        <f t="shared" si="365"/>
        <v>10</v>
      </c>
      <c r="S111" s="268">
        <f t="shared" si="365"/>
        <v>10</v>
      </c>
      <c r="T111" s="268">
        <f t="shared" si="365"/>
        <v>10</v>
      </c>
      <c r="U111" s="268">
        <f t="shared" si="365"/>
        <v>10</v>
      </c>
      <c r="V111" s="268">
        <f t="shared" si="365"/>
        <v>10</v>
      </c>
      <c r="W111" s="268">
        <f t="shared" si="365"/>
        <v>10</v>
      </c>
      <c r="X111" s="268">
        <f t="shared" si="365"/>
        <v>10</v>
      </c>
      <c r="Y111" s="268">
        <f t="shared" si="365"/>
        <v>10</v>
      </c>
      <c r="Z111" s="268">
        <f t="shared" si="365"/>
        <v>10</v>
      </c>
      <c r="AA111" s="268">
        <f t="shared" si="365"/>
        <v>10</v>
      </c>
      <c r="AB111" s="268">
        <f t="shared" si="365"/>
        <v>10</v>
      </c>
      <c r="AC111" s="268">
        <f t="shared" si="365"/>
        <v>10</v>
      </c>
      <c r="AD111" s="268">
        <f t="shared" si="365"/>
        <v>10</v>
      </c>
      <c r="AE111" s="268">
        <f t="shared" si="365"/>
        <v>10</v>
      </c>
      <c r="AF111" s="268">
        <f t="shared" si="365"/>
        <v>10</v>
      </c>
      <c r="AG111" s="268">
        <f t="shared" si="365"/>
        <v>10</v>
      </c>
      <c r="AH111" s="268">
        <f t="shared" si="365"/>
        <v>10</v>
      </c>
      <c r="AI111" s="268">
        <f t="shared" si="365"/>
        <v>10</v>
      </c>
      <c r="AJ111" s="268">
        <f t="shared" si="365"/>
        <v>10</v>
      </c>
      <c r="AK111" s="268">
        <f t="shared" si="365"/>
        <v>10</v>
      </c>
      <c r="AL111" s="268">
        <f t="shared" si="365"/>
        <v>10</v>
      </c>
      <c r="AM111" s="268">
        <f t="shared" ref="AM111:BR111" si="366">IFERROR($E111-SUM(AM112:AM113),$E111)</f>
        <v>10</v>
      </c>
      <c r="AN111" s="268">
        <f t="shared" si="366"/>
        <v>10</v>
      </c>
      <c r="AO111" s="268">
        <f t="shared" si="366"/>
        <v>10</v>
      </c>
      <c r="AP111" s="268">
        <f t="shared" si="366"/>
        <v>10</v>
      </c>
      <c r="AQ111" s="268">
        <f t="shared" si="366"/>
        <v>10</v>
      </c>
      <c r="AR111" s="268">
        <f t="shared" si="366"/>
        <v>0</v>
      </c>
      <c r="AS111" s="268">
        <f t="shared" si="366"/>
        <v>0</v>
      </c>
      <c r="AT111" s="268">
        <f t="shared" si="366"/>
        <v>0</v>
      </c>
      <c r="AU111" s="268">
        <f t="shared" si="366"/>
        <v>0</v>
      </c>
      <c r="AV111" s="268">
        <f t="shared" si="366"/>
        <v>0</v>
      </c>
      <c r="AW111" s="268">
        <f t="shared" si="366"/>
        <v>0</v>
      </c>
      <c r="AX111" s="268">
        <f t="shared" si="366"/>
        <v>0</v>
      </c>
      <c r="AY111" s="268">
        <f t="shared" si="366"/>
        <v>0</v>
      </c>
      <c r="AZ111" s="268">
        <f t="shared" si="366"/>
        <v>0</v>
      </c>
      <c r="BA111" s="268">
        <f t="shared" si="366"/>
        <v>0</v>
      </c>
      <c r="BB111" s="268">
        <f t="shared" si="366"/>
        <v>0</v>
      </c>
      <c r="BC111" s="268">
        <f t="shared" si="366"/>
        <v>0</v>
      </c>
      <c r="BD111" s="268">
        <f t="shared" si="366"/>
        <v>0</v>
      </c>
      <c r="BE111" s="268">
        <f t="shared" si="366"/>
        <v>0</v>
      </c>
      <c r="BF111" s="268">
        <f t="shared" si="366"/>
        <v>0</v>
      </c>
      <c r="BG111" s="268">
        <f t="shared" si="366"/>
        <v>0</v>
      </c>
      <c r="BH111" s="268">
        <f t="shared" si="366"/>
        <v>0</v>
      </c>
      <c r="BI111" s="268">
        <f t="shared" si="366"/>
        <v>0</v>
      </c>
      <c r="BJ111" s="268">
        <f t="shared" si="366"/>
        <v>0</v>
      </c>
      <c r="BK111" s="268">
        <f t="shared" si="366"/>
        <v>0</v>
      </c>
      <c r="BL111" s="268">
        <f t="shared" si="366"/>
        <v>0</v>
      </c>
      <c r="BM111" s="268">
        <f t="shared" si="366"/>
        <v>0</v>
      </c>
      <c r="BN111" s="268">
        <f t="shared" si="366"/>
        <v>0</v>
      </c>
      <c r="BO111" s="268">
        <f t="shared" si="366"/>
        <v>0</v>
      </c>
      <c r="BP111" s="268">
        <f t="shared" si="366"/>
        <v>0</v>
      </c>
      <c r="BQ111" s="268">
        <f t="shared" si="366"/>
        <v>0</v>
      </c>
      <c r="BR111" s="268">
        <f t="shared" si="366"/>
        <v>0</v>
      </c>
      <c r="BS111" s="268">
        <f t="shared" ref="BS111:CX111" si="367">IFERROR($E111-SUM(BS112:BS113),$E111)</f>
        <v>0</v>
      </c>
      <c r="BT111" s="268">
        <f t="shared" si="367"/>
        <v>0</v>
      </c>
      <c r="BU111" s="268">
        <f t="shared" si="367"/>
        <v>0</v>
      </c>
      <c r="BV111" s="268">
        <f t="shared" si="367"/>
        <v>0</v>
      </c>
      <c r="BW111" s="268">
        <f t="shared" si="367"/>
        <v>10</v>
      </c>
      <c r="BX111" s="268">
        <f t="shared" si="367"/>
        <v>10</v>
      </c>
      <c r="BY111" s="268">
        <f t="shared" si="367"/>
        <v>10</v>
      </c>
      <c r="BZ111" s="268">
        <f t="shared" si="367"/>
        <v>10</v>
      </c>
      <c r="CA111" s="268">
        <f t="shared" si="367"/>
        <v>10</v>
      </c>
      <c r="CB111" s="268">
        <f t="shared" si="367"/>
        <v>10</v>
      </c>
      <c r="CC111" s="268">
        <f t="shared" si="367"/>
        <v>10</v>
      </c>
      <c r="CD111" s="268">
        <f t="shared" si="367"/>
        <v>10</v>
      </c>
      <c r="CE111" s="268">
        <f t="shared" si="367"/>
        <v>10</v>
      </c>
      <c r="CF111" s="268">
        <f t="shared" si="367"/>
        <v>10</v>
      </c>
      <c r="CG111" s="268">
        <f t="shared" si="367"/>
        <v>10</v>
      </c>
      <c r="CH111" s="268">
        <f t="shared" si="367"/>
        <v>10</v>
      </c>
      <c r="CI111" s="268">
        <f t="shared" si="367"/>
        <v>10</v>
      </c>
      <c r="CJ111" s="268">
        <f t="shared" si="367"/>
        <v>10</v>
      </c>
      <c r="CK111" s="268">
        <f t="shared" si="367"/>
        <v>10</v>
      </c>
      <c r="CL111" s="268">
        <f t="shared" si="367"/>
        <v>10</v>
      </c>
      <c r="CM111" s="268">
        <f t="shared" si="367"/>
        <v>10</v>
      </c>
      <c r="CN111" s="268">
        <f t="shared" si="367"/>
        <v>10</v>
      </c>
      <c r="CO111" s="268">
        <f t="shared" si="367"/>
        <v>10</v>
      </c>
      <c r="CP111" s="268">
        <f t="shared" si="367"/>
        <v>10</v>
      </c>
      <c r="CQ111" s="268">
        <f t="shared" si="367"/>
        <v>10</v>
      </c>
      <c r="CR111" s="268">
        <f t="shared" si="367"/>
        <v>10</v>
      </c>
      <c r="CS111" s="268">
        <f t="shared" si="367"/>
        <v>10</v>
      </c>
      <c r="CT111" s="268">
        <f t="shared" si="367"/>
        <v>10</v>
      </c>
      <c r="CU111" s="268">
        <f t="shared" si="367"/>
        <v>10</v>
      </c>
      <c r="CV111" s="268">
        <f t="shared" si="367"/>
        <v>10</v>
      </c>
      <c r="CW111" s="268">
        <f t="shared" si="367"/>
        <v>10</v>
      </c>
      <c r="CX111" s="268">
        <f t="shared" si="367"/>
        <v>10</v>
      </c>
      <c r="CY111" s="268">
        <f t="shared" ref="CY111:DK111" si="368">IFERROR($E111-SUM(CY112:CY113),$E111)</f>
        <v>10</v>
      </c>
      <c r="CZ111" s="268">
        <f t="shared" si="368"/>
        <v>10</v>
      </c>
      <c r="DA111" s="268">
        <f t="shared" si="368"/>
        <v>10</v>
      </c>
      <c r="DB111" s="268">
        <f t="shared" si="368"/>
        <v>10</v>
      </c>
      <c r="DC111" s="268">
        <f t="shared" si="368"/>
        <v>10</v>
      </c>
      <c r="DD111" s="268">
        <f t="shared" si="368"/>
        <v>10</v>
      </c>
      <c r="DE111" s="268">
        <f t="shared" si="368"/>
        <v>10</v>
      </c>
      <c r="DF111" s="268">
        <f t="shared" si="368"/>
        <v>10</v>
      </c>
      <c r="DG111" s="268">
        <f t="shared" si="368"/>
        <v>10</v>
      </c>
      <c r="DH111" s="268">
        <f t="shared" si="368"/>
        <v>10</v>
      </c>
      <c r="DI111" s="268">
        <f t="shared" si="368"/>
        <v>10</v>
      </c>
      <c r="DJ111" s="268">
        <f t="shared" si="368"/>
        <v>10</v>
      </c>
      <c r="DK111" s="268">
        <f t="shared" si="368"/>
        <v>10</v>
      </c>
      <c r="DL111" s="268">
        <f t="shared" ref="DL111:EA111" si="369">IFERROR($E111-SUM(DL112:DL113),$E111)</f>
        <v>10</v>
      </c>
      <c r="DM111" s="268">
        <f t="shared" si="369"/>
        <v>10</v>
      </c>
      <c r="DN111" s="268">
        <f t="shared" si="369"/>
        <v>10</v>
      </c>
      <c r="DO111" s="268">
        <f t="shared" si="369"/>
        <v>10</v>
      </c>
      <c r="DP111" s="268">
        <f t="shared" si="369"/>
        <v>10</v>
      </c>
      <c r="DQ111" s="268">
        <f t="shared" si="369"/>
        <v>10</v>
      </c>
      <c r="DR111" s="268">
        <f t="shared" si="369"/>
        <v>10</v>
      </c>
      <c r="DS111" s="268">
        <f t="shared" si="369"/>
        <v>10</v>
      </c>
      <c r="DT111" s="268">
        <f t="shared" si="369"/>
        <v>10</v>
      </c>
      <c r="DU111" s="268">
        <f t="shared" si="369"/>
        <v>10</v>
      </c>
      <c r="DV111" s="268">
        <f t="shared" si="369"/>
        <v>10</v>
      </c>
      <c r="DW111" s="268">
        <f t="shared" si="369"/>
        <v>10</v>
      </c>
      <c r="DX111" s="268">
        <f t="shared" si="369"/>
        <v>10</v>
      </c>
      <c r="DY111" s="268">
        <f t="shared" si="369"/>
        <v>10</v>
      </c>
      <c r="DZ111" s="268">
        <f t="shared" si="369"/>
        <v>10</v>
      </c>
      <c r="EA111" s="268">
        <f t="shared" si="369"/>
        <v>10</v>
      </c>
    </row>
    <row r="112" spans="4:131" x14ac:dyDescent="0.25">
      <c r="F112" t="str">
        <f>$B$59&amp;"_"&amp;$D$107</f>
        <v>Продажа квартир 1 оч_Факт</v>
      </c>
      <c r="G112" s="235" t="e">
        <f t="shared" ref="G112:AL112" si="370">G$26/$F$26*$E111</f>
        <v>#N/A</v>
      </c>
      <c r="H112" s="235" t="e">
        <f t="shared" si="370"/>
        <v>#N/A</v>
      </c>
      <c r="I112" s="235" t="e">
        <f t="shared" si="370"/>
        <v>#N/A</v>
      </c>
      <c r="J112" s="235" t="e">
        <f t="shared" si="370"/>
        <v>#N/A</v>
      </c>
      <c r="K112" s="235" t="e">
        <f t="shared" si="370"/>
        <v>#N/A</v>
      </c>
      <c r="L112" s="235" t="e">
        <f t="shared" si="370"/>
        <v>#N/A</v>
      </c>
      <c r="M112" s="235" t="e">
        <f t="shared" si="370"/>
        <v>#N/A</v>
      </c>
      <c r="N112" s="235" t="e">
        <f t="shared" si="370"/>
        <v>#N/A</v>
      </c>
      <c r="O112" s="235" t="e">
        <f t="shared" si="370"/>
        <v>#N/A</v>
      </c>
      <c r="P112" s="235" t="e">
        <f t="shared" si="370"/>
        <v>#N/A</v>
      </c>
      <c r="Q112" s="235" t="e">
        <f t="shared" si="370"/>
        <v>#N/A</v>
      </c>
      <c r="R112" s="235" t="e">
        <f t="shared" si="370"/>
        <v>#N/A</v>
      </c>
      <c r="S112" s="235" t="e">
        <f t="shared" si="370"/>
        <v>#N/A</v>
      </c>
      <c r="T112" s="235" t="e">
        <f t="shared" si="370"/>
        <v>#N/A</v>
      </c>
      <c r="U112" s="235" t="e">
        <f t="shared" si="370"/>
        <v>#N/A</v>
      </c>
      <c r="V112" s="235" t="e">
        <f t="shared" si="370"/>
        <v>#N/A</v>
      </c>
      <c r="W112" s="235" t="e">
        <f t="shared" si="370"/>
        <v>#N/A</v>
      </c>
      <c r="X112" s="235" t="e">
        <f t="shared" si="370"/>
        <v>#N/A</v>
      </c>
      <c r="Y112" s="235" t="e">
        <f t="shared" si="370"/>
        <v>#N/A</v>
      </c>
      <c r="Z112" s="235" t="e">
        <f t="shared" si="370"/>
        <v>#N/A</v>
      </c>
      <c r="AA112" s="235" t="e">
        <f t="shared" si="370"/>
        <v>#N/A</v>
      </c>
      <c r="AB112" s="235" t="e">
        <f t="shared" si="370"/>
        <v>#N/A</v>
      </c>
      <c r="AC112" s="235" t="e">
        <f t="shared" si="370"/>
        <v>#N/A</v>
      </c>
      <c r="AD112" s="235" t="e">
        <f t="shared" si="370"/>
        <v>#N/A</v>
      </c>
      <c r="AE112" s="235" t="e">
        <f t="shared" si="370"/>
        <v>#N/A</v>
      </c>
      <c r="AF112" s="235" t="e">
        <f t="shared" si="370"/>
        <v>#N/A</v>
      </c>
      <c r="AG112" s="235" t="e">
        <f t="shared" si="370"/>
        <v>#N/A</v>
      </c>
      <c r="AH112" s="235" t="e">
        <f t="shared" si="370"/>
        <v>#N/A</v>
      </c>
      <c r="AI112" s="235" t="e">
        <f t="shared" si="370"/>
        <v>#N/A</v>
      </c>
      <c r="AJ112" s="235" t="e">
        <f t="shared" si="370"/>
        <v>#N/A</v>
      </c>
      <c r="AK112" s="235" t="e">
        <f t="shared" si="370"/>
        <v>#N/A</v>
      </c>
      <c r="AL112" s="235" t="e">
        <f t="shared" si="370"/>
        <v>#N/A</v>
      </c>
      <c r="AM112" s="235" t="e">
        <f t="shared" ref="AM112:BR112" si="371">AM$26/$F$26*$E111</f>
        <v>#N/A</v>
      </c>
      <c r="AN112" s="235" t="e">
        <f t="shared" si="371"/>
        <v>#N/A</v>
      </c>
      <c r="AO112" s="235" t="e">
        <f t="shared" si="371"/>
        <v>#N/A</v>
      </c>
      <c r="AP112" s="235" t="e">
        <f t="shared" si="371"/>
        <v>#N/A</v>
      </c>
      <c r="AQ112" s="235" t="e">
        <f t="shared" si="371"/>
        <v>#N/A</v>
      </c>
      <c r="AR112" s="235">
        <f t="shared" si="371"/>
        <v>0.24245974461383976</v>
      </c>
      <c r="AS112" s="235">
        <f t="shared" si="371"/>
        <v>0.4905997735559337</v>
      </c>
      <c r="AT112" s="235">
        <f t="shared" si="371"/>
        <v>0.70656814081092467</v>
      </c>
      <c r="AU112" s="235">
        <f t="shared" si="371"/>
        <v>0.92752807154860029</v>
      </c>
      <c r="AV112" s="235">
        <f t="shared" si="371"/>
        <v>1.153563041247152</v>
      </c>
      <c r="AW112" s="235">
        <f t="shared" si="371"/>
        <v>1.3847577573981296</v>
      </c>
      <c r="AX112" s="235">
        <f t="shared" si="371"/>
        <v>1.662459739892981</v>
      </c>
      <c r="AY112" s="235">
        <f t="shared" si="371"/>
        <v>1.9464357526171465</v>
      </c>
      <c r="AZ112" s="235">
        <f t="shared" si="371"/>
        <v>2.2367899207771975</v>
      </c>
      <c r="BA112" s="235">
        <f t="shared" si="371"/>
        <v>2.5336279006014295</v>
      </c>
      <c r="BB112" s="235">
        <f t="shared" si="371"/>
        <v>2.7922606223864337</v>
      </c>
      <c r="BC112" s="235">
        <f t="shared" si="371"/>
        <v>3.1023040977303435</v>
      </c>
      <c r="BD112" s="235">
        <f t="shared" si="371"/>
        <v>3.4191577517191614</v>
      </c>
      <c r="BE112" s="235">
        <f t="shared" si="371"/>
        <v>3.7429335782397737</v>
      </c>
      <c r="BF112" s="235">
        <f t="shared" si="371"/>
        <v>4.0251806669857846</v>
      </c>
      <c r="BG112" s="235">
        <f t="shared" si="371"/>
        <v>4.3135061911482131</v>
      </c>
      <c r="BH112" s="235">
        <f t="shared" si="371"/>
        <v>4.608009583198367</v>
      </c>
      <c r="BI112" s="235">
        <f t="shared" si="371"/>
        <v>4.9087917270976815</v>
      </c>
      <c r="BJ112" s="235">
        <f t="shared" si="371"/>
        <v>5.2685351541312837</v>
      </c>
      <c r="BK112" s="235">
        <f t="shared" si="371"/>
        <v>5.7040024492432924</v>
      </c>
      <c r="BL112" s="235">
        <f t="shared" si="371"/>
        <v>6.1478892255958604</v>
      </c>
      <c r="BM112" s="235">
        <f t="shared" si="371"/>
        <v>6.6003291540857472</v>
      </c>
      <c r="BN112" s="235">
        <f t="shared" si="371"/>
        <v>6.9937700168446417</v>
      </c>
      <c r="BO112" s="235">
        <f t="shared" si="371"/>
        <v>7.4637249737065794</v>
      </c>
      <c r="BP112" s="235">
        <f t="shared" si="371"/>
        <v>8.5794832943198411</v>
      </c>
      <c r="BQ112" s="235">
        <f t="shared" si="371"/>
        <v>8.8409245237056151</v>
      </c>
      <c r="BR112" s="235">
        <f t="shared" si="371"/>
        <v>9.0636976355945986</v>
      </c>
      <c r="BS112" s="235">
        <f t="shared" ref="BS112:CX112" si="372">BS$26/$F$26*$E111</f>
        <v>9.2870201660755161</v>
      </c>
      <c r="BT112" s="235">
        <f t="shared" si="372"/>
        <v>9.5108934701628325</v>
      </c>
      <c r="BU112" s="235">
        <f t="shared" si="372"/>
        <v>9.7353189062128465</v>
      </c>
      <c r="BV112" s="235">
        <f t="shared" si="372"/>
        <v>10</v>
      </c>
      <c r="BW112" s="235" t="e">
        <f t="shared" si="372"/>
        <v>#N/A</v>
      </c>
      <c r="BX112" s="235" t="e">
        <f t="shared" si="372"/>
        <v>#N/A</v>
      </c>
      <c r="BY112" s="235" t="e">
        <f t="shared" si="372"/>
        <v>#N/A</v>
      </c>
      <c r="BZ112" s="235" t="e">
        <f t="shared" si="372"/>
        <v>#N/A</v>
      </c>
      <c r="CA112" s="235" t="e">
        <f t="shared" si="372"/>
        <v>#N/A</v>
      </c>
      <c r="CB112" s="235" t="e">
        <f t="shared" si="372"/>
        <v>#N/A</v>
      </c>
      <c r="CC112" s="235" t="e">
        <f t="shared" si="372"/>
        <v>#N/A</v>
      </c>
      <c r="CD112" s="235" t="e">
        <f t="shared" si="372"/>
        <v>#N/A</v>
      </c>
      <c r="CE112" s="235" t="e">
        <f t="shared" si="372"/>
        <v>#N/A</v>
      </c>
      <c r="CF112" s="235" t="e">
        <f t="shared" si="372"/>
        <v>#N/A</v>
      </c>
      <c r="CG112" s="235" t="e">
        <f t="shared" si="372"/>
        <v>#N/A</v>
      </c>
      <c r="CH112" s="235" t="e">
        <f t="shared" si="372"/>
        <v>#N/A</v>
      </c>
      <c r="CI112" s="235" t="e">
        <f t="shared" si="372"/>
        <v>#N/A</v>
      </c>
      <c r="CJ112" s="235" t="e">
        <f t="shared" si="372"/>
        <v>#N/A</v>
      </c>
      <c r="CK112" s="235" t="e">
        <f t="shared" si="372"/>
        <v>#N/A</v>
      </c>
      <c r="CL112" s="235" t="e">
        <f t="shared" si="372"/>
        <v>#N/A</v>
      </c>
      <c r="CM112" s="235" t="e">
        <f t="shared" si="372"/>
        <v>#N/A</v>
      </c>
      <c r="CN112" s="235" t="e">
        <f t="shared" si="372"/>
        <v>#N/A</v>
      </c>
      <c r="CO112" s="235" t="e">
        <f t="shared" si="372"/>
        <v>#N/A</v>
      </c>
      <c r="CP112" s="235" t="e">
        <f t="shared" si="372"/>
        <v>#N/A</v>
      </c>
      <c r="CQ112" s="235" t="e">
        <f t="shared" si="372"/>
        <v>#N/A</v>
      </c>
      <c r="CR112" s="235" t="e">
        <f t="shared" si="372"/>
        <v>#N/A</v>
      </c>
      <c r="CS112" s="235" t="e">
        <f t="shared" si="372"/>
        <v>#N/A</v>
      </c>
      <c r="CT112" s="235" t="e">
        <f t="shared" si="372"/>
        <v>#N/A</v>
      </c>
      <c r="CU112" s="235" t="e">
        <f t="shared" si="372"/>
        <v>#N/A</v>
      </c>
      <c r="CV112" s="235" t="e">
        <f t="shared" si="372"/>
        <v>#N/A</v>
      </c>
      <c r="CW112" s="235" t="e">
        <f t="shared" si="372"/>
        <v>#N/A</v>
      </c>
      <c r="CX112" s="235" t="e">
        <f t="shared" si="372"/>
        <v>#N/A</v>
      </c>
      <c r="CY112" s="235" t="e">
        <f t="shared" ref="CY112:DK112" si="373">CY$26/$F$26*$E111</f>
        <v>#N/A</v>
      </c>
      <c r="CZ112" s="235" t="e">
        <f t="shared" si="373"/>
        <v>#N/A</v>
      </c>
      <c r="DA112" s="235" t="e">
        <f t="shared" si="373"/>
        <v>#N/A</v>
      </c>
      <c r="DB112" s="235" t="e">
        <f t="shared" si="373"/>
        <v>#N/A</v>
      </c>
      <c r="DC112" s="235" t="e">
        <f t="shared" si="373"/>
        <v>#N/A</v>
      </c>
      <c r="DD112" s="235" t="e">
        <f t="shared" si="373"/>
        <v>#N/A</v>
      </c>
      <c r="DE112" s="235" t="e">
        <f t="shared" si="373"/>
        <v>#N/A</v>
      </c>
      <c r="DF112" s="235" t="e">
        <f t="shared" si="373"/>
        <v>#N/A</v>
      </c>
      <c r="DG112" s="235" t="e">
        <f t="shared" si="373"/>
        <v>#N/A</v>
      </c>
      <c r="DH112" s="235" t="e">
        <f t="shared" si="373"/>
        <v>#N/A</v>
      </c>
      <c r="DI112" s="235" t="e">
        <f t="shared" si="373"/>
        <v>#N/A</v>
      </c>
      <c r="DJ112" s="235" t="e">
        <f t="shared" si="373"/>
        <v>#N/A</v>
      </c>
      <c r="DK112" s="235" t="e">
        <f t="shared" si="373"/>
        <v>#N/A</v>
      </c>
      <c r="DL112" s="235" t="e">
        <f t="shared" ref="DL112:EA112" si="374">DL$26/$F$26*$E111</f>
        <v>#N/A</v>
      </c>
      <c r="DM112" s="235" t="e">
        <f t="shared" si="374"/>
        <v>#N/A</v>
      </c>
      <c r="DN112" s="235" t="e">
        <f t="shared" si="374"/>
        <v>#N/A</v>
      </c>
      <c r="DO112" s="235" t="e">
        <f t="shared" si="374"/>
        <v>#N/A</v>
      </c>
      <c r="DP112" s="235" t="e">
        <f t="shared" si="374"/>
        <v>#N/A</v>
      </c>
      <c r="DQ112" s="235" t="e">
        <f t="shared" si="374"/>
        <v>#N/A</v>
      </c>
      <c r="DR112" s="235" t="e">
        <f t="shared" si="374"/>
        <v>#N/A</v>
      </c>
      <c r="DS112" s="235" t="e">
        <f t="shared" si="374"/>
        <v>#N/A</v>
      </c>
      <c r="DT112" s="235" t="e">
        <f t="shared" si="374"/>
        <v>#N/A</v>
      </c>
      <c r="DU112" s="235" t="e">
        <f t="shared" si="374"/>
        <v>#N/A</v>
      </c>
      <c r="DV112" s="235" t="e">
        <f t="shared" si="374"/>
        <v>#N/A</v>
      </c>
      <c r="DW112" s="235" t="e">
        <f t="shared" si="374"/>
        <v>#N/A</v>
      </c>
      <c r="DX112" s="235" t="e">
        <f t="shared" si="374"/>
        <v>#N/A</v>
      </c>
      <c r="DY112" s="235" t="e">
        <f t="shared" si="374"/>
        <v>#N/A</v>
      </c>
      <c r="DZ112" s="235" t="e">
        <f t="shared" si="374"/>
        <v>#N/A</v>
      </c>
      <c r="EA112" s="235" t="e">
        <f t="shared" si="374"/>
        <v>#N/A</v>
      </c>
    </row>
    <row r="113" spans="5:131" x14ac:dyDescent="0.25">
      <c r="F113" t="str">
        <f>$B$59&amp;"_"&amp;$D$108</f>
        <v>Продажа квартир 1 оч_План</v>
      </c>
      <c r="G113" s="235" t="e">
        <f t="shared" ref="G113:AL113" si="375">$E111-G112</f>
        <v>#N/A</v>
      </c>
      <c r="H113" s="235" t="e">
        <f t="shared" si="375"/>
        <v>#N/A</v>
      </c>
      <c r="I113" s="235" t="e">
        <f t="shared" si="375"/>
        <v>#N/A</v>
      </c>
      <c r="J113" s="235" t="e">
        <f t="shared" si="375"/>
        <v>#N/A</v>
      </c>
      <c r="K113" s="235" t="e">
        <f t="shared" si="375"/>
        <v>#N/A</v>
      </c>
      <c r="L113" s="235" t="e">
        <f t="shared" si="375"/>
        <v>#N/A</v>
      </c>
      <c r="M113" s="235" t="e">
        <f t="shared" si="375"/>
        <v>#N/A</v>
      </c>
      <c r="N113" s="235" t="e">
        <f t="shared" si="375"/>
        <v>#N/A</v>
      </c>
      <c r="O113" s="235" t="e">
        <f t="shared" si="375"/>
        <v>#N/A</v>
      </c>
      <c r="P113" s="235" t="e">
        <f t="shared" si="375"/>
        <v>#N/A</v>
      </c>
      <c r="Q113" s="235" t="e">
        <f t="shared" si="375"/>
        <v>#N/A</v>
      </c>
      <c r="R113" s="235" t="e">
        <f t="shared" si="375"/>
        <v>#N/A</v>
      </c>
      <c r="S113" s="235" t="e">
        <f t="shared" si="375"/>
        <v>#N/A</v>
      </c>
      <c r="T113" s="235" t="e">
        <f t="shared" si="375"/>
        <v>#N/A</v>
      </c>
      <c r="U113" s="235" t="e">
        <f t="shared" si="375"/>
        <v>#N/A</v>
      </c>
      <c r="V113" s="235" t="e">
        <f t="shared" si="375"/>
        <v>#N/A</v>
      </c>
      <c r="W113" s="235" t="e">
        <f t="shared" si="375"/>
        <v>#N/A</v>
      </c>
      <c r="X113" s="235" t="e">
        <f t="shared" si="375"/>
        <v>#N/A</v>
      </c>
      <c r="Y113" s="235" t="e">
        <f t="shared" si="375"/>
        <v>#N/A</v>
      </c>
      <c r="Z113" s="235" t="e">
        <f t="shared" si="375"/>
        <v>#N/A</v>
      </c>
      <c r="AA113" s="235" t="e">
        <f t="shared" si="375"/>
        <v>#N/A</v>
      </c>
      <c r="AB113" s="235" t="e">
        <f t="shared" si="375"/>
        <v>#N/A</v>
      </c>
      <c r="AC113" s="235" t="e">
        <f t="shared" si="375"/>
        <v>#N/A</v>
      </c>
      <c r="AD113" s="235" t="e">
        <f t="shared" si="375"/>
        <v>#N/A</v>
      </c>
      <c r="AE113" s="235" t="e">
        <f t="shared" si="375"/>
        <v>#N/A</v>
      </c>
      <c r="AF113" s="235" t="e">
        <f t="shared" si="375"/>
        <v>#N/A</v>
      </c>
      <c r="AG113" s="235" t="e">
        <f t="shared" si="375"/>
        <v>#N/A</v>
      </c>
      <c r="AH113" s="235" t="e">
        <f t="shared" si="375"/>
        <v>#N/A</v>
      </c>
      <c r="AI113" s="235" t="e">
        <f t="shared" si="375"/>
        <v>#N/A</v>
      </c>
      <c r="AJ113" s="235" t="e">
        <f t="shared" si="375"/>
        <v>#N/A</v>
      </c>
      <c r="AK113" s="235" t="e">
        <f t="shared" si="375"/>
        <v>#N/A</v>
      </c>
      <c r="AL113" s="235" t="e">
        <f t="shared" si="375"/>
        <v>#N/A</v>
      </c>
      <c r="AM113" s="235" t="e">
        <f t="shared" ref="AM113:BR113" si="376">$E111-AM112</f>
        <v>#N/A</v>
      </c>
      <c r="AN113" s="235" t="e">
        <f t="shared" si="376"/>
        <v>#N/A</v>
      </c>
      <c r="AO113" s="235" t="e">
        <f t="shared" si="376"/>
        <v>#N/A</v>
      </c>
      <c r="AP113" s="235" t="e">
        <f t="shared" si="376"/>
        <v>#N/A</v>
      </c>
      <c r="AQ113" s="235" t="e">
        <f t="shared" si="376"/>
        <v>#N/A</v>
      </c>
      <c r="AR113" s="235">
        <f t="shared" si="376"/>
        <v>9.7575402553861608</v>
      </c>
      <c r="AS113" s="235">
        <f t="shared" si="376"/>
        <v>9.5094002264440665</v>
      </c>
      <c r="AT113" s="235">
        <f t="shared" si="376"/>
        <v>9.2934318591890754</v>
      </c>
      <c r="AU113" s="235">
        <f t="shared" si="376"/>
        <v>9.0724719284513995</v>
      </c>
      <c r="AV113" s="235">
        <f t="shared" si="376"/>
        <v>8.8464369587528484</v>
      </c>
      <c r="AW113" s="235">
        <f t="shared" si="376"/>
        <v>8.6152422426018695</v>
      </c>
      <c r="AX113" s="235">
        <f t="shared" si="376"/>
        <v>8.3375402601070192</v>
      </c>
      <c r="AY113" s="235">
        <f t="shared" si="376"/>
        <v>8.0535642473828535</v>
      </c>
      <c r="AZ113" s="235">
        <f t="shared" si="376"/>
        <v>7.7632100792228025</v>
      </c>
      <c r="BA113" s="235">
        <f t="shared" si="376"/>
        <v>7.4663720993985709</v>
      </c>
      <c r="BB113" s="235">
        <f t="shared" si="376"/>
        <v>7.2077393776135663</v>
      </c>
      <c r="BC113" s="235">
        <f t="shared" si="376"/>
        <v>6.8976959022696569</v>
      </c>
      <c r="BD113" s="235">
        <f t="shared" si="376"/>
        <v>6.5808422482808382</v>
      </c>
      <c r="BE113" s="235">
        <f t="shared" si="376"/>
        <v>6.2570664217602268</v>
      </c>
      <c r="BF113" s="235">
        <f t="shared" si="376"/>
        <v>5.9748193330142154</v>
      </c>
      <c r="BG113" s="235">
        <f t="shared" si="376"/>
        <v>5.6864938088517869</v>
      </c>
      <c r="BH113" s="235">
        <f t="shared" si="376"/>
        <v>5.391990416801633</v>
      </c>
      <c r="BI113" s="235">
        <f t="shared" si="376"/>
        <v>5.0912082729023185</v>
      </c>
      <c r="BJ113" s="235">
        <f t="shared" si="376"/>
        <v>4.7314648458687163</v>
      </c>
      <c r="BK113" s="235">
        <f t="shared" si="376"/>
        <v>4.2959975507567076</v>
      </c>
      <c r="BL113" s="235">
        <f t="shared" si="376"/>
        <v>3.8521107744041396</v>
      </c>
      <c r="BM113" s="235">
        <f t="shared" si="376"/>
        <v>3.3996708459142528</v>
      </c>
      <c r="BN113" s="235">
        <f t="shared" si="376"/>
        <v>3.0062299831553583</v>
      </c>
      <c r="BO113" s="235">
        <f t="shared" si="376"/>
        <v>2.5362750262934206</v>
      </c>
      <c r="BP113" s="235">
        <f t="shared" si="376"/>
        <v>1.4205167056801589</v>
      </c>
      <c r="BQ113" s="235">
        <f t="shared" si="376"/>
        <v>1.1590754762943849</v>
      </c>
      <c r="BR113" s="235">
        <f t="shared" si="376"/>
        <v>0.93630236440540138</v>
      </c>
      <c r="BS113" s="235">
        <f t="shared" ref="BS113:CX113" si="377">$E111-BS112</f>
        <v>0.71297983392448394</v>
      </c>
      <c r="BT113" s="235">
        <f t="shared" si="377"/>
        <v>0.48910652983716751</v>
      </c>
      <c r="BU113" s="235">
        <f t="shared" si="377"/>
        <v>0.26468109378715354</v>
      </c>
      <c r="BV113" s="235">
        <f t="shared" si="377"/>
        <v>0</v>
      </c>
      <c r="BW113" s="235" t="e">
        <f t="shared" si="377"/>
        <v>#N/A</v>
      </c>
      <c r="BX113" s="235" t="e">
        <f t="shared" si="377"/>
        <v>#N/A</v>
      </c>
      <c r="BY113" s="235" t="e">
        <f t="shared" si="377"/>
        <v>#N/A</v>
      </c>
      <c r="BZ113" s="235" t="e">
        <f t="shared" si="377"/>
        <v>#N/A</v>
      </c>
      <c r="CA113" s="235" t="e">
        <f t="shared" si="377"/>
        <v>#N/A</v>
      </c>
      <c r="CB113" s="235" t="e">
        <f t="shared" si="377"/>
        <v>#N/A</v>
      </c>
      <c r="CC113" s="235" t="e">
        <f t="shared" si="377"/>
        <v>#N/A</v>
      </c>
      <c r="CD113" s="235" t="e">
        <f t="shared" si="377"/>
        <v>#N/A</v>
      </c>
      <c r="CE113" s="235" t="e">
        <f t="shared" si="377"/>
        <v>#N/A</v>
      </c>
      <c r="CF113" s="235" t="e">
        <f t="shared" si="377"/>
        <v>#N/A</v>
      </c>
      <c r="CG113" s="235" t="e">
        <f t="shared" si="377"/>
        <v>#N/A</v>
      </c>
      <c r="CH113" s="235" t="e">
        <f t="shared" si="377"/>
        <v>#N/A</v>
      </c>
      <c r="CI113" s="235" t="e">
        <f t="shared" si="377"/>
        <v>#N/A</v>
      </c>
      <c r="CJ113" s="235" t="e">
        <f t="shared" si="377"/>
        <v>#N/A</v>
      </c>
      <c r="CK113" s="235" t="e">
        <f t="shared" si="377"/>
        <v>#N/A</v>
      </c>
      <c r="CL113" s="235" t="e">
        <f t="shared" si="377"/>
        <v>#N/A</v>
      </c>
      <c r="CM113" s="235" t="e">
        <f t="shared" si="377"/>
        <v>#N/A</v>
      </c>
      <c r="CN113" s="235" t="e">
        <f t="shared" si="377"/>
        <v>#N/A</v>
      </c>
      <c r="CO113" s="235" t="e">
        <f t="shared" si="377"/>
        <v>#N/A</v>
      </c>
      <c r="CP113" s="235" t="e">
        <f t="shared" si="377"/>
        <v>#N/A</v>
      </c>
      <c r="CQ113" s="235" t="e">
        <f t="shared" si="377"/>
        <v>#N/A</v>
      </c>
      <c r="CR113" s="235" t="e">
        <f t="shared" si="377"/>
        <v>#N/A</v>
      </c>
      <c r="CS113" s="235" t="e">
        <f t="shared" si="377"/>
        <v>#N/A</v>
      </c>
      <c r="CT113" s="235" t="e">
        <f t="shared" si="377"/>
        <v>#N/A</v>
      </c>
      <c r="CU113" s="235" t="e">
        <f t="shared" si="377"/>
        <v>#N/A</v>
      </c>
      <c r="CV113" s="235" t="e">
        <f t="shared" si="377"/>
        <v>#N/A</v>
      </c>
      <c r="CW113" s="235" t="e">
        <f t="shared" si="377"/>
        <v>#N/A</v>
      </c>
      <c r="CX113" s="235" t="e">
        <f t="shared" si="377"/>
        <v>#N/A</v>
      </c>
      <c r="CY113" s="235" t="e">
        <f t="shared" ref="CY113:DK113" si="378">$E111-CY112</f>
        <v>#N/A</v>
      </c>
      <c r="CZ113" s="235" t="e">
        <f t="shared" si="378"/>
        <v>#N/A</v>
      </c>
      <c r="DA113" s="235" t="e">
        <f t="shared" si="378"/>
        <v>#N/A</v>
      </c>
      <c r="DB113" s="235" t="e">
        <f t="shared" si="378"/>
        <v>#N/A</v>
      </c>
      <c r="DC113" s="235" t="e">
        <f t="shared" si="378"/>
        <v>#N/A</v>
      </c>
      <c r="DD113" s="235" t="e">
        <f t="shared" si="378"/>
        <v>#N/A</v>
      </c>
      <c r="DE113" s="235" t="e">
        <f t="shared" si="378"/>
        <v>#N/A</v>
      </c>
      <c r="DF113" s="235" t="e">
        <f t="shared" si="378"/>
        <v>#N/A</v>
      </c>
      <c r="DG113" s="235" t="e">
        <f t="shared" si="378"/>
        <v>#N/A</v>
      </c>
      <c r="DH113" s="235" t="e">
        <f t="shared" si="378"/>
        <v>#N/A</v>
      </c>
      <c r="DI113" s="235" t="e">
        <f t="shared" si="378"/>
        <v>#N/A</v>
      </c>
      <c r="DJ113" s="235" t="e">
        <f t="shared" si="378"/>
        <v>#N/A</v>
      </c>
      <c r="DK113" s="235" t="e">
        <f t="shared" si="378"/>
        <v>#N/A</v>
      </c>
      <c r="DL113" s="235" t="e">
        <f t="shared" ref="DL113:EA113" si="379">$E111-DL112</f>
        <v>#N/A</v>
      </c>
      <c r="DM113" s="235" t="e">
        <f t="shared" si="379"/>
        <v>#N/A</v>
      </c>
      <c r="DN113" s="235" t="e">
        <f t="shared" si="379"/>
        <v>#N/A</v>
      </c>
      <c r="DO113" s="235" t="e">
        <f t="shared" si="379"/>
        <v>#N/A</v>
      </c>
      <c r="DP113" s="235" t="e">
        <f t="shared" si="379"/>
        <v>#N/A</v>
      </c>
      <c r="DQ113" s="235" t="e">
        <f t="shared" si="379"/>
        <v>#N/A</v>
      </c>
      <c r="DR113" s="235" t="e">
        <f t="shared" si="379"/>
        <v>#N/A</v>
      </c>
      <c r="DS113" s="235" t="e">
        <f t="shared" si="379"/>
        <v>#N/A</v>
      </c>
      <c r="DT113" s="235" t="e">
        <f t="shared" si="379"/>
        <v>#N/A</v>
      </c>
      <c r="DU113" s="235" t="e">
        <f t="shared" si="379"/>
        <v>#N/A</v>
      </c>
      <c r="DV113" s="235" t="e">
        <f t="shared" si="379"/>
        <v>#N/A</v>
      </c>
      <c r="DW113" s="235" t="e">
        <f t="shared" si="379"/>
        <v>#N/A</v>
      </c>
      <c r="DX113" s="235" t="e">
        <f t="shared" si="379"/>
        <v>#N/A</v>
      </c>
      <c r="DY113" s="235" t="e">
        <f t="shared" si="379"/>
        <v>#N/A</v>
      </c>
      <c r="DZ113" s="235" t="e">
        <f t="shared" si="379"/>
        <v>#N/A</v>
      </c>
      <c r="EA113" s="235" t="e">
        <f t="shared" si="379"/>
        <v>#N/A</v>
      </c>
    </row>
    <row r="114" spans="5:131" x14ac:dyDescent="0.25">
      <c r="E114">
        <v>10</v>
      </c>
      <c r="F114" s="239" t="str">
        <f>$B$59&amp;"_"&amp;$D$109</f>
        <v>Продажа квартир 1 оч_Отступ</v>
      </c>
      <c r="G114" s="239">
        <f t="shared" ref="G114:AL115" si="380">$E114</f>
        <v>10</v>
      </c>
      <c r="H114" s="239">
        <f t="shared" si="380"/>
        <v>10</v>
      </c>
      <c r="I114" s="239">
        <f t="shared" si="380"/>
        <v>10</v>
      </c>
      <c r="J114" s="239">
        <f t="shared" si="380"/>
        <v>10</v>
      </c>
      <c r="K114" s="239">
        <f t="shared" si="380"/>
        <v>10</v>
      </c>
      <c r="L114" s="239">
        <f t="shared" si="380"/>
        <v>10</v>
      </c>
      <c r="M114" s="239">
        <f t="shared" si="380"/>
        <v>10</v>
      </c>
      <c r="N114" s="239">
        <f t="shared" si="380"/>
        <v>10</v>
      </c>
      <c r="O114" s="239">
        <f t="shared" si="380"/>
        <v>10</v>
      </c>
      <c r="P114" s="239">
        <f t="shared" si="380"/>
        <v>10</v>
      </c>
      <c r="Q114" s="239">
        <f t="shared" si="380"/>
        <v>10</v>
      </c>
      <c r="R114" s="239">
        <f t="shared" si="380"/>
        <v>10</v>
      </c>
      <c r="S114" s="239">
        <f t="shared" si="380"/>
        <v>10</v>
      </c>
      <c r="T114" s="239">
        <f t="shared" si="380"/>
        <v>10</v>
      </c>
      <c r="U114" s="239">
        <f t="shared" si="380"/>
        <v>10</v>
      </c>
      <c r="V114" s="239">
        <f t="shared" si="380"/>
        <v>10</v>
      </c>
      <c r="W114" s="239">
        <f t="shared" si="380"/>
        <v>10</v>
      </c>
      <c r="X114" s="239">
        <f t="shared" si="380"/>
        <v>10</v>
      </c>
      <c r="Y114" s="239">
        <f t="shared" si="380"/>
        <v>10</v>
      </c>
      <c r="Z114" s="239">
        <f t="shared" si="380"/>
        <v>10</v>
      </c>
      <c r="AA114" s="239">
        <f t="shared" si="380"/>
        <v>10</v>
      </c>
      <c r="AB114" s="239">
        <f t="shared" si="380"/>
        <v>10</v>
      </c>
      <c r="AC114" s="239">
        <f t="shared" si="380"/>
        <v>10</v>
      </c>
      <c r="AD114" s="239">
        <f t="shared" si="380"/>
        <v>10</v>
      </c>
      <c r="AE114" s="239">
        <f t="shared" si="380"/>
        <v>10</v>
      </c>
      <c r="AF114" s="239">
        <f t="shared" si="380"/>
        <v>10</v>
      </c>
      <c r="AG114" s="239">
        <f t="shared" si="380"/>
        <v>10</v>
      </c>
      <c r="AH114" s="239">
        <f t="shared" si="380"/>
        <v>10</v>
      </c>
      <c r="AI114" s="239">
        <f t="shared" si="380"/>
        <v>10</v>
      </c>
      <c r="AJ114" s="239">
        <f t="shared" si="380"/>
        <v>10</v>
      </c>
      <c r="AK114" s="239">
        <f t="shared" si="380"/>
        <v>10</v>
      </c>
      <c r="AL114" s="239">
        <f t="shared" si="380"/>
        <v>10</v>
      </c>
      <c r="AM114" s="239">
        <f t="shared" ref="AM114:BR115" si="381">$E114</f>
        <v>10</v>
      </c>
      <c r="AN114" s="239">
        <f t="shared" si="381"/>
        <v>10</v>
      </c>
      <c r="AO114" s="239">
        <f t="shared" si="381"/>
        <v>10</v>
      </c>
      <c r="AP114" s="239">
        <f t="shared" si="381"/>
        <v>10</v>
      </c>
      <c r="AQ114" s="239">
        <f t="shared" si="381"/>
        <v>10</v>
      </c>
      <c r="AR114" s="239">
        <f t="shared" si="381"/>
        <v>10</v>
      </c>
      <c r="AS114" s="239">
        <f t="shared" si="381"/>
        <v>10</v>
      </c>
      <c r="AT114" s="239">
        <f t="shared" si="381"/>
        <v>10</v>
      </c>
      <c r="AU114" s="239">
        <f t="shared" si="381"/>
        <v>10</v>
      </c>
      <c r="AV114" s="239">
        <f t="shared" si="381"/>
        <v>10</v>
      </c>
      <c r="AW114" s="239">
        <f t="shared" si="381"/>
        <v>10</v>
      </c>
      <c r="AX114" s="239">
        <f t="shared" si="381"/>
        <v>10</v>
      </c>
      <c r="AY114" s="239">
        <f t="shared" si="381"/>
        <v>10</v>
      </c>
      <c r="AZ114" s="239">
        <f t="shared" si="381"/>
        <v>10</v>
      </c>
      <c r="BA114" s="239">
        <f t="shared" si="381"/>
        <v>10</v>
      </c>
      <c r="BB114" s="239">
        <f t="shared" si="381"/>
        <v>10</v>
      </c>
      <c r="BC114" s="239">
        <f t="shared" si="381"/>
        <v>10</v>
      </c>
      <c r="BD114" s="239">
        <f t="shared" si="381"/>
        <v>10</v>
      </c>
      <c r="BE114" s="239">
        <f t="shared" si="381"/>
        <v>10</v>
      </c>
      <c r="BF114" s="239">
        <f t="shared" si="381"/>
        <v>10</v>
      </c>
      <c r="BG114" s="239">
        <f t="shared" si="381"/>
        <v>10</v>
      </c>
      <c r="BH114" s="239">
        <f t="shared" si="381"/>
        <v>10</v>
      </c>
      <c r="BI114" s="239">
        <f t="shared" si="381"/>
        <v>10</v>
      </c>
      <c r="BJ114" s="239">
        <f t="shared" si="381"/>
        <v>10</v>
      </c>
      <c r="BK114" s="239">
        <f t="shared" si="381"/>
        <v>10</v>
      </c>
      <c r="BL114" s="239">
        <f t="shared" si="381"/>
        <v>10</v>
      </c>
      <c r="BM114" s="239">
        <f t="shared" si="381"/>
        <v>10</v>
      </c>
      <c r="BN114" s="239">
        <f t="shared" si="381"/>
        <v>10</v>
      </c>
      <c r="BO114" s="239">
        <f t="shared" si="381"/>
        <v>10</v>
      </c>
      <c r="BP114" s="239">
        <f t="shared" si="381"/>
        <v>10</v>
      </c>
      <c r="BQ114" s="239">
        <f t="shared" si="381"/>
        <v>10</v>
      </c>
      <c r="BR114" s="239">
        <f t="shared" si="381"/>
        <v>10</v>
      </c>
      <c r="BS114" s="239">
        <f t="shared" ref="BS114:CX115" si="382">$E114</f>
        <v>10</v>
      </c>
      <c r="BT114" s="239">
        <f t="shared" si="382"/>
        <v>10</v>
      </c>
      <c r="BU114" s="239">
        <f t="shared" si="382"/>
        <v>10</v>
      </c>
      <c r="BV114" s="239">
        <f t="shared" si="382"/>
        <v>10</v>
      </c>
      <c r="BW114" s="239">
        <f t="shared" si="382"/>
        <v>10</v>
      </c>
      <c r="BX114" s="239">
        <f t="shared" si="382"/>
        <v>10</v>
      </c>
      <c r="BY114" s="239">
        <f t="shared" si="382"/>
        <v>10</v>
      </c>
      <c r="BZ114" s="239">
        <f t="shared" si="382"/>
        <v>10</v>
      </c>
      <c r="CA114" s="239">
        <f t="shared" si="382"/>
        <v>10</v>
      </c>
      <c r="CB114" s="239">
        <f t="shared" si="382"/>
        <v>10</v>
      </c>
      <c r="CC114" s="239">
        <f t="shared" si="382"/>
        <v>10</v>
      </c>
      <c r="CD114" s="239">
        <f t="shared" si="382"/>
        <v>10</v>
      </c>
      <c r="CE114" s="239">
        <f t="shared" si="382"/>
        <v>10</v>
      </c>
      <c r="CF114" s="239">
        <f t="shared" si="382"/>
        <v>10</v>
      </c>
      <c r="CG114" s="239">
        <f t="shared" si="382"/>
        <v>10</v>
      </c>
      <c r="CH114" s="239">
        <f t="shared" si="382"/>
        <v>10</v>
      </c>
      <c r="CI114" s="239">
        <f t="shared" si="382"/>
        <v>10</v>
      </c>
      <c r="CJ114" s="239">
        <f t="shared" si="382"/>
        <v>10</v>
      </c>
      <c r="CK114" s="239">
        <f t="shared" si="382"/>
        <v>10</v>
      </c>
      <c r="CL114" s="239">
        <f t="shared" si="382"/>
        <v>10</v>
      </c>
      <c r="CM114" s="239">
        <f t="shared" si="382"/>
        <v>10</v>
      </c>
      <c r="CN114" s="239">
        <f t="shared" si="382"/>
        <v>10</v>
      </c>
      <c r="CO114" s="239">
        <f t="shared" si="382"/>
        <v>10</v>
      </c>
      <c r="CP114" s="239">
        <f t="shared" si="382"/>
        <v>10</v>
      </c>
      <c r="CQ114" s="239">
        <f t="shared" si="382"/>
        <v>10</v>
      </c>
      <c r="CR114" s="239">
        <f t="shared" si="382"/>
        <v>10</v>
      </c>
      <c r="CS114" s="239">
        <f t="shared" si="382"/>
        <v>10</v>
      </c>
      <c r="CT114" s="239">
        <f t="shared" si="382"/>
        <v>10</v>
      </c>
      <c r="CU114" s="239">
        <f t="shared" si="382"/>
        <v>10</v>
      </c>
      <c r="CV114" s="239">
        <f t="shared" si="382"/>
        <v>10</v>
      </c>
      <c r="CW114" s="239">
        <f t="shared" si="382"/>
        <v>10</v>
      </c>
      <c r="CX114" s="239">
        <f t="shared" si="382"/>
        <v>10</v>
      </c>
      <c r="CY114" s="239">
        <f t="shared" ref="CY114:EA115" si="383">$E114</f>
        <v>10</v>
      </c>
      <c r="CZ114" s="239">
        <f t="shared" si="383"/>
        <v>10</v>
      </c>
      <c r="DA114" s="239">
        <f t="shared" si="383"/>
        <v>10</v>
      </c>
      <c r="DB114" s="239">
        <f t="shared" si="383"/>
        <v>10</v>
      </c>
      <c r="DC114" s="239">
        <f t="shared" si="383"/>
        <v>10</v>
      </c>
      <c r="DD114" s="239">
        <f t="shared" si="383"/>
        <v>10</v>
      </c>
      <c r="DE114" s="239">
        <f t="shared" si="383"/>
        <v>10</v>
      </c>
      <c r="DF114" s="239">
        <f t="shared" si="383"/>
        <v>10</v>
      </c>
      <c r="DG114" s="239">
        <f t="shared" si="383"/>
        <v>10</v>
      </c>
      <c r="DH114" s="239">
        <f t="shared" si="383"/>
        <v>10</v>
      </c>
      <c r="DI114" s="239">
        <f t="shared" si="383"/>
        <v>10</v>
      </c>
      <c r="DJ114" s="239">
        <f t="shared" si="383"/>
        <v>10</v>
      </c>
      <c r="DK114" s="239">
        <f t="shared" si="383"/>
        <v>10</v>
      </c>
      <c r="DL114" s="239">
        <f t="shared" si="383"/>
        <v>10</v>
      </c>
      <c r="DM114" s="239">
        <f t="shared" si="383"/>
        <v>10</v>
      </c>
      <c r="DN114" s="239">
        <f t="shared" si="383"/>
        <v>10</v>
      </c>
      <c r="DO114" s="239">
        <f t="shared" si="383"/>
        <v>10</v>
      </c>
      <c r="DP114" s="239">
        <f t="shared" si="383"/>
        <v>10</v>
      </c>
      <c r="DQ114" s="239">
        <f t="shared" si="383"/>
        <v>10</v>
      </c>
      <c r="DR114" s="239">
        <f t="shared" si="383"/>
        <v>10</v>
      </c>
      <c r="DS114" s="239">
        <f t="shared" si="383"/>
        <v>10</v>
      </c>
      <c r="DT114" s="239">
        <f t="shared" si="383"/>
        <v>10</v>
      </c>
      <c r="DU114" s="239">
        <f t="shared" si="383"/>
        <v>10</v>
      </c>
      <c r="DV114" s="239">
        <f t="shared" si="383"/>
        <v>10</v>
      </c>
      <c r="DW114" s="239">
        <f t="shared" si="383"/>
        <v>10</v>
      </c>
      <c r="DX114" s="239">
        <f t="shared" si="383"/>
        <v>10</v>
      </c>
      <c r="DY114" s="239">
        <f t="shared" si="383"/>
        <v>10</v>
      </c>
      <c r="DZ114" s="239">
        <f t="shared" si="383"/>
        <v>10</v>
      </c>
      <c r="EA114" s="239">
        <f t="shared" si="383"/>
        <v>10</v>
      </c>
    </row>
    <row r="115" spans="5:131" x14ac:dyDescent="0.25">
      <c r="E115">
        <v>5</v>
      </c>
      <c r="F115" t="str">
        <f>$B$60&amp;"_"&amp;$D$105</f>
        <v>СМР ЖК 1 оч_Пометки</v>
      </c>
      <c r="G115">
        <f>$E115</f>
        <v>5</v>
      </c>
      <c r="H115">
        <f t="shared" si="380"/>
        <v>5</v>
      </c>
      <c r="I115">
        <f t="shared" si="380"/>
        <v>5</v>
      </c>
      <c r="J115">
        <f t="shared" si="380"/>
        <v>5</v>
      </c>
      <c r="K115">
        <f t="shared" si="380"/>
        <v>5</v>
      </c>
      <c r="L115">
        <f t="shared" si="380"/>
        <v>5</v>
      </c>
      <c r="M115">
        <f t="shared" si="380"/>
        <v>5</v>
      </c>
      <c r="N115">
        <f t="shared" si="380"/>
        <v>5</v>
      </c>
      <c r="O115">
        <f t="shared" si="380"/>
        <v>5</v>
      </c>
      <c r="P115">
        <f t="shared" si="380"/>
        <v>5</v>
      </c>
      <c r="Q115">
        <f t="shared" si="380"/>
        <v>5</v>
      </c>
      <c r="R115">
        <f t="shared" si="380"/>
        <v>5</v>
      </c>
      <c r="S115">
        <f t="shared" si="380"/>
        <v>5</v>
      </c>
      <c r="T115">
        <f t="shared" si="380"/>
        <v>5</v>
      </c>
      <c r="U115">
        <f t="shared" si="380"/>
        <v>5</v>
      </c>
      <c r="V115">
        <f t="shared" si="380"/>
        <v>5</v>
      </c>
      <c r="W115">
        <f t="shared" si="380"/>
        <v>5</v>
      </c>
      <c r="X115">
        <f t="shared" si="380"/>
        <v>5</v>
      </c>
      <c r="Y115">
        <f t="shared" si="380"/>
        <v>5</v>
      </c>
      <c r="Z115">
        <f t="shared" si="380"/>
        <v>5</v>
      </c>
      <c r="AA115">
        <f t="shared" si="380"/>
        <v>5</v>
      </c>
      <c r="AB115">
        <f t="shared" si="380"/>
        <v>5</v>
      </c>
      <c r="AC115">
        <f t="shared" si="380"/>
        <v>5</v>
      </c>
      <c r="AD115">
        <f t="shared" si="380"/>
        <v>5</v>
      </c>
      <c r="AE115">
        <f t="shared" si="380"/>
        <v>5</v>
      </c>
      <c r="AF115">
        <f t="shared" si="380"/>
        <v>5</v>
      </c>
      <c r="AG115">
        <f t="shared" si="380"/>
        <v>5</v>
      </c>
      <c r="AH115">
        <f t="shared" si="380"/>
        <v>5</v>
      </c>
      <c r="AI115">
        <f t="shared" si="380"/>
        <v>5</v>
      </c>
      <c r="AJ115">
        <f t="shared" si="380"/>
        <v>5</v>
      </c>
      <c r="AK115">
        <f t="shared" si="380"/>
        <v>5</v>
      </c>
      <c r="AL115">
        <f t="shared" si="380"/>
        <v>5</v>
      </c>
      <c r="AM115">
        <f t="shared" si="381"/>
        <v>5</v>
      </c>
      <c r="AN115">
        <f t="shared" si="381"/>
        <v>5</v>
      </c>
      <c r="AO115">
        <f t="shared" si="381"/>
        <v>5</v>
      </c>
      <c r="AP115">
        <f t="shared" si="381"/>
        <v>5</v>
      </c>
      <c r="AQ115">
        <f t="shared" si="381"/>
        <v>5</v>
      </c>
      <c r="AR115">
        <f t="shared" si="381"/>
        <v>5</v>
      </c>
      <c r="AS115">
        <f t="shared" si="381"/>
        <v>5</v>
      </c>
      <c r="AT115">
        <f t="shared" si="381"/>
        <v>5</v>
      </c>
      <c r="AU115">
        <f t="shared" si="381"/>
        <v>5</v>
      </c>
      <c r="AV115">
        <f t="shared" si="381"/>
        <v>5</v>
      </c>
      <c r="AW115">
        <f t="shared" si="381"/>
        <v>5</v>
      </c>
      <c r="AX115">
        <f t="shared" si="381"/>
        <v>5</v>
      </c>
      <c r="AY115">
        <f t="shared" si="381"/>
        <v>5</v>
      </c>
      <c r="AZ115">
        <f t="shared" si="381"/>
        <v>5</v>
      </c>
      <c r="BA115">
        <f t="shared" si="381"/>
        <v>5</v>
      </c>
      <c r="BB115">
        <f t="shared" si="381"/>
        <v>5</v>
      </c>
      <c r="BC115">
        <f t="shared" si="381"/>
        <v>5</v>
      </c>
      <c r="BD115">
        <f t="shared" si="381"/>
        <v>5</v>
      </c>
      <c r="BE115">
        <f t="shared" si="381"/>
        <v>5</v>
      </c>
      <c r="BF115">
        <f t="shared" si="381"/>
        <v>5</v>
      </c>
      <c r="BG115">
        <f t="shared" si="381"/>
        <v>5</v>
      </c>
      <c r="BH115">
        <f t="shared" si="381"/>
        <v>5</v>
      </c>
      <c r="BI115">
        <f t="shared" si="381"/>
        <v>5</v>
      </c>
      <c r="BJ115">
        <f t="shared" si="381"/>
        <v>5</v>
      </c>
      <c r="BK115">
        <f t="shared" si="381"/>
        <v>5</v>
      </c>
      <c r="BL115">
        <f t="shared" si="381"/>
        <v>5</v>
      </c>
      <c r="BM115">
        <f t="shared" si="381"/>
        <v>5</v>
      </c>
      <c r="BN115">
        <f t="shared" si="381"/>
        <v>5</v>
      </c>
      <c r="BO115">
        <f t="shared" si="381"/>
        <v>5</v>
      </c>
      <c r="BP115">
        <f t="shared" si="381"/>
        <v>5</v>
      </c>
      <c r="BQ115">
        <f t="shared" si="381"/>
        <v>5</v>
      </c>
      <c r="BR115">
        <f t="shared" si="381"/>
        <v>5</v>
      </c>
      <c r="BS115">
        <f t="shared" si="382"/>
        <v>5</v>
      </c>
      <c r="BT115">
        <f t="shared" si="382"/>
        <v>5</v>
      </c>
      <c r="BU115">
        <f t="shared" si="382"/>
        <v>5</v>
      </c>
      <c r="BV115">
        <f t="shared" si="382"/>
        <v>5</v>
      </c>
      <c r="BW115">
        <f t="shared" si="382"/>
        <v>5</v>
      </c>
      <c r="BX115">
        <f t="shared" si="382"/>
        <v>5</v>
      </c>
      <c r="BY115">
        <f t="shared" si="382"/>
        <v>5</v>
      </c>
      <c r="BZ115">
        <f t="shared" si="382"/>
        <v>5</v>
      </c>
      <c r="CA115">
        <f t="shared" si="382"/>
        <v>5</v>
      </c>
      <c r="CB115">
        <f t="shared" si="382"/>
        <v>5</v>
      </c>
      <c r="CC115">
        <f t="shared" si="382"/>
        <v>5</v>
      </c>
      <c r="CD115">
        <f t="shared" si="382"/>
        <v>5</v>
      </c>
      <c r="CE115">
        <f t="shared" si="382"/>
        <v>5</v>
      </c>
      <c r="CF115">
        <f t="shared" si="382"/>
        <v>5</v>
      </c>
      <c r="CG115">
        <f t="shared" si="382"/>
        <v>5</v>
      </c>
      <c r="CH115">
        <f t="shared" si="382"/>
        <v>5</v>
      </c>
      <c r="CI115">
        <f t="shared" si="382"/>
        <v>5</v>
      </c>
      <c r="CJ115">
        <f t="shared" si="382"/>
        <v>5</v>
      </c>
      <c r="CK115">
        <f t="shared" si="382"/>
        <v>5</v>
      </c>
      <c r="CL115">
        <f t="shared" si="382"/>
        <v>5</v>
      </c>
      <c r="CM115">
        <f t="shared" si="382"/>
        <v>5</v>
      </c>
      <c r="CN115">
        <f t="shared" si="382"/>
        <v>5</v>
      </c>
      <c r="CO115">
        <f t="shared" si="382"/>
        <v>5</v>
      </c>
      <c r="CP115">
        <f t="shared" si="382"/>
        <v>5</v>
      </c>
      <c r="CQ115">
        <f t="shared" si="382"/>
        <v>5</v>
      </c>
      <c r="CR115">
        <f t="shared" si="382"/>
        <v>5</v>
      </c>
      <c r="CS115">
        <f t="shared" si="382"/>
        <v>5</v>
      </c>
      <c r="CT115">
        <f t="shared" si="382"/>
        <v>5</v>
      </c>
      <c r="CU115">
        <f t="shared" si="382"/>
        <v>5</v>
      </c>
      <c r="CV115">
        <f t="shared" si="382"/>
        <v>5</v>
      </c>
      <c r="CW115">
        <f t="shared" si="382"/>
        <v>5</v>
      </c>
      <c r="CX115">
        <f t="shared" si="382"/>
        <v>5</v>
      </c>
      <c r="CY115">
        <f t="shared" si="383"/>
        <v>5</v>
      </c>
      <c r="CZ115">
        <f t="shared" si="383"/>
        <v>5</v>
      </c>
      <c r="DA115">
        <f t="shared" si="383"/>
        <v>5</v>
      </c>
      <c r="DB115">
        <f t="shared" si="383"/>
        <v>5</v>
      </c>
      <c r="DC115">
        <f t="shared" si="383"/>
        <v>5</v>
      </c>
      <c r="DD115">
        <f t="shared" si="383"/>
        <v>5</v>
      </c>
      <c r="DE115">
        <f t="shared" si="383"/>
        <v>5</v>
      </c>
      <c r="DF115">
        <f t="shared" si="383"/>
        <v>5</v>
      </c>
      <c r="DG115">
        <f t="shared" si="383"/>
        <v>5</v>
      </c>
      <c r="DH115">
        <f t="shared" si="383"/>
        <v>5</v>
      </c>
      <c r="DI115">
        <f t="shared" si="383"/>
        <v>5</v>
      </c>
      <c r="DJ115">
        <f t="shared" si="383"/>
        <v>5</v>
      </c>
      <c r="DK115">
        <f t="shared" si="383"/>
        <v>5</v>
      </c>
      <c r="DL115">
        <f t="shared" si="383"/>
        <v>5</v>
      </c>
      <c r="DM115">
        <f t="shared" si="383"/>
        <v>5</v>
      </c>
      <c r="DN115">
        <f t="shared" si="383"/>
        <v>5</v>
      </c>
      <c r="DO115">
        <f t="shared" si="383"/>
        <v>5</v>
      </c>
      <c r="DP115">
        <f t="shared" si="383"/>
        <v>5</v>
      </c>
      <c r="DQ115">
        <f t="shared" si="383"/>
        <v>5</v>
      </c>
      <c r="DR115">
        <f t="shared" si="383"/>
        <v>5</v>
      </c>
      <c r="DS115">
        <f t="shared" si="383"/>
        <v>5</v>
      </c>
      <c r="DT115">
        <f t="shared" si="383"/>
        <v>5</v>
      </c>
      <c r="DU115">
        <f t="shared" si="383"/>
        <v>5</v>
      </c>
      <c r="DV115">
        <f t="shared" si="383"/>
        <v>5</v>
      </c>
      <c r="DW115">
        <f t="shared" si="383"/>
        <v>5</v>
      </c>
      <c r="DX115">
        <f t="shared" si="383"/>
        <v>5</v>
      </c>
      <c r="DY115">
        <f t="shared" si="383"/>
        <v>5</v>
      </c>
      <c r="DZ115">
        <f t="shared" si="383"/>
        <v>5</v>
      </c>
      <c r="EA115">
        <f t="shared" si="383"/>
        <v>5</v>
      </c>
    </row>
    <row r="116" spans="5:131" x14ac:dyDescent="0.25">
      <c r="E116">
        <v>10</v>
      </c>
      <c r="F116" s="269" t="str">
        <f>$B$60&amp;"_"&amp;$D$106</f>
        <v>СМР ЖК 1 оч_Масштаб</v>
      </c>
      <c r="G116" s="268">
        <f t="shared" ref="G116:AL116" si="384">IFERROR($E116-SUM(G117:G118),$E116)</f>
        <v>10</v>
      </c>
      <c r="H116" s="268">
        <f t="shared" si="384"/>
        <v>10</v>
      </c>
      <c r="I116" s="268">
        <f t="shared" si="384"/>
        <v>10</v>
      </c>
      <c r="J116" s="268">
        <f t="shared" si="384"/>
        <v>10</v>
      </c>
      <c r="K116" s="268">
        <f t="shared" si="384"/>
        <v>10</v>
      </c>
      <c r="L116" s="268">
        <f t="shared" si="384"/>
        <v>10</v>
      </c>
      <c r="M116" s="268">
        <f t="shared" si="384"/>
        <v>10</v>
      </c>
      <c r="N116" s="268">
        <f t="shared" si="384"/>
        <v>10</v>
      </c>
      <c r="O116" s="268">
        <f t="shared" si="384"/>
        <v>10</v>
      </c>
      <c r="P116" s="268">
        <f t="shared" si="384"/>
        <v>10</v>
      </c>
      <c r="Q116" s="268">
        <f t="shared" si="384"/>
        <v>10</v>
      </c>
      <c r="R116" s="268">
        <f t="shared" si="384"/>
        <v>10</v>
      </c>
      <c r="S116" s="268">
        <f t="shared" si="384"/>
        <v>10</v>
      </c>
      <c r="T116" s="268">
        <f t="shared" si="384"/>
        <v>10</v>
      </c>
      <c r="U116" s="268">
        <f t="shared" si="384"/>
        <v>10</v>
      </c>
      <c r="V116" s="268">
        <f t="shared" si="384"/>
        <v>10</v>
      </c>
      <c r="W116" s="268">
        <f t="shared" si="384"/>
        <v>10</v>
      </c>
      <c r="X116" s="268">
        <f t="shared" si="384"/>
        <v>10</v>
      </c>
      <c r="Y116" s="268">
        <f t="shared" si="384"/>
        <v>10</v>
      </c>
      <c r="Z116" s="268">
        <f t="shared" si="384"/>
        <v>10</v>
      </c>
      <c r="AA116" s="268">
        <f t="shared" si="384"/>
        <v>10</v>
      </c>
      <c r="AB116" s="268">
        <f t="shared" si="384"/>
        <v>10</v>
      </c>
      <c r="AC116" s="268">
        <f t="shared" si="384"/>
        <v>10</v>
      </c>
      <c r="AD116" s="268">
        <f t="shared" si="384"/>
        <v>10</v>
      </c>
      <c r="AE116" s="268">
        <f t="shared" si="384"/>
        <v>10</v>
      </c>
      <c r="AF116" s="268">
        <f t="shared" si="384"/>
        <v>10</v>
      </c>
      <c r="AG116" s="268">
        <f t="shared" si="384"/>
        <v>10</v>
      </c>
      <c r="AH116" s="268">
        <f t="shared" si="384"/>
        <v>10</v>
      </c>
      <c r="AI116" s="268">
        <f t="shared" si="384"/>
        <v>10</v>
      </c>
      <c r="AJ116" s="268">
        <f t="shared" si="384"/>
        <v>10</v>
      </c>
      <c r="AK116" s="268">
        <f t="shared" si="384"/>
        <v>10</v>
      </c>
      <c r="AL116" s="268">
        <f t="shared" si="384"/>
        <v>10</v>
      </c>
      <c r="AM116" s="268">
        <f t="shared" ref="AM116:BR116" si="385">IFERROR($E116-SUM(AM117:AM118),$E116)</f>
        <v>10</v>
      </c>
      <c r="AN116" s="268">
        <f t="shared" si="385"/>
        <v>10</v>
      </c>
      <c r="AO116" s="268">
        <f t="shared" si="385"/>
        <v>10</v>
      </c>
      <c r="AP116" s="268">
        <f t="shared" si="385"/>
        <v>10</v>
      </c>
      <c r="AQ116" s="268">
        <f t="shared" si="385"/>
        <v>10</v>
      </c>
      <c r="AR116" s="268">
        <f t="shared" si="385"/>
        <v>0</v>
      </c>
      <c r="AS116" s="268">
        <f t="shared" si="385"/>
        <v>0</v>
      </c>
      <c r="AT116" s="268">
        <f t="shared" si="385"/>
        <v>0</v>
      </c>
      <c r="AU116" s="268">
        <f t="shared" si="385"/>
        <v>0</v>
      </c>
      <c r="AV116" s="268">
        <f t="shared" si="385"/>
        <v>0</v>
      </c>
      <c r="AW116" s="268">
        <f t="shared" si="385"/>
        <v>0</v>
      </c>
      <c r="AX116" s="268">
        <f t="shared" si="385"/>
        <v>0</v>
      </c>
      <c r="AY116" s="268">
        <f t="shared" si="385"/>
        <v>0</v>
      </c>
      <c r="AZ116" s="268">
        <f t="shared" si="385"/>
        <v>0</v>
      </c>
      <c r="BA116" s="268">
        <f t="shared" si="385"/>
        <v>0</v>
      </c>
      <c r="BB116" s="268">
        <f t="shared" si="385"/>
        <v>0</v>
      </c>
      <c r="BC116" s="268">
        <f t="shared" si="385"/>
        <v>0</v>
      </c>
      <c r="BD116" s="268">
        <f t="shared" si="385"/>
        <v>0</v>
      </c>
      <c r="BE116" s="268">
        <f t="shared" si="385"/>
        <v>0</v>
      </c>
      <c r="BF116" s="268">
        <f t="shared" si="385"/>
        <v>0</v>
      </c>
      <c r="BG116" s="268">
        <f t="shared" si="385"/>
        <v>0</v>
      </c>
      <c r="BH116" s="268">
        <f t="shared" si="385"/>
        <v>0</v>
      </c>
      <c r="BI116" s="268">
        <f t="shared" si="385"/>
        <v>0</v>
      </c>
      <c r="BJ116" s="268">
        <f t="shared" si="385"/>
        <v>0</v>
      </c>
      <c r="BK116" s="268">
        <f t="shared" si="385"/>
        <v>0</v>
      </c>
      <c r="BL116" s="268">
        <f t="shared" si="385"/>
        <v>0</v>
      </c>
      <c r="BM116" s="268">
        <f t="shared" si="385"/>
        <v>0</v>
      </c>
      <c r="BN116" s="268">
        <f t="shared" si="385"/>
        <v>0</v>
      </c>
      <c r="BO116" s="268">
        <f t="shared" si="385"/>
        <v>0</v>
      </c>
      <c r="BP116" s="268">
        <f t="shared" si="385"/>
        <v>10</v>
      </c>
      <c r="BQ116" s="268">
        <f t="shared" si="385"/>
        <v>10</v>
      </c>
      <c r="BR116" s="268">
        <f t="shared" si="385"/>
        <v>10</v>
      </c>
      <c r="BS116" s="268">
        <f t="shared" ref="BS116:CX116" si="386">IFERROR($E116-SUM(BS117:BS118),$E116)</f>
        <v>10</v>
      </c>
      <c r="BT116" s="268">
        <f t="shared" si="386"/>
        <v>10</v>
      </c>
      <c r="BU116" s="268">
        <f t="shared" si="386"/>
        <v>10</v>
      </c>
      <c r="BV116" s="268">
        <f t="shared" si="386"/>
        <v>10</v>
      </c>
      <c r="BW116" s="268">
        <f t="shared" si="386"/>
        <v>10</v>
      </c>
      <c r="BX116" s="268">
        <f t="shared" si="386"/>
        <v>10</v>
      </c>
      <c r="BY116" s="268">
        <f t="shared" si="386"/>
        <v>10</v>
      </c>
      <c r="BZ116" s="268">
        <f t="shared" si="386"/>
        <v>10</v>
      </c>
      <c r="CA116" s="268">
        <f t="shared" si="386"/>
        <v>10</v>
      </c>
      <c r="CB116" s="268">
        <f t="shared" si="386"/>
        <v>10</v>
      </c>
      <c r="CC116" s="268">
        <f t="shared" si="386"/>
        <v>10</v>
      </c>
      <c r="CD116" s="268">
        <f t="shared" si="386"/>
        <v>10</v>
      </c>
      <c r="CE116" s="268">
        <f t="shared" si="386"/>
        <v>10</v>
      </c>
      <c r="CF116" s="268">
        <f t="shared" si="386"/>
        <v>10</v>
      </c>
      <c r="CG116" s="268">
        <f t="shared" si="386"/>
        <v>10</v>
      </c>
      <c r="CH116" s="268">
        <f t="shared" si="386"/>
        <v>10</v>
      </c>
      <c r="CI116" s="268">
        <f t="shared" si="386"/>
        <v>10</v>
      </c>
      <c r="CJ116" s="268">
        <f t="shared" si="386"/>
        <v>10</v>
      </c>
      <c r="CK116" s="268">
        <f t="shared" si="386"/>
        <v>10</v>
      </c>
      <c r="CL116" s="268">
        <f t="shared" si="386"/>
        <v>10</v>
      </c>
      <c r="CM116" s="268">
        <f t="shared" si="386"/>
        <v>10</v>
      </c>
      <c r="CN116" s="268">
        <f t="shared" si="386"/>
        <v>10</v>
      </c>
      <c r="CO116" s="268">
        <f t="shared" si="386"/>
        <v>10</v>
      </c>
      <c r="CP116" s="268">
        <f t="shared" si="386"/>
        <v>10</v>
      </c>
      <c r="CQ116" s="268">
        <f t="shared" si="386"/>
        <v>10</v>
      </c>
      <c r="CR116" s="268">
        <f t="shared" si="386"/>
        <v>10</v>
      </c>
      <c r="CS116" s="268">
        <f t="shared" si="386"/>
        <v>10</v>
      </c>
      <c r="CT116" s="268">
        <f t="shared" si="386"/>
        <v>10</v>
      </c>
      <c r="CU116" s="268">
        <f t="shared" si="386"/>
        <v>10</v>
      </c>
      <c r="CV116" s="268">
        <f t="shared" si="386"/>
        <v>10</v>
      </c>
      <c r="CW116" s="268">
        <f t="shared" si="386"/>
        <v>10</v>
      </c>
      <c r="CX116" s="268">
        <f t="shared" si="386"/>
        <v>10</v>
      </c>
      <c r="CY116" s="268">
        <f t="shared" ref="CY116:DK116" si="387">IFERROR($E116-SUM(CY117:CY118),$E116)</f>
        <v>10</v>
      </c>
      <c r="CZ116" s="268">
        <f t="shared" si="387"/>
        <v>10</v>
      </c>
      <c r="DA116" s="268">
        <f t="shared" si="387"/>
        <v>10</v>
      </c>
      <c r="DB116" s="268">
        <f t="shared" si="387"/>
        <v>10</v>
      </c>
      <c r="DC116" s="268">
        <f t="shared" si="387"/>
        <v>10</v>
      </c>
      <c r="DD116" s="268">
        <f t="shared" si="387"/>
        <v>10</v>
      </c>
      <c r="DE116" s="268">
        <f t="shared" si="387"/>
        <v>10</v>
      </c>
      <c r="DF116" s="268">
        <f t="shared" si="387"/>
        <v>10</v>
      </c>
      <c r="DG116" s="268">
        <f t="shared" si="387"/>
        <v>10</v>
      </c>
      <c r="DH116" s="268">
        <f t="shared" si="387"/>
        <v>10</v>
      </c>
      <c r="DI116" s="268">
        <f t="shared" si="387"/>
        <v>10</v>
      </c>
      <c r="DJ116" s="268">
        <f t="shared" si="387"/>
        <v>10</v>
      </c>
      <c r="DK116" s="268">
        <f t="shared" si="387"/>
        <v>10</v>
      </c>
      <c r="DL116" s="268">
        <f t="shared" ref="DL116:EA116" si="388">IFERROR($E116-SUM(DL117:DL118),$E116)</f>
        <v>10</v>
      </c>
      <c r="DM116" s="268">
        <f t="shared" si="388"/>
        <v>10</v>
      </c>
      <c r="DN116" s="268">
        <f t="shared" si="388"/>
        <v>10</v>
      </c>
      <c r="DO116" s="268">
        <f t="shared" si="388"/>
        <v>10</v>
      </c>
      <c r="DP116" s="268">
        <f t="shared" si="388"/>
        <v>10</v>
      </c>
      <c r="DQ116" s="268">
        <f t="shared" si="388"/>
        <v>10</v>
      </c>
      <c r="DR116" s="268">
        <f t="shared" si="388"/>
        <v>10</v>
      </c>
      <c r="DS116" s="268">
        <f t="shared" si="388"/>
        <v>10</v>
      </c>
      <c r="DT116" s="268">
        <f t="shared" si="388"/>
        <v>10</v>
      </c>
      <c r="DU116" s="268">
        <f t="shared" si="388"/>
        <v>10</v>
      </c>
      <c r="DV116" s="268">
        <f t="shared" si="388"/>
        <v>10</v>
      </c>
      <c r="DW116" s="268">
        <f t="shared" si="388"/>
        <v>10</v>
      </c>
      <c r="DX116" s="268">
        <f t="shared" si="388"/>
        <v>10</v>
      </c>
      <c r="DY116" s="268">
        <f t="shared" si="388"/>
        <v>10</v>
      </c>
      <c r="DZ116" s="268">
        <f t="shared" si="388"/>
        <v>10</v>
      </c>
      <c r="EA116" s="268">
        <f t="shared" si="388"/>
        <v>10</v>
      </c>
    </row>
    <row r="117" spans="5:131" x14ac:dyDescent="0.25">
      <c r="F117" t="str">
        <f>$B$60&amp;"_"&amp;$D$107</f>
        <v>СМР ЖК 1 оч_Факт</v>
      </c>
      <c r="G117" s="235" t="e">
        <f t="shared" ref="G117:AL117" si="389">G$27/$F$27*$E116</f>
        <v>#N/A</v>
      </c>
      <c r="H117" s="235" t="e">
        <f t="shared" si="389"/>
        <v>#N/A</v>
      </c>
      <c r="I117" s="235" t="e">
        <f t="shared" si="389"/>
        <v>#N/A</v>
      </c>
      <c r="J117" s="235" t="e">
        <f t="shared" si="389"/>
        <v>#N/A</v>
      </c>
      <c r="K117" s="235" t="e">
        <f t="shared" si="389"/>
        <v>#N/A</v>
      </c>
      <c r="L117" s="235" t="e">
        <f t="shared" si="389"/>
        <v>#N/A</v>
      </c>
      <c r="M117" s="235" t="e">
        <f t="shared" si="389"/>
        <v>#N/A</v>
      </c>
      <c r="N117" s="235" t="e">
        <f t="shared" si="389"/>
        <v>#N/A</v>
      </c>
      <c r="O117" s="235" t="e">
        <f t="shared" si="389"/>
        <v>#N/A</v>
      </c>
      <c r="P117" s="235" t="e">
        <f t="shared" si="389"/>
        <v>#N/A</v>
      </c>
      <c r="Q117" s="235" t="e">
        <f t="shared" si="389"/>
        <v>#N/A</v>
      </c>
      <c r="R117" s="235" t="e">
        <f t="shared" si="389"/>
        <v>#N/A</v>
      </c>
      <c r="S117" s="235" t="e">
        <f t="shared" si="389"/>
        <v>#N/A</v>
      </c>
      <c r="T117" s="235" t="e">
        <f t="shared" si="389"/>
        <v>#N/A</v>
      </c>
      <c r="U117" s="235" t="e">
        <f t="shared" si="389"/>
        <v>#N/A</v>
      </c>
      <c r="V117" s="235" t="e">
        <f t="shared" si="389"/>
        <v>#N/A</v>
      </c>
      <c r="W117" s="235" t="e">
        <f t="shared" si="389"/>
        <v>#N/A</v>
      </c>
      <c r="X117" s="235" t="e">
        <f t="shared" si="389"/>
        <v>#N/A</v>
      </c>
      <c r="Y117" s="235" t="e">
        <f t="shared" si="389"/>
        <v>#N/A</v>
      </c>
      <c r="Z117" s="235" t="e">
        <f t="shared" si="389"/>
        <v>#N/A</v>
      </c>
      <c r="AA117" s="235" t="e">
        <f t="shared" si="389"/>
        <v>#N/A</v>
      </c>
      <c r="AB117" s="235" t="e">
        <f t="shared" si="389"/>
        <v>#N/A</v>
      </c>
      <c r="AC117" s="235" t="e">
        <f t="shared" si="389"/>
        <v>#N/A</v>
      </c>
      <c r="AD117" s="235" t="e">
        <f t="shared" si="389"/>
        <v>#N/A</v>
      </c>
      <c r="AE117" s="235" t="e">
        <f t="shared" si="389"/>
        <v>#N/A</v>
      </c>
      <c r="AF117" s="235" t="e">
        <f t="shared" si="389"/>
        <v>#N/A</v>
      </c>
      <c r="AG117" s="235" t="e">
        <f t="shared" si="389"/>
        <v>#N/A</v>
      </c>
      <c r="AH117" s="235" t="e">
        <f t="shared" si="389"/>
        <v>#N/A</v>
      </c>
      <c r="AI117" s="235" t="e">
        <f t="shared" si="389"/>
        <v>#N/A</v>
      </c>
      <c r="AJ117" s="235" t="e">
        <f t="shared" si="389"/>
        <v>#N/A</v>
      </c>
      <c r="AK117" s="235" t="e">
        <f t="shared" si="389"/>
        <v>#N/A</v>
      </c>
      <c r="AL117" s="235" t="e">
        <f t="shared" si="389"/>
        <v>#N/A</v>
      </c>
      <c r="AM117" s="235" t="e">
        <f t="shared" ref="AM117:BR117" si="390">AM$27/$F$27*$E116</f>
        <v>#N/A</v>
      </c>
      <c r="AN117" s="235" t="e">
        <f t="shared" si="390"/>
        <v>#N/A</v>
      </c>
      <c r="AO117" s="235" t="e">
        <f t="shared" si="390"/>
        <v>#N/A</v>
      </c>
      <c r="AP117" s="235" t="e">
        <f t="shared" si="390"/>
        <v>#N/A</v>
      </c>
      <c r="AQ117" s="235" t="e">
        <f t="shared" si="390"/>
        <v>#N/A</v>
      </c>
      <c r="AR117" s="235">
        <f t="shared" si="390"/>
        <v>1.3333333333333328</v>
      </c>
      <c r="AS117" s="235">
        <f t="shared" si="390"/>
        <v>1.6666666666666661</v>
      </c>
      <c r="AT117" s="235">
        <f t="shared" si="390"/>
        <v>1.9999999999999993</v>
      </c>
      <c r="AU117" s="235">
        <f t="shared" si="390"/>
        <v>2.3333333333333326</v>
      </c>
      <c r="AV117" s="235">
        <f t="shared" si="390"/>
        <v>2.6666666666666656</v>
      </c>
      <c r="AW117" s="235">
        <f t="shared" si="390"/>
        <v>2.9999999999999991</v>
      </c>
      <c r="AX117" s="235">
        <f t="shared" si="390"/>
        <v>3.3333333333333326</v>
      </c>
      <c r="AY117" s="235">
        <f t="shared" si="390"/>
        <v>3.6666666666666661</v>
      </c>
      <c r="AZ117" s="235">
        <f t="shared" si="390"/>
        <v>3.9999999999999996</v>
      </c>
      <c r="BA117" s="235">
        <f t="shared" si="390"/>
        <v>4.333333333333333</v>
      </c>
      <c r="BB117" s="235">
        <f t="shared" si="390"/>
        <v>4.666666666666667</v>
      </c>
      <c r="BC117" s="235">
        <f t="shared" si="390"/>
        <v>5</v>
      </c>
      <c r="BD117" s="235">
        <f t="shared" si="390"/>
        <v>5.333333333333333</v>
      </c>
      <c r="BE117" s="235">
        <f t="shared" si="390"/>
        <v>5.6666666666666661</v>
      </c>
      <c r="BF117" s="235">
        <f t="shared" si="390"/>
        <v>6.0000000000000009</v>
      </c>
      <c r="BG117" s="235">
        <f t="shared" si="390"/>
        <v>6.3333333333333339</v>
      </c>
      <c r="BH117" s="235">
        <f t="shared" si="390"/>
        <v>6.6666666666666679</v>
      </c>
      <c r="BI117" s="235">
        <f t="shared" si="390"/>
        <v>7.0000000000000009</v>
      </c>
      <c r="BJ117" s="235">
        <f t="shared" si="390"/>
        <v>7.3333333333333339</v>
      </c>
      <c r="BK117" s="235">
        <f t="shared" si="390"/>
        <v>7.6666666666666679</v>
      </c>
      <c r="BL117" s="235">
        <f t="shared" si="390"/>
        <v>8.0000000000000018</v>
      </c>
      <c r="BM117" s="235">
        <f t="shared" si="390"/>
        <v>8.3333333333333357</v>
      </c>
      <c r="BN117" s="235">
        <f t="shared" si="390"/>
        <v>8.6666666666666679</v>
      </c>
      <c r="BO117" s="235">
        <f t="shared" si="390"/>
        <v>10</v>
      </c>
      <c r="BP117" s="235" t="e">
        <f t="shared" si="390"/>
        <v>#N/A</v>
      </c>
      <c r="BQ117" s="235" t="e">
        <f t="shared" si="390"/>
        <v>#N/A</v>
      </c>
      <c r="BR117" s="235" t="e">
        <f t="shared" si="390"/>
        <v>#N/A</v>
      </c>
      <c r="BS117" s="235" t="e">
        <f t="shared" ref="BS117:CX117" si="391">BS$27/$F$27*$E116</f>
        <v>#N/A</v>
      </c>
      <c r="BT117" s="235" t="e">
        <f t="shared" si="391"/>
        <v>#N/A</v>
      </c>
      <c r="BU117" s="235" t="e">
        <f t="shared" si="391"/>
        <v>#N/A</v>
      </c>
      <c r="BV117" s="235" t="e">
        <f t="shared" si="391"/>
        <v>#N/A</v>
      </c>
      <c r="BW117" s="235" t="e">
        <f t="shared" si="391"/>
        <v>#N/A</v>
      </c>
      <c r="BX117" s="235" t="e">
        <f t="shared" si="391"/>
        <v>#N/A</v>
      </c>
      <c r="BY117" s="235" t="e">
        <f t="shared" si="391"/>
        <v>#N/A</v>
      </c>
      <c r="BZ117" s="235" t="e">
        <f t="shared" si="391"/>
        <v>#N/A</v>
      </c>
      <c r="CA117" s="235" t="e">
        <f t="shared" si="391"/>
        <v>#N/A</v>
      </c>
      <c r="CB117" s="235" t="e">
        <f t="shared" si="391"/>
        <v>#N/A</v>
      </c>
      <c r="CC117" s="235" t="e">
        <f t="shared" si="391"/>
        <v>#N/A</v>
      </c>
      <c r="CD117" s="235" t="e">
        <f t="shared" si="391"/>
        <v>#N/A</v>
      </c>
      <c r="CE117" s="235" t="e">
        <f t="shared" si="391"/>
        <v>#N/A</v>
      </c>
      <c r="CF117" s="235" t="e">
        <f t="shared" si="391"/>
        <v>#N/A</v>
      </c>
      <c r="CG117" s="235" t="e">
        <f t="shared" si="391"/>
        <v>#N/A</v>
      </c>
      <c r="CH117" s="235" t="e">
        <f t="shared" si="391"/>
        <v>#N/A</v>
      </c>
      <c r="CI117" s="235" t="e">
        <f t="shared" si="391"/>
        <v>#N/A</v>
      </c>
      <c r="CJ117" s="235" t="e">
        <f t="shared" si="391"/>
        <v>#N/A</v>
      </c>
      <c r="CK117" s="235" t="e">
        <f t="shared" si="391"/>
        <v>#N/A</v>
      </c>
      <c r="CL117" s="235" t="e">
        <f t="shared" si="391"/>
        <v>#N/A</v>
      </c>
      <c r="CM117" s="235" t="e">
        <f t="shared" si="391"/>
        <v>#N/A</v>
      </c>
      <c r="CN117" s="235" t="e">
        <f t="shared" si="391"/>
        <v>#N/A</v>
      </c>
      <c r="CO117" s="235" t="e">
        <f t="shared" si="391"/>
        <v>#N/A</v>
      </c>
      <c r="CP117" s="235" t="e">
        <f t="shared" si="391"/>
        <v>#N/A</v>
      </c>
      <c r="CQ117" s="235" t="e">
        <f t="shared" si="391"/>
        <v>#N/A</v>
      </c>
      <c r="CR117" s="235" t="e">
        <f t="shared" si="391"/>
        <v>#N/A</v>
      </c>
      <c r="CS117" s="235" t="e">
        <f t="shared" si="391"/>
        <v>#N/A</v>
      </c>
      <c r="CT117" s="235" t="e">
        <f t="shared" si="391"/>
        <v>#N/A</v>
      </c>
      <c r="CU117" s="235" t="e">
        <f t="shared" si="391"/>
        <v>#N/A</v>
      </c>
      <c r="CV117" s="235" t="e">
        <f t="shared" si="391"/>
        <v>#N/A</v>
      </c>
      <c r="CW117" s="235" t="e">
        <f t="shared" si="391"/>
        <v>#N/A</v>
      </c>
      <c r="CX117" s="235" t="e">
        <f t="shared" si="391"/>
        <v>#N/A</v>
      </c>
      <c r="CY117" s="235" t="e">
        <f t="shared" ref="CY117:DK117" si="392">CY$27/$F$27*$E116</f>
        <v>#N/A</v>
      </c>
      <c r="CZ117" s="235" t="e">
        <f t="shared" si="392"/>
        <v>#N/A</v>
      </c>
      <c r="DA117" s="235" t="e">
        <f t="shared" si="392"/>
        <v>#N/A</v>
      </c>
      <c r="DB117" s="235" t="e">
        <f t="shared" si="392"/>
        <v>#N/A</v>
      </c>
      <c r="DC117" s="235" t="e">
        <f t="shared" si="392"/>
        <v>#N/A</v>
      </c>
      <c r="DD117" s="235" t="e">
        <f t="shared" si="392"/>
        <v>#N/A</v>
      </c>
      <c r="DE117" s="235" t="e">
        <f t="shared" si="392"/>
        <v>#N/A</v>
      </c>
      <c r="DF117" s="235" t="e">
        <f t="shared" si="392"/>
        <v>#N/A</v>
      </c>
      <c r="DG117" s="235" t="e">
        <f t="shared" si="392"/>
        <v>#N/A</v>
      </c>
      <c r="DH117" s="235" t="e">
        <f t="shared" si="392"/>
        <v>#N/A</v>
      </c>
      <c r="DI117" s="235" t="e">
        <f t="shared" si="392"/>
        <v>#N/A</v>
      </c>
      <c r="DJ117" s="235" t="e">
        <f t="shared" si="392"/>
        <v>#N/A</v>
      </c>
      <c r="DK117" s="235" t="e">
        <f t="shared" si="392"/>
        <v>#N/A</v>
      </c>
      <c r="DL117" s="235" t="e">
        <f t="shared" ref="DL117:EA117" si="393">DL$27/$F$27*$E116</f>
        <v>#N/A</v>
      </c>
      <c r="DM117" s="235" t="e">
        <f t="shared" si="393"/>
        <v>#N/A</v>
      </c>
      <c r="DN117" s="235" t="e">
        <f t="shared" si="393"/>
        <v>#N/A</v>
      </c>
      <c r="DO117" s="235" t="e">
        <f t="shared" si="393"/>
        <v>#N/A</v>
      </c>
      <c r="DP117" s="235" t="e">
        <f t="shared" si="393"/>
        <v>#N/A</v>
      </c>
      <c r="DQ117" s="235" t="e">
        <f t="shared" si="393"/>
        <v>#N/A</v>
      </c>
      <c r="DR117" s="235" t="e">
        <f t="shared" si="393"/>
        <v>#N/A</v>
      </c>
      <c r="DS117" s="235" t="e">
        <f t="shared" si="393"/>
        <v>#N/A</v>
      </c>
      <c r="DT117" s="235" t="e">
        <f t="shared" si="393"/>
        <v>#N/A</v>
      </c>
      <c r="DU117" s="235" t="e">
        <f t="shared" si="393"/>
        <v>#N/A</v>
      </c>
      <c r="DV117" s="235" t="e">
        <f t="shared" si="393"/>
        <v>#N/A</v>
      </c>
      <c r="DW117" s="235" t="e">
        <f t="shared" si="393"/>
        <v>#N/A</v>
      </c>
      <c r="DX117" s="235" t="e">
        <f t="shared" si="393"/>
        <v>#N/A</v>
      </c>
      <c r="DY117" s="235" t="e">
        <f t="shared" si="393"/>
        <v>#N/A</v>
      </c>
      <c r="DZ117" s="235" t="e">
        <f t="shared" si="393"/>
        <v>#N/A</v>
      </c>
      <c r="EA117" s="235" t="e">
        <f t="shared" si="393"/>
        <v>#N/A</v>
      </c>
    </row>
    <row r="118" spans="5:131" x14ac:dyDescent="0.25">
      <c r="F118" t="str">
        <f>$B$60&amp;"_"&amp;$D$108</f>
        <v>СМР ЖК 1 оч_План</v>
      </c>
      <c r="G118" s="235" t="e">
        <f t="shared" ref="G118:AL118" si="394">$E116-G117</f>
        <v>#N/A</v>
      </c>
      <c r="H118" s="235" t="e">
        <f t="shared" si="394"/>
        <v>#N/A</v>
      </c>
      <c r="I118" s="235" t="e">
        <f t="shared" si="394"/>
        <v>#N/A</v>
      </c>
      <c r="J118" s="235" t="e">
        <f t="shared" si="394"/>
        <v>#N/A</v>
      </c>
      <c r="K118" s="235" t="e">
        <f t="shared" si="394"/>
        <v>#N/A</v>
      </c>
      <c r="L118" s="235" t="e">
        <f t="shared" si="394"/>
        <v>#N/A</v>
      </c>
      <c r="M118" s="235" t="e">
        <f t="shared" si="394"/>
        <v>#N/A</v>
      </c>
      <c r="N118" s="235" t="e">
        <f t="shared" si="394"/>
        <v>#N/A</v>
      </c>
      <c r="O118" s="235" t="e">
        <f t="shared" si="394"/>
        <v>#N/A</v>
      </c>
      <c r="P118" s="235" t="e">
        <f t="shared" si="394"/>
        <v>#N/A</v>
      </c>
      <c r="Q118" s="235" t="e">
        <f t="shared" si="394"/>
        <v>#N/A</v>
      </c>
      <c r="R118" s="235" t="e">
        <f t="shared" si="394"/>
        <v>#N/A</v>
      </c>
      <c r="S118" s="235" t="e">
        <f t="shared" si="394"/>
        <v>#N/A</v>
      </c>
      <c r="T118" s="235" t="e">
        <f t="shared" si="394"/>
        <v>#N/A</v>
      </c>
      <c r="U118" s="235" t="e">
        <f t="shared" si="394"/>
        <v>#N/A</v>
      </c>
      <c r="V118" s="235" t="e">
        <f t="shared" si="394"/>
        <v>#N/A</v>
      </c>
      <c r="W118" s="235" t="e">
        <f t="shared" si="394"/>
        <v>#N/A</v>
      </c>
      <c r="X118" s="235" t="e">
        <f t="shared" si="394"/>
        <v>#N/A</v>
      </c>
      <c r="Y118" s="235" t="e">
        <f t="shared" si="394"/>
        <v>#N/A</v>
      </c>
      <c r="Z118" s="235" t="e">
        <f t="shared" si="394"/>
        <v>#N/A</v>
      </c>
      <c r="AA118" s="235" t="e">
        <f t="shared" si="394"/>
        <v>#N/A</v>
      </c>
      <c r="AB118" s="235" t="e">
        <f t="shared" si="394"/>
        <v>#N/A</v>
      </c>
      <c r="AC118" s="235" t="e">
        <f t="shared" si="394"/>
        <v>#N/A</v>
      </c>
      <c r="AD118" s="235" t="e">
        <f t="shared" si="394"/>
        <v>#N/A</v>
      </c>
      <c r="AE118" s="235" t="e">
        <f t="shared" si="394"/>
        <v>#N/A</v>
      </c>
      <c r="AF118" s="235" t="e">
        <f t="shared" si="394"/>
        <v>#N/A</v>
      </c>
      <c r="AG118" s="235" t="e">
        <f t="shared" si="394"/>
        <v>#N/A</v>
      </c>
      <c r="AH118" s="235" t="e">
        <f t="shared" si="394"/>
        <v>#N/A</v>
      </c>
      <c r="AI118" s="235" t="e">
        <f t="shared" si="394"/>
        <v>#N/A</v>
      </c>
      <c r="AJ118" s="235" t="e">
        <f t="shared" si="394"/>
        <v>#N/A</v>
      </c>
      <c r="AK118" s="235" t="e">
        <f t="shared" si="394"/>
        <v>#N/A</v>
      </c>
      <c r="AL118" s="235" t="e">
        <f t="shared" si="394"/>
        <v>#N/A</v>
      </c>
      <c r="AM118" s="235" t="e">
        <f t="shared" ref="AM118:BR118" si="395">$E116-AM117</f>
        <v>#N/A</v>
      </c>
      <c r="AN118" s="235" t="e">
        <f t="shared" si="395"/>
        <v>#N/A</v>
      </c>
      <c r="AO118" s="235" t="e">
        <f t="shared" si="395"/>
        <v>#N/A</v>
      </c>
      <c r="AP118" s="235" t="e">
        <f t="shared" si="395"/>
        <v>#N/A</v>
      </c>
      <c r="AQ118" s="235" t="e">
        <f t="shared" si="395"/>
        <v>#N/A</v>
      </c>
      <c r="AR118" s="235">
        <f t="shared" si="395"/>
        <v>8.6666666666666679</v>
      </c>
      <c r="AS118" s="235">
        <f t="shared" si="395"/>
        <v>8.3333333333333339</v>
      </c>
      <c r="AT118" s="235">
        <f t="shared" si="395"/>
        <v>8</v>
      </c>
      <c r="AU118" s="235">
        <f t="shared" si="395"/>
        <v>7.6666666666666679</v>
      </c>
      <c r="AV118" s="235">
        <f t="shared" si="395"/>
        <v>7.3333333333333339</v>
      </c>
      <c r="AW118" s="235">
        <f t="shared" si="395"/>
        <v>7.0000000000000009</v>
      </c>
      <c r="AX118" s="235">
        <f t="shared" si="395"/>
        <v>6.6666666666666679</v>
      </c>
      <c r="AY118" s="235">
        <f t="shared" si="395"/>
        <v>6.3333333333333339</v>
      </c>
      <c r="AZ118" s="235">
        <f t="shared" si="395"/>
        <v>6</v>
      </c>
      <c r="BA118" s="235">
        <f t="shared" si="395"/>
        <v>5.666666666666667</v>
      </c>
      <c r="BB118" s="235">
        <f t="shared" si="395"/>
        <v>5.333333333333333</v>
      </c>
      <c r="BC118" s="235">
        <f t="shared" si="395"/>
        <v>5</v>
      </c>
      <c r="BD118" s="235">
        <f t="shared" si="395"/>
        <v>4.666666666666667</v>
      </c>
      <c r="BE118" s="235">
        <f t="shared" si="395"/>
        <v>4.3333333333333339</v>
      </c>
      <c r="BF118" s="235">
        <f t="shared" si="395"/>
        <v>3.9999999999999991</v>
      </c>
      <c r="BG118" s="235">
        <f t="shared" si="395"/>
        <v>3.6666666666666661</v>
      </c>
      <c r="BH118" s="235">
        <f t="shared" si="395"/>
        <v>3.3333333333333321</v>
      </c>
      <c r="BI118" s="235">
        <f t="shared" si="395"/>
        <v>2.9999999999999991</v>
      </c>
      <c r="BJ118" s="235">
        <f t="shared" si="395"/>
        <v>2.6666666666666661</v>
      </c>
      <c r="BK118" s="235">
        <f t="shared" si="395"/>
        <v>2.3333333333333321</v>
      </c>
      <c r="BL118" s="235">
        <f t="shared" si="395"/>
        <v>1.9999999999999982</v>
      </c>
      <c r="BM118" s="235">
        <f t="shared" si="395"/>
        <v>1.6666666666666643</v>
      </c>
      <c r="BN118" s="235">
        <f t="shared" si="395"/>
        <v>1.3333333333333321</v>
      </c>
      <c r="BO118" s="235">
        <f t="shared" si="395"/>
        <v>0</v>
      </c>
      <c r="BP118" s="235" t="e">
        <f t="shared" si="395"/>
        <v>#N/A</v>
      </c>
      <c r="BQ118" s="235" t="e">
        <f t="shared" si="395"/>
        <v>#N/A</v>
      </c>
      <c r="BR118" s="235" t="e">
        <f t="shared" si="395"/>
        <v>#N/A</v>
      </c>
      <c r="BS118" s="235" t="e">
        <f t="shared" ref="BS118:CX118" si="396">$E116-BS117</f>
        <v>#N/A</v>
      </c>
      <c r="BT118" s="235" t="e">
        <f t="shared" si="396"/>
        <v>#N/A</v>
      </c>
      <c r="BU118" s="235" t="e">
        <f t="shared" si="396"/>
        <v>#N/A</v>
      </c>
      <c r="BV118" s="235" t="e">
        <f t="shared" si="396"/>
        <v>#N/A</v>
      </c>
      <c r="BW118" s="235" t="e">
        <f t="shared" si="396"/>
        <v>#N/A</v>
      </c>
      <c r="BX118" s="235" t="e">
        <f t="shared" si="396"/>
        <v>#N/A</v>
      </c>
      <c r="BY118" s="235" t="e">
        <f t="shared" si="396"/>
        <v>#N/A</v>
      </c>
      <c r="BZ118" s="235" t="e">
        <f t="shared" si="396"/>
        <v>#N/A</v>
      </c>
      <c r="CA118" s="235" t="e">
        <f t="shared" si="396"/>
        <v>#N/A</v>
      </c>
      <c r="CB118" s="235" t="e">
        <f t="shared" si="396"/>
        <v>#N/A</v>
      </c>
      <c r="CC118" s="235" t="e">
        <f t="shared" si="396"/>
        <v>#N/A</v>
      </c>
      <c r="CD118" s="235" t="e">
        <f t="shared" si="396"/>
        <v>#N/A</v>
      </c>
      <c r="CE118" s="235" t="e">
        <f t="shared" si="396"/>
        <v>#N/A</v>
      </c>
      <c r="CF118" s="235" t="e">
        <f t="shared" si="396"/>
        <v>#N/A</v>
      </c>
      <c r="CG118" s="235" t="e">
        <f t="shared" si="396"/>
        <v>#N/A</v>
      </c>
      <c r="CH118" s="235" t="e">
        <f t="shared" si="396"/>
        <v>#N/A</v>
      </c>
      <c r="CI118" s="235" t="e">
        <f t="shared" si="396"/>
        <v>#N/A</v>
      </c>
      <c r="CJ118" s="235" t="e">
        <f t="shared" si="396"/>
        <v>#N/A</v>
      </c>
      <c r="CK118" s="235" t="e">
        <f t="shared" si="396"/>
        <v>#N/A</v>
      </c>
      <c r="CL118" s="235" t="e">
        <f t="shared" si="396"/>
        <v>#N/A</v>
      </c>
      <c r="CM118" s="235" t="e">
        <f t="shared" si="396"/>
        <v>#N/A</v>
      </c>
      <c r="CN118" s="235" t="e">
        <f t="shared" si="396"/>
        <v>#N/A</v>
      </c>
      <c r="CO118" s="235" t="e">
        <f t="shared" si="396"/>
        <v>#N/A</v>
      </c>
      <c r="CP118" s="235" t="e">
        <f t="shared" si="396"/>
        <v>#N/A</v>
      </c>
      <c r="CQ118" s="235" t="e">
        <f t="shared" si="396"/>
        <v>#N/A</v>
      </c>
      <c r="CR118" s="235" t="e">
        <f t="shared" si="396"/>
        <v>#N/A</v>
      </c>
      <c r="CS118" s="235" t="e">
        <f t="shared" si="396"/>
        <v>#N/A</v>
      </c>
      <c r="CT118" s="235" t="e">
        <f t="shared" si="396"/>
        <v>#N/A</v>
      </c>
      <c r="CU118" s="235" t="e">
        <f t="shared" si="396"/>
        <v>#N/A</v>
      </c>
      <c r="CV118" s="235" t="e">
        <f t="shared" si="396"/>
        <v>#N/A</v>
      </c>
      <c r="CW118" s="235" t="e">
        <f t="shared" si="396"/>
        <v>#N/A</v>
      </c>
      <c r="CX118" s="235" t="e">
        <f t="shared" si="396"/>
        <v>#N/A</v>
      </c>
      <c r="CY118" s="235" t="e">
        <f t="shared" ref="CY118:DK118" si="397">$E116-CY117</f>
        <v>#N/A</v>
      </c>
      <c r="CZ118" s="235" t="e">
        <f t="shared" si="397"/>
        <v>#N/A</v>
      </c>
      <c r="DA118" s="235" t="e">
        <f t="shared" si="397"/>
        <v>#N/A</v>
      </c>
      <c r="DB118" s="235" t="e">
        <f t="shared" si="397"/>
        <v>#N/A</v>
      </c>
      <c r="DC118" s="235" t="e">
        <f t="shared" si="397"/>
        <v>#N/A</v>
      </c>
      <c r="DD118" s="235" t="e">
        <f t="shared" si="397"/>
        <v>#N/A</v>
      </c>
      <c r="DE118" s="235" t="e">
        <f t="shared" si="397"/>
        <v>#N/A</v>
      </c>
      <c r="DF118" s="235" t="e">
        <f t="shared" si="397"/>
        <v>#N/A</v>
      </c>
      <c r="DG118" s="235" t="e">
        <f t="shared" si="397"/>
        <v>#N/A</v>
      </c>
      <c r="DH118" s="235" t="e">
        <f t="shared" si="397"/>
        <v>#N/A</v>
      </c>
      <c r="DI118" s="235" t="e">
        <f t="shared" si="397"/>
        <v>#N/A</v>
      </c>
      <c r="DJ118" s="235" t="e">
        <f t="shared" si="397"/>
        <v>#N/A</v>
      </c>
      <c r="DK118" s="235" t="e">
        <f t="shared" si="397"/>
        <v>#N/A</v>
      </c>
      <c r="DL118" s="235" t="e">
        <f t="shared" ref="DL118:EA118" si="398">$E116-DL117</f>
        <v>#N/A</v>
      </c>
      <c r="DM118" s="235" t="e">
        <f t="shared" si="398"/>
        <v>#N/A</v>
      </c>
      <c r="DN118" s="235" t="e">
        <f t="shared" si="398"/>
        <v>#N/A</v>
      </c>
      <c r="DO118" s="235" t="e">
        <f t="shared" si="398"/>
        <v>#N/A</v>
      </c>
      <c r="DP118" s="235" t="e">
        <f t="shared" si="398"/>
        <v>#N/A</v>
      </c>
      <c r="DQ118" s="235" t="e">
        <f t="shared" si="398"/>
        <v>#N/A</v>
      </c>
      <c r="DR118" s="235" t="e">
        <f t="shared" si="398"/>
        <v>#N/A</v>
      </c>
      <c r="DS118" s="235" t="e">
        <f t="shared" si="398"/>
        <v>#N/A</v>
      </c>
      <c r="DT118" s="235" t="e">
        <f t="shared" si="398"/>
        <v>#N/A</v>
      </c>
      <c r="DU118" s="235" t="e">
        <f t="shared" si="398"/>
        <v>#N/A</v>
      </c>
      <c r="DV118" s="235" t="e">
        <f t="shared" si="398"/>
        <v>#N/A</v>
      </c>
      <c r="DW118" s="235" t="e">
        <f t="shared" si="398"/>
        <v>#N/A</v>
      </c>
      <c r="DX118" s="235" t="e">
        <f t="shared" si="398"/>
        <v>#N/A</v>
      </c>
      <c r="DY118" s="235" t="e">
        <f t="shared" si="398"/>
        <v>#N/A</v>
      </c>
      <c r="DZ118" s="235" t="e">
        <f t="shared" si="398"/>
        <v>#N/A</v>
      </c>
      <c r="EA118" s="235" t="e">
        <f t="shared" si="398"/>
        <v>#N/A</v>
      </c>
    </row>
    <row r="119" spans="5:131" x14ac:dyDescent="0.25">
      <c r="E119">
        <v>10</v>
      </c>
      <c r="F119" s="239" t="str">
        <f>$B$60&amp;"_"&amp;$D$109</f>
        <v>СМР ЖК 1 оч_Отступ</v>
      </c>
      <c r="G119" s="239">
        <f t="shared" ref="G119:AL120" si="399">$E119</f>
        <v>10</v>
      </c>
      <c r="H119" s="239">
        <f t="shared" si="399"/>
        <v>10</v>
      </c>
      <c r="I119" s="239">
        <f t="shared" si="399"/>
        <v>10</v>
      </c>
      <c r="J119" s="239">
        <f t="shared" si="399"/>
        <v>10</v>
      </c>
      <c r="K119" s="239">
        <f t="shared" si="399"/>
        <v>10</v>
      </c>
      <c r="L119" s="239">
        <f t="shared" si="399"/>
        <v>10</v>
      </c>
      <c r="M119" s="239">
        <f t="shared" si="399"/>
        <v>10</v>
      </c>
      <c r="N119" s="239">
        <f t="shared" si="399"/>
        <v>10</v>
      </c>
      <c r="O119" s="239">
        <f t="shared" si="399"/>
        <v>10</v>
      </c>
      <c r="P119" s="239">
        <f t="shared" si="399"/>
        <v>10</v>
      </c>
      <c r="Q119" s="239">
        <f t="shared" si="399"/>
        <v>10</v>
      </c>
      <c r="R119" s="239">
        <f t="shared" si="399"/>
        <v>10</v>
      </c>
      <c r="S119" s="239">
        <f t="shared" si="399"/>
        <v>10</v>
      </c>
      <c r="T119" s="239">
        <f t="shared" si="399"/>
        <v>10</v>
      </c>
      <c r="U119" s="239">
        <f t="shared" si="399"/>
        <v>10</v>
      </c>
      <c r="V119" s="239">
        <f t="shared" si="399"/>
        <v>10</v>
      </c>
      <c r="W119" s="239">
        <f t="shared" si="399"/>
        <v>10</v>
      </c>
      <c r="X119" s="239">
        <f t="shared" si="399"/>
        <v>10</v>
      </c>
      <c r="Y119" s="239">
        <f t="shared" si="399"/>
        <v>10</v>
      </c>
      <c r="Z119" s="239">
        <f t="shared" si="399"/>
        <v>10</v>
      </c>
      <c r="AA119" s="239">
        <f t="shared" si="399"/>
        <v>10</v>
      </c>
      <c r="AB119" s="239">
        <f t="shared" si="399"/>
        <v>10</v>
      </c>
      <c r="AC119" s="239">
        <f t="shared" si="399"/>
        <v>10</v>
      </c>
      <c r="AD119" s="239">
        <f t="shared" si="399"/>
        <v>10</v>
      </c>
      <c r="AE119" s="239">
        <f t="shared" si="399"/>
        <v>10</v>
      </c>
      <c r="AF119" s="239">
        <f t="shared" si="399"/>
        <v>10</v>
      </c>
      <c r="AG119" s="239">
        <f t="shared" si="399"/>
        <v>10</v>
      </c>
      <c r="AH119" s="239">
        <f t="shared" si="399"/>
        <v>10</v>
      </c>
      <c r="AI119" s="239">
        <f t="shared" si="399"/>
        <v>10</v>
      </c>
      <c r="AJ119" s="239">
        <f t="shared" si="399"/>
        <v>10</v>
      </c>
      <c r="AK119" s="239">
        <f t="shared" si="399"/>
        <v>10</v>
      </c>
      <c r="AL119" s="239">
        <f t="shared" si="399"/>
        <v>10</v>
      </c>
      <c r="AM119" s="239">
        <f t="shared" ref="AM119:BR120" si="400">$E119</f>
        <v>10</v>
      </c>
      <c r="AN119" s="239">
        <f t="shared" si="400"/>
        <v>10</v>
      </c>
      <c r="AO119" s="239">
        <f t="shared" si="400"/>
        <v>10</v>
      </c>
      <c r="AP119" s="239">
        <f t="shared" si="400"/>
        <v>10</v>
      </c>
      <c r="AQ119" s="239">
        <f t="shared" si="400"/>
        <v>10</v>
      </c>
      <c r="AR119" s="239">
        <f t="shared" si="400"/>
        <v>10</v>
      </c>
      <c r="AS119" s="239">
        <f t="shared" si="400"/>
        <v>10</v>
      </c>
      <c r="AT119" s="239">
        <f t="shared" si="400"/>
        <v>10</v>
      </c>
      <c r="AU119" s="239">
        <f t="shared" si="400"/>
        <v>10</v>
      </c>
      <c r="AV119" s="239">
        <f t="shared" si="400"/>
        <v>10</v>
      </c>
      <c r="AW119" s="239">
        <f t="shared" si="400"/>
        <v>10</v>
      </c>
      <c r="AX119" s="239">
        <f t="shared" si="400"/>
        <v>10</v>
      </c>
      <c r="AY119" s="239">
        <f t="shared" si="400"/>
        <v>10</v>
      </c>
      <c r="AZ119" s="239">
        <f t="shared" si="400"/>
        <v>10</v>
      </c>
      <c r="BA119" s="239">
        <f t="shared" si="400"/>
        <v>10</v>
      </c>
      <c r="BB119" s="239">
        <f t="shared" si="400"/>
        <v>10</v>
      </c>
      <c r="BC119" s="239">
        <f t="shared" si="400"/>
        <v>10</v>
      </c>
      <c r="BD119" s="239">
        <f t="shared" si="400"/>
        <v>10</v>
      </c>
      <c r="BE119" s="239">
        <f t="shared" si="400"/>
        <v>10</v>
      </c>
      <c r="BF119" s="239">
        <f t="shared" si="400"/>
        <v>10</v>
      </c>
      <c r="BG119" s="239">
        <f t="shared" si="400"/>
        <v>10</v>
      </c>
      <c r="BH119" s="239">
        <f t="shared" si="400"/>
        <v>10</v>
      </c>
      <c r="BI119" s="239">
        <f t="shared" si="400"/>
        <v>10</v>
      </c>
      <c r="BJ119" s="239">
        <f t="shared" si="400"/>
        <v>10</v>
      </c>
      <c r="BK119" s="239">
        <f t="shared" si="400"/>
        <v>10</v>
      </c>
      <c r="BL119" s="239">
        <f t="shared" si="400"/>
        <v>10</v>
      </c>
      <c r="BM119" s="239">
        <f t="shared" si="400"/>
        <v>10</v>
      </c>
      <c r="BN119" s="239">
        <f t="shared" si="400"/>
        <v>10</v>
      </c>
      <c r="BO119" s="239">
        <f t="shared" si="400"/>
        <v>10</v>
      </c>
      <c r="BP119" s="239">
        <f t="shared" si="400"/>
        <v>10</v>
      </c>
      <c r="BQ119" s="239">
        <f t="shared" si="400"/>
        <v>10</v>
      </c>
      <c r="BR119" s="239">
        <f t="shared" si="400"/>
        <v>10</v>
      </c>
      <c r="BS119" s="239">
        <f t="shared" ref="BS119:CX120" si="401">$E119</f>
        <v>10</v>
      </c>
      <c r="BT119" s="239">
        <f t="shared" si="401"/>
        <v>10</v>
      </c>
      <c r="BU119" s="239">
        <f t="shared" si="401"/>
        <v>10</v>
      </c>
      <c r="BV119" s="239">
        <f t="shared" si="401"/>
        <v>10</v>
      </c>
      <c r="BW119" s="239">
        <f t="shared" si="401"/>
        <v>10</v>
      </c>
      <c r="BX119" s="239">
        <f t="shared" si="401"/>
        <v>10</v>
      </c>
      <c r="BY119" s="239">
        <f t="shared" si="401"/>
        <v>10</v>
      </c>
      <c r="BZ119" s="239">
        <f t="shared" si="401"/>
        <v>10</v>
      </c>
      <c r="CA119" s="239">
        <f t="shared" si="401"/>
        <v>10</v>
      </c>
      <c r="CB119" s="239">
        <f t="shared" si="401"/>
        <v>10</v>
      </c>
      <c r="CC119" s="239">
        <f t="shared" si="401"/>
        <v>10</v>
      </c>
      <c r="CD119" s="239">
        <f t="shared" si="401"/>
        <v>10</v>
      </c>
      <c r="CE119" s="239">
        <f t="shared" si="401"/>
        <v>10</v>
      </c>
      <c r="CF119" s="239">
        <f t="shared" si="401"/>
        <v>10</v>
      </c>
      <c r="CG119" s="239">
        <f t="shared" si="401"/>
        <v>10</v>
      </c>
      <c r="CH119" s="239">
        <f t="shared" si="401"/>
        <v>10</v>
      </c>
      <c r="CI119" s="239">
        <f t="shared" si="401"/>
        <v>10</v>
      </c>
      <c r="CJ119" s="239">
        <f t="shared" si="401"/>
        <v>10</v>
      </c>
      <c r="CK119" s="239">
        <f t="shared" si="401"/>
        <v>10</v>
      </c>
      <c r="CL119" s="239">
        <f t="shared" si="401"/>
        <v>10</v>
      </c>
      <c r="CM119" s="239">
        <f t="shared" si="401"/>
        <v>10</v>
      </c>
      <c r="CN119" s="239">
        <f t="shared" si="401"/>
        <v>10</v>
      </c>
      <c r="CO119" s="239">
        <f t="shared" si="401"/>
        <v>10</v>
      </c>
      <c r="CP119" s="239">
        <f t="shared" si="401"/>
        <v>10</v>
      </c>
      <c r="CQ119" s="239">
        <f t="shared" si="401"/>
        <v>10</v>
      </c>
      <c r="CR119" s="239">
        <f t="shared" si="401"/>
        <v>10</v>
      </c>
      <c r="CS119" s="239">
        <f t="shared" si="401"/>
        <v>10</v>
      </c>
      <c r="CT119" s="239">
        <f t="shared" si="401"/>
        <v>10</v>
      </c>
      <c r="CU119" s="239">
        <f t="shared" si="401"/>
        <v>10</v>
      </c>
      <c r="CV119" s="239">
        <f t="shared" si="401"/>
        <v>10</v>
      </c>
      <c r="CW119" s="239">
        <f t="shared" si="401"/>
        <v>10</v>
      </c>
      <c r="CX119" s="239">
        <f t="shared" si="401"/>
        <v>10</v>
      </c>
      <c r="CY119" s="239">
        <f t="shared" ref="CY119:EA120" si="402">$E119</f>
        <v>10</v>
      </c>
      <c r="CZ119" s="239">
        <f t="shared" si="402"/>
        <v>10</v>
      </c>
      <c r="DA119" s="239">
        <f t="shared" si="402"/>
        <v>10</v>
      </c>
      <c r="DB119" s="239">
        <f t="shared" si="402"/>
        <v>10</v>
      </c>
      <c r="DC119" s="239">
        <f t="shared" si="402"/>
        <v>10</v>
      </c>
      <c r="DD119" s="239">
        <f t="shared" si="402"/>
        <v>10</v>
      </c>
      <c r="DE119" s="239">
        <f t="shared" si="402"/>
        <v>10</v>
      </c>
      <c r="DF119" s="239">
        <f t="shared" si="402"/>
        <v>10</v>
      </c>
      <c r="DG119" s="239">
        <f t="shared" si="402"/>
        <v>10</v>
      </c>
      <c r="DH119" s="239">
        <f t="shared" si="402"/>
        <v>10</v>
      </c>
      <c r="DI119" s="239">
        <f t="shared" si="402"/>
        <v>10</v>
      </c>
      <c r="DJ119" s="239">
        <f t="shared" si="402"/>
        <v>10</v>
      </c>
      <c r="DK119" s="239">
        <f t="shared" si="402"/>
        <v>10</v>
      </c>
      <c r="DL119" s="239">
        <f t="shared" si="402"/>
        <v>10</v>
      </c>
      <c r="DM119" s="239">
        <f t="shared" si="402"/>
        <v>10</v>
      </c>
      <c r="DN119" s="239">
        <f t="shared" si="402"/>
        <v>10</v>
      </c>
      <c r="DO119" s="239">
        <f t="shared" si="402"/>
        <v>10</v>
      </c>
      <c r="DP119" s="239">
        <f t="shared" si="402"/>
        <v>10</v>
      </c>
      <c r="DQ119" s="239">
        <f t="shared" si="402"/>
        <v>10</v>
      </c>
      <c r="DR119" s="239">
        <f t="shared" si="402"/>
        <v>10</v>
      </c>
      <c r="DS119" s="239">
        <f t="shared" si="402"/>
        <v>10</v>
      </c>
      <c r="DT119" s="239">
        <f t="shared" si="402"/>
        <v>10</v>
      </c>
      <c r="DU119" s="239">
        <f t="shared" si="402"/>
        <v>10</v>
      </c>
      <c r="DV119" s="239">
        <f t="shared" si="402"/>
        <v>10</v>
      </c>
      <c r="DW119" s="239">
        <f t="shared" si="402"/>
        <v>10</v>
      </c>
      <c r="DX119" s="239">
        <f t="shared" si="402"/>
        <v>10</v>
      </c>
      <c r="DY119" s="239">
        <f t="shared" si="402"/>
        <v>10</v>
      </c>
      <c r="DZ119" s="239">
        <f t="shared" si="402"/>
        <v>10</v>
      </c>
      <c r="EA119" s="239">
        <f t="shared" si="402"/>
        <v>10</v>
      </c>
    </row>
    <row r="120" spans="5:131" x14ac:dyDescent="0.25">
      <c r="E120">
        <v>5</v>
      </c>
      <c r="F120" t="str">
        <f>$B$61&amp;"_"&amp;$D$105</f>
        <v>П+РД 1 оч_Пометки</v>
      </c>
      <c r="G120">
        <f>$E120</f>
        <v>5</v>
      </c>
      <c r="H120">
        <f t="shared" si="399"/>
        <v>5</v>
      </c>
      <c r="I120">
        <f t="shared" si="399"/>
        <v>5</v>
      </c>
      <c r="J120">
        <f t="shared" si="399"/>
        <v>5</v>
      </c>
      <c r="K120">
        <f t="shared" si="399"/>
        <v>5</v>
      </c>
      <c r="L120">
        <f t="shared" si="399"/>
        <v>5</v>
      </c>
      <c r="M120">
        <f t="shared" si="399"/>
        <v>5</v>
      </c>
      <c r="N120">
        <f t="shared" si="399"/>
        <v>5</v>
      </c>
      <c r="O120">
        <f t="shared" si="399"/>
        <v>5</v>
      </c>
      <c r="P120">
        <f t="shared" si="399"/>
        <v>5</v>
      </c>
      <c r="Q120">
        <f t="shared" si="399"/>
        <v>5</v>
      </c>
      <c r="R120">
        <f t="shared" si="399"/>
        <v>5</v>
      </c>
      <c r="S120">
        <f t="shared" si="399"/>
        <v>5</v>
      </c>
      <c r="T120">
        <f t="shared" si="399"/>
        <v>5</v>
      </c>
      <c r="U120">
        <f t="shared" si="399"/>
        <v>5</v>
      </c>
      <c r="V120">
        <f t="shared" si="399"/>
        <v>5</v>
      </c>
      <c r="W120">
        <f t="shared" si="399"/>
        <v>5</v>
      </c>
      <c r="X120">
        <f t="shared" si="399"/>
        <v>5</v>
      </c>
      <c r="Y120">
        <f t="shared" si="399"/>
        <v>5</v>
      </c>
      <c r="Z120">
        <f t="shared" si="399"/>
        <v>5</v>
      </c>
      <c r="AA120">
        <f t="shared" si="399"/>
        <v>5</v>
      </c>
      <c r="AB120">
        <f t="shared" si="399"/>
        <v>5</v>
      </c>
      <c r="AC120">
        <f t="shared" si="399"/>
        <v>5</v>
      </c>
      <c r="AD120">
        <f t="shared" si="399"/>
        <v>5</v>
      </c>
      <c r="AE120">
        <f t="shared" si="399"/>
        <v>5</v>
      </c>
      <c r="AF120">
        <f t="shared" si="399"/>
        <v>5</v>
      </c>
      <c r="AG120">
        <f t="shared" si="399"/>
        <v>5</v>
      </c>
      <c r="AH120">
        <f t="shared" si="399"/>
        <v>5</v>
      </c>
      <c r="AI120">
        <f t="shared" si="399"/>
        <v>5</v>
      </c>
      <c r="AJ120">
        <f t="shared" si="399"/>
        <v>5</v>
      </c>
      <c r="AK120">
        <f t="shared" si="399"/>
        <v>5</v>
      </c>
      <c r="AL120">
        <f t="shared" si="399"/>
        <v>5</v>
      </c>
      <c r="AM120">
        <f t="shared" si="400"/>
        <v>5</v>
      </c>
      <c r="AN120">
        <f t="shared" si="400"/>
        <v>5</v>
      </c>
      <c r="AO120">
        <f t="shared" si="400"/>
        <v>5</v>
      </c>
      <c r="AP120">
        <f t="shared" si="400"/>
        <v>5</v>
      </c>
      <c r="AQ120">
        <f t="shared" si="400"/>
        <v>5</v>
      </c>
      <c r="AR120">
        <f t="shared" si="400"/>
        <v>5</v>
      </c>
      <c r="AS120">
        <f t="shared" si="400"/>
        <v>5</v>
      </c>
      <c r="AT120">
        <f t="shared" si="400"/>
        <v>5</v>
      </c>
      <c r="AU120">
        <f t="shared" si="400"/>
        <v>5</v>
      </c>
      <c r="AV120">
        <f t="shared" si="400"/>
        <v>5</v>
      </c>
      <c r="AW120">
        <f t="shared" si="400"/>
        <v>5</v>
      </c>
      <c r="AX120">
        <f t="shared" si="400"/>
        <v>5</v>
      </c>
      <c r="AY120">
        <f t="shared" si="400"/>
        <v>5</v>
      </c>
      <c r="AZ120">
        <f t="shared" si="400"/>
        <v>5</v>
      </c>
      <c r="BA120">
        <f t="shared" si="400"/>
        <v>5</v>
      </c>
      <c r="BB120">
        <f t="shared" si="400"/>
        <v>5</v>
      </c>
      <c r="BC120">
        <f t="shared" si="400"/>
        <v>5</v>
      </c>
      <c r="BD120">
        <f t="shared" si="400"/>
        <v>5</v>
      </c>
      <c r="BE120">
        <f t="shared" si="400"/>
        <v>5</v>
      </c>
      <c r="BF120">
        <f t="shared" si="400"/>
        <v>5</v>
      </c>
      <c r="BG120">
        <f t="shared" si="400"/>
        <v>5</v>
      </c>
      <c r="BH120">
        <f t="shared" si="400"/>
        <v>5</v>
      </c>
      <c r="BI120">
        <f t="shared" si="400"/>
        <v>5</v>
      </c>
      <c r="BJ120">
        <f t="shared" si="400"/>
        <v>5</v>
      </c>
      <c r="BK120">
        <f t="shared" si="400"/>
        <v>5</v>
      </c>
      <c r="BL120">
        <f t="shared" si="400"/>
        <v>5</v>
      </c>
      <c r="BM120">
        <f t="shared" si="400"/>
        <v>5</v>
      </c>
      <c r="BN120">
        <f t="shared" si="400"/>
        <v>5</v>
      </c>
      <c r="BO120">
        <f t="shared" si="400"/>
        <v>5</v>
      </c>
      <c r="BP120">
        <f t="shared" si="400"/>
        <v>5</v>
      </c>
      <c r="BQ120">
        <f t="shared" si="400"/>
        <v>5</v>
      </c>
      <c r="BR120">
        <f t="shared" si="400"/>
        <v>5</v>
      </c>
      <c r="BS120">
        <f t="shared" si="401"/>
        <v>5</v>
      </c>
      <c r="BT120">
        <f t="shared" si="401"/>
        <v>5</v>
      </c>
      <c r="BU120">
        <f t="shared" si="401"/>
        <v>5</v>
      </c>
      <c r="BV120">
        <f t="shared" si="401"/>
        <v>5</v>
      </c>
      <c r="BW120">
        <f t="shared" si="401"/>
        <v>5</v>
      </c>
      <c r="BX120">
        <f t="shared" si="401"/>
        <v>5</v>
      </c>
      <c r="BY120">
        <f t="shared" si="401"/>
        <v>5</v>
      </c>
      <c r="BZ120">
        <f t="shared" si="401"/>
        <v>5</v>
      </c>
      <c r="CA120">
        <f t="shared" si="401"/>
        <v>5</v>
      </c>
      <c r="CB120">
        <f t="shared" si="401"/>
        <v>5</v>
      </c>
      <c r="CC120">
        <f t="shared" si="401"/>
        <v>5</v>
      </c>
      <c r="CD120">
        <f t="shared" si="401"/>
        <v>5</v>
      </c>
      <c r="CE120">
        <f t="shared" si="401"/>
        <v>5</v>
      </c>
      <c r="CF120">
        <f t="shared" si="401"/>
        <v>5</v>
      </c>
      <c r="CG120">
        <f t="shared" si="401"/>
        <v>5</v>
      </c>
      <c r="CH120">
        <f t="shared" si="401"/>
        <v>5</v>
      </c>
      <c r="CI120">
        <f t="shared" si="401"/>
        <v>5</v>
      </c>
      <c r="CJ120">
        <f t="shared" si="401"/>
        <v>5</v>
      </c>
      <c r="CK120">
        <f t="shared" si="401"/>
        <v>5</v>
      </c>
      <c r="CL120">
        <f t="shared" si="401"/>
        <v>5</v>
      </c>
      <c r="CM120">
        <f t="shared" si="401"/>
        <v>5</v>
      </c>
      <c r="CN120">
        <f t="shared" si="401"/>
        <v>5</v>
      </c>
      <c r="CO120">
        <f t="shared" si="401"/>
        <v>5</v>
      </c>
      <c r="CP120">
        <f t="shared" si="401"/>
        <v>5</v>
      </c>
      <c r="CQ120">
        <f t="shared" si="401"/>
        <v>5</v>
      </c>
      <c r="CR120">
        <f t="shared" si="401"/>
        <v>5</v>
      </c>
      <c r="CS120">
        <f t="shared" si="401"/>
        <v>5</v>
      </c>
      <c r="CT120">
        <f t="shared" si="401"/>
        <v>5</v>
      </c>
      <c r="CU120">
        <f t="shared" si="401"/>
        <v>5</v>
      </c>
      <c r="CV120">
        <f t="shared" si="401"/>
        <v>5</v>
      </c>
      <c r="CW120">
        <f t="shared" si="401"/>
        <v>5</v>
      </c>
      <c r="CX120">
        <f t="shared" si="401"/>
        <v>5</v>
      </c>
      <c r="CY120">
        <f t="shared" si="402"/>
        <v>5</v>
      </c>
      <c r="CZ120">
        <f t="shared" si="402"/>
        <v>5</v>
      </c>
      <c r="DA120">
        <f t="shared" si="402"/>
        <v>5</v>
      </c>
      <c r="DB120">
        <f t="shared" si="402"/>
        <v>5</v>
      </c>
      <c r="DC120">
        <f t="shared" si="402"/>
        <v>5</v>
      </c>
      <c r="DD120">
        <f t="shared" si="402"/>
        <v>5</v>
      </c>
      <c r="DE120">
        <f t="shared" si="402"/>
        <v>5</v>
      </c>
      <c r="DF120">
        <f t="shared" si="402"/>
        <v>5</v>
      </c>
      <c r="DG120">
        <f t="shared" si="402"/>
        <v>5</v>
      </c>
      <c r="DH120">
        <f t="shared" si="402"/>
        <v>5</v>
      </c>
      <c r="DI120">
        <f t="shared" si="402"/>
        <v>5</v>
      </c>
      <c r="DJ120">
        <f t="shared" si="402"/>
        <v>5</v>
      </c>
      <c r="DK120">
        <f t="shared" si="402"/>
        <v>5</v>
      </c>
      <c r="DL120">
        <f t="shared" si="402"/>
        <v>5</v>
      </c>
      <c r="DM120">
        <f t="shared" si="402"/>
        <v>5</v>
      </c>
      <c r="DN120">
        <f t="shared" si="402"/>
        <v>5</v>
      </c>
      <c r="DO120">
        <f t="shared" si="402"/>
        <v>5</v>
      </c>
      <c r="DP120">
        <f t="shared" si="402"/>
        <v>5</v>
      </c>
      <c r="DQ120">
        <f t="shared" si="402"/>
        <v>5</v>
      </c>
      <c r="DR120">
        <f t="shared" si="402"/>
        <v>5</v>
      </c>
      <c r="DS120">
        <f t="shared" si="402"/>
        <v>5</v>
      </c>
      <c r="DT120">
        <f t="shared" si="402"/>
        <v>5</v>
      </c>
      <c r="DU120">
        <f t="shared" si="402"/>
        <v>5</v>
      </c>
      <c r="DV120">
        <f t="shared" si="402"/>
        <v>5</v>
      </c>
      <c r="DW120">
        <f t="shared" si="402"/>
        <v>5</v>
      </c>
      <c r="DX120">
        <f t="shared" si="402"/>
        <v>5</v>
      </c>
      <c r="DY120">
        <f t="shared" si="402"/>
        <v>5</v>
      </c>
      <c r="DZ120">
        <f t="shared" si="402"/>
        <v>5</v>
      </c>
      <c r="EA120">
        <f t="shared" si="402"/>
        <v>5</v>
      </c>
    </row>
    <row r="121" spans="5:131" x14ac:dyDescent="0.25">
      <c r="E121">
        <v>10</v>
      </c>
      <c r="F121" s="269" t="str">
        <f>$B$61&amp;"_"&amp;$D$106</f>
        <v>П+РД 1 оч_Масштаб</v>
      </c>
      <c r="G121" s="268">
        <f t="shared" ref="G121:AL121" si="403">IFERROR($E121-SUM(G122:G123),$E121)</f>
        <v>10</v>
      </c>
      <c r="H121" s="268">
        <f t="shared" si="403"/>
        <v>10</v>
      </c>
      <c r="I121" s="268">
        <f t="shared" si="403"/>
        <v>10</v>
      </c>
      <c r="J121" s="268">
        <f t="shared" si="403"/>
        <v>10</v>
      </c>
      <c r="K121" s="268">
        <f t="shared" si="403"/>
        <v>10</v>
      </c>
      <c r="L121" s="268">
        <f t="shared" si="403"/>
        <v>10</v>
      </c>
      <c r="M121" s="268">
        <f t="shared" si="403"/>
        <v>10</v>
      </c>
      <c r="N121" s="268">
        <f t="shared" si="403"/>
        <v>10</v>
      </c>
      <c r="O121" s="268">
        <f t="shared" si="403"/>
        <v>10</v>
      </c>
      <c r="P121" s="268">
        <f t="shared" si="403"/>
        <v>10</v>
      </c>
      <c r="Q121" s="268">
        <f t="shared" si="403"/>
        <v>10</v>
      </c>
      <c r="R121" s="268">
        <f t="shared" si="403"/>
        <v>10</v>
      </c>
      <c r="S121" s="268">
        <f t="shared" si="403"/>
        <v>10</v>
      </c>
      <c r="T121" s="268">
        <f t="shared" si="403"/>
        <v>10</v>
      </c>
      <c r="U121" s="268">
        <f t="shared" si="403"/>
        <v>10</v>
      </c>
      <c r="V121" s="268">
        <f t="shared" si="403"/>
        <v>10</v>
      </c>
      <c r="W121" s="268">
        <f t="shared" si="403"/>
        <v>10</v>
      </c>
      <c r="X121" s="268">
        <f t="shared" si="403"/>
        <v>10</v>
      </c>
      <c r="Y121" s="268">
        <f t="shared" si="403"/>
        <v>10</v>
      </c>
      <c r="Z121" s="268">
        <f t="shared" si="403"/>
        <v>10</v>
      </c>
      <c r="AA121" s="268">
        <f t="shared" si="403"/>
        <v>10</v>
      </c>
      <c r="AB121" s="268">
        <f t="shared" si="403"/>
        <v>10</v>
      </c>
      <c r="AC121" s="268">
        <f t="shared" si="403"/>
        <v>10</v>
      </c>
      <c r="AD121" s="268">
        <f t="shared" si="403"/>
        <v>10</v>
      </c>
      <c r="AE121" s="268">
        <f t="shared" si="403"/>
        <v>10</v>
      </c>
      <c r="AF121" s="268">
        <f t="shared" si="403"/>
        <v>10</v>
      </c>
      <c r="AG121" s="268">
        <f t="shared" si="403"/>
        <v>10</v>
      </c>
      <c r="AH121" s="268">
        <f t="shared" si="403"/>
        <v>10</v>
      </c>
      <c r="AI121" s="268">
        <f t="shared" si="403"/>
        <v>10</v>
      </c>
      <c r="AJ121" s="268">
        <f t="shared" si="403"/>
        <v>10</v>
      </c>
      <c r="AK121" s="268">
        <f t="shared" si="403"/>
        <v>10</v>
      </c>
      <c r="AL121" s="268">
        <f t="shared" si="403"/>
        <v>0</v>
      </c>
      <c r="AM121" s="268">
        <f t="shared" ref="AM121:BR121" si="404">IFERROR($E121-SUM(AM122:AM123),$E121)</f>
        <v>0</v>
      </c>
      <c r="AN121" s="268">
        <f t="shared" si="404"/>
        <v>0</v>
      </c>
      <c r="AO121" s="268">
        <f t="shared" si="404"/>
        <v>0</v>
      </c>
      <c r="AP121" s="268">
        <f t="shared" si="404"/>
        <v>0</v>
      </c>
      <c r="AQ121" s="268">
        <f t="shared" si="404"/>
        <v>0</v>
      </c>
      <c r="AR121" s="268">
        <f t="shared" si="404"/>
        <v>0</v>
      </c>
      <c r="AS121" s="268">
        <f t="shared" si="404"/>
        <v>0</v>
      </c>
      <c r="AT121" s="268">
        <f t="shared" si="404"/>
        <v>0</v>
      </c>
      <c r="AU121" s="268">
        <f t="shared" si="404"/>
        <v>0</v>
      </c>
      <c r="AV121" s="268">
        <f t="shared" si="404"/>
        <v>0</v>
      </c>
      <c r="AW121" s="268">
        <f t="shared" si="404"/>
        <v>0</v>
      </c>
      <c r="AX121" s="268">
        <f t="shared" si="404"/>
        <v>0</v>
      </c>
      <c r="AY121" s="268">
        <f t="shared" si="404"/>
        <v>0</v>
      </c>
      <c r="AZ121" s="268">
        <f t="shared" si="404"/>
        <v>0</v>
      </c>
      <c r="BA121" s="268">
        <f t="shared" si="404"/>
        <v>0</v>
      </c>
      <c r="BB121" s="268">
        <f t="shared" si="404"/>
        <v>0</v>
      </c>
      <c r="BC121" s="268">
        <f t="shared" si="404"/>
        <v>0</v>
      </c>
      <c r="BD121" s="268">
        <f t="shared" si="404"/>
        <v>0</v>
      </c>
      <c r="BE121" s="268">
        <f t="shared" si="404"/>
        <v>0</v>
      </c>
      <c r="BF121" s="268">
        <f t="shared" si="404"/>
        <v>0</v>
      </c>
      <c r="BG121" s="268">
        <f t="shared" si="404"/>
        <v>0</v>
      </c>
      <c r="BH121" s="268">
        <f t="shared" si="404"/>
        <v>0</v>
      </c>
      <c r="BI121" s="268">
        <f t="shared" si="404"/>
        <v>0</v>
      </c>
      <c r="BJ121" s="268">
        <f t="shared" si="404"/>
        <v>0</v>
      </c>
      <c r="BK121" s="268">
        <f t="shared" si="404"/>
        <v>0</v>
      </c>
      <c r="BL121" s="268">
        <f t="shared" si="404"/>
        <v>0</v>
      </c>
      <c r="BM121" s="268">
        <f t="shared" si="404"/>
        <v>10</v>
      </c>
      <c r="BN121" s="268">
        <f t="shared" si="404"/>
        <v>10</v>
      </c>
      <c r="BO121" s="268">
        <f t="shared" si="404"/>
        <v>10</v>
      </c>
      <c r="BP121" s="268">
        <f t="shared" si="404"/>
        <v>10</v>
      </c>
      <c r="BQ121" s="268">
        <f t="shared" si="404"/>
        <v>10</v>
      </c>
      <c r="BR121" s="268">
        <f t="shared" si="404"/>
        <v>10</v>
      </c>
      <c r="BS121" s="268">
        <f t="shared" ref="BS121:CX121" si="405">IFERROR($E121-SUM(BS122:BS123),$E121)</f>
        <v>10</v>
      </c>
      <c r="BT121" s="268">
        <f t="shared" si="405"/>
        <v>10</v>
      </c>
      <c r="BU121" s="268">
        <f t="shared" si="405"/>
        <v>10</v>
      </c>
      <c r="BV121" s="268">
        <f t="shared" si="405"/>
        <v>10</v>
      </c>
      <c r="BW121" s="268">
        <f t="shared" si="405"/>
        <v>10</v>
      </c>
      <c r="BX121" s="268">
        <f t="shared" si="405"/>
        <v>10</v>
      </c>
      <c r="BY121" s="268">
        <f t="shared" si="405"/>
        <v>10</v>
      </c>
      <c r="BZ121" s="268">
        <f t="shared" si="405"/>
        <v>10</v>
      </c>
      <c r="CA121" s="268">
        <f t="shared" si="405"/>
        <v>10</v>
      </c>
      <c r="CB121" s="268">
        <f t="shared" si="405"/>
        <v>10</v>
      </c>
      <c r="CC121" s="268">
        <f t="shared" si="405"/>
        <v>10</v>
      </c>
      <c r="CD121" s="268">
        <f t="shared" si="405"/>
        <v>10</v>
      </c>
      <c r="CE121" s="268">
        <f t="shared" si="405"/>
        <v>10</v>
      </c>
      <c r="CF121" s="268">
        <f t="shared" si="405"/>
        <v>10</v>
      </c>
      <c r="CG121" s="268">
        <f t="shared" si="405"/>
        <v>10</v>
      </c>
      <c r="CH121" s="268">
        <f t="shared" si="405"/>
        <v>10</v>
      </c>
      <c r="CI121" s="268">
        <f t="shared" si="405"/>
        <v>10</v>
      </c>
      <c r="CJ121" s="268">
        <f t="shared" si="405"/>
        <v>10</v>
      </c>
      <c r="CK121" s="268">
        <f t="shared" si="405"/>
        <v>10</v>
      </c>
      <c r="CL121" s="268">
        <f t="shared" si="405"/>
        <v>10</v>
      </c>
      <c r="CM121" s="268">
        <f t="shared" si="405"/>
        <v>10</v>
      </c>
      <c r="CN121" s="268">
        <f t="shared" si="405"/>
        <v>10</v>
      </c>
      <c r="CO121" s="268">
        <f t="shared" si="405"/>
        <v>10</v>
      </c>
      <c r="CP121" s="268">
        <f t="shared" si="405"/>
        <v>10</v>
      </c>
      <c r="CQ121" s="268">
        <f t="shared" si="405"/>
        <v>10</v>
      </c>
      <c r="CR121" s="268">
        <f t="shared" si="405"/>
        <v>10</v>
      </c>
      <c r="CS121" s="268">
        <f t="shared" si="405"/>
        <v>10</v>
      </c>
      <c r="CT121" s="268">
        <f t="shared" si="405"/>
        <v>10</v>
      </c>
      <c r="CU121" s="268">
        <f t="shared" si="405"/>
        <v>10</v>
      </c>
      <c r="CV121" s="268">
        <f t="shared" si="405"/>
        <v>10</v>
      </c>
      <c r="CW121" s="268">
        <f t="shared" si="405"/>
        <v>10</v>
      </c>
      <c r="CX121" s="268">
        <f t="shared" si="405"/>
        <v>10</v>
      </c>
      <c r="CY121" s="268">
        <f t="shared" ref="CY121:DK121" si="406">IFERROR($E121-SUM(CY122:CY123),$E121)</f>
        <v>10</v>
      </c>
      <c r="CZ121" s="268">
        <f t="shared" si="406"/>
        <v>10</v>
      </c>
      <c r="DA121" s="268">
        <f t="shared" si="406"/>
        <v>10</v>
      </c>
      <c r="DB121" s="268">
        <f t="shared" si="406"/>
        <v>10</v>
      </c>
      <c r="DC121" s="268">
        <f t="shared" si="406"/>
        <v>10</v>
      </c>
      <c r="DD121" s="268">
        <f t="shared" si="406"/>
        <v>10</v>
      </c>
      <c r="DE121" s="268">
        <f t="shared" si="406"/>
        <v>10</v>
      </c>
      <c r="DF121" s="268">
        <f t="shared" si="406"/>
        <v>10</v>
      </c>
      <c r="DG121" s="268">
        <f t="shared" si="406"/>
        <v>10</v>
      </c>
      <c r="DH121" s="268">
        <f t="shared" si="406"/>
        <v>10</v>
      </c>
      <c r="DI121" s="268">
        <f t="shared" si="406"/>
        <v>10</v>
      </c>
      <c r="DJ121" s="268">
        <f t="shared" si="406"/>
        <v>10</v>
      </c>
      <c r="DK121" s="268">
        <f t="shared" si="406"/>
        <v>10</v>
      </c>
      <c r="DL121" s="268">
        <f t="shared" ref="DL121:EA121" si="407">IFERROR($E121-SUM(DL122:DL123),$E121)</f>
        <v>10</v>
      </c>
      <c r="DM121" s="268">
        <f t="shared" si="407"/>
        <v>10</v>
      </c>
      <c r="DN121" s="268">
        <f t="shared" si="407"/>
        <v>10</v>
      </c>
      <c r="DO121" s="268">
        <f t="shared" si="407"/>
        <v>10</v>
      </c>
      <c r="DP121" s="268">
        <f t="shared" si="407"/>
        <v>10</v>
      </c>
      <c r="DQ121" s="268">
        <f t="shared" si="407"/>
        <v>10</v>
      </c>
      <c r="DR121" s="268">
        <f t="shared" si="407"/>
        <v>10</v>
      </c>
      <c r="DS121" s="268">
        <f t="shared" si="407"/>
        <v>10</v>
      </c>
      <c r="DT121" s="268">
        <f t="shared" si="407"/>
        <v>10</v>
      </c>
      <c r="DU121" s="268">
        <f t="shared" si="407"/>
        <v>10</v>
      </c>
      <c r="DV121" s="268">
        <f t="shared" si="407"/>
        <v>10</v>
      </c>
      <c r="DW121" s="268">
        <f t="shared" si="407"/>
        <v>10</v>
      </c>
      <c r="DX121" s="268">
        <f t="shared" si="407"/>
        <v>10</v>
      </c>
      <c r="DY121" s="268">
        <f t="shared" si="407"/>
        <v>10</v>
      </c>
      <c r="DZ121" s="268">
        <f t="shared" si="407"/>
        <v>10</v>
      </c>
      <c r="EA121" s="268">
        <f t="shared" si="407"/>
        <v>10</v>
      </c>
    </row>
    <row r="122" spans="5:131" x14ac:dyDescent="0.25">
      <c r="F122" t="str">
        <f>$B$61&amp;"_"&amp;$D$107</f>
        <v>П+РД 1 оч_Факт</v>
      </c>
      <c r="G122" s="235" t="e">
        <f t="shared" ref="G122:AL122" si="408">G$28/$F$28*$E121</f>
        <v>#N/A</v>
      </c>
      <c r="H122" s="235" t="e">
        <f t="shared" si="408"/>
        <v>#N/A</v>
      </c>
      <c r="I122" s="235" t="e">
        <f t="shared" si="408"/>
        <v>#N/A</v>
      </c>
      <c r="J122" s="235" t="e">
        <f t="shared" si="408"/>
        <v>#N/A</v>
      </c>
      <c r="K122" s="235" t="e">
        <f t="shared" si="408"/>
        <v>#N/A</v>
      </c>
      <c r="L122" s="235" t="e">
        <f t="shared" si="408"/>
        <v>#N/A</v>
      </c>
      <c r="M122" s="235" t="e">
        <f t="shared" si="408"/>
        <v>#N/A</v>
      </c>
      <c r="N122" s="235" t="e">
        <f t="shared" si="408"/>
        <v>#N/A</v>
      </c>
      <c r="O122" s="235" t="e">
        <f t="shared" si="408"/>
        <v>#N/A</v>
      </c>
      <c r="P122" s="235" t="e">
        <f t="shared" si="408"/>
        <v>#N/A</v>
      </c>
      <c r="Q122" s="235" t="e">
        <f t="shared" si="408"/>
        <v>#N/A</v>
      </c>
      <c r="R122" s="235" t="e">
        <f t="shared" si="408"/>
        <v>#N/A</v>
      </c>
      <c r="S122" s="235" t="e">
        <f t="shared" si="408"/>
        <v>#N/A</v>
      </c>
      <c r="T122" s="235" t="e">
        <f t="shared" si="408"/>
        <v>#N/A</v>
      </c>
      <c r="U122" s="235" t="e">
        <f t="shared" si="408"/>
        <v>#N/A</v>
      </c>
      <c r="V122" s="235" t="e">
        <f t="shared" si="408"/>
        <v>#N/A</v>
      </c>
      <c r="W122" s="235" t="e">
        <f t="shared" si="408"/>
        <v>#N/A</v>
      </c>
      <c r="X122" s="235" t="e">
        <f t="shared" si="408"/>
        <v>#N/A</v>
      </c>
      <c r="Y122" s="235" t="e">
        <f t="shared" si="408"/>
        <v>#N/A</v>
      </c>
      <c r="Z122" s="235" t="e">
        <f t="shared" si="408"/>
        <v>#N/A</v>
      </c>
      <c r="AA122" s="235" t="e">
        <f t="shared" si="408"/>
        <v>#N/A</v>
      </c>
      <c r="AB122" s="235" t="e">
        <f t="shared" si="408"/>
        <v>#N/A</v>
      </c>
      <c r="AC122" s="235" t="e">
        <f t="shared" si="408"/>
        <v>#N/A</v>
      </c>
      <c r="AD122" s="235" t="e">
        <f t="shared" si="408"/>
        <v>#N/A</v>
      </c>
      <c r="AE122" s="235" t="e">
        <f t="shared" si="408"/>
        <v>#N/A</v>
      </c>
      <c r="AF122" s="235" t="e">
        <f t="shared" si="408"/>
        <v>#N/A</v>
      </c>
      <c r="AG122" s="235" t="e">
        <f t="shared" si="408"/>
        <v>#N/A</v>
      </c>
      <c r="AH122" s="235" t="e">
        <f t="shared" si="408"/>
        <v>#N/A</v>
      </c>
      <c r="AI122" s="235" t="e">
        <f t="shared" si="408"/>
        <v>#N/A</v>
      </c>
      <c r="AJ122" s="235" t="e">
        <f t="shared" si="408"/>
        <v>#N/A</v>
      </c>
      <c r="AK122" s="235" t="e">
        <f t="shared" si="408"/>
        <v>#N/A</v>
      </c>
      <c r="AL122" s="235">
        <f t="shared" si="408"/>
        <v>1.4583333333333346</v>
      </c>
      <c r="AM122" s="235">
        <f t="shared" ref="AM122:BR122" si="409">AM$28/$F$28*$E121</f>
        <v>2.1666666666666683</v>
      </c>
      <c r="AN122" s="235">
        <f t="shared" si="409"/>
        <v>2.8750000000000018</v>
      </c>
      <c r="AO122" s="235">
        <f t="shared" si="409"/>
        <v>4.5104166666666705</v>
      </c>
      <c r="AP122" s="235">
        <f t="shared" si="409"/>
        <v>5.3958333333333384</v>
      </c>
      <c r="AQ122" s="235">
        <f t="shared" si="409"/>
        <v>6.2812500000000062</v>
      </c>
      <c r="AR122" s="235">
        <f t="shared" si="409"/>
        <v>6.4583333333333393</v>
      </c>
      <c r="AS122" s="235">
        <f t="shared" si="409"/>
        <v>6.6354166666666723</v>
      </c>
      <c r="AT122" s="235">
        <f t="shared" si="409"/>
        <v>6.8125000000000044</v>
      </c>
      <c r="AU122" s="235">
        <f t="shared" si="409"/>
        <v>6.9895833333333375</v>
      </c>
      <c r="AV122" s="235">
        <f t="shared" si="409"/>
        <v>7.1666666666666714</v>
      </c>
      <c r="AW122" s="235">
        <f t="shared" si="409"/>
        <v>7.3437500000000044</v>
      </c>
      <c r="AX122" s="235">
        <f t="shared" si="409"/>
        <v>7.5208333333333375</v>
      </c>
      <c r="AY122" s="235">
        <f t="shared" si="409"/>
        <v>7.6979166666666696</v>
      </c>
      <c r="AZ122" s="235">
        <f t="shared" si="409"/>
        <v>7.8750000000000036</v>
      </c>
      <c r="BA122" s="235">
        <f t="shared" si="409"/>
        <v>8.0520833333333357</v>
      </c>
      <c r="BB122" s="235">
        <f t="shared" si="409"/>
        <v>8.2291666666666696</v>
      </c>
      <c r="BC122" s="235">
        <f t="shared" si="409"/>
        <v>8.4062500000000036</v>
      </c>
      <c r="BD122" s="235">
        <f t="shared" si="409"/>
        <v>8.5833333333333357</v>
      </c>
      <c r="BE122" s="235">
        <f t="shared" si="409"/>
        <v>8.7604166666666679</v>
      </c>
      <c r="BF122" s="235">
        <f t="shared" si="409"/>
        <v>8.9375000000000018</v>
      </c>
      <c r="BG122" s="235">
        <f t="shared" si="409"/>
        <v>9.1145833333333357</v>
      </c>
      <c r="BH122" s="235">
        <f t="shared" si="409"/>
        <v>9.2916666666666679</v>
      </c>
      <c r="BI122" s="235">
        <f t="shared" si="409"/>
        <v>9.4687500000000018</v>
      </c>
      <c r="BJ122" s="235">
        <f t="shared" si="409"/>
        <v>9.6458333333333339</v>
      </c>
      <c r="BK122" s="235">
        <f t="shared" si="409"/>
        <v>9.8229166666666661</v>
      </c>
      <c r="BL122" s="235">
        <f t="shared" si="409"/>
        <v>10</v>
      </c>
      <c r="BM122" s="235" t="e">
        <f t="shared" si="409"/>
        <v>#N/A</v>
      </c>
      <c r="BN122" s="235" t="e">
        <f t="shared" si="409"/>
        <v>#N/A</v>
      </c>
      <c r="BO122" s="235" t="e">
        <f t="shared" si="409"/>
        <v>#N/A</v>
      </c>
      <c r="BP122" s="235" t="e">
        <f t="shared" si="409"/>
        <v>#N/A</v>
      </c>
      <c r="BQ122" s="235" t="e">
        <f t="shared" si="409"/>
        <v>#N/A</v>
      </c>
      <c r="BR122" s="235" t="e">
        <f t="shared" si="409"/>
        <v>#N/A</v>
      </c>
      <c r="BS122" s="235" t="e">
        <f t="shared" ref="BS122:CX122" si="410">BS$28/$F$28*$E121</f>
        <v>#N/A</v>
      </c>
      <c r="BT122" s="235" t="e">
        <f t="shared" si="410"/>
        <v>#N/A</v>
      </c>
      <c r="BU122" s="235" t="e">
        <f t="shared" si="410"/>
        <v>#N/A</v>
      </c>
      <c r="BV122" s="235" t="e">
        <f t="shared" si="410"/>
        <v>#N/A</v>
      </c>
      <c r="BW122" s="235" t="e">
        <f t="shared" si="410"/>
        <v>#N/A</v>
      </c>
      <c r="BX122" s="235" t="e">
        <f t="shared" si="410"/>
        <v>#N/A</v>
      </c>
      <c r="BY122" s="235" t="e">
        <f t="shared" si="410"/>
        <v>#N/A</v>
      </c>
      <c r="BZ122" s="235" t="e">
        <f t="shared" si="410"/>
        <v>#N/A</v>
      </c>
      <c r="CA122" s="235" t="e">
        <f t="shared" si="410"/>
        <v>#N/A</v>
      </c>
      <c r="CB122" s="235" t="e">
        <f t="shared" si="410"/>
        <v>#N/A</v>
      </c>
      <c r="CC122" s="235" t="e">
        <f t="shared" si="410"/>
        <v>#N/A</v>
      </c>
      <c r="CD122" s="235" t="e">
        <f t="shared" si="410"/>
        <v>#N/A</v>
      </c>
      <c r="CE122" s="235" t="e">
        <f t="shared" si="410"/>
        <v>#N/A</v>
      </c>
      <c r="CF122" s="235" t="e">
        <f t="shared" si="410"/>
        <v>#N/A</v>
      </c>
      <c r="CG122" s="235" t="e">
        <f t="shared" si="410"/>
        <v>#N/A</v>
      </c>
      <c r="CH122" s="235" t="e">
        <f t="shared" si="410"/>
        <v>#N/A</v>
      </c>
      <c r="CI122" s="235" t="e">
        <f t="shared" si="410"/>
        <v>#N/A</v>
      </c>
      <c r="CJ122" s="235" t="e">
        <f t="shared" si="410"/>
        <v>#N/A</v>
      </c>
      <c r="CK122" s="235" t="e">
        <f t="shared" si="410"/>
        <v>#N/A</v>
      </c>
      <c r="CL122" s="235" t="e">
        <f t="shared" si="410"/>
        <v>#N/A</v>
      </c>
      <c r="CM122" s="235" t="e">
        <f t="shared" si="410"/>
        <v>#N/A</v>
      </c>
      <c r="CN122" s="235" t="e">
        <f t="shared" si="410"/>
        <v>#N/A</v>
      </c>
      <c r="CO122" s="235" t="e">
        <f t="shared" si="410"/>
        <v>#N/A</v>
      </c>
      <c r="CP122" s="235" t="e">
        <f t="shared" si="410"/>
        <v>#N/A</v>
      </c>
      <c r="CQ122" s="235" t="e">
        <f t="shared" si="410"/>
        <v>#N/A</v>
      </c>
      <c r="CR122" s="235" t="e">
        <f t="shared" si="410"/>
        <v>#N/A</v>
      </c>
      <c r="CS122" s="235" t="e">
        <f t="shared" si="410"/>
        <v>#N/A</v>
      </c>
      <c r="CT122" s="235" t="e">
        <f t="shared" si="410"/>
        <v>#N/A</v>
      </c>
      <c r="CU122" s="235" t="e">
        <f t="shared" si="410"/>
        <v>#N/A</v>
      </c>
      <c r="CV122" s="235" t="e">
        <f t="shared" si="410"/>
        <v>#N/A</v>
      </c>
      <c r="CW122" s="235" t="e">
        <f t="shared" si="410"/>
        <v>#N/A</v>
      </c>
      <c r="CX122" s="235" t="e">
        <f t="shared" si="410"/>
        <v>#N/A</v>
      </c>
      <c r="CY122" s="235" t="e">
        <f t="shared" ref="CY122:DK122" si="411">CY$28/$F$28*$E121</f>
        <v>#N/A</v>
      </c>
      <c r="CZ122" s="235" t="e">
        <f t="shared" si="411"/>
        <v>#N/A</v>
      </c>
      <c r="DA122" s="235" t="e">
        <f t="shared" si="411"/>
        <v>#N/A</v>
      </c>
      <c r="DB122" s="235" t="e">
        <f t="shared" si="411"/>
        <v>#N/A</v>
      </c>
      <c r="DC122" s="235" t="e">
        <f t="shared" si="411"/>
        <v>#N/A</v>
      </c>
      <c r="DD122" s="235" t="e">
        <f t="shared" si="411"/>
        <v>#N/A</v>
      </c>
      <c r="DE122" s="235" t="e">
        <f t="shared" si="411"/>
        <v>#N/A</v>
      </c>
      <c r="DF122" s="235" t="e">
        <f t="shared" si="411"/>
        <v>#N/A</v>
      </c>
      <c r="DG122" s="235" t="e">
        <f t="shared" si="411"/>
        <v>#N/A</v>
      </c>
      <c r="DH122" s="235" t="e">
        <f t="shared" si="411"/>
        <v>#N/A</v>
      </c>
      <c r="DI122" s="235" t="e">
        <f t="shared" si="411"/>
        <v>#N/A</v>
      </c>
      <c r="DJ122" s="235" t="e">
        <f t="shared" si="411"/>
        <v>#N/A</v>
      </c>
      <c r="DK122" s="235" t="e">
        <f t="shared" si="411"/>
        <v>#N/A</v>
      </c>
      <c r="DL122" s="235" t="e">
        <f t="shared" ref="DL122:EA122" si="412">DL$28/$F$28*$E121</f>
        <v>#N/A</v>
      </c>
      <c r="DM122" s="235" t="e">
        <f t="shared" si="412"/>
        <v>#N/A</v>
      </c>
      <c r="DN122" s="235" t="e">
        <f t="shared" si="412"/>
        <v>#N/A</v>
      </c>
      <c r="DO122" s="235" t="e">
        <f t="shared" si="412"/>
        <v>#N/A</v>
      </c>
      <c r="DP122" s="235" t="e">
        <f t="shared" si="412"/>
        <v>#N/A</v>
      </c>
      <c r="DQ122" s="235" t="e">
        <f t="shared" si="412"/>
        <v>#N/A</v>
      </c>
      <c r="DR122" s="235" t="e">
        <f t="shared" si="412"/>
        <v>#N/A</v>
      </c>
      <c r="DS122" s="235" t="e">
        <f t="shared" si="412"/>
        <v>#N/A</v>
      </c>
      <c r="DT122" s="235" t="e">
        <f t="shared" si="412"/>
        <v>#N/A</v>
      </c>
      <c r="DU122" s="235" t="e">
        <f t="shared" si="412"/>
        <v>#N/A</v>
      </c>
      <c r="DV122" s="235" t="e">
        <f t="shared" si="412"/>
        <v>#N/A</v>
      </c>
      <c r="DW122" s="235" t="e">
        <f t="shared" si="412"/>
        <v>#N/A</v>
      </c>
      <c r="DX122" s="235" t="e">
        <f t="shared" si="412"/>
        <v>#N/A</v>
      </c>
      <c r="DY122" s="235" t="e">
        <f t="shared" si="412"/>
        <v>#N/A</v>
      </c>
      <c r="DZ122" s="235" t="e">
        <f t="shared" si="412"/>
        <v>#N/A</v>
      </c>
      <c r="EA122" s="235" t="e">
        <f t="shared" si="412"/>
        <v>#N/A</v>
      </c>
    </row>
    <row r="123" spans="5:131" x14ac:dyDescent="0.25">
      <c r="F123" t="str">
        <f>$B$61&amp;"_"&amp;$D$108</f>
        <v>П+РД 1 оч_План</v>
      </c>
      <c r="G123" s="235" t="e">
        <f t="shared" ref="G123:AL123" si="413">$E121-G122</f>
        <v>#N/A</v>
      </c>
      <c r="H123" s="235" t="e">
        <f t="shared" si="413"/>
        <v>#N/A</v>
      </c>
      <c r="I123" s="235" t="e">
        <f t="shared" si="413"/>
        <v>#N/A</v>
      </c>
      <c r="J123" s="235" t="e">
        <f t="shared" si="413"/>
        <v>#N/A</v>
      </c>
      <c r="K123" s="235" t="e">
        <f t="shared" si="413"/>
        <v>#N/A</v>
      </c>
      <c r="L123" s="235" t="e">
        <f t="shared" si="413"/>
        <v>#N/A</v>
      </c>
      <c r="M123" s="235" t="e">
        <f t="shared" si="413"/>
        <v>#N/A</v>
      </c>
      <c r="N123" s="235" t="e">
        <f t="shared" si="413"/>
        <v>#N/A</v>
      </c>
      <c r="O123" s="235" t="e">
        <f t="shared" si="413"/>
        <v>#N/A</v>
      </c>
      <c r="P123" s="235" t="e">
        <f t="shared" si="413"/>
        <v>#N/A</v>
      </c>
      <c r="Q123" s="235" t="e">
        <f t="shared" si="413"/>
        <v>#N/A</v>
      </c>
      <c r="R123" s="235" t="e">
        <f t="shared" si="413"/>
        <v>#N/A</v>
      </c>
      <c r="S123" s="235" t="e">
        <f t="shared" si="413"/>
        <v>#N/A</v>
      </c>
      <c r="T123" s="235" t="e">
        <f t="shared" si="413"/>
        <v>#N/A</v>
      </c>
      <c r="U123" s="235" t="e">
        <f t="shared" si="413"/>
        <v>#N/A</v>
      </c>
      <c r="V123" s="235" t="e">
        <f t="shared" si="413"/>
        <v>#N/A</v>
      </c>
      <c r="W123" s="235" t="e">
        <f t="shared" si="413"/>
        <v>#N/A</v>
      </c>
      <c r="X123" s="235" t="e">
        <f t="shared" si="413"/>
        <v>#N/A</v>
      </c>
      <c r="Y123" s="235" t="e">
        <f t="shared" si="413"/>
        <v>#N/A</v>
      </c>
      <c r="Z123" s="235" t="e">
        <f t="shared" si="413"/>
        <v>#N/A</v>
      </c>
      <c r="AA123" s="235" t="e">
        <f t="shared" si="413"/>
        <v>#N/A</v>
      </c>
      <c r="AB123" s="235" t="e">
        <f t="shared" si="413"/>
        <v>#N/A</v>
      </c>
      <c r="AC123" s="235" t="e">
        <f t="shared" si="413"/>
        <v>#N/A</v>
      </c>
      <c r="AD123" s="235" t="e">
        <f t="shared" si="413"/>
        <v>#N/A</v>
      </c>
      <c r="AE123" s="235" t="e">
        <f t="shared" si="413"/>
        <v>#N/A</v>
      </c>
      <c r="AF123" s="235" t="e">
        <f t="shared" si="413"/>
        <v>#N/A</v>
      </c>
      <c r="AG123" s="235" t="e">
        <f t="shared" si="413"/>
        <v>#N/A</v>
      </c>
      <c r="AH123" s="235" t="e">
        <f t="shared" si="413"/>
        <v>#N/A</v>
      </c>
      <c r="AI123" s="235" t="e">
        <f t="shared" si="413"/>
        <v>#N/A</v>
      </c>
      <c r="AJ123" s="235" t="e">
        <f t="shared" si="413"/>
        <v>#N/A</v>
      </c>
      <c r="AK123" s="235" t="e">
        <f t="shared" si="413"/>
        <v>#N/A</v>
      </c>
      <c r="AL123" s="235">
        <f t="shared" si="413"/>
        <v>8.5416666666666661</v>
      </c>
      <c r="AM123" s="235">
        <f t="shared" ref="AM123:BR123" si="414">$E121-AM122</f>
        <v>7.8333333333333321</v>
      </c>
      <c r="AN123" s="235">
        <f t="shared" si="414"/>
        <v>7.1249999999999982</v>
      </c>
      <c r="AO123" s="235">
        <f t="shared" si="414"/>
        <v>5.4895833333333295</v>
      </c>
      <c r="AP123" s="235">
        <f t="shared" si="414"/>
        <v>4.6041666666666616</v>
      </c>
      <c r="AQ123" s="235">
        <f t="shared" si="414"/>
        <v>3.7187499999999938</v>
      </c>
      <c r="AR123" s="235">
        <f t="shared" si="414"/>
        <v>3.5416666666666607</v>
      </c>
      <c r="AS123" s="235">
        <f t="shared" si="414"/>
        <v>3.3645833333333277</v>
      </c>
      <c r="AT123" s="235">
        <f t="shared" si="414"/>
        <v>3.1874999999999956</v>
      </c>
      <c r="AU123" s="235">
        <f t="shared" si="414"/>
        <v>3.0104166666666625</v>
      </c>
      <c r="AV123" s="235">
        <f t="shared" si="414"/>
        <v>2.8333333333333286</v>
      </c>
      <c r="AW123" s="235">
        <f t="shared" si="414"/>
        <v>2.6562499999999956</v>
      </c>
      <c r="AX123" s="235">
        <f t="shared" si="414"/>
        <v>2.4791666666666625</v>
      </c>
      <c r="AY123" s="235">
        <f t="shared" si="414"/>
        <v>2.3020833333333304</v>
      </c>
      <c r="AZ123" s="235">
        <f t="shared" si="414"/>
        <v>2.1249999999999964</v>
      </c>
      <c r="BA123" s="235">
        <f t="shared" si="414"/>
        <v>1.9479166666666643</v>
      </c>
      <c r="BB123" s="235">
        <f t="shared" si="414"/>
        <v>1.7708333333333304</v>
      </c>
      <c r="BC123" s="235">
        <f t="shared" si="414"/>
        <v>1.5937499999999964</v>
      </c>
      <c r="BD123" s="235">
        <f t="shared" si="414"/>
        <v>1.4166666666666643</v>
      </c>
      <c r="BE123" s="235">
        <f t="shared" si="414"/>
        <v>1.2395833333333321</v>
      </c>
      <c r="BF123" s="235">
        <f t="shared" si="414"/>
        <v>1.0624999999999982</v>
      </c>
      <c r="BG123" s="235">
        <f t="shared" si="414"/>
        <v>0.8854166666666643</v>
      </c>
      <c r="BH123" s="235">
        <f t="shared" si="414"/>
        <v>0.70833333333333215</v>
      </c>
      <c r="BI123" s="235">
        <f t="shared" si="414"/>
        <v>0.53124999999999822</v>
      </c>
      <c r="BJ123" s="235">
        <f t="shared" si="414"/>
        <v>0.35416666666666607</v>
      </c>
      <c r="BK123" s="235">
        <f t="shared" si="414"/>
        <v>0.17708333333333393</v>
      </c>
      <c r="BL123" s="235">
        <f t="shared" si="414"/>
        <v>0</v>
      </c>
      <c r="BM123" s="235" t="e">
        <f t="shared" si="414"/>
        <v>#N/A</v>
      </c>
      <c r="BN123" s="235" t="e">
        <f t="shared" si="414"/>
        <v>#N/A</v>
      </c>
      <c r="BO123" s="235" t="e">
        <f t="shared" si="414"/>
        <v>#N/A</v>
      </c>
      <c r="BP123" s="235" t="e">
        <f t="shared" si="414"/>
        <v>#N/A</v>
      </c>
      <c r="BQ123" s="235" t="e">
        <f t="shared" si="414"/>
        <v>#N/A</v>
      </c>
      <c r="BR123" s="235" t="e">
        <f t="shared" si="414"/>
        <v>#N/A</v>
      </c>
      <c r="BS123" s="235" t="e">
        <f t="shared" ref="BS123:CX123" si="415">$E121-BS122</f>
        <v>#N/A</v>
      </c>
      <c r="BT123" s="235" t="e">
        <f t="shared" si="415"/>
        <v>#N/A</v>
      </c>
      <c r="BU123" s="235" t="e">
        <f t="shared" si="415"/>
        <v>#N/A</v>
      </c>
      <c r="BV123" s="235" t="e">
        <f t="shared" si="415"/>
        <v>#N/A</v>
      </c>
      <c r="BW123" s="235" t="e">
        <f t="shared" si="415"/>
        <v>#N/A</v>
      </c>
      <c r="BX123" s="235" t="e">
        <f t="shared" si="415"/>
        <v>#N/A</v>
      </c>
      <c r="BY123" s="235" t="e">
        <f t="shared" si="415"/>
        <v>#N/A</v>
      </c>
      <c r="BZ123" s="235" t="e">
        <f t="shared" si="415"/>
        <v>#N/A</v>
      </c>
      <c r="CA123" s="235" t="e">
        <f t="shared" si="415"/>
        <v>#N/A</v>
      </c>
      <c r="CB123" s="235" t="e">
        <f t="shared" si="415"/>
        <v>#N/A</v>
      </c>
      <c r="CC123" s="235" t="e">
        <f t="shared" si="415"/>
        <v>#N/A</v>
      </c>
      <c r="CD123" s="235" t="e">
        <f t="shared" si="415"/>
        <v>#N/A</v>
      </c>
      <c r="CE123" s="235" t="e">
        <f t="shared" si="415"/>
        <v>#N/A</v>
      </c>
      <c r="CF123" s="235" t="e">
        <f t="shared" si="415"/>
        <v>#N/A</v>
      </c>
      <c r="CG123" s="235" t="e">
        <f t="shared" si="415"/>
        <v>#N/A</v>
      </c>
      <c r="CH123" s="235" t="e">
        <f t="shared" si="415"/>
        <v>#N/A</v>
      </c>
      <c r="CI123" s="235" t="e">
        <f t="shared" si="415"/>
        <v>#N/A</v>
      </c>
      <c r="CJ123" s="235" t="e">
        <f t="shared" si="415"/>
        <v>#N/A</v>
      </c>
      <c r="CK123" s="235" t="e">
        <f t="shared" si="415"/>
        <v>#N/A</v>
      </c>
      <c r="CL123" s="235" t="e">
        <f t="shared" si="415"/>
        <v>#N/A</v>
      </c>
      <c r="CM123" s="235" t="e">
        <f t="shared" si="415"/>
        <v>#N/A</v>
      </c>
      <c r="CN123" s="235" t="e">
        <f t="shared" si="415"/>
        <v>#N/A</v>
      </c>
      <c r="CO123" s="235" t="e">
        <f t="shared" si="415"/>
        <v>#N/A</v>
      </c>
      <c r="CP123" s="235" t="e">
        <f t="shared" si="415"/>
        <v>#N/A</v>
      </c>
      <c r="CQ123" s="235" t="e">
        <f t="shared" si="415"/>
        <v>#N/A</v>
      </c>
      <c r="CR123" s="235" t="e">
        <f t="shared" si="415"/>
        <v>#N/A</v>
      </c>
      <c r="CS123" s="235" t="e">
        <f t="shared" si="415"/>
        <v>#N/A</v>
      </c>
      <c r="CT123" s="235" t="e">
        <f t="shared" si="415"/>
        <v>#N/A</v>
      </c>
      <c r="CU123" s="235" t="e">
        <f t="shared" si="415"/>
        <v>#N/A</v>
      </c>
      <c r="CV123" s="235" t="e">
        <f t="shared" si="415"/>
        <v>#N/A</v>
      </c>
      <c r="CW123" s="235" t="e">
        <f t="shared" si="415"/>
        <v>#N/A</v>
      </c>
      <c r="CX123" s="235" t="e">
        <f t="shared" si="415"/>
        <v>#N/A</v>
      </c>
      <c r="CY123" s="235" t="e">
        <f t="shared" ref="CY123:DK123" si="416">$E121-CY122</f>
        <v>#N/A</v>
      </c>
      <c r="CZ123" s="235" t="e">
        <f t="shared" si="416"/>
        <v>#N/A</v>
      </c>
      <c r="DA123" s="235" t="e">
        <f t="shared" si="416"/>
        <v>#N/A</v>
      </c>
      <c r="DB123" s="235" t="e">
        <f t="shared" si="416"/>
        <v>#N/A</v>
      </c>
      <c r="DC123" s="235" t="e">
        <f t="shared" si="416"/>
        <v>#N/A</v>
      </c>
      <c r="DD123" s="235" t="e">
        <f t="shared" si="416"/>
        <v>#N/A</v>
      </c>
      <c r="DE123" s="235" t="e">
        <f t="shared" si="416"/>
        <v>#N/A</v>
      </c>
      <c r="DF123" s="235" t="e">
        <f t="shared" si="416"/>
        <v>#N/A</v>
      </c>
      <c r="DG123" s="235" t="e">
        <f t="shared" si="416"/>
        <v>#N/A</v>
      </c>
      <c r="DH123" s="235" t="e">
        <f t="shared" si="416"/>
        <v>#N/A</v>
      </c>
      <c r="DI123" s="235" t="e">
        <f t="shared" si="416"/>
        <v>#N/A</v>
      </c>
      <c r="DJ123" s="235" t="e">
        <f t="shared" si="416"/>
        <v>#N/A</v>
      </c>
      <c r="DK123" s="235" t="e">
        <f t="shared" si="416"/>
        <v>#N/A</v>
      </c>
      <c r="DL123" s="235" t="e">
        <f t="shared" ref="DL123:EA123" si="417">$E121-DL122</f>
        <v>#N/A</v>
      </c>
      <c r="DM123" s="235" t="e">
        <f t="shared" si="417"/>
        <v>#N/A</v>
      </c>
      <c r="DN123" s="235" t="e">
        <f t="shared" si="417"/>
        <v>#N/A</v>
      </c>
      <c r="DO123" s="235" t="e">
        <f t="shared" si="417"/>
        <v>#N/A</v>
      </c>
      <c r="DP123" s="235" t="e">
        <f t="shared" si="417"/>
        <v>#N/A</v>
      </c>
      <c r="DQ123" s="235" t="e">
        <f t="shared" si="417"/>
        <v>#N/A</v>
      </c>
      <c r="DR123" s="235" t="e">
        <f t="shared" si="417"/>
        <v>#N/A</v>
      </c>
      <c r="DS123" s="235" t="e">
        <f t="shared" si="417"/>
        <v>#N/A</v>
      </c>
      <c r="DT123" s="235" t="e">
        <f t="shared" si="417"/>
        <v>#N/A</v>
      </c>
      <c r="DU123" s="235" t="e">
        <f t="shared" si="417"/>
        <v>#N/A</v>
      </c>
      <c r="DV123" s="235" t="e">
        <f t="shared" si="417"/>
        <v>#N/A</v>
      </c>
      <c r="DW123" s="235" t="e">
        <f t="shared" si="417"/>
        <v>#N/A</v>
      </c>
      <c r="DX123" s="235" t="e">
        <f t="shared" si="417"/>
        <v>#N/A</v>
      </c>
      <c r="DY123" s="235" t="e">
        <f t="shared" si="417"/>
        <v>#N/A</v>
      </c>
      <c r="DZ123" s="235" t="e">
        <f t="shared" si="417"/>
        <v>#N/A</v>
      </c>
      <c r="EA123" s="235" t="e">
        <f t="shared" si="417"/>
        <v>#N/A</v>
      </c>
    </row>
    <row r="124" spans="5:131" x14ac:dyDescent="0.25">
      <c r="E124">
        <f>E119</f>
        <v>10</v>
      </c>
      <c r="F124" s="239" t="str">
        <f>$B$61&amp;"_"&amp;$D$109</f>
        <v>П+РД 1 оч_Отступ</v>
      </c>
      <c r="G124" s="239">
        <f t="shared" ref="G124:AL125" si="418">$E124</f>
        <v>10</v>
      </c>
      <c r="H124" s="239">
        <f t="shared" si="418"/>
        <v>10</v>
      </c>
      <c r="I124" s="239">
        <f t="shared" si="418"/>
        <v>10</v>
      </c>
      <c r="J124" s="239">
        <f t="shared" si="418"/>
        <v>10</v>
      </c>
      <c r="K124" s="239">
        <f t="shared" si="418"/>
        <v>10</v>
      </c>
      <c r="L124" s="239">
        <f t="shared" si="418"/>
        <v>10</v>
      </c>
      <c r="M124" s="239">
        <f t="shared" si="418"/>
        <v>10</v>
      </c>
      <c r="N124" s="239">
        <f t="shared" si="418"/>
        <v>10</v>
      </c>
      <c r="O124" s="239">
        <f t="shared" si="418"/>
        <v>10</v>
      </c>
      <c r="P124" s="239">
        <f t="shared" si="418"/>
        <v>10</v>
      </c>
      <c r="Q124" s="239">
        <f t="shared" si="418"/>
        <v>10</v>
      </c>
      <c r="R124" s="239">
        <f t="shared" si="418"/>
        <v>10</v>
      </c>
      <c r="S124" s="239">
        <f t="shared" si="418"/>
        <v>10</v>
      </c>
      <c r="T124" s="239">
        <f t="shared" si="418"/>
        <v>10</v>
      </c>
      <c r="U124" s="239">
        <f t="shared" si="418"/>
        <v>10</v>
      </c>
      <c r="V124" s="239">
        <f t="shared" si="418"/>
        <v>10</v>
      </c>
      <c r="W124" s="239">
        <f t="shared" si="418"/>
        <v>10</v>
      </c>
      <c r="X124" s="239">
        <f t="shared" si="418"/>
        <v>10</v>
      </c>
      <c r="Y124" s="239">
        <f t="shared" si="418"/>
        <v>10</v>
      </c>
      <c r="Z124" s="239">
        <f t="shared" si="418"/>
        <v>10</v>
      </c>
      <c r="AA124" s="239">
        <f t="shared" si="418"/>
        <v>10</v>
      </c>
      <c r="AB124" s="239">
        <f t="shared" si="418"/>
        <v>10</v>
      </c>
      <c r="AC124" s="239">
        <f t="shared" si="418"/>
        <v>10</v>
      </c>
      <c r="AD124" s="239">
        <f t="shared" si="418"/>
        <v>10</v>
      </c>
      <c r="AE124" s="239">
        <f t="shared" si="418"/>
        <v>10</v>
      </c>
      <c r="AF124" s="239">
        <f t="shared" si="418"/>
        <v>10</v>
      </c>
      <c r="AG124" s="239">
        <f t="shared" si="418"/>
        <v>10</v>
      </c>
      <c r="AH124" s="239">
        <f t="shared" si="418"/>
        <v>10</v>
      </c>
      <c r="AI124" s="239">
        <f t="shared" si="418"/>
        <v>10</v>
      </c>
      <c r="AJ124" s="239">
        <f t="shared" si="418"/>
        <v>10</v>
      </c>
      <c r="AK124" s="239">
        <f t="shared" si="418"/>
        <v>10</v>
      </c>
      <c r="AL124" s="239">
        <f t="shared" si="418"/>
        <v>10</v>
      </c>
      <c r="AM124" s="239">
        <f t="shared" ref="AM124:BR125" si="419">$E124</f>
        <v>10</v>
      </c>
      <c r="AN124" s="239">
        <f t="shared" si="419"/>
        <v>10</v>
      </c>
      <c r="AO124" s="239">
        <f t="shared" si="419"/>
        <v>10</v>
      </c>
      <c r="AP124" s="239">
        <f t="shared" si="419"/>
        <v>10</v>
      </c>
      <c r="AQ124" s="239">
        <f t="shared" si="419"/>
        <v>10</v>
      </c>
      <c r="AR124" s="239">
        <f t="shared" si="419"/>
        <v>10</v>
      </c>
      <c r="AS124" s="239">
        <f t="shared" si="419"/>
        <v>10</v>
      </c>
      <c r="AT124" s="239">
        <f t="shared" si="419"/>
        <v>10</v>
      </c>
      <c r="AU124" s="239">
        <f t="shared" si="419"/>
        <v>10</v>
      </c>
      <c r="AV124" s="239">
        <f t="shared" si="419"/>
        <v>10</v>
      </c>
      <c r="AW124" s="239">
        <f t="shared" si="419"/>
        <v>10</v>
      </c>
      <c r="AX124" s="239">
        <f t="shared" si="419"/>
        <v>10</v>
      </c>
      <c r="AY124" s="239">
        <f t="shared" si="419"/>
        <v>10</v>
      </c>
      <c r="AZ124" s="239">
        <f t="shared" si="419"/>
        <v>10</v>
      </c>
      <c r="BA124" s="239">
        <f t="shared" si="419"/>
        <v>10</v>
      </c>
      <c r="BB124" s="239">
        <f t="shared" si="419"/>
        <v>10</v>
      </c>
      <c r="BC124" s="239">
        <f t="shared" si="419"/>
        <v>10</v>
      </c>
      <c r="BD124" s="239">
        <f t="shared" si="419"/>
        <v>10</v>
      </c>
      <c r="BE124" s="239">
        <f t="shared" si="419"/>
        <v>10</v>
      </c>
      <c r="BF124" s="239">
        <f t="shared" si="419"/>
        <v>10</v>
      </c>
      <c r="BG124" s="239">
        <f t="shared" si="419"/>
        <v>10</v>
      </c>
      <c r="BH124" s="239">
        <f t="shared" si="419"/>
        <v>10</v>
      </c>
      <c r="BI124" s="239">
        <f t="shared" si="419"/>
        <v>10</v>
      </c>
      <c r="BJ124" s="239">
        <f t="shared" si="419"/>
        <v>10</v>
      </c>
      <c r="BK124" s="239">
        <f t="shared" si="419"/>
        <v>10</v>
      </c>
      <c r="BL124" s="239">
        <f t="shared" si="419"/>
        <v>10</v>
      </c>
      <c r="BM124" s="239">
        <f t="shared" si="419"/>
        <v>10</v>
      </c>
      <c r="BN124" s="239">
        <f t="shared" si="419"/>
        <v>10</v>
      </c>
      <c r="BO124" s="239">
        <f t="shared" si="419"/>
        <v>10</v>
      </c>
      <c r="BP124" s="239">
        <f t="shared" si="419"/>
        <v>10</v>
      </c>
      <c r="BQ124" s="239">
        <f t="shared" si="419"/>
        <v>10</v>
      </c>
      <c r="BR124" s="239">
        <f t="shared" si="419"/>
        <v>10</v>
      </c>
      <c r="BS124" s="239">
        <f t="shared" ref="BS124:CX125" si="420">$E124</f>
        <v>10</v>
      </c>
      <c r="BT124" s="239">
        <f t="shared" si="420"/>
        <v>10</v>
      </c>
      <c r="BU124" s="239">
        <f t="shared" si="420"/>
        <v>10</v>
      </c>
      <c r="BV124" s="239">
        <f t="shared" si="420"/>
        <v>10</v>
      </c>
      <c r="BW124" s="239">
        <f t="shared" si="420"/>
        <v>10</v>
      </c>
      <c r="BX124" s="239">
        <f t="shared" si="420"/>
        <v>10</v>
      </c>
      <c r="BY124" s="239">
        <f t="shared" si="420"/>
        <v>10</v>
      </c>
      <c r="BZ124" s="239">
        <f t="shared" si="420"/>
        <v>10</v>
      </c>
      <c r="CA124" s="239">
        <f t="shared" si="420"/>
        <v>10</v>
      </c>
      <c r="CB124" s="239">
        <f t="shared" si="420"/>
        <v>10</v>
      </c>
      <c r="CC124" s="239">
        <f t="shared" si="420"/>
        <v>10</v>
      </c>
      <c r="CD124" s="239">
        <f t="shared" si="420"/>
        <v>10</v>
      </c>
      <c r="CE124" s="239">
        <f t="shared" si="420"/>
        <v>10</v>
      </c>
      <c r="CF124" s="239">
        <f t="shared" si="420"/>
        <v>10</v>
      </c>
      <c r="CG124" s="239">
        <f t="shared" si="420"/>
        <v>10</v>
      </c>
      <c r="CH124" s="239">
        <f t="shared" si="420"/>
        <v>10</v>
      </c>
      <c r="CI124" s="239">
        <f t="shared" si="420"/>
        <v>10</v>
      </c>
      <c r="CJ124" s="239">
        <f t="shared" si="420"/>
        <v>10</v>
      </c>
      <c r="CK124" s="239">
        <f t="shared" si="420"/>
        <v>10</v>
      </c>
      <c r="CL124" s="239">
        <f t="shared" si="420"/>
        <v>10</v>
      </c>
      <c r="CM124" s="239">
        <f t="shared" si="420"/>
        <v>10</v>
      </c>
      <c r="CN124" s="239">
        <f t="shared" si="420"/>
        <v>10</v>
      </c>
      <c r="CO124" s="239">
        <f t="shared" si="420"/>
        <v>10</v>
      </c>
      <c r="CP124" s="239">
        <f t="shared" si="420"/>
        <v>10</v>
      </c>
      <c r="CQ124" s="239">
        <f t="shared" si="420"/>
        <v>10</v>
      </c>
      <c r="CR124" s="239">
        <f t="shared" si="420"/>
        <v>10</v>
      </c>
      <c r="CS124" s="239">
        <f t="shared" si="420"/>
        <v>10</v>
      </c>
      <c r="CT124" s="239">
        <f t="shared" si="420"/>
        <v>10</v>
      </c>
      <c r="CU124" s="239">
        <f t="shared" si="420"/>
        <v>10</v>
      </c>
      <c r="CV124" s="239">
        <f t="shared" si="420"/>
        <v>10</v>
      </c>
      <c r="CW124" s="239">
        <f t="shared" si="420"/>
        <v>10</v>
      </c>
      <c r="CX124" s="239">
        <f t="shared" si="420"/>
        <v>10</v>
      </c>
      <c r="CY124" s="239">
        <f t="shared" ref="CY124:EA125" si="421">$E124</f>
        <v>10</v>
      </c>
      <c r="CZ124" s="239">
        <f t="shared" si="421"/>
        <v>10</v>
      </c>
      <c r="DA124" s="239">
        <f t="shared" si="421"/>
        <v>10</v>
      </c>
      <c r="DB124" s="239">
        <f t="shared" si="421"/>
        <v>10</v>
      </c>
      <c r="DC124" s="239">
        <f t="shared" si="421"/>
        <v>10</v>
      </c>
      <c r="DD124" s="239">
        <f t="shared" si="421"/>
        <v>10</v>
      </c>
      <c r="DE124" s="239">
        <f t="shared" si="421"/>
        <v>10</v>
      </c>
      <c r="DF124" s="239">
        <f t="shared" si="421"/>
        <v>10</v>
      </c>
      <c r="DG124" s="239">
        <f t="shared" si="421"/>
        <v>10</v>
      </c>
      <c r="DH124" s="239">
        <f t="shared" si="421"/>
        <v>10</v>
      </c>
      <c r="DI124" s="239">
        <f t="shared" si="421"/>
        <v>10</v>
      </c>
      <c r="DJ124" s="239">
        <f t="shared" si="421"/>
        <v>10</v>
      </c>
      <c r="DK124" s="239">
        <f t="shared" si="421"/>
        <v>10</v>
      </c>
      <c r="DL124" s="239">
        <f t="shared" si="421"/>
        <v>10</v>
      </c>
      <c r="DM124" s="239">
        <f t="shared" si="421"/>
        <v>10</v>
      </c>
      <c r="DN124" s="239">
        <f t="shared" si="421"/>
        <v>10</v>
      </c>
      <c r="DO124" s="239">
        <f t="shared" si="421"/>
        <v>10</v>
      </c>
      <c r="DP124" s="239">
        <f t="shared" si="421"/>
        <v>10</v>
      </c>
      <c r="DQ124" s="239">
        <f t="shared" si="421"/>
        <v>10</v>
      </c>
      <c r="DR124" s="239">
        <f t="shared" si="421"/>
        <v>10</v>
      </c>
      <c r="DS124" s="239">
        <f t="shared" si="421"/>
        <v>10</v>
      </c>
      <c r="DT124" s="239">
        <f t="shared" si="421"/>
        <v>10</v>
      </c>
      <c r="DU124" s="239">
        <f t="shared" si="421"/>
        <v>10</v>
      </c>
      <c r="DV124" s="239">
        <f t="shared" si="421"/>
        <v>10</v>
      </c>
      <c r="DW124" s="239">
        <f t="shared" si="421"/>
        <v>10</v>
      </c>
      <c r="DX124" s="239">
        <f t="shared" si="421"/>
        <v>10</v>
      </c>
      <c r="DY124" s="239">
        <f t="shared" si="421"/>
        <v>10</v>
      </c>
      <c r="DZ124" s="239">
        <f t="shared" si="421"/>
        <v>10</v>
      </c>
      <c r="EA124" s="239">
        <f t="shared" si="421"/>
        <v>10</v>
      </c>
    </row>
    <row r="125" spans="5:131" x14ac:dyDescent="0.25">
      <c r="E125">
        <v>5</v>
      </c>
      <c r="F125" t="str">
        <f>$B$62&amp;"_"&amp;$D$105</f>
        <v>СМР сетей _Пометки</v>
      </c>
      <c r="G125">
        <f>$E125</f>
        <v>5</v>
      </c>
      <c r="H125">
        <f t="shared" si="418"/>
        <v>5</v>
      </c>
      <c r="I125">
        <f t="shared" si="418"/>
        <v>5</v>
      </c>
      <c r="J125">
        <f t="shared" si="418"/>
        <v>5</v>
      </c>
      <c r="K125">
        <f t="shared" si="418"/>
        <v>5</v>
      </c>
      <c r="L125">
        <f t="shared" si="418"/>
        <v>5</v>
      </c>
      <c r="M125">
        <f t="shared" si="418"/>
        <v>5</v>
      </c>
      <c r="N125">
        <f t="shared" si="418"/>
        <v>5</v>
      </c>
      <c r="O125">
        <f t="shared" si="418"/>
        <v>5</v>
      </c>
      <c r="P125">
        <f t="shared" si="418"/>
        <v>5</v>
      </c>
      <c r="Q125">
        <f t="shared" si="418"/>
        <v>5</v>
      </c>
      <c r="R125">
        <f t="shared" si="418"/>
        <v>5</v>
      </c>
      <c r="S125">
        <f t="shared" si="418"/>
        <v>5</v>
      </c>
      <c r="T125">
        <f t="shared" si="418"/>
        <v>5</v>
      </c>
      <c r="U125">
        <f t="shared" si="418"/>
        <v>5</v>
      </c>
      <c r="V125">
        <f t="shared" si="418"/>
        <v>5</v>
      </c>
      <c r="W125">
        <f t="shared" si="418"/>
        <v>5</v>
      </c>
      <c r="X125">
        <f t="shared" si="418"/>
        <v>5</v>
      </c>
      <c r="Y125">
        <f t="shared" si="418"/>
        <v>5</v>
      </c>
      <c r="Z125">
        <f t="shared" si="418"/>
        <v>5</v>
      </c>
      <c r="AA125">
        <f t="shared" si="418"/>
        <v>5</v>
      </c>
      <c r="AB125">
        <f t="shared" si="418"/>
        <v>5</v>
      </c>
      <c r="AC125">
        <f t="shared" si="418"/>
        <v>5</v>
      </c>
      <c r="AD125">
        <f t="shared" si="418"/>
        <v>5</v>
      </c>
      <c r="AE125">
        <f t="shared" si="418"/>
        <v>5</v>
      </c>
      <c r="AF125">
        <f t="shared" si="418"/>
        <v>5</v>
      </c>
      <c r="AG125">
        <f t="shared" si="418"/>
        <v>5</v>
      </c>
      <c r="AH125">
        <f t="shared" si="418"/>
        <v>5</v>
      </c>
      <c r="AI125">
        <f t="shared" si="418"/>
        <v>5</v>
      </c>
      <c r="AJ125">
        <f t="shared" si="418"/>
        <v>5</v>
      </c>
      <c r="AK125">
        <f t="shared" si="418"/>
        <v>5</v>
      </c>
      <c r="AL125">
        <f t="shared" si="418"/>
        <v>5</v>
      </c>
      <c r="AM125">
        <f t="shared" si="419"/>
        <v>5</v>
      </c>
      <c r="AN125">
        <f t="shared" si="419"/>
        <v>5</v>
      </c>
      <c r="AO125">
        <f t="shared" si="419"/>
        <v>5</v>
      </c>
      <c r="AP125">
        <f t="shared" si="419"/>
        <v>5</v>
      </c>
      <c r="AQ125">
        <f t="shared" si="419"/>
        <v>5</v>
      </c>
      <c r="AR125">
        <f t="shared" si="419"/>
        <v>5</v>
      </c>
      <c r="AS125">
        <f t="shared" si="419"/>
        <v>5</v>
      </c>
      <c r="AT125">
        <f t="shared" si="419"/>
        <v>5</v>
      </c>
      <c r="AU125">
        <f t="shared" si="419"/>
        <v>5</v>
      </c>
      <c r="AV125">
        <f t="shared" si="419"/>
        <v>5</v>
      </c>
      <c r="AW125">
        <f t="shared" si="419"/>
        <v>5</v>
      </c>
      <c r="AX125">
        <f t="shared" si="419"/>
        <v>5</v>
      </c>
      <c r="AY125">
        <f t="shared" si="419"/>
        <v>5</v>
      </c>
      <c r="AZ125">
        <f t="shared" si="419"/>
        <v>5</v>
      </c>
      <c r="BA125">
        <f t="shared" si="419"/>
        <v>5</v>
      </c>
      <c r="BB125">
        <f t="shared" si="419"/>
        <v>5</v>
      </c>
      <c r="BC125">
        <f t="shared" si="419"/>
        <v>5</v>
      </c>
      <c r="BD125">
        <f t="shared" si="419"/>
        <v>5</v>
      </c>
      <c r="BE125">
        <f t="shared" si="419"/>
        <v>5</v>
      </c>
      <c r="BF125">
        <f t="shared" si="419"/>
        <v>5</v>
      </c>
      <c r="BG125">
        <f t="shared" si="419"/>
        <v>5</v>
      </c>
      <c r="BH125">
        <f t="shared" si="419"/>
        <v>5</v>
      </c>
      <c r="BI125">
        <f t="shared" si="419"/>
        <v>5</v>
      </c>
      <c r="BJ125">
        <f t="shared" si="419"/>
        <v>5</v>
      </c>
      <c r="BK125">
        <f t="shared" si="419"/>
        <v>5</v>
      </c>
      <c r="BL125">
        <f t="shared" si="419"/>
        <v>5</v>
      </c>
      <c r="BM125">
        <f t="shared" si="419"/>
        <v>5</v>
      </c>
      <c r="BN125">
        <f t="shared" si="419"/>
        <v>5</v>
      </c>
      <c r="BO125">
        <f t="shared" si="419"/>
        <v>5</v>
      </c>
      <c r="BP125">
        <f t="shared" si="419"/>
        <v>5</v>
      </c>
      <c r="BQ125">
        <f t="shared" si="419"/>
        <v>5</v>
      </c>
      <c r="BR125">
        <f t="shared" si="419"/>
        <v>5</v>
      </c>
      <c r="BS125">
        <f t="shared" si="420"/>
        <v>5</v>
      </c>
      <c r="BT125">
        <f t="shared" si="420"/>
        <v>5</v>
      </c>
      <c r="BU125">
        <f t="shared" si="420"/>
        <v>5</v>
      </c>
      <c r="BV125">
        <f t="shared" si="420"/>
        <v>5</v>
      </c>
      <c r="BW125">
        <f t="shared" si="420"/>
        <v>5</v>
      </c>
      <c r="BX125">
        <f t="shared" si="420"/>
        <v>5</v>
      </c>
      <c r="BY125">
        <f t="shared" si="420"/>
        <v>5</v>
      </c>
      <c r="BZ125">
        <f t="shared" si="420"/>
        <v>5</v>
      </c>
      <c r="CA125">
        <f t="shared" si="420"/>
        <v>5</v>
      </c>
      <c r="CB125">
        <f t="shared" si="420"/>
        <v>5</v>
      </c>
      <c r="CC125">
        <f t="shared" si="420"/>
        <v>5</v>
      </c>
      <c r="CD125">
        <f t="shared" si="420"/>
        <v>5</v>
      </c>
      <c r="CE125">
        <f t="shared" si="420"/>
        <v>5</v>
      </c>
      <c r="CF125">
        <f t="shared" si="420"/>
        <v>5</v>
      </c>
      <c r="CG125">
        <f t="shared" si="420"/>
        <v>5</v>
      </c>
      <c r="CH125">
        <f t="shared" si="420"/>
        <v>5</v>
      </c>
      <c r="CI125">
        <f t="shared" si="420"/>
        <v>5</v>
      </c>
      <c r="CJ125">
        <f t="shared" si="420"/>
        <v>5</v>
      </c>
      <c r="CK125">
        <f t="shared" si="420"/>
        <v>5</v>
      </c>
      <c r="CL125">
        <f t="shared" si="420"/>
        <v>5</v>
      </c>
      <c r="CM125">
        <f t="shared" si="420"/>
        <v>5</v>
      </c>
      <c r="CN125">
        <f t="shared" si="420"/>
        <v>5</v>
      </c>
      <c r="CO125">
        <f t="shared" si="420"/>
        <v>5</v>
      </c>
      <c r="CP125">
        <f t="shared" si="420"/>
        <v>5</v>
      </c>
      <c r="CQ125">
        <f t="shared" si="420"/>
        <v>5</v>
      </c>
      <c r="CR125">
        <f t="shared" si="420"/>
        <v>5</v>
      </c>
      <c r="CS125">
        <f t="shared" si="420"/>
        <v>5</v>
      </c>
      <c r="CT125">
        <f t="shared" si="420"/>
        <v>5</v>
      </c>
      <c r="CU125">
        <f t="shared" si="420"/>
        <v>5</v>
      </c>
      <c r="CV125">
        <f t="shared" si="420"/>
        <v>5</v>
      </c>
      <c r="CW125">
        <f t="shared" si="420"/>
        <v>5</v>
      </c>
      <c r="CX125">
        <f t="shared" si="420"/>
        <v>5</v>
      </c>
      <c r="CY125">
        <f t="shared" si="421"/>
        <v>5</v>
      </c>
      <c r="CZ125">
        <f t="shared" si="421"/>
        <v>5</v>
      </c>
      <c r="DA125">
        <f t="shared" si="421"/>
        <v>5</v>
      </c>
      <c r="DB125">
        <f t="shared" si="421"/>
        <v>5</v>
      </c>
      <c r="DC125">
        <f t="shared" si="421"/>
        <v>5</v>
      </c>
      <c r="DD125">
        <f t="shared" si="421"/>
        <v>5</v>
      </c>
      <c r="DE125">
        <f t="shared" si="421"/>
        <v>5</v>
      </c>
      <c r="DF125">
        <f t="shared" si="421"/>
        <v>5</v>
      </c>
      <c r="DG125">
        <f t="shared" si="421"/>
        <v>5</v>
      </c>
      <c r="DH125">
        <f t="shared" si="421"/>
        <v>5</v>
      </c>
      <c r="DI125">
        <f t="shared" si="421"/>
        <v>5</v>
      </c>
      <c r="DJ125">
        <f t="shared" si="421"/>
        <v>5</v>
      </c>
      <c r="DK125">
        <f t="shared" si="421"/>
        <v>5</v>
      </c>
      <c r="DL125">
        <f t="shared" si="421"/>
        <v>5</v>
      </c>
      <c r="DM125">
        <f t="shared" si="421"/>
        <v>5</v>
      </c>
      <c r="DN125">
        <f t="shared" si="421"/>
        <v>5</v>
      </c>
      <c r="DO125">
        <f t="shared" si="421"/>
        <v>5</v>
      </c>
      <c r="DP125">
        <f t="shared" si="421"/>
        <v>5</v>
      </c>
      <c r="DQ125">
        <f t="shared" si="421"/>
        <v>5</v>
      </c>
      <c r="DR125">
        <f t="shared" si="421"/>
        <v>5</v>
      </c>
      <c r="DS125">
        <f t="shared" si="421"/>
        <v>5</v>
      </c>
      <c r="DT125">
        <f t="shared" si="421"/>
        <v>5</v>
      </c>
      <c r="DU125">
        <f t="shared" si="421"/>
        <v>5</v>
      </c>
      <c r="DV125">
        <f t="shared" si="421"/>
        <v>5</v>
      </c>
      <c r="DW125">
        <f t="shared" si="421"/>
        <v>5</v>
      </c>
      <c r="DX125">
        <f t="shared" si="421"/>
        <v>5</v>
      </c>
      <c r="DY125">
        <f t="shared" si="421"/>
        <v>5</v>
      </c>
      <c r="DZ125">
        <f t="shared" si="421"/>
        <v>5</v>
      </c>
      <c r="EA125">
        <f t="shared" si="421"/>
        <v>5</v>
      </c>
    </row>
    <row r="126" spans="5:131" x14ac:dyDescent="0.25">
      <c r="E126">
        <v>10</v>
      </c>
      <c r="F126" s="269" t="str">
        <f>$B$62&amp;"_"&amp;$D$106</f>
        <v>СМР сетей _Масштаб</v>
      </c>
      <c r="G126" s="268">
        <f t="shared" ref="G126:AL126" si="422">IFERROR($E126-SUM(G127:G128),$E126)</f>
        <v>10</v>
      </c>
      <c r="H126" s="268">
        <f t="shared" si="422"/>
        <v>10</v>
      </c>
      <c r="I126" s="268">
        <f t="shared" si="422"/>
        <v>10</v>
      </c>
      <c r="J126" s="268">
        <f t="shared" si="422"/>
        <v>10</v>
      </c>
      <c r="K126" s="268">
        <f t="shared" si="422"/>
        <v>10</v>
      </c>
      <c r="L126" s="268">
        <f t="shared" si="422"/>
        <v>10</v>
      </c>
      <c r="M126" s="268">
        <f t="shared" si="422"/>
        <v>10</v>
      </c>
      <c r="N126" s="268">
        <f t="shared" si="422"/>
        <v>10</v>
      </c>
      <c r="O126" s="268">
        <f t="shared" si="422"/>
        <v>10</v>
      </c>
      <c r="P126" s="268">
        <f t="shared" si="422"/>
        <v>10</v>
      </c>
      <c r="Q126" s="268">
        <f t="shared" si="422"/>
        <v>10</v>
      </c>
      <c r="R126" s="268">
        <f t="shared" si="422"/>
        <v>10</v>
      </c>
      <c r="S126" s="268">
        <f t="shared" si="422"/>
        <v>10</v>
      </c>
      <c r="T126" s="268">
        <f t="shared" si="422"/>
        <v>10</v>
      </c>
      <c r="U126" s="268">
        <f t="shared" si="422"/>
        <v>10</v>
      </c>
      <c r="V126" s="268">
        <f t="shared" si="422"/>
        <v>10</v>
      </c>
      <c r="W126" s="268">
        <f t="shared" si="422"/>
        <v>10</v>
      </c>
      <c r="X126" s="268">
        <f t="shared" si="422"/>
        <v>10</v>
      </c>
      <c r="Y126" s="268">
        <f t="shared" si="422"/>
        <v>10</v>
      </c>
      <c r="Z126" s="268">
        <f t="shared" si="422"/>
        <v>10</v>
      </c>
      <c r="AA126" s="268">
        <f t="shared" si="422"/>
        <v>10</v>
      </c>
      <c r="AB126" s="268">
        <f t="shared" si="422"/>
        <v>10</v>
      </c>
      <c r="AC126" s="268">
        <f t="shared" si="422"/>
        <v>10</v>
      </c>
      <c r="AD126" s="268">
        <f t="shared" si="422"/>
        <v>10</v>
      </c>
      <c r="AE126" s="268">
        <f t="shared" si="422"/>
        <v>10</v>
      </c>
      <c r="AF126" s="268">
        <f t="shared" si="422"/>
        <v>10</v>
      </c>
      <c r="AG126" s="268">
        <f t="shared" si="422"/>
        <v>10</v>
      </c>
      <c r="AH126" s="268">
        <f t="shared" si="422"/>
        <v>10</v>
      </c>
      <c r="AI126" s="268">
        <f t="shared" si="422"/>
        <v>10</v>
      </c>
      <c r="AJ126" s="268">
        <f t="shared" si="422"/>
        <v>10</v>
      </c>
      <c r="AK126" s="268">
        <f t="shared" si="422"/>
        <v>10</v>
      </c>
      <c r="AL126" s="268">
        <f t="shared" si="422"/>
        <v>10</v>
      </c>
      <c r="AM126" s="268">
        <f t="shared" ref="AM126:BR126" si="423">IFERROR($E126-SUM(AM127:AM128),$E126)</f>
        <v>10</v>
      </c>
      <c r="AN126" s="268">
        <f t="shared" si="423"/>
        <v>10</v>
      </c>
      <c r="AO126" s="268">
        <f t="shared" si="423"/>
        <v>0</v>
      </c>
      <c r="AP126" s="268">
        <f t="shared" si="423"/>
        <v>0</v>
      </c>
      <c r="AQ126" s="268">
        <f t="shared" si="423"/>
        <v>0</v>
      </c>
      <c r="AR126" s="268">
        <f t="shared" si="423"/>
        <v>0</v>
      </c>
      <c r="AS126" s="268">
        <f t="shared" si="423"/>
        <v>0</v>
      </c>
      <c r="AT126" s="268">
        <f t="shared" si="423"/>
        <v>0</v>
      </c>
      <c r="AU126" s="268">
        <f t="shared" si="423"/>
        <v>0</v>
      </c>
      <c r="AV126" s="268">
        <f t="shared" si="423"/>
        <v>0</v>
      </c>
      <c r="AW126" s="268">
        <f t="shared" si="423"/>
        <v>0</v>
      </c>
      <c r="AX126" s="268">
        <f t="shared" si="423"/>
        <v>0</v>
      </c>
      <c r="AY126" s="268">
        <f t="shared" si="423"/>
        <v>0</v>
      </c>
      <c r="AZ126" s="268">
        <f t="shared" si="423"/>
        <v>0</v>
      </c>
      <c r="BA126" s="268">
        <f t="shared" si="423"/>
        <v>0</v>
      </c>
      <c r="BB126" s="268">
        <f t="shared" si="423"/>
        <v>0</v>
      </c>
      <c r="BC126" s="268">
        <f t="shared" si="423"/>
        <v>0</v>
      </c>
      <c r="BD126" s="268">
        <f t="shared" si="423"/>
        <v>0</v>
      </c>
      <c r="BE126" s="268">
        <f t="shared" si="423"/>
        <v>0</v>
      </c>
      <c r="BF126" s="268">
        <f t="shared" si="423"/>
        <v>0</v>
      </c>
      <c r="BG126" s="268">
        <f t="shared" si="423"/>
        <v>0</v>
      </c>
      <c r="BH126" s="268">
        <f t="shared" si="423"/>
        <v>0</v>
      </c>
      <c r="BI126" s="268">
        <f t="shared" si="423"/>
        <v>0</v>
      </c>
      <c r="BJ126" s="268">
        <f t="shared" si="423"/>
        <v>0</v>
      </c>
      <c r="BK126" s="268">
        <f t="shared" si="423"/>
        <v>0</v>
      </c>
      <c r="BL126" s="268">
        <f t="shared" si="423"/>
        <v>0</v>
      </c>
      <c r="BM126" s="268">
        <f t="shared" si="423"/>
        <v>0</v>
      </c>
      <c r="BN126" s="268">
        <f t="shared" si="423"/>
        <v>0</v>
      </c>
      <c r="BO126" s="268">
        <f t="shared" si="423"/>
        <v>10</v>
      </c>
      <c r="BP126" s="268">
        <f t="shared" si="423"/>
        <v>10</v>
      </c>
      <c r="BQ126" s="268">
        <f t="shared" si="423"/>
        <v>10</v>
      </c>
      <c r="BR126" s="268">
        <f t="shared" si="423"/>
        <v>10</v>
      </c>
      <c r="BS126" s="268">
        <f t="shared" ref="BS126:CX126" si="424">IFERROR($E126-SUM(BS127:BS128),$E126)</f>
        <v>10</v>
      </c>
      <c r="BT126" s="268">
        <f t="shared" si="424"/>
        <v>10</v>
      </c>
      <c r="BU126" s="268">
        <f t="shared" si="424"/>
        <v>10</v>
      </c>
      <c r="BV126" s="268">
        <f t="shared" si="424"/>
        <v>10</v>
      </c>
      <c r="BW126" s="268">
        <f t="shared" si="424"/>
        <v>10</v>
      </c>
      <c r="BX126" s="268">
        <f t="shared" si="424"/>
        <v>10</v>
      </c>
      <c r="BY126" s="268">
        <f t="shared" si="424"/>
        <v>10</v>
      </c>
      <c r="BZ126" s="268">
        <f t="shared" si="424"/>
        <v>10</v>
      </c>
      <c r="CA126" s="268">
        <f t="shared" si="424"/>
        <v>10</v>
      </c>
      <c r="CB126" s="268">
        <f t="shared" si="424"/>
        <v>10</v>
      </c>
      <c r="CC126" s="268">
        <f t="shared" si="424"/>
        <v>10</v>
      </c>
      <c r="CD126" s="268">
        <f t="shared" si="424"/>
        <v>10</v>
      </c>
      <c r="CE126" s="268">
        <f t="shared" si="424"/>
        <v>10</v>
      </c>
      <c r="CF126" s="268">
        <f t="shared" si="424"/>
        <v>10</v>
      </c>
      <c r="CG126" s="268">
        <f t="shared" si="424"/>
        <v>10</v>
      </c>
      <c r="CH126" s="268">
        <f t="shared" si="424"/>
        <v>10</v>
      </c>
      <c r="CI126" s="268">
        <f t="shared" si="424"/>
        <v>10</v>
      </c>
      <c r="CJ126" s="268">
        <f t="shared" si="424"/>
        <v>10</v>
      </c>
      <c r="CK126" s="268">
        <f t="shared" si="424"/>
        <v>10</v>
      </c>
      <c r="CL126" s="268">
        <f t="shared" si="424"/>
        <v>10</v>
      </c>
      <c r="CM126" s="268">
        <f t="shared" si="424"/>
        <v>10</v>
      </c>
      <c r="CN126" s="268">
        <f t="shared" si="424"/>
        <v>10</v>
      </c>
      <c r="CO126" s="268">
        <f t="shared" si="424"/>
        <v>10</v>
      </c>
      <c r="CP126" s="268">
        <f t="shared" si="424"/>
        <v>10</v>
      </c>
      <c r="CQ126" s="268">
        <f t="shared" si="424"/>
        <v>10</v>
      </c>
      <c r="CR126" s="268">
        <f t="shared" si="424"/>
        <v>10</v>
      </c>
      <c r="CS126" s="268">
        <f t="shared" si="424"/>
        <v>10</v>
      </c>
      <c r="CT126" s="268">
        <f t="shared" si="424"/>
        <v>10</v>
      </c>
      <c r="CU126" s="268">
        <f t="shared" si="424"/>
        <v>10</v>
      </c>
      <c r="CV126" s="268">
        <f t="shared" si="424"/>
        <v>10</v>
      </c>
      <c r="CW126" s="268">
        <f t="shared" si="424"/>
        <v>10</v>
      </c>
      <c r="CX126" s="268">
        <f t="shared" si="424"/>
        <v>10</v>
      </c>
      <c r="CY126" s="268">
        <f t="shared" ref="CY126:DK126" si="425">IFERROR($E126-SUM(CY127:CY128),$E126)</f>
        <v>10</v>
      </c>
      <c r="CZ126" s="268">
        <f t="shared" si="425"/>
        <v>10</v>
      </c>
      <c r="DA126" s="268">
        <f t="shared" si="425"/>
        <v>10</v>
      </c>
      <c r="DB126" s="268">
        <f t="shared" si="425"/>
        <v>10</v>
      </c>
      <c r="DC126" s="268">
        <f t="shared" si="425"/>
        <v>10</v>
      </c>
      <c r="DD126" s="268">
        <f t="shared" si="425"/>
        <v>10</v>
      </c>
      <c r="DE126" s="268">
        <f t="shared" si="425"/>
        <v>10</v>
      </c>
      <c r="DF126" s="268">
        <f t="shared" si="425"/>
        <v>10</v>
      </c>
      <c r="DG126" s="268">
        <f t="shared" si="425"/>
        <v>10</v>
      </c>
      <c r="DH126" s="268">
        <f t="shared" si="425"/>
        <v>10</v>
      </c>
      <c r="DI126" s="268">
        <f t="shared" si="425"/>
        <v>10</v>
      </c>
      <c r="DJ126" s="268">
        <f t="shared" si="425"/>
        <v>10</v>
      </c>
      <c r="DK126" s="268">
        <f t="shared" si="425"/>
        <v>10</v>
      </c>
      <c r="DL126" s="268">
        <f t="shared" ref="DL126:EA126" si="426">IFERROR($E126-SUM(DL127:DL128),$E126)</f>
        <v>10</v>
      </c>
      <c r="DM126" s="268">
        <f t="shared" si="426"/>
        <v>10</v>
      </c>
      <c r="DN126" s="268">
        <f t="shared" si="426"/>
        <v>10</v>
      </c>
      <c r="DO126" s="268">
        <f t="shared" si="426"/>
        <v>10</v>
      </c>
      <c r="DP126" s="268">
        <f t="shared" si="426"/>
        <v>10</v>
      </c>
      <c r="DQ126" s="268">
        <f t="shared" si="426"/>
        <v>10</v>
      </c>
      <c r="DR126" s="268">
        <f t="shared" si="426"/>
        <v>10</v>
      </c>
      <c r="DS126" s="268">
        <f t="shared" si="426"/>
        <v>10</v>
      </c>
      <c r="DT126" s="268">
        <f t="shared" si="426"/>
        <v>10</v>
      </c>
      <c r="DU126" s="268">
        <f t="shared" si="426"/>
        <v>10</v>
      </c>
      <c r="DV126" s="268">
        <f t="shared" si="426"/>
        <v>10</v>
      </c>
      <c r="DW126" s="268">
        <f t="shared" si="426"/>
        <v>10</v>
      </c>
      <c r="DX126" s="268">
        <f t="shared" si="426"/>
        <v>10</v>
      </c>
      <c r="DY126" s="268">
        <f t="shared" si="426"/>
        <v>10</v>
      </c>
      <c r="DZ126" s="268">
        <f t="shared" si="426"/>
        <v>10</v>
      </c>
      <c r="EA126" s="268">
        <f t="shared" si="426"/>
        <v>10</v>
      </c>
    </row>
    <row r="127" spans="5:131" x14ac:dyDescent="0.25">
      <c r="F127" t="str">
        <f>$B$62&amp;"_"&amp;$D$107</f>
        <v>СМР сетей _Факт</v>
      </c>
      <c r="G127" s="235" t="e">
        <f t="shared" ref="G127:AL127" si="427">G$29/$F$29*$E126</f>
        <v>#N/A</v>
      </c>
      <c r="H127" s="235" t="e">
        <f t="shared" si="427"/>
        <v>#N/A</v>
      </c>
      <c r="I127" s="235" t="e">
        <f t="shared" si="427"/>
        <v>#N/A</v>
      </c>
      <c r="J127" s="235" t="e">
        <f t="shared" si="427"/>
        <v>#N/A</v>
      </c>
      <c r="K127" s="235" t="e">
        <f t="shared" si="427"/>
        <v>#N/A</v>
      </c>
      <c r="L127" s="235" t="e">
        <f t="shared" si="427"/>
        <v>#N/A</v>
      </c>
      <c r="M127" s="235" t="e">
        <f t="shared" si="427"/>
        <v>#N/A</v>
      </c>
      <c r="N127" s="235" t="e">
        <f t="shared" si="427"/>
        <v>#N/A</v>
      </c>
      <c r="O127" s="235" t="e">
        <f t="shared" si="427"/>
        <v>#N/A</v>
      </c>
      <c r="P127" s="235" t="e">
        <f t="shared" si="427"/>
        <v>#N/A</v>
      </c>
      <c r="Q127" s="235" t="e">
        <f t="shared" si="427"/>
        <v>#N/A</v>
      </c>
      <c r="R127" s="235" t="e">
        <f t="shared" si="427"/>
        <v>#N/A</v>
      </c>
      <c r="S127" s="235" t="e">
        <f t="shared" si="427"/>
        <v>#N/A</v>
      </c>
      <c r="T127" s="235" t="e">
        <f t="shared" si="427"/>
        <v>#N/A</v>
      </c>
      <c r="U127" s="235" t="e">
        <f t="shared" si="427"/>
        <v>#N/A</v>
      </c>
      <c r="V127" s="235" t="e">
        <f t="shared" si="427"/>
        <v>#N/A</v>
      </c>
      <c r="W127" s="235" t="e">
        <f t="shared" si="427"/>
        <v>#N/A</v>
      </c>
      <c r="X127" s="235" t="e">
        <f t="shared" si="427"/>
        <v>#N/A</v>
      </c>
      <c r="Y127" s="235" t="e">
        <f t="shared" si="427"/>
        <v>#N/A</v>
      </c>
      <c r="Z127" s="235" t="e">
        <f t="shared" si="427"/>
        <v>#N/A</v>
      </c>
      <c r="AA127" s="235" t="e">
        <f t="shared" si="427"/>
        <v>#N/A</v>
      </c>
      <c r="AB127" s="235" t="e">
        <f t="shared" si="427"/>
        <v>#N/A</v>
      </c>
      <c r="AC127" s="235" t="e">
        <f t="shared" si="427"/>
        <v>#N/A</v>
      </c>
      <c r="AD127" s="235" t="e">
        <f t="shared" si="427"/>
        <v>#N/A</v>
      </c>
      <c r="AE127" s="235" t="e">
        <f t="shared" si="427"/>
        <v>#N/A</v>
      </c>
      <c r="AF127" s="235" t="e">
        <f t="shared" si="427"/>
        <v>#N/A</v>
      </c>
      <c r="AG127" s="235" t="e">
        <f t="shared" si="427"/>
        <v>#N/A</v>
      </c>
      <c r="AH127" s="235" t="e">
        <f t="shared" si="427"/>
        <v>#N/A</v>
      </c>
      <c r="AI127" s="235" t="e">
        <f t="shared" si="427"/>
        <v>#N/A</v>
      </c>
      <c r="AJ127" s="235" t="e">
        <f t="shared" si="427"/>
        <v>#N/A</v>
      </c>
      <c r="AK127" s="235" t="e">
        <f t="shared" si="427"/>
        <v>#N/A</v>
      </c>
      <c r="AL127" s="235" t="e">
        <f t="shared" si="427"/>
        <v>#N/A</v>
      </c>
      <c r="AM127" s="235" t="e">
        <f t="shared" ref="AM127:BR127" si="428">AM$29/$F$29*$E126</f>
        <v>#N/A</v>
      </c>
      <c r="AN127" s="235" t="e">
        <f t="shared" si="428"/>
        <v>#N/A</v>
      </c>
      <c r="AO127" s="235">
        <f t="shared" si="428"/>
        <v>2.3076923076923075</v>
      </c>
      <c r="AP127" s="235">
        <f t="shared" si="428"/>
        <v>2.615384615384615</v>
      </c>
      <c r="AQ127" s="235">
        <f t="shared" si="428"/>
        <v>2.923076923076922</v>
      </c>
      <c r="AR127" s="235">
        <f t="shared" si="428"/>
        <v>3.2307692307692299</v>
      </c>
      <c r="AS127" s="235">
        <f t="shared" si="428"/>
        <v>3.5384615384615374</v>
      </c>
      <c r="AT127" s="235">
        <f t="shared" si="428"/>
        <v>3.8461538461538449</v>
      </c>
      <c r="AU127" s="235">
        <f t="shared" si="428"/>
        <v>4.1538461538461533</v>
      </c>
      <c r="AV127" s="235">
        <f t="shared" si="428"/>
        <v>4.4615384615384608</v>
      </c>
      <c r="AW127" s="235">
        <f t="shared" si="428"/>
        <v>4.7692307692307683</v>
      </c>
      <c r="AX127" s="235">
        <f t="shared" si="428"/>
        <v>5.0769230769230766</v>
      </c>
      <c r="AY127" s="235">
        <f t="shared" si="428"/>
        <v>5.3846153846153841</v>
      </c>
      <c r="AZ127" s="235">
        <f t="shared" si="428"/>
        <v>5.6923076923076916</v>
      </c>
      <c r="BA127" s="235">
        <f t="shared" si="428"/>
        <v>6.0000000000000009</v>
      </c>
      <c r="BB127" s="235">
        <f t="shared" si="428"/>
        <v>6.3076923076923084</v>
      </c>
      <c r="BC127" s="235">
        <f t="shared" si="428"/>
        <v>6.6153846153846168</v>
      </c>
      <c r="BD127" s="235">
        <f t="shared" si="428"/>
        <v>6.9230769230769242</v>
      </c>
      <c r="BE127" s="235">
        <f t="shared" si="428"/>
        <v>7.2307692307692317</v>
      </c>
      <c r="BF127" s="235">
        <f t="shared" si="428"/>
        <v>7.5384615384615401</v>
      </c>
      <c r="BG127" s="235">
        <f t="shared" si="428"/>
        <v>7.8461538461538485</v>
      </c>
      <c r="BH127" s="235">
        <f t="shared" si="428"/>
        <v>8.1538461538461569</v>
      </c>
      <c r="BI127" s="235">
        <f t="shared" si="428"/>
        <v>8.4615384615384635</v>
      </c>
      <c r="BJ127" s="235">
        <f t="shared" si="428"/>
        <v>8.7692307692307718</v>
      </c>
      <c r="BK127" s="235">
        <f t="shared" si="428"/>
        <v>9.0769230769230802</v>
      </c>
      <c r="BL127" s="235">
        <f t="shared" si="428"/>
        <v>9.3846153846153886</v>
      </c>
      <c r="BM127" s="235">
        <f t="shared" si="428"/>
        <v>9.6923076923076952</v>
      </c>
      <c r="BN127" s="235">
        <f t="shared" si="428"/>
        <v>10</v>
      </c>
      <c r="BO127" s="235" t="e">
        <f t="shared" si="428"/>
        <v>#N/A</v>
      </c>
      <c r="BP127" s="235" t="e">
        <f t="shared" si="428"/>
        <v>#N/A</v>
      </c>
      <c r="BQ127" s="235" t="e">
        <f t="shared" si="428"/>
        <v>#N/A</v>
      </c>
      <c r="BR127" s="235" t="e">
        <f t="shared" si="428"/>
        <v>#N/A</v>
      </c>
      <c r="BS127" s="235" t="e">
        <f t="shared" ref="BS127:CX127" si="429">BS$29/$F$29*$E126</f>
        <v>#N/A</v>
      </c>
      <c r="BT127" s="235" t="e">
        <f t="shared" si="429"/>
        <v>#N/A</v>
      </c>
      <c r="BU127" s="235" t="e">
        <f t="shared" si="429"/>
        <v>#N/A</v>
      </c>
      <c r="BV127" s="235" t="e">
        <f t="shared" si="429"/>
        <v>#N/A</v>
      </c>
      <c r="BW127" s="235" t="e">
        <f t="shared" si="429"/>
        <v>#N/A</v>
      </c>
      <c r="BX127" s="235" t="e">
        <f t="shared" si="429"/>
        <v>#N/A</v>
      </c>
      <c r="BY127" s="235" t="e">
        <f t="shared" si="429"/>
        <v>#N/A</v>
      </c>
      <c r="BZ127" s="235" t="e">
        <f t="shared" si="429"/>
        <v>#N/A</v>
      </c>
      <c r="CA127" s="235" t="e">
        <f t="shared" si="429"/>
        <v>#N/A</v>
      </c>
      <c r="CB127" s="235" t="e">
        <f t="shared" si="429"/>
        <v>#N/A</v>
      </c>
      <c r="CC127" s="235" t="e">
        <f t="shared" si="429"/>
        <v>#N/A</v>
      </c>
      <c r="CD127" s="235" t="e">
        <f t="shared" si="429"/>
        <v>#N/A</v>
      </c>
      <c r="CE127" s="235" t="e">
        <f t="shared" si="429"/>
        <v>#N/A</v>
      </c>
      <c r="CF127" s="235" t="e">
        <f t="shared" si="429"/>
        <v>#N/A</v>
      </c>
      <c r="CG127" s="235" t="e">
        <f t="shared" si="429"/>
        <v>#N/A</v>
      </c>
      <c r="CH127" s="235" t="e">
        <f t="shared" si="429"/>
        <v>#N/A</v>
      </c>
      <c r="CI127" s="235" t="e">
        <f t="shared" si="429"/>
        <v>#N/A</v>
      </c>
      <c r="CJ127" s="235" t="e">
        <f t="shared" si="429"/>
        <v>#N/A</v>
      </c>
      <c r="CK127" s="235" t="e">
        <f t="shared" si="429"/>
        <v>#N/A</v>
      </c>
      <c r="CL127" s="235" t="e">
        <f t="shared" si="429"/>
        <v>#N/A</v>
      </c>
      <c r="CM127" s="235" t="e">
        <f t="shared" si="429"/>
        <v>#N/A</v>
      </c>
      <c r="CN127" s="235" t="e">
        <f t="shared" si="429"/>
        <v>#N/A</v>
      </c>
      <c r="CO127" s="235" t="e">
        <f t="shared" si="429"/>
        <v>#N/A</v>
      </c>
      <c r="CP127" s="235" t="e">
        <f t="shared" si="429"/>
        <v>#N/A</v>
      </c>
      <c r="CQ127" s="235" t="e">
        <f t="shared" si="429"/>
        <v>#N/A</v>
      </c>
      <c r="CR127" s="235" t="e">
        <f t="shared" si="429"/>
        <v>#N/A</v>
      </c>
      <c r="CS127" s="235" t="e">
        <f t="shared" si="429"/>
        <v>#N/A</v>
      </c>
      <c r="CT127" s="235" t="e">
        <f t="shared" si="429"/>
        <v>#N/A</v>
      </c>
      <c r="CU127" s="235" t="e">
        <f t="shared" si="429"/>
        <v>#N/A</v>
      </c>
      <c r="CV127" s="235" t="e">
        <f t="shared" si="429"/>
        <v>#N/A</v>
      </c>
      <c r="CW127" s="235" t="e">
        <f t="shared" si="429"/>
        <v>#N/A</v>
      </c>
      <c r="CX127" s="235" t="e">
        <f t="shared" si="429"/>
        <v>#N/A</v>
      </c>
      <c r="CY127" s="235" t="e">
        <f t="shared" ref="CY127:DK127" si="430">CY$29/$F$29*$E126</f>
        <v>#N/A</v>
      </c>
      <c r="CZ127" s="235" t="e">
        <f t="shared" si="430"/>
        <v>#N/A</v>
      </c>
      <c r="DA127" s="235" t="e">
        <f t="shared" si="430"/>
        <v>#N/A</v>
      </c>
      <c r="DB127" s="235" t="e">
        <f t="shared" si="430"/>
        <v>#N/A</v>
      </c>
      <c r="DC127" s="235" t="e">
        <f t="shared" si="430"/>
        <v>#N/A</v>
      </c>
      <c r="DD127" s="235" t="e">
        <f t="shared" si="430"/>
        <v>#N/A</v>
      </c>
      <c r="DE127" s="235" t="e">
        <f t="shared" si="430"/>
        <v>#N/A</v>
      </c>
      <c r="DF127" s="235" t="e">
        <f t="shared" si="430"/>
        <v>#N/A</v>
      </c>
      <c r="DG127" s="235" t="e">
        <f t="shared" si="430"/>
        <v>#N/A</v>
      </c>
      <c r="DH127" s="235" t="e">
        <f t="shared" si="430"/>
        <v>#N/A</v>
      </c>
      <c r="DI127" s="235" t="e">
        <f t="shared" si="430"/>
        <v>#N/A</v>
      </c>
      <c r="DJ127" s="235" t="e">
        <f t="shared" si="430"/>
        <v>#N/A</v>
      </c>
      <c r="DK127" s="235" t="e">
        <f t="shared" si="430"/>
        <v>#N/A</v>
      </c>
      <c r="DL127" s="235" t="e">
        <f t="shared" ref="DL127:EA127" si="431">DL$29/$F$29*$E126</f>
        <v>#N/A</v>
      </c>
      <c r="DM127" s="235" t="e">
        <f t="shared" si="431"/>
        <v>#N/A</v>
      </c>
      <c r="DN127" s="235" t="e">
        <f t="shared" si="431"/>
        <v>#N/A</v>
      </c>
      <c r="DO127" s="235" t="e">
        <f t="shared" si="431"/>
        <v>#N/A</v>
      </c>
      <c r="DP127" s="235" t="e">
        <f t="shared" si="431"/>
        <v>#N/A</v>
      </c>
      <c r="DQ127" s="235" t="e">
        <f t="shared" si="431"/>
        <v>#N/A</v>
      </c>
      <c r="DR127" s="235" t="e">
        <f t="shared" si="431"/>
        <v>#N/A</v>
      </c>
      <c r="DS127" s="235" t="e">
        <f t="shared" si="431"/>
        <v>#N/A</v>
      </c>
      <c r="DT127" s="235" t="e">
        <f t="shared" si="431"/>
        <v>#N/A</v>
      </c>
      <c r="DU127" s="235" t="e">
        <f t="shared" si="431"/>
        <v>#N/A</v>
      </c>
      <c r="DV127" s="235" t="e">
        <f t="shared" si="431"/>
        <v>#N/A</v>
      </c>
      <c r="DW127" s="235" t="e">
        <f t="shared" si="431"/>
        <v>#N/A</v>
      </c>
      <c r="DX127" s="235" t="e">
        <f t="shared" si="431"/>
        <v>#N/A</v>
      </c>
      <c r="DY127" s="235" t="e">
        <f t="shared" si="431"/>
        <v>#N/A</v>
      </c>
      <c r="DZ127" s="235" t="e">
        <f t="shared" si="431"/>
        <v>#N/A</v>
      </c>
      <c r="EA127" s="235" t="e">
        <f t="shared" si="431"/>
        <v>#N/A</v>
      </c>
    </row>
    <row r="128" spans="5:131" x14ac:dyDescent="0.25">
      <c r="F128" t="str">
        <f>$B$62&amp;"_"&amp;$D$108</f>
        <v>СМР сетей _План</v>
      </c>
      <c r="G128" s="235" t="e">
        <f t="shared" ref="G128:AL128" si="432">$E126-G127</f>
        <v>#N/A</v>
      </c>
      <c r="H128" s="235" t="e">
        <f t="shared" si="432"/>
        <v>#N/A</v>
      </c>
      <c r="I128" s="235" t="e">
        <f t="shared" si="432"/>
        <v>#N/A</v>
      </c>
      <c r="J128" s="235" t="e">
        <f t="shared" si="432"/>
        <v>#N/A</v>
      </c>
      <c r="K128" s="235" t="e">
        <f t="shared" si="432"/>
        <v>#N/A</v>
      </c>
      <c r="L128" s="235" t="e">
        <f t="shared" si="432"/>
        <v>#N/A</v>
      </c>
      <c r="M128" s="235" t="e">
        <f t="shared" si="432"/>
        <v>#N/A</v>
      </c>
      <c r="N128" s="235" t="e">
        <f t="shared" si="432"/>
        <v>#N/A</v>
      </c>
      <c r="O128" s="235" t="e">
        <f t="shared" si="432"/>
        <v>#N/A</v>
      </c>
      <c r="P128" s="235" t="e">
        <f t="shared" si="432"/>
        <v>#N/A</v>
      </c>
      <c r="Q128" s="235" t="e">
        <f t="shared" si="432"/>
        <v>#N/A</v>
      </c>
      <c r="R128" s="235" t="e">
        <f t="shared" si="432"/>
        <v>#N/A</v>
      </c>
      <c r="S128" s="235" t="e">
        <f t="shared" si="432"/>
        <v>#N/A</v>
      </c>
      <c r="T128" s="235" t="e">
        <f t="shared" si="432"/>
        <v>#N/A</v>
      </c>
      <c r="U128" s="235" t="e">
        <f t="shared" si="432"/>
        <v>#N/A</v>
      </c>
      <c r="V128" s="235" t="e">
        <f t="shared" si="432"/>
        <v>#N/A</v>
      </c>
      <c r="W128" s="235" t="e">
        <f t="shared" si="432"/>
        <v>#N/A</v>
      </c>
      <c r="X128" s="235" t="e">
        <f t="shared" si="432"/>
        <v>#N/A</v>
      </c>
      <c r="Y128" s="235" t="e">
        <f t="shared" si="432"/>
        <v>#N/A</v>
      </c>
      <c r="Z128" s="235" t="e">
        <f t="shared" si="432"/>
        <v>#N/A</v>
      </c>
      <c r="AA128" s="235" t="e">
        <f t="shared" si="432"/>
        <v>#N/A</v>
      </c>
      <c r="AB128" s="235" t="e">
        <f t="shared" si="432"/>
        <v>#N/A</v>
      </c>
      <c r="AC128" s="235" t="e">
        <f t="shared" si="432"/>
        <v>#N/A</v>
      </c>
      <c r="AD128" s="235" t="e">
        <f t="shared" si="432"/>
        <v>#N/A</v>
      </c>
      <c r="AE128" s="235" t="e">
        <f t="shared" si="432"/>
        <v>#N/A</v>
      </c>
      <c r="AF128" s="235" t="e">
        <f t="shared" si="432"/>
        <v>#N/A</v>
      </c>
      <c r="AG128" s="235" t="e">
        <f t="shared" si="432"/>
        <v>#N/A</v>
      </c>
      <c r="AH128" s="235" t="e">
        <f t="shared" si="432"/>
        <v>#N/A</v>
      </c>
      <c r="AI128" s="235" t="e">
        <f t="shared" si="432"/>
        <v>#N/A</v>
      </c>
      <c r="AJ128" s="235" t="e">
        <f t="shared" si="432"/>
        <v>#N/A</v>
      </c>
      <c r="AK128" s="235" t="e">
        <f t="shared" si="432"/>
        <v>#N/A</v>
      </c>
      <c r="AL128" s="235" t="e">
        <f t="shared" si="432"/>
        <v>#N/A</v>
      </c>
      <c r="AM128" s="235" t="e">
        <f t="shared" ref="AM128:BR128" si="433">$E126-AM127</f>
        <v>#N/A</v>
      </c>
      <c r="AN128" s="235" t="e">
        <f t="shared" si="433"/>
        <v>#N/A</v>
      </c>
      <c r="AO128" s="235">
        <f t="shared" si="433"/>
        <v>7.6923076923076925</v>
      </c>
      <c r="AP128" s="235">
        <f t="shared" si="433"/>
        <v>7.384615384615385</v>
      </c>
      <c r="AQ128" s="235">
        <f t="shared" si="433"/>
        <v>7.0769230769230784</v>
      </c>
      <c r="AR128" s="235">
        <f t="shared" si="433"/>
        <v>6.7692307692307701</v>
      </c>
      <c r="AS128" s="235">
        <f t="shared" si="433"/>
        <v>6.4615384615384626</v>
      </c>
      <c r="AT128" s="235">
        <f t="shared" si="433"/>
        <v>6.1538461538461551</v>
      </c>
      <c r="AU128" s="235">
        <f t="shared" si="433"/>
        <v>5.8461538461538467</v>
      </c>
      <c r="AV128" s="235">
        <f t="shared" si="433"/>
        <v>5.5384615384615392</v>
      </c>
      <c r="AW128" s="235">
        <f t="shared" si="433"/>
        <v>5.2307692307692317</v>
      </c>
      <c r="AX128" s="235">
        <f t="shared" si="433"/>
        <v>4.9230769230769234</v>
      </c>
      <c r="AY128" s="235">
        <f t="shared" si="433"/>
        <v>4.6153846153846159</v>
      </c>
      <c r="AZ128" s="235">
        <f t="shared" si="433"/>
        <v>4.3076923076923084</v>
      </c>
      <c r="BA128" s="235">
        <f t="shared" si="433"/>
        <v>3.9999999999999991</v>
      </c>
      <c r="BB128" s="235">
        <f t="shared" si="433"/>
        <v>3.6923076923076916</v>
      </c>
      <c r="BC128" s="235">
        <f t="shared" si="433"/>
        <v>3.3846153846153832</v>
      </c>
      <c r="BD128" s="235">
        <f t="shared" si="433"/>
        <v>3.0769230769230758</v>
      </c>
      <c r="BE128" s="235">
        <f t="shared" si="433"/>
        <v>2.7692307692307683</v>
      </c>
      <c r="BF128" s="235">
        <f t="shared" si="433"/>
        <v>2.4615384615384599</v>
      </c>
      <c r="BG128" s="235">
        <f t="shared" si="433"/>
        <v>2.1538461538461515</v>
      </c>
      <c r="BH128" s="235">
        <f t="shared" si="433"/>
        <v>1.8461538461538431</v>
      </c>
      <c r="BI128" s="235">
        <f t="shared" si="433"/>
        <v>1.5384615384615365</v>
      </c>
      <c r="BJ128" s="235">
        <f t="shared" si="433"/>
        <v>1.2307692307692282</v>
      </c>
      <c r="BK128" s="235">
        <f t="shared" si="433"/>
        <v>0.9230769230769198</v>
      </c>
      <c r="BL128" s="235">
        <f t="shared" si="433"/>
        <v>0.61538461538461142</v>
      </c>
      <c r="BM128" s="235">
        <f t="shared" si="433"/>
        <v>0.30769230769230482</v>
      </c>
      <c r="BN128" s="235">
        <f t="shared" si="433"/>
        <v>0</v>
      </c>
      <c r="BO128" s="235" t="e">
        <f t="shared" si="433"/>
        <v>#N/A</v>
      </c>
      <c r="BP128" s="235" t="e">
        <f t="shared" si="433"/>
        <v>#N/A</v>
      </c>
      <c r="BQ128" s="235" t="e">
        <f t="shared" si="433"/>
        <v>#N/A</v>
      </c>
      <c r="BR128" s="235" t="e">
        <f t="shared" si="433"/>
        <v>#N/A</v>
      </c>
      <c r="BS128" s="235" t="e">
        <f t="shared" ref="BS128:CX128" si="434">$E126-BS127</f>
        <v>#N/A</v>
      </c>
      <c r="BT128" s="235" t="e">
        <f t="shared" si="434"/>
        <v>#N/A</v>
      </c>
      <c r="BU128" s="235" t="e">
        <f t="shared" si="434"/>
        <v>#N/A</v>
      </c>
      <c r="BV128" s="235" t="e">
        <f t="shared" si="434"/>
        <v>#N/A</v>
      </c>
      <c r="BW128" s="235" t="e">
        <f t="shared" si="434"/>
        <v>#N/A</v>
      </c>
      <c r="BX128" s="235" t="e">
        <f t="shared" si="434"/>
        <v>#N/A</v>
      </c>
      <c r="BY128" s="235" t="e">
        <f t="shared" si="434"/>
        <v>#N/A</v>
      </c>
      <c r="BZ128" s="235" t="e">
        <f t="shared" si="434"/>
        <v>#N/A</v>
      </c>
      <c r="CA128" s="235" t="e">
        <f t="shared" si="434"/>
        <v>#N/A</v>
      </c>
      <c r="CB128" s="235" t="e">
        <f t="shared" si="434"/>
        <v>#N/A</v>
      </c>
      <c r="CC128" s="235" t="e">
        <f t="shared" si="434"/>
        <v>#N/A</v>
      </c>
      <c r="CD128" s="235" t="e">
        <f t="shared" si="434"/>
        <v>#N/A</v>
      </c>
      <c r="CE128" s="235" t="e">
        <f t="shared" si="434"/>
        <v>#N/A</v>
      </c>
      <c r="CF128" s="235" t="e">
        <f t="shared" si="434"/>
        <v>#N/A</v>
      </c>
      <c r="CG128" s="235" t="e">
        <f t="shared" si="434"/>
        <v>#N/A</v>
      </c>
      <c r="CH128" s="235" t="e">
        <f t="shared" si="434"/>
        <v>#N/A</v>
      </c>
      <c r="CI128" s="235" t="e">
        <f t="shared" si="434"/>
        <v>#N/A</v>
      </c>
      <c r="CJ128" s="235" t="e">
        <f t="shared" si="434"/>
        <v>#N/A</v>
      </c>
      <c r="CK128" s="235" t="e">
        <f t="shared" si="434"/>
        <v>#N/A</v>
      </c>
      <c r="CL128" s="235" t="e">
        <f t="shared" si="434"/>
        <v>#N/A</v>
      </c>
      <c r="CM128" s="235" t="e">
        <f t="shared" si="434"/>
        <v>#N/A</v>
      </c>
      <c r="CN128" s="235" t="e">
        <f t="shared" si="434"/>
        <v>#N/A</v>
      </c>
      <c r="CO128" s="235" t="e">
        <f t="shared" si="434"/>
        <v>#N/A</v>
      </c>
      <c r="CP128" s="235" t="e">
        <f t="shared" si="434"/>
        <v>#N/A</v>
      </c>
      <c r="CQ128" s="235" t="e">
        <f t="shared" si="434"/>
        <v>#N/A</v>
      </c>
      <c r="CR128" s="235" t="e">
        <f t="shared" si="434"/>
        <v>#N/A</v>
      </c>
      <c r="CS128" s="235" t="e">
        <f t="shared" si="434"/>
        <v>#N/A</v>
      </c>
      <c r="CT128" s="235" t="e">
        <f t="shared" si="434"/>
        <v>#N/A</v>
      </c>
      <c r="CU128" s="235" t="e">
        <f t="shared" si="434"/>
        <v>#N/A</v>
      </c>
      <c r="CV128" s="235" t="e">
        <f t="shared" si="434"/>
        <v>#N/A</v>
      </c>
      <c r="CW128" s="235" t="e">
        <f t="shared" si="434"/>
        <v>#N/A</v>
      </c>
      <c r="CX128" s="235" t="e">
        <f t="shared" si="434"/>
        <v>#N/A</v>
      </c>
      <c r="CY128" s="235" t="e">
        <f t="shared" ref="CY128:DK128" si="435">$E126-CY127</f>
        <v>#N/A</v>
      </c>
      <c r="CZ128" s="235" t="e">
        <f t="shared" si="435"/>
        <v>#N/A</v>
      </c>
      <c r="DA128" s="235" t="e">
        <f t="shared" si="435"/>
        <v>#N/A</v>
      </c>
      <c r="DB128" s="235" t="e">
        <f t="shared" si="435"/>
        <v>#N/A</v>
      </c>
      <c r="DC128" s="235" t="e">
        <f t="shared" si="435"/>
        <v>#N/A</v>
      </c>
      <c r="DD128" s="235" t="e">
        <f t="shared" si="435"/>
        <v>#N/A</v>
      </c>
      <c r="DE128" s="235" t="e">
        <f t="shared" si="435"/>
        <v>#N/A</v>
      </c>
      <c r="DF128" s="235" t="e">
        <f t="shared" si="435"/>
        <v>#N/A</v>
      </c>
      <c r="DG128" s="235" t="e">
        <f t="shared" si="435"/>
        <v>#N/A</v>
      </c>
      <c r="DH128" s="235" t="e">
        <f t="shared" si="435"/>
        <v>#N/A</v>
      </c>
      <c r="DI128" s="235" t="e">
        <f t="shared" si="435"/>
        <v>#N/A</v>
      </c>
      <c r="DJ128" s="235" t="e">
        <f t="shared" si="435"/>
        <v>#N/A</v>
      </c>
      <c r="DK128" s="235" t="e">
        <f t="shared" si="435"/>
        <v>#N/A</v>
      </c>
      <c r="DL128" s="235" t="e">
        <f t="shared" ref="DL128:EA128" si="436">$E126-DL127</f>
        <v>#N/A</v>
      </c>
      <c r="DM128" s="235" t="e">
        <f t="shared" si="436"/>
        <v>#N/A</v>
      </c>
      <c r="DN128" s="235" t="e">
        <f t="shared" si="436"/>
        <v>#N/A</v>
      </c>
      <c r="DO128" s="235" t="e">
        <f t="shared" si="436"/>
        <v>#N/A</v>
      </c>
      <c r="DP128" s="235" t="e">
        <f t="shared" si="436"/>
        <v>#N/A</v>
      </c>
      <c r="DQ128" s="235" t="e">
        <f t="shared" si="436"/>
        <v>#N/A</v>
      </c>
      <c r="DR128" s="235" t="e">
        <f t="shared" si="436"/>
        <v>#N/A</v>
      </c>
      <c r="DS128" s="235" t="e">
        <f t="shared" si="436"/>
        <v>#N/A</v>
      </c>
      <c r="DT128" s="235" t="e">
        <f t="shared" si="436"/>
        <v>#N/A</v>
      </c>
      <c r="DU128" s="235" t="e">
        <f t="shared" si="436"/>
        <v>#N/A</v>
      </c>
      <c r="DV128" s="235" t="e">
        <f t="shared" si="436"/>
        <v>#N/A</v>
      </c>
      <c r="DW128" s="235" t="e">
        <f t="shared" si="436"/>
        <v>#N/A</v>
      </c>
      <c r="DX128" s="235" t="e">
        <f t="shared" si="436"/>
        <v>#N/A</v>
      </c>
      <c r="DY128" s="235" t="e">
        <f t="shared" si="436"/>
        <v>#N/A</v>
      </c>
      <c r="DZ128" s="235" t="e">
        <f t="shared" si="436"/>
        <v>#N/A</v>
      </c>
      <c r="EA128" s="235" t="e">
        <f t="shared" si="436"/>
        <v>#N/A</v>
      </c>
    </row>
    <row r="129" spans="5:131" x14ac:dyDescent="0.25">
      <c r="E129">
        <f>E124</f>
        <v>10</v>
      </c>
      <c r="F129" s="239" t="str">
        <f>$B$62&amp;"_"&amp;$D$109</f>
        <v>СМР сетей _Отступ</v>
      </c>
      <c r="G129" s="239">
        <f t="shared" ref="G129:AL130" si="437">$E129</f>
        <v>10</v>
      </c>
      <c r="H129" s="239">
        <f t="shared" si="437"/>
        <v>10</v>
      </c>
      <c r="I129" s="239">
        <f t="shared" si="437"/>
        <v>10</v>
      </c>
      <c r="J129" s="239">
        <f t="shared" si="437"/>
        <v>10</v>
      </c>
      <c r="K129" s="239">
        <f t="shared" si="437"/>
        <v>10</v>
      </c>
      <c r="L129" s="239">
        <f t="shared" si="437"/>
        <v>10</v>
      </c>
      <c r="M129" s="239">
        <f t="shared" si="437"/>
        <v>10</v>
      </c>
      <c r="N129" s="239">
        <f t="shared" si="437"/>
        <v>10</v>
      </c>
      <c r="O129" s="239">
        <f t="shared" si="437"/>
        <v>10</v>
      </c>
      <c r="P129" s="239">
        <f t="shared" si="437"/>
        <v>10</v>
      </c>
      <c r="Q129" s="239">
        <f t="shared" si="437"/>
        <v>10</v>
      </c>
      <c r="R129" s="239">
        <f t="shared" si="437"/>
        <v>10</v>
      </c>
      <c r="S129" s="239">
        <f t="shared" si="437"/>
        <v>10</v>
      </c>
      <c r="T129" s="239">
        <f t="shared" si="437"/>
        <v>10</v>
      </c>
      <c r="U129" s="239">
        <f t="shared" si="437"/>
        <v>10</v>
      </c>
      <c r="V129" s="239">
        <f t="shared" si="437"/>
        <v>10</v>
      </c>
      <c r="W129" s="239">
        <f t="shared" si="437"/>
        <v>10</v>
      </c>
      <c r="X129" s="239">
        <f t="shared" si="437"/>
        <v>10</v>
      </c>
      <c r="Y129" s="239">
        <f t="shared" si="437"/>
        <v>10</v>
      </c>
      <c r="Z129" s="239">
        <f t="shared" si="437"/>
        <v>10</v>
      </c>
      <c r="AA129" s="239">
        <f t="shared" si="437"/>
        <v>10</v>
      </c>
      <c r="AB129" s="239">
        <f t="shared" si="437"/>
        <v>10</v>
      </c>
      <c r="AC129" s="239">
        <f t="shared" si="437"/>
        <v>10</v>
      </c>
      <c r="AD129" s="239">
        <f t="shared" si="437"/>
        <v>10</v>
      </c>
      <c r="AE129" s="239">
        <f t="shared" si="437"/>
        <v>10</v>
      </c>
      <c r="AF129" s="239">
        <f t="shared" si="437"/>
        <v>10</v>
      </c>
      <c r="AG129" s="239">
        <f t="shared" si="437"/>
        <v>10</v>
      </c>
      <c r="AH129" s="239">
        <f t="shared" si="437"/>
        <v>10</v>
      </c>
      <c r="AI129" s="239">
        <f t="shared" si="437"/>
        <v>10</v>
      </c>
      <c r="AJ129" s="239">
        <f t="shared" si="437"/>
        <v>10</v>
      </c>
      <c r="AK129" s="239">
        <f t="shared" si="437"/>
        <v>10</v>
      </c>
      <c r="AL129" s="239">
        <f t="shared" si="437"/>
        <v>10</v>
      </c>
      <c r="AM129" s="239">
        <f t="shared" ref="AM129:BR130" si="438">$E129</f>
        <v>10</v>
      </c>
      <c r="AN129" s="239">
        <f t="shared" si="438"/>
        <v>10</v>
      </c>
      <c r="AO129" s="239">
        <f t="shared" si="438"/>
        <v>10</v>
      </c>
      <c r="AP129" s="239">
        <f t="shared" si="438"/>
        <v>10</v>
      </c>
      <c r="AQ129" s="239">
        <f t="shared" si="438"/>
        <v>10</v>
      </c>
      <c r="AR129" s="239">
        <f t="shared" si="438"/>
        <v>10</v>
      </c>
      <c r="AS129" s="239">
        <f t="shared" si="438"/>
        <v>10</v>
      </c>
      <c r="AT129" s="239">
        <f t="shared" si="438"/>
        <v>10</v>
      </c>
      <c r="AU129" s="239">
        <f t="shared" si="438"/>
        <v>10</v>
      </c>
      <c r="AV129" s="239">
        <f t="shared" si="438"/>
        <v>10</v>
      </c>
      <c r="AW129" s="239">
        <f t="shared" si="438"/>
        <v>10</v>
      </c>
      <c r="AX129" s="239">
        <f t="shared" si="438"/>
        <v>10</v>
      </c>
      <c r="AY129" s="239">
        <f t="shared" si="438"/>
        <v>10</v>
      </c>
      <c r="AZ129" s="239">
        <f t="shared" si="438"/>
        <v>10</v>
      </c>
      <c r="BA129" s="239">
        <f t="shared" si="438"/>
        <v>10</v>
      </c>
      <c r="BB129" s="239">
        <f t="shared" si="438"/>
        <v>10</v>
      </c>
      <c r="BC129" s="239">
        <f t="shared" si="438"/>
        <v>10</v>
      </c>
      <c r="BD129" s="239">
        <f t="shared" si="438"/>
        <v>10</v>
      </c>
      <c r="BE129" s="239">
        <f t="shared" si="438"/>
        <v>10</v>
      </c>
      <c r="BF129" s="239">
        <f t="shared" si="438"/>
        <v>10</v>
      </c>
      <c r="BG129" s="239">
        <f t="shared" si="438"/>
        <v>10</v>
      </c>
      <c r="BH129" s="239">
        <f t="shared" si="438"/>
        <v>10</v>
      </c>
      <c r="BI129" s="239">
        <f t="shared" si="438"/>
        <v>10</v>
      </c>
      <c r="BJ129" s="239">
        <f t="shared" si="438"/>
        <v>10</v>
      </c>
      <c r="BK129" s="239">
        <f t="shared" si="438"/>
        <v>10</v>
      </c>
      <c r="BL129" s="239">
        <f t="shared" si="438"/>
        <v>10</v>
      </c>
      <c r="BM129" s="239">
        <f t="shared" si="438"/>
        <v>10</v>
      </c>
      <c r="BN129" s="239">
        <f t="shared" si="438"/>
        <v>10</v>
      </c>
      <c r="BO129" s="239">
        <f t="shared" si="438"/>
        <v>10</v>
      </c>
      <c r="BP129" s="239">
        <f t="shared" si="438"/>
        <v>10</v>
      </c>
      <c r="BQ129" s="239">
        <f t="shared" si="438"/>
        <v>10</v>
      </c>
      <c r="BR129" s="239">
        <f t="shared" si="438"/>
        <v>10</v>
      </c>
      <c r="BS129" s="239">
        <f t="shared" ref="BS129:CX130" si="439">$E129</f>
        <v>10</v>
      </c>
      <c r="BT129" s="239">
        <f t="shared" si="439"/>
        <v>10</v>
      </c>
      <c r="BU129" s="239">
        <f t="shared" si="439"/>
        <v>10</v>
      </c>
      <c r="BV129" s="239">
        <f t="shared" si="439"/>
        <v>10</v>
      </c>
      <c r="BW129" s="239">
        <f t="shared" si="439"/>
        <v>10</v>
      </c>
      <c r="BX129" s="239">
        <f t="shared" si="439"/>
        <v>10</v>
      </c>
      <c r="BY129" s="239">
        <f t="shared" si="439"/>
        <v>10</v>
      </c>
      <c r="BZ129" s="239">
        <f t="shared" si="439"/>
        <v>10</v>
      </c>
      <c r="CA129" s="239">
        <f t="shared" si="439"/>
        <v>10</v>
      </c>
      <c r="CB129" s="239">
        <f t="shared" si="439"/>
        <v>10</v>
      </c>
      <c r="CC129" s="239">
        <f t="shared" si="439"/>
        <v>10</v>
      </c>
      <c r="CD129" s="239">
        <f t="shared" si="439"/>
        <v>10</v>
      </c>
      <c r="CE129" s="239">
        <f t="shared" si="439"/>
        <v>10</v>
      </c>
      <c r="CF129" s="239">
        <f t="shared" si="439"/>
        <v>10</v>
      </c>
      <c r="CG129" s="239">
        <f t="shared" si="439"/>
        <v>10</v>
      </c>
      <c r="CH129" s="239">
        <f t="shared" si="439"/>
        <v>10</v>
      </c>
      <c r="CI129" s="239">
        <f t="shared" si="439"/>
        <v>10</v>
      </c>
      <c r="CJ129" s="239">
        <f t="shared" si="439"/>
        <v>10</v>
      </c>
      <c r="CK129" s="239">
        <f t="shared" si="439"/>
        <v>10</v>
      </c>
      <c r="CL129" s="239">
        <f t="shared" si="439"/>
        <v>10</v>
      </c>
      <c r="CM129" s="239">
        <f t="shared" si="439"/>
        <v>10</v>
      </c>
      <c r="CN129" s="239">
        <f t="shared" si="439"/>
        <v>10</v>
      </c>
      <c r="CO129" s="239">
        <f t="shared" si="439"/>
        <v>10</v>
      </c>
      <c r="CP129" s="239">
        <f t="shared" si="439"/>
        <v>10</v>
      </c>
      <c r="CQ129" s="239">
        <f t="shared" si="439"/>
        <v>10</v>
      </c>
      <c r="CR129" s="239">
        <f t="shared" si="439"/>
        <v>10</v>
      </c>
      <c r="CS129" s="239">
        <f t="shared" si="439"/>
        <v>10</v>
      </c>
      <c r="CT129" s="239">
        <f t="shared" si="439"/>
        <v>10</v>
      </c>
      <c r="CU129" s="239">
        <f t="shared" si="439"/>
        <v>10</v>
      </c>
      <c r="CV129" s="239">
        <f t="shared" si="439"/>
        <v>10</v>
      </c>
      <c r="CW129" s="239">
        <f t="shared" si="439"/>
        <v>10</v>
      </c>
      <c r="CX129" s="239">
        <f t="shared" si="439"/>
        <v>10</v>
      </c>
      <c r="CY129" s="239">
        <f t="shared" ref="CY129:EA130" si="440">$E129</f>
        <v>10</v>
      </c>
      <c r="CZ129" s="239">
        <f t="shared" si="440"/>
        <v>10</v>
      </c>
      <c r="DA129" s="239">
        <f t="shared" si="440"/>
        <v>10</v>
      </c>
      <c r="DB129" s="239">
        <f t="shared" si="440"/>
        <v>10</v>
      </c>
      <c r="DC129" s="239">
        <f t="shared" si="440"/>
        <v>10</v>
      </c>
      <c r="DD129" s="239">
        <f t="shared" si="440"/>
        <v>10</v>
      </c>
      <c r="DE129" s="239">
        <f t="shared" si="440"/>
        <v>10</v>
      </c>
      <c r="DF129" s="239">
        <f t="shared" si="440"/>
        <v>10</v>
      </c>
      <c r="DG129" s="239">
        <f t="shared" si="440"/>
        <v>10</v>
      </c>
      <c r="DH129" s="239">
        <f t="shared" si="440"/>
        <v>10</v>
      </c>
      <c r="DI129" s="239">
        <f t="shared" si="440"/>
        <v>10</v>
      </c>
      <c r="DJ129" s="239">
        <f t="shared" si="440"/>
        <v>10</v>
      </c>
      <c r="DK129" s="239">
        <f t="shared" si="440"/>
        <v>10</v>
      </c>
      <c r="DL129" s="239">
        <f t="shared" si="440"/>
        <v>10</v>
      </c>
      <c r="DM129" s="239">
        <f t="shared" si="440"/>
        <v>10</v>
      </c>
      <c r="DN129" s="239">
        <f t="shared" si="440"/>
        <v>10</v>
      </c>
      <c r="DO129" s="239">
        <f t="shared" si="440"/>
        <v>10</v>
      </c>
      <c r="DP129" s="239">
        <f t="shared" si="440"/>
        <v>10</v>
      </c>
      <c r="DQ129" s="239">
        <f t="shared" si="440"/>
        <v>10</v>
      </c>
      <c r="DR129" s="239">
        <f t="shared" si="440"/>
        <v>10</v>
      </c>
      <c r="DS129" s="239">
        <f t="shared" si="440"/>
        <v>10</v>
      </c>
      <c r="DT129" s="239">
        <f t="shared" si="440"/>
        <v>10</v>
      </c>
      <c r="DU129" s="239">
        <f t="shared" si="440"/>
        <v>10</v>
      </c>
      <c r="DV129" s="239">
        <f t="shared" si="440"/>
        <v>10</v>
      </c>
      <c r="DW129" s="239">
        <f t="shared" si="440"/>
        <v>10</v>
      </c>
      <c r="DX129" s="239">
        <f t="shared" si="440"/>
        <v>10</v>
      </c>
      <c r="DY129" s="239">
        <f t="shared" si="440"/>
        <v>10</v>
      </c>
      <c r="DZ129" s="239">
        <f t="shared" si="440"/>
        <v>10</v>
      </c>
      <c r="EA129" s="239">
        <f t="shared" si="440"/>
        <v>10</v>
      </c>
    </row>
    <row r="130" spans="5:131" x14ac:dyDescent="0.25">
      <c r="E130">
        <v>5</v>
      </c>
      <c r="F130" t="str">
        <f>$B$63&amp;"_"&amp;$D$105</f>
        <v>Смена ВРИ _Пометки</v>
      </c>
      <c r="G130">
        <f>$E130</f>
        <v>5</v>
      </c>
      <c r="H130">
        <f t="shared" si="437"/>
        <v>5</v>
      </c>
      <c r="I130">
        <f t="shared" si="437"/>
        <v>5</v>
      </c>
      <c r="J130">
        <f t="shared" si="437"/>
        <v>5</v>
      </c>
      <c r="K130">
        <f t="shared" si="437"/>
        <v>5</v>
      </c>
      <c r="L130">
        <f t="shared" si="437"/>
        <v>5</v>
      </c>
      <c r="M130">
        <f t="shared" si="437"/>
        <v>5</v>
      </c>
      <c r="N130">
        <f t="shared" si="437"/>
        <v>5</v>
      </c>
      <c r="O130">
        <f t="shared" si="437"/>
        <v>5</v>
      </c>
      <c r="P130">
        <f t="shared" si="437"/>
        <v>5</v>
      </c>
      <c r="Q130">
        <f t="shared" si="437"/>
        <v>5</v>
      </c>
      <c r="R130">
        <f t="shared" si="437"/>
        <v>5</v>
      </c>
      <c r="S130">
        <f t="shared" si="437"/>
        <v>5</v>
      </c>
      <c r="T130">
        <f t="shared" si="437"/>
        <v>5</v>
      </c>
      <c r="U130">
        <f t="shared" si="437"/>
        <v>5</v>
      </c>
      <c r="V130">
        <f t="shared" si="437"/>
        <v>5</v>
      </c>
      <c r="W130">
        <f t="shared" si="437"/>
        <v>5</v>
      </c>
      <c r="X130">
        <f t="shared" si="437"/>
        <v>5</v>
      </c>
      <c r="Y130">
        <f t="shared" si="437"/>
        <v>5</v>
      </c>
      <c r="Z130">
        <f t="shared" si="437"/>
        <v>5</v>
      </c>
      <c r="AA130">
        <f t="shared" si="437"/>
        <v>5</v>
      </c>
      <c r="AB130">
        <f t="shared" si="437"/>
        <v>5</v>
      </c>
      <c r="AC130">
        <f t="shared" si="437"/>
        <v>5</v>
      </c>
      <c r="AD130">
        <f t="shared" si="437"/>
        <v>5</v>
      </c>
      <c r="AE130">
        <f t="shared" si="437"/>
        <v>5</v>
      </c>
      <c r="AF130">
        <f t="shared" si="437"/>
        <v>5</v>
      </c>
      <c r="AG130">
        <f t="shared" si="437"/>
        <v>5</v>
      </c>
      <c r="AH130">
        <f t="shared" si="437"/>
        <v>5</v>
      </c>
      <c r="AI130">
        <f t="shared" si="437"/>
        <v>5</v>
      </c>
      <c r="AJ130">
        <f t="shared" si="437"/>
        <v>5</v>
      </c>
      <c r="AK130">
        <f t="shared" si="437"/>
        <v>5</v>
      </c>
      <c r="AL130">
        <f t="shared" si="437"/>
        <v>5</v>
      </c>
      <c r="AM130">
        <f t="shared" si="438"/>
        <v>5</v>
      </c>
      <c r="AN130">
        <f t="shared" si="438"/>
        <v>5</v>
      </c>
      <c r="AO130">
        <f t="shared" si="438"/>
        <v>5</v>
      </c>
      <c r="AP130">
        <f t="shared" si="438"/>
        <v>5</v>
      </c>
      <c r="AQ130">
        <f t="shared" si="438"/>
        <v>5</v>
      </c>
      <c r="AR130">
        <f t="shared" si="438"/>
        <v>5</v>
      </c>
      <c r="AS130">
        <f t="shared" si="438"/>
        <v>5</v>
      </c>
      <c r="AT130">
        <f t="shared" si="438"/>
        <v>5</v>
      </c>
      <c r="AU130">
        <f t="shared" si="438"/>
        <v>5</v>
      </c>
      <c r="AV130">
        <f t="shared" si="438"/>
        <v>5</v>
      </c>
      <c r="AW130">
        <f t="shared" si="438"/>
        <v>5</v>
      </c>
      <c r="AX130">
        <f t="shared" si="438"/>
        <v>5</v>
      </c>
      <c r="AY130">
        <f t="shared" si="438"/>
        <v>5</v>
      </c>
      <c r="AZ130">
        <f t="shared" si="438"/>
        <v>5</v>
      </c>
      <c r="BA130">
        <f t="shared" si="438"/>
        <v>5</v>
      </c>
      <c r="BB130">
        <f t="shared" si="438"/>
        <v>5</v>
      </c>
      <c r="BC130">
        <f t="shared" si="438"/>
        <v>5</v>
      </c>
      <c r="BD130">
        <f t="shared" si="438"/>
        <v>5</v>
      </c>
      <c r="BE130">
        <f t="shared" si="438"/>
        <v>5</v>
      </c>
      <c r="BF130">
        <f t="shared" si="438"/>
        <v>5</v>
      </c>
      <c r="BG130">
        <f t="shared" si="438"/>
        <v>5</v>
      </c>
      <c r="BH130">
        <f t="shared" si="438"/>
        <v>5</v>
      </c>
      <c r="BI130">
        <f t="shared" si="438"/>
        <v>5</v>
      </c>
      <c r="BJ130">
        <f t="shared" si="438"/>
        <v>5</v>
      </c>
      <c r="BK130">
        <f t="shared" si="438"/>
        <v>5</v>
      </c>
      <c r="BL130">
        <f t="shared" si="438"/>
        <v>5</v>
      </c>
      <c r="BM130">
        <f t="shared" si="438"/>
        <v>5</v>
      </c>
      <c r="BN130">
        <f t="shared" si="438"/>
        <v>5</v>
      </c>
      <c r="BO130">
        <f t="shared" si="438"/>
        <v>5</v>
      </c>
      <c r="BP130">
        <f t="shared" si="438"/>
        <v>5</v>
      </c>
      <c r="BQ130">
        <f t="shared" si="438"/>
        <v>5</v>
      </c>
      <c r="BR130">
        <f t="shared" si="438"/>
        <v>5</v>
      </c>
      <c r="BS130">
        <f t="shared" si="439"/>
        <v>5</v>
      </c>
      <c r="BT130">
        <f t="shared" si="439"/>
        <v>5</v>
      </c>
      <c r="BU130">
        <f t="shared" si="439"/>
        <v>5</v>
      </c>
      <c r="BV130">
        <f t="shared" si="439"/>
        <v>5</v>
      </c>
      <c r="BW130">
        <f t="shared" si="439"/>
        <v>5</v>
      </c>
      <c r="BX130">
        <f t="shared" si="439"/>
        <v>5</v>
      </c>
      <c r="BY130">
        <f t="shared" si="439"/>
        <v>5</v>
      </c>
      <c r="BZ130">
        <f t="shared" si="439"/>
        <v>5</v>
      </c>
      <c r="CA130">
        <f t="shared" si="439"/>
        <v>5</v>
      </c>
      <c r="CB130">
        <f t="shared" si="439"/>
        <v>5</v>
      </c>
      <c r="CC130">
        <f t="shared" si="439"/>
        <v>5</v>
      </c>
      <c r="CD130">
        <f t="shared" si="439"/>
        <v>5</v>
      </c>
      <c r="CE130">
        <f t="shared" si="439"/>
        <v>5</v>
      </c>
      <c r="CF130">
        <f t="shared" si="439"/>
        <v>5</v>
      </c>
      <c r="CG130">
        <f t="shared" si="439"/>
        <v>5</v>
      </c>
      <c r="CH130">
        <f t="shared" si="439"/>
        <v>5</v>
      </c>
      <c r="CI130">
        <f t="shared" si="439"/>
        <v>5</v>
      </c>
      <c r="CJ130">
        <f t="shared" si="439"/>
        <v>5</v>
      </c>
      <c r="CK130">
        <f t="shared" si="439"/>
        <v>5</v>
      </c>
      <c r="CL130">
        <f t="shared" si="439"/>
        <v>5</v>
      </c>
      <c r="CM130">
        <f t="shared" si="439"/>
        <v>5</v>
      </c>
      <c r="CN130">
        <f t="shared" si="439"/>
        <v>5</v>
      </c>
      <c r="CO130">
        <f t="shared" si="439"/>
        <v>5</v>
      </c>
      <c r="CP130">
        <f t="shared" si="439"/>
        <v>5</v>
      </c>
      <c r="CQ130">
        <f t="shared" si="439"/>
        <v>5</v>
      </c>
      <c r="CR130">
        <f t="shared" si="439"/>
        <v>5</v>
      </c>
      <c r="CS130">
        <f t="shared" si="439"/>
        <v>5</v>
      </c>
      <c r="CT130">
        <f t="shared" si="439"/>
        <v>5</v>
      </c>
      <c r="CU130">
        <f t="shared" si="439"/>
        <v>5</v>
      </c>
      <c r="CV130">
        <f t="shared" si="439"/>
        <v>5</v>
      </c>
      <c r="CW130">
        <f t="shared" si="439"/>
        <v>5</v>
      </c>
      <c r="CX130">
        <f t="shared" si="439"/>
        <v>5</v>
      </c>
      <c r="CY130">
        <f t="shared" si="440"/>
        <v>5</v>
      </c>
      <c r="CZ130">
        <f t="shared" si="440"/>
        <v>5</v>
      </c>
      <c r="DA130">
        <f t="shared" si="440"/>
        <v>5</v>
      </c>
      <c r="DB130">
        <f t="shared" si="440"/>
        <v>5</v>
      </c>
      <c r="DC130">
        <f t="shared" si="440"/>
        <v>5</v>
      </c>
      <c r="DD130">
        <f t="shared" si="440"/>
        <v>5</v>
      </c>
      <c r="DE130">
        <f t="shared" si="440"/>
        <v>5</v>
      </c>
      <c r="DF130">
        <f t="shared" si="440"/>
        <v>5</v>
      </c>
      <c r="DG130">
        <f t="shared" si="440"/>
        <v>5</v>
      </c>
      <c r="DH130">
        <f t="shared" si="440"/>
        <v>5</v>
      </c>
      <c r="DI130">
        <f t="shared" si="440"/>
        <v>5</v>
      </c>
      <c r="DJ130">
        <f t="shared" si="440"/>
        <v>5</v>
      </c>
      <c r="DK130">
        <f t="shared" si="440"/>
        <v>5</v>
      </c>
      <c r="DL130">
        <f t="shared" si="440"/>
        <v>5</v>
      </c>
      <c r="DM130">
        <f t="shared" si="440"/>
        <v>5</v>
      </c>
      <c r="DN130">
        <f t="shared" si="440"/>
        <v>5</v>
      </c>
      <c r="DO130">
        <f t="shared" si="440"/>
        <v>5</v>
      </c>
      <c r="DP130">
        <f t="shared" si="440"/>
        <v>5</v>
      </c>
      <c r="DQ130">
        <f t="shared" si="440"/>
        <v>5</v>
      </c>
      <c r="DR130">
        <f t="shared" si="440"/>
        <v>5</v>
      </c>
      <c r="DS130">
        <f t="shared" si="440"/>
        <v>5</v>
      </c>
      <c r="DT130">
        <f t="shared" si="440"/>
        <v>5</v>
      </c>
      <c r="DU130">
        <f t="shared" si="440"/>
        <v>5</v>
      </c>
      <c r="DV130">
        <f t="shared" si="440"/>
        <v>5</v>
      </c>
      <c r="DW130">
        <f t="shared" si="440"/>
        <v>5</v>
      </c>
      <c r="DX130">
        <f t="shared" si="440"/>
        <v>5</v>
      </c>
      <c r="DY130">
        <f t="shared" si="440"/>
        <v>5</v>
      </c>
      <c r="DZ130">
        <f t="shared" si="440"/>
        <v>5</v>
      </c>
      <c r="EA130">
        <f t="shared" si="440"/>
        <v>5</v>
      </c>
    </row>
    <row r="131" spans="5:131" x14ac:dyDescent="0.25">
      <c r="E131">
        <v>10</v>
      </c>
      <c r="F131" s="269" t="str">
        <f>$B$63&amp;"_"&amp;$D$106</f>
        <v>Смена ВРИ _Масштаб</v>
      </c>
      <c r="G131" s="268">
        <f t="shared" ref="G131:AL131" ca="1" si="441">IFERROR($E131-SUM(G132:G133),$E131)</f>
        <v>10</v>
      </c>
      <c r="H131" s="268">
        <f t="shared" ca="1" si="441"/>
        <v>10</v>
      </c>
      <c r="I131" s="268">
        <f t="shared" ca="1" si="441"/>
        <v>10</v>
      </c>
      <c r="J131" s="268">
        <f t="shared" ca="1" si="441"/>
        <v>10</v>
      </c>
      <c r="K131" s="268">
        <f t="shared" ca="1" si="441"/>
        <v>10</v>
      </c>
      <c r="L131" s="268">
        <f t="shared" ca="1" si="441"/>
        <v>10</v>
      </c>
      <c r="M131" s="268">
        <f t="shared" ca="1" si="441"/>
        <v>10</v>
      </c>
      <c r="N131" s="268">
        <f t="shared" ca="1" si="441"/>
        <v>10</v>
      </c>
      <c r="O131" s="268">
        <f t="shared" ca="1" si="441"/>
        <v>10</v>
      </c>
      <c r="P131" s="268">
        <f t="shared" ca="1" si="441"/>
        <v>10</v>
      </c>
      <c r="Q131" s="268">
        <f t="shared" ca="1" si="441"/>
        <v>10</v>
      </c>
      <c r="R131" s="268">
        <f t="shared" ca="1" si="441"/>
        <v>10</v>
      </c>
      <c r="S131" s="268">
        <f t="shared" ca="1" si="441"/>
        <v>10</v>
      </c>
      <c r="T131" s="268">
        <f t="shared" ca="1" si="441"/>
        <v>10</v>
      </c>
      <c r="U131" s="268">
        <f t="shared" ca="1" si="441"/>
        <v>10</v>
      </c>
      <c r="V131" s="268">
        <f t="shared" ca="1" si="441"/>
        <v>10</v>
      </c>
      <c r="W131" s="268">
        <f t="shared" ca="1" si="441"/>
        <v>10</v>
      </c>
      <c r="X131" s="268">
        <f t="shared" ca="1" si="441"/>
        <v>10</v>
      </c>
      <c r="Y131" s="268">
        <f t="shared" ca="1" si="441"/>
        <v>10</v>
      </c>
      <c r="Z131" s="268">
        <f t="shared" ca="1" si="441"/>
        <v>10</v>
      </c>
      <c r="AA131" s="268">
        <f t="shared" ca="1" si="441"/>
        <v>10</v>
      </c>
      <c r="AB131" s="268">
        <f t="shared" ca="1" si="441"/>
        <v>10</v>
      </c>
      <c r="AC131" s="268">
        <f t="shared" ca="1" si="441"/>
        <v>10</v>
      </c>
      <c r="AD131" s="268">
        <f t="shared" ca="1" si="441"/>
        <v>10</v>
      </c>
      <c r="AE131" s="268">
        <f t="shared" ca="1" si="441"/>
        <v>10</v>
      </c>
      <c r="AF131" s="268">
        <f t="shared" ca="1" si="441"/>
        <v>10</v>
      </c>
      <c r="AG131" s="268">
        <f t="shared" ca="1" si="441"/>
        <v>10</v>
      </c>
      <c r="AH131" s="268">
        <f t="shared" ca="1" si="441"/>
        <v>10</v>
      </c>
      <c r="AI131" s="268">
        <f t="shared" ca="1" si="441"/>
        <v>10</v>
      </c>
      <c r="AJ131" s="268">
        <f t="shared" ca="1" si="441"/>
        <v>10</v>
      </c>
      <c r="AK131" s="268">
        <f t="shared" ca="1" si="441"/>
        <v>10</v>
      </c>
      <c r="AL131" s="268">
        <f t="shared" ca="1" si="441"/>
        <v>10</v>
      </c>
      <c r="AM131" s="268">
        <f t="shared" ref="AM131:BR131" ca="1" si="442">IFERROR($E131-SUM(AM132:AM133),$E131)</f>
        <v>10</v>
      </c>
      <c r="AN131" s="268">
        <f t="shared" ca="1" si="442"/>
        <v>10</v>
      </c>
      <c r="AO131" s="268">
        <f t="shared" ca="1" si="442"/>
        <v>10</v>
      </c>
      <c r="AP131" s="268">
        <f t="shared" ca="1" si="442"/>
        <v>10</v>
      </c>
      <c r="AQ131" s="268">
        <f t="shared" ca="1" si="442"/>
        <v>10</v>
      </c>
      <c r="AR131" s="268">
        <f t="shared" ca="1" si="442"/>
        <v>0</v>
      </c>
      <c r="AS131" s="268">
        <f t="shared" ca="1" si="442"/>
        <v>10</v>
      </c>
      <c r="AT131" s="268">
        <f t="shared" ca="1" si="442"/>
        <v>10</v>
      </c>
      <c r="AU131" s="268">
        <f t="shared" ca="1" si="442"/>
        <v>10</v>
      </c>
      <c r="AV131" s="268">
        <f t="shared" ca="1" si="442"/>
        <v>10</v>
      </c>
      <c r="AW131" s="268">
        <f t="shared" ca="1" si="442"/>
        <v>10</v>
      </c>
      <c r="AX131" s="268">
        <f t="shared" ca="1" si="442"/>
        <v>10</v>
      </c>
      <c r="AY131" s="268">
        <f t="shared" ca="1" si="442"/>
        <v>10</v>
      </c>
      <c r="AZ131" s="268">
        <f t="shared" ca="1" si="442"/>
        <v>10</v>
      </c>
      <c r="BA131" s="268">
        <f t="shared" ca="1" si="442"/>
        <v>10</v>
      </c>
      <c r="BB131" s="268">
        <f t="shared" ca="1" si="442"/>
        <v>10</v>
      </c>
      <c r="BC131" s="268">
        <f t="shared" ca="1" si="442"/>
        <v>10</v>
      </c>
      <c r="BD131" s="268">
        <f t="shared" ca="1" si="442"/>
        <v>10</v>
      </c>
      <c r="BE131" s="268">
        <f t="shared" ca="1" si="442"/>
        <v>10</v>
      </c>
      <c r="BF131" s="268">
        <f t="shared" ca="1" si="442"/>
        <v>10</v>
      </c>
      <c r="BG131" s="268">
        <f t="shared" ca="1" si="442"/>
        <v>10</v>
      </c>
      <c r="BH131" s="268">
        <f t="shared" ca="1" si="442"/>
        <v>10</v>
      </c>
      <c r="BI131" s="268">
        <f t="shared" ca="1" si="442"/>
        <v>10</v>
      </c>
      <c r="BJ131" s="268">
        <f t="shared" ca="1" si="442"/>
        <v>10</v>
      </c>
      <c r="BK131" s="268">
        <f t="shared" ca="1" si="442"/>
        <v>10</v>
      </c>
      <c r="BL131" s="268">
        <f t="shared" ca="1" si="442"/>
        <v>10</v>
      </c>
      <c r="BM131" s="268">
        <f t="shared" ca="1" si="442"/>
        <v>10</v>
      </c>
      <c r="BN131" s="268">
        <f t="shared" ca="1" si="442"/>
        <v>10</v>
      </c>
      <c r="BO131" s="268">
        <f t="shared" ca="1" si="442"/>
        <v>10</v>
      </c>
      <c r="BP131" s="268">
        <f t="shared" ca="1" si="442"/>
        <v>10</v>
      </c>
      <c r="BQ131" s="268">
        <f t="shared" ca="1" si="442"/>
        <v>10</v>
      </c>
      <c r="BR131" s="268">
        <f t="shared" ca="1" si="442"/>
        <v>10</v>
      </c>
      <c r="BS131" s="268">
        <f t="shared" ref="BS131:CX131" ca="1" si="443">IFERROR($E131-SUM(BS132:BS133),$E131)</f>
        <v>10</v>
      </c>
      <c r="BT131" s="268">
        <f t="shared" ca="1" si="443"/>
        <v>10</v>
      </c>
      <c r="BU131" s="268">
        <f t="shared" ca="1" si="443"/>
        <v>10</v>
      </c>
      <c r="BV131" s="268">
        <f t="shared" ca="1" si="443"/>
        <v>10</v>
      </c>
      <c r="BW131" s="268">
        <f t="shared" ca="1" si="443"/>
        <v>10</v>
      </c>
      <c r="BX131" s="268">
        <f t="shared" ca="1" si="443"/>
        <v>10</v>
      </c>
      <c r="BY131" s="268">
        <f t="shared" ca="1" si="443"/>
        <v>10</v>
      </c>
      <c r="BZ131" s="268">
        <f t="shared" ca="1" si="443"/>
        <v>10</v>
      </c>
      <c r="CA131" s="268">
        <f t="shared" ca="1" si="443"/>
        <v>10</v>
      </c>
      <c r="CB131" s="268">
        <f t="shared" ca="1" si="443"/>
        <v>10</v>
      </c>
      <c r="CC131" s="268">
        <f t="shared" ca="1" si="443"/>
        <v>10</v>
      </c>
      <c r="CD131" s="268">
        <f t="shared" ca="1" si="443"/>
        <v>10</v>
      </c>
      <c r="CE131" s="268">
        <f t="shared" ca="1" si="443"/>
        <v>10</v>
      </c>
      <c r="CF131" s="268">
        <f t="shared" ca="1" si="443"/>
        <v>10</v>
      </c>
      <c r="CG131" s="268">
        <f t="shared" ca="1" si="443"/>
        <v>10</v>
      </c>
      <c r="CH131" s="268">
        <f t="shared" ca="1" si="443"/>
        <v>10</v>
      </c>
      <c r="CI131" s="268">
        <f t="shared" ca="1" si="443"/>
        <v>10</v>
      </c>
      <c r="CJ131" s="268">
        <f t="shared" ca="1" si="443"/>
        <v>10</v>
      </c>
      <c r="CK131" s="268">
        <f t="shared" ca="1" si="443"/>
        <v>10</v>
      </c>
      <c r="CL131" s="268">
        <f t="shared" ca="1" si="443"/>
        <v>10</v>
      </c>
      <c r="CM131" s="268">
        <f t="shared" ca="1" si="443"/>
        <v>10</v>
      </c>
      <c r="CN131" s="268">
        <f t="shared" ca="1" si="443"/>
        <v>10</v>
      </c>
      <c r="CO131" s="268">
        <f t="shared" ca="1" si="443"/>
        <v>10</v>
      </c>
      <c r="CP131" s="268">
        <f t="shared" ca="1" si="443"/>
        <v>10</v>
      </c>
      <c r="CQ131" s="268">
        <f t="shared" ca="1" si="443"/>
        <v>10</v>
      </c>
      <c r="CR131" s="268">
        <f t="shared" ca="1" si="443"/>
        <v>10</v>
      </c>
      <c r="CS131" s="268">
        <f t="shared" ca="1" si="443"/>
        <v>10</v>
      </c>
      <c r="CT131" s="268">
        <f t="shared" ca="1" si="443"/>
        <v>10</v>
      </c>
      <c r="CU131" s="268">
        <f t="shared" ca="1" si="443"/>
        <v>10</v>
      </c>
      <c r="CV131" s="268">
        <f t="shared" ca="1" si="443"/>
        <v>10</v>
      </c>
      <c r="CW131" s="268">
        <f t="shared" ca="1" si="443"/>
        <v>10</v>
      </c>
      <c r="CX131" s="268">
        <f t="shared" ca="1" si="443"/>
        <v>10</v>
      </c>
      <c r="CY131" s="268">
        <f t="shared" ref="CY131:DK131" ca="1" si="444">IFERROR($E131-SUM(CY132:CY133),$E131)</f>
        <v>10</v>
      </c>
      <c r="CZ131" s="268">
        <f t="shared" ca="1" si="444"/>
        <v>10</v>
      </c>
      <c r="DA131" s="268">
        <f t="shared" ca="1" si="444"/>
        <v>10</v>
      </c>
      <c r="DB131" s="268">
        <f t="shared" ca="1" si="444"/>
        <v>10</v>
      </c>
      <c r="DC131" s="268">
        <f t="shared" ca="1" si="444"/>
        <v>10</v>
      </c>
      <c r="DD131" s="268">
        <f t="shared" ca="1" si="444"/>
        <v>10</v>
      </c>
      <c r="DE131" s="268">
        <f t="shared" ca="1" si="444"/>
        <v>10</v>
      </c>
      <c r="DF131" s="268">
        <f t="shared" ca="1" si="444"/>
        <v>10</v>
      </c>
      <c r="DG131" s="268">
        <f t="shared" ca="1" si="444"/>
        <v>10</v>
      </c>
      <c r="DH131" s="268">
        <f t="shared" ca="1" si="444"/>
        <v>10</v>
      </c>
      <c r="DI131" s="268">
        <f t="shared" ca="1" si="444"/>
        <v>10</v>
      </c>
      <c r="DJ131" s="268">
        <f t="shared" ca="1" si="444"/>
        <v>10</v>
      </c>
      <c r="DK131" s="268">
        <f t="shared" ca="1" si="444"/>
        <v>10</v>
      </c>
      <c r="DL131" s="268">
        <f t="shared" ref="DL131:EA131" ca="1" si="445">IFERROR($E131-SUM(DL132:DL133),$E131)</f>
        <v>10</v>
      </c>
      <c r="DM131" s="268">
        <f t="shared" ca="1" si="445"/>
        <v>10</v>
      </c>
      <c r="DN131" s="268">
        <f t="shared" ca="1" si="445"/>
        <v>10</v>
      </c>
      <c r="DO131" s="268">
        <f t="shared" ca="1" si="445"/>
        <v>10</v>
      </c>
      <c r="DP131" s="268">
        <f t="shared" ca="1" si="445"/>
        <v>10</v>
      </c>
      <c r="DQ131" s="268">
        <f t="shared" ca="1" si="445"/>
        <v>10</v>
      </c>
      <c r="DR131" s="268">
        <f t="shared" ca="1" si="445"/>
        <v>10</v>
      </c>
      <c r="DS131" s="268">
        <f t="shared" ca="1" si="445"/>
        <v>10</v>
      </c>
      <c r="DT131" s="268">
        <f t="shared" ca="1" si="445"/>
        <v>10</v>
      </c>
      <c r="DU131" s="268">
        <f t="shared" ca="1" si="445"/>
        <v>10</v>
      </c>
      <c r="DV131" s="268">
        <f t="shared" ca="1" si="445"/>
        <v>10</v>
      </c>
      <c r="DW131" s="268">
        <f t="shared" ca="1" si="445"/>
        <v>10</v>
      </c>
      <c r="DX131" s="268">
        <f t="shared" ca="1" si="445"/>
        <v>10</v>
      </c>
      <c r="DY131" s="268">
        <f t="shared" ca="1" si="445"/>
        <v>10</v>
      </c>
      <c r="DZ131" s="268">
        <f t="shared" ca="1" si="445"/>
        <v>10</v>
      </c>
      <c r="EA131" s="268">
        <f t="shared" ca="1" si="445"/>
        <v>10</v>
      </c>
    </row>
    <row r="132" spans="5:131" x14ac:dyDescent="0.25">
      <c r="F132" t="str">
        <f>$B$63&amp;"_"&amp;$D$107</f>
        <v>Смена ВРИ _Факт</v>
      </c>
      <c r="G132" s="235" t="e">
        <f t="shared" ref="G132:AL132" ca="1" si="446">G$30/$F$30*$E131</f>
        <v>#N/A</v>
      </c>
      <c r="H132" s="235" t="e">
        <f t="shared" ca="1" si="446"/>
        <v>#N/A</v>
      </c>
      <c r="I132" s="235" t="e">
        <f t="shared" ca="1" si="446"/>
        <v>#N/A</v>
      </c>
      <c r="J132" s="235" t="e">
        <f t="shared" ca="1" si="446"/>
        <v>#N/A</v>
      </c>
      <c r="K132" s="235" t="e">
        <f t="shared" ca="1" si="446"/>
        <v>#N/A</v>
      </c>
      <c r="L132" s="235" t="e">
        <f t="shared" ca="1" si="446"/>
        <v>#N/A</v>
      </c>
      <c r="M132" s="235" t="e">
        <f t="shared" ca="1" si="446"/>
        <v>#N/A</v>
      </c>
      <c r="N132" s="235" t="e">
        <f t="shared" ca="1" si="446"/>
        <v>#N/A</v>
      </c>
      <c r="O132" s="235" t="e">
        <f t="shared" ca="1" si="446"/>
        <v>#N/A</v>
      </c>
      <c r="P132" s="235" t="e">
        <f t="shared" ca="1" si="446"/>
        <v>#N/A</v>
      </c>
      <c r="Q132" s="235" t="e">
        <f t="shared" ca="1" si="446"/>
        <v>#N/A</v>
      </c>
      <c r="R132" s="235" t="e">
        <f t="shared" ca="1" si="446"/>
        <v>#N/A</v>
      </c>
      <c r="S132" s="235" t="e">
        <f t="shared" ca="1" si="446"/>
        <v>#N/A</v>
      </c>
      <c r="T132" s="235" t="e">
        <f t="shared" ca="1" si="446"/>
        <v>#N/A</v>
      </c>
      <c r="U132" s="235" t="e">
        <f t="shared" ca="1" si="446"/>
        <v>#N/A</v>
      </c>
      <c r="V132" s="235" t="e">
        <f t="shared" ca="1" si="446"/>
        <v>#N/A</v>
      </c>
      <c r="W132" s="235" t="e">
        <f t="shared" ca="1" si="446"/>
        <v>#N/A</v>
      </c>
      <c r="X132" s="235" t="e">
        <f t="shared" ca="1" si="446"/>
        <v>#N/A</v>
      </c>
      <c r="Y132" s="235" t="e">
        <f t="shared" ca="1" si="446"/>
        <v>#N/A</v>
      </c>
      <c r="Z132" s="235" t="e">
        <f t="shared" ca="1" si="446"/>
        <v>#N/A</v>
      </c>
      <c r="AA132" s="235" t="e">
        <f t="shared" ca="1" si="446"/>
        <v>#N/A</v>
      </c>
      <c r="AB132" s="235" t="e">
        <f t="shared" ca="1" si="446"/>
        <v>#N/A</v>
      </c>
      <c r="AC132" s="235" t="e">
        <f t="shared" ca="1" si="446"/>
        <v>#N/A</v>
      </c>
      <c r="AD132" s="235" t="e">
        <f t="shared" ca="1" si="446"/>
        <v>#N/A</v>
      </c>
      <c r="AE132" s="235" t="e">
        <f t="shared" ca="1" si="446"/>
        <v>#N/A</v>
      </c>
      <c r="AF132" s="235" t="e">
        <f t="shared" ca="1" si="446"/>
        <v>#N/A</v>
      </c>
      <c r="AG132" s="235" t="e">
        <f t="shared" ca="1" si="446"/>
        <v>#N/A</v>
      </c>
      <c r="AH132" s="235" t="e">
        <f t="shared" ca="1" si="446"/>
        <v>#N/A</v>
      </c>
      <c r="AI132" s="235" t="e">
        <f t="shared" ca="1" si="446"/>
        <v>#N/A</v>
      </c>
      <c r="AJ132" s="235" t="e">
        <f t="shared" ca="1" si="446"/>
        <v>#N/A</v>
      </c>
      <c r="AK132" s="235" t="e">
        <f t="shared" ca="1" si="446"/>
        <v>#N/A</v>
      </c>
      <c r="AL132" s="235" t="e">
        <f t="shared" ca="1" si="446"/>
        <v>#N/A</v>
      </c>
      <c r="AM132" s="235" t="e">
        <f t="shared" ref="AM132:BR132" ca="1" si="447">AM$30/$F$30*$E131</f>
        <v>#N/A</v>
      </c>
      <c r="AN132" s="235" t="e">
        <f t="shared" ca="1" si="447"/>
        <v>#N/A</v>
      </c>
      <c r="AO132" s="235" t="e">
        <f t="shared" ca="1" si="447"/>
        <v>#N/A</v>
      </c>
      <c r="AP132" s="235" t="e">
        <f t="shared" ca="1" si="447"/>
        <v>#N/A</v>
      </c>
      <c r="AQ132" s="235" t="e">
        <f t="shared" ca="1" si="447"/>
        <v>#N/A</v>
      </c>
      <c r="AR132" s="235">
        <f t="shared" ca="1" si="447"/>
        <v>10.009700477445204</v>
      </c>
      <c r="AS132" s="235" t="e">
        <f t="shared" ca="1" si="447"/>
        <v>#N/A</v>
      </c>
      <c r="AT132" s="235" t="e">
        <f t="shared" ca="1" si="447"/>
        <v>#N/A</v>
      </c>
      <c r="AU132" s="235" t="e">
        <f t="shared" ca="1" si="447"/>
        <v>#N/A</v>
      </c>
      <c r="AV132" s="235" t="e">
        <f t="shared" ca="1" si="447"/>
        <v>#N/A</v>
      </c>
      <c r="AW132" s="235" t="e">
        <f t="shared" ca="1" si="447"/>
        <v>#N/A</v>
      </c>
      <c r="AX132" s="235" t="e">
        <f t="shared" ca="1" si="447"/>
        <v>#N/A</v>
      </c>
      <c r="AY132" s="235" t="e">
        <f t="shared" ca="1" si="447"/>
        <v>#N/A</v>
      </c>
      <c r="AZ132" s="235" t="e">
        <f t="shared" ca="1" si="447"/>
        <v>#N/A</v>
      </c>
      <c r="BA132" s="235" t="e">
        <f t="shared" ca="1" si="447"/>
        <v>#N/A</v>
      </c>
      <c r="BB132" s="235" t="e">
        <f t="shared" ca="1" si="447"/>
        <v>#N/A</v>
      </c>
      <c r="BC132" s="235" t="e">
        <f t="shared" ca="1" si="447"/>
        <v>#N/A</v>
      </c>
      <c r="BD132" s="235" t="e">
        <f t="shared" ca="1" si="447"/>
        <v>#N/A</v>
      </c>
      <c r="BE132" s="235" t="e">
        <f t="shared" ca="1" si="447"/>
        <v>#N/A</v>
      </c>
      <c r="BF132" s="235" t="e">
        <f t="shared" ca="1" si="447"/>
        <v>#N/A</v>
      </c>
      <c r="BG132" s="235" t="e">
        <f t="shared" ca="1" si="447"/>
        <v>#N/A</v>
      </c>
      <c r="BH132" s="235" t="e">
        <f t="shared" ca="1" si="447"/>
        <v>#N/A</v>
      </c>
      <c r="BI132" s="235" t="e">
        <f t="shared" ca="1" si="447"/>
        <v>#N/A</v>
      </c>
      <c r="BJ132" s="235" t="e">
        <f t="shared" ca="1" si="447"/>
        <v>#N/A</v>
      </c>
      <c r="BK132" s="235" t="e">
        <f t="shared" ca="1" si="447"/>
        <v>#N/A</v>
      </c>
      <c r="BL132" s="235" t="e">
        <f t="shared" ca="1" si="447"/>
        <v>#N/A</v>
      </c>
      <c r="BM132" s="235" t="e">
        <f t="shared" ca="1" si="447"/>
        <v>#N/A</v>
      </c>
      <c r="BN132" s="235" t="e">
        <f t="shared" ca="1" si="447"/>
        <v>#N/A</v>
      </c>
      <c r="BO132" s="235" t="e">
        <f t="shared" ca="1" si="447"/>
        <v>#N/A</v>
      </c>
      <c r="BP132" s="235" t="e">
        <f t="shared" ca="1" si="447"/>
        <v>#N/A</v>
      </c>
      <c r="BQ132" s="235" t="e">
        <f t="shared" ca="1" si="447"/>
        <v>#N/A</v>
      </c>
      <c r="BR132" s="235" t="e">
        <f t="shared" ca="1" si="447"/>
        <v>#N/A</v>
      </c>
      <c r="BS132" s="235" t="e">
        <f t="shared" ref="BS132:CX132" ca="1" si="448">BS$30/$F$30*$E131</f>
        <v>#N/A</v>
      </c>
      <c r="BT132" s="235" t="e">
        <f t="shared" ca="1" si="448"/>
        <v>#N/A</v>
      </c>
      <c r="BU132" s="235" t="e">
        <f t="shared" ca="1" si="448"/>
        <v>#N/A</v>
      </c>
      <c r="BV132" s="235" t="e">
        <f t="shared" ca="1" si="448"/>
        <v>#N/A</v>
      </c>
      <c r="BW132" s="235" t="e">
        <f t="shared" ca="1" si="448"/>
        <v>#N/A</v>
      </c>
      <c r="BX132" s="235" t="e">
        <f t="shared" ca="1" si="448"/>
        <v>#N/A</v>
      </c>
      <c r="BY132" s="235" t="e">
        <f t="shared" ca="1" si="448"/>
        <v>#N/A</v>
      </c>
      <c r="BZ132" s="235" t="e">
        <f t="shared" ca="1" si="448"/>
        <v>#N/A</v>
      </c>
      <c r="CA132" s="235" t="e">
        <f t="shared" ca="1" si="448"/>
        <v>#N/A</v>
      </c>
      <c r="CB132" s="235" t="e">
        <f t="shared" ca="1" si="448"/>
        <v>#N/A</v>
      </c>
      <c r="CC132" s="235" t="e">
        <f t="shared" ca="1" si="448"/>
        <v>#N/A</v>
      </c>
      <c r="CD132" s="235" t="e">
        <f t="shared" ca="1" si="448"/>
        <v>#N/A</v>
      </c>
      <c r="CE132" s="235" t="e">
        <f t="shared" ca="1" si="448"/>
        <v>#N/A</v>
      </c>
      <c r="CF132" s="235" t="e">
        <f t="shared" ca="1" si="448"/>
        <v>#N/A</v>
      </c>
      <c r="CG132" s="235" t="e">
        <f t="shared" ca="1" si="448"/>
        <v>#N/A</v>
      </c>
      <c r="CH132" s="235" t="e">
        <f t="shared" ca="1" si="448"/>
        <v>#N/A</v>
      </c>
      <c r="CI132" s="235" t="e">
        <f t="shared" ca="1" si="448"/>
        <v>#N/A</v>
      </c>
      <c r="CJ132" s="235" t="e">
        <f t="shared" ca="1" si="448"/>
        <v>#N/A</v>
      </c>
      <c r="CK132" s="235" t="e">
        <f t="shared" ca="1" si="448"/>
        <v>#N/A</v>
      </c>
      <c r="CL132" s="235" t="e">
        <f t="shared" ca="1" si="448"/>
        <v>#N/A</v>
      </c>
      <c r="CM132" s="235" t="e">
        <f t="shared" ca="1" si="448"/>
        <v>#N/A</v>
      </c>
      <c r="CN132" s="235" t="e">
        <f t="shared" ca="1" si="448"/>
        <v>#N/A</v>
      </c>
      <c r="CO132" s="235" t="e">
        <f t="shared" ca="1" si="448"/>
        <v>#N/A</v>
      </c>
      <c r="CP132" s="235" t="e">
        <f t="shared" ca="1" si="448"/>
        <v>#N/A</v>
      </c>
      <c r="CQ132" s="235" t="e">
        <f t="shared" ca="1" si="448"/>
        <v>#N/A</v>
      </c>
      <c r="CR132" s="235" t="e">
        <f t="shared" ca="1" si="448"/>
        <v>#N/A</v>
      </c>
      <c r="CS132" s="235" t="e">
        <f t="shared" ca="1" si="448"/>
        <v>#N/A</v>
      </c>
      <c r="CT132" s="235" t="e">
        <f t="shared" ca="1" si="448"/>
        <v>#N/A</v>
      </c>
      <c r="CU132" s="235" t="e">
        <f t="shared" ca="1" si="448"/>
        <v>#N/A</v>
      </c>
      <c r="CV132" s="235" t="e">
        <f t="shared" ca="1" si="448"/>
        <v>#N/A</v>
      </c>
      <c r="CW132" s="235" t="e">
        <f t="shared" ca="1" si="448"/>
        <v>#N/A</v>
      </c>
      <c r="CX132" s="235" t="e">
        <f t="shared" ca="1" si="448"/>
        <v>#N/A</v>
      </c>
      <c r="CY132" s="235" t="e">
        <f t="shared" ref="CY132:DK132" ca="1" si="449">CY$30/$F$30*$E131</f>
        <v>#N/A</v>
      </c>
      <c r="CZ132" s="235" t="e">
        <f t="shared" ca="1" si="449"/>
        <v>#N/A</v>
      </c>
      <c r="DA132" s="235" t="e">
        <f t="shared" ca="1" si="449"/>
        <v>#N/A</v>
      </c>
      <c r="DB132" s="235" t="e">
        <f t="shared" ca="1" si="449"/>
        <v>#N/A</v>
      </c>
      <c r="DC132" s="235" t="e">
        <f t="shared" ca="1" si="449"/>
        <v>#N/A</v>
      </c>
      <c r="DD132" s="235" t="e">
        <f t="shared" ca="1" si="449"/>
        <v>#N/A</v>
      </c>
      <c r="DE132" s="235" t="e">
        <f t="shared" ca="1" si="449"/>
        <v>#N/A</v>
      </c>
      <c r="DF132" s="235" t="e">
        <f t="shared" ca="1" si="449"/>
        <v>#N/A</v>
      </c>
      <c r="DG132" s="235" t="e">
        <f t="shared" ca="1" si="449"/>
        <v>#N/A</v>
      </c>
      <c r="DH132" s="235" t="e">
        <f t="shared" ca="1" si="449"/>
        <v>#N/A</v>
      </c>
      <c r="DI132" s="235" t="e">
        <f t="shared" ca="1" si="449"/>
        <v>#N/A</v>
      </c>
      <c r="DJ132" s="235" t="e">
        <f t="shared" ca="1" si="449"/>
        <v>#N/A</v>
      </c>
      <c r="DK132" s="235" t="e">
        <f t="shared" ca="1" si="449"/>
        <v>#N/A</v>
      </c>
      <c r="DL132" s="235" t="e">
        <f t="shared" ref="DL132:EA132" ca="1" si="450">DL$30/$F$30*$E131</f>
        <v>#N/A</v>
      </c>
      <c r="DM132" s="235" t="e">
        <f t="shared" ca="1" si="450"/>
        <v>#N/A</v>
      </c>
      <c r="DN132" s="235" t="e">
        <f t="shared" ca="1" si="450"/>
        <v>#N/A</v>
      </c>
      <c r="DO132" s="235" t="e">
        <f t="shared" ca="1" si="450"/>
        <v>#N/A</v>
      </c>
      <c r="DP132" s="235" t="e">
        <f t="shared" ca="1" si="450"/>
        <v>#N/A</v>
      </c>
      <c r="DQ132" s="235" t="e">
        <f t="shared" ca="1" si="450"/>
        <v>#N/A</v>
      </c>
      <c r="DR132" s="235" t="e">
        <f t="shared" ca="1" si="450"/>
        <v>#N/A</v>
      </c>
      <c r="DS132" s="235" t="e">
        <f t="shared" ca="1" si="450"/>
        <v>#N/A</v>
      </c>
      <c r="DT132" s="235" t="e">
        <f t="shared" ca="1" si="450"/>
        <v>#N/A</v>
      </c>
      <c r="DU132" s="235" t="e">
        <f t="shared" ca="1" si="450"/>
        <v>#N/A</v>
      </c>
      <c r="DV132" s="235" t="e">
        <f t="shared" ca="1" si="450"/>
        <v>#N/A</v>
      </c>
      <c r="DW132" s="235" t="e">
        <f t="shared" ca="1" si="450"/>
        <v>#N/A</v>
      </c>
      <c r="DX132" s="235" t="e">
        <f t="shared" ca="1" si="450"/>
        <v>#N/A</v>
      </c>
      <c r="DY132" s="235" t="e">
        <f t="shared" ca="1" si="450"/>
        <v>#N/A</v>
      </c>
      <c r="DZ132" s="235" t="e">
        <f t="shared" ca="1" si="450"/>
        <v>#N/A</v>
      </c>
      <c r="EA132" s="235" t="e">
        <f t="shared" ca="1" si="450"/>
        <v>#N/A</v>
      </c>
    </row>
    <row r="133" spans="5:131" x14ac:dyDescent="0.25">
      <c r="F133" t="str">
        <f>$B$63&amp;"_"&amp;$D$108</f>
        <v>Смена ВРИ _План</v>
      </c>
      <c r="G133" s="235" t="e">
        <f t="shared" ref="G133:AL133" ca="1" si="451">$E131-G132</f>
        <v>#N/A</v>
      </c>
      <c r="H133" s="235" t="e">
        <f t="shared" ca="1" si="451"/>
        <v>#N/A</v>
      </c>
      <c r="I133" s="235" t="e">
        <f t="shared" ca="1" si="451"/>
        <v>#N/A</v>
      </c>
      <c r="J133" s="235" t="e">
        <f t="shared" ca="1" si="451"/>
        <v>#N/A</v>
      </c>
      <c r="K133" s="235" t="e">
        <f t="shared" ca="1" si="451"/>
        <v>#N/A</v>
      </c>
      <c r="L133" s="235" t="e">
        <f t="shared" ca="1" si="451"/>
        <v>#N/A</v>
      </c>
      <c r="M133" s="235" t="e">
        <f t="shared" ca="1" si="451"/>
        <v>#N/A</v>
      </c>
      <c r="N133" s="235" t="e">
        <f t="shared" ca="1" si="451"/>
        <v>#N/A</v>
      </c>
      <c r="O133" s="235" t="e">
        <f t="shared" ca="1" si="451"/>
        <v>#N/A</v>
      </c>
      <c r="P133" s="235" t="e">
        <f t="shared" ca="1" si="451"/>
        <v>#N/A</v>
      </c>
      <c r="Q133" s="235" t="e">
        <f t="shared" ca="1" si="451"/>
        <v>#N/A</v>
      </c>
      <c r="R133" s="235" t="e">
        <f t="shared" ca="1" si="451"/>
        <v>#N/A</v>
      </c>
      <c r="S133" s="235" t="e">
        <f t="shared" ca="1" si="451"/>
        <v>#N/A</v>
      </c>
      <c r="T133" s="235" t="e">
        <f t="shared" ca="1" si="451"/>
        <v>#N/A</v>
      </c>
      <c r="U133" s="235" t="e">
        <f t="shared" ca="1" si="451"/>
        <v>#N/A</v>
      </c>
      <c r="V133" s="235" t="e">
        <f t="shared" ca="1" si="451"/>
        <v>#N/A</v>
      </c>
      <c r="W133" s="235" t="e">
        <f t="shared" ca="1" si="451"/>
        <v>#N/A</v>
      </c>
      <c r="X133" s="235" t="e">
        <f t="shared" ca="1" si="451"/>
        <v>#N/A</v>
      </c>
      <c r="Y133" s="235" t="e">
        <f t="shared" ca="1" si="451"/>
        <v>#N/A</v>
      </c>
      <c r="Z133" s="235" t="e">
        <f t="shared" ca="1" si="451"/>
        <v>#N/A</v>
      </c>
      <c r="AA133" s="235" t="e">
        <f t="shared" ca="1" si="451"/>
        <v>#N/A</v>
      </c>
      <c r="AB133" s="235" t="e">
        <f t="shared" ca="1" si="451"/>
        <v>#N/A</v>
      </c>
      <c r="AC133" s="235" t="e">
        <f t="shared" ca="1" si="451"/>
        <v>#N/A</v>
      </c>
      <c r="AD133" s="235" t="e">
        <f t="shared" ca="1" si="451"/>
        <v>#N/A</v>
      </c>
      <c r="AE133" s="235" t="e">
        <f t="shared" ca="1" si="451"/>
        <v>#N/A</v>
      </c>
      <c r="AF133" s="235" t="e">
        <f t="shared" ca="1" si="451"/>
        <v>#N/A</v>
      </c>
      <c r="AG133" s="235" t="e">
        <f t="shared" ca="1" si="451"/>
        <v>#N/A</v>
      </c>
      <c r="AH133" s="235" t="e">
        <f t="shared" ca="1" si="451"/>
        <v>#N/A</v>
      </c>
      <c r="AI133" s="235" t="e">
        <f t="shared" ca="1" si="451"/>
        <v>#N/A</v>
      </c>
      <c r="AJ133" s="235" t="e">
        <f t="shared" ca="1" si="451"/>
        <v>#N/A</v>
      </c>
      <c r="AK133" s="235" t="e">
        <f t="shared" ca="1" si="451"/>
        <v>#N/A</v>
      </c>
      <c r="AL133" s="235" t="e">
        <f t="shared" ca="1" si="451"/>
        <v>#N/A</v>
      </c>
      <c r="AM133" s="235" t="e">
        <f t="shared" ref="AM133:BR133" ca="1" si="452">$E131-AM132</f>
        <v>#N/A</v>
      </c>
      <c r="AN133" s="235" t="e">
        <f t="shared" ca="1" si="452"/>
        <v>#N/A</v>
      </c>
      <c r="AO133" s="235" t="e">
        <f t="shared" ca="1" si="452"/>
        <v>#N/A</v>
      </c>
      <c r="AP133" s="235" t="e">
        <f t="shared" ca="1" si="452"/>
        <v>#N/A</v>
      </c>
      <c r="AQ133" s="235" t="e">
        <f t="shared" ca="1" si="452"/>
        <v>#N/A</v>
      </c>
      <c r="AR133" s="235">
        <f t="shared" ca="1" si="452"/>
        <v>-9.7004774452038589E-3</v>
      </c>
      <c r="AS133" s="235" t="e">
        <f t="shared" ca="1" si="452"/>
        <v>#N/A</v>
      </c>
      <c r="AT133" s="235" t="e">
        <f t="shared" ca="1" si="452"/>
        <v>#N/A</v>
      </c>
      <c r="AU133" s="235" t="e">
        <f t="shared" ca="1" si="452"/>
        <v>#N/A</v>
      </c>
      <c r="AV133" s="235" t="e">
        <f t="shared" ca="1" si="452"/>
        <v>#N/A</v>
      </c>
      <c r="AW133" s="235" t="e">
        <f t="shared" ca="1" si="452"/>
        <v>#N/A</v>
      </c>
      <c r="AX133" s="235" t="e">
        <f t="shared" ca="1" si="452"/>
        <v>#N/A</v>
      </c>
      <c r="AY133" s="235" t="e">
        <f t="shared" ca="1" si="452"/>
        <v>#N/A</v>
      </c>
      <c r="AZ133" s="235" t="e">
        <f t="shared" ca="1" si="452"/>
        <v>#N/A</v>
      </c>
      <c r="BA133" s="235" t="e">
        <f t="shared" ca="1" si="452"/>
        <v>#N/A</v>
      </c>
      <c r="BB133" s="235" t="e">
        <f t="shared" ca="1" si="452"/>
        <v>#N/A</v>
      </c>
      <c r="BC133" s="235" t="e">
        <f t="shared" ca="1" si="452"/>
        <v>#N/A</v>
      </c>
      <c r="BD133" s="235" t="e">
        <f t="shared" ca="1" si="452"/>
        <v>#N/A</v>
      </c>
      <c r="BE133" s="235" t="e">
        <f t="shared" ca="1" si="452"/>
        <v>#N/A</v>
      </c>
      <c r="BF133" s="235" t="e">
        <f t="shared" ca="1" si="452"/>
        <v>#N/A</v>
      </c>
      <c r="BG133" s="235" t="e">
        <f t="shared" ca="1" si="452"/>
        <v>#N/A</v>
      </c>
      <c r="BH133" s="235" t="e">
        <f t="shared" ca="1" si="452"/>
        <v>#N/A</v>
      </c>
      <c r="BI133" s="235" t="e">
        <f t="shared" ca="1" si="452"/>
        <v>#N/A</v>
      </c>
      <c r="BJ133" s="235" t="e">
        <f t="shared" ca="1" si="452"/>
        <v>#N/A</v>
      </c>
      <c r="BK133" s="235" t="e">
        <f t="shared" ca="1" si="452"/>
        <v>#N/A</v>
      </c>
      <c r="BL133" s="235" t="e">
        <f t="shared" ca="1" si="452"/>
        <v>#N/A</v>
      </c>
      <c r="BM133" s="235" t="e">
        <f t="shared" ca="1" si="452"/>
        <v>#N/A</v>
      </c>
      <c r="BN133" s="235" t="e">
        <f t="shared" ca="1" si="452"/>
        <v>#N/A</v>
      </c>
      <c r="BO133" s="235" t="e">
        <f t="shared" ca="1" si="452"/>
        <v>#N/A</v>
      </c>
      <c r="BP133" s="235" t="e">
        <f t="shared" ca="1" si="452"/>
        <v>#N/A</v>
      </c>
      <c r="BQ133" s="235" t="e">
        <f t="shared" ca="1" si="452"/>
        <v>#N/A</v>
      </c>
      <c r="BR133" s="235" t="e">
        <f t="shared" ca="1" si="452"/>
        <v>#N/A</v>
      </c>
      <c r="BS133" s="235" t="e">
        <f t="shared" ref="BS133:CX133" ca="1" si="453">$E131-BS132</f>
        <v>#N/A</v>
      </c>
      <c r="BT133" s="235" t="e">
        <f t="shared" ca="1" si="453"/>
        <v>#N/A</v>
      </c>
      <c r="BU133" s="235" t="e">
        <f t="shared" ca="1" si="453"/>
        <v>#N/A</v>
      </c>
      <c r="BV133" s="235" t="e">
        <f t="shared" ca="1" si="453"/>
        <v>#N/A</v>
      </c>
      <c r="BW133" s="235" t="e">
        <f t="shared" ca="1" si="453"/>
        <v>#N/A</v>
      </c>
      <c r="BX133" s="235" t="e">
        <f t="shared" ca="1" si="453"/>
        <v>#N/A</v>
      </c>
      <c r="BY133" s="235" t="e">
        <f t="shared" ca="1" si="453"/>
        <v>#N/A</v>
      </c>
      <c r="BZ133" s="235" t="e">
        <f t="shared" ca="1" si="453"/>
        <v>#N/A</v>
      </c>
      <c r="CA133" s="235" t="e">
        <f t="shared" ca="1" si="453"/>
        <v>#N/A</v>
      </c>
      <c r="CB133" s="235" t="e">
        <f t="shared" ca="1" si="453"/>
        <v>#N/A</v>
      </c>
      <c r="CC133" s="235" t="e">
        <f t="shared" ca="1" si="453"/>
        <v>#N/A</v>
      </c>
      <c r="CD133" s="235" t="e">
        <f t="shared" ca="1" si="453"/>
        <v>#N/A</v>
      </c>
      <c r="CE133" s="235" t="e">
        <f t="shared" ca="1" si="453"/>
        <v>#N/A</v>
      </c>
      <c r="CF133" s="235" t="e">
        <f t="shared" ca="1" si="453"/>
        <v>#N/A</v>
      </c>
      <c r="CG133" s="235" t="e">
        <f t="shared" ca="1" si="453"/>
        <v>#N/A</v>
      </c>
      <c r="CH133" s="235" t="e">
        <f t="shared" ca="1" si="453"/>
        <v>#N/A</v>
      </c>
      <c r="CI133" s="235" t="e">
        <f t="shared" ca="1" si="453"/>
        <v>#N/A</v>
      </c>
      <c r="CJ133" s="235" t="e">
        <f t="shared" ca="1" si="453"/>
        <v>#N/A</v>
      </c>
      <c r="CK133" s="235" t="e">
        <f t="shared" ca="1" si="453"/>
        <v>#N/A</v>
      </c>
      <c r="CL133" s="235" t="e">
        <f t="shared" ca="1" si="453"/>
        <v>#N/A</v>
      </c>
      <c r="CM133" s="235" t="e">
        <f t="shared" ca="1" si="453"/>
        <v>#N/A</v>
      </c>
      <c r="CN133" s="235" t="e">
        <f t="shared" ca="1" si="453"/>
        <v>#N/A</v>
      </c>
      <c r="CO133" s="235" t="e">
        <f t="shared" ca="1" si="453"/>
        <v>#N/A</v>
      </c>
      <c r="CP133" s="235" t="e">
        <f t="shared" ca="1" si="453"/>
        <v>#N/A</v>
      </c>
      <c r="CQ133" s="235" t="e">
        <f t="shared" ca="1" si="453"/>
        <v>#N/A</v>
      </c>
      <c r="CR133" s="235" t="e">
        <f t="shared" ca="1" si="453"/>
        <v>#N/A</v>
      </c>
      <c r="CS133" s="235" t="e">
        <f t="shared" ca="1" si="453"/>
        <v>#N/A</v>
      </c>
      <c r="CT133" s="235" t="e">
        <f t="shared" ca="1" si="453"/>
        <v>#N/A</v>
      </c>
      <c r="CU133" s="235" t="e">
        <f t="shared" ca="1" si="453"/>
        <v>#N/A</v>
      </c>
      <c r="CV133" s="235" t="e">
        <f t="shared" ca="1" si="453"/>
        <v>#N/A</v>
      </c>
      <c r="CW133" s="235" t="e">
        <f t="shared" ca="1" si="453"/>
        <v>#N/A</v>
      </c>
      <c r="CX133" s="235" t="e">
        <f t="shared" ca="1" si="453"/>
        <v>#N/A</v>
      </c>
      <c r="CY133" s="235" t="e">
        <f t="shared" ref="CY133:DK133" ca="1" si="454">$E131-CY132</f>
        <v>#N/A</v>
      </c>
      <c r="CZ133" s="235" t="e">
        <f t="shared" ca="1" si="454"/>
        <v>#N/A</v>
      </c>
      <c r="DA133" s="235" t="e">
        <f t="shared" ca="1" si="454"/>
        <v>#N/A</v>
      </c>
      <c r="DB133" s="235" t="e">
        <f t="shared" ca="1" si="454"/>
        <v>#N/A</v>
      </c>
      <c r="DC133" s="235" t="e">
        <f t="shared" ca="1" si="454"/>
        <v>#N/A</v>
      </c>
      <c r="DD133" s="235" t="e">
        <f t="shared" ca="1" si="454"/>
        <v>#N/A</v>
      </c>
      <c r="DE133" s="235" t="e">
        <f t="shared" ca="1" si="454"/>
        <v>#N/A</v>
      </c>
      <c r="DF133" s="235" t="e">
        <f t="shared" ca="1" si="454"/>
        <v>#N/A</v>
      </c>
      <c r="DG133" s="235" t="e">
        <f t="shared" ca="1" si="454"/>
        <v>#N/A</v>
      </c>
      <c r="DH133" s="235" t="e">
        <f t="shared" ca="1" si="454"/>
        <v>#N/A</v>
      </c>
      <c r="DI133" s="235" t="e">
        <f t="shared" ca="1" si="454"/>
        <v>#N/A</v>
      </c>
      <c r="DJ133" s="235" t="e">
        <f t="shared" ca="1" si="454"/>
        <v>#N/A</v>
      </c>
      <c r="DK133" s="235" t="e">
        <f t="shared" ca="1" si="454"/>
        <v>#N/A</v>
      </c>
      <c r="DL133" s="235" t="e">
        <f t="shared" ref="DL133:EA133" ca="1" si="455">$E131-DL132</f>
        <v>#N/A</v>
      </c>
      <c r="DM133" s="235" t="e">
        <f t="shared" ca="1" si="455"/>
        <v>#N/A</v>
      </c>
      <c r="DN133" s="235" t="e">
        <f t="shared" ca="1" si="455"/>
        <v>#N/A</v>
      </c>
      <c r="DO133" s="235" t="e">
        <f t="shared" ca="1" si="455"/>
        <v>#N/A</v>
      </c>
      <c r="DP133" s="235" t="e">
        <f t="shared" ca="1" si="455"/>
        <v>#N/A</v>
      </c>
      <c r="DQ133" s="235" t="e">
        <f t="shared" ca="1" si="455"/>
        <v>#N/A</v>
      </c>
      <c r="DR133" s="235" t="e">
        <f t="shared" ca="1" si="455"/>
        <v>#N/A</v>
      </c>
      <c r="DS133" s="235" t="e">
        <f t="shared" ca="1" si="455"/>
        <v>#N/A</v>
      </c>
      <c r="DT133" s="235" t="e">
        <f t="shared" ca="1" si="455"/>
        <v>#N/A</v>
      </c>
      <c r="DU133" s="235" t="e">
        <f t="shared" ca="1" si="455"/>
        <v>#N/A</v>
      </c>
      <c r="DV133" s="235" t="e">
        <f t="shared" ca="1" si="455"/>
        <v>#N/A</v>
      </c>
      <c r="DW133" s="235" t="e">
        <f t="shared" ca="1" si="455"/>
        <v>#N/A</v>
      </c>
      <c r="DX133" s="235" t="e">
        <f t="shared" ca="1" si="455"/>
        <v>#N/A</v>
      </c>
      <c r="DY133" s="235" t="e">
        <f t="shared" ca="1" si="455"/>
        <v>#N/A</v>
      </c>
      <c r="DZ133" s="235" t="e">
        <f t="shared" ca="1" si="455"/>
        <v>#N/A</v>
      </c>
      <c r="EA133" s="235" t="e">
        <f t="shared" ca="1" si="455"/>
        <v>#N/A</v>
      </c>
    </row>
    <row r="134" spans="5:131" x14ac:dyDescent="0.25">
      <c r="E134">
        <f>E129</f>
        <v>10</v>
      </c>
      <c r="F134" s="239" t="str">
        <f>$B$63&amp;"_"&amp;$D$109</f>
        <v>Смена ВРИ _Отступ</v>
      </c>
      <c r="G134" s="239">
        <f t="shared" ref="G134:AL135" si="456">$E134</f>
        <v>10</v>
      </c>
      <c r="H134" s="239">
        <f t="shared" si="456"/>
        <v>10</v>
      </c>
      <c r="I134" s="239">
        <f t="shared" si="456"/>
        <v>10</v>
      </c>
      <c r="J134" s="239">
        <f t="shared" si="456"/>
        <v>10</v>
      </c>
      <c r="K134" s="239">
        <f t="shared" si="456"/>
        <v>10</v>
      </c>
      <c r="L134" s="239">
        <f t="shared" si="456"/>
        <v>10</v>
      </c>
      <c r="M134" s="239">
        <f t="shared" si="456"/>
        <v>10</v>
      </c>
      <c r="N134" s="239">
        <f t="shared" si="456"/>
        <v>10</v>
      </c>
      <c r="O134" s="239">
        <f t="shared" si="456"/>
        <v>10</v>
      </c>
      <c r="P134" s="239">
        <f t="shared" si="456"/>
        <v>10</v>
      </c>
      <c r="Q134" s="239">
        <f t="shared" si="456"/>
        <v>10</v>
      </c>
      <c r="R134" s="239">
        <f t="shared" si="456"/>
        <v>10</v>
      </c>
      <c r="S134" s="239">
        <f t="shared" si="456"/>
        <v>10</v>
      </c>
      <c r="T134" s="239">
        <f t="shared" si="456"/>
        <v>10</v>
      </c>
      <c r="U134" s="239">
        <f t="shared" si="456"/>
        <v>10</v>
      </c>
      <c r="V134" s="239">
        <f t="shared" si="456"/>
        <v>10</v>
      </c>
      <c r="W134" s="239">
        <f t="shared" si="456"/>
        <v>10</v>
      </c>
      <c r="X134" s="239">
        <f t="shared" si="456"/>
        <v>10</v>
      </c>
      <c r="Y134" s="239">
        <f t="shared" si="456"/>
        <v>10</v>
      </c>
      <c r="Z134" s="239">
        <f t="shared" si="456"/>
        <v>10</v>
      </c>
      <c r="AA134" s="239">
        <f t="shared" si="456"/>
        <v>10</v>
      </c>
      <c r="AB134" s="239">
        <f t="shared" si="456"/>
        <v>10</v>
      </c>
      <c r="AC134" s="239">
        <f t="shared" si="456"/>
        <v>10</v>
      </c>
      <c r="AD134" s="239">
        <f t="shared" si="456"/>
        <v>10</v>
      </c>
      <c r="AE134" s="239">
        <f t="shared" si="456"/>
        <v>10</v>
      </c>
      <c r="AF134" s="239">
        <f t="shared" si="456"/>
        <v>10</v>
      </c>
      <c r="AG134" s="239">
        <f t="shared" si="456"/>
        <v>10</v>
      </c>
      <c r="AH134" s="239">
        <f t="shared" si="456"/>
        <v>10</v>
      </c>
      <c r="AI134" s="239">
        <f t="shared" si="456"/>
        <v>10</v>
      </c>
      <c r="AJ134" s="239">
        <f t="shared" si="456"/>
        <v>10</v>
      </c>
      <c r="AK134" s="239">
        <f t="shared" si="456"/>
        <v>10</v>
      </c>
      <c r="AL134" s="239">
        <f t="shared" si="456"/>
        <v>10</v>
      </c>
      <c r="AM134" s="239">
        <f t="shared" ref="AM134:BR135" si="457">$E134</f>
        <v>10</v>
      </c>
      <c r="AN134" s="239">
        <f t="shared" si="457"/>
        <v>10</v>
      </c>
      <c r="AO134" s="239">
        <f t="shared" si="457"/>
        <v>10</v>
      </c>
      <c r="AP134" s="239">
        <f t="shared" si="457"/>
        <v>10</v>
      </c>
      <c r="AQ134" s="239">
        <f t="shared" si="457"/>
        <v>10</v>
      </c>
      <c r="AR134" s="239">
        <f t="shared" si="457"/>
        <v>10</v>
      </c>
      <c r="AS134" s="239">
        <f t="shared" si="457"/>
        <v>10</v>
      </c>
      <c r="AT134" s="239">
        <f t="shared" si="457"/>
        <v>10</v>
      </c>
      <c r="AU134" s="239">
        <f t="shared" si="457"/>
        <v>10</v>
      </c>
      <c r="AV134" s="239">
        <f t="shared" si="457"/>
        <v>10</v>
      </c>
      <c r="AW134" s="239">
        <f t="shared" si="457"/>
        <v>10</v>
      </c>
      <c r="AX134" s="239">
        <f t="shared" si="457"/>
        <v>10</v>
      </c>
      <c r="AY134" s="239">
        <f t="shared" si="457"/>
        <v>10</v>
      </c>
      <c r="AZ134" s="239">
        <f t="shared" si="457"/>
        <v>10</v>
      </c>
      <c r="BA134" s="239">
        <f t="shared" si="457"/>
        <v>10</v>
      </c>
      <c r="BB134" s="239">
        <f t="shared" si="457"/>
        <v>10</v>
      </c>
      <c r="BC134" s="239">
        <f t="shared" si="457"/>
        <v>10</v>
      </c>
      <c r="BD134" s="239">
        <f t="shared" si="457"/>
        <v>10</v>
      </c>
      <c r="BE134" s="239">
        <f t="shared" si="457"/>
        <v>10</v>
      </c>
      <c r="BF134" s="239">
        <f t="shared" si="457"/>
        <v>10</v>
      </c>
      <c r="BG134" s="239">
        <f t="shared" si="457"/>
        <v>10</v>
      </c>
      <c r="BH134" s="239">
        <f t="shared" si="457"/>
        <v>10</v>
      </c>
      <c r="BI134" s="239">
        <f t="shared" si="457"/>
        <v>10</v>
      </c>
      <c r="BJ134" s="239">
        <f t="shared" si="457"/>
        <v>10</v>
      </c>
      <c r="BK134" s="239">
        <f t="shared" si="457"/>
        <v>10</v>
      </c>
      <c r="BL134" s="239">
        <f t="shared" si="457"/>
        <v>10</v>
      </c>
      <c r="BM134" s="239">
        <f t="shared" si="457"/>
        <v>10</v>
      </c>
      <c r="BN134" s="239">
        <f t="shared" si="457"/>
        <v>10</v>
      </c>
      <c r="BO134" s="239">
        <f t="shared" si="457"/>
        <v>10</v>
      </c>
      <c r="BP134" s="239">
        <f t="shared" si="457"/>
        <v>10</v>
      </c>
      <c r="BQ134" s="239">
        <f t="shared" si="457"/>
        <v>10</v>
      </c>
      <c r="BR134" s="239">
        <f t="shared" si="457"/>
        <v>10</v>
      </c>
      <c r="BS134" s="239">
        <f t="shared" ref="BS134:CX135" si="458">$E134</f>
        <v>10</v>
      </c>
      <c r="BT134" s="239">
        <f t="shared" si="458"/>
        <v>10</v>
      </c>
      <c r="BU134" s="239">
        <f t="shared" si="458"/>
        <v>10</v>
      </c>
      <c r="BV134" s="239">
        <f t="shared" si="458"/>
        <v>10</v>
      </c>
      <c r="BW134" s="239">
        <f t="shared" si="458"/>
        <v>10</v>
      </c>
      <c r="BX134" s="239">
        <f t="shared" si="458"/>
        <v>10</v>
      </c>
      <c r="BY134" s="239">
        <f t="shared" si="458"/>
        <v>10</v>
      </c>
      <c r="BZ134" s="239">
        <f t="shared" si="458"/>
        <v>10</v>
      </c>
      <c r="CA134" s="239">
        <f t="shared" si="458"/>
        <v>10</v>
      </c>
      <c r="CB134" s="239">
        <f t="shared" si="458"/>
        <v>10</v>
      </c>
      <c r="CC134" s="239">
        <f t="shared" si="458"/>
        <v>10</v>
      </c>
      <c r="CD134" s="239">
        <f t="shared" si="458"/>
        <v>10</v>
      </c>
      <c r="CE134" s="239">
        <f t="shared" si="458"/>
        <v>10</v>
      </c>
      <c r="CF134" s="239">
        <f t="shared" si="458"/>
        <v>10</v>
      </c>
      <c r="CG134" s="239">
        <f t="shared" si="458"/>
        <v>10</v>
      </c>
      <c r="CH134" s="239">
        <f t="shared" si="458"/>
        <v>10</v>
      </c>
      <c r="CI134" s="239">
        <f t="shared" si="458"/>
        <v>10</v>
      </c>
      <c r="CJ134" s="239">
        <f t="shared" si="458"/>
        <v>10</v>
      </c>
      <c r="CK134" s="239">
        <f t="shared" si="458"/>
        <v>10</v>
      </c>
      <c r="CL134" s="239">
        <f t="shared" si="458"/>
        <v>10</v>
      </c>
      <c r="CM134" s="239">
        <f t="shared" si="458"/>
        <v>10</v>
      </c>
      <c r="CN134" s="239">
        <f t="shared" si="458"/>
        <v>10</v>
      </c>
      <c r="CO134" s="239">
        <f t="shared" si="458"/>
        <v>10</v>
      </c>
      <c r="CP134" s="239">
        <f t="shared" si="458"/>
        <v>10</v>
      </c>
      <c r="CQ134" s="239">
        <f t="shared" si="458"/>
        <v>10</v>
      </c>
      <c r="CR134" s="239">
        <f t="shared" si="458"/>
        <v>10</v>
      </c>
      <c r="CS134" s="239">
        <f t="shared" si="458"/>
        <v>10</v>
      </c>
      <c r="CT134" s="239">
        <f t="shared" si="458"/>
        <v>10</v>
      </c>
      <c r="CU134" s="239">
        <f t="shared" si="458"/>
        <v>10</v>
      </c>
      <c r="CV134" s="239">
        <f t="shared" si="458"/>
        <v>10</v>
      </c>
      <c r="CW134" s="239">
        <f t="shared" si="458"/>
        <v>10</v>
      </c>
      <c r="CX134" s="239">
        <f t="shared" si="458"/>
        <v>10</v>
      </c>
      <c r="CY134" s="239">
        <f t="shared" ref="CY134:EA135" si="459">$E134</f>
        <v>10</v>
      </c>
      <c r="CZ134" s="239">
        <f t="shared" si="459"/>
        <v>10</v>
      </c>
      <c r="DA134" s="239">
        <f t="shared" si="459"/>
        <v>10</v>
      </c>
      <c r="DB134" s="239">
        <f t="shared" si="459"/>
        <v>10</v>
      </c>
      <c r="DC134" s="239">
        <f t="shared" si="459"/>
        <v>10</v>
      </c>
      <c r="DD134" s="239">
        <f t="shared" si="459"/>
        <v>10</v>
      </c>
      <c r="DE134" s="239">
        <f t="shared" si="459"/>
        <v>10</v>
      </c>
      <c r="DF134" s="239">
        <f t="shared" si="459"/>
        <v>10</v>
      </c>
      <c r="DG134" s="239">
        <f t="shared" si="459"/>
        <v>10</v>
      </c>
      <c r="DH134" s="239">
        <f t="shared" si="459"/>
        <v>10</v>
      </c>
      <c r="DI134" s="239">
        <f t="shared" si="459"/>
        <v>10</v>
      </c>
      <c r="DJ134" s="239">
        <f t="shared" si="459"/>
        <v>10</v>
      </c>
      <c r="DK134" s="239">
        <f t="shared" si="459"/>
        <v>10</v>
      </c>
      <c r="DL134" s="239">
        <f t="shared" si="459"/>
        <v>10</v>
      </c>
      <c r="DM134" s="239">
        <f t="shared" si="459"/>
        <v>10</v>
      </c>
      <c r="DN134" s="239">
        <f t="shared" si="459"/>
        <v>10</v>
      </c>
      <c r="DO134" s="239">
        <f t="shared" si="459"/>
        <v>10</v>
      </c>
      <c r="DP134" s="239">
        <f t="shared" si="459"/>
        <v>10</v>
      </c>
      <c r="DQ134" s="239">
        <f t="shared" si="459"/>
        <v>10</v>
      </c>
      <c r="DR134" s="239">
        <f t="shared" si="459"/>
        <v>10</v>
      </c>
      <c r="DS134" s="239">
        <f t="shared" si="459"/>
        <v>10</v>
      </c>
      <c r="DT134" s="239">
        <f t="shared" si="459"/>
        <v>10</v>
      </c>
      <c r="DU134" s="239">
        <f t="shared" si="459"/>
        <v>10</v>
      </c>
      <c r="DV134" s="239">
        <f t="shared" si="459"/>
        <v>10</v>
      </c>
      <c r="DW134" s="239">
        <f t="shared" si="459"/>
        <v>10</v>
      </c>
      <c r="DX134" s="239">
        <f t="shared" si="459"/>
        <v>10</v>
      </c>
      <c r="DY134" s="239">
        <f t="shared" si="459"/>
        <v>10</v>
      </c>
      <c r="DZ134" s="239">
        <f t="shared" si="459"/>
        <v>10</v>
      </c>
      <c r="EA134" s="239">
        <f t="shared" si="459"/>
        <v>10</v>
      </c>
    </row>
    <row r="135" spans="5:131" x14ac:dyDescent="0.25">
      <c r="E135">
        <v>5</v>
      </c>
      <c r="F135" t="str">
        <f>$B$64&amp;"_"&amp;$D$105</f>
        <v>Вход в проект _Пометки</v>
      </c>
      <c r="G135">
        <f>$E135</f>
        <v>5</v>
      </c>
      <c r="H135">
        <f t="shared" si="456"/>
        <v>5</v>
      </c>
      <c r="I135">
        <f t="shared" si="456"/>
        <v>5</v>
      </c>
      <c r="J135">
        <f t="shared" si="456"/>
        <v>5</v>
      </c>
      <c r="K135">
        <f t="shared" si="456"/>
        <v>5</v>
      </c>
      <c r="L135">
        <f t="shared" si="456"/>
        <v>5</v>
      </c>
      <c r="M135">
        <f t="shared" si="456"/>
        <v>5</v>
      </c>
      <c r="N135">
        <f t="shared" si="456"/>
        <v>5</v>
      </c>
      <c r="O135">
        <f t="shared" si="456"/>
        <v>5</v>
      </c>
      <c r="P135">
        <f t="shared" si="456"/>
        <v>5</v>
      </c>
      <c r="Q135">
        <f t="shared" si="456"/>
        <v>5</v>
      </c>
      <c r="R135">
        <f t="shared" si="456"/>
        <v>5</v>
      </c>
      <c r="S135">
        <f t="shared" si="456"/>
        <v>5</v>
      </c>
      <c r="T135">
        <f t="shared" si="456"/>
        <v>5</v>
      </c>
      <c r="U135">
        <f t="shared" si="456"/>
        <v>5</v>
      </c>
      <c r="V135">
        <f t="shared" si="456"/>
        <v>5</v>
      </c>
      <c r="W135">
        <f t="shared" si="456"/>
        <v>5</v>
      </c>
      <c r="X135">
        <f t="shared" si="456"/>
        <v>5</v>
      </c>
      <c r="Y135">
        <f t="shared" si="456"/>
        <v>5</v>
      </c>
      <c r="Z135">
        <f t="shared" si="456"/>
        <v>5</v>
      </c>
      <c r="AA135">
        <f t="shared" si="456"/>
        <v>5</v>
      </c>
      <c r="AB135">
        <f t="shared" si="456"/>
        <v>5</v>
      </c>
      <c r="AC135">
        <f t="shared" si="456"/>
        <v>5</v>
      </c>
      <c r="AD135">
        <f t="shared" si="456"/>
        <v>5</v>
      </c>
      <c r="AE135">
        <f t="shared" si="456"/>
        <v>5</v>
      </c>
      <c r="AF135">
        <f t="shared" si="456"/>
        <v>5</v>
      </c>
      <c r="AG135">
        <f t="shared" si="456"/>
        <v>5</v>
      </c>
      <c r="AH135">
        <f t="shared" si="456"/>
        <v>5</v>
      </c>
      <c r="AI135">
        <f t="shared" si="456"/>
        <v>5</v>
      </c>
      <c r="AJ135">
        <f t="shared" si="456"/>
        <v>5</v>
      </c>
      <c r="AK135">
        <f t="shared" si="456"/>
        <v>5</v>
      </c>
      <c r="AL135">
        <f t="shared" si="456"/>
        <v>5</v>
      </c>
      <c r="AM135">
        <f t="shared" si="457"/>
        <v>5</v>
      </c>
      <c r="AN135">
        <f t="shared" si="457"/>
        <v>5</v>
      </c>
      <c r="AO135">
        <f t="shared" si="457"/>
        <v>5</v>
      </c>
      <c r="AP135">
        <f t="shared" si="457"/>
        <v>5</v>
      </c>
      <c r="AQ135">
        <f t="shared" si="457"/>
        <v>5</v>
      </c>
      <c r="AR135">
        <f t="shared" si="457"/>
        <v>5</v>
      </c>
      <c r="AS135">
        <f t="shared" si="457"/>
        <v>5</v>
      </c>
      <c r="AT135">
        <f t="shared" si="457"/>
        <v>5</v>
      </c>
      <c r="AU135">
        <f t="shared" si="457"/>
        <v>5</v>
      </c>
      <c r="AV135">
        <f t="shared" si="457"/>
        <v>5</v>
      </c>
      <c r="AW135">
        <f t="shared" si="457"/>
        <v>5</v>
      </c>
      <c r="AX135">
        <f t="shared" si="457"/>
        <v>5</v>
      </c>
      <c r="AY135">
        <f t="shared" si="457"/>
        <v>5</v>
      </c>
      <c r="AZ135">
        <f t="shared" si="457"/>
        <v>5</v>
      </c>
      <c r="BA135">
        <f t="shared" si="457"/>
        <v>5</v>
      </c>
      <c r="BB135">
        <f t="shared" si="457"/>
        <v>5</v>
      </c>
      <c r="BC135">
        <f t="shared" si="457"/>
        <v>5</v>
      </c>
      <c r="BD135">
        <f t="shared" si="457"/>
        <v>5</v>
      </c>
      <c r="BE135">
        <f t="shared" si="457"/>
        <v>5</v>
      </c>
      <c r="BF135">
        <f t="shared" si="457"/>
        <v>5</v>
      </c>
      <c r="BG135">
        <f t="shared" si="457"/>
        <v>5</v>
      </c>
      <c r="BH135">
        <f t="shared" si="457"/>
        <v>5</v>
      </c>
      <c r="BI135">
        <f t="shared" si="457"/>
        <v>5</v>
      </c>
      <c r="BJ135">
        <f t="shared" si="457"/>
        <v>5</v>
      </c>
      <c r="BK135">
        <f t="shared" si="457"/>
        <v>5</v>
      </c>
      <c r="BL135">
        <f t="shared" si="457"/>
        <v>5</v>
      </c>
      <c r="BM135">
        <f t="shared" si="457"/>
        <v>5</v>
      </c>
      <c r="BN135">
        <f t="shared" si="457"/>
        <v>5</v>
      </c>
      <c r="BO135">
        <f t="shared" si="457"/>
        <v>5</v>
      </c>
      <c r="BP135">
        <f t="shared" si="457"/>
        <v>5</v>
      </c>
      <c r="BQ135">
        <f t="shared" si="457"/>
        <v>5</v>
      </c>
      <c r="BR135">
        <f t="shared" si="457"/>
        <v>5</v>
      </c>
      <c r="BS135">
        <f t="shared" si="458"/>
        <v>5</v>
      </c>
      <c r="BT135">
        <f t="shared" si="458"/>
        <v>5</v>
      </c>
      <c r="BU135">
        <f t="shared" si="458"/>
        <v>5</v>
      </c>
      <c r="BV135">
        <f t="shared" si="458"/>
        <v>5</v>
      </c>
      <c r="BW135">
        <f t="shared" si="458"/>
        <v>5</v>
      </c>
      <c r="BX135">
        <f t="shared" si="458"/>
        <v>5</v>
      </c>
      <c r="BY135">
        <f t="shared" si="458"/>
        <v>5</v>
      </c>
      <c r="BZ135">
        <f t="shared" si="458"/>
        <v>5</v>
      </c>
      <c r="CA135">
        <f t="shared" si="458"/>
        <v>5</v>
      </c>
      <c r="CB135">
        <f t="shared" si="458"/>
        <v>5</v>
      </c>
      <c r="CC135">
        <f t="shared" si="458"/>
        <v>5</v>
      </c>
      <c r="CD135">
        <f t="shared" si="458"/>
        <v>5</v>
      </c>
      <c r="CE135">
        <f t="shared" si="458"/>
        <v>5</v>
      </c>
      <c r="CF135">
        <f t="shared" si="458"/>
        <v>5</v>
      </c>
      <c r="CG135">
        <f t="shared" si="458"/>
        <v>5</v>
      </c>
      <c r="CH135">
        <f t="shared" si="458"/>
        <v>5</v>
      </c>
      <c r="CI135">
        <f t="shared" si="458"/>
        <v>5</v>
      </c>
      <c r="CJ135">
        <f t="shared" si="458"/>
        <v>5</v>
      </c>
      <c r="CK135">
        <f t="shared" si="458"/>
        <v>5</v>
      </c>
      <c r="CL135">
        <f t="shared" si="458"/>
        <v>5</v>
      </c>
      <c r="CM135">
        <f t="shared" si="458"/>
        <v>5</v>
      </c>
      <c r="CN135">
        <f t="shared" si="458"/>
        <v>5</v>
      </c>
      <c r="CO135">
        <f t="shared" si="458"/>
        <v>5</v>
      </c>
      <c r="CP135">
        <f t="shared" si="458"/>
        <v>5</v>
      </c>
      <c r="CQ135">
        <f t="shared" si="458"/>
        <v>5</v>
      </c>
      <c r="CR135">
        <f t="shared" si="458"/>
        <v>5</v>
      </c>
      <c r="CS135">
        <f t="shared" si="458"/>
        <v>5</v>
      </c>
      <c r="CT135">
        <f t="shared" si="458"/>
        <v>5</v>
      </c>
      <c r="CU135">
        <f t="shared" si="458"/>
        <v>5</v>
      </c>
      <c r="CV135">
        <f t="shared" si="458"/>
        <v>5</v>
      </c>
      <c r="CW135">
        <f t="shared" si="458"/>
        <v>5</v>
      </c>
      <c r="CX135">
        <f t="shared" si="458"/>
        <v>5</v>
      </c>
      <c r="CY135">
        <f t="shared" si="459"/>
        <v>5</v>
      </c>
      <c r="CZ135">
        <f t="shared" si="459"/>
        <v>5</v>
      </c>
      <c r="DA135">
        <f t="shared" si="459"/>
        <v>5</v>
      </c>
      <c r="DB135">
        <f t="shared" si="459"/>
        <v>5</v>
      </c>
      <c r="DC135">
        <f t="shared" si="459"/>
        <v>5</v>
      </c>
      <c r="DD135">
        <f t="shared" si="459"/>
        <v>5</v>
      </c>
      <c r="DE135">
        <f t="shared" si="459"/>
        <v>5</v>
      </c>
      <c r="DF135">
        <f t="shared" si="459"/>
        <v>5</v>
      </c>
      <c r="DG135">
        <f t="shared" si="459"/>
        <v>5</v>
      </c>
      <c r="DH135">
        <f t="shared" si="459"/>
        <v>5</v>
      </c>
      <c r="DI135">
        <f t="shared" si="459"/>
        <v>5</v>
      </c>
      <c r="DJ135">
        <f t="shared" si="459"/>
        <v>5</v>
      </c>
      <c r="DK135">
        <f t="shared" si="459"/>
        <v>5</v>
      </c>
      <c r="DL135">
        <f t="shared" si="459"/>
        <v>5</v>
      </c>
      <c r="DM135">
        <f t="shared" si="459"/>
        <v>5</v>
      </c>
      <c r="DN135">
        <f t="shared" si="459"/>
        <v>5</v>
      </c>
      <c r="DO135">
        <f t="shared" si="459"/>
        <v>5</v>
      </c>
      <c r="DP135">
        <f t="shared" si="459"/>
        <v>5</v>
      </c>
      <c r="DQ135">
        <f t="shared" si="459"/>
        <v>5</v>
      </c>
      <c r="DR135">
        <f t="shared" si="459"/>
        <v>5</v>
      </c>
      <c r="DS135">
        <f t="shared" si="459"/>
        <v>5</v>
      </c>
      <c r="DT135">
        <f t="shared" si="459"/>
        <v>5</v>
      </c>
      <c r="DU135">
        <f t="shared" si="459"/>
        <v>5</v>
      </c>
      <c r="DV135">
        <f t="shared" si="459"/>
        <v>5</v>
      </c>
      <c r="DW135">
        <f t="shared" si="459"/>
        <v>5</v>
      </c>
      <c r="DX135">
        <f t="shared" si="459"/>
        <v>5</v>
      </c>
      <c r="DY135">
        <f t="shared" si="459"/>
        <v>5</v>
      </c>
      <c r="DZ135">
        <f t="shared" si="459"/>
        <v>5</v>
      </c>
      <c r="EA135">
        <f t="shared" si="459"/>
        <v>5</v>
      </c>
    </row>
    <row r="136" spans="5:131" x14ac:dyDescent="0.25">
      <c r="E136">
        <v>10</v>
      </c>
      <c r="F136" s="269" t="str">
        <f>$B$64&amp;"_"&amp;$D$106</f>
        <v>Вход в проект _Масштаб</v>
      </c>
      <c r="G136" s="268">
        <f t="shared" ref="G136:AL136" si="460">IFERROR($E136-SUM(G137:G138),$E136)</f>
        <v>10</v>
      </c>
      <c r="H136" s="268">
        <f t="shared" si="460"/>
        <v>10</v>
      </c>
      <c r="I136" s="268">
        <f t="shared" si="460"/>
        <v>10</v>
      </c>
      <c r="J136" s="268">
        <f t="shared" si="460"/>
        <v>10</v>
      </c>
      <c r="K136" s="268">
        <f t="shared" si="460"/>
        <v>10</v>
      </c>
      <c r="L136" s="268">
        <f t="shared" si="460"/>
        <v>10</v>
      </c>
      <c r="M136" s="268">
        <f t="shared" si="460"/>
        <v>10</v>
      </c>
      <c r="N136" s="268">
        <f t="shared" si="460"/>
        <v>10</v>
      </c>
      <c r="O136" s="268">
        <f t="shared" si="460"/>
        <v>10</v>
      </c>
      <c r="P136" s="268">
        <f t="shared" si="460"/>
        <v>10</v>
      </c>
      <c r="Q136" s="268">
        <f t="shared" si="460"/>
        <v>10</v>
      </c>
      <c r="R136" s="268">
        <f t="shared" si="460"/>
        <v>10</v>
      </c>
      <c r="S136" s="268">
        <f t="shared" si="460"/>
        <v>10</v>
      </c>
      <c r="T136" s="268">
        <f t="shared" si="460"/>
        <v>10</v>
      </c>
      <c r="U136" s="268">
        <f t="shared" si="460"/>
        <v>10</v>
      </c>
      <c r="V136" s="268">
        <f t="shared" si="460"/>
        <v>10</v>
      </c>
      <c r="W136" s="268">
        <f t="shared" si="460"/>
        <v>10</v>
      </c>
      <c r="X136" s="268">
        <f t="shared" si="460"/>
        <v>10</v>
      </c>
      <c r="Y136" s="268">
        <f t="shared" si="460"/>
        <v>10</v>
      </c>
      <c r="Z136" s="268">
        <f t="shared" si="460"/>
        <v>10</v>
      </c>
      <c r="AA136" s="268">
        <f t="shared" si="460"/>
        <v>10</v>
      </c>
      <c r="AB136" s="268">
        <f t="shared" si="460"/>
        <v>10</v>
      </c>
      <c r="AC136" s="268">
        <f t="shared" si="460"/>
        <v>0</v>
      </c>
      <c r="AD136" s="268">
        <f t="shared" si="460"/>
        <v>10</v>
      </c>
      <c r="AE136" s="268">
        <f t="shared" si="460"/>
        <v>10</v>
      </c>
      <c r="AF136" s="268">
        <f t="shared" si="460"/>
        <v>10</v>
      </c>
      <c r="AG136" s="268">
        <f t="shared" si="460"/>
        <v>10</v>
      </c>
      <c r="AH136" s="268">
        <f t="shared" si="460"/>
        <v>10</v>
      </c>
      <c r="AI136" s="268">
        <f t="shared" si="460"/>
        <v>10</v>
      </c>
      <c r="AJ136" s="268">
        <f t="shared" si="460"/>
        <v>10</v>
      </c>
      <c r="AK136" s="268">
        <f t="shared" si="460"/>
        <v>10</v>
      </c>
      <c r="AL136" s="268">
        <f t="shared" si="460"/>
        <v>10</v>
      </c>
      <c r="AM136" s="268">
        <f t="shared" ref="AM136:BR136" si="461">IFERROR($E136-SUM(AM137:AM138),$E136)</f>
        <v>10</v>
      </c>
      <c r="AN136" s="268">
        <f t="shared" si="461"/>
        <v>10</v>
      </c>
      <c r="AO136" s="268">
        <f t="shared" si="461"/>
        <v>10</v>
      </c>
      <c r="AP136" s="268">
        <f t="shared" si="461"/>
        <v>10</v>
      </c>
      <c r="AQ136" s="268">
        <f t="shared" si="461"/>
        <v>10</v>
      </c>
      <c r="AR136" s="268">
        <f t="shared" si="461"/>
        <v>10</v>
      </c>
      <c r="AS136" s="268">
        <f t="shared" si="461"/>
        <v>10</v>
      </c>
      <c r="AT136" s="268">
        <f t="shared" si="461"/>
        <v>10</v>
      </c>
      <c r="AU136" s="268">
        <f t="shared" si="461"/>
        <v>10</v>
      </c>
      <c r="AV136" s="268">
        <f t="shared" si="461"/>
        <v>10</v>
      </c>
      <c r="AW136" s="268">
        <f t="shared" si="461"/>
        <v>10</v>
      </c>
      <c r="AX136" s="268">
        <f t="shared" si="461"/>
        <v>10</v>
      </c>
      <c r="AY136" s="268">
        <f t="shared" si="461"/>
        <v>10</v>
      </c>
      <c r="AZ136" s="268">
        <f t="shared" si="461"/>
        <v>10</v>
      </c>
      <c r="BA136" s="268">
        <f t="shared" si="461"/>
        <v>10</v>
      </c>
      <c r="BB136" s="268">
        <f t="shared" si="461"/>
        <v>10</v>
      </c>
      <c r="BC136" s="268">
        <f t="shared" si="461"/>
        <v>10</v>
      </c>
      <c r="BD136" s="268">
        <f t="shared" si="461"/>
        <v>10</v>
      </c>
      <c r="BE136" s="268">
        <f t="shared" si="461"/>
        <v>10</v>
      </c>
      <c r="BF136" s="268">
        <f t="shared" si="461"/>
        <v>10</v>
      </c>
      <c r="BG136" s="268">
        <f t="shared" si="461"/>
        <v>10</v>
      </c>
      <c r="BH136" s="268">
        <f t="shared" si="461"/>
        <v>10</v>
      </c>
      <c r="BI136" s="268">
        <f t="shared" si="461"/>
        <v>10</v>
      </c>
      <c r="BJ136" s="268">
        <f t="shared" si="461"/>
        <v>10</v>
      </c>
      <c r="BK136" s="268">
        <f t="shared" si="461"/>
        <v>10</v>
      </c>
      <c r="BL136" s="268">
        <f t="shared" si="461"/>
        <v>10</v>
      </c>
      <c r="BM136" s="268">
        <f t="shared" si="461"/>
        <v>10</v>
      </c>
      <c r="BN136" s="268">
        <f t="shared" si="461"/>
        <v>10</v>
      </c>
      <c r="BO136" s="268">
        <f t="shared" si="461"/>
        <v>10</v>
      </c>
      <c r="BP136" s="268">
        <f t="shared" si="461"/>
        <v>10</v>
      </c>
      <c r="BQ136" s="268">
        <f t="shared" si="461"/>
        <v>10</v>
      </c>
      <c r="BR136" s="268">
        <f t="shared" si="461"/>
        <v>10</v>
      </c>
      <c r="BS136" s="268">
        <f t="shared" ref="BS136:CX136" si="462">IFERROR($E136-SUM(BS137:BS138),$E136)</f>
        <v>10</v>
      </c>
      <c r="BT136" s="268">
        <f t="shared" si="462"/>
        <v>10</v>
      </c>
      <c r="BU136" s="268">
        <f t="shared" si="462"/>
        <v>10</v>
      </c>
      <c r="BV136" s="268">
        <f t="shared" si="462"/>
        <v>10</v>
      </c>
      <c r="BW136" s="268">
        <f t="shared" si="462"/>
        <v>10</v>
      </c>
      <c r="BX136" s="268">
        <f t="shared" si="462"/>
        <v>10</v>
      </c>
      <c r="BY136" s="268">
        <f t="shared" si="462"/>
        <v>10</v>
      </c>
      <c r="BZ136" s="268">
        <f t="shared" si="462"/>
        <v>10</v>
      </c>
      <c r="CA136" s="268">
        <f t="shared" si="462"/>
        <v>10</v>
      </c>
      <c r="CB136" s="268">
        <f t="shared" si="462"/>
        <v>10</v>
      </c>
      <c r="CC136" s="268">
        <f t="shared" si="462"/>
        <v>10</v>
      </c>
      <c r="CD136" s="268">
        <f t="shared" si="462"/>
        <v>10</v>
      </c>
      <c r="CE136" s="268">
        <f t="shared" si="462"/>
        <v>10</v>
      </c>
      <c r="CF136" s="268">
        <f t="shared" si="462"/>
        <v>10</v>
      </c>
      <c r="CG136" s="268">
        <f t="shared" si="462"/>
        <v>10</v>
      </c>
      <c r="CH136" s="268">
        <f t="shared" si="462"/>
        <v>10</v>
      </c>
      <c r="CI136" s="268">
        <f t="shared" si="462"/>
        <v>10</v>
      </c>
      <c r="CJ136" s="268">
        <f t="shared" si="462"/>
        <v>10</v>
      </c>
      <c r="CK136" s="268">
        <f t="shared" si="462"/>
        <v>10</v>
      </c>
      <c r="CL136" s="268">
        <f t="shared" si="462"/>
        <v>10</v>
      </c>
      <c r="CM136" s="268">
        <f t="shared" si="462"/>
        <v>10</v>
      </c>
      <c r="CN136" s="268">
        <f t="shared" si="462"/>
        <v>10</v>
      </c>
      <c r="CO136" s="268">
        <f t="shared" si="462"/>
        <v>10</v>
      </c>
      <c r="CP136" s="268">
        <f t="shared" si="462"/>
        <v>10</v>
      </c>
      <c r="CQ136" s="268">
        <f t="shared" si="462"/>
        <v>10</v>
      </c>
      <c r="CR136" s="268">
        <f t="shared" si="462"/>
        <v>10</v>
      </c>
      <c r="CS136" s="268">
        <f t="shared" si="462"/>
        <v>10</v>
      </c>
      <c r="CT136" s="268">
        <f t="shared" si="462"/>
        <v>10</v>
      </c>
      <c r="CU136" s="268">
        <f t="shared" si="462"/>
        <v>10</v>
      </c>
      <c r="CV136" s="268">
        <f t="shared" si="462"/>
        <v>10</v>
      </c>
      <c r="CW136" s="268">
        <f t="shared" si="462"/>
        <v>10</v>
      </c>
      <c r="CX136" s="268">
        <f t="shared" si="462"/>
        <v>10</v>
      </c>
      <c r="CY136" s="268">
        <f t="shared" ref="CY136:DK136" si="463">IFERROR($E136-SUM(CY137:CY138),$E136)</f>
        <v>10</v>
      </c>
      <c r="CZ136" s="268">
        <f t="shared" si="463"/>
        <v>10</v>
      </c>
      <c r="DA136" s="268">
        <f t="shared" si="463"/>
        <v>10</v>
      </c>
      <c r="DB136" s="268">
        <f t="shared" si="463"/>
        <v>10</v>
      </c>
      <c r="DC136" s="268">
        <f t="shared" si="463"/>
        <v>10</v>
      </c>
      <c r="DD136" s="268">
        <f t="shared" si="463"/>
        <v>10</v>
      </c>
      <c r="DE136" s="268">
        <f t="shared" si="463"/>
        <v>10</v>
      </c>
      <c r="DF136" s="268">
        <f t="shared" si="463"/>
        <v>10</v>
      </c>
      <c r="DG136" s="268">
        <f t="shared" si="463"/>
        <v>10</v>
      </c>
      <c r="DH136" s="268">
        <f t="shared" si="463"/>
        <v>10</v>
      </c>
      <c r="DI136" s="268">
        <f t="shared" si="463"/>
        <v>10</v>
      </c>
      <c r="DJ136" s="268">
        <f t="shared" si="463"/>
        <v>10</v>
      </c>
      <c r="DK136" s="268">
        <f t="shared" si="463"/>
        <v>10</v>
      </c>
      <c r="DL136" s="268">
        <f t="shared" ref="DL136:EA136" si="464">IFERROR($E136-SUM(DL137:DL138),$E136)</f>
        <v>10</v>
      </c>
      <c r="DM136" s="268">
        <f t="shared" si="464"/>
        <v>10</v>
      </c>
      <c r="DN136" s="268">
        <f t="shared" si="464"/>
        <v>10</v>
      </c>
      <c r="DO136" s="268">
        <f t="shared" si="464"/>
        <v>10</v>
      </c>
      <c r="DP136" s="268">
        <f t="shared" si="464"/>
        <v>10</v>
      </c>
      <c r="DQ136" s="268">
        <f t="shared" si="464"/>
        <v>10</v>
      </c>
      <c r="DR136" s="268">
        <f t="shared" si="464"/>
        <v>10</v>
      </c>
      <c r="DS136" s="268">
        <f t="shared" si="464"/>
        <v>10</v>
      </c>
      <c r="DT136" s="268">
        <f t="shared" si="464"/>
        <v>10</v>
      </c>
      <c r="DU136" s="268">
        <f t="shared" si="464"/>
        <v>10</v>
      </c>
      <c r="DV136" s="268">
        <f t="shared" si="464"/>
        <v>10</v>
      </c>
      <c r="DW136" s="268">
        <f t="shared" si="464"/>
        <v>10</v>
      </c>
      <c r="DX136" s="268">
        <f t="shared" si="464"/>
        <v>10</v>
      </c>
      <c r="DY136" s="268">
        <f t="shared" si="464"/>
        <v>10</v>
      </c>
      <c r="DZ136" s="268">
        <f t="shared" si="464"/>
        <v>10</v>
      </c>
      <c r="EA136" s="268">
        <f t="shared" si="464"/>
        <v>10</v>
      </c>
    </row>
    <row r="137" spans="5:131" x14ac:dyDescent="0.25">
      <c r="F137" t="str">
        <f>$B$64&amp;"_"&amp;$D$107</f>
        <v>Вход в проект _Факт</v>
      </c>
      <c r="G137" s="235" t="e">
        <f t="shared" ref="G137:AL137" si="465">G$31/$F$31*$E136</f>
        <v>#N/A</v>
      </c>
      <c r="H137" s="235" t="e">
        <f t="shared" si="465"/>
        <v>#N/A</v>
      </c>
      <c r="I137" s="235" t="e">
        <f t="shared" si="465"/>
        <v>#N/A</v>
      </c>
      <c r="J137" s="235" t="e">
        <f t="shared" si="465"/>
        <v>#N/A</v>
      </c>
      <c r="K137" s="235" t="e">
        <f t="shared" si="465"/>
        <v>#N/A</v>
      </c>
      <c r="L137" s="235" t="e">
        <f t="shared" si="465"/>
        <v>#N/A</v>
      </c>
      <c r="M137" s="235" t="e">
        <f t="shared" si="465"/>
        <v>#N/A</v>
      </c>
      <c r="N137" s="235" t="e">
        <f t="shared" si="465"/>
        <v>#N/A</v>
      </c>
      <c r="O137" s="235" t="e">
        <f t="shared" si="465"/>
        <v>#N/A</v>
      </c>
      <c r="P137" s="235" t="e">
        <f t="shared" si="465"/>
        <v>#N/A</v>
      </c>
      <c r="Q137" s="235" t="e">
        <f t="shared" si="465"/>
        <v>#N/A</v>
      </c>
      <c r="R137" s="235" t="e">
        <f t="shared" si="465"/>
        <v>#N/A</v>
      </c>
      <c r="S137" s="235" t="e">
        <f t="shared" si="465"/>
        <v>#N/A</v>
      </c>
      <c r="T137" s="235" t="e">
        <f t="shared" si="465"/>
        <v>#N/A</v>
      </c>
      <c r="U137" s="235" t="e">
        <f t="shared" si="465"/>
        <v>#N/A</v>
      </c>
      <c r="V137" s="235" t="e">
        <f t="shared" si="465"/>
        <v>#N/A</v>
      </c>
      <c r="W137" s="235" t="e">
        <f t="shared" si="465"/>
        <v>#N/A</v>
      </c>
      <c r="X137" s="235" t="e">
        <f t="shared" si="465"/>
        <v>#N/A</v>
      </c>
      <c r="Y137" s="235" t="e">
        <f t="shared" si="465"/>
        <v>#N/A</v>
      </c>
      <c r="Z137" s="235" t="e">
        <f t="shared" si="465"/>
        <v>#N/A</v>
      </c>
      <c r="AA137" s="235" t="e">
        <f t="shared" si="465"/>
        <v>#N/A</v>
      </c>
      <c r="AB137" s="235" t="e">
        <f t="shared" si="465"/>
        <v>#N/A</v>
      </c>
      <c r="AC137" s="235">
        <f t="shared" si="465"/>
        <v>10</v>
      </c>
      <c r="AD137" s="235" t="e">
        <f t="shared" si="465"/>
        <v>#N/A</v>
      </c>
      <c r="AE137" s="235" t="e">
        <f t="shared" si="465"/>
        <v>#N/A</v>
      </c>
      <c r="AF137" s="235" t="e">
        <f t="shared" si="465"/>
        <v>#N/A</v>
      </c>
      <c r="AG137" s="235" t="e">
        <f t="shared" si="465"/>
        <v>#N/A</v>
      </c>
      <c r="AH137" s="235" t="e">
        <f t="shared" si="465"/>
        <v>#N/A</v>
      </c>
      <c r="AI137" s="235" t="e">
        <f t="shared" si="465"/>
        <v>#N/A</v>
      </c>
      <c r="AJ137" s="235" t="e">
        <f t="shared" si="465"/>
        <v>#N/A</v>
      </c>
      <c r="AK137" s="235" t="e">
        <f t="shared" si="465"/>
        <v>#N/A</v>
      </c>
      <c r="AL137" s="235" t="e">
        <f t="shared" si="465"/>
        <v>#N/A</v>
      </c>
      <c r="AM137" s="235" t="e">
        <f t="shared" ref="AM137:BR137" si="466">AM$31/$F$31*$E136</f>
        <v>#N/A</v>
      </c>
      <c r="AN137" s="235" t="e">
        <f t="shared" si="466"/>
        <v>#N/A</v>
      </c>
      <c r="AO137" s="235" t="e">
        <f t="shared" si="466"/>
        <v>#N/A</v>
      </c>
      <c r="AP137" s="235" t="e">
        <f t="shared" si="466"/>
        <v>#N/A</v>
      </c>
      <c r="AQ137" s="235" t="e">
        <f t="shared" si="466"/>
        <v>#N/A</v>
      </c>
      <c r="AR137" s="235" t="e">
        <f t="shared" si="466"/>
        <v>#N/A</v>
      </c>
      <c r="AS137" s="235" t="e">
        <f t="shared" si="466"/>
        <v>#N/A</v>
      </c>
      <c r="AT137" s="235" t="e">
        <f t="shared" si="466"/>
        <v>#N/A</v>
      </c>
      <c r="AU137" s="235" t="e">
        <f t="shared" si="466"/>
        <v>#N/A</v>
      </c>
      <c r="AV137" s="235" t="e">
        <f t="shared" si="466"/>
        <v>#N/A</v>
      </c>
      <c r="AW137" s="235" t="e">
        <f t="shared" si="466"/>
        <v>#N/A</v>
      </c>
      <c r="AX137" s="235" t="e">
        <f t="shared" si="466"/>
        <v>#N/A</v>
      </c>
      <c r="AY137" s="235" t="e">
        <f t="shared" si="466"/>
        <v>#N/A</v>
      </c>
      <c r="AZ137" s="235" t="e">
        <f t="shared" si="466"/>
        <v>#N/A</v>
      </c>
      <c r="BA137" s="235" t="e">
        <f t="shared" si="466"/>
        <v>#N/A</v>
      </c>
      <c r="BB137" s="235" t="e">
        <f t="shared" si="466"/>
        <v>#N/A</v>
      </c>
      <c r="BC137" s="235" t="e">
        <f t="shared" si="466"/>
        <v>#N/A</v>
      </c>
      <c r="BD137" s="235" t="e">
        <f t="shared" si="466"/>
        <v>#N/A</v>
      </c>
      <c r="BE137" s="235" t="e">
        <f t="shared" si="466"/>
        <v>#N/A</v>
      </c>
      <c r="BF137" s="235" t="e">
        <f t="shared" si="466"/>
        <v>#N/A</v>
      </c>
      <c r="BG137" s="235" t="e">
        <f t="shared" si="466"/>
        <v>#N/A</v>
      </c>
      <c r="BH137" s="235" t="e">
        <f t="shared" si="466"/>
        <v>#N/A</v>
      </c>
      <c r="BI137" s="235" t="e">
        <f t="shared" si="466"/>
        <v>#N/A</v>
      </c>
      <c r="BJ137" s="235" t="e">
        <f t="shared" si="466"/>
        <v>#N/A</v>
      </c>
      <c r="BK137" s="235" t="e">
        <f t="shared" si="466"/>
        <v>#N/A</v>
      </c>
      <c r="BL137" s="235" t="e">
        <f t="shared" si="466"/>
        <v>#N/A</v>
      </c>
      <c r="BM137" s="235" t="e">
        <f t="shared" si="466"/>
        <v>#N/A</v>
      </c>
      <c r="BN137" s="235" t="e">
        <f t="shared" si="466"/>
        <v>#N/A</v>
      </c>
      <c r="BO137" s="235" t="e">
        <f t="shared" si="466"/>
        <v>#N/A</v>
      </c>
      <c r="BP137" s="235" t="e">
        <f t="shared" si="466"/>
        <v>#N/A</v>
      </c>
      <c r="BQ137" s="235" t="e">
        <f t="shared" si="466"/>
        <v>#N/A</v>
      </c>
      <c r="BR137" s="235" t="e">
        <f t="shared" si="466"/>
        <v>#N/A</v>
      </c>
      <c r="BS137" s="235" t="e">
        <f t="shared" ref="BS137:CX137" si="467">BS$31/$F$31*$E136</f>
        <v>#N/A</v>
      </c>
      <c r="BT137" s="235" t="e">
        <f t="shared" si="467"/>
        <v>#N/A</v>
      </c>
      <c r="BU137" s="235" t="e">
        <f t="shared" si="467"/>
        <v>#N/A</v>
      </c>
      <c r="BV137" s="235" t="e">
        <f t="shared" si="467"/>
        <v>#N/A</v>
      </c>
      <c r="BW137" s="235" t="e">
        <f t="shared" si="467"/>
        <v>#N/A</v>
      </c>
      <c r="BX137" s="235" t="e">
        <f t="shared" si="467"/>
        <v>#N/A</v>
      </c>
      <c r="BY137" s="235" t="e">
        <f t="shared" si="467"/>
        <v>#N/A</v>
      </c>
      <c r="BZ137" s="235" t="e">
        <f t="shared" si="467"/>
        <v>#N/A</v>
      </c>
      <c r="CA137" s="235" t="e">
        <f t="shared" si="467"/>
        <v>#N/A</v>
      </c>
      <c r="CB137" s="235" t="e">
        <f t="shared" si="467"/>
        <v>#N/A</v>
      </c>
      <c r="CC137" s="235" t="e">
        <f t="shared" si="467"/>
        <v>#N/A</v>
      </c>
      <c r="CD137" s="235" t="e">
        <f t="shared" si="467"/>
        <v>#N/A</v>
      </c>
      <c r="CE137" s="235" t="e">
        <f t="shared" si="467"/>
        <v>#N/A</v>
      </c>
      <c r="CF137" s="235" t="e">
        <f t="shared" si="467"/>
        <v>#N/A</v>
      </c>
      <c r="CG137" s="235" t="e">
        <f t="shared" si="467"/>
        <v>#N/A</v>
      </c>
      <c r="CH137" s="235" t="e">
        <f t="shared" si="467"/>
        <v>#N/A</v>
      </c>
      <c r="CI137" s="235" t="e">
        <f t="shared" si="467"/>
        <v>#N/A</v>
      </c>
      <c r="CJ137" s="235" t="e">
        <f t="shared" si="467"/>
        <v>#N/A</v>
      </c>
      <c r="CK137" s="235" t="e">
        <f t="shared" si="467"/>
        <v>#N/A</v>
      </c>
      <c r="CL137" s="235" t="e">
        <f t="shared" si="467"/>
        <v>#N/A</v>
      </c>
      <c r="CM137" s="235" t="e">
        <f t="shared" si="467"/>
        <v>#N/A</v>
      </c>
      <c r="CN137" s="235" t="e">
        <f t="shared" si="467"/>
        <v>#N/A</v>
      </c>
      <c r="CO137" s="235" t="e">
        <f t="shared" si="467"/>
        <v>#N/A</v>
      </c>
      <c r="CP137" s="235" t="e">
        <f t="shared" si="467"/>
        <v>#N/A</v>
      </c>
      <c r="CQ137" s="235" t="e">
        <f t="shared" si="467"/>
        <v>#N/A</v>
      </c>
      <c r="CR137" s="235" t="e">
        <f t="shared" si="467"/>
        <v>#N/A</v>
      </c>
      <c r="CS137" s="235" t="e">
        <f t="shared" si="467"/>
        <v>#N/A</v>
      </c>
      <c r="CT137" s="235" t="e">
        <f t="shared" si="467"/>
        <v>#N/A</v>
      </c>
      <c r="CU137" s="235" t="e">
        <f t="shared" si="467"/>
        <v>#N/A</v>
      </c>
      <c r="CV137" s="235" t="e">
        <f t="shared" si="467"/>
        <v>#N/A</v>
      </c>
      <c r="CW137" s="235" t="e">
        <f t="shared" si="467"/>
        <v>#N/A</v>
      </c>
      <c r="CX137" s="235" t="e">
        <f t="shared" si="467"/>
        <v>#N/A</v>
      </c>
      <c r="CY137" s="235" t="e">
        <f t="shared" ref="CY137:DK137" si="468">CY$31/$F$31*$E136</f>
        <v>#N/A</v>
      </c>
      <c r="CZ137" s="235" t="e">
        <f t="shared" si="468"/>
        <v>#N/A</v>
      </c>
      <c r="DA137" s="235" t="e">
        <f t="shared" si="468"/>
        <v>#N/A</v>
      </c>
      <c r="DB137" s="235" t="e">
        <f t="shared" si="468"/>
        <v>#N/A</v>
      </c>
      <c r="DC137" s="235" t="e">
        <f t="shared" si="468"/>
        <v>#N/A</v>
      </c>
      <c r="DD137" s="235" t="e">
        <f t="shared" si="468"/>
        <v>#N/A</v>
      </c>
      <c r="DE137" s="235" t="e">
        <f t="shared" si="468"/>
        <v>#N/A</v>
      </c>
      <c r="DF137" s="235" t="e">
        <f t="shared" si="468"/>
        <v>#N/A</v>
      </c>
      <c r="DG137" s="235" t="e">
        <f t="shared" si="468"/>
        <v>#N/A</v>
      </c>
      <c r="DH137" s="235" t="e">
        <f t="shared" si="468"/>
        <v>#N/A</v>
      </c>
      <c r="DI137" s="235" t="e">
        <f t="shared" si="468"/>
        <v>#N/A</v>
      </c>
      <c r="DJ137" s="235" t="e">
        <f t="shared" si="468"/>
        <v>#N/A</v>
      </c>
      <c r="DK137" s="235" t="e">
        <f t="shared" si="468"/>
        <v>#N/A</v>
      </c>
      <c r="DL137" s="235" t="e">
        <f t="shared" ref="DL137:EA137" si="469">DL$31/$F$31*$E136</f>
        <v>#N/A</v>
      </c>
      <c r="DM137" s="235" t="e">
        <f t="shared" si="469"/>
        <v>#N/A</v>
      </c>
      <c r="DN137" s="235" t="e">
        <f t="shared" si="469"/>
        <v>#N/A</v>
      </c>
      <c r="DO137" s="235" t="e">
        <f t="shared" si="469"/>
        <v>#N/A</v>
      </c>
      <c r="DP137" s="235" t="e">
        <f t="shared" si="469"/>
        <v>#N/A</v>
      </c>
      <c r="DQ137" s="235" t="e">
        <f t="shared" si="469"/>
        <v>#N/A</v>
      </c>
      <c r="DR137" s="235" t="e">
        <f t="shared" si="469"/>
        <v>#N/A</v>
      </c>
      <c r="DS137" s="235" t="e">
        <f t="shared" si="469"/>
        <v>#N/A</v>
      </c>
      <c r="DT137" s="235" t="e">
        <f t="shared" si="469"/>
        <v>#N/A</v>
      </c>
      <c r="DU137" s="235" t="e">
        <f t="shared" si="469"/>
        <v>#N/A</v>
      </c>
      <c r="DV137" s="235" t="e">
        <f t="shared" si="469"/>
        <v>#N/A</v>
      </c>
      <c r="DW137" s="235" t="e">
        <f t="shared" si="469"/>
        <v>#N/A</v>
      </c>
      <c r="DX137" s="235" t="e">
        <f t="shared" si="469"/>
        <v>#N/A</v>
      </c>
      <c r="DY137" s="235" t="e">
        <f t="shared" si="469"/>
        <v>#N/A</v>
      </c>
      <c r="DZ137" s="235" t="e">
        <f t="shared" si="469"/>
        <v>#N/A</v>
      </c>
      <c r="EA137" s="235" t="e">
        <f t="shared" si="469"/>
        <v>#N/A</v>
      </c>
    </row>
    <row r="138" spans="5:131" x14ac:dyDescent="0.25">
      <c r="F138" t="str">
        <f>$B$64&amp;"_"&amp;$D$108</f>
        <v>Вход в проект _План</v>
      </c>
      <c r="G138" s="235" t="e">
        <f t="shared" ref="G138:AL138" si="470">$E136-G137</f>
        <v>#N/A</v>
      </c>
      <c r="H138" s="235" t="e">
        <f t="shared" si="470"/>
        <v>#N/A</v>
      </c>
      <c r="I138" s="235" t="e">
        <f t="shared" si="470"/>
        <v>#N/A</v>
      </c>
      <c r="J138" s="235" t="e">
        <f t="shared" si="470"/>
        <v>#N/A</v>
      </c>
      <c r="K138" s="235" t="e">
        <f t="shared" si="470"/>
        <v>#N/A</v>
      </c>
      <c r="L138" s="235" t="e">
        <f t="shared" si="470"/>
        <v>#N/A</v>
      </c>
      <c r="M138" s="235" t="e">
        <f t="shared" si="470"/>
        <v>#N/A</v>
      </c>
      <c r="N138" s="235" t="e">
        <f t="shared" si="470"/>
        <v>#N/A</v>
      </c>
      <c r="O138" s="235" t="e">
        <f t="shared" si="470"/>
        <v>#N/A</v>
      </c>
      <c r="P138" s="235" t="e">
        <f t="shared" si="470"/>
        <v>#N/A</v>
      </c>
      <c r="Q138" s="235" t="e">
        <f t="shared" si="470"/>
        <v>#N/A</v>
      </c>
      <c r="R138" s="235" t="e">
        <f t="shared" si="470"/>
        <v>#N/A</v>
      </c>
      <c r="S138" s="235" t="e">
        <f t="shared" si="470"/>
        <v>#N/A</v>
      </c>
      <c r="T138" s="235" t="e">
        <f t="shared" si="470"/>
        <v>#N/A</v>
      </c>
      <c r="U138" s="235" t="e">
        <f t="shared" si="470"/>
        <v>#N/A</v>
      </c>
      <c r="V138" s="235" t="e">
        <f t="shared" si="470"/>
        <v>#N/A</v>
      </c>
      <c r="W138" s="235" t="e">
        <f t="shared" si="470"/>
        <v>#N/A</v>
      </c>
      <c r="X138" s="235" t="e">
        <f t="shared" si="470"/>
        <v>#N/A</v>
      </c>
      <c r="Y138" s="235" t="e">
        <f t="shared" si="470"/>
        <v>#N/A</v>
      </c>
      <c r="Z138" s="235" t="e">
        <f t="shared" si="470"/>
        <v>#N/A</v>
      </c>
      <c r="AA138" s="235" t="e">
        <f t="shared" si="470"/>
        <v>#N/A</v>
      </c>
      <c r="AB138" s="235" t="e">
        <f t="shared" si="470"/>
        <v>#N/A</v>
      </c>
      <c r="AC138" s="235">
        <f t="shared" si="470"/>
        <v>0</v>
      </c>
      <c r="AD138" s="235" t="e">
        <f t="shared" si="470"/>
        <v>#N/A</v>
      </c>
      <c r="AE138" s="235" t="e">
        <f t="shared" si="470"/>
        <v>#N/A</v>
      </c>
      <c r="AF138" s="235" t="e">
        <f t="shared" si="470"/>
        <v>#N/A</v>
      </c>
      <c r="AG138" s="235" t="e">
        <f t="shared" si="470"/>
        <v>#N/A</v>
      </c>
      <c r="AH138" s="235" t="e">
        <f t="shared" si="470"/>
        <v>#N/A</v>
      </c>
      <c r="AI138" s="235" t="e">
        <f t="shared" si="470"/>
        <v>#N/A</v>
      </c>
      <c r="AJ138" s="235" t="e">
        <f t="shared" si="470"/>
        <v>#N/A</v>
      </c>
      <c r="AK138" s="235" t="e">
        <f t="shared" si="470"/>
        <v>#N/A</v>
      </c>
      <c r="AL138" s="235" t="e">
        <f t="shared" si="470"/>
        <v>#N/A</v>
      </c>
      <c r="AM138" s="235" t="e">
        <f t="shared" ref="AM138:BR138" si="471">$E136-AM137</f>
        <v>#N/A</v>
      </c>
      <c r="AN138" s="235" t="e">
        <f t="shared" si="471"/>
        <v>#N/A</v>
      </c>
      <c r="AO138" s="235" t="e">
        <f t="shared" si="471"/>
        <v>#N/A</v>
      </c>
      <c r="AP138" s="235" t="e">
        <f t="shared" si="471"/>
        <v>#N/A</v>
      </c>
      <c r="AQ138" s="235" t="e">
        <f t="shared" si="471"/>
        <v>#N/A</v>
      </c>
      <c r="AR138" s="235" t="e">
        <f t="shared" si="471"/>
        <v>#N/A</v>
      </c>
      <c r="AS138" s="235" t="e">
        <f t="shared" si="471"/>
        <v>#N/A</v>
      </c>
      <c r="AT138" s="235" t="e">
        <f t="shared" si="471"/>
        <v>#N/A</v>
      </c>
      <c r="AU138" s="235" t="e">
        <f t="shared" si="471"/>
        <v>#N/A</v>
      </c>
      <c r="AV138" s="235" t="e">
        <f t="shared" si="471"/>
        <v>#N/A</v>
      </c>
      <c r="AW138" s="235" t="e">
        <f t="shared" si="471"/>
        <v>#N/A</v>
      </c>
      <c r="AX138" s="235" t="e">
        <f t="shared" si="471"/>
        <v>#N/A</v>
      </c>
      <c r="AY138" s="235" t="e">
        <f t="shared" si="471"/>
        <v>#N/A</v>
      </c>
      <c r="AZ138" s="235" t="e">
        <f t="shared" si="471"/>
        <v>#N/A</v>
      </c>
      <c r="BA138" s="235" t="e">
        <f t="shared" si="471"/>
        <v>#N/A</v>
      </c>
      <c r="BB138" s="235" t="e">
        <f t="shared" si="471"/>
        <v>#N/A</v>
      </c>
      <c r="BC138" s="235" t="e">
        <f t="shared" si="471"/>
        <v>#N/A</v>
      </c>
      <c r="BD138" s="235" t="e">
        <f t="shared" si="471"/>
        <v>#N/A</v>
      </c>
      <c r="BE138" s="235" t="e">
        <f t="shared" si="471"/>
        <v>#N/A</v>
      </c>
      <c r="BF138" s="235" t="e">
        <f t="shared" si="471"/>
        <v>#N/A</v>
      </c>
      <c r="BG138" s="235" t="e">
        <f t="shared" si="471"/>
        <v>#N/A</v>
      </c>
      <c r="BH138" s="235" t="e">
        <f t="shared" si="471"/>
        <v>#N/A</v>
      </c>
      <c r="BI138" s="235" t="e">
        <f t="shared" si="471"/>
        <v>#N/A</v>
      </c>
      <c r="BJ138" s="235" t="e">
        <f t="shared" si="471"/>
        <v>#N/A</v>
      </c>
      <c r="BK138" s="235" t="e">
        <f t="shared" si="471"/>
        <v>#N/A</v>
      </c>
      <c r="BL138" s="235" t="e">
        <f t="shared" si="471"/>
        <v>#N/A</v>
      </c>
      <c r="BM138" s="235" t="e">
        <f t="shared" si="471"/>
        <v>#N/A</v>
      </c>
      <c r="BN138" s="235" t="e">
        <f t="shared" si="471"/>
        <v>#N/A</v>
      </c>
      <c r="BO138" s="235" t="e">
        <f t="shared" si="471"/>
        <v>#N/A</v>
      </c>
      <c r="BP138" s="235" t="e">
        <f t="shared" si="471"/>
        <v>#N/A</v>
      </c>
      <c r="BQ138" s="235" t="e">
        <f t="shared" si="471"/>
        <v>#N/A</v>
      </c>
      <c r="BR138" s="235" t="e">
        <f t="shared" si="471"/>
        <v>#N/A</v>
      </c>
      <c r="BS138" s="235" t="e">
        <f t="shared" ref="BS138:CX138" si="472">$E136-BS137</f>
        <v>#N/A</v>
      </c>
      <c r="BT138" s="235" t="e">
        <f t="shared" si="472"/>
        <v>#N/A</v>
      </c>
      <c r="BU138" s="235" t="e">
        <f t="shared" si="472"/>
        <v>#N/A</v>
      </c>
      <c r="BV138" s="235" t="e">
        <f t="shared" si="472"/>
        <v>#N/A</v>
      </c>
      <c r="BW138" s="235" t="e">
        <f t="shared" si="472"/>
        <v>#N/A</v>
      </c>
      <c r="BX138" s="235" t="e">
        <f t="shared" si="472"/>
        <v>#N/A</v>
      </c>
      <c r="BY138" s="235" t="e">
        <f t="shared" si="472"/>
        <v>#N/A</v>
      </c>
      <c r="BZ138" s="235" t="e">
        <f t="shared" si="472"/>
        <v>#N/A</v>
      </c>
      <c r="CA138" s="235" t="e">
        <f t="shared" si="472"/>
        <v>#N/A</v>
      </c>
      <c r="CB138" s="235" t="e">
        <f t="shared" si="472"/>
        <v>#N/A</v>
      </c>
      <c r="CC138" s="235" t="e">
        <f t="shared" si="472"/>
        <v>#N/A</v>
      </c>
      <c r="CD138" s="235" t="e">
        <f t="shared" si="472"/>
        <v>#N/A</v>
      </c>
      <c r="CE138" s="235" t="e">
        <f t="shared" si="472"/>
        <v>#N/A</v>
      </c>
      <c r="CF138" s="235" t="e">
        <f t="shared" si="472"/>
        <v>#N/A</v>
      </c>
      <c r="CG138" s="235" t="e">
        <f t="shared" si="472"/>
        <v>#N/A</v>
      </c>
      <c r="CH138" s="235" t="e">
        <f t="shared" si="472"/>
        <v>#N/A</v>
      </c>
      <c r="CI138" s="235" t="e">
        <f t="shared" si="472"/>
        <v>#N/A</v>
      </c>
      <c r="CJ138" s="235" t="e">
        <f t="shared" si="472"/>
        <v>#N/A</v>
      </c>
      <c r="CK138" s="235" t="e">
        <f t="shared" si="472"/>
        <v>#N/A</v>
      </c>
      <c r="CL138" s="235" t="e">
        <f t="shared" si="472"/>
        <v>#N/A</v>
      </c>
      <c r="CM138" s="235" t="e">
        <f t="shared" si="472"/>
        <v>#N/A</v>
      </c>
      <c r="CN138" s="235" t="e">
        <f t="shared" si="472"/>
        <v>#N/A</v>
      </c>
      <c r="CO138" s="235" t="e">
        <f t="shared" si="472"/>
        <v>#N/A</v>
      </c>
      <c r="CP138" s="235" t="e">
        <f t="shared" si="472"/>
        <v>#N/A</v>
      </c>
      <c r="CQ138" s="235" t="e">
        <f t="shared" si="472"/>
        <v>#N/A</v>
      </c>
      <c r="CR138" s="235" t="e">
        <f t="shared" si="472"/>
        <v>#N/A</v>
      </c>
      <c r="CS138" s="235" t="e">
        <f t="shared" si="472"/>
        <v>#N/A</v>
      </c>
      <c r="CT138" s="235" t="e">
        <f t="shared" si="472"/>
        <v>#N/A</v>
      </c>
      <c r="CU138" s="235" t="e">
        <f t="shared" si="472"/>
        <v>#N/A</v>
      </c>
      <c r="CV138" s="235" t="e">
        <f t="shared" si="472"/>
        <v>#N/A</v>
      </c>
      <c r="CW138" s="235" t="e">
        <f t="shared" si="472"/>
        <v>#N/A</v>
      </c>
      <c r="CX138" s="235" t="e">
        <f t="shared" si="472"/>
        <v>#N/A</v>
      </c>
      <c r="CY138" s="235" t="e">
        <f t="shared" ref="CY138:DK138" si="473">$E136-CY137</f>
        <v>#N/A</v>
      </c>
      <c r="CZ138" s="235" t="e">
        <f t="shared" si="473"/>
        <v>#N/A</v>
      </c>
      <c r="DA138" s="235" t="e">
        <f t="shared" si="473"/>
        <v>#N/A</v>
      </c>
      <c r="DB138" s="235" t="e">
        <f t="shared" si="473"/>
        <v>#N/A</v>
      </c>
      <c r="DC138" s="235" t="e">
        <f t="shared" si="473"/>
        <v>#N/A</v>
      </c>
      <c r="DD138" s="235" t="e">
        <f t="shared" si="473"/>
        <v>#N/A</v>
      </c>
      <c r="DE138" s="235" t="e">
        <f t="shared" si="473"/>
        <v>#N/A</v>
      </c>
      <c r="DF138" s="235" t="e">
        <f t="shared" si="473"/>
        <v>#N/A</v>
      </c>
      <c r="DG138" s="235" t="e">
        <f t="shared" si="473"/>
        <v>#N/A</v>
      </c>
      <c r="DH138" s="235" t="e">
        <f t="shared" si="473"/>
        <v>#N/A</v>
      </c>
      <c r="DI138" s="235" t="e">
        <f t="shared" si="473"/>
        <v>#N/A</v>
      </c>
      <c r="DJ138" s="235" t="e">
        <f t="shared" si="473"/>
        <v>#N/A</v>
      </c>
      <c r="DK138" s="235" t="e">
        <f t="shared" si="473"/>
        <v>#N/A</v>
      </c>
      <c r="DL138" s="235" t="e">
        <f t="shared" ref="DL138:EA138" si="474">$E136-DL137</f>
        <v>#N/A</v>
      </c>
      <c r="DM138" s="235" t="e">
        <f t="shared" si="474"/>
        <v>#N/A</v>
      </c>
      <c r="DN138" s="235" t="e">
        <f t="shared" si="474"/>
        <v>#N/A</v>
      </c>
      <c r="DO138" s="235" t="e">
        <f t="shared" si="474"/>
        <v>#N/A</v>
      </c>
      <c r="DP138" s="235" t="e">
        <f t="shared" si="474"/>
        <v>#N/A</v>
      </c>
      <c r="DQ138" s="235" t="e">
        <f t="shared" si="474"/>
        <v>#N/A</v>
      </c>
      <c r="DR138" s="235" t="e">
        <f t="shared" si="474"/>
        <v>#N/A</v>
      </c>
      <c r="DS138" s="235" t="e">
        <f t="shared" si="474"/>
        <v>#N/A</v>
      </c>
      <c r="DT138" s="235" t="e">
        <f t="shared" si="474"/>
        <v>#N/A</v>
      </c>
      <c r="DU138" s="235" t="e">
        <f t="shared" si="474"/>
        <v>#N/A</v>
      </c>
      <c r="DV138" s="235" t="e">
        <f t="shared" si="474"/>
        <v>#N/A</v>
      </c>
      <c r="DW138" s="235" t="e">
        <f t="shared" si="474"/>
        <v>#N/A</v>
      </c>
      <c r="DX138" s="235" t="e">
        <f t="shared" si="474"/>
        <v>#N/A</v>
      </c>
      <c r="DY138" s="235" t="e">
        <f t="shared" si="474"/>
        <v>#N/A</v>
      </c>
      <c r="DZ138" s="235" t="e">
        <f t="shared" si="474"/>
        <v>#N/A</v>
      </c>
      <c r="EA138" s="235" t="e">
        <f t="shared" si="474"/>
        <v>#N/A</v>
      </c>
    </row>
    <row r="139" spans="5:131" x14ac:dyDescent="0.25">
      <c r="E139">
        <f>E134</f>
        <v>10</v>
      </c>
      <c r="F139" s="239" t="str">
        <f>$B$64&amp;"_"&amp;$D$109</f>
        <v>Вход в проект _Отступ</v>
      </c>
      <c r="G139" s="239">
        <f t="shared" ref="G139:P140" si="475">$E139</f>
        <v>10</v>
      </c>
      <c r="H139" s="239">
        <f t="shared" si="475"/>
        <v>10</v>
      </c>
      <c r="I139" s="239">
        <f t="shared" si="475"/>
        <v>10</v>
      </c>
      <c r="J139" s="239">
        <f t="shared" si="475"/>
        <v>10</v>
      </c>
      <c r="K139" s="239">
        <f t="shared" si="475"/>
        <v>10</v>
      </c>
      <c r="L139" s="239">
        <f t="shared" si="475"/>
        <v>10</v>
      </c>
      <c r="M139" s="239">
        <f t="shared" si="475"/>
        <v>10</v>
      </c>
      <c r="N139" s="239">
        <f t="shared" si="475"/>
        <v>10</v>
      </c>
      <c r="O139" s="239">
        <f t="shared" si="475"/>
        <v>10</v>
      </c>
      <c r="P139" s="239">
        <f t="shared" si="475"/>
        <v>10</v>
      </c>
      <c r="Q139" s="239">
        <f t="shared" ref="Q139:Z140" si="476">$E139</f>
        <v>10</v>
      </c>
      <c r="R139" s="239">
        <f t="shared" si="476"/>
        <v>10</v>
      </c>
      <c r="S139" s="239">
        <f t="shared" si="476"/>
        <v>10</v>
      </c>
      <c r="T139" s="239">
        <f t="shared" si="476"/>
        <v>10</v>
      </c>
      <c r="U139" s="239">
        <f t="shared" si="476"/>
        <v>10</v>
      </c>
      <c r="V139" s="239">
        <f t="shared" si="476"/>
        <v>10</v>
      </c>
      <c r="W139" s="239">
        <f t="shared" si="476"/>
        <v>10</v>
      </c>
      <c r="X139" s="239">
        <f t="shared" si="476"/>
        <v>10</v>
      </c>
      <c r="Y139" s="239">
        <f t="shared" si="476"/>
        <v>10</v>
      </c>
      <c r="Z139" s="239">
        <f t="shared" si="476"/>
        <v>10</v>
      </c>
      <c r="AA139" s="239">
        <f t="shared" ref="AA139:AJ140" si="477">$E139</f>
        <v>10</v>
      </c>
      <c r="AB139" s="239">
        <f t="shared" si="477"/>
        <v>10</v>
      </c>
      <c r="AC139" s="239">
        <f t="shared" si="477"/>
        <v>10</v>
      </c>
      <c r="AD139" s="239">
        <f t="shared" si="477"/>
        <v>10</v>
      </c>
      <c r="AE139" s="239">
        <f t="shared" si="477"/>
        <v>10</v>
      </c>
      <c r="AF139" s="239">
        <f t="shared" si="477"/>
        <v>10</v>
      </c>
      <c r="AG139" s="239">
        <f t="shared" si="477"/>
        <v>10</v>
      </c>
      <c r="AH139" s="239">
        <f t="shared" si="477"/>
        <v>10</v>
      </c>
      <c r="AI139" s="239">
        <f t="shared" si="477"/>
        <v>10</v>
      </c>
      <c r="AJ139" s="239">
        <f t="shared" si="477"/>
        <v>10</v>
      </c>
      <c r="AK139" s="239">
        <f t="shared" ref="AK139:AT140" si="478">$E139</f>
        <v>10</v>
      </c>
      <c r="AL139" s="239">
        <f t="shared" si="478"/>
        <v>10</v>
      </c>
      <c r="AM139" s="239">
        <f t="shared" si="478"/>
        <v>10</v>
      </c>
      <c r="AN139" s="239">
        <f t="shared" si="478"/>
        <v>10</v>
      </c>
      <c r="AO139" s="239">
        <f t="shared" si="478"/>
        <v>10</v>
      </c>
      <c r="AP139" s="239">
        <f t="shared" si="478"/>
        <v>10</v>
      </c>
      <c r="AQ139" s="239">
        <f t="shared" si="478"/>
        <v>10</v>
      </c>
      <c r="AR139" s="239">
        <f t="shared" si="478"/>
        <v>10</v>
      </c>
      <c r="AS139" s="239">
        <f t="shared" si="478"/>
        <v>10</v>
      </c>
      <c r="AT139" s="239">
        <f t="shared" si="478"/>
        <v>10</v>
      </c>
      <c r="AU139" s="239">
        <f t="shared" ref="AU139:BD140" si="479">$E139</f>
        <v>10</v>
      </c>
      <c r="AV139" s="239">
        <f t="shared" si="479"/>
        <v>10</v>
      </c>
      <c r="AW139" s="239">
        <f t="shared" si="479"/>
        <v>10</v>
      </c>
      <c r="AX139" s="239">
        <f t="shared" si="479"/>
        <v>10</v>
      </c>
      <c r="AY139" s="239">
        <f t="shared" si="479"/>
        <v>10</v>
      </c>
      <c r="AZ139" s="239">
        <f t="shared" si="479"/>
        <v>10</v>
      </c>
      <c r="BA139" s="239">
        <f t="shared" si="479"/>
        <v>10</v>
      </c>
      <c r="BB139" s="239">
        <f t="shared" si="479"/>
        <v>10</v>
      </c>
      <c r="BC139" s="239">
        <f t="shared" si="479"/>
        <v>10</v>
      </c>
      <c r="BD139" s="239">
        <f t="shared" si="479"/>
        <v>10</v>
      </c>
      <c r="BE139" s="239">
        <f t="shared" ref="BE139:BN140" si="480">$E139</f>
        <v>10</v>
      </c>
      <c r="BF139" s="239">
        <f t="shared" si="480"/>
        <v>10</v>
      </c>
      <c r="BG139" s="239">
        <f t="shared" si="480"/>
        <v>10</v>
      </c>
      <c r="BH139" s="239">
        <f t="shared" si="480"/>
        <v>10</v>
      </c>
      <c r="BI139" s="239">
        <f t="shared" si="480"/>
        <v>10</v>
      </c>
      <c r="BJ139" s="239">
        <f t="shared" si="480"/>
        <v>10</v>
      </c>
      <c r="BK139" s="239">
        <f t="shared" si="480"/>
        <v>10</v>
      </c>
      <c r="BL139" s="239">
        <f t="shared" si="480"/>
        <v>10</v>
      </c>
      <c r="BM139" s="239">
        <f t="shared" si="480"/>
        <v>10</v>
      </c>
      <c r="BN139" s="239">
        <f t="shared" si="480"/>
        <v>10</v>
      </c>
      <c r="BO139" s="239">
        <f t="shared" ref="BO139:BX140" si="481">$E139</f>
        <v>10</v>
      </c>
      <c r="BP139" s="239">
        <f t="shared" si="481"/>
        <v>10</v>
      </c>
      <c r="BQ139" s="239">
        <f t="shared" si="481"/>
        <v>10</v>
      </c>
      <c r="BR139" s="239">
        <f t="shared" si="481"/>
        <v>10</v>
      </c>
      <c r="BS139" s="239">
        <f t="shared" si="481"/>
        <v>10</v>
      </c>
      <c r="BT139" s="239">
        <f t="shared" si="481"/>
        <v>10</v>
      </c>
      <c r="BU139" s="239">
        <f t="shared" si="481"/>
        <v>10</v>
      </c>
      <c r="BV139" s="239">
        <f t="shared" si="481"/>
        <v>10</v>
      </c>
      <c r="BW139" s="239">
        <f t="shared" si="481"/>
        <v>10</v>
      </c>
      <c r="BX139" s="239">
        <f t="shared" si="481"/>
        <v>10</v>
      </c>
      <c r="BY139" s="239">
        <f t="shared" ref="BY139:CH140" si="482">$E139</f>
        <v>10</v>
      </c>
      <c r="BZ139" s="239">
        <f t="shared" si="482"/>
        <v>10</v>
      </c>
      <c r="CA139" s="239">
        <f t="shared" si="482"/>
        <v>10</v>
      </c>
      <c r="CB139" s="239">
        <f t="shared" si="482"/>
        <v>10</v>
      </c>
      <c r="CC139" s="239">
        <f t="shared" si="482"/>
        <v>10</v>
      </c>
      <c r="CD139" s="239">
        <f t="shared" si="482"/>
        <v>10</v>
      </c>
      <c r="CE139" s="239">
        <f t="shared" si="482"/>
        <v>10</v>
      </c>
      <c r="CF139" s="239">
        <f t="shared" si="482"/>
        <v>10</v>
      </c>
      <c r="CG139" s="239">
        <f t="shared" si="482"/>
        <v>10</v>
      </c>
      <c r="CH139" s="239">
        <f t="shared" si="482"/>
        <v>10</v>
      </c>
      <c r="CI139" s="239">
        <f t="shared" ref="CI139:CR140" si="483">$E139</f>
        <v>10</v>
      </c>
      <c r="CJ139" s="239">
        <f t="shared" si="483"/>
        <v>10</v>
      </c>
      <c r="CK139" s="239">
        <f t="shared" si="483"/>
        <v>10</v>
      </c>
      <c r="CL139" s="239">
        <f t="shared" si="483"/>
        <v>10</v>
      </c>
      <c r="CM139" s="239">
        <f t="shared" si="483"/>
        <v>10</v>
      </c>
      <c r="CN139" s="239">
        <f t="shared" si="483"/>
        <v>10</v>
      </c>
      <c r="CO139" s="239">
        <f t="shared" si="483"/>
        <v>10</v>
      </c>
      <c r="CP139" s="239">
        <f t="shared" si="483"/>
        <v>10</v>
      </c>
      <c r="CQ139" s="239">
        <f t="shared" si="483"/>
        <v>10</v>
      </c>
      <c r="CR139" s="239">
        <f t="shared" si="483"/>
        <v>10</v>
      </c>
      <c r="CS139" s="239">
        <f t="shared" ref="CS139:CX140" si="484">$E139</f>
        <v>10</v>
      </c>
      <c r="CT139" s="239">
        <f t="shared" si="484"/>
        <v>10</v>
      </c>
      <c r="CU139" s="239">
        <f t="shared" si="484"/>
        <v>10</v>
      </c>
      <c r="CV139" s="239">
        <f t="shared" si="484"/>
        <v>10</v>
      </c>
      <c r="CW139" s="239">
        <f t="shared" si="484"/>
        <v>10</v>
      </c>
      <c r="CX139" s="239">
        <f t="shared" si="484"/>
        <v>10</v>
      </c>
      <c r="CY139" s="239">
        <f t="shared" ref="CY139:EA140" si="485">$E139</f>
        <v>10</v>
      </c>
      <c r="CZ139" s="239">
        <f t="shared" si="485"/>
        <v>10</v>
      </c>
      <c r="DA139" s="239">
        <f t="shared" si="485"/>
        <v>10</v>
      </c>
      <c r="DB139" s="239">
        <f t="shared" si="485"/>
        <v>10</v>
      </c>
      <c r="DC139" s="239">
        <f t="shared" si="485"/>
        <v>10</v>
      </c>
      <c r="DD139" s="239">
        <f t="shared" si="485"/>
        <v>10</v>
      </c>
      <c r="DE139" s="239">
        <f t="shared" si="485"/>
        <v>10</v>
      </c>
      <c r="DF139" s="239">
        <f t="shared" si="485"/>
        <v>10</v>
      </c>
      <c r="DG139" s="239">
        <f t="shared" si="485"/>
        <v>10</v>
      </c>
      <c r="DH139" s="239">
        <f t="shared" si="485"/>
        <v>10</v>
      </c>
      <c r="DI139" s="239">
        <f t="shared" si="485"/>
        <v>10</v>
      </c>
      <c r="DJ139" s="239">
        <f t="shared" si="485"/>
        <v>10</v>
      </c>
      <c r="DK139" s="239">
        <f t="shared" si="485"/>
        <v>10</v>
      </c>
      <c r="DL139" s="239">
        <f t="shared" si="485"/>
        <v>10</v>
      </c>
      <c r="DM139" s="239">
        <f t="shared" si="485"/>
        <v>10</v>
      </c>
      <c r="DN139" s="239">
        <f t="shared" si="485"/>
        <v>10</v>
      </c>
      <c r="DO139" s="239">
        <f t="shared" si="485"/>
        <v>10</v>
      </c>
      <c r="DP139" s="239">
        <f t="shared" si="485"/>
        <v>10</v>
      </c>
      <c r="DQ139" s="239">
        <f t="shared" si="485"/>
        <v>10</v>
      </c>
      <c r="DR139" s="239">
        <f t="shared" si="485"/>
        <v>10</v>
      </c>
      <c r="DS139" s="239">
        <f t="shared" si="485"/>
        <v>10</v>
      </c>
      <c r="DT139" s="239">
        <f t="shared" si="485"/>
        <v>10</v>
      </c>
      <c r="DU139" s="239">
        <f t="shared" si="485"/>
        <v>10</v>
      </c>
      <c r="DV139" s="239">
        <f t="shared" si="485"/>
        <v>10</v>
      </c>
      <c r="DW139" s="239">
        <f t="shared" si="485"/>
        <v>10</v>
      </c>
      <c r="DX139" s="239">
        <f t="shared" si="485"/>
        <v>10</v>
      </c>
      <c r="DY139" s="239">
        <f t="shared" si="485"/>
        <v>10</v>
      </c>
      <c r="DZ139" s="239">
        <f t="shared" si="485"/>
        <v>10</v>
      </c>
      <c r="EA139" s="239">
        <f t="shared" si="485"/>
        <v>10</v>
      </c>
    </row>
    <row r="140" spans="5:131" x14ac:dyDescent="0.25">
      <c r="E140">
        <v>5</v>
      </c>
      <c r="F140" t="s">
        <v>2036</v>
      </c>
      <c r="G140">
        <f t="shared" si="475"/>
        <v>5</v>
      </c>
      <c r="H140">
        <f t="shared" si="475"/>
        <v>5</v>
      </c>
      <c r="I140">
        <f t="shared" si="475"/>
        <v>5</v>
      </c>
      <c r="J140">
        <f t="shared" si="475"/>
        <v>5</v>
      </c>
      <c r="K140">
        <f t="shared" si="475"/>
        <v>5</v>
      </c>
      <c r="L140">
        <f t="shared" si="475"/>
        <v>5</v>
      </c>
      <c r="M140">
        <f t="shared" si="475"/>
        <v>5</v>
      </c>
      <c r="N140">
        <f t="shared" si="475"/>
        <v>5</v>
      </c>
      <c r="O140">
        <f t="shared" si="475"/>
        <v>5</v>
      </c>
      <c r="P140">
        <f t="shared" si="475"/>
        <v>5</v>
      </c>
      <c r="Q140">
        <f t="shared" si="476"/>
        <v>5</v>
      </c>
      <c r="R140">
        <f t="shared" si="476"/>
        <v>5</v>
      </c>
      <c r="S140">
        <f t="shared" si="476"/>
        <v>5</v>
      </c>
      <c r="T140">
        <f t="shared" si="476"/>
        <v>5</v>
      </c>
      <c r="U140">
        <f t="shared" si="476"/>
        <v>5</v>
      </c>
      <c r="V140">
        <f t="shared" si="476"/>
        <v>5</v>
      </c>
      <c r="W140">
        <f t="shared" si="476"/>
        <v>5</v>
      </c>
      <c r="X140">
        <f t="shared" si="476"/>
        <v>5</v>
      </c>
      <c r="Y140">
        <f t="shared" si="476"/>
        <v>5</v>
      </c>
      <c r="Z140">
        <f t="shared" si="476"/>
        <v>5</v>
      </c>
      <c r="AA140">
        <f t="shared" si="477"/>
        <v>5</v>
      </c>
      <c r="AB140">
        <f t="shared" si="477"/>
        <v>5</v>
      </c>
      <c r="AC140">
        <f t="shared" si="477"/>
        <v>5</v>
      </c>
      <c r="AD140">
        <f t="shared" si="477"/>
        <v>5</v>
      </c>
      <c r="AE140">
        <f t="shared" si="477"/>
        <v>5</v>
      </c>
      <c r="AF140">
        <f t="shared" si="477"/>
        <v>5</v>
      </c>
      <c r="AG140">
        <f t="shared" si="477"/>
        <v>5</v>
      </c>
      <c r="AH140">
        <f t="shared" si="477"/>
        <v>5</v>
      </c>
      <c r="AI140">
        <f t="shared" si="477"/>
        <v>5</v>
      </c>
      <c r="AJ140">
        <f t="shared" si="477"/>
        <v>5</v>
      </c>
      <c r="AK140">
        <f t="shared" si="478"/>
        <v>5</v>
      </c>
      <c r="AL140">
        <f t="shared" si="478"/>
        <v>5</v>
      </c>
      <c r="AM140">
        <f t="shared" si="478"/>
        <v>5</v>
      </c>
      <c r="AN140">
        <f t="shared" si="478"/>
        <v>5</v>
      </c>
      <c r="AO140">
        <f t="shared" si="478"/>
        <v>5</v>
      </c>
      <c r="AP140">
        <f t="shared" si="478"/>
        <v>5</v>
      </c>
      <c r="AQ140">
        <f t="shared" si="478"/>
        <v>5</v>
      </c>
      <c r="AR140">
        <f t="shared" si="478"/>
        <v>5</v>
      </c>
      <c r="AS140">
        <f t="shared" si="478"/>
        <v>5</v>
      </c>
      <c r="AT140">
        <f t="shared" si="478"/>
        <v>5</v>
      </c>
      <c r="AU140">
        <f t="shared" si="479"/>
        <v>5</v>
      </c>
      <c r="AV140">
        <f t="shared" si="479"/>
        <v>5</v>
      </c>
      <c r="AW140">
        <f t="shared" si="479"/>
        <v>5</v>
      </c>
      <c r="AX140">
        <f t="shared" si="479"/>
        <v>5</v>
      </c>
      <c r="AY140">
        <f t="shared" si="479"/>
        <v>5</v>
      </c>
      <c r="AZ140">
        <f t="shared" si="479"/>
        <v>5</v>
      </c>
      <c r="BA140">
        <f t="shared" si="479"/>
        <v>5</v>
      </c>
      <c r="BB140">
        <f t="shared" si="479"/>
        <v>5</v>
      </c>
      <c r="BC140">
        <f t="shared" si="479"/>
        <v>5</v>
      </c>
      <c r="BD140">
        <f t="shared" si="479"/>
        <v>5</v>
      </c>
      <c r="BE140">
        <f t="shared" si="480"/>
        <v>5</v>
      </c>
      <c r="BF140">
        <f t="shared" si="480"/>
        <v>5</v>
      </c>
      <c r="BG140">
        <f t="shared" si="480"/>
        <v>5</v>
      </c>
      <c r="BH140">
        <f t="shared" si="480"/>
        <v>5</v>
      </c>
      <c r="BI140">
        <f t="shared" si="480"/>
        <v>5</v>
      </c>
      <c r="BJ140">
        <f t="shared" si="480"/>
        <v>5</v>
      </c>
      <c r="BK140">
        <f t="shared" si="480"/>
        <v>5</v>
      </c>
      <c r="BL140">
        <f t="shared" si="480"/>
        <v>5</v>
      </c>
      <c r="BM140">
        <f t="shared" si="480"/>
        <v>5</v>
      </c>
      <c r="BN140">
        <f t="shared" si="480"/>
        <v>5</v>
      </c>
      <c r="BO140">
        <f t="shared" si="481"/>
        <v>5</v>
      </c>
      <c r="BP140">
        <f t="shared" si="481"/>
        <v>5</v>
      </c>
      <c r="BQ140">
        <f t="shared" si="481"/>
        <v>5</v>
      </c>
      <c r="BR140">
        <f t="shared" si="481"/>
        <v>5</v>
      </c>
      <c r="BS140">
        <f t="shared" si="481"/>
        <v>5</v>
      </c>
      <c r="BT140">
        <f t="shared" si="481"/>
        <v>5</v>
      </c>
      <c r="BU140">
        <f t="shared" si="481"/>
        <v>5</v>
      </c>
      <c r="BV140">
        <f t="shared" si="481"/>
        <v>5</v>
      </c>
      <c r="BW140">
        <f t="shared" si="481"/>
        <v>5</v>
      </c>
      <c r="BX140">
        <f t="shared" si="481"/>
        <v>5</v>
      </c>
      <c r="BY140">
        <f t="shared" si="482"/>
        <v>5</v>
      </c>
      <c r="BZ140">
        <f t="shared" si="482"/>
        <v>5</v>
      </c>
      <c r="CA140">
        <f t="shared" si="482"/>
        <v>5</v>
      </c>
      <c r="CB140">
        <f t="shared" si="482"/>
        <v>5</v>
      </c>
      <c r="CC140">
        <f t="shared" si="482"/>
        <v>5</v>
      </c>
      <c r="CD140">
        <f t="shared" si="482"/>
        <v>5</v>
      </c>
      <c r="CE140">
        <f t="shared" si="482"/>
        <v>5</v>
      </c>
      <c r="CF140">
        <f t="shared" si="482"/>
        <v>5</v>
      </c>
      <c r="CG140">
        <f t="shared" si="482"/>
        <v>5</v>
      </c>
      <c r="CH140">
        <f t="shared" si="482"/>
        <v>5</v>
      </c>
      <c r="CI140">
        <f t="shared" si="483"/>
        <v>5</v>
      </c>
      <c r="CJ140">
        <f t="shared" si="483"/>
        <v>5</v>
      </c>
      <c r="CK140">
        <f t="shared" si="483"/>
        <v>5</v>
      </c>
      <c r="CL140">
        <f t="shared" si="483"/>
        <v>5</v>
      </c>
      <c r="CM140">
        <f t="shared" si="483"/>
        <v>5</v>
      </c>
      <c r="CN140">
        <f t="shared" si="483"/>
        <v>5</v>
      </c>
      <c r="CO140">
        <f t="shared" si="483"/>
        <v>5</v>
      </c>
      <c r="CP140">
        <f t="shared" si="483"/>
        <v>5</v>
      </c>
      <c r="CQ140">
        <f t="shared" si="483"/>
        <v>5</v>
      </c>
      <c r="CR140">
        <f t="shared" si="483"/>
        <v>5</v>
      </c>
      <c r="CS140">
        <f t="shared" si="484"/>
        <v>5</v>
      </c>
      <c r="CT140">
        <f t="shared" si="484"/>
        <v>5</v>
      </c>
      <c r="CU140">
        <f t="shared" si="484"/>
        <v>5</v>
      </c>
      <c r="CV140">
        <f t="shared" si="484"/>
        <v>5</v>
      </c>
      <c r="CW140">
        <f t="shared" si="484"/>
        <v>5</v>
      </c>
      <c r="CX140">
        <f t="shared" si="484"/>
        <v>5</v>
      </c>
      <c r="CY140">
        <f t="shared" si="485"/>
        <v>5</v>
      </c>
      <c r="CZ140">
        <f t="shared" si="485"/>
        <v>5</v>
      </c>
      <c r="DA140">
        <f t="shared" si="485"/>
        <v>5</v>
      </c>
      <c r="DB140">
        <f t="shared" si="485"/>
        <v>5</v>
      </c>
      <c r="DC140">
        <f t="shared" si="485"/>
        <v>5</v>
      </c>
      <c r="DD140">
        <f t="shared" si="485"/>
        <v>5</v>
      </c>
      <c r="DE140">
        <f t="shared" si="485"/>
        <v>5</v>
      </c>
      <c r="DF140">
        <f t="shared" si="485"/>
        <v>5</v>
      </c>
      <c r="DG140">
        <f t="shared" si="485"/>
        <v>5</v>
      </c>
      <c r="DH140">
        <f t="shared" si="485"/>
        <v>5</v>
      </c>
      <c r="DI140">
        <f t="shared" si="485"/>
        <v>5</v>
      </c>
      <c r="DJ140">
        <f t="shared" si="485"/>
        <v>5</v>
      </c>
      <c r="DK140">
        <f t="shared" si="485"/>
        <v>5</v>
      </c>
      <c r="DL140">
        <f t="shared" si="485"/>
        <v>5</v>
      </c>
      <c r="DM140">
        <f t="shared" si="485"/>
        <v>5</v>
      </c>
      <c r="DN140">
        <f t="shared" si="485"/>
        <v>5</v>
      </c>
      <c r="DO140">
        <f t="shared" si="485"/>
        <v>5</v>
      </c>
      <c r="DP140">
        <f t="shared" si="485"/>
        <v>5</v>
      </c>
      <c r="DQ140">
        <f t="shared" si="485"/>
        <v>5</v>
      </c>
      <c r="DR140">
        <f t="shared" si="485"/>
        <v>5</v>
      </c>
      <c r="DS140">
        <f t="shared" si="485"/>
        <v>5</v>
      </c>
      <c r="DT140">
        <f t="shared" si="485"/>
        <v>5</v>
      </c>
      <c r="DU140">
        <f t="shared" si="485"/>
        <v>5</v>
      </c>
      <c r="DV140">
        <f t="shared" si="485"/>
        <v>5</v>
      </c>
      <c r="DW140">
        <f t="shared" si="485"/>
        <v>5</v>
      </c>
      <c r="DX140">
        <f t="shared" si="485"/>
        <v>5</v>
      </c>
      <c r="DY140">
        <f t="shared" si="485"/>
        <v>5</v>
      </c>
      <c r="DZ140">
        <f t="shared" si="485"/>
        <v>5</v>
      </c>
      <c r="EA140">
        <f t="shared" si="485"/>
        <v>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V67"/>
  <sheetViews>
    <sheetView workbookViewId="0"/>
  </sheetViews>
  <sheetFormatPr defaultColWidth="8.85546875" defaultRowHeight="15" x14ac:dyDescent="0.25"/>
  <cols>
    <col min="2" max="2" width="13" customWidth="1"/>
    <col min="3" max="3" width="43.7109375" customWidth="1"/>
  </cols>
  <sheetData>
    <row r="1" spans="1:5" x14ac:dyDescent="0.25">
      <c r="C1" t="s">
        <v>2037</v>
      </c>
      <c r="D1" t="s">
        <v>2038</v>
      </c>
    </row>
    <row r="2" spans="1:5" x14ac:dyDescent="0.25">
      <c r="B2">
        <v>0</v>
      </c>
      <c r="C2" t="s">
        <v>2039</v>
      </c>
      <c r="D2" s="308">
        <v>1.4999999999999999E-2</v>
      </c>
      <c r="E2" s="308">
        <v>1.4999999999999999E-2</v>
      </c>
    </row>
    <row r="3" spans="1:5" x14ac:dyDescent="0.25">
      <c r="A3">
        <f t="shared" ref="A3:A11" si="0">B3*12</f>
        <v>12</v>
      </c>
      <c r="B3">
        <v>1</v>
      </c>
      <c r="C3" t="s">
        <v>2040</v>
      </c>
      <c r="D3" s="308">
        <v>1.4999999999999999E-2</v>
      </c>
      <c r="E3" s="308">
        <v>1.4999999999999999E-2</v>
      </c>
    </row>
    <row r="4" spans="1:5" x14ac:dyDescent="0.25">
      <c r="A4">
        <f t="shared" si="0"/>
        <v>24</v>
      </c>
      <c r="B4">
        <v>2</v>
      </c>
      <c r="C4" t="s">
        <v>2041</v>
      </c>
      <c r="D4" s="308">
        <v>1.4999999999999999E-2</v>
      </c>
      <c r="E4" s="308">
        <v>1.4999999999999999E-2</v>
      </c>
    </row>
    <row r="5" spans="1:5" x14ac:dyDescent="0.25">
      <c r="A5">
        <f t="shared" si="0"/>
        <v>36</v>
      </c>
      <c r="B5">
        <v>3</v>
      </c>
      <c r="C5" t="s">
        <v>2042</v>
      </c>
      <c r="D5" s="308">
        <v>1.4999999999999999E-2</v>
      </c>
      <c r="E5" s="308">
        <v>0.03</v>
      </c>
    </row>
    <row r="6" spans="1:5" x14ac:dyDescent="0.25">
      <c r="A6">
        <f t="shared" si="0"/>
        <v>48</v>
      </c>
      <c r="B6">
        <v>4</v>
      </c>
      <c r="C6" t="s">
        <v>2043</v>
      </c>
      <c r="D6" s="308">
        <v>1.4999999999999999E-2</v>
      </c>
      <c r="E6" s="308">
        <v>0.05</v>
      </c>
    </row>
    <row r="7" spans="1:5" x14ac:dyDescent="0.25">
      <c r="A7">
        <f t="shared" si="0"/>
        <v>60</v>
      </c>
      <c r="B7">
        <v>5</v>
      </c>
      <c r="C7" t="s">
        <v>2044</v>
      </c>
      <c r="D7" s="308">
        <v>1.4999999999999999E-2</v>
      </c>
      <c r="E7" s="308">
        <v>7.0000000000000007E-2</v>
      </c>
    </row>
    <row r="8" spans="1:5" x14ac:dyDescent="0.25">
      <c r="A8">
        <f t="shared" si="0"/>
        <v>72</v>
      </c>
      <c r="B8">
        <v>6</v>
      </c>
      <c r="C8" t="s">
        <v>2045</v>
      </c>
      <c r="D8" s="308">
        <v>1.4999999999999999E-2</v>
      </c>
      <c r="E8" s="308">
        <v>0.08</v>
      </c>
    </row>
    <row r="9" spans="1:5" x14ac:dyDescent="0.25">
      <c r="A9">
        <f t="shared" si="0"/>
        <v>84</v>
      </c>
      <c r="B9">
        <v>7</v>
      </c>
      <c r="C9" t="s">
        <v>2046</v>
      </c>
      <c r="D9" s="308">
        <v>1.4999999999999999E-2</v>
      </c>
      <c r="E9" s="308">
        <v>0.1</v>
      </c>
    </row>
    <row r="10" spans="1:5" x14ac:dyDescent="0.25">
      <c r="A10">
        <f t="shared" si="0"/>
        <v>96</v>
      </c>
      <c r="B10">
        <v>8</v>
      </c>
      <c r="C10" t="s">
        <v>2047</v>
      </c>
      <c r="D10" s="308">
        <v>1.4999999999999999E-2</v>
      </c>
      <c r="E10" s="308">
        <v>0.1</v>
      </c>
    </row>
    <row r="11" spans="1:5" x14ac:dyDescent="0.25">
      <c r="A11">
        <f t="shared" si="0"/>
        <v>108</v>
      </c>
      <c r="B11">
        <v>9</v>
      </c>
      <c r="C11" t="s">
        <v>2048</v>
      </c>
      <c r="D11" s="308">
        <v>1.4999999999999999E-2</v>
      </c>
      <c r="E11" s="308">
        <v>0.1</v>
      </c>
    </row>
    <row r="19" spans="2:100" x14ac:dyDescent="0.25">
      <c r="C19" t="s">
        <v>212</v>
      </c>
      <c r="D19" s="55">
        <f>cf_1!S6</f>
        <v>46266</v>
      </c>
      <c r="E19" s="55">
        <f>cf_1!T6</f>
        <v>46296</v>
      </c>
      <c r="F19" s="55">
        <f>cf_1!U6</f>
        <v>46327</v>
      </c>
      <c r="G19" s="55">
        <f>cf_1!V6</f>
        <v>46357</v>
      </c>
      <c r="H19" s="55">
        <f>cf_1!W6</f>
        <v>46388</v>
      </c>
      <c r="I19" s="55">
        <f>cf_1!X6</f>
        <v>46419</v>
      </c>
      <c r="J19" s="55">
        <f>cf_1!Y6</f>
        <v>46447</v>
      </c>
      <c r="K19" s="55">
        <f>cf_1!Z6</f>
        <v>46478</v>
      </c>
      <c r="L19" s="55">
        <f>cf_1!AA6</f>
        <v>46508</v>
      </c>
      <c r="M19" s="55">
        <f>cf_1!AB6</f>
        <v>46539</v>
      </c>
      <c r="N19" s="55">
        <f>cf_1!AC6</f>
        <v>46569</v>
      </c>
      <c r="O19" s="55">
        <f>cf_1!AD6</f>
        <v>46600</v>
      </c>
      <c r="P19" s="55">
        <f>cf_1!AE6</f>
        <v>46631</v>
      </c>
      <c r="Q19" s="55">
        <f>cf_1!AF6</f>
        <v>46661</v>
      </c>
      <c r="R19" s="55">
        <f>cf_1!AG6</f>
        <v>46692</v>
      </c>
      <c r="S19" s="55">
        <f>cf_1!AH6</f>
        <v>46722</v>
      </c>
      <c r="T19" s="55">
        <f>cf_1!AI6</f>
        <v>46753</v>
      </c>
      <c r="U19" s="55">
        <f>cf_1!AJ6</f>
        <v>46784</v>
      </c>
      <c r="V19" s="55">
        <f>cf_1!AK6</f>
        <v>46813</v>
      </c>
      <c r="W19" s="55">
        <f>cf_1!AL6</f>
        <v>46844</v>
      </c>
      <c r="X19" s="55">
        <f>cf_1!AM6</f>
        <v>46874</v>
      </c>
      <c r="Y19" s="55">
        <f>cf_1!AN6</f>
        <v>46905</v>
      </c>
      <c r="Z19" s="55">
        <f>cf_1!AO6</f>
        <v>46935</v>
      </c>
      <c r="AA19" s="55">
        <f>cf_1!AP6</f>
        <v>46966</v>
      </c>
      <c r="AB19" s="55">
        <f>cf_1!AQ6</f>
        <v>46997</v>
      </c>
      <c r="AC19" s="55">
        <f>cf_1!AR6</f>
        <v>47027</v>
      </c>
      <c r="AD19" s="55">
        <f>cf_1!AS6</f>
        <v>47058</v>
      </c>
      <c r="AE19" s="55">
        <f>cf_1!AT6</f>
        <v>47088</v>
      </c>
      <c r="AF19" s="55">
        <f>cf_1!AU6</f>
        <v>47119</v>
      </c>
      <c r="AG19" s="55">
        <f>cf_1!AV6</f>
        <v>47150</v>
      </c>
      <c r="AH19" s="55">
        <f>cf_1!AW6</f>
        <v>47178</v>
      </c>
      <c r="AI19" s="55">
        <f>cf_1!AX6</f>
        <v>47209</v>
      </c>
      <c r="AJ19" s="55">
        <f>cf_1!AY6</f>
        <v>47239</v>
      </c>
      <c r="AK19" s="55">
        <f>cf_1!AZ6</f>
        <v>47270</v>
      </c>
      <c r="AL19" s="55">
        <f>cf_1!BA6</f>
        <v>47300</v>
      </c>
      <c r="AM19" s="55">
        <f>cf_1!BB6</f>
        <v>47331</v>
      </c>
      <c r="AN19" s="55">
        <f>cf_1!BC6</f>
        <v>47362</v>
      </c>
      <c r="AO19" s="55">
        <f>cf_1!BD6</f>
        <v>47392</v>
      </c>
      <c r="AP19" s="55">
        <f>cf_1!BE6</f>
        <v>47423</v>
      </c>
      <c r="AQ19" s="55">
        <f>cf_1!BF6</f>
        <v>47453</v>
      </c>
      <c r="AR19" s="55">
        <f>cf_1!BG6</f>
        <v>47484</v>
      </c>
      <c r="AS19" s="55">
        <f>cf_1!BH6</f>
        <v>47515</v>
      </c>
      <c r="AT19" s="55">
        <f>cf_1!BI6</f>
        <v>47543</v>
      </c>
      <c r="AU19" s="55">
        <f>cf_1!BJ6</f>
        <v>47574</v>
      </c>
      <c r="AV19" s="55">
        <f>cf_1!BK6</f>
        <v>47604</v>
      </c>
      <c r="AW19" s="55">
        <f>cf_1!BL6</f>
        <v>47635</v>
      </c>
      <c r="AX19" s="55">
        <f>cf_1!BM6</f>
        <v>47665</v>
      </c>
      <c r="AY19" s="55">
        <f>cf_1!BN6</f>
        <v>47696</v>
      </c>
      <c r="AZ19" s="55">
        <f>cf_1!BO6</f>
        <v>47727</v>
      </c>
      <c r="BA19" s="55">
        <f>cf_1!BP6</f>
        <v>47757</v>
      </c>
      <c r="BB19" s="55">
        <f>cf_1!BQ6</f>
        <v>47788</v>
      </c>
      <c r="BC19" s="55">
        <f>cf_1!BR6</f>
        <v>47818</v>
      </c>
      <c r="BD19" s="55">
        <f>cf_1!BS6</f>
        <v>47849</v>
      </c>
      <c r="BE19" s="55">
        <f>cf_1!BT6</f>
        <v>47880</v>
      </c>
      <c r="BF19" s="55">
        <f>cf_1!BU6</f>
        <v>47908</v>
      </c>
      <c r="BG19" s="55">
        <f>cf_1!BV6</f>
        <v>47939</v>
      </c>
      <c r="BH19" s="55">
        <f>cf_1!BW6</f>
        <v>47969</v>
      </c>
      <c r="BI19" s="55">
        <f>cf_1!BX6</f>
        <v>48000</v>
      </c>
      <c r="BJ19" s="55">
        <f>cf_1!BY6</f>
        <v>48030</v>
      </c>
      <c r="BK19" s="55">
        <f>cf_1!BZ6</f>
        <v>48061</v>
      </c>
      <c r="BL19" s="55">
        <f>cf_1!CA6</f>
        <v>48092</v>
      </c>
      <c r="BM19" s="55">
        <f>cf_1!CB6</f>
        <v>48122</v>
      </c>
      <c r="BN19" s="55">
        <f>cf_1!CC6</f>
        <v>48153</v>
      </c>
      <c r="BO19" s="55">
        <f>cf_1!CD6</f>
        <v>48183</v>
      </c>
      <c r="BP19" s="55">
        <f>cf_1!CE6</f>
        <v>48214</v>
      </c>
      <c r="BQ19" s="55">
        <f>cf_1!CF6</f>
        <v>48245</v>
      </c>
      <c r="BR19" s="55">
        <f>cf_1!CG6</f>
        <v>48274</v>
      </c>
      <c r="BS19" s="55">
        <f>cf_1!CH6</f>
        <v>48305</v>
      </c>
      <c r="BT19" s="55">
        <f>cf_1!CI6</f>
        <v>48335</v>
      </c>
      <c r="BU19" s="55">
        <f>cf_1!CJ6</f>
        <v>48366</v>
      </c>
      <c r="BV19" s="55">
        <f>cf_1!CK6</f>
        <v>48396</v>
      </c>
      <c r="BW19" s="55">
        <f>cf_1!CL6</f>
        <v>48427</v>
      </c>
      <c r="BX19" s="55">
        <f>cf_1!CM6</f>
        <v>48458</v>
      </c>
      <c r="BY19" s="55">
        <f>cf_1!CN6</f>
        <v>48488</v>
      </c>
      <c r="BZ19" s="55">
        <f>cf_1!CO6</f>
        <v>48519</v>
      </c>
      <c r="CA19" s="55">
        <f>cf_1!CP6</f>
        <v>48549</v>
      </c>
      <c r="CB19" s="55">
        <f>cf_1!CQ6</f>
        <v>48580</v>
      </c>
      <c r="CC19" s="55">
        <f>cf_1!CR6</f>
        <v>48611</v>
      </c>
      <c r="CD19" s="55">
        <f>cf_1!CS6</f>
        <v>48639</v>
      </c>
      <c r="CE19" s="55">
        <f>cf_1!CT6</f>
        <v>48670</v>
      </c>
      <c r="CF19" s="55">
        <f>cf_1!CU6</f>
        <v>48700</v>
      </c>
      <c r="CG19" s="55">
        <f>cf_1!CV6</f>
        <v>48731</v>
      </c>
      <c r="CH19" s="55">
        <f>cf_1!CW6</f>
        <v>48761</v>
      </c>
      <c r="CI19" s="55">
        <f>cf_1!CX6</f>
        <v>48792</v>
      </c>
      <c r="CJ19" s="55">
        <f>cf_1!CY6</f>
        <v>48823</v>
      </c>
      <c r="CK19" s="55">
        <f>cf_1!CZ6</f>
        <v>48853</v>
      </c>
      <c r="CL19" s="55">
        <f>cf_1!DA6</f>
        <v>48884</v>
      </c>
      <c r="CM19" s="55">
        <f>cf_1!DB6</f>
        <v>48914</v>
      </c>
      <c r="CN19" s="55">
        <f>cf_1!DC6</f>
        <v>48945</v>
      </c>
      <c r="CO19" s="55">
        <f>cf_1!DD6</f>
        <v>48976</v>
      </c>
      <c r="CP19" s="55">
        <f>cf_1!DE6</f>
        <v>49004</v>
      </c>
      <c r="CQ19" s="55">
        <f>cf_1!DF6</f>
        <v>49035</v>
      </c>
      <c r="CR19" s="55">
        <f>cf_1!DG6</f>
        <v>49065</v>
      </c>
      <c r="CS19" s="55">
        <f>cf_1!DH6</f>
        <v>49096</v>
      </c>
      <c r="CT19" s="55">
        <f>cf_1!DI6</f>
        <v>49126</v>
      </c>
      <c r="CU19" s="55">
        <f>cf_1!DJ6</f>
        <v>49157</v>
      </c>
      <c r="CV19" s="55">
        <f>cf_1!DK6</f>
        <v>49188</v>
      </c>
    </row>
    <row r="20" spans="2:100" x14ac:dyDescent="0.25">
      <c r="C20" t="s">
        <v>2049</v>
      </c>
      <c r="D20">
        <f t="shared" ref="D20:BO20" si="1">IF(MOD(MONTH(D19),3),0,1)</f>
        <v>1</v>
      </c>
      <c r="E20">
        <f t="shared" si="1"/>
        <v>0</v>
      </c>
      <c r="F20">
        <f t="shared" si="1"/>
        <v>0</v>
      </c>
      <c r="G20">
        <f t="shared" si="1"/>
        <v>1</v>
      </c>
      <c r="H20">
        <f t="shared" si="1"/>
        <v>0</v>
      </c>
      <c r="I20">
        <f t="shared" si="1"/>
        <v>0</v>
      </c>
      <c r="J20">
        <f t="shared" si="1"/>
        <v>1</v>
      </c>
      <c r="K20">
        <f t="shared" si="1"/>
        <v>0</v>
      </c>
      <c r="L20">
        <f t="shared" si="1"/>
        <v>0</v>
      </c>
      <c r="M20">
        <f t="shared" si="1"/>
        <v>1</v>
      </c>
      <c r="N20">
        <f t="shared" si="1"/>
        <v>0</v>
      </c>
      <c r="O20">
        <f t="shared" si="1"/>
        <v>0</v>
      </c>
      <c r="P20">
        <f t="shared" si="1"/>
        <v>1</v>
      </c>
      <c r="Q20">
        <f t="shared" si="1"/>
        <v>0</v>
      </c>
      <c r="R20">
        <f t="shared" si="1"/>
        <v>0</v>
      </c>
      <c r="S20">
        <f t="shared" si="1"/>
        <v>1</v>
      </c>
      <c r="T20">
        <f t="shared" si="1"/>
        <v>0</v>
      </c>
      <c r="U20">
        <f t="shared" si="1"/>
        <v>0</v>
      </c>
      <c r="V20">
        <f t="shared" si="1"/>
        <v>1</v>
      </c>
      <c r="W20">
        <f t="shared" si="1"/>
        <v>0</v>
      </c>
      <c r="X20">
        <f t="shared" si="1"/>
        <v>0</v>
      </c>
      <c r="Y20">
        <f t="shared" si="1"/>
        <v>1</v>
      </c>
      <c r="Z20">
        <f t="shared" si="1"/>
        <v>0</v>
      </c>
      <c r="AA20">
        <f t="shared" si="1"/>
        <v>0</v>
      </c>
      <c r="AB20">
        <f t="shared" si="1"/>
        <v>1</v>
      </c>
      <c r="AC20">
        <f t="shared" si="1"/>
        <v>0</v>
      </c>
      <c r="AD20">
        <f t="shared" si="1"/>
        <v>0</v>
      </c>
      <c r="AE20">
        <f t="shared" si="1"/>
        <v>1</v>
      </c>
      <c r="AF20">
        <f t="shared" si="1"/>
        <v>0</v>
      </c>
      <c r="AG20">
        <f t="shared" si="1"/>
        <v>0</v>
      </c>
      <c r="AH20">
        <f t="shared" si="1"/>
        <v>1</v>
      </c>
      <c r="AI20">
        <f t="shared" si="1"/>
        <v>0</v>
      </c>
      <c r="AJ20">
        <f t="shared" si="1"/>
        <v>0</v>
      </c>
      <c r="AK20">
        <f t="shared" si="1"/>
        <v>1</v>
      </c>
      <c r="AL20">
        <f t="shared" si="1"/>
        <v>0</v>
      </c>
      <c r="AM20">
        <f t="shared" si="1"/>
        <v>0</v>
      </c>
      <c r="AN20">
        <f t="shared" si="1"/>
        <v>1</v>
      </c>
      <c r="AO20">
        <f t="shared" si="1"/>
        <v>0</v>
      </c>
      <c r="AP20">
        <f t="shared" si="1"/>
        <v>0</v>
      </c>
      <c r="AQ20">
        <f t="shared" si="1"/>
        <v>1</v>
      </c>
      <c r="AR20">
        <f t="shared" si="1"/>
        <v>0</v>
      </c>
      <c r="AS20">
        <f t="shared" si="1"/>
        <v>0</v>
      </c>
      <c r="AT20">
        <f t="shared" si="1"/>
        <v>1</v>
      </c>
      <c r="AU20">
        <f t="shared" si="1"/>
        <v>0</v>
      </c>
      <c r="AV20">
        <f t="shared" si="1"/>
        <v>0</v>
      </c>
      <c r="AW20">
        <f t="shared" si="1"/>
        <v>1</v>
      </c>
      <c r="AX20">
        <f t="shared" si="1"/>
        <v>0</v>
      </c>
      <c r="AY20">
        <f t="shared" si="1"/>
        <v>0</v>
      </c>
      <c r="AZ20">
        <f t="shared" si="1"/>
        <v>1</v>
      </c>
      <c r="BA20">
        <f t="shared" si="1"/>
        <v>0</v>
      </c>
      <c r="BB20">
        <f t="shared" si="1"/>
        <v>0</v>
      </c>
      <c r="BC20">
        <f t="shared" si="1"/>
        <v>1</v>
      </c>
      <c r="BD20">
        <f t="shared" si="1"/>
        <v>0</v>
      </c>
      <c r="BE20">
        <f t="shared" si="1"/>
        <v>0</v>
      </c>
      <c r="BF20">
        <f t="shared" si="1"/>
        <v>1</v>
      </c>
      <c r="BG20">
        <f t="shared" si="1"/>
        <v>0</v>
      </c>
      <c r="BH20">
        <f t="shared" si="1"/>
        <v>0</v>
      </c>
      <c r="BI20">
        <f t="shared" si="1"/>
        <v>1</v>
      </c>
      <c r="BJ20">
        <f t="shared" si="1"/>
        <v>0</v>
      </c>
      <c r="BK20">
        <f t="shared" si="1"/>
        <v>0</v>
      </c>
      <c r="BL20">
        <f t="shared" si="1"/>
        <v>1</v>
      </c>
      <c r="BM20">
        <f t="shared" si="1"/>
        <v>0</v>
      </c>
      <c r="BN20">
        <f t="shared" si="1"/>
        <v>0</v>
      </c>
      <c r="BO20">
        <f t="shared" si="1"/>
        <v>1</v>
      </c>
      <c r="BP20">
        <f t="shared" ref="BP20:CV20" si="2">IF(MOD(MONTH(BP19),3),0,1)</f>
        <v>0</v>
      </c>
      <c r="BQ20">
        <f t="shared" si="2"/>
        <v>0</v>
      </c>
      <c r="BR20">
        <f t="shared" si="2"/>
        <v>1</v>
      </c>
      <c r="BS20">
        <f t="shared" si="2"/>
        <v>0</v>
      </c>
      <c r="BT20">
        <f t="shared" si="2"/>
        <v>0</v>
      </c>
      <c r="BU20">
        <f t="shared" si="2"/>
        <v>1</v>
      </c>
      <c r="BV20">
        <f t="shared" si="2"/>
        <v>0</v>
      </c>
      <c r="BW20">
        <f t="shared" si="2"/>
        <v>0</v>
      </c>
      <c r="BX20">
        <f t="shared" si="2"/>
        <v>1</v>
      </c>
      <c r="BY20">
        <f t="shared" si="2"/>
        <v>0</v>
      </c>
      <c r="BZ20">
        <f t="shared" si="2"/>
        <v>0</v>
      </c>
      <c r="CA20">
        <f t="shared" si="2"/>
        <v>1</v>
      </c>
      <c r="CB20">
        <f t="shared" si="2"/>
        <v>0</v>
      </c>
      <c r="CC20">
        <f t="shared" si="2"/>
        <v>0</v>
      </c>
      <c r="CD20">
        <f t="shared" si="2"/>
        <v>1</v>
      </c>
      <c r="CE20">
        <f t="shared" si="2"/>
        <v>0</v>
      </c>
      <c r="CF20">
        <f t="shared" si="2"/>
        <v>0</v>
      </c>
      <c r="CG20">
        <f t="shared" si="2"/>
        <v>1</v>
      </c>
      <c r="CH20">
        <f t="shared" si="2"/>
        <v>0</v>
      </c>
      <c r="CI20">
        <f t="shared" si="2"/>
        <v>0</v>
      </c>
      <c r="CJ20">
        <f t="shared" si="2"/>
        <v>1</v>
      </c>
      <c r="CK20">
        <f t="shared" si="2"/>
        <v>0</v>
      </c>
      <c r="CL20">
        <f t="shared" si="2"/>
        <v>0</v>
      </c>
      <c r="CM20">
        <f t="shared" si="2"/>
        <v>1</v>
      </c>
      <c r="CN20">
        <f t="shared" si="2"/>
        <v>0</v>
      </c>
      <c r="CO20">
        <f t="shared" si="2"/>
        <v>0</v>
      </c>
      <c r="CP20">
        <f t="shared" si="2"/>
        <v>1</v>
      </c>
      <c r="CQ20">
        <f t="shared" si="2"/>
        <v>0</v>
      </c>
      <c r="CR20">
        <f t="shared" si="2"/>
        <v>0</v>
      </c>
      <c r="CS20">
        <f t="shared" si="2"/>
        <v>1</v>
      </c>
      <c r="CT20">
        <f t="shared" si="2"/>
        <v>0</v>
      </c>
      <c r="CU20">
        <f t="shared" si="2"/>
        <v>0</v>
      </c>
      <c r="CV20">
        <f t="shared" si="2"/>
        <v>1</v>
      </c>
    </row>
    <row r="22" spans="2:100" x14ac:dyDescent="0.25">
      <c r="B22" s="309" t="s">
        <v>2050</v>
      </c>
      <c r="C22" s="310" t="s">
        <v>2051</v>
      </c>
    </row>
    <row r="23" spans="2:100" x14ac:dyDescent="0.25">
      <c r="B23" t="s">
        <v>2052</v>
      </c>
      <c r="C23" s="306"/>
    </row>
    <row r="24" spans="2:100" x14ac:dyDescent="0.25">
      <c r="B24" s="309" t="s">
        <v>2053</v>
      </c>
      <c r="C24" s="311"/>
    </row>
    <row r="25" spans="2:100" x14ac:dyDescent="0.25">
      <c r="B25" t="s">
        <v>2054</v>
      </c>
      <c r="C25" s="306"/>
    </row>
    <row r="26" spans="2:100" x14ac:dyDescent="0.25">
      <c r="B26" s="309" t="s">
        <v>2055</v>
      </c>
      <c r="C26" s="310"/>
    </row>
    <row r="27" spans="2:100" x14ac:dyDescent="0.25">
      <c r="B27" t="s">
        <v>2056</v>
      </c>
      <c r="C27" s="312"/>
    </row>
    <row r="28" spans="2:100" x14ac:dyDescent="0.25">
      <c r="B28" s="309" t="s">
        <v>2057</v>
      </c>
      <c r="C28" s="313">
        <v>1512108174.46</v>
      </c>
      <c r="D28" s="207"/>
    </row>
    <row r="29" spans="2:100" x14ac:dyDescent="0.25">
      <c r="B29" t="s">
        <v>2058</v>
      </c>
      <c r="C29" s="306"/>
    </row>
    <row r="30" spans="2:100" x14ac:dyDescent="0.25">
      <c r="B30" s="309" t="s">
        <v>2059</v>
      </c>
      <c r="C30" s="310"/>
    </row>
    <row r="31" spans="2:100" x14ac:dyDescent="0.25">
      <c r="B31" t="s">
        <v>2060</v>
      </c>
      <c r="C31" s="314">
        <v>45292</v>
      </c>
    </row>
    <row r="32" spans="2:100" x14ac:dyDescent="0.25">
      <c r="B32" s="309"/>
      <c r="C32" s="310"/>
    </row>
    <row r="33" spans="2:100" x14ac:dyDescent="0.25">
      <c r="C33" s="306"/>
    </row>
    <row r="34" spans="2:100" x14ac:dyDescent="0.25">
      <c r="B34" s="309" t="s">
        <v>2061</v>
      </c>
      <c r="C34" s="315"/>
    </row>
    <row r="35" spans="2:100" x14ac:dyDescent="0.25">
      <c r="C35" t="s">
        <v>2062</v>
      </c>
      <c r="E35">
        <f t="shared" ref="E35:BP35" si="3">IF(AND(E19&gt;=$C31,E19&lt;$C34),1+D35,0)</f>
        <v>0</v>
      </c>
      <c r="F35">
        <f t="shared" si="3"/>
        <v>0</v>
      </c>
      <c r="G35">
        <f t="shared" si="3"/>
        <v>0</v>
      </c>
      <c r="H35">
        <f t="shared" si="3"/>
        <v>0</v>
      </c>
      <c r="I35">
        <f t="shared" si="3"/>
        <v>0</v>
      </c>
      <c r="J35">
        <f t="shared" si="3"/>
        <v>0</v>
      </c>
      <c r="K35">
        <f t="shared" si="3"/>
        <v>0</v>
      </c>
      <c r="L35">
        <f t="shared" si="3"/>
        <v>0</v>
      </c>
      <c r="M35">
        <f t="shared" si="3"/>
        <v>0</v>
      </c>
      <c r="N35">
        <f t="shared" si="3"/>
        <v>0</v>
      </c>
      <c r="O35">
        <f t="shared" si="3"/>
        <v>0</v>
      </c>
      <c r="P35">
        <f t="shared" si="3"/>
        <v>0</v>
      </c>
      <c r="Q35">
        <f t="shared" si="3"/>
        <v>0</v>
      </c>
      <c r="R35">
        <f t="shared" si="3"/>
        <v>0</v>
      </c>
      <c r="S35">
        <f t="shared" si="3"/>
        <v>0</v>
      </c>
      <c r="T35">
        <f t="shared" si="3"/>
        <v>0</v>
      </c>
      <c r="U35">
        <f t="shared" si="3"/>
        <v>0</v>
      </c>
      <c r="V35">
        <f t="shared" si="3"/>
        <v>0</v>
      </c>
      <c r="W35">
        <f t="shared" si="3"/>
        <v>0</v>
      </c>
      <c r="X35">
        <f t="shared" si="3"/>
        <v>0</v>
      </c>
      <c r="Y35">
        <f t="shared" si="3"/>
        <v>0</v>
      </c>
      <c r="Z35">
        <f t="shared" si="3"/>
        <v>0</v>
      </c>
      <c r="AA35">
        <f t="shared" si="3"/>
        <v>0</v>
      </c>
      <c r="AB35">
        <f t="shared" si="3"/>
        <v>0</v>
      </c>
      <c r="AC35">
        <f t="shared" si="3"/>
        <v>0</v>
      </c>
      <c r="AD35">
        <f t="shared" si="3"/>
        <v>0</v>
      </c>
      <c r="AE35">
        <f t="shared" si="3"/>
        <v>0</v>
      </c>
      <c r="AF35">
        <f t="shared" si="3"/>
        <v>0</v>
      </c>
      <c r="AG35">
        <f t="shared" si="3"/>
        <v>0</v>
      </c>
      <c r="AH35">
        <f t="shared" si="3"/>
        <v>0</v>
      </c>
      <c r="AI35">
        <f t="shared" si="3"/>
        <v>0</v>
      </c>
      <c r="AJ35">
        <f t="shared" si="3"/>
        <v>0</v>
      </c>
      <c r="AK35">
        <f t="shared" si="3"/>
        <v>0</v>
      </c>
      <c r="AL35">
        <f t="shared" si="3"/>
        <v>0</v>
      </c>
      <c r="AM35">
        <f t="shared" si="3"/>
        <v>0</v>
      </c>
      <c r="AN35">
        <f t="shared" si="3"/>
        <v>0</v>
      </c>
      <c r="AO35">
        <f t="shared" si="3"/>
        <v>0</v>
      </c>
      <c r="AP35">
        <f t="shared" si="3"/>
        <v>0</v>
      </c>
      <c r="AQ35">
        <f t="shared" si="3"/>
        <v>0</v>
      </c>
      <c r="AR35">
        <f t="shared" si="3"/>
        <v>0</v>
      </c>
      <c r="AS35">
        <f t="shared" si="3"/>
        <v>0</v>
      </c>
      <c r="AT35">
        <f t="shared" si="3"/>
        <v>0</v>
      </c>
      <c r="AU35">
        <f t="shared" si="3"/>
        <v>0</v>
      </c>
      <c r="AV35">
        <f t="shared" si="3"/>
        <v>0</v>
      </c>
      <c r="AW35">
        <f t="shared" si="3"/>
        <v>0</v>
      </c>
      <c r="AX35">
        <f t="shared" si="3"/>
        <v>0</v>
      </c>
      <c r="AY35">
        <f t="shared" si="3"/>
        <v>0</v>
      </c>
      <c r="AZ35">
        <f t="shared" si="3"/>
        <v>0</v>
      </c>
      <c r="BA35">
        <f t="shared" si="3"/>
        <v>0</v>
      </c>
      <c r="BB35">
        <f t="shared" si="3"/>
        <v>0</v>
      </c>
      <c r="BC35">
        <f t="shared" si="3"/>
        <v>0</v>
      </c>
      <c r="BD35">
        <f t="shared" si="3"/>
        <v>0</v>
      </c>
      <c r="BE35">
        <f t="shared" si="3"/>
        <v>0</v>
      </c>
      <c r="BF35">
        <f t="shared" si="3"/>
        <v>0</v>
      </c>
      <c r="BG35">
        <f t="shared" si="3"/>
        <v>0</v>
      </c>
      <c r="BH35">
        <f t="shared" si="3"/>
        <v>0</v>
      </c>
      <c r="BI35">
        <f t="shared" si="3"/>
        <v>0</v>
      </c>
      <c r="BJ35">
        <f t="shared" si="3"/>
        <v>0</v>
      </c>
      <c r="BK35">
        <f t="shared" si="3"/>
        <v>0</v>
      </c>
      <c r="BL35">
        <f t="shared" si="3"/>
        <v>0</v>
      </c>
      <c r="BM35">
        <f t="shared" si="3"/>
        <v>0</v>
      </c>
      <c r="BN35">
        <f t="shared" si="3"/>
        <v>0</v>
      </c>
      <c r="BO35">
        <f t="shared" si="3"/>
        <v>0</v>
      </c>
      <c r="BP35">
        <f t="shared" si="3"/>
        <v>0</v>
      </c>
      <c r="BQ35">
        <f t="shared" ref="BQ35:CV35" si="4">IF(AND(BQ19&gt;=$C31,BQ19&lt;$C34),1+BP35,0)</f>
        <v>0</v>
      </c>
      <c r="BR35">
        <f t="shared" si="4"/>
        <v>0</v>
      </c>
      <c r="BS35">
        <f t="shared" si="4"/>
        <v>0</v>
      </c>
      <c r="BT35">
        <f t="shared" si="4"/>
        <v>0</v>
      </c>
      <c r="BU35">
        <f t="shared" si="4"/>
        <v>0</v>
      </c>
      <c r="BV35">
        <f t="shared" si="4"/>
        <v>0</v>
      </c>
      <c r="BW35">
        <f t="shared" si="4"/>
        <v>0</v>
      </c>
      <c r="BX35">
        <f t="shared" si="4"/>
        <v>0</v>
      </c>
      <c r="BY35">
        <f t="shared" si="4"/>
        <v>0</v>
      </c>
      <c r="BZ35">
        <f t="shared" si="4"/>
        <v>0</v>
      </c>
      <c r="CA35">
        <f t="shared" si="4"/>
        <v>0</v>
      </c>
      <c r="CB35">
        <f t="shared" si="4"/>
        <v>0</v>
      </c>
      <c r="CC35">
        <f t="shared" si="4"/>
        <v>0</v>
      </c>
      <c r="CD35">
        <f t="shared" si="4"/>
        <v>0</v>
      </c>
      <c r="CE35">
        <f t="shared" si="4"/>
        <v>0</v>
      </c>
      <c r="CF35">
        <f t="shared" si="4"/>
        <v>0</v>
      </c>
      <c r="CG35">
        <f t="shared" si="4"/>
        <v>0</v>
      </c>
      <c r="CH35">
        <f t="shared" si="4"/>
        <v>0</v>
      </c>
      <c r="CI35">
        <f t="shared" si="4"/>
        <v>0</v>
      </c>
      <c r="CJ35">
        <f t="shared" si="4"/>
        <v>0</v>
      </c>
      <c r="CK35">
        <f t="shared" si="4"/>
        <v>0</v>
      </c>
      <c r="CL35">
        <f t="shared" si="4"/>
        <v>0</v>
      </c>
      <c r="CM35">
        <f t="shared" si="4"/>
        <v>0</v>
      </c>
      <c r="CN35">
        <f t="shared" si="4"/>
        <v>0</v>
      </c>
      <c r="CO35">
        <f t="shared" si="4"/>
        <v>0</v>
      </c>
      <c r="CP35">
        <f t="shared" si="4"/>
        <v>0</v>
      </c>
      <c r="CQ35">
        <f t="shared" si="4"/>
        <v>0</v>
      </c>
      <c r="CR35">
        <f t="shared" si="4"/>
        <v>0</v>
      </c>
      <c r="CS35">
        <f t="shared" si="4"/>
        <v>0</v>
      </c>
      <c r="CT35">
        <f t="shared" si="4"/>
        <v>0</v>
      </c>
      <c r="CU35">
        <f t="shared" si="4"/>
        <v>0</v>
      </c>
      <c r="CV35">
        <f t="shared" si="4"/>
        <v>0</v>
      </c>
    </row>
    <row r="36" spans="2:100" x14ac:dyDescent="0.25">
      <c r="C36" t="s">
        <v>2063</v>
      </c>
      <c r="D36" s="259">
        <f t="shared" ref="D36:BO36" si="5">IF(D20=1,IF(D35&lt;$A$3,$D$2,IF(D35&lt;$A$4,$D$3,IF(D35&lt;$A$5,$D$4,IF(D35&lt;$A$6,$D$5,IF(D35&lt;$A$7,$D$6,IF(D35&lt;$A$8,$D$7,IF(D35&lt;$A$9,$D$8,IF(D35&lt;$A$10,$D$9,IF(D35&lt;$A$11,$D$10,$D$11))))))))),0)</f>
        <v>1.4999999999999999E-2</v>
      </c>
      <c r="E36" s="259">
        <f t="shared" si="5"/>
        <v>0</v>
      </c>
      <c r="F36" s="259">
        <f t="shared" si="5"/>
        <v>0</v>
      </c>
      <c r="G36" s="259">
        <f t="shared" si="5"/>
        <v>1.4999999999999999E-2</v>
      </c>
      <c r="H36" s="259">
        <f t="shared" si="5"/>
        <v>0</v>
      </c>
      <c r="I36" s="259">
        <f t="shared" si="5"/>
        <v>0</v>
      </c>
      <c r="J36" s="259">
        <f t="shared" si="5"/>
        <v>1.4999999999999999E-2</v>
      </c>
      <c r="K36" s="259">
        <f t="shared" si="5"/>
        <v>0</v>
      </c>
      <c r="L36" s="259">
        <f t="shared" si="5"/>
        <v>0</v>
      </c>
      <c r="M36" s="259">
        <f t="shared" si="5"/>
        <v>1.4999999999999999E-2</v>
      </c>
      <c r="N36" s="259">
        <f t="shared" si="5"/>
        <v>0</v>
      </c>
      <c r="O36" s="259">
        <f t="shared" si="5"/>
        <v>0</v>
      </c>
      <c r="P36" s="259">
        <f t="shared" si="5"/>
        <v>1.4999999999999999E-2</v>
      </c>
      <c r="Q36" s="259">
        <f t="shared" si="5"/>
        <v>0</v>
      </c>
      <c r="R36" s="259">
        <f t="shared" si="5"/>
        <v>0</v>
      </c>
      <c r="S36" s="259">
        <f t="shared" si="5"/>
        <v>1.4999999999999999E-2</v>
      </c>
      <c r="T36" s="259">
        <f t="shared" si="5"/>
        <v>0</v>
      </c>
      <c r="U36" s="259">
        <f t="shared" si="5"/>
        <v>0</v>
      </c>
      <c r="V36" s="259">
        <f t="shared" si="5"/>
        <v>1.4999999999999999E-2</v>
      </c>
      <c r="W36" s="259">
        <f t="shared" si="5"/>
        <v>0</v>
      </c>
      <c r="X36" s="259">
        <f t="shared" si="5"/>
        <v>0</v>
      </c>
      <c r="Y36" s="259">
        <f t="shared" si="5"/>
        <v>1.4999999999999999E-2</v>
      </c>
      <c r="Z36" s="259">
        <f t="shared" si="5"/>
        <v>0</v>
      </c>
      <c r="AA36" s="259">
        <f t="shared" si="5"/>
        <v>0</v>
      </c>
      <c r="AB36" s="259">
        <f t="shared" si="5"/>
        <v>1.4999999999999999E-2</v>
      </c>
      <c r="AC36" s="259">
        <f t="shared" si="5"/>
        <v>0</v>
      </c>
      <c r="AD36" s="259">
        <f t="shared" si="5"/>
        <v>0</v>
      </c>
      <c r="AE36" s="259">
        <f t="shared" si="5"/>
        <v>1.4999999999999999E-2</v>
      </c>
      <c r="AF36" s="259">
        <f t="shared" si="5"/>
        <v>0</v>
      </c>
      <c r="AG36" s="259">
        <f t="shared" si="5"/>
        <v>0</v>
      </c>
      <c r="AH36" s="259">
        <f t="shared" si="5"/>
        <v>1.4999999999999999E-2</v>
      </c>
      <c r="AI36" s="259">
        <f t="shared" si="5"/>
        <v>0</v>
      </c>
      <c r="AJ36" s="259">
        <f t="shared" si="5"/>
        <v>0</v>
      </c>
      <c r="AK36" s="259">
        <f t="shared" si="5"/>
        <v>1.4999999999999999E-2</v>
      </c>
      <c r="AL36" s="259">
        <f t="shared" si="5"/>
        <v>0</v>
      </c>
      <c r="AM36" s="259">
        <f t="shared" si="5"/>
        <v>0</v>
      </c>
      <c r="AN36" s="259">
        <f t="shared" si="5"/>
        <v>1.4999999999999999E-2</v>
      </c>
      <c r="AO36" s="259">
        <f t="shared" si="5"/>
        <v>0</v>
      </c>
      <c r="AP36" s="259">
        <f t="shared" si="5"/>
        <v>0</v>
      </c>
      <c r="AQ36" s="259">
        <f t="shared" si="5"/>
        <v>1.4999999999999999E-2</v>
      </c>
      <c r="AR36" s="259">
        <f t="shared" si="5"/>
        <v>0</v>
      </c>
      <c r="AS36" s="259">
        <f t="shared" si="5"/>
        <v>0</v>
      </c>
      <c r="AT36" s="259">
        <f t="shared" si="5"/>
        <v>1.4999999999999999E-2</v>
      </c>
      <c r="AU36" s="259">
        <f t="shared" si="5"/>
        <v>0</v>
      </c>
      <c r="AV36" s="259">
        <f t="shared" si="5"/>
        <v>0</v>
      </c>
      <c r="AW36" s="259">
        <f t="shared" si="5"/>
        <v>1.4999999999999999E-2</v>
      </c>
      <c r="AX36" s="259">
        <f t="shared" si="5"/>
        <v>0</v>
      </c>
      <c r="AY36" s="259">
        <f t="shared" si="5"/>
        <v>0</v>
      </c>
      <c r="AZ36" s="259">
        <f t="shared" si="5"/>
        <v>1.4999999999999999E-2</v>
      </c>
      <c r="BA36" s="259">
        <f t="shared" si="5"/>
        <v>0</v>
      </c>
      <c r="BB36" s="259">
        <f t="shared" si="5"/>
        <v>0</v>
      </c>
      <c r="BC36" s="259">
        <f t="shared" si="5"/>
        <v>1.4999999999999999E-2</v>
      </c>
      <c r="BD36" s="259">
        <f t="shared" si="5"/>
        <v>0</v>
      </c>
      <c r="BE36" s="259">
        <f t="shared" si="5"/>
        <v>0</v>
      </c>
      <c r="BF36" s="259">
        <f t="shared" si="5"/>
        <v>1.4999999999999999E-2</v>
      </c>
      <c r="BG36" s="259">
        <f t="shared" si="5"/>
        <v>0</v>
      </c>
      <c r="BH36" s="259">
        <f t="shared" si="5"/>
        <v>0</v>
      </c>
      <c r="BI36" s="259">
        <f t="shared" si="5"/>
        <v>1.4999999999999999E-2</v>
      </c>
      <c r="BJ36" s="259">
        <f t="shared" si="5"/>
        <v>0</v>
      </c>
      <c r="BK36" s="259">
        <f t="shared" si="5"/>
        <v>0</v>
      </c>
      <c r="BL36" s="259">
        <f t="shared" si="5"/>
        <v>1.4999999999999999E-2</v>
      </c>
      <c r="BM36" s="259">
        <f t="shared" si="5"/>
        <v>0</v>
      </c>
      <c r="BN36" s="259">
        <f t="shared" si="5"/>
        <v>0</v>
      </c>
      <c r="BO36" s="259">
        <f t="shared" si="5"/>
        <v>1.4999999999999999E-2</v>
      </c>
      <c r="BP36" s="259">
        <f t="shared" ref="BP36:CV36" si="6">IF(BP20=1,IF(BP35&lt;$A$3,$D$2,IF(BP35&lt;$A$4,$D$3,IF(BP35&lt;$A$5,$D$4,IF(BP35&lt;$A$6,$D$5,IF(BP35&lt;$A$7,$D$6,IF(BP35&lt;$A$8,$D$7,IF(BP35&lt;$A$9,$D$8,IF(BP35&lt;$A$10,$D$9,IF(BP35&lt;$A$11,$D$10,$D$11))))))))),0)</f>
        <v>0</v>
      </c>
      <c r="BQ36" s="259">
        <f t="shared" si="6"/>
        <v>0</v>
      </c>
      <c r="BR36" s="259">
        <f t="shared" si="6"/>
        <v>1.4999999999999999E-2</v>
      </c>
      <c r="BS36" s="259">
        <f t="shared" si="6"/>
        <v>0</v>
      </c>
      <c r="BT36" s="259">
        <f t="shared" si="6"/>
        <v>0</v>
      </c>
      <c r="BU36" s="259">
        <f t="shared" si="6"/>
        <v>1.4999999999999999E-2</v>
      </c>
      <c r="BV36" s="259">
        <f t="shared" si="6"/>
        <v>0</v>
      </c>
      <c r="BW36" s="259">
        <f t="shared" si="6"/>
        <v>0</v>
      </c>
      <c r="BX36" s="259">
        <f t="shared" si="6"/>
        <v>1.4999999999999999E-2</v>
      </c>
      <c r="BY36" s="259">
        <f t="shared" si="6"/>
        <v>0</v>
      </c>
      <c r="BZ36" s="259">
        <f t="shared" si="6"/>
        <v>0</v>
      </c>
      <c r="CA36" s="259">
        <f t="shared" si="6"/>
        <v>1.4999999999999999E-2</v>
      </c>
      <c r="CB36" s="259">
        <f t="shared" si="6"/>
        <v>0</v>
      </c>
      <c r="CC36" s="259">
        <f t="shared" si="6"/>
        <v>0</v>
      </c>
      <c r="CD36" s="259">
        <f t="shared" si="6"/>
        <v>1.4999999999999999E-2</v>
      </c>
      <c r="CE36" s="259">
        <f t="shared" si="6"/>
        <v>0</v>
      </c>
      <c r="CF36" s="259">
        <f t="shared" si="6"/>
        <v>0</v>
      </c>
      <c r="CG36" s="259">
        <f t="shared" si="6"/>
        <v>1.4999999999999999E-2</v>
      </c>
      <c r="CH36" s="259">
        <f t="shared" si="6"/>
        <v>0</v>
      </c>
      <c r="CI36" s="259">
        <f t="shared" si="6"/>
        <v>0</v>
      </c>
      <c r="CJ36" s="259">
        <f t="shared" si="6"/>
        <v>1.4999999999999999E-2</v>
      </c>
      <c r="CK36" s="259">
        <f t="shared" si="6"/>
        <v>0</v>
      </c>
      <c r="CL36" s="259">
        <f t="shared" si="6"/>
        <v>0</v>
      </c>
      <c r="CM36" s="259">
        <f t="shared" si="6"/>
        <v>1.4999999999999999E-2</v>
      </c>
      <c r="CN36" s="259">
        <f t="shared" si="6"/>
        <v>0</v>
      </c>
      <c r="CO36" s="259">
        <f t="shared" si="6"/>
        <v>0</v>
      </c>
      <c r="CP36" s="259">
        <f t="shared" si="6"/>
        <v>1.4999999999999999E-2</v>
      </c>
      <c r="CQ36" s="259">
        <f t="shared" si="6"/>
        <v>0</v>
      </c>
      <c r="CR36" s="259">
        <f t="shared" si="6"/>
        <v>0</v>
      </c>
      <c r="CS36" s="259">
        <f t="shared" si="6"/>
        <v>1.4999999999999999E-2</v>
      </c>
      <c r="CT36" s="259">
        <f t="shared" si="6"/>
        <v>0</v>
      </c>
      <c r="CU36" s="259">
        <f t="shared" si="6"/>
        <v>0</v>
      </c>
      <c r="CV36" s="259">
        <f t="shared" si="6"/>
        <v>1.4999999999999999E-2</v>
      </c>
    </row>
    <row r="37" spans="2:100" x14ac:dyDescent="0.25">
      <c r="C37" t="s">
        <v>2064</v>
      </c>
      <c r="D37" s="207">
        <f>IF(D35&gt;1,$C$28*D36/4,0)</f>
        <v>0</v>
      </c>
      <c r="E37" s="207">
        <f t="shared" ref="E37:BP37" si="7">IF(E35&gt;1,$C$28*E36/4,0)</f>
        <v>0</v>
      </c>
      <c r="F37" s="207">
        <f>IF(F35&gt;1,$C$28*F36/4,0)</f>
        <v>0</v>
      </c>
      <c r="G37" s="207">
        <f t="shared" si="7"/>
        <v>0</v>
      </c>
      <c r="H37" s="207">
        <f t="shared" si="7"/>
        <v>0</v>
      </c>
      <c r="I37" s="207">
        <f t="shared" si="7"/>
        <v>0</v>
      </c>
      <c r="J37" s="207">
        <f t="shared" si="7"/>
        <v>0</v>
      </c>
      <c r="K37" s="207">
        <f t="shared" si="7"/>
        <v>0</v>
      </c>
      <c r="L37" s="207">
        <f t="shared" si="7"/>
        <v>0</v>
      </c>
      <c r="M37" s="207">
        <f t="shared" si="7"/>
        <v>0</v>
      </c>
      <c r="N37" s="207">
        <f t="shared" si="7"/>
        <v>0</v>
      </c>
      <c r="O37" s="207">
        <f t="shared" si="7"/>
        <v>0</v>
      </c>
      <c r="P37" s="207">
        <f t="shared" si="7"/>
        <v>0</v>
      </c>
      <c r="Q37" s="207">
        <f t="shared" si="7"/>
        <v>0</v>
      </c>
      <c r="R37" s="207">
        <f t="shared" si="7"/>
        <v>0</v>
      </c>
      <c r="S37" s="207">
        <f t="shared" si="7"/>
        <v>0</v>
      </c>
      <c r="T37" s="207">
        <f t="shared" si="7"/>
        <v>0</v>
      </c>
      <c r="U37" s="207">
        <f t="shared" si="7"/>
        <v>0</v>
      </c>
      <c r="V37" s="207">
        <f t="shared" si="7"/>
        <v>0</v>
      </c>
      <c r="W37" s="207">
        <f t="shared" si="7"/>
        <v>0</v>
      </c>
      <c r="X37" s="207">
        <f t="shared" si="7"/>
        <v>0</v>
      </c>
      <c r="Y37" s="207">
        <f t="shared" si="7"/>
        <v>0</v>
      </c>
      <c r="Z37" s="207">
        <f t="shared" si="7"/>
        <v>0</v>
      </c>
      <c r="AA37" s="207">
        <f t="shared" si="7"/>
        <v>0</v>
      </c>
      <c r="AB37" s="207">
        <f t="shared" si="7"/>
        <v>0</v>
      </c>
      <c r="AC37" s="207">
        <f t="shared" si="7"/>
        <v>0</v>
      </c>
      <c r="AD37" s="207">
        <f t="shared" si="7"/>
        <v>0</v>
      </c>
      <c r="AE37" s="207">
        <f t="shared" si="7"/>
        <v>0</v>
      </c>
      <c r="AF37" s="207">
        <f t="shared" si="7"/>
        <v>0</v>
      </c>
      <c r="AG37" s="207">
        <f t="shared" si="7"/>
        <v>0</v>
      </c>
      <c r="AH37" s="207">
        <f t="shared" si="7"/>
        <v>0</v>
      </c>
      <c r="AI37" s="207">
        <f t="shared" si="7"/>
        <v>0</v>
      </c>
      <c r="AJ37" s="207">
        <f t="shared" si="7"/>
        <v>0</v>
      </c>
      <c r="AK37" s="207">
        <f t="shared" si="7"/>
        <v>0</v>
      </c>
      <c r="AL37" s="207">
        <f t="shared" si="7"/>
        <v>0</v>
      </c>
      <c r="AM37" s="207">
        <f t="shared" si="7"/>
        <v>0</v>
      </c>
      <c r="AN37" s="207">
        <f t="shared" si="7"/>
        <v>0</v>
      </c>
      <c r="AO37" s="207">
        <f t="shared" si="7"/>
        <v>0</v>
      </c>
      <c r="AP37" s="207">
        <f t="shared" si="7"/>
        <v>0</v>
      </c>
      <c r="AQ37" s="207">
        <f t="shared" si="7"/>
        <v>0</v>
      </c>
      <c r="AR37" s="207">
        <f t="shared" si="7"/>
        <v>0</v>
      </c>
      <c r="AS37" s="207">
        <f t="shared" si="7"/>
        <v>0</v>
      </c>
      <c r="AT37" s="207">
        <f t="shared" si="7"/>
        <v>0</v>
      </c>
      <c r="AU37" s="207">
        <f t="shared" si="7"/>
        <v>0</v>
      </c>
      <c r="AV37" s="207">
        <f t="shared" si="7"/>
        <v>0</v>
      </c>
      <c r="AW37" s="207">
        <f t="shared" si="7"/>
        <v>0</v>
      </c>
      <c r="AX37" s="207">
        <f t="shared" si="7"/>
        <v>0</v>
      </c>
      <c r="AY37" s="207">
        <f t="shared" si="7"/>
        <v>0</v>
      </c>
      <c r="AZ37" s="207">
        <f t="shared" si="7"/>
        <v>0</v>
      </c>
      <c r="BA37" s="207">
        <f t="shared" si="7"/>
        <v>0</v>
      </c>
      <c r="BB37" s="207">
        <f t="shared" si="7"/>
        <v>0</v>
      </c>
      <c r="BC37" s="207">
        <f t="shared" si="7"/>
        <v>0</v>
      </c>
      <c r="BD37" s="207">
        <f t="shared" si="7"/>
        <v>0</v>
      </c>
      <c r="BE37" s="207">
        <f t="shared" si="7"/>
        <v>0</v>
      </c>
      <c r="BF37" s="207">
        <f t="shared" si="7"/>
        <v>0</v>
      </c>
      <c r="BG37" s="207">
        <f t="shared" si="7"/>
        <v>0</v>
      </c>
      <c r="BH37" s="207">
        <f t="shared" si="7"/>
        <v>0</v>
      </c>
      <c r="BI37" s="207">
        <f t="shared" si="7"/>
        <v>0</v>
      </c>
      <c r="BJ37" s="207">
        <f t="shared" si="7"/>
        <v>0</v>
      </c>
      <c r="BK37" s="207">
        <f t="shared" si="7"/>
        <v>0</v>
      </c>
      <c r="BL37" s="207">
        <f t="shared" si="7"/>
        <v>0</v>
      </c>
      <c r="BM37" s="207">
        <f t="shared" si="7"/>
        <v>0</v>
      </c>
      <c r="BN37" s="207">
        <f t="shared" si="7"/>
        <v>0</v>
      </c>
      <c r="BO37" s="207">
        <f t="shared" si="7"/>
        <v>0</v>
      </c>
      <c r="BP37" s="207">
        <f t="shared" si="7"/>
        <v>0</v>
      </c>
      <c r="BQ37" s="207">
        <f t="shared" ref="BQ37:CV37" si="8">IF(BQ35&gt;1,$C$28*BQ36/4,0)</f>
        <v>0</v>
      </c>
      <c r="BR37" s="207">
        <f t="shared" si="8"/>
        <v>0</v>
      </c>
      <c r="BS37" s="207">
        <f t="shared" si="8"/>
        <v>0</v>
      </c>
      <c r="BT37" s="207">
        <f t="shared" si="8"/>
        <v>0</v>
      </c>
      <c r="BU37" s="207">
        <f t="shared" si="8"/>
        <v>0</v>
      </c>
      <c r="BV37" s="207">
        <f t="shared" si="8"/>
        <v>0</v>
      </c>
      <c r="BW37" s="207">
        <f t="shared" si="8"/>
        <v>0</v>
      </c>
      <c r="BX37" s="207">
        <f t="shared" si="8"/>
        <v>0</v>
      </c>
      <c r="BY37" s="207">
        <f t="shared" si="8"/>
        <v>0</v>
      </c>
      <c r="BZ37" s="207">
        <f t="shared" si="8"/>
        <v>0</v>
      </c>
      <c r="CA37" s="207">
        <f t="shared" si="8"/>
        <v>0</v>
      </c>
      <c r="CB37" s="207">
        <f t="shared" si="8"/>
        <v>0</v>
      </c>
      <c r="CC37" s="207">
        <f t="shared" si="8"/>
        <v>0</v>
      </c>
      <c r="CD37" s="207">
        <f t="shared" si="8"/>
        <v>0</v>
      </c>
      <c r="CE37" s="207">
        <f t="shared" si="8"/>
        <v>0</v>
      </c>
      <c r="CF37" s="207">
        <f t="shared" si="8"/>
        <v>0</v>
      </c>
      <c r="CG37" s="207">
        <f t="shared" si="8"/>
        <v>0</v>
      </c>
      <c r="CH37" s="207">
        <f t="shared" si="8"/>
        <v>0</v>
      </c>
      <c r="CI37" s="207">
        <f t="shared" si="8"/>
        <v>0</v>
      </c>
      <c r="CJ37" s="207">
        <f t="shared" si="8"/>
        <v>0</v>
      </c>
      <c r="CK37" s="207">
        <f t="shared" si="8"/>
        <v>0</v>
      </c>
      <c r="CL37" s="207">
        <f t="shared" si="8"/>
        <v>0</v>
      </c>
      <c r="CM37" s="207">
        <f t="shared" si="8"/>
        <v>0</v>
      </c>
      <c r="CN37" s="207">
        <f t="shared" si="8"/>
        <v>0</v>
      </c>
      <c r="CO37" s="207">
        <f t="shared" si="8"/>
        <v>0</v>
      </c>
      <c r="CP37" s="207">
        <f t="shared" si="8"/>
        <v>0</v>
      </c>
      <c r="CQ37" s="207">
        <f t="shared" si="8"/>
        <v>0</v>
      </c>
      <c r="CR37" s="207">
        <f t="shared" si="8"/>
        <v>0</v>
      </c>
      <c r="CS37" s="207">
        <f t="shared" si="8"/>
        <v>0</v>
      </c>
      <c r="CT37" s="207">
        <f t="shared" si="8"/>
        <v>0</v>
      </c>
      <c r="CU37" s="207">
        <f t="shared" si="8"/>
        <v>0</v>
      </c>
      <c r="CV37" s="207">
        <f t="shared" si="8"/>
        <v>0</v>
      </c>
    </row>
    <row r="40" spans="2:100" x14ac:dyDescent="0.25">
      <c r="B40" s="309" t="s">
        <v>2050</v>
      </c>
      <c r="C40" s="316"/>
    </row>
    <row r="41" spans="2:100" x14ac:dyDescent="0.25">
      <c r="B41" t="s">
        <v>2052</v>
      </c>
      <c r="C41" s="306" t="s">
        <v>2065</v>
      </c>
    </row>
    <row r="42" spans="2:100" x14ac:dyDescent="0.25">
      <c r="B42" s="309" t="s">
        <v>2053</v>
      </c>
      <c r="C42" s="311"/>
    </row>
    <row r="43" spans="2:100" x14ac:dyDescent="0.25">
      <c r="B43" t="s">
        <v>2054</v>
      </c>
      <c r="C43" s="306" t="s">
        <v>2066</v>
      </c>
    </row>
    <row r="44" spans="2:100" x14ac:dyDescent="0.25">
      <c r="B44" s="309" t="s">
        <v>2055</v>
      </c>
      <c r="C44" s="310"/>
    </row>
    <row r="45" spans="2:100" x14ac:dyDescent="0.25">
      <c r="B45" t="s">
        <v>2056</v>
      </c>
      <c r="C45" s="312"/>
    </row>
    <row r="46" spans="2:100" x14ac:dyDescent="0.25">
      <c r="B46" s="309" t="s">
        <v>2057</v>
      </c>
      <c r="C46" s="313"/>
    </row>
    <row r="47" spans="2:100" x14ac:dyDescent="0.25">
      <c r="B47" t="s">
        <v>2058</v>
      </c>
      <c r="C47" s="306"/>
    </row>
    <row r="48" spans="2:100" x14ac:dyDescent="0.25">
      <c r="B48" s="309" t="s">
        <v>2059</v>
      </c>
      <c r="C48" s="310"/>
    </row>
    <row r="49" spans="2:100" x14ac:dyDescent="0.25">
      <c r="B49" t="s">
        <v>2060</v>
      </c>
      <c r="C49" s="314">
        <v>45597</v>
      </c>
    </row>
    <row r="50" spans="2:100" x14ac:dyDescent="0.25">
      <c r="B50" s="309"/>
      <c r="C50" s="310"/>
    </row>
    <row r="51" spans="2:100" x14ac:dyDescent="0.25">
      <c r="C51" s="306"/>
    </row>
    <row r="52" spans="2:100" x14ac:dyDescent="0.25">
      <c r="B52" s="309" t="s">
        <v>2061</v>
      </c>
      <c r="C52" s="315"/>
    </row>
    <row r="53" spans="2:100" x14ac:dyDescent="0.25">
      <c r="C53" t="s">
        <v>2062</v>
      </c>
      <c r="E53">
        <f>IF(AND(E19&gt;=$C49,E19&lt;$C52),1+D53,0)</f>
        <v>0</v>
      </c>
      <c r="F53">
        <f t="shared" ref="F53:BQ53" si="9">IF(AND(F19&gt;=$C49,F19&lt;$C52),1+E53,0)</f>
        <v>0</v>
      </c>
      <c r="G53">
        <f t="shared" si="9"/>
        <v>0</v>
      </c>
      <c r="H53">
        <f t="shared" si="9"/>
        <v>0</v>
      </c>
      <c r="I53">
        <f t="shared" si="9"/>
        <v>0</v>
      </c>
      <c r="J53">
        <f t="shared" si="9"/>
        <v>0</v>
      </c>
      <c r="K53">
        <f t="shared" si="9"/>
        <v>0</v>
      </c>
      <c r="L53">
        <f t="shared" si="9"/>
        <v>0</v>
      </c>
      <c r="M53">
        <f t="shared" si="9"/>
        <v>0</v>
      </c>
      <c r="N53">
        <f t="shared" si="9"/>
        <v>0</v>
      </c>
      <c r="O53">
        <f t="shared" si="9"/>
        <v>0</v>
      </c>
      <c r="P53">
        <f t="shared" si="9"/>
        <v>0</v>
      </c>
      <c r="Q53">
        <f t="shared" si="9"/>
        <v>0</v>
      </c>
      <c r="R53">
        <f t="shared" si="9"/>
        <v>0</v>
      </c>
      <c r="S53">
        <f t="shared" si="9"/>
        <v>0</v>
      </c>
      <c r="T53">
        <f t="shared" si="9"/>
        <v>0</v>
      </c>
      <c r="U53">
        <f t="shared" si="9"/>
        <v>0</v>
      </c>
      <c r="V53">
        <f t="shared" si="9"/>
        <v>0</v>
      </c>
      <c r="W53">
        <f t="shared" si="9"/>
        <v>0</v>
      </c>
      <c r="X53">
        <f t="shared" si="9"/>
        <v>0</v>
      </c>
      <c r="Y53">
        <f t="shared" si="9"/>
        <v>0</v>
      </c>
      <c r="Z53">
        <f t="shared" si="9"/>
        <v>0</v>
      </c>
      <c r="AA53">
        <f t="shared" si="9"/>
        <v>0</v>
      </c>
      <c r="AB53">
        <f t="shared" si="9"/>
        <v>0</v>
      </c>
      <c r="AC53">
        <f t="shared" si="9"/>
        <v>0</v>
      </c>
      <c r="AD53">
        <f t="shared" si="9"/>
        <v>0</v>
      </c>
      <c r="AE53">
        <f t="shared" si="9"/>
        <v>0</v>
      </c>
      <c r="AF53">
        <f t="shared" si="9"/>
        <v>0</v>
      </c>
      <c r="AG53">
        <f t="shared" si="9"/>
        <v>0</v>
      </c>
      <c r="AH53">
        <f t="shared" si="9"/>
        <v>0</v>
      </c>
      <c r="AI53">
        <f t="shared" si="9"/>
        <v>0</v>
      </c>
      <c r="AJ53">
        <f t="shared" si="9"/>
        <v>0</v>
      </c>
      <c r="AK53">
        <f t="shared" si="9"/>
        <v>0</v>
      </c>
      <c r="AL53">
        <f t="shared" si="9"/>
        <v>0</v>
      </c>
      <c r="AM53">
        <f t="shared" si="9"/>
        <v>0</v>
      </c>
      <c r="AN53">
        <f t="shared" si="9"/>
        <v>0</v>
      </c>
      <c r="AO53">
        <f t="shared" si="9"/>
        <v>0</v>
      </c>
      <c r="AP53">
        <f t="shared" si="9"/>
        <v>0</v>
      </c>
      <c r="AQ53">
        <f t="shared" si="9"/>
        <v>0</v>
      </c>
      <c r="AR53">
        <f t="shared" si="9"/>
        <v>0</v>
      </c>
      <c r="AS53">
        <f t="shared" si="9"/>
        <v>0</v>
      </c>
      <c r="AT53">
        <f t="shared" si="9"/>
        <v>0</v>
      </c>
      <c r="AU53">
        <f t="shared" si="9"/>
        <v>0</v>
      </c>
      <c r="AV53">
        <f t="shared" si="9"/>
        <v>0</v>
      </c>
      <c r="AW53">
        <f t="shared" si="9"/>
        <v>0</v>
      </c>
      <c r="AX53">
        <f t="shared" si="9"/>
        <v>0</v>
      </c>
      <c r="AY53">
        <f t="shared" si="9"/>
        <v>0</v>
      </c>
      <c r="AZ53">
        <f t="shared" si="9"/>
        <v>0</v>
      </c>
      <c r="BA53">
        <f t="shared" si="9"/>
        <v>0</v>
      </c>
      <c r="BB53">
        <f t="shared" si="9"/>
        <v>0</v>
      </c>
      <c r="BC53">
        <f t="shared" si="9"/>
        <v>0</v>
      </c>
      <c r="BD53">
        <f t="shared" si="9"/>
        <v>0</v>
      </c>
      <c r="BE53">
        <f t="shared" si="9"/>
        <v>0</v>
      </c>
      <c r="BF53">
        <f t="shared" si="9"/>
        <v>0</v>
      </c>
      <c r="BG53">
        <f t="shared" si="9"/>
        <v>0</v>
      </c>
      <c r="BH53">
        <f t="shared" si="9"/>
        <v>0</v>
      </c>
      <c r="BI53">
        <f t="shared" si="9"/>
        <v>0</v>
      </c>
      <c r="BJ53">
        <f t="shared" si="9"/>
        <v>0</v>
      </c>
      <c r="BK53">
        <f t="shared" si="9"/>
        <v>0</v>
      </c>
      <c r="BL53">
        <f t="shared" si="9"/>
        <v>0</v>
      </c>
      <c r="BM53">
        <f t="shared" si="9"/>
        <v>0</v>
      </c>
      <c r="BN53">
        <f t="shared" si="9"/>
        <v>0</v>
      </c>
      <c r="BO53">
        <f t="shared" si="9"/>
        <v>0</v>
      </c>
      <c r="BP53">
        <f t="shared" si="9"/>
        <v>0</v>
      </c>
      <c r="BQ53">
        <f t="shared" si="9"/>
        <v>0</v>
      </c>
      <c r="BR53">
        <f t="shared" ref="BR53:CV53" si="10">IF(AND(BR19&gt;=$C49,BR19&lt;$C52),1+BQ53,0)</f>
        <v>0</v>
      </c>
      <c r="BS53">
        <f t="shared" si="10"/>
        <v>0</v>
      </c>
      <c r="BT53">
        <f t="shared" si="10"/>
        <v>0</v>
      </c>
      <c r="BU53">
        <f t="shared" si="10"/>
        <v>0</v>
      </c>
      <c r="BV53">
        <f t="shared" si="10"/>
        <v>0</v>
      </c>
      <c r="BW53">
        <f t="shared" si="10"/>
        <v>0</v>
      </c>
      <c r="BX53">
        <f t="shared" si="10"/>
        <v>0</v>
      </c>
      <c r="BY53">
        <f t="shared" si="10"/>
        <v>0</v>
      </c>
      <c r="BZ53">
        <f t="shared" si="10"/>
        <v>0</v>
      </c>
      <c r="CA53">
        <f t="shared" si="10"/>
        <v>0</v>
      </c>
      <c r="CB53">
        <f t="shared" si="10"/>
        <v>0</v>
      </c>
      <c r="CC53">
        <f t="shared" si="10"/>
        <v>0</v>
      </c>
      <c r="CD53">
        <f t="shared" si="10"/>
        <v>0</v>
      </c>
      <c r="CE53">
        <f t="shared" si="10"/>
        <v>0</v>
      </c>
      <c r="CF53">
        <f t="shared" si="10"/>
        <v>0</v>
      </c>
      <c r="CG53">
        <f t="shared" si="10"/>
        <v>0</v>
      </c>
      <c r="CH53">
        <f t="shared" si="10"/>
        <v>0</v>
      </c>
      <c r="CI53">
        <f t="shared" si="10"/>
        <v>0</v>
      </c>
      <c r="CJ53">
        <f t="shared" si="10"/>
        <v>0</v>
      </c>
      <c r="CK53">
        <f t="shared" si="10"/>
        <v>0</v>
      </c>
      <c r="CL53">
        <f t="shared" si="10"/>
        <v>0</v>
      </c>
      <c r="CM53">
        <f t="shared" si="10"/>
        <v>0</v>
      </c>
      <c r="CN53">
        <f t="shared" si="10"/>
        <v>0</v>
      </c>
      <c r="CO53">
        <f t="shared" si="10"/>
        <v>0</v>
      </c>
      <c r="CP53">
        <f t="shared" si="10"/>
        <v>0</v>
      </c>
      <c r="CQ53">
        <f t="shared" si="10"/>
        <v>0</v>
      </c>
      <c r="CR53">
        <f t="shared" si="10"/>
        <v>0</v>
      </c>
      <c r="CS53">
        <f t="shared" si="10"/>
        <v>0</v>
      </c>
      <c r="CT53">
        <f t="shared" si="10"/>
        <v>0</v>
      </c>
      <c r="CU53">
        <f t="shared" si="10"/>
        <v>0</v>
      </c>
      <c r="CV53">
        <f t="shared" si="10"/>
        <v>0</v>
      </c>
    </row>
    <row r="54" spans="2:100" x14ac:dyDescent="0.25">
      <c r="C54" t="s">
        <v>2063</v>
      </c>
      <c r="D54" s="259">
        <f>IF(D20=1,IF(D53&lt;$A$3,$D$2,IF(D53&lt;$A$4,$D$3,IF(D53&lt;$A$5,$D$4,IF(D53&lt;$A$6,$D$5,IF(D53&lt;$A$7,$D$6,IF(D53&lt;$A$8,$D$7,IF(D53&lt;$A$9,$D$8,IF(D53&lt;$A$10,$D$9,IF(D53&lt;$A$11,$D$10,$D$11))))))))),0)</f>
        <v>1.4999999999999999E-2</v>
      </c>
      <c r="E54" s="259">
        <f t="shared" ref="E54:BP54" si="11">IF(E20=1,IF(E53&lt;$A$3,$D$2,IF(E53&lt;$A$4,$D$3,IF(E53&lt;$A$5,$D$4,IF(E53&lt;$A$6,$D$5,IF(E53&lt;$A$7,$D$6,IF(E53&lt;$A$8,$D$7,IF(E53&lt;$A$9,$D$8,IF(E53&lt;$A$10,$D$9,IF(E53&lt;$A$11,$D$10,$D$11))))))))),0)</f>
        <v>0</v>
      </c>
      <c r="F54" s="259">
        <f t="shared" si="11"/>
        <v>0</v>
      </c>
      <c r="G54" s="259">
        <f t="shared" si="11"/>
        <v>1.4999999999999999E-2</v>
      </c>
      <c r="H54" s="259">
        <f t="shared" si="11"/>
        <v>0</v>
      </c>
      <c r="I54" s="259">
        <f t="shared" si="11"/>
        <v>0</v>
      </c>
      <c r="J54" s="259">
        <f t="shared" si="11"/>
        <v>1.4999999999999999E-2</v>
      </c>
      <c r="K54" s="259">
        <f t="shared" si="11"/>
        <v>0</v>
      </c>
      <c r="L54" s="259">
        <f t="shared" si="11"/>
        <v>0</v>
      </c>
      <c r="M54" s="259">
        <f t="shared" si="11"/>
        <v>1.4999999999999999E-2</v>
      </c>
      <c r="N54" s="259">
        <f t="shared" si="11"/>
        <v>0</v>
      </c>
      <c r="O54" s="259">
        <f t="shared" si="11"/>
        <v>0</v>
      </c>
      <c r="P54" s="259">
        <f t="shared" si="11"/>
        <v>1.4999999999999999E-2</v>
      </c>
      <c r="Q54" s="259">
        <f t="shared" si="11"/>
        <v>0</v>
      </c>
      <c r="R54" s="259">
        <f t="shared" si="11"/>
        <v>0</v>
      </c>
      <c r="S54" s="259">
        <f t="shared" si="11"/>
        <v>1.4999999999999999E-2</v>
      </c>
      <c r="T54" s="259">
        <f t="shared" si="11"/>
        <v>0</v>
      </c>
      <c r="U54" s="259">
        <f t="shared" si="11"/>
        <v>0</v>
      </c>
      <c r="V54" s="259">
        <f t="shared" si="11"/>
        <v>1.4999999999999999E-2</v>
      </c>
      <c r="W54" s="259">
        <f t="shared" si="11"/>
        <v>0</v>
      </c>
      <c r="X54" s="259">
        <f t="shared" si="11"/>
        <v>0</v>
      </c>
      <c r="Y54" s="259">
        <f t="shared" si="11"/>
        <v>1.4999999999999999E-2</v>
      </c>
      <c r="Z54" s="259">
        <f t="shared" si="11"/>
        <v>0</v>
      </c>
      <c r="AA54" s="259">
        <f t="shared" si="11"/>
        <v>0</v>
      </c>
      <c r="AB54" s="259">
        <f t="shared" si="11"/>
        <v>1.4999999999999999E-2</v>
      </c>
      <c r="AC54" s="259">
        <f t="shared" si="11"/>
        <v>0</v>
      </c>
      <c r="AD54" s="259">
        <f t="shared" si="11"/>
        <v>0</v>
      </c>
      <c r="AE54" s="259">
        <f t="shared" si="11"/>
        <v>1.4999999999999999E-2</v>
      </c>
      <c r="AF54" s="259">
        <f t="shared" si="11"/>
        <v>0</v>
      </c>
      <c r="AG54" s="259">
        <f t="shared" si="11"/>
        <v>0</v>
      </c>
      <c r="AH54" s="259">
        <f t="shared" si="11"/>
        <v>1.4999999999999999E-2</v>
      </c>
      <c r="AI54" s="259">
        <f t="shared" si="11"/>
        <v>0</v>
      </c>
      <c r="AJ54" s="259">
        <f t="shared" si="11"/>
        <v>0</v>
      </c>
      <c r="AK54" s="259">
        <f t="shared" si="11"/>
        <v>1.4999999999999999E-2</v>
      </c>
      <c r="AL54" s="259">
        <f t="shared" si="11"/>
        <v>0</v>
      </c>
      <c r="AM54" s="259">
        <f t="shared" si="11"/>
        <v>0</v>
      </c>
      <c r="AN54" s="259">
        <f t="shared" si="11"/>
        <v>1.4999999999999999E-2</v>
      </c>
      <c r="AO54" s="259">
        <f t="shared" si="11"/>
        <v>0</v>
      </c>
      <c r="AP54" s="259">
        <f t="shared" si="11"/>
        <v>0</v>
      </c>
      <c r="AQ54" s="259">
        <f t="shared" si="11"/>
        <v>1.4999999999999999E-2</v>
      </c>
      <c r="AR54" s="259">
        <f t="shared" si="11"/>
        <v>0</v>
      </c>
      <c r="AS54" s="259">
        <f t="shared" si="11"/>
        <v>0</v>
      </c>
      <c r="AT54" s="259">
        <f t="shared" si="11"/>
        <v>1.4999999999999999E-2</v>
      </c>
      <c r="AU54" s="259">
        <f t="shared" si="11"/>
        <v>0</v>
      </c>
      <c r="AV54" s="259">
        <f t="shared" si="11"/>
        <v>0</v>
      </c>
      <c r="AW54" s="259">
        <f t="shared" si="11"/>
        <v>1.4999999999999999E-2</v>
      </c>
      <c r="AX54" s="259">
        <f t="shared" si="11"/>
        <v>0</v>
      </c>
      <c r="AY54" s="259">
        <f t="shared" si="11"/>
        <v>0</v>
      </c>
      <c r="AZ54" s="259">
        <f t="shared" si="11"/>
        <v>1.4999999999999999E-2</v>
      </c>
      <c r="BA54" s="259">
        <f t="shared" si="11"/>
        <v>0</v>
      </c>
      <c r="BB54" s="259">
        <f t="shared" si="11"/>
        <v>0</v>
      </c>
      <c r="BC54" s="259">
        <f t="shared" si="11"/>
        <v>1.4999999999999999E-2</v>
      </c>
      <c r="BD54" s="259">
        <f t="shared" si="11"/>
        <v>0</v>
      </c>
      <c r="BE54" s="259">
        <f t="shared" si="11"/>
        <v>0</v>
      </c>
      <c r="BF54" s="259">
        <f t="shared" si="11"/>
        <v>1.4999999999999999E-2</v>
      </c>
      <c r="BG54" s="259">
        <f t="shared" si="11"/>
        <v>0</v>
      </c>
      <c r="BH54" s="259">
        <f t="shared" si="11"/>
        <v>0</v>
      </c>
      <c r="BI54" s="259">
        <f t="shared" si="11"/>
        <v>1.4999999999999999E-2</v>
      </c>
      <c r="BJ54" s="259">
        <f t="shared" si="11"/>
        <v>0</v>
      </c>
      <c r="BK54" s="259">
        <f t="shared" si="11"/>
        <v>0</v>
      </c>
      <c r="BL54" s="259">
        <f t="shared" si="11"/>
        <v>1.4999999999999999E-2</v>
      </c>
      <c r="BM54" s="259">
        <f t="shared" si="11"/>
        <v>0</v>
      </c>
      <c r="BN54" s="259">
        <f t="shared" si="11"/>
        <v>0</v>
      </c>
      <c r="BO54" s="259">
        <f t="shared" si="11"/>
        <v>1.4999999999999999E-2</v>
      </c>
      <c r="BP54" s="259">
        <f t="shared" si="11"/>
        <v>0</v>
      </c>
      <c r="BQ54" s="259">
        <f t="shared" ref="BQ54:CV54" si="12">IF(BQ20=1,IF(BQ53&lt;$A$3,$D$2,IF(BQ53&lt;$A$4,$D$3,IF(BQ53&lt;$A$5,$D$4,IF(BQ53&lt;$A$6,$D$5,IF(BQ53&lt;$A$7,$D$6,IF(BQ53&lt;$A$8,$D$7,IF(BQ53&lt;$A$9,$D$8,IF(BQ53&lt;$A$10,$D$9,IF(BQ53&lt;$A$11,$D$10,$D$11))))))))),0)</f>
        <v>0</v>
      </c>
      <c r="BR54" s="259">
        <f t="shared" si="12"/>
        <v>1.4999999999999999E-2</v>
      </c>
      <c r="BS54" s="259">
        <f t="shared" si="12"/>
        <v>0</v>
      </c>
      <c r="BT54" s="259">
        <f t="shared" si="12"/>
        <v>0</v>
      </c>
      <c r="BU54" s="259">
        <f t="shared" si="12"/>
        <v>1.4999999999999999E-2</v>
      </c>
      <c r="BV54" s="259">
        <f t="shared" si="12"/>
        <v>0</v>
      </c>
      <c r="BW54" s="259">
        <f t="shared" si="12"/>
        <v>0</v>
      </c>
      <c r="BX54" s="259">
        <f t="shared" si="12"/>
        <v>1.4999999999999999E-2</v>
      </c>
      <c r="BY54" s="259">
        <f t="shared" si="12"/>
        <v>0</v>
      </c>
      <c r="BZ54" s="259">
        <f t="shared" si="12"/>
        <v>0</v>
      </c>
      <c r="CA54" s="259">
        <f t="shared" si="12"/>
        <v>1.4999999999999999E-2</v>
      </c>
      <c r="CB54" s="259">
        <f t="shared" si="12"/>
        <v>0</v>
      </c>
      <c r="CC54" s="259">
        <f t="shared" si="12"/>
        <v>0</v>
      </c>
      <c r="CD54" s="259">
        <f t="shared" si="12"/>
        <v>1.4999999999999999E-2</v>
      </c>
      <c r="CE54" s="259">
        <f t="shared" si="12"/>
        <v>0</v>
      </c>
      <c r="CF54" s="259">
        <f t="shared" si="12"/>
        <v>0</v>
      </c>
      <c r="CG54" s="259">
        <f t="shared" si="12"/>
        <v>1.4999999999999999E-2</v>
      </c>
      <c r="CH54" s="259">
        <f t="shared" si="12"/>
        <v>0</v>
      </c>
      <c r="CI54" s="259">
        <f t="shared" si="12"/>
        <v>0</v>
      </c>
      <c r="CJ54" s="259">
        <f t="shared" si="12"/>
        <v>1.4999999999999999E-2</v>
      </c>
      <c r="CK54" s="259">
        <f t="shared" si="12"/>
        <v>0</v>
      </c>
      <c r="CL54" s="259">
        <f t="shared" si="12"/>
        <v>0</v>
      </c>
      <c r="CM54" s="259">
        <f t="shared" si="12"/>
        <v>1.4999999999999999E-2</v>
      </c>
      <c r="CN54" s="259">
        <f t="shared" si="12"/>
        <v>0</v>
      </c>
      <c r="CO54" s="259">
        <f t="shared" si="12"/>
        <v>0</v>
      </c>
      <c r="CP54" s="259">
        <f t="shared" si="12"/>
        <v>1.4999999999999999E-2</v>
      </c>
      <c r="CQ54" s="259">
        <f t="shared" si="12"/>
        <v>0</v>
      </c>
      <c r="CR54" s="259">
        <f t="shared" si="12"/>
        <v>0</v>
      </c>
      <c r="CS54" s="259">
        <f t="shared" si="12"/>
        <v>1.4999999999999999E-2</v>
      </c>
      <c r="CT54" s="259">
        <f t="shared" si="12"/>
        <v>0</v>
      </c>
      <c r="CU54" s="259">
        <f t="shared" si="12"/>
        <v>0</v>
      </c>
      <c r="CV54" s="259">
        <f t="shared" si="12"/>
        <v>1.4999999999999999E-2</v>
      </c>
    </row>
    <row r="55" spans="2:100" x14ac:dyDescent="0.25">
      <c r="C55" t="s">
        <v>2064</v>
      </c>
      <c r="D55" s="207">
        <f>IF(D53&gt;1,$C$46*D54/4,0)</f>
        <v>0</v>
      </c>
      <c r="E55" s="207">
        <f t="shared" ref="E55:M55" si="13">IF(E53&gt;1,$C$46*E54/4,0)</f>
        <v>0</v>
      </c>
      <c r="F55" s="207">
        <f t="shared" si="13"/>
        <v>0</v>
      </c>
      <c r="G55" s="207">
        <f t="shared" si="13"/>
        <v>0</v>
      </c>
      <c r="H55" s="207">
        <f t="shared" si="13"/>
        <v>0</v>
      </c>
      <c r="I55" s="207">
        <f t="shared" si="13"/>
        <v>0</v>
      </c>
      <c r="J55" s="207">
        <f t="shared" si="13"/>
        <v>0</v>
      </c>
      <c r="K55" s="207">
        <f t="shared" si="13"/>
        <v>0</v>
      </c>
      <c r="L55" s="207">
        <f t="shared" si="13"/>
        <v>0</v>
      </c>
      <c r="M55" s="207">
        <f t="shared" si="13"/>
        <v>0</v>
      </c>
      <c r="N55" s="207">
        <f t="shared" ref="N55:BY55" si="14">IF(N53&gt;1,$C$46*N54/4,0)</f>
        <v>0</v>
      </c>
      <c r="O55" s="207">
        <f t="shared" si="14"/>
        <v>0</v>
      </c>
      <c r="P55" s="207">
        <f t="shared" si="14"/>
        <v>0</v>
      </c>
      <c r="Q55" s="207">
        <f t="shared" si="14"/>
        <v>0</v>
      </c>
      <c r="R55" s="207">
        <f t="shared" si="14"/>
        <v>0</v>
      </c>
      <c r="S55" s="207">
        <f t="shared" si="14"/>
        <v>0</v>
      </c>
      <c r="T55" s="207">
        <f t="shared" si="14"/>
        <v>0</v>
      </c>
      <c r="U55" s="207">
        <f t="shared" si="14"/>
        <v>0</v>
      </c>
      <c r="V55" s="207">
        <f t="shared" si="14"/>
        <v>0</v>
      </c>
      <c r="W55" s="207">
        <f t="shared" si="14"/>
        <v>0</v>
      </c>
      <c r="X55" s="207">
        <f t="shared" si="14"/>
        <v>0</v>
      </c>
      <c r="Y55" s="207">
        <f t="shared" si="14"/>
        <v>0</v>
      </c>
      <c r="Z55" s="207">
        <f t="shared" si="14"/>
        <v>0</v>
      </c>
      <c r="AA55" s="207">
        <f t="shared" si="14"/>
        <v>0</v>
      </c>
      <c r="AB55" s="207">
        <f t="shared" si="14"/>
        <v>0</v>
      </c>
      <c r="AC55" s="207">
        <f t="shared" si="14"/>
        <v>0</v>
      </c>
      <c r="AD55" s="207">
        <f t="shared" si="14"/>
        <v>0</v>
      </c>
      <c r="AE55" s="207">
        <f t="shared" si="14"/>
        <v>0</v>
      </c>
      <c r="AF55" s="207">
        <f t="shared" si="14"/>
        <v>0</v>
      </c>
      <c r="AG55" s="207">
        <f t="shared" si="14"/>
        <v>0</v>
      </c>
      <c r="AH55" s="207">
        <f t="shared" si="14"/>
        <v>0</v>
      </c>
      <c r="AI55" s="207">
        <f t="shared" si="14"/>
        <v>0</v>
      </c>
      <c r="AJ55" s="207">
        <f t="shared" si="14"/>
        <v>0</v>
      </c>
      <c r="AK55" s="207">
        <f t="shared" si="14"/>
        <v>0</v>
      </c>
      <c r="AL55" s="207">
        <f t="shared" si="14"/>
        <v>0</v>
      </c>
      <c r="AM55" s="207">
        <f t="shared" si="14"/>
        <v>0</v>
      </c>
      <c r="AN55" s="207">
        <f t="shared" si="14"/>
        <v>0</v>
      </c>
      <c r="AO55" s="207">
        <f t="shared" si="14"/>
        <v>0</v>
      </c>
      <c r="AP55" s="207">
        <f t="shared" si="14"/>
        <v>0</v>
      </c>
      <c r="AQ55" s="207">
        <f t="shared" si="14"/>
        <v>0</v>
      </c>
      <c r="AR55" s="207">
        <f t="shared" si="14"/>
        <v>0</v>
      </c>
      <c r="AS55" s="207">
        <f t="shared" si="14"/>
        <v>0</v>
      </c>
      <c r="AT55" s="207">
        <f t="shared" si="14"/>
        <v>0</v>
      </c>
      <c r="AU55" s="207">
        <f t="shared" si="14"/>
        <v>0</v>
      </c>
      <c r="AV55" s="207">
        <f t="shared" si="14"/>
        <v>0</v>
      </c>
      <c r="AW55" s="207">
        <f t="shared" si="14"/>
        <v>0</v>
      </c>
      <c r="AX55" s="207">
        <f t="shared" si="14"/>
        <v>0</v>
      </c>
      <c r="AY55" s="207">
        <f t="shared" si="14"/>
        <v>0</v>
      </c>
      <c r="AZ55" s="207">
        <f t="shared" si="14"/>
        <v>0</v>
      </c>
      <c r="BA55" s="207">
        <f t="shared" si="14"/>
        <v>0</v>
      </c>
      <c r="BB55" s="207">
        <f t="shared" si="14"/>
        <v>0</v>
      </c>
      <c r="BC55" s="207">
        <f t="shared" si="14"/>
        <v>0</v>
      </c>
      <c r="BD55" s="207">
        <f t="shared" si="14"/>
        <v>0</v>
      </c>
      <c r="BE55" s="207">
        <f t="shared" si="14"/>
        <v>0</v>
      </c>
      <c r="BF55" s="207">
        <f t="shared" si="14"/>
        <v>0</v>
      </c>
      <c r="BG55" s="207">
        <f t="shared" si="14"/>
        <v>0</v>
      </c>
      <c r="BH55" s="207">
        <f t="shared" si="14"/>
        <v>0</v>
      </c>
      <c r="BI55" s="207">
        <f t="shared" si="14"/>
        <v>0</v>
      </c>
      <c r="BJ55" s="207">
        <f t="shared" si="14"/>
        <v>0</v>
      </c>
      <c r="BK55" s="207">
        <f t="shared" si="14"/>
        <v>0</v>
      </c>
      <c r="BL55" s="207">
        <f t="shared" si="14"/>
        <v>0</v>
      </c>
      <c r="BM55" s="207">
        <f t="shared" si="14"/>
        <v>0</v>
      </c>
      <c r="BN55" s="207">
        <f t="shared" si="14"/>
        <v>0</v>
      </c>
      <c r="BO55" s="207">
        <f t="shared" si="14"/>
        <v>0</v>
      </c>
      <c r="BP55" s="207">
        <f t="shared" si="14"/>
        <v>0</v>
      </c>
      <c r="BQ55" s="207">
        <f t="shared" si="14"/>
        <v>0</v>
      </c>
      <c r="BR55" s="207">
        <f t="shared" si="14"/>
        <v>0</v>
      </c>
      <c r="BS55" s="207">
        <f t="shared" si="14"/>
        <v>0</v>
      </c>
      <c r="BT55" s="207">
        <f t="shared" si="14"/>
        <v>0</v>
      </c>
      <c r="BU55" s="207">
        <f t="shared" si="14"/>
        <v>0</v>
      </c>
      <c r="BV55" s="207">
        <f t="shared" si="14"/>
        <v>0</v>
      </c>
      <c r="BW55" s="207">
        <f t="shared" si="14"/>
        <v>0</v>
      </c>
      <c r="BX55" s="207">
        <f t="shared" si="14"/>
        <v>0</v>
      </c>
      <c r="BY55" s="207">
        <f t="shared" si="14"/>
        <v>0</v>
      </c>
      <c r="BZ55" s="207">
        <f t="shared" ref="BZ55:CV55" si="15">IF(BZ53&gt;1,$C$46*BZ54/4,0)</f>
        <v>0</v>
      </c>
      <c r="CA55" s="207">
        <f t="shared" si="15"/>
        <v>0</v>
      </c>
      <c r="CB55" s="207">
        <f t="shared" si="15"/>
        <v>0</v>
      </c>
      <c r="CC55" s="207">
        <f t="shared" si="15"/>
        <v>0</v>
      </c>
      <c r="CD55" s="207">
        <f t="shared" si="15"/>
        <v>0</v>
      </c>
      <c r="CE55" s="207">
        <f t="shared" si="15"/>
        <v>0</v>
      </c>
      <c r="CF55" s="207">
        <f t="shared" si="15"/>
        <v>0</v>
      </c>
      <c r="CG55" s="207">
        <f t="shared" si="15"/>
        <v>0</v>
      </c>
      <c r="CH55" s="207">
        <f t="shared" si="15"/>
        <v>0</v>
      </c>
      <c r="CI55" s="207">
        <f t="shared" si="15"/>
        <v>0</v>
      </c>
      <c r="CJ55" s="207">
        <f t="shared" si="15"/>
        <v>0</v>
      </c>
      <c r="CK55" s="207">
        <f t="shared" si="15"/>
        <v>0</v>
      </c>
      <c r="CL55" s="207">
        <f t="shared" si="15"/>
        <v>0</v>
      </c>
      <c r="CM55" s="207">
        <f t="shared" si="15"/>
        <v>0</v>
      </c>
      <c r="CN55" s="207">
        <f t="shared" si="15"/>
        <v>0</v>
      </c>
      <c r="CO55" s="207">
        <f t="shared" si="15"/>
        <v>0</v>
      </c>
      <c r="CP55" s="207">
        <f t="shared" si="15"/>
        <v>0</v>
      </c>
      <c r="CQ55" s="207">
        <f t="shared" si="15"/>
        <v>0</v>
      </c>
      <c r="CR55" s="207">
        <f t="shared" si="15"/>
        <v>0</v>
      </c>
      <c r="CS55" s="207">
        <f t="shared" si="15"/>
        <v>0</v>
      </c>
      <c r="CT55" s="207">
        <f t="shared" si="15"/>
        <v>0</v>
      </c>
      <c r="CU55" s="207">
        <f t="shared" si="15"/>
        <v>0</v>
      </c>
      <c r="CV55" s="207">
        <f t="shared" si="15"/>
        <v>0</v>
      </c>
    </row>
    <row r="58" spans="2:100" x14ac:dyDescent="0.25">
      <c r="B58" t="s">
        <v>2067</v>
      </c>
      <c r="C58" s="393">
        <f>'Расчет ВРИ (ТЭП)'!E73</f>
        <v>2141838</v>
      </c>
      <c r="D58" s="207"/>
      <c r="E58" s="207"/>
      <c r="F58" s="207"/>
      <c r="G58" s="207"/>
      <c r="H58" s="207"/>
    </row>
    <row r="59" spans="2:100" x14ac:dyDescent="0.25">
      <c r="B59" t="s">
        <v>2068</v>
      </c>
      <c r="C59" s="397">
        <v>1</v>
      </c>
      <c r="D59" s="207"/>
      <c r="E59" s="207"/>
      <c r="F59" s="207"/>
      <c r="G59" s="207"/>
      <c r="H59" s="207"/>
    </row>
    <row r="60" spans="2:100" x14ac:dyDescent="0.25">
      <c r="B60" t="s">
        <v>2069</v>
      </c>
      <c r="C60" s="393">
        <f>C58*C59</f>
        <v>2141838</v>
      </c>
      <c r="D60" s="207"/>
      <c r="E60" s="207"/>
      <c r="F60" s="207"/>
      <c r="G60" s="207"/>
      <c r="H60" s="207"/>
    </row>
    <row r="61" spans="2:100" x14ac:dyDescent="0.25">
      <c r="B61" t="s">
        <v>2070</v>
      </c>
      <c r="C61" s="227">
        <v>0.05</v>
      </c>
      <c r="D61" s="227">
        <f ca="1">КРЕДИТЫ!S10+$C$61</f>
        <v>0.1925</v>
      </c>
      <c r="E61" s="227">
        <f ca="1">КРЕДИТЫ!T10+$C$61</f>
        <v>0.18838709677419352</v>
      </c>
      <c r="F61" s="227">
        <f ca="1">КРЕДИТЫ!U10+$C$61</f>
        <v>0.18838709677419352</v>
      </c>
      <c r="G61" s="227">
        <f ca="1">КРЕДИТЫ!V10+$C$61</f>
        <v>0.18564516129032255</v>
      </c>
      <c r="H61" s="227">
        <f ca="1">КРЕДИТЫ!W10+$C$61</f>
        <v>0.18564516129032255</v>
      </c>
      <c r="I61" s="227">
        <f ca="1">КРЕДИТЫ!X10+$C$61</f>
        <v>0.18564516129032255</v>
      </c>
      <c r="J61" s="227">
        <f ca="1">КРЕДИТЫ!Y10+$C$61</f>
        <v>0.18153225806451612</v>
      </c>
      <c r="K61" s="227">
        <f ca="1">КРЕДИТЫ!Z10+$C$61</f>
        <v>0.18153225806451612</v>
      </c>
      <c r="L61" s="227">
        <f ca="1">КРЕДИТЫ!AA10+$C$61</f>
        <v>0.17879032258064514</v>
      </c>
      <c r="M61" s="227">
        <f ca="1">КРЕДИТЫ!AB10+$C$61</f>
        <v>0.17879032258064514</v>
      </c>
      <c r="N61" s="227">
        <f ca="1">КРЕДИТЫ!AC10+$C$61</f>
        <v>0.17879032258064514</v>
      </c>
      <c r="O61" s="227">
        <f ca="1">КРЕДИТЫ!AD10+$C$61</f>
        <v>0.17467741935483871</v>
      </c>
      <c r="P61" s="227">
        <f ca="1">КРЕДИТЫ!AE10+$C$61</f>
        <v>0.17467741935483871</v>
      </c>
      <c r="Q61" s="227">
        <f ca="1">КРЕДИТЫ!AF10+$C$61</f>
        <v>0.17193548387096774</v>
      </c>
      <c r="R61" s="227">
        <f ca="1">КРЕДИТЫ!AG10+$C$61</f>
        <v>0.17193548387096774</v>
      </c>
      <c r="S61" s="227">
        <f ca="1">КРЕДИТЫ!AH10+$C$61</f>
        <v>0.17193548387096774</v>
      </c>
      <c r="T61" s="227">
        <f ca="1">КРЕДИТЫ!AI10+$C$61</f>
        <v>0.16782258064516128</v>
      </c>
      <c r="U61" s="227">
        <f ca="1">КРЕДИТЫ!AJ10+$C$61</f>
        <v>0.16782258064516128</v>
      </c>
      <c r="V61" s="227">
        <f ca="1">КРЕДИТЫ!AK10+$C$61</f>
        <v>0.16508064516129034</v>
      </c>
      <c r="W61" s="227">
        <f ca="1">КРЕДИТЫ!AL10+$C$61</f>
        <v>0.16508064516129034</v>
      </c>
      <c r="X61" s="227">
        <f ca="1">КРЕДИТЫ!AM10+$C$61</f>
        <v>0.16508064516129034</v>
      </c>
      <c r="Y61" s="227">
        <f ca="1">КРЕДИТЫ!AN10+$C$61</f>
        <v>0.16096774193548385</v>
      </c>
      <c r="Z61" s="227">
        <f ca="1">КРЕДИТЫ!AO10+$C$61</f>
        <v>0.16096774193548385</v>
      </c>
      <c r="AA61" s="227">
        <f ca="1">КРЕДИТЫ!AP10+$C$61</f>
        <v>0.15822580645161291</v>
      </c>
      <c r="AB61" s="227">
        <f ca="1">КРЕДИТЫ!AQ10+$C$61</f>
        <v>0.15822580645161291</v>
      </c>
      <c r="AC61" s="227">
        <f ca="1">КРЕДИТЫ!AR10+$C$61</f>
        <v>0.15822580645161291</v>
      </c>
      <c r="AD61" s="227">
        <f ca="1">КРЕДИТЫ!AS10+$C$61</f>
        <v>0.15411290322580645</v>
      </c>
      <c r="AE61" s="227">
        <f ca="1">КРЕДИТЫ!AT10+$C$61</f>
        <v>0.15411290322580645</v>
      </c>
      <c r="AF61" s="227">
        <f ca="1">КРЕДИТЫ!AU10+$C$61</f>
        <v>0.15137096774193548</v>
      </c>
      <c r="AG61" s="227">
        <f ca="1">КРЕДИТЫ!AV10+$C$61</f>
        <v>0.15137096774193548</v>
      </c>
      <c r="AH61" s="227">
        <f ca="1">КРЕДИТЫ!AW10+$C$61</f>
        <v>0.15137096774193548</v>
      </c>
      <c r="AI61" s="227">
        <f ca="1">КРЕДИТЫ!AX10+$C$61</f>
        <v>0.15000000000000002</v>
      </c>
      <c r="AJ61" s="227">
        <f ca="1">КРЕДИТЫ!AY10+$C$61</f>
        <v>0.15000000000000002</v>
      </c>
      <c r="AK61" s="227">
        <f ca="1">КРЕДИТЫ!AZ10+$C$61</f>
        <v>0.15000000000000002</v>
      </c>
      <c r="AL61" s="227">
        <f ca="1">КРЕДИТЫ!BA10+$C$61</f>
        <v>0.15000000000000002</v>
      </c>
      <c r="AM61" s="227">
        <f ca="1">КРЕДИТЫ!BB10+$C$61</f>
        <v>0.15000000000000002</v>
      </c>
      <c r="AN61" s="227">
        <f ca="1">КРЕДИТЫ!BC10+$C$61</f>
        <v>0.15000000000000002</v>
      </c>
      <c r="AO61" s="227">
        <f ca="1">КРЕДИТЫ!BD10+$C$61</f>
        <v>0.15000000000000002</v>
      </c>
      <c r="AP61" s="227">
        <f ca="1">КРЕДИТЫ!BE10+$C$61</f>
        <v>0.15000000000000002</v>
      </c>
      <c r="AQ61" s="227">
        <f ca="1">КРЕДИТЫ!BF10+$C$61</f>
        <v>0.15000000000000002</v>
      </c>
      <c r="AR61" s="227">
        <f ca="1">КРЕДИТЫ!BG10+$C$61</f>
        <v>0.15000000000000002</v>
      </c>
      <c r="AS61" s="227">
        <f ca="1">КРЕДИТЫ!BH10+$C$61</f>
        <v>0.15000000000000002</v>
      </c>
      <c r="AT61" s="227">
        <f ca="1">КРЕДИТЫ!BI10+$C$61</f>
        <v>0.15000000000000002</v>
      </c>
      <c r="AU61" s="227">
        <f ca="1">КРЕДИТЫ!BJ10+$C$61</f>
        <v>0.15000000000000002</v>
      </c>
      <c r="AV61" s="227">
        <f ca="1">КРЕДИТЫ!BK10+$C$61</f>
        <v>0.15000000000000002</v>
      </c>
      <c r="AW61" s="227">
        <f ca="1">КРЕДИТЫ!BL10+$C$61</f>
        <v>0.15000000000000002</v>
      </c>
      <c r="AX61" s="227">
        <f ca="1">КРЕДИТЫ!BM10+$C$61</f>
        <v>0.15000000000000002</v>
      </c>
      <c r="AY61" s="227">
        <f ca="1">КРЕДИТЫ!BN10+$C$61</f>
        <v>0.15000000000000002</v>
      </c>
      <c r="AZ61" s="227">
        <f ca="1">КРЕДИТЫ!BO10+$C$61</f>
        <v>0.15000000000000002</v>
      </c>
      <c r="BA61" s="227">
        <f ca="1">КРЕДИТЫ!BP10+$C$61</f>
        <v>0.15000000000000002</v>
      </c>
      <c r="BB61" s="227">
        <f ca="1">КРЕДИТЫ!BQ10+$C$61</f>
        <v>0.15000000000000002</v>
      </c>
      <c r="BC61" s="227">
        <f ca="1">КРЕДИТЫ!BR10+$C$61</f>
        <v>0.15000000000000002</v>
      </c>
      <c r="BD61" s="227">
        <f ca="1">КРЕДИТЫ!BS10+$C$61</f>
        <v>0.15000000000000002</v>
      </c>
      <c r="BE61" s="227">
        <f ca="1">КРЕДИТЫ!BT10+$C$61</f>
        <v>0.15000000000000002</v>
      </c>
      <c r="BF61" s="227">
        <f ca="1">КРЕДИТЫ!BU10+$C$61</f>
        <v>0.15000000000000002</v>
      </c>
      <c r="BG61" s="227">
        <f ca="1">КРЕДИТЫ!BV10+$C$61</f>
        <v>0.15000000000000002</v>
      </c>
      <c r="BH61" s="227">
        <f ca="1">КРЕДИТЫ!BW10+$C$61</f>
        <v>0.15000000000000002</v>
      </c>
      <c r="BI61" s="227">
        <f ca="1">КРЕДИТЫ!BX10+$C$61</f>
        <v>0.15000000000000002</v>
      </c>
      <c r="BJ61" s="227">
        <f ca="1">КРЕДИТЫ!BY10+$C$61</f>
        <v>0.15000000000000002</v>
      </c>
      <c r="BK61" s="227">
        <f ca="1">КРЕДИТЫ!BZ10+$C$61</f>
        <v>0.15000000000000002</v>
      </c>
      <c r="BL61" s="227">
        <f ca="1">КРЕДИТЫ!CA10+$C$61</f>
        <v>0.15000000000000002</v>
      </c>
      <c r="BM61" s="227">
        <f ca="1">КРЕДИТЫ!CB10+$C$61</f>
        <v>0.15000000000000002</v>
      </c>
      <c r="BN61" s="227">
        <f ca="1">КРЕДИТЫ!CC10+$C$61</f>
        <v>0.15000000000000002</v>
      </c>
      <c r="BO61" s="227">
        <f ca="1">КРЕДИТЫ!CD10+$C$61</f>
        <v>0.15000000000000002</v>
      </c>
      <c r="BP61" s="227">
        <f ca="1">КРЕДИТЫ!CE10+$C$61</f>
        <v>0.15000000000000002</v>
      </c>
      <c r="BQ61" s="227">
        <f ca="1">КРЕДИТЫ!CF10+$C$61</f>
        <v>0.15000000000000002</v>
      </c>
      <c r="BR61" s="227">
        <f ca="1">КРЕДИТЫ!CG10+$C$61</f>
        <v>0.15000000000000002</v>
      </c>
      <c r="BS61" s="227">
        <f ca="1">КРЕДИТЫ!CH10+$C$61</f>
        <v>0.15000000000000002</v>
      </c>
      <c r="BT61" s="227">
        <f ca="1">КРЕДИТЫ!CI10+$C$61</f>
        <v>0.15000000000000002</v>
      </c>
      <c r="BU61" s="227">
        <f ca="1">КРЕДИТЫ!CJ10+$C$61</f>
        <v>0.15000000000000002</v>
      </c>
      <c r="BV61" s="227">
        <f ca="1">КРЕДИТЫ!CK10+$C$61</f>
        <v>0.15000000000000002</v>
      </c>
      <c r="BW61" s="227">
        <f ca="1">КРЕДИТЫ!CL10+$C$61</f>
        <v>0.15000000000000002</v>
      </c>
      <c r="BX61" s="227">
        <f ca="1">КРЕДИТЫ!CM10+$C$61</f>
        <v>0.15000000000000002</v>
      </c>
      <c r="BY61" s="227">
        <f ca="1">КРЕДИТЫ!CN10+$C$61</f>
        <v>0.15000000000000002</v>
      </c>
      <c r="BZ61" s="227">
        <f ca="1">КРЕДИТЫ!CO10+$C$61</f>
        <v>0.15000000000000002</v>
      </c>
      <c r="CA61" s="227">
        <f ca="1">КРЕДИТЫ!CP10+$C$61</f>
        <v>0.15000000000000002</v>
      </c>
      <c r="CB61" s="227">
        <f ca="1">КРЕДИТЫ!CQ10+$C$61</f>
        <v>0.15000000000000002</v>
      </c>
      <c r="CC61" s="227">
        <f ca="1">КРЕДИТЫ!CR10+$C$61</f>
        <v>0.15000000000000002</v>
      </c>
      <c r="CD61" s="227">
        <f ca="1">КРЕДИТЫ!CS10+$C$61</f>
        <v>0.15000000000000002</v>
      </c>
      <c r="CE61" s="227">
        <f ca="1">КРЕДИТЫ!CT10+$C$61</f>
        <v>0.15000000000000002</v>
      </c>
      <c r="CF61" s="227">
        <f ca="1">КРЕДИТЫ!CU10+$C$61</f>
        <v>0.15000000000000002</v>
      </c>
      <c r="CG61" s="227">
        <f ca="1">КРЕДИТЫ!CV10+$C$61</f>
        <v>0.15000000000000002</v>
      </c>
      <c r="CH61" s="227">
        <f ca="1">КРЕДИТЫ!CW10+$C$61</f>
        <v>0.15000000000000002</v>
      </c>
      <c r="CI61" s="227">
        <f ca="1">КРЕДИТЫ!CX10+$C$61</f>
        <v>0.15000000000000002</v>
      </c>
      <c r="CJ61" s="227">
        <f ca="1">КРЕДИТЫ!CY10+$C$61</f>
        <v>0.15000000000000002</v>
      </c>
      <c r="CK61" s="227">
        <f ca="1">КРЕДИТЫ!CZ10+$C$61</f>
        <v>0.15000000000000002</v>
      </c>
      <c r="CL61" s="227">
        <f ca="1">КРЕДИТЫ!DA10+$C$61</f>
        <v>0.15000000000000002</v>
      </c>
      <c r="CM61" s="227">
        <f ca="1">КРЕДИТЫ!DB10+$C$61</f>
        <v>0.15000000000000002</v>
      </c>
      <c r="CN61" s="227">
        <f ca="1">КРЕДИТЫ!DC10+$C$61</f>
        <v>0.15000000000000002</v>
      </c>
      <c r="CO61" s="227">
        <f ca="1">КРЕДИТЫ!DD10+$C$61</f>
        <v>0.15000000000000002</v>
      </c>
      <c r="CP61" s="227">
        <f ca="1">КРЕДИТЫ!DE10+$C$61</f>
        <v>0.15000000000000002</v>
      </c>
      <c r="CQ61" s="227">
        <f ca="1">КРЕДИТЫ!DF10+$C$61</f>
        <v>0.15000000000000002</v>
      </c>
      <c r="CR61" s="227">
        <f ca="1">КРЕДИТЫ!DG10+$C$61</f>
        <v>0.15000000000000002</v>
      </c>
      <c r="CS61" s="227">
        <f ca="1">КРЕДИТЫ!DH10+$C$61</f>
        <v>0.15000000000000002</v>
      </c>
      <c r="CT61" s="227">
        <f ca="1">КРЕДИТЫ!DI10+$C$61</f>
        <v>0.15000000000000002</v>
      </c>
      <c r="CU61" s="227">
        <f ca="1">КРЕДИТЫ!DJ10+$C$61</f>
        <v>0.15000000000000002</v>
      </c>
      <c r="CV61" s="227">
        <f ca="1">КРЕДИТЫ!DK10+$C$61</f>
        <v>0.15000000000000002</v>
      </c>
    </row>
    <row r="62" spans="2:100" x14ac:dyDescent="0.25">
      <c r="B62" t="s">
        <v>2071</v>
      </c>
      <c r="C62" s="314">
        <f>ТЭП!J22</f>
        <v>46813</v>
      </c>
    </row>
    <row r="63" spans="2:100" x14ac:dyDescent="0.25">
      <c r="B63" t="s">
        <v>2072</v>
      </c>
      <c r="C63" s="314">
        <f>C62</f>
        <v>46813</v>
      </c>
    </row>
    <row r="64" spans="2:100" x14ac:dyDescent="0.25">
      <c r="B64" t="s">
        <v>2073</v>
      </c>
      <c r="C64" s="392">
        <f>C60/(12*6)</f>
        <v>29747.75</v>
      </c>
      <c r="D64" s="392">
        <f>IF(AND(D19&gt;=$C$62,D19&lt;$C$63),$C$64,0)</f>
        <v>0</v>
      </c>
      <c r="E64" s="392">
        <f>IF(AND(E19&gt;=$C$62,E19&lt;$C$63),$C$64,0)</f>
        <v>0</v>
      </c>
      <c r="F64" s="392">
        <f>IF(AND(F19&gt;=$C$62,F19&lt;$C$63),$C$64,0)</f>
        <v>0</v>
      </c>
      <c r="G64" s="392">
        <f t="shared" ref="G64:BR64" si="16">IF(AND(G19&gt;=$C$62,G19&lt;$C$63),$C$64,0)</f>
        <v>0</v>
      </c>
      <c r="H64" s="392">
        <f t="shared" si="16"/>
        <v>0</v>
      </c>
      <c r="I64" s="392">
        <f t="shared" si="16"/>
        <v>0</v>
      </c>
      <c r="J64" s="392">
        <f t="shared" si="16"/>
        <v>0</v>
      </c>
      <c r="K64" s="392">
        <f t="shared" si="16"/>
        <v>0</v>
      </c>
      <c r="L64" s="392">
        <f t="shared" si="16"/>
        <v>0</v>
      </c>
      <c r="M64" s="392">
        <f t="shared" si="16"/>
        <v>0</v>
      </c>
      <c r="N64" s="392">
        <f t="shared" si="16"/>
        <v>0</v>
      </c>
      <c r="O64" s="392">
        <f t="shared" si="16"/>
        <v>0</v>
      </c>
      <c r="P64" s="392">
        <f t="shared" si="16"/>
        <v>0</v>
      </c>
      <c r="Q64" s="392">
        <f t="shared" si="16"/>
        <v>0</v>
      </c>
      <c r="R64" s="392">
        <f t="shared" si="16"/>
        <v>0</v>
      </c>
      <c r="S64" s="392">
        <f t="shared" si="16"/>
        <v>0</v>
      </c>
      <c r="T64" s="392">
        <f t="shared" si="16"/>
        <v>0</v>
      </c>
      <c r="U64" s="392">
        <f t="shared" si="16"/>
        <v>0</v>
      </c>
      <c r="V64" s="392">
        <f t="shared" si="16"/>
        <v>0</v>
      </c>
      <c r="W64" s="392">
        <f t="shared" si="16"/>
        <v>0</v>
      </c>
      <c r="X64" s="392">
        <f t="shared" si="16"/>
        <v>0</v>
      </c>
      <c r="Y64" s="392">
        <f t="shared" si="16"/>
        <v>0</v>
      </c>
      <c r="Z64" s="392">
        <f t="shared" si="16"/>
        <v>0</v>
      </c>
      <c r="AA64" s="392">
        <f t="shared" si="16"/>
        <v>0</v>
      </c>
      <c r="AB64" s="392">
        <f t="shared" si="16"/>
        <v>0</v>
      </c>
      <c r="AC64" s="392">
        <f t="shared" si="16"/>
        <v>0</v>
      </c>
      <c r="AD64" s="392">
        <f t="shared" si="16"/>
        <v>0</v>
      </c>
      <c r="AE64" s="392">
        <f t="shared" si="16"/>
        <v>0</v>
      </c>
      <c r="AF64" s="392">
        <f t="shared" si="16"/>
        <v>0</v>
      </c>
      <c r="AG64" s="392">
        <f t="shared" si="16"/>
        <v>0</v>
      </c>
      <c r="AH64" s="392">
        <f t="shared" si="16"/>
        <v>0</v>
      </c>
      <c r="AI64" s="392">
        <f t="shared" si="16"/>
        <v>0</v>
      </c>
      <c r="AJ64" s="392">
        <f t="shared" si="16"/>
        <v>0</v>
      </c>
      <c r="AK64" s="392">
        <f t="shared" si="16"/>
        <v>0</v>
      </c>
      <c r="AL64" s="392">
        <f t="shared" si="16"/>
        <v>0</v>
      </c>
      <c r="AM64" s="392">
        <f t="shared" si="16"/>
        <v>0</v>
      </c>
      <c r="AN64" s="392">
        <f t="shared" si="16"/>
        <v>0</v>
      </c>
      <c r="AO64" s="392">
        <f t="shared" si="16"/>
        <v>0</v>
      </c>
      <c r="AP64" s="392">
        <f t="shared" si="16"/>
        <v>0</v>
      </c>
      <c r="AQ64" s="392">
        <f t="shared" si="16"/>
        <v>0</v>
      </c>
      <c r="AR64" s="392">
        <f t="shared" si="16"/>
        <v>0</v>
      </c>
      <c r="AS64" s="392">
        <f t="shared" si="16"/>
        <v>0</v>
      </c>
      <c r="AT64" s="392">
        <f t="shared" si="16"/>
        <v>0</v>
      </c>
      <c r="AU64" s="392">
        <f t="shared" si="16"/>
        <v>0</v>
      </c>
      <c r="AV64" s="392">
        <f t="shared" si="16"/>
        <v>0</v>
      </c>
      <c r="AW64" s="392">
        <f t="shared" si="16"/>
        <v>0</v>
      </c>
      <c r="AX64" s="392">
        <f t="shared" si="16"/>
        <v>0</v>
      </c>
      <c r="AY64" s="392">
        <f t="shared" si="16"/>
        <v>0</v>
      </c>
      <c r="AZ64" s="392">
        <f t="shared" si="16"/>
        <v>0</v>
      </c>
      <c r="BA64" s="392">
        <f t="shared" si="16"/>
        <v>0</v>
      </c>
      <c r="BB64" s="392">
        <f t="shared" si="16"/>
        <v>0</v>
      </c>
      <c r="BC64" s="392">
        <f t="shared" si="16"/>
        <v>0</v>
      </c>
      <c r="BD64" s="392">
        <f t="shared" si="16"/>
        <v>0</v>
      </c>
      <c r="BE64" s="392">
        <f t="shared" si="16"/>
        <v>0</v>
      </c>
      <c r="BF64" s="392">
        <f t="shared" si="16"/>
        <v>0</v>
      </c>
      <c r="BG64" s="392">
        <f t="shared" si="16"/>
        <v>0</v>
      </c>
      <c r="BH64" s="392">
        <f t="shared" si="16"/>
        <v>0</v>
      </c>
      <c r="BI64" s="392">
        <f t="shared" si="16"/>
        <v>0</v>
      </c>
      <c r="BJ64" s="392">
        <f t="shared" si="16"/>
        <v>0</v>
      </c>
      <c r="BK64" s="392">
        <f t="shared" si="16"/>
        <v>0</v>
      </c>
      <c r="BL64" s="392">
        <f t="shared" si="16"/>
        <v>0</v>
      </c>
      <c r="BM64" s="392">
        <f t="shared" si="16"/>
        <v>0</v>
      </c>
      <c r="BN64" s="392">
        <f t="shared" si="16"/>
        <v>0</v>
      </c>
      <c r="BO64" s="392">
        <f t="shared" si="16"/>
        <v>0</v>
      </c>
      <c r="BP64" s="392">
        <f t="shared" si="16"/>
        <v>0</v>
      </c>
      <c r="BQ64" s="392">
        <f t="shared" si="16"/>
        <v>0</v>
      </c>
      <c r="BR64" s="392">
        <f t="shared" si="16"/>
        <v>0</v>
      </c>
      <c r="BS64" s="392">
        <f t="shared" ref="BS64:CV64" si="17">IF(AND(BS19&gt;=$C$62,BS19&lt;$C$63),$C$64,0)</f>
        <v>0</v>
      </c>
      <c r="BT64" s="392">
        <f t="shared" si="17"/>
        <v>0</v>
      </c>
      <c r="BU64" s="392">
        <f t="shared" si="17"/>
        <v>0</v>
      </c>
      <c r="BV64" s="392">
        <f t="shared" si="17"/>
        <v>0</v>
      </c>
      <c r="BW64" s="392">
        <f t="shared" si="17"/>
        <v>0</v>
      </c>
      <c r="BX64" s="392">
        <f t="shared" si="17"/>
        <v>0</v>
      </c>
      <c r="BY64" s="392">
        <f t="shared" si="17"/>
        <v>0</v>
      </c>
      <c r="BZ64" s="392">
        <f t="shared" si="17"/>
        <v>0</v>
      </c>
      <c r="CA64" s="392">
        <f t="shared" si="17"/>
        <v>0</v>
      </c>
      <c r="CB64" s="392">
        <f t="shared" si="17"/>
        <v>0</v>
      </c>
      <c r="CC64" s="392">
        <f t="shared" si="17"/>
        <v>0</v>
      </c>
      <c r="CD64" s="392">
        <f t="shared" si="17"/>
        <v>0</v>
      </c>
      <c r="CE64" s="392">
        <f t="shared" si="17"/>
        <v>0</v>
      </c>
      <c r="CF64" s="392">
        <f t="shared" si="17"/>
        <v>0</v>
      </c>
      <c r="CG64" s="392">
        <f t="shared" si="17"/>
        <v>0</v>
      </c>
      <c r="CH64" s="392">
        <f t="shared" si="17"/>
        <v>0</v>
      </c>
      <c r="CI64" s="392">
        <f t="shared" si="17"/>
        <v>0</v>
      </c>
      <c r="CJ64" s="392">
        <f t="shared" si="17"/>
        <v>0</v>
      </c>
      <c r="CK64" s="392">
        <f t="shared" si="17"/>
        <v>0</v>
      </c>
      <c r="CL64" s="392">
        <f t="shared" si="17"/>
        <v>0</v>
      </c>
      <c r="CM64" s="392">
        <f t="shared" si="17"/>
        <v>0</v>
      </c>
      <c r="CN64" s="392">
        <f t="shared" si="17"/>
        <v>0</v>
      </c>
      <c r="CO64" s="392">
        <f t="shared" si="17"/>
        <v>0</v>
      </c>
      <c r="CP64" s="392">
        <f t="shared" si="17"/>
        <v>0</v>
      </c>
      <c r="CQ64" s="392">
        <f t="shared" si="17"/>
        <v>0</v>
      </c>
      <c r="CR64" s="392">
        <f t="shared" si="17"/>
        <v>0</v>
      </c>
      <c r="CS64" s="392">
        <f t="shared" si="17"/>
        <v>0</v>
      </c>
      <c r="CT64" s="392">
        <f t="shared" si="17"/>
        <v>0</v>
      </c>
      <c r="CU64" s="392">
        <f t="shared" si="17"/>
        <v>0</v>
      </c>
      <c r="CV64" s="392">
        <f t="shared" si="17"/>
        <v>0</v>
      </c>
    </row>
    <row r="65" spans="2:100" x14ac:dyDescent="0.25">
      <c r="B65" t="s">
        <v>2074</v>
      </c>
      <c r="D65" s="410">
        <f>'Расчет ВРИ (ТЭП)'!D73</f>
        <v>2141.8380000000002</v>
      </c>
      <c r="F65" s="392">
        <f>IF(F19=$C$63,$C$60-SUM($D64:E64),0)</f>
        <v>0</v>
      </c>
      <c r="G65" s="392">
        <f>IF(G19=$C$63,$C$60-SUM($D64:F64),0)</f>
        <v>0</v>
      </c>
      <c r="H65" s="392">
        <f>IF(H19=$C$63,$C$60-SUM($D64:G64),0)</f>
        <v>0</v>
      </c>
      <c r="I65" s="392">
        <f>IF(I19=$C$63,$C$60-SUM($D64:H64),0)</f>
        <v>0</v>
      </c>
      <c r="J65" s="392">
        <f>IF(J19=$C$63,$C$60-SUM($D64:I64),0)</f>
        <v>0</v>
      </c>
      <c r="K65" s="392">
        <f>IF(K19=$C$63,$C$60-SUM($D64:J64),0)</f>
        <v>0</v>
      </c>
      <c r="L65" s="392">
        <f>IF(L19=$C$63,$C$60-SUM($D64:K64),0)</f>
        <v>0</v>
      </c>
      <c r="M65" s="392">
        <f>IF(M19=$C$63,$C$60-SUM($D64:L64),0)</f>
        <v>0</v>
      </c>
      <c r="N65" s="392">
        <f>IF(N19=$C$63,$C$60-SUM($D64:M64),0)</f>
        <v>0</v>
      </c>
      <c r="O65" s="392">
        <f>IF(O19=$C$63,$C$60-SUM($D64:N64),0)</f>
        <v>0</v>
      </c>
      <c r="P65" s="392">
        <f>IF(P19=$C$63,$C$60-SUM($D64:O64),0)</f>
        <v>0</v>
      </c>
      <c r="Q65" s="392">
        <f>IF(Q19=$C$63,$C$60-SUM($D64:P64),0)</f>
        <v>0</v>
      </c>
      <c r="R65" s="392">
        <f>IF(R19=$C$63,$C$60-SUM($D64:Q64),0)</f>
        <v>0</v>
      </c>
      <c r="S65" s="392">
        <f>IF(S19=$C$63,$C$60-SUM($D64:R64),0)</f>
        <v>0</v>
      </c>
      <c r="T65" s="392">
        <f>IF(T19=$C$63,$C$60-SUM($D64:S64),0)</f>
        <v>0</v>
      </c>
      <c r="U65" s="392">
        <f>IF(U19=$C$63,$C$60-SUM($D64:T64),0)</f>
        <v>0</v>
      </c>
      <c r="V65" s="392">
        <f>IF(V19=$C$63,$C$60-SUM($D64:U64),0)</f>
        <v>2141838</v>
      </c>
      <c r="W65" s="392">
        <f>IF(W19=$C$63,$C$60-SUM($D64:V64),0)</f>
        <v>0</v>
      </c>
      <c r="X65" s="392">
        <f>IF(X19=$C$63,$C$60-SUM($D64:W64),0)</f>
        <v>0</v>
      </c>
      <c r="Y65" s="392">
        <f>IF(Y19=$C$63,$C$60-SUM($D64:X64),0)</f>
        <v>0</v>
      </c>
      <c r="Z65" s="392">
        <f>IF(Z19=$C$63,$C$60-SUM($D64:Y64),0)</f>
        <v>0</v>
      </c>
      <c r="AA65" s="392">
        <f>IF(AA19=$C$63,$C$60-SUM($D64:Z64),0)</f>
        <v>0</v>
      </c>
      <c r="AB65" s="392">
        <f>IF(AB19=$C$63,$C$60-SUM($D64:AA64),0)</f>
        <v>0</v>
      </c>
      <c r="AC65" s="392">
        <f>IF(AC19=$C$63,$C$60-SUM($D64:AB64),0)</f>
        <v>0</v>
      </c>
      <c r="AD65" s="392">
        <f>IF(AD19=$C$63,$C$60-SUM($D64:AC64),0)</f>
        <v>0</v>
      </c>
      <c r="AE65" s="392">
        <f>IF(AE19=$C$63,$C$60-SUM($D64:AD64),0)</f>
        <v>0</v>
      </c>
      <c r="AF65" s="392">
        <f>IF(AF19=$C$63,$C$60-SUM($D64:AE64),0)</f>
        <v>0</v>
      </c>
      <c r="AG65" s="392">
        <f>IF(AG19=$C$63,$C$60-SUM($D64:AF64),0)</f>
        <v>0</v>
      </c>
      <c r="AH65" s="392">
        <f>IF(AH19=$C$63,$C$60-SUM($D64:AG64),0)</f>
        <v>0</v>
      </c>
      <c r="AI65" s="392">
        <f>IF(AI19=$C$63,$C$60-SUM($D64:AH64),0)</f>
        <v>0</v>
      </c>
      <c r="AJ65" s="392">
        <f>IF(AJ19=$C$63,$C$60-SUM($D64:AI64),0)</f>
        <v>0</v>
      </c>
      <c r="AK65" s="392">
        <f>IF(AK19=$C$63,$C$60-SUM($D64:AJ64),0)</f>
        <v>0</v>
      </c>
      <c r="AL65" s="392">
        <f>IF(AL19=$C$63,$C$60-SUM($D64:AK64),0)</f>
        <v>0</v>
      </c>
      <c r="AM65" s="392">
        <f>IF(AM19=$C$63,$C$60-SUM($D64:AL64),0)</f>
        <v>0</v>
      </c>
      <c r="AN65" s="392">
        <f>IF(AN19=$C$63,$C$60-SUM($D64:AM64),0)</f>
        <v>0</v>
      </c>
      <c r="AO65" s="392">
        <f>IF(AO19=$C$63,$C$60-SUM($D64:AN64),0)</f>
        <v>0</v>
      </c>
      <c r="AP65" s="392">
        <f>IF(AP19=$C$63,$C$60-SUM($D64:AO64),0)</f>
        <v>0</v>
      </c>
      <c r="AQ65" s="392">
        <f>IF(AQ19=$C$63,$C$60-SUM($D64:AP64),0)</f>
        <v>0</v>
      </c>
      <c r="AR65" s="392">
        <f>IF(AR19=$C$63,$C$60-SUM($D64:AQ64),0)</f>
        <v>0</v>
      </c>
      <c r="AS65" s="392">
        <f>IF(AS19=$C$63,$C$60-SUM($D64:AR64),0)</f>
        <v>0</v>
      </c>
      <c r="AT65" s="392">
        <f>IF(AT19=$C$63,$C$60-SUM($D64:AS64),0)</f>
        <v>0</v>
      </c>
      <c r="AU65" s="392">
        <f>IF(AU19=$C$63,$C$60-SUM($D64:AT64),0)</f>
        <v>0</v>
      </c>
      <c r="AV65" s="392">
        <f>IF(AV19=$C$63,$C$60-SUM($D64:AU64),0)</f>
        <v>0</v>
      </c>
      <c r="AW65" s="392">
        <f>IF(AW19=$C$63,$C$60-SUM($D64:AV64),0)</f>
        <v>0</v>
      </c>
      <c r="AX65" s="392">
        <f>IF(AX19=$C$63,$C$60-SUM($D64:AW64),0)</f>
        <v>0</v>
      </c>
      <c r="AY65" s="392">
        <f>IF(AY19=$C$63,$C$60-SUM($D64:AX64),0)</f>
        <v>0</v>
      </c>
      <c r="AZ65" s="392">
        <f>IF(AZ19=$C$63,$C$60-SUM($D64:AY64),0)</f>
        <v>0</v>
      </c>
      <c r="BA65" s="392">
        <f>IF(BA19=$C$63,$C$60-SUM($D64:AZ64),0)</f>
        <v>0</v>
      </c>
      <c r="BB65" s="392">
        <f>IF(BB19=$C$63,$C$60-SUM($D64:BA64),0)</f>
        <v>0</v>
      </c>
      <c r="BC65" s="392">
        <f>IF(BC19=$C$63,$C$60-SUM($D64:BB64),0)</f>
        <v>0</v>
      </c>
      <c r="BD65" s="392">
        <f>IF(BD19=$C$63,$C$60-SUM($D64:BC64),0)</f>
        <v>0</v>
      </c>
      <c r="BE65" s="392">
        <f>IF(BE19=$C$63,$C$60-SUM($D64:BD64),0)</f>
        <v>0</v>
      </c>
      <c r="BF65" s="392">
        <f>IF(BF19=$C$63,$C$60-SUM($D64:BE64),0)</f>
        <v>0</v>
      </c>
      <c r="BG65" s="392">
        <f>IF(BG19=$C$63,$C$60-SUM($D64:BF64),0)</f>
        <v>0</v>
      </c>
      <c r="BH65" s="392">
        <f>IF(BH19=$C$63,$C$60-SUM($D64:BG64),0)</f>
        <v>0</v>
      </c>
      <c r="BI65" s="392">
        <f>IF(BI19=$C$63,$C$60-SUM($D64:BH64),0)</f>
        <v>0</v>
      </c>
      <c r="BJ65" s="392">
        <f>IF(BJ19=$C$63,$C$60-SUM($D64:BI64),0)</f>
        <v>0</v>
      </c>
      <c r="BK65" s="392">
        <f>IF(BK19=$C$63,$C$60-SUM($D64:BJ64),0)</f>
        <v>0</v>
      </c>
      <c r="BL65" s="392">
        <f>IF(BL19=$C$63,$C$60-SUM($D64:BK64),0)</f>
        <v>0</v>
      </c>
      <c r="BM65" s="392">
        <f>IF(BM19=$C$63,$C$60-SUM($D64:BL64),0)</f>
        <v>0</v>
      </c>
      <c r="BN65" s="392">
        <f>IF(BN19=$C$63,$C$60-SUM($D64:BM64),0)</f>
        <v>0</v>
      </c>
      <c r="BO65" s="392">
        <f>IF(BO19=$C$63,$C$60-SUM($D64:BN64),0)</f>
        <v>0</v>
      </c>
      <c r="BP65" s="392">
        <f>IF(BP19=$C$63,$C$60-SUM($D64:BO64),0)</f>
        <v>0</v>
      </c>
      <c r="BQ65" s="392">
        <f>IF(BQ19=$C$63,$C$60-SUM($D64:BP64),0)</f>
        <v>0</v>
      </c>
      <c r="BR65" s="392">
        <f>IF(BR19=$C$63,$C$60-SUM($D64:BQ64),0)</f>
        <v>0</v>
      </c>
      <c r="BS65" s="392">
        <f>IF(BS19=$C$63,$C$60-SUM($D64:BR64),0)</f>
        <v>0</v>
      </c>
      <c r="BT65" s="392">
        <f>IF(BT19=$C$63,$C$60-SUM($D64:BS64),0)</f>
        <v>0</v>
      </c>
      <c r="BU65" s="392">
        <f>IF(BU19=$C$63,$C$60-SUM($D64:BT64),0)</f>
        <v>0</v>
      </c>
      <c r="BV65" s="392">
        <f>IF(BV19=$C$63,$C$60-SUM($D64:BU64),0)</f>
        <v>0</v>
      </c>
      <c r="BW65" s="392">
        <f>IF(BW19=$C$63,$C$60-SUM($D64:BV64),0)</f>
        <v>0</v>
      </c>
      <c r="BX65" s="392">
        <f>IF(BX19=$C$63,$C$60-SUM($D64:BW64),0)</f>
        <v>0</v>
      </c>
      <c r="BY65" s="392">
        <f>IF(BY19=$C$63,$C$60-SUM($D64:BX64),0)</f>
        <v>0</v>
      </c>
      <c r="BZ65" s="392">
        <f>IF(BZ19=$C$63,$C$60-SUM($D64:BY64),0)</f>
        <v>0</v>
      </c>
      <c r="CA65" s="392">
        <f>IF(CA19=$C$63,$C$60-SUM($D64:BZ64),0)</f>
        <v>0</v>
      </c>
      <c r="CB65" s="392">
        <f>IF(CB19=$C$63,$C$60-SUM($D64:CA64),0)</f>
        <v>0</v>
      </c>
      <c r="CC65" s="392">
        <f>IF(CC19=$C$63,$C$60-SUM($D64:CB64),0)</f>
        <v>0</v>
      </c>
      <c r="CD65" s="392">
        <f>IF(CD19=$C$63,$C$60-SUM($D64:CC64),0)</f>
        <v>0</v>
      </c>
      <c r="CE65" s="392">
        <f>IF(CE19=$C$63,$C$60-SUM($D64:CD64),0)</f>
        <v>0</v>
      </c>
      <c r="CF65" s="392">
        <f>IF(CF19=$C$63,$C$60-SUM($D64:CE64),0)</f>
        <v>0</v>
      </c>
      <c r="CG65" s="392">
        <f>IF(CG19=$C$63,$C$60-SUM($D64:CF64),0)</f>
        <v>0</v>
      </c>
      <c r="CH65" s="392">
        <f>IF(CH19=$C$63,$C$60-SUM($D64:CG64),0)</f>
        <v>0</v>
      </c>
      <c r="CI65" s="392">
        <f>IF(CI19=$C$63,$C$60-SUM($D64:CH64),0)</f>
        <v>0</v>
      </c>
      <c r="CJ65" s="392">
        <f>IF(CJ19=$C$63,$C$60-SUM($D64:CI64),0)</f>
        <v>0</v>
      </c>
      <c r="CK65" s="392">
        <f>IF(CK19=$C$63,$C$60-SUM($D64:CJ64),0)</f>
        <v>0</v>
      </c>
      <c r="CL65" s="392">
        <f>IF(CL19=$C$63,$C$60-SUM($D64:CK64),0)</f>
        <v>0</v>
      </c>
      <c r="CM65" s="392">
        <f>IF(CM19=$C$63,$C$60-SUM($D64:CL64),0)</f>
        <v>0</v>
      </c>
      <c r="CN65" s="392">
        <f>IF(CN19=$C$63,$C$60-SUM($D64:CM64),0)</f>
        <v>0</v>
      </c>
      <c r="CO65" s="392">
        <f>IF(CO19=$C$63,$C$60-SUM($D64:CN64),0)</f>
        <v>0</v>
      </c>
      <c r="CP65" s="392">
        <f>IF(CP19=$C$63,$C$60-SUM($D64:CO64),0)</f>
        <v>0</v>
      </c>
      <c r="CQ65" s="392">
        <f>IF(CQ19=$C$63,$C$60-SUM($D64:CP64),0)</f>
        <v>0</v>
      </c>
      <c r="CR65" s="392">
        <f>IF(CR19=$C$63,$C$60-SUM($D64:CQ64),0)</f>
        <v>0</v>
      </c>
      <c r="CS65" s="392">
        <f>IF(CS19=$C$63,$C$60-SUM($D64:CR64),0)</f>
        <v>0</v>
      </c>
      <c r="CT65" s="392">
        <f>IF(CT19=$C$63,$C$60-SUM($D64:CS64),0)</f>
        <v>0</v>
      </c>
      <c r="CU65" s="392">
        <f>IF(CU19=$C$63,$C$60-SUM($D64:CT64),0)</f>
        <v>0</v>
      </c>
      <c r="CV65" s="392">
        <f>IF(CV19=$C$63,$C$60-SUM($D64:CU64),0)</f>
        <v>0</v>
      </c>
    </row>
    <row r="66" spans="2:100" x14ac:dyDescent="0.25">
      <c r="B66" t="s">
        <v>2075</v>
      </c>
      <c r="F66" s="392">
        <f>IF(F19&gt;=$C$62,($C$60-SUM($D64:E65))*F61/12,0)</f>
        <v>0</v>
      </c>
      <c r="G66" s="392">
        <f>IF(G19&gt;=$C$62,($C$60-SUM($D64:F65))*G61/12,0)</f>
        <v>0</v>
      </c>
      <c r="H66" s="392">
        <f>IF(H19&gt;=$C$62,($C$60-SUM($D64:G65))*H61/12,0)</f>
        <v>0</v>
      </c>
      <c r="I66" s="392">
        <f>IF(I19&gt;=$C$62,($C$60-SUM($D64:H65))*I61/12,0)</f>
        <v>0</v>
      </c>
      <c r="J66" s="392">
        <f>IF(J19&gt;=$C$62,($C$60-SUM($D64:I65))*J61/12,0)</f>
        <v>0</v>
      </c>
      <c r="K66" s="392">
        <f>IF(K19&gt;=$C$62,($C$60-SUM($D64:J65))*K61/12,0)</f>
        <v>0</v>
      </c>
      <c r="L66" s="392">
        <f>IF(L19&gt;=$C$62,($C$60-SUM($D64:K65))*L61/12,0)</f>
        <v>0</v>
      </c>
      <c r="M66" s="392">
        <f>IF(M19&gt;=$C$62,($C$60-SUM($D64:L65))*M61/12,0)</f>
        <v>0</v>
      </c>
      <c r="N66" s="392">
        <f>IF(N19&gt;=$C$62,($C$60-SUM($D64:M65))*N61/12,0)</f>
        <v>0</v>
      </c>
      <c r="O66" s="392">
        <f>IF(O19&gt;=$C$62,($C$60-SUM($D64:N65))*O61/12,0)</f>
        <v>0</v>
      </c>
      <c r="P66" s="392">
        <f>IF(P19&gt;=$C$62,($C$60-SUM($D64:O65))*P61/12,0)</f>
        <v>0</v>
      </c>
      <c r="Q66" s="392">
        <f>IF(Q19&gt;=$C$62,($C$60-SUM($D64:P65))*Q61/12,0)</f>
        <v>0</v>
      </c>
      <c r="R66" s="392">
        <f>IF(R19&gt;=$C$62,($C$60-SUM($D64:Q65))*R61/12,0)</f>
        <v>0</v>
      </c>
      <c r="S66" s="392">
        <f>IF(S19&gt;=$C$62,($C$60-SUM($D64:R65))*S61/12,0)</f>
        <v>0</v>
      </c>
      <c r="T66" s="392">
        <f>IF(T19&gt;=$C$62,($C$60-SUM($D64:S65))*T61/12,0)</f>
        <v>0</v>
      </c>
      <c r="U66" s="392">
        <f>IF(U19&gt;=$C$62,($C$60-SUM($D64:T65))*U61/12,0)</f>
        <v>0</v>
      </c>
      <c r="V66" s="392">
        <f ca="1">IF(V19&gt;=$C$62,($C$60-SUM($D64:U65))*V61/12,0)</f>
        <v>29435.201906008067</v>
      </c>
      <c r="W66" s="392">
        <f ca="1">IF(W19&gt;=$C$62,($C$60-SUM($D64:V65))*W61/12,0)</f>
        <v>-29.464666572580494</v>
      </c>
      <c r="X66" s="392">
        <f ca="1">IF(X19&gt;=$C$62,($C$60-SUM($D64:W65))*X61/12,0)</f>
        <v>-29.464666572580494</v>
      </c>
      <c r="Y66" s="392">
        <f ca="1">IF(Y19&gt;=$C$62,($C$60-SUM($D64:X65))*Y61/12,0)</f>
        <v>-28.730568870967588</v>
      </c>
      <c r="Z66" s="392">
        <f ca="1">IF(Z19&gt;=$C$62,($C$60-SUM($D64:Y65))*Z61/12,0)</f>
        <v>-28.730568870967588</v>
      </c>
      <c r="AA66" s="392">
        <f ca="1">IF(AA19&gt;=$C$62,($C$60-SUM($D64:Z65))*AA61/12,0)</f>
        <v>-28.241170403225663</v>
      </c>
      <c r="AB66" s="392">
        <f ca="1">IF(AB19&gt;=$C$62,($C$60-SUM($D64:AA65))*AB61/12,0)</f>
        <v>-28.241170403225663</v>
      </c>
      <c r="AC66" s="392">
        <f ca="1">IF(AC19&gt;=$C$62,($C$60-SUM($D64:AB65))*AC61/12,0)</f>
        <v>-28.241170403225663</v>
      </c>
      <c r="AD66" s="392">
        <f ca="1">IF(AD19&gt;=$C$62,($C$60-SUM($D64:AC65))*AD61/12,0)</f>
        <v>-27.50707270161276</v>
      </c>
      <c r="AE66" s="392">
        <f ca="1">IF(AE19&gt;=$C$62,($C$60-SUM($D64:AD65))*AE61/12,0)</f>
        <v>-27.50707270161276</v>
      </c>
      <c r="AF66" s="392">
        <f ca="1">IF(AF19&gt;=$C$62,($C$60-SUM($D64:AE65))*AF61/12,0)</f>
        <v>-27.017674233870824</v>
      </c>
      <c r="AG66" s="392">
        <f ca="1">IF(AG19&gt;=$C$62,($C$60-SUM($D64:AF65))*AG61/12,0)</f>
        <v>-27.017674233870824</v>
      </c>
      <c r="AH66" s="392">
        <f ca="1">IF(AH19&gt;=$C$62,($C$60-SUM($D64:AG65))*AH61/12,0)</f>
        <v>-27.017674233870824</v>
      </c>
      <c r="AI66" s="392">
        <f ca="1">IF(AI19&gt;=$C$62,($C$60-SUM($D64:AH65))*AI61/12,0)</f>
        <v>-26.772974999999864</v>
      </c>
      <c r="AJ66" s="392">
        <f ca="1">IF(AJ19&gt;=$C$62,($C$60-SUM($D64:AI65))*AJ61/12,0)</f>
        <v>-26.772974999999864</v>
      </c>
      <c r="AK66" s="392">
        <f ca="1">IF(AK19&gt;=$C$62,($C$60-SUM($D64:AJ65))*AK61/12,0)</f>
        <v>-26.772974999999864</v>
      </c>
      <c r="AL66" s="392">
        <f ca="1">IF(AL19&gt;=$C$62,($C$60-SUM($D64:AK65))*AL61/12,0)</f>
        <v>-26.772974999999864</v>
      </c>
      <c r="AM66" s="392">
        <f ca="1">IF(AM19&gt;=$C$62,($C$60-SUM($D64:AL65))*AM61/12,0)</f>
        <v>-26.772974999999864</v>
      </c>
      <c r="AN66" s="392">
        <f ca="1">IF(AN19&gt;=$C$62,($C$60-SUM($D64:AM65))*AN61/12,0)</f>
        <v>-26.772974999999864</v>
      </c>
      <c r="AO66" s="392">
        <f ca="1">IF(AO19&gt;=$C$62,($C$60-SUM($D64:AN65))*AO61/12,0)</f>
        <v>-26.772974999999864</v>
      </c>
      <c r="AP66" s="392">
        <f ca="1">IF(AP19&gt;=$C$62,($C$60-SUM($D64:AO65))*AP61/12,0)</f>
        <v>-26.772974999999864</v>
      </c>
      <c r="AQ66" s="392">
        <f ca="1">IF(AQ19&gt;=$C$62,($C$60-SUM($D64:AP65))*AQ61/12,0)</f>
        <v>-26.772974999999864</v>
      </c>
      <c r="AR66" s="392">
        <f ca="1">IF(AR19&gt;=$C$62,($C$60-SUM($D64:AQ65))*AR61/12,0)</f>
        <v>-26.772974999999864</v>
      </c>
      <c r="AS66" s="392">
        <f ca="1">IF(AS19&gt;=$C$62,($C$60-SUM($D64:AR65))*AS61/12,0)</f>
        <v>-26.772974999999864</v>
      </c>
      <c r="AT66" s="392">
        <f ca="1">IF(AT19&gt;=$C$62,($C$60-SUM($D64:AS65))*AT61/12,0)</f>
        <v>-26.772974999999864</v>
      </c>
      <c r="AU66" s="392">
        <f ca="1">IF(AU19&gt;=$C$62,($C$60-SUM($D64:AT65))*AU61/12,0)</f>
        <v>-26.772974999999864</v>
      </c>
      <c r="AV66" s="392">
        <f ca="1">IF(AV19&gt;=$C$62,($C$60-SUM($D64:AU65))*AV61/12,0)</f>
        <v>-26.772974999999864</v>
      </c>
      <c r="AW66" s="392">
        <f ca="1">IF(AW19&gt;=$C$62,($C$60-SUM($D64:AV65))*AW61/12,0)</f>
        <v>-26.772974999999864</v>
      </c>
      <c r="AX66" s="392">
        <f ca="1">IF(AX19&gt;=$C$62,($C$60-SUM($D64:AW65))*AX61/12,0)</f>
        <v>-26.772974999999864</v>
      </c>
      <c r="AY66" s="392">
        <f ca="1">IF(AY19&gt;=$C$62,($C$60-SUM($D64:AX65))*AY61/12,0)</f>
        <v>-26.772974999999864</v>
      </c>
      <c r="AZ66" s="392">
        <f ca="1">IF(AZ19&gt;=$C$62,($C$60-SUM($D64:AY65))*AZ61/12,0)</f>
        <v>-26.772974999999864</v>
      </c>
      <c r="BA66" s="392">
        <f ca="1">IF(BA19&gt;=$C$62,($C$60-SUM($D64:AZ65))*BA61/12,0)</f>
        <v>-26.772974999999864</v>
      </c>
      <c r="BB66" s="392">
        <f ca="1">IF(BB19&gt;=$C$62,($C$60-SUM($D64:BA65))*BB61/12,0)</f>
        <v>-26.772974999999864</v>
      </c>
      <c r="BC66" s="392">
        <f ca="1">IF(BC19&gt;=$C$62,($C$60-SUM($D64:BB65))*BC61/12,0)</f>
        <v>-26.772974999999864</v>
      </c>
      <c r="BD66" s="392">
        <f ca="1">IF(BD19&gt;=$C$62,($C$60-SUM($D64:BC65))*BD61/12,0)</f>
        <v>-26.772974999999864</v>
      </c>
      <c r="BE66" s="392">
        <f ca="1">IF(BE19&gt;=$C$62,($C$60-SUM($D64:BD65))*BE61/12,0)</f>
        <v>-26.772974999999864</v>
      </c>
      <c r="BF66" s="392">
        <f ca="1">IF(BF19&gt;=$C$62,($C$60-SUM($D64:BE65))*BF61/12,0)</f>
        <v>-26.772974999999864</v>
      </c>
      <c r="BG66" s="392">
        <f ca="1">IF(BG19&gt;=$C$62,($C$60-SUM($D64:BF65))*BG61/12,0)</f>
        <v>-26.772974999999864</v>
      </c>
      <c r="BH66" s="392">
        <f ca="1">IF(BH19&gt;=$C$62,($C$60-SUM($D64:BG65))*BH61/12,0)</f>
        <v>-26.772974999999864</v>
      </c>
      <c r="BI66" s="392">
        <f ca="1">IF(BI19&gt;=$C$62,($C$60-SUM($D64:BH65))*BI61/12,0)</f>
        <v>-26.772974999999864</v>
      </c>
      <c r="BJ66" s="392">
        <f ca="1">IF(BJ19&gt;=$C$62,($C$60-SUM($D64:BI65))*BJ61/12,0)</f>
        <v>-26.772974999999864</v>
      </c>
      <c r="BK66" s="392">
        <f ca="1">IF(BK19&gt;=$C$62,($C$60-SUM($D64:BJ65))*BK61/12,0)</f>
        <v>-26.772974999999864</v>
      </c>
      <c r="BL66" s="392">
        <f ca="1">IF(BL19&gt;=$C$62,($C$60-SUM($D64:BK65))*BL61/12,0)</f>
        <v>-26.772974999999864</v>
      </c>
      <c r="BM66" s="392">
        <f ca="1">IF(BM19&gt;=$C$62,($C$60-SUM($D64:BL65))*BM61/12,0)</f>
        <v>-26.772974999999864</v>
      </c>
      <c r="BN66" s="392">
        <f ca="1">IF(BN19&gt;=$C$62,($C$60-SUM($D64:BM65))*BN61/12,0)</f>
        <v>-26.772974999999864</v>
      </c>
      <c r="BO66" s="392">
        <f ca="1">IF(BO19&gt;=$C$62,($C$60-SUM($D64:BN65))*BO61/12,0)</f>
        <v>-26.772974999999864</v>
      </c>
      <c r="BP66" s="392">
        <f ca="1">IF(BP19&gt;=$C$62,($C$60-SUM($D64:BO65))*BP61/12,0)</f>
        <v>-26.772974999999864</v>
      </c>
      <c r="BQ66" s="392">
        <f ca="1">IF(BQ19&gt;=$C$62,($C$60-SUM($D64:BP65))*BQ61/12,0)</f>
        <v>-26.772974999999864</v>
      </c>
      <c r="BR66" s="392">
        <f ca="1">IF(BR19&gt;=$C$62,($C$60-SUM($D64:BQ65))*BR61/12,0)</f>
        <v>-26.772974999999864</v>
      </c>
      <c r="BS66" s="392">
        <f ca="1">IF(BS19&gt;=$C$62,($C$60-SUM($D64:BR65))*BS61/12,0)</f>
        <v>-26.772974999999864</v>
      </c>
      <c r="BT66" s="392">
        <f ca="1">IF(BT19&gt;=$C$62,($C$60-SUM($D64:BS65))*BT61/12,0)</f>
        <v>-26.772974999999864</v>
      </c>
      <c r="BU66" s="392">
        <f ca="1">IF(BU19&gt;=$C$62,($C$60-SUM($D64:BT65))*BU61/12,0)</f>
        <v>-26.772974999999864</v>
      </c>
      <c r="BV66" s="392">
        <f ca="1">IF(BV19&gt;=$C$62,($C$60-SUM($D64:BU65))*BV61/12,0)</f>
        <v>-26.772974999999864</v>
      </c>
      <c r="BW66" s="392">
        <f ca="1">IF(BW19&gt;=$C$62,($C$60-SUM($D64:BV65))*BW61/12,0)</f>
        <v>-26.772974999999864</v>
      </c>
      <c r="BX66" s="392">
        <f ca="1">IF(BX19&gt;=$C$62,($C$60-SUM($D64:BW65))*BX61/12,0)</f>
        <v>-26.772974999999864</v>
      </c>
      <c r="BY66" s="392">
        <f ca="1">IF(BY19&gt;=$C$62,($C$60-SUM($D64:BX65))*BY61/12,0)</f>
        <v>-26.772974999999864</v>
      </c>
      <c r="BZ66" s="392">
        <f ca="1">IF(BZ19&gt;=$C$62,($C$60-SUM($D64:BY65))*BZ61/12,0)</f>
        <v>-26.772974999999864</v>
      </c>
      <c r="CA66" s="392">
        <f ca="1">IF(CA19&gt;=$C$62,($C$60-SUM($D64:BZ65))*CA61/12,0)</f>
        <v>-26.772974999999864</v>
      </c>
      <c r="CB66" s="392">
        <f ca="1">IF(CB19&gt;=$C$62,($C$60-SUM($D64:CA65))*CB61/12,0)</f>
        <v>-26.772974999999864</v>
      </c>
      <c r="CC66" s="392">
        <f ca="1">IF(CC19&gt;=$C$62,($C$60-SUM($D64:CB65))*CC61/12,0)</f>
        <v>-26.772974999999864</v>
      </c>
      <c r="CD66" s="392">
        <f ca="1">IF(CD19&gt;=$C$62,($C$60-SUM($D64:CC65))*CD61/12,0)</f>
        <v>-26.772974999999864</v>
      </c>
      <c r="CE66" s="392">
        <f ca="1">IF(CE19&gt;=$C$62,($C$60-SUM($D64:CD65))*CE61/12,0)</f>
        <v>-26.772974999999864</v>
      </c>
      <c r="CF66" s="392">
        <f ca="1">IF(CF19&gt;=$C$62,($C$60-SUM($D64:CE65))*CF61/12,0)</f>
        <v>-26.772974999999864</v>
      </c>
      <c r="CG66" s="392">
        <f ca="1">IF(CG19&gt;=$C$62,($C$60-SUM($D64:CF65))*CG61/12,0)</f>
        <v>-26.772974999999864</v>
      </c>
      <c r="CH66" s="392">
        <f ca="1">IF(CH19&gt;=$C$62,($C$60-SUM($D64:CG65))*CH61/12,0)</f>
        <v>-26.772974999999864</v>
      </c>
      <c r="CI66" s="392">
        <f ca="1">IF(CI19&gt;=$C$62,($C$60-SUM($D64:CH65))*CI61/12,0)</f>
        <v>-26.772974999999864</v>
      </c>
      <c r="CJ66" s="392">
        <f ca="1">IF(CJ19&gt;=$C$62,($C$60-SUM($D64:CI65))*CJ61/12,0)</f>
        <v>-26.772974999999864</v>
      </c>
      <c r="CK66" s="392">
        <f ca="1">IF(CK19&gt;=$C$62,($C$60-SUM($D64:CJ65))*CK61/12,0)</f>
        <v>-26.772974999999864</v>
      </c>
      <c r="CL66" s="392">
        <f ca="1">IF(CL19&gt;=$C$62,($C$60-SUM($D64:CK65))*CL61/12,0)</f>
        <v>-26.772974999999864</v>
      </c>
      <c r="CM66" s="392">
        <f ca="1">IF(CM19&gt;=$C$62,($C$60-SUM($D64:CL65))*CM61/12,0)</f>
        <v>-26.772974999999864</v>
      </c>
      <c r="CN66" s="392">
        <f ca="1">IF(CN19&gt;=$C$62,($C$60-SUM($D64:CM65))*CN61/12,0)</f>
        <v>-26.772974999999864</v>
      </c>
      <c r="CO66" s="392">
        <f ca="1">IF(CO19&gt;=$C$62,($C$60-SUM($D64:CN65))*CO61/12,0)</f>
        <v>-26.772974999999864</v>
      </c>
      <c r="CP66" s="392">
        <f ca="1">IF(CP19&gt;=$C$62,($C$60-SUM($D64:CO65))*CP61/12,0)</f>
        <v>-26.772974999999864</v>
      </c>
      <c r="CQ66" s="392">
        <f ca="1">IF(CQ19&gt;=$C$62,($C$60-SUM($D64:CP65))*CQ61/12,0)</f>
        <v>-26.772974999999864</v>
      </c>
      <c r="CR66" s="392">
        <f ca="1">IF(CR19&gt;=$C$62,($C$60-SUM($D64:CQ65))*CR61/12,0)</f>
        <v>-26.772974999999864</v>
      </c>
      <c r="CS66" s="392">
        <f ca="1">IF(CS19&gt;=$C$62,($C$60-SUM($D64:CR65))*CS61/12,0)</f>
        <v>-26.772974999999864</v>
      </c>
      <c r="CT66" s="392">
        <f ca="1">IF(CT19&gt;=$C$62,($C$60-SUM($D64:CS65))*CT61/12,0)</f>
        <v>-26.772974999999864</v>
      </c>
      <c r="CU66" s="392">
        <f ca="1">IF(CU19&gt;=$C$62,($C$60-SUM($D64:CT65))*CU61/12,0)</f>
        <v>-26.772974999999864</v>
      </c>
      <c r="CV66" s="392">
        <f ca="1">IF(CV19&gt;=$C$62,($C$60-SUM($D64:CU65))*CV61/12,0)</f>
        <v>-26.772974999999864</v>
      </c>
    </row>
    <row r="67" spans="2:100" x14ac:dyDescent="0.25">
      <c r="B67" t="s">
        <v>2076</v>
      </c>
      <c r="D67" s="207">
        <f>SUM(D64:D66)</f>
        <v>2141.8380000000002</v>
      </c>
      <c r="E67" s="207">
        <f>SUM(E64:E66)</f>
        <v>0</v>
      </c>
      <c r="F67" s="207">
        <f>SUM(F64:F66)</f>
        <v>0</v>
      </c>
      <c r="G67" s="207">
        <f>SUM(G64:G66)</f>
        <v>0</v>
      </c>
      <c r="H67" s="207">
        <f t="shared" ref="H67:BS67" si="18">SUM(H64:H66)</f>
        <v>0</v>
      </c>
      <c r="I67" s="207">
        <f t="shared" si="18"/>
        <v>0</v>
      </c>
      <c r="J67" s="207">
        <f t="shared" si="18"/>
        <v>0</v>
      </c>
      <c r="K67" s="207">
        <f t="shared" si="18"/>
        <v>0</v>
      </c>
      <c r="L67" s="207">
        <f t="shared" si="18"/>
        <v>0</v>
      </c>
      <c r="M67" s="207">
        <f t="shared" si="18"/>
        <v>0</v>
      </c>
      <c r="N67" s="207">
        <f t="shared" si="18"/>
        <v>0</v>
      </c>
      <c r="O67" s="207">
        <f t="shared" si="18"/>
        <v>0</v>
      </c>
      <c r="P67" s="207">
        <f t="shared" si="18"/>
        <v>0</v>
      </c>
      <c r="Q67" s="207">
        <f t="shared" si="18"/>
        <v>0</v>
      </c>
      <c r="R67" s="207">
        <f t="shared" si="18"/>
        <v>0</v>
      </c>
      <c r="S67" s="207">
        <f t="shared" si="18"/>
        <v>0</v>
      </c>
      <c r="T67" s="207">
        <f t="shared" si="18"/>
        <v>0</v>
      </c>
      <c r="U67" s="207">
        <f t="shared" si="18"/>
        <v>0</v>
      </c>
      <c r="V67" s="207">
        <f t="shared" ca="1" si="18"/>
        <v>2171273.2019060082</v>
      </c>
      <c r="W67" s="207">
        <f t="shared" ca="1" si="18"/>
        <v>-29.464666572580494</v>
      </c>
      <c r="X67" s="207">
        <f t="shared" ca="1" si="18"/>
        <v>-29.464666572580494</v>
      </c>
      <c r="Y67" s="207">
        <f t="shared" ca="1" si="18"/>
        <v>-28.730568870967588</v>
      </c>
      <c r="Z67" s="207">
        <f t="shared" ca="1" si="18"/>
        <v>-28.730568870967588</v>
      </c>
      <c r="AA67" s="207">
        <f t="shared" ca="1" si="18"/>
        <v>-28.241170403225663</v>
      </c>
      <c r="AB67" s="207">
        <f t="shared" ca="1" si="18"/>
        <v>-28.241170403225663</v>
      </c>
      <c r="AC67" s="207">
        <f t="shared" ca="1" si="18"/>
        <v>-28.241170403225663</v>
      </c>
      <c r="AD67" s="207">
        <f t="shared" ca="1" si="18"/>
        <v>-27.50707270161276</v>
      </c>
      <c r="AE67" s="207">
        <f t="shared" ca="1" si="18"/>
        <v>-27.50707270161276</v>
      </c>
      <c r="AF67" s="207">
        <f t="shared" ca="1" si="18"/>
        <v>-27.017674233870824</v>
      </c>
      <c r="AG67" s="207">
        <f t="shared" ca="1" si="18"/>
        <v>-27.017674233870824</v>
      </c>
      <c r="AH67" s="207">
        <f t="shared" ca="1" si="18"/>
        <v>-27.017674233870824</v>
      </c>
      <c r="AI67" s="207">
        <f t="shared" ca="1" si="18"/>
        <v>-26.772974999999864</v>
      </c>
      <c r="AJ67" s="207">
        <f t="shared" ca="1" si="18"/>
        <v>-26.772974999999864</v>
      </c>
      <c r="AK67" s="207">
        <f t="shared" ca="1" si="18"/>
        <v>-26.772974999999864</v>
      </c>
      <c r="AL67" s="207">
        <f t="shared" ca="1" si="18"/>
        <v>-26.772974999999864</v>
      </c>
      <c r="AM67" s="207">
        <f t="shared" ca="1" si="18"/>
        <v>-26.772974999999864</v>
      </c>
      <c r="AN67" s="207">
        <f t="shared" ca="1" si="18"/>
        <v>-26.772974999999864</v>
      </c>
      <c r="AO67" s="207">
        <f t="shared" ca="1" si="18"/>
        <v>-26.772974999999864</v>
      </c>
      <c r="AP67" s="207">
        <f t="shared" ca="1" si="18"/>
        <v>-26.772974999999864</v>
      </c>
      <c r="AQ67" s="207">
        <f t="shared" ca="1" si="18"/>
        <v>-26.772974999999864</v>
      </c>
      <c r="AR67" s="207">
        <f t="shared" ca="1" si="18"/>
        <v>-26.772974999999864</v>
      </c>
      <c r="AS67" s="207">
        <f t="shared" ca="1" si="18"/>
        <v>-26.772974999999864</v>
      </c>
      <c r="AT67" s="207">
        <f t="shared" ca="1" si="18"/>
        <v>-26.772974999999864</v>
      </c>
      <c r="AU67" s="207">
        <f t="shared" ca="1" si="18"/>
        <v>-26.772974999999864</v>
      </c>
      <c r="AV67" s="207">
        <f t="shared" ca="1" si="18"/>
        <v>-26.772974999999864</v>
      </c>
      <c r="AW67" s="207">
        <f t="shared" ca="1" si="18"/>
        <v>-26.772974999999864</v>
      </c>
      <c r="AX67" s="207">
        <f t="shared" ca="1" si="18"/>
        <v>-26.772974999999864</v>
      </c>
      <c r="AY67" s="207">
        <f t="shared" ca="1" si="18"/>
        <v>-26.772974999999864</v>
      </c>
      <c r="AZ67" s="207">
        <f t="shared" ca="1" si="18"/>
        <v>-26.772974999999864</v>
      </c>
      <c r="BA67" s="207">
        <f t="shared" ca="1" si="18"/>
        <v>-26.772974999999864</v>
      </c>
      <c r="BB67" s="207">
        <f t="shared" ca="1" si="18"/>
        <v>-26.772974999999864</v>
      </c>
      <c r="BC67" s="207">
        <f t="shared" ca="1" si="18"/>
        <v>-26.772974999999864</v>
      </c>
      <c r="BD67" s="207">
        <f t="shared" ca="1" si="18"/>
        <v>-26.772974999999864</v>
      </c>
      <c r="BE67" s="207">
        <f t="shared" ca="1" si="18"/>
        <v>-26.772974999999864</v>
      </c>
      <c r="BF67" s="207">
        <f t="shared" ca="1" si="18"/>
        <v>-26.772974999999864</v>
      </c>
      <c r="BG67" s="207">
        <f t="shared" ca="1" si="18"/>
        <v>-26.772974999999864</v>
      </c>
      <c r="BH67" s="207">
        <f t="shared" ca="1" si="18"/>
        <v>-26.772974999999864</v>
      </c>
      <c r="BI67" s="207">
        <f t="shared" ca="1" si="18"/>
        <v>-26.772974999999864</v>
      </c>
      <c r="BJ67" s="207">
        <f t="shared" ca="1" si="18"/>
        <v>-26.772974999999864</v>
      </c>
      <c r="BK67" s="207">
        <f t="shared" ca="1" si="18"/>
        <v>-26.772974999999864</v>
      </c>
      <c r="BL67" s="207">
        <f t="shared" ca="1" si="18"/>
        <v>-26.772974999999864</v>
      </c>
      <c r="BM67" s="207">
        <f t="shared" ca="1" si="18"/>
        <v>-26.772974999999864</v>
      </c>
      <c r="BN67" s="207">
        <f t="shared" ca="1" si="18"/>
        <v>-26.772974999999864</v>
      </c>
      <c r="BO67" s="207">
        <f t="shared" ca="1" si="18"/>
        <v>-26.772974999999864</v>
      </c>
      <c r="BP67" s="207">
        <f t="shared" ca="1" si="18"/>
        <v>-26.772974999999864</v>
      </c>
      <c r="BQ67" s="207">
        <f t="shared" ca="1" si="18"/>
        <v>-26.772974999999864</v>
      </c>
      <c r="BR67" s="207">
        <f t="shared" ca="1" si="18"/>
        <v>-26.772974999999864</v>
      </c>
      <c r="BS67" s="207">
        <f t="shared" ca="1" si="18"/>
        <v>-26.772974999999864</v>
      </c>
      <c r="BT67" s="207">
        <f t="shared" ref="BT67:CV67" ca="1" si="19">SUM(BT64:BT66)</f>
        <v>-26.772974999999864</v>
      </c>
      <c r="BU67" s="207">
        <f t="shared" ca="1" si="19"/>
        <v>-26.772974999999864</v>
      </c>
      <c r="BV67" s="207">
        <f t="shared" ca="1" si="19"/>
        <v>-26.772974999999864</v>
      </c>
      <c r="BW67" s="207">
        <f t="shared" ca="1" si="19"/>
        <v>-26.772974999999864</v>
      </c>
      <c r="BX67" s="207">
        <f t="shared" ca="1" si="19"/>
        <v>-26.772974999999864</v>
      </c>
      <c r="BY67" s="207">
        <f t="shared" ca="1" si="19"/>
        <v>-26.772974999999864</v>
      </c>
      <c r="BZ67" s="207">
        <f t="shared" ca="1" si="19"/>
        <v>-26.772974999999864</v>
      </c>
      <c r="CA67" s="207">
        <f t="shared" ca="1" si="19"/>
        <v>-26.772974999999864</v>
      </c>
      <c r="CB67" s="207">
        <f t="shared" ca="1" si="19"/>
        <v>-26.772974999999864</v>
      </c>
      <c r="CC67" s="207">
        <f t="shared" ca="1" si="19"/>
        <v>-26.772974999999864</v>
      </c>
      <c r="CD67" s="207">
        <f t="shared" ca="1" si="19"/>
        <v>-26.772974999999864</v>
      </c>
      <c r="CE67" s="207">
        <f t="shared" ca="1" si="19"/>
        <v>-26.772974999999864</v>
      </c>
      <c r="CF67" s="207">
        <f t="shared" ca="1" si="19"/>
        <v>-26.772974999999864</v>
      </c>
      <c r="CG67" s="207">
        <f t="shared" ca="1" si="19"/>
        <v>-26.772974999999864</v>
      </c>
      <c r="CH67" s="207">
        <f t="shared" ca="1" si="19"/>
        <v>-26.772974999999864</v>
      </c>
      <c r="CI67" s="207">
        <f t="shared" ca="1" si="19"/>
        <v>-26.772974999999864</v>
      </c>
      <c r="CJ67" s="207">
        <f t="shared" ca="1" si="19"/>
        <v>-26.772974999999864</v>
      </c>
      <c r="CK67" s="207">
        <f t="shared" ca="1" si="19"/>
        <v>-26.772974999999864</v>
      </c>
      <c r="CL67" s="207">
        <f t="shared" ca="1" si="19"/>
        <v>-26.772974999999864</v>
      </c>
      <c r="CM67" s="207">
        <f t="shared" ca="1" si="19"/>
        <v>-26.772974999999864</v>
      </c>
      <c r="CN67" s="207">
        <f t="shared" ca="1" si="19"/>
        <v>-26.772974999999864</v>
      </c>
      <c r="CO67" s="207">
        <f t="shared" ca="1" si="19"/>
        <v>-26.772974999999864</v>
      </c>
      <c r="CP67" s="207">
        <f t="shared" ca="1" si="19"/>
        <v>-26.772974999999864</v>
      </c>
      <c r="CQ67" s="207">
        <f t="shared" ca="1" si="19"/>
        <v>-26.772974999999864</v>
      </c>
      <c r="CR67" s="207">
        <f t="shared" ca="1" si="19"/>
        <v>-26.772974999999864</v>
      </c>
      <c r="CS67" s="207">
        <f t="shared" ca="1" si="19"/>
        <v>-26.772974999999864</v>
      </c>
      <c r="CT67" s="207">
        <f t="shared" ca="1" si="19"/>
        <v>-26.772974999999864</v>
      </c>
      <c r="CU67" s="207">
        <f t="shared" ca="1" si="19"/>
        <v>-26.772974999999864</v>
      </c>
      <c r="CV67" s="207">
        <f t="shared" ca="1" si="19"/>
        <v>-26.772974999999864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79"/>
  <sheetViews>
    <sheetView workbookViewId="0"/>
  </sheetViews>
  <sheetFormatPr defaultColWidth="8.85546875" defaultRowHeight="15" x14ac:dyDescent="0.25"/>
  <cols>
    <col min="1" max="1" width="22.140625" style="37" customWidth="1"/>
    <col min="2" max="2" width="67.5703125" style="37" customWidth="1"/>
    <col min="3" max="4" width="24" style="37" customWidth="1"/>
    <col min="5" max="5" width="17" style="37" customWidth="1"/>
    <col min="6" max="11" width="13.42578125" style="38" customWidth="1"/>
    <col min="12" max="12" width="19.5703125" style="38" customWidth="1"/>
  </cols>
  <sheetData>
    <row r="1" spans="1:12" x14ac:dyDescent="0.25">
      <c r="A1" s="10" t="s">
        <v>1253</v>
      </c>
      <c r="B1" s="10" t="s">
        <v>1254</v>
      </c>
      <c r="C1" s="10" t="s">
        <v>1255</v>
      </c>
      <c r="D1" s="10" t="s">
        <v>1256</v>
      </c>
      <c r="E1" s="10" t="s">
        <v>1257</v>
      </c>
      <c r="F1" s="11" t="s">
        <v>1258</v>
      </c>
      <c r="G1" s="11" t="s">
        <v>1259</v>
      </c>
      <c r="H1" s="11" t="s">
        <v>1260</v>
      </c>
      <c r="I1" s="11" t="s">
        <v>1261</v>
      </c>
      <c r="J1" s="11" t="s">
        <v>1262</v>
      </c>
      <c r="K1" s="12" t="s">
        <v>1263</v>
      </c>
      <c r="L1" s="13" t="s">
        <v>1264</v>
      </c>
    </row>
    <row r="2" spans="1:12" x14ac:dyDescent="0.25">
      <c r="A2" s="14" t="s">
        <v>1265</v>
      </c>
      <c r="B2" s="14" t="s">
        <v>1266</v>
      </c>
      <c r="C2" s="14"/>
      <c r="D2" s="14"/>
      <c r="E2" s="14"/>
      <c r="F2" s="15" t="str">
        <f t="shared" ref="F2:F65" si="0">LEFT(A2,1)</f>
        <v>1</v>
      </c>
      <c r="G2" s="15" t="str">
        <f t="shared" ref="G2:G65" si="1">LEFT(A2,3)</f>
        <v>1</v>
      </c>
      <c r="H2" s="15" t="str">
        <f t="shared" ref="H2:H65" si="2">LEFT(A2,5)</f>
        <v>1</v>
      </c>
      <c r="I2" s="15" t="str">
        <f t="shared" ref="I2:I65" si="3">LEFT(A2,7)</f>
        <v>1</v>
      </c>
      <c r="J2" s="15" t="str">
        <f t="shared" ref="J2:J65" si="4">LEFT(A2,9)</f>
        <v>1</v>
      </c>
      <c r="K2" s="16" t="str">
        <f t="shared" ref="K2:K65" si="5">LEFT(A2,11)</f>
        <v>1</v>
      </c>
      <c r="L2" s="17" t="str">
        <f t="shared" ref="L2:L33" si="6">IF(D2="Накладные",I2,J2)</f>
        <v>1</v>
      </c>
    </row>
    <row r="3" spans="1:12" x14ac:dyDescent="0.25">
      <c r="A3" s="18" t="s">
        <v>1267</v>
      </c>
      <c r="B3" s="18" t="s">
        <v>1268</v>
      </c>
      <c r="C3" s="18"/>
      <c r="D3" s="18"/>
      <c r="E3" s="18"/>
      <c r="F3" s="19" t="str">
        <f t="shared" si="0"/>
        <v>1</v>
      </c>
      <c r="G3" s="19" t="str">
        <f t="shared" si="1"/>
        <v>1-1</v>
      </c>
      <c r="H3" s="19" t="str">
        <f t="shared" si="2"/>
        <v>1-1</v>
      </c>
      <c r="I3" s="19" t="str">
        <f t="shared" si="3"/>
        <v>1-1</v>
      </c>
      <c r="J3" s="19" t="str">
        <f t="shared" si="4"/>
        <v>1-1</v>
      </c>
      <c r="K3" s="20" t="str">
        <f t="shared" si="5"/>
        <v>1-1</v>
      </c>
      <c r="L3" s="21" t="str">
        <f t="shared" si="6"/>
        <v>1-1</v>
      </c>
    </row>
    <row r="4" spans="1:12" x14ac:dyDescent="0.25">
      <c r="A4" s="22" t="s">
        <v>1269</v>
      </c>
      <c r="B4" s="22" t="s">
        <v>1270</v>
      </c>
      <c r="C4" s="22"/>
      <c r="D4" s="22"/>
      <c r="E4" s="22"/>
      <c r="F4" s="23" t="str">
        <f t="shared" si="0"/>
        <v>1</v>
      </c>
      <c r="G4" s="23" t="str">
        <f t="shared" si="1"/>
        <v>1-1</v>
      </c>
      <c r="H4" s="23" t="str">
        <f t="shared" si="2"/>
        <v>1-1-1</v>
      </c>
      <c r="I4" s="23" t="str">
        <f t="shared" si="3"/>
        <v>1-1-1</v>
      </c>
      <c r="J4" s="23" t="str">
        <f t="shared" si="4"/>
        <v>1-1-1</v>
      </c>
      <c r="K4" s="24" t="str">
        <f t="shared" si="5"/>
        <v>1-1-1</v>
      </c>
      <c r="L4" s="25" t="str">
        <f t="shared" si="6"/>
        <v>1-1-1</v>
      </c>
    </row>
    <row r="5" spans="1:12" x14ac:dyDescent="0.25">
      <c r="A5" s="26" t="s">
        <v>1271</v>
      </c>
      <c r="B5" s="26" t="s">
        <v>1272</v>
      </c>
      <c r="C5" s="26"/>
      <c r="D5" s="26"/>
      <c r="E5" s="26"/>
      <c r="F5" s="27" t="str">
        <f t="shared" si="0"/>
        <v>1</v>
      </c>
      <c r="G5" s="27" t="str">
        <f t="shared" si="1"/>
        <v>1-1</v>
      </c>
      <c r="H5" s="27" t="str">
        <f t="shared" si="2"/>
        <v>1-1-1</v>
      </c>
      <c r="I5" s="27" t="str">
        <f t="shared" si="3"/>
        <v>1-1-101</v>
      </c>
      <c r="J5" s="27" t="str">
        <f t="shared" si="4"/>
        <v>1-1-101</v>
      </c>
      <c r="K5" s="28" t="str">
        <f t="shared" si="5"/>
        <v>1-1-101</v>
      </c>
      <c r="L5" s="29" t="str">
        <f t="shared" si="6"/>
        <v>1-1-101</v>
      </c>
    </row>
    <row r="6" spans="1:12" x14ac:dyDescent="0.25">
      <c r="A6" s="30" t="s">
        <v>860</v>
      </c>
      <c r="B6" s="30" t="s">
        <v>1273</v>
      </c>
      <c r="C6" s="30" t="s">
        <v>1274</v>
      </c>
      <c r="D6" s="30"/>
      <c r="E6" s="30" t="s">
        <v>1275</v>
      </c>
      <c r="F6" s="31" t="str">
        <f t="shared" si="0"/>
        <v>1</v>
      </c>
      <c r="G6" s="31" t="str">
        <f t="shared" si="1"/>
        <v>1-1</v>
      </c>
      <c r="H6" s="31" t="str">
        <f t="shared" si="2"/>
        <v>1-1-1</v>
      </c>
      <c r="I6" s="31" t="str">
        <f t="shared" si="3"/>
        <v>1-1-101</v>
      </c>
      <c r="J6" s="31" t="str">
        <f t="shared" si="4"/>
        <v>1-1-10101</v>
      </c>
      <c r="K6" s="32" t="str">
        <f t="shared" si="5"/>
        <v>1-1-10101</v>
      </c>
      <c r="L6" s="33" t="str">
        <f t="shared" si="6"/>
        <v>1-1-10101</v>
      </c>
    </row>
    <row r="7" spans="1:12" x14ac:dyDescent="0.25">
      <c r="A7" s="30" t="s">
        <v>861</v>
      </c>
      <c r="B7" s="30" t="s">
        <v>1276</v>
      </c>
      <c r="C7" s="30" t="s">
        <v>1274</v>
      </c>
      <c r="D7" s="30"/>
      <c r="E7" s="30" t="s">
        <v>1275</v>
      </c>
      <c r="F7" s="31" t="str">
        <f t="shared" si="0"/>
        <v>1</v>
      </c>
      <c r="G7" s="31" t="str">
        <f t="shared" si="1"/>
        <v>1-1</v>
      </c>
      <c r="H7" s="31" t="str">
        <f t="shared" si="2"/>
        <v>1-1-1</v>
      </c>
      <c r="I7" s="31" t="str">
        <f t="shared" si="3"/>
        <v>1-1-101</v>
      </c>
      <c r="J7" s="31" t="str">
        <f t="shared" si="4"/>
        <v>1-1-10102</v>
      </c>
      <c r="K7" s="32" t="str">
        <f t="shared" si="5"/>
        <v>1-1-10102</v>
      </c>
      <c r="L7" s="33" t="str">
        <f t="shared" si="6"/>
        <v>1-1-10102</v>
      </c>
    </row>
    <row r="8" spans="1:12" x14ac:dyDescent="0.25">
      <c r="A8" s="30" t="s">
        <v>862</v>
      </c>
      <c r="B8" s="30" t="s">
        <v>1277</v>
      </c>
      <c r="C8" s="30" t="s">
        <v>1274</v>
      </c>
      <c r="D8" s="30"/>
      <c r="E8" s="30" t="s">
        <v>1275</v>
      </c>
      <c r="F8" s="31" t="str">
        <f t="shared" si="0"/>
        <v>1</v>
      </c>
      <c r="G8" s="31" t="str">
        <f t="shared" si="1"/>
        <v>1-1</v>
      </c>
      <c r="H8" s="31" t="str">
        <f t="shared" si="2"/>
        <v>1-1-1</v>
      </c>
      <c r="I8" s="31" t="str">
        <f t="shared" si="3"/>
        <v>1-1-101</v>
      </c>
      <c r="J8" s="31" t="str">
        <f t="shared" si="4"/>
        <v>1-1-10103</v>
      </c>
      <c r="K8" s="32" t="str">
        <f t="shared" si="5"/>
        <v>1-1-10103</v>
      </c>
      <c r="L8" s="33" t="str">
        <f t="shared" si="6"/>
        <v>1-1-10103</v>
      </c>
    </row>
    <row r="9" spans="1:12" x14ac:dyDescent="0.25">
      <c r="A9" s="30" t="s">
        <v>863</v>
      </c>
      <c r="B9" s="30" t="s">
        <v>1278</v>
      </c>
      <c r="C9" s="30" t="s">
        <v>1274</v>
      </c>
      <c r="D9" s="30"/>
      <c r="E9" s="30" t="s">
        <v>1275</v>
      </c>
      <c r="F9" s="31" t="str">
        <f t="shared" si="0"/>
        <v>1</v>
      </c>
      <c r="G9" s="31" t="str">
        <f t="shared" si="1"/>
        <v>1-1</v>
      </c>
      <c r="H9" s="31" t="str">
        <f t="shared" si="2"/>
        <v>1-1-1</v>
      </c>
      <c r="I9" s="31" t="str">
        <f t="shared" si="3"/>
        <v>1-1-101</v>
      </c>
      <c r="J9" s="31" t="str">
        <f t="shared" si="4"/>
        <v>1-1-10104</v>
      </c>
      <c r="K9" s="32" t="str">
        <f t="shared" si="5"/>
        <v>1-1-10104</v>
      </c>
      <c r="L9" s="33" t="str">
        <f t="shared" si="6"/>
        <v>1-1-10104</v>
      </c>
    </row>
    <row r="10" spans="1:12" x14ac:dyDescent="0.25">
      <c r="A10" s="30" t="s">
        <v>864</v>
      </c>
      <c r="B10" s="30" t="s">
        <v>1279</v>
      </c>
      <c r="C10" s="30" t="s">
        <v>1274</v>
      </c>
      <c r="D10" s="30"/>
      <c r="E10" s="30" t="s">
        <v>1275</v>
      </c>
      <c r="F10" s="31" t="str">
        <f t="shared" si="0"/>
        <v>1</v>
      </c>
      <c r="G10" s="31" t="str">
        <f t="shared" si="1"/>
        <v>1-1</v>
      </c>
      <c r="H10" s="31" t="str">
        <f t="shared" si="2"/>
        <v>1-1-1</v>
      </c>
      <c r="I10" s="31" t="str">
        <f t="shared" si="3"/>
        <v>1-1-101</v>
      </c>
      <c r="J10" s="31" t="str">
        <f t="shared" si="4"/>
        <v>1-1-10105</v>
      </c>
      <c r="K10" s="32" t="str">
        <f t="shared" si="5"/>
        <v>1-1-10105</v>
      </c>
      <c r="L10" s="33" t="str">
        <f t="shared" si="6"/>
        <v>1-1-10105</v>
      </c>
    </row>
    <row r="11" spans="1:12" x14ac:dyDescent="0.25">
      <c r="A11" s="30" t="s">
        <v>1280</v>
      </c>
      <c r="B11" s="30" t="s">
        <v>730</v>
      </c>
      <c r="C11" s="30" t="s">
        <v>1274</v>
      </c>
      <c r="D11" s="30"/>
      <c r="E11" s="30" t="s">
        <v>1275</v>
      </c>
      <c r="F11" s="31" t="str">
        <f t="shared" si="0"/>
        <v>1</v>
      </c>
      <c r="G11" s="31" t="str">
        <f t="shared" si="1"/>
        <v>1-1</v>
      </c>
      <c r="H11" s="31" t="str">
        <f t="shared" si="2"/>
        <v>1-1-1</v>
      </c>
      <c r="I11" s="31" t="str">
        <f t="shared" si="3"/>
        <v>1-1-101</v>
      </c>
      <c r="J11" s="31" t="str">
        <f t="shared" si="4"/>
        <v>1-1-10106</v>
      </c>
      <c r="K11" s="32" t="str">
        <f t="shared" si="5"/>
        <v>1-1-10106</v>
      </c>
      <c r="L11" s="33" t="str">
        <f t="shared" si="6"/>
        <v>1-1-10106</v>
      </c>
    </row>
    <row r="12" spans="1:12" x14ac:dyDescent="0.25">
      <c r="A12" s="30" t="s">
        <v>1281</v>
      </c>
      <c r="B12" s="30" t="s">
        <v>731</v>
      </c>
      <c r="C12" s="30" t="s">
        <v>1274</v>
      </c>
      <c r="D12" s="30"/>
      <c r="E12" s="30" t="s">
        <v>1275</v>
      </c>
      <c r="F12" s="31" t="str">
        <f t="shared" si="0"/>
        <v>1</v>
      </c>
      <c r="G12" s="31" t="str">
        <f t="shared" si="1"/>
        <v>1-1</v>
      </c>
      <c r="H12" s="31" t="str">
        <f t="shared" si="2"/>
        <v>1-1-1</v>
      </c>
      <c r="I12" s="31" t="str">
        <f t="shared" si="3"/>
        <v>1-1-101</v>
      </c>
      <c r="J12" s="31" t="str">
        <f t="shared" si="4"/>
        <v>1-1-10107</v>
      </c>
      <c r="K12" s="32" t="str">
        <f t="shared" si="5"/>
        <v>1-1-10107</v>
      </c>
      <c r="L12" s="33" t="str">
        <f t="shared" si="6"/>
        <v>1-1-10107</v>
      </c>
    </row>
    <row r="13" spans="1:12" x14ac:dyDescent="0.25">
      <c r="A13" s="30" t="s">
        <v>1282</v>
      </c>
      <c r="B13" s="30" t="s">
        <v>732</v>
      </c>
      <c r="C13" s="30" t="s">
        <v>1274</v>
      </c>
      <c r="D13" s="30"/>
      <c r="E13" s="30" t="s">
        <v>1275</v>
      </c>
      <c r="F13" s="31" t="str">
        <f t="shared" si="0"/>
        <v>1</v>
      </c>
      <c r="G13" s="31" t="str">
        <f t="shared" si="1"/>
        <v>1-1</v>
      </c>
      <c r="H13" s="31" t="str">
        <f t="shared" si="2"/>
        <v>1-1-1</v>
      </c>
      <c r="I13" s="31" t="str">
        <f t="shared" si="3"/>
        <v>1-1-101</v>
      </c>
      <c r="J13" s="31" t="str">
        <f t="shared" si="4"/>
        <v>1-1-10108</v>
      </c>
      <c r="K13" s="32" t="str">
        <f t="shared" si="5"/>
        <v>1-1-10108</v>
      </c>
      <c r="L13" s="33" t="str">
        <f t="shared" si="6"/>
        <v>1-1-10108</v>
      </c>
    </row>
    <row r="14" spans="1:12" x14ac:dyDescent="0.25">
      <c r="A14" s="30" t="s">
        <v>1283</v>
      </c>
      <c r="B14" s="30" t="s">
        <v>733</v>
      </c>
      <c r="C14" s="30" t="s">
        <v>1274</v>
      </c>
      <c r="D14" s="30"/>
      <c r="E14" s="30" t="s">
        <v>1275</v>
      </c>
      <c r="F14" s="31" t="str">
        <f t="shared" si="0"/>
        <v>1</v>
      </c>
      <c r="G14" s="31" t="str">
        <f t="shared" si="1"/>
        <v>1-1</v>
      </c>
      <c r="H14" s="31" t="str">
        <f t="shared" si="2"/>
        <v>1-1-1</v>
      </c>
      <c r="I14" s="31" t="str">
        <f t="shared" si="3"/>
        <v>1-1-101</v>
      </c>
      <c r="J14" s="31" t="str">
        <f t="shared" si="4"/>
        <v>1-1-10109</v>
      </c>
      <c r="K14" s="32" t="str">
        <f t="shared" si="5"/>
        <v>1-1-10109</v>
      </c>
      <c r="L14" s="33" t="str">
        <f t="shared" si="6"/>
        <v>1-1-10109</v>
      </c>
    </row>
    <row r="15" spans="1:12" x14ac:dyDescent="0.25">
      <c r="A15" s="30" t="s">
        <v>1284</v>
      </c>
      <c r="B15" s="30" t="s">
        <v>1285</v>
      </c>
      <c r="C15" s="30" t="s">
        <v>1274</v>
      </c>
      <c r="D15" s="30"/>
      <c r="E15" s="30" t="s">
        <v>1275</v>
      </c>
      <c r="F15" s="31" t="str">
        <f t="shared" si="0"/>
        <v>1</v>
      </c>
      <c r="G15" s="31" t="str">
        <f t="shared" si="1"/>
        <v>1-1</v>
      </c>
      <c r="H15" s="31" t="str">
        <f t="shared" si="2"/>
        <v>1-1-1</v>
      </c>
      <c r="I15" s="31" t="str">
        <f t="shared" si="3"/>
        <v>1-1-101</v>
      </c>
      <c r="J15" s="31" t="str">
        <f t="shared" si="4"/>
        <v>1-1-10110</v>
      </c>
      <c r="K15" s="32" t="str">
        <f t="shared" si="5"/>
        <v>1-1-10110</v>
      </c>
      <c r="L15" s="33" t="str">
        <f t="shared" si="6"/>
        <v>1-1-10110</v>
      </c>
    </row>
    <row r="16" spans="1:12" x14ac:dyDescent="0.25">
      <c r="A16" s="30" t="s">
        <v>1286</v>
      </c>
      <c r="B16" s="30" t="s">
        <v>1287</v>
      </c>
      <c r="C16" s="30" t="s">
        <v>1274</v>
      </c>
      <c r="D16" s="30"/>
      <c r="E16" s="30" t="s">
        <v>1275</v>
      </c>
      <c r="F16" s="31" t="str">
        <f t="shared" si="0"/>
        <v>1</v>
      </c>
      <c r="G16" s="31" t="str">
        <f t="shared" si="1"/>
        <v>1-1</v>
      </c>
      <c r="H16" s="31" t="str">
        <f t="shared" si="2"/>
        <v>1-1-1</v>
      </c>
      <c r="I16" s="31" t="str">
        <f t="shared" si="3"/>
        <v>1-1-101</v>
      </c>
      <c r="J16" s="31" t="str">
        <f t="shared" si="4"/>
        <v>1-1-10111</v>
      </c>
      <c r="K16" s="32" t="str">
        <f t="shared" si="5"/>
        <v>1-1-10111</v>
      </c>
      <c r="L16" s="33" t="str">
        <f t="shared" si="6"/>
        <v>1-1-10111</v>
      </c>
    </row>
    <row r="17" spans="1:12" x14ac:dyDescent="0.25">
      <c r="A17" s="30" t="s">
        <v>1288</v>
      </c>
      <c r="B17" s="30" t="s">
        <v>1289</v>
      </c>
      <c r="C17" s="30" t="s">
        <v>1274</v>
      </c>
      <c r="D17" s="30"/>
      <c r="E17" s="30" t="s">
        <v>1275</v>
      </c>
      <c r="F17" s="31" t="str">
        <f t="shared" si="0"/>
        <v>1</v>
      </c>
      <c r="G17" s="31" t="str">
        <f t="shared" si="1"/>
        <v>1-1</v>
      </c>
      <c r="H17" s="31" t="str">
        <f t="shared" si="2"/>
        <v>1-1-1</v>
      </c>
      <c r="I17" s="31" t="str">
        <f t="shared" si="3"/>
        <v>1-1-101</v>
      </c>
      <c r="J17" s="31" t="str">
        <f t="shared" si="4"/>
        <v>1-1-10112</v>
      </c>
      <c r="K17" s="32" t="str">
        <f t="shared" si="5"/>
        <v>1-1-10112</v>
      </c>
      <c r="L17" s="33" t="str">
        <f t="shared" si="6"/>
        <v>1-1-10112</v>
      </c>
    </row>
    <row r="18" spans="1:12" x14ac:dyDescent="0.25">
      <c r="A18" s="30" t="s">
        <v>1290</v>
      </c>
      <c r="B18" s="30" t="s">
        <v>1291</v>
      </c>
      <c r="C18" s="30" t="s">
        <v>1274</v>
      </c>
      <c r="D18" s="30"/>
      <c r="E18" s="30" t="s">
        <v>1275</v>
      </c>
      <c r="F18" s="31" t="str">
        <f t="shared" si="0"/>
        <v>1</v>
      </c>
      <c r="G18" s="31" t="str">
        <f t="shared" si="1"/>
        <v>1-1</v>
      </c>
      <c r="H18" s="31" t="str">
        <f t="shared" si="2"/>
        <v>1-1-1</v>
      </c>
      <c r="I18" s="31" t="str">
        <f t="shared" si="3"/>
        <v>1-1-101</v>
      </c>
      <c r="J18" s="31" t="str">
        <f t="shared" si="4"/>
        <v>1-1-10113</v>
      </c>
      <c r="K18" s="32" t="str">
        <f t="shared" si="5"/>
        <v>1-1-10113</v>
      </c>
      <c r="L18" s="33" t="str">
        <f t="shared" si="6"/>
        <v>1-1-10113</v>
      </c>
    </row>
    <row r="19" spans="1:12" x14ac:dyDescent="0.25">
      <c r="A19" s="30" t="s">
        <v>1292</v>
      </c>
      <c r="B19" s="30" t="s">
        <v>1293</v>
      </c>
      <c r="C19" s="30" t="s">
        <v>1274</v>
      </c>
      <c r="D19" s="30"/>
      <c r="E19" s="30" t="s">
        <v>1275</v>
      </c>
      <c r="F19" s="31" t="str">
        <f t="shared" si="0"/>
        <v>1</v>
      </c>
      <c r="G19" s="31" t="str">
        <f t="shared" si="1"/>
        <v>1-1</v>
      </c>
      <c r="H19" s="31" t="str">
        <f t="shared" si="2"/>
        <v>1-1-1</v>
      </c>
      <c r="I19" s="31" t="str">
        <f t="shared" si="3"/>
        <v>1-1-101</v>
      </c>
      <c r="J19" s="31" t="str">
        <f t="shared" si="4"/>
        <v>1-1-10114</v>
      </c>
      <c r="K19" s="32" t="str">
        <f t="shared" si="5"/>
        <v>1-1-10114</v>
      </c>
      <c r="L19" s="33" t="str">
        <f t="shared" si="6"/>
        <v>1-1-10114</v>
      </c>
    </row>
    <row r="20" spans="1:12" x14ac:dyDescent="0.25">
      <c r="A20" s="30" t="s">
        <v>1294</v>
      </c>
      <c r="B20" s="30" t="s">
        <v>1295</v>
      </c>
      <c r="C20" s="30" t="s">
        <v>1274</v>
      </c>
      <c r="D20" s="30"/>
      <c r="E20" s="30" t="s">
        <v>1275</v>
      </c>
      <c r="F20" s="31" t="str">
        <f t="shared" si="0"/>
        <v>1</v>
      </c>
      <c r="G20" s="31" t="str">
        <f t="shared" si="1"/>
        <v>1-1</v>
      </c>
      <c r="H20" s="31" t="str">
        <f t="shared" si="2"/>
        <v>1-1-1</v>
      </c>
      <c r="I20" s="31" t="str">
        <f t="shared" si="3"/>
        <v>1-1-101</v>
      </c>
      <c r="J20" s="31" t="str">
        <f t="shared" si="4"/>
        <v>1-1-10115</v>
      </c>
      <c r="K20" s="32" t="str">
        <f t="shared" si="5"/>
        <v>1-1-10115</v>
      </c>
      <c r="L20" s="33" t="str">
        <f t="shared" si="6"/>
        <v>1-1-10115</v>
      </c>
    </row>
    <row r="21" spans="1:12" x14ac:dyDescent="0.25">
      <c r="A21" s="30" t="s">
        <v>1296</v>
      </c>
      <c r="B21" s="30" t="s">
        <v>1297</v>
      </c>
      <c r="C21" s="30" t="s">
        <v>1274</v>
      </c>
      <c r="D21" s="30"/>
      <c r="E21" s="30" t="s">
        <v>1275</v>
      </c>
      <c r="F21" s="31" t="str">
        <f t="shared" si="0"/>
        <v>1</v>
      </c>
      <c r="G21" s="31" t="str">
        <f t="shared" si="1"/>
        <v>1-1</v>
      </c>
      <c r="H21" s="31" t="str">
        <f t="shared" si="2"/>
        <v>1-1-1</v>
      </c>
      <c r="I21" s="31" t="str">
        <f t="shared" si="3"/>
        <v>1-1-101</v>
      </c>
      <c r="J21" s="31" t="str">
        <f t="shared" si="4"/>
        <v>1-1-10116</v>
      </c>
      <c r="K21" s="32" t="str">
        <f t="shared" si="5"/>
        <v>1-1-10116</v>
      </c>
      <c r="L21" s="33" t="str">
        <f t="shared" si="6"/>
        <v>1-1-10116</v>
      </c>
    </row>
    <row r="22" spans="1:12" x14ac:dyDescent="0.25">
      <c r="A22" s="30" t="s">
        <v>1298</v>
      </c>
      <c r="B22" s="30" t="s">
        <v>1299</v>
      </c>
      <c r="C22" s="30" t="s">
        <v>1274</v>
      </c>
      <c r="D22" s="30"/>
      <c r="E22" s="30" t="s">
        <v>1275</v>
      </c>
      <c r="F22" s="31" t="str">
        <f t="shared" si="0"/>
        <v>1</v>
      </c>
      <c r="G22" s="31" t="str">
        <f t="shared" si="1"/>
        <v>1-1</v>
      </c>
      <c r="H22" s="31" t="str">
        <f t="shared" si="2"/>
        <v>1-1-1</v>
      </c>
      <c r="I22" s="31" t="str">
        <f t="shared" si="3"/>
        <v>1-1-101</v>
      </c>
      <c r="J22" s="31" t="str">
        <f t="shared" si="4"/>
        <v>1-1-10117</v>
      </c>
      <c r="K22" s="32" t="str">
        <f t="shared" si="5"/>
        <v>1-1-10117</v>
      </c>
      <c r="L22" s="33" t="str">
        <f t="shared" si="6"/>
        <v>1-1-10117</v>
      </c>
    </row>
    <row r="23" spans="1:12" x14ac:dyDescent="0.25">
      <c r="A23" s="30" t="s">
        <v>1300</v>
      </c>
      <c r="B23" s="30" t="s">
        <v>1301</v>
      </c>
      <c r="C23" s="30" t="s">
        <v>1274</v>
      </c>
      <c r="D23" s="30"/>
      <c r="E23" s="30" t="s">
        <v>1275</v>
      </c>
      <c r="F23" s="31" t="str">
        <f t="shared" si="0"/>
        <v>1</v>
      </c>
      <c r="G23" s="31" t="str">
        <f t="shared" si="1"/>
        <v>1-1</v>
      </c>
      <c r="H23" s="31" t="str">
        <f t="shared" si="2"/>
        <v>1-1-1</v>
      </c>
      <c r="I23" s="31" t="str">
        <f t="shared" si="3"/>
        <v>1-1-101</v>
      </c>
      <c r="J23" s="31" t="str">
        <f t="shared" si="4"/>
        <v>1-1-10118</v>
      </c>
      <c r="K23" s="32" t="str">
        <f t="shared" si="5"/>
        <v>1-1-10118</v>
      </c>
      <c r="L23" s="33" t="str">
        <f t="shared" si="6"/>
        <v>1-1-10118</v>
      </c>
    </row>
    <row r="24" spans="1:12" x14ac:dyDescent="0.25">
      <c r="A24" s="30" t="s">
        <v>1302</v>
      </c>
      <c r="B24" s="30" t="s">
        <v>1303</v>
      </c>
      <c r="C24" s="30" t="s">
        <v>1274</v>
      </c>
      <c r="D24" s="30"/>
      <c r="E24" s="30" t="s">
        <v>1275</v>
      </c>
      <c r="F24" s="31" t="str">
        <f t="shared" si="0"/>
        <v>1</v>
      </c>
      <c r="G24" s="31" t="str">
        <f t="shared" si="1"/>
        <v>1-1</v>
      </c>
      <c r="H24" s="31" t="str">
        <f t="shared" si="2"/>
        <v>1-1-1</v>
      </c>
      <c r="I24" s="31" t="str">
        <f t="shared" si="3"/>
        <v>1-1-101</v>
      </c>
      <c r="J24" s="31" t="str">
        <f t="shared" si="4"/>
        <v>1-1-10119</v>
      </c>
      <c r="K24" s="32" t="str">
        <f t="shared" si="5"/>
        <v>1-1-10119</v>
      </c>
      <c r="L24" s="33" t="str">
        <f t="shared" si="6"/>
        <v>1-1-10119</v>
      </c>
    </row>
    <row r="25" spans="1:12" x14ac:dyDescent="0.25">
      <c r="A25" s="26" t="s">
        <v>865</v>
      </c>
      <c r="B25" s="26" t="s">
        <v>1152</v>
      </c>
      <c r="C25" s="26"/>
      <c r="D25" s="26"/>
      <c r="E25" s="26"/>
      <c r="F25" s="27" t="str">
        <f t="shared" si="0"/>
        <v>1</v>
      </c>
      <c r="G25" s="27" t="str">
        <f t="shared" si="1"/>
        <v>1-1</v>
      </c>
      <c r="H25" s="27" t="str">
        <f t="shared" si="2"/>
        <v>1-1-1</v>
      </c>
      <c r="I25" s="27" t="str">
        <f t="shared" si="3"/>
        <v>1-1-102</v>
      </c>
      <c r="J25" s="27" t="str">
        <f t="shared" si="4"/>
        <v>1-1-102</v>
      </c>
      <c r="K25" s="28" t="str">
        <f t="shared" si="5"/>
        <v>1-1-102</v>
      </c>
      <c r="L25" s="29" t="str">
        <f t="shared" si="6"/>
        <v>1-1-102</v>
      </c>
    </row>
    <row r="26" spans="1:12" x14ac:dyDescent="0.25">
      <c r="A26" s="30" t="s">
        <v>1304</v>
      </c>
      <c r="B26" s="30" t="s">
        <v>1305</v>
      </c>
      <c r="C26" s="30" t="s">
        <v>1274</v>
      </c>
      <c r="D26" s="30"/>
      <c r="E26" s="30" t="s">
        <v>1275</v>
      </c>
      <c r="F26" s="31" t="str">
        <f t="shared" si="0"/>
        <v>1</v>
      </c>
      <c r="G26" s="31" t="str">
        <f t="shared" si="1"/>
        <v>1-1</v>
      </c>
      <c r="H26" s="31" t="str">
        <f t="shared" si="2"/>
        <v>1-1-1</v>
      </c>
      <c r="I26" s="31" t="str">
        <f t="shared" si="3"/>
        <v>1-1-102</v>
      </c>
      <c r="J26" s="31" t="str">
        <f t="shared" si="4"/>
        <v>1-1-10201</v>
      </c>
      <c r="K26" s="32" t="str">
        <f t="shared" si="5"/>
        <v>1-1-10201</v>
      </c>
      <c r="L26" s="33" t="str">
        <f t="shared" si="6"/>
        <v>1-1-10201</v>
      </c>
    </row>
    <row r="27" spans="1:12" x14ac:dyDescent="0.25">
      <c r="A27" s="30" t="s">
        <v>1306</v>
      </c>
      <c r="B27" s="30" t="s">
        <v>1307</v>
      </c>
      <c r="C27" s="30" t="s">
        <v>1274</v>
      </c>
      <c r="D27" s="30"/>
      <c r="E27" s="30" t="s">
        <v>1275</v>
      </c>
      <c r="F27" s="31" t="str">
        <f t="shared" si="0"/>
        <v>1</v>
      </c>
      <c r="G27" s="31" t="str">
        <f t="shared" si="1"/>
        <v>1-1</v>
      </c>
      <c r="H27" s="31" t="str">
        <f t="shared" si="2"/>
        <v>1-1-1</v>
      </c>
      <c r="I27" s="31" t="str">
        <f t="shared" si="3"/>
        <v>1-1-102</v>
      </c>
      <c r="J27" s="31" t="str">
        <f t="shared" si="4"/>
        <v>1-1-10202</v>
      </c>
      <c r="K27" s="32" t="str">
        <f t="shared" si="5"/>
        <v>1-1-10202</v>
      </c>
      <c r="L27" s="33" t="str">
        <f t="shared" si="6"/>
        <v>1-1-10202</v>
      </c>
    </row>
    <row r="28" spans="1:12" x14ac:dyDescent="0.25">
      <c r="A28" s="26" t="s">
        <v>866</v>
      </c>
      <c r="B28" s="26" t="s">
        <v>1153</v>
      </c>
      <c r="C28" s="26"/>
      <c r="D28" s="26"/>
      <c r="E28" s="26"/>
      <c r="F28" s="27" t="str">
        <f t="shared" si="0"/>
        <v>1</v>
      </c>
      <c r="G28" s="27" t="str">
        <f t="shared" si="1"/>
        <v>1-1</v>
      </c>
      <c r="H28" s="27" t="str">
        <f t="shared" si="2"/>
        <v>1-1-1</v>
      </c>
      <c r="I28" s="27" t="str">
        <f t="shared" si="3"/>
        <v>1-1-103</v>
      </c>
      <c r="J28" s="27" t="str">
        <f t="shared" si="4"/>
        <v>1-1-103</v>
      </c>
      <c r="K28" s="28" t="str">
        <f t="shared" si="5"/>
        <v>1-1-103</v>
      </c>
      <c r="L28" s="29" t="str">
        <f t="shared" si="6"/>
        <v>1-1-103</v>
      </c>
    </row>
    <row r="29" spans="1:12" x14ac:dyDescent="0.25">
      <c r="A29" s="30" t="s">
        <v>1308</v>
      </c>
      <c r="B29" s="30" t="s">
        <v>1309</v>
      </c>
      <c r="C29" s="30" t="s">
        <v>1274</v>
      </c>
      <c r="D29" s="30"/>
      <c r="E29" s="30" t="s">
        <v>1275</v>
      </c>
      <c r="F29" s="31" t="str">
        <f t="shared" si="0"/>
        <v>1</v>
      </c>
      <c r="G29" s="31" t="str">
        <f t="shared" si="1"/>
        <v>1-1</v>
      </c>
      <c r="H29" s="31" t="str">
        <f t="shared" si="2"/>
        <v>1-1-1</v>
      </c>
      <c r="I29" s="31" t="str">
        <f t="shared" si="3"/>
        <v>1-1-103</v>
      </c>
      <c r="J29" s="31" t="str">
        <f t="shared" si="4"/>
        <v>1-1-10301</v>
      </c>
      <c r="K29" s="32" t="str">
        <f t="shared" si="5"/>
        <v>1-1-10301</v>
      </c>
      <c r="L29" s="33" t="str">
        <f t="shared" si="6"/>
        <v>1-1-10301</v>
      </c>
    </row>
    <row r="30" spans="1:12" x14ac:dyDescent="0.25">
      <c r="A30" s="26" t="s">
        <v>867</v>
      </c>
      <c r="B30" s="26" t="s">
        <v>724</v>
      </c>
      <c r="C30" s="26"/>
      <c r="D30" s="26"/>
      <c r="E30" s="26"/>
      <c r="F30" s="27" t="str">
        <f t="shared" si="0"/>
        <v>1</v>
      </c>
      <c r="G30" s="27" t="str">
        <f t="shared" si="1"/>
        <v>1-1</v>
      </c>
      <c r="H30" s="27" t="str">
        <f t="shared" si="2"/>
        <v>1-1-1</v>
      </c>
      <c r="I30" s="27" t="str">
        <f t="shared" si="3"/>
        <v>1-1-104</v>
      </c>
      <c r="J30" s="27" t="str">
        <f t="shared" si="4"/>
        <v>1-1-104</v>
      </c>
      <c r="K30" s="28" t="str">
        <f t="shared" si="5"/>
        <v>1-1-104</v>
      </c>
      <c r="L30" s="29" t="str">
        <f t="shared" si="6"/>
        <v>1-1-104</v>
      </c>
    </row>
    <row r="31" spans="1:12" x14ac:dyDescent="0.25">
      <c r="A31" s="30" t="s">
        <v>1310</v>
      </c>
      <c r="B31" s="30" t="s">
        <v>1311</v>
      </c>
      <c r="C31" s="30" t="s">
        <v>1274</v>
      </c>
      <c r="D31" s="30"/>
      <c r="E31" s="30" t="s">
        <v>1275</v>
      </c>
      <c r="F31" s="31" t="str">
        <f t="shared" si="0"/>
        <v>1</v>
      </c>
      <c r="G31" s="31" t="str">
        <f t="shared" si="1"/>
        <v>1-1</v>
      </c>
      <c r="H31" s="31" t="str">
        <f t="shared" si="2"/>
        <v>1-1-1</v>
      </c>
      <c r="I31" s="31" t="str">
        <f t="shared" si="3"/>
        <v>1-1-104</v>
      </c>
      <c r="J31" s="31" t="str">
        <f t="shared" si="4"/>
        <v>1-1-10401</v>
      </c>
      <c r="K31" s="32" t="str">
        <f t="shared" si="5"/>
        <v>1-1-10401</v>
      </c>
      <c r="L31" s="33" t="str">
        <f t="shared" si="6"/>
        <v>1-1-10401</v>
      </c>
    </row>
    <row r="32" spans="1:12" x14ac:dyDescent="0.25">
      <c r="A32" s="30" t="s">
        <v>1312</v>
      </c>
      <c r="B32" s="30" t="s">
        <v>1313</v>
      </c>
      <c r="C32" s="30" t="s">
        <v>1274</v>
      </c>
      <c r="D32" s="30"/>
      <c r="E32" s="30" t="s">
        <v>1275</v>
      </c>
      <c r="F32" s="31" t="str">
        <f t="shared" si="0"/>
        <v>1</v>
      </c>
      <c r="G32" s="31" t="str">
        <f t="shared" si="1"/>
        <v>1-1</v>
      </c>
      <c r="H32" s="31" t="str">
        <f t="shared" si="2"/>
        <v>1-1-1</v>
      </c>
      <c r="I32" s="31" t="str">
        <f t="shared" si="3"/>
        <v>1-1-104</v>
      </c>
      <c r="J32" s="31" t="str">
        <f t="shared" si="4"/>
        <v>1-1-10402</v>
      </c>
      <c r="K32" s="32" t="str">
        <f t="shared" si="5"/>
        <v>1-1-10402</v>
      </c>
      <c r="L32" s="33" t="str">
        <f t="shared" si="6"/>
        <v>1-1-10402</v>
      </c>
    </row>
    <row r="33" spans="1:12" x14ac:dyDescent="0.25">
      <c r="A33" s="30" t="s">
        <v>1314</v>
      </c>
      <c r="B33" s="30" t="s">
        <v>1315</v>
      </c>
      <c r="C33" s="30" t="s">
        <v>1274</v>
      </c>
      <c r="D33" s="30"/>
      <c r="E33" s="30" t="s">
        <v>1275</v>
      </c>
      <c r="F33" s="31" t="str">
        <f t="shared" si="0"/>
        <v>1</v>
      </c>
      <c r="G33" s="31" t="str">
        <f t="shared" si="1"/>
        <v>1-1</v>
      </c>
      <c r="H33" s="31" t="str">
        <f t="shared" si="2"/>
        <v>1-1-1</v>
      </c>
      <c r="I33" s="31" t="str">
        <f t="shared" si="3"/>
        <v>1-1-104</v>
      </c>
      <c r="J33" s="31" t="str">
        <f t="shared" si="4"/>
        <v>1-1-10403</v>
      </c>
      <c r="K33" s="32" t="str">
        <f t="shared" si="5"/>
        <v>1-1-10403</v>
      </c>
      <c r="L33" s="33" t="str">
        <f t="shared" si="6"/>
        <v>1-1-10403</v>
      </c>
    </row>
    <row r="34" spans="1:12" x14ac:dyDescent="0.25">
      <c r="A34" s="30" t="s">
        <v>1316</v>
      </c>
      <c r="B34" s="30" t="s">
        <v>1317</v>
      </c>
      <c r="C34" s="30" t="s">
        <v>1274</v>
      </c>
      <c r="D34" s="30"/>
      <c r="E34" s="30" t="s">
        <v>1275</v>
      </c>
      <c r="F34" s="31" t="str">
        <f t="shared" si="0"/>
        <v>1</v>
      </c>
      <c r="G34" s="31" t="str">
        <f t="shared" si="1"/>
        <v>1-1</v>
      </c>
      <c r="H34" s="31" t="str">
        <f t="shared" si="2"/>
        <v>1-1-1</v>
      </c>
      <c r="I34" s="31" t="str">
        <f t="shared" si="3"/>
        <v>1-1-104</v>
      </c>
      <c r="J34" s="31" t="str">
        <f t="shared" si="4"/>
        <v>1-1-10404</v>
      </c>
      <c r="K34" s="32" t="str">
        <f t="shared" si="5"/>
        <v>1-1-10404</v>
      </c>
      <c r="L34" s="33" t="str">
        <f t="shared" ref="L34:L65" si="7">IF(D34="Накладные",I34,J34)</f>
        <v>1-1-10404</v>
      </c>
    </row>
    <row r="35" spans="1:12" x14ac:dyDescent="0.25">
      <c r="A35" s="30" t="s">
        <v>1318</v>
      </c>
      <c r="B35" s="30" t="s">
        <v>1319</v>
      </c>
      <c r="C35" s="30" t="s">
        <v>1274</v>
      </c>
      <c r="D35" s="30"/>
      <c r="E35" s="30" t="s">
        <v>1275</v>
      </c>
      <c r="F35" s="31" t="str">
        <f t="shared" si="0"/>
        <v>1</v>
      </c>
      <c r="G35" s="31" t="str">
        <f t="shared" si="1"/>
        <v>1-1</v>
      </c>
      <c r="H35" s="31" t="str">
        <f t="shared" si="2"/>
        <v>1-1-1</v>
      </c>
      <c r="I35" s="31" t="str">
        <f t="shared" si="3"/>
        <v>1-1-104</v>
      </c>
      <c r="J35" s="31" t="str">
        <f t="shared" si="4"/>
        <v>1-1-10405</v>
      </c>
      <c r="K35" s="32" t="str">
        <f t="shared" si="5"/>
        <v>1-1-10405</v>
      </c>
      <c r="L35" s="33" t="str">
        <f t="shared" si="7"/>
        <v>1-1-10405</v>
      </c>
    </row>
    <row r="36" spans="1:12" x14ac:dyDescent="0.25">
      <c r="A36" s="30" t="s">
        <v>1320</v>
      </c>
      <c r="B36" s="30" t="s">
        <v>1321</v>
      </c>
      <c r="C36" s="30" t="s">
        <v>1274</v>
      </c>
      <c r="D36" s="30"/>
      <c r="E36" s="30" t="s">
        <v>1275</v>
      </c>
      <c r="F36" s="31" t="str">
        <f t="shared" si="0"/>
        <v>1</v>
      </c>
      <c r="G36" s="31" t="str">
        <f t="shared" si="1"/>
        <v>1-1</v>
      </c>
      <c r="H36" s="31" t="str">
        <f t="shared" si="2"/>
        <v>1-1-1</v>
      </c>
      <c r="I36" s="31" t="str">
        <f t="shared" si="3"/>
        <v>1-1-104</v>
      </c>
      <c r="J36" s="31" t="str">
        <f t="shared" si="4"/>
        <v>1-1-10406</v>
      </c>
      <c r="K36" s="32" t="str">
        <f t="shared" si="5"/>
        <v>1-1-10406</v>
      </c>
      <c r="L36" s="33" t="str">
        <f t="shared" si="7"/>
        <v>1-1-10406</v>
      </c>
    </row>
    <row r="37" spans="1:12" x14ac:dyDescent="0.25">
      <c r="A37" s="26" t="s">
        <v>868</v>
      </c>
      <c r="B37" s="26" t="s">
        <v>725</v>
      </c>
      <c r="C37" s="26"/>
      <c r="D37" s="26"/>
      <c r="E37" s="26"/>
      <c r="F37" s="27" t="str">
        <f t="shared" si="0"/>
        <v>1</v>
      </c>
      <c r="G37" s="27" t="str">
        <f t="shared" si="1"/>
        <v>1-1</v>
      </c>
      <c r="H37" s="27" t="str">
        <f t="shared" si="2"/>
        <v>1-1-1</v>
      </c>
      <c r="I37" s="27" t="str">
        <f t="shared" si="3"/>
        <v>1-1-105</v>
      </c>
      <c r="J37" s="27" t="str">
        <f t="shared" si="4"/>
        <v>1-1-105</v>
      </c>
      <c r="K37" s="28" t="str">
        <f t="shared" si="5"/>
        <v>1-1-105</v>
      </c>
      <c r="L37" s="29" t="str">
        <f t="shared" si="7"/>
        <v>1-1-105</v>
      </c>
    </row>
    <row r="38" spans="1:12" x14ac:dyDescent="0.25">
      <c r="A38" s="30" t="s">
        <v>1322</v>
      </c>
      <c r="B38" s="30" t="s">
        <v>1323</v>
      </c>
      <c r="C38" s="30" t="s">
        <v>1274</v>
      </c>
      <c r="D38" s="30"/>
      <c r="E38" s="30" t="s">
        <v>1275</v>
      </c>
      <c r="F38" s="31" t="str">
        <f t="shared" si="0"/>
        <v>1</v>
      </c>
      <c r="G38" s="31" t="str">
        <f t="shared" si="1"/>
        <v>1-1</v>
      </c>
      <c r="H38" s="31" t="str">
        <f t="shared" si="2"/>
        <v>1-1-1</v>
      </c>
      <c r="I38" s="31" t="str">
        <f t="shared" si="3"/>
        <v>1-1-105</v>
      </c>
      <c r="J38" s="31" t="str">
        <f t="shared" si="4"/>
        <v>1-1-10501</v>
      </c>
      <c r="K38" s="32" t="str">
        <f t="shared" si="5"/>
        <v>1-1-10501</v>
      </c>
      <c r="L38" s="33" t="str">
        <f t="shared" si="7"/>
        <v>1-1-10501</v>
      </c>
    </row>
    <row r="39" spans="1:12" x14ac:dyDescent="0.25">
      <c r="A39" s="30" t="s">
        <v>1324</v>
      </c>
      <c r="B39" s="30" t="s">
        <v>1325</v>
      </c>
      <c r="C39" s="30" t="s">
        <v>1274</v>
      </c>
      <c r="D39" s="30"/>
      <c r="E39" s="30" t="s">
        <v>1275</v>
      </c>
      <c r="F39" s="31" t="str">
        <f t="shared" si="0"/>
        <v>1</v>
      </c>
      <c r="G39" s="31" t="str">
        <f t="shared" si="1"/>
        <v>1-1</v>
      </c>
      <c r="H39" s="31" t="str">
        <f t="shared" si="2"/>
        <v>1-1-1</v>
      </c>
      <c r="I39" s="31" t="str">
        <f t="shared" si="3"/>
        <v>1-1-105</v>
      </c>
      <c r="J39" s="31" t="str">
        <f t="shared" si="4"/>
        <v>1-1-10502</v>
      </c>
      <c r="K39" s="32" t="str">
        <f t="shared" si="5"/>
        <v>1-1-10502</v>
      </c>
      <c r="L39" s="33" t="str">
        <f t="shared" si="7"/>
        <v>1-1-10502</v>
      </c>
    </row>
    <row r="40" spans="1:12" x14ac:dyDescent="0.25">
      <c r="A40" s="30" t="s">
        <v>1326</v>
      </c>
      <c r="B40" s="30" t="s">
        <v>1327</v>
      </c>
      <c r="C40" s="30" t="s">
        <v>1274</v>
      </c>
      <c r="D40" s="30"/>
      <c r="E40" s="30" t="s">
        <v>1275</v>
      </c>
      <c r="F40" s="31" t="str">
        <f t="shared" si="0"/>
        <v>1</v>
      </c>
      <c r="G40" s="31" t="str">
        <f t="shared" si="1"/>
        <v>1-1</v>
      </c>
      <c r="H40" s="31" t="str">
        <f t="shared" si="2"/>
        <v>1-1-1</v>
      </c>
      <c r="I40" s="31" t="str">
        <f t="shared" si="3"/>
        <v>1-1-105</v>
      </c>
      <c r="J40" s="31" t="str">
        <f t="shared" si="4"/>
        <v>1-1-10503</v>
      </c>
      <c r="K40" s="32" t="str">
        <f t="shared" si="5"/>
        <v>1-1-10503</v>
      </c>
      <c r="L40" s="33" t="str">
        <f t="shared" si="7"/>
        <v>1-1-10503</v>
      </c>
    </row>
    <row r="41" spans="1:12" x14ac:dyDescent="0.25">
      <c r="A41" s="30" t="s">
        <v>1328</v>
      </c>
      <c r="B41" s="30" t="s">
        <v>1329</v>
      </c>
      <c r="C41" s="30" t="s">
        <v>1274</v>
      </c>
      <c r="D41" s="30"/>
      <c r="E41" s="30" t="s">
        <v>1275</v>
      </c>
      <c r="F41" s="31" t="str">
        <f t="shared" si="0"/>
        <v>1</v>
      </c>
      <c r="G41" s="31" t="str">
        <f t="shared" si="1"/>
        <v>1-1</v>
      </c>
      <c r="H41" s="31" t="str">
        <f t="shared" si="2"/>
        <v>1-1-1</v>
      </c>
      <c r="I41" s="31" t="str">
        <f t="shared" si="3"/>
        <v>1-1-105</v>
      </c>
      <c r="J41" s="31" t="str">
        <f t="shared" si="4"/>
        <v>1-1-10504</v>
      </c>
      <c r="K41" s="32" t="str">
        <f t="shared" si="5"/>
        <v>1-1-10504</v>
      </c>
      <c r="L41" s="33" t="str">
        <f t="shared" si="7"/>
        <v>1-1-10504</v>
      </c>
    </row>
    <row r="42" spans="1:12" x14ac:dyDescent="0.25">
      <c r="A42" s="30" t="s">
        <v>1330</v>
      </c>
      <c r="B42" s="30" t="s">
        <v>1331</v>
      </c>
      <c r="C42" s="30" t="s">
        <v>1274</v>
      </c>
      <c r="D42" s="30"/>
      <c r="E42" s="30" t="s">
        <v>1275</v>
      </c>
      <c r="F42" s="31" t="str">
        <f t="shared" si="0"/>
        <v>1</v>
      </c>
      <c r="G42" s="31" t="str">
        <f t="shared" si="1"/>
        <v>1-1</v>
      </c>
      <c r="H42" s="31" t="str">
        <f t="shared" si="2"/>
        <v>1-1-1</v>
      </c>
      <c r="I42" s="31" t="str">
        <f t="shared" si="3"/>
        <v>1-1-105</v>
      </c>
      <c r="J42" s="31" t="str">
        <f t="shared" si="4"/>
        <v>1-1-10505</v>
      </c>
      <c r="K42" s="32" t="str">
        <f t="shared" si="5"/>
        <v>1-1-10505</v>
      </c>
      <c r="L42" s="33" t="str">
        <f t="shared" si="7"/>
        <v>1-1-10505</v>
      </c>
    </row>
    <row r="43" spans="1:12" x14ac:dyDescent="0.25">
      <c r="A43" s="30" t="s">
        <v>1332</v>
      </c>
      <c r="B43" s="30" t="s">
        <v>1333</v>
      </c>
      <c r="C43" s="30" t="s">
        <v>1274</v>
      </c>
      <c r="D43" s="30"/>
      <c r="E43" s="30" t="s">
        <v>1275</v>
      </c>
      <c r="F43" s="31" t="str">
        <f t="shared" si="0"/>
        <v>1</v>
      </c>
      <c r="G43" s="31" t="str">
        <f t="shared" si="1"/>
        <v>1-1</v>
      </c>
      <c r="H43" s="31" t="str">
        <f t="shared" si="2"/>
        <v>1-1-1</v>
      </c>
      <c r="I43" s="31" t="str">
        <f t="shared" si="3"/>
        <v>1-1-105</v>
      </c>
      <c r="J43" s="31" t="str">
        <f t="shared" si="4"/>
        <v>1-1-10506</v>
      </c>
      <c r="K43" s="32" t="str">
        <f t="shared" si="5"/>
        <v>1-1-10506</v>
      </c>
      <c r="L43" s="33" t="str">
        <f t="shared" si="7"/>
        <v>1-1-10506</v>
      </c>
    </row>
    <row r="44" spans="1:12" x14ac:dyDescent="0.25">
      <c r="A44" s="26" t="s">
        <v>869</v>
      </c>
      <c r="B44" s="26" t="s">
        <v>726</v>
      </c>
      <c r="C44" s="26"/>
      <c r="D44" s="26"/>
      <c r="E44" s="26"/>
      <c r="F44" s="27" t="str">
        <f t="shared" si="0"/>
        <v>1</v>
      </c>
      <c r="G44" s="27" t="str">
        <f t="shared" si="1"/>
        <v>1-1</v>
      </c>
      <c r="H44" s="27" t="str">
        <f t="shared" si="2"/>
        <v>1-1-1</v>
      </c>
      <c r="I44" s="27" t="str">
        <f t="shared" si="3"/>
        <v>1-1-106</v>
      </c>
      <c r="J44" s="27" t="str">
        <f t="shared" si="4"/>
        <v>1-1-106</v>
      </c>
      <c r="K44" s="28" t="str">
        <f t="shared" si="5"/>
        <v>1-1-106</v>
      </c>
      <c r="L44" s="29" t="str">
        <f t="shared" si="7"/>
        <v>1-1-106</v>
      </c>
    </row>
    <row r="45" spans="1:12" x14ac:dyDescent="0.25">
      <c r="A45" s="30" t="s">
        <v>1334</v>
      </c>
      <c r="B45" s="30" t="s">
        <v>1335</v>
      </c>
      <c r="C45" s="30" t="s">
        <v>1274</v>
      </c>
      <c r="D45" s="30"/>
      <c r="E45" s="30" t="s">
        <v>1275</v>
      </c>
      <c r="F45" s="31" t="str">
        <f t="shared" si="0"/>
        <v>1</v>
      </c>
      <c r="G45" s="31" t="str">
        <f t="shared" si="1"/>
        <v>1-1</v>
      </c>
      <c r="H45" s="31" t="str">
        <f t="shared" si="2"/>
        <v>1-1-1</v>
      </c>
      <c r="I45" s="31" t="str">
        <f t="shared" si="3"/>
        <v>1-1-106</v>
      </c>
      <c r="J45" s="31" t="str">
        <f t="shared" si="4"/>
        <v>1-1-10601</v>
      </c>
      <c r="K45" s="32" t="str">
        <f t="shared" si="5"/>
        <v>1-1-10601</v>
      </c>
      <c r="L45" s="33" t="str">
        <f t="shared" si="7"/>
        <v>1-1-10601</v>
      </c>
    </row>
    <row r="46" spans="1:12" x14ac:dyDescent="0.25">
      <c r="A46" s="30" t="s">
        <v>1336</v>
      </c>
      <c r="B46" s="30" t="s">
        <v>1337</v>
      </c>
      <c r="C46" s="30" t="s">
        <v>1274</v>
      </c>
      <c r="D46" s="30"/>
      <c r="E46" s="30" t="s">
        <v>1275</v>
      </c>
      <c r="F46" s="31" t="str">
        <f t="shared" si="0"/>
        <v>1</v>
      </c>
      <c r="G46" s="31" t="str">
        <f t="shared" si="1"/>
        <v>1-1</v>
      </c>
      <c r="H46" s="31" t="str">
        <f t="shared" si="2"/>
        <v>1-1-1</v>
      </c>
      <c r="I46" s="31" t="str">
        <f t="shared" si="3"/>
        <v>1-1-106</v>
      </c>
      <c r="J46" s="31" t="str">
        <f t="shared" si="4"/>
        <v>1-1-10602</v>
      </c>
      <c r="K46" s="32" t="str">
        <f t="shared" si="5"/>
        <v>1-1-10602</v>
      </c>
      <c r="L46" s="33" t="str">
        <f t="shared" si="7"/>
        <v>1-1-10602</v>
      </c>
    </row>
    <row r="47" spans="1:12" x14ac:dyDescent="0.25">
      <c r="A47" s="30" t="s">
        <v>1338</v>
      </c>
      <c r="B47" s="30" t="s">
        <v>1339</v>
      </c>
      <c r="C47" s="30" t="s">
        <v>1274</v>
      </c>
      <c r="D47" s="30"/>
      <c r="E47" s="30" t="s">
        <v>1275</v>
      </c>
      <c r="F47" s="31" t="str">
        <f t="shared" si="0"/>
        <v>1</v>
      </c>
      <c r="G47" s="31" t="str">
        <f t="shared" si="1"/>
        <v>1-1</v>
      </c>
      <c r="H47" s="31" t="str">
        <f t="shared" si="2"/>
        <v>1-1-1</v>
      </c>
      <c r="I47" s="31" t="str">
        <f t="shared" si="3"/>
        <v>1-1-106</v>
      </c>
      <c r="J47" s="31" t="str">
        <f t="shared" si="4"/>
        <v>1-1-10603</v>
      </c>
      <c r="K47" s="32" t="str">
        <f t="shared" si="5"/>
        <v>1-1-10603</v>
      </c>
      <c r="L47" s="33" t="str">
        <f t="shared" si="7"/>
        <v>1-1-10603</v>
      </c>
    </row>
    <row r="48" spans="1:12" x14ac:dyDescent="0.25">
      <c r="A48" s="30" t="s">
        <v>1340</v>
      </c>
      <c r="B48" s="30" t="s">
        <v>1341</v>
      </c>
      <c r="C48" s="30" t="s">
        <v>1274</v>
      </c>
      <c r="D48" s="30"/>
      <c r="E48" s="30" t="s">
        <v>1275</v>
      </c>
      <c r="F48" s="31" t="str">
        <f t="shared" si="0"/>
        <v>1</v>
      </c>
      <c r="G48" s="31" t="str">
        <f t="shared" si="1"/>
        <v>1-1</v>
      </c>
      <c r="H48" s="31" t="str">
        <f t="shared" si="2"/>
        <v>1-1-1</v>
      </c>
      <c r="I48" s="31" t="str">
        <f t="shared" si="3"/>
        <v>1-1-106</v>
      </c>
      <c r="J48" s="31" t="str">
        <f t="shared" si="4"/>
        <v>1-1-10604</v>
      </c>
      <c r="K48" s="32" t="str">
        <f t="shared" si="5"/>
        <v>1-1-10604</v>
      </c>
      <c r="L48" s="33" t="str">
        <f t="shared" si="7"/>
        <v>1-1-10604</v>
      </c>
    </row>
    <row r="49" spans="1:12" x14ac:dyDescent="0.25">
      <c r="A49" s="30" t="s">
        <v>1342</v>
      </c>
      <c r="B49" s="30" t="s">
        <v>1343</v>
      </c>
      <c r="C49" s="30" t="s">
        <v>1274</v>
      </c>
      <c r="D49" s="30"/>
      <c r="E49" s="30" t="s">
        <v>1275</v>
      </c>
      <c r="F49" s="31" t="str">
        <f t="shared" si="0"/>
        <v>1</v>
      </c>
      <c r="G49" s="31" t="str">
        <f t="shared" si="1"/>
        <v>1-1</v>
      </c>
      <c r="H49" s="31" t="str">
        <f t="shared" si="2"/>
        <v>1-1-1</v>
      </c>
      <c r="I49" s="31" t="str">
        <f t="shared" si="3"/>
        <v>1-1-106</v>
      </c>
      <c r="J49" s="31" t="str">
        <f t="shared" si="4"/>
        <v>1-1-10605</v>
      </c>
      <c r="K49" s="32" t="str">
        <f t="shared" si="5"/>
        <v>1-1-10605</v>
      </c>
      <c r="L49" s="33" t="str">
        <f t="shared" si="7"/>
        <v>1-1-10605</v>
      </c>
    </row>
    <row r="50" spans="1:12" x14ac:dyDescent="0.25">
      <c r="A50" s="30" t="s">
        <v>1344</v>
      </c>
      <c r="B50" s="30" t="s">
        <v>1345</v>
      </c>
      <c r="C50" s="30" t="s">
        <v>1274</v>
      </c>
      <c r="D50" s="30"/>
      <c r="E50" s="30" t="s">
        <v>1275</v>
      </c>
      <c r="F50" s="31" t="str">
        <f t="shared" si="0"/>
        <v>1</v>
      </c>
      <c r="G50" s="31" t="str">
        <f t="shared" si="1"/>
        <v>1-1</v>
      </c>
      <c r="H50" s="31" t="str">
        <f t="shared" si="2"/>
        <v>1-1-1</v>
      </c>
      <c r="I50" s="31" t="str">
        <f t="shared" si="3"/>
        <v>1-1-106</v>
      </c>
      <c r="J50" s="31" t="str">
        <f t="shared" si="4"/>
        <v>1-1-10606</v>
      </c>
      <c r="K50" s="32" t="str">
        <f t="shared" si="5"/>
        <v>1-1-10606</v>
      </c>
      <c r="L50" s="33" t="str">
        <f t="shared" si="7"/>
        <v>1-1-10606</v>
      </c>
    </row>
    <row r="51" spans="1:12" x14ac:dyDescent="0.25">
      <c r="A51" s="30" t="s">
        <v>1346</v>
      </c>
      <c r="B51" s="30" t="s">
        <v>1347</v>
      </c>
      <c r="C51" s="30" t="s">
        <v>1274</v>
      </c>
      <c r="D51" s="30"/>
      <c r="E51" s="30" t="s">
        <v>1275</v>
      </c>
      <c r="F51" s="31" t="str">
        <f t="shared" si="0"/>
        <v>1</v>
      </c>
      <c r="G51" s="31" t="str">
        <f t="shared" si="1"/>
        <v>1-1</v>
      </c>
      <c r="H51" s="31" t="str">
        <f t="shared" si="2"/>
        <v>1-1-1</v>
      </c>
      <c r="I51" s="31" t="str">
        <f t="shared" si="3"/>
        <v>1-1-106</v>
      </c>
      <c r="J51" s="31" t="str">
        <f t="shared" si="4"/>
        <v>1-1-10607</v>
      </c>
      <c r="K51" s="32" t="str">
        <f t="shared" si="5"/>
        <v>1-1-10607</v>
      </c>
      <c r="L51" s="33" t="str">
        <f t="shared" si="7"/>
        <v>1-1-10607</v>
      </c>
    </row>
    <row r="52" spans="1:12" x14ac:dyDescent="0.25">
      <c r="A52" s="30" t="s">
        <v>1348</v>
      </c>
      <c r="B52" s="30" t="s">
        <v>1349</v>
      </c>
      <c r="C52" s="30" t="s">
        <v>1274</v>
      </c>
      <c r="D52" s="30"/>
      <c r="E52" s="30" t="s">
        <v>1275</v>
      </c>
      <c r="F52" s="31" t="str">
        <f t="shared" si="0"/>
        <v>1</v>
      </c>
      <c r="G52" s="31" t="str">
        <f t="shared" si="1"/>
        <v>1-1</v>
      </c>
      <c r="H52" s="31" t="str">
        <f t="shared" si="2"/>
        <v>1-1-1</v>
      </c>
      <c r="I52" s="31" t="str">
        <f t="shared" si="3"/>
        <v>1-1-106</v>
      </c>
      <c r="J52" s="31" t="str">
        <f t="shared" si="4"/>
        <v>1-1-10608</v>
      </c>
      <c r="K52" s="32" t="str">
        <f t="shared" si="5"/>
        <v>1-1-10608</v>
      </c>
      <c r="L52" s="33" t="str">
        <f t="shared" si="7"/>
        <v>1-1-10608</v>
      </c>
    </row>
    <row r="53" spans="1:12" x14ac:dyDescent="0.25">
      <c r="A53" s="30" t="s">
        <v>1350</v>
      </c>
      <c r="B53" s="30" t="s">
        <v>1351</v>
      </c>
      <c r="C53" s="30" t="s">
        <v>1274</v>
      </c>
      <c r="D53" s="30"/>
      <c r="E53" s="30" t="s">
        <v>1275</v>
      </c>
      <c r="F53" s="31" t="str">
        <f t="shared" si="0"/>
        <v>1</v>
      </c>
      <c r="G53" s="31" t="str">
        <f t="shared" si="1"/>
        <v>1-1</v>
      </c>
      <c r="H53" s="31" t="str">
        <f t="shared" si="2"/>
        <v>1-1-1</v>
      </c>
      <c r="I53" s="31" t="str">
        <f t="shared" si="3"/>
        <v>1-1-106</v>
      </c>
      <c r="J53" s="31" t="str">
        <f t="shared" si="4"/>
        <v>1-1-10609</v>
      </c>
      <c r="K53" s="32" t="str">
        <f t="shared" si="5"/>
        <v>1-1-10609</v>
      </c>
      <c r="L53" s="33" t="str">
        <f t="shared" si="7"/>
        <v>1-1-10609</v>
      </c>
    </row>
    <row r="54" spans="1:12" x14ac:dyDescent="0.25">
      <c r="A54" s="30" t="s">
        <v>1352</v>
      </c>
      <c r="B54" s="30" t="s">
        <v>1353</v>
      </c>
      <c r="C54" s="30" t="s">
        <v>1274</v>
      </c>
      <c r="D54" s="30"/>
      <c r="E54" s="30" t="s">
        <v>1275</v>
      </c>
      <c r="F54" s="31" t="str">
        <f t="shared" si="0"/>
        <v>1</v>
      </c>
      <c r="G54" s="31" t="str">
        <f t="shared" si="1"/>
        <v>1-1</v>
      </c>
      <c r="H54" s="31" t="str">
        <f t="shared" si="2"/>
        <v>1-1-1</v>
      </c>
      <c r="I54" s="31" t="str">
        <f t="shared" si="3"/>
        <v>1-1-106</v>
      </c>
      <c r="J54" s="31" t="str">
        <f t="shared" si="4"/>
        <v>1-1-10610</v>
      </c>
      <c r="K54" s="32" t="str">
        <f t="shared" si="5"/>
        <v>1-1-10610</v>
      </c>
      <c r="L54" s="33" t="str">
        <f t="shared" si="7"/>
        <v>1-1-10610</v>
      </c>
    </row>
    <row r="55" spans="1:12" x14ac:dyDescent="0.25">
      <c r="A55" s="30" t="s">
        <v>1354</v>
      </c>
      <c r="B55" s="30" t="s">
        <v>1355</v>
      </c>
      <c r="C55" s="30" t="s">
        <v>1274</v>
      </c>
      <c r="D55" s="30"/>
      <c r="E55" s="30" t="s">
        <v>1275</v>
      </c>
      <c r="F55" s="31" t="str">
        <f t="shared" si="0"/>
        <v>1</v>
      </c>
      <c r="G55" s="31" t="str">
        <f t="shared" si="1"/>
        <v>1-1</v>
      </c>
      <c r="H55" s="31" t="str">
        <f t="shared" si="2"/>
        <v>1-1-1</v>
      </c>
      <c r="I55" s="31" t="str">
        <f t="shared" si="3"/>
        <v>1-1-106</v>
      </c>
      <c r="J55" s="31" t="str">
        <f t="shared" si="4"/>
        <v>1-1-10611</v>
      </c>
      <c r="K55" s="32" t="str">
        <f t="shared" si="5"/>
        <v>1-1-10611</v>
      </c>
      <c r="L55" s="33" t="str">
        <f t="shared" si="7"/>
        <v>1-1-10611</v>
      </c>
    </row>
    <row r="56" spans="1:12" x14ac:dyDescent="0.25">
      <c r="A56" s="30" t="s">
        <v>1356</v>
      </c>
      <c r="B56" s="30" t="s">
        <v>1357</v>
      </c>
      <c r="C56" s="30" t="s">
        <v>1274</v>
      </c>
      <c r="D56" s="30"/>
      <c r="E56" s="30" t="s">
        <v>1275</v>
      </c>
      <c r="F56" s="31" t="str">
        <f t="shared" si="0"/>
        <v>1</v>
      </c>
      <c r="G56" s="31" t="str">
        <f t="shared" si="1"/>
        <v>1-1</v>
      </c>
      <c r="H56" s="31" t="str">
        <f t="shared" si="2"/>
        <v>1-1-1</v>
      </c>
      <c r="I56" s="31" t="str">
        <f t="shared" si="3"/>
        <v>1-1-106</v>
      </c>
      <c r="J56" s="31" t="str">
        <f t="shared" si="4"/>
        <v>1-1-10613</v>
      </c>
      <c r="K56" s="32" t="str">
        <f t="shared" si="5"/>
        <v>1-1-10613</v>
      </c>
      <c r="L56" s="33" t="str">
        <f t="shared" si="7"/>
        <v>1-1-10613</v>
      </c>
    </row>
    <row r="57" spans="1:12" x14ac:dyDescent="0.25">
      <c r="A57" s="30" t="s">
        <v>1358</v>
      </c>
      <c r="B57" s="30" t="s">
        <v>1359</v>
      </c>
      <c r="C57" s="30" t="s">
        <v>1274</v>
      </c>
      <c r="D57" s="30"/>
      <c r="E57" s="30" t="s">
        <v>1275</v>
      </c>
      <c r="F57" s="31" t="str">
        <f t="shared" si="0"/>
        <v>1</v>
      </c>
      <c r="G57" s="31" t="str">
        <f t="shared" si="1"/>
        <v>1-1</v>
      </c>
      <c r="H57" s="31" t="str">
        <f t="shared" si="2"/>
        <v>1-1-1</v>
      </c>
      <c r="I57" s="31" t="str">
        <f t="shared" si="3"/>
        <v>1-1-106</v>
      </c>
      <c r="J57" s="31" t="str">
        <f t="shared" si="4"/>
        <v>1-1-10615</v>
      </c>
      <c r="K57" s="32" t="str">
        <f t="shared" si="5"/>
        <v>1-1-10615</v>
      </c>
      <c r="L57" s="33" t="str">
        <f t="shared" si="7"/>
        <v>1-1-10615</v>
      </c>
    </row>
    <row r="58" spans="1:12" x14ac:dyDescent="0.25">
      <c r="A58" s="18" t="s">
        <v>1360</v>
      </c>
      <c r="B58" s="18" t="s">
        <v>1361</v>
      </c>
      <c r="C58" s="18"/>
      <c r="D58" s="18"/>
      <c r="E58" s="18"/>
      <c r="F58" s="19" t="str">
        <f t="shared" si="0"/>
        <v>1</v>
      </c>
      <c r="G58" s="19" t="str">
        <f t="shared" si="1"/>
        <v>1-2</v>
      </c>
      <c r="H58" s="19" t="str">
        <f t="shared" si="2"/>
        <v>1-2</v>
      </c>
      <c r="I58" s="19" t="str">
        <f t="shared" si="3"/>
        <v>1-2</v>
      </c>
      <c r="J58" s="19" t="str">
        <f t="shared" si="4"/>
        <v>1-2</v>
      </c>
      <c r="K58" s="20" t="str">
        <f t="shared" si="5"/>
        <v>1-2</v>
      </c>
      <c r="L58" s="21" t="str">
        <f t="shared" si="7"/>
        <v>1-2</v>
      </c>
    </row>
    <row r="59" spans="1:12" x14ac:dyDescent="0.25">
      <c r="A59" s="22" t="s">
        <v>1362</v>
      </c>
      <c r="B59" s="22" t="s">
        <v>1363</v>
      </c>
      <c r="C59" s="22"/>
      <c r="D59" s="22"/>
      <c r="E59" s="22"/>
      <c r="F59" s="23" t="str">
        <f t="shared" si="0"/>
        <v>1</v>
      </c>
      <c r="G59" s="23" t="str">
        <f t="shared" si="1"/>
        <v>1-2</v>
      </c>
      <c r="H59" s="23" t="str">
        <f t="shared" si="2"/>
        <v>1-2-1</v>
      </c>
      <c r="I59" s="23" t="str">
        <f t="shared" si="3"/>
        <v>1-2-1</v>
      </c>
      <c r="J59" s="23" t="str">
        <f t="shared" si="4"/>
        <v>1-2-1</v>
      </c>
      <c r="K59" s="24" t="str">
        <f t="shared" si="5"/>
        <v>1-2-1</v>
      </c>
      <c r="L59" s="25" t="str">
        <f t="shared" si="7"/>
        <v>1-2-1</v>
      </c>
    </row>
    <row r="60" spans="1:12" x14ac:dyDescent="0.25">
      <c r="A60" s="26" t="s">
        <v>937</v>
      </c>
      <c r="B60" s="26" t="s">
        <v>740</v>
      </c>
      <c r="C60" s="26"/>
      <c r="D60" s="26" t="s">
        <v>1364</v>
      </c>
      <c r="E60" s="26"/>
      <c r="F60" s="27" t="str">
        <f t="shared" si="0"/>
        <v>1</v>
      </c>
      <c r="G60" s="27" t="str">
        <f t="shared" si="1"/>
        <v>1-2</v>
      </c>
      <c r="H60" s="27" t="str">
        <f t="shared" si="2"/>
        <v>1-2-1</v>
      </c>
      <c r="I60" s="27" t="str">
        <f t="shared" si="3"/>
        <v>1-2-101</v>
      </c>
      <c r="J60" s="27" t="str">
        <f t="shared" si="4"/>
        <v>1-2-101</v>
      </c>
      <c r="K60" s="28" t="str">
        <f t="shared" si="5"/>
        <v>1-2-101</v>
      </c>
      <c r="L60" s="29" t="str">
        <f t="shared" si="7"/>
        <v>1-2-101</v>
      </c>
    </row>
    <row r="61" spans="1:12" x14ac:dyDescent="0.25">
      <c r="A61" s="30" t="s">
        <v>938</v>
      </c>
      <c r="B61" s="30" t="s">
        <v>939</v>
      </c>
      <c r="C61" s="30" t="s">
        <v>1274</v>
      </c>
      <c r="D61" s="30" t="s">
        <v>1364</v>
      </c>
      <c r="E61" s="30" t="s">
        <v>1241</v>
      </c>
      <c r="F61" s="31" t="str">
        <f t="shared" si="0"/>
        <v>1</v>
      </c>
      <c r="G61" s="31" t="str">
        <f t="shared" si="1"/>
        <v>1-2</v>
      </c>
      <c r="H61" s="31" t="str">
        <f t="shared" si="2"/>
        <v>1-2-1</v>
      </c>
      <c r="I61" s="31" t="str">
        <f t="shared" si="3"/>
        <v>1-2-101</v>
      </c>
      <c r="J61" s="31" t="str">
        <f t="shared" si="4"/>
        <v>1-2-10101</v>
      </c>
      <c r="K61" s="32" t="str">
        <f t="shared" si="5"/>
        <v>1-2-10101</v>
      </c>
      <c r="L61" s="33" t="str">
        <f t="shared" si="7"/>
        <v>1-2-10101</v>
      </c>
    </row>
    <row r="62" spans="1:12" x14ac:dyDescent="0.25">
      <c r="A62" s="30" t="s">
        <v>940</v>
      </c>
      <c r="B62" s="30" t="s">
        <v>941</v>
      </c>
      <c r="C62" s="30" t="s">
        <v>1274</v>
      </c>
      <c r="D62" s="30" t="s">
        <v>1364</v>
      </c>
      <c r="E62" s="30" t="s">
        <v>1241</v>
      </c>
      <c r="F62" s="31" t="str">
        <f t="shared" si="0"/>
        <v>1</v>
      </c>
      <c r="G62" s="31" t="str">
        <f t="shared" si="1"/>
        <v>1-2</v>
      </c>
      <c r="H62" s="31" t="str">
        <f t="shared" si="2"/>
        <v>1-2-1</v>
      </c>
      <c r="I62" s="31" t="str">
        <f t="shared" si="3"/>
        <v>1-2-101</v>
      </c>
      <c r="J62" s="31" t="str">
        <f t="shared" si="4"/>
        <v>1-2-10102</v>
      </c>
      <c r="K62" s="32" t="str">
        <f t="shared" si="5"/>
        <v>1-2-10102</v>
      </c>
      <c r="L62" s="33" t="str">
        <f t="shared" si="7"/>
        <v>1-2-10102</v>
      </c>
    </row>
    <row r="63" spans="1:12" x14ac:dyDescent="0.25">
      <c r="A63" s="30" t="s">
        <v>942</v>
      </c>
      <c r="B63" s="30" t="s">
        <v>943</v>
      </c>
      <c r="C63" s="30" t="s">
        <v>1274</v>
      </c>
      <c r="D63" s="30" t="s">
        <v>1364</v>
      </c>
      <c r="E63" s="30" t="s">
        <v>1241</v>
      </c>
      <c r="F63" s="31" t="str">
        <f t="shared" si="0"/>
        <v>1</v>
      </c>
      <c r="G63" s="31" t="str">
        <f t="shared" si="1"/>
        <v>1-2</v>
      </c>
      <c r="H63" s="31" t="str">
        <f t="shared" si="2"/>
        <v>1-2-1</v>
      </c>
      <c r="I63" s="31" t="str">
        <f t="shared" si="3"/>
        <v>1-2-101</v>
      </c>
      <c r="J63" s="31" t="str">
        <f t="shared" si="4"/>
        <v>1-2-10103</v>
      </c>
      <c r="K63" s="32" t="str">
        <f t="shared" si="5"/>
        <v>1-2-10103</v>
      </c>
      <c r="L63" s="33" t="str">
        <f t="shared" si="7"/>
        <v>1-2-10103</v>
      </c>
    </row>
    <row r="64" spans="1:12" x14ac:dyDescent="0.25">
      <c r="A64" s="30" t="s">
        <v>944</v>
      </c>
      <c r="B64" s="30" t="s">
        <v>945</v>
      </c>
      <c r="C64" s="30" t="s">
        <v>1274</v>
      </c>
      <c r="D64" s="30" t="s">
        <v>1364</v>
      </c>
      <c r="E64" s="30" t="s">
        <v>1241</v>
      </c>
      <c r="F64" s="31" t="str">
        <f t="shared" si="0"/>
        <v>1</v>
      </c>
      <c r="G64" s="31" t="str">
        <f t="shared" si="1"/>
        <v>1-2</v>
      </c>
      <c r="H64" s="31" t="str">
        <f t="shared" si="2"/>
        <v>1-2-1</v>
      </c>
      <c r="I64" s="31" t="str">
        <f t="shared" si="3"/>
        <v>1-2-101</v>
      </c>
      <c r="J64" s="31" t="str">
        <f t="shared" si="4"/>
        <v>1-2-10104</v>
      </c>
      <c r="K64" s="32" t="str">
        <f t="shared" si="5"/>
        <v>1-2-10104</v>
      </c>
      <c r="L64" s="33" t="str">
        <f t="shared" si="7"/>
        <v>1-2-10104</v>
      </c>
    </row>
    <row r="65" spans="1:12" x14ac:dyDescent="0.25">
      <c r="A65" s="30" t="s">
        <v>946</v>
      </c>
      <c r="B65" s="30" t="s">
        <v>947</v>
      </c>
      <c r="C65" s="30" t="s">
        <v>1274</v>
      </c>
      <c r="D65" s="30" t="s">
        <v>1364</v>
      </c>
      <c r="E65" s="30" t="s">
        <v>1241</v>
      </c>
      <c r="F65" s="31" t="str">
        <f t="shared" si="0"/>
        <v>1</v>
      </c>
      <c r="G65" s="31" t="str">
        <f t="shared" si="1"/>
        <v>1-2</v>
      </c>
      <c r="H65" s="31" t="str">
        <f t="shared" si="2"/>
        <v>1-2-1</v>
      </c>
      <c r="I65" s="31" t="str">
        <f t="shared" si="3"/>
        <v>1-2-101</v>
      </c>
      <c r="J65" s="31" t="str">
        <f t="shared" si="4"/>
        <v>1-2-10105</v>
      </c>
      <c r="K65" s="32" t="str">
        <f t="shared" si="5"/>
        <v>1-2-10105</v>
      </c>
      <c r="L65" s="33" t="str">
        <f t="shared" si="7"/>
        <v>1-2-10105</v>
      </c>
    </row>
    <row r="66" spans="1:12" x14ac:dyDescent="0.25">
      <c r="A66" s="26" t="s">
        <v>950</v>
      </c>
      <c r="B66" s="26" t="s">
        <v>741</v>
      </c>
      <c r="C66" s="26"/>
      <c r="D66" s="26" t="s">
        <v>1364</v>
      </c>
      <c r="E66" s="26"/>
      <c r="F66" s="27" t="str">
        <f t="shared" ref="F66:F129" si="8">LEFT(A66,1)</f>
        <v>1</v>
      </c>
      <c r="G66" s="27" t="str">
        <f t="shared" ref="G66:G129" si="9">LEFT(A66,3)</f>
        <v>1-2</v>
      </c>
      <c r="H66" s="27" t="str">
        <f t="shared" ref="H66:H129" si="10">LEFT(A66,5)</f>
        <v>1-2-1</v>
      </c>
      <c r="I66" s="27" t="str">
        <f t="shared" ref="I66:I129" si="11">LEFT(A66,7)</f>
        <v>1-2-102</v>
      </c>
      <c r="J66" s="27" t="str">
        <f t="shared" ref="J66:J129" si="12">LEFT(A66,9)</f>
        <v>1-2-102</v>
      </c>
      <c r="K66" s="28" t="str">
        <f t="shared" ref="K66:K129" si="13">LEFT(A66,11)</f>
        <v>1-2-102</v>
      </c>
      <c r="L66" s="29" t="str">
        <f t="shared" ref="L66:L97" si="14">IF(D66="Накладные",I66,J66)</f>
        <v>1-2-102</v>
      </c>
    </row>
    <row r="67" spans="1:12" x14ac:dyDescent="0.25">
      <c r="A67" s="30" t="s">
        <v>951</v>
      </c>
      <c r="B67" s="30" t="s">
        <v>952</v>
      </c>
      <c r="C67" s="30" t="s">
        <v>1274</v>
      </c>
      <c r="D67" s="30" t="s">
        <v>1364</v>
      </c>
      <c r="E67" s="30" t="s">
        <v>1241</v>
      </c>
      <c r="F67" s="31" t="str">
        <f t="shared" si="8"/>
        <v>1</v>
      </c>
      <c r="G67" s="31" t="str">
        <f t="shared" si="9"/>
        <v>1-2</v>
      </c>
      <c r="H67" s="31" t="str">
        <f t="shared" si="10"/>
        <v>1-2-1</v>
      </c>
      <c r="I67" s="31" t="str">
        <f t="shared" si="11"/>
        <v>1-2-102</v>
      </c>
      <c r="J67" s="31" t="str">
        <f t="shared" si="12"/>
        <v>1-2-10201</v>
      </c>
      <c r="K67" s="32" t="str">
        <f t="shared" si="13"/>
        <v>1-2-10201</v>
      </c>
      <c r="L67" s="33" t="str">
        <f t="shared" si="14"/>
        <v>1-2-10201</v>
      </c>
    </row>
    <row r="68" spans="1:12" x14ac:dyDescent="0.25">
      <c r="A68" s="30" t="s">
        <v>953</v>
      </c>
      <c r="B68" s="30" t="s">
        <v>1365</v>
      </c>
      <c r="C68" s="30" t="s">
        <v>1274</v>
      </c>
      <c r="D68" s="30" t="s">
        <v>1364</v>
      </c>
      <c r="E68" s="30" t="s">
        <v>1241</v>
      </c>
      <c r="F68" s="31" t="str">
        <f t="shared" si="8"/>
        <v>1</v>
      </c>
      <c r="G68" s="31" t="str">
        <f t="shared" si="9"/>
        <v>1-2</v>
      </c>
      <c r="H68" s="31" t="str">
        <f t="shared" si="10"/>
        <v>1-2-1</v>
      </c>
      <c r="I68" s="31" t="str">
        <f t="shared" si="11"/>
        <v>1-2-102</v>
      </c>
      <c r="J68" s="31" t="str">
        <f t="shared" si="12"/>
        <v>1-2-10202</v>
      </c>
      <c r="K68" s="32" t="str">
        <f t="shared" si="13"/>
        <v>1-2-10202</v>
      </c>
      <c r="L68" s="33" t="str">
        <f t="shared" si="14"/>
        <v>1-2-10202</v>
      </c>
    </row>
    <row r="69" spans="1:12" x14ac:dyDescent="0.25">
      <c r="A69" s="30" t="s">
        <v>955</v>
      </c>
      <c r="B69" s="30" t="s">
        <v>956</v>
      </c>
      <c r="C69" s="30" t="s">
        <v>1274</v>
      </c>
      <c r="D69" s="30" t="s">
        <v>1364</v>
      </c>
      <c r="E69" s="30" t="s">
        <v>1241</v>
      </c>
      <c r="F69" s="31" t="str">
        <f t="shared" si="8"/>
        <v>1</v>
      </c>
      <c r="G69" s="31" t="str">
        <f t="shared" si="9"/>
        <v>1-2</v>
      </c>
      <c r="H69" s="31" t="str">
        <f t="shared" si="10"/>
        <v>1-2-1</v>
      </c>
      <c r="I69" s="31" t="str">
        <f t="shared" si="11"/>
        <v>1-2-102</v>
      </c>
      <c r="J69" s="31" t="str">
        <f t="shared" si="12"/>
        <v>1-2-10203</v>
      </c>
      <c r="K69" s="32" t="str">
        <f t="shared" si="13"/>
        <v>1-2-10203</v>
      </c>
      <c r="L69" s="33" t="str">
        <f t="shared" si="14"/>
        <v>1-2-10203</v>
      </c>
    </row>
    <row r="70" spans="1:12" x14ac:dyDescent="0.25">
      <c r="A70" s="26" t="s">
        <v>957</v>
      </c>
      <c r="B70" s="26" t="s">
        <v>742</v>
      </c>
      <c r="C70" s="26"/>
      <c r="D70" s="26" t="s">
        <v>1364</v>
      </c>
      <c r="E70" s="26"/>
      <c r="F70" s="27" t="str">
        <f t="shared" si="8"/>
        <v>1</v>
      </c>
      <c r="G70" s="27" t="str">
        <f t="shared" si="9"/>
        <v>1-2</v>
      </c>
      <c r="H70" s="27" t="str">
        <f t="shared" si="10"/>
        <v>1-2-1</v>
      </c>
      <c r="I70" s="27" t="str">
        <f t="shared" si="11"/>
        <v>1-2-103</v>
      </c>
      <c r="J70" s="27" t="str">
        <f t="shared" si="12"/>
        <v>1-2-103</v>
      </c>
      <c r="K70" s="28" t="str">
        <f t="shared" si="13"/>
        <v>1-2-103</v>
      </c>
      <c r="L70" s="29" t="str">
        <f t="shared" si="14"/>
        <v>1-2-103</v>
      </c>
    </row>
    <row r="71" spans="1:12" x14ac:dyDescent="0.25">
      <c r="A71" s="30" t="s">
        <v>958</v>
      </c>
      <c r="B71" s="30" t="s">
        <v>959</v>
      </c>
      <c r="C71" s="30" t="s">
        <v>1274</v>
      </c>
      <c r="D71" s="30" t="s">
        <v>1364</v>
      </c>
      <c r="E71" s="30" t="s">
        <v>1241</v>
      </c>
      <c r="F71" s="31" t="str">
        <f t="shared" si="8"/>
        <v>1</v>
      </c>
      <c r="G71" s="31" t="str">
        <f t="shared" si="9"/>
        <v>1-2</v>
      </c>
      <c r="H71" s="31" t="str">
        <f t="shared" si="10"/>
        <v>1-2-1</v>
      </c>
      <c r="I71" s="31" t="str">
        <f t="shared" si="11"/>
        <v>1-2-103</v>
      </c>
      <c r="J71" s="31" t="str">
        <f t="shared" si="12"/>
        <v>1-2-10301</v>
      </c>
      <c r="K71" s="32" t="str">
        <f t="shared" si="13"/>
        <v>1-2-10301</v>
      </c>
      <c r="L71" s="33" t="str">
        <f t="shared" si="14"/>
        <v>1-2-10301</v>
      </c>
    </row>
    <row r="72" spans="1:12" x14ac:dyDescent="0.25">
      <c r="A72" s="30" t="s">
        <v>960</v>
      </c>
      <c r="B72" s="30" t="s">
        <v>961</v>
      </c>
      <c r="C72" s="30" t="s">
        <v>1274</v>
      </c>
      <c r="D72" s="30" t="s">
        <v>1364</v>
      </c>
      <c r="E72" s="30" t="s">
        <v>1241</v>
      </c>
      <c r="F72" s="31" t="str">
        <f t="shared" si="8"/>
        <v>1</v>
      </c>
      <c r="G72" s="31" t="str">
        <f t="shared" si="9"/>
        <v>1-2</v>
      </c>
      <c r="H72" s="31" t="str">
        <f t="shared" si="10"/>
        <v>1-2-1</v>
      </c>
      <c r="I72" s="31" t="str">
        <f t="shared" si="11"/>
        <v>1-2-103</v>
      </c>
      <c r="J72" s="31" t="str">
        <f t="shared" si="12"/>
        <v>1-2-10302</v>
      </c>
      <c r="K72" s="32" t="str">
        <f t="shared" si="13"/>
        <v>1-2-10302</v>
      </c>
      <c r="L72" s="33" t="str">
        <f t="shared" si="14"/>
        <v>1-2-10302</v>
      </c>
    </row>
    <row r="73" spans="1:12" x14ac:dyDescent="0.25">
      <c r="A73" s="30" t="s">
        <v>962</v>
      </c>
      <c r="B73" s="30" t="s">
        <v>963</v>
      </c>
      <c r="C73" s="30" t="s">
        <v>1274</v>
      </c>
      <c r="D73" s="30" t="s">
        <v>1364</v>
      </c>
      <c r="E73" s="30" t="s">
        <v>1241</v>
      </c>
      <c r="F73" s="31" t="str">
        <f t="shared" si="8"/>
        <v>1</v>
      </c>
      <c r="G73" s="31" t="str">
        <f t="shared" si="9"/>
        <v>1-2</v>
      </c>
      <c r="H73" s="31" t="str">
        <f t="shared" si="10"/>
        <v>1-2-1</v>
      </c>
      <c r="I73" s="31" t="str">
        <f t="shared" si="11"/>
        <v>1-2-103</v>
      </c>
      <c r="J73" s="31" t="str">
        <f t="shared" si="12"/>
        <v>1-2-10303</v>
      </c>
      <c r="K73" s="32" t="str">
        <f t="shared" si="13"/>
        <v>1-2-10303</v>
      </c>
      <c r="L73" s="33" t="str">
        <f t="shared" si="14"/>
        <v>1-2-10303</v>
      </c>
    </row>
    <row r="74" spans="1:12" x14ac:dyDescent="0.25">
      <c r="A74" s="30" t="s">
        <v>965</v>
      </c>
      <c r="B74" s="30" t="s">
        <v>966</v>
      </c>
      <c r="C74" s="30" t="s">
        <v>1274</v>
      </c>
      <c r="D74" s="30" t="s">
        <v>1364</v>
      </c>
      <c r="E74" s="30" t="s">
        <v>1241</v>
      </c>
      <c r="F74" s="31" t="str">
        <f t="shared" si="8"/>
        <v>1</v>
      </c>
      <c r="G74" s="31" t="str">
        <f t="shared" si="9"/>
        <v>1-2</v>
      </c>
      <c r="H74" s="31" t="str">
        <f t="shared" si="10"/>
        <v>1-2-1</v>
      </c>
      <c r="I74" s="31" t="str">
        <f t="shared" si="11"/>
        <v>1-2-103</v>
      </c>
      <c r="J74" s="31" t="str">
        <f t="shared" si="12"/>
        <v>1-2-10304</v>
      </c>
      <c r="K74" s="32" t="str">
        <f t="shared" si="13"/>
        <v>1-2-10304</v>
      </c>
      <c r="L74" s="33" t="str">
        <f t="shared" si="14"/>
        <v>1-2-10304</v>
      </c>
    </row>
    <row r="75" spans="1:12" x14ac:dyDescent="0.25">
      <c r="A75" s="26" t="s">
        <v>967</v>
      </c>
      <c r="B75" s="26" t="s">
        <v>743</v>
      </c>
      <c r="C75" s="26"/>
      <c r="D75" s="26" t="s">
        <v>1364</v>
      </c>
      <c r="E75" s="26"/>
      <c r="F75" s="27" t="str">
        <f t="shared" si="8"/>
        <v>1</v>
      </c>
      <c r="G75" s="27" t="str">
        <f t="shared" si="9"/>
        <v>1-2</v>
      </c>
      <c r="H75" s="27" t="str">
        <f t="shared" si="10"/>
        <v>1-2-1</v>
      </c>
      <c r="I75" s="27" t="str">
        <f t="shared" si="11"/>
        <v>1-2-104</v>
      </c>
      <c r="J75" s="27" t="str">
        <f t="shared" si="12"/>
        <v>1-2-104</v>
      </c>
      <c r="K75" s="28" t="str">
        <f t="shared" si="13"/>
        <v>1-2-104</v>
      </c>
      <c r="L75" s="29" t="str">
        <f t="shared" si="14"/>
        <v>1-2-104</v>
      </c>
    </row>
    <row r="76" spans="1:12" x14ac:dyDescent="0.25">
      <c r="A76" s="30" t="s">
        <v>968</v>
      </c>
      <c r="B76" s="30" t="s">
        <v>969</v>
      </c>
      <c r="C76" s="30" t="s">
        <v>1274</v>
      </c>
      <c r="D76" s="30" t="s">
        <v>1364</v>
      </c>
      <c r="E76" s="30" t="s">
        <v>1241</v>
      </c>
      <c r="F76" s="31" t="str">
        <f t="shared" si="8"/>
        <v>1</v>
      </c>
      <c r="G76" s="31" t="str">
        <f t="shared" si="9"/>
        <v>1-2</v>
      </c>
      <c r="H76" s="31" t="str">
        <f t="shared" si="10"/>
        <v>1-2-1</v>
      </c>
      <c r="I76" s="31" t="str">
        <f t="shared" si="11"/>
        <v>1-2-104</v>
      </c>
      <c r="J76" s="31" t="str">
        <f t="shared" si="12"/>
        <v>1-2-10401</v>
      </c>
      <c r="K76" s="32" t="str">
        <f t="shared" si="13"/>
        <v>1-2-10401</v>
      </c>
      <c r="L76" s="33" t="str">
        <f t="shared" si="14"/>
        <v>1-2-10401</v>
      </c>
    </row>
    <row r="77" spans="1:12" x14ac:dyDescent="0.25">
      <c r="A77" s="30" t="s">
        <v>970</v>
      </c>
      <c r="B77" s="30" t="s">
        <v>971</v>
      </c>
      <c r="C77" s="30" t="s">
        <v>1274</v>
      </c>
      <c r="D77" s="30" t="s">
        <v>1364</v>
      </c>
      <c r="E77" s="30" t="s">
        <v>1241</v>
      </c>
      <c r="F77" s="31" t="str">
        <f t="shared" si="8"/>
        <v>1</v>
      </c>
      <c r="G77" s="31" t="str">
        <f t="shared" si="9"/>
        <v>1-2</v>
      </c>
      <c r="H77" s="31" t="str">
        <f t="shared" si="10"/>
        <v>1-2-1</v>
      </c>
      <c r="I77" s="31" t="str">
        <f t="shared" si="11"/>
        <v>1-2-104</v>
      </c>
      <c r="J77" s="31" t="str">
        <f t="shared" si="12"/>
        <v>1-2-10402</v>
      </c>
      <c r="K77" s="32" t="str">
        <f t="shared" si="13"/>
        <v>1-2-10402</v>
      </c>
      <c r="L77" s="33" t="str">
        <f t="shared" si="14"/>
        <v>1-2-10402</v>
      </c>
    </row>
    <row r="78" spans="1:12" x14ac:dyDescent="0.25">
      <c r="A78" s="30" t="s">
        <v>972</v>
      </c>
      <c r="B78" s="30" t="s">
        <v>973</v>
      </c>
      <c r="C78" s="30" t="s">
        <v>1274</v>
      </c>
      <c r="D78" s="30" t="s">
        <v>1364</v>
      </c>
      <c r="E78" s="30" t="s">
        <v>1241</v>
      </c>
      <c r="F78" s="31" t="str">
        <f t="shared" si="8"/>
        <v>1</v>
      </c>
      <c r="G78" s="31" t="str">
        <f t="shared" si="9"/>
        <v>1-2</v>
      </c>
      <c r="H78" s="31" t="str">
        <f t="shared" si="10"/>
        <v>1-2-1</v>
      </c>
      <c r="I78" s="31" t="str">
        <f t="shared" si="11"/>
        <v>1-2-104</v>
      </c>
      <c r="J78" s="31" t="str">
        <f t="shared" si="12"/>
        <v>1-2-10403</v>
      </c>
      <c r="K78" s="32" t="str">
        <f t="shared" si="13"/>
        <v>1-2-10403</v>
      </c>
      <c r="L78" s="33" t="str">
        <f t="shared" si="14"/>
        <v>1-2-10403</v>
      </c>
    </row>
    <row r="79" spans="1:12" x14ac:dyDescent="0.25">
      <c r="A79" s="26" t="s">
        <v>976</v>
      </c>
      <c r="B79" s="26" t="s">
        <v>354</v>
      </c>
      <c r="C79" s="26"/>
      <c r="D79" s="26" t="s">
        <v>1364</v>
      </c>
      <c r="E79" s="26"/>
      <c r="F79" s="27" t="str">
        <f t="shared" si="8"/>
        <v>1</v>
      </c>
      <c r="G79" s="27" t="str">
        <f t="shared" si="9"/>
        <v>1-2</v>
      </c>
      <c r="H79" s="27" t="str">
        <f t="shared" si="10"/>
        <v>1-2-1</v>
      </c>
      <c r="I79" s="27" t="str">
        <f t="shared" si="11"/>
        <v>1-2-105</v>
      </c>
      <c r="J79" s="27" t="str">
        <f t="shared" si="12"/>
        <v>1-2-105</v>
      </c>
      <c r="K79" s="28" t="str">
        <f t="shared" si="13"/>
        <v>1-2-105</v>
      </c>
      <c r="L79" s="29" t="str">
        <f t="shared" si="14"/>
        <v>1-2-105</v>
      </c>
    </row>
    <row r="80" spans="1:12" x14ac:dyDescent="0.25">
      <c r="A80" s="30" t="s">
        <v>977</v>
      </c>
      <c r="B80" s="30" t="s">
        <v>978</v>
      </c>
      <c r="C80" s="30" t="s">
        <v>1274</v>
      </c>
      <c r="D80" s="30" t="s">
        <v>1364</v>
      </c>
      <c r="E80" s="30" t="s">
        <v>1241</v>
      </c>
      <c r="F80" s="31" t="str">
        <f t="shared" si="8"/>
        <v>1</v>
      </c>
      <c r="G80" s="31" t="str">
        <f t="shared" si="9"/>
        <v>1-2</v>
      </c>
      <c r="H80" s="31" t="str">
        <f t="shared" si="10"/>
        <v>1-2-1</v>
      </c>
      <c r="I80" s="31" t="str">
        <f t="shared" si="11"/>
        <v>1-2-105</v>
      </c>
      <c r="J80" s="31" t="str">
        <f t="shared" si="12"/>
        <v>1-2-10501</v>
      </c>
      <c r="K80" s="32" t="str">
        <f t="shared" si="13"/>
        <v>1-2-10501</v>
      </c>
      <c r="L80" s="33" t="str">
        <f t="shared" si="14"/>
        <v>1-2-10501</v>
      </c>
    </row>
    <row r="81" spans="1:12" x14ac:dyDescent="0.25">
      <c r="A81" s="30" t="s">
        <v>983</v>
      </c>
      <c r="B81" s="30" t="s">
        <v>687</v>
      </c>
      <c r="C81" s="30" t="s">
        <v>1274</v>
      </c>
      <c r="D81" s="30" t="s">
        <v>1364</v>
      </c>
      <c r="E81" s="30" t="s">
        <v>1241</v>
      </c>
      <c r="F81" s="31" t="str">
        <f t="shared" si="8"/>
        <v>1</v>
      </c>
      <c r="G81" s="31" t="str">
        <f t="shared" si="9"/>
        <v>1-2</v>
      </c>
      <c r="H81" s="31" t="str">
        <f t="shared" si="10"/>
        <v>1-2-1</v>
      </c>
      <c r="I81" s="31" t="str">
        <f t="shared" si="11"/>
        <v>1-2-105</v>
      </c>
      <c r="J81" s="31" t="str">
        <f t="shared" si="12"/>
        <v>1-2-10502</v>
      </c>
      <c r="K81" s="32" t="str">
        <f t="shared" si="13"/>
        <v>1-2-10502</v>
      </c>
      <c r="L81" s="33" t="str">
        <f t="shared" si="14"/>
        <v>1-2-10502</v>
      </c>
    </row>
    <row r="82" spans="1:12" x14ac:dyDescent="0.25">
      <c r="A82" s="30" t="s">
        <v>979</v>
      </c>
      <c r="B82" s="30" t="s">
        <v>980</v>
      </c>
      <c r="C82" s="30" t="s">
        <v>1274</v>
      </c>
      <c r="D82" s="30" t="s">
        <v>1364</v>
      </c>
      <c r="E82" s="30" t="s">
        <v>1241</v>
      </c>
      <c r="F82" s="31" t="str">
        <f t="shared" si="8"/>
        <v>1</v>
      </c>
      <c r="G82" s="31" t="str">
        <f t="shared" si="9"/>
        <v>1-2</v>
      </c>
      <c r="H82" s="31" t="str">
        <f t="shared" si="10"/>
        <v>1-2-1</v>
      </c>
      <c r="I82" s="31" t="str">
        <f t="shared" si="11"/>
        <v>1-2-105</v>
      </c>
      <c r="J82" s="31" t="str">
        <f t="shared" si="12"/>
        <v>1-2-10503</v>
      </c>
      <c r="K82" s="32" t="str">
        <f t="shared" si="13"/>
        <v>1-2-10503</v>
      </c>
      <c r="L82" s="33" t="str">
        <f t="shared" si="14"/>
        <v>1-2-10503</v>
      </c>
    </row>
    <row r="83" spans="1:12" x14ac:dyDescent="0.25">
      <c r="A83" s="30" t="s">
        <v>981</v>
      </c>
      <c r="B83" s="30" t="s">
        <v>982</v>
      </c>
      <c r="C83" s="30" t="s">
        <v>1274</v>
      </c>
      <c r="D83" s="30" t="s">
        <v>1364</v>
      </c>
      <c r="E83" s="30" t="s">
        <v>1241</v>
      </c>
      <c r="F83" s="31" t="str">
        <f t="shared" si="8"/>
        <v>1</v>
      </c>
      <c r="G83" s="31" t="str">
        <f t="shared" si="9"/>
        <v>1-2</v>
      </c>
      <c r="H83" s="31" t="str">
        <f t="shared" si="10"/>
        <v>1-2-1</v>
      </c>
      <c r="I83" s="31" t="str">
        <f t="shared" si="11"/>
        <v>1-2-105</v>
      </c>
      <c r="J83" s="31" t="str">
        <f t="shared" si="12"/>
        <v>1-2-10504</v>
      </c>
      <c r="K83" s="32" t="str">
        <f t="shared" si="13"/>
        <v>1-2-10504</v>
      </c>
      <c r="L83" s="33" t="str">
        <f t="shared" si="14"/>
        <v>1-2-10504</v>
      </c>
    </row>
    <row r="84" spans="1:12" x14ac:dyDescent="0.25">
      <c r="A84" s="26" t="s">
        <v>984</v>
      </c>
      <c r="B84" s="26" t="s">
        <v>355</v>
      </c>
      <c r="C84" s="26"/>
      <c r="D84" s="26" t="s">
        <v>1364</v>
      </c>
      <c r="E84" s="26"/>
      <c r="F84" s="27" t="str">
        <f t="shared" si="8"/>
        <v>1</v>
      </c>
      <c r="G84" s="27" t="str">
        <f t="shared" si="9"/>
        <v>1-2</v>
      </c>
      <c r="H84" s="27" t="str">
        <f t="shared" si="10"/>
        <v>1-2-1</v>
      </c>
      <c r="I84" s="27" t="str">
        <f t="shared" si="11"/>
        <v>1-2-106</v>
      </c>
      <c r="J84" s="27" t="str">
        <f t="shared" si="12"/>
        <v>1-2-106</v>
      </c>
      <c r="K84" s="28" t="str">
        <f t="shared" si="13"/>
        <v>1-2-106</v>
      </c>
      <c r="L84" s="29" t="str">
        <f t="shared" si="14"/>
        <v>1-2-106</v>
      </c>
    </row>
    <row r="85" spans="1:12" x14ac:dyDescent="0.25">
      <c r="A85" s="30" t="s">
        <v>1366</v>
      </c>
      <c r="B85" s="30" t="s">
        <v>1367</v>
      </c>
      <c r="C85" s="30" t="s">
        <v>1274</v>
      </c>
      <c r="D85" s="30" t="s">
        <v>1364</v>
      </c>
      <c r="E85" s="30" t="s">
        <v>1241</v>
      </c>
      <c r="F85" s="31" t="str">
        <f t="shared" si="8"/>
        <v>1</v>
      </c>
      <c r="G85" s="31" t="str">
        <f t="shared" si="9"/>
        <v>1-2</v>
      </c>
      <c r="H85" s="31" t="str">
        <f t="shared" si="10"/>
        <v>1-2-1</v>
      </c>
      <c r="I85" s="31" t="str">
        <f t="shared" si="11"/>
        <v>1-2-106</v>
      </c>
      <c r="J85" s="31" t="str">
        <f t="shared" si="12"/>
        <v>1-2-10601</v>
      </c>
      <c r="K85" s="32" t="str">
        <f t="shared" si="13"/>
        <v>1-2-10601</v>
      </c>
      <c r="L85" s="33" t="str">
        <f t="shared" si="14"/>
        <v>1-2-10601</v>
      </c>
    </row>
    <row r="86" spans="1:12" x14ac:dyDescent="0.25">
      <c r="A86" s="30" t="s">
        <v>985</v>
      </c>
      <c r="B86" s="30" t="s">
        <v>688</v>
      </c>
      <c r="C86" s="30" t="s">
        <v>1274</v>
      </c>
      <c r="D86" s="30" t="s">
        <v>1364</v>
      </c>
      <c r="E86" s="30" t="s">
        <v>1241</v>
      </c>
      <c r="F86" s="31" t="str">
        <f t="shared" si="8"/>
        <v>1</v>
      </c>
      <c r="G86" s="31" t="str">
        <f t="shared" si="9"/>
        <v>1-2</v>
      </c>
      <c r="H86" s="31" t="str">
        <f t="shared" si="10"/>
        <v>1-2-1</v>
      </c>
      <c r="I86" s="31" t="str">
        <f t="shared" si="11"/>
        <v>1-2-106</v>
      </c>
      <c r="J86" s="31" t="str">
        <f t="shared" si="12"/>
        <v>1-2-10602</v>
      </c>
      <c r="K86" s="32" t="str">
        <f t="shared" si="13"/>
        <v>1-2-10602</v>
      </c>
      <c r="L86" s="33" t="str">
        <f t="shared" si="14"/>
        <v>1-2-10602</v>
      </c>
    </row>
    <row r="87" spans="1:12" x14ac:dyDescent="0.25">
      <c r="A87" s="30" t="s">
        <v>986</v>
      </c>
      <c r="B87" s="30" t="s">
        <v>689</v>
      </c>
      <c r="C87" s="30" t="s">
        <v>1274</v>
      </c>
      <c r="D87" s="30" t="s">
        <v>1364</v>
      </c>
      <c r="E87" s="30" t="s">
        <v>1241</v>
      </c>
      <c r="F87" s="31" t="str">
        <f t="shared" si="8"/>
        <v>1</v>
      </c>
      <c r="G87" s="31" t="str">
        <f t="shared" si="9"/>
        <v>1-2</v>
      </c>
      <c r="H87" s="31" t="str">
        <f t="shared" si="10"/>
        <v>1-2-1</v>
      </c>
      <c r="I87" s="31" t="str">
        <f t="shared" si="11"/>
        <v>1-2-106</v>
      </c>
      <c r="J87" s="31" t="str">
        <f t="shared" si="12"/>
        <v>1-2-10603</v>
      </c>
      <c r="K87" s="32" t="str">
        <f t="shared" si="13"/>
        <v>1-2-10603</v>
      </c>
      <c r="L87" s="33" t="str">
        <f t="shared" si="14"/>
        <v>1-2-10603</v>
      </c>
    </row>
    <row r="88" spans="1:12" x14ac:dyDescent="0.25">
      <c r="A88" s="30" t="s">
        <v>987</v>
      </c>
      <c r="B88" s="30" t="s">
        <v>988</v>
      </c>
      <c r="C88" s="30" t="s">
        <v>1274</v>
      </c>
      <c r="D88" s="30" t="s">
        <v>1364</v>
      </c>
      <c r="E88" s="30" t="s">
        <v>1241</v>
      </c>
      <c r="F88" s="31" t="str">
        <f t="shared" si="8"/>
        <v>1</v>
      </c>
      <c r="G88" s="31" t="str">
        <f t="shared" si="9"/>
        <v>1-2</v>
      </c>
      <c r="H88" s="31" t="str">
        <f t="shared" si="10"/>
        <v>1-2-1</v>
      </c>
      <c r="I88" s="31" t="str">
        <f t="shared" si="11"/>
        <v>1-2-106</v>
      </c>
      <c r="J88" s="31" t="str">
        <f t="shared" si="12"/>
        <v>1-2-10604</v>
      </c>
      <c r="K88" s="32" t="str">
        <f t="shared" si="13"/>
        <v>1-2-10604</v>
      </c>
      <c r="L88" s="33" t="str">
        <f t="shared" si="14"/>
        <v>1-2-10604</v>
      </c>
    </row>
    <row r="89" spans="1:12" x14ac:dyDescent="0.25">
      <c r="A89" s="30" t="s">
        <v>989</v>
      </c>
      <c r="B89" s="30" t="s">
        <v>990</v>
      </c>
      <c r="C89" s="30" t="s">
        <v>1274</v>
      </c>
      <c r="D89" s="30" t="s">
        <v>1364</v>
      </c>
      <c r="E89" s="30" t="s">
        <v>1241</v>
      </c>
      <c r="F89" s="31" t="str">
        <f t="shared" si="8"/>
        <v>1</v>
      </c>
      <c r="G89" s="31" t="str">
        <f t="shared" si="9"/>
        <v>1-2</v>
      </c>
      <c r="H89" s="31" t="str">
        <f t="shared" si="10"/>
        <v>1-2-1</v>
      </c>
      <c r="I89" s="31" t="str">
        <f t="shared" si="11"/>
        <v>1-2-106</v>
      </c>
      <c r="J89" s="31" t="str">
        <f t="shared" si="12"/>
        <v>1-2-10605</v>
      </c>
      <c r="K89" s="32" t="str">
        <f t="shared" si="13"/>
        <v>1-2-10605</v>
      </c>
      <c r="L89" s="33" t="str">
        <f t="shared" si="14"/>
        <v>1-2-10605</v>
      </c>
    </row>
    <row r="90" spans="1:12" x14ac:dyDescent="0.25">
      <c r="A90" s="30" t="s">
        <v>991</v>
      </c>
      <c r="B90" s="30" t="s">
        <v>992</v>
      </c>
      <c r="C90" s="30" t="s">
        <v>1274</v>
      </c>
      <c r="D90" s="30" t="s">
        <v>1364</v>
      </c>
      <c r="E90" s="30" t="s">
        <v>1241</v>
      </c>
      <c r="F90" s="31" t="str">
        <f t="shared" si="8"/>
        <v>1</v>
      </c>
      <c r="G90" s="31" t="str">
        <f t="shared" si="9"/>
        <v>1-2</v>
      </c>
      <c r="H90" s="31" t="str">
        <f t="shared" si="10"/>
        <v>1-2-1</v>
      </c>
      <c r="I90" s="31" t="str">
        <f t="shared" si="11"/>
        <v>1-2-106</v>
      </c>
      <c r="J90" s="31" t="str">
        <f t="shared" si="12"/>
        <v>1-2-10606</v>
      </c>
      <c r="K90" s="32" t="str">
        <f t="shared" si="13"/>
        <v>1-2-10606</v>
      </c>
      <c r="L90" s="33" t="str">
        <f t="shared" si="14"/>
        <v>1-2-10606</v>
      </c>
    </row>
    <row r="91" spans="1:12" x14ac:dyDescent="0.25">
      <c r="A91" s="30" t="s">
        <v>993</v>
      </c>
      <c r="B91" s="30" t="s">
        <v>1368</v>
      </c>
      <c r="C91" s="30" t="s">
        <v>1274</v>
      </c>
      <c r="D91" s="30" t="s">
        <v>1364</v>
      </c>
      <c r="E91" s="30" t="s">
        <v>1241</v>
      </c>
      <c r="F91" s="31" t="str">
        <f t="shared" si="8"/>
        <v>1</v>
      </c>
      <c r="G91" s="31" t="str">
        <f t="shared" si="9"/>
        <v>1-2</v>
      </c>
      <c r="H91" s="31" t="str">
        <f t="shared" si="10"/>
        <v>1-2-1</v>
      </c>
      <c r="I91" s="31" t="str">
        <f t="shared" si="11"/>
        <v>1-2-106</v>
      </c>
      <c r="J91" s="31" t="str">
        <f t="shared" si="12"/>
        <v>1-2-10607</v>
      </c>
      <c r="K91" s="32" t="str">
        <f t="shared" si="13"/>
        <v>1-2-10607</v>
      </c>
      <c r="L91" s="33" t="str">
        <f t="shared" si="14"/>
        <v>1-2-10607</v>
      </c>
    </row>
    <row r="92" spans="1:12" x14ac:dyDescent="0.25">
      <c r="A92" s="30" t="s">
        <v>1000</v>
      </c>
      <c r="B92" s="30" t="s">
        <v>744</v>
      </c>
      <c r="C92" s="30" t="s">
        <v>1274</v>
      </c>
      <c r="D92" s="30" t="s">
        <v>1364</v>
      </c>
      <c r="E92" s="30" t="s">
        <v>1241</v>
      </c>
      <c r="F92" s="31" t="str">
        <f t="shared" si="8"/>
        <v>1</v>
      </c>
      <c r="G92" s="31" t="str">
        <f t="shared" si="9"/>
        <v>1-2</v>
      </c>
      <c r="H92" s="31" t="str">
        <f t="shared" si="10"/>
        <v>1-2-1</v>
      </c>
      <c r="I92" s="31" t="str">
        <f t="shared" si="11"/>
        <v>1-2-106</v>
      </c>
      <c r="J92" s="31" t="str">
        <f t="shared" si="12"/>
        <v>1-2-10608</v>
      </c>
      <c r="K92" s="32" t="str">
        <f t="shared" si="13"/>
        <v>1-2-10608</v>
      </c>
      <c r="L92" s="33" t="str">
        <f t="shared" si="14"/>
        <v>1-2-10608</v>
      </c>
    </row>
    <row r="93" spans="1:12" x14ac:dyDescent="0.25">
      <c r="A93" s="30" t="s">
        <v>1001</v>
      </c>
      <c r="B93" s="30" t="s">
        <v>745</v>
      </c>
      <c r="C93" s="30" t="s">
        <v>1274</v>
      </c>
      <c r="D93" s="30" t="s">
        <v>1364</v>
      </c>
      <c r="E93" s="30" t="s">
        <v>1241</v>
      </c>
      <c r="F93" s="31" t="str">
        <f t="shared" si="8"/>
        <v>1</v>
      </c>
      <c r="G93" s="31" t="str">
        <f t="shared" si="9"/>
        <v>1-2</v>
      </c>
      <c r="H93" s="31" t="str">
        <f t="shared" si="10"/>
        <v>1-2-1</v>
      </c>
      <c r="I93" s="31" t="str">
        <f t="shared" si="11"/>
        <v>1-2-106</v>
      </c>
      <c r="J93" s="31" t="str">
        <f t="shared" si="12"/>
        <v>1-2-10609</v>
      </c>
      <c r="K93" s="32" t="str">
        <f t="shared" si="13"/>
        <v>1-2-10609</v>
      </c>
      <c r="L93" s="33" t="str">
        <f t="shared" si="14"/>
        <v>1-2-10609</v>
      </c>
    </row>
    <row r="94" spans="1:12" x14ac:dyDescent="0.25">
      <c r="A94" s="30" t="s">
        <v>1369</v>
      </c>
      <c r="B94" s="30" t="s">
        <v>1370</v>
      </c>
      <c r="C94" s="30" t="s">
        <v>1274</v>
      </c>
      <c r="D94" s="30" t="s">
        <v>1364</v>
      </c>
      <c r="E94" s="30" t="s">
        <v>1241</v>
      </c>
      <c r="F94" s="31" t="str">
        <f t="shared" si="8"/>
        <v>1</v>
      </c>
      <c r="G94" s="31" t="str">
        <f t="shared" si="9"/>
        <v>1-2</v>
      </c>
      <c r="H94" s="31" t="str">
        <f t="shared" si="10"/>
        <v>1-2-1</v>
      </c>
      <c r="I94" s="31" t="str">
        <f t="shared" si="11"/>
        <v>1-2-106</v>
      </c>
      <c r="J94" s="31" t="str">
        <f t="shared" si="12"/>
        <v>1-2-10610</v>
      </c>
      <c r="K94" s="32" t="str">
        <f t="shared" si="13"/>
        <v>1-2-10610</v>
      </c>
      <c r="L94" s="33" t="str">
        <f t="shared" si="14"/>
        <v>1-2-10610</v>
      </c>
    </row>
    <row r="95" spans="1:12" x14ac:dyDescent="0.25">
      <c r="A95" s="30" t="s">
        <v>1371</v>
      </c>
      <c r="B95" s="30" t="s">
        <v>1372</v>
      </c>
      <c r="C95" s="30" t="s">
        <v>1274</v>
      </c>
      <c r="D95" s="30" t="s">
        <v>1364</v>
      </c>
      <c r="E95" s="30" t="s">
        <v>1241</v>
      </c>
      <c r="F95" s="31" t="str">
        <f t="shared" si="8"/>
        <v>1</v>
      </c>
      <c r="G95" s="31" t="str">
        <f t="shared" si="9"/>
        <v>1-2</v>
      </c>
      <c r="H95" s="31" t="str">
        <f t="shared" si="10"/>
        <v>1-2-1</v>
      </c>
      <c r="I95" s="31" t="str">
        <f t="shared" si="11"/>
        <v>1-2-106</v>
      </c>
      <c r="J95" s="31" t="str">
        <f t="shared" si="12"/>
        <v>1-2-10611</v>
      </c>
      <c r="K95" s="32" t="str">
        <f t="shared" si="13"/>
        <v>1-2-10611</v>
      </c>
      <c r="L95" s="33" t="str">
        <f t="shared" si="14"/>
        <v>1-2-10611</v>
      </c>
    </row>
    <row r="96" spans="1:12" x14ac:dyDescent="0.25">
      <c r="A96" s="30" t="s">
        <v>996</v>
      </c>
      <c r="B96" s="30" t="s">
        <v>997</v>
      </c>
      <c r="C96" s="30" t="s">
        <v>1274</v>
      </c>
      <c r="D96" s="30" t="s">
        <v>1364</v>
      </c>
      <c r="E96" s="30" t="s">
        <v>1241</v>
      </c>
      <c r="F96" s="31" t="str">
        <f t="shared" si="8"/>
        <v>1</v>
      </c>
      <c r="G96" s="31" t="str">
        <f t="shared" si="9"/>
        <v>1-2</v>
      </c>
      <c r="H96" s="31" t="str">
        <f t="shared" si="10"/>
        <v>1-2-1</v>
      </c>
      <c r="I96" s="31" t="str">
        <f t="shared" si="11"/>
        <v>1-2-106</v>
      </c>
      <c r="J96" s="31" t="str">
        <f t="shared" si="12"/>
        <v>1-2-10612</v>
      </c>
      <c r="K96" s="32" t="str">
        <f t="shared" si="13"/>
        <v>1-2-10612</v>
      </c>
      <c r="L96" s="33" t="str">
        <f t="shared" si="14"/>
        <v>1-2-10612</v>
      </c>
    </row>
    <row r="97" spans="1:12" x14ac:dyDescent="0.25">
      <c r="A97" s="30" t="s">
        <v>998</v>
      </c>
      <c r="B97" s="30" t="s">
        <v>999</v>
      </c>
      <c r="C97" s="30" t="s">
        <v>1274</v>
      </c>
      <c r="D97" s="30" t="s">
        <v>1364</v>
      </c>
      <c r="E97" s="30" t="s">
        <v>1241</v>
      </c>
      <c r="F97" s="31" t="str">
        <f t="shared" si="8"/>
        <v>1</v>
      </c>
      <c r="G97" s="31" t="str">
        <f t="shared" si="9"/>
        <v>1-2</v>
      </c>
      <c r="H97" s="31" t="str">
        <f t="shared" si="10"/>
        <v>1-2-1</v>
      </c>
      <c r="I97" s="31" t="str">
        <f t="shared" si="11"/>
        <v>1-2-106</v>
      </c>
      <c r="J97" s="31" t="str">
        <f t="shared" si="12"/>
        <v>1-2-10613</v>
      </c>
      <c r="K97" s="32" t="str">
        <f t="shared" si="13"/>
        <v>1-2-10613</v>
      </c>
      <c r="L97" s="33" t="str">
        <f t="shared" si="14"/>
        <v>1-2-10613</v>
      </c>
    </row>
    <row r="98" spans="1:12" x14ac:dyDescent="0.25">
      <c r="A98" s="26" t="s">
        <v>1002</v>
      </c>
      <c r="B98" s="26" t="s">
        <v>133</v>
      </c>
      <c r="C98" s="26"/>
      <c r="D98" s="26" t="s">
        <v>1364</v>
      </c>
      <c r="E98" s="26"/>
      <c r="F98" s="27" t="str">
        <f t="shared" si="8"/>
        <v>1</v>
      </c>
      <c r="G98" s="27" t="str">
        <f t="shared" si="9"/>
        <v>1-2</v>
      </c>
      <c r="H98" s="27" t="str">
        <f t="shared" si="10"/>
        <v>1-2-1</v>
      </c>
      <c r="I98" s="27" t="str">
        <f t="shared" si="11"/>
        <v>1-2-108</v>
      </c>
      <c r="J98" s="27" t="str">
        <f t="shared" si="12"/>
        <v>1-2-108</v>
      </c>
      <c r="K98" s="28" t="str">
        <f t="shared" si="13"/>
        <v>1-2-108</v>
      </c>
      <c r="L98" s="29" t="str">
        <f t="shared" ref="L98:L112" si="15">IF(D98="Накладные",I98,J98)</f>
        <v>1-2-108</v>
      </c>
    </row>
    <row r="99" spans="1:12" x14ac:dyDescent="0.25">
      <c r="A99" s="30" t="s">
        <v>1003</v>
      </c>
      <c r="B99" s="30" t="s">
        <v>1004</v>
      </c>
      <c r="C99" s="30" t="s">
        <v>1274</v>
      </c>
      <c r="D99" s="30" t="s">
        <v>1364</v>
      </c>
      <c r="E99" s="30" t="s">
        <v>1241</v>
      </c>
      <c r="F99" s="31" t="str">
        <f t="shared" si="8"/>
        <v>1</v>
      </c>
      <c r="G99" s="31" t="str">
        <f t="shared" si="9"/>
        <v>1-2</v>
      </c>
      <c r="H99" s="31" t="str">
        <f t="shared" si="10"/>
        <v>1-2-1</v>
      </c>
      <c r="I99" s="31" t="str">
        <f t="shared" si="11"/>
        <v>1-2-108</v>
      </c>
      <c r="J99" s="31" t="str">
        <f t="shared" si="12"/>
        <v>1-2-10801</v>
      </c>
      <c r="K99" s="32" t="str">
        <f t="shared" si="13"/>
        <v>1-2-10801</v>
      </c>
      <c r="L99" s="33" t="str">
        <f t="shared" si="15"/>
        <v>1-2-10801</v>
      </c>
    </row>
    <row r="100" spans="1:12" x14ac:dyDescent="0.25">
      <c r="A100" s="30" t="s">
        <v>1005</v>
      </c>
      <c r="B100" s="30" t="s">
        <v>690</v>
      </c>
      <c r="C100" s="30" t="s">
        <v>1274</v>
      </c>
      <c r="D100" s="30" t="s">
        <v>1364</v>
      </c>
      <c r="E100" s="30" t="s">
        <v>1241</v>
      </c>
      <c r="F100" s="31" t="str">
        <f t="shared" si="8"/>
        <v>1</v>
      </c>
      <c r="G100" s="31" t="str">
        <f t="shared" si="9"/>
        <v>1-2</v>
      </c>
      <c r="H100" s="31" t="str">
        <f t="shared" si="10"/>
        <v>1-2-1</v>
      </c>
      <c r="I100" s="31" t="str">
        <f t="shared" si="11"/>
        <v>1-2-108</v>
      </c>
      <c r="J100" s="31" t="str">
        <f t="shared" si="12"/>
        <v>1-2-10802</v>
      </c>
      <c r="K100" s="32" t="str">
        <f t="shared" si="13"/>
        <v>1-2-10802</v>
      </c>
      <c r="L100" s="33" t="str">
        <f t="shared" si="15"/>
        <v>1-2-10802</v>
      </c>
    </row>
    <row r="101" spans="1:12" x14ac:dyDescent="0.25">
      <c r="A101" s="30" t="s">
        <v>1006</v>
      </c>
      <c r="B101" s="30" t="s">
        <v>1007</v>
      </c>
      <c r="C101" s="30" t="s">
        <v>1274</v>
      </c>
      <c r="D101" s="30" t="s">
        <v>1364</v>
      </c>
      <c r="E101" s="30" t="s">
        <v>1241</v>
      </c>
      <c r="F101" s="31" t="str">
        <f t="shared" si="8"/>
        <v>1</v>
      </c>
      <c r="G101" s="31" t="str">
        <f t="shared" si="9"/>
        <v>1-2</v>
      </c>
      <c r="H101" s="31" t="str">
        <f t="shared" si="10"/>
        <v>1-2-1</v>
      </c>
      <c r="I101" s="31" t="str">
        <f t="shared" si="11"/>
        <v>1-2-108</v>
      </c>
      <c r="J101" s="31" t="str">
        <f t="shared" si="12"/>
        <v>1-2-10803</v>
      </c>
      <c r="K101" s="32" t="str">
        <f t="shared" si="13"/>
        <v>1-2-10803</v>
      </c>
      <c r="L101" s="33" t="str">
        <f t="shared" si="15"/>
        <v>1-2-10803</v>
      </c>
    </row>
    <row r="102" spans="1:12" x14ac:dyDescent="0.25">
      <c r="A102" s="30" t="s">
        <v>1008</v>
      </c>
      <c r="B102" s="30" t="s">
        <v>1373</v>
      </c>
      <c r="C102" s="30" t="s">
        <v>1274</v>
      </c>
      <c r="D102" s="30" t="s">
        <v>1364</v>
      </c>
      <c r="E102" s="30" t="s">
        <v>1241</v>
      </c>
      <c r="F102" s="31" t="str">
        <f t="shared" si="8"/>
        <v>1</v>
      </c>
      <c r="G102" s="31" t="str">
        <f t="shared" si="9"/>
        <v>1-2</v>
      </c>
      <c r="H102" s="31" t="str">
        <f t="shared" si="10"/>
        <v>1-2-1</v>
      </c>
      <c r="I102" s="31" t="str">
        <f t="shared" si="11"/>
        <v>1-2-108</v>
      </c>
      <c r="J102" s="31" t="str">
        <f t="shared" si="12"/>
        <v>1-2-10804</v>
      </c>
      <c r="K102" s="32" t="str">
        <f t="shared" si="13"/>
        <v>1-2-10804</v>
      </c>
      <c r="L102" s="33" t="str">
        <f t="shared" si="15"/>
        <v>1-2-10804</v>
      </c>
    </row>
    <row r="103" spans="1:12" x14ac:dyDescent="0.25">
      <c r="A103" s="30" t="s">
        <v>1010</v>
      </c>
      <c r="B103" s="30" t="s">
        <v>1374</v>
      </c>
      <c r="C103" s="30" t="s">
        <v>1274</v>
      </c>
      <c r="D103" s="30" t="s">
        <v>1364</v>
      </c>
      <c r="E103" s="30" t="s">
        <v>1241</v>
      </c>
      <c r="F103" s="31" t="str">
        <f t="shared" si="8"/>
        <v>1</v>
      </c>
      <c r="G103" s="31" t="str">
        <f t="shared" si="9"/>
        <v>1-2</v>
      </c>
      <c r="H103" s="31" t="str">
        <f t="shared" si="10"/>
        <v>1-2-1</v>
      </c>
      <c r="I103" s="31" t="str">
        <f t="shared" si="11"/>
        <v>1-2-108</v>
      </c>
      <c r="J103" s="31" t="str">
        <f t="shared" si="12"/>
        <v>1-2-10805</v>
      </c>
      <c r="K103" s="32" t="str">
        <f t="shared" si="13"/>
        <v>1-2-10805</v>
      </c>
      <c r="L103" s="33" t="str">
        <f t="shared" si="15"/>
        <v>1-2-10805</v>
      </c>
    </row>
    <row r="104" spans="1:12" x14ac:dyDescent="0.25">
      <c r="A104" s="26" t="s">
        <v>1032</v>
      </c>
      <c r="B104" s="26" t="s">
        <v>362</v>
      </c>
      <c r="C104" s="26"/>
      <c r="D104" s="26" t="s">
        <v>1364</v>
      </c>
      <c r="E104" s="26"/>
      <c r="F104" s="27" t="str">
        <f t="shared" si="8"/>
        <v>1</v>
      </c>
      <c r="G104" s="27" t="str">
        <f t="shared" si="9"/>
        <v>1-2</v>
      </c>
      <c r="H104" s="27" t="str">
        <f t="shared" si="10"/>
        <v>1-2-1</v>
      </c>
      <c r="I104" s="27" t="str">
        <f t="shared" si="11"/>
        <v>1-2-109</v>
      </c>
      <c r="J104" s="27" t="str">
        <f t="shared" si="12"/>
        <v>1-2-109</v>
      </c>
      <c r="K104" s="28" t="str">
        <f t="shared" si="13"/>
        <v>1-2-109</v>
      </c>
      <c r="L104" s="29" t="str">
        <f t="shared" si="15"/>
        <v>1-2-109</v>
      </c>
    </row>
    <row r="105" spans="1:12" ht="14.85" customHeight="1" x14ac:dyDescent="0.25">
      <c r="A105" s="30" t="s">
        <v>1033</v>
      </c>
      <c r="B105" s="30" t="s">
        <v>1034</v>
      </c>
      <c r="C105" s="30" t="s">
        <v>1274</v>
      </c>
      <c r="D105" s="30" t="s">
        <v>1364</v>
      </c>
      <c r="E105" s="30" t="s">
        <v>1241</v>
      </c>
      <c r="F105" s="31" t="str">
        <f t="shared" si="8"/>
        <v>1</v>
      </c>
      <c r="G105" s="31" t="str">
        <f t="shared" si="9"/>
        <v>1-2</v>
      </c>
      <c r="H105" s="31" t="str">
        <f t="shared" si="10"/>
        <v>1-2-1</v>
      </c>
      <c r="I105" s="31" t="str">
        <f t="shared" si="11"/>
        <v>1-2-109</v>
      </c>
      <c r="J105" s="31" t="str">
        <f t="shared" si="12"/>
        <v>1-2-10901</v>
      </c>
      <c r="K105" s="32" t="str">
        <f t="shared" si="13"/>
        <v>1-2-10901</v>
      </c>
      <c r="L105" s="33" t="str">
        <f t="shared" si="15"/>
        <v>1-2-10901</v>
      </c>
    </row>
    <row r="106" spans="1:12" x14ac:dyDescent="0.25">
      <c r="A106" s="30" t="s">
        <v>1035</v>
      </c>
      <c r="B106" s="30" t="s">
        <v>1036</v>
      </c>
      <c r="C106" s="30" t="s">
        <v>1274</v>
      </c>
      <c r="D106" s="30" t="s">
        <v>1364</v>
      </c>
      <c r="E106" s="30" t="s">
        <v>1241</v>
      </c>
      <c r="F106" s="31" t="str">
        <f t="shared" si="8"/>
        <v>1</v>
      </c>
      <c r="G106" s="31" t="str">
        <f t="shared" si="9"/>
        <v>1-2</v>
      </c>
      <c r="H106" s="31" t="str">
        <f t="shared" si="10"/>
        <v>1-2-1</v>
      </c>
      <c r="I106" s="31" t="str">
        <f t="shared" si="11"/>
        <v>1-2-109</v>
      </c>
      <c r="J106" s="31" t="str">
        <f t="shared" si="12"/>
        <v>1-2-10902</v>
      </c>
      <c r="K106" s="32" t="str">
        <f t="shared" si="13"/>
        <v>1-2-10902</v>
      </c>
      <c r="L106" s="33" t="str">
        <f t="shared" si="15"/>
        <v>1-2-10902</v>
      </c>
    </row>
    <row r="107" spans="1:12" x14ac:dyDescent="0.25">
      <c r="A107" s="30" t="s">
        <v>1037</v>
      </c>
      <c r="B107" s="30" t="s">
        <v>1038</v>
      </c>
      <c r="C107" s="30" t="s">
        <v>1274</v>
      </c>
      <c r="D107" s="30" t="s">
        <v>1364</v>
      </c>
      <c r="E107" s="30" t="s">
        <v>1241</v>
      </c>
      <c r="F107" s="31" t="str">
        <f t="shared" si="8"/>
        <v>1</v>
      </c>
      <c r="G107" s="31" t="str">
        <f t="shared" si="9"/>
        <v>1-2</v>
      </c>
      <c r="H107" s="31" t="str">
        <f t="shared" si="10"/>
        <v>1-2-1</v>
      </c>
      <c r="I107" s="31" t="str">
        <f t="shared" si="11"/>
        <v>1-2-109</v>
      </c>
      <c r="J107" s="31" t="str">
        <f t="shared" si="12"/>
        <v>1-2-10903</v>
      </c>
      <c r="K107" s="32" t="str">
        <f t="shared" si="13"/>
        <v>1-2-10903</v>
      </c>
      <c r="L107" s="33" t="str">
        <f t="shared" si="15"/>
        <v>1-2-10903</v>
      </c>
    </row>
    <row r="108" spans="1:12" x14ac:dyDescent="0.25">
      <c r="A108" s="30" t="s">
        <v>1039</v>
      </c>
      <c r="B108" s="30" t="s">
        <v>1040</v>
      </c>
      <c r="C108" s="30" t="s">
        <v>1274</v>
      </c>
      <c r="D108" s="30" t="s">
        <v>1364</v>
      </c>
      <c r="E108" s="30" t="s">
        <v>1241</v>
      </c>
      <c r="F108" s="31" t="str">
        <f t="shared" si="8"/>
        <v>1</v>
      </c>
      <c r="G108" s="31" t="str">
        <f t="shared" si="9"/>
        <v>1-2</v>
      </c>
      <c r="H108" s="31" t="str">
        <f t="shared" si="10"/>
        <v>1-2-1</v>
      </c>
      <c r="I108" s="31" t="str">
        <f t="shared" si="11"/>
        <v>1-2-109</v>
      </c>
      <c r="J108" s="31" t="str">
        <f t="shared" si="12"/>
        <v>1-2-10904</v>
      </c>
      <c r="K108" s="32" t="str">
        <f t="shared" si="13"/>
        <v>1-2-10904</v>
      </c>
      <c r="L108" s="33" t="str">
        <f t="shared" si="15"/>
        <v>1-2-10904</v>
      </c>
    </row>
    <row r="109" spans="1:12" x14ac:dyDescent="0.25">
      <c r="A109" s="30" t="s">
        <v>1041</v>
      </c>
      <c r="B109" s="30" t="s">
        <v>1042</v>
      </c>
      <c r="C109" s="30" t="s">
        <v>1274</v>
      </c>
      <c r="D109" s="30" t="s">
        <v>1364</v>
      </c>
      <c r="E109" s="30" t="s">
        <v>1241</v>
      </c>
      <c r="F109" s="31" t="str">
        <f t="shared" si="8"/>
        <v>1</v>
      </c>
      <c r="G109" s="31" t="str">
        <f t="shared" si="9"/>
        <v>1-2</v>
      </c>
      <c r="H109" s="31" t="str">
        <f t="shared" si="10"/>
        <v>1-2-1</v>
      </c>
      <c r="I109" s="31" t="str">
        <f t="shared" si="11"/>
        <v>1-2-109</v>
      </c>
      <c r="J109" s="31" t="str">
        <f t="shared" si="12"/>
        <v>1-2-10905</v>
      </c>
      <c r="K109" s="32" t="str">
        <f t="shared" si="13"/>
        <v>1-2-10905</v>
      </c>
      <c r="L109" s="33" t="str">
        <f t="shared" si="15"/>
        <v>1-2-10905</v>
      </c>
    </row>
    <row r="110" spans="1:12" x14ac:dyDescent="0.25">
      <c r="A110" s="30" t="s">
        <v>1043</v>
      </c>
      <c r="B110" s="30" t="s">
        <v>1044</v>
      </c>
      <c r="C110" s="30" t="s">
        <v>1274</v>
      </c>
      <c r="D110" s="30" t="s">
        <v>1364</v>
      </c>
      <c r="E110" s="30" t="s">
        <v>1241</v>
      </c>
      <c r="F110" s="31" t="str">
        <f t="shared" si="8"/>
        <v>1</v>
      </c>
      <c r="G110" s="31" t="str">
        <f t="shared" si="9"/>
        <v>1-2</v>
      </c>
      <c r="H110" s="31" t="str">
        <f t="shared" si="10"/>
        <v>1-2-1</v>
      </c>
      <c r="I110" s="31" t="str">
        <f t="shared" si="11"/>
        <v>1-2-109</v>
      </c>
      <c r="J110" s="31" t="str">
        <f t="shared" si="12"/>
        <v>1-2-10906</v>
      </c>
      <c r="K110" s="32" t="str">
        <f t="shared" si="13"/>
        <v>1-2-10906</v>
      </c>
      <c r="L110" s="33" t="str">
        <f t="shared" si="15"/>
        <v>1-2-10906</v>
      </c>
    </row>
    <row r="111" spans="1:12" x14ac:dyDescent="0.25">
      <c r="A111" s="30" t="s">
        <v>1045</v>
      </c>
      <c r="B111" s="30" t="s">
        <v>1046</v>
      </c>
      <c r="C111" s="30" t="s">
        <v>1274</v>
      </c>
      <c r="D111" s="30" t="s">
        <v>1364</v>
      </c>
      <c r="E111" s="30" t="s">
        <v>1241</v>
      </c>
      <c r="F111" s="31" t="str">
        <f t="shared" si="8"/>
        <v>1</v>
      </c>
      <c r="G111" s="31" t="str">
        <f t="shared" si="9"/>
        <v>1-2</v>
      </c>
      <c r="H111" s="31" t="str">
        <f t="shared" si="10"/>
        <v>1-2-1</v>
      </c>
      <c r="I111" s="31" t="str">
        <f t="shared" si="11"/>
        <v>1-2-109</v>
      </c>
      <c r="J111" s="31" t="str">
        <f t="shared" si="12"/>
        <v>1-2-10907</v>
      </c>
      <c r="K111" s="32" t="str">
        <f t="shared" si="13"/>
        <v>1-2-10907</v>
      </c>
      <c r="L111" s="33" t="str">
        <f t="shared" si="15"/>
        <v>1-2-10907</v>
      </c>
    </row>
    <row r="112" spans="1:12" x14ac:dyDescent="0.25">
      <c r="A112" s="26" t="s">
        <v>1013</v>
      </c>
      <c r="B112" s="26" t="s">
        <v>691</v>
      </c>
      <c r="C112" s="26"/>
      <c r="D112" s="26" t="s">
        <v>1364</v>
      </c>
      <c r="E112" s="26"/>
      <c r="F112" s="27" t="str">
        <f t="shared" si="8"/>
        <v>1</v>
      </c>
      <c r="G112" s="27" t="str">
        <f t="shared" si="9"/>
        <v>1-2</v>
      </c>
      <c r="H112" s="27" t="str">
        <f t="shared" si="10"/>
        <v>1-2-1</v>
      </c>
      <c r="I112" s="27" t="str">
        <f t="shared" si="11"/>
        <v>1-2-110</v>
      </c>
      <c r="J112" s="27" t="str">
        <f t="shared" si="12"/>
        <v>1-2-110</v>
      </c>
      <c r="K112" s="28" t="str">
        <f t="shared" si="13"/>
        <v>1-2-110</v>
      </c>
      <c r="L112" s="29" t="str">
        <f t="shared" si="15"/>
        <v>1-2-110</v>
      </c>
    </row>
    <row r="113" spans="1:12" x14ac:dyDescent="0.25">
      <c r="A113" s="30" t="s">
        <v>1375</v>
      </c>
      <c r="B113" s="30" t="s">
        <v>1376</v>
      </c>
      <c r="C113" s="30"/>
      <c r="D113" s="30" t="s">
        <v>1364</v>
      </c>
      <c r="E113" s="30"/>
      <c r="F113" s="31" t="str">
        <f t="shared" si="8"/>
        <v>1</v>
      </c>
      <c r="G113" s="31" t="str">
        <f t="shared" si="9"/>
        <v>1-2</v>
      </c>
      <c r="H113" s="31" t="str">
        <f t="shared" si="10"/>
        <v>1-2-1</v>
      </c>
      <c r="I113" s="31" t="str">
        <f t="shared" si="11"/>
        <v>1-2-110</v>
      </c>
      <c r="J113" s="31" t="str">
        <f t="shared" si="12"/>
        <v>1-2-11001</v>
      </c>
      <c r="K113" s="32" t="str">
        <f t="shared" si="13"/>
        <v>1-2-11001</v>
      </c>
      <c r="L113" s="34" t="s">
        <v>1014</v>
      </c>
    </row>
    <row r="114" spans="1:12" x14ac:dyDescent="0.25">
      <c r="A114" s="30" t="s">
        <v>1377</v>
      </c>
      <c r="B114" s="30" t="s">
        <v>1378</v>
      </c>
      <c r="C114" s="30" t="s">
        <v>1274</v>
      </c>
      <c r="D114" s="30" t="s">
        <v>1364</v>
      </c>
      <c r="E114" s="30" t="s">
        <v>1241</v>
      </c>
      <c r="F114" s="31" t="str">
        <f t="shared" si="8"/>
        <v>1</v>
      </c>
      <c r="G114" s="31" t="str">
        <f t="shared" si="9"/>
        <v>1-2</v>
      </c>
      <c r="H114" s="31" t="str">
        <f t="shared" si="10"/>
        <v>1-2-1</v>
      </c>
      <c r="I114" s="31" t="str">
        <f t="shared" si="11"/>
        <v>1-2-110</v>
      </c>
      <c r="J114" s="31" t="str">
        <f t="shared" si="12"/>
        <v>1-2-11001</v>
      </c>
      <c r="K114" s="32" t="str">
        <f t="shared" si="13"/>
        <v>1-2-1100101</v>
      </c>
      <c r="L114" s="34" t="s">
        <v>1014</v>
      </c>
    </row>
    <row r="115" spans="1:12" x14ac:dyDescent="0.25">
      <c r="A115" s="30" t="s">
        <v>1379</v>
      </c>
      <c r="B115" s="30" t="s">
        <v>1380</v>
      </c>
      <c r="C115" s="30" t="s">
        <v>1274</v>
      </c>
      <c r="D115" s="30" t="s">
        <v>1364</v>
      </c>
      <c r="E115" s="30" t="s">
        <v>1241</v>
      </c>
      <c r="F115" s="31" t="str">
        <f t="shared" si="8"/>
        <v>1</v>
      </c>
      <c r="G115" s="31" t="str">
        <f t="shared" si="9"/>
        <v>1-2</v>
      </c>
      <c r="H115" s="31" t="str">
        <f t="shared" si="10"/>
        <v>1-2-1</v>
      </c>
      <c r="I115" s="31" t="str">
        <f t="shared" si="11"/>
        <v>1-2-110</v>
      </c>
      <c r="J115" s="31" t="str">
        <f t="shared" si="12"/>
        <v>1-2-11001</v>
      </c>
      <c r="K115" s="32" t="str">
        <f t="shared" si="13"/>
        <v>1-2-1100102</v>
      </c>
      <c r="L115" s="34" t="s">
        <v>1014</v>
      </c>
    </row>
    <row r="116" spans="1:12" x14ac:dyDescent="0.25">
      <c r="A116" s="30" t="s">
        <v>1381</v>
      </c>
      <c r="B116" s="30" t="s">
        <v>1382</v>
      </c>
      <c r="C116" s="30" t="s">
        <v>1274</v>
      </c>
      <c r="D116" s="30" t="s">
        <v>1364</v>
      </c>
      <c r="E116" s="30" t="s">
        <v>1241</v>
      </c>
      <c r="F116" s="31" t="str">
        <f t="shared" si="8"/>
        <v>1</v>
      </c>
      <c r="G116" s="31" t="str">
        <f t="shared" si="9"/>
        <v>1-2</v>
      </c>
      <c r="H116" s="31" t="str">
        <f t="shared" si="10"/>
        <v>1-2-1</v>
      </c>
      <c r="I116" s="31" t="str">
        <f t="shared" si="11"/>
        <v>1-2-110</v>
      </c>
      <c r="J116" s="31" t="str">
        <f t="shared" si="12"/>
        <v>1-2-11001</v>
      </c>
      <c r="K116" s="32" t="str">
        <f t="shared" si="13"/>
        <v>1-2-1100103</v>
      </c>
      <c r="L116" s="34" t="s">
        <v>1014</v>
      </c>
    </row>
    <row r="117" spans="1:12" x14ac:dyDescent="0.25">
      <c r="A117" s="30" t="s">
        <v>1383</v>
      </c>
      <c r="B117" s="30" t="s">
        <v>1384</v>
      </c>
      <c r="C117" s="30" t="s">
        <v>1274</v>
      </c>
      <c r="D117" s="30" t="s">
        <v>1364</v>
      </c>
      <c r="E117" s="30" t="s">
        <v>1241</v>
      </c>
      <c r="F117" s="31" t="str">
        <f t="shared" si="8"/>
        <v>1</v>
      </c>
      <c r="G117" s="31" t="str">
        <f t="shared" si="9"/>
        <v>1-2</v>
      </c>
      <c r="H117" s="31" t="str">
        <f t="shared" si="10"/>
        <v>1-2-1</v>
      </c>
      <c r="I117" s="31" t="str">
        <f t="shared" si="11"/>
        <v>1-2-110</v>
      </c>
      <c r="J117" s="31" t="str">
        <f t="shared" si="12"/>
        <v>1-2-11001</v>
      </c>
      <c r="K117" s="32" t="str">
        <f t="shared" si="13"/>
        <v>1-2-1100104</v>
      </c>
      <c r="L117" s="34" t="s">
        <v>1014</v>
      </c>
    </row>
    <row r="118" spans="1:12" x14ac:dyDescent="0.25">
      <c r="A118" s="30" t="s">
        <v>1385</v>
      </c>
      <c r="B118" s="30" t="s">
        <v>1386</v>
      </c>
      <c r="C118" s="30" t="s">
        <v>1274</v>
      </c>
      <c r="D118" s="30" t="s">
        <v>1364</v>
      </c>
      <c r="E118" s="30" t="s">
        <v>1241</v>
      </c>
      <c r="F118" s="31" t="str">
        <f t="shared" si="8"/>
        <v>1</v>
      </c>
      <c r="G118" s="31" t="str">
        <f t="shared" si="9"/>
        <v>1-2</v>
      </c>
      <c r="H118" s="31" t="str">
        <f t="shared" si="10"/>
        <v>1-2-1</v>
      </c>
      <c r="I118" s="31" t="str">
        <f t="shared" si="11"/>
        <v>1-2-110</v>
      </c>
      <c r="J118" s="31" t="str">
        <f t="shared" si="12"/>
        <v>1-2-11001</v>
      </c>
      <c r="K118" s="32" t="str">
        <f t="shared" si="13"/>
        <v>1-2-1100105</v>
      </c>
      <c r="L118" s="34" t="s">
        <v>1014</v>
      </c>
    </row>
    <row r="119" spans="1:12" x14ac:dyDescent="0.25">
      <c r="A119" s="30" t="s">
        <v>1387</v>
      </c>
      <c r="B119" s="30" t="s">
        <v>1388</v>
      </c>
      <c r="C119" s="30" t="s">
        <v>1274</v>
      </c>
      <c r="D119" s="30" t="s">
        <v>1364</v>
      </c>
      <c r="E119" s="30" t="s">
        <v>1241</v>
      </c>
      <c r="F119" s="31" t="str">
        <f t="shared" si="8"/>
        <v>1</v>
      </c>
      <c r="G119" s="31" t="str">
        <f t="shared" si="9"/>
        <v>1-2</v>
      </c>
      <c r="H119" s="31" t="str">
        <f t="shared" si="10"/>
        <v>1-2-1</v>
      </c>
      <c r="I119" s="31" t="str">
        <f t="shared" si="11"/>
        <v>1-2-110</v>
      </c>
      <c r="J119" s="31" t="str">
        <f t="shared" si="12"/>
        <v>1-2-11001</v>
      </c>
      <c r="K119" s="32" t="str">
        <f t="shared" si="13"/>
        <v>1-2-1100106</v>
      </c>
      <c r="L119" s="34" t="s">
        <v>1014</v>
      </c>
    </row>
    <row r="120" spans="1:12" x14ac:dyDescent="0.25">
      <c r="A120" s="30" t="s">
        <v>1389</v>
      </c>
      <c r="B120" s="30" t="s">
        <v>1390</v>
      </c>
      <c r="C120" s="30" t="s">
        <v>1274</v>
      </c>
      <c r="D120" s="30" t="s">
        <v>1364</v>
      </c>
      <c r="E120" s="30" t="s">
        <v>1241</v>
      </c>
      <c r="F120" s="31" t="str">
        <f t="shared" si="8"/>
        <v>1</v>
      </c>
      <c r="G120" s="31" t="str">
        <f t="shared" si="9"/>
        <v>1-2</v>
      </c>
      <c r="H120" s="31" t="str">
        <f t="shared" si="10"/>
        <v>1-2-1</v>
      </c>
      <c r="I120" s="31" t="str">
        <f t="shared" si="11"/>
        <v>1-2-110</v>
      </c>
      <c r="J120" s="31" t="str">
        <f t="shared" si="12"/>
        <v>1-2-11001</v>
      </c>
      <c r="K120" s="32" t="str">
        <f t="shared" si="13"/>
        <v>1-2-1100107</v>
      </c>
      <c r="L120" s="34" t="s">
        <v>1014</v>
      </c>
    </row>
    <row r="121" spans="1:12" x14ac:dyDescent="0.25">
      <c r="A121" s="30" t="s">
        <v>1391</v>
      </c>
      <c r="B121" s="30" t="s">
        <v>1392</v>
      </c>
      <c r="C121" s="30" t="s">
        <v>1274</v>
      </c>
      <c r="D121" s="30" t="s">
        <v>1364</v>
      </c>
      <c r="E121" s="30" t="s">
        <v>1241</v>
      </c>
      <c r="F121" s="31" t="str">
        <f t="shared" si="8"/>
        <v>1</v>
      </c>
      <c r="G121" s="31" t="str">
        <f t="shared" si="9"/>
        <v>1-2</v>
      </c>
      <c r="H121" s="31" t="str">
        <f t="shared" si="10"/>
        <v>1-2-1</v>
      </c>
      <c r="I121" s="31" t="str">
        <f t="shared" si="11"/>
        <v>1-2-110</v>
      </c>
      <c r="J121" s="31" t="str">
        <f t="shared" si="12"/>
        <v>1-2-11001</v>
      </c>
      <c r="K121" s="32" t="str">
        <f t="shared" si="13"/>
        <v>1-2-1100108</v>
      </c>
      <c r="L121" s="34" t="s">
        <v>1014</v>
      </c>
    </row>
    <row r="122" spans="1:12" x14ac:dyDescent="0.25">
      <c r="A122" s="30" t="s">
        <v>1393</v>
      </c>
      <c r="B122" s="30" t="s">
        <v>1394</v>
      </c>
      <c r="C122" s="30" t="s">
        <v>1274</v>
      </c>
      <c r="D122" s="30" t="s">
        <v>1364</v>
      </c>
      <c r="E122" s="30" t="s">
        <v>1241</v>
      </c>
      <c r="F122" s="31" t="str">
        <f t="shared" si="8"/>
        <v>1</v>
      </c>
      <c r="G122" s="31" t="str">
        <f t="shared" si="9"/>
        <v>1-2</v>
      </c>
      <c r="H122" s="31" t="str">
        <f t="shared" si="10"/>
        <v>1-2-1</v>
      </c>
      <c r="I122" s="31" t="str">
        <f t="shared" si="11"/>
        <v>1-2-110</v>
      </c>
      <c r="J122" s="31" t="str">
        <f t="shared" si="12"/>
        <v>1-2-11001</v>
      </c>
      <c r="K122" s="32" t="str">
        <f t="shared" si="13"/>
        <v>1-2-1100109</v>
      </c>
      <c r="L122" s="34" t="s">
        <v>1014</v>
      </c>
    </row>
    <row r="123" spans="1:12" x14ac:dyDescent="0.25">
      <c r="A123" s="30" t="s">
        <v>1395</v>
      </c>
      <c r="B123" s="30" t="s">
        <v>1396</v>
      </c>
      <c r="C123" s="30" t="s">
        <v>1274</v>
      </c>
      <c r="D123" s="30" t="s">
        <v>1364</v>
      </c>
      <c r="E123" s="30" t="s">
        <v>1241</v>
      </c>
      <c r="F123" s="31" t="str">
        <f t="shared" si="8"/>
        <v>1</v>
      </c>
      <c r="G123" s="31" t="str">
        <f t="shared" si="9"/>
        <v>1-2</v>
      </c>
      <c r="H123" s="31" t="str">
        <f t="shared" si="10"/>
        <v>1-2-1</v>
      </c>
      <c r="I123" s="31" t="str">
        <f t="shared" si="11"/>
        <v>1-2-110</v>
      </c>
      <c r="J123" s="31" t="str">
        <f t="shared" si="12"/>
        <v>1-2-11001</v>
      </c>
      <c r="K123" s="32" t="str">
        <f t="shared" si="13"/>
        <v>1-2-1100110</v>
      </c>
      <c r="L123" s="34" t="s">
        <v>1014</v>
      </c>
    </row>
    <row r="124" spans="1:12" x14ac:dyDescent="0.25">
      <c r="A124" s="30" t="s">
        <v>1397</v>
      </c>
      <c r="B124" s="30" t="s">
        <v>1398</v>
      </c>
      <c r="C124" s="30" t="s">
        <v>1274</v>
      </c>
      <c r="D124" s="30" t="s">
        <v>1364</v>
      </c>
      <c r="E124" s="30" t="s">
        <v>1241</v>
      </c>
      <c r="F124" s="31" t="str">
        <f t="shared" si="8"/>
        <v>1</v>
      </c>
      <c r="G124" s="31" t="str">
        <f t="shared" si="9"/>
        <v>1-2</v>
      </c>
      <c r="H124" s="31" t="str">
        <f t="shared" si="10"/>
        <v>1-2-1</v>
      </c>
      <c r="I124" s="31" t="str">
        <f t="shared" si="11"/>
        <v>1-2-110</v>
      </c>
      <c r="J124" s="31" t="str">
        <f t="shared" si="12"/>
        <v>1-2-11001</v>
      </c>
      <c r="K124" s="32" t="str">
        <f t="shared" si="13"/>
        <v>1-2-1100111</v>
      </c>
      <c r="L124" s="34" t="s">
        <v>1014</v>
      </c>
    </row>
    <row r="125" spans="1:12" x14ac:dyDescent="0.25">
      <c r="A125" s="30" t="s">
        <v>1399</v>
      </c>
      <c r="B125" s="30" t="s">
        <v>1400</v>
      </c>
      <c r="C125" s="30" t="s">
        <v>1274</v>
      </c>
      <c r="D125" s="30" t="s">
        <v>1364</v>
      </c>
      <c r="E125" s="30" t="s">
        <v>1241</v>
      </c>
      <c r="F125" s="31" t="str">
        <f t="shared" si="8"/>
        <v>1</v>
      </c>
      <c r="G125" s="31" t="str">
        <f t="shared" si="9"/>
        <v>1-2</v>
      </c>
      <c r="H125" s="31" t="str">
        <f t="shared" si="10"/>
        <v>1-2-1</v>
      </c>
      <c r="I125" s="31" t="str">
        <f t="shared" si="11"/>
        <v>1-2-110</v>
      </c>
      <c r="J125" s="31" t="str">
        <f t="shared" si="12"/>
        <v>1-2-11001</v>
      </c>
      <c r="K125" s="32" t="str">
        <f t="shared" si="13"/>
        <v>1-2-1100112</v>
      </c>
      <c r="L125" s="34" t="s">
        <v>1014</v>
      </c>
    </row>
    <row r="126" spans="1:12" x14ac:dyDescent="0.25">
      <c r="A126" s="30" t="s">
        <v>1401</v>
      </c>
      <c r="B126" s="30" t="s">
        <v>1402</v>
      </c>
      <c r="C126" s="30" t="s">
        <v>1274</v>
      </c>
      <c r="D126" s="30" t="s">
        <v>1364</v>
      </c>
      <c r="E126" s="30" t="s">
        <v>1241</v>
      </c>
      <c r="F126" s="31" t="str">
        <f t="shared" si="8"/>
        <v>1</v>
      </c>
      <c r="G126" s="31" t="str">
        <f t="shared" si="9"/>
        <v>1-2</v>
      </c>
      <c r="H126" s="31" t="str">
        <f t="shared" si="10"/>
        <v>1-2-1</v>
      </c>
      <c r="I126" s="31" t="str">
        <f t="shared" si="11"/>
        <v>1-2-110</v>
      </c>
      <c r="J126" s="31" t="str">
        <f t="shared" si="12"/>
        <v>1-2-11001</v>
      </c>
      <c r="K126" s="32" t="str">
        <f t="shared" si="13"/>
        <v>1-2-1100113</v>
      </c>
      <c r="L126" s="34" t="s">
        <v>1014</v>
      </c>
    </row>
    <row r="127" spans="1:12" x14ac:dyDescent="0.25">
      <c r="A127" s="30" t="s">
        <v>1403</v>
      </c>
      <c r="B127" s="30" t="s">
        <v>1404</v>
      </c>
      <c r="C127" s="30" t="s">
        <v>1274</v>
      </c>
      <c r="D127" s="30" t="s">
        <v>1364</v>
      </c>
      <c r="E127" s="30" t="s">
        <v>1241</v>
      </c>
      <c r="F127" s="31" t="str">
        <f t="shared" si="8"/>
        <v>1</v>
      </c>
      <c r="G127" s="31" t="str">
        <f t="shared" si="9"/>
        <v>1-2</v>
      </c>
      <c r="H127" s="31" t="str">
        <f t="shared" si="10"/>
        <v>1-2-1</v>
      </c>
      <c r="I127" s="31" t="str">
        <f t="shared" si="11"/>
        <v>1-2-110</v>
      </c>
      <c r="J127" s="31" t="str">
        <f t="shared" si="12"/>
        <v>1-2-11001</v>
      </c>
      <c r="K127" s="32" t="str">
        <f t="shared" si="13"/>
        <v>1-2-1100114</v>
      </c>
      <c r="L127" s="34" t="s">
        <v>1014</v>
      </c>
    </row>
    <row r="128" spans="1:12" x14ac:dyDescent="0.25">
      <c r="A128" s="30" t="s">
        <v>1405</v>
      </c>
      <c r="B128" s="30" t="s">
        <v>1406</v>
      </c>
      <c r="C128" s="30" t="s">
        <v>1274</v>
      </c>
      <c r="D128" s="30" t="s">
        <v>1364</v>
      </c>
      <c r="E128" s="30" t="s">
        <v>1241</v>
      </c>
      <c r="F128" s="31" t="str">
        <f t="shared" si="8"/>
        <v>1</v>
      </c>
      <c r="G128" s="31" t="str">
        <f t="shared" si="9"/>
        <v>1-2</v>
      </c>
      <c r="H128" s="31" t="str">
        <f t="shared" si="10"/>
        <v>1-2-1</v>
      </c>
      <c r="I128" s="31" t="str">
        <f t="shared" si="11"/>
        <v>1-2-110</v>
      </c>
      <c r="J128" s="31" t="str">
        <f t="shared" si="12"/>
        <v>1-2-11002</v>
      </c>
      <c r="K128" s="32" t="str">
        <f t="shared" si="13"/>
        <v>1-2-11002</v>
      </c>
      <c r="L128" s="34" t="s">
        <v>1014</v>
      </c>
    </row>
    <row r="129" spans="1:12" x14ac:dyDescent="0.25">
      <c r="A129" s="30" t="s">
        <v>1407</v>
      </c>
      <c r="B129" s="30" t="s">
        <v>1408</v>
      </c>
      <c r="C129" s="30" t="s">
        <v>1274</v>
      </c>
      <c r="D129" s="30" t="s">
        <v>1364</v>
      </c>
      <c r="E129" s="30" t="s">
        <v>1241</v>
      </c>
      <c r="F129" s="31" t="str">
        <f t="shared" si="8"/>
        <v>1</v>
      </c>
      <c r="G129" s="31" t="str">
        <f t="shared" si="9"/>
        <v>1-2</v>
      </c>
      <c r="H129" s="31" t="str">
        <f t="shared" si="10"/>
        <v>1-2-1</v>
      </c>
      <c r="I129" s="31" t="str">
        <f t="shared" si="11"/>
        <v>1-2-110</v>
      </c>
      <c r="J129" s="31" t="str">
        <f t="shared" si="12"/>
        <v>1-2-11003</v>
      </c>
      <c r="K129" s="32" t="str">
        <f t="shared" si="13"/>
        <v>1-2-11003</v>
      </c>
      <c r="L129" s="34" t="s">
        <v>1014</v>
      </c>
    </row>
    <row r="130" spans="1:12" x14ac:dyDescent="0.25">
      <c r="A130" s="30" t="s">
        <v>1409</v>
      </c>
      <c r="B130" s="30" t="s">
        <v>1410</v>
      </c>
      <c r="C130" s="30" t="s">
        <v>1274</v>
      </c>
      <c r="D130" s="30" t="s">
        <v>1364</v>
      </c>
      <c r="E130" s="30" t="s">
        <v>1241</v>
      </c>
      <c r="F130" s="31" t="str">
        <f t="shared" ref="F130:F193" si="16">LEFT(A130,1)</f>
        <v>1</v>
      </c>
      <c r="G130" s="31" t="str">
        <f t="shared" ref="G130:G193" si="17">LEFT(A130,3)</f>
        <v>1-2</v>
      </c>
      <c r="H130" s="31" t="str">
        <f t="shared" ref="H130:H193" si="18">LEFT(A130,5)</f>
        <v>1-2-1</v>
      </c>
      <c r="I130" s="31" t="str">
        <f t="shared" ref="I130:I193" si="19">LEFT(A130,7)</f>
        <v>1-2-110</v>
      </c>
      <c r="J130" s="31" t="str">
        <f t="shared" ref="J130:J193" si="20">LEFT(A130,9)</f>
        <v>1-2-11004</v>
      </c>
      <c r="K130" s="32" t="str">
        <f t="shared" ref="K130:K193" si="21">LEFT(A130,11)</f>
        <v>1-2-11004</v>
      </c>
      <c r="L130" s="34" t="s">
        <v>1014</v>
      </c>
    </row>
    <row r="131" spans="1:12" x14ac:dyDescent="0.25">
      <c r="A131" s="30" t="s">
        <v>1411</v>
      </c>
      <c r="B131" s="30" t="s">
        <v>1412</v>
      </c>
      <c r="C131" s="30" t="s">
        <v>1274</v>
      </c>
      <c r="D131" s="30" t="s">
        <v>1364</v>
      </c>
      <c r="E131" s="30" t="s">
        <v>1241</v>
      </c>
      <c r="F131" s="31" t="str">
        <f t="shared" si="16"/>
        <v>1</v>
      </c>
      <c r="G131" s="31" t="str">
        <f t="shared" si="17"/>
        <v>1-2</v>
      </c>
      <c r="H131" s="31" t="str">
        <f t="shared" si="18"/>
        <v>1-2-1</v>
      </c>
      <c r="I131" s="31" t="str">
        <f t="shared" si="19"/>
        <v>1-2-110</v>
      </c>
      <c r="J131" s="31" t="str">
        <f t="shared" si="20"/>
        <v>1-2-11005</v>
      </c>
      <c r="K131" s="32" t="str">
        <f t="shared" si="21"/>
        <v>1-2-11005</v>
      </c>
      <c r="L131" s="34" t="s">
        <v>1014</v>
      </c>
    </row>
    <row r="132" spans="1:12" x14ac:dyDescent="0.25">
      <c r="A132" s="30" t="s">
        <v>1413</v>
      </c>
      <c r="B132" s="30" t="s">
        <v>1414</v>
      </c>
      <c r="C132" s="30" t="s">
        <v>1274</v>
      </c>
      <c r="D132" s="30" t="s">
        <v>1364</v>
      </c>
      <c r="E132" s="30" t="s">
        <v>1241</v>
      </c>
      <c r="F132" s="31" t="str">
        <f t="shared" si="16"/>
        <v>1</v>
      </c>
      <c r="G132" s="31" t="str">
        <f t="shared" si="17"/>
        <v>1-2</v>
      </c>
      <c r="H132" s="31" t="str">
        <f t="shared" si="18"/>
        <v>1-2-1</v>
      </c>
      <c r="I132" s="31" t="str">
        <f t="shared" si="19"/>
        <v>1-2-110</v>
      </c>
      <c r="J132" s="31" t="str">
        <f t="shared" si="20"/>
        <v>1-2-11006</v>
      </c>
      <c r="K132" s="32" t="str">
        <f t="shared" si="21"/>
        <v>1-2-11006</v>
      </c>
      <c r="L132" s="34" t="s">
        <v>1014</v>
      </c>
    </row>
    <row r="133" spans="1:12" x14ac:dyDescent="0.25">
      <c r="A133" s="30" t="s">
        <v>1415</v>
      </c>
      <c r="B133" s="30" t="s">
        <v>1416</v>
      </c>
      <c r="C133" s="30" t="s">
        <v>1274</v>
      </c>
      <c r="D133" s="30" t="s">
        <v>1364</v>
      </c>
      <c r="E133" s="30" t="s">
        <v>1241</v>
      </c>
      <c r="F133" s="31" t="str">
        <f t="shared" si="16"/>
        <v>1</v>
      </c>
      <c r="G133" s="31" t="str">
        <f t="shared" si="17"/>
        <v>1-2</v>
      </c>
      <c r="H133" s="31" t="str">
        <f t="shared" si="18"/>
        <v>1-2-1</v>
      </c>
      <c r="I133" s="31" t="str">
        <f t="shared" si="19"/>
        <v>1-2-110</v>
      </c>
      <c r="J133" s="31" t="str">
        <f t="shared" si="20"/>
        <v>1-2-11007</v>
      </c>
      <c r="K133" s="32" t="str">
        <f t="shared" si="21"/>
        <v>1-2-11007</v>
      </c>
      <c r="L133" s="34" t="s">
        <v>1014</v>
      </c>
    </row>
    <row r="134" spans="1:12" x14ac:dyDescent="0.25">
      <c r="A134" s="30" t="s">
        <v>1417</v>
      </c>
      <c r="B134" s="30" t="s">
        <v>1418</v>
      </c>
      <c r="C134" s="30" t="s">
        <v>1274</v>
      </c>
      <c r="D134" s="30" t="s">
        <v>1364</v>
      </c>
      <c r="E134" s="30" t="s">
        <v>1241</v>
      </c>
      <c r="F134" s="31" t="str">
        <f t="shared" si="16"/>
        <v>1</v>
      </c>
      <c r="G134" s="31" t="str">
        <f t="shared" si="17"/>
        <v>1-2</v>
      </c>
      <c r="H134" s="31" t="str">
        <f t="shared" si="18"/>
        <v>1-2-1</v>
      </c>
      <c r="I134" s="31" t="str">
        <f t="shared" si="19"/>
        <v>1-2-110</v>
      </c>
      <c r="J134" s="31" t="str">
        <f t="shared" si="20"/>
        <v>1-2-11008</v>
      </c>
      <c r="K134" s="32" t="str">
        <f t="shared" si="21"/>
        <v>1-2-11008</v>
      </c>
      <c r="L134" s="34" t="s">
        <v>1014</v>
      </c>
    </row>
    <row r="135" spans="1:12" x14ac:dyDescent="0.25">
      <c r="A135" s="30" t="s">
        <v>1419</v>
      </c>
      <c r="B135" s="30" t="s">
        <v>1420</v>
      </c>
      <c r="C135" s="30" t="s">
        <v>1274</v>
      </c>
      <c r="D135" s="30" t="s">
        <v>1364</v>
      </c>
      <c r="E135" s="30" t="s">
        <v>1241</v>
      </c>
      <c r="F135" s="31" t="str">
        <f t="shared" si="16"/>
        <v>1</v>
      </c>
      <c r="G135" s="31" t="str">
        <f t="shared" si="17"/>
        <v>1-2</v>
      </c>
      <c r="H135" s="31" t="str">
        <f t="shared" si="18"/>
        <v>1-2-1</v>
      </c>
      <c r="I135" s="31" t="str">
        <f t="shared" si="19"/>
        <v>1-2-110</v>
      </c>
      <c r="J135" s="31" t="str">
        <f t="shared" si="20"/>
        <v>1-2-11009</v>
      </c>
      <c r="K135" s="32" t="str">
        <f t="shared" si="21"/>
        <v>1-2-11009</v>
      </c>
      <c r="L135" s="34" t="s">
        <v>1014</v>
      </c>
    </row>
    <row r="136" spans="1:12" x14ac:dyDescent="0.25">
      <c r="A136" s="30" t="s">
        <v>1421</v>
      </c>
      <c r="B136" s="30" t="s">
        <v>1422</v>
      </c>
      <c r="C136" s="30" t="s">
        <v>1274</v>
      </c>
      <c r="D136" s="30" t="s">
        <v>1364</v>
      </c>
      <c r="E136" s="30" t="s">
        <v>1241</v>
      </c>
      <c r="F136" s="31" t="str">
        <f t="shared" si="16"/>
        <v>1</v>
      </c>
      <c r="G136" s="31" t="str">
        <f t="shared" si="17"/>
        <v>1-2</v>
      </c>
      <c r="H136" s="31" t="str">
        <f t="shared" si="18"/>
        <v>1-2-1</v>
      </c>
      <c r="I136" s="31" t="str">
        <f t="shared" si="19"/>
        <v>1-2-110</v>
      </c>
      <c r="J136" s="31" t="str">
        <f t="shared" si="20"/>
        <v>1-2-11010</v>
      </c>
      <c r="K136" s="32" t="str">
        <f t="shared" si="21"/>
        <v>1-2-11010</v>
      </c>
      <c r="L136" s="34" t="s">
        <v>1014</v>
      </c>
    </row>
    <row r="137" spans="1:12" x14ac:dyDescent="0.25">
      <c r="A137" s="30" t="s">
        <v>1423</v>
      </c>
      <c r="B137" s="30" t="s">
        <v>1424</v>
      </c>
      <c r="C137" s="30" t="s">
        <v>1274</v>
      </c>
      <c r="D137" s="30" t="s">
        <v>1364</v>
      </c>
      <c r="E137" s="30" t="s">
        <v>1241</v>
      </c>
      <c r="F137" s="31" t="str">
        <f t="shared" si="16"/>
        <v>1</v>
      </c>
      <c r="G137" s="31" t="str">
        <f t="shared" si="17"/>
        <v>1-2</v>
      </c>
      <c r="H137" s="31" t="str">
        <f t="shared" si="18"/>
        <v>1-2-1</v>
      </c>
      <c r="I137" s="31" t="str">
        <f t="shared" si="19"/>
        <v>1-2-110</v>
      </c>
      <c r="J137" s="31" t="str">
        <f t="shared" si="20"/>
        <v>1-2-11011</v>
      </c>
      <c r="K137" s="32" t="str">
        <f t="shared" si="21"/>
        <v>1-2-11011</v>
      </c>
      <c r="L137" s="34" t="s">
        <v>1014</v>
      </c>
    </row>
    <row r="138" spans="1:12" x14ac:dyDescent="0.25">
      <c r="A138" s="30" t="s">
        <v>1425</v>
      </c>
      <c r="B138" s="30" t="s">
        <v>1426</v>
      </c>
      <c r="C138" s="30" t="s">
        <v>1274</v>
      </c>
      <c r="D138" s="30" t="s">
        <v>1364</v>
      </c>
      <c r="E138" s="30" t="s">
        <v>1241</v>
      </c>
      <c r="F138" s="31" t="str">
        <f t="shared" si="16"/>
        <v>1</v>
      </c>
      <c r="G138" s="31" t="str">
        <f t="shared" si="17"/>
        <v>1-2</v>
      </c>
      <c r="H138" s="31" t="str">
        <f t="shared" si="18"/>
        <v>1-2-1</v>
      </c>
      <c r="I138" s="31" t="str">
        <f t="shared" si="19"/>
        <v>1-2-110</v>
      </c>
      <c r="J138" s="31" t="str">
        <f t="shared" si="20"/>
        <v>1-2-11012</v>
      </c>
      <c r="K138" s="32" t="str">
        <f t="shared" si="21"/>
        <v>1-2-11012</v>
      </c>
      <c r="L138" s="34" t="s">
        <v>1014</v>
      </c>
    </row>
    <row r="139" spans="1:12" x14ac:dyDescent="0.25">
      <c r="A139" s="30" t="s">
        <v>1427</v>
      </c>
      <c r="B139" s="30" t="s">
        <v>1428</v>
      </c>
      <c r="C139" s="30" t="s">
        <v>1274</v>
      </c>
      <c r="D139" s="30" t="s">
        <v>1364</v>
      </c>
      <c r="E139" s="30" t="s">
        <v>1241</v>
      </c>
      <c r="F139" s="31" t="str">
        <f t="shared" si="16"/>
        <v>1</v>
      </c>
      <c r="G139" s="31" t="str">
        <f t="shared" si="17"/>
        <v>1-2</v>
      </c>
      <c r="H139" s="31" t="str">
        <f t="shared" si="18"/>
        <v>1-2-1</v>
      </c>
      <c r="I139" s="31" t="str">
        <f t="shared" si="19"/>
        <v>1-2-110</v>
      </c>
      <c r="J139" s="31" t="str">
        <f t="shared" si="20"/>
        <v>1-2-11013</v>
      </c>
      <c r="K139" s="32" t="str">
        <f t="shared" si="21"/>
        <v>1-2-11013</v>
      </c>
      <c r="L139" s="34" t="s">
        <v>1014</v>
      </c>
    </row>
    <row r="140" spans="1:12" x14ac:dyDescent="0.25">
      <c r="A140" s="30" t="s">
        <v>1429</v>
      </c>
      <c r="B140" s="30" t="s">
        <v>1430</v>
      </c>
      <c r="C140" s="30" t="s">
        <v>1274</v>
      </c>
      <c r="D140" s="30" t="s">
        <v>1364</v>
      </c>
      <c r="E140" s="30" t="s">
        <v>1241</v>
      </c>
      <c r="F140" s="31" t="str">
        <f t="shared" si="16"/>
        <v>1</v>
      </c>
      <c r="G140" s="31" t="str">
        <f t="shared" si="17"/>
        <v>1-2</v>
      </c>
      <c r="H140" s="31" t="str">
        <f t="shared" si="18"/>
        <v>1-2-1</v>
      </c>
      <c r="I140" s="31" t="str">
        <f t="shared" si="19"/>
        <v>1-2-110</v>
      </c>
      <c r="J140" s="31" t="str">
        <f t="shared" si="20"/>
        <v>1-2-11014</v>
      </c>
      <c r="K140" s="32" t="str">
        <f t="shared" si="21"/>
        <v>1-2-11014</v>
      </c>
      <c r="L140" s="34" t="s">
        <v>1014</v>
      </c>
    </row>
    <row r="141" spans="1:12" x14ac:dyDescent="0.25">
      <c r="A141" s="30" t="s">
        <v>1431</v>
      </c>
      <c r="B141" s="30" t="s">
        <v>1432</v>
      </c>
      <c r="C141" s="30" t="s">
        <v>1274</v>
      </c>
      <c r="D141" s="30" t="s">
        <v>1364</v>
      </c>
      <c r="E141" s="30" t="s">
        <v>1241</v>
      </c>
      <c r="F141" s="31" t="str">
        <f t="shared" si="16"/>
        <v>1</v>
      </c>
      <c r="G141" s="31" t="str">
        <f t="shared" si="17"/>
        <v>1-2</v>
      </c>
      <c r="H141" s="31" t="str">
        <f t="shared" si="18"/>
        <v>1-2-1</v>
      </c>
      <c r="I141" s="31" t="str">
        <f t="shared" si="19"/>
        <v>1-2-110</v>
      </c>
      <c r="J141" s="31" t="str">
        <f t="shared" si="20"/>
        <v>1-2-11015</v>
      </c>
      <c r="K141" s="32" t="str">
        <f t="shared" si="21"/>
        <v>1-2-11015</v>
      </c>
      <c r="L141" s="34" t="s">
        <v>1014</v>
      </c>
    </row>
    <row r="142" spans="1:12" x14ac:dyDescent="0.25">
      <c r="A142" s="30" t="s">
        <v>1433</v>
      </c>
      <c r="B142" s="30" t="s">
        <v>1434</v>
      </c>
      <c r="C142" s="30" t="s">
        <v>1274</v>
      </c>
      <c r="D142" s="30" t="s">
        <v>1364</v>
      </c>
      <c r="E142" s="30" t="s">
        <v>1241</v>
      </c>
      <c r="F142" s="31" t="str">
        <f t="shared" si="16"/>
        <v>1</v>
      </c>
      <c r="G142" s="31" t="str">
        <f t="shared" si="17"/>
        <v>1-2</v>
      </c>
      <c r="H142" s="31" t="str">
        <f t="shared" si="18"/>
        <v>1-2-1</v>
      </c>
      <c r="I142" s="31" t="str">
        <f t="shared" si="19"/>
        <v>1-2-110</v>
      </c>
      <c r="J142" s="31" t="str">
        <f t="shared" si="20"/>
        <v>1-2-11016</v>
      </c>
      <c r="K142" s="32" t="str">
        <f t="shared" si="21"/>
        <v>1-2-11016</v>
      </c>
      <c r="L142" s="34" t="s">
        <v>1014</v>
      </c>
    </row>
    <row r="143" spans="1:12" x14ac:dyDescent="0.25">
      <c r="A143" s="30" t="s">
        <v>1435</v>
      </c>
      <c r="B143" s="30" t="s">
        <v>1436</v>
      </c>
      <c r="C143" s="30" t="s">
        <v>1274</v>
      </c>
      <c r="D143" s="30" t="s">
        <v>1364</v>
      </c>
      <c r="E143" s="30" t="s">
        <v>1241</v>
      </c>
      <c r="F143" s="31" t="str">
        <f t="shared" si="16"/>
        <v>1</v>
      </c>
      <c r="G143" s="31" t="str">
        <f t="shared" si="17"/>
        <v>1-2</v>
      </c>
      <c r="H143" s="31" t="str">
        <f t="shared" si="18"/>
        <v>1-2-1</v>
      </c>
      <c r="I143" s="31" t="str">
        <f t="shared" si="19"/>
        <v>1-2-110</v>
      </c>
      <c r="J143" s="31" t="str">
        <f t="shared" si="20"/>
        <v>1-2-11017</v>
      </c>
      <c r="K143" s="32" t="str">
        <f t="shared" si="21"/>
        <v>1-2-11017</v>
      </c>
      <c r="L143" s="34" t="s">
        <v>1014</v>
      </c>
    </row>
    <row r="144" spans="1:12" x14ac:dyDescent="0.25">
      <c r="A144" s="30" t="s">
        <v>1437</v>
      </c>
      <c r="B144" s="30" t="s">
        <v>1438</v>
      </c>
      <c r="C144" s="30" t="s">
        <v>1274</v>
      </c>
      <c r="D144" s="30" t="s">
        <v>1364</v>
      </c>
      <c r="E144" s="30" t="s">
        <v>1241</v>
      </c>
      <c r="F144" s="31" t="str">
        <f t="shared" si="16"/>
        <v>1</v>
      </c>
      <c r="G144" s="31" t="str">
        <f t="shared" si="17"/>
        <v>1-2</v>
      </c>
      <c r="H144" s="31" t="str">
        <f t="shared" si="18"/>
        <v>1-2-1</v>
      </c>
      <c r="I144" s="31" t="str">
        <f t="shared" si="19"/>
        <v>1-2-110</v>
      </c>
      <c r="J144" s="31" t="str">
        <f t="shared" si="20"/>
        <v>1-2-11018</v>
      </c>
      <c r="K144" s="32" t="str">
        <f t="shared" si="21"/>
        <v>1-2-11018</v>
      </c>
      <c r="L144" s="34" t="s">
        <v>1014</v>
      </c>
    </row>
    <row r="145" spans="1:12" x14ac:dyDescent="0.25">
      <c r="A145" s="30" t="s">
        <v>1439</v>
      </c>
      <c r="B145" s="30" t="s">
        <v>1440</v>
      </c>
      <c r="C145" s="30" t="s">
        <v>1274</v>
      </c>
      <c r="D145" s="30" t="s">
        <v>1364</v>
      </c>
      <c r="E145" s="30" t="s">
        <v>1241</v>
      </c>
      <c r="F145" s="31" t="str">
        <f t="shared" si="16"/>
        <v>1</v>
      </c>
      <c r="G145" s="31" t="str">
        <f t="shared" si="17"/>
        <v>1-2</v>
      </c>
      <c r="H145" s="31" t="str">
        <f t="shared" si="18"/>
        <v>1-2-1</v>
      </c>
      <c r="I145" s="31" t="str">
        <f t="shared" si="19"/>
        <v>1-2-110</v>
      </c>
      <c r="J145" s="31" t="str">
        <f t="shared" si="20"/>
        <v>1-2-11019</v>
      </c>
      <c r="K145" s="32" t="str">
        <f t="shared" si="21"/>
        <v>1-2-11019</v>
      </c>
      <c r="L145" s="34" t="s">
        <v>1014</v>
      </c>
    </row>
    <row r="146" spans="1:12" x14ac:dyDescent="0.25">
      <c r="A146" s="30" t="s">
        <v>1441</v>
      </c>
      <c r="B146" s="30" t="s">
        <v>1442</v>
      </c>
      <c r="C146" s="30" t="s">
        <v>1274</v>
      </c>
      <c r="D146" s="30" t="s">
        <v>1364</v>
      </c>
      <c r="E146" s="30" t="s">
        <v>1241</v>
      </c>
      <c r="F146" s="31" t="str">
        <f t="shared" si="16"/>
        <v>1</v>
      </c>
      <c r="G146" s="31" t="str">
        <f t="shared" si="17"/>
        <v>1-2</v>
      </c>
      <c r="H146" s="31" t="str">
        <f t="shared" si="18"/>
        <v>1-2-1</v>
      </c>
      <c r="I146" s="31" t="str">
        <f t="shared" si="19"/>
        <v>1-2-110</v>
      </c>
      <c r="J146" s="31" t="str">
        <f t="shared" si="20"/>
        <v>1-2-11020</v>
      </c>
      <c r="K146" s="32" t="str">
        <f t="shared" si="21"/>
        <v>1-2-11020</v>
      </c>
      <c r="L146" s="34" t="s">
        <v>1014</v>
      </c>
    </row>
    <row r="147" spans="1:12" x14ac:dyDescent="0.25">
      <c r="A147" s="30" t="s">
        <v>1443</v>
      </c>
      <c r="B147" s="30" t="s">
        <v>1444</v>
      </c>
      <c r="C147" s="30" t="s">
        <v>1274</v>
      </c>
      <c r="D147" s="30" t="s">
        <v>1364</v>
      </c>
      <c r="E147" s="30" t="s">
        <v>1241</v>
      </c>
      <c r="F147" s="31" t="str">
        <f t="shared" si="16"/>
        <v>1</v>
      </c>
      <c r="G147" s="31" t="str">
        <f t="shared" si="17"/>
        <v>1-2</v>
      </c>
      <c r="H147" s="31" t="str">
        <f t="shared" si="18"/>
        <v>1-2-1</v>
      </c>
      <c r="I147" s="31" t="str">
        <f t="shared" si="19"/>
        <v>1-2-110</v>
      </c>
      <c r="J147" s="31" t="str">
        <f t="shared" si="20"/>
        <v>1-2-11021</v>
      </c>
      <c r="K147" s="32" t="str">
        <f t="shared" si="21"/>
        <v>1-2-11021</v>
      </c>
      <c r="L147" s="34" t="s">
        <v>1014</v>
      </c>
    </row>
    <row r="148" spans="1:12" x14ac:dyDescent="0.25">
      <c r="A148" s="30" t="s">
        <v>1014</v>
      </c>
      <c r="B148" s="30" t="s">
        <v>1445</v>
      </c>
      <c r="C148" s="30" t="s">
        <v>1274</v>
      </c>
      <c r="D148" s="30" t="s">
        <v>1364</v>
      </c>
      <c r="E148" s="30" t="s">
        <v>1241</v>
      </c>
      <c r="F148" s="31" t="str">
        <f t="shared" si="16"/>
        <v>1</v>
      </c>
      <c r="G148" s="31" t="str">
        <f t="shared" si="17"/>
        <v>1-2</v>
      </c>
      <c r="H148" s="31" t="str">
        <f t="shared" si="18"/>
        <v>1-2-1</v>
      </c>
      <c r="I148" s="31" t="str">
        <f t="shared" si="19"/>
        <v>1-2-110</v>
      </c>
      <c r="J148" s="31" t="str">
        <f t="shared" si="20"/>
        <v>1-2-11022</v>
      </c>
      <c r="K148" s="32" t="str">
        <f t="shared" si="21"/>
        <v>1-2-11022</v>
      </c>
      <c r="L148" s="34" t="s">
        <v>1014</v>
      </c>
    </row>
    <row r="149" spans="1:12" x14ac:dyDescent="0.25">
      <c r="A149" s="26" t="s">
        <v>1446</v>
      </c>
      <c r="B149" s="35" t="s">
        <v>1447</v>
      </c>
      <c r="C149" s="26"/>
      <c r="D149" s="26" t="s">
        <v>1364</v>
      </c>
      <c r="E149" s="26"/>
      <c r="F149" s="27" t="str">
        <f t="shared" si="16"/>
        <v>1</v>
      </c>
      <c r="G149" s="27" t="str">
        <f t="shared" si="17"/>
        <v>1-2</v>
      </c>
      <c r="H149" s="27" t="str">
        <f t="shared" si="18"/>
        <v>1-2-1</v>
      </c>
      <c r="I149" s="27" t="str">
        <f t="shared" si="19"/>
        <v>1-2-111</v>
      </c>
      <c r="J149" s="27" t="str">
        <f t="shared" si="20"/>
        <v>1-2-111</v>
      </c>
      <c r="K149" s="28" t="str">
        <f t="shared" si="21"/>
        <v>1-2-111</v>
      </c>
      <c r="L149" s="29" t="str">
        <f t="shared" ref="L149:L160" si="22">IF(D149="Накладные",I149,J149)</f>
        <v>1-2-111</v>
      </c>
    </row>
    <row r="150" spans="1:12" x14ac:dyDescent="0.25">
      <c r="A150" s="30" t="s">
        <v>1079</v>
      </c>
      <c r="B150" s="30" t="s">
        <v>365</v>
      </c>
      <c r="C150" s="30" t="s">
        <v>1274</v>
      </c>
      <c r="D150" s="30" t="s">
        <v>1364</v>
      </c>
      <c r="E150" s="30" t="s">
        <v>1241</v>
      </c>
      <c r="F150" s="31" t="str">
        <f t="shared" si="16"/>
        <v>1</v>
      </c>
      <c r="G150" s="31" t="str">
        <f t="shared" si="17"/>
        <v>1-2</v>
      </c>
      <c r="H150" s="31" t="str">
        <f t="shared" si="18"/>
        <v>1-2-1</v>
      </c>
      <c r="I150" s="31" t="str">
        <f t="shared" si="19"/>
        <v>1-2-111</v>
      </c>
      <c r="J150" s="31" t="str">
        <f t="shared" si="20"/>
        <v>1-2-11101</v>
      </c>
      <c r="K150" s="32" t="str">
        <f t="shared" si="21"/>
        <v>1-2-11101</v>
      </c>
      <c r="L150" s="33" t="str">
        <f t="shared" si="22"/>
        <v>1-2-11101</v>
      </c>
    </row>
    <row r="151" spans="1:12" x14ac:dyDescent="0.25">
      <c r="A151" s="26" t="s">
        <v>1448</v>
      </c>
      <c r="B151" s="26" t="s">
        <v>1449</v>
      </c>
      <c r="C151" s="26"/>
      <c r="D151" s="26" t="s">
        <v>1364</v>
      </c>
      <c r="E151" s="26"/>
      <c r="F151" s="27" t="str">
        <f t="shared" si="16"/>
        <v>1</v>
      </c>
      <c r="G151" s="27" t="str">
        <f t="shared" si="17"/>
        <v>1-2</v>
      </c>
      <c r="H151" s="27" t="str">
        <f t="shared" si="18"/>
        <v>1-2-1</v>
      </c>
      <c r="I151" s="27" t="str">
        <f t="shared" si="19"/>
        <v>1-2-112</v>
      </c>
      <c r="J151" s="27" t="str">
        <f t="shared" si="20"/>
        <v>1-2-112</v>
      </c>
      <c r="K151" s="28" t="str">
        <f t="shared" si="21"/>
        <v>1-2-112</v>
      </c>
      <c r="L151" s="29" t="str">
        <f t="shared" si="22"/>
        <v>1-2-112</v>
      </c>
    </row>
    <row r="152" spans="1:12" x14ac:dyDescent="0.25">
      <c r="A152" s="30" t="s">
        <v>1029</v>
      </c>
      <c r="B152" s="30" t="s">
        <v>749</v>
      </c>
      <c r="C152" s="30" t="s">
        <v>1274</v>
      </c>
      <c r="D152" s="30" t="s">
        <v>1364</v>
      </c>
      <c r="E152" s="30" t="s">
        <v>1241</v>
      </c>
      <c r="F152" s="31" t="str">
        <f t="shared" si="16"/>
        <v>1</v>
      </c>
      <c r="G152" s="31" t="str">
        <f t="shared" si="17"/>
        <v>1-2</v>
      </c>
      <c r="H152" s="31" t="str">
        <f t="shared" si="18"/>
        <v>1-2-1</v>
      </c>
      <c r="I152" s="31" t="str">
        <f t="shared" si="19"/>
        <v>1-2-112</v>
      </c>
      <c r="J152" s="31" t="str">
        <f t="shared" si="20"/>
        <v>1-2-11201</v>
      </c>
      <c r="K152" s="32" t="str">
        <f t="shared" si="21"/>
        <v>1-2-11201</v>
      </c>
      <c r="L152" s="33" t="str">
        <f t="shared" si="22"/>
        <v>1-2-11201</v>
      </c>
    </row>
    <row r="153" spans="1:12" x14ac:dyDescent="0.25">
      <c r="A153" s="26" t="s">
        <v>1450</v>
      </c>
      <c r="B153" s="26" t="s">
        <v>1451</v>
      </c>
      <c r="C153" s="26"/>
      <c r="D153" s="26" t="s">
        <v>1364</v>
      </c>
      <c r="E153" s="26"/>
      <c r="F153" s="27" t="str">
        <f t="shared" si="16"/>
        <v>1</v>
      </c>
      <c r="G153" s="27" t="str">
        <f t="shared" si="17"/>
        <v>1-2</v>
      </c>
      <c r="H153" s="27" t="str">
        <f t="shared" si="18"/>
        <v>1-2-1</v>
      </c>
      <c r="I153" s="27" t="str">
        <f t="shared" si="19"/>
        <v>1-2-113</v>
      </c>
      <c r="J153" s="27" t="str">
        <f t="shared" si="20"/>
        <v>1-2-113</v>
      </c>
      <c r="K153" s="28" t="str">
        <f t="shared" si="21"/>
        <v>1-2-113</v>
      </c>
      <c r="L153" s="29" t="str">
        <f t="shared" si="22"/>
        <v>1-2-113</v>
      </c>
    </row>
    <row r="154" spans="1:12" x14ac:dyDescent="0.25">
      <c r="A154" s="30" t="s">
        <v>1452</v>
      </c>
      <c r="B154" s="30" t="s">
        <v>1453</v>
      </c>
      <c r="C154" s="30" t="s">
        <v>1274</v>
      </c>
      <c r="D154" s="30" t="s">
        <v>1364</v>
      </c>
      <c r="E154" s="30" t="s">
        <v>1241</v>
      </c>
      <c r="F154" s="31" t="str">
        <f t="shared" si="16"/>
        <v>1</v>
      </c>
      <c r="G154" s="31" t="str">
        <f t="shared" si="17"/>
        <v>1-2</v>
      </c>
      <c r="H154" s="31" t="str">
        <f t="shared" si="18"/>
        <v>1-2-1</v>
      </c>
      <c r="I154" s="31" t="str">
        <f t="shared" si="19"/>
        <v>1-2-113</v>
      </c>
      <c r="J154" s="31" t="str">
        <f t="shared" si="20"/>
        <v>1-2-11301</v>
      </c>
      <c r="K154" s="32" t="str">
        <f t="shared" si="21"/>
        <v>1-2-11301</v>
      </c>
      <c r="L154" s="33" t="str">
        <f t="shared" si="22"/>
        <v>1-2-11301</v>
      </c>
    </row>
    <row r="155" spans="1:12" x14ac:dyDescent="0.25">
      <c r="A155" s="26" t="s">
        <v>1454</v>
      </c>
      <c r="B155" s="26" t="s">
        <v>1455</v>
      </c>
      <c r="C155" s="26"/>
      <c r="D155" s="26" t="s">
        <v>1364</v>
      </c>
      <c r="E155" s="26"/>
      <c r="F155" s="27" t="str">
        <f t="shared" si="16"/>
        <v>1</v>
      </c>
      <c r="G155" s="27" t="str">
        <f t="shared" si="17"/>
        <v>1-2</v>
      </c>
      <c r="H155" s="27" t="str">
        <f t="shared" si="18"/>
        <v>1-2-1</v>
      </c>
      <c r="I155" s="27" t="str">
        <f t="shared" si="19"/>
        <v>1-2-114</v>
      </c>
      <c r="J155" s="27" t="str">
        <f t="shared" si="20"/>
        <v>1-2-114</v>
      </c>
      <c r="K155" s="28" t="str">
        <f t="shared" si="21"/>
        <v>1-2-114</v>
      </c>
      <c r="L155" s="29" t="str">
        <f t="shared" si="22"/>
        <v>1-2-114</v>
      </c>
    </row>
    <row r="156" spans="1:12" x14ac:dyDescent="0.25">
      <c r="A156" s="30" t="s">
        <v>1456</v>
      </c>
      <c r="B156" s="30" t="s">
        <v>1457</v>
      </c>
      <c r="C156" s="30" t="s">
        <v>1274</v>
      </c>
      <c r="D156" s="30" t="s">
        <v>1364</v>
      </c>
      <c r="E156" s="30" t="s">
        <v>1241</v>
      </c>
      <c r="F156" s="31" t="str">
        <f t="shared" si="16"/>
        <v>1</v>
      </c>
      <c r="G156" s="31" t="str">
        <f t="shared" si="17"/>
        <v>1-2</v>
      </c>
      <c r="H156" s="31" t="str">
        <f t="shared" si="18"/>
        <v>1-2-1</v>
      </c>
      <c r="I156" s="31" t="str">
        <f t="shared" si="19"/>
        <v>1-2-114</v>
      </c>
      <c r="J156" s="31" t="str">
        <f t="shared" si="20"/>
        <v>1-2-11401</v>
      </c>
      <c r="K156" s="32" t="str">
        <f t="shared" si="21"/>
        <v>1-2-11401</v>
      </c>
      <c r="L156" s="33" t="str">
        <f t="shared" si="22"/>
        <v>1-2-11401</v>
      </c>
    </row>
    <row r="157" spans="1:12" x14ac:dyDescent="0.25">
      <c r="A157" s="26" t="s">
        <v>1458</v>
      </c>
      <c r="B157" s="26" t="s">
        <v>1459</v>
      </c>
      <c r="C157" s="26"/>
      <c r="D157" s="26" t="s">
        <v>1364</v>
      </c>
      <c r="E157" s="26"/>
      <c r="F157" s="27" t="str">
        <f t="shared" si="16"/>
        <v>1</v>
      </c>
      <c r="G157" s="27" t="str">
        <f t="shared" si="17"/>
        <v>1-2</v>
      </c>
      <c r="H157" s="27" t="str">
        <f t="shared" si="18"/>
        <v>1-2-1</v>
      </c>
      <c r="I157" s="27" t="str">
        <f t="shared" si="19"/>
        <v>1-2-115</v>
      </c>
      <c r="J157" s="27" t="str">
        <f t="shared" si="20"/>
        <v>1-2-115</v>
      </c>
      <c r="K157" s="28" t="str">
        <f t="shared" si="21"/>
        <v>1-2-115</v>
      </c>
      <c r="L157" s="29" t="str">
        <f t="shared" si="22"/>
        <v>1-2-115</v>
      </c>
    </row>
    <row r="158" spans="1:12" x14ac:dyDescent="0.25">
      <c r="A158" s="30" t="s">
        <v>1460</v>
      </c>
      <c r="B158" s="30" t="s">
        <v>1461</v>
      </c>
      <c r="C158" s="30" t="s">
        <v>1274</v>
      </c>
      <c r="D158" s="30" t="s">
        <v>1364</v>
      </c>
      <c r="E158" s="30" t="s">
        <v>1241</v>
      </c>
      <c r="F158" s="31" t="str">
        <f t="shared" si="16"/>
        <v>1</v>
      </c>
      <c r="G158" s="31" t="str">
        <f t="shared" si="17"/>
        <v>1-2</v>
      </c>
      <c r="H158" s="31" t="str">
        <f t="shared" si="18"/>
        <v>1-2-1</v>
      </c>
      <c r="I158" s="31" t="str">
        <f t="shared" si="19"/>
        <v>1-2-115</v>
      </c>
      <c r="J158" s="31" t="str">
        <f t="shared" si="20"/>
        <v>1-2-11501</v>
      </c>
      <c r="K158" s="32" t="str">
        <f t="shared" si="21"/>
        <v>1-2-11501</v>
      </c>
      <c r="L158" s="33" t="str">
        <f t="shared" si="22"/>
        <v>1-2-11501</v>
      </c>
    </row>
    <row r="159" spans="1:12" x14ac:dyDescent="0.25">
      <c r="A159" s="26" t="s">
        <v>1462</v>
      </c>
      <c r="B159" s="26" t="s">
        <v>137</v>
      </c>
      <c r="C159" s="26"/>
      <c r="D159" s="26" t="s">
        <v>1364</v>
      </c>
      <c r="E159" s="26"/>
      <c r="F159" s="27" t="str">
        <f t="shared" si="16"/>
        <v>1</v>
      </c>
      <c r="G159" s="27" t="str">
        <f t="shared" si="17"/>
        <v>1-2</v>
      </c>
      <c r="H159" s="27" t="str">
        <f t="shared" si="18"/>
        <v>1-2-1</v>
      </c>
      <c r="I159" s="27" t="str">
        <f t="shared" si="19"/>
        <v>1-2-116</v>
      </c>
      <c r="J159" s="27" t="str">
        <f t="shared" si="20"/>
        <v>1-2-116</v>
      </c>
      <c r="K159" s="28" t="str">
        <f t="shared" si="21"/>
        <v>1-2-116</v>
      </c>
      <c r="L159" s="29" t="str">
        <f t="shared" si="22"/>
        <v>1-2-116</v>
      </c>
    </row>
    <row r="160" spans="1:12" x14ac:dyDescent="0.25">
      <c r="A160" s="30" t="s">
        <v>1047</v>
      </c>
      <c r="B160" s="30" t="s">
        <v>1048</v>
      </c>
      <c r="C160" s="30"/>
      <c r="D160" s="30" t="s">
        <v>1364</v>
      </c>
      <c r="E160" s="30"/>
      <c r="F160" s="31" t="str">
        <f t="shared" si="16"/>
        <v>1</v>
      </c>
      <c r="G160" s="31" t="str">
        <f t="shared" si="17"/>
        <v>1-2</v>
      </c>
      <c r="H160" s="31" t="str">
        <f t="shared" si="18"/>
        <v>1-2-1</v>
      </c>
      <c r="I160" s="31" t="str">
        <f t="shared" si="19"/>
        <v>1-2-116</v>
      </c>
      <c r="J160" s="31" t="str">
        <f t="shared" si="20"/>
        <v>1-2-11601</v>
      </c>
      <c r="K160" s="32" t="str">
        <f t="shared" si="21"/>
        <v>1-2-11601</v>
      </c>
      <c r="L160" s="33" t="str">
        <f t="shared" si="22"/>
        <v>1-2-11601</v>
      </c>
    </row>
    <row r="161" spans="1:12" x14ac:dyDescent="0.25">
      <c r="A161" s="30" t="s">
        <v>1049</v>
      </c>
      <c r="B161" s="30" t="s">
        <v>1050</v>
      </c>
      <c r="C161" s="30" t="s">
        <v>1274</v>
      </c>
      <c r="D161" s="30" t="s">
        <v>1364</v>
      </c>
      <c r="E161" s="30" t="s">
        <v>1241</v>
      </c>
      <c r="F161" s="31" t="str">
        <f t="shared" si="16"/>
        <v>1</v>
      </c>
      <c r="G161" s="31" t="str">
        <f t="shared" si="17"/>
        <v>1-2</v>
      </c>
      <c r="H161" s="31" t="str">
        <f t="shared" si="18"/>
        <v>1-2-1</v>
      </c>
      <c r="I161" s="31" t="str">
        <f t="shared" si="19"/>
        <v>1-2-116</v>
      </c>
      <c r="J161" s="31" t="str">
        <f t="shared" si="20"/>
        <v>1-2-11601</v>
      </c>
      <c r="K161" s="32" t="str">
        <f t="shared" si="21"/>
        <v>1-2-1160101</v>
      </c>
      <c r="L161" s="34" t="str">
        <f t="shared" ref="L161:L168" si="23">K161</f>
        <v>1-2-1160101</v>
      </c>
    </row>
    <row r="162" spans="1:12" x14ac:dyDescent="0.25">
      <c r="A162" s="30" t="s">
        <v>1051</v>
      </c>
      <c r="B162" s="30" t="s">
        <v>1052</v>
      </c>
      <c r="C162" s="30" t="s">
        <v>1274</v>
      </c>
      <c r="D162" s="30" t="s">
        <v>1364</v>
      </c>
      <c r="E162" s="30" t="s">
        <v>1241</v>
      </c>
      <c r="F162" s="31" t="str">
        <f t="shared" si="16"/>
        <v>1</v>
      </c>
      <c r="G162" s="31" t="str">
        <f t="shared" si="17"/>
        <v>1-2</v>
      </c>
      <c r="H162" s="31" t="str">
        <f t="shared" si="18"/>
        <v>1-2-1</v>
      </c>
      <c r="I162" s="31" t="str">
        <f t="shared" si="19"/>
        <v>1-2-116</v>
      </c>
      <c r="J162" s="31" t="str">
        <f t="shared" si="20"/>
        <v>1-2-11601</v>
      </c>
      <c r="K162" s="32" t="str">
        <f t="shared" si="21"/>
        <v>1-2-1160102</v>
      </c>
      <c r="L162" s="34" t="str">
        <f t="shared" si="23"/>
        <v>1-2-1160102</v>
      </c>
    </row>
    <row r="163" spans="1:12" x14ac:dyDescent="0.25">
      <c r="A163" s="30" t="s">
        <v>1053</v>
      </c>
      <c r="B163" s="30" t="s">
        <v>1054</v>
      </c>
      <c r="C163" s="30" t="s">
        <v>1274</v>
      </c>
      <c r="D163" s="30" t="s">
        <v>1364</v>
      </c>
      <c r="E163" s="30" t="s">
        <v>1241</v>
      </c>
      <c r="F163" s="31" t="str">
        <f t="shared" si="16"/>
        <v>1</v>
      </c>
      <c r="G163" s="31" t="str">
        <f t="shared" si="17"/>
        <v>1-2</v>
      </c>
      <c r="H163" s="31" t="str">
        <f t="shared" si="18"/>
        <v>1-2-1</v>
      </c>
      <c r="I163" s="31" t="str">
        <f t="shared" si="19"/>
        <v>1-2-116</v>
      </c>
      <c r="J163" s="31" t="str">
        <f t="shared" si="20"/>
        <v>1-2-11601</v>
      </c>
      <c r="K163" s="32" t="str">
        <f t="shared" si="21"/>
        <v>1-2-1160103</v>
      </c>
      <c r="L163" s="34" t="str">
        <f t="shared" si="23"/>
        <v>1-2-1160103</v>
      </c>
    </row>
    <row r="164" spans="1:12" x14ac:dyDescent="0.25">
      <c r="A164" s="30" t="s">
        <v>1055</v>
      </c>
      <c r="B164" s="30" t="s">
        <v>1056</v>
      </c>
      <c r="C164" s="30" t="s">
        <v>1274</v>
      </c>
      <c r="D164" s="30" t="s">
        <v>1364</v>
      </c>
      <c r="E164" s="30" t="s">
        <v>1241</v>
      </c>
      <c r="F164" s="31" t="str">
        <f t="shared" si="16"/>
        <v>1</v>
      </c>
      <c r="G164" s="31" t="str">
        <f t="shared" si="17"/>
        <v>1-2</v>
      </c>
      <c r="H164" s="31" t="str">
        <f t="shared" si="18"/>
        <v>1-2-1</v>
      </c>
      <c r="I164" s="31" t="str">
        <f t="shared" si="19"/>
        <v>1-2-116</v>
      </c>
      <c r="J164" s="31" t="str">
        <f t="shared" si="20"/>
        <v>1-2-11601</v>
      </c>
      <c r="K164" s="32" t="str">
        <f t="shared" si="21"/>
        <v>1-2-1160104</v>
      </c>
      <c r="L164" s="34" t="str">
        <f t="shared" si="23"/>
        <v>1-2-1160104</v>
      </c>
    </row>
    <row r="165" spans="1:12" x14ac:dyDescent="0.25">
      <c r="A165" s="30" t="s">
        <v>1057</v>
      </c>
      <c r="B165" s="30" t="s">
        <v>1058</v>
      </c>
      <c r="C165" s="30" t="s">
        <v>1274</v>
      </c>
      <c r="D165" s="30" t="s">
        <v>1364</v>
      </c>
      <c r="E165" s="30" t="s">
        <v>1241</v>
      </c>
      <c r="F165" s="31" t="str">
        <f t="shared" si="16"/>
        <v>1</v>
      </c>
      <c r="G165" s="31" t="str">
        <f t="shared" si="17"/>
        <v>1-2</v>
      </c>
      <c r="H165" s="31" t="str">
        <f t="shared" si="18"/>
        <v>1-2-1</v>
      </c>
      <c r="I165" s="31" t="str">
        <f t="shared" si="19"/>
        <v>1-2-116</v>
      </c>
      <c r="J165" s="31" t="str">
        <f t="shared" si="20"/>
        <v>1-2-11601</v>
      </c>
      <c r="K165" s="32" t="str">
        <f t="shared" si="21"/>
        <v>1-2-1160105</v>
      </c>
      <c r="L165" s="34" t="str">
        <f t="shared" si="23"/>
        <v>1-2-1160105</v>
      </c>
    </row>
    <row r="166" spans="1:12" x14ac:dyDescent="0.25">
      <c r="A166" s="30" t="s">
        <v>1059</v>
      </c>
      <c r="B166" s="30" t="s">
        <v>1060</v>
      </c>
      <c r="C166" s="30" t="s">
        <v>1274</v>
      </c>
      <c r="D166" s="30" t="s">
        <v>1364</v>
      </c>
      <c r="E166" s="30" t="s">
        <v>1241</v>
      </c>
      <c r="F166" s="31" t="str">
        <f t="shared" si="16"/>
        <v>1</v>
      </c>
      <c r="G166" s="31" t="str">
        <f t="shared" si="17"/>
        <v>1-2</v>
      </c>
      <c r="H166" s="31" t="str">
        <f t="shared" si="18"/>
        <v>1-2-1</v>
      </c>
      <c r="I166" s="31" t="str">
        <f t="shared" si="19"/>
        <v>1-2-116</v>
      </c>
      <c r="J166" s="31" t="str">
        <f t="shared" si="20"/>
        <v>1-2-11601</v>
      </c>
      <c r="K166" s="32" t="str">
        <f t="shared" si="21"/>
        <v>1-2-1160106</v>
      </c>
      <c r="L166" s="34" t="str">
        <f t="shared" si="23"/>
        <v>1-2-1160106</v>
      </c>
    </row>
    <row r="167" spans="1:12" x14ac:dyDescent="0.25">
      <c r="A167" s="30" t="s">
        <v>1061</v>
      </c>
      <c r="B167" s="30" t="s">
        <v>1062</v>
      </c>
      <c r="C167" s="30" t="s">
        <v>1274</v>
      </c>
      <c r="D167" s="30" t="s">
        <v>1364</v>
      </c>
      <c r="E167" s="30" t="s">
        <v>1241</v>
      </c>
      <c r="F167" s="31" t="str">
        <f t="shared" si="16"/>
        <v>1</v>
      </c>
      <c r="G167" s="31" t="str">
        <f t="shared" si="17"/>
        <v>1-2</v>
      </c>
      <c r="H167" s="31" t="str">
        <f t="shared" si="18"/>
        <v>1-2-1</v>
      </c>
      <c r="I167" s="31" t="str">
        <f t="shared" si="19"/>
        <v>1-2-116</v>
      </c>
      <c r="J167" s="31" t="str">
        <f t="shared" si="20"/>
        <v>1-2-11601</v>
      </c>
      <c r="K167" s="32" t="str">
        <f t="shared" si="21"/>
        <v>1-2-1160107</v>
      </c>
      <c r="L167" s="34" t="str">
        <f t="shared" si="23"/>
        <v>1-2-1160107</v>
      </c>
    </row>
    <row r="168" spans="1:12" x14ac:dyDescent="0.25">
      <c r="A168" s="30" t="s">
        <v>1463</v>
      </c>
      <c r="B168" s="30" t="s">
        <v>1464</v>
      </c>
      <c r="C168" s="30" t="s">
        <v>1274</v>
      </c>
      <c r="D168" s="30" t="s">
        <v>1364</v>
      </c>
      <c r="E168" s="30" t="s">
        <v>1241</v>
      </c>
      <c r="F168" s="31" t="str">
        <f t="shared" si="16"/>
        <v>1</v>
      </c>
      <c r="G168" s="31" t="str">
        <f t="shared" si="17"/>
        <v>1-2</v>
      </c>
      <c r="H168" s="31" t="str">
        <f t="shared" si="18"/>
        <v>1-2-1</v>
      </c>
      <c r="I168" s="31" t="str">
        <f t="shared" si="19"/>
        <v>1-2-116</v>
      </c>
      <c r="J168" s="31" t="str">
        <f t="shared" si="20"/>
        <v>1-2-11601</v>
      </c>
      <c r="K168" s="32" t="str">
        <f t="shared" si="21"/>
        <v>1-2-1160108</v>
      </c>
      <c r="L168" s="34" t="str">
        <f t="shared" si="23"/>
        <v>1-2-1160108</v>
      </c>
    </row>
    <row r="169" spans="1:12" x14ac:dyDescent="0.25">
      <c r="A169" s="30" t="s">
        <v>1063</v>
      </c>
      <c r="B169" s="30" t="s">
        <v>751</v>
      </c>
      <c r="C169" s="30"/>
      <c r="D169" s="30" t="s">
        <v>1364</v>
      </c>
      <c r="E169" s="30"/>
      <c r="F169" s="31" t="str">
        <f t="shared" si="16"/>
        <v>1</v>
      </c>
      <c r="G169" s="31" t="str">
        <f t="shared" si="17"/>
        <v>1-2</v>
      </c>
      <c r="H169" s="31" t="str">
        <f t="shared" si="18"/>
        <v>1-2-1</v>
      </c>
      <c r="I169" s="31" t="str">
        <f t="shared" si="19"/>
        <v>1-2-116</v>
      </c>
      <c r="J169" s="31" t="str">
        <f t="shared" si="20"/>
        <v>1-2-11602</v>
      </c>
      <c r="K169" s="32" t="str">
        <f t="shared" si="21"/>
        <v>1-2-11602</v>
      </c>
      <c r="L169" s="33" t="str">
        <f>IF(D169="Накладные",I169,J169)</f>
        <v>1-2-11602</v>
      </c>
    </row>
    <row r="170" spans="1:12" x14ac:dyDescent="0.25">
      <c r="A170" s="30" t="s">
        <v>1064</v>
      </c>
      <c r="B170" s="30" t="s">
        <v>1065</v>
      </c>
      <c r="C170" s="30" t="s">
        <v>1274</v>
      </c>
      <c r="D170" s="30" t="s">
        <v>1364</v>
      </c>
      <c r="E170" s="30" t="s">
        <v>1241</v>
      </c>
      <c r="F170" s="31" t="str">
        <f t="shared" si="16"/>
        <v>1</v>
      </c>
      <c r="G170" s="31" t="str">
        <f t="shared" si="17"/>
        <v>1-2</v>
      </c>
      <c r="H170" s="31" t="str">
        <f t="shared" si="18"/>
        <v>1-2-1</v>
      </c>
      <c r="I170" s="31" t="str">
        <f t="shared" si="19"/>
        <v>1-2-116</v>
      </c>
      <c r="J170" s="31" t="str">
        <f t="shared" si="20"/>
        <v>1-2-11602</v>
      </c>
      <c r="K170" s="32" t="str">
        <f t="shared" si="21"/>
        <v>1-2-1160201</v>
      </c>
      <c r="L170" s="34" t="str">
        <f t="shared" ref="L170:L177" si="24">K170</f>
        <v>1-2-1160201</v>
      </c>
    </row>
    <row r="171" spans="1:12" x14ac:dyDescent="0.25">
      <c r="A171" s="30" t="s">
        <v>1066</v>
      </c>
      <c r="B171" s="30" t="s">
        <v>1067</v>
      </c>
      <c r="C171" s="30" t="s">
        <v>1274</v>
      </c>
      <c r="D171" s="30" t="s">
        <v>1364</v>
      </c>
      <c r="E171" s="30" t="s">
        <v>1241</v>
      </c>
      <c r="F171" s="31" t="str">
        <f t="shared" si="16"/>
        <v>1</v>
      </c>
      <c r="G171" s="31" t="str">
        <f t="shared" si="17"/>
        <v>1-2</v>
      </c>
      <c r="H171" s="31" t="str">
        <f t="shared" si="18"/>
        <v>1-2-1</v>
      </c>
      <c r="I171" s="31" t="str">
        <f t="shared" si="19"/>
        <v>1-2-116</v>
      </c>
      <c r="J171" s="31" t="str">
        <f t="shared" si="20"/>
        <v>1-2-11602</v>
      </c>
      <c r="K171" s="32" t="str">
        <f t="shared" si="21"/>
        <v>1-2-1160202</v>
      </c>
      <c r="L171" s="34" t="str">
        <f t="shared" si="24"/>
        <v>1-2-1160202</v>
      </c>
    </row>
    <row r="172" spans="1:12" x14ac:dyDescent="0.25">
      <c r="A172" s="30" t="s">
        <v>1068</v>
      </c>
      <c r="B172" s="30" t="s">
        <v>1069</v>
      </c>
      <c r="C172" s="30" t="s">
        <v>1274</v>
      </c>
      <c r="D172" s="30" t="s">
        <v>1364</v>
      </c>
      <c r="E172" s="30" t="s">
        <v>1241</v>
      </c>
      <c r="F172" s="31" t="str">
        <f t="shared" si="16"/>
        <v>1</v>
      </c>
      <c r="G172" s="31" t="str">
        <f t="shared" si="17"/>
        <v>1-2</v>
      </c>
      <c r="H172" s="31" t="str">
        <f t="shared" si="18"/>
        <v>1-2-1</v>
      </c>
      <c r="I172" s="31" t="str">
        <f t="shared" si="19"/>
        <v>1-2-116</v>
      </c>
      <c r="J172" s="31" t="str">
        <f t="shared" si="20"/>
        <v>1-2-11602</v>
      </c>
      <c r="K172" s="32" t="str">
        <f t="shared" si="21"/>
        <v>1-2-1160203</v>
      </c>
      <c r="L172" s="34" t="str">
        <f t="shared" si="24"/>
        <v>1-2-1160203</v>
      </c>
    </row>
    <row r="173" spans="1:12" x14ac:dyDescent="0.25">
      <c r="A173" s="30" t="s">
        <v>1070</v>
      </c>
      <c r="B173" s="30" t="s">
        <v>1071</v>
      </c>
      <c r="C173" s="30" t="s">
        <v>1274</v>
      </c>
      <c r="D173" s="30" t="s">
        <v>1364</v>
      </c>
      <c r="E173" s="30" t="s">
        <v>1241</v>
      </c>
      <c r="F173" s="31" t="str">
        <f t="shared" si="16"/>
        <v>1</v>
      </c>
      <c r="G173" s="31" t="str">
        <f t="shared" si="17"/>
        <v>1-2</v>
      </c>
      <c r="H173" s="31" t="str">
        <f t="shared" si="18"/>
        <v>1-2-1</v>
      </c>
      <c r="I173" s="31" t="str">
        <f t="shared" si="19"/>
        <v>1-2-116</v>
      </c>
      <c r="J173" s="31" t="str">
        <f t="shared" si="20"/>
        <v>1-2-11602</v>
      </c>
      <c r="K173" s="32" t="str">
        <f t="shared" si="21"/>
        <v>1-2-1160204</v>
      </c>
      <c r="L173" s="34" t="str">
        <f t="shared" si="24"/>
        <v>1-2-1160204</v>
      </c>
    </row>
    <row r="174" spans="1:12" x14ac:dyDescent="0.25">
      <c r="A174" s="30" t="s">
        <v>1072</v>
      </c>
      <c r="B174" s="30" t="s">
        <v>1073</v>
      </c>
      <c r="C174" s="30" t="s">
        <v>1274</v>
      </c>
      <c r="D174" s="30" t="s">
        <v>1364</v>
      </c>
      <c r="E174" s="30" t="s">
        <v>1241</v>
      </c>
      <c r="F174" s="31" t="str">
        <f t="shared" si="16"/>
        <v>1</v>
      </c>
      <c r="G174" s="31" t="str">
        <f t="shared" si="17"/>
        <v>1-2</v>
      </c>
      <c r="H174" s="31" t="str">
        <f t="shared" si="18"/>
        <v>1-2-1</v>
      </c>
      <c r="I174" s="31" t="str">
        <f t="shared" si="19"/>
        <v>1-2-116</v>
      </c>
      <c r="J174" s="31" t="str">
        <f t="shared" si="20"/>
        <v>1-2-11602</v>
      </c>
      <c r="K174" s="32" t="str">
        <f t="shared" si="21"/>
        <v>1-2-1160205</v>
      </c>
      <c r="L174" s="34" t="str">
        <f t="shared" si="24"/>
        <v>1-2-1160205</v>
      </c>
    </row>
    <row r="175" spans="1:12" x14ac:dyDescent="0.25">
      <c r="A175" s="30" t="s">
        <v>1074</v>
      </c>
      <c r="B175" s="30" t="s">
        <v>1075</v>
      </c>
      <c r="C175" s="30" t="s">
        <v>1274</v>
      </c>
      <c r="D175" s="30" t="s">
        <v>1364</v>
      </c>
      <c r="E175" s="30" t="s">
        <v>1241</v>
      </c>
      <c r="F175" s="31" t="str">
        <f t="shared" si="16"/>
        <v>1</v>
      </c>
      <c r="G175" s="31" t="str">
        <f t="shared" si="17"/>
        <v>1-2</v>
      </c>
      <c r="H175" s="31" t="str">
        <f t="shared" si="18"/>
        <v>1-2-1</v>
      </c>
      <c r="I175" s="31" t="str">
        <f t="shared" si="19"/>
        <v>1-2-116</v>
      </c>
      <c r="J175" s="31" t="str">
        <f t="shared" si="20"/>
        <v>1-2-11602</v>
      </c>
      <c r="K175" s="32" t="str">
        <f t="shared" si="21"/>
        <v>1-2-1160206</v>
      </c>
      <c r="L175" s="34" t="str">
        <f t="shared" si="24"/>
        <v>1-2-1160206</v>
      </c>
    </row>
    <row r="176" spans="1:12" x14ac:dyDescent="0.25">
      <c r="A176" s="30" t="s">
        <v>1076</v>
      </c>
      <c r="B176" s="30" t="s">
        <v>1077</v>
      </c>
      <c r="C176" s="30" t="s">
        <v>1274</v>
      </c>
      <c r="D176" s="30" t="s">
        <v>1364</v>
      </c>
      <c r="E176" s="30" t="s">
        <v>1241</v>
      </c>
      <c r="F176" s="31" t="str">
        <f t="shared" si="16"/>
        <v>1</v>
      </c>
      <c r="G176" s="31" t="str">
        <f t="shared" si="17"/>
        <v>1-2</v>
      </c>
      <c r="H176" s="31" t="str">
        <f t="shared" si="18"/>
        <v>1-2-1</v>
      </c>
      <c r="I176" s="31" t="str">
        <f t="shared" si="19"/>
        <v>1-2-116</v>
      </c>
      <c r="J176" s="31" t="str">
        <f t="shared" si="20"/>
        <v>1-2-11602</v>
      </c>
      <c r="K176" s="32" t="str">
        <f t="shared" si="21"/>
        <v>1-2-1160207</v>
      </c>
      <c r="L176" s="34" t="str">
        <f t="shared" si="24"/>
        <v>1-2-1160207</v>
      </c>
    </row>
    <row r="177" spans="1:12" x14ac:dyDescent="0.25">
      <c r="A177" s="30" t="s">
        <v>1465</v>
      </c>
      <c r="B177" s="30" t="s">
        <v>1466</v>
      </c>
      <c r="C177" s="30" t="s">
        <v>1274</v>
      </c>
      <c r="D177" s="30" t="s">
        <v>1364</v>
      </c>
      <c r="E177" s="30" t="s">
        <v>1241</v>
      </c>
      <c r="F177" s="31" t="str">
        <f t="shared" si="16"/>
        <v>1</v>
      </c>
      <c r="G177" s="31" t="str">
        <f t="shared" si="17"/>
        <v>1-2</v>
      </c>
      <c r="H177" s="31" t="str">
        <f t="shared" si="18"/>
        <v>1-2-1</v>
      </c>
      <c r="I177" s="31" t="str">
        <f t="shared" si="19"/>
        <v>1-2-116</v>
      </c>
      <c r="J177" s="31" t="str">
        <f t="shared" si="20"/>
        <v>1-2-11602</v>
      </c>
      <c r="K177" s="32" t="str">
        <f t="shared" si="21"/>
        <v>1-2-1160208</v>
      </c>
      <c r="L177" s="34" t="str">
        <f t="shared" si="24"/>
        <v>1-2-1160208</v>
      </c>
    </row>
    <row r="178" spans="1:12" x14ac:dyDescent="0.25">
      <c r="A178" s="26" t="s">
        <v>1467</v>
      </c>
      <c r="B178" s="26" t="s">
        <v>1468</v>
      </c>
      <c r="C178" s="26"/>
      <c r="D178" s="26" t="s">
        <v>1364</v>
      </c>
      <c r="E178" s="26"/>
      <c r="F178" s="27" t="str">
        <f t="shared" si="16"/>
        <v>1</v>
      </c>
      <c r="G178" s="27" t="str">
        <f t="shared" si="17"/>
        <v>1-2</v>
      </c>
      <c r="H178" s="27" t="str">
        <f t="shared" si="18"/>
        <v>1-2-1</v>
      </c>
      <c r="I178" s="27" t="str">
        <f t="shared" si="19"/>
        <v>1-2-117</v>
      </c>
      <c r="J178" s="27" t="str">
        <f t="shared" si="20"/>
        <v>1-2-117</v>
      </c>
      <c r="K178" s="28" t="str">
        <f t="shared" si="21"/>
        <v>1-2-117</v>
      </c>
      <c r="L178" s="29" t="str">
        <f t="shared" ref="L178:L209" si="25">IF(D178="Накладные",I178,J178)</f>
        <v>1-2-117</v>
      </c>
    </row>
    <row r="179" spans="1:12" x14ac:dyDescent="0.25">
      <c r="A179" s="30" t="s">
        <v>1469</v>
      </c>
      <c r="B179" s="30" t="s">
        <v>1470</v>
      </c>
      <c r="C179" s="30" t="s">
        <v>1274</v>
      </c>
      <c r="D179" s="30" t="s">
        <v>1364</v>
      </c>
      <c r="E179" s="30" t="s">
        <v>1241</v>
      </c>
      <c r="F179" s="31" t="str">
        <f t="shared" si="16"/>
        <v>1</v>
      </c>
      <c r="G179" s="31" t="str">
        <f t="shared" si="17"/>
        <v>1-2</v>
      </c>
      <c r="H179" s="31" t="str">
        <f t="shared" si="18"/>
        <v>1-2-1</v>
      </c>
      <c r="I179" s="31" t="str">
        <f t="shared" si="19"/>
        <v>1-2-117</v>
      </c>
      <c r="J179" s="31" t="str">
        <f t="shared" si="20"/>
        <v>1-2-11701</v>
      </c>
      <c r="K179" s="32" t="str">
        <f t="shared" si="21"/>
        <v>1-2-11701</v>
      </c>
      <c r="L179" s="33" t="str">
        <f t="shared" si="25"/>
        <v>1-2-11701</v>
      </c>
    </row>
    <row r="180" spans="1:12" x14ac:dyDescent="0.25">
      <c r="A180" s="30" t="s">
        <v>1471</v>
      </c>
      <c r="B180" s="30" t="s">
        <v>1472</v>
      </c>
      <c r="C180" s="30" t="s">
        <v>1274</v>
      </c>
      <c r="D180" s="30" t="s">
        <v>1364</v>
      </c>
      <c r="E180" s="30" t="s">
        <v>1241</v>
      </c>
      <c r="F180" s="31" t="str">
        <f t="shared" si="16"/>
        <v>1</v>
      </c>
      <c r="G180" s="31" t="str">
        <f t="shared" si="17"/>
        <v>1-2</v>
      </c>
      <c r="H180" s="31" t="str">
        <f t="shared" si="18"/>
        <v>1-2-1</v>
      </c>
      <c r="I180" s="31" t="str">
        <f t="shared" si="19"/>
        <v>1-2-117</v>
      </c>
      <c r="J180" s="31" t="str">
        <f t="shared" si="20"/>
        <v>1-2-11702</v>
      </c>
      <c r="K180" s="32" t="str">
        <f t="shared" si="21"/>
        <v>1-2-11702</v>
      </c>
      <c r="L180" s="33" t="str">
        <f t="shared" si="25"/>
        <v>1-2-11702</v>
      </c>
    </row>
    <row r="181" spans="1:12" x14ac:dyDescent="0.25">
      <c r="A181" s="30" t="s">
        <v>1473</v>
      </c>
      <c r="B181" s="30" t="s">
        <v>1474</v>
      </c>
      <c r="C181" s="30" t="s">
        <v>1274</v>
      </c>
      <c r="D181" s="30" t="s">
        <v>1364</v>
      </c>
      <c r="E181" s="30" t="s">
        <v>1241</v>
      </c>
      <c r="F181" s="31" t="str">
        <f t="shared" si="16"/>
        <v>1</v>
      </c>
      <c r="G181" s="31" t="str">
        <f t="shared" si="17"/>
        <v>1-2</v>
      </c>
      <c r="H181" s="31" t="str">
        <f t="shared" si="18"/>
        <v>1-2-1</v>
      </c>
      <c r="I181" s="31" t="str">
        <f t="shared" si="19"/>
        <v>1-2-117</v>
      </c>
      <c r="J181" s="31" t="str">
        <f t="shared" si="20"/>
        <v>1-2-11703</v>
      </c>
      <c r="K181" s="32" t="str">
        <f t="shared" si="21"/>
        <v>1-2-11703</v>
      </c>
      <c r="L181" s="33" t="str">
        <f t="shared" si="25"/>
        <v>1-2-11703</v>
      </c>
    </row>
    <row r="182" spans="1:12" x14ac:dyDescent="0.25">
      <c r="A182" s="26" t="s">
        <v>1475</v>
      </c>
      <c r="B182" s="26" t="s">
        <v>363</v>
      </c>
      <c r="C182" s="26"/>
      <c r="D182" s="26" t="s">
        <v>1364</v>
      </c>
      <c r="E182" s="26"/>
      <c r="F182" s="27" t="str">
        <f t="shared" si="16"/>
        <v>1</v>
      </c>
      <c r="G182" s="27" t="str">
        <f t="shared" si="17"/>
        <v>1-2</v>
      </c>
      <c r="H182" s="27" t="str">
        <f t="shared" si="18"/>
        <v>1-2-1</v>
      </c>
      <c r="I182" s="27" t="str">
        <f t="shared" si="19"/>
        <v>1-2-118</v>
      </c>
      <c r="J182" s="27" t="str">
        <f t="shared" si="20"/>
        <v>1-2-118</v>
      </c>
      <c r="K182" s="28" t="str">
        <f t="shared" si="21"/>
        <v>1-2-118</v>
      </c>
      <c r="L182" s="29" t="str">
        <f t="shared" si="25"/>
        <v>1-2-118</v>
      </c>
    </row>
    <row r="183" spans="1:12" x14ac:dyDescent="0.25">
      <c r="A183" s="30" t="s">
        <v>1078</v>
      </c>
      <c r="B183" s="30" t="s">
        <v>363</v>
      </c>
      <c r="C183" s="30" t="s">
        <v>1274</v>
      </c>
      <c r="D183" s="30" t="s">
        <v>1364</v>
      </c>
      <c r="E183" s="30" t="s">
        <v>1241</v>
      </c>
      <c r="F183" s="31" t="str">
        <f t="shared" si="16"/>
        <v>1</v>
      </c>
      <c r="G183" s="31" t="str">
        <f t="shared" si="17"/>
        <v>1-2</v>
      </c>
      <c r="H183" s="31" t="str">
        <f t="shared" si="18"/>
        <v>1-2-1</v>
      </c>
      <c r="I183" s="31" t="str">
        <f t="shared" si="19"/>
        <v>1-2-118</v>
      </c>
      <c r="J183" s="31" t="str">
        <f t="shared" si="20"/>
        <v>1-2-11801</v>
      </c>
      <c r="K183" s="32" t="str">
        <f t="shared" si="21"/>
        <v>1-2-11801</v>
      </c>
      <c r="L183" s="33" t="str">
        <f t="shared" si="25"/>
        <v>1-2-11801</v>
      </c>
    </row>
    <row r="184" spans="1:12" x14ac:dyDescent="0.25">
      <c r="A184" s="26" t="s">
        <v>1476</v>
      </c>
      <c r="B184" s="26" t="s">
        <v>366</v>
      </c>
      <c r="C184" s="26"/>
      <c r="D184" s="26" t="s">
        <v>1364</v>
      </c>
      <c r="E184" s="26"/>
      <c r="F184" s="27" t="str">
        <f t="shared" si="16"/>
        <v>1</v>
      </c>
      <c r="G184" s="27" t="str">
        <f t="shared" si="17"/>
        <v>1-2</v>
      </c>
      <c r="H184" s="27" t="str">
        <f t="shared" si="18"/>
        <v>1-2-1</v>
      </c>
      <c r="I184" s="27" t="str">
        <f t="shared" si="19"/>
        <v>1-2-119</v>
      </c>
      <c r="J184" s="27" t="str">
        <f t="shared" si="20"/>
        <v>1-2-119</v>
      </c>
      <c r="K184" s="28" t="str">
        <f t="shared" si="21"/>
        <v>1-2-119</v>
      </c>
      <c r="L184" s="29" t="str">
        <f t="shared" si="25"/>
        <v>1-2-119</v>
      </c>
    </row>
    <row r="185" spans="1:12" x14ac:dyDescent="0.25">
      <c r="A185" s="30" t="s">
        <v>1110</v>
      </c>
      <c r="B185" s="30" t="s">
        <v>366</v>
      </c>
      <c r="C185" s="30" t="s">
        <v>1274</v>
      </c>
      <c r="D185" s="30" t="s">
        <v>1364</v>
      </c>
      <c r="E185" s="30" t="s">
        <v>1241</v>
      </c>
      <c r="F185" s="31" t="str">
        <f t="shared" si="16"/>
        <v>1</v>
      </c>
      <c r="G185" s="31" t="str">
        <f t="shared" si="17"/>
        <v>1-2</v>
      </c>
      <c r="H185" s="31" t="str">
        <f t="shared" si="18"/>
        <v>1-2-1</v>
      </c>
      <c r="I185" s="31" t="str">
        <f t="shared" si="19"/>
        <v>1-2-119</v>
      </c>
      <c r="J185" s="31" t="str">
        <f t="shared" si="20"/>
        <v>1-2-11901</v>
      </c>
      <c r="K185" s="32" t="str">
        <f t="shared" si="21"/>
        <v>1-2-11901</v>
      </c>
      <c r="L185" s="33" t="str">
        <f t="shared" si="25"/>
        <v>1-2-11901</v>
      </c>
    </row>
    <row r="186" spans="1:12" x14ac:dyDescent="0.25">
      <c r="A186" s="26" t="s">
        <v>1100</v>
      </c>
      <c r="B186" s="26" t="s">
        <v>753</v>
      </c>
      <c r="C186" s="26"/>
      <c r="D186" s="26" t="s">
        <v>1364</v>
      </c>
      <c r="E186" s="26"/>
      <c r="F186" s="27" t="str">
        <f t="shared" si="16"/>
        <v>1</v>
      </c>
      <c r="G186" s="27" t="str">
        <f t="shared" si="17"/>
        <v>1-2</v>
      </c>
      <c r="H186" s="27" t="str">
        <f t="shared" si="18"/>
        <v>1-2-1</v>
      </c>
      <c r="I186" s="27" t="str">
        <f t="shared" si="19"/>
        <v>1-2-120</v>
      </c>
      <c r="J186" s="27" t="str">
        <f t="shared" si="20"/>
        <v>1-2-120</v>
      </c>
      <c r="K186" s="28" t="str">
        <f t="shared" si="21"/>
        <v>1-2-120</v>
      </c>
      <c r="L186" s="29" t="str">
        <f t="shared" si="25"/>
        <v>1-2-120</v>
      </c>
    </row>
    <row r="187" spans="1:12" x14ac:dyDescent="0.25">
      <c r="A187" s="30" t="s">
        <v>1101</v>
      </c>
      <c r="B187" s="30" t="s">
        <v>1102</v>
      </c>
      <c r="C187" s="30" t="s">
        <v>1274</v>
      </c>
      <c r="D187" s="30" t="s">
        <v>1364</v>
      </c>
      <c r="E187" s="30" t="s">
        <v>1241</v>
      </c>
      <c r="F187" s="31" t="str">
        <f t="shared" si="16"/>
        <v>1</v>
      </c>
      <c r="G187" s="31" t="str">
        <f t="shared" si="17"/>
        <v>1-2</v>
      </c>
      <c r="H187" s="31" t="str">
        <f t="shared" si="18"/>
        <v>1-2-1</v>
      </c>
      <c r="I187" s="31" t="str">
        <f t="shared" si="19"/>
        <v>1-2-120</v>
      </c>
      <c r="J187" s="31" t="str">
        <f t="shared" si="20"/>
        <v>1-2-12001</v>
      </c>
      <c r="K187" s="32" t="str">
        <f t="shared" si="21"/>
        <v>1-2-12001</v>
      </c>
      <c r="L187" s="33" t="str">
        <f t="shared" si="25"/>
        <v>1-2-12001</v>
      </c>
    </row>
    <row r="188" spans="1:12" x14ac:dyDescent="0.25">
      <c r="A188" s="30" t="s">
        <v>1103</v>
      </c>
      <c r="B188" s="30" t="s">
        <v>697</v>
      </c>
      <c r="C188" s="30" t="s">
        <v>1274</v>
      </c>
      <c r="D188" s="30" t="s">
        <v>1364</v>
      </c>
      <c r="E188" s="30" t="s">
        <v>1241</v>
      </c>
      <c r="F188" s="31" t="str">
        <f t="shared" si="16"/>
        <v>1</v>
      </c>
      <c r="G188" s="31" t="str">
        <f t="shared" si="17"/>
        <v>1-2</v>
      </c>
      <c r="H188" s="31" t="str">
        <f t="shared" si="18"/>
        <v>1-2-1</v>
      </c>
      <c r="I188" s="31" t="str">
        <f t="shared" si="19"/>
        <v>1-2-120</v>
      </c>
      <c r="J188" s="31" t="str">
        <f t="shared" si="20"/>
        <v>1-2-12002</v>
      </c>
      <c r="K188" s="32" t="str">
        <f t="shared" si="21"/>
        <v>1-2-12002</v>
      </c>
      <c r="L188" s="33" t="str">
        <f t="shared" si="25"/>
        <v>1-2-12002</v>
      </c>
    </row>
    <row r="189" spans="1:12" x14ac:dyDescent="0.25">
      <c r="A189" s="30" t="s">
        <v>1104</v>
      </c>
      <c r="B189" s="30" t="s">
        <v>1105</v>
      </c>
      <c r="C189" s="30" t="s">
        <v>1274</v>
      </c>
      <c r="D189" s="30" t="s">
        <v>1364</v>
      </c>
      <c r="E189" s="30" t="s">
        <v>1241</v>
      </c>
      <c r="F189" s="31" t="str">
        <f t="shared" si="16"/>
        <v>1</v>
      </c>
      <c r="G189" s="31" t="str">
        <f t="shared" si="17"/>
        <v>1-2</v>
      </c>
      <c r="H189" s="31" t="str">
        <f t="shared" si="18"/>
        <v>1-2-1</v>
      </c>
      <c r="I189" s="31" t="str">
        <f t="shared" si="19"/>
        <v>1-2-120</v>
      </c>
      <c r="J189" s="31" t="str">
        <f t="shared" si="20"/>
        <v>1-2-12003</v>
      </c>
      <c r="K189" s="32" t="str">
        <f t="shared" si="21"/>
        <v>1-2-12003</v>
      </c>
      <c r="L189" s="33" t="str">
        <f t="shared" si="25"/>
        <v>1-2-12003</v>
      </c>
    </row>
    <row r="190" spans="1:12" x14ac:dyDescent="0.25">
      <c r="A190" s="30" t="s">
        <v>1106</v>
      </c>
      <c r="B190" s="30" t="s">
        <v>1107</v>
      </c>
      <c r="C190" s="30" t="s">
        <v>1274</v>
      </c>
      <c r="D190" s="30" t="s">
        <v>1364</v>
      </c>
      <c r="E190" s="30" t="s">
        <v>1241</v>
      </c>
      <c r="F190" s="31" t="str">
        <f t="shared" si="16"/>
        <v>1</v>
      </c>
      <c r="G190" s="31" t="str">
        <f t="shared" si="17"/>
        <v>1-2</v>
      </c>
      <c r="H190" s="31" t="str">
        <f t="shared" si="18"/>
        <v>1-2-1</v>
      </c>
      <c r="I190" s="31" t="str">
        <f t="shared" si="19"/>
        <v>1-2-120</v>
      </c>
      <c r="J190" s="31" t="str">
        <f t="shared" si="20"/>
        <v>1-2-12004</v>
      </c>
      <c r="K190" s="32" t="str">
        <f t="shared" si="21"/>
        <v>1-2-12004</v>
      </c>
      <c r="L190" s="33" t="str">
        <f t="shared" si="25"/>
        <v>1-2-12004</v>
      </c>
    </row>
    <row r="191" spans="1:12" x14ac:dyDescent="0.25">
      <c r="A191" s="30" t="s">
        <v>1108</v>
      </c>
      <c r="B191" s="30" t="s">
        <v>1109</v>
      </c>
      <c r="C191" s="30" t="s">
        <v>1274</v>
      </c>
      <c r="D191" s="30" t="s">
        <v>1364</v>
      </c>
      <c r="E191" s="30" t="s">
        <v>1241</v>
      </c>
      <c r="F191" s="31" t="str">
        <f t="shared" si="16"/>
        <v>1</v>
      </c>
      <c r="G191" s="31" t="str">
        <f t="shared" si="17"/>
        <v>1-2</v>
      </c>
      <c r="H191" s="31" t="str">
        <f t="shared" si="18"/>
        <v>1-2-1</v>
      </c>
      <c r="I191" s="31" t="str">
        <f t="shared" si="19"/>
        <v>1-2-120</v>
      </c>
      <c r="J191" s="31" t="str">
        <f t="shared" si="20"/>
        <v>1-2-12005</v>
      </c>
      <c r="K191" s="32" t="str">
        <f t="shared" si="21"/>
        <v>1-2-12005</v>
      </c>
      <c r="L191" s="33" t="str">
        <f t="shared" si="25"/>
        <v>1-2-12005</v>
      </c>
    </row>
    <row r="192" spans="1:12" x14ac:dyDescent="0.25">
      <c r="A192" s="26" t="s">
        <v>1080</v>
      </c>
      <c r="B192" s="26" t="s">
        <v>752</v>
      </c>
      <c r="C192" s="26"/>
      <c r="D192" s="26" t="s">
        <v>1364</v>
      </c>
      <c r="E192" s="26"/>
      <c r="F192" s="27" t="str">
        <f t="shared" si="16"/>
        <v>1</v>
      </c>
      <c r="G192" s="27" t="str">
        <f t="shared" si="17"/>
        <v>1-2</v>
      </c>
      <c r="H192" s="27" t="str">
        <f t="shared" si="18"/>
        <v>1-2-1</v>
      </c>
      <c r="I192" s="27" t="str">
        <f t="shared" si="19"/>
        <v>1-2-121</v>
      </c>
      <c r="J192" s="27" t="str">
        <f t="shared" si="20"/>
        <v>1-2-121</v>
      </c>
      <c r="K192" s="28" t="str">
        <f t="shared" si="21"/>
        <v>1-2-121</v>
      </c>
      <c r="L192" s="29" t="str">
        <f t="shared" si="25"/>
        <v>1-2-121</v>
      </c>
    </row>
    <row r="193" spans="1:12" x14ac:dyDescent="0.25">
      <c r="A193" s="30" t="s">
        <v>1081</v>
      </c>
      <c r="B193" s="30" t="s">
        <v>698</v>
      </c>
      <c r="C193" s="30" t="s">
        <v>1274</v>
      </c>
      <c r="D193" s="30" t="s">
        <v>1364</v>
      </c>
      <c r="E193" s="30" t="s">
        <v>1241</v>
      </c>
      <c r="F193" s="31" t="str">
        <f t="shared" si="16"/>
        <v>1</v>
      </c>
      <c r="G193" s="31" t="str">
        <f t="shared" si="17"/>
        <v>1-2</v>
      </c>
      <c r="H193" s="31" t="str">
        <f t="shared" si="18"/>
        <v>1-2-1</v>
      </c>
      <c r="I193" s="31" t="str">
        <f t="shared" si="19"/>
        <v>1-2-121</v>
      </c>
      <c r="J193" s="31" t="str">
        <f t="shared" si="20"/>
        <v>1-2-12101</v>
      </c>
      <c r="K193" s="32" t="str">
        <f t="shared" si="21"/>
        <v>1-2-12101</v>
      </c>
      <c r="L193" s="33" t="str">
        <f t="shared" si="25"/>
        <v>1-2-12101</v>
      </c>
    </row>
    <row r="194" spans="1:12" x14ac:dyDescent="0.25">
      <c r="A194" s="30" t="s">
        <v>1082</v>
      </c>
      <c r="B194" s="30" t="s">
        <v>1083</v>
      </c>
      <c r="C194" s="30" t="s">
        <v>1274</v>
      </c>
      <c r="D194" s="30" t="s">
        <v>1364</v>
      </c>
      <c r="E194" s="30" t="s">
        <v>1241</v>
      </c>
      <c r="F194" s="31" t="str">
        <f t="shared" ref="F194:F257" si="26">LEFT(A194,1)</f>
        <v>1</v>
      </c>
      <c r="G194" s="31" t="str">
        <f t="shared" ref="G194:G257" si="27">LEFT(A194,3)</f>
        <v>1-2</v>
      </c>
      <c r="H194" s="31" t="str">
        <f t="shared" ref="H194:H257" si="28">LEFT(A194,5)</f>
        <v>1-2-1</v>
      </c>
      <c r="I194" s="31" t="str">
        <f t="shared" ref="I194:I257" si="29">LEFT(A194,7)</f>
        <v>1-2-121</v>
      </c>
      <c r="J194" s="31" t="str">
        <f t="shared" ref="J194:J257" si="30">LEFT(A194,9)</f>
        <v>1-2-12102</v>
      </c>
      <c r="K194" s="32" t="str">
        <f t="shared" ref="K194:K257" si="31">LEFT(A194,11)</f>
        <v>1-2-12102</v>
      </c>
      <c r="L194" s="33" t="str">
        <f t="shared" si="25"/>
        <v>1-2-12102</v>
      </c>
    </row>
    <row r="195" spans="1:12" x14ac:dyDescent="0.25">
      <c r="A195" s="30" t="s">
        <v>1084</v>
      </c>
      <c r="B195" s="30" t="s">
        <v>1085</v>
      </c>
      <c r="C195" s="30" t="s">
        <v>1274</v>
      </c>
      <c r="D195" s="30" t="s">
        <v>1364</v>
      </c>
      <c r="E195" s="30" t="s">
        <v>1241</v>
      </c>
      <c r="F195" s="31" t="str">
        <f t="shared" si="26"/>
        <v>1</v>
      </c>
      <c r="G195" s="31" t="str">
        <f t="shared" si="27"/>
        <v>1-2</v>
      </c>
      <c r="H195" s="31" t="str">
        <f t="shared" si="28"/>
        <v>1-2-1</v>
      </c>
      <c r="I195" s="31" t="str">
        <f t="shared" si="29"/>
        <v>1-2-121</v>
      </c>
      <c r="J195" s="31" t="str">
        <f t="shared" si="30"/>
        <v>1-2-12103</v>
      </c>
      <c r="K195" s="32" t="str">
        <f t="shared" si="31"/>
        <v>1-2-12103</v>
      </c>
      <c r="L195" s="33" t="str">
        <f t="shared" si="25"/>
        <v>1-2-12103</v>
      </c>
    </row>
    <row r="196" spans="1:12" x14ac:dyDescent="0.25">
      <c r="A196" s="30" t="s">
        <v>1086</v>
      </c>
      <c r="B196" s="30" t="s">
        <v>1087</v>
      </c>
      <c r="C196" s="30" t="s">
        <v>1274</v>
      </c>
      <c r="D196" s="30" t="s">
        <v>1364</v>
      </c>
      <c r="E196" s="30" t="s">
        <v>1241</v>
      </c>
      <c r="F196" s="31" t="str">
        <f t="shared" si="26"/>
        <v>1</v>
      </c>
      <c r="G196" s="31" t="str">
        <f t="shared" si="27"/>
        <v>1-2</v>
      </c>
      <c r="H196" s="31" t="str">
        <f t="shared" si="28"/>
        <v>1-2-1</v>
      </c>
      <c r="I196" s="31" t="str">
        <f t="shared" si="29"/>
        <v>1-2-121</v>
      </c>
      <c r="J196" s="31" t="str">
        <f t="shared" si="30"/>
        <v>1-2-12104</v>
      </c>
      <c r="K196" s="32" t="str">
        <f t="shared" si="31"/>
        <v>1-2-12104</v>
      </c>
      <c r="L196" s="33" t="str">
        <f t="shared" si="25"/>
        <v>1-2-12104</v>
      </c>
    </row>
    <row r="197" spans="1:12" x14ac:dyDescent="0.25">
      <c r="A197" s="30" t="s">
        <v>1088</v>
      </c>
      <c r="B197" s="30" t="s">
        <v>1089</v>
      </c>
      <c r="C197" s="30" t="s">
        <v>1274</v>
      </c>
      <c r="D197" s="30" t="s">
        <v>1364</v>
      </c>
      <c r="E197" s="30" t="s">
        <v>1241</v>
      </c>
      <c r="F197" s="31" t="str">
        <f t="shared" si="26"/>
        <v>1</v>
      </c>
      <c r="G197" s="31" t="str">
        <f t="shared" si="27"/>
        <v>1-2</v>
      </c>
      <c r="H197" s="31" t="str">
        <f t="shared" si="28"/>
        <v>1-2-1</v>
      </c>
      <c r="I197" s="31" t="str">
        <f t="shared" si="29"/>
        <v>1-2-121</v>
      </c>
      <c r="J197" s="31" t="str">
        <f t="shared" si="30"/>
        <v>1-2-12105</v>
      </c>
      <c r="K197" s="32" t="str">
        <f t="shared" si="31"/>
        <v>1-2-12105</v>
      </c>
      <c r="L197" s="33" t="str">
        <f t="shared" si="25"/>
        <v>1-2-12105</v>
      </c>
    </row>
    <row r="198" spans="1:12" x14ac:dyDescent="0.25">
      <c r="A198" s="30" t="s">
        <v>1090</v>
      </c>
      <c r="B198" s="30" t="s">
        <v>1091</v>
      </c>
      <c r="C198" s="30" t="s">
        <v>1274</v>
      </c>
      <c r="D198" s="30" t="s">
        <v>1364</v>
      </c>
      <c r="E198" s="30" t="s">
        <v>1241</v>
      </c>
      <c r="F198" s="31" t="str">
        <f t="shared" si="26"/>
        <v>1</v>
      </c>
      <c r="G198" s="31" t="str">
        <f t="shared" si="27"/>
        <v>1-2</v>
      </c>
      <c r="H198" s="31" t="str">
        <f t="shared" si="28"/>
        <v>1-2-1</v>
      </c>
      <c r="I198" s="31" t="str">
        <f t="shared" si="29"/>
        <v>1-2-121</v>
      </c>
      <c r="J198" s="31" t="str">
        <f t="shared" si="30"/>
        <v>1-2-12106</v>
      </c>
      <c r="K198" s="32" t="str">
        <f t="shared" si="31"/>
        <v>1-2-12106</v>
      </c>
      <c r="L198" s="33" t="str">
        <f t="shared" si="25"/>
        <v>1-2-12106</v>
      </c>
    </row>
    <row r="199" spans="1:12" x14ac:dyDescent="0.25">
      <c r="A199" s="30" t="s">
        <v>1092</v>
      </c>
      <c r="B199" s="30" t="s">
        <v>1093</v>
      </c>
      <c r="C199" s="30" t="s">
        <v>1274</v>
      </c>
      <c r="D199" s="30" t="s">
        <v>1364</v>
      </c>
      <c r="E199" s="30" t="s">
        <v>1241</v>
      </c>
      <c r="F199" s="31" t="str">
        <f t="shared" si="26"/>
        <v>1</v>
      </c>
      <c r="G199" s="31" t="str">
        <f t="shared" si="27"/>
        <v>1-2</v>
      </c>
      <c r="H199" s="31" t="str">
        <f t="shared" si="28"/>
        <v>1-2-1</v>
      </c>
      <c r="I199" s="31" t="str">
        <f t="shared" si="29"/>
        <v>1-2-121</v>
      </c>
      <c r="J199" s="31" t="str">
        <f t="shared" si="30"/>
        <v>1-2-12107</v>
      </c>
      <c r="K199" s="32" t="str">
        <f t="shared" si="31"/>
        <v>1-2-12107</v>
      </c>
      <c r="L199" s="33" t="str">
        <f t="shared" si="25"/>
        <v>1-2-12107</v>
      </c>
    </row>
    <row r="200" spans="1:12" x14ac:dyDescent="0.25">
      <c r="A200" s="30" t="s">
        <v>1094</v>
      </c>
      <c r="B200" s="30" t="s">
        <v>1095</v>
      </c>
      <c r="C200" s="30" t="s">
        <v>1274</v>
      </c>
      <c r="D200" s="30" t="s">
        <v>1364</v>
      </c>
      <c r="E200" s="30" t="s">
        <v>1241</v>
      </c>
      <c r="F200" s="31" t="str">
        <f t="shared" si="26"/>
        <v>1</v>
      </c>
      <c r="G200" s="31" t="str">
        <f t="shared" si="27"/>
        <v>1-2</v>
      </c>
      <c r="H200" s="31" t="str">
        <f t="shared" si="28"/>
        <v>1-2-1</v>
      </c>
      <c r="I200" s="31" t="str">
        <f t="shared" si="29"/>
        <v>1-2-121</v>
      </c>
      <c r="J200" s="31" t="str">
        <f t="shared" si="30"/>
        <v>1-2-12108</v>
      </c>
      <c r="K200" s="32" t="str">
        <f t="shared" si="31"/>
        <v>1-2-12108</v>
      </c>
      <c r="L200" s="33" t="str">
        <f t="shared" si="25"/>
        <v>1-2-12108</v>
      </c>
    </row>
    <row r="201" spans="1:12" x14ac:dyDescent="0.25">
      <c r="A201" s="30" t="s">
        <v>1096</v>
      </c>
      <c r="B201" s="30" t="s">
        <v>1097</v>
      </c>
      <c r="C201" s="30" t="s">
        <v>1274</v>
      </c>
      <c r="D201" s="30" t="s">
        <v>1364</v>
      </c>
      <c r="E201" s="30" t="s">
        <v>1241</v>
      </c>
      <c r="F201" s="31" t="str">
        <f t="shared" si="26"/>
        <v>1</v>
      </c>
      <c r="G201" s="31" t="str">
        <f t="shared" si="27"/>
        <v>1-2</v>
      </c>
      <c r="H201" s="31" t="str">
        <f t="shared" si="28"/>
        <v>1-2-1</v>
      </c>
      <c r="I201" s="31" t="str">
        <f t="shared" si="29"/>
        <v>1-2-121</v>
      </c>
      <c r="J201" s="31" t="str">
        <f t="shared" si="30"/>
        <v>1-2-12109</v>
      </c>
      <c r="K201" s="32" t="str">
        <f t="shared" si="31"/>
        <v>1-2-12109</v>
      </c>
      <c r="L201" s="33" t="str">
        <f t="shared" si="25"/>
        <v>1-2-12109</v>
      </c>
    </row>
    <row r="202" spans="1:12" x14ac:dyDescent="0.25">
      <c r="A202" s="30" t="s">
        <v>1098</v>
      </c>
      <c r="B202" s="30" t="s">
        <v>1099</v>
      </c>
      <c r="C202" s="30" t="s">
        <v>1274</v>
      </c>
      <c r="D202" s="30" t="s">
        <v>1364</v>
      </c>
      <c r="E202" s="30" t="s">
        <v>1241</v>
      </c>
      <c r="F202" s="31" t="str">
        <f t="shared" si="26"/>
        <v>1</v>
      </c>
      <c r="G202" s="31" t="str">
        <f t="shared" si="27"/>
        <v>1-2</v>
      </c>
      <c r="H202" s="31" t="str">
        <f t="shared" si="28"/>
        <v>1-2-1</v>
      </c>
      <c r="I202" s="31" t="str">
        <f t="shared" si="29"/>
        <v>1-2-121</v>
      </c>
      <c r="J202" s="31" t="str">
        <f t="shared" si="30"/>
        <v>1-2-12110</v>
      </c>
      <c r="K202" s="32" t="str">
        <f t="shared" si="31"/>
        <v>1-2-12110</v>
      </c>
      <c r="L202" s="33" t="str">
        <f t="shared" si="25"/>
        <v>1-2-12110</v>
      </c>
    </row>
    <row r="203" spans="1:12" x14ac:dyDescent="0.25">
      <c r="A203" s="26" t="s">
        <v>1477</v>
      </c>
      <c r="B203" s="26" t="s">
        <v>1478</v>
      </c>
      <c r="C203" s="26"/>
      <c r="D203" s="26" t="s">
        <v>1364</v>
      </c>
      <c r="E203" s="26"/>
      <c r="F203" s="27" t="str">
        <f t="shared" si="26"/>
        <v>1</v>
      </c>
      <c r="G203" s="27" t="str">
        <f t="shared" si="27"/>
        <v>1-2</v>
      </c>
      <c r="H203" s="27" t="str">
        <f t="shared" si="28"/>
        <v>1-2-1</v>
      </c>
      <c r="I203" s="27" t="str">
        <f t="shared" si="29"/>
        <v>1-2-122</v>
      </c>
      <c r="J203" s="27" t="str">
        <f t="shared" si="30"/>
        <v>1-2-122</v>
      </c>
      <c r="K203" s="28" t="str">
        <f t="shared" si="31"/>
        <v>1-2-122</v>
      </c>
      <c r="L203" s="29" t="str">
        <f t="shared" si="25"/>
        <v>1-2-122</v>
      </c>
    </row>
    <row r="204" spans="1:12" x14ac:dyDescent="0.25">
      <c r="A204" s="30" t="s">
        <v>1479</v>
      </c>
      <c r="B204" s="30" t="s">
        <v>1480</v>
      </c>
      <c r="C204" s="30" t="s">
        <v>1274</v>
      </c>
      <c r="D204" s="30" t="s">
        <v>1364</v>
      </c>
      <c r="E204" s="30" t="s">
        <v>1241</v>
      </c>
      <c r="F204" s="31" t="str">
        <f t="shared" si="26"/>
        <v>1</v>
      </c>
      <c r="G204" s="31" t="str">
        <f t="shared" si="27"/>
        <v>1-2</v>
      </c>
      <c r="H204" s="31" t="str">
        <f t="shared" si="28"/>
        <v>1-2-1</v>
      </c>
      <c r="I204" s="31" t="str">
        <f t="shared" si="29"/>
        <v>1-2-122</v>
      </c>
      <c r="J204" s="31" t="str">
        <f t="shared" si="30"/>
        <v>1-2-12201</v>
      </c>
      <c r="K204" s="32" t="str">
        <f t="shared" si="31"/>
        <v>1-2-12201</v>
      </c>
      <c r="L204" s="33" t="str">
        <f t="shared" si="25"/>
        <v>1-2-12201</v>
      </c>
    </row>
    <row r="205" spans="1:12" x14ac:dyDescent="0.25">
      <c r="A205" s="26" t="s">
        <v>1481</v>
      </c>
      <c r="B205" s="26" t="s">
        <v>1482</v>
      </c>
      <c r="C205" s="26"/>
      <c r="D205" s="26" t="s">
        <v>1364</v>
      </c>
      <c r="E205" s="26"/>
      <c r="F205" s="27" t="str">
        <f t="shared" si="26"/>
        <v>1</v>
      </c>
      <c r="G205" s="27" t="str">
        <f t="shared" si="27"/>
        <v>1-2</v>
      </c>
      <c r="H205" s="27" t="str">
        <f t="shared" si="28"/>
        <v>1-2-1</v>
      </c>
      <c r="I205" s="27" t="str">
        <f t="shared" si="29"/>
        <v>1-2-123</v>
      </c>
      <c r="J205" s="27" t="str">
        <f t="shared" si="30"/>
        <v>1-2-123</v>
      </c>
      <c r="K205" s="28" t="str">
        <f t="shared" si="31"/>
        <v>1-2-123</v>
      </c>
      <c r="L205" s="29" t="str">
        <f t="shared" si="25"/>
        <v>1-2-123</v>
      </c>
    </row>
    <row r="206" spans="1:12" x14ac:dyDescent="0.25">
      <c r="A206" s="30" t="s">
        <v>1483</v>
      </c>
      <c r="B206" s="30" t="s">
        <v>1484</v>
      </c>
      <c r="C206" s="30" t="s">
        <v>1274</v>
      </c>
      <c r="D206" s="30" t="s">
        <v>1364</v>
      </c>
      <c r="E206" s="30" t="s">
        <v>1241</v>
      </c>
      <c r="F206" s="31" t="str">
        <f t="shared" si="26"/>
        <v>1</v>
      </c>
      <c r="G206" s="31" t="str">
        <f t="shared" si="27"/>
        <v>1-2</v>
      </c>
      <c r="H206" s="31" t="str">
        <f t="shared" si="28"/>
        <v>1-2-1</v>
      </c>
      <c r="I206" s="31" t="str">
        <f t="shared" si="29"/>
        <v>1-2-123</v>
      </c>
      <c r="J206" s="31" t="str">
        <f t="shared" si="30"/>
        <v>1-2-12301</v>
      </c>
      <c r="K206" s="32" t="str">
        <f t="shared" si="31"/>
        <v>1-2-12301</v>
      </c>
      <c r="L206" s="33" t="str">
        <f t="shared" si="25"/>
        <v>1-2-12301</v>
      </c>
    </row>
    <row r="207" spans="1:12" x14ac:dyDescent="0.25">
      <c r="A207" s="30" t="s">
        <v>1485</v>
      </c>
      <c r="B207" s="30" t="s">
        <v>1486</v>
      </c>
      <c r="C207" s="30" t="s">
        <v>1274</v>
      </c>
      <c r="D207" s="30" t="s">
        <v>1364</v>
      </c>
      <c r="E207" s="30" t="s">
        <v>1241</v>
      </c>
      <c r="F207" s="31" t="str">
        <f t="shared" si="26"/>
        <v>1</v>
      </c>
      <c r="G207" s="31" t="str">
        <f t="shared" si="27"/>
        <v>1-2</v>
      </c>
      <c r="H207" s="31" t="str">
        <f t="shared" si="28"/>
        <v>1-2-1</v>
      </c>
      <c r="I207" s="31" t="str">
        <f t="shared" si="29"/>
        <v>1-2-123</v>
      </c>
      <c r="J207" s="31" t="str">
        <f t="shared" si="30"/>
        <v>1-2-12302</v>
      </c>
      <c r="K207" s="32" t="str">
        <f t="shared" si="31"/>
        <v>1-2-12302</v>
      </c>
      <c r="L207" s="33" t="str">
        <f t="shared" si="25"/>
        <v>1-2-12302</v>
      </c>
    </row>
    <row r="208" spans="1:12" x14ac:dyDescent="0.25">
      <c r="A208" s="30" t="s">
        <v>1487</v>
      </c>
      <c r="B208" s="30" t="s">
        <v>1488</v>
      </c>
      <c r="C208" s="30" t="s">
        <v>1274</v>
      </c>
      <c r="D208" s="30" t="s">
        <v>1364</v>
      </c>
      <c r="E208" s="30" t="s">
        <v>1241</v>
      </c>
      <c r="F208" s="31" t="str">
        <f t="shared" si="26"/>
        <v>1</v>
      </c>
      <c r="G208" s="31" t="str">
        <f t="shared" si="27"/>
        <v>1-2</v>
      </c>
      <c r="H208" s="31" t="str">
        <f t="shared" si="28"/>
        <v>1-2-1</v>
      </c>
      <c r="I208" s="31" t="str">
        <f t="shared" si="29"/>
        <v>1-2-123</v>
      </c>
      <c r="J208" s="31" t="str">
        <f t="shared" si="30"/>
        <v>1-2-12303</v>
      </c>
      <c r="K208" s="32" t="str">
        <f t="shared" si="31"/>
        <v>1-2-12303</v>
      </c>
      <c r="L208" s="33" t="str">
        <f t="shared" si="25"/>
        <v>1-2-12303</v>
      </c>
    </row>
    <row r="209" spans="1:12" x14ac:dyDescent="0.25">
      <c r="A209" s="26" t="s">
        <v>1489</v>
      </c>
      <c r="B209" s="26" t="s">
        <v>1490</v>
      </c>
      <c r="C209" s="26"/>
      <c r="D209" s="26" t="s">
        <v>1364</v>
      </c>
      <c r="E209" s="26"/>
      <c r="F209" s="27" t="str">
        <f t="shared" si="26"/>
        <v>1</v>
      </c>
      <c r="G209" s="27" t="str">
        <f t="shared" si="27"/>
        <v>1-2</v>
      </c>
      <c r="H209" s="27" t="str">
        <f t="shared" si="28"/>
        <v>1-2-1</v>
      </c>
      <c r="I209" s="27" t="str">
        <f t="shared" si="29"/>
        <v>1-2-125</v>
      </c>
      <c r="J209" s="27" t="str">
        <f t="shared" si="30"/>
        <v>1-2-125</v>
      </c>
      <c r="K209" s="28" t="str">
        <f t="shared" si="31"/>
        <v>1-2-125</v>
      </c>
      <c r="L209" s="29" t="str">
        <f t="shared" si="25"/>
        <v>1-2-125</v>
      </c>
    </row>
    <row r="210" spans="1:12" x14ac:dyDescent="0.25">
      <c r="A210" s="30" t="s">
        <v>1491</v>
      </c>
      <c r="B210" s="30" t="s">
        <v>1492</v>
      </c>
      <c r="C210" s="30" t="s">
        <v>1274</v>
      </c>
      <c r="D210" s="30" t="s">
        <v>1364</v>
      </c>
      <c r="E210" s="30" t="s">
        <v>1241</v>
      </c>
      <c r="F210" s="31" t="str">
        <f t="shared" si="26"/>
        <v>1</v>
      </c>
      <c r="G210" s="31" t="str">
        <f t="shared" si="27"/>
        <v>1-2</v>
      </c>
      <c r="H210" s="31" t="str">
        <f t="shared" si="28"/>
        <v>1-2-1</v>
      </c>
      <c r="I210" s="31" t="str">
        <f t="shared" si="29"/>
        <v>1-2-125</v>
      </c>
      <c r="J210" s="31" t="str">
        <f t="shared" si="30"/>
        <v>1-2-12501</v>
      </c>
      <c r="K210" s="32" t="str">
        <f t="shared" si="31"/>
        <v>1-2-12501</v>
      </c>
      <c r="L210" s="33" t="str">
        <f t="shared" ref="L210:L241" si="32">IF(D210="Накладные",I210,J210)</f>
        <v>1-2-12501</v>
      </c>
    </row>
    <row r="211" spans="1:12" x14ac:dyDescent="0.25">
      <c r="A211" s="30" t="s">
        <v>1493</v>
      </c>
      <c r="B211" s="30" t="s">
        <v>1494</v>
      </c>
      <c r="C211" s="30" t="s">
        <v>1274</v>
      </c>
      <c r="D211" s="30" t="s">
        <v>1364</v>
      </c>
      <c r="E211" s="30" t="s">
        <v>1241</v>
      </c>
      <c r="F211" s="31" t="str">
        <f t="shared" si="26"/>
        <v>1</v>
      </c>
      <c r="G211" s="31" t="str">
        <f t="shared" si="27"/>
        <v>1-2</v>
      </c>
      <c r="H211" s="31" t="str">
        <f t="shared" si="28"/>
        <v>1-2-1</v>
      </c>
      <c r="I211" s="31" t="str">
        <f t="shared" si="29"/>
        <v>1-2-125</v>
      </c>
      <c r="J211" s="31" t="str">
        <f t="shared" si="30"/>
        <v>1-2-12502</v>
      </c>
      <c r="K211" s="32" t="str">
        <f t="shared" si="31"/>
        <v>1-2-12502</v>
      </c>
      <c r="L211" s="33" t="str">
        <f t="shared" si="32"/>
        <v>1-2-12502</v>
      </c>
    </row>
    <row r="212" spans="1:12" x14ac:dyDescent="0.25">
      <c r="A212" s="30" t="s">
        <v>1495</v>
      </c>
      <c r="B212" s="30" t="s">
        <v>1496</v>
      </c>
      <c r="C212" s="30" t="s">
        <v>1274</v>
      </c>
      <c r="D212" s="30" t="s">
        <v>1364</v>
      </c>
      <c r="E212" s="30" t="s">
        <v>1241</v>
      </c>
      <c r="F212" s="31" t="str">
        <f t="shared" si="26"/>
        <v>1</v>
      </c>
      <c r="G212" s="31" t="str">
        <f t="shared" si="27"/>
        <v>1-2</v>
      </c>
      <c r="H212" s="31" t="str">
        <f t="shared" si="28"/>
        <v>1-2-1</v>
      </c>
      <c r="I212" s="31" t="str">
        <f t="shared" si="29"/>
        <v>1-2-125</v>
      </c>
      <c r="J212" s="31" t="str">
        <f t="shared" si="30"/>
        <v>1-2-12503</v>
      </c>
      <c r="K212" s="32" t="str">
        <f t="shared" si="31"/>
        <v>1-2-12503</v>
      </c>
      <c r="L212" s="33" t="str">
        <f t="shared" si="32"/>
        <v>1-2-12503</v>
      </c>
    </row>
    <row r="213" spans="1:12" x14ac:dyDescent="0.25">
      <c r="A213" s="26" t="s">
        <v>1111</v>
      </c>
      <c r="B213" s="26" t="s">
        <v>755</v>
      </c>
      <c r="C213" s="26"/>
      <c r="D213" s="26" t="s">
        <v>1364</v>
      </c>
      <c r="E213" s="26"/>
      <c r="F213" s="27" t="str">
        <f t="shared" si="26"/>
        <v>1</v>
      </c>
      <c r="G213" s="27" t="str">
        <f t="shared" si="27"/>
        <v>1-2</v>
      </c>
      <c r="H213" s="27" t="str">
        <f t="shared" si="28"/>
        <v>1-2-1</v>
      </c>
      <c r="I213" s="27" t="str">
        <f t="shared" si="29"/>
        <v>1-2-126</v>
      </c>
      <c r="J213" s="27" t="str">
        <f t="shared" si="30"/>
        <v>1-2-126</v>
      </c>
      <c r="K213" s="28" t="str">
        <f t="shared" si="31"/>
        <v>1-2-126</v>
      </c>
      <c r="L213" s="29" t="str">
        <f t="shared" si="32"/>
        <v>1-2-126</v>
      </c>
    </row>
    <row r="214" spans="1:12" x14ac:dyDescent="0.25">
      <c r="A214" s="30" t="s">
        <v>1497</v>
      </c>
      <c r="B214" s="30" t="s">
        <v>1498</v>
      </c>
      <c r="C214" s="30" t="s">
        <v>1274</v>
      </c>
      <c r="D214" s="30" t="s">
        <v>1364</v>
      </c>
      <c r="E214" s="30" t="s">
        <v>1241</v>
      </c>
      <c r="F214" s="31" t="str">
        <f t="shared" si="26"/>
        <v>1</v>
      </c>
      <c r="G214" s="31" t="str">
        <f t="shared" si="27"/>
        <v>1-2</v>
      </c>
      <c r="H214" s="31" t="str">
        <f t="shared" si="28"/>
        <v>1-2-1</v>
      </c>
      <c r="I214" s="31" t="str">
        <f t="shared" si="29"/>
        <v>1-2-126</v>
      </c>
      <c r="J214" s="31" t="str">
        <f t="shared" si="30"/>
        <v>1-2-12601</v>
      </c>
      <c r="K214" s="32" t="str">
        <f t="shared" si="31"/>
        <v>1-2-12601</v>
      </c>
      <c r="L214" s="33" t="str">
        <f t="shared" si="32"/>
        <v>1-2-12601</v>
      </c>
    </row>
    <row r="215" spans="1:12" x14ac:dyDescent="0.25">
      <c r="A215" s="30" t="s">
        <v>1112</v>
      </c>
      <c r="B215" s="30" t="s">
        <v>1499</v>
      </c>
      <c r="C215" s="30" t="s">
        <v>1274</v>
      </c>
      <c r="D215" s="30" t="s">
        <v>1364</v>
      </c>
      <c r="E215" s="30" t="s">
        <v>1241</v>
      </c>
      <c r="F215" s="31" t="str">
        <f t="shared" si="26"/>
        <v>1</v>
      </c>
      <c r="G215" s="31" t="str">
        <f t="shared" si="27"/>
        <v>1-2</v>
      </c>
      <c r="H215" s="31" t="str">
        <f t="shared" si="28"/>
        <v>1-2-1</v>
      </c>
      <c r="I215" s="31" t="str">
        <f t="shared" si="29"/>
        <v>1-2-126</v>
      </c>
      <c r="J215" s="31" t="str">
        <f t="shared" si="30"/>
        <v>1-2-12602</v>
      </c>
      <c r="K215" s="32" t="str">
        <f t="shared" si="31"/>
        <v>1-2-12602</v>
      </c>
      <c r="L215" s="33" t="str">
        <f t="shared" si="32"/>
        <v>1-2-12602</v>
      </c>
    </row>
    <row r="216" spans="1:12" x14ac:dyDescent="0.25">
      <c r="A216" s="30" t="s">
        <v>1112</v>
      </c>
      <c r="B216" s="30" t="s">
        <v>1113</v>
      </c>
      <c r="C216" s="30" t="s">
        <v>1274</v>
      </c>
      <c r="D216" s="30" t="s">
        <v>1364</v>
      </c>
      <c r="E216" s="30" t="s">
        <v>1241</v>
      </c>
      <c r="F216" s="31" t="str">
        <f t="shared" si="26"/>
        <v>1</v>
      </c>
      <c r="G216" s="31" t="str">
        <f t="shared" si="27"/>
        <v>1-2</v>
      </c>
      <c r="H216" s="31" t="str">
        <f t="shared" si="28"/>
        <v>1-2-1</v>
      </c>
      <c r="I216" s="31" t="str">
        <f t="shared" si="29"/>
        <v>1-2-126</v>
      </c>
      <c r="J216" s="31" t="str">
        <f t="shared" si="30"/>
        <v>1-2-12602</v>
      </c>
      <c r="K216" s="32" t="str">
        <f t="shared" si="31"/>
        <v>1-2-12602</v>
      </c>
      <c r="L216" s="33" t="str">
        <f t="shared" si="32"/>
        <v>1-2-12602</v>
      </c>
    </row>
    <row r="217" spans="1:12" x14ac:dyDescent="0.25">
      <c r="A217" s="30" t="s">
        <v>1500</v>
      </c>
      <c r="B217" s="30" t="s">
        <v>1501</v>
      </c>
      <c r="C217" s="30" t="s">
        <v>1274</v>
      </c>
      <c r="D217" s="30" t="s">
        <v>1364</v>
      </c>
      <c r="E217" s="30" t="s">
        <v>1241</v>
      </c>
      <c r="F217" s="31" t="str">
        <f t="shared" si="26"/>
        <v>1</v>
      </c>
      <c r="G217" s="31" t="str">
        <f t="shared" si="27"/>
        <v>1-2</v>
      </c>
      <c r="H217" s="31" t="str">
        <f t="shared" si="28"/>
        <v>1-2-1</v>
      </c>
      <c r="I217" s="31" t="str">
        <f t="shared" si="29"/>
        <v>1-2-126</v>
      </c>
      <c r="J217" s="31" t="str">
        <f t="shared" si="30"/>
        <v>1-2-12603</v>
      </c>
      <c r="K217" s="32" t="str">
        <f t="shared" si="31"/>
        <v>1-2-12603</v>
      </c>
      <c r="L217" s="33" t="str">
        <f t="shared" si="32"/>
        <v>1-2-12603</v>
      </c>
    </row>
    <row r="218" spans="1:12" x14ac:dyDescent="0.25">
      <c r="A218" s="30" t="s">
        <v>1502</v>
      </c>
      <c r="B218" s="30" t="s">
        <v>1503</v>
      </c>
      <c r="C218" s="30" t="s">
        <v>1274</v>
      </c>
      <c r="D218" s="30" t="s">
        <v>1364</v>
      </c>
      <c r="E218" s="30" t="s">
        <v>1241</v>
      </c>
      <c r="F218" s="31" t="str">
        <f t="shared" si="26"/>
        <v>1</v>
      </c>
      <c r="G218" s="31" t="str">
        <f t="shared" si="27"/>
        <v>1-2</v>
      </c>
      <c r="H218" s="31" t="str">
        <f t="shared" si="28"/>
        <v>1-2-1</v>
      </c>
      <c r="I218" s="31" t="str">
        <f t="shared" si="29"/>
        <v>1-2-126</v>
      </c>
      <c r="J218" s="31" t="str">
        <f t="shared" si="30"/>
        <v>1-2-12604</v>
      </c>
      <c r="K218" s="32" t="str">
        <f t="shared" si="31"/>
        <v>1-2-12604</v>
      </c>
      <c r="L218" s="33" t="str">
        <f t="shared" si="32"/>
        <v>1-2-12604</v>
      </c>
    </row>
    <row r="219" spans="1:12" x14ac:dyDescent="0.25">
      <c r="A219" s="30" t="s">
        <v>1504</v>
      </c>
      <c r="B219" s="30" t="s">
        <v>1505</v>
      </c>
      <c r="C219" s="30" t="s">
        <v>1274</v>
      </c>
      <c r="D219" s="30" t="s">
        <v>1364</v>
      </c>
      <c r="E219" s="30" t="s">
        <v>1241</v>
      </c>
      <c r="F219" s="31" t="str">
        <f t="shared" si="26"/>
        <v>1</v>
      </c>
      <c r="G219" s="31" t="str">
        <f t="shared" si="27"/>
        <v>1-2</v>
      </c>
      <c r="H219" s="31" t="str">
        <f t="shared" si="28"/>
        <v>1-2-1</v>
      </c>
      <c r="I219" s="31" t="str">
        <f t="shared" si="29"/>
        <v>1-2-126</v>
      </c>
      <c r="J219" s="31" t="str">
        <f t="shared" si="30"/>
        <v>1-2-12605</v>
      </c>
      <c r="K219" s="32" t="str">
        <f t="shared" si="31"/>
        <v>1-2-12605</v>
      </c>
      <c r="L219" s="33" t="str">
        <f t="shared" si="32"/>
        <v>1-2-12605</v>
      </c>
    </row>
    <row r="220" spans="1:12" x14ac:dyDescent="0.25">
      <c r="A220" s="30" t="s">
        <v>1506</v>
      </c>
      <c r="B220" s="30" t="s">
        <v>1507</v>
      </c>
      <c r="C220" s="30" t="s">
        <v>1274</v>
      </c>
      <c r="D220" s="30" t="s">
        <v>1364</v>
      </c>
      <c r="E220" s="30" t="s">
        <v>1241</v>
      </c>
      <c r="F220" s="31" t="str">
        <f t="shared" si="26"/>
        <v>1</v>
      </c>
      <c r="G220" s="31" t="str">
        <f t="shared" si="27"/>
        <v>1-2</v>
      </c>
      <c r="H220" s="31" t="str">
        <f t="shared" si="28"/>
        <v>1-2-1</v>
      </c>
      <c r="I220" s="31" t="str">
        <f t="shared" si="29"/>
        <v>1-2-126</v>
      </c>
      <c r="J220" s="31" t="str">
        <f t="shared" si="30"/>
        <v>1-2-12606</v>
      </c>
      <c r="K220" s="32" t="str">
        <f t="shared" si="31"/>
        <v>1-2-12606</v>
      </c>
      <c r="L220" s="33" t="str">
        <f t="shared" si="32"/>
        <v>1-2-12606</v>
      </c>
    </row>
    <row r="221" spans="1:12" x14ac:dyDescent="0.25">
      <c r="A221" s="30" t="s">
        <v>1508</v>
      </c>
      <c r="B221" s="30" t="s">
        <v>1509</v>
      </c>
      <c r="C221" s="30" t="s">
        <v>1274</v>
      </c>
      <c r="D221" s="30" t="s">
        <v>1364</v>
      </c>
      <c r="E221" s="30" t="s">
        <v>1241</v>
      </c>
      <c r="F221" s="31" t="str">
        <f t="shared" si="26"/>
        <v>1</v>
      </c>
      <c r="G221" s="31" t="str">
        <f t="shared" si="27"/>
        <v>1-2</v>
      </c>
      <c r="H221" s="31" t="str">
        <f t="shared" si="28"/>
        <v>1-2-1</v>
      </c>
      <c r="I221" s="31" t="str">
        <f t="shared" si="29"/>
        <v>1-2-126</v>
      </c>
      <c r="J221" s="31" t="str">
        <f t="shared" si="30"/>
        <v>1-2-12607</v>
      </c>
      <c r="K221" s="32" t="str">
        <f t="shared" si="31"/>
        <v>1-2-12607</v>
      </c>
      <c r="L221" s="33" t="str">
        <f t="shared" si="32"/>
        <v>1-2-12607</v>
      </c>
    </row>
    <row r="222" spans="1:12" x14ac:dyDescent="0.25">
      <c r="A222" s="30" t="s">
        <v>1510</v>
      </c>
      <c r="B222" s="30" t="s">
        <v>755</v>
      </c>
      <c r="C222" s="30" t="s">
        <v>1274</v>
      </c>
      <c r="D222" s="30" t="s">
        <v>1364</v>
      </c>
      <c r="E222" s="30" t="s">
        <v>1241</v>
      </c>
      <c r="F222" s="31" t="str">
        <f t="shared" si="26"/>
        <v>1</v>
      </c>
      <c r="G222" s="31" t="str">
        <f t="shared" si="27"/>
        <v>1-2</v>
      </c>
      <c r="H222" s="31" t="str">
        <f t="shared" si="28"/>
        <v>1-2-1</v>
      </c>
      <c r="I222" s="31" t="str">
        <f t="shared" si="29"/>
        <v>1-2-126</v>
      </c>
      <c r="J222" s="31" t="str">
        <f t="shared" si="30"/>
        <v>1-2-12608</v>
      </c>
      <c r="K222" s="32" t="str">
        <f t="shared" si="31"/>
        <v>1-2-12608</v>
      </c>
      <c r="L222" s="33" t="str">
        <f t="shared" si="32"/>
        <v>1-2-12608</v>
      </c>
    </row>
    <row r="223" spans="1:12" x14ac:dyDescent="0.25">
      <c r="A223" s="30" t="s">
        <v>1511</v>
      </c>
      <c r="B223" s="30" t="s">
        <v>1512</v>
      </c>
      <c r="C223" s="30" t="s">
        <v>1274</v>
      </c>
      <c r="D223" s="30" t="s">
        <v>1364</v>
      </c>
      <c r="E223" s="30" t="s">
        <v>1241</v>
      </c>
      <c r="F223" s="31" t="str">
        <f t="shared" si="26"/>
        <v>1</v>
      </c>
      <c r="G223" s="31" t="str">
        <f t="shared" si="27"/>
        <v>1-2</v>
      </c>
      <c r="H223" s="31" t="str">
        <f t="shared" si="28"/>
        <v>1-2-1</v>
      </c>
      <c r="I223" s="31" t="str">
        <f t="shared" si="29"/>
        <v>1-2-126</v>
      </c>
      <c r="J223" s="31" t="str">
        <f t="shared" si="30"/>
        <v>1-2-12609</v>
      </c>
      <c r="K223" s="32" t="str">
        <f t="shared" si="31"/>
        <v>1-2-12609</v>
      </c>
      <c r="L223" s="33" t="str">
        <f t="shared" si="32"/>
        <v>1-2-12609</v>
      </c>
    </row>
    <row r="224" spans="1:12" x14ac:dyDescent="0.25">
      <c r="A224" s="30" t="s">
        <v>1513</v>
      </c>
      <c r="B224" s="30" t="s">
        <v>1514</v>
      </c>
      <c r="C224" s="30" t="s">
        <v>1274</v>
      </c>
      <c r="D224" s="30" t="s">
        <v>1364</v>
      </c>
      <c r="E224" s="30" t="s">
        <v>1241</v>
      </c>
      <c r="F224" s="31" t="str">
        <f t="shared" si="26"/>
        <v>1</v>
      </c>
      <c r="G224" s="31" t="str">
        <f t="shared" si="27"/>
        <v>1-2</v>
      </c>
      <c r="H224" s="31" t="str">
        <f t="shared" si="28"/>
        <v>1-2-1</v>
      </c>
      <c r="I224" s="31" t="str">
        <f t="shared" si="29"/>
        <v>1-2-126</v>
      </c>
      <c r="J224" s="31" t="str">
        <f t="shared" si="30"/>
        <v>1-2-12610</v>
      </c>
      <c r="K224" s="32" t="str">
        <f t="shared" si="31"/>
        <v>1-2-12610</v>
      </c>
      <c r="L224" s="33" t="str">
        <f t="shared" si="32"/>
        <v>1-2-12610</v>
      </c>
    </row>
    <row r="225" spans="1:12" x14ac:dyDescent="0.25">
      <c r="A225" s="30" t="s">
        <v>1515</v>
      </c>
      <c r="B225" s="30" t="s">
        <v>1516</v>
      </c>
      <c r="C225" s="30" t="s">
        <v>1274</v>
      </c>
      <c r="D225" s="30" t="s">
        <v>1364</v>
      </c>
      <c r="E225" s="30" t="s">
        <v>1241</v>
      </c>
      <c r="F225" s="31" t="str">
        <f t="shared" si="26"/>
        <v>1</v>
      </c>
      <c r="G225" s="31" t="str">
        <f t="shared" si="27"/>
        <v>1-2</v>
      </c>
      <c r="H225" s="31" t="str">
        <f t="shared" si="28"/>
        <v>1-2-1</v>
      </c>
      <c r="I225" s="31" t="str">
        <f t="shared" si="29"/>
        <v>1-2-126</v>
      </c>
      <c r="J225" s="31" t="str">
        <f t="shared" si="30"/>
        <v>1-2-12611</v>
      </c>
      <c r="K225" s="32" t="str">
        <f t="shared" si="31"/>
        <v>1-2-12611</v>
      </c>
      <c r="L225" s="33" t="str">
        <f t="shared" si="32"/>
        <v>1-2-12611</v>
      </c>
    </row>
    <row r="226" spans="1:12" x14ac:dyDescent="0.25">
      <c r="A226" s="26" t="s">
        <v>1517</v>
      </c>
      <c r="B226" s="26" t="s">
        <v>1518</v>
      </c>
      <c r="C226" s="26"/>
      <c r="D226" s="26" t="s">
        <v>1364</v>
      </c>
      <c r="E226" s="26"/>
      <c r="F226" s="27" t="str">
        <f t="shared" si="26"/>
        <v>1</v>
      </c>
      <c r="G226" s="27" t="str">
        <f t="shared" si="27"/>
        <v>1-2</v>
      </c>
      <c r="H226" s="27" t="str">
        <f t="shared" si="28"/>
        <v>1-2-1</v>
      </c>
      <c r="I226" s="27" t="str">
        <f t="shared" si="29"/>
        <v>1-2-128</v>
      </c>
      <c r="J226" s="27" t="str">
        <f t="shared" si="30"/>
        <v>1-2-128</v>
      </c>
      <c r="K226" s="28" t="str">
        <f t="shared" si="31"/>
        <v>1-2-128</v>
      </c>
      <c r="L226" s="29" t="str">
        <f t="shared" si="32"/>
        <v>1-2-128</v>
      </c>
    </row>
    <row r="227" spans="1:12" x14ac:dyDescent="0.25">
      <c r="A227" s="30" t="s">
        <v>1519</v>
      </c>
      <c r="B227" s="30" t="s">
        <v>1520</v>
      </c>
      <c r="C227" s="30" t="s">
        <v>1274</v>
      </c>
      <c r="D227" s="30" t="s">
        <v>1364</v>
      </c>
      <c r="E227" s="30" t="s">
        <v>1241</v>
      </c>
      <c r="F227" s="31" t="str">
        <f t="shared" si="26"/>
        <v>1</v>
      </c>
      <c r="G227" s="31" t="str">
        <f t="shared" si="27"/>
        <v>1-2</v>
      </c>
      <c r="H227" s="31" t="str">
        <f t="shared" si="28"/>
        <v>1-2-1</v>
      </c>
      <c r="I227" s="31" t="str">
        <f t="shared" si="29"/>
        <v>1-2-128</v>
      </c>
      <c r="J227" s="31" t="str">
        <f t="shared" si="30"/>
        <v>1-2-12801</v>
      </c>
      <c r="K227" s="32" t="str">
        <f t="shared" si="31"/>
        <v>1-2-12801</v>
      </c>
      <c r="L227" s="33" t="str">
        <f t="shared" si="32"/>
        <v>1-2-12801</v>
      </c>
    </row>
    <row r="228" spans="1:12" x14ac:dyDescent="0.25">
      <c r="A228" s="30" t="s">
        <v>1521</v>
      </c>
      <c r="B228" s="30" t="s">
        <v>1522</v>
      </c>
      <c r="C228" s="30" t="s">
        <v>1274</v>
      </c>
      <c r="D228" s="30" t="s">
        <v>1364</v>
      </c>
      <c r="E228" s="30" t="s">
        <v>1241</v>
      </c>
      <c r="F228" s="31" t="str">
        <f t="shared" si="26"/>
        <v>1</v>
      </c>
      <c r="G228" s="31" t="str">
        <f t="shared" si="27"/>
        <v>1-2</v>
      </c>
      <c r="H228" s="31" t="str">
        <f t="shared" si="28"/>
        <v>1-2-1</v>
      </c>
      <c r="I228" s="31" t="str">
        <f t="shared" si="29"/>
        <v>1-2-128</v>
      </c>
      <c r="J228" s="31" t="str">
        <f t="shared" si="30"/>
        <v>1-2-12802</v>
      </c>
      <c r="K228" s="32" t="str">
        <f t="shared" si="31"/>
        <v>1-2-12802</v>
      </c>
      <c r="L228" s="33" t="str">
        <f t="shared" si="32"/>
        <v>1-2-12802</v>
      </c>
    </row>
    <row r="229" spans="1:12" x14ac:dyDescent="0.25">
      <c r="A229" s="30" t="s">
        <v>1523</v>
      </c>
      <c r="B229" s="30" t="s">
        <v>1524</v>
      </c>
      <c r="C229" s="30" t="s">
        <v>1274</v>
      </c>
      <c r="D229" s="30" t="s">
        <v>1364</v>
      </c>
      <c r="E229" s="30" t="s">
        <v>1241</v>
      </c>
      <c r="F229" s="31" t="str">
        <f t="shared" si="26"/>
        <v>1</v>
      </c>
      <c r="G229" s="31" t="str">
        <f t="shared" si="27"/>
        <v>1-2</v>
      </c>
      <c r="H229" s="31" t="str">
        <f t="shared" si="28"/>
        <v>1-2-1</v>
      </c>
      <c r="I229" s="31" t="str">
        <f t="shared" si="29"/>
        <v>1-2-128</v>
      </c>
      <c r="J229" s="31" t="str">
        <f t="shared" si="30"/>
        <v>1-2-12803</v>
      </c>
      <c r="K229" s="32" t="str">
        <f t="shared" si="31"/>
        <v>1-2-12803</v>
      </c>
      <c r="L229" s="33" t="str">
        <f t="shared" si="32"/>
        <v>1-2-12803</v>
      </c>
    </row>
    <row r="230" spans="1:12" x14ac:dyDescent="0.25">
      <c r="A230" s="30" t="s">
        <v>1525</v>
      </c>
      <c r="B230" s="30" t="s">
        <v>1526</v>
      </c>
      <c r="C230" s="30" t="s">
        <v>1274</v>
      </c>
      <c r="D230" s="30" t="s">
        <v>1364</v>
      </c>
      <c r="E230" s="30" t="s">
        <v>1241</v>
      </c>
      <c r="F230" s="31" t="str">
        <f t="shared" si="26"/>
        <v>1</v>
      </c>
      <c r="G230" s="31" t="str">
        <f t="shared" si="27"/>
        <v>1-2</v>
      </c>
      <c r="H230" s="31" t="str">
        <f t="shared" si="28"/>
        <v>1-2-1</v>
      </c>
      <c r="I230" s="31" t="str">
        <f t="shared" si="29"/>
        <v>1-2-128</v>
      </c>
      <c r="J230" s="31" t="str">
        <f t="shared" si="30"/>
        <v>1-2-12804</v>
      </c>
      <c r="K230" s="32" t="str">
        <f t="shared" si="31"/>
        <v>1-2-12804</v>
      </c>
      <c r="L230" s="33" t="str">
        <f t="shared" si="32"/>
        <v>1-2-12804</v>
      </c>
    </row>
    <row r="231" spans="1:12" x14ac:dyDescent="0.25">
      <c r="A231" s="30" t="s">
        <v>1527</v>
      </c>
      <c r="B231" s="30" t="s">
        <v>1390</v>
      </c>
      <c r="C231" s="30" t="s">
        <v>1274</v>
      </c>
      <c r="D231" s="30" t="s">
        <v>1364</v>
      </c>
      <c r="E231" s="30" t="s">
        <v>1241</v>
      </c>
      <c r="F231" s="31" t="str">
        <f t="shared" si="26"/>
        <v>1</v>
      </c>
      <c r="G231" s="31" t="str">
        <f t="shared" si="27"/>
        <v>1-2</v>
      </c>
      <c r="H231" s="31" t="str">
        <f t="shared" si="28"/>
        <v>1-2-1</v>
      </c>
      <c r="I231" s="31" t="str">
        <f t="shared" si="29"/>
        <v>1-2-128</v>
      </c>
      <c r="J231" s="31" t="str">
        <f t="shared" si="30"/>
        <v>1-2-12805</v>
      </c>
      <c r="K231" s="32" t="str">
        <f t="shared" si="31"/>
        <v>1-2-12805</v>
      </c>
      <c r="L231" s="33" t="str">
        <f t="shared" si="32"/>
        <v>1-2-12805</v>
      </c>
    </row>
    <row r="232" spans="1:12" x14ac:dyDescent="0.25">
      <c r="A232" s="30" t="s">
        <v>1528</v>
      </c>
      <c r="B232" s="30" t="s">
        <v>1529</v>
      </c>
      <c r="C232" s="30" t="s">
        <v>1274</v>
      </c>
      <c r="D232" s="30" t="s">
        <v>1364</v>
      </c>
      <c r="E232" s="30" t="s">
        <v>1241</v>
      </c>
      <c r="F232" s="31" t="str">
        <f t="shared" si="26"/>
        <v>1</v>
      </c>
      <c r="G232" s="31" t="str">
        <f t="shared" si="27"/>
        <v>1-2</v>
      </c>
      <c r="H232" s="31" t="str">
        <f t="shared" si="28"/>
        <v>1-2-1</v>
      </c>
      <c r="I232" s="31" t="str">
        <f t="shared" si="29"/>
        <v>1-2-128</v>
      </c>
      <c r="J232" s="31" t="str">
        <f t="shared" si="30"/>
        <v>1-2-12806</v>
      </c>
      <c r="K232" s="32" t="str">
        <f t="shared" si="31"/>
        <v>1-2-12806</v>
      </c>
      <c r="L232" s="33" t="str">
        <f t="shared" si="32"/>
        <v>1-2-12806</v>
      </c>
    </row>
    <row r="233" spans="1:12" x14ac:dyDescent="0.25">
      <c r="A233" s="30" t="s">
        <v>1530</v>
      </c>
      <c r="B233" s="30" t="s">
        <v>1531</v>
      </c>
      <c r="C233" s="30" t="s">
        <v>1274</v>
      </c>
      <c r="D233" s="30" t="s">
        <v>1364</v>
      </c>
      <c r="E233" s="30" t="s">
        <v>1241</v>
      </c>
      <c r="F233" s="31" t="str">
        <f t="shared" si="26"/>
        <v>1</v>
      </c>
      <c r="G233" s="31" t="str">
        <f t="shared" si="27"/>
        <v>1-2</v>
      </c>
      <c r="H233" s="31" t="str">
        <f t="shared" si="28"/>
        <v>1-2-1</v>
      </c>
      <c r="I233" s="31" t="str">
        <f t="shared" si="29"/>
        <v>1-2-128</v>
      </c>
      <c r="J233" s="31" t="str">
        <f t="shared" si="30"/>
        <v>1-2-12807</v>
      </c>
      <c r="K233" s="32" t="str">
        <f t="shared" si="31"/>
        <v>1-2-12807</v>
      </c>
      <c r="L233" s="33" t="str">
        <f t="shared" si="32"/>
        <v>1-2-12807</v>
      </c>
    </row>
    <row r="234" spans="1:12" x14ac:dyDescent="0.25">
      <c r="A234" s="30" t="s">
        <v>1532</v>
      </c>
      <c r="B234" s="30" t="s">
        <v>1533</v>
      </c>
      <c r="C234" s="30" t="s">
        <v>1274</v>
      </c>
      <c r="D234" s="30" t="s">
        <v>1364</v>
      </c>
      <c r="E234" s="30" t="s">
        <v>1241</v>
      </c>
      <c r="F234" s="31" t="str">
        <f t="shared" si="26"/>
        <v>1</v>
      </c>
      <c r="G234" s="31" t="str">
        <f t="shared" si="27"/>
        <v>1-2</v>
      </c>
      <c r="H234" s="31" t="str">
        <f t="shared" si="28"/>
        <v>1-2-1</v>
      </c>
      <c r="I234" s="31" t="str">
        <f t="shared" si="29"/>
        <v>1-2-128</v>
      </c>
      <c r="J234" s="31" t="str">
        <f t="shared" si="30"/>
        <v>1-2-12808</v>
      </c>
      <c r="K234" s="32" t="str">
        <f t="shared" si="31"/>
        <v>1-2-12808</v>
      </c>
      <c r="L234" s="33" t="str">
        <f t="shared" si="32"/>
        <v>1-2-12808</v>
      </c>
    </row>
    <row r="235" spans="1:12" x14ac:dyDescent="0.25">
      <c r="A235" s="30" t="s">
        <v>1534</v>
      </c>
      <c r="B235" s="30" t="s">
        <v>1535</v>
      </c>
      <c r="C235" s="30" t="s">
        <v>1274</v>
      </c>
      <c r="D235" s="30" t="s">
        <v>1364</v>
      </c>
      <c r="E235" s="30" t="s">
        <v>1241</v>
      </c>
      <c r="F235" s="31" t="str">
        <f t="shared" si="26"/>
        <v>1</v>
      </c>
      <c r="G235" s="31" t="str">
        <f t="shared" si="27"/>
        <v>1-2</v>
      </c>
      <c r="H235" s="31" t="str">
        <f t="shared" si="28"/>
        <v>1-2-1</v>
      </c>
      <c r="I235" s="31" t="str">
        <f t="shared" si="29"/>
        <v>1-2-128</v>
      </c>
      <c r="J235" s="31" t="str">
        <f t="shared" si="30"/>
        <v>1-2-12809</v>
      </c>
      <c r="K235" s="32" t="str">
        <f t="shared" si="31"/>
        <v>1-2-12809</v>
      </c>
      <c r="L235" s="33" t="str">
        <f t="shared" si="32"/>
        <v>1-2-12809</v>
      </c>
    </row>
    <row r="236" spans="1:12" x14ac:dyDescent="0.25">
      <c r="A236" s="30" t="s">
        <v>1536</v>
      </c>
      <c r="B236" s="30" t="s">
        <v>1537</v>
      </c>
      <c r="C236" s="30" t="s">
        <v>1274</v>
      </c>
      <c r="D236" s="30" t="s">
        <v>1364</v>
      </c>
      <c r="E236" s="30" t="s">
        <v>1241</v>
      </c>
      <c r="F236" s="31" t="str">
        <f t="shared" si="26"/>
        <v>1</v>
      </c>
      <c r="G236" s="31" t="str">
        <f t="shared" si="27"/>
        <v>1-2</v>
      </c>
      <c r="H236" s="31" t="str">
        <f t="shared" si="28"/>
        <v>1-2-1</v>
      </c>
      <c r="I236" s="31" t="str">
        <f t="shared" si="29"/>
        <v>1-2-128</v>
      </c>
      <c r="J236" s="31" t="str">
        <f t="shared" si="30"/>
        <v>1-2-12810</v>
      </c>
      <c r="K236" s="32" t="str">
        <f t="shared" si="31"/>
        <v>1-2-12810</v>
      </c>
      <c r="L236" s="33" t="str">
        <f t="shared" si="32"/>
        <v>1-2-12810</v>
      </c>
    </row>
    <row r="237" spans="1:12" x14ac:dyDescent="0.25">
      <c r="A237" s="30" t="s">
        <v>1538</v>
      </c>
      <c r="B237" s="30" t="s">
        <v>1539</v>
      </c>
      <c r="C237" s="30" t="s">
        <v>1274</v>
      </c>
      <c r="D237" s="30" t="s">
        <v>1364</v>
      </c>
      <c r="E237" s="30" t="s">
        <v>1241</v>
      </c>
      <c r="F237" s="31" t="str">
        <f t="shared" si="26"/>
        <v>1</v>
      </c>
      <c r="G237" s="31" t="str">
        <f t="shared" si="27"/>
        <v>1-2</v>
      </c>
      <c r="H237" s="31" t="str">
        <f t="shared" si="28"/>
        <v>1-2-1</v>
      </c>
      <c r="I237" s="31" t="str">
        <f t="shared" si="29"/>
        <v>1-2-128</v>
      </c>
      <c r="J237" s="31" t="str">
        <f t="shared" si="30"/>
        <v>1-2-12811</v>
      </c>
      <c r="K237" s="32" t="str">
        <f t="shared" si="31"/>
        <v>1-2-12811</v>
      </c>
      <c r="L237" s="33" t="str">
        <f t="shared" si="32"/>
        <v>1-2-12811</v>
      </c>
    </row>
    <row r="238" spans="1:12" x14ac:dyDescent="0.25">
      <c r="A238" s="30" t="s">
        <v>1540</v>
      </c>
      <c r="B238" s="30" t="s">
        <v>1541</v>
      </c>
      <c r="C238" s="30" t="s">
        <v>1274</v>
      </c>
      <c r="D238" s="30" t="s">
        <v>1364</v>
      </c>
      <c r="E238" s="30" t="s">
        <v>1241</v>
      </c>
      <c r="F238" s="31" t="str">
        <f t="shared" si="26"/>
        <v>1</v>
      </c>
      <c r="G238" s="31" t="str">
        <f t="shared" si="27"/>
        <v>1-2</v>
      </c>
      <c r="H238" s="31" t="str">
        <f t="shared" si="28"/>
        <v>1-2-1</v>
      </c>
      <c r="I238" s="31" t="str">
        <f t="shared" si="29"/>
        <v>1-2-128</v>
      </c>
      <c r="J238" s="31" t="str">
        <f t="shared" si="30"/>
        <v>1-2-12812</v>
      </c>
      <c r="K238" s="32" t="str">
        <f t="shared" si="31"/>
        <v>1-2-12812</v>
      </c>
      <c r="L238" s="33" t="str">
        <f t="shared" si="32"/>
        <v>1-2-12812</v>
      </c>
    </row>
    <row r="239" spans="1:12" x14ac:dyDescent="0.25">
      <c r="A239" s="30" t="s">
        <v>1542</v>
      </c>
      <c r="B239" s="30" t="s">
        <v>1543</v>
      </c>
      <c r="C239" s="30" t="s">
        <v>1274</v>
      </c>
      <c r="D239" s="30" t="s">
        <v>1364</v>
      </c>
      <c r="E239" s="30" t="s">
        <v>1241</v>
      </c>
      <c r="F239" s="31" t="str">
        <f t="shared" si="26"/>
        <v>1</v>
      </c>
      <c r="G239" s="31" t="str">
        <f t="shared" si="27"/>
        <v>1-2</v>
      </c>
      <c r="H239" s="31" t="str">
        <f t="shared" si="28"/>
        <v>1-2-1</v>
      </c>
      <c r="I239" s="31" t="str">
        <f t="shared" si="29"/>
        <v>1-2-128</v>
      </c>
      <c r="J239" s="31" t="str">
        <f t="shared" si="30"/>
        <v>1-2-12813</v>
      </c>
      <c r="K239" s="32" t="str">
        <f t="shared" si="31"/>
        <v>1-2-12813</v>
      </c>
      <c r="L239" s="33" t="str">
        <f t="shared" si="32"/>
        <v>1-2-12813</v>
      </c>
    </row>
    <row r="240" spans="1:12" x14ac:dyDescent="0.25">
      <c r="A240" s="30" t="s">
        <v>1544</v>
      </c>
      <c r="B240" s="30" t="s">
        <v>1545</v>
      </c>
      <c r="C240" s="30" t="s">
        <v>1274</v>
      </c>
      <c r="D240" s="30" t="s">
        <v>1364</v>
      </c>
      <c r="E240" s="30" t="s">
        <v>1241</v>
      </c>
      <c r="F240" s="31" t="str">
        <f t="shared" si="26"/>
        <v>1</v>
      </c>
      <c r="G240" s="31" t="str">
        <f t="shared" si="27"/>
        <v>1-2</v>
      </c>
      <c r="H240" s="31" t="str">
        <f t="shared" si="28"/>
        <v>1-2-1</v>
      </c>
      <c r="I240" s="31" t="str">
        <f t="shared" si="29"/>
        <v>1-2-128</v>
      </c>
      <c r="J240" s="31" t="str">
        <f t="shared" si="30"/>
        <v>1-2-12814</v>
      </c>
      <c r="K240" s="32" t="str">
        <f t="shared" si="31"/>
        <v>1-2-12814</v>
      </c>
      <c r="L240" s="33" t="str">
        <f t="shared" si="32"/>
        <v>1-2-12814</v>
      </c>
    </row>
    <row r="241" spans="1:12" x14ac:dyDescent="0.25">
      <c r="A241" s="30" t="s">
        <v>1546</v>
      </c>
      <c r="B241" s="30" t="s">
        <v>1547</v>
      </c>
      <c r="C241" s="30" t="s">
        <v>1274</v>
      </c>
      <c r="D241" s="30" t="s">
        <v>1364</v>
      </c>
      <c r="E241" s="30" t="s">
        <v>1241</v>
      </c>
      <c r="F241" s="31" t="str">
        <f t="shared" si="26"/>
        <v>1</v>
      </c>
      <c r="G241" s="31" t="str">
        <f t="shared" si="27"/>
        <v>1-2</v>
      </c>
      <c r="H241" s="31" t="str">
        <f t="shared" si="28"/>
        <v>1-2-1</v>
      </c>
      <c r="I241" s="31" t="str">
        <f t="shared" si="29"/>
        <v>1-2-128</v>
      </c>
      <c r="J241" s="31" t="str">
        <f t="shared" si="30"/>
        <v>1-2-12815</v>
      </c>
      <c r="K241" s="32" t="str">
        <f t="shared" si="31"/>
        <v>1-2-12815</v>
      </c>
      <c r="L241" s="33" t="str">
        <f t="shared" si="32"/>
        <v>1-2-12815</v>
      </c>
    </row>
    <row r="242" spans="1:12" x14ac:dyDescent="0.25">
      <c r="A242" s="30" t="s">
        <v>1548</v>
      </c>
      <c r="B242" s="30" t="s">
        <v>1549</v>
      </c>
      <c r="C242" s="30" t="s">
        <v>1274</v>
      </c>
      <c r="D242" s="30" t="s">
        <v>1364</v>
      </c>
      <c r="E242" s="30" t="s">
        <v>1241</v>
      </c>
      <c r="F242" s="31" t="str">
        <f t="shared" si="26"/>
        <v>1</v>
      </c>
      <c r="G242" s="31" t="str">
        <f t="shared" si="27"/>
        <v>1-2</v>
      </c>
      <c r="H242" s="31" t="str">
        <f t="shared" si="28"/>
        <v>1-2-1</v>
      </c>
      <c r="I242" s="31" t="str">
        <f t="shared" si="29"/>
        <v>1-2-128</v>
      </c>
      <c r="J242" s="31" t="str">
        <f t="shared" si="30"/>
        <v>1-2-12816</v>
      </c>
      <c r="K242" s="32" t="str">
        <f t="shared" si="31"/>
        <v>1-2-12816</v>
      </c>
      <c r="L242" s="33" t="str">
        <f t="shared" ref="L242:L273" si="33">IF(D242="Накладные",I242,J242)</f>
        <v>1-2-12816</v>
      </c>
    </row>
    <row r="243" spans="1:12" x14ac:dyDescent="0.25">
      <c r="A243" s="30" t="s">
        <v>1550</v>
      </c>
      <c r="B243" s="30" t="s">
        <v>1551</v>
      </c>
      <c r="C243" s="30" t="s">
        <v>1274</v>
      </c>
      <c r="D243" s="30" t="s">
        <v>1364</v>
      </c>
      <c r="E243" s="30" t="s">
        <v>1241</v>
      </c>
      <c r="F243" s="31" t="str">
        <f t="shared" si="26"/>
        <v>1</v>
      </c>
      <c r="G243" s="31" t="str">
        <f t="shared" si="27"/>
        <v>1-2</v>
      </c>
      <c r="H243" s="31" t="str">
        <f t="shared" si="28"/>
        <v>1-2-1</v>
      </c>
      <c r="I243" s="31" t="str">
        <f t="shared" si="29"/>
        <v>1-2-128</v>
      </c>
      <c r="J243" s="31" t="str">
        <f t="shared" si="30"/>
        <v>1-2-12817</v>
      </c>
      <c r="K243" s="32" t="str">
        <f t="shared" si="31"/>
        <v>1-2-12817</v>
      </c>
      <c r="L243" s="33" t="str">
        <f t="shared" si="33"/>
        <v>1-2-12817</v>
      </c>
    </row>
    <row r="244" spans="1:12" x14ac:dyDescent="0.25">
      <c r="A244" s="30" t="s">
        <v>1552</v>
      </c>
      <c r="B244" s="30" t="s">
        <v>1553</v>
      </c>
      <c r="C244" s="30" t="s">
        <v>1274</v>
      </c>
      <c r="D244" s="30" t="s">
        <v>1364</v>
      </c>
      <c r="E244" s="30" t="s">
        <v>1241</v>
      </c>
      <c r="F244" s="31" t="str">
        <f t="shared" si="26"/>
        <v>1</v>
      </c>
      <c r="G244" s="31" t="str">
        <f t="shared" si="27"/>
        <v>1-2</v>
      </c>
      <c r="H244" s="31" t="str">
        <f t="shared" si="28"/>
        <v>1-2-1</v>
      </c>
      <c r="I244" s="31" t="str">
        <f t="shared" si="29"/>
        <v>1-2-128</v>
      </c>
      <c r="J244" s="31" t="str">
        <f t="shared" si="30"/>
        <v>1-2-12818</v>
      </c>
      <c r="K244" s="32" t="str">
        <f t="shared" si="31"/>
        <v>1-2-12818</v>
      </c>
      <c r="L244" s="33" t="str">
        <f t="shared" si="33"/>
        <v>1-2-12818</v>
      </c>
    </row>
    <row r="245" spans="1:12" x14ac:dyDescent="0.25">
      <c r="A245" s="30" t="s">
        <v>1554</v>
      </c>
      <c r="B245" s="30" t="s">
        <v>1555</v>
      </c>
      <c r="C245" s="30" t="s">
        <v>1274</v>
      </c>
      <c r="D245" s="30" t="s">
        <v>1364</v>
      </c>
      <c r="E245" s="30" t="s">
        <v>1241</v>
      </c>
      <c r="F245" s="31" t="str">
        <f t="shared" si="26"/>
        <v>1</v>
      </c>
      <c r="G245" s="31" t="str">
        <f t="shared" si="27"/>
        <v>1-2</v>
      </c>
      <c r="H245" s="31" t="str">
        <f t="shared" si="28"/>
        <v>1-2-1</v>
      </c>
      <c r="I245" s="31" t="str">
        <f t="shared" si="29"/>
        <v>1-2-128</v>
      </c>
      <c r="J245" s="31" t="str">
        <f t="shared" si="30"/>
        <v>1-2-12819</v>
      </c>
      <c r="K245" s="32" t="str">
        <f t="shared" si="31"/>
        <v>1-2-12819</v>
      </c>
      <c r="L245" s="33" t="str">
        <f t="shared" si="33"/>
        <v>1-2-12819</v>
      </c>
    </row>
    <row r="246" spans="1:12" x14ac:dyDescent="0.25">
      <c r="A246" s="30" t="s">
        <v>1556</v>
      </c>
      <c r="B246" s="30" t="s">
        <v>1557</v>
      </c>
      <c r="C246" s="30" t="s">
        <v>1274</v>
      </c>
      <c r="D246" s="30" t="s">
        <v>1364</v>
      </c>
      <c r="E246" s="30" t="s">
        <v>1241</v>
      </c>
      <c r="F246" s="31" t="str">
        <f t="shared" si="26"/>
        <v>1</v>
      </c>
      <c r="G246" s="31" t="str">
        <f t="shared" si="27"/>
        <v>1-2</v>
      </c>
      <c r="H246" s="31" t="str">
        <f t="shared" si="28"/>
        <v>1-2-1</v>
      </c>
      <c r="I246" s="31" t="str">
        <f t="shared" si="29"/>
        <v>1-2-128</v>
      </c>
      <c r="J246" s="31" t="str">
        <f t="shared" si="30"/>
        <v>1-2-12820</v>
      </c>
      <c r="K246" s="32" t="str">
        <f t="shared" si="31"/>
        <v>1-2-12820</v>
      </c>
      <c r="L246" s="33" t="str">
        <f t="shared" si="33"/>
        <v>1-2-12820</v>
      </c>
    </row>
    <row r="247" spans="1:12" x14ac:dyDescent="0.25">
      <c r="A247" s="30" t="s">
        <v>1558</v>
      </c>
      <c r="B247" s="30" t="s">
        <v>1559</v>
      </c>
      <c r="C247" s="30" t="s">
        <v>1274</v>
      </c>
      <c r="D247" s="30" t="s">
        <v>1364</v>
      </c>
      <c r="E247" s="30" t="s">
        <v>1241</v>
      </c>
      <c r="F247" s="31" t="str">
        <f t="shared" si="26"/>
        <v>1</v>
      </c>
      <c r="G247" s="31" t="str">
        <f t="shared" si="27"/>
        <v>1-2</v>
      </c>
      <c r="H247" s="31" t="str">
        <f t="shared" si="28"/>
        <v>1-2-1</v>
      </c>
      <c r="I247" s="31" t="str">
        <f t="shared" si="29"/>
        <v>1-2-128</v>
      </c>
      <c r="J247" s="31" t="str">
        <f t="shared" si="30"/>
        <v>1-2-12821</v>
      </c>
      <c r="K247" s="32" t="str">
        <f t="shared" si="31"/>
        <v>1-2-12821</v>
      </c>
      <c r="L247" s="33" t="str">
        <f t="shared" si="33"/>
        <v>1-2-12821</v>
      </c>
    </row>
    <row r="248" spans="1:12" x14ac:dyDescent="0.25">
      <c r="A248" s="30" t="s">
        <v>1560</v>
      </c>
      <c r="B248" s="30" t="s">
        <v>1561</v>
      </c>
      <c r="C248" s="30" t="s">
        <v>1274</v>
      </c>
      <c r="D248" s="30" t="s">
        <v>1364</v>
      </c>
      <c r="E248" s="30" t="s">
        <v>1241</v>
      </c>
      <c r="F248" s="31" t="str">
        <f t="shared" si="26"/>
        <v>1</v>
      </c>
      <c r="G248" s="31" t="str">
        <f t="shared" si="27"/>
        <v>1-2</v>
      </c>
      <c r="H248" s="31" t="str">
        <f t="shared" si="28"/>
        <v>1-2-1</v>
      </c>
      <c r="I248" s="31" t="str">
        <f t="shared" si="29"/>
        <v>1-2-128</v>
      </c>
      <c r="J248" s="31" t="str">
        <f t="shared" si="30"/>
        <v>1-2-12822</v>
      </c>
      <c r="K248" s="32" t="str">
        <f t="shared" si="31"/>
        <v>1-2-12822</v>
      </c>
      <c r="L248" s="33" t="str">
        <f t="shared" si="33"/>
        <v>1-2-12822</v>
      </c>
    </row>
    <row r="249" spans="1:12" x14ac:dyDescent="0.25">
      <c r="A249" s="26" t="s">
        <v>1562</v>
      </c>
      <c r="B249" s="26" t="s">
        <v>1563</v>
      </c>
      <c r="C249" s="26"/>
      <c r="D249" s="26" t="s">
        <v>1364</v>
      </c>
      <c r="E249" s="26"/>
      <c r="F249" s="27" t="str">
        <f t="shared" si="26"/>
        <v>1</v>
      </c>
      <c r="G249" s="27" t="str">
        <f t="shared" si="27"/>
        <v>1-2</v>
      </c>
      <c r="H249" s="27" t="str">
        <f t="shared" si="28"/>
        <v>1-2-1</v>
      </c>
      <c r="I249" s="27" t="str">
        <f t="shared" si="29"/>
        <v>1-2-129</v>
      </c>
      <c r="J249" s="27" t="str">
        <f t="shared" si="30"/>
        <v>1-2-129</v>
      </c>
      <c r="K249" s="28" t="str">
        <f t="shared" si="31"/>
        <v>1-2-129</v>
      </c>
      <c r="L249" s="29" t="str">
        <f t="shared" si="33"/>
        <v>1-2-129</v>
      </c>
    </row>
    <row r="250" spans="1:12" x14ac:dyDescent="0.25">
      <c r="A250" s="30" t="s">
        <v>1564</v>
      </c>
      <c r="B250" s="30" t="s">
        <v>1323</v>
      </c>
      <c r="C250" s="30" t="s">
        <v>1274</v>
      </c>
      <c r="D250" s="30" t="s">
        <v>1364</v>
      </c>
      <c r="E250" s="30" t="s">
        <v>1241</v>
      </c>
      <c r="F250" s="31" t="str">
        <f t="shared" si="26"/>
        <v>1</v>
      </c>
      <c r="G250" s="31" t="str">
        <f t="shared" si="27"/>
        <v>1-2</v>
      </c>
      <c r="H250" s="31" t="str">
        <f t="shared" si="28"/>
        <v>1-2-1</v>
      </c>
      <c r="I250" s="31" t="str">
        <f t="shared" si="29"/>
        <v>1-2-129</v>
      </c>
      <c r="J250" s="31" t="str">
        <f t="shared" si="30"/>
        <v>1-2-12901</v>
      </c>
      <c r="K250" s="32" t="str">
        <f t="shared" si="31"/>
        <v>1-2-12901</v>
      </c>
      <c r="L250" s="33" t="str">
        <f t="shared" si="33"/>
        <v>1-2-12901</v>
      </c>
    </row>
    <row r="251" spans="1:12" x14ac:dyDescent="0.25">
      <c r="A251" s="30" t="s">
        <v>1565</v>
      </c>
      <c r="B251" s="30" t="s">
        <v>1325</v>
      </c>
      <c r="C251" s="30" t="s">
        <v>1274</v>
      </c>
      <c r="D251" s="30" t="s">
        <v>1364</v>
      </c>
      <c r="E251" s="30" t="s">
        <v>1241</v>
      </c>
      <c r="F251" s="31" t="str">
        <f t="shared" si="26"/>
        <v>1</v>
      </c>
      <c r="G251" s="31" t="str">
        <f t="shared" si="27"/>
        <v>1-2</v>
      </c>
      <c r="H251" s="31" t="str">
        <f t="shared" si="28"/>
        <v>1-2-1</v>
      </c>
      <c r="I251" s="31" t="str">
        <f t="shared" si="29"/>
        <v>1-2-129</v>
      </c>
      <c r="J251" s="31" t="str">
        <f t="shared" si="30"/>
        <v>1-2-12902</v>
      </c>
      <c r="K251" s="32" t="str">
        <f t="shared" si="31"/>
        <v>1-2-12902</v>
      </c>
      <c r="L251" s="33" t="str">
        <f t="shared" si="33"/>
        <v>1-2-12902</v>
      </c>
    </row>
    <row r="252" spans="1:12" x14ac:dyDescent="0.25">
      <c r="A252" s="30" t="s">
        <v>1566</v>
      </c>
      <c r="B252" s="30" t="s">
        <v>1327</v>
      </c>
      <c r="C252" s="30" t="s">
        <v>1274</v>
      </c>
      <c r="D252" s="30" t="s">
        <v>1364</v>
      </c>
      <c r="E252" s="30" t="s">
        <v>1241</v>
      </c>
      <c r="F252" s="31" t="str">
        <f t="shared" si="26"/>
        <v>1</v>
      </c>
      <c r="G252" s="31" t="str">
        <f t="shared" si="27"/>
        <v>1-2</v>
      </c>
      <c r="H252" s="31" t="str">
        <f t="shared" si="28"/>
        <v>1-2-1</v>
      </c>
      <c r="I252" s="31" t="str">
        <f t="shared" si="29"/>
        <v>1-2-129</v>
      </c>
      <c r="J252" s="31" t="str">
        <f t="shared" si="30"/>
        <v>1-2-12903</v>
      </c>
      <c r="K252" s="32" t="str">
        <f t="shared" si="31"/>
        <v>1-2-12903</v>
      </c>
      <c r="L252" s="33" t="str">
        <f t="shared" si="33"/>
        <v>1-2-12903</v>
      </c>
    </row>
    <row r="253" spans="1:12" x14ac:dyDescent="0.25">
      <c r="A253" s="30" t="s">
        <v>1567</v>
      </c>
      <c r="B253" s="30" t="s">
        <v>1329</v>
      </c>
      <c r="C253" s="30" t="s">
        <v>1274</v>
      </c>
      <c r="D253" s="30" t="s">
        <v>1364</v>
      </c>
      <c r="E253" s="30" t="s">
        <v>1241</v>
      </c>
      <c r="F253" s="31" t="str">
        <f t="shared" si="26"/>
        <v>1</v>
      </c>
      <c r="G253" s="31" t="str">
        <f t="shared" si="27"/>
        <v>1-2</v>
      </c>
      <c r="H253" s="31" t="str">
        <f t="shared" si="28"/>
        <v>1-2-1</v>
      </c>
      <c r="I253" s="31" t="str">
        <f t="shared" si="29"/>
        <v>1-2-129</v>
      </c>
      <c r="J253" s="31" t="str">
        <f t="shared" si="30"/>
        <v>1-2-12904</v>
      </c>
      <c r="K253" s="32" t="str">
        <f t="shared" si="31"/>
        <v>1-2-12904</v>
      </c>
      <c r="L253" s="33" t="str">
        <f t="shared" si="33"/>
        <v>1-2-12904</v>
      </c>
    </row>
    <row r="254" spans="1:12" x14ac:dyDescent="0.25">
      <c r="A254" s="30" t="s">
        <v>1568</v>
      </c>
      <c r="B254" s="30" t="s">
        <v>1569</v>
      </c>
      <c r="C254" s="30" t="s">
        <v>1274</v>
      </c>
      <c r="D254" s="30" t="s">
        <v>1364</v>
      </c>
      <c r="E254" s="30" t="s">
        <v>1241</v>
      </c>
      <c r="F254" s="31" t="str">
        <f t="shared" si="26"/>
        <v>1</v>
      </c>
      <c r="G254" s="31" t="str">
        <f t="shared" si="27"/>
        <v>1-2</v>
      </c>
      <c r="H254" s="31" t="str">
        <f t="shared" si="28"/>
        <v>1-2-1</v>
      </c>
      <c r="I254" s="31" t="str">
        <f t="shared" si="29"/>
        <v>1-2-129</v>
      </c>
      <c r="J254" s="31" t="str">
        <f t="shared" si="30"/>
        <v>1-2-12905</v>
      </c>
      <c r="K254" s="32" t="str">
        <f t="shared" si="31"/>
        <v>1-2-12905</v>
      </c>
      <c r="L254" s="33" t="str">
        <f t="shared" si="33"/>
        <v>1-2-12905</v>
      </c>
    </row>
    <row r="255" spans="1:12" x14ac:dyDescent="0.25">
      <c r="A255" s="30" t="s">
        <v>1570</v>
      </c>
      <c r="B255" s="30" t="s">
        <v>1571</v>
      </c>
      <c r="C255" s="30" t="s">
        <v>1274</v>
      </c>
      <c r="D255" s="30" t="s">
        <v>1364</v>
      </c>
      <c r="E255" s="30" t="s">
        <v>1241</v>
      </c>
      <c r="F255" s="31" t="str">
        <f t="shared" si="26"/>
        <v>1</v>
      </c>
      <c r="G255" s="31" t="str">
        <f t="shared" si="27"/>
        <v>1-2</v>
      </c>
      <c r="H255" s="31" t="str">
        <f t="shared" si="28"/>
        <v>1-2-1</v>
      </c>
      <c r="I255" s="31" t="str">
        <f t="shared" si="29"/>
        <v>1-2-129</v>
      </c>
      <c r="J255" s="31" t="str">
        <f t="shared" si="30"/>
        <v>1-2-12906</v>
      </c>
      <c r="K255" s="32" t="str">
        <f t="shared" si="31"/>
        <v>1-2-12906</v>
      </c>
      <c r="L255" s="33" t="str">
        <f t="shared" si="33"/>
        <v>1-2-12906</v>
      </c>
    </row>
    <row r="256" spans="1:12" x14ac:dyDescent="0.25">
      <c r="A256" s="22" t="s">
        <v>1572</v>
      </c>
      <c r="B256" s="22" t="s">
        <v>1573</v>
      </c>
      <c r="C256" s="22"/>
      <c r="D256" s="22"/>
      <c r="E256" s="22"/>
      <c r="F256" s="23" t="str">
        <f t="shared" si="26"/>
        <v>1</v>
      </c>
      <c r="G256" s="23" t="str">
        <f t="shared" si="27"/>
        <v>1-2</v>
      </c>
      <c r="H256" s="23" t="str">
        <f t="shared" si="28"/>
        <v>1-2-2</v>
      </c>
      <c r="I256" s="23" t="str">
        <f t="shared" si="29"/>
        <v>1-2-2</v>
      </c>
      <c r="J256" s="23" t="str">
        <f t="shared" si="30"/>
        <v>1-2-2</v>
      </c>
      <c r="K256" s="24" t="str">
        <f t="shared" si="31"/>
        <v>1-2-2</v>
      </c>
      <c r="L256" s="25" t="str">
        <f t="shared" si="33"/>
        <v>1-2-2</v>
      </c>
    </row>
    <row r="257" spans="1:12" x14ac:dyDescent="0.25">
      <c r="A257" s="26" t="s">
        <v>911</v>
      </c>
      <c r="B257" s="26" t="s">
        <v>912</v>
      </c>
      <c r="C257" s="26"/>
      <c r="D257" s="26" t="s">
        <v>1574</v>
      </c>
      <c r="E257" s="26"/>
      <c r="F257" s="27" t="str">
        <f t="shared" si="26"/>
        <v>1</v>
      </c>
      <c r="G257" s="27" t="str">
        <f t="shared" si="27"/>
        <v>1-2</v>
      </c>
      <c r="H257" s="27" t="str">
        <f t="shared" si="28"/>
        <v>1-2-2</v>
      </c>
      <c r="I257" s="27" t="str">
        <f t="shared" si="29"/>
        <v>1-2-230</v>
      </c>
      <c r="J257" s="27" t="str">
        <f t="shared" si="30"/>
        <v>1-2-230</v>
      </c>
      <c r="K257" s="28" t="str">
        <f t="shared" si="31"/>
        <v>1-2-230</v>
      </c>
      <c r="L257" s="29" t="str">
        <f t="shared" si="33"/>
        <v>1-2-230</v>
      </c>
    </row>
    <row r="258" spans="1:12" x14ac:dyDescent="0.25">
      <c r="A258" s="30" t="s">
        <v>1575</v>
      </c>
      <c r="B258" s="30" t="s">
        <v>1576</v>
      </c>
      <c r="C258" s="30" t="s">
        <v>1274</v>
      </c>
      <c r="D258" s="30" t="s">
        <v>1574</v>
      </c>
      <c r="E258" s="30" t="s">
        <v>1241</v>
      </c>
      <c r="F258" s="31" t="str">
        <f t="shared" ref="F258:F321" si="34">LEFT(A258,1)</f>
        <v>1</v>
      </c>
      <c r="G258" s="31" t="str">
        <f t="shared" ref="G258:G321" si="35">LEFT(A258,3)</f>
        <v>1-2</v>
      </c>
      <c r="H258" s="31" t="str">
        <f t="shared" ref="H258:H321" si="36">LEFT(A258,5)</f>
        <v>1-2-2</v>
      </c>
      <c r="I258" s="31" t="str">
        <f t="shared" ref="I258:I321" si="37">LEFT(A258,7)</f>
        <v>1-2-230</v>
      </c>
      <c r="J258" s="31" t="str">
        <f t="shared" ref="J258:J321" si="38">LEFT(A258,9)</f>
        <v>1-2-23001</v>
      </c>
      <c r="K258" s="32" t="str">
        <f t="shared" ref="K258:K321" si="39">LEFT(A258,11)</f>
        <v>1-2-23001</v>
      </c>
      <c r="L258" s="33" t="str">
        <f t="shared" si="33"/>
        <v>1-2-230</v>
      </c>
    </row>
    <row r="259" spans="1:12" x14ac:dyDescent="0.25">
      <c r="A259" s="30" t="s">
        <v>1577</v>
      </c>
      <c r="B259" s="30" t="s">
        <v>1578</v>
      </c>
      <c r="C259" s="30" t="s">
        <v>1274</v>
      </c>
      <c r="D259" s="30" t="s">
        <v>1574</v>
      </c>
      <c r="E259" s="30" t="s">
        <v>1241</v>
      </c>
      <c r="F259" s="31" t="str">
        <f t="shared" si="34"/>
        <v>1</v>
      </c>
      <c r="G259" s="31" t="str">
        <f t="shared" si="35"/>
        <v>1-2</v>
      </c>
      <c r="H259" s="31" t="str">
        <f t="shared" si="36"/>
        <v>1-2-2</v>
      </c>
      <c r="I259" s="31" t="str">
        <f t="shared" si="37"/>
        <v>1-2-230</v>
      </c>
      <c r="J259" s="31" t="str">
        <f t="shared" si="38"/>
        <v>1-2-23002</v>
      </c>
      <c r="K259" s="32" t="str">
        <f t="shared" si="39"/>
        <v>1-2-23002</v>
      </c>
      <c r="L259" s="33" t="str">
        <f t="shared" si="33"/>
        <v>1-2-230</v>
      </c>
    </row>
    <row r="260" spans="1:12" x14ac:dyDescent="0.25">
      <c r="A260" s="30" t="s">
        <v>1579</v>
      </c>
      <c r="B260" s="30" t="s">
        <v>1580</v>
      </c>
      <c r="C260" s="30" t="s">
        <v>1274</v>
      </c>
      <c r="D260" s="30" t="s">
        <v>1574</v>
      </c>
      <c r="E260" s="30" t="s">
        <v>1241</v>
      </c>
      <c r="F260" s="31" t="str">
        <f t="shared" si="34"/>
        <v>1</v>
      </c>
      <c r="G260" s="31" t="str">
        <f t="shared" si="35"/>
        <v>1-2</v>
      </c>
      <c r="H260" s="31" t="str">
        <f t="shared" si="36"/>
        <v>1-2-2</v>
      </c>
      <c r="I260" s="31" t="str">
        <f t="shared" si="37"/>
        <v>1-2-230</v>
      </c>
      <c r="J260" s="31" t="str">
        <f t="shared" si="38"/>
        <v>1-2-23003</v>
      </c>
      <c r="K260" s="32" t="str">
        <f t="shared" si="39"/>
        <v>1-2-23003</v>
      </c>
      <c r="L260" s="33" t="str">
        <f t="shared" si="33"/>
        <v>1-2-230</v>
      </c>
    </row>
    <row r="261" spans="1:12" x14ac:dyDescent="0.25">
      <c r="A261" s="30" t="s">
        <v>1581</v>
      </c>
      <c r="B261" s="30" t="s">
        <v>1582</v>
      </c>
      <c r="C261" s="30" t="s">
        <v>1274</v>
      </c>
      <c r="D261" s="30" t="s">
        <v>1574</v>
      </c>
      <c r="E261" s="30" t="s">
        <v>1241</v>
      </c>
      <c r="F261" s="31" t="str">
        <f t="shared" si="34"/>
        <v>1</v>
      </c>
      <c r="G261" s="31" t="str">
        <f t="shared" si="35"/>
        <v>1-2</v>
      </c>
      <c r="H261" s="31" t="str">
        <f t="shared" si="36"/>
        <v>1-2-2</v>
      </c>
      <c r="I261" s="31" t="str">
        <f t="shared" si="37"/>
        <v>1-2-230</v>
      </c>
      <c r="J261" s="31" t="str">
        <f t="shared" si="38"/>
        <v>1-2-23004</v>
      </c>
      <c r="K261" s="32" t="str">
        <f t="shared" si="39"/>
        <v>1-2-23004</v>
      </c>
      <c r="L261" s="33" t="str">
        <f t="shared" si="33"/>
        <v>1-2-230</v>
      </c>
    </row>
    <row r="262" spans="1:12" x14ac:dyDescent="0.25">
      <c r="A262" s="30" t="s">
        <v>1583</v>
      </c>
      <c r="B262" s="30" t="s">
        <v>1584</v>
      </c>
      <c r="C262" s="30" t="s">
        <v>1274</v>
      </c>
      <c r="D262" s="30" t="s">
        <v>1574</v>
      </c>
      <c r="E262" s="30" t="s">
        <v>1241</v>
      </c>
      <c r="F262" s="31" t="str">
        <f t="shared" si="34"/>
        <v>1</v>
      </c>
      <c r="G262" s="31" t="str">
        <f t="shared" si="35"/>
        <v>1-2</v>
      </c>
      <c r="H262" s="31" t="str">
        <f t="shared" si="36"/>
        <v>1-2-2</v>
      </c>
      <c r="I262" s="31" t="str">
        <f t="shared" si="37"/>
        <v>1-2-230</v>
      </c>
      <c r="J262" s="31" t="str">
        <f t="shared" si="38"/>
        <v>1-2-23005</v>
      </c>
      <c r="K262" s="32" t="str">
        <f t="shared" si="39"/>
        <v>1-2-23005</v>
      </c>
      <c r="L262" s="33" t="str">
        <f t="shared" si="33"/>
        <v>1-2-230</v>
      </c>
    </row>
    <row r="263" spans="1:12" x14ac:dyDescent="0.25">
      <c r="A263" s="26" t="s">
        <v>902</v>
      </c>
      <c r="B263" s="26" t="s">
        <v>737</v>
      </c>
      <c r="C263" s="26"/>
      <c r="D263" s="26" t="s">
        <v>1574</v>
      </c>
      <c r="E263" s="26"/>
      <c r="F263" s="27" t="str">
        <f t="shared" si="34"/>
        <v>1</v>
      </c>
      <c r="G263" s="27" t="str">
        <f t="shared" si="35"/>
        <v>1-2</v>
      </c>
      <c r="H263" s="27" t="str">
        <f t="shared" si="36"/>
        <v>1-2-2</v>
      </c>
      <c r="I263" s="27" t="str">
        <f t="shared" si="37"/>
        <v>1-2-231</v>
      </c>
      <c r="J263" s="27" t="str">
        <f t="shared" si="38"/>
        <v>1-2-231</v>
      </c>
      <c r="K263" s="28" t="str">
        <f t="shared" si="39"/>
        <v>1-2-231</v>
      </c>
      <c r="L263" s="29" t="str">
        <f t="shared" si="33"/>
        <v>1-2-231</v>
      </c>
    </row>
    <row r="264" spans="1:12" x14ac:dyDescent="0.25">
      <c r="A264" s="30" t="s">
        <v>1585</v>
      </c>
      <c r="B264" s="30" t="s">
        <v>1586</v>
      </c>
      <c r="C264" s="30" t="s">
        <v>1274</v>
      </c>
      <c r="D264" s="30" t="s">
        <v>1574</v>
      </c>
      <c r="E264" s="30" t="s">
        <v>1241</v>
      </c>
      <c r="F264" s="31" t="str">
        <f t="shared" si="34"/>
        <v>1</v>
      </c>
      <c r="G264" s="31" t="str">
        <f t="shared" si="35"/>
        <v>1-2</v>
      </c>
      <c r="H264" s="31" t="str">
        <f t="shared" si="36"/>
        <v>1-2-2</v>
      </c>
      <c r="I264" s="31" t="str">
        <f t="shared" si="37"/>
        <v>1-2-231</v>
      </c>
      <c r="J264" s="31" t="str">
        <f t="shared" si="38"/>
        <v>1-2-23101</v>
      </c>
      <c r="K264" s="32" t="str">
        <f t="shared" si="39"/>
        <v>1-2-23101</v>
      </c>
      <c r="L264" s="33" t="str">
        <f t="shared" si="33"/>
        <v>1-2-231</v>
      </c>
    </row>
    <row r="265" spans="1:12" x14ac:dyDescent="0.25">
      <c r="A265" s="30" t="s">
        <v>1587</v>
      </c>
      <c r="B265" s="30" t="s">
        <v>1588</v>
      </c>
      <c r="C265" s="30" t="s">
        <v>1274</v>
      </c>
      <c r="D265" s="30" t="s">
        <v>1574</v>
      </c>
      <c r="E265" s="30" t="s">
        <v>1241</v>
      </c>
      <c r="F265" s="31" t="str">
        <f t="shared" si="34"/>
        <v>1</v>
      </c>
      <c r="G265" s="31" t="str">
        <f t="shared" si="35"/>
        <v>1-2</v>
      </c>
      <c r="H265" s="31" t="str">
        <f t="shared" si="36"/>
        <v>1-2-2</v>
      </c>
      <c r="I265" s="31" t="str">
        <f t="shared" si="37"/>
        <v>1-2-231</v>
      </c>
      <c r="J265" s="31" t="str">
        <f t="shared" si="38"/>
        <v>1-2-23102</v>
      </c>
      <c r="K265" s="32" t="str">
        <f t="shared" si="39"/>
        <v>1-2-23102</v>
      </c>
      <c r="L265" s="33" t="str">
        <f t="shared" si="33"/>
        <v>1-2-231</v>
      </c>
    </row>
    <row r="266" spans="1:12" x14ac:dyDescent="0.25">
      <c r="A266" s="30" t="s">
        <v>1589</v>
      </c>
      <c r="B266" s="30" t="s">
        <v>1590</v>
      </c>
      <c r="C266" s="30" t="s">
        <v>1274</v>
      </c>
      <c r="D266" s="30" t="s">
        <v>1574</v>
      </c>
      <c r="E266" s="30" t="s">
        <v>1241</v>
      </c>
      <c r="F266" s="31" t="str">
        <f t="shared" si="34"/>
        <v>1</v>
      </c>
      <c r="G266" s="31" t="str">
        <f t="shared" si="35"/>
        <v>1-2</v>
      </c>
      <c r="H266" s="31" t="str">
        <f t="shared" si="36"/>
        <v>1-2-2</v>
      </c>
      <c r="I266" s="31" t="str">
        <f t="shared" si="37"/>
        <v>1-2-231</v>
      </c>
      <c r="J266" s="31" t="str">
        <f t="shared" si="38"/>
        <v>1-2-23103</v>
      </c>
      <c r="K266" s="32" t="str">
        <f t="shared" si="39"/>
        <v>1-2-23103</v>
      </c>
      <c r="L266" s="33" t="str">
        <f t="shared" si="33"/>
        <v>1-2-231</v>
      </c>
    </row>
    <row r="267" spans="1:12" x14ac:dyDescent="0.25">
      <c r="A267" s="30" t="s">
        <v>1591</v>
      </c>
      <c r="B267" s="30" t="s">
        <v>1592</v>
      </c>
      <c r="C267" s="30" t="s">
        <v>1274</v>
      </c>
      <c r="D267" s="30" t="s">
        <v>1574</v>
      </c>
      <c r="E267" s="30" t="s">
        <v>1241</v>
      </c>
      <c r="F267" s="31" t="str">
        <f t="shared" si="34"/>
        <v>1</v>
      </c>
      <c r="G267" s="31" t="str">
        <f t="shared" si="35"/>
        <v>1-2</v>
      </c>
      <c r="H267" s="31" t="str">
        <f t="shared" si="36"/>
        <v>1-2-2</v>
      </c>
      <c r="I267" s="31" t="str">
        <f t="shared" si="37"/>
        <v>1-2-231</v>
      </c>
      <c r="J267" s="31" t="str">
        <f t="shared" si="38"/>
        <v>1-2-23104</v>
      </c>
      <c r="K267" s="32" t="str">
        <f t="shared" si="39"/>
        <v>1-2-23104</v>
      </c>
      <c r="L267" s="33" t="str">
        <f t="shared" si="33"/>
        <v>1-2-231</v>
      </c>
    </row>
    <row r="268" spans="1:12" x14ac:dyDescent="0.25">
      <c r="A268" s="30" t="s">
        <v>1593</v>
      </c>
      <c r="B268" s="30" t="s">
        <v>1594</v>
      </c>
      <c r="C268" s="30" t="s">
        <v>1274</v>
      </c>
      <c r="D268" s="30" t="s">
        <v>1574</v>
      </c>
      <c r="E268" s="30" t="s">
        <v>1241</v>
      </c>
      <c r="F268" s="31" t="str">
        <f t="shared" si="34"/>
        <v>1</v>
      </c>
      <c r="G268" s="31" t="str">
        <f t="shared" si="35"/>
        <v>1-2</v>
      </c>
      <c r="H268" s="31" t="str">
        <f t="shared" si="36"/>
        <v>1-2-2</v>
      </c>
      <c r="I268" s="31" t="str">
        <f t="shared" si="37"/>
        <v>1-2-231</v>
      </c>
      <c r="J268" s="31" t="str">
        <f t="shared" si="38"/>
        <v>1-2-23105</v>
      </c>
      <c r="K268" s="32" t="str">
        <f t="shared" si="39"/>
        <v>1-2-23105</v>
      </c>
      <c r="L268" s="33" t="str">
        <f t="shared" si="33"/>
        <v>1-2-231</v>
      </c>
    </row>
    <row r="269" spans="1:12" x14ac:dyDescent="0.25">
      <c r="A269" s="30" t="s">
        <v>1595</v>
      </c>
      <c r="B269" s="30" t="s">
        <v>1596</v>
      </c>
      <c r="C269" s="30" t="s">
        <v>1274</v>
      </c>
      <c r="D269" s="30" t="s">
        <v>1574</v>
      </c>
      <c r="E269" s="30" t="s">
        <v>1241</v>
      </c>
      <c r="F269" s="31" t="str">
        <f t="shared" si="34"/>
        <v>1</v>
      </c>
      <c r="G269" s="31" t="str">
        <f t="shared" si="35"/>
        <v>1-2</v>
      </c>
      <c r="H269" s="31" t="str">
        <f t="shared" si="36"/>
        <v>1-2-2</v>
      </c>
      <c r="I269" s="31" t="str">
        <f t="shared" si="37"/>
        <v>1-2-231</v>
      </c>
      <c r="J269" s="31" t="str">
        <f t="shared" si="38"/>
        <v>1-2-23106</v>
      </c>
      <c r="K269" s="32" t="str">
        <f t="shared" si="39"/>
        <v>1-2-23106</v>
      </c>
      <c r="L269" s="33" t="str">
        <f t="shared" si="33"/>
        <v>1-2-231</v>
      </c>
    </row>
    <row r="270" spans="1:12" x14ac:dyDescent="0.25">
      <c r="A270" s="30" t="s">
        <v>1597</v>
      </c>
      <c r="B270" s="30" t="s">
        <v>1598</v>
      </c>
      <c r="C270" s="30" t="s">
        <v>1274</v>
      </c>
      <c r="D270" s="30" t="s">
        <v>1574</v>
      </c>
      <c r="E270" s="30" t="s">
        <v>1241</v>
      </c>
      <c r="F270" s="31" t="str">
        <f t="shared" si="34"/>
        <v>1</v>
      </c>
      <c r="G270" s="31" t="str">
        <f t="shared" si="35"/>
        <v>1-2</v>
      </c>
      <c r="H270" s="31" t="str">
        <f t="shared" si="36"/>
        <v>1-2-2</v>
      </c>
      <c r="I270" s="31" t="str">
        <f t="shared" si="37"/>
        <v>1-2-231</v>
      </c>
      <c r="J270" s="31" t="str">
        <f t="shared" si="38"/>
        <v>1-2-23107</v>
      </c>
      <c r="K270" s="32" t="str">
        <f t="shared" si="39"/>
        <v>1-2-23107</v>
      </c>
      <c r="L270" s="33" t="str">
        <f t="shared" si="33"/>
        <v>1-2-231</v>
      </c>
    </row>
    <row r="271" spans="1:12" x14ac:dyDescent="0.25">
      <c r="A271" s="30" t="s">
        <v>1599</v>
      </c>
      <c r="B271" s="30" t="s">
        <v>1600</v>
      </c>
      <c r="C271" s="30" t="s">
        <v>1274</v>
      </c>
      <c r="D271" s="30" t="s">
        <v>1574</v>
      </c>
      <c r="E271" s="30" t="s">
        <v>1241</v>
      </c>
      <c r="F271" s="31" t="str">
        <f t="shared" si="34"/>
        <v>1</v>
      </c>
      <c r="G271" s="31" t="str">
        <f t="shared" si="35"/>
        <v>1-2</v>
      </c>
      <c r="H271" s="31" t="str">
        <f t="shared" si="36"/>
        <v>1-2-2</v>
      </c>
      <c r="I271" s="31" t="str">
        <f t="shared" si="37"/>
        <v>1-2-231</v>
      </c>
      <c r="J271" s="31" t="str">
        <f t="shared" si="38"/>
        <v>1-2-23108</v>
      </c>
      <c r="K271" s="32" t="str">
        <f t="shared" si="39"/>
        <v>1-2-23108</v>
      </c>
      <c r="L271" s="33" t="str">
        <f t="shared" si="33"/>
        <v>1-2-231</v>
      </c>
    </row>
    <row r="272" spans="1:12" x14ac:dyDescent="0.25">
      <c r="A272" s="30" t="s">
        <v>1601</v>
      </c>
      <c r="B272" s="30" t="s">
        <v>1602</v>
      </c>
      <c r="C272" s="30" t="s">
        <v>1274</v>
      </c>
      <c r="D272" s="30" t="s">
        <v>1574</v>
      </c>
      <c r="E272" s="30" t="s">
        <v>1241</v>
      </c>
      <c r="F272" s="31" t="str">
        <f t="shared" si="34"/>
        <v>1</v>
      </c>
      <c r="G272" s="31" t="str">
        <f t="shared" si="35"/>
        <v>1-2</v>
      </c>
      <c r="H272" s="31" t="str">
        <f t="shared" si="36"/>
        <v>1-2-2</v>
      </c>
      <c r="I272" s="31" t="str">
        <f t="shared" si="37"/>
        <v>1-2-231</v>
      </c>
      <c r="J272" s="31" t="str">
        <f t="shared" si="38"/>
        <v>1-2-23109</v>
      </c>
      <c r="K272" s="32" t="str">
        <f t="shared" si="39"/>
        <v>1-2-23109</v>
      </c>
      <c r="L272" s="33" t="str">
        <f t="shared" si="33"/>
        <v>1-2-231</v>
      </c>
    </row>
    <row r="273" spans="1:12" x14ac:dyDescent="0.25">
      <c r="A273" s="30" t="s">
        <v>1603</v>
      </c>
      <c r="B273" s="30" t="s">
        <v>1604</v>
      </c>
      <c r="C273" s="30" t="s">
        <v>1274</v>
      </c>
      <c r="D273" s="30" t="s">
        <v>1574</v>
      </c>
      <c r="E273" s="30" t="s">
        <v>1241</v>
      </c>
      <c r="F273" s="31" t="str">
        <f t="shared" si="34"/>
        <v>1</v>
      </c>
      <c r="G273" s="31" t="str">
        <f t="shared" si="35"/>
        <v>1-2</v>
      </c>
      <c r="H273" s="31" t="str">
        <f t="shared" si="36"/>
        <v>1-2-2</v>
      </c>
      <c r="I273" s="31" t="str">
        <f t="shared" si="37"/>
        <v>1-2-231</v>
      </c>
      <c r="J273" s="31" t="str">
        <f t="shared" si="38"/>
        <v>1-2-23110</v>
      </c>
      <c r="K273" s="32" t="str">
        <f t="shared" si="39"/>
        <v>1-2-23110</v>
      </c>
      <c r="L273" s="33" t="str">
        <f t="shared" si="33"/>
        <v>1-2-231</v>
      </c>
    </row>
    <row r="274" spans="1:12" x14ac:dyDescent="0.25">
      <c r="A274" s="30" t="s">
        <v>1605</v>
      </c>
      <c r="B274" s="30" t="s">
        <v>1606</v>
      </c>
      <c r="C274" s="30" t="s">
        <v>1274</v>
      </c>
      <c r="D274" s="30" t="s">
        <v>1574</v>
      </c>
      <c r="E274" s="30" t="s">
        <v>1241</v>
      </c>
      <c r="F274" s="31" t="str">
        <f t="shared" si="34"/>
        <v>1</v>
      </c>
      <c r="G274" s="31" t="str">
        <f t="shared" si="35"/>
        <v>1-2</v>
      </c>
      <c r="H274" s="31" t="str">
        <f t="shared" si="36"/>
        <v>1-2-2</v>
      </c>
      <c r="I274" s="31" t="str">
        <f t="shared" si="37"/>
        <v>1-2-231</v>
      </c>
      <c r="J274" s="31" t="str">
        <f t="shared" si="38"/>
        <v>1-2-23111</v>
      </c>
      <c r="K274" s="32" t="str">
        <f t="shared" si="39"/>
        <v>1-2-23111</v>
      </c>
      <c r="L274" s="33" t="str">
        <f t="shared" ref="L274:L288" si="40">IF(D274="Накладные",I274,J274)</f>
        <v>1-2-231</v>
      </c>
    </row>
    <row r="275" spans="1:12" x14ac:dyDescent="0.25">
      <c r="A275" s="30" t="s">
        <v>1607</v>
      </c>
      <c r="B275" s="30" t="s">
        <v>1608</v>
      </c>
      <c r="C275" s="30" t="s">
        <v>1274</v>
      </c>
      <c r="D275" s="30" t="s">
        <v>1574</v>
      </c>
      <c r="E275" s="30" t="s">
        <v>1241</v>
      </c>
      <c r="F275" s="31" t="str">
        <f t="shared" si="34"/>
        <v>1</v>
      </c>
      <c r="G275" s="31" t="str">
        <f t="shared" si="35"/>
        <v>1-2</v>
      </c>
      <c r="H275" s="31" t="str">
        <f t="shared" si="36"/>
        <v>1-2-2</v>
      </c>
      <c r="I275" s="31" t="str">
        <f t="shared" si="37"/>
        <v>1-2-231</v>
      </c>
      <c r="J275" s="31" t="str">
        <f t="shared" si="38"/>
        <v>1-2-23112</v>
      </c>
      <c r="K275" s="32" t="str">
        <f t="shared" si="39"/>
        <v>1-2-23112</v>
      </c>
      <c r="L275" s="33" t="str">
        <f t="shared" si="40"/>
        <v>1-2-231</v>
      </c>
    </row>
    <row r="276" spans="1:12" x14ac:dyDescent="0.25">
      <c r="A276" s="30" t="s">
        <v>1609</v>
      </c>
      <c r="B276" s="30" t="s">
        <v>1610</v>
      </c>
      <c r="C276" s="30" t="s">
        <v>1274</v>
      </c>
      <c r="D276" s="30" t="s">
        <v>1574</v>
      </c>
      <c r="E276" s="30" t="s">
        <v>1241</v>
      </c>
      <c r="F276" s="31" t="str">
        <f t="shared" si="34"/>
        <v>1</v>
      </c>
      <c r="G276" s="31" t="str">
        <f t="shared" si="35"/>
        <v>1-2</v>
      </c>
      <c r="H276" s="31" t="str">
        <f t="shared" si="36"/>
        <v>1-2-2</v>
      </c>
      <c r="I276" s="31" t="str">
        <f t="shared" si="37"/>
        <v>1-2-231</v>
      </c>
      <c r="J276" s="31" t="str">
        <f t="shared" si="38"/>
        <v>1-2-23113</v>
      </c>
      <c r="K276" s="32" t="str">
        <f t="shared" si="39"/>
        <v>1-2-23113</v>
      </c>
      <c r="L276" s="33" t="str">
        <f t="shared" si="40"/>
        <v>1-2-231</v>
      </c>
    </row>
    <row r="277" spans="1:12" x14ac:dyDescent="0.25">
      <c r="A277" s="30" t="s">
        <v>1611</v>
      </c>
      <c r="B277" s="30" t="s">
        <v>1612</v>
      </c>
      <c r="C277" s="30" t="s">
        <v>1274</v>
      </c>
      <c r="D277" s="30" t="s">
        <v>1574</v>
      </c>
      <c r="E277" s="30" t="s">
        <v>1241</v>
      </c>
      <c r="F277" s="31" t="str">
        <f t="shared" si="34"/>
        <v>1</v>
      </c>
      <c r="G277" s="31" t="str">
        <f t="shared" si="35"/>
        <v>1-2</v>
      </c>
      <c r="H277" s="31" t="str">
        <f t="shared" si="36"/>
        <v>1-2-2</v>
      </c>
      <c r="I277" s="31" t="str">
        <f t="shared" si="37"/>
        <v>1-2-231</v>
      </c>
      <c r="J277" s="31" t="str">
        <f t="shared" si="38"/>
        <v>1-2-23114</v>
      </c>
      <c r="K277" s="32" t="str">
        <f t="shared" si="39"/>
        <v>1-2-23114</v>
      </c>
      <c r="L277" s="33" t="str">
        <f t="shared" si="40"/>
        <v>1-2-231</v>
      </c>
    </row>
    <row r="278" spans="1:12" x14ac:dyDescent="0.25">
      <c r="A278" s="30" t="s">
        <v>1613</v>
      </c>
      <c r="B278" s="30" t="s">
        <v>1614</v>
      </c>
      <c r="C278" s="30" t="s">
        <v>1274</v>
      </c>
      <c r="D278" s="30" t="s">
        <v>1574</v>
      </c>
      <c r="E278" s="30" t="s">
        <v>1241</v>
      </c>
      <c r="F278" s="31" t="str">
        <f t="shared" si="34"/>
        <v>1</v>
      </c>
      <c r="G278" s="31" t="str">
        <f t="shared" si="35"/>
        <v>1-2</v>
      </c>
      <c r="H278" s="31" t="str">
        <f t="shared" si="36"/>
        <v>1-2-2</v>
      </c>
      <c r="I278" s="31" t="str">
        <f t="shared" si="37"/>
        <v>1-2-231</v>
      </c>
      <c r="J278" s="31" t="str">
        <f t="shared" si="38"/>
        <v>1-2-23115</v>
      </c>
      <c r="K278" s="32" t="str">
        <f t="shared" si="39"/>
        <v>1-2-23115</v>
      </c>
      <c r="L278" s="33" t="str">
        <f t="shared" si="40"/>
        <v>1-2-231</v>
      </c>
    </row>
    <row r="279" spans="1:12" x14ac:dyDescent="0.25">
      <c r="A279" s="30" t="s">
        <v>1615</v>
      </c>
      <c r="B279" s="30" t="s">
        <v>1616</v>
      </c>
      <c r="C279" s="30" t="s">
        <v>1274</v>
      </c>
      <c r="D279" s="30" t="s">
        <v>1574</v>
      </c>
      <c r="E279" s="30" t="s">
        <v>1241</v>
      </c>
      <c r="F279" s="31" t="str">
        <f t="shared" si="34"/>
        <v>1</v>
      </c>
      <c r="G279" s="31" t="str">
        <f t="shared" si="35"/>
        <v>1-2</v>
      </c>
      <c r="H279" s="31" t="str">
        <f t="shared" si="36"/>
        <v>1-2-2</v>
      </c>
      <c r="I279" s="31" t="str">
        <f t="shared" si="37"/>
        <v>1-2-231</v>
      </c>
      <c r="J279" s="31" t="str">
        <f t="shared" si="38"/>
        <v>1-2-23116</v>
      </c>
      <c r="K279" s="32" t="str">
        <f t="shared" si="39"/>
        <v>1-2-23116</v>
      </c>
      <c r="L279" s="33" t="str">
        <f t="shared" si="40"/>
        <v>1-2-231</v>
      </c>
    </row>
    <row r="280" spans="1:12" x14ac:dyDescent="0.25">
      <c r="A280" s="30" t="s">
        <v>1617</v>
      </c>
      <c r="B280" s="30" t="s">
        <v>1618</v>
      </c>
      <c r="C280" s="30" t="s">
        <v>1274</v>
      </c>
      <c r="D280" s="30" t="s">
        <v>1574</v>
      </c>
      <c r="E280" s="30" t="s">
        <v>1241</v>
      </c>
      <c r="F280" s="31" t="str">
        <f t="shared" si="34"/>
        <v>1</v>
      </c>
      <c r="G280" s="31" t="str">
        <f t="shared" si="35"/>
        <v>1-2</v>
      </c>
      <c r="H280" s="31" t="str">
        <f t="shared" si="36"/>
        <v>1-2-2</v>
      </c>
      <c r="I280" s="31" t="str">
        <f t="shared" si="37"/>
        <v>1-2-231</v>
      </c>
      <c r="J280" s="31" t="str">
        <f t="shared" si="38"/>
        <v>1-2-23117</v>
      </c>
      <c r="K280" s="32" t="str">
        <f t="shared" si="39"/>
        <v>1-2-23117</v>
      </c>
      <c r="L280" s="33" t="str">
        <f t="shared" si="40"/>
        <v>1-2-231</v>
      </c>
    </row>
    <row r="281" spans="1:12" x14ac:dyDescent="0.25">
      <c r="A281" s="30" t="s">
        <v>1619</v>
      </c>
      <c r="B281" s="30" t="s">
        <v>1620</v>
      </c>
      <c r="C281" s="30" t="s">
        <v>1274</v>
      </c>
      <c r="D281" s="30" t="s">
        <v>1574</v>
      </c>
      <c r="E281" s="30" t="s">
        <v>1241</v>
      </c>
      <c r="F281" s="31" t="str">
        <f t="shared" si="34"/>
        <v>1</v>
      </c>
      <c r="G281" s="31" t="str">
        <f t="shared" si="35"/>
        <v>1-2</v>
      </c>
      <c r="H281" s="31" t="str">
        <f t="shared" si="36"/>
        <v>1-2-2</v>
      </c>
      <c r="I281" s="31" t="str">
        <f t="shared" si="37"/>
        <v>1-2-231</v>
      </c>
      <c r="J281" s="31" t="str">
        <f t="shared" si="38"/>
        <v>1-2-23118</v>
      </c>
      <c r="K281" s="32" t="str">
        <f t="shared" si="39"/>
        <v>1-2-23118</v>
      </c>
      <c r="L281" s="33" t="str">
        <f t="shared" si="40"/>
        <v>1-2-231</v>
      </c>
    </row>
    <row r="282" spans="1:12" x14ac:dyDescent="0.25">
      <c r="A282" s="30" t="s">
        <v>1621</v>
      </c>
      <c r="B282" s="30" t="s">
        <v>1622</v>
      </c>
      <c r="C282" s="30" t="s">
        <v>1274</v>
      </c>
      <c r="D282" s="30" t="s">
        <v>1574</v>
      </c>
      <c r="E282" s="30" t="s">
        <v>1241</v>
      </c>
      <c r="F282" s="31" t="str">
        <f t="shared" si="34"/>
        <v>1</v>
      </c>
      <c r="G282" s="31" t="str">
        <f t="shared" si="35"/>
        <v>1-2</v>
      </c>
      <c r="H282" s="31" t="str">
        <f t="shared" si="36"/>
        <v>1-2-2</v>
      </c>
      <c r="I282" s="31" t="str">
        <f t="shared" si="37"/>
        <v>1-2-231</v>
      </c>
      <c r="J282" s="31" t="str">
        <f t="shared" si="38"/>
        <v>1-2-23119</v>
      </c>
      <c r="K282" s="32" t="str">
        <f t="shared" si="39"/>
        <v>1-2-23119</v>
      </c>
      <c r="L282" s="33" t="str">
        <f t="shared" si="40"/>
        <v>1-2-231</v>
      </c>
    </row>
    <row r="283" spans="1:12" x14ac:dyDescent="0.25">
      <c r="A283" s="30" t="s">
        <v>1623</v>
      </c>
      <c r="B283" s="30" t="s">
        <v>1624</v>
      </c>
      <c r="C283" s="30" t="s">
        <v>1274</v>
      </c>
      <c r="D283" s="30" t="s">
        <v>1574</v>
      </c>
      <c r="E283" s="30" t="s">
        <v>1241</v>
      </c>
      <c r="F283" s="31" t="str">
        <f t="shared" si="34"/>
        <v>1</v>
      </c>
      <c r="G283" s="31" t="str">
        <f t="shared" si="35"/>
        <v>1-2</v>
      </c>
      <c r="H283" s="31" t="str">
        <f t="shared" si="36"/>
        <v>1-2-2</v>
      </c>
      <c r="I283" s="31" t="str">
        <f t="shared" si="37"/>
        <v>1-2-231</v>
      </c>
      <c r="J283" s="31" t="str">
        <f t="shared" si="38"/>
        <v>1-2-23120</v>
      </c>
      <c r="K283" s="32" t="str">
        <f t="shared" si="39"/>
        <v>1-2-23120</v>
      </c>
      <c r="L283" s="33" t="str">
        <f t="shared" si="40"/>
        <v>1-2-231</v>
      </c>
    </row>
    <row r="284" spans="1:12" x14ac:dyDescent="0.25">
      <c r="A284" s="30" t="s">
        <v>1625</v>
      </c>
      <c r="B284" s="30" t="s">
        <v>1626</v>
      </c>
      <c r="C284" s="30" t="s">
        <v>1274</v>
      </c>
      <c r="D284" s="30" t="s">
        <v>1574</v>
      </c>
      <c r="E284" s="30" t="s">
        <v>1241</v>
      </c>
      <c r="F284" s="31" t="str">
        <f t="shared" si="34"/>
        <v>1</v>
      </c>
      <c r="G284" s="31" t="str">
        <f t="shared" si="35"/>
        <v>1-2</v>
      </c>
      <c r="H284" s="31" t="str">
        <f t="shared" si="36"/>
        <v>1-2-2</v>
      </c>
      <c r="I284" s="31" t="str">
        <f t="shared" si="37"/>
        <v>1-2-231</v>
      </c>
      <c r="J284" s="31" t="str">
        <f t="shared" si="38"/>
        <v>1-2-23121</v>
      </c>
      <c r="K284" s="32" t="str">
        <f t="shared" si="39"/>
        <v>1-2-23121</v>
      </c>
      <c r="L284" s="33" t="str">
        <f t="shared" si="40"/>
        <v>1-2-231</v>
      </c>
    </row>
    <row r="285" spans="1:12" x14ac:dyDescent="0.25">
      <c r="A285" s="30" t="s">
        <v>1627</v>
      </c>
      <c r="B285" s="30" t="s">
        <v>1628</v>
      </c>
      <c r="C285" s="30" t="s">
        <v>1274</v>
      </c>
      <c r="D285" s="30" t="s">
        <v>1574</v>
      </c>
      <c r="E285" s="30" t="s">
        <v>1241</v>
      </c>
      <c r="F285" s="31" t="str">
        <f t="shared" si="34"/>
        <v>1</v>
      </c>
      <c r="G285" s="31" t="str">
        <f t="shared" si="35"/>
        <v>1-2</v>
      </c>
      <c r="H285" s="31" t="str">
        <f t="shared" si="36"/>
        <v>1-2-2</v>
      </c>
      <c r="I285" s="31" t="str">
        <f t="shared" si="37"/>
        <v>1-2-231</v>
      </c>
      <c r="J285" s="31" t="str">
        <f t="shared" si="38"/>
        <v>1-2-23122</v>
      </c>
      <c r="K285" s="32" t="str">
        <f t="shared" si="39"/>
        <v>1-2-23122</v>
      </c>
      <c r="L285" s="33" t="str">
        <f t="shared" si="40"/>
        <v>1-2-231</v>
      </c>
    </row>
    <row r="286" spans="1:12" x14ac:dyDescent="0.25">
      <c r="A286" s="30" t="s">
        <v>1629</v>
      </c>
      <c r="B286" s="30" t="s">
        <v>1630</v>
      </c>
      <c r="C286" s="30" t="s">
        <v>1274</v>
      </c>
      <c r="D286" s="30" t="s">
        <v>1574</v>
      </c>
      <c r="E286" s="30" t="s">
        <v>1241</v>
      </c>
      <c r="F286" s="31" t="str">
        <f t="shared" si="34"/>
        <v>1</v>
      </c>
      <c r="G286" s="31" t="str">
        <f t="shared" si="35"/>
        <v>1-2</v>
      </c>
      <c r="H286" s="31" t="str">
        <f t="shared" si="36"/>
        <v>1-2-2</v>
      </c>
      <c r="I286" s="31" t="str">
        <f t="shared" si="37"/>
        <v>1-2-231</v>
      </c>
      <c r="J286" s="31" t="str">
        <f t="shared" si="38"/>
        <v>1-2-23123</v>
      </c>
      <c r="K286" s="32" t="str">
        <f t="shared" si="39"/>
        <v>1-2-23123</v>
      </c>
      <c r="L286" s="33" t="str">
        <f t="shared" si="40"/>
        <v>1-2-231</v>
      </c>
    </row>
    <row r="287" spans="1:12" x14ac:dyDescent="0.25">
      <c r="A287" s="30" t="s">
        <v>1631</v>
      </c>
      <c r="B287" s="30" t="s">
        <v>1632</v>
      </c>
      <c r="C287" s="30" t="s">
        <v>1274</v>
      </c>
      <c r="D287" s="30" t="s">
        <v>1574</v>
      </c>
      <c r="E287" s="30" t="s">
        <v>1241</v>
      </c>
      <c r="F287" s="31" t="str">
        <f t="shared" si="34"/>
        <v>1</v>
      </c>
      <c r="G287" s="31" t="str">
        <f t="shared" si="35"/>
        <v>1-2</v>
      </c>
      <c r="H287" s="31" t="str">
        <f t="shared" si="36"/>
        <v>1-2-2</v>
      </c>
      <c r="I287" s="31" t="str">
        <f t="shared" si="37"/>
        <v>1-2-231</v>
      </c>
      <c r="J287" s="31" t="str">
        <f t="shared" si="38"/>
        <v>1-2-23124</v>
      </c>
      <c r="K287" s="32" t="str">
        <f t="shared" si="39"/>
        <v>1-2-23124</v>
      </c>
      <c r="L287" s="33" t="str">
        <f t="shared" si="40"/>
        <v>1-2-231</v>
      </c>
    </row>
    <row r="288" spans="1:12" x14ac:dyDescent="0.25">
      <c r="A288" s="30" t="s">
        <v>1633</v>
      </c>
      <c r="B288" s="30" t="s">
        <v>1634</v>
      </c>
      <c r="C288" s="30" t="s">
        <v>1274</v>
      </c>
      <c r="D288" s="30" t="s">
        <v>1574</v>
      </c>
      <c r="E288" s="30" t="s">
        <v>1241</v>
      </c>
      <c r="F288" s="31" t="str">
        <f t="shared" si="34"/>
        <v>1</v>
      </c>
      <c r="G288" s="31" t="str">
        <f t="shared" si="35"/>
        <v>1-2</v>
      </c>
      <c r="H288" s="31" t="str">
        <f t="shared" si="36"/>
        <v>1-2-2</v>
      </c>
      <c r="I288" s="31" t="str">
        <f t="shared" si="37"/>
        <v>1-2-231</v>
      </c>
      <c r="J288" s="31" t="str">
        <f t="shared" si="38"/>
        <v>1-2-23125</v>
      </c>
      <c r="K288" s="32" t="str">
        <f t="shared" si="39"/>
        <v>1-2-23125</v>
      </c>
      <c r="L288" s="33" t="str">
        <f t="shared" si="40"/>
        <v>1-2-231</v>
      </c>
    </row>
    <row r="289" spans="1:12" x14ac:dyDescent="0.25">
      <c r="A289" s="26" t="s">
        <v>903</v>
      </c>
      <c r="B289" s="26" t="s">
        <v>904</v>
      </c>
      <c r="C289" s="26"/>
      <c r="D289" s="26" t="s">
        <v>1574</v>
      </c>
      <c r="E289" s="26"/>
      <c r="F289" s="27" t="str">
        <f t="shared" si="34"/>
        <v>1</v>
      </c>
      <c r="G289" s="27" t="str">
        <f t="shared" si="35"/>
        <v>1-2</v>
      </c>
      <c r="H289" s="27" t="str">
        <f t="shared" si="36"/>
        <v>1-2-2</v>
      </c>
      <c r="I289" s="27" t="str">
        <f t="shared" si="37"/>
        <v>1-2-232</v>
      </c>
      <c r="J289" s="27" t="str">
        <f t="shared" si="38"/>
        <v>1-2-232</v>
      </c>
      <c r="K289" s="28" t="str">
        <f t="shared" si="39"/>
        <v>1-2-232</v>
      </c>
      <c r="L289" s="29" t="s">
        <v>58</v>
      </c>
    </row>
    <row r="290" spans="1:12" x14ac:dyDescent="0.25">
      <c r="A290" s="30" t="s">
        <v>1635</v>
      </c>
      <c r="B290" s="30" t="s">
        <v>1636</v>
      </c>
      <c r="C290" s="30" t="s">
        <v>1274</v>
      </c>
      <c r="D290" s="30" t="s">
        <v>1574</v>
      </c>
      <c r="E290" s="30" t="s">
        <v>1241</v>
      </c>
      <c r="F290" s="31" t="str">
        <f t="shared" si="34"/>
        <v>1</v>
      </c>
      <c r="G290" s="31" t="str">
        <f t="shared" si="35"/>
        <v>1-2</v>
      </c>
      <c r="H290" s="31" t="str">
        <f t="shared" si="36"/>
        <v>1-2-2</v>
      </c>
      <c r="I290" s="31" t="str">
        <f t="shared" si="37"/>
        <v>1-2-232</v>
      </c>
      <c r="J290" s="31" t="str">
        <f t="shared" si="38"/>
        <v>1-2-23201</v>
      </c>
      <c r="K290" s="32" t="str">
        <f t="shared" si="39"/>
        <v>1-2-23201</v>
      </c>
      <c r="L290" s="33" t="str">
        <f t="shared" ref="L290:L317" si="41">IF(D290="Накладные",I290,J290)</f>
        <v>1-2-232</v>
      </c>
    </row>
    <row r="291" spans="1:12" x14ac:dyDescent="0.25">
      <c r="A291" s="30" t="s">
        <v>1637</v>
      </c>
      <c r="B291" s="30" t="s">
        <v>1638</v>
      </c>
      <c r="C291" s="30" t="s">
        <v>1274</v>
      </c>
      <c r="D291" s="30" t="s">
        <v>1574</v>
      </c>
      <c r="E291" s="30" t="s">
        <v>1241</v>
      </c>
      <c r="F291" s="31" t="str">
        <f t="shared" si="34"/>
        <v>1</v>
      </c>
      <c r="G291" s="31" t="str">
        <f t="shared" si="35"/>
        <v>1-2</v>
      </c>
      <c r="H291" s="31" t="str">
        <f t="shared" si="36"/>
        <v>1-2-2</v>
      </c>
      <c r="I291" s="31" t="str">
        <f t="shared" si="37"/>
        <v>1-2-232</v>
      </c>
      <c r="J291" s="31" t="str">
        <f t="shared" si="38"/>
        <v>1-2-23202</v>
      </c>
      <c r="K291" s="32" t="str">
        <f t="shared" si="39"/>
        <v>1-2-23202</v>
      </c>
      <c r="L291" s="33" t="str">
        <f t="shared" si="41"/>
        <v>1-2-232</v>
      </c>
    </row>
    <row r="292" spans="1:12" x14ac:dyDescent="0.25">
      <c r="A292" s="30" t="s">
        <v>1639</v>
      </c>
      <c r="B292" s="30" t="s">
        <v>1640</v>
      </c>
      <c r="C292" s="30" t="s">
        <v>1274</v>
      </c>
      <c r="D292" s="30" t="s">
        <v>1574</v>
      </c>
      <c r="E292" s="30" t="s">
        <v>1241</v>
      </c>
      <c r="F292" s="31" t="str">
        <f t="shared" si="34"/>
        <v>1</v>
      </c>
      <c r="G292" s="31" t="str">
        <f t="shared" si="35"/>
        <v>1-2</v>
      </c>
      <c r="H292" s="31" t="str">
        <f t="shared" si="36"/>
        <v>1-2-2</v>
      </c>
      <c r="I292" s="31" t="str">
        <f t="shared" si="37"/>
        <v>1-2-232</v>
      </c>
      <c r="J292" s="31" t="str">
        <f t="shared" si="38"/>
        <v>1-2-23203</v>
      </c>
      <c r="K292" s="32" t="str">
        <f t="shared" si="39"/>
        <v>1-2-23203</v>
      </c>
      <c r="L292" s="33" t="str">
        <f t="shared" si="41"/>
        <v>1-2-232</v>
      </c>
    </row>
    <row r="293" spans="1:12" x14ac:dyDescent="0.25">
      <c r="A293" s="30" t="s">
        <v>1641</v>
      </c>
      <c r="B293" s="30" t="s">
        <v>1642</v>
      </c>
      <c r="C293" s="30" t="s">
        <v>1274</v>
      </c>
      <c r="D293" s="30" t="s">
        <v>1574</v>
      </c>
      <c r="E293" s="30" t="s">
        <v>1241</v>
      </c>
      <c r="F293" s="31" t="str">
        <f t="shared" si="34"/>
        <v>1</v>
      </c>
      <c r="G293" s="31" t="str">
        <f t="shared" si="35"/>
        <v>1-2</v>
      </c>
      <c r="H293" s="31" t="str">
        <f t="shared" si="36"/>
        <v>1-2-2</v>
      </c>
      <c r="I293" s="31" t="str">
        <f t="shared" si="37"/>
        <v>1-2-232</v>
      </c>
      <c r="J293" s="31" t="str">
        <f t="shared" si="38"/>
        <v>1-2-23204</v>
      </c>
      <c r="K293" s="32" t="str">
        <f t="shared" si="39"/>
        <v>1-2-23204</v>
      </c>
      <c r="L293" s="33" t="str">
        <f t="shared" si="41"/>
        <v>1-2-232</v>
      </c>
    </row>
    <row r="294" spans="1:12" x14ac:dyDescent="0.25">
      <c r="A294" s="30" t="s">
        <v>1643</v>
      </c>
      <c r="B294" s="30" t="s">
        <v>1644</v>
      </c>
      <c r="C294" s="30" t="s">
        <v>1274</v>
      </c>
      <c r="D294" s="30" t="s">
        <v>1574</v>
      </c>
      <c r="E294" s="30" t="s">
        <v>1241</v>
      </c>
      <c r="F294" s="31" t="str">
        <f t="shared" si="34"/>
        <v>1</v>
      </c>
      <c r="G294" s="31" t="str">
        <f t="shared" si="35"/>
        <v>1-2</v>
      </c>
      <c r="H294" s="31" t="str">
        <f t="shared" si="36"/>
        <v>1-2-2</v>
      </c>
      <c r="I294" s="31" t="str">
        <f t="shared" si="37"/>
        <v>1-2-232</v>
      </c>
      <c r="J294" s="31" t="str">
        <f t="shared" si="38"/>
        <v>1-2-23205</v>
      </c>
      <c r="K294" s="32" t="str">
        <f t="shared" si="39"/>
        <v>1-2-23205</v>
      </c>
      <c r="L294" s="33" t="str">
        <f t="shared" si="41"/>
        <v>1-2-232</v>
      </c>
    </row>
    <row r="295" spans="1:12" x14ac:dyDescent="0.25">
      <c r="A295" s="30" t="s">
        <v>1645</v>
      </c>
      <c r="B295" s="30" t="s">
        <v>1646</v>
      </c>
      <c r="C295" s="30" t="s">
        <v>1274</v>
      </c>
      <c r="D295" s="30" t="s">
        <v>1574</v>
      </c>
      <c r="E295" s="30" t="s">
        <v>1241</v>
      </c>
      <c r="F295" s="31" t="str">
        <f t="shared" si="34"/>
        <v>1</v>
      </c>
      <c r="G295" s="31" t="str">
        <f t="shared" si="35"/>
        <v>1-2</v>
      </c>
      <c r="H295" s="31" t="str">
        <f t="shared" si="36"/>
        <v>1-2-2</v>
      </c>
      <c r="I295" s="31" t="str">
        <f t="shared" si="37"/>
        <v>1-2-232</v>
      </c>
      <c r="J295" s="31" t="str">
        <f t="shared" si="38"/>
        <v>1-2-23206</v>
      </c>
      <c r="K295" s="32" t="str">
        <f t="shared" si="39"/>
        <v>1-2-23206</v>
      </c>
      <c r="L295" s="33" t="str">
        <f t="shared" si="41"/>
        <v>1-2-232</v>
      </c>
    </row>
    <row r="296" spans="1:12" x14ac:dyDescent="0.25">
      <c r="A296" s="30" t="s">
        <v>1647</v>
      </c>
      <c r="B296" s="30" t="s">
        <v>1648</v>
      </c>
      <c r="C296" s="30" t="s">
        <v>1274</v>
      </c>
      <c r="D296" s="30" t="s">
        <v>1574</v>
      </c>
      <c r="E296" s="30" t="s">
        <v>1241</v>
      </c>
      <c r="F296" s="31" t="str">
        <f t="shared" si="34"/>
        <v>1</v>
      </c>
      <c r="G296" s="31" t="str">
        <f t="shared" si="35"/>
        <v>1-2</v>
      </c>
      <c r="H296" s="31" t="str">
        <f t="shared" si="36"/>
        <v>1-2-2</v>
      </c>
      <c r="I296" s="31" t="str">
        <f t="shared" si="37"/>
        <v>1-2-232</v>
      </c>
      <c r="J296" s="31" t="str">
        <f t="shared" si="38"/>
        <v>1-2-23207</v>
      </c>
      <c r="K296" s="32" t="str">
        <f t="shared" si="39"/>
        <v>1-2-23207</v>
      </c>
      <c r="L296" s="33" t="str">
        <f t="shared" si="41"/>
        <v>1-2-232</v>
      </c>
    </row>
    <row r="297" spans="1:12" x14ac:dyDescent="0.25">
      <c r="A297" s="26" t="s">
        <v>905</v>
      </c>
      <c r="B297" s="26" t="s">
        <v>906</v>
      </c>
      <c r="C297" s="26"/>
      <c r="D297" s="26" t="s">
        <v>1574</v>
      </c>
      <c r="E297" s="26"/>
      <c r="F297" s="27" t="str">
        <f t="shared" si="34"/>
        <v>1</v>
      </c>
      <c r="G297" s="27" t="str">
        <f t="shared" si="35"/>
        <v>1-2</v>
      </c>
      <c r="H297" s="27" t="str">
        <f t="shared" si="36"/>
        <v>1-2-2</v>
      </c>
      <c r="I297" s="27" t="str">
        <f t="shared" si="37"/>
        <v>1-2-233</v>
      </c>
      <c r="J297" s="27" t="str">
        <f t="shared" si="38"/>
        <v>1-2-233</v>
      </c>
      <c r="K297" s="28" t="str">
        <f t="shared" si="39"/>
        <v>1-2-233</v>
      </c>
      <c r="L297" s="29" t="str">
        <f t="shared" si="41"/>
        <v>1-2-233</v>
      </c>
    </row>
    <row r="298" spans="1:12" x14ac:dyDescent="0.25">
      <c r="A298" s="30" t="s">
        <v>1649</v>
      </c>
      <c r="B298" s="30" t="s">
        <v>1650</v>
      </c>
      <c r="C298" s="30" t="s">
        <v>1274</v>
      </c>
      <c r="D298" s="30" t="s">
        <v>1574</v>
      </c>
      <c r="E298" s="30" t="s">
        <v>1241</v>
      </c>
      <c r="F298" s="31" t="str">
        <f t="shared" si="34"/>
        <v>1</v>
      </c>
      <c r="G298" s="31" t="str">
        <f t="shared" si="35"/>
        <v>1-2</v>
      </c>
      <c r="H298" s="31" t="str">
        <f t="shared" si="36"/>
        <v>1-2-2</v>
      </c>
      <c r="I298" s="31" t="str">
        <f t="shared" si="37"/>
        <v>1-2-233</v>
      </c>
      <c r="J298" s="31" t="str">
        <f t="shared" si="38"/>
        <v>1-2-23301</v>
      </c>
      <c r="K298" s="32" t="str">
        <f t="shared" si="39"/>
        <v>1-2-23301</v>
      </c>
      <c r="L298" s="33" t="str">
        <f t="shared" si="41"/>
        <v>1-2-233</v>
      </c>
    </row>
    <row r="299" spans="1:12" x14ac:dyDescent="0.25">
      <c r="A299" s="30" t="s">
        <v>1651</v>
      </c>
      <c r="B299" s="30" t="s">
        <v>1652</v>
      </c>
      <c r="C299" s="30" t="s">
        <v>1274</v>
      </c>
      <c r="D299" s="30" t="s">
        <v>1574</v>
      </c>
      <c r="E299" s="30" t="s">
        <v>1241</v>
      </c>
      <c r="F299" s="31" t="str">
        <f t="shared" si="34"/>
        <v>1</v>
      </c>
      <c r="G299" s="31" t="str">
        <f t="shared" si="35"/>
        <v>1-2</v>
      </c>
      <c r="H299" s="31" t="str">
        <f t="shared" si="36"/>
        <v>1-2-2</v>
      </c>
      <c r="I299" s="31" t="str">
        <f t="shared" si="37"/>
        <v>1-2-233</v>
      </c>
      <c r="J299" s="31" t="str">
        <f t="shared" si="38"/>
        <v>1-2-23302</v>
      </c>
      <c r="K299" s="32" t="str">
        <f t="shared" si="39"/>
        <v>1-2-23302</v>
      </c>
      <c r="L299" s="33" t="str">
        <f t="shared" si="41"/>
        <v>1-2-233</v>
      </c>
    </row>
    <row r="300" spans="1:12" x14ac:dyDescent="0.25">
      <c r="A300" s="30" t="s">
        <v>1653</v>
      </c>
      <c r="B300" s="30" t="s">
        <v>1654</v>
      </c>
      <c r="C300" s="30" t="s">
        <v>1274</v>
      </c>
      <c r="D300" s="30" t="s">
        <v>1574</v>
      </c>
      <c r="E300" s="30" t="s">
        <v>1241</v>
      </c>
      <c r="F300" s="31" t="str">
        <f t="shared" si="34"/>
        <v>1</v>
      </c>
      <c r="G300" s="31" t="str">
        <f t="shared" si="35"/>
        <v>1-2</v>
      </c>
      <c r="H300" s="31" t="str">
        <f t="shared" si="36"/>
        <v>1-2-2</v>
      </c>
      <c r="I300" s="31" t="str">
        <f t="shared" si="37"/>
        <v>1-2-233</v>
      </c>
      <c r="J300" s="31" t="str">
        <f t="shared" si="38"/>
        <v>1-2-23303</v>
      </c>
      <c r="K300" s="32" t="str">
        <f t="shared" si="39"/>
        <v>1-2-23303</v>
      </c>
      <c r="L300" s="33" t="str">
        <f t="shared" si="41"/>
        <v>1-2-233</v>
      </c>
    </row>
    <row r="301" spans="1:12" x14ac:dyDescent="0.25">
      <c r="A301" s="30" t="s">
        <v>1655</v>
      </c>
      <c r="B301" s="30" t="s">
        <v>1650</v>
      </c>
      <c r="C301" s="30" t="s">
        <v>1274</v>
      </c>
      <c r="D301" s="30" t="s">
        <v>1574</v>
      </c>
      <c r="E301" s="30" t="s">
        <v>1241</v>
      </c>
      <c r="F301" s="31" t="str">
        <f t="shared" si="34"/>
        <v>1</v>
      </c>
      <c r="G301" s="31" t="str">
        <f t="shared" si="35"/>
        <v>1-2</v>
      </c>
      <c r="H301" s="31" t="str">
        <f t="shared" si="36"/>
        <v>1-2-2</v>
      </c>
      <c r="I301" s="31" t="str">
        <f t="shared" si="37"/>
        <v>1-2-233</v>
      </c>
      <c r="J301" s="31" t="str">
        <f t="shared" si="38"/>
        <v>1-2-23304</v>
      </c>
      <c r="K301" s="32" t="str">
        <f t="shared" si="39"/>
        <v>1-2-23304</v>
      </c>
      <c r="L301" s="33" t="str">
        <f t="shared" si="41"/>
        <v>1-2-233</v>
      </c>
    </row>
    <row r="302" spans="1:12" x14ac:dyDescent="0.25">
      <c r="A302" s="26" t="s">
        <v>913</v>
      </c>
      <c r="B302" s="26" t="s">
        <v>914</v>
      </c>
      <c r="C302" s="26"/>
      <c r="D302" s="26" t="s">
        <v>1574</v>
      </c>
      <c r="E302" s="26"/>
      <c r="F302" s="27" t="str">
        <f t="shared" si="34"/>
        <v>1</v>
      </c>
      <c r="G302" s="27" t="str">
        <f t="shared" si="35"/>
        <v>1-2</v>
      </c>
      <c r="H302" s="27" t="str">
        <f t="shared" si="36"/>
        <v>1-2-2</v>
      </c>
      <c r="I302" s="27" t="str">
        <f t="shared" si="37"/>
        <v>1-2-234</v>
      </c>
      <c r="J302" s="27" t="str">
        <f t="shared" si="38"/>
        <v>1-2-234</v>
      </c>
      <c r="K302" s="28" t="str">
        <f t="shared" si="39"/>
        <v>1-2-234</v>
      </c>
      <c r="L302" s="29" t="str">
        <f t="shared" si="41"/>
        <v>1-2-234</v>
      </c>
    </row>
    <row r="303" spans="1:12" x14ac:dyDescent="0.25">
      <c r="A303" s="30" t="s">
        <v>1656</v>
      </c>
      <c r="B303" s="30" t="s">
        <v>1657</v>
      </c>
      <c r="C303" s="30" t="s">
        <v>1274</v>
      </c>
      <c r="D303" s="30" t="s">
        <v>1574</v>
      </c>
      <c r="E303" s="30" t="s">
        <v>1241</v>
      </c>
      <c r="F303" s="31" t="str">
        <f t="shared" si="34"/>
        <v>1</v>
      </c>
      <c r="G303" s="31" t="str">
        <f t="shared" si="35"/>
        <v>1-2</v>
      </c>
      <c r="H303" s="31" t="str">
        <f t="shared" si="36"/>
        <v>1-2-2</v>
      </c>
      <c r="I303" s="31" t="str">
        <f t="shared" si="37"/>
        <v>1-2-234</v>
      </c>
      <c r="J303" s="31" t="str">
        <f t="shared" si="38"/>
        <v>1-2-23401</v>
      </c>
      <c r="K303" s="32" t="str">
        <f t="shared" si="39"/>
        <v>1-2-23401</v>
      </c>
      <c r="L303" s="33" t="str">
        <f t="shared" si="41"/>
        <v>1-2-234</v>
      </c>
    </row>
    <row r="304" spans="1:12" x14ac:dyDescent="0.25">
      <c r="A304" s="30" t="s">
        <v>1658</v>
      </c>
      <c r="B304" s="30" t="s">
        <v>1659</v>
      </c>
      <c r="C304" s="30" t="s">
        <v>1274</v>
      </c>
      <c r="D304" s="30" t="s">
        <v>1574</v>
      </c>
      <c r="E304" s="30" t="s">
        <v>1241</v>
      </c>
      <c r="F304" s="31" t="str">
        <f t="shared" si="34"/>
        <v>1</v>
      </c>
      <c r="G304" s="31" t="str">
        <f t="shared" si="35"/>
        <v>1-2</v>
      </c>
      <c r="H304" s="31" t="str">
        <f t="shared" si="36"/>
        <v>1-2-2</v>
      </c>
      <c r="I304" s="31" t="str">
        <f t="shared" si="37"/>
        <v>1-2-234</v>
      </c>
      <c r="J304" s="31" t="str">
        <f t="shared" si="38"/>
        <v>1-2-23402</v>
      </c>
      <c r="K304" s="32" t="str">
        <f t="shared" si="39"/>
        <v>1-2-23402</v>
      </c>
      <c r="L304" s="33" t="str">
        <f t="shared" si="41"/>
        <v>1-2-234</v>
      </c>
    </row>
    <row r="305" spans="1:12" x14ac:dyDescent="0.25">
      <c r="A305" s="30" t="s">
        <v>1660</v>
      </c>
      <c r="B305" s="30" t="s">
        <v>1661</v>
      </c>
      <c r="C305" s="30" t="s">
        <v>1274</v>
      </c>
      <c r="D305" s="30" t="s">
        <v>1574</v>
      </c>
      <c r="E305" s="30" t="s">
        <v>1241</v>
      </c>
      <c r="F305" s="31" t="str">
        <f t="shared" si="34"/>
        <v>1</v>
      </c>
      <c r="G305" s="31" t="str">
        <f t="shared" si="35"/>
        <v>1-2</v>
      </c>
      <c r="H305" s="31" t="str">
        <f t="shared" si="36"/>
        <v>1-2-2</v>
      </c>
      <c r="I305" s="31" t="str">
        <f t="shared" si="37"/>
        <v>1-2-234</v>
      </c>
      <c r="J305" s="31" t="str">
        <f t="shared" si="38"/>
        <v>1-2-23403</v>
      </c>
      <c r="K305" s="32" t="str">
        <f t="shared" si="39"/>
        <v>1-2-23403</v>
      </c>
      <c r="L305" s="33" t="str">
        <f t="shared" si="41"/>
        <v>1-2-234</v>
      </c>
    </row>
    <row r="306" spans="1:12" x14ac:dyDescent="0.25">
      <c r="A306" s="30" t="s">
        <v>1662</v>
      </c>
      <c r="B306" s="30" t="s">
        <v>1663</v>
      </c>
      <c r="C306" s="30" t="s">
        <v>1274</v>
      </c>
      <c r="D306" s="30" t="s">
        <v>1574</v>
      </c>
      <c r="E306" s="30" t="s">
        <v>1241</v>
      </c>
      <c r="F306" s="31" t="str">
        <f t="shared" si="34"/>
        <v>1</v>
      </c>
      <c r="G306" s="31" t="str">
        <f t="shared" si="35"/>
        <v>1-2</v>
      </c>
      <c r="H306" s="31" t="str">
        <f t="shared" si="36"/>
        <v>1-2-2</v>
      </c>
      <c r="I306" s="31" t="str">
        <f t="shared" si="37"/>
        <v>1-2-234</v>
      </c>
      <c r="J306" s="31" t="str">
        <f t="shared" si="38"/>
        <v>1-2-23404</v>
      </c>
      <c r="K306" s="32" t="str">
        <f t="shared" si="39"/>
        <v>1-2-23404</v>
      </c>
      <c r="L306" s="33" t="str">
        <f t="shared" si="41"/>
        <v>1-2-234</v>
      </c>
    </row>
    <row r="307" spans="1:12" x14ac:dyDescent="0.25">
      <c r="A307" s="30" t="s">
        <v>1664</v>
      </c>
      <c r="B307" s="30" t="s">
        <v>1665</v>
      </c>
      <c r="C307" s="30" t="s">
        <v>1274</v>
      </c>
      <c r="D307" s="30" t="s">
        <v>1574</v>
      </c>
      <c r="E307" s="30" t="s">
        <v>1241</v>
      </c>
      <c r="F307" s="31" t="str">
        <f t="shared" si="34"/>
        <v>1</v>
      </c>
      <c r="G307" s="31" t="str">
        <f t="shared" si="35"/>
        <v>1-2</v>
      </c>
      <c r="H307" s="31" t="str">
        <f t="shared" si="36"/>
        <v>1-2-2</v>
      </c>
      <c r="I307" s="31" t="str">
        <f t="shared" si="37"/>
        <v>1-2-234</v>
      </c>
      <c r="J307" s="31" t="str">
        <f t="shared" si="38"/>
        <v>1-2-23405</v>
      </c>
      <c r="K307" s="32" t="str">
        <f t="shared" si="39"/>
        <v>1-2-23405</v>
      </c>
      <c r="L307" s="33" t="str">
        <f t="shared" si="41"/>
        <v>1-2-234</v>
      </c>
    </row>
    <row r="308" spans="1:12" x14ac:dyDescent="0.25">
      <c r="A308" s="30" t="s">
        <v>1666</v>
      </c>
      <c r="B308" s="30" t="s">
        <v>1667</v>
      </c>
      <c r="C308" s="30" t="s">
        <v>1274</v>
      </c>
      <c r="D308" s="30" t="s">
        <v>1574</v>
      </c>
      <c r="E308" s="30" t="s">
        <v>1241</v>
      </c>
      <c r="F308" s="31" t="str">
        <f t="shared" si="34"/>
        <v>1</v>
      </c>
      <c r="G308" s="31" t="str">
        <f t="shared" si="35"/>
        <v>1-2</v>
      </c>
      <c r="H308" s="31" t="str">
        <f t="shared" si="36"/>
        <v>1-2-2</v>
      </c>
      <c r="I308" s="31" t="str">
        <f t="shared" si="37"/>
        <v>1-2-234</v>
      </c>
      <c r="J308" s="31" t="str">
        <f t="shared" si="38"/>
        <v>1-2-23406</v>
      </c>
      <c r="K308" s="32" t="str">
        <f t="shared" si="39"/>
        <v>1-2-23406</v>
      </c>
      <c r="L308" s="33" t="str">
        <f t="shared" si="41"/>
        <v>1-2-234</v>
      </c>
    </row>
    <row r="309" spans="1:12" x14ac:dyDescent="0.25">
      <c r="A309" s="30" t="s">
        <v>1668</v>
      </c>
      <c r="B309" s="30" t="s">
        <v>1669</v>
      </c>
      <c r="C309" s="30" t="s">
        <v>1274</v>
      </c>
      <c r="D309" s="30" t="s">
        <v>1574</v>
      </c>
      <c r="E309" s="30" t="s">
        <v>1241</v>
      </c>
      <c r="F309" s="31" t="str">
        <f t="shared" si="34"/>
        <v>1</v>
      </c>
      <c r="G309" s="31" t="str">
        <f t="shared" si="35"/>
        <v>1-2</v>
      </c>
      <c r="H309" s="31" t="str">
        <f t="shared" si="36"/>
        <v>1-2-2</v>
      </c>
      <c r="I309" s="31" t="str">
        <f t="shared" si="37"/>
        <v>1-2-234</v>
      </c>
      <c r="J309" s="31" t="str">
        <f t="shared" si="38"/>
        <v>1-2-23407</v>
      </c>
      <c r="K309" s="32" t="str">
        <f t="shared" si="39"/>
        <v>1-2-23407</v>
      </c>
      <c r="L309" s="33" t="str">
        <f t="shared" si="41"/>
        <v>1-2-234</v>
      </c>
    </row>
    <row r="310" spans="1:12" x14ac:dyDescent="0.25">
      <c r="A310" s="30" t="s">
        <v>1670</v>
      </c>
      <c r="B310" s="30" t="s">
        <v>1671</v>
      </c>
      <c r="C310" s="30" t="s">
        <v>1274</v>
      </c>
      <c r="D310" s="30" t="s">
        <v>1574</v>
      </c>
      <c r="E310" s="30" t="s">
        <v>1241</v>
      </c>
      <c r="F310" s="31" t="str">
        <f t="shared" si="34"/>
        <v>1</v>
      </c>
      <c r="G310" s="31" t="str">
        <f t="shared" si="35"/>
        <v>1-2</v>
      </c>
      <c r="H310" s="31" t="str">
        <f t="shared" si="36"/>
        <v>1-2-2</v>
      </c>
      <c r="I310" s="31" t="str">
        <f t="shared" si="37"/>
        <v>1-2-234</v>
      </c>
      <c r="J310" s="31" t="str">
        <f t="shared" si="38"/>
        <v>1-2-23408</v>
      </c>
      <c r="K310" s="32" t="str">
        <f t="shared" si="39"/>
        <v>1-2-23408</v>
      </c>
      <c r="L310" s="33" t="str">
        <f t="shared" si="41"/>
        <v>1-2-234</v>
      </c>
    </row>
    <row r="311" spans="1:12" x14ac:dyDescent="0.25">
      <c r="A311" s="30" t="s">
        <v>1672</v>
      </c>
      <c r="B311" s="30" t="s">
        <v>1673</v>
      </c>
      <c r="C311" s="30" t="s">
        <v>1274</v>
      </c>
      <c r="D311" s="30" t="s">
        <v>1574</v>
      </c>
      <c r="E311" s="30" t="s">
        <v>1241</v>
      </c>
      <c r="F311" s="31" t="str">
        <f t="shared" si="34"/>
        <v>1</v>
      </c>
      <c r="G311" s="31" t="str">
        <f t="shared" si="35"/>
        <v>1-2</v>
      </c>
      <c r="H311" s="31" t="str">
        <f t="shared" si="36"/>
        <v>1-2-2</v>
      </c>
      <c r="I311" s="31" t="str">
        <f t="shared" si="37"/>
        <v>1-2-234</v>
      </c>
      <c r="J311" s="31" t="str">
        <f t="shared" si="38"/>
        <v>1-2-23409</v>
      </c>
      <c r="K311" s="32" t="str">
        <f t="shared" si="39"/>
        <v>1-2-23409</v>
      </c>
      <c r="L311" s="33" t="str">
        <f t="shared" si="41"/>
        <v>1-2-234</v>
      </c>
    </row>
    <row r="312" spans="1:12" x14ac:dyDescent="0.25">
      <c r="A312" s="30" t="s">
        <v>1674</v>
      </c>
      <c r="B312" s="30" t="s">
        <v>1675</v>
      </c>
      <c r="C312" s="30" t="s">
        <v>1274</v>
      </c>
      <c r="D312" s="30" t="s">
        <v>1574</v>
      </c>
      <c r="E312" s="30" t="s">
        <v>1241</v>
      </c>
      <c r="F312" s="31" t="str">
        <f t="shared" si="34"/>
        <v>1</v>
      </c>
      <c r="G312" s="31" t="str">
        <f t="shared" si="35"/>
        <v>1-2</v>
      </c>
      <c r="H312" s="31" t="str">
        <f t="shared" si="36"/>
        <v>1-2-2</v>
      </c>
      <c r="I312" s="31" t="str">
        <f t="shared" si="37"/>
        <v>1-2-234</v>
      </c>
      <c r="J312" s="31" t="str">
        <f t="shared" si="38"/>
        <v>1-2-23410</v>
      </c>
      <c r="K312" s="32" t="str">
        <f t="shared" si="39"/>
        <v>1-2-23410</v>
      </c>
      <c r="L312" s="33" t="str">
        <f t="shared" si="41"/>
        <v>1-2-234</v>
      </c>
    </row>
    <row r="313" spans="1:12" x14ac:dyDescent="0.25">
      <c r="A313" s="30" t="s">
        <v>1676</v>
      </c>
      <c r="B313" s="30" t="s">
        <v>1677</v>
      </c>
      <c r="C313" s="30" t="s">
        <v>1274</v>
      </c>
      <c r="D313" s="30" t="s">
        <v>1574</v>
      </c>
      <c r="E313" s="30" t="s">
        <v>1241</v>
      </c>
      <c r="F313" s="31" t="str">
        <f t="shared" si="34"/>
        <v>1</v>
      </c>
      <c r="G313" s="31" t="str">
        <f t="shared" si="35"/>
        <v>1-2</v>
      </c>
      <c r="H313" s="31" t="str">
        <f t="shared" si="36"/>
        <v>1-2-2</v>
      </c>
      <c r="I313" s="31" t="str">
        <f t="shared" si="37"/>
        <v>1-2-234</v>
      </c>
      <c r="J313" s="31" t="str">
        <f t="shared" si="38"/>
        <v>1-2-23411</v>
      </c>
      <c r="K313" s="32" t="str">
        <f t="shared" si="39"/>
        <v>1-2-23411</v>
      </c>
      <c r="L313" s="33" t="str">
        <f t="shared" si="41"/>
        <v>1-2-234</v>
      </c>
    </row>
    <row r="314" spans="1:12" x14ac:dyDescent="0.25">
      <c r="A314" s="26" t="s">
        <v>907</v>
      </c>
      <c r="B314" s="26" t="s">
        <v>908</v>
      </c>
      <c r="C314" s="26"/>
      <c r="D314" s="26" t="s">
        <v>1574</v>
      </c>
      <c r="E314" s="26"/>
      <c r="F314" s="27" t="str">
        <f t="shared" si="34"/>
        <v>1</v>
      </c>
      <c r="G314" s="27" t="str">
        <f t="shared" si="35"/>
        <v>1-2</v>
      </c>
      <c r="H314" s="27" t="str">
        <f t="shared" si="36"/>
        <v>1-2-2</v>
      </c>
      <c r="I314" s="27" t="str">
        <f t="shared" si="37"/>
        <v>1-2-235</v>
      </c>
      <c r="J314" s="27" t="str">
        <f t="shared" si="38"/>
        <v>1-2-235</v>
      </c>
      <c r="K314" s="28" t="str">
        <f t="shared" si="39"/>
        <v>1-2-235</v>
      </c>
      <c r="L314" s="29" t="str">
        <f t="shared" si="41"/>
        <v>1-2-235</v>
      </c>
    </row>
    <row r="315" spans="1:12" x14ac:dyDescent="0.25">
      <c r="A315" s="30" t="s">
        <v>1678</v>
      </c>
      <c r="B315" s="30" t="s">
        <v>1679</v>
      </c>
      <c r="C315" s="30" t="s">
        <v>1274</v>
      </c>
      <c r="D315" s="30" t="s">
        <v>1574</v>
      </c>
      <c r="E315" s="30" t="s">
        <v>1241</v>
      </c>
      <c r="F315" s="31" t="str">
        <f t="shared" si="34"/>
        <v>1</v>
      </c>
      <c r="G315" s="31" t="str">
        <f t="shared" si="35"/>
        <v>1-2</v>
      </c>
      <c r="H315" s="31" t="str">
        <f t="shared" si="36"/>
        <v>1-2-2</v>
      </c>
      <c r="I315" s="31" t="str">
        <f t="shared" si="37"/>
        <v>1-2-235</v>
      </c>
      <c r="J315" s="31" t="str">
        <f t="shared" si="38"/>
        <v>1-2-23501</v>
      </c>
      <c r="K315" s="32" t="str">
        <f t="shared" si="39"/>
        <v>1-2-23501</v>
      </c>
      <c r="L315" s="33" t="str">
        <f t="shared" si="41"/>
        <v>1-2-235</v>
      </c>
    </row>
    <row r="316" spans="1:12" x14ac:dyDescent="0.25">
      <c r="A316" s="30" t="s">
        <v>1680</v>
      </c>
      <c r="B316" s="30" t="s">
        <v>1681</v>
      </c>
      <c r="C316" s="30" t="s">
        <v>1274</v>
      </c>
      <c r="D316" s="30" t="s">
        <v>1574</v>
      </c>
      <c r="E316" s="30" t="s">
        <v>1241</v>
      </c>
      <c r="F316" s="31" t="str">
        <f t="shared" si="34"/>
        <v>1</v>
      </c>
      <c r="G316" s="31" t="str">
        <f t="shared" si="35"/>
        <v>1-2</v>
      </c>
      <c r="H316" s="31" t="str">
        <f t="shared" si="36"/>
        <v>1-2-2</v>
      </c>
      <c r="I316" s="31" t="str">
        <f t="shared" si="37"/>
        <v>1-2-235</v>
      </c>
      <c r="J316" s="31" t="str">
        <f t="shared" si="38"/>
        <v>1-2-23502</v>
      </c>
      <c r="K316" s="32" t="str">
        <f t="shared" si="39"/>
        <v>1-2-23502</v>
      </c>
      <c r="L316" s="33" t="str">
        <f t="shared" si="41"/>
        <v>1-2-235</v>
      </c>
    </row>
    <row r="317" spans="1:12" x14ac:dyDescent="0.25">
      <c r="A317" s="30" t="s">
        <v>1682</v>
      </c>
      <c r="B317" s="30" t="s">
        <v>1683</v>
      </c>
      <c r="C317" s="30" t="s">
        <v>1274</v>
      </c>
      <c r="D317" s="30" t="s">
        <v>1574</v>
      </c>
      <c r="E317" s="30" t="s">
        <v>1241</v>
      </c>
      <c r="F317" s="31" t="str">
        <f t="shared" si="34"/>
        <v>1</v>
      </c>
      <c r="G317" s="31" t="str">
        <f t="shared" si="35"/>
        <v>1-2</v>
      </c>
      <c r="H317" s="31" t="str">
        <f t="shared" si="36"/>
        <v>1-2-2</v>
      </c>
      <c r="I317" s="31" t="str">
        <f t="shared" si="37"/>
        <v>1-2-235</v>
      </c>
      <c r="J317" s="31" t="str">
        <f t="shared" si="38"/>
        <v>1-2-23503</v>
      </c>
      <c r="K317" s="32" t="str">
        <f t="shared" si="39"/>
        <v>1-2-23503</v>
      </c>
      <c r="L317" s="33" t="str">
        <f t="shared" si="41"/>
        <v>1-2-235</v>
      </c>
    </row>
    <row r="318" spans="1:12" x14ac:dyDescent="0.25">
      <c r="A318" s="26" t="s">
        <v>1684</v>
      </c>
      <c r="B318" s="35" t="s">
        <v>1685</v>
      </c>
      <c r="C318" s="26"/>
      <c r="D318" s="26" t="s">
        <v>1574</v>
      </c>
      <c r="E318" s="26"/>
      <c r="F318" s="27" t="str">
        <f t="shared" si="34"/>
        <v>1</v>
      </c>
      <c r="G318" s="27" t="str">
        <f t="shared" si="35"/>
        <v>1-2</v>
      </c>
      <c r="H318" s="27" t="str">
        <f t="shared" si="36"/>
        <v>1-2-2</v>
      </c>
      <c r="I318" s="27" t="str">
        <f t="shared" si="37"/>
        <v>1-2-236</v>
      </c>
      <c r="J318" s="27" t="str">
        <f t="shared" si="38"/>
        <v>1-2-236</v>
      </c>
      <c r="K318" s="28" t="str">
        <f t="shared" si="39"/>
        <v>1-2-236</v>
      </c>
      <c r="L318" s="29"/>
    </row>
    <row r="319" spans="1:12" x14ac:dyDescent="0.25">
      <c r="A319" s="30" t="s">
        <v>909</v>
      </c>
      <c r="B319" s="30" t="s">
        <v>910</v>
      </c>
      <c r="C319" s="30" t="s">
        <v>1274</v>
      </c>
      <c r="D319" s="30" t="s">
        <v>1574</v>
      </c>
      <c r="E319" s="30" t="s">
        <v>1241</v>
      </c>
      <c r="F319" s="31" t="str">
        <f t="shared" si="34"/>
        <v>1</v>
      </c>
      <c r="G319" s="31" t="str">
        <f t="shared" si="35"/>
        <v>1-2</v>
      </c>
      <c r="H319" s="31" t="str">
        <f t="shared" si="36"/>
        <v>1-2-2</v>
      </c>
      <c r="I319" s="31" t="str">
        <f t="shared" si="37"/>
        <v>1-2-236</v>
      </c>
      <c r="J319" s="31" t="str">
        <f t="shared" si="38"/>
        <v>1-2-23601</v>
      </c>
      <c r="K319" s="32" t="str">
        <f t="shared" si="39"/>
        <v>1-2-23601</v>
      </c>
      <c r="L319" s="34" t="str">
        <f>J319</f>
        <v>1-2-23601</v>
      </c>
    </row>
    <row r="320" spans="1:12" x14ac:dyDescent="0.25">
      <c r="A320" s="26" t="s">
        <v>916</v>
      </c>
      <c r="B320" s="26" t="s">
        <v>917</v>
      </c>
      <c r="C320" s="26"/>
      <c r="D320" s="26" t="s">
        <v>1574</v>
      </c>
      <c r="E320" s="26"/>
      <c r="F320" s="27" t="str">
        <f t="shared" si="34"/>
        <v>1</v>
      </c>
      <c r="G320" s="27" t="str">
        <f t="shared" si="35"/>
        <v>1-2</v>
      </c>
      <c r="H320" s="27" t="str">
        <f t="shared" si="36"/>
        <v>1-2-2</v>
      </c>
      <c r="I320" s="27" t="str">
        <f t="shared" si="37"/>
        <v>1-2-245</v>
      </c>
      <c r="J320" s="27" t="str">
        <f t="shared" si="38"/>
        <v>1-2-245</v>
      </c>
      <c r="K320" s="28" t="str">
        <f t="shared" si="39"/>
        <v>1-2-245</v>
      </c>
      <c r="L320" s="29" t="str">
        <f t="shared" ref="L320:L351" si="42">IF(D320="Накладные",I320,J320)</f>
        <v>1-2-245</v>
      </c>
    </row>
    <row r="321" spans="1:12" x14ac:dyDescent="0.25">
      <c r="A321" s="30" t="s">
        <v>1686</v>
      </c>
      <c r="B321" s="30" t="s">
        <v>1687</v>
      </c>
      <c r="C321" s="30" t="s">
        <v>1274</v>
      </c>
      <c r="D321" s="30" t="s">
        <v>1574</v>
      </c>
      <c r="E321" s="30" t="s">
        <v>1241</v>
      </c>
      <c r="F321" s="31" t="str">
        <f t="shared" si="34"/>
        <v>1</v>
      </c>
      <c r="G321" s="31" t="str">
        <f t="shared" si="35"/>
        <v>1-2</v>
      </c>
      <c r="H321" s="31" t="str">
        <f t="shared" si="36"/>
        <v>1-2-2</v>
      </c>
      <c r="I321" s="31" t="str">
        <f t="shared" si="37"/>
        <v>1-2-245</v>
      </c>
      <c r="J321" s="31" t="str">
        <f t="shared" si="38"/>
        <v>1-2-24501</v>
      </c>
      <c r="K321" s="32" t="str">
        <f t="shared" si="39"/>
        <v>1-2-24501</v>
      </c>
      <c r="L321" s="33" t="str">
        <f t="shared" si="42"/>
        <v>1-2-245</v>
      </c>
    </row>
    <row r="322" spans="1:12" x14ac:dyDescent="0.25">
      <c r="A322" s="30" t="s">
        <v>1688</v>
      </c>
      <c r="B322" s="30" t="s">
        <v>1689</v>
      </c>
      <c r="C322" s="30" t="s">
        <v>1274</v>
      </c>
      <c r="D322" s="30" t="s">
        <v>1574</v>
      </c>
      <c r="E322" s="30" t="s">
        <v>1241</v>
      </c>
      <c r="F322" s="31" t="str">
        <f t="shared" ref="F322:F385" si="43">LEFT(A322,1)</f>
        <v>1</v>
      </c>
      <c r="G322" s="31" t="str">
        <f t="shared" ref="G322:G385" si="44">LEFT(A322,3)</f>
        <v>1-2</v>
      </c>
      <c r="H322" s="31" t="str">
        <f t="shared" ref="H322:H385" si="45">LEFT(A322,5)</f>
        <v>1-2-2</v>
      </c>
      <c r="I322" s="31" t="str">
        <f t="shared" ref="I322:I385" si="46">LEFT(A322,7)</f>
        <v>1-2-245</v>
      </c>
      <c r="J322" s="31" t="str">
        <f t="shared" ref="J322:J385" si="47">LEFT(A322,9)</f>
        <v>1-2-24502</v>
      </c>
      <c r="K322" s="32" t="str">
        <f t="shared" ref="K322:K385" si="48">LEFT(A322,11)</f>
        <v>1-2-24502</v>
      </c>
      <c r="L322" s="33" t="str">
        <f t="shared" si="42"/>
        <v>1-2-245</v>
      </c>
    </row>
    <row r="323" spans="1:12" x14ac:dyDescent="0.25">
      <c r="A323" s="30" t="s">
        <v>1690</v>
      </c>
      <c r="B323" s="30" t="s">
        <v>1691</v>
      </c>
      <c r="C323" s="30" t="s">
        <v>1274</v>
      </c>
      <c r="D323" s="30" t="s">
        <v>1574</v>
      </c>
      <c r="E323" s="30" t="s">
        <v>1241</v>
      </c>
      <c r="F323" s="31" t="str">
        <f t="shared" si="43"/>
        <v>1</v>
      </c>
      <c r="G323" s="31" t="str">
        <f t="shared" si="44"/>
        <v>1-2</v>
      </c>
      <c r="H323" s="31" t="str">
        <f t="shared" si="45"/>
        <v>1-2-2</v>
      </c>
      <c r="I323" s="31" t="str">
        <f t="shared" si="46"/>
        <v>1-2-245</v>
      </c>
      <c r="J323" s="31" t="str">
        <f t="shared" si="47"/>
        <v>1-2-24503</v>
      </c>
      <c r="K323" s="32" t="str">
        <f t="shared" si="48"/>
        <v>1-2-24503</v>
      </c>
      <c r="L323" s="33" t="str">
        <f t="shared" si="42"/>
        <v>1-2-245</v>
      </c>
    </row>
    <row r="324" spans="1:12" x14ac:dyDescent="0.25">
      <c r="A324" s="30" t="s">
        <v>1692</v>
      </c>
      <c r="B324" s="30" t="s">
        <v>1693</v>
      </c>
      <c r="C324" s="30" t="s">
        <v>1274</v>
      </c>
      <c r="D324" s="30" t="s">
        <v>1574</v>
      </c>
      <c r="E324" s="30" t="s">
        <v>1241</v>
      </c>
      <c r="F324" s="31" t="str">
        <f t="shared" si="43"/>
        <v>1</v>
      </c>
      <c r="G324" s="31" t="str">
        <f t="shared" si="44"/>
        <v>1-2</v>
      </c>
      <c r="H324" s="31" t="str">
        <f t="shared" si="45"/>
        <v>1-2-2</v>
      </c>
      <c r="I324" s="31" t="str">
        <f t="shared" si="46"/>
        <v>1-2-245</v>
      </c>
      <c r="J324" s="31" t="str">
        <f t="shared" si="47"/>
        <v>1-2-24504</v>
      </c>
      <c r="K324" s="32" t="str">
        <f t="shared" si="48"/>
        <v>1-2-24504</v>
      </c>
      <c r="L324" s="33" t="str">
        <f t="shared" si="42"/>
        <v>1-2-245</v>
      </c>
    </row>
    <row r="325" spans="1:12" x14ac:dyDescent="0.25">
      <c r="A325" s="30" t="s">
        <v>1694</v>
      </c>
      <c r="B325" s="30" t="s">
        <v>1695</v>
      </c>
      <c r="C325" s="30" t="s">
        <v>1274</v>
      </c>
      <c r="D325" s="30" t="s">
        <v>1574</v>
      </c>
      <c r="E325" s="30" t="s">
        <v>1241</v>
      </c>
      <c r="F325" s="31" t="str">
        <f t="shared" si="43"/>
        <v>1</v>
      </c>
      <c r="G325" s="31" t="str">
        <f t="shared" si="44"/>
        <v>1-2</v>
      </c>
      <c r="H325" s="31" t="str">
        <f t="shared" si="45"/>
        <v>1-2-2</v>
      </c>
      <c r="I325" s="31" t="str">
        <f t="shared" si="46"/>
        <v>1-2-245</v>
      </c>
      <c r="J325" s="31" t="str">
        <f t="shared" si="47"/>
        <v>1-2-24506</v>
      </c>
      <c r="K325" s="32" t="str">
        <f t="shared" si="48"/>
        <v>1-2-24506</v>
      </c>
      <c r="L325" s="33" t="str">
        <f t="shared" si="42"/>
        <v>1-2-245</v>
      </c>
    </row>
    <row r="326" spans="1:12" x14ac:dyDescent="0.25">
      <c r="A326" s="30" t="s">
        <v>1696</v>
      </c>
      <c r="B326" s="30" t="s">
        <v>1697</v>
      </c>
      <c r="C326" s="30" t="s">
        <v>1274</v>
      </c>
      <c r="D326" s="30" t="s">
        <v>1574</v>
      </c>
      <c r="E326" s="30" t="s">
        <v>1241</v>
      </c>
      <c r="F326" s="31" t="str">
        <f t="shared" si="43"/>
        <v>1</v>
      </c>
      <c r="G326" s="31" t="str">
        <f t="shared" si="44"/>
        <v>1-2</v>
      </c>
      <c r="H326" s="31" t="str">
        <f t="shared" si="45"/>
        <v>1-2-2</v>
      </c>
      <c r="I326" s="31" t="str">
        <f t="shared" si="46"/>
        <v>1-2-245</v>
      </c>
      <c r="J326" s="31" t="str">
        <f t="shared" si="47"/>
        <v>1-2-24507</v>
      </c>
      <c r="K326" s="32" t="str">
        <f t="shared" si="48"/>
        <v>1-2-24507</v>
      </c>
      <c r="L326" s="33" t="str">
        <f t="shared" si="42"/>
        <v>1-2-245</v>
      </c>
    </row>
    <row r="327" spans="1:12" x14ac:dyDescent="0.25">
      <c r="A327" s="30" t="s">
        <v>1698</v>
      </c>
      <c r="B327" s="30" t="s">
        <v>1699</v>
      </c>
      <c r="C327" s="30" t="s">
        <v>1274</v>
      </c>
      <c r="D327" s="30" t="s">
        <v>1574</v>
      </c>
      <c r="E327" s="30" t="s">
        <v>1241</v>
      </c>
      <c r="F327" s="31" t="str">
        <f t="shared" si="43"/>
        <v>1</v>
      </c>
      <c r="G327" s="31" t="str">
        <f t="shared" si="44"/>
        <v>1-2</v>
      </c>
      <c r="H327" s="31" t="str">
        <f t="shared" si="45"/>
        <v>1-2-2</v>
      </c>
      <c r="I327" s="31" t="str">
        <f t="shared" si="46"/>
        <v>1-2-245</v>
      </c>
      <c r="J327" s="31" t="str">
        <f t="shared" si="47"/>
        <v>1-2-24508</v>
      </c>
      <c r="K327" s="32" t="str">
        <f t="shared" si="48"/>
        <v>1-2-24508</v>
      </c>
      <c r="L327" s="33" t="str">
        <f t="shared" si="42"/>
        <v>1-2-245</v>
      </c>
    </row>
    <row r="328" spans="1:12" x14ac:dyDescent="0.25">
      <c r="A328" s="30" t="s">
        <v>1700</v>
      </c>
      <c r="B328" s="30" t="s">
        <v>1701</v>
      </c>
      <c r="C328" s="30" t="s">
        <v>1274</v>
      </c>
      <c r="D328" s="30" t="s">
        <v>1574</v>
      </c>
      <c r="E328" s="30" t="s">
        <v>1241</v>
      </c>
      <c r="F328" s="31" t="str">
        <f t="shared" si="43"/>
        <v>1</v>
      </c>
      <c r="G328" s="31" t="str">
        <f t="shared" si="44"/>
        <v>1-2</v>
      </c>
      <c r="H328" s="31" t="str">
        <f t="shared" si="45"/>
        <v>1-2-2</v>
      </c>
      <c r="I328" s="31" t="str">
        <f t="shared" si="46"/>
        <v>1-2-245</v>
      </c>
      <c r="J328" s="31" t="str">
        <f t="shared" si="47"/>
        <v>1-2-24509</v>
      </c>
      <c r="K328" s="32" t="str">
        <f t="shared" si="48"/>
        <v>1-2-24509</v>
      </c>
      <c r="L328" s="33" t="str">
        <f t="shared" si="42"/>
        <v>1-2-245</v>
      </c>
    </row>
    <row r="329" spans="1:12" x14ac:dyDescent="0.25">
      <c r="A329" s="30" t="s">
        <v>1702</v>
      </c>
      <c r="B329" s="30" t="s">
        <v>1703</v>
      </c>
      <c r="C329" s="30" t="s">
        <v>1274</v>
      </c>
      <c r="D329" s="30" t="s">
        <v>1574</v>
      </c>
      <c r="E329" s="30" t="s">
        <v>1241</v>
      </c>
      <c r="F329" s="31" t="str">
        <f t="shared" si="43"/>
        <v>1</v>
      </c>
      <c r="G329" s="31" t="str">
        <f t="shared" si="44"/>
        <v>1-2</v>
      </c>
      <c r="H329" s="31" t="str">
        <f t="shared" si="45"/>
        <v>1-2-2</v>
      </c>
      <c r="I329" s="31" t="str">
        <f t="shared" si="46"/>
        <v>1-2-245</v>
      </c>
      <c r="J329" s="31" t="str">
        <f t="shared" si="47"/>
        <v>1-2-24510</v>
      </c>
      <c r="K329" s="32" t="str">
        <f t="shared" si="48"/>
        <v>1-2-24510</v>
      </c>
      <c r="L329" s="33" t="str">
        <f t="shared" si="42"/>
        <v>1-2-245</v>
      </c>
    </row>
    <row r="330" spans="1:12" x14ac:dyDescent="0.25">
      <c r="A330" s="30" t="s">
        <v>1704</v>
      </c>
      <c r="B330" s="30" t="s">
        <v>1705</v>
      </c>
      <c r="C330" s="30" t="s">
        <v>1274</v>
      </c>
      <c r="D330" s="30" t="s">
        <v>1574</v>
      </c>
      <c r="E330" s="30" t="s">
        <v>1241</v>
      </c>
      <c r="F330" s="31" t="str">
        <f t="shared" si="43"/>
        <v>1</v>
      </c>
      <c r="G330" s="31" t="str">
        <f t="shared" si="44"/>
        <v>1-2</v>
      </c>
      <c r="H330" s="31" t="str">
        <f t="shared" si="45"/>
        <v>1-2-2</v>
      </c>
      <c r="I330" s="31" t="str">
        <f t="shared" si="46"/>
        <v>1-2-245</v>
      </c>
      <c r="J330" s="31" t="str">
        <f t="shared" si="47"/>
        <v>1-2-24511</v>
      </c>
      <c r="K330" s="32" t="str">
        <f t="shared" si="48"/>
        <v>1-2-24511</v>
      </c>
      <c r="L330" s="33" t="str">
        <f t="shared" si="42"/>
        <v>1-2-245</v>
      </c>
    </row>
    <row r="331" spans="1:12" x14ac:dyDescent="0.25">
      <c r="A331" s="26" t="s">
        <v>918</v>
      </c>
      <c r="B331" s="26" t="s">
        <v>919</v>
      </c>
      <c r="C331" s="26"/>
      <c r="D331" s="26" t="s">
        <v>1574</v>
      </c>
      <c r="E331" s="26"/>
      <c r="F331" s="27" t="str">
        <f t="shared" si="43"/>
        <v>1</v>
      </c>
      <c r="G331" s="27" t="str">
        <f t="shared" si="44"/>
        <v>1-2</v>
      </c>
      <c r="H331" s="27" t="str">
        <f t="shared" si="45"/>
        <v>1-2-2</v>
      </c>
      <c r="I331" s="27" t="str">
        <f t="shared" si="46"/>
        <v>1-2-246</v>
      </c>
      <c r="J331" s="27" t="str">
        <f t="shared" si="47"/>
        <v>1-2-246</v>
      </c>
      <c r="K331" s="28" t="str">
        <f t="shared" si="48"/>
        <v>1-2-246</v>
      </c>
      <c r="L331" s="29" t="str">
        <f t="shared" si="42"/>
        <v>1-2-246</v>
      </c>
    </row>
    <row r="332" spans="1:12" x14ac:dyDescent="0.25">
      <c r="A332" s="30" t="s">
        <v>1706</v>
      </c>
      <c r="B332" s="30" t="s">
        <v>1707</v>
      </c>
      <c r="C332" s="30" t="s">
        <v>1274</v>
      </c>
      <c r="D332" s="30" t="s">
        <v>1574</v>
      </c>
      <c r="E332" s="30" t="s">
        <v>1241</v>
      </c>
      <c r="F332" s="31" t="str">
        <f t="shared" si="43"/>
        <v>1</v>
      </c>
      <c r="G332" s="31" t="str">
        <f t="shared" si="44"/>
        <v>1-2</v>
      </c>
      <c r="H332" s="31" t="str">
        <f t="shared" si="45"/>
        <v>1-2-2</v>
      </c>
      <c r="I332" s="31" t="str">
        <f t="shared" si="46"/>
        <v>1-2-246</v>
      </c>
      <c r="J332" s="31" t="str">
        <f t="shared" si="47"/>
        <v>1-2-24601</v>
      </c>
      <c r="K332" s="32" t="str">
        <f t="shared" si="48"/>
        <v>1-2-24601</v>
      </c>
      <c r="L332" s="33" t="str">
        <f t="shared" si="42"/>
        <v>1-2-246</v>
      </c>
    </row>
    <row r="333" spans="1:12" x14ac:dyDescent="0.25">
      <c r="A333" s="30" t="s">
        <v>1708</v>
      </c>
      <c r="B333" s="30" t="s">
        <v>1709</v>
      </c>
      <c r="C333" s="30" t="s">
        <v>1274</v>
      </c>
      <c r="D333" s="30" t="s">
        <v>1574</v>
      </c>
      <c r="E333" s="30" t="s">
        <v>1241</v>
      </c>
      <c r="F333" s="31" t="str">
        <f t="shared" si="43"/>
        <v>1</v>
      </c>
      <c r="G333" s="31" t="str">
        <f t="shared" si="44"/>
        <v>1-2</v>
      </c>
      <c r="H333" s="31" t="str">
        <f t="shared" si="45"/>
        <v>1-2-2</v>
      </c>
      <c r="I333" s="31" t="str">
        <f t="shared" si="46"/>
        <v>1-2-246</v>
      </c>
      <c r="J333" s="31" t="str">
        <f t="shared" si="47"/>
        <v>1-2-24602</v>
      </c>
      <c r="K333" s="32" t="str">
        <f t="shared" si="48"/>
        <v>1-2-24602</v>
      </c>
      <c r="L333" s="33" t="str">
        <f t="shared" si="42"/>
        <v>1-2-246</v>
      </c>
    </row>
    <row r="334" spans="1:12" x14ac:dyDescent="0.25">
      <c r="A334" s="30" t="s">
        <v>1710</v>
      </c>
      <c r="B334" s="30" t="s">
        <v>1711</v>
      </c>
      <c r="C334" s="30" t="s">
        <v>1274</v>
      </c>
      <c r="D334" s="30" t="s">
        <v>1574</v>
      </c>
      <c r="E334" s="30" t="s">
        <v>1241</v>
      </c>
      <c r="F334" s="31" t="str">
        <f t="shared" si="43"/>
        <v>1</v>
      </c>
      <c r="G334" s="31" t="str">
        <f t="shared" si="44"/>
        <v>1-2</v>
      </c>
      <c r="H334" s="31" t="str">
        <f t="shared" si="45"/>
        <v>1-2-2</v>
      </c>
      <c r="I334" s="31" t="str">
        <f t="shared" si="46"/>
        <v>1-2-246</v>
      </c>
      <c r="J334" s="31" t="str">
        <f t="shared" si="47"/>
        <v>1-2-24603</v>
      </c>
      <c r="K334" s="32" t="str">
        <f t="shared" si="48"/>
        <v>1-2-24603</v>
      </c>
      <c r="L334" s="33" t="str">
        <f t="shared" si="42"/>
        <v>1-2-246</v>
      </c>
    </row>
    <row r="335" spans="1:12" x14ac:dyDescent="0.25">
      <c r="A335" s="30" t="s">
        <v>1712</v>
      </c>
      <c r="B335" s="30" t="s">
        <v>1713</v>
      </c>
      <c r="C335" s="30" t="s">
        <v>1274</v>
      </c>
      <c r="D335" s="30" t="s">
        <v>1574</v>
      </c>
      <c r="E335" s="30" t="s">
        <v>1241</v>
      </c>
      <c r="F335" s="31" t="str">
        <f t="shared" si="43"/>
        <v>1</v>
      </c>
      <c r="G335" s="31" t="str">
        <f t="shared" si="44"/>
        <v>1-2</v>
      </c>
      <c r="H335" s="31" t="str">
        <f t="shared" si="45"/>
        <v>1-2-2</v>
      </c>
      <c r="I335" s="31" t="str">
        <f t="shared" si="46"/>
        <v>1-2-246</v>
      </c>
      <c r="J335" s="31" t="str">
        <f t="shared" si="47"/>
        <v>1-2-24604</v>
      </c>
      <c r="K335" s="32" t="str">
        <f t="shared" si="48"/>
        <v>1-2-24604</v>
      </c>
      <c r="L335" s="33" t="str">
        <f t="shared" si="42"/>
        <v>1-2-246</v>
      </c>
    </row>
    <row r="336" spans="1:12" x14ac:dyDescent="0.25">
      <c r="A336" s="26" t="s">
        <v>920</v>
      </c>
      <c r="B336" s="26" t="s">
        <v>921</v>
      </c>
      <c r="C336" s="26"/>
      <c r="D336" s="26" t="s">
        <v>1574</v>
      </c>
      <c r="E336" s="26"/>
      <c r="F336" s="27" t="str">
        <f t="shared" si="43"/>
        <v>1</v>
      </c>
      <c r="G336" s="27" t="str">
        <f t="shared" si="44"/>
        <v>1-2</v>
      </c>
      <c r="H336" s="27" t="str">
        <f t="shared" si="45"/>
        <v>1-2-2</v>
      </c>
      <c r="I336" s="27" t="str">
        <f t="shared" si="46"/>
        <v>1-2-247</v>
      </c>
      <c r="J336" s="27" t="str">
        <f t="shared" si="47"/>
        <v>1-2-247</v>
      </c>
      <c r="K336" s="28" t="str">
        <f t="shared" si="48"/>
        <v>1-2-247</v>
      </c>
      <c r="L336" s="29" t="str">
        <f t="shared" si="42"/>
        <v>1-2-247</v>
      </c>
    </row>
    <row r="337" spans="1:12" x14ac:dyDescent="0.25">
      <c r="A337" s="30" t="s">
        <v>1714</v>
      </c>
      <c r="B337" s="30" t="s">
        <v>1715</v>
      </c>
      <c r="C337" s="30" t="s">
        <v>1274</v>
      </c>
      <c r="D337" s="30" t="s">
        <v>1574</v>
      </c>
      <c r="E337" s="30" t="s">
        <v>1241</v>
      </c>
      <c r="F337" s="31" t="str">
        <f t="shared" si="43"/>
        <v>1</v>
      </c>
      <c r="G337" s="31" t="str">
        <f t="shared" si="44"/>
        <v>1-2</v>
      </c>
      <c r="H337" s="31" t="str">
        <f t="shared" si="45"/>
        <v>1-2-2</v>
      </c>
      <c r="I337" s="31" t="str">
        <f t="shared" si="46"/>
        <v>1-2-247</v>
      </c>
      <c r="J337" s="31" t="str">
        <f t="shared" si="47"/>
        <v>1-2-24701</v>
      </c>
      <c r="K337" s="32" t="str">
        <f t="shared" si="48"/>
        <v>1-2-24701</v>
      </c>
      <c r="L337" s="33" t="str">
        <f t="shared" si="42"/>
        <v>1-2-247</v>
      </c>
    </row>
    <row r="338" spans="1:12" x14ac:dyDescent="0.25">
      <c r="A338" s="30" t="s">
        <v>1716</v>
      </c>
      <c r="B338" s="30" t="s">
        <v>1717</v>
      </c>
      <c r="C338" s="30" t="s">
        <v>1274</v>
      </c>
      <c r="D338" s="30" t="s">
        <v>1574</v>
      </c>
      <c r="E338" s="30" t="s">
        <v>1241</v>
      </c>
      <c r="F338" s="31" t="str">
        <f t="shared" si="43"/>
        <v>1</v>
      </c>
      <c r="G338" s="31" t="str">
        <f t="shared" si="44"/>
        <v>1-2</v>
      </c>
      <c r="H338" s="31" t="str">
        <f t="shared" si="45"/>
        <v>1-2-2</v>
      </c>
      <c r="I338" s="31" t="str">
        <f t="shared" si="46"/>
        <v>1-2-247</v>
      </c>
      <c r="J338" s="31" t="str">
        <f t="shared" si="47"/>
        <v>1-2-24702</v>
      </c>
      <c r="K338" s="32" t="str">
        <f t="shared" si="48"/>
        <v>1-2-24702</v>
      </c>
      <c r="L338" s="33" t="str">
        <f t="shared" si="42"/>
        <v>1-2-247</v>
      </c>
    </row>
    <row r="339" spans="1:12" x14ac:dyDescent="0.25">
      <c r="A339" s="30" t="s">
        <v>1718</v>
      </c>
      <c r="B339" s="30" t="s">
        <v>1719</v>
      </c>
      <c r="C339" s="30" t="s">
        <v>1274</v>
      </c>
      <c r="D339" s="30" t="s">
        <v>1574</v>
      </c>
      <c r="E339" s="30" t="s">
        <v>1241</v>
      </c>
      <c r="F339" s="31" t="str">
        <f t="shared" si="43"/>
        <v>1</v>
      </c>
      <c r="G339" s="31" t="str">
        <f t="shared" si="44"/>
        <v>1-2</v>
      </c>
      <c r="H339" s="31" t="str">
        <f t="shared" si="45"/>
        <v>1-2-2</v>
      </c>
      <c r="I339" s="31" t="str">
        <f t="shared" si="46"/>
        <v>1-2-247</v>
      </c>
      <c r="J339" s="31" t="str">
        <f t="shared" si="47"/>
        <v>1-2-24703</v>
      </c>
      <c r="K339" s="32" t="str">
        <f t="shared" si="48"/>
        <v>1-2-24703</v>
      </c>
      <c r="L339" s="33" t="str">
        <f t="shared" si="42"/>
        <v>1-2-247</v>
      </c>
    </row>
    <row r="340" spans="1:12" x14ac:dyDescent="0.25">
      <c r="A340" s="30" t="s">
        <v>1720</v>
      </c>
      <c r="B340" s="30" t="s">
        <v>1721</v>
      </c>
      <c r="C340" s="30" t="s">
        <v>1274</v>
      </c>
      <c r="D340" s="30" t="s">
        <v>1574</v>
      </c>
      <c r="E340" s="30" t="s">
        <v>1241</v>
      </c>
      <c r="F340" s="31" t="str">
        <f t="shared" si="43"/>
        <v>1</v>
      </c>
      <c r="G340" s="31" t="str">
        <f t="shared" si="44"/>
        <v>1-2</v>
      </c>
      <c r="H340" s="31" t="str">
        <f t="shared" si="45"/>
        <v>1-2-2</v>
      </c>
      <c r="I340" s="31" t="str">
        <f t="shared" si="46"/>
        <v>1-2-247</v>
      </c>
      <c r="J340" s="31" t="str">
        <f t="shared" si="47"/>
        <v>1-2-24704</v>
      </c>
      <c r="K340" s="32" t="str">
        <f t="shared" si="48"/>
        <v>1-2-24704</v>
      </c>
      <c r="L340" s="33" t="str">
        <f t="shared" si="42"/>
        <v>1-2-247</v>
      </c>
    </row>
    <row r="341" spans="1:12" x14ac:dyDescent="0.25">
      <c r="A341" s="30" t="s">
        <v>1722</v>
      </c>
      <c r="B341" s="30" t="s">
        <v>1723</v>
      </c>
      <c r="C341" s="30" t="s">
        <v>1274</v>
      </c>
      <c r="D341" s="30" t="s">
        <v>1574</v>
      </c>
      <c r="E341" s="30" t="s">
        <v>1241</v>
      </c>
      <c r="F341" s="31" t="str">
        <f t="shared" si="43"/>
        <v>1</v>
      </c>
      <c r="G341" s="31" t="str">
        <f t="shared" si="44"/>
        <v>1-2</v>
      </c>
      <c r="H341" s="31" t="str">
        <f t="shared" si="45"/>
        <v>1-2-2</v>
      </c>
      <c r="I341" s="31" t="str">
        <f t="shared" si="46"/>
        <v>1-2-247</v>
      </c>
      <c r="J341" s="31" t="str">
        <f t="shared" si="47"/>
        <v>1-2-24705</v>
      </c>
      <c r="K341" s="32" t="str">
        <f t="shared" si="48"/>
        <v>1-2-24705</v>
      </c>
      <c r="L341" s="33" t="str">
        <f t="shared" si="42"/>
        <v>1-2-247</v>
      </c>
    </row>
    <row r="342" spans="1:12" x14ac:dyDescent="0.25">
      <c r="A342" s="26" t="s">
        <v>876</v>
      </c>
      <c r="B342" s="26" t="s">
        <v>877</v>
      </c>
      <c r="C342" s="26"/>
      <c r="D342" s="26" t="s">
        <v>1574</v>
      </c>
      <c r="E342" s="26"/>
      <c r="F342" s="27" t="str">
        <f t="shared" si="43"/>
        <v>1</v>
      </c>
      <c r="G342" s="27" t="str">
        <f t="shared" si="44"/>
        <v>1-2</v>
      </c>
      <c r="H342" s="27" t="str">
        <f t="shared" si="45"/>
        <v>1-2-2</v>
      </c>
      <c r="I342" s="27" t="str">
        <f t="shared" si="46"/>
        <v>1-2-250</v>
      </c>
      <c r="J342" s="27" t="str">
        <f t="shared" si="47"/>
        <v>1-2-250</v>
      </c>
      <c r="K342" s="28" t="str">
        <f t="shared" si="48"/>
        <v>1-2-250</v>
      </c>
      <c r="L342" s="29" t="str">
        <f t="shared" si="42"/>
        <v>1-2-250</v>
      </c>
    </row>
    <row r="343" spans="1:12" x14ac:dyDescent="0.25">
      <c r="A343" s="30" t="s">
        <v>1724</v>
      </c>
      <c r="B343" s="30" t="s">
        <v>1725</v>
      </c>
      <c r="C343" s="30" t="s">
        <v>1274</v>
      </c>
      <c r="D343" s="30" t="s">
        <v>1574</v>
      </c>
      <c r="E343" s="30" t="s">
        <v>1241</v>
      </c>
      <c r="F343" s="31" t="str">
        <f t="shared" si="43"/>
        <v>1</v>
      </c>
      <c r="G343" s="31" t="str">
        <f t="shared" si="44"/>
        <v>1-2</v>
      </c>
      <c r="H343" s="31" t="str">
        <f t="shared" si="45"/>
        <v>1-2-2</v>
      </c>
      <c r="I343" s="31" t="str">
        <f t="shared" si="46"/>
        <v>1-2-250</v>
      </c>
      <c r="J343" s="31" t="str">
        <f t="shared" si="47"/>
        <v>1-2-25001</v>
      </c>
      <c r="K343" s="32" t="str">
        <f t="shared" si="48"/>
        <v>1-2-25001</v>
      </c>
      <c r="L343" s="33" t="str">
        <f t="shared" si="42"/>
        <v>1-2-250</v>
      </c>
    </row>
    <row r="344" spans="1:12" x14ac:dyDescent="0.25">
      <c r="A344" s="26" t="s">
        <v>878</v>
      </c>
      <c r="B344" s="26" t="s">
        <v>879</v>
      </c>
      <c r="C344" s="26"/>
      <c r="D344" s="26" t="s">
        <v>1574</v>
      </c>
      <c r="E344" s="26"/>
      <c r="F344" s="27" t="str">
        <f t="shared" si="43"/>
        <v>1</v>
      </c>
      <c r="G344" s="27" t="str">
        <f t="shared" si="44"/>
        <v>1-2</v>
      </c>
      <c r="H344" s="27" t="str">
        <f t="shared" si="45"/>
        <v>1-2-2</v>
      </c>
      <c r="I344" s="27" t="str">
        <f t="shared" si="46"/>
        <v>1-2-251</v>
      </c>
      <c r="J344" s="27" t="str">
        <f t="shared" si="47"/>
        <v>1-2-251</v>
      </c>
      <c r="K344" s="28" t="str">
        <f t="shared" si="48"/>
        <v>1-2-251</v>
      </c>
      <c r="L344" s="29" t="str">
        <f t="shared" si="42"/>
        <v>1-2-251</v>
      </c>
    </row>
    <row r="345" spans="1:12" x14ac:dyDescent="0.25">
      <c r="A345" s="30" t="s">
        <v>1726</v>
      </c>
      <c r="B345" s="30" t="s">
        <v>1727</v>
      </c>
      <c r="C345" s="30" t="s">
        <v>1274</v>
      </c>
      <c r="D345" s="30" t="s">
        <v>1574</v>
      </c>
      <c r="E345" s="30" t="s">
        <v>1241</v>
      </c>
      <c r="F345" s="31" t="str">
        <f t="shared" si="43"/>
        <v>1</v>
      </c>
      <c r="G345" s="31" t="str">
        <f t="shared" si="44"/>
        <v>1-2</v>
      </c>
      <c r="H345" s="31" t="str">
        <f t="shared" si="45"/>
        <v>1-2-2</v>
      </c>
      <c r="I345" s="31" t="str">
        <f t="shared" si="46"/>
        <v>1-2-251</v>
      </c>
      <c r="J345" s="31" t="str">
        <f t="shared" si="47"/>
        <v>1-2-25101</v>
      </c>
      <c r="K345" s="32" t="str">
        <f t="shared" si="48"/>
        <v>1-2-25101</v>
      </c>
      <c r="L345" s="33" t="str">
        <f t="shared" si="42"/>
        <v>1-2-251</v>
      </c>
    </row>
    <row r="346" spans="1:12" x14ac:dyDescent="0.25">
      <c r="A346" s="30" t="s">
        <v>1728</v>
      </c>
      <c r="B346" s="30" t="s">
        <v>1729</v>
      </c>
      <c r="C346" s="30" t="s">
        <v>1274</v>
      </c>
      <c r="D346" s="30" t="s">
        <v>1574</v>
      </c>
      <c r="E346" s="30" t="s">
        <v>1241</v>
      </c>
      <c r="F346" s="31" t="str">
        <f t="shared" si="43"/>
        <v>1</v>
      </c>
      <c r="G346" s="31" t="str">
        <f t="shared" si="44"/>
        <v>1-2</v>
      </c>
      <c r="H346" s="31" t="str">
        <f t="shared" si="45"/>
        <v>1-2-2</v>
      </c>
      <c r="I346" s="31" t="str">
        <f t="shared" si="46"/>
        <v>1-2-251</v>
      </c>
      <c r="J346" s="31" t="str">
        <f t="shared" si="47"/>
        <v>1-2-25102</v>
      </c>
      <c r="K346" s="32" t="str">
        <f t="shared" si="48"/>
        <v>1-2-25102</v>
      </c>
      <c r="L346" s="33" t="str">
        <f t="shared" si="42"/>
        <v>1-2-251</v>
      </c>
    </row>
    <row r="347" spans="1:12" x14ac:dyDescent="0.25">
      <c r="A347" s="30" t="s">
        <v>1730</v>
      </c>
      <c r="B347" s="30" t="s">
        <v>1731</v>
      </c>
      <c r="C347" s="30" t="s">
        <v>1274</v>
      </c>
      <c r="D347" s="30" t="s">
        <v>1574</v>
      </c>
      <c r="E347" s="30" t="s">
        <v>1241</v>
      </c>
      <c r="F347" s="31" t="str">
        <f t="shared" si="43"/>
        <v>1</v>
      </c>
      <c r="G347" s="31" t="str">
        <f t="shared" si="44"/>
        <v>1-2</v>
      </c>
      <c r="H347" s="31" t="str">
        <f t="shared" si="45"/>
        <v>1-2-2</v>
      </c>
      <c r="I347" s="31" t="str">
        <f t="shared" si="46"/>
        <v>1-2-251</v>
      </c>
      <c r="J347" s="31" t="str">
        <f t="shared" si="47"/>
        <v>1-2-25103</v>
      </c>
      <c r="K347" s="32" t="str">
        <f t="shared" si="48"/>
        <v>1-2-25103</v>
      </c>
      <c r="L347" s="33" t="str">
        <f t="shared" si="42"/>
        <v>1-2-251</v>
      </c>
    </row>
    <row r="348" spans="1:12" x14ac:dyDescent="0.25">
      <c r="A348" s="30" t="s">
        <v>1732</v>
      </c>
      <c r="B348" s="30" t="s">
        <v>1733</v>
      </c>
      <c r="C348" s="30" t="s">
        <v>1274</v>
      </c>
      <c r="D348" s="30" t="s">
        <v>1574</v>
      </c>
      <c r="E348" s="30" t="s">
        <v>1241</v>
      </c>
      <c r="F348" s="31" t="str">
        <f t="shared" si="43"/>
        <v>1</v>
      </c>
      <c r="G348" s="31" t="str">
        <f t="shared" si="44"/>
        <v>1-2</v>
      </c>
      <c r="H348" s="31" t="str">
        <f t="shared" si="45"/>
        <v>1-2-2</v>
      </c>
      <c r="I348" s="31" t="str">
        <f t="shared" si="46"/>
        <v>1-2-251</v>
      </c>
      <c r="J348" s="31" t="str">
        <f t="shared" si="47"/>
        <v>1-2-25104</v>
      </c>
      <c r="K348" s="32" t="str">
        <f t="shared" si="48"/>
        <v>1-2-25104</v>
      </c>
      <c r="L348" s="33" t="str">
        <f t="shared" si="42"/>
        <v>1-2-251</v>
      </c>
    </row>
    <row r="349" spans="1:12" x14ac:dyDescent="0.25">
      <c r="A349" s="30" t="s">
        <v>1734</v>
      </c>
      <c r="B349" s="30" t="s">
        <v>1735</v>
      </c>
      <c r="C349" s="30" t="s">
        <v>1274</v>
      </c>
      <c r="D349" s="30" t="s">
        <v>1574</v>
      </c>
      <c r="E349" s="30" t="s">
        <v>1241</v>
      </c>
      <c r="F349" s="31" t="str">
        <f t="shared" si="43"/>
        <v>1</v>
      </c>
      <c r="G349" s="31" t="str">
        <f t="shared" si="44"/>
        <v>1-2</v>
      </c>
      <c r="H349" s="31" t="str">
        <f t="shared" si="45"/>
        <v>1-2-2</v>
      </c>
      <c r="I349" s="31" t="str">
        <f t="shared" si="46"/>
        <v>1-2-251</v>
      </c>
      <c r="J349" s="31" t="str">
        <f t="shared" si="47"/>
        <v>1-2-25105</v>
      </c>
      <c r="K349" s="32" t="str">
        <f t="shared" si="48"/>
        <v>1-2-25105</v>
      </c>
      <c r="L349" s="33" t="str">
        <f t="shared" si="42"/>
        <v>1-2-251</v>
      </c>
    </row>
    <row r="350" spans="1:12" x14ac:dyDescent="0.25">
      <c r="A350" s="30" t="s">
        <v>1736</v>
      </c>
      <c r="B350" s="30" t="s">
        <v>1737</v>
      </c>
      <c r="C350" s="30" t="s">
        <v>1274</v>
      </c>
      <c r="D350" s="30" t="s">
        <v>1574</v>
      </c>
      <c r="E350" s="30" t="s">
        <v>1241</v>
      </c>
      <c r="F350" s="31" t="str">
        <f t="shared" si="43"/>
        <v>1</v>
      </c>
      <c r="G350" s="31" t="str">
        <f t="shared" si="44"/>
        <v>1-2</v>
      </c>
      <c r="H350" s="31" t="str">
        <f t="shared" si="45"/>
        <v>1-2-2</v>
      </c>
      <c r="I350" s="31" t="str">
        <f t="shared" si="46"/>
        <v>1-2-251</v>
      </c>
      <c r="J350" s="31" t="str">
        <f t="shared" si="47"/>
        <v>1-2-25106</v>
      </c>
      <c r="K350" s="32" t="str">
        <f t="shared" si="48"/>
        <v>1-2-25106</v>
      </c>
      <c r="L350" s="33" t="str">
        <f t="shared" si="42"/>
        <v>1-2-251</v>
      </c>
    </row>
    <row r="351" spans="1:12" x14ac:dyDescent="0.25">
      <c r="A351" s="30" t="s">
        <v>1738</v>
      </c>
      <c r="B351" s="30" t="s">
        <v>1739</v>
      </c>
      <c r="C351" s="30" t="s">
        <v>1274</v>
      </c>
      <c r="D351" s="30" t="s">
        <v>1574</v>
      </c>
      <c r="E351" s="30" t="s">
        <v>1241</v>
      </c>
      <c r="F351" s="31" t="str">
        <f t="shared" si="43"/>
        <v>1</v>
      </c>
      <c r="G351" s="31" t="str">
        <f t="shared" si="44"/>
        <v>1-2</v>
      </c>
      <c r="H351" s="31" t="str">
        <f t="shared" si="45"/>
        <v>1-2-2</v>
      </c>
      <c r="I351" s="31" t="str">
        <f t="shared" si="46"/>
        <v>1-2-251</v>
      </c>
      <c r="J351" s="31" t="str">
        <f t="shared" si="47"/>
        <v>1-2-25107</v>
      </c>
      <c r="K351" s="32" t="str">
        <f t="shared" si="48"/>
        <v>1-2-25107</v>
      </c>
      <c r="L351" s="33" t="str">
        <f t="shared" si="42"/>
        <v>1-2-251</v>
      </c>
    </row>
    <row r="352" spans="1:12" x14ac:dyDescent="0.25">
      <c r="A352" s="30" t="s">
        <v>1740</v>
      </c>
      <c r="B352" s="30" t="s">
        <v>1741</v>
      </c>
      <c r="C352" s="30" t="s">
        <v>1274</v>
      </c>
      <c r="D352" s="30" t="s">
        <v>1574</v>
      </c>
      <c r="E352" s="30" t="s">
        <v>1241</v>
      </c>
      <c r="F352" s="31" t="str">
        <f t="shared" si="43"/>
        <v>1</v>
      </c>
      <c r="G352" s="31" t="str">
        <f t="shared" si="44"/>
        <v>1-2</v>
      </c>
      <c r="H352" s="31" t="str">
        <f t="shared" si="45"/>
        <v>1-2-2</v>
      </c>
      <c r="I352" s="31" t="str">
        <f t="shared" si="46"/>
        <v>1-2-251</v>
      </c>
      <c r="J352" s="31" t="str">
        <f t="shared" si="47"/>
        <v>1-2-25108</v>
      </c>
      <c r="K352" s="32" t="str">
        <f t="shared" si="48"/>
        <v>1-2-25108</v>
      </c>
      <c r="L352" s="33" t="str">
        <f t="shared" ref="L352:L383" si="49">IF(D352="Накладные",I352,J352)</f>
        <v>1-2-251</v>
      </c>
    </row>
    <row r="353" spans="1:12" x14ac:dyDescent="0.25">
      <c r="A353" s="30" t="s">
        <v>1742</v>
      </c>
      <c r="B353" s="30" t="s">
        <v>1743</v>
      </c>
      <c r="C353" s="30" t="s">
        <v>1274</v>
      </c>
      <c r="D353" s="30" t="s">
        <v>1574</v>
      </c>
      <c r="E353" s="30" t="s">
        <v>1241</v>
      </c>
      <c r="F353" s="31" t="str">
        <f t="shared" si="43"/>
        <v>1</v>
      </c>
      <c r="G353" s="31" t="str">
        <f t="shared" si="44"/>
        <v>1-2</v>
      </c>
      <c r="H353" s="31" t="str">
        <f t="shared" si="45"/>
        <v>1-2-2</v>
      </c>
      <c r="I353" s="31" t="str">
        <f t="shared" si="46"/>
        <v>1-2-251</v>
      </c>
      <c r="J353" s="31" t="str">
        <f t="shared" si="47"/>
        <v>1-2-25109</v>
      </c>
      <c r="K353" s="32" t="str">
        <f t="shared" si="48"/>
        <v>1-2-25109</v>
      </c>
      <c r="L353" s="33" t="str">
        <f t="shared" si="49"/>
        <v>1-2-251</v>
      </c>
    </row>
    <row r="354" spans="1:12" x14ac:dyDescent="0.25">
      <c r="A354" s="30" t="s">
        <v>1744</v>
      </c>
      <c r="B354" s="30" t="s">
        <v>1745</v>
      </c>
      <c r="C354" s="30" t="s">
        <v>1274</v>
      </c>
      <c r="D354" s="30" t="s">
        <v>1574</v>
      </c>
      <c r="E354" s="30" t="s">
        <v>1241</v>
      </c>
      <c r="F354" s="31" t="str">
        <f t="shared" si="43"/>
        <v>1</v>
      </c>
      <c r="G354" s="31" t="str">
        <f t="shared" si="44"/>
        <v>1-2</v>
      </c>
      <c r="H354" s="31" t="str">
        <f t="shared" si="45"/>
        <v>1-2-2</v>
      </c>
      <c r="I354" s="31" t="str">
        <f t="shared" si="46"/>
        <v>1-2-251</v>
      </c>
      <c r="J354" s="31" t="str">
        <f t="shared" si="47"/>
        <v>1-2-25110</v>
      </c>
      <c r="K354" s="32" t="str">
        <f t="shared" si="48"/>
        <v>1-2-25110</v>
      </c>
      <c r="L354" s="33" t="str">
        <f t="shared" si="49"/>
        <v>1-2-251</v>
      </c>
    </row>
    <row r="355" spans="1:12" x14ac:dyDescent="0.25">
      <c r="A355" s="26" t="s">
        <v>880</v>
      </c>
      <c r="B355" s="26" t="s">
        <v>881</v>
      </c>
      <c r="C355" s="26"/>
      <c r="D355" s="26" t="s">
        <v>1574</v>
      </c>
      <c r="E355" s="26"/>
      <c r="F355" s="27" t="str">
        <f t="shared" si="43"/>
        <v>1</v>
      </c>
      <c r="G355" s="27" t="str">
        <f t="shared" si="44"/>
        <v>1-2</v>
      </c>
      <c r="H355" s="27" t="str">
        <f t="shared" si="45"/>
        <v>1-2-2</v>
      </c>
      <c r="I355" s="27" t="str">
        <f t="shared" si="46"/>
        <v>1-2-252</v>
      </c>
      <c r="J355" s="27" t="str">
        <f t="shared" si="47"/>
        <v>1-2-252</v>
      </c>
      <c r="K355" s="28" t="str">
        <f t="shared" si="48"/>
        <v>1-2-252</v>
      </c>
      <c r="L355" s="29" t="str">
        <f t="shared" si="49"/>
        <v>1-2-252</v>
      </c>
    </row>
    <row r="356" spans="1:12" x14ac:dyDescent="0.25">
      <c r="A356" s="30" t="s">
        <v>1746</v>
      </c>
      <c r="B356" s="30" t="s">
        <v>1747</v>
      </c>
      <c r="C356" s="30" t="s">
        <v>1274</v>
      </c>
      <c r="D356" s="30" t="s">
        <v>1574</v>
      </c>
      <c r="E356" s="30" t="s">
        <v>1241</v>
      </c>
      <c r="F356" s="31" t="str">
        <f t="shared" si="43"/>
        <v>1</v>
      </c>
      <c r="G356" s="31" t="str">
        <f t="shared" si="44"/>
        <v>1-2</v>
      </c>
      <c r="H356" s="31" t="str">
        <f t="shared" si="45"/>
        <v>1-2-2</v>
      </c>
      <c r="I356" s="31" t="str">
        <f t="shared" si="46"/>
        <v>1-2-252</v>
      </c>
      <c r="J356" s="31" t="str">
        <f t="shared" si="47"/>
        <v>1-2-25201</v>
      </c>
      <c r="K356" s="32" t="str">
        <f t="shared" si="48"/>
        <v>1-2-25201</v>
      </c>
      <c r="L356" s="33" t="str">
        <f t="shared" si="49"/>
        <v>1-2-252</v>
      </c>
    </row>
    <row r="357" spans="1:12" x14ac:dyDescent="0.25">
      <c r="A357" s="30" t="s">
        <v>1748</v>
      </c>
      <c r="B357" s="30" t="s">
        <v>1749</v>
      </c>
      <c r="C357" s="30" t="s">
        <v>1274</v>
      </c>
      <c r="D357" s="30" t="s">
        <v>1574</v>
      </c>
      <c r="E357" s="30" t="s">
        <v>1241</v>
      </c>
      <c r="F357" s="31" t="str">
        <f t="shared" si="43"/>
        <v>1</v>
      </c>
      <c r="G357" s="31" t="str">
        <f t="shared" si="44"/>
        <v>1-2</v>
      </c>
      <c r="H357" s="31" t="str">
        <f t="shared" si="45"/>
        <v>1-2-2</v>
      </c>
      <c r="I357" s="31" t="str">
        <f t="shared" si="46"/>
        <v>1-2-252</v>
      </c>
      <c r="J357" s="31" t="str">
        <f t="shared" si="47"/>
        <v>1-2-25202</v>
      </c>
      <c r="K357" s="32" t="str">
        <f t="shared" si="48"/>
        <v>1-2-25202</v>
      </c>
      <c r="L357" s="33" t="str">
        <f t="shared" si="49"/>
        <v>1-2-252</v>
      </c>
    </row>
    <row r="358" spans="1:12" x14ac:dyDescent="0.25">
      <c r="A358" s="30" t="s">
        <v>1750</v>
      </c>
      <c r="B358" s="30" t="s">
        <v>1751</v>
      </c>
      <c r="C358" s="30" t="s">
        <v>1274</v>
      </c>
      <c r="D358" s="30" t="s">
        <v>1574</v>
      </c>
      <c r="E358" s="30" t="s">
        <v>1241</v>
      </c>
      <c r="F358" s="31" t="str">
        <f t="shared" si="43"/>
        <v>1</v>
      </c>
      <c r="G358" s="31" t="str">
        <f t="shared" si="44"/>
        <v>1-2</v>
      </c>
      <c r="H358" s="31" t="str">
        <f t="shared" si="45"/>
        <v>1-2-2</v>
      </c>
      <c r="I358" s="31" t="str">
        <f t="shared" si="46"/>
        <v>1-2-252</v>
      </c>
      <c r="J358" s="31" t="str">
        <f t="shared" si="47"/>
        <v>1-2-25203</v>
      </c>
      <c r="K358" s="32" t="str">
        <f t="shared" si="48"/>
        <v>1-2-25203</v>
      </c>
      <c r="L358" s="33" t="str">
        <f t="shared" si="49"/>
        <v>1-2-252</v>
      </c>
    </row>
    <row r="359" spans="1:12" x14ac:dyDescent="0.25">
      <c r="A359" s="30" t="s">
        <v>1752</v>
      </c>
      <c r="B359" s="30" t="s">
        <v>1753</v>
      </c>
      <c r="C359" s="30" t="s">
        <v>1274</v>
      </c>
      <c r="D359" s="30" t="s">
        <v>1574</v>
      </c>
      <c r="E359" s="30" t="s">
        <v>1241</v>
      </c>
      <c r="F359" s="31" t="str">
        <f t="shared" si="43"/>
        <v>1</v>
      </c>
      <c r="G359" s="31" t="str">
        <f t="shared" si="44"/>
        <v>1-2</v>
      </c>
      <c r="H359" s="31" t="str">
        <f t="shared" si="45"/>
        <v>1-2-2</v>
      </c>
      <c r="I359" s="31" t="str">
        <f t="shared" si="46"/>
        <v>1-2-252</v>
      </c>
      <c r="J359" s="31" t="str">
        <f t="shared" si="47"/>
        <v>1-2-25204</v>
      </c>
      <c r="K359" s="32" t="str">
        <f t="shared" si="48"/>
        <v>1-2-25204</v>
      </c>
      <c r="L359" s="33" t="str">
        <f t="shared" si="49"/>
        <v>1-2-252</v>
      </c>
    </row>
    <row r="360" spans="1:12" x14ac:dyDescent="0.25">
      <c r="A360" s="26" t="s">
        <v>882</v>
      </c>
      <c r="B360" s="26" t="s">
        <v>883</v>
      </c>
      <c r="C360" s="26"/>
      <c r="D360" s="26" t="s">
        <v>1574</v>
      </c>
      <c r="E360" s="26"/>
      <c r="F360" s="27" t="str">
        <f t="shared" si="43"/>
        <v>1</v>
      </c>
      <c r="G360" s="27" t="str">
        <f t="shared" si="44"/>
        <v>1-2</v>
      </c>
      <c r="H360" s="27" t="str">
        <f t="shared" si="45"/>
        <v>1-2-2</v>
      </c>
      <c r="I360" s="27" t="str">
        <f t="shared" si="46"/>
        <v>1-2-253</v>
      </c>
      <c r="J360" s="27" t="str">
        <f t="shared" si="47"/>
        <v>1-2-253</v>
      </c>
      <c r="K360" s="28" t="str">
        <f t="shared" si="48"/>
        <v>1-2-253</v>
      </c>
      <c r="L360" s="29" t="str">
        <f t="shared" si="49"/>
        <v>1-2-253</v>
      </c>
    </row>
    <row r="361" spans="1:12" x14ac:dyDescent="0.25">
      <c r="A361" s="30" t="s">
        <v>1754</v>
      </c>
      <c r="B361" s="30" t="s">
        <v>1755</v>
      </c>
      <c r="C361" s="30" t="s">
        <v>1274</v>
      </c>
      <c r="D361" s="30" t="s">
        <v>1574</v>
      </c>
      <c r="E361" s="30" t="s">
        <v>1241</v>
      </c>
      <c r="F361" s="31" t="str">
        <f t="shared" si="43"/>
        <v>1</v>
      </c>
      <c r="G361" s="31" t="str">
        <f t="shared" si="44"/>
        <v>1-2</v>
      </c>
      <c r="H361" s="31" t="str">
        <f t="shared" si="45"/>
        <v>1-2-2</v>
      </c>
      <c r="I361" s="31" t="str">
        <f t="shared" si="46"/>
        <v>1-2-253</v>
      </c>
      <c r="J361" s="31" t="str">
        <f t="shared" si="47"/>
        <v>1-2-25301</v>
      </c>
      <c r="K361" s="32" t="str">
        <f t="shared" si="48"/>
        <v>1-2-25301</v>
      </c>
      <c r="L361" s="33" t="str">
        <f t="shared" si="49"/>
        <v>1-2-253</v>
      </c>
    </row>
    <row r="362" spans="1:12" x14ac:dyDescent="0.25">
      <c r="A362" s="30" t="s">
        <v>1756</v>
      </c>
      <c r="B362" s="30" t="s">
        <v>1757</v>
      </c>
      <c r="C362" s="30" t="s">
        <v>1274</v>
      </c>
      <c r="D362" s="30" t="s">
        <v>1574</v>
      </c>
      <c r="E362" s="30" t="s">
        <v>1241</v>
      </c>
      <c r="F362" s="31" t="str">
        <f t="shared" si="43"/>
        <v>1</v>
      </c>
      <c r="G362" s="31" t="str">
        <f t="shared" si="44"/>
        <v>1-2</v>
      </c>
      <c r="H362" s="31" t="str">
        <f t="shared" si="45"/>
        <v>1-2-2</v>
      </c>
      <c r="I362" s="31" t="str">
        <f t="shared" si="46"/>
        <v>1-2-253</v>
      </c>
      <c r="J362" s="31" t="str">
        <f t="shared" si="47"/>
        <v>1-2-25302</v>
      </c>
      <c r="K362" s="32" t="str">
        <f t="shared" si="48"/>
        <v>1-2-25302</v>
      </c>
      <c r="L362" s="33" t="str">
        <f t="shared" si="49"/>
        <v>1-2-253</v>
      </c>
    </row>
    <row r="363" spans="1:12" x14ac:dyDescent="0.25">
      <c r="A363" s="30" t="s">
        <v>1758</v>
      </c>
      <c r="B363" s="30" t="s">
        <v>1759</v>
      </c>
      <c r="C363" s="30" t="s">
        <v>1274</v>
      </c>
      <c r="D363" s="30" t="s">
        <v>1574</v>
      </c>
      <c r="E363" s="30" t="s">
        <v>1241</v>
      </c>
      <c r="F363" s="31" t="str">
        <f t="shared" si="43"/>
        <v>1</v>
      </c>
      <c r="G363" s="31" t="str">
        <f t="shared" si="44"/>
        <v>1-2</v>
      </c>
      <c r="H363" s="31" t="str">
        <f t="shared" si="45"/>
        <v>1-2-2</v>
      </c>
      <c r="I363" s="31" t="str">
        <f t="shared" si="46"/>
        <v>1-2-253</v>
      </c>
      <c r="J363" s="31" t="str">
        <f t="shared" si="47"/>
        <v>1-2-25303</v>
      </c>
      <c r="K363" s="32" t="str">
        <f t="shared" si="48"/>
        <v>1-2-25303</v>
      </c>
      <c r="L363" s="33" t="str">
        <f t="shared" si="49"/>
        <v>1-2-253</v>
      </c>
    </row>
    <row r="364" spans="1:12" x14ac:dyDescent="0.25">
      <c r="A364" s="30" t="s">
        <v>1760</v>
      </c>
      <c r="B364" s="30" t="s">
        <v>1761</v>
      </c>
      <c r="C364" s="30" t="s">
        <v>1274</v>
      </c>
      <c r="D364" s="30" t="s">
        <v>1574</v>
      </c>
      <c r="E364" s="30" t="s">
        <v>1241</v>
      </c>
      <c r="F364" s="31" t="str">
        <f t="shared" si="43"/>
        <v>1</v>
      </c>
      <c r="G364" s="31" t="str">
        <f t="shared" si="44"/>
        <v>1-2</v>
      </c>
      <c r="H364" s="31" t="str">
        <f t="shared" si="45"/>
        <v>1-2-2</v>
      </c>
      <c r="I364" s="31" t="str">
        <f t="shared" si="46"/>
        <v>1-2-253</v>
      </c>
      <c r="J364" s="31" t="str">
        <f t="shared" si="47"/>
        <v>1-2-25304</v>
      </c>
      <c r="K364" s="32" t="str">
        <f t="shared" si="48"/>
        <v>1-2-25304</v>
      </c>
      <c r="L364" s="33" t="str">
        <f t="shared" si="49"/>
        <v>1-2-253</v>
      </c>
    </row>
    <row r="365" spans="1:12" x14ac:dyDescent="0.25">
      <c r="A365" s="30" t="s">
        <v>1762</v>
      </c>
      <c r="B365" s="30" t="s">
        <v>1763</v>
      </c>
      <c r="C365" s="30" t="s">
        <v>1274</v>
      </c>
      <c r="D365" s="30" t="s">
        <v>1574</v>
      </c>
      <c r="E365" s="30" t="s">
        <v>1241</v>
      </c>
      <c r="F365" s="31" t="str">
        <f t="shared" si="43"/>
        <v>1</v>
      </c>
      <c r="G365" s="31" t="str">
        <f t="shared" si="44"/>
        <v>1-2</v>
      </c>
      <c r="H365" s="31" t="str">
        <f t="shared" si="45"/>
        <v>1-2-2</v>
      </c>
      <c r="I365" s="31" t="str">
        <f t="shared" si="46"/>
        <v>1-2-253</v>
      </c>
      <c r="J365" s="31" t="str">
        <f t="shared" si="47"/>
        <v>1-2-25305</v>
      </c>
      <c r="K365" s="32" t="str">
        <f t="shared" si="48"/>
        <v>1-2-25305</v>
      </c>
      <c r="L365" s="33" t="str">
        <f t="shared" si="49"/>
        <v>1-2-253</v>
      </c>
    </row>
    <row r="366" spans="1:12" x14ac:dyDescent="0.25">
      <c r="A366" s="26" t="s">
        <v>884</v>
      </c>
      <c r="B366" s="26" t="s">
        <v>885</v>
      </c>
      <c r="C366" s="26"/>
      <c r="D366" s="26" t="s">
        <v>1574</v>
      </c>
      <c r="E366" s="26"/>
      <c r="F366" s="27" t="str">
        <f t="shared" si="43"/>
        <v>1</v>
      </c>
      <c r="G366" s="27" t="str">
        <f t="shared" si="44"/>
        <v>1-2</v>
      </c>
      <c r="H366" s="27" t="str">
        <f t="shared" si="45"/>
        <v>1-2-2</v>
      </c>
      <c r="I366" s="27" t="str">
        <f t="shared" si="46"/>
        <v>1-2-254</v>
      </c>
      <c r="J366" s="27" t="str">
        <f t="shared" si="47"/>
        <v>1-2-254</v>
      </c>
      <c r="K366" s="28" t="str">
        <f t="shared" si="48"/>
        <v>1-2-254</v>
      </c>
      <c r="L366" s="29" t="str">
        <f t="shared" si="49"/>
        <v>1-2-254</v>
      </c>
    </row>
    <row r="367" spans="1:12" x14ac:dyDescent="0.25">
      <c r="A367" s="30" t="s">
        <v>1248</v>
      </c>
      <c r="B367" s="30" t="s">
        <v>1249</v>
      </c>
      <c r="C367" s="30" t="s">
        <v>1274</v>
      </c>
      <c r="D367" s="30" t="s">
        <v>1574</v>
      </c>
      <c r="E367" s="30" t="s">
        <v>1241</v>
      </c>
      <c r="F367" s="31" t="str">
        <f t="shared" si="43"/>
        <v>1</v>
      </c>
      <c r="G367" s="31" t="str">
        <f t="shared" si="44"/>
        <v>1-2</v>
      </c>
      <c r="H367" s="31" t="str">
        <f t="shared" si="45"/>
        <v>1-2-2</v>
      </c>
      <c r="I367" s="31" t="str">
        <f t="shared" si="46"/>
        <v>1-2-254</v>
      </c>
      <c r="J367" s="31" t="str">
        <f t="shared" si="47"/>
        <v>1-2-25401</v>
      </c>
      <c r="K367" s="32" t="str">
        <f t="shared" si="48"/>
        <v>1-2-25401</v>
      </c>
      <c r="L367" s="33" t="str">
        <f t="shared" si="49"/>
        <v>1-2-254</v>
      </c>
    </row>
    <row r="368" spans="1:12" x14ac:dyDescent="0.25">
      <c r="A368" s="30" t="s">
        <v>1764</v>
      </c>
      <c r="B368" s="30" t="s">
        <v>885</v>
      </c>
      <c r="C368" s="30" t="s">
        <v>1274</v>
      </c>
      <c r="D368" s="30" t="s">
        <v>1574</v>
      </c>
      <c r="E368" s="30" t="s">
        <v>1241</v>
      </c>
      <c r="F368" s="31" t="str">
        <f t="shared" si="43"/>
        <v>1</v>
      </c>
      <c r="G368" s="31" t="str">
        <f t="shared" si="44"/>
        <v>1-2</v>
      </c>
      <c r="H368" s="31" t="str">
        <f t="shared" si="45"/>
        <v>1-2-2</v>
      </c>
      <c r="I368" s="31" t="str">
        <f t="shared" si="46"/>
        <v>1-2-254</v>
      </c>
      <c r="J368" s="31" t="str">
        <f t="shared" si="47"/>
        <v>1-2-25402</v>
      </c>
      <c r="K368" s="32" t="str">
        <f t="shared" si="48"/>
        <v>1-2-25402</v>
      </c>
      <c r="L368" s="33" t="str">
        <f t="shared" si="49"/>
        <v>1-2-254</v>
      </c>
    </row>
    <row r="369" spans="1:12" x14ac:dyDescent="0.25">
      <c r="A369" s="30" t="s">
        <v>1765</v>
      </c>
      <c r="B369" s="30" t="s">
        <v>1766</v>
      </c>
      <c r="C369" s="30" t="s">
        <v>1274</v>
      </c>
      <c r="D369" s="30" t="s">
        <v>1574</v>
      </c>
      <c r="E369" s="30" t="s">
        <v>1241</v>
      </c>
      <c r="F369" s="31" t="str">
        <f t="shared" si="43"/>
        <v>1</v>
      </c>
      <c r="G369" s="31" t="str">
        <f t="shared" si="44"/>
        <v>1-2</v>
      </c>
      <c r="H369" s="31" t="str">
        <f t="shared" si="45"/>
        <v>1-2-2</v>
      </c>
      <c r="I369" s="31" t="str">
        <f t="shared" si="46"/>
        <v>1-2-254</v>
      </c>
      <c r="J369" s="31" t="str">
        <f t="shared" si="47"/>
        <v>1-2-25403</v>
      </c>
      <c r="K369" s="32" t="str">
        <f t="shared" si="48"/>
        <v>1-2-25403</v>
      </c>
      <c r="L369" s="33" t="str">
        <f t="shared" si="49"/>
        <v>1-2-254</v>
      </c>
    </row>
    <row r="370" spans="1:12" x14ac:dyDescent="0.25">
      <c r="A370" s="30" t="s">
        <v>1767</v>
      </c>
      <c r="B370" s="30" t="s">
        <v>1768</v>
      </c>
      <c r="C370" s="30" t="s">
        <v>1274</v>
      </c>
      <c r="D370" s="30" t="s">
        <v>1574</v>
      </c>
      <c r="E370" s="30" t="s">
        <v>1241</v>
      </c>
      <c r="F370" s="31" t="str">
        <f t="shared" si="43"/>
        <v>1</v>
      </c>
      <c r="G370" s="31" t="str">
        <f t="shared" si="44"/>
        <v>1-2</v>
      </c>
      <c r="H370" s="31" t="str">
        <f t="shared" si="45"/>
        <v>1-2-2</v>
      </c>
      <c r="I370" s="31" t="str">
        <f t="shared" si="46"/>
        <v>1-2-254</v>
      </c>
      <c r="J370" s="31" t="str">
        <f t="shared" si="47"/>
        <v>1-2-25404</v>
      </c>
      <c r="K370" s="32" t="str">
        <f t="shared" si="48"/>
        <v>1-2-25404</v>
      </c>
      <c r="L370" s="33" t="str">
        <f t="shared" si="49"/>
        <v>1-2-254</v>
      </c>
    </row>
    <row r="371" spans="1:12" x14ac:dyDescent="0.25">
      <c r="A371" s="30" t="s">
        <v>1769</v>
      </c>
      <c r="B371" s="30" t="s">
        <v>1770</v>
      </c>
      <c r="C371" s="30" t="s">
        <v>1274</v>
      </c>
      <c r="D371" s="30" t="s">
        <v>1574</v>
      </c>
      <c r="E371" s="30" t="s">
        <v>1241</v>
      </c>
      <c r="F371" s="31" t="str">
        <f t="shared" si="43"/>
        <v>1</v>
      </c>
      <c r="G371" s="31" t="str">
        <f t="shared" si="44"/>
        <v>1-2</v>
      </c>
      <c r="H371" s="31" t="str">
        <f t="shared" si="45"/>
        <v>1-2-2</v>
      </c>
      <c r="I371" s="31" t="str">
        <f t="shared" si="46"/>
        <v>1-2-254</v>
      </c>
      <c r="J371" s="31" t="str">
        <f t="shared" si="47"/>
        <v>1-2-25405</v>
      </c>
      <c r="K371" s="32" t="str">
        <f t="shared" si="48"/>
        <v>1-2-25405</v>
      </c>
      <c r="L371" s="33" t="str">
        <f t="shared" si="49"/>
        <v>1-2-254</v>
      </c>
    </row>
    <row r="372" spans="1:12" x14ac:dyDescent="0.25">
      <c r="A372" s="30" t="s">
        <v>1771</v>
      </c>
      <c r="B372" s="30" t="s">
        <v>1772</v>
      </c>
      <c r="C372" s="30" t="s">
        <v>1274</v>
      </c>
      <c r="D372" s="30" t="s">
        <v>1574</v>
      </c>
      <c r="E372" s="30" t="s">
        <v>1241</v>
      </c>
      <c r="F372" s="31" t="str">
        <f t="shared" si="43"/>
        <v>1</v>
      </c>
      <c r="G372" s="31" t="str">
        <f t="shared" si="44"/>
        <v>1-2</v>
      </c>
      <c r="H372" s="31" t="str">
        <f t="shared" si="45"/>
        <v>1-2-2</v>
      </c>
      <c r="I372" s="31" t="str">
        <f t="shared" si="46"/>
        <v>1-2-254</v>
      </c>
      <c r="J372" s="31" t="str">
        <f t="shared" si="47"/>
        <v>1-2-25406</v>
      </c>
      <c r="K372" s="32" t="str">
        <f t="shared" si="48"/>
        <v>1-2-25406</v>
      </c>
      <c r="L372" s="33" t="str">
        <f t="shared" si="49"/>
        <v>1-2-254</v>
      </c>
    </row>
    <row r="373" spans="1:12" x14ac:dyDescent="0.25">
      <c r="A373" s="26" t="s">
        <v>888</v>
      </c>
      <c r="B373" s="26" t="s">
        <v>889</v>
      </c>
      <c r="C373" s="26"/>
      <c r="D373" s="26" t="s">
        <v>1574</v>
      </c>
      <c r="E373" s="26"/>
      <c r="F373" s="27" t="str">
        <f t="shared" si="43"/>
        <v>1</v>
      </c>
      <c r="G373" s="27" t="str">
        <f t="shared" si="44"/>
        <v>1-2</v>
      </c>
      <c r="H373" s="27" t="str">
        <f t="shared" si="45"/>
        <v>1-2-2</v>
      </c>
      <c r="I373" s="27" t="str">
        <f t="shared" si="46"/>
        <v>1-2-255</v>
      </c>
      <c r="J373" s="27" t="str">
        <f t="shared" si="47"/>
        <v>1-2-255</v>
      </c>
      <c r="K373" s="28" t="str">
        <f t="shared" si="48"/>
        <v>1-2-255</v>
      </c>
      <c r="L373" s="29" t="str">
        <f t="shared" si="49"/>
        <v>1-2-255</v>
      </c>
    </row>
    <row r="374" spans="1:12" x14ac:dyDescent="0.25">
      <c r="A374" s="30" t="s">
        <v>1773</v>
      </c>
      <c r="B374" s="30" t="s">
        <v>1774</v>
      </c>
      <c r="C374" s="30" t="s">
        <v>1274</v>
      </c>
      <c r="D374" s="30" t="s">
        <v>1574</v>
      </c>
      <c r="E374" s="30" t="s">
        <v>1241</v>
      </c>
      <c r="F374" s="31" t="str">
        <f t="shared" si="43"/>
        <v>1</v>
      </c>
      <c r="G374" s="31" t="str">
        <f t="shared" si="44"/>
        <v>1-2</v>
      </c>
      <c r="H374" s="31" t="str">
        <f t="shared" si="45"/>
        <v>1-2-2</v>
      </c>
      <c r="I374" s="31" t="str">
        <f t="shared" si="46"/>
        <v>1-2-255</v>
      </c>
      <c r="J374" s="31" t="str">
        <f t="shared" si="47"/>
        <v>1-2-25501</v>
      </c>
      <c r="K374" s="32" t="str">
        <f t="shared" si="48"/>
        <v>1-2-25501</v>
      </c>
      <c r="L374" s="33" t="str">
        <f t="shared" si="49"/>
        <v>1-2-255</v>
      </c>
    </row>
    <row r="375" spans="1:12" x14ac:dyDescent="0.25">
      <c r="A375" s="30" t="s">
        <v>1775</v>
      </c>
      <c r="B375" s="30" t="s">
        <v>1776</v>
      </c>
      <c r="C375" s="30" t="s">
        <v>1274</v>
      </c>
      <c r="D375" s="30" t="s">
        <v>1574</v>
      </c>
      <c r="E375" s="30" t="s">
        <v>1241</v>
      </c>
      <c r="F375" s="31" t="str">
        <f t="shared" si="43"/>
        <v>1</v>
      </c>
      <c r="G375" s="31" t="str">
        <f t="shared" si="44"/>
        <v>1-2</v>
      </c>
      <c r="H375" s="31" t="str">
        <f t="shared" si="45"/>
        <v>1-2-2</v>
      </c>
      <c r="I375" s="31" t="str">
        <f t="shared" si="46"/>
        <v>1-2-255</v>
      </c>
      <c r="J375" s="31" t="str">
        <f t="shared" si="47"/>
        <v>1-2-25502</v>
      </c>
      <c r="K375" s="32" t="str">
        <f t="shared" si="48"/>
        <v>1-2-25502</v>
      </c>
      <c r="L375" s="33" t="str">
        <f t="shared" si="49"/>
        <v>1-2-255</v>
      </c>
    </row>
    <row r="376" spans="1:12" x14ac:dyDescent="0.25">
      <c r="A376" s="30" t="s">
        <v>1777</v>
      </c>
      <c r="B376" s="30" t="s">
        <v>1778</v>
      </c>
      <c r="C376" s="30" t="s">
        <v>1274</v>
      </c>
      <c r="D376" s="30" t="s">
        <v>1574</v>
      </c>
      <c r="E376" s="30" t="s">
        <v>1241</v>
      </c>
      <c r="F376" s="31" t="str">
        <f t="shared" si="43"/>
        <v>1</v>
      </c>
      <c r="G376" s="31" t="str">
        <f t="shared" si="44"/>
        <v>1-2</v>
      </c>
      <c r="H376" s="31" t="str">
        <f t="shared" si="45"/>
        <v>1-2-2</v>
      </c>
      <c r="I376" s="31" t="str">
        <f t="shared" si="46"/>
        <v>1-2-255</v>
      </c>
      <c r="J376" s="31" t="str">
        <f t="shared" si="47"/>
        <v>1-2-25503</v>
      </c>
      <c r="K376" s="32" t="str">
        <f t="shared" si="48"/>
        <v>1-2-25503</v>
      </c>
      <c r="L376" s="33" t="str">
        <f t="shared" si="49"/>
        <v>1-2-255</v>
      </c>
    </row>
    <row r="377" spans="1:12" x14ac:dyDescent="0.25">
      <c r="A377" s="30" t="s">
        <v>1779</v>
      </c>
      <c r="B377" s="30" t="s">
        <v>1780</v>
      </c>
      <c r="C377" s="30" t="s">
        <v>1274</v>
      </c>
      <c r="D377" s="30" t="s">
        <v>1574</v>
      </c>
      <c r="E377" s="30" t="s">
        <v>1241</v>
      </c>
      <c r="F377" s="31" t="str">
        <f t="shared" si="43"/>
        <v>1</v>
      </c>
      <c r="G377" s="31" t="str">
        <f t="shared" si="44"/>
        <v>1-2</v>
      </c>
      <c r="H377" s="31" t="str">
        <f t="shared" si="45"/>
        <v>1-2-2</v>
      </c>
      <c r="I377" s="31" t="str">
        <f t="shared" si="46"/>
        <v>1-2-255</v>
      </c>
      <c r="J377" s="31" t="str">
        <f t="shared" si="47"/>
        <v>1-2-25504</v>
      </c>
      <c r="K377" s="32" t="str">
        <f t="shared" si="48"/>
        <v>1-2-25504</v>
      </c>
      <c r="L377" s="33" t="str">
        <f t="shared" si="49"/>
        <v>1-2-255</v>
      </c>
    </row>
    <row r="378" spans="1:12" x14ac:dyDescent="0.25">
      <c r="A378" s="30" t="s">
        <v>1781</v>
      </c>
      <c r="B378" s="30" t="s">
        <v>1782</v>
      </c>
      <c r="C378" s="30" t="s">
        <v>1274</v>
      </c>
      <c r="D378" s="30" t="s">
        <v>1574</v>
      </c>
      <c r="E378" s="30" t="s">
        <v>1241</v>
      </c>
      <c r="F378" s="31" t="str">
        <f t="shared" si="43"/>
        <v>1</v>
      </c>
      <c r="G378" s="31" t="str">
        <f t="shared" si="44"/>
        <v>1-2</v>
      </c>
      <c r="H378" s="31" t="str">
        <f t="shared" si="45"/>
        <v>1-2-2</v>
      </c>
      <c r="I378" s="31" t="str">
        <f t="shared" si="46"/>
        <v>1-2-255</v>
      </c>
      <c r="J378" s="31" t="str">
        <f t="shared" si="47"/>
        <v>1-2-25505</v>
      </c>
      <c r="K378" s="32" t="str">
        <f t="shared" si="48"/>
        <v>1-2-25505</v>
      </c>
      <c r="L378" s="33" t="str">
        <f t="shared" si="49"/>
        <v>1-2-255</v>
      </c>
    </row>
    <row r="379" spans="1:12" x14ac:dyDescent="0.25">
      <c r="A379" s="30" t="s">
        <v>1783</v>
      </c>
      <c r="B379" s="30" t="s">
        <v>1784</v>
      </c>
      <c r="C379" s="30" t="s">
        <v>1274</v>
      </c>
      <c r="D379" s="30" t="s">
        <v>1574</v>
      </c>
      <c r="E379" s="30" t="s">
        <v>1241</v>
      </c>
      <c r="F379" s="31" t="str">
        <f t="shared" si="43"/>
        <v>1</v>
      </c>
      <c r="G379" s="31" t="str">
        <f t="shared" si="44"/>
        <v>1-2</v>
      </c>
      <c r="H379" s="31" t="str">
        <f t="shared" si="45"/>
        <v>1-2-2</v>
      </c>
      <c r="I379" s="31" t="str">
        <f t="shared" si="46"/>
        <v>1-2-255</v>
      </c>
      <c r="J379" s="31" t="str">
        <f t="shared" si="47"/>
        <v>1-2-25507</v>
      </c>
      <c r="K379" s="32" t="str">
        <f t="shared" si="48"/>
        <v>1-2-25507</v>
      </c>
      <c r="L379" s="33" t="str">
        <f t="shared" si="49"/>
        <v>1-2-255</v>
      </c>
    </row>
    <row r="380" spans="1:12" x14ac:dyDescent="0.25">
      <c r="A380" s="30" t="s">
        <v>1785</v>
      </c>
      <c r="B380" s="30" t="s">
        <v>1786</v>
      </c>
      <c r="C380" s="30" t="s">
        <v>1274</v>
      </c>
      <c r="D380" s="30" t="s">
        <v>1574</v>
      </c>
      <c r="E380" s="30" t="s">
        <v>1241</v>
      </c>
      <c r="F380" s="31" t="str">
        <f t="shared" si="43"/>
        <v>1</v>
      </c>
      <c r="G380" s="31" t="str">
        <f t="shared" si="44"/>
        <v>1-2</v>
      </c>
      <c r="H380" s="31" t="str">
        <f t="shared" si="45"/>
        <v>1-2-2</v>
      </c>
      <c r="I380" s="31" t="str">
        <f t="shared" si="46"/>
        <v>1-2-255</v>
      </c>
      <c r="J380" s="31" t="str">
        <f t="shared" si="47"/>
        <v>1-2-25508</v>
      </c>
      <c r="K380" s="32" t="str">
        <f t="shared" si="48"/>
        <v>1-2-25508</v>
      </c>
      <c r="L380" s="33" t="str">
        <f t="shared" si="49"/>
        <v>1-2-255</v>
      </c>
    </row>
    <row r="381" spans="1:12" x14ac:dyDescent="0.25">
      <c r="A381" s="30" t="s">
        <v>1787</v>
      </c>
      <c r="B381" s="30" t="s">
        <v>1788</v>
      </c>
      <c r="C381" s="30" t="s">
        <v>1274</v>
      </c>
      <c r="D381" s="30" t="s">
        <v>1574</v>
      </c>
      <c r="E381" s="30" t="s">
        <v>1241</v>
      </c>
      <c r="F381" s="31" t="str">
        <f t="shared" si="43"/>
        <v>1</v>
      </c>
      <c r="G381" s="31" t="str">
        <f t="shared" si="44"/>
        <v>1-2</v>
      </c>
      <c r="H381" s="31" t="str">
        <f t="shared" si="45"/>
        <v>1-2-2</v>
      </c>
      <c r="I381" s="31" t="str">
        <f t="shared" si="46"/>
        <v>1-2-255</v>
      </c>
      <c r="J381" s="31" t="str">
        <f t="shared" si="47"/>
        <v>1-2-25509</v>
      </c>
      <c r="K381" s="32" t="str">
        <f t="shared" si="48"/>
        <v>1-2-25509</v>
      </c>
      <c r="L381" s="33" t="str">
        <f t="shared" si="49"/>
        <v>1-2-255</v>
      </c>
    </row>
    <row r="382" spans="1:12" x14ac:dyDescent="0.25">
      <c r="A382" s="30" t="s">
        <v>1789</v>
      </c>
      <c r="B382" s="30" t="s">
        <v>1790</v>
      </c>
      <c r="C382" s="30" t="s">
        <v>1274</v>
      </c>
      <c r="D382" s="30" t="s">
        <v>1574</v>
      </c>
      <c r="E382" s="30" t="s">
        <v>1241</v>
      </c>
      <c r="F382" s="31" t="str">
        <f t="shared" si="43"/>
        <v>1</v>
      </c>
      <c r="G382" s="31" t="str">
        <f t="shared" si="44"/>
        <v>1-2</v>
      </c>
      <c r="H382" s="31" t="str">
        <f t="shared" si="45"/>
        <v>1-2-2</v>
      </c>
      <c r="I382" s="31" t="str">
        <f t="shared" si="46"/>
        <v>1-2-255</v>
      </c>
      <c r="J382" s="31" t="str">
        <f t="shared" si="47"/>
        <v>1-2-25510</v>
      </c>
      <c r="K382" s="32" t="str">
        <f t="shared" si="48"/>
        <v>1-2-25510</v>
      </c>
      <c r="L382" s="33" t="str">
        <f t="shared" si="49"/>
        <v>1-2-255</v>
      </c>
    </row>
    <row r="383" spans="1:12" x14ac:dyDescent="0.25">
      <c r="A383" s="30" t="s">
        <v>1791</v>
      </c>
      <c r="B383" s="30" t="s">
        <v>1792</v>
      </c>
      <c r="C383" s="30" t="s">
        <v>1274</v>
      </c>
      <c r="D383" s="30" t="s">
        <v>1574</v>
      </c>
      <c r="E383" s="30" t="s">
        <v>1241</v>
      </c>
      <c r="F383" s="31" t="str">
        <f t="shared" si="43"/>
        <v>1</v>
      </c>
      <c r="G383" s="31" t="str">
        <f t="shared" si="44"/>
        <v>1-2</v>
      </c>
      <c r="H383" s="31" t="str">
        <f t="shared" si="45"/>
        <v>1-2-2</v>
      </c>
      <c r="I383" s="31" t="str">
        <f t="shared" si="46"/>
        <v>1-2-255</v>
      </c>
      <c r="J383" s="31" t="str">
        <f t="shared" si="47"/>
        <v>1-2-25511</v>
      </c>
      <c r="K383" s="32" t="str">
        <f t="shared" si="48"/>
        <v>1-2-25511</v>
      </c>
      <c r="L383" s="33" t="str">
        <f t="shared" si="49"/>
        <v>1-2-255</v>
      </c>
    </row>
    <row r="384" spans="1:12" x14ac:dyDescent="0.25">
      <c r="A384" s="30" t="s">
        <v>1793</v>
      </c>
      <c r="B384" s="30" t="s">
        <v>1794</v>
      </c>
      <c r="C384" s="30" t="s">
        <v>1274</v>
      </c>
      <c r="D384" s="30" t="s">
        <v>1574</v>
      </c>
      <c r="E384" s="30" t="s">
        <v>1241</v>
      </c>
      <c r="F384" s="31" t="str">
        <f t="shared" si="43"/>
        <v>1</v>
      </c>
      <c r="G384" s="31" t="str">
        <f t="shared" si="44"/>
        <v>1-2</v>
      </c>
      <c r="H384" s="31" t="str">
        <f t="shared" si="45"/>
        <v>1-2-2</v>
      </c>
      <c r="I384" s="31" t="str">
        <f t="shared" si="46"/>
        <v>1-2-255</v>
      </c>
      <c r="J384" s="31" t="str">
        <f t="shared" si="47"/>
        <v>1-2-25513</v>
      </c>
      <c r="K384" s="32" t="str">
        <f t="shared" si="48"/>
        <v>1-2-25513</v>
      </c>
      <c r="L384" s="33" t="str">
        <f t="shared" ref="L384:L413" si="50">IF(D384="Накладные",I384,J384)</f>
        <v>1-2-255</v>
      </c>
    </row>
    <row r="385" spans="1:12" x14ac:dyDescent="0.25">
      <c r="A385" s="30" t="s">
        <v>1795</v>
      </c>
      <c r="B385" s="30" t="s">
        <v>1796</v>
      </c>
      <c r="C385" s="30" t="s">
        <v>1274</v>
      </c>
      <c r="D385" s="30" t="s">
        <v>1574</v>
      </c>
      <c r="E385" s="30" t="s">
        <v>1241</v>
      </c>
      <c r="F385" s="31" t="str">
        <f t="shared" si="43"/>
        <v>1</v>
      </c>
      <c r="G385" s="31" t="str">
        <f t="shared" si="44"/>
        <v>1-2</v>
      </c>
      <c r="H385" s="31" t="str">
        <f t="shared" si="45"/>
        <v>1-2-2</v>
      </c>
      <c r="I385" s="31" t="str">
        <f t="shared" si="46"/>
        <v>1-2-255</v>
      </c>
      <c r="J385" s="31" t="str">
        <f t="shared" si="47"/>
        <v>1-2-25514</v>
      </c>
      <c r="K385" s="32" t="str">
        <f t="shared" si="48"/>
        <v>1-2-25514</v>
      </c>
      <c r="L385" s="33" t="str">
        <f t="shared" si="50"/>
        <v>1-2-255</v>
      </c>
    </row>
    <row r="386" spans="1:12" x14ac:dyDescent="0.25">
      <c r="A386" s="30" t="s">
        <v>1797</v>
      </c>
      <c r="B386" s="30" t="s">
        <v>1798</v>
      </c>
      <c r="C386" s="30" t="s">
        <v>1274</v>
      </c>
      <c r="D386" s="30" t="s">
        <v>1574</v>
      </c>
      <c r="E386" s="30" t="s">
        <v>1241</v>
      </c>
      <c r="F386" s="31" t="str">
        <f t="shared" ref="F386:F449" si="51">LEFT(A386,1)</f>
        <v>1</v>
      </c>
      <c r="G386" s="31" t="str">
        <f t="shared" ref="G386:G449" si="52">LEFT(A386,3)</f>
        <v>1-2</v>
      </c>
      <c r="H386" s="31" t="str">
        <f t="shared" ref="H386:H449" si="53">LEFT(A386,5)</f>
        <v>1-2-2</v>
      </c>
      <c r="I386" s="31" t="str">
        <f t="shared" ref="I386:I449" si="54">LEFT(A386,7)</f>
        <v>1-2-255</v>
      </c>
      <c r="J386" s="31" t="str">
        <f t="shared" ref="J386:J449" si="55">LEFT(A386,9)</f>
        <v>1-2-25515</v>
      </c>
      <c r="K386" s="32" t="str">
        <f t="shared" ref="K386:K449" si="56">LEFT(A386,11)</f>
        <v>1-2-25515</v>
      </c>
      <c r="L386" s="33" t="str">
        <f t="shared" si="50"/>
        <v>1-2-255</v>
      </c>
    </row>
    <row r="387" spans="1:12" x14ac:dyDescent="0.25">
      <c r="A387" s="30" t="s">
        <v>1799</v>
      </c>
      <c r="B387" s="30" t="s">
        <v>1800</v>
      </c>
      <c r="C387" s="30" t="s">
        <v>1274</v>
      </c>
      <c r="D387" s="30" t="s">
        <v>1574</v>
      </c>
      <c r="E387" s="30" t="s">
        <v>1241</v>
      </c>
      <c r="F387" s="31" t="str">
        <f t="shared" si="51"/>
        <v>1</v>
      </c>
      <c r="G387" s="31" t="str">
        <f t="shared" si="52"/>
        <v>1-2</v>
      </c>
      <c r="H387" s="31" t="str">
        <f t="shared" si="53"/>
        <v>1-2-2</v>
      </c>
      <c r="I387" s="31" t="str">
        <f t="shared" si="54"/>
        <v>1-2-255</v>
      </c>
      <c r="J387" s="31" t="str">
        <f t="shared" si="55"/>
        <v>1-2-25516</v>
      </c>
      <c r="K387" s="32" t="str">
        <f t="shared" si="56"/>
        <v>1-2-25516</v>
      </c>
      <c r="L387" s="33" t="str">
        <f t="shared" si="50"/>
        <v>1-2-255</v>
      </c>
    </row>
    <row r="388" spans="1:12" x14ac:dyDescent="0.25">
      <c r="A388" s="30" t="s">
        <v>1801</v>
      </c>
      <c r="B388" s="30" t="s">
        <v>1802</v>
      </c>
      <c r="C388" s="30" t="s">
        <v>1274</v>
      </c>
      <c r="D388" s="30" t="s">
        <v>1574</v>
      </c>
      <c r="E388" s="30" t="s">
        <v>1241</v>
      </c>
      <c r="F388" s="31" t="str">
        <f t="shared" si="51"/>
        <v>1</v>
      </c>
      <c r="G388" s="31" t="str">
        <f t="shared" si="52"/>
        <v>1-2</v>
      </c>
      <c r="H388" s="31" t="str">
        <f t="shared" si="53"/>
        <v>1-2-2</v>
      </c>
      <c r="I388" s="31" t="str">
        <f t="shared" si="54"/>
        <v>1-2-255</v>
      </c>
      <c r="J388" s="31" t="str">
        <f t="shared" si="55"/>
        <v>1-2-25517</v>
      </c>
      <c r="K388" s="32" t="str">
        <f t="shared" si="56"/>
        <v>1-2-25517</v>
      </c>
      <c r="L388" s="33" t="str">
        <f t="shared" si="50"/>
        <v>1-2-255</v>
      </c>
    </row>
    <row r="389" spans="1:12" x14ac:dyDescent="0.25">
      <c r="A389" s="30" t="s">
        <v>1803</v>
      </c>
      <c r="B389" s="30" t="s">
        <v>1804</v>
      </c>
      <c r="C389" s="30" t="s">
        <v>1274</v>
      </c>
      <c r="D389" s="30" t="s">
        <v>1574</v>
      </c>
      <c r="E389" s="30" t="s">
        <v>1241</v>
      </c>
      <c r="F389" s="31" t="str">
        <f t="shared" si="51"/>
        <v>1</v>
      </c>
      <c r="G389" s="31" t="str">
        <f t="shared" si="52"/>
        <v>1-2</v>
      </c>
      <c r="H389" s="31" t="str">
        <f t="shared" si="53"/>
        <v>1-2-2</v>
      </c>
      <c r="I389" s="31" t="str">
        <f t="shared" si="54"/>
        <v>1-2-255</v>
      </c>
      <c r="J389" s="31" t="str">
        <f t="shared" si="55"/>
        <v>1-2-25518</v>
      </c>
      <c r="K389" s="32" t="str">
        <f t="shared" si="56"/>
        <v>1-2-25518</v>
      </c>
      <c r="L389" s="33" t="str">
        <f t="shared" si="50"/>
        <v>1-2-255</v>
      </c>
    </row>
    <row r="390" spans="1:12" x14ac:dyDescent="0.25">
      <c r="A390" s="30" t="s">
        <v>1805</v>
      </c>
      <c r="B390" s="30" t="s">
        <v>1806</v>
      </c>
      <c r="C390" s="30" t="s">
        <v>1274</v>
      </c>
      <c r="D390" s="30" t="s">
        <v>1574</v>
      </c>
      <c r="E390" s="30" t="s">
        <v>1241</v>
      </c>
      <c r="F390" s="31" t="str">
        <f t="shared" si="51"/>
        <v>1</v>
      </c>
      <c r="G390" s="31" t="str">
        <f t="shared" si="52"/>
        <v>1-2</v>
      </c>
      <c r="H390" s="31" t="str">
        <f t="shared" si="53"/>
        <v>1-2-2</v>
      </c>
      <c r="I390" s="31" t="str">
        <f t="shared" si="54"/>
        <v>1-2-255</v>
      </c>
      <c r="J390" s="31" t="str">
        <f t="shared" si="55"/>
        <v>1-2-25519</v>
      </c>
      <c r="K390" s="32" t="str">
        <f t="shared" si="56"/>
        <v>1-2-25519</v>
      </c>
      <c r="L390" s="33" t="str">
        <f t="shared" si="50"/>
        <v>1-2-255</v>
      </c>
    </row>
    <row r="391" spans="1:12" x14ac:dyDescent="0.25">
      <c r="A391" s="30" t="s">
        <v>1807</v>
      </c>
      <c r="B391" s="30" t="s">
        <v>1808</v>
      </c>
      <c r="C391" s="30" t="s">
        <v>1274</v>
      </c>
      <c r="D391" s="30" t="s">
        <v>1574</v>
      </c>
      <c r="E391" s="30" t="s">
        <v>1241</v>
      </c>
      <c r="F391" s="31" t="str">
        <f t="shared" si="51"/>
        <v>1</v>
      </c>
      <c r="G391" s="31" t="str">
        <f t="shared" si="52"/>
        <v>1-2</v>
      </c>
      <c r="H391" s="31" t="str">
        <f t="shared" si="53"/>
        <v>1-2-2</v>
      </c>
      <c r="I391" s="31" t="str">
        <f t="shared" si="54"/>
        <v>1-2-255</v>
      </c>
      <c r="J391" s="31" t="str">
        <f t="shared" si="55"/>
        <v>1-2-25520</v>
      </c>
      <c r="K391" s="32" t="str">
        <f t="shared" si="56"/>
        <v>1-2-25520</v>
      </c>
      <c r="L391" s="33" t="str">
        <f t="shared" si="50"/>
        <v>1-2-255</v>
      </c>
    </row>
    <row r="392" spans="1:12" x14ac:dyDescent="0.25">
      <c r="A392" s="30" t="s">
        <v>1809</v>
      </c>
      <c r="B392" s="30" t="s">
        <v>1810</v>
      </c>
      <c r="C392" s="30" t="s">
        <v>1274</v>
      </c>
      <c r="D392" s="30" t="s">
        <v>1574</v>
      </c>
      <c r="E392" s="30" t="s">
        <v>1241</v>
      </c>
      <c r="F392" s="31" t="str">
        <f t="shared" si="51"/>
        <v>1</v>
      </c>
      <c r="G392" s="31" t="str">
        <f t="shared" si="52"/>
        <v>1-2</v>
      </c>
      <c r="H392" s="31" t="str">
        <f t="shared" si="53"/>
        <v>1-2-2</v>
      </c>
      <c r="I392" s="31" t="str">
        <f t="shared" si="54"/>
        <v>1-2-255</v>
      </c>
      <c r="J392" s="31" t="str">
        <f t="shared" si="55"/>
        <v>1-2-25521</v>
      </c>
      <c r="K392" s="32" t="str">
        <f t="shared" si="56"/>
        <v>1-2-25521</v>
      </c>
      <c r="L392" s="33" t="str">
        <f t="shared" si="50"/>
        <v>1-2-255</v>
      </c>
    </row>
    <row r="393" spans="1:12" x14ac:dyDescent="0.25">
      <c r="A393" s="30" t="s">
        <v>1811</v>
      </c>
      <c r="B393" s="30" t="s">
        <v>1812</v>
      </c>
      <c r="C393" s="30" t="s">
        <v>1274</v>
      </c>
      <c r="D393" s="30" t="s">
        <v>1574</v>
      </c>
      <c r="E393" s="30" t="s">
        <v>1241</v>
      </c>
      <c r="F393" s="31" t="str">
        <f t="shared" si="51"/>
        <v>1</v>
      </c>
      <c r="G393" s="31" t="str">
        <f t="shared" si="52"/>
        <v>1-2</v>
      </c>
      <c r="H393" s="31" t="str">
        <f t="shared" si="53"/>
        <v>1-2-2</v>
      </c>
      <c r="I393" s="31" t="str">
        <f t="shared" si="54"/>
        <v>1-2-255</v>
      </c>
      <c r="J393" s="31" t="str">
        <f t="shared" si="55"/>
        <v>1-2-25522</v>
      </c>
      <c r="K393" s="32" t="str">
        <f t="shared" si="56"/>
        <v>1-2-25522</v>
      </c>
      <c r="L393" s="33" t="str">
        <f t="shared" si="50"/>
        <v>1-2-255</v>
      </c>
    </row>
    <row r="394" spans="1:12" x14ac:dyDescent="0.25">
      <c r="A394" s="26" t="s">
        <v>890</v>
      </c>
      <c r="B394" s="26" t="s">
        <v>891</v>
      </c>
      <c r="C394" s="26"/>
      <c r="D394" s="26" t="s">
        <v>1574</v>
      </c>
      <c r="E394" s="26"/>
      <c r="F394" s="27" t="str">
        <f t="shared" si="51"/>
        <v>1</v>
      </c>
      <c r="G394" s="27" t="str">
        <f t="shared" si="52"/>
        <v>1-2</v>
      </c>
      <c r="H394" s="27" t="str">
        <f t="shared" si="53"/>
        <v>1-2-2</v>
      </c>
      <c r="I394" s="27" t="str">
        <f t="shared" si="54"/>
        <v>1-2-256</v>
      </c>
      <c r="J394" s="27" t="str">
        <f t="shared" si="55"/>
        <v>1-2-256</v>
      </c>
      <c r="K394" s="28" t="str">
        <f t="shared" si="56"/>
        <v>1-2-256</v>
      </c>
      <c r="L394" s="29" t="str">
        <f t="shared" si="50"/>
        <v>1-2-256</v>
      </c>
    </row>
    <row r="395" spans="1:12" x14ac:dyDescent="0.25">
      <c r="A395" s="30" t="s">
        <v>1813</v>
      </c>
      <c r="B395" s="30" t="s">
        <v>1814</v>
      </c>
      <c r="C395" s="30" t="s">
        <v>1274</v>
      </c>
      <c r="D395" s="30" t="s">
        <v>1574</v>
      </c>
      <c r="E395" s="30" t="s">
        <v>1241</v>
      </c>
      <c r="F395" s="31" t="str">
        <f t="shared" si="51"/>
        <v>1</v>
      </c>
      <c r="G395" s="31" t="str">
        <f t="shared" si="52"/>
        <v>1-2</v>
      </c>
      <c r="H395" s="31" t="str">
        <f t="shared" si="53"/>
        <v>1-2-2</v>
      </c>
      <c r="I395" s="31" t="str">
        <f t="shared" si="54"/>
        <v>1-2-256</v>
      </c>
      <c r="J395" s="31" t="str">
        <f t="shared" si="55"/>
        <v>1-2-25601</v>
      </c>
      <c r="K395" s="32" t="str">
        <f t="shared" si="56"/>
        <v>1-2-25601</v>
      </c>
      <c r="L395" s="33" t="str">
        <f t="shared" si="50"/>
        <v>1-2-256</v>
      </c>
    </row>
    <row r="396" spans="1:12" x14ac:dyDescent="0.25">
      <c r="A396" s="30" t="s">
        <v>1815</v>
      </c>
      <c r="B396" s="30" t="s">
        <v>1816</v>
      </c>
      <c r="C396" s="30" t="s">
        <v>1274</v>
      </c>
      <c r="D396" s="30" t="s">
        <v>1574</v>
      </c>
      <c r="E396" s="30" t="s">
        <v>1241</v>
      </c>
      <c r="F396" s="31" t="str">
        <f t="shared" si="51"/>
        <v>1</v>
      </c>
      <c r="G396" s="31" t="str">
        <f t="shared" si="52"/>
        <v>1-2</v>
      </c>
      <c r="H396" s="31" t="str">
        <f t="shared" si="53"/>
        <v>1-2-2</v>
      </c>
      <c r="I396" s="31" t="str">
        <f t="shared" si="54"/>
        <v>1-2-256</v>
      </c>
      <c r="J396" s="31" t="str">
        <f t="shared" si="55"/>
        <v>1-2-25602</v>
      </c>
      <c r="K396" s="32" t="str">
        <f t="shared" si="56"/>
        <v>1-2-25602</v>
      </c>
      <c r="L396" s="33" t="str">
        <f t="shared" si="50"/>
        <v>1-2-256</v>
      </c>
    </row>
    <row r="397" spans="1:12" x14ac:dyDescent="0.25">
      <c r="A397" s="30" t="s">
        <v>1817</v>
      </c>
      <c r="B397" s="30" t="s">
        <v>1818</v>
      </c>
      <c r="C397" s="30" t="s">
        <v>1274</v>
      </c>
      <c r="D397" s="30" t="s">
        <v>1574</v>
      </c>
      <c r="E397" s="30" t="s">
        <v>1241</v>
      </c>
      <c r="F397" s="31" t="str">
        <f t="shared" si="51"/>
        <v>1</v>
      </c>
      <c r="G397" s="31" t="str">
        <f t="shared" si="52"/>
        <v>1-2</v>
      </c>
      <c r="H397" s="31" t="str">
        <f t="shared" si="53"/>
        <v>1-2-2</v>
      </c>
      <c r="I397" s="31" t="str">
        <f t="shared" si="54"/>
        <v>1-2-256</v>
      </c>
      <c r="J397" s="31" t="str">
        <f t="shared" si="55"/>
        <v>1-2-25603</v>
      </c>
      <c r="K397" s="32" t="str">
        <f t="shared" si="56"/>
        <v>1-2-25603</v>
      </c>
      <c r="L397" s="33" t="str">
        <f t="shared" si="50"/>
        <v>1-2-256</v>
      </c>
    </row>
    <row r="398" spans="1:12" x14ac:dyDescent="0.25">
      <c r="A398" s="26" t="s">
        <v>892</v>
      </c>
      <c r="B398" s="26" t="s">
        <v>893</v>
      </c>
      <c r="C398" s="26"/>
      <c r="D398" s="26" t="s">
        <v>1574</v>
      </c>
      <c r="E398" s="26"/>
      <c r="F398" s="27" t="str">
        <f t="shared" si="51"/>
        <v>1</v>
      </c>
      <c r="G398" s="27" t="str">
        <f t="shared" si="52"/>
        <v>1-2</v>
      </c>
      <c r="H398" s="27" t="str">
        <f t="shared" si="53"/>
        <v>1-2-2</v>
      </c>
      <c r="I398" s="27" t="str">
        <f t="shared" si="54"/>
        <v>1-2-257</v>
      </c>
      <c r="J398" s="27" t="str">
        <f t="shared" si="55"/>
        <v>1-2-257</v>
      </c>
      <c r="K398" s="28" t="str">
        <f t="shared" si="56"/>
        <v>1-2-257</v>
      </c>
      <c r="L398" s="29" t="str">
        <f t="shared" si="50"/>
        <v>1-2-257</v>
      </c>
    </row>
    <row r="399" spans="1:12" x14ac:dyDescent="0.25">
      <c r="A399" s="30" t="s">
        <v>1819</v>
      </c>
      <c r="B399" s="30" t="s">
        <v>1820</v>
      </c>
      <c r="C399" s="30" t="s">
        <v>1274</v>
      </c>
      <c r="D399" s="30" t="s">
        <v>1574</v>
      </c>
      <c r="E399" s="30" t="s">
        <v>1241</v>
      </c>
      <c r="F399" s="31" t="str">
        <f t="shared" si="51"/>
        <v>1</v>
      </c>
      <c r="G399" s="31" t="str">
        <f t="shared" si="52"/>
        <v>1-2</v>
      </c>
      <c r="H399" s="31" t="str">
        <f t="shared" si="53"/>
        <v>1-2-2</v>
      </c>
      <c r="I399" s="31" t="str">
        <f t="shared" si="54"/>
        <v>1-2-257</v>
      </c>
      <c r="J399" s="31" t="str">
        <f t="shared" si="55"/>
        <v>1-2-25701</v>
      </c>
      <c r="K399" s="32" t="str">
        <f t="shared" si="56"/>
        <v>1-2-25701</v>
      </c>
      <c r="L399" s="33" t="str">
        <f t="shared" si="50"/>
        <v>1-2-257</v>
      </c>
    </row>
    <row r="400" spans="1:12" x14ac:dyDescent="0.25">
      <c r="A400" s="30" t="s">
        <v>1821</v>
      </c>
      <c r="B400" s="30" t="s">
        <v>1822</v>
      </c>
      <c r="C400" s="30" t="s">
        <v>1274</v>
      </c>
      <c r="D400" s="30" t="s">
        <v>1574</v>
      </c>
      <c r="E400" s="30" t="s">
        <v>1241</v>
      </c>
      <c r="F400" s="31" t="str">
        <f t="shared" si="51"/>
        <v>1</v>
      </c>
      <c r="G400" s="31" t="str">
        <f t="shared" si="52"/>
        <v>1-2</v>
      </c>
      <c r="H400" s="31" t="str">
        <f t="shared" si="53"/>
        <v>1-2-2</v>
      </c>
      <c r="I400" s="31" t="str">
        <f t="shared" si="54"/>
        <v>1-2-257</v>
      </c>
      <c r="J400" s="31" t="str">
        <f t="shared" si="55"/>
        <v>1-2-25702</v>
      </c>
      <c r="K400" s="32" t="str">
        <f t="shared" si="56"/>
        <v>1-2-25702</v>
      </c>
      <c r="L400" s="33" t="str">
        <f t="shared" si="50"/>
        <v>1-2-257</v>
      </c>
    </row>
    <row r="401" spans="1:12" x14ac:dyDescent="0.25">
      <c r="A401" s="30" t="s">
        <v>1823</v>
      </c>
      <c r="B401" s="30" t="s">
        <v>1824</v>
      </c>
      <c r="C401" s="30" t="s">
        <v>1274</v>
      </c>
      <c r="D401" s="30" t="s">
        <v>1574</v>
      </c>
      <c r="E401" s="30" t="s">
        <v>1241</v>
      </c>
      <c r="F401" s="31" t="str">
        <f t="shared" si="51"/>
        <v>1</v>
      </c>
      <c r="G401" s="31" t="str">
        <f t="shared" si="52"/>
        <v>1-2</v>
      </c>
      <c r="H401" s="31" t="str">
        <f t="shared" si="53"/>
        <v>1-2-2</v>
      </c>
      <c r="I401" s="31" t="str">
        <f t="shared" si="54"/>
        <v>1-2-257</v>
      </c>
      <c r="J401" s="31" t="str">
        <f t="shared" si="55"/>
        <v>1-2-25703</v>
      </c>
      <c r="K401" s="32" t="str">
        <f t="shared" si="56"/>
        <v>1-2-25703</v>
      </c>
      <c r="L401" s="33" t="str">
        <f t="shared" si="50"/>
        <v>1-2-257</v>
      </c>
    </row>
    <row r="402" spans="1:12" x14ac:dyDescent="0.25">
      <c r="A402" s="30" t="s">
        <v>1825</v>
      </c>
      <c r="B402" s="30" t="s">
        <v>1826</v>
      </c>
      <c r="C402" s="30" t="s">
        <v>1274</v>
      </c>
      <c r="D402" s="30" t="s">
        <v>1574</v>
      </c>
      <c r="E402" s="30" t="s">
        <v>1241</v>
      </c>
      <c r="F402" s="31" t="str">
        <f t="shared" si="51"/>
        <v>1</v>
      </c>
      <c r="G402" s="31" t="str">
        <f t="shared" si="52"/>
        <v>1-2</v>
      </c>
      <c r="H402" s="31" t="str">
        <f t="shared" si="53"/>
        <v>1-2-2</v>
      </c>
      <c r="I402" s="31" t="str">
        <f t="shared" si="54"/>
        <v>1-2-257</v>
      </c>
      <c r="J402" s="31" t="str">
        <f t="shared" si="55"/>
        <v>1-2-25704</v>
      </c>
      <c r="K402" s="32" t="str">
        <f t="shared" si="56"/>
        <v>1-2-25704</v>
      </c>
      <c r="L402" s="33" t="str">
        <f t="shared" si="50"/>
        <v>1-2-257</v>
      </c>
    </row>
    <row r="403" spans="1:12" x14ac:dyDescent="0.25">
      <c r="A403" s="30" t="s">
        <v>1827</v>
      </c>
      <c r="B403" s="30" t="s">
        <v>1828</v>
      </c>
      <c r="C403" s="30" t="s">
        <v>1274</v>
      </c>
      <c r="D403" s="30" t="s">
        <v>1574</v>
      </c>
      <c r="E403" s="30" t="s">
        <v>1241</v>
      </c>
      <c r="F403" s="31" t="str">
        <f t="shared" si="51"/>
        <v>1</v>
      </c>
      <c r="G403" s="31" t="str">
        <f t="shared" si="52"/>
        <v>1-2</v>
      </c>
      <c r="H403" s="31" t="str">
        <f t="shared" si="53"/>
        <v>1-2-2</v>
      </c>
      <c r="I403" s="31" t="str">
        <f t="shared" si="54"/>
        <v>1-2-257</v>
      </c>
      <c r="J403" s="31" t="str">
        <f t="shared" si="55"/>
        <v>1-2-25705</v>
      </c>
      <c r="K403" s="32" t="str">
        <f t="shared" si="56"/>
        <v>1-2-25705</v>
      </c>
      <c r="L403" s="33" t="str">
        <f t="shared" si="50"/>
        <v>1-2-257</v>
      </c>
    </row>
    <row r="404" spans="1:12" x14ac:dyDescent="0.25">
      <c r="A404" s="30" t="s">
        <v>1829</v>
      </c>
      <c r="B404" s="30" t="s">
        <v>1830</v>
      </c>
      <c r="C404" s="30" t="s">
        <v>1274</v>
      </c>
      <c r="D404" s="30" t="s">
        <v>1574</v>
      </c>
      <c r="E404" s="30" t="s">
        <v>1241</v>
      </c>
      <c r="F404" s="31" t="str">
        <f t="shared" si="51"/>
        <v>1</v>
      </c>
      <c r="G404" s="31" t="str">
        <f t="shared" si="52"/>
        <v>1-2</v>
      </c>
      <c r="H404" s="31" t="str">
        <f t="shared" si="53"/>
        <v>1-2-2</v>
      </c>
      <c r="I404" s="31" t="str">
        <f t="shared" si="54"/>
        <v>1-2-257</v>
      </c>
      <c r="J404" s="31" t="str">
        <f t="shared" si="55"/>
        <v>1-2-25706</v>
      </c>
      <c r="K404" s="32" t="str">
        <f t="shared" si="56"/>
        <v>1-2-25706</v>
      </c>
      <c r="L404" s="33" t="str">
        <f t="shared" si="50"/>
        <v>1-2-257</v>
      </c>
    </row>
    <row r="405" spans="1:12" x14ac:dyDescent="0.25">
      <c r="A405" s="26" t="s">
        <v>894</v>
      </c>
      <c r="B405" s="26" t="s">
        <v>895</v>
      </c>
      <c r="C405" s="26"/>
      <c r="D405" s="26" t="s">
        <v>1574</v>
      </c>
      <c r="E405" s="26"/>
      <c r="F405" s="27" t="str">
        <f t="shared" si="51"/>
        <v>1</v>
      </c>
      <c r="G405" s="27" t="str">
        <f t="shared" si="52"/>
        <v>1-2</v>
      </c>
      <c r="H405" s="27" t="str">
        <f t="shared" si="53"/>
        <v>1-2-2</v>
      </c>
      <c r="I405" s="27" t="str">
        <f t="shared" si="54"/>
        <v>1-2-259</v>
      </c>
      <c r="J405" s="27" t="str">
        <f t="shared" si="55"/>
        <v>1-2-259</v>
      </c>
      <c r="K405" s="28" t="str">
        <f t="shared" si="56"/>
        <v>1-2-259</v>
      </c>
      <c r="L405" s="29" t="str">
        <f t="shared" si="50"/>
        <v>1-2-259</v>
      </c>
    </row>
    <row r="406" spans="1:12" x14ac:dyDescent="0.25">
      <c r="A406" s="30" t="s">
        <v>1831</v>
      </c>
      <c r="B406" s="30" t="s">
        <v>1832</v>
      </c>
      <c r="C406" s="30" t="s">
        <v>1274</v>
      </c>
      <c r="D406" s="30" t="s">
        <v>1574</v>
      </c>
      <c r="E406" s="30" t="s">
        <v>1241</v>
      </c>
      <c r="F406" s="31" t="str">
        <f t="shared" si="51"/>
        <v>1</v>
      </c>
      <c r="G406" s="31" t="str">
        <f t="shared" si="52"/>
        <v>1-2</v>
      </c>
      <c r="H406" s="31" t="str">
        <f t="shared" si="53"/>
        <v>1-2-2</v>
      </c>
      <c r="I406" s="31" t="str">
        <f t="shared" si="54"/>
        <v>1-2-259</v>
      </c>
      <c r="J406" s="31" t="str">
        <f t="shared" si="55"/>
        <v>1-2-25901</v>
      </c>
      <c r="K406" s="32" t="str">
        <f t="shared" si="56"/>
        <v>1-2-25901</v>
      </c>
      <c r="L406" s="33" t="str">
        <f t="shared" si="50"/>
        <v>1-2-259</v>
      </c>
    </row>
    <row r="407" spans="1:12" x14ac:dyDescent="0.25">
      <c r="A407" s="30" t="s">
        <v>1833</v>
      </c>
      <c r="B407" s="30" t="s">
        <v>1834</v>
      </c>
      <c r="C407" s="30" t="s">
        <v>1274</v>
      </c>
      <c r="D407" s="30" t="s">
        <v>1574</v>
      </c>
      <c r="E407" s="30" t="s">
        <v>1241</v>
      </c>
      <c r="F407" s="31" t="str">
        <f t="shared" si="51"/>
        <v>1</v>
      </c>
      <c r="G407" s="31" t="str">
        <f t="shared" si="52"/>
        <v>1-2</v>
      </c>
      <c r="H407" s="31" t="str">
        <f t="shared" si="53"/>
        <v>1-2-2</v>
      </c>
      <c r="I407" s="31" t="str">
        <f t="shared" si="54"/>
        <v>1-2-259</v>
      </c>
      <c r="J407" s="31" t="str">
        <f t="shared" si="55"/>
        <v>1-2-25902</v>
      </c>
      <c r="K407" s="32" t="str">
        <f t="shared" si="56"/>
        <v>1-2-25902</v>
      </c>
      <c r="L407" s="33" t="str">
        <f t="shared" si="50"/>
        <v>1-2-259</v>
      </c>
    </row>
    <row r="408" spans="1:12" x14ac:dyDescent="0.25">
      <c r="A408" s="30" t="s">
        <v>1835</v>
      </c>
      <c r="B408" s="30" t="s">
        <v>1836</v>
      </c>
      <c r="C408" s="30" t="s">
        <v>1274</v>
      </c>
      <c r="D408" s="30" t="s">
        <v>1574</v>
      </c>
      <c r="E408" s="30" t="s">
        <v>1241</v>
      </c>
      <c r="F408" s="31" t="str">
        <f t="shared" si="51"/>
        <v>1</v>
      </c>
      <c r="G408" s="31" t="str">
        <f t="shared" si="52"/>
        <v>1-2</v>
      </c>
      <c r="H408" s="31" t="str">
        <f t="shared" si="53"/>
        <v>1-2-2</v>
      </c>
      <c r="I408" s="31" t="str">
        <f t="shared" si="54"/>
        <v>1-2-259</v>
      </c>
      <c r="J408" s="31" t="str">
        <f t="shared" si="55"/>
        <v>1-2-25903</v>
      </c>
      <c r="K408" s="32" t="str">
        <f t="shared" si="56"/>
        <v>1-2-25903</v>
      </c>
      <c r="L408" s="33" t="str">
        <f t="shared" si="50"/>
        <v>1-2-259</v>
      </c>
    </row>
    <row r="409" spans="1:12" x14ac:dyDescent="0.25">
      <c r="A409" s="30" t="s">
        <v>1242</v>
      </c>
      <c r="B409" s="30" t="s">
        <v>1243</v>
      </c>
      <c r="C409" s="30" t="s">
        <v>1274</v>
      </c>
      <c r="D409" s="30" t="s">
        <v>1574</v>
      </c>
      <c r="E409" s="30" t="s">
        <v>1241</v>
      </c>
      <c r="F409" s="31" t="str">
        <f t="shared" si="51"/>
        <v>1</v>
      </c>
      <c r="G409" s="31" t="str">
        <f t="shared" si="52"/>
        <v>1-2</v>
      </c>
      <c r="H409" s="31" t="str">
        <f t="shared" si="53"/>
        <v>1-2-2</v>
      </c>
      <c r="I409" s="31" t="str">
        <f t="shared" si="54"/>
        <v>1-2-259</v>
      </c>
      <c r="J409" s="31" t="str">
        <f t="shared" si="55"/>
        <v>1-2-25904</v>
      </c>
      <c r="K409" s="32" t="str">
        <f t="shared" si="56"/>
        <v>1-2-25904</v>
      </c>
      <c r="L409" s="33" t="str">
        <f t="shared" si="50"/>
        <v>1-2-259</v>
      </c>
    </row>
    <row r="410" spans="1:12" x14ac:dyDescent="0.25">
      <c r="A410" s="30" t="s">
        <v>1837</v>
      </c>
      <c r="B410" s="30" t="s">
        <v>1838</v>
      </c>
      <c r="C410" s="30" t="s">
        <v>1274</v>
      </c>
      <c r="D410" s="30" t="s">
        <v>1574</v>
      </c>
      <c r="E410" s="30" t="s">
        <v>1241</v>
      </c>
      <c r="F410" s="31" t="str">
        <f t="shared" si="51"/>
        <v>1</v>
      </c>
      <c r="G410" s="31" t="str">
        <f t="shared" si="52"/>
        <v>1-2</v>
      </c>
      <c r="H410" s="31" t="str">
        <f t="shared" si="53"/>
        <v>1-2-2</v>
      </c>
      <c r="I410" s="31" t="str">
        <f t="shared" si="54"/>
        <v>1-2-259</v>
      </c>
      <c r="J410" s="31" t="str">
        <f t="shared" si="55"/>
        <v>1-2-25906</v>
      </c>
      <c r="K410" s="32" t="str">
        <f t="shared" si="56"/>
        <v>1-2-25906</v>
      </c>
      <c r="L410" s="33" t="str">
        <f t="shared" si="50"/>
        <v>1-2-259</v>
      </c>
    </row>
    <row r="411" spans="1:12" x14ac:dyDescent="0.25">
      <c r="A411" s="30" t="s">
        <v>1839</v>
      </c>
      <c r="B411" s="30" t="s">
        <v>895</v>
      </c>
      <c r="C411" s="30" t="s">
        <v>1274</v>
      </c>
      <c r="D411" s="30" t="s">
        <v>1574</v>
      </c>
      <c r="E411" s="30" t="s">
        <v>1241</v>
      </c>
      <c r="F411" s="31" t="str">
        <f t="shared" si="51"/>
        <v>1</v>
      </c>
      <c r="G411" s="31" t="str">
        <f t="shared" si="52"/>
        <v>1-2</v>
      </c>
      <c r="H411" s="31" t="str">
        <f t="shared" si="53"/>
        <v>1-2-2</v>
      </c>
      <c r="I411" s="31" t="str">
        <f t="shared" si="54"/>
        <v>1-2-259</v>
      </c>
      <c r="J411" s="31" t="str">
        <f t="shared" si="55"/>
        <v>1-2-25907</v>
      </c>
      <c r="K411" s="32" t="str">
        <f t="shared" si="56"/>
        <v>1-2-25907</v>
      </c>
      <c r="L411" s="33" t="str">
        <f t="shared" si="50"/>
        <v>1-2-259</v>
      </c>
    </row>
    <row r="412" spans="1:12" x14ac:dyDescent="0.25">
      <c r="A412" s="22" t="s">
        <v>1840</v>
      </c>
      <c r="B412" s="22" t="s">
        <v>1841</v>
      </c>
      <c r="C412" s="22"/>
      <c r="D412" s="22" t="s">
        <v>1574</v>
      </c>
      <c r="E412" s="22"/>
      <c r="F412" s="23" t="str">
        <f t="shared" si="51"/>
        <v>1</v>
      </c>
      <c r="G412" s="23" t="str">
        <f t="shared" si="52"/>
        <v>1-2</v>
      </c>
      <c r="H412" s="23" t="str">
        <f t="shared" si="53"/>
        <v>1-2-3</v>
      </c>
      <c r="I412" s="23" t="str">
        <f t="shared" si="54"/>
        <v>1-2-3</v>
      </c>
      <c r="J412" s="23" t="str">
        <f t="shared" si="55"/>
        <v>1-2-3</v>
      </c>
      <c r="K412" s="24" t="str">
        <f t="shared" si="56"/>
        <v>1-2-3</v>
      </c>
      <c r="L412" s="25" t="str">
        <f t="shared" si="50"/>
        <v>1-2-3</v>
      </c>
    </row>
    <row r="413" spans="1:12" x14ac:dyDescent="0.25">
      <c r="A413" s="26" t="s">
        <v>1842</v>
      </c>
      <c r="B413" s="26" t="s">
        <v>158</v>
      </c>
      <c r="C413" s="26"/>
      <c r="D413" s="26" t="s">
        <v>1574</v>
      </c>
      <c r="E413" s="26"/>
      <c r="F413" s="27" t="str">
        <f t="shared" si="51"/>
        <v>1</v>
      </c>
      <c r="G413" s="27" t="str">
        <f t="shared" si="52"/>
        <v>1-2</v>
      </c>
      <c r="H413" s="27" t="str">
        <f t="shared" si="53"/>
        <v>1-2-3</v>
      </c>
      <c r="I413" s="27" t="str">
        <f t="shared" si="54"/>
        <v>1-2-360</v>
      </c>
      <c r="J413" s="27" t="str">
        <f t="shared" si="55"/>
        <v>1-2-360</v>
      </c>
      <c r="K413" s="28" t="str">
        <f t="shared" si="56"/>
        <v>1-2-360</v>
      </c>
      <c r="L413" s="29" t="str">
        <f t="shared" si="50"/>
        <v>1-2-360</v>
      </c>
    </row>
    <row r="414" spans="1:12" x14ac:dyDescent="0.25">
      <c r="A414" s="30" t="s">
        <v>923</v>
      </c>
      <c r="B414" s="30" t="s">
        <v>159</v>
      </c>
      <c r="C414" s="30" t="s">
        <v>1274</v>
      </c>
      <c r="D414" s="30" t="s">
        <v>1574</v>
      </c>
      <c r="E414" s="30" t="s">
        <v>1241</v>
      </c>
      <c r="F414" s="31" t="str">
        <f t="shared" si="51"/>
        <v>1</v>
      </c>
      <c r="G414" s="31" t="str">
        <f t="shared" si="52"/>
        <v>1-2</v>
      </c>
      <c r="H414" s="31" t="str">
        <f t="shared" si="53"/>
        <v>1-2-3</v>
      </c>
      <c r="I414" s="31" t="str">
        <f t="shared" si="54"/>
        <v>1-2-360</v>
      </c>
      <c r="J414" s="31" t="str">
        <f t="shared" si="55"/>
        <v>1-2-36001</v>
      </c>
      <c r="K414" s="32" t="str">
        <f t="shared" si="56"/>
        <v>1-2-36001</v>
      </c>
      <c r="L414" s="34" t="str">
        <f t="shared" ref="L414:L420" si="57">J414</f>
        <v>1-2-36001</v>
      </c>
    </row>
    <row r="415" spans="1:12" x14ac:dyDescent="0.25">
      <c r="A415" s="30" t="s">
        <v>924</v>
      </c>
      <c r="B415" s="30" t="s">
        <v>161</v>
      </c>
      <c r="C415" s="30" t="s">
        <v>1274</v>
      </c>
      <c r="D415" s="30" t="s">
        <v>1574</v>
      </c>
      <c r="E415" s="30" t="s">
        <v>1241</v>
      </c>
      <c r="F415" s="31" t="str">
        <f t="shared" si="51"/>
        <v>1</v>
      </c>
      <c r="G415" s="31" t="str">
        <f t="shared" si="52"/>
        <v>1-2</v>
      </c>
      <c r="H415" s="31" t="str">
        <f t="shared" si="53"/>
        <v>1-2-3</v>
      </c>
      <c r="I415" s="31" t="str">
        <f t="shared" si="54"/>
        <v>1-2-360</v>
      </c>
      <c r="J415" s="31" t="str">
        <f t="shared" si="55"/>
        <v>1-2-36002</v>
      </c>
      <c r="K415" s="32" t="str">
        <f t="shared" si="56"/>
        <v>1-2-36002</v>
      </c>
      <c r="L415" s="34" t="str">
        <f t="shared" si="57"/>
        <v>1-2-36002</v>
      </c>
    </row>
    <row r="416" spans="1:12" x14ac:dyDescent="0.25">
      <c r="A416" s="30" t="s">
        <v>925</v>
      </c>
      <c r="B416" s="30" t="s">
        <v>926</v>
      </c>
      <c r="C416" s="30" t="s">
        <v>1274</v>
      </c>
      <c r="D416" s="30" t="s">
        <v>1574</v>
      </c>
      <c r="E416" s="30" t="s">
        <v>1241</v>
      </c>
      <c r="F416" s="31" t="str">
        <f t="shared" si="51"/>
        <v>1</v>
      </c>
      <c r="G416" s="31" t="str">
        <f t="shared" si="52"/>
        <v>1-2</v>
      </c>
      <c r="H416" s="31" t="str">
        <f t="shared" si="53"/>
        <v>1-2-3</v>
      </c>
      <c r="I416" s="31" t="str">
        <f t="shared" si="54"/>
        <v>1-2-360</v>
      </c>
      <c r="J416" s="31" t="str">
        <f t="shared" si="55"/>
        <v>1-2-36003</v>
      </c>
      <c r="K416" s="32" t="str">
        <f t="shared" si="56"/>
        <v>1-2-36003</v>
      </c>
      <c r="L416" s="34" t="str">
        <f t="shared" si="57"/>
        <v>1-2-36003</v>
      </c>
    </row>
    <row r="417" spans="1:12" x14ac:dyDescent="0.25">
      <c r="A417" s="30" t="s">
        <v>927</v>
      </c>
      <c r="B417" s="30" t="s">
        <v>928</v>
      </c>
      <c r="C417" s="30" t="s">
        <v>1274</v>
      </c>
      <c r="D417" s="30" t="s">
        <v>1574</v>
      </c>
      <c r="E417" s="30" t="s">
        <v>1241</v>
      </c>
      <c r="F417" s="31" t="str">
        <f t="shared" si="51"/>
        <v>1</v>
      </c>
      <c r="G417" s="31" t="str">
        <f t="shared" si="52"/>
        <v>1-2</v>
      </c>
      <c r="H417" s="31" t="str">
        <f t="shared" si="53"/>
        <v>1-2-3</v>
      </c>
      <c r="I417" s="31" t="str">
        <f t="shared" si="54"/>
        <v>1-2-360</v>
      </c>
      <c r="J417" s="31" t="str">
        <f t="shared" si="55"/>
        <v>1-2-36004</v>
      </c>
      <c r="K417" s="32" t="str">
        <f t="shared" si="56"/>
        <v>1-2-36004</v>
      </c>
      <c r="L417" s="34" t="str">
        <f t="shared" si="57"/>
        <v>1-2-36004</v>
      </c>
    </row>
    <row r="418" spans="1:12" x14ac:dyDescent="0.25">
      <c r="A418" s="30" t="s">
        <v>929</v>
      </c>
      <c r="B418" s="30" t="s">
        <v>930</v>
      </c>
      <c r="C418" s="30" t="s">
        <v>1274</v>
      </c>
      <c r="D418" s="30" t="s">
        <v>1574</v>
      </c>
      <c r="E418" s="30" t="s">
        <v>1241</v>
      </c>
      <c r="F418" s="31" t="str">
        <f t="shared" si="51"/>
        <v>1</v>
      </c>
      <c r="G418" s="31" t="str">
        <f t="shared" si="52"/>
        <v>1-2</v>
      </c>
      <c r="H418" s="31" t="str">
        <f t="shared" si="53"/>
        <v>1-2-3</v>
      </c>
      <c r="I418" s="31" t="str">
        <f t="shared" si="54"/>
        <v>1-2-360</v>
      </c>
      <c r="J418" s="31" t="str">
        <f t="shared" si="55"/>
        <v>1-2-36005</v>
      </c>
      <c r="K418" s="32" t="str">
        <f t="shared" si="56"/>
        <v>1-2-36005</v>
      </c>
      <c r="L418" s="34" t="str">
        <f t="shared" si="57"/>
        <v>1-2-36005</v>
      </c>
    </row>
    <row r="419" spans="1:12" x14ac:dyDescent="0.25">
      <c r="A419" s="30" t="s">
        <v>931</v>
      </c>
      <c r="B419" s="30" t="s">
        <v>932</v>
      </c>
      <c r="C419" s="30" t="s">
        <v>1274</v>
      </c>
      <c r="D419" s="30" t="s">
        <v>1574</v>
      </c>
      <c r="E419" s="30" t="s">
        <v>1241</v>
      </c>
      <c r="F419" s="31" t="str">
        <f t="shared" si="51"/>
        <v>1</v>
      </c>
      <c r="G419" s="31" t="str">
        <f t="shared" si="52"/>
        <v>1-2</v>
      </c>
      <c r="H419" s="31" t="str">
        <f t="shared" si="53"/>
        <v>1-2-3</v>
      </c>
      <c r="I419" s="31" t="str">
        <f t="shared" si="54"/>
        <v>1-2-360</v>
      </c>
      <c r="J419" s="31" t="str">
        <f t="shared" si="55"/>
        <v>1-2-36006</v>
      </c>
      <c r="K419" s="32" t="str">
        <f t="shared" si="56"/>
        <v>1-2-36006</v>
      </c>
      <c r="L419" s="34" t="str">
        <f t="shared" si="57"/>
        <v>1-2-36006</v>
      </c>
    </row>
    <row r="420" spans="1:12" x14ac:dyDescent="0.25">
      <c r="A420" s="30" t="s">
        <v>933</v>
      </c>
      <c r="B420" s="30" t="s">
        <v>934</v>
      </c>
      <c r="C420" s="30" t="s">
        <v>1274</v>
      </c>
      <c r="D420" s="30" t="s">
        <v>1574</v>
      </c>
      <c r="E420" s="30" t="s">
        <v>1241</v>
      </c>
      <c r="F420" s="31" t="str">
        <f t="shared" si="51"/>
        <v>1</v>
      </c>
      <c r="G420" s="31" t="str">
        <f t="shared" si="52"/>
        <v>1-2</v>
      </c>
      <c r="H420" s="31" t="str">
        <f t="shared" si="53"/>
        <v>1-2-3</v>
      </c>
      <c r="I420" s="31" t="str">
        <f t="shared" si="54"/>
        <v>1-2-360</v>
      </c>
      <c r="J420" s="31" t="str">
        <f t="shared" si="55"/>
        <v>1-2-36007</v>
      </c>
      <c r="K420" s="32" t="str">
        <f t="shared" si="56"/>
        <v>1-2-36007</v>
      </c>
      <c r="L420" s="34" t="str">
        <f t="shared" si="57"/>
        <v>1-2-36007</v>
      </c>
    </row>
    <row r="421" spans="1:12" x14ac:dyDescent="0.25">
      <c r="A421" s="22" t="s">
        <v>1843</v>
      </c>
      <c r="B421" s="22" t="s">
        <v>1844</v>
      </c>
      <c r="C421" s="22"/>
      <c r="D421" s="22" t="s">
        <v>1574</v>
      </c>
      <c r="E421" s="22"/>
      <c r="F421" s="23" t="str">
        <f t="shared" si="51"/>
        <v>1</v>
      </c>
      <c r="G421" s="23" t="str">
        <f t="shared" si="52"/>
        <v>1-2</v>
      </c>
      <c r="H421" s="23" t="str">
        <f t="shared" si="53"/>
        <v>1-2-5</v>
      </c>
      <c r="I421" s="23" t="str">
        <f t="shared" si="54"/>
        <v>1-2-5</v>
      </c>
      <c r="J421" s="23" t="str">
        <f t="shared" si="55"/>
        <v>1-2-5</v>
      </c>
      <c r="K421" s="24" t="str">
        <f t="shared" si="56"/>
        <v>1-2-5</v>
      </c>
      <c r="L421" s="25" t="str">
        <f t="shared" ref="L421:L452" si="58">IF(D421="Накладные",I421,J421)</f>
        <v>1-2-5</v>
      </c>
    </row>
    <row r="422" spans="1:12" x14ac:dyDescent="0.25">
      <c r="A422" s="26" t="s">
        <v>1845</v>
      </c>
      <c r="B422" s="26" t="s">
        <v>1846</v>
      </c>
      <c r="C422" s="26"/>
      <c r="D422" s="26" t="s">
        <v>1574</v>
      </c>
      <c r="E422" s="26"/>
      <c r="F422" s="27" t="str">
        <f t="shared" si="51"/>
        <v>1</v>
      </c>
      <c r="G422" s="27" t="str">
        <f t="shared" si="52"/>
        <v>1-2</v>
      </c>
      <c r="H422" s="27" t="str">
        <f t="shared" si="53"/>
        <v>1-2-5</v>
      </c>
      <c r="I422" s="27" t="str">
        <f t="shared" si="54"/>
        <v>1-2-565</v>
      </c>
      <c r="J422" s="27" t="str">
        <f t="shared" si="55"/>
        <v>1-2-565</v>
      </c>
      <c r="K422" s="28" t="str">
        <f t="shared" si="56"/>
        <v>1-2-565</v>
      </c>
      <c r="L422" s="29" t="str">
        <f t="shared" si="58"/>
        <v>1-2-565</v>
      </c>
    </row>
    <row r="423" spans="1:12" x14ac:dyDescent="0.25">
      <c r="A423" s="30" t="s">
        <v>1847</v>
      </c>
      <c r="B423" s="30" t="s">
        <v>1848</v>
      </c>
      <c r="C423" s="30" t="s">
        <v>1274</v>
      </c>
      <c r="D423" s="30" t="s">
        <v>1574</v>
      </c>
      <c r="E423" s="30" t="s">
        <v>1241</v>
      </c>
      <c r="F423" s="31" t="str">
        <f t="shared" si="51"/>
        <v>1</v>
      </c>
      <c r="G423" s="31" t="str">
        <f t="shared" si="52"/>
        <v>1-2</v>
      </c>
      <c r="H423" s="31" t="str">
        <f t="shared" si="53"/>
        <v>1-2-5</v>
      </c>
      <c r="I423" s="31" t="str">
        <f t="shared" si="54"/>
        <v>1-2-565</v>
      </c>
      <c r="J423" s="31" t="str">
        <f t="shared" si="55"/>
        <v>1-2-56501</v>
      </c>
      <c r="K423" s="32" t="str">
        <f t="shared" si="56"/>
        <v>1-2-56501</v>
      </c>
      <c r="L423" s="33" t="str">
        <f t="shared" si="58"/>
        <v>1-2-565</v>
      </c>
    </row>
    <row r="424" spans="1:12" x14ac:dyDescent="0.25">
      <c r="A424" s="30" t="s">
        <v>1849</v>
      </c>
      <c r="B424" s="30" t="s">
        <v>1850</v>
      </c>
      <c r="C424" s="30" t="s">
        <v>1274</v>
      </c>
      <c r="D424" s="30" t="s">
        <v>1574</v>
      </c>
      <c r="E424" s="30" t="s">
        <v>1241</v>
      </c>
      <c r="F424" s="31" t="str">
        <f t="shared" si="51"/>
        <v>1</v>
      </c>
      <c r="G424" s="31" t="str">
        <f t="shared" si="52"/>
        <v>1-2</v>
      </c>
      <c r="H424" s="31" t="str">
        <f t="shared" si="53"/>
        <v>1-2-5</v>
      </c>
      <c r="I424" s="31" t="str">
        <f t="shared" si="54"/>
        <v>1-2-565</v>
      </c>
      <c r="J424" s="31" t="str">
        <f t="shared" si="55"/>
        <v>1-2-56502</v>
      </c>
      <c r="K424" s="32" t="str">
        <f t="shared" si="56"/>
        <v>1-2-56502</v>
      </c>
      <c r="L424" s="33" t="str">
        <f t="shared" si="58"/>
        <v>1-2-565</v>
      </c>
    </row>
    <row r="425" spans="1:12" x14ac:dyDescent="0.25">
      <c r="A425" s="30" t="s">
        <v>1851</v>
      </c>
      <c r="B425" s="30" t="s">
        <v>1852</v>
      </c>
      <c r="C425" s="30" t="s">
        <v>1274</v>
      </c>
      <c r="D425" s="30" t="s">
        <v>1574</v>
      </c>
      <c r="E425" s="30" t="s">
        <v>1241</v>
      </c>
      <c r="F425" s="31" t="str">
        <f t="shared" si="51"/>
        <v>1</v>
      </c>
      <c r="G425" s="31" t="str">
        <f t="shared" si="52"/>
        <v>1-2</v>
      </c>
      <c r="H425" s="31" t="str">
        <f t="shared" si="53"/>
        <v>1-2-5</v>
      </c>
      <c r="I425" s="31" t="str">
        <f t="shared" si="54"/>
        <v>1-2-565</v>
      </c>
      <c r="J425" s="31" t="str">
        <f t="shared" si="55"/>
        <v>1-2-56503</v>
      </c>
      <c r="K425" s="32" t="str">
        <f t="shared" si="56"/>
        <v>1-2-56503</v>
      </c>
      <c r="L425" s="33" t="str">
        <f t="shared" si="58"/>
        <v>1-2-565</v>
      </c>
    </row>
    <row r="426" spans="1:12" x14ac:dyDescent="0.25">
      <c r="A426" s="14" t="s">
        <v>1853</v>
      </c>
      <c r="B426" s="14" t="s">
        <v>1854</v>
      </c>
      <c r="C426" s="14"/>
      <c r="D426" s="14"/>
      <c r="E426" s="14"/>
      <c r="F426" s="15" t="str">
        <f t="shared" si="51"/>
        <v>3</v>
      </c>
      <c r="G426" s="15" t="str">
        <f t="shared" si="52"/>
        <v>3</v>
      </c>
      <c r="H426" s="15" t="str">
        <f t="shared" si="53"/>
        <v>3</v>
      </c>
      <c r="I426" s="15" t="str">
        <f t="shared" si="54"/>
        <v>3</v>
      </c>
      <c r="J426" s="15" t="str">
        <f t="shared" si="55"/>
        <v>3</v>
      </c>
      <c r="K426" s="16" t="str">
        <f t="shared" si="56"/>
        <v>3</v>
      </c>
      <c r="L426" s="17" t="str">
        <f t="shared" si="58"/>
        <v>3</v>
      </c>
    </row>
    <row r="427" spans="1:12" x14ac:dyDescent="0.25">
      <c r="A427" s="18" t="s">
        <v>1855</v>
      </c>
      <c r="B427" s="18" t="s">
        <v>1856</v>
      </c>
      <c r="C427" s="18"/>
      <c r="D427" s="18"/>
      <c r="E427" s="18"/>
      <c r="F427" s="19" t="str">
        <f t="shared" si="51"/>
        <v>3</v>
      </c>
      <c r="G427" s="19" t="str">
        <f t="shared" si="52"/>
        <v>3-1</v>
      </c>
      <c r="H427" s="19" t="str">
        <f t="shared" si="53"/>
        <v>3-1</v>
      </c>
      <c r="I427" s="19" t="str">
        <f t="shared" si="54"/>
        <v>3-1</v>
      </c>
      <c r="J427" s="19" t="str">
        <f t="shared" si="55"/>
        <v>3-1</v>
      </c>
      <c r="K427" s="20" t="str">
        <f t="shared" si="56"/>
        <v>3-1</v>
      </c>
      <c r="L427" s="21" t="str">
        <f t="shared" si="58"/>
        <v>3-1</v>
      </c>
    </row>
    <row r="428" spans="1:12" x14ac:dyDescent="0.25">
      <c r="A428" s="22" t="s">
        <v>1857</v>
      </c>
      <c r="B428" s="22" t="s">
        <v>1858</v>
      </c>
      <c r="C428" s="22"/>
      <c r="D428" s="22"/>
      <c r="E428" s="22"/>
      <c r="F428" s="23" t="str">
        <f t="shared" si="51"/>
        <v>3</v>
      </c>
      <c r="G428" s="23" t="str">
        <f t="shared" si="52"/>
        <v>3-1</v>
      </c>
      <c r="H428" s="23" t="str">
        <f t="shared" si="53"/>
        <v>3-1-1</v>
      </c>
      <c r="I428" s="23" t="str">
        <f t="shared" si="54"/>
        <v>3-1-1</v>
      </c>
      <c r="J428" s="23" t="str">
        <f t="shared" si="55"/>
        <v>3-1-1</v>
      </c>
      <c r="K428" s="24" t="str">
        <f t="shared" si="56"/>
        <v>3-1-1</v>
      </c>
      <c r="L428" s="25" t="str">
        <f t="shared" si="58"/>
        <v>3-1-1</v>
      </c>
    </row>
    <row r="429" spans="1:12" x14ac:dyDescent="0.25">
      <c r="A429" s="26" t="s">
        <v>1859</v>
      </c>
      <c r="B429" s="26" t="s">
        <v>1860</v>
      </c>
      <c r="C429" s="26"/>
      <c r="D429" s="26"/>
      <c r="E429" s="26"/>
      <c r="F429" s="27" t="str">
        <f t="shared" si="51"/>
        <v>3</v>
      </c>
      <c r="G429" s="27" t="str">
        <f t="shared" si="52"/>
        <v>3-1</v>
      </c>
      <c r="H429" s="27" t="str">
        <f t="shared" si="53"/>
        <v>3-1-1</v>
      </c>
      <c r="I429" s="27" t="str">
        <f t="shared" si="54"/>
        <v>3-1-101</v>
      </c>
      <c r="J429" s="27" t="str">
        <f t="shared" si="55"/>
        <v>3-1-101</v>
      </c>
      <c r="K429" s="28" t="str">
        <f t="shared" si="56"/>
        <v>3-1-101</v>
      </c>
      <c r="L429" s="29" t="str">
        <f t="shared" si="58"/>
        <v>3-1-101</v>
      </c>
    </row>
    <row r="430" spans="1:12" x14ac:dyDescent="0.25">
      <c r="A430" s="30" t="s">
        <v>1116</v>
      </c>
      <c r="B430" s="30" t="s">
        <v>768</v>
      </c>
      <c r="C430" s="30" t="s">
        <v>1274</v>
      </c>
      <c r="D430" s="30"/>
      <c r="E430" s="30" t="s">
        <v>1275</v>
      </c>
      <c r="F430" s="31" t="str">
        <f t="shared" si="51"/>
        <v>3</v>
      </c>
      <c r="G430" s="31" t="str">
        <f t="shared" si="52"/>
        <v>3-1</v>
      </c>
      <c r="H430" s="31" t="str">
        <f t="shared" si="53"/>
        <v>3-1-1</v>
      </c>
      <c r="I430" s="31" t="str">
        <f t="shared" si="54"/>
        <v>3-1-101</v>
      </c>
      <c r="J430" s="31" t="str">
        <f t="shared" si="55"/>
        <v>3-1-10101</v>
      </c>
      <c r="K430" s="32" t="str">
        <f t="shared" si="56"/>
        <v>3-1-10101</v>
      </c>
      <c r="L430" s="33" t="str">
        <f t="shared" si="58"/>
        <v>3-1-10101</v>
      </c>
    </row>
    <row r="431" spans="1:12" x14ac:dyDescent="0.25">
      <c r="A431" s="30" t="s">
        <v>1861</v>
      </c>
      <c r="B431" s="30" t="s">
        <v>769</v>
      </c>
      <c r="C431" s="30" t="s">
        <v>1274</v>
      </c>
      <c r="D431" s="30"/>
      <c r="E431" s="30" t="s">
        <v>1275</v>
      </c>
      <c r="F431" s="31" t="str">
        <f t="shared" si="51"/>
        <v>3</v>
      </c>
      <c r="G431" s="31" t="str">
        <f t="shared" si="52"/>
        <v>3-1</v>
      </c>
      <c r="H431" s="31" t="str">
        <f t="shared" si="53"/>
        <v>3-1-1</v>
      </c>
      <c r="I431" s="31" t="str">
        <f t="shared" si="54"/>
        <v>3-1-101</v>
      </c>
      <c r="J431" s="31" t="str">
        <f t="shared" si="55"/>
        <v>3-1-10102</v>
      </c>
      <c r="K431" s="32" t="str">
        <f t="shared" si="56"/>
        <v>3-1-10102</v>
      </c>
      <c r="L431" s="33" t="str">
        <f t="shared" si="58"/>
        <v>3-1-10102</v>
      </c>
    </row>
    <row r="432" spans="1:12" x14ac:dyDescent="0.25">
      <c r="A432" s="30" t="s">
        <v>1862</v>
      </c>
      <c r="B432" s="30" t="s">
        <v>784</v>
      </c>
      <c r="C432" s="30" t="s">
        <v>1274</v>
      </c>
      <c r="D432" s="30"/>
      <c r="E432" s="30" t="s">
        <v>1275</v>
      </c>
      <c r="F432" s="31" t="str">
        <f t="shared" si="51"/>
        <v>3</v>
      </c>
      <c r="G432" s="31" t="str">
        <f t="shared" si="52"/>
        <v>3-1</v>
      </c>
      <c r="H432" s="31" t="str">
        <f t="shared" si="53"/>
        <v>3-1-1</v>
      </c>
      <c r="I432" s="31" t="str">
        <f t="shared" si="54"/>
        <v>3-1-101</v>
      </c>
      <c r="J432" s="31" t="str">
        <f t="shared" si="55"/>
        <v>3-1-10103</v>
      </c>
      <c r="K432" s="32" t="str">
        <f t="shared" si="56"/>
        <v>3-1-10103</v>
      </c>
      <c r="L432" s="33" t="str">
        <f t="shared" si="58"/>
        <v>3-1-10103</v>
      </c>
    </row>
    <row r="433" spans="1:12" x14ac:dyDescent="0.25">
      <c r="A433" s="30" t="s">
        <v>1863</v>
      </c>
      <c r="B433" s="30" t="s">
        <v>1864</v>
      </c>
      <c r="C433" s="30" t="s">
        <v>1274</v>
      </c>
      <c r="D433" s="30"/>
      <c r="E433" s="30" t="s">
        <v>1275</v>
      </c>
      <c r="F433" s="31" t="str">
        <f t="shared" si="51"/>
        <v>3</v>
      </c>
      <c r="G433" s="31" t="str">
        <f t="shared" si="52"/>
        <v>3-1</v>
      </c>
      <c r="H433" s="31" t="str">
        <f t="shared" si="53"/>
        <v>3-1-1</v>
      </c>
      <c r="I433" s="31" t="str">
        <f t="shared" si="54"/>
        <v>3-1-101</v>
      </c>
      <c r="J433" s="31" t="str">
        <f t="shared" si="55"/>
        <v>3-1-10104</v>
      </c>
      <c r="K433" s="32" t="str">
        <f t="shared" si="56"/>
        <v>3-1-10104</v>
      </c>
      <c r="L433" s="33" t="str">
        <f t="shared" si="58"/>
        <v>3-1-10104</v>
      </c>
    </row>
    <row r="434" spans="1:12" x14ac:dyDescent="0.25">
      <c r="A434" s="30" t="s">
        <v>1865</v>
      </c>
      <c r="B434" s="30" t="s">
        <v>1866</v>
      </c>
      <c r="C434" s="30" t="s">
        <v>1274</v>
      </c>
      <c r="D434" s="30"/>
      <c r="E434" s="30" t="s">
        <v>1275</v>
      </c>
      <c r="F434" s="31" t="str">
        <f t="shared" si="51"/>
        <v>3</v>
      </c>
      <c r="G434" s="31" t="str">
        <f t="shared" si="52"/>
        <v>3-1</v>
      </c>
      <c r="H434" s="31" t="str">
        <f t="shared" si="53"/>
        <v>3-1-1</v>
      </c>
      <c r="I434" s="31" t="str">
        <f t="shared" si="54"/>
        <v>3-1-101</v>
      </c>
      <c r="J434" s="31" t="str">
        <f t="shared" si="55"/>
        <v>3-1-10105</v>
      </c>
      <c r="K434" s="32" t="str">
        <f t="shared" si="56"/>
        <v>3-1-10105</v>
      </c>
      <c r="L434" s="33" t="str">
        <f t="shared" si="58"/>
        <v>3-1-10105</v>
      </c>
    </row>
    <row r="435" spans="1:12" x14ac:dyDescent="0.25">
      <c r="A435" s="26" t="s">
        <v>1867</v>
      </c>
      <c r="B435" s="26" t="s">
        <v>771</v>
      </c>
      <c r="C435" s="26"/>
      <c r="D435" s="26"/>
      <c r="E435" s="26"/>
      <c r="F435" s="27" t="str">
        <f t="shared" si="51"/>
        <v>3</v>
      </c>
      <c r="G435" s="27" t="str">
        <f t="shared" si="52"/>
        <v>3-1</v>
      </c>
      <c r="H435" s="27" t="str">
        <f t="shared" si="53"/>
        <v>3-1-1</v>
      </c>
      <c r="I435" s="27" t="str">
        <f t="shared" si="54"/>
        <v>3-1-102</v>
      </c>
      <c r="J435" s="27" t="str">
        <f t="shared" si="55"/>
        <v>3-1-102</v>
      </c>
      <c r="K435" s="28" t="str">
        <f t="shared" si="56"/>
        <v>3-1-102</v>
      </c>
      <c r="L435" s="29" t="str">
        <f t="shared" si="58"/>
        <v>3-1-102</v>
      </c>
    </row>
    <row r="436" spans="1:12" x14ac:dyDescent="0.25">
      <c r="A436" s="30" t="s">
        <v>1868</v>
      </c>
      <c r="B436" s="30" t="s">
        <v>1869</v>
      </c>
      <c r="C436" s="30" t="s">
        <v>1274</v>
      </c>
      <c r="D436" s="30"/>
      <c r="E436" s="30" t="s">
        <v>1275</v>
      </c>
      <c r="F436" s="31" t="str">
        <f t="shared" si="51"/>
        <v>3</v>
      </c>
      <c r="G436" s="31" t="str">
        <f t="shared" si="52"/>
        <v>3-1</v>
      </c>
      <c r="H436" s="31" t="str">
        <f t="shared" si="53"/>
        <v>3-1-1</v>
      </c>
      <c r="I436" s="31" t="str">
        <f t="shared" si="54"/>
        <v>3-1-102</v>
      </c>
      <c r="J436" s="31" t="str">
        <f t="shared" si="55"/>
        <v>3-1-10201</v>
      </c>
      <c r="K436" s="32" t="str">
        <f t="shared" si="56"/>
        <v>3-1-10201</v>
      </c>
      <c r="L436" s="33" t="str">
        <f t="shared" si="58"/>
        <v>3-1-10201</v>
      </c>
    </row>
    <row r="437" spans="1:12" x14ac:dyDescent="0.25">
      <c r="A437" s="30" t="s">
        <v>1870</v>
      </c>
      <c r="B437" s="30" t="s">
        <v>1871</v>
      </c>
      <c r="C437" s="30" t="s">
        <v>1274</v>
      </c>
      <c r="D437" s="30"/>
      <c r="E437" s="30" t="s">
        <v>1275</v>
      </c>
      <c r="F437" s="31" t="str">
        <f t="shared" si="51"/>
        <v>3</v>
      </c>
      <c r="G437" s="31" t="str">
        <f t="shared" si="52"/>
        <v>3-1</v>
      </c>
      <c r="H437" s="31" t="str">
        <f t="shared" si="53"/>
        <v>3-1-1</v>
      </c>
      <c r="I437" s="31" t="str">
        <f t="shared" si="54"/>
        <v>3-1-102</v>
      </c>
      <c r="J437" s="31" t="str">
        <f t="shared" si="55"/>
        <v>3-1-10202</v>
      </c>
      <c r="K437" s="32" t="str">
        <f t="shared" si="56"/>
        <v>3-1-10202</v>
      </c>
      <c r="L437" s="33" t="str">
        <f t="shared" si="58"/>
        <v>3-1-10202</v>
      </c>
    </row>
    <row r="438" spans="1:12" x14ac:dyDescent="0.25">
      <c r="A438" s="26" t="s">
        <v>1872</v>
      </c>
      <c r="B438" s="26" t="s">
        <v>772</v>
      </c>
      <c r="C438" s="26"/>
      <c r="D438" s="26"/>
      <c r="E438" s="26"/>
      <c r="F438" s="27" t="str">
        <f t="shared" si="51"/>
        <v>3</v>
      </c>
      <c r="G438" s="27" t="str">
        <f t="shared" si="52"/>
        <v>3-1</v>
      </c>
      <c r="H438" s="27" t="str">
        <f t="shared" si="53"/>
        <v>3-1-1</v>
      </c>
      <c r="I438" s="27" t="str">
        <f t="shared" si="54"/>
        <v>3-1-103</v>
      </c>
      <c r="J438" s="27" t="str">
        <f t="shared" si="55"/>
        <v>3-1-103</v>
      </c>
      <c r="K438" s="28" t="str">
        <f t="shared" si="56"/>
        <v>3-1-103</v>
      </c>
      <c r="L438" s="29" t="str">
        <f t="shared" si="58"/>
        <v>3-1-103</v>
      </c>
    </row>
    <row r="439" spans="1:12" x14ac:dyDescent="0.25">
      <c r="A439" s="30" t="s">
        <v>1873</v>
      </c>
      <c r="B439" s="30" t="s">
        <v>1874</v>
      </c>
      <c r="C439" s="30" t="s">
        <v>1274</v>
      </c>
      <c r="D439" s="30"/>
      <c r="E439" s="30" t="s">
        <v>1275</v>
      </c>
      <c r="F439" s="31" t="str">
        <f t="shared" si="51"/>
        <v>3</v>
      </c>
      <c r="G439" s="31" t="str">
        <f t="shared" si="52"/>
        <v>3-1</v>
      </c>
      <c r="H439" s="31" t="str">
        <f t="shared" si="53"/>
        <v>3-1-1</v>
      </c>
      <c r="I439" s="31" t="str">
        <f t="shared" si="54"/>
        <v>3-1-103</v>
      </c>
      <c r="J439" s="31" t="str">
        <f t="shared" si="55"/>
        <v>3-1-10301</v>
      </c>
      <c r="K439" s="32" t="str">
        <f t="shared" si="56"/>
        <v>3-1-10301</v>
      </c>
      <c r="L439" s="33" t="str">
        <f t="shared" si="58"/>
        <v>3-1-10301</v>
      </c>
    </row>
    <row r="440" spans="1:12" x14ac:dyDescent="0.25">
      <c r="A440" s="30" t="s">
        <v>1875</v>
      </c>
      <c r="B440" s="30" t="s">
        <v>1876</v>
      </c>
      <c r="C440" s="30" t="s">
        <v>1274</v>
      </c>
      <c r="D440" s="30"/>
      <c r="E440" s="30" t="s">
        <v>1275</v>
      </c>
      <c r="F440" s="31" t="str">
        <f t="shared" si="51"/>
        <v>3</v>
      </c>
      <c r="G440" s="31" t="str">
        <f t="shared" si="52"/>
        <v>3-1</v>
      </c>
      <c r="H440" s="31" t="str">
        <f t="shared" si="53"/>
        <v>3-1-1</v>
      </c>
      <c r="I440" s="31" t="str">
        <f t="shared" si="54"/>
        <v>3-1-103</v>
      </c>
      <c r="J440" s="31" t="str">
        <f t="shared" si="55"/>
        <v>3-1-10302</v>
      </c>
      <c r="K440" s="32" t="str">
        <f t="shared" si="56"/>
        <v>3-1-10302</v>
      </c>
      <c r="L440" s="33" t="str">
        <f t="shared" si="58"/>
        <v>3-1-10302</v>
      </c>
    </row>
    <row r="441" spans="1:12" x14ac:dyDescent="0.25">
      <c r="A441" s="30" t="s">
        <v>1877</v>
      </c>
      <c r="B441" s="30" t="s">
        <v>1878</v>
      </c>
      <c r="C441" s="30" t="s">
        <v>1274</v>
      </c>
      <c r="D441" s="30"/>
      <c r="E441" s="30" t="s">
        <v>1275</v>
      </c>
      <c r="F441" s="31" t="str">
        <f t="shared" si="51"/>
        <v>3</v>
      </c>
      <c r="G441" s="31" t="str">
        <f t="shared" si="52"/>
        <v>3-1</v>
      </c>
      <c r="H441" s="31" t="str">
        <f t="shared" si="53"/>
        <v>3-1-1</v>
      </c>
      <c r="I441" s="31" t="str">
        <f t="shared" si="54"/>
        <v>3-1-103</v>
      </c>
      <c r="J441" s="31" t="str">
        <f t="shared" si="55"/>
        <v>3-1-10303</v>
      </c>
      <c r="K441" s="32" t="str">
        <f t="shared" si="56"/>
        <v>3-1-10303</v>
      </c>
      <c r="L441" s="33" t="str">
        <f t="shared" si="58"/>
        <v>3-1-10303</v>
      </c>
    </row>
    <row r="442" spans="1:12" x14ac:dyDescent="0.25">
      <c r="A442" s="30" t="s">
        <v>1879</v>
      </c>
      <c r="B442" s="30" t="s">
        <v>1880</v>
      </c>
      <c r="C442" s="30" t="s">
        <v>1274</v>
      </c>
      <c r="D442" s="30"/>
      <c r="E442" s="30" t="s">
        <v>1275</v>
      </c>
      <c r="F442" s="31" t="str">
        <f t="shared" si="51"/>
        <v>3</v>
      </c>
      <c r="G442" s="31" t="str">
        <f t="shared" si="52"/>
        <v>3-1</v>
      </c>
      <c r="H442" s="31" t="str">
        <f t="shared" si="53"/>
        <v>3-1-1</v>
      </c>
      <c r="I442" s="31" t="str">
        <f t="shared" si="54"/>
        <v>3-1-103</v>
      </c>
      <c r="J442" s="31" t="str">
        <f t="shared" si="55"/>
        <v>3-1-10304</v>
      </c>
      <c r="K442" s="32" t="str">
        <f t="shared" si="56"/>
        <v>3-1-10304</v>
      </c>
      <c r="L442" s="33" t="str">
        <f t="shared" si="58"/>
        <v>3-1-10304</v>
      </c>
    </row>
    <row r="443" spans="1:12" x14ac:dyDescent="0.25">
      <c r="A443" s="26" t="s">
        <v>1881</v>
      </c>
      <c r="B443" s="26" t="s">
        <v>773</v>
      </c>
      <c r="C443" s="26"/>
      <c r="D443" s="26"/>
      <c r="E443" s="26"/>
      <c r="F443" s="27" t="str">
        <f t="shared" si="51"/>
        <v>3</v>
      </c>
      <c r="G443" s="27" t="str">
        <f t="shared" si="52"/>
        <v>3-1</v>
      </c>
      <c r="H443" s="27" t="str">
        <f t="shared" si="53"/>
        <v>3-1-1</v>
      </c>
      <c r="I443" s="27" t="str">
        <f t="shared" si="54"/>
        <v>3-1-104</v>
      </c>
      <c r="J443" s="27" t="str">
        <f t="shared" si="55"/>
        <v>3-1-104</v>
      </c>
      <c r="K443" s="28" t="str">
        <f t="shared" si="56"/>
        <v>3-1-104</v>
      </c>
      <c r="L443" s="29" t="str">
        <f t="shared" si="58"/>
        <v>3-1-104</v>
      </c>
    </row>
    <row r="444" spans="1:12" x14ac:dyDescent="0.25">
      <c r="A444" s="30" t="s">
        <v>1882</v>
      </c>
      <c r="B444" s="30" t="s">
        <v>1883</v>
      </c>
      <c r="C444" s="30" t="s">
        <v>1274</v>
      </c>
      <c r="D444" s="30"/>
      <c r="E444" s="30" t="s">
        <v>1275</v>
      </c>
      <c r="F444" s="31" t="str">
        <f t="shared" si="51"/>
        <v>3</v>
      </c>
      <c r="G444" s="31" t="str">
        <f t="shared" si="52"/>
        <v>3-1</v>
      </c>
      <c r="H444" s="31" t="str">
        <f t="shared" si="53"/>
        <v>3-1-1</v>
      </c>
      <c r="I444" s="31" t="str">
        <f t="shared" si="54"/>
        <v>3-1-104</v>
      </c>
      <c r="J444" s="31" t="str">
        <f t="shared" si="55"/>
        <v>3-1-10401</v>
      </c>
      <c r="K444" s="32" t="str">
        <f t="shared" si="56"/>
        <v>3-1-10401</v>
      </c>
      <c r="L444" s="33" t="str">
        <f t="shared" si="58"/>
        <v>3-1-10401</v>
      </c>
    </row>
    <row r="445" spans="1:12" x14ac:dyDescent="0.25">
      <c r="A445" s="30" t="s">
        <v>1884</v>
      </c>
      <c r="B445" s="30" t="s">
        <v>1885</v>
      </c>
      <c r="C445" s="30" t="s">
        <v>1274</v>
      </c>
      <c r="D445" s="30"/>
      <c r="E445" s="30" t="s">
        <v>1275</v>
      </c>
      <c r="F445" s="31" t="str">
        <f t="shared" si="51"/>
        <v>3</v>
      </c>
      <c r="G445" s="31" t="str">
        <f t="shared" si="52"/>
        <v>3-1</v>
      </c>
      <c r="H445" s="31" t="str">
        <f t="shared" si="53"/>
        <v>3-1-1</v>
      </c>
      <c r="I445" s="31" t="str">
        <f t="shared" si="54"/>
        <v>3-1-104</v>
      </c>
      <c r="J445" s="31" t="str">
        <f t="shared" si="55"/>
        <v>3-1-10402</v>
      </c>
      <c r="K445" s="32" t="str">
        <f t="shared" si="56"/>
        <v>3-1-10402</v>
      </c>
      <c r="L445" s="33" t="str">
        <f t="shared" si="58"/>
        <v>3-1-10402</v>
      </c>
    </row>
    <row r="446" spans="1:12" x14ac:dyDescent="0.25">
      <c r="A446" s="30" t="s">
        <v>1886</v>
      </c>
      <c r="B446" s="30" t="s">
        <v>1887</v>
      </c>
      <c r="C446" s="30" t="s">
        <v>1274</v>
      </c>
      <c r="D446" s="30"/>
      <c r="E446" s="30" t="s">
        <v>1275</v>
      </c>
      <c r="F446" s="31" t="str">
        <f t="shared" si="51"/>
        <v>3</v>
      </c>
      <c r="G446" s="31" t="str">
        <f t="shared" si="52"/>
        <v>3-1</v>
      </c>
      <c r="H446" s="31" t="str">
        <f t="shared" si="53"/>
        <v>3-1-1</v>
      </c>
      <c r="I446" s="31" t="str">
        <f t="shared" si="54"/>
        <v>3-1-104</v>
      </c>
      <c r="J446" s="31" t="str">
        <f t="shared" si="55"/>
        <v>3-1-10403</v>
      </c>
      <c r="K446" s="32" t="str">
        <f t="shared" si="56"/>
        <v>3-1-10403</v>
      </c>
      <c r="L446" s="33" t="str">
        <f t="shared" si="58"/>
        <v>3-1-10403</v>
      </c>
    </row>
    <row r="447" spans="1:12" x14ac:dyDescent="0.25">
      <c r="A447" s="26" t="s">
        <v>1888</v>
      </c>
      <c r="B447" s="26" t="s">
        <v>774</v>
      </c>
      <c r="C447" s="26"/>
      <c r="D447" s="26"/>
      <c r="E447" s="26"/>
      <c r="F447" s="27" t="str">
        <f t="shared" si="51"/>
        <v>3</v>
      </c>
      <c r="G447" s="27" t="str">
        <f t="shared" si="52"/>
        <v>3-1</v>
      </c>
      <c r="H447" s="27" t="str">
        <f t="shared" si="53"/>
        <v>3-1-1</v>
      </c>
      <c r="I447" s="27" t="str">
        <f t="shared" si="54"/>
        <v>3-1-105</v>
      </c>
      <c r="J447" s="27" t="str">
        <f t="shared" si="55"/>
        <v>3-1-105</v>
      </c>
      <c r="K447" s="28" t="str">
        <f t="shared" si="56"/>
        <v>3-1-105</v>
      </c>
      <c r="L447" s="29" t="str">
        <f t="shared" si="58"/>
        <v>3-1-105</v>
      </c>
    </row>
    <row r="448" spans="1:12" x14ac:dyDescent="0.25">
      <c r="A448" s="30" t="s">
        <v>1889</v>
      </c>
      <c r="B448" s="30" t="s">
        <v>770</v>
      </c>
      <c r="C448" s="30" t="s">
        <v>1274</v>
      </c>
      <c r="D448" s="30"/>
      <c r="E448" s="30" t="s">
        <v>1275</v>
      </c>
      <c r="F448" s="31" t="str">
        <f t="shared" si="51"/>
        <v>3</v>
      </c>
      <c r="G448" s="31" t="str">
        <f t="shared" si="52"/>
        <v>3-1</v>
      </c>
      <c r="H448" s="31" t="str">
        <f t="shared" si="53"/>
        <v>3-1-1</v>
      </c>
      <c r="I448" s="31" t="str">
        <f t="shared" si="54"/>
        <v>3-1-105</v>
      </c>
      <c r="J448" s="31" t="str">
        <f t="shared" si="55"/>
        <v>3-1-10503</v>
      </c>
      <c r="K448" s="32" t="str">
        <f t="shared" si="56"/>
        <v>3-1-10503</v>
      </c>
      <c r="L448" s="33" t="str">
        <f t="shared" si="58"/>
        <v>3-1-10503</v>
      </c>
    </row>
    <row r="449" spans="1:12" x14ac:dyDescent="0.25">
      <c r="A449" s="18" t="s">
        <v>1890</v>
      </c>
      <c r="B449" s="18" t="s">
        <v>1891</v>
      </c>
      <c r="C449" s="18"/>
      <c r="D449" s="18"/>
      <c r="E449" s="18"/>
      <c r="F449" s="19" t="str">
        <f t="shared" si="51"/>
        <v>3</v>
      </c>
      <c r="G449" s="19" t="str">
        <f t="shared" si="52"/>
        <v>3-2</v>
      </c>
      <c r="H449" s="19" t="str">
        <f t="shared" si="53"/>
        <v>3-2</v>
      </c>
      <c r="I449" s="19" t="str">
        <f t="shared" si="54"/>
        <v>3-2</v>
      </c>
      <c r="J449" s="19" t="str">
        <f t="shared" si="55"/>
        <v>3-2</v>
      </c>
      <c r="K449" s="20" t="str">
        <f t="shared" si="56"/>
        <v>3-2</v>
      </c>
      <c r="L449" s="21" t="str">
        <f t="shared" si="58"/>
        <v>3-2</v>
      </c>
    </row>
    <row r="450" spans="1:12" ht="15.95" customHeight="1" x14ac:dyDescent="0.25">
      <c r="A450" s="22" t="s">
        <v>1892</v>
      </c>
      <c r="B450" s="22" t="s">
        <v>1893</v>
      </c>
      <c r="C450" s="22"/>
      <c r="D450" s="22"/>
      <c r="E450" s="22"/>
      <c r="F450" s="23" t="str">
        <f t="shared" ref="F450:F479" si="59">LEFT(A450,1)</f>
        <v>3</v>
      </c>
      <c r="G450" s="23" t="str">
        <f t="shared" ref="G450:G479" si="60">LEFT(A450,3)</f>
        <v>3-2</v>
      </c>
      <c r="H450" s="23" t="str">
        <f t="shared" ref="H450:H479" si="61">LEFT(A450,5)</f>
        <v>3-2-1</v>
      </c>
      <c r="I450" s="23" t="str">
        <f t="shared" ref="I450:I479" si="62">LEFT(A450,7)</f>
        <v>3-2-1</v>
      </c>
      <c r="J450" s="23" t="str">
        <f t="shared" ref="J450:J479" si="63">LEFT(A450,9)</f>
        <v>3-2-1</v>
      </c>
      <c r="K450" s="24" t="str">
        <f t="shared" ref="K450:K479" si="64">LEFT(A450,11)</f>
        <v>3-2-1</v>
      </c>
      <c r="L450" s="25" t="str">
        <f t="shared" si="58"/>
        <v>3-2-1</v>
      </c>
    </row>
    <row r="451" spans="1:12" x14ac:dyDescent="0.25">
      <c r="A451" s="26" t="s">
        <v>1894</v>
      </c>
      <c r="B451" s="26" t="s">
        <v>1895</v>
      </c>
      <c r="C451" s="26"/>
      <c r="D451" s="26"/>
      <c r="E451" s="26"/>
      <c r="F451" s="27" t="str">
        <f t="shared" si="59"/>
        <v>3</v>
      </c>
      <c r="G451" s="27" t="str">
        <f t="shared" si="60"/>
        <v>3-2</v>
      </c>
      <c r="H451" s="27" t="str">
        <f t="shared" si="61"/>
        <v>3-2-2</v>
      </c>
      <c r="I451" s="27" t="str">
        <f t="shared" si="62"/>
        <v>3-2-201</v>
      </c>
      <c r="J451" s="27" t="str">
        <f t="shared" si="63"/>
        <v>3-2-201</v>
      </c>
      <c r="K451" s="28" t="str">
        <f t="shared" si="64"/>
        <v>3-2-201</v>
      </c>
      <c r="L451" s="29" t="str">
        <f t="shared" si="58"/>
        <v>3-2-201</v>
      </c>
    </row>
    <row r="452" spans="1:12" x14ac:dyDescent="0.25">
      <c r="A452" s="30" t="s">
        <v>1117</v>
      </c>
      <c r="B452" s="30" t="s">
        <v>777</v>
      </c>
      <c r="C452" s="30" t="s">
        <v>1274</v>
      </c>
      <c r="D452" s="30"/>
      <c r="E452" s="30" t="s">
        <v>1241</v>
      </c>
      <c r="F452" s="31" t="str">
        <f t="shared" si="59"/>
        <v>3</v>
      </c>
      <c r="G452" s="31" t="str">
        <f t="shared" si="60"/>
        <v>3-2</v>
      </c>
      <c r="H452" s="31" t="str">
        <f t="shared" si="61"/>
        <v>3-2-2</v>
      </c>
      <c r="I452" s="31" t="str">
        <f t="shared" si="62"/>
        <v>3-2-201</v>
      </c>
      <c r="J452" s="31" t="str">
        <f t="shared" si="63"/>
        <v>3-2-20101</v>
      </c>
      <c r="K452" s="32" t="str">
        <f t="shared" si="64"/>
        <v>3-2-20101</v>
      </c>
      <c r="L452" s="33" t="str">
        <f t="shared" si="58"/>
        <v>3-2-20101</v>
      </c>
    </row>
    <row r="453" spans="1:12" x14ac:dyDescent="0.25">
      <c r="A453" s="30" t="s">
        <v>1896</v>
      </c>
      <c r="B453" s="30" t="s">
        <v>778</v>
      </c>
      <c r="C453" s="30" t="s">
        <v>1274</v>
      </c>
      <c r="D453" s="30"/>
      <c r="E453" s="30" t="s">
        <v>1241</v>
      </c>
      <c r="F453" s="31" t="str">
        <f t="shared" si="59"/>
        <v>3</v>
      </c>
      <c r="G453" s="31" t="str">
        <f t="shared" si="60"/>
        <v>3-2</v>
      </c>
      <c r="H453" s="31" t="str">
        <f t="shared" si="61"/>
        <v>3-2-2</v>
      </c>
      <c r="I453" s="31" t="str">
        <f t="shared" si="62"/>
        <v>3-2-201</v>
      </c>
      <c r="J453" s="31" t="str">
        <f t="shared" si="63"/>
        <v>3-2-20102</v>
      </c>
      <c r="K453" s="32" t="str">
        <f t="shared" si="64"/>
        <v>3-2-20102</v>
      </c>
      <c r="L453" s="33" t="str">
        <f t="shared" ref="L453:L479" si="65">IF(D453="Накладные",I453,J453)</f>
        <v>3-2-20102</v>
      </c>
    </row>
    <row r="454" spans="1:12" x14ac:dyDescent="0.25">
      <c r="A454" s="30" t="s">
        <v>1897</v>
      </c>
      <c r="B454" s="30" t="s">
        <v>785</v>
      </c>
      <c r="C454" s="30" t="s">
        <v>1274</v>
      </c>
      <c r="D454" s="30"/>
      <c r="E454" s="30" t="s">
        <v>1241</v>
      </c>
      <c r="F454" s="31" t="str">
        <f t="shared" si="59"/>
        <v>3</v>
      </c>
      <c r="G454" s="31" t="str">
        <f t="shared" si="60"/>
        <v>3-2</v>
      </c>
      <c r="H454" s="31" t="str">
        <f t="shared" si="61"/>
        <v>3-2-2</v>
      </c>
      <c r="I454" s="31" t="str">
        <f t="shared" si="62"/>
        <v>3-2-201</v>
      </c>
      <c r="J454" s="31" t="str">
        <f t="shared" si="63"/>
        <v>3-2-20103</v>
      </c>
      <c r="K454" s="32" t="str">
        <f t="shared" si="64"/>
        <v>3-2-20103</v>
      </c>
      <c r="L454" s="33" t="str">
        <f t="shared" si="65"/>
        <v>3-2-20103</v>
      </c>
    </row>
    <row r="455" spans="1:12" x14ac:dyDescent="0.25">
      <c r="A455" s="30" t="s">
        <v>1898</v>
      </c>
      <c r="B455" s="30" t="s">
        <v>1899</v>
      </c>
      <c r="C455" s="30" t="s">
        <v>1274</v>
      </c>
      <c r="D455" s="30"/>
      <c r="E455" s="30" t="s">
        <v>1241</v>
      </c>
      <c r="F455" s="31" t="str">
        <f t="shared" si="59"/>
        <v>3</v>
      </c>
      <c r="G455" s="31" t="str">
        <f t="shared" si="60"/>
        <v>3-2</v>
      </c>
      <c r="H455" s="31" t="str">
        <f t="shared" si="61"/>
        <v>3-2-2</v>
      </c>
      <c r="I455" s="31" t="str">
        <f t="shared" si="62"/>
        <v>3-2-201</v>
      </c>
      <c r="J455" s="31" t="str">
        <f t="shared" si="63"/>
        <v>3-2-20104</v>
      </c>
      <c r="K455" s="32" t="str">
        <f t="shared" si="64"/>
        <v>3-2-20104</v>
      </c>
      <c r="L455" s="33" t="str">
        <f t="shared" si="65"/>
        <v>3-2-20104</v>
      </c>
    </row>
    <row r="456" spans="1:12" x14ac:dyDescent="0.25">
      <c r="A456" s="30" t="s">
        <v>1900</v>
      </c>
      <c r="B456" s="30" t="s">
        <v>1901</v>
      </c>
      <c r="C456" s="30" t="s">
        <v>1274</v>
      </c>
      <c r="D456" s="30"/>
      <c r="E456" s="30" t="s">
        <v>1241</v>
      </c>
      <c r="F456" s="31" t="str">
        <f t="shared" si="59"/>
        <v>3</v>
      </c>
      <c r="G456" s="31" t="str">
        <f t="shared" si="60"/>
        <v>3-2</v>
      </c>
      <c r="H456" s="31" t="str">
        <f t="shared" si="61"/>
        <v>3-2-2</v>
      </c>
      <c r="I456" s="31" t="str">
        <f t="shared" si="62"/>
        <v>3-2-201</v>
      </c>
      <c r="J456" s="31" t="str">
        <f t="shared" si="63"/>
        <v>3-2-20105</v>
      </c>
      <c r="K456" s="32" t="str">
        <f t="shared" si="64"/>
        <v>3-2-20105</v>
      </c>
      <c r="L456" s="33" t="str">
        <f t="shared" si="65"/>
        <v>3-2-20105</v>
      </c>
    </row>
    <row r="457" spans="1:12" x14ac:dyDescent="0.25">
      <c r="A457" s="26" t="s">
        <v>1902</v>
      </c>
      <c r="B457" s="26" t="s">
        <v>1903</v>
      </c>
      <c r="C457" s="26"/>
      <c r="D457" s="26"/>
      <c r="E457" s="26"/>
      <c r="F457" s="27" t="str">
        <f t="shared" si="59"/>
        <v>3</v>
      </c>
      <c r="G457" s="27" t="str">
        <f t="shared" si="60"/>
        <v>3-2</v>
      </c>
      <c r="H457" s="27" t="str">
        <f t="shared" si="61"/>
        <v>3-2-2</v>
      </c>
      <c r="I457" s="27" t="str">
        <f t="shared" si="62"/>
        <v>3-2-202</v>
      </c>
      <c r="J457" s="27" t="str">
        <f t="shared" si="63"/>
        <v>3-2-202</v>
      </c>
      <c r="K457" s="28" t="str">
        <f t="shared" si="64"/>
        <v>3-2-202</v>
      </c>
      <c r="L457" s="29" t="str">
        <f t="shared" si="65"/>
        <v>3-2-202</v>
      </c>
    </row>
    <row r="458" spans="1:12" x14ac:dyDescent="0.25">
      <c r="A458" s="30" t="s">
        <v>1904</v>
      </c>
      <c r="B458" s="30" t="s">
        <v>758</v>
      </c>
      <c r="C458" s="30" t="s">
        <v>1274</v>
      </c>
      <c r="D458" s="30"/>
      <c r="E458" s="30" t="s">
        <v>1241</v>
      </c>
      <c r="F458" s="31" t="str">
        <f t="shared" si="59"/>
        <v>3</v>
      </c>
      <c r="G458" s="31" t="str">
        <f t="shared" si="60"/>
        <v>3-2</v>
      </c>
      <c r="H458" s="31" t="str">
        <f t="shared" si="61"/>
        <v>3-2-2</v>
      </c>
      <c r="I458" s="31" t="str">
        <f t="shared" si="62"/>
        <v>3-2-202</v>
      </c>
      <c r="J458" s="31" t="str">
        <f t="shared" si="63"/>
        <v>3-2-20201</v>
      </c>
      <c r="K458" s="32" t="str">
        <f t="shared" si="64"/>
        <v>3-2-20201</v>
      </c>
      <c r="L458" s="33" t="str">
        <f t="shared" si="65"/>
        <v>3-2-20201</v>
      </c>
    </row>
    <row r="459" spans="1:12" x14ac:dyDescent="0.25">
      <c r="A459" s="30" t="s">
        <v>1905</v>
      </c>
      <c r="B459" s="30" t="s">
        <v>1120</v>
      </c>
      <c r="C459" s="30" t="s">
        <v>1274</v>
      </c>
      <c r="D459" s="30"/>
      <c r="E459" s="30" t="s">
        <v>1241</v>
      </c>
      <c r="F459" s="31" t="str">
        <f t="shared" si="59"/>
        <v>3</v>
      </c>
      <c r="G459" s="31" t="str">
        <f t="shared" si="60"/>
        <v>3-2</v>
      </c>
      <c r="H459" s="31" t="str">
        <f t="shared" si="61"/>
        <v>3-2-2</v>
      </c>
      <c r="I459" s="31" t="str">
        <f t="shared" si="62"/>
        <v>3-2-202</v>
      </c>
      <c r="J459" s="31" t="str">
        <f t="shared" si="63"/>
        <v>3-2-20202</v>
      </c>
      <c r="K459" s="32" t="str">
        <f t="shared" si="64"/>
        <v>3-2-20202</v>
      </c>
      <c r="L459" s="33" t="str">
        <f t="shared" si="65"/>
        <v>3-2-20202</v>
      </c>
    </row>
    <row r="460" spans="1:12" x14ac:dyDescent="0.25">
      <c r="A460" s="30" t="s">
        <v>1906</v>
      </c>
      <c r="B460" s="30" t="s">
        <v>761</v>
      </c>
      <c r="C460" s="30" t="s">
        <v>1274</v>
      </c>
      <c r="D460" s="30"/>
      <c r="E460" s="30" t="s">
        <v>1241</v>
      </c>
      <c r="F460" s="31" t="str">
        <f t="shared" si="59"/>
        <v>3</v>
      </c>
      <c r="G460" s="31" t="str">
        <f t="shared" si="60"/>
        <v>3-2</v>
      </c>
      <c r="H460" s="31" t="str">
        <f t="shared" si="61"/>
        <v>3-2-2</v>
      </c>
      <c r="I460" s="31" t="str">
        <f t="shared" si="62"/>
        <v>3-2-202</v>
      </c>
      <c r="J460" s="31" t="str">
        <f t="shared" si="63"/>
        <v>3-2-20203</v>
      </c>
      <c r="K460" s="32" t="str">
        <f t="shared" si="64"/>
        <v>3-2-20203</v>
      </c>
      <c r="L460" s="33" t="str">
        <f t="shared" si="65"/>
        <v>3-2-20203</v>
      </c>
    </row>
    <row r="461" spans="1:12" x14ac:dyDescent="0.25">
      <c r="A461" s="30" t="s">
        <v>1907</v>
      </c>
      <c r="B461" s="30" t="s">
        <v>1908</v>
      </c>
      <c r="C461" s="30" t="s">
        <v>1274</v>
      </c>
      <c r="D461" s="30"/>
      <c r="E461" s="30" t="s">
        <v>1241</v>
      </c>
      <c r="F461" s="31" t="str">
        <f t="shared" si="59"/>
        <v>3</v>
      </c>
      <c r="G461" s="31" t="str">
        <f t="shared" si="60"/>
        <v>3-2</v>
      </c>
      <c r="H461" s="31" t="str">
        <f t="shared" si="61"/>
        <v>3-2-2</v>
      </c>
      <c r="I461" s="31" t="str">
        <f t="shared" si="62"/>
        <v>3-2-202</v>
      </c>
      <c r="J461" s="31" t="str">
        <f t="shared" si="63"/>
        <v>3-2-20204</v>
      </c>
      <c r="K461" s="32" t="str">
        <f t="shared" si="64"/>
        <v>3-2-20204</v>
      </c>
      <c r="L461" s="33" t="str">
        <f t="shared" si="65"/>
        <v>3-2-20204</v>
      </c>
    </row>
    <row r="462" spans="1:12" x14ac:dyDescent="0.25">
      <c r="A462" s="30" t="s">
        <v>1909</v>
      </c>
      <c r="B462" s="30" t="s">
        <v>1910</v>
      </c>
      <c r="C462" s="30" t="s">
        <v>1274</v>
      </c>
      <c r="D462" s="30"/>
      <c r="E462" s="30" t="s">
        <v>1241</v>
      </c>
      <c r="F462" s="31" t="str">
        <f t="shared" si="59"/>
        <v>3</v>
      </c>
      <c r="G462" s="31" t="str">
        <f t="shared" si="60"/>
        <v>3-2</v>
      </c>
      <c r="H462" s="31" t="str">
        <f t="shared" si="61"/>
        <v>3-2-2</v>
      </c>
      <c r="I462" s="31" t="str">
        <f t="shared" si="62"/>
        <v>3-2-202</v>
      </c>
      <c r="J462" s="31" t="str">
        <f t="shared" si="63"/>
        <v>3-2-20205</v>
      </c>
      <c r="K462" s="32" t="str">
        <f t="shared" si="64"/>
        <v>3-2-20205</v>
      </c>
      <c r="L462" s="33" t="str">
        <f t="shared" si="65"/>
        <v>3-2-20205</v>
      </c>
    </row>
    <row r="463" spans="1:12" x14ac:dyDescent="0.25">
      <c r="A463" s="30" t="s">
        <v>1911</v>
      </c>
      <c r="B463" s="30" t="s">
        <v>759</v>
      </c>
      <c r="C463" s="30" t="s">
        <v>1274</v>
      </c>
      <c r="D463" s="30"/>
      <c r="E463" s="30" t="s">
        <v>1241</v>
      </c>
      <c r="F463" s="31" t="str">
        <f t="shared" si="59"/>
        <v>3</v>
      </c>
      <c r="G463" s="31" t="str">
        <f t="shared" si="60"/>
        <v>3-2</v>
      </c>
      <c r="H463" s="31" t="str">
        <f t="shared" si="61"/>
        <v>3-2-2</v>
      </c>
      <c r="I463" s="31" t="str">
        <f t="shared" si="62"/>
        <v>3-2-202</v>
      </c>
      <c r="J463" s="31" t="str">
        <f t="shared" si="63"/>
        <v>3-2-20206</v>
      </c>
      <c r="K463" s="32" t="str">
        <f t="shared" si="64"/>
        <v>3-2-20206</v>
      </c>
      <c r="L463" s="33" t="str">
        <f t="shared" si="65"/>
        <v>3-2-20206</v>
      </c>
    </row>
    <row r="464" spans="1:12" x14ac:dyDescent="0.25">
      <c r="A464" s="30" t="s">
        <v>1912</v>
      </c>
      <c r="B464" s="30" t="s">
        <v>1913</v>
      </c>
      <c r="C464" s="30" t="s">
        <v>1274</v>
      </c>
      <c r="D464" s="30"/>
      <c r="E464" s="30" t="s">
        <v>1241</v>
      </c>
      <c r="F464" s="31" t="str">
        <f t="shared" si="59"/>
        <v>3</v>
      </c>
      <c r="G464" s="31" t="str">
        <f t="shared" si="60"/>
        <v>3-2</v>
      </c>
      <c r="H464" s="31" t="str">
        <f t="shared" si="61"/>
        <v>3-2-2</v>
      </c>
      <c r="I464" s="31" t="str">
        <f t="shared" si="62"/>
        <v>3-2-202</v>
      </c>
      <c r="J464" s="31" t="str">
        <f t="shared" si="63"/>
        <v>3-2-20207</v>
      </c>
      <c r="K464" s="32" t="str">
        <f t="shared" si="64"/>
        <v>3-2-20207</v>
      </c>
      <c r="L464" s="33" t="str">
        <f t="shared" si="65"/>
        <v>3-2-20207</v>
      </c>
    </row>
    <row r="465" spans="1:12" x14ac:dyDescent="0.25">
      <c r="A465" s="30" t="s">
        <v>1914</v>
      </c>
      <c r="B465" s="30" t="s">
        <v>1915</v>
      </c>
      <c r="C465" s="30" t="s">
        <v>1274</v>
      </c>
      <c r="D465" s="30"/>
      <c r="E465" s="30" t="s">
        <v>1241</v>
      </c>
      <c r="F465" s="31" t="str">
        <f t="shared" si="59"/>
        <v>3</v>
      </c>
      <c r="G465" s="31" t="str">
        <f t="shared" si="60"/>
        <v>3-2</v>
      </c>
      <c r="H465" s="31" t="str">
        <f t="shared" si="61"/>
        <v>3-2-2</v>
      </c>
      <c r="I465" s="31" t="str">
        <f t="shared" si="62"/>
        <v>3-2-202</v>
      </c>
      <c r="J465" s="31" t="str">
        <f t="shared" si="63"/>
        <v>3-2-20208</v>
      </c>
      <c r="K465" s="32" t="str">
        <f t="shared" si="64"/>
        <v>3-2-20208</v>
      </c>
      <c r="L465" s="33" t="str">
        <f t="shared" si="65"/>
        <v>3-2-20208</v>
      </c>
    </row>
    <row r="466" spans="1:12" x14ac:dyDescent="0.25">
      <c r="A466" s="26" t="s">
        <v>1916</v>
      </c>
      <c r="B466" s="26" t="s">
        <v>1917</v>
      </c>
      <c r="C466" s="26"/>
      <c r="D466" s="26"/>
      <c r="E466" s="26"/>
      <c r="F466" s="27" t="str">
        <f t="shared" si="59"/>
        <v>3</v>
      </c>
      <c r="G466" s="27" t="str">
        <f t="shared" si="60"/>
        <v>3-2</v>
      </c>
      <c r="H466" s="27" t="str">
        <f t="shared" si="61"/>
        <v>3-2-2</v>
      </c>
      <c r="I466" s="27" t="str">
        <f t="shared" si="62"/>
        <v>3-2-203</v>
      </c>
      <c r="J466" s="27" t="str">
        <f t="shared" si="63"/>
        <v>3-2-203</v>
      </c>
      <c r="K466" s="28" t="str">
        <f t="shared" si="64"/>
        <v>3-2-203</v>
      </c>
      <c r="L466" s="29" t="str">
        <f t="shared" si="65"/>
        <v>3-2-203</v>
      </c>
    </row>
    <row r="467" spans="1:12" x14ac:dyDescent="0.25">
      <c r="A467" s="30" t="s">
        <v>1918</v>
      </c>
      <c r="B467" s="30" t="s">
        <v>1919</v>
      </c>
      <c r="C467" s="30" t="s">
        <v>1274</v>
      </c>
      <c r="D467" s="30"/>
      <c r="E467" s="30" t="s">
        <v>1241</v>
      </c>
      <c r="F467" s="31" t="str">
        <f t="shared" si="59"/>
        <v>3</v>
      </c>
      <c r="G467" s="31" t="str">
        <f t="shared" si="60"/>
        <v>3-2</v>
      </c>
      <c r="H467" s="31" t="str">
        <f t="shared" si="61"/>
        <v>3-2-2</v>
      </c>
      <c r="I467" s="31" t="str">
        <f t="shared" si="62"/>
        <v>3-2-203</v>
      </c>
      <c r="J467" s="31" t="str">
        <f t="shared" si="63"/>
        <v>3-2-20301</v>
      </c>
      <c r="K467" s="32" t="str">
        <f t="shared" si="64"/>
        <v>3-2-20301</v>
      </c>
      <c r="L467" s="33" t="str">
        <f t="shared" si="65"/>
        <v>3-2-20301</v>
      </c>
    </row>
    <row r="468" spans="1:12" x14ac:dyDescent="0.25">
      <c r="A468" s="30" t="s">
        <v>1920</v>
      </c>
      <c r="B468" s="30" t="s">
        <v>1921</v>
      </c>
      <c r="C468" s="30" t="s">
        <v>1274</v>
      </c>
      <c r="D468" s="30"/>
      <c r="E468" s="30" t="s">
        <v>1241</v>
      </c>
      <c r="F468" s="31" t="str">
        <f t="shared" si="59"/>
        <v>3</v>
      </c>
      <c r="G468" s="31" t="str">
        <f t="shared" si="60"/>
        <v>3-2</v>
      </c>
      <c r="H468" s="31" t="str">
        <f t="shared" si="61"/>
        <v>3-2-2</v>
      </c>
      <c r="I468" s="31" t="str">
        <f t="shared" si="62"/>
        <v>3-2-203</v>
      </c>
      <c r="J468" s="31" t="str">
        <f t="shared" si="63"/>
        <v>3-2-20302</v>
      </c>
      <c r="K468" s="32" t="str">
        <f t="shared" si="64"/>
        <v>3-2-20302</v>
      </c>
      <c r="L468" s="33" t="str">
        <f t="shared" si="65"/>
        <v>3-2-20302</v>
      </c>
    </row>
    <row r="469" spans="1:12" x14ac:dyDescent="0.25">
      <c r="A469" s="26" t="s">
        <v>1922</v>
      </c>
      <c r="B469" s="26" t="s">
        <v>780</v>
      </c>
      <c r="C469" s="26"/>
      <c r="D469" s="26"/>
      <c r="E469" s="26"/>
      <c r="F469" s="27" t="str">
        <f t="shared" si="59"/>
        <v>3</v>
      </c>
      <c r="G469" s="27" t="str">
        <f t="shared" si="60"/>
        <v>3-2</v>
      </c>
      <c r="H469" s="27" t="str">
        <f t="shared" si="61"/>
        <v>3-2-2</v>
      </c>
      <c r="I469" s="27" t="str">
        <f t="shared" si="62"/>
        <v>3-2-204</v>
      </c>
      <c r="J469" s="27" t="str">
        <f t="shared" si="63"/>
        <v>3-2-204</v>
      </c>
      <c r="K469" s="28" t="str">
        <f t="shared" si="64"/>
        <v>3-2-204</v>
      </c>
      <c r="L469" s="29" t="str">
        <f t="shared" si="65"/>
        <v>3-2-204</v>
      </c>
    </row>
    <row r="470" spans="1:12" x14ac:dyDescent="0.25">
      <c r="A470" s="30" t="s">
        <v>1923</v>
      </c>
      <c r="B470" s="30" t="s">
        <v>1924</v>
      </c>
      <c r="C470" s="30" t="s">
        <v>1274</v>
      </c>
      <c r="D470" s="30"/>
      <c r="E470" s="30" t="s">
        <v>1241</v>
      </c>
      <c r="F470" s="31" t="str">
        <f t="shared" si="59"/>
        <v>3</v>
      </c>
      <c r="G470" s="31" t="str">
        <f t="shared" si="60"/>
        <v>3-2</v>
      </c>
      <c r="H470" s="31" t="str">
        <f t="shared" si="61"/>
        <v>3-2-2</v>
      </c>
      <c r="I470" s="31" t="str">
        <f t="shared" si="62"/>
        <v>3-2-204</v>
      </c>
      <c r="J470" s="31" t="str">
        <f t="shared" si="63"/>
        <v>3-2-20401</v>
      </c>
      <c r="K470" s="32" t="str">
        <f t="shared" si="64"/>
        <v>3-2-20401</v>
      </c>
      <c r="L470" s="33" t="str">
        <f t="shared" si="65"/>
        <v>3-2-20401</v>
      </c>
    </row>
    <row r="471" spans="1:12" x14ac:dyDescent="0.25">
      <c r="A471" s="30" t="s">
        <v>1925</v>
      </c>
      <c r="B471" s="30" t="s">
        <v>1926</v>
      </c>
      <c r="C471" s="30" t="s">
        <v>1274</v>
      </c>
      <c r="D471" s="30"/>
      <c r="E471" s="30" t="s">
        <v>1241</v>
      </c>
      <c r="F471" s="31" t="str">
        <f t="shared" si="59"/>
        <v>3</v>
      </c>
      <c r="G471" s="31" t="str">
        <f t="shared" si="60"/>
        <v>3-2</v>
      </c>
      <c r="H471" s="31" t="str">
        <f t="shared" si="61"/>
        <v>3-2-2</v>
      </c>
      <c r="I471" s="31" t="str">
        <f t="shared" si="62"/>
        <v>3-2-204</v>
      </c>
      <c r="J471" s="31" t="str">
        <f t="shared" si="63"/>
        <v>3-2-20403</v>
      </c>
      <c r="K471" s="32" t="str">
        <f t="shared" si="64"/>
        <v>3-2-20403</v>
      </c>
      <c r="L471" s="33" t="str">
        <f t="shared" si="65"/>
        <v>3-2-20403</v>
      </c>
    </row>
    <row r="472" spans="1:12" x14ac:dyDescent="0.25">
      <c r="A472" s="26" t="s">
        <v>1927</v>
      </c>
      <c r="B472" s="26" t="s">
        <v>781</v>
      </c>
      <c r="C472" s="26"/>
      <c r="D472" s="26"/>
      <c r="E472" s="26"/>
      <c r="F472" s="27" t="str">
        <f t="shared" si="59"/>
        <v>3</v>
      </c>
      <c r="G472" s="27" t="str">
        <f t="shared" si="60"/>
        <v>3-2</v>
      </c>
      <c r="H472" s="27" t="str">
        <f t="shared" si="61"/>
        <v>3-2-2</v>
      </c>
      <c r="I472" s="27" t="str">
        <f t="shared" si="62"/>
        <v>3-2-205</v>
      </c>
      <c r="J472" s="27" t="str">
        <f t="shared" si="63"/>
        <v>3-2-205</v>
      </c>
      <c r="K472" s="28" t="str">
        <f t="shared" si="64"/>
        <v>3-2-205</v>
      </c>
      <c r="L472" s="29" t="str">
        <f t="shared" si="65"/>
        <v>3-2-205</v>
      </c>
    </row>
    <row r="473" spans="1:12" x14ac:dyDescent="0.25">
      <c r="A473" s="30" t="s">
        <v>948</v>
      </c>
      <c r="B473" s="30" t="s">
        <v>949</v>
      </c>
      <c r="C473" s="30" t="s">
        <v>1274</v>
      </c>
      <c r="D473" s="30"/>
      <c r="E473" s="30" t="s">
        <v>1241</v>
      </c>
      <c r="F473" s="31" t="str">
        <f t="shared" si="59"/>
        <v>3</v>
      </c>
      <c r="G473" s="31" t="str">
        <f t="shared" si="60"/>
        <v>3-2</v>
      </c>
      <c r="H473" s="31" t="str">
        <f t="shared" si="61"/>
        <v>3-2-2</v>
      </c>
      <c r="I473" s="31" t="str">
        <f t="shared" si="62"/>
        <v>3-2-205</v>
      </c>
      <c r="J473" s="31" t="str">
        <f t="shared" si="63"/>
        <v>3-2-20501</v>
      </c>
      <c r="K473" s="32" t="str">
        <f t="shared" si="64"/>
        <v>3-2-20501</v>
      </c>
      <c r="L473" s="33" t="str">
        <f t="shared" si="65"/>
        <v>3-2-20501</v>
      </c>
    </row>
    <row r="474" spans="1:12" x14ac:dyDescent="0.25">
      <c r="A474" s="30" t="s">
        <v>1928</v>
      </c>
      <c r="B474" s="30" t="s">
        <v>1929</v>
      </c>
      <c r="C474" s="30" t="s">
        <v>1274</v>
      </c>
      <c r="D474" s="30"/>
      <c r="E474" s="30" t="s">
        <v>1241</v>
      </c>
      <c r="F474" s="31" t="str">
        <f t="shared" si="59"/>
        <v>3</v>
      </c>
      <c r="G474" s="31" t="str">
        <f t="shared" si="60"/>
        <v>3-2</v>
      </c>
      <c r="H474" s="31" t="str">
        <f t="shared" si="61"/>
        <v>3-2-2</v>
      </c>
      <c r="I474" s="31" t="str">
        <f t="shared" si="62"/>
        <v>3-2-205</v>
      </c>
      <c r="J474" s="31" t="str">
        <f t="shared" si="63"/>
        <v>3-2-20502</v>
      </c>
      <c r="K474" s="32" t="str">
        <f t="shared" si="64"/>
        <v>3-2-20502</v>
      </c>
      <c r="L474" s="33" t="str">
        <f t="shared" si="65"/>
        <v>3-2-20502</v>
      </c>
    </row>
    <row r="475" spans="1:12" x14ac:dyDescent="0.25">
      <c r="A475" s="26" t="s">
        <v>1930</v>
      </c>
      <c r="B475" s="26" t="s">
        <v>782</v>
      </c>
      <c r="C475" s="26"/>
      <c r="D475" s="26"/>
      <c r="E475" s="26"/>
      <c r="F475" s="27" t="str">
        <f t="shared" si="59"/>
        <v>3</v>
      </c>
      <c r="G475" s="27" t="str">
        <f t="shared" si="60"/>
        <v>3-2</v>
      </c>
      <c r="H475" s="27" t="str">
        <f t="shared" si="61"/>
        <v>3-2-2</v>
      </c>
      <c r="I475" s="27" t="str">
        <f t="shared" si="62"/>
        <v>3-2-206</v>
      </c>
      <c r="J475" s="27" t="str">
        <f t="shared" si="63"/>
        <v>3-2-206</v>
      </c>
      <c r="K475" s="28" t="str">
        <f t="shared" si="64"/>
        <v>3-2-206</v>
      </c>
      <c r="L475" s="29" t="str">
        <f t="shared" si="65"/>
        <v>3-2-206</v>
      </c>
    </row>
    <row r="476" spans="1:12" x14ac:dyDescent="0.25">
      <c r="A476" s="30" t="s">
        <v>1931</v>
      </c>
      <c r="B476" s="30" t="s">
        <v>779</v>
      </c>
      <c r="C476" s="30" t="s">
        <v>1274</v>
      </c>
      <c r="D476" s="30"/>
      <c r="E476" s="30" t="s">
        <v>1241</v>
      </c>
      <c r="F476" s="31" t="str">
        <f t="shared" si="59"/>
        <v>3</v>
      </c>
      <c r="G476" s="31" t="str">
        <f t="shared" si="60"/>
        <v>3-2</v>
      </c>
      <c r="H476" s="31" t="str">
        <f t="shared" si="61"/>
        <v>3-2-2</v>
      </c>
      <c r="I476" s="31" t="str">
        <f t="shared" si="62"/>
        <v>3-2-206</v>
      </c>
      <c r="J476" s="31" t="str">
        <f t="shared" si="63"/>
        <v>3-2-20602</v>
      </c>
      <c r="K476" s="32" t="str">
        <f t="shared" si="64"/>
        <v>3-2-20602</v>
      </c>
      <c r="L476" s="33" t="str">
        <f t="shared" si="65"/>
        <v>3-2-20602</v>
      </c>
    </row>
    <row r="477" spans="1:12" x14ac:dyDescent="0.25">
      <c r="A477" s="14" t="s">
        <v>1932</v>
      </c>
      <c r="B477" s="14" t="s">
        <v>1933</v>
      </c>
      <c r="C477" s="14"/>
      <c r="D477" s="14"/>
      <c r="E477" s="14"/>
      <c r="F477" s="15" t="str">
        <f t="shared" si="59"/>
        <v>4</v>
      </c>
      <c r="G477" s="15" t="str">
        <f t="shared" si="60"/>
        <v>4</v>
      </c>
      <c r="H477" s="15" t="str">
        <f t="shared" si="61"/>
        <v>4</v>
      </c>
      <c r="I477" s="15" t="str">
        <f t="shared" si="62"/>
        <v>4</v>
      </c>
      <c r="J477" s="15" t="str">
        <f t="shared" si="63"/>
        <v>4</v>
      </c>
      <c r="K477" s="16" t="str">
        <f t="shared" si="64"/>
        <v>4</v>
      </c>
      <c r="L477" s="17" t="str">
        <f t="shared" si="65"/>
        <v>4</v>
      </c>
    </row>
    <row r="478" spans="1:12" x14ac:dyDescent="0.25">
      <c r="A478" s="30" t="s">
        <v>1934</v>
      </c>
      <c r="B478" s="30" t="s">
        <v>1935</v>
      </c>
      <c r="C478" s="30" t="s">
        <v>1274</v>
      </c>
      <c r="D478" s="30"/>
      <c r="E478" s="30" t="s">
        <v>1275</v>
      </c>
      <c r="F478" s="31" t="str">
        <f t="shared" si="59"/>
        <v>4</v>
      </c>
      <c r="G478" s="31" t="str">
        <f t="shared" si="60"/>
        <v>4-1</v>
      </c>
      <c r="H478" s="31" t="str">
        <f t="shared" si="61"/>
        <v>4-1-0</v>
      </c>
      <c r="I478" s="31" t="str">
        <f t="shared" si="62"/>
        <v>4-1-000</v>
      </c>
      <c r="J478" s="31" t="str">
        <f t="shared" si="63"/>
        <v>4-1-00001</v>
      </c>
      <c r="K478" s="32" t="str">
        <f t="shared" si="64"/>
        <v>4-1-00001</v>
      </c>
      <c r="L478" s="33" t="str">
        <f t="shared" si="65"/>
        <v>4-1-00001</v>
      </c>
    </row>
    <row r="479" spans="1:12" x14ac:dyDescent="0.25">
      <c r="A479" s="30" t="s">
        <v>1936</v>
      </c>
      <c r="B479" s="30" t="s">
        <v>1937</v>
      </c>
      <c r="C479" s="30" t="s">
        <v>1274</v>
      </c>
      <c r="D479" s="30"/>
      <c r="E479" s="30" t="s">
        <v>1275</v>
      </c>
      <c r="F479" s="31" t="str">
        <f t="shared" si="59"/>
        <v>4</v>
      </c>
      <c r="G479" s="31" t="str">
        <f t="shared" si="60"/>
        <v>4-1</v>
      </c>
      <c r="H479" s="31" t="str">
        <f t="shared" si="61"/>
        <v>4-1-0</v>
      </c>
      <c r="I479" s="31" t="str">
        <f t="shared" si="62"/>
        <v>4-1-000</v>
      </c>
      <c r="J479" s="31" t="str">
        <f t="shared" si="63"/>
        <v>4-1-00002</v>
      </c>
      <c r="K479" s="32" t="str">
        <f t="shared" si="64"/>
        <v>4-1-00002</v>
      </c>
      <c r="L479" s="36" t="str">
        <f t="shared" si="65"/>
        <v>4-1-00002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9"/>
  <sheetViews>
    <sheetView showGridLines="0" workbookViewId="0"/>
  </sheetViews>
  <sheetFormatPr defaultColWidth="8.85546875" defaultRowHeight="15" x14ac:dyDescent="0.25"/>
  <cols>
    <col min="1" max="1" width="22.140625" customWidth="1"/>
    <col min="2" max="2" width="18" customWidth="1"/>
    <col min="4" max="4" width="24" customWidth="1"/>
    <col min="5" max="5" width="18" customWidth="1"/>
  </cols>
  <sheetData>
    <row r="1" spans="1:5" x14ac:dyDescent="0.25">
      <c r="A1" s="427" t="s">
        <v>2077</v>
      </c>
      <c r="B1" s="427" t="s">
        <v>48</v>
      </c>
      <c r="D1" s="427" t="s">
        <v>2078</v>
      </c>
      <c r="E1" s="427" t="s">
        <v>48</v>
      </c>
    </row>
    <row r="2" spans="1:5" x14ac:dyDescent="0.25">
      <c r="A2" t="s">
        <v>314</v>
      </c>
      <c r="B2" s="428">
        <f>ОТЧЕТ!C5</f>
        <v>19471.202854027088</v>
      </c>
      <c r="D2" t="s">
        <v>2079</v>
      </c>
      <c r="E2" s="428">
        <f>Вводные!G6</f>
        <v>700</v>
      </c>
    </row>
    <row r="3" spans="1:5" x14ac:dyDescent="0.25">
      <c r="A3" t="s">
        <v>2080</v>
      </c>
      <c r="B3" s="428">
        <f>ОТЧЕТ!C6</f>
        <v>1656.9844467464754</v>
      </c>
      <c r="D3" t="s">
        <v>742</v>
      </c>
      <c r="E3" s="428">
        <f>-ОТЧЕТ!C15</f>
        <v>988.447</v>
      </c>
    </row>
    <row r="4" spans="1:5" x14ac:dyDescent="0.25">
      <c r="A4" t="s">
        <v>2081</v>
      </c>
      <c r="B4" s="428">
        <f>ОТЧЕТ!C9</f>
        <v>747.70503131759449</v>
      </c>
      <c r="D4" t="s">
        <v>2082</v>
      </c>
      <c r="E4" s="428">
        <f ca="1">-ОТЧЕТ!C16</f>
        <v>2169.2493233308055</v>
      </c>
    </row>
    <row r="5" spans="1:5" x14ac:dyDescent="0.25">
      <c r="A5" t="s">
        <v>2083</v>
      </c>
      <c r="B5" s="428">
        <v>0</v>
      </c>
      <c r="D5" t="s">
        <v>125</v>
      </c>
      <c r="E5" s="428">
        <f>-ОТЧЕТ!C18</f>
        <v>10742.812289999998</v>
      </c>
    </row>
    <row r="6" spans="1:5" x14ac:dyDescent="0.25">
      <c r="D6" t="s">
        <v>2084</v>
      </c>
      <c r="E6" s="428">
        <f>-ОТЧЕТ!C19</f>
        <v>511.56249000000014</v>
      </c>
    </row>
    <row r="7" spans="1:5" x14ac:dyDescent="0.25">
      <c r="D7" t="s">
        <v>152</v>
      </c>
      <c r="E7" s="428">
        <f>-ОТЧЕТ!C20</f>
        <v>1531.3124632463819</v>
      </c>
    </row>
    <row r="8" spans="1:5" x14ac:dyDescent="0.25">
      <c r="D8" t="s">
        <v>652</v>
      </c>
      <c r="E8" s="428">
        <f ca="1">-ОТЧЕТ!C22</f>
        <v>1432.7395530899321</v>
      </c>
    </row>
    <row r="9" spans="1:5" x14ac:dyDescent="0.25">
      <c r="D9" t="s">
        <v>158</v>
      </c>
      <c r="E9" s="207">
        <f ca="1">-ОТЧЕТ!C23</f>
        <v>949.96238283725961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I54"/>
  <sheetViews>
    <sheetView showGridLines="0" workbookViewId="0">
      <selection sqref="A1:S1"/>
    </sheetView>
  </sheetViews>
  <sheetFormatPr defaultColWidth="8.85546875" defaultRowHeight="15" x14ac:dyDescent="0.25"/>
  <cols>
    <col min="1" max="1" width="32" customWidth="1"/>
    <col min="2" max="2" width="22.140625" customWidth="1"/>
    <col min="3" max="3" width="18" customWidth="1"/>
    <col min="4" max="19" width="14.85546875" customWidth="1"/>
    <col min="39" max="39" width="16" customWidth="1"/>
  </cols>
  <sheetData>
    <row r="1" spans="1:19" ht="32.1" customHeight="1" x14ac:dyDescent="0.3">
      <c r="A1" s="705" t="s">
        <v>2085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</row>
    <row r="3" spans="1:19" x14ac:dyDescent="0.25">
      <c r="A3" s="706" t="s">
        <v>2086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</row>
    <row r="5" spans="1:19" ht="33.950000000000003" customHeight="1" x14ac:dyDescent="0.25">
      <c r="A5" s="480" t="s">
        <v>798</v>
      </c>
      <c r="B5" s="480" t="s">
        <v>2087</v>
      </c>
      <c r="C5" s="480" t="s">
        <v>2088</v>
      </c>
      <c r="D5" s="480" t="s">
        <v>2089</v>
      </c>
      <c r="E5" s="480" t="s">
        <v>2090</v>
      </c>
      <c r="F5" s="480" t="s">
        <v>2091</v>
      </c>
      <c r="G5" s="480" t="s">
        <v>2092</v>
      </c>
      <c r="H5" s="480" t="s">
        <v>2093</v>
      </c>
      <c r="I5" s="480" t="s">
        <v>239</v>
      </c>
      <c r="J5" s="480" t="s">
        <v>2094</v>
      </c>
      <c r="K5" s="480" t="s">
        <v>483</v>
      </c>
      <c r="L5" s="480" t="s">
        <v>56</v>
      </c>
      <c r="M5" s="480" t="s">
        <v>268</v>
      </c>
      <c r="N5" s="480" t="s">
        <v>2095</v>
      </c>
      <c r="O5" s="480" t="s">
        <v>2096</v>
      </c>
      <c r="P5" s="480" t="s">
        <v>2097</v>
      </c>
      <c r="Q5" s="480" t="s">
        <v>2098</v>
      </c>
      <c r="R5" s="480" t="s">
        <v>2099</v>
      </c>
      <c r="S5" s="480" t="s">
        <v>2100</v>
      </c>
    </row>
    <row r="6" spans="1:19" ht="24.75" x14ac:dyDescent="0.25">
      <c r="A6" s="481" t="s">
        <v>231</v>
      </c>
      <c r="B6" s="481" t="s">
        <v>2101</v>
      </c>
      <c r="C6" s="496" t="str">
        <f>Вводные!$G$82</f>
        <v>Денежная компенсация</v>
      </c>
      <c r="D6" s="496" t="s">
        <v>233</v>
      </c>
      <c r="E6" s="496">
        <f>Вводные!$G$84</f>
        <v>250</v>
      </c>
      <c r="F6" s="497">
        <f>Вводные!$G$85</f>
        <v>9.6696363636363646E-3</v>
      </c>
      <c r="G6" s="497">
        <f>IF(Вводные!$G$82="Строительство",Вводные!$G$88,'Расчет ВРИ (ТЭП)'!$D54/1000)</f>
        <v>1.4999999999999999E-2</v>
      </c>
      <c r="H6" s="496">
        <v>0</v>
      </c>
      <c r="I6" s="500">
        <f>Вводные!$G$86</f>
        <v>46784</v>
      </c>
      <c r="J6" s="496">
        <f>Вводные!$G$87</f>
        <v>24</v>
      </c>
      <c r="K6" s="500">
        <f>EDATE(I6,J6)</f>
        <v>47515</v>
      </c>
      <c r="L6" s="500"/>
      <c r="M6" s="496"/>
      <c r="N6" s="496"/>
      <c r="O6" s="496"/>
      <c r="P6" s="496"/>
      <c r="Q6" s="496"/>
      <c r="R6" s="497">
        <v>0</v>
      </c>
      <c r="S6" s="497">
        <f>-G6</f>
        <v>-1.4999999999999999E-2</v>
      </c>
    </row>
    <row r="7" spans="1:19" ht="24.75" x14ac:dyDescent="0.25">
      <c r="A7" s="481" t="s">
        <v>242</v>
      </c>
      <c r="B7" s="481" t="s">
        <v>2101</v>
      </c>
      <c r="C7" s="496" t="str">
        <f>Вводные!$G$82</f>
        <v>Денежная компенсация</v>
      </c>
      <c r="D7" s="496" t="s">
        <v>233</v>
      </c>
      <c r="E7" s="496">
        <f>Вводные!$G$89</f>
        <v>0</v>
      </c>
      <c r="F7" s="497">
        <f>Вводные!$G$90</f>
        <v>7.4936470588235294E-3</v>
      </c>
      <c r="G7" s="497">
        <f>IF(Вводные!$G$82="Строительство",Вводные!$G$93,'Расчет ВРИ (ТЭП)'!$D55/1000)</f>
        <v>0.01</v>
      </c>
      <c r="H7" s="496">
        <v>0</v>
      </c>
      <c r="I7" s="500">
        <f>Вводные!$G$91</f>
        <v>46784</v>
      </c>
      <c r="J7" s="496">
        <f>Вводные!$G$92</f>
        <v>30</v>
      </c>
      <c r="K7" s="500">
        <f>EDATE(I7,J7)</f>
        <v>47696</v>
      </c>
      <c r="L7" s="500"/>
      <c r="M7" s="496"/>
      <c r="N7" s="496"/>
      <c r="O7" s="496"/>
      <c r="P7" s="496"/>
      <c r="Q7" s="496"/>
      <c r="R7" s="497">
        <v>0</v>
      </c>
      <c r="S7" s="497">
        <f>-G7</f>
        <v>-0.01</v>
      </c>
    </row>
    <row r="8" spans="1:19" ht="24.75" x14ac:dyDescent="0.25">
      <c r="A8" s="481" t="s">
        <v>244</v>
      </c>
      <c r="B8" s="481" t="s">
        <v>2101</v>
      </c>
      <c r="C8" s="496" t="str">
        <f>Вводные!$G$82</f>
        <v>Денежная компенсация</v>
      </c>
      <c r="D8" s="496" t="s">
        <v>246</v>
      </c>
      <c r="E8" s="496">
        <f>Вводные!$G$94</f>
        <v>15</v>
      </c>
      <c r="F8" s="497">
        <f>Вводные!$G$95</f>
        <v>1.0652066666666666E-2</v>
      </c>
      <c r="G8" s="497">
        <f>IF(Вводные!$G$82="Строительство",Вводные!$G$98,'Расчет ВРИ (ТЭП)'!$D56/1000)</f>
        <v>5.0000000000000001E-3</v>
      </c>
      <c r="H8" s="496">
        <v>0</v>
      </c>
      <c r="I8" s="500">
        <f>Вводные!$G$96</f>
        <v>46784</v>
      </c>
      <c r="J8" s="496">
        <f>Вводные!$G$97</f>
        <v>24</v>
      </c>
      <c r="K8" s="500">
        <f>EDATE(I8,J8)</f>
        <v>47515</v>
      </c>
      <c r="L8" s="500"/>
      <c r="M8" s="496"/>
      <c r="N8" s="496"/>
      <c r="O8" s="496"/>
      <c r="P8" s="496"/>
      <c r="Q8" s="496"/>
      <c r="R8" s="497">
        <v>0</v>
      </c>
      <c r="S8" s="497">
        <f>-G8</f>
        <v>-5.0000000000000001E-3</v>
      </c>
    </row>
    <row r="9" spans="1:19" x14ac:dyDescent="0.25">
      <c r="A9" s="481"/>
      <c r="B9" s="481"/>
      <c r="C9" s="496"/>
      <c r="D9" s="496"/>
      <c r="E9" s="496"/>
      <c r="F9" s="497"/>
      <c r="G9" s="497"/>
      <c r="H9" s="496"/>
      <c r="I9" s="500"/>
      <c r="J9" s="496"/>
      <c r="K9" s="500"/>
      <c r="L9" s="500"/>
      <c r="M9" s="496"/>
      <c r="N9" s="496"/>
      <c r="O9" s="496"/>
      <c r="P9" s="496"/>
      <c r="Q9" s="496"/>
      <c r="R9" s="497"/>
      <c r="S9" s="497"/>
    </row>
    <row r="10" spans="1:19" x14ac:dyDescent="0.25">
      <c r="A10" s="481" t="s">
        <v>837</v>
      </c>
      <c r="B10" s="481" t="s">
        <v>2102</v>
      </c>
      <c r="C10" s="496" t="str">
        <f>Вводные!$G$106</f>
        <v>Нет</v>
      </c>
      <c r="D10" s="496" t="s">
        <v>262</v>
      </c>
      <c r="E10" s="496">
        <f>Вводные!$G$107</f>
        <v>26700</v>
      </c>
      <c r="F10" s="497">
        <f>Вводные!$G$111</f>
        <v>225</v>
      </c>
      <c r="G10" s="497">
        <f>Вводные!$G$118</f>
        <v>0</v>
      </c>
      <c r="H10" s="496">
        <f>Вводные!$G$108</f>
        <v>21360</v>
      </c>
      <c r="I10" s="500">
        <f>Вводные!$G$109</f>
        <v>46813</v>
      </c>
      <c r="J10" s="496">
        <f>Вводные!$G$110</f>
        <v>24</v>
      </c>
      <c r="K10" s="500">
        <f>EDATE(I10,J10)</f>
        <v>47543</v>
      </c>
      <c r="L10" s="500">
        <f>Вводные!$G$112</f>
        <v>46813</v>
      </c>
      <c r="M10" s="497">
        <f>Вводные!$G$113</f>
        <v>325</v>
      </c>
      <c r="N10" s="499">
        <f>Вводные!$G$114</f>
        <v>0.85</v>
      </c>
      <c r="O10" s="496">
        <f>Вводные!$G$115</f>
        <v>6</v>
      </c>
      <c r="P10" s="499">
        <f>Вводные!$G$116</f>
        <v>1.4999999999999999E-2</v>
      </c>
      <c r="Q10" s="499">
        <f>Вводные!$G$117</f>
        <v>2.5000000000000001E-3</v>
      </c>
      <c r="R10" s="497">
        <f>SUM(U24:EI24)/1000000</f>
        <v>0</v>
      </c>
      <c r="S10" s="497">
        <f>R10-G10</f>
        <v>0</v>
      </c>
    </row>
    <row r="11" spans="1:19" x14ac:dyDescent="0.25">
      <c r="A11" s="481" t="s">
        <v>2103</v>
      </c>
      <c r="B11" s="481" t="s">
        <v>2102</v>
      </c>
      <c r="C11" s="496" t="str">
        <f>Вводные!$G$119</f>
        <v>Нет</v>
      </c>
      <c r="D11" s="496" t="s">
        <v>262</v>
      </c>
      <c r="E11" s="496">
        <f>Вводные!$G$120</f>
        <v>10000</v>
      </c>
      <c r="F11" s="497">
        <f>Вводные!$G$124</f>
        <v>200</v>
      </c>
      <c r="G11" s="497">
        <f>Вводные!$G$131</f>
        <v>0</v>
      </c>
      <c r="H11" s="496">
        <f>Вводные!$G$121</f>
        <v>6000</v>
      </c>
      <c r="I11" s="500">
        <f>Вводные!$G$122</f>
        <v>46935</v>
      </c>
      <c r="J11" s="496">
        <f>Вводные!$G$123</f>
        <v>24</v>
      </c>
      <c r="K11" s="500">
        <f>EDATE(I11,J11)</f>
        <v>47665</v>
      </c>
      <c r="L11" s="500">
        <f>Вводные!$G$125</f>
        <v>46935</v>
      </c>
      <c r="M11" s="497">
        <f>Вводные!$G$126</f>
        <v>500</v>
      </c>
      <c r="N11" s="499">
        <f>Вводные!$G$127</f>
        <v>0.85</v>
      </c>
      <c r="O11" s="496">
        <f>Вводные!$G$128</f>
        <v>6</v>
      </c>
      <c r="P11" s="499">
        <f>Вводные!$G$129</f>
        <v>1.4999999999999999E-2</v>
      </c>
      <c r="Q11" s="499">
        <f>Вводные!$G$130</f>
        <v>2.5000000000000001E-3</v>
      </c>
      <c r="R11" s="497">
        <f>SUM(U25:EI25)/1000000</f>
        <v>0</v>
      </c>
      <c r="S11" s="497">
        <f>R11-G11</f>
        <v>0</v>
      </c>
    </row>
    <row r="12" spans="1:19" x14ac:dyDescent="0.25">
      <c r="A12" s="481" t="s">
        <v>839</v>
      </c>
      <c r="B12" s="481" t="s">
        <v>2102</v>
      </c>
      <c r="C12" s="496" t="str">
        <f>Вводные!$G$132</f>
        <v>Нет</v>
      </c>
      <c r="D12" s="496" t="s">
        <v>2104</v>
      </c>
      <c r="E12" s="496">
        <f>Вводные!$G$133</f>
        <v>550</v>
      </c>
      <c r="F12" s="497">
        <f>Вводные!$G$134</f>
        <v>1</v>
      </c>
      <c r="G12" s="497">
        <f>Вводные!$G$143</f>
        <v>0</v>
      </c>
      <c r="H12" s="496">
        <f>Вводные!$G$133</f>
        <v>550</v>
      </c>
      <c r="I12" s="500">
        <f>Вводные!$G$135</f>
        <v>46935</v>
      </c>
      <c r="J12" s="496">
        <f>Вводные!$G$136</f>
        <v>18</v>
      </c>
      <c r="K12" s="500">
        <f>EDATE(I12,J12)</f>
        <v>47484</v>
      </c>
      <c r="L12" s="500">
        <f>Вводные!$G$137</f>
        <v>46935</v>
      </c>
      <c r="M12" s="497">
        <f>Вводные!$G$138</f>
        <v>2</v>
      </c>
      <c r="N12" s="499">
        <f>Вводные!$G$139</f>
        <v>0.85</v>
      </c>
      <c r="O12" s="496">
        <f>Вводные!$G$140</f>
        <v>6</v>
      </c>
      <c r="P12" s="499">
        <f>Вводные!$G$141</f>
        <v>7.4999999999999997E-3</v>
      </c>
      <c r="Q12" s="499">
        <f>Вводные!$G$142</f>
        <v>2E-3</v>
      </c>
      <c r="R12" s="497">
        <f>SUM(U26:EI26)/1000000</f>
        <v>0</v>
      </c>
      <c r="S12" s="497">
        <f>R12-G12</f>
        <v>0</v>
      </c>
    </row>
    <row r="13" spans="1:19" x14ac:dyDescent="0.25">
      <c r="A13" s="481"/>
      <c r="B13" s="481"/>
      <c r="C13" s="481"/>
      <c r="D13" s="481"/>
      <c r="E13" s="481"/>
      <c r="F13" s="481"/>
      <c r="G13" s="481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</row>
    <row r="14" spans="1:19" x14ac:dyDescent="0.25">
      <c r="A14" s="707" t="s">
        <v>2105</v>
      </c>
      <c r="B14" s="707"/>
      <c r="C14" s="707"/>
      <c r="D14" s="707"/>
      <c r="E14" s="707"/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07"/>
    </row>
    <row r="15" spans="1:19" ht="24.75" x14ac:dyDescent="0.25">
      <c r="A15" s="481" t="s">
        <v>2106</v>
      </c>
      <c r="B15" s="481" t="s">
        <v>604</v>
      </c>
      <c r="C15" s="481"/>
      <c r="D15" s="481" t="s">
        <v>48</v>
      </c>
      <c r="E15" s="481"/>
      <c r="F15" s="481"/>
      <c r="G15" s="498">
        <f>Вводные!G100</f>
        <v>988.447</v>
      </c>
      <c r="H15" s="481"/>
      <c r="I15" s="481"/>
      <c r="J15" s="481"/>
      <c r="K15" s="481"/>
      <c r="L15" s="481"/>
      <c r="M15" s="481"/>
      <c r="N15" s="481"/>
      <c r="O15" s="481"/>
      <c r="P15" s="481"/>
      <c r="Q15" s="481"/>
      <c r="R15" s="481"/>
      <c r="S15" s="481"/>
    </row>
    <row r="16" spans="1:19" x14ac:dyDescent="0.25">
      <c r="A16" s="481" t="s">
        <v>2107</v>
      </c>
      <c r="B16" s="481" t="s">
        <v>604</v>
      </c>
      <c r="C16" s="481"/>
      <c r="D16" s="481" t="s">
        <v>48</v>
      </c>
      <c r="E16" s="481"/>
      <c r="F16" s="481"/>
      <c r="G16" s="498">
        <f>Вводные!G99</f>
        <v>2.5771900909090912</v>
      </c>
      <c r="H16" s="481"/>
      <c r="I16" s="481"/>
      <c r="J16" s="481"/>
      <c r="K16" s="481"/>
      <c r="L16" s="481"/>
      <c r="M16" s="481"/>
      <c r="N16" s="481"/>
      <c r="O16" s="481"/>
      <c r="P16" s="481"/>
      <c r="Q16" s="481"/>
      <c r="R16" s="481"/>
      <c r="S16" s="481"/>
    </row>
    <row r="17" spans="1:139" ht="24.75" x14ac:dyDescent="0.25">
      <c r="A17" s="481" t="s">
        <v>254</v>
      </c>
      <c r="B17" s="481" t="s">
        <v>604</v>
      </c>
      <c r="C17" s="481"/>
      <c r="D17" s="481" t="s">
        <v>48</v>
      </c>
      <c r="E17" s="481"/>
      <c r="F17" s="481"/>
      <c r="G17" s="498">
        <f>G16-G15</f>
        <v>-985.86980990909092</v>
      </c>
      <c r="H17" s="481"/>
      <c r="I17" s="481"/>
      <c r="J17" s="481"/>
      <c r="K17" s="481"/>
      <c r="L17" s="481"/>
      <c r="M17" s="481"/>
      <c r="N17" s="481"/>
      <c r="O17" s="481"/>
      <c r="P17" s="481"/>
      <c r="Q17" s="481"/>
      <c r="R17" s="481"/>
      <c r="S17" s="481"/>
    </row>
    <row r="20" spans="1:139" x14ac:dyDescent="0.25">
      <c r="A20" s="672" t="s">
        <v>2108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</row>
    <row r="21" spans="1:139" x14ac:dyDescent="0.25">
      <c r="U21" s="493">
        <f>Вводные!$G$7</f>
        <v>46266</v>
      </c>
      <c r="V21" s="493">
        <f t="shared" ref="V21:BA21" si="0">EDATE(U21,1)</f>
        <v>46296</v>
      </c>
      <c r="W21" s="493">
        <f t="shared" si="0"/>
        <v>46327</v>
      </c>
      <c r="X21" s="493">
        <f t="shared" si="0"/>
        <v>46357</v>
      </c>
      <c r="Y21" s="493">
        <f t="shared" si="0"/>
        <v>46388</v>
      </c>
      <c r="Z21" s="493">
        <f t="shared" si="0"/>
        <v>46419</v>
      </c>
      <c r="AA21" s="493">
        <f t="shared" si="0"/>
        <v>46447</v>
      </c>
      <c r="AB21" s="493">
        <f t="shared" si="0"/>
        <v>46478</v>
      </c>
      <c r="AC21" s="493">
        <f t="shared" si="0"/>
        <v>46508</v>
      </c>
      <c r="AD21" s="493">
        <f t="shared" si="0"/>
        <v>46539</v>
      </c>
      <c r="AE21" s="493">
        <f t="shared" si="0"/>
        <v>46569</v>
      </c>
      <c r="AF21" s="493">
        <f t="shared" si="0"/>
        <v>46600</v>
      </c>
      <c r="AG21" s="493">
        <f t="shared" si="0"/>
        <v>46631</v>
      </c>
      <c r="AH21" s="493">
        <f t="shared" si="0"/>
        <v>46661</v>
      </c>
      <c r="AI21" s="493">
        <f t="shared" si="0"/>
        <v>46692</v>
      </c>
      <c r="AJ21" s="493">
        <f t="shared" si="0"/>
        <v>46722</v>
      </c>
      <c r="AK21" s="493">
        <f t="shared" si="0"/>
        <v>46753</v>
      </c>
      <c r="AL21" s="493">
        <f t="shared" si="0"/>
        <v>46784</v>
      </c>
      <c r="AM21" s="493">
        <f t="shared" si="0"/>
        <v>46813</v>
      </c>
      <c r="AN21" s="493">
        <f t="shared" si="0"/>
        <v>46844</v>
      </c>
      <c r="AO21" s="493">
        <f t="shared" si="0"/>
        <v>46874</v>
      </c>
      <c r="AP21" s="493">
        <f t="shared" si="0"/>
        <v>46905</v>
      </c>
      <c r="AQ21" s="493">
        <f t="shared" si="0"/>
        <v>46935</v>
      </c>
      <c r="AR21" s="493">
        <f t="shared" si="0"/>
        <v>46966</v>
      </c>
      <c r="AS21" s="493">
        <f t="shared" si="0"/>
        <v>46997</v>
      </c>
      <c r="AT21" s="493">
        <f t="shared" si="0"/>
        <v>47027</v>
      </c>
      <c r="AU21" s="493">
        <f t="shared" si="0"/>
        <v>47058</v>
      </c>
      <c r="AV21" s="493">
        <f t="shared" si="0"/>
        <v>47088</v>
      </c>
      <c r="AW21" s="493">
        <f t="shared" si="0"/>
        <v>47119</v>
      </c>
      <c r="AX21" s="493">
        <f t="shared" si="0"/>
        <v>47150</v>
      </c>
      <c r="AY21" s="493">
        <f t="shared" si="0"/>
        <v>47178</v>
      </c>
      <c r="AZ21" s="493">
        <f t="shared" si="0"/>
        <v>47209</v>
      </c>
      <c r="BA21" s="493">
        <f t="shared" si="0"/>
        <v>47239</v>
      </c>
      <c r="BB21" s="493">
        <f t="shared" ref="BB21:CG21" si="1">EDATE(BA21,1)</f>
        <v>47270</v>
      </c>
      <c r="BC21" s="493">
        <f t="shared" si="1"/>
        <v>47300</v>
      </c>
      <c r="BD21" s="493">
        <f t="shared" si="1"/>
        <v>47331</v>
      </c>
      <c r="BE21" s="493">
        <f t="shared" si="1"/>
        <v>47362</v>
      </c>
      <c r="BF21" s="493">
        <f t="shared" si="1"/>
        <v>47392</v>
      </c>
      <c r="BG21" s="493">
        <f t="shared" si="1"/>
        <v>47423</v>
      </c>
      <c r="BH21" s="493">
        <f t="shared" si="1"/>
        <v>47453</v>
      </c>
      <c r="BI21" s="493">
        <f t="shared" si="1"/>
        <v>47484</v>
      </c>
      <c r="BJ21" s="493">
        <f t="shared" si="1"/>
        <v>47515</v>
      </c>
      <c r="BK21" s="493">
        <f t="shared" si="1"/>
        <v>47543</v>
      </c>
      <c r="BL21" s="493">
        <f t="shared" si="1"/>
        <v>47574</v>
      </c>
      <c r="BM21" s="493">
        <f t="shared" si="1"/>
        <v>47604</v>
      </c>
      <c r="BN21" s="493">
        <f t="shared" si="1"/>
        <v>47635</v>
      </c>
      <c r="BO21" s="493">
        <f t="shared" si="1"/>
        <v>47665</v>
      </c>
      <c r="BP21" s="493">
        <f t="shared" si="1"/>
        <v>47696</v>
      </c>
      <c r="BQ21" s="493">
        <f t="shared" si="1"/>
        <v>47727</v>
      </c>
      <c r="BR21" s="493">
        <f t="shared" si="1"/>
        <v>47757</v>
      </c>
      <c r="BS21" s="493">
        <f t="shared" si="1"/>
        <v>47788</v>
      </c>
      <c r="BT21" s="493">
        <f t="shared" si="1"/>
        <v>47818</v>
      </c>
      <c r="BU21" s="493">
        <f t="shared" si="1"/>
        <v>47849</v>
      </c>
      <c r="BV21" s="493">
        <f t="shared" si="1"/>
        <v>47880</v>
      </c>
      <c r="BW21" s="493">
        <f t="shared" si="1"/>
        <v>47908</v>
      </c>
      <c r="BX21" s="493">
        <f t="shared" si="1"/>
        <v>47939</v>
      </c>
      <c r="BY21" s="493">
        <f t="shared" si="1"/>
        <v>47969</v>
      </c>
      <c r="BZ21" s="493">
        <f t="shared" si="1"/>
        <v>48000</v>
      </c>
      <c r="CA21" s="493">
        <f t="shared" si="1"/>
        <v>48030</v>
      </c>
      <c r="CB21" s="493">
        <f t="shared" si="1"/>
        <v>48061</v>
      </c>
      <c r="CC21" s="493">
        <f t="shared" si="1"/>
        <v>48092</v>
      </c>
      <c r="CD21" s="493">
        <f t="shared" si="1"/>
        <v>48122</v>
      </c>
      <c r="CE21" s="493">
        <f t="shared" si="1"/>
        <v>48153</v>
      </c>
      <c r="CF21" s="493">
        <f t="shared" si="1"/>
        <v>48183</v>
      </c>
      <c r="CG21" s="493">
        <f t="shared" si="1"/>
        <v>48214</v>
      </c>
      <c r="CH21" s="493">
        <f t="shared" ref="CH21:DM21" si="2">EDATE(CG21,1)</f>
        <v>48245</v>
      </c>
      <c r="CI21" s="493">
        <f t="shared" si="2"/>
        <v>48274</v>
      </c>
      <c r="CJ21" s="493">
        <f t="shared" si="2"/>
        <v>48305</v>
      </c>
      <c r="CK21" s="493">
        <f t="shared" si="2"/>
        <v>48335</v>
      </c>
      <c r="CL21" s="493">
        <f t="shared" si="2"/>
        <v>48366</v>
      </c>
      <c r="CM21" s="493">
        <f t="shared" si="2"/>
        <v>48396</v>
      </c>
      <c r="CN21" s="493">
        <f t="shared" si="2"/>
        <v>48427</v>
      </c>
      <c r="CO21" s="493">
        <f t="shared" si="2"/>
        <v>48458</v>
      </c>
      <c r="CP21" s="493">
        <f t="shared" si="2"/>
        <v>48488</v>
      </c>
      <c r="CQ21" s="493">
        <f t="shared" si="2"/>
        <v>48519</v>
      </c>
      <c r="CR21" s="493">
        <f t="shared" si="2"/>
        <v>48549</v>
      </c>
      <c r="CS21" s="493">
        <f t="shared" si="2"/>
        <v>48580</v>
      </c>
      <c r="CT21" s="493">
        <f t="shared" si="2"/>
        <v>48611</v>
      </c>
      <c r="CU21" s="493">
        <f t="shared" si="2"/>
        <v>48639</v>
      </c>
      <c r="CV21" s="493">
        <f t="shared" si="2"/>
        <v>48670</v>
      </c>
      <c r="CW21" s="493">
        <f t="shared" si="2"/>
        <v>48700</v>
      </c>
      <c r="CX21" s="493">
        <f t="shared" si="2"/>
        <v>48731</v>
      </c>
      <c r="CY21" s="493">
        <f t="shared" si="2"/>
        <v>48761</v>
      </c>
      <c r="CZ21" s="493">
        <f t="shared" si="2"/>
        <v>48792</v>
      </c>
      <c r="DA21" s="493">
        <f t="shared" si="2"/>
        <v>48823</v>
      </c>
      <c r="DB21" s="493">
        <f t="shared" si="2"/>
        <v>48853</v>
      </c>
      <c r="DC21" s="493">
        <f t="shared" si="2"/>
        <v>48884</v>
      </c>
      <c r="DD21" s="493">
        <f t="shared" si="2"/>
        <v>48914</v>
      </c>
      <c r="DE21" s="493">
        <f t="shared" si="2"/>
        <v>48945</v>
      </c>
      <c r="DF21" s="493">
        <f t="shared" si="2"/>
        <v>48976</v>
      </c>
      <c r="DG21" s="493">
        <f t="shared" si="2"/>
        <v>49004</v>
      </c>
      <c r="DH21" s="493">
        <f t="shared" si="2"/>
        <v>49035</v>
      </c>
      <c r="DI21" s="493">
        <f t="shared" si="2"/>
        <v>49065</v>
      </c>
      <c r="DJ21" s="493">
        <f t="shared" si="2"/>
        <v>49096</v>
      </c>
      <c r="DK21" s="493">
        <f t="shared" si="2"/>
        <v>49126</v>
      </c>
      <c r="DL21" s="493">
        <f t="shared" si="2"/>
        <v>49157</v>
      </c>
      <c r="DM21" s="493">
        <f t="shared" si="2"/>
        <v>49188</v>
      </c>
      <c r="DN21" s="493">
        <f t="shared" ref="DN21:EI21" si="3">EDATE(DM21,1)</f>
        <v>49218</v>
      </c>
      <c r="DO21" s="493">
        <f t="shared" si="3"/>
        <v>49249</v>
      </c>
      <c r="DP21" s="493">
        <f t="shared" si="3"/>
        <v>49279</v>
      </c>
      <c r="DQ21" s="493">
        <f t="shared" si="3"/>
        <v>49310</v>
      </c>
      <c r="DR21" s="493">
        <f t="shared" si="3"/>
        <v>49341</v>
      </c>
      <c r="DS21" s="493">
        <f t="shared" si="3"/>
        <v>49369</v>
      </c>
      <c r="DT21" s="493">
        <f t="shared" si="3"/>
        <v>49400</v>
      </c>
      <c r="DU21" s="493">
        <f t="shared" si="3"/>
        <v>49430</v>
      </c>
      <c r="DV21" s="493">
        <f t="shared" si="3"/>
        <v>49461</v>
      </c>
      <c r="DW21" s="493">
        <f t="shared" si="3"/>
        <v>49491</v>
      </c>
      <c r="DX21" s="493">
        <f t="shared" si="3"/>
        <v>49522</v>
      </c>
      <c r="DY21" s="493">
        <f t="shared" si="3"/>
        <v>49553</v>
      </c>
      <c r="DZ21" s="493">
        <f t="shared" si="3"/>
        <v>49583</v>
      </c>
      <c r="EA21" s="493">
        <f t="shared" si="3"/>
        <v>49614</v>
      </c>
      <c r="EB21" s="493">
        <f t="shared" si="3"/>
        <v>49644</v>
      </c>
      <c r="EC21" s="493">
        <f t="shared" si="3"/>
        <v>49675</v>
      </c>
      <c r="ED21" s="493">
        <f t="shared" si="3"/>
        <v>49706</v>
      </c>
      <c r="EE21" s="493">
        <f t="shared" si="3"/>
        <v>49735</v>
      </c>
      <c r="EF21" s="493">
        <f t="shared" si="3"/>
        <v>49766</v>
      </c>
      <c r="EG21" s="493">
        <f t="shared" si="3"/>
        <v>49796</v>
      </c>
      <c r="EH21" s="493">
        <f t="shared" si="3"/>
        <v>49827</v>
      </c>
      <c r="EI21" s="493">
        <f t="shared" si="3"/>
        <v>49857</v>
      </c>
    </row>
    <row r="22" spans="1:139" x14ac:dyDescent="0.25">
      <c r="U22" s="493" t="str">
        <f t="shared" ref="U22:AZ22" si="4">CONCATENATE(INT((MONTH(U21)+2)/3),"кв",RIGHT(YEAR(U21),2))</f>
        <v>3кв26</v>
      </c>
      <c r="V22" s="493" t="str">
        <f t="shared" si="4"/>
        <v>4кв26</v>
      </c>
      <c r="W22" s="493" t="str">
        <f t="shared" si="4"/>
        <v>4кв26</v>
      </c>
      <c r="X22" s="493" t="str">
        <f t="shared" si="4"/>
        <v>4кв26</v>
      </c>
      <c r="Y22" s="493" t="str">
        <f t="shared" si="4"/>
        <v>1кв27</v>
      </c>
      <c r="Z22" s="493" t="str">
        <f t="shared" si="4"/>
        <v>1кв27</v>
      </c>
      <c r="AA22" s="493" t="str">
        <f t="shared" si="4"/>
        <v>1кв27</v>
      </c>
      <c r="AB22" s="493" t="str">
        <f t="shared" si="4"/>
        <v>2кв27</v>
      </c>
      <c r="AC22" s="493" t="str">
        <f t="shared" si="4"/>
        <v>2кв27</v>
      </c>
      <c r="AD22" s="493" t="str">
        <f t="shared" si="4"/>
        <v>2кв27</v>
      </c>
      <c r="AE22" s="493" t="str">
        <f t="shared" si="4"/>
        <v>3кв27</v>
      </c>
      <c r="AF22" s="493" t="str">
        <f t="shared" si="4"/>
        <v>3кв27</v>
      </c>
      <c r="AG22" s="493" t="str">
        <f t="shared" si="4"/>
        <v>3кв27</v>
      </c>
      <c r="AH22" s="493" t="str">
        <f t="shared" si="4"/>
        <v>4кв27</v>
      </c>
      <c r="AI22" s="493" t="str">
        <f t="shared" si="4"/>
        <v>4кв27</v>
      </c>
      <c r="AJ22" s="493" t="str">
        <f t="shared" si="4"/>
        <v>4кв27</v>
      </c>
      <c r="AK22" s="493" t="str">
        <f t="shared" si="4"/>
        <v>1кв28</v>
      </c>
      <c r="AL22" s="493" t="str">
        <f t="shared" si="4"/>
        <v>1кв28</v>
      </c>
      <c r="AM22" s="493" t="str">
        <f t="shared" si="4"/>
        <v>1кв28</v>
      </c>
      <c r="AN22" s="493" t="str">
        <f t="shared" si="4"/>
        <v>2кв28</v>
      </c>
      <c r="AO22" s="493" t="str">
        <f t="shared" si="4"/>
        <v>2кв28</v>
      </c>
      <c r="AP22" s="493" t="str">
        <f t="shared" si="4"/>
        <v>2кв28</v>
      </c>
      <c r="AQ22" s="493" t="str">
        <f t="shared" si="4"/>
        <v>3кв28</v>
      </c>
      <c r="AR22" s="493" t="str">
        <f t="shared" si="4"/>
        <v>3кв28</v>
      </c>
      <c r="AS22" s="493" t="str">
        <f t="shared" si="4"/>
        <v>3кв28</v>
      </c>
      <c r="AT22" s="493" t="str">
        <f t="shared" si="4"/>
        <v>4кв28</v>
      </c>
      <c r="AU22" s="493" t="str">
        <f t="shared" si="4"/>
        <v>4кв28</v>
      </c>
      <c r="AV22" s="493" t="str">
        <f t="shared" si="4"/>
        <v>4кв28</v>
      </c>
      <c r="AW22" s="493" t="str">
        <f t="shared" si="4"/>
        <v>1кв29</v>
      </c>
      <c r="AX22" s="493" t="str">
        <f t="shared" si="4"/>
        <v>1кв29</v>
      </c>
      <c r="AY22" s="493" t="str">
        <f t="shared" si="4"/>
        <v>1кв29</v>
      </c>
      <c r="AZ22" s="493" t="str">
        <f t="shared" si="4"/>
        <v>2кв29</v>
      </c>
      <c r="BA22" s="493" t="str">
        <f t="shared" ref="BA22:CF22" si="5">CONCATENATE(INT((MONTH(BA21)+2)/3),"кв",RIGHT(YEAR(BA21),2))</f>
        <v>2кв29</v>
      </c>
      <c r="BB22" s="493" t="str">
        <f t="shared" si="5"/>
        <v>2кв29</v>
      </c>
      <c r="BC22" s="493" t="str">
        <f t="shared" si="5"/>
        <v>3кв29</v>
      </c>
      <c r="BD22" s="493" t="str">
        <f t="shared" si="5"/>
        <v>3кв29</v>
      </c>
      <c r="BE22" s="493" t="str">
        <f t="shared" si="5"/>
        <v>3кв29</v>
      </c>
      <c r="BF22" s="493" t="str">
        <f t="shared" si="5"/>
        <v>4кв29</v>
      </c>
      <c r="BG22" s="493" t="str">
        <f t="shared" si="5"/>
        <v>4кв29</v>
      </c>
      <c r="BH22" s="493" t="str">
        <f t="shared" si="5"/>
        <v>4кв29</v>
      </c>
      <c r="BI22" s="493" t="str">
        <f t="shared" si="5"/>
        <v>1кв30</v>
      </c>
      <c r="BJ22" s="493" t="str">
        <f t="shared" si="5"/>
        <v>1кв30</v>
      </c>
      <c r="BK22" s="493" t="str">
        <f t="shared" si="5"/>
        <v>1кв30</v>
      </c>
      <c r="BL22" s="493" t="str">
        <f t="shared" si="5"/>
        <v>2кв30</v>
      </c>
      <c r="BM22" s="493" t="str">
        <f t="shared" si="5"/>
        <v>2кв30</v>
      </c>
      <c r="BN22" s="493" t="str">
        <f t="shared" si="5"/>
        <v>2кв30</v>
      </c>
      <c r="BO22" s="493" t="str">
        <f t="shared" si="5"/>
        <v>3кв30</v>
      </c>
      <c r="BP22" s="493" t="str">
        <f t="shared" si="5"/>
        <v>3кв30</v>
      </c>
      <c r="BQ22" s="493" t="str">
        <f t="shared" si="5"/>
        <v>3кв30</v>
      </c>
      <c r="BR22" s="493" t="str">
        <f t="shared" si="5"/>
        <v>4кв30</v>
      </c>
      <c r="BS22" s="493" t="str">
        <f t="shared" si="5"/>
        <v>4кв30</v>
      </c>
      <c r="BT22" s="493" t="str">
        <f t="shared" si="5"/>
        <v>4кв30</v>
      </c>
      <c r="BU22" s="493" t="str">
        <f t="shared" si="5"/>
        <v>1кв31</v>
      </c>
      <c r="BV22" s="493" t="str">
        <f t="shared" si="5"/>
        <v>1кв31</v>
      </c>
      <c r="BW22" s="493" t="str">
        <f t="shared" si="5"/>
        <v>1кв31</v>
      </c>
      <c r="BX22" s="493" t="str">
        <f t="shared" si="5"/>
        <v>2кв31</v>
      </c>
      <c r="BY22" s="493" t="str">
        <f t="shared" si="5"/>
        <v>2кв31</v>
      </c>
      <c r="BZ22" s="493" t="str">
        <f t="shared" si="5"/>
        <v>2кв31</v>
      </c>
      <c r="CA22" s="493" t="str">
        <f t="shared" si="5"/>
        <v>3кв31</v>
      </c>
      <c r="CB22" s="493" t="str">
        <f t="shared" si="5"/>
        <v>3кв31</v>
      </c>
      <c r="CC22" s="493" t="str">
        <f t="shared" si="5"/>
        <v>3кв31</v>
      </c>
      <c r="CD22" s="493" t="str">
        <f t="shared" si="5"/>
        <v>4кв31</v>
      </c>
      <c r="CE22" s="493" t="str">
        <f t="shared" si="5"/>
        <v>4кв31</v>
      </c>
      <c r="CF22" s="493" t="str">
        <f t="shared" si="5"/>
        <v>4кв31</v>
      </c>
      <c r="CG22" s="493" t="str">
        <f t="shared" ref="CG22:DL22" si="6">CONCATENATE(INT((MONTH(CG21)+2)/3),"кв",RIGHT(YEAR(CG21),2))</f>
        <v>1кв32</v>
      </c>
      <c r="CH22" s="493" t="str">
        <f t="shared" si="6"/>
        <v>1кв32</v>
      </c>
      <c r="CI22" s="493" t="str">
        <f t="shared" si="6"/>
        <v>1кв32</v>
      </c>
      <c r="CJ22" s="493" t="str">
        <f t="shared" si="6"/>
        <v>2кв32</v>
      </c>
      <c r="CK22" s="493" t="str">
        <f t="shared" si="6"/>
        <v>2кв32</v>
      </c>
      <c r="CL22" s="493" t="str">
        <f t="shared" si="6"/>
        <v>2кв32</v>
      </c>
      <c r="CM22" s="493" t="str">
        <f t="shared" si="6"/>
        <v>3кв32</v>
      </c>
      <c r="CN22" s="493" t="str">
        <f t="shared" si="6"/>
        <v>3кв32</v>
      </c>
      <c r="CO22" s="493" t="str">
        <f t="shared" si="6"/>
        <v>3кв32</v>
      </c>
      <c r="CP22" s="493" t="str">
        <f t="shared" si="6"/>
        <v>4кв32</v>
      </c>
      <c r="CQ22" s="493" t="str">
        <f t="shared" si="6"/>
        <v>4кв32</v>
      </c>
      <c r="CR22" s="493" t="str">
        <f t="shared" si="6"/>
        <v>4кв32</v>
      </c>
      <c r="CS22" s="493" t="str">
        <f t="shared" si="6"/>
        <v>1кв33</v>
      </c>
      <c r="CT22" s="493" t="str">
        <f t="shared" si="6"/>
        <v>1кв33</v>
      </c>
      <c r="CU22" s="493" t="str">
        <f t="shared" si="6"/>
        <v>1кв33</v>
      </c>
      <c r="CV22" s="493" t="str">
        <f t="shared" si="6"/>
        <v>2кв33</v>
      </c>
      <c r="CW22" s="493" t="str">
        <f t="shared" si="6"/>
        <v>2кв33</v>
      </c>
      <c r="CX22" s="493" t="str">
        <f t="shared" si="6"/>
        <v>2кв33</v>
      </c>
      <c r="CY22" s="493" t="str">
        <f t="shared" si="6"/>
        <v>3кв33</v>
      </c>
      <c r="CZ22" s="493" t="str">
        <f t="shared" si="6"/>
        <v>3кв33</v>
      </c>
      <c r="DA22" s="493" t="str">
        <f t="shared" si="6"/>
        <v>3кв33</v>
      </c>
      <c r="DB22" s="493" t="str">
        <f t="shared" si="6"/>
        <v>4кв33</v>
      </c>
      <c r="DC22" s="493" t="str">
        <f t="shared" si="6"/>
        <v>4кв33</v>
      </c>
      <c r="DD22" s="493" t="str">
        <f t="shared" si="6"/>
        <v>4кв33</v>
      </c>
      <c r="DE22" s="493" t="str">
        <f t="shared" si="6"/>
        <v>1кв34</v>
      </c>
      <c r="DF22" s="493" t="str">
        <f t="shared" si="6"/>
        <v>1кв34</v>
      </c>
      <c r="DG22" s="493" t="str">
        <f t="shared" si="6"/>
        <v>1кв34</v>
      </c>
      <c r="DH22" s="493" t="str">
        <f t="shared" si="6"/>
        <v>2кв34</v>
      </c>
      <c r="DI22" s="493" t="str">
        <f t="shared" si="6"/>
        <v>2кв34</v>
      </c>
      <c r="DJ22" s="493" t="str">
        <f t="shared" si="6"/>
        <v>2кв34</v>
      </c>
      <c r="DK22" s="493" t="str">
        <f t="shared" si="6"/>
        <v>3кв34</v>
      </c>
      <c r="DL22" s="493" t="str">
        <f t="shared" si="6"/>
        <v>3кв34</v>
      </c>
      <c r="DM22" s="493" t="str">
        <f t="shared" ref="DM22:EI22" si="7">CONCATENATE(INT((MONTH(DM21)+2)/3),"кв",RIGHT(YEAR(DM21),2))</f>
        <v>3кв34</v>
      </c>
      <c r="DN22" s="493" t="str">
        <f t="shared" si="7"/>
        <v>4кв34</v>
      </c>
      <c r="DO22" s="493" t="str">
        <f t="shared" si="7"/>
        <v>4кв34</v>
      </c>
      <c r="DP22" s="493" t="str">
        <f t="shared" si="7"/>
        <v>4кв34</v>
      </c>
      <c r="DQ22" s="493" t="str">
        <f t="shared" si="7"/>
        <v>1кв35</v>
      </c>
      <c r="DR22" s="493" t="str">
        <f t="shared" si="7"/>
        <v>1кв35</v>
      </c>
      <c r="DS22" s="493" t="str">
        <f t="shared" si="7"/>
        <v>1кв35</v>
      </c>
      <c r="DT22" s="493" t="str">
        <f t="shared" si="7"/>
        <v>2кв35</v>
      </c>
      <c r="DU22" s="493" t="str">
        <f t="shared" si="7"/>
        <v>2кв35</v>
      </c>
      <c r="DV22" s="493" t="str">
        <f t="shared" si="7"/>
        <v>2кв35</v>
      </c>
      <c r="DW22" s="493" t="str">
        <f t="shared" si="7"/>
        <v>3кв35</v>
      </c>
      <c r="DX22" s="493" t="str">
        <f t="shared" si="7"/>
        <v>3кв35</v>
      </c>
      <c r="DY22" s="493" t="str">
        <f t="shared" si="7"/>
        <v>3кв35</v>
      </c>
      <c r="DZ22" s="493" t="str">
        <f t="shared" si="7"/>
        <v>4кв35</v>
      </c>
      <c r="EA22" s="493" t="str">
        <f t="shared" si="7"/>
        <v>4кв35</v>
      </c>
      <c r="EB22" s="493" t="str">
        <f t="shared" si="7"/>
        <v>4кв35</v>
      </c>
      <c r="EC22" s="493" t="str">
        <f t="shared" si="7"/>
        <v>1кв36</v>
      </c>
      <c r="ED22" s="493" t="str">
        <f t="shared" si="7"/>
        <v>1кв36</v>
      </c>
      <c r="EE22" s="493" t="str">
        <f t="shared" si="7"/>
        <v>1кв36</v>
      </c>
      <c r="EF22" s="493" t="str">
        <f t="shared" si="7"/>
        <v>2кв36</v>
      </c>
      <c r="EG22" s="493" t="str">
        <f t="shared" si="7"/>
        <v>2кв36</v>
      </c>
      <c r="EH22" s="493" t="str">
        <f t="shared" si="7"/>
        <v>2кв36</v>
      </c>
      <c r="EI22" s="493" t="str">
        <f t="shared" si="7"/>
        <v>3кв36</v>
      </c>
    </row>
    <row r="23" spans="1:139" x14ac:dyDescent="0.25">
      <c r="A23" s="479" t="s">
        <v>2109</v>
      </c>
      <c r="B23" s="479"/>
      <c r="C23" s="479"/>
      <c r="D23" s="479"/>
      <c r="E23" s="479"/>
      <c r="F23" s="479"/>
      <c r="G23" s="479"/>
      <c r="H23" s="479"/>
      <c r="I23" s="479"/>
      <c r="J23" s="479"/>
      <c r="K23" s="479"/>
      <c r="L23" s="479"/>
      <c r="M23" s="479"/>
      <c r="N23" s="479"/>
      <c r="O23" s="479"/>
      <c r="P23" s="479"/>
      <c r="Q23" s="479"/>
      <c r="R23" s="479"/>
      <c r="S23" s="479"/>
    </row>
    <row r="24" spans="1:139" x14ac:dyDescent="0.25">
      <c r="A24" s="481" t="s">
        <v>837</v>
      </c>
      <c r="B24" s="481" t="s">
        <v>2110</v>
      </c>
      <c r="C24" s="481"/>
      <c r="U24">
        <f t="shared" ref="U24:AZ24" si="8">U47*U52</f>
        <v>0</v>
      </c>
      <c r="V24">
        <f t="shared" si="8"/>
        <v>0</v>
      </c>
      <c r="W24">
        <f t="shared" si="8"/>
        <v>0</v>
      </c>
      <c r="X24">
        <f t="shared" si="8"/>
        <v>0</v>
      </c>
      <c r="Y24">
        <f t="shared" si="8"/>
        <v>0</v>
      </c>
      <c r="Z24">
        <f t="shared" si="8"/>
        <v>0</v>
      </c>
      <c r="AA24">
        <f t="shared" si="8"/>
        <v>0</v>
      </c>
      <c r="AB24">
        <f t="shared" si="8"/>
        <v>0</v>
      </c>
      <c r="AC24">
        <f t="shared" si="8"/>
        <v>0</v>
      </c>
      <c r="AD24">
        <f t="shared" si="8"/>
        <v>0</v>
      </c>
      <c r="AE24">
        <f t="shared" si="8"/>
        <v>0</v>
      </c>
      <c r="AF24">
        <f t="shared" si="8"/>
        <v>0</v>
      </c>
      <c r="AG24">
        <f t="shared" si="8"/>
        <v>0</v>
      </c>
      <c r="AH24">
        <f t="shared" si="8"/>
        <v>0</v>
      </c>
      <c r="AI24">
        <f t="shared" si="8"/>
        <v>0</v>
      </c>
      <c r="AJ24">
        <f t="shared" si="8"/>
        <v>0</v>
      </c>
      <c r="AK24">
        <f t="shared" si="8"/>
        <v>0</v>
      </c>
      <c r="AL24">
        <f t="shared" si="8"/>
        <v>0</v>
      </c>
      <c r="AM24" s="638">
        <f t="shared" si="8"/>
        <v>0</v>
      </c>
      <c r="AN24">
        <f t="shared" si="8"/>
        <v>0</v>
      </c>
      <c r="AO24">
        <f t="shared" si="8"/>
        <v>0</v>
      </c>
      <c r="AP24">
        <f t="shared" si="8"/>
        <v>0</v>
      </c>
      <c r="AQ24">
        <f t="shared" si="8"/>
        <v>0</v>
      </c>
      <c r="AR24">
        <f t="shared" si="8"/>
        <v>0</v>
      </c>
      <c r="AS24">
        <f t="shared" si="8"/>
        <v>0</v>
      </c>
      <c r="AT24">
        <f t="shared" si="8"/>
        <v>0</v>
      </c>
      <c r="AU24">
        <f t="shared" si="8"/>
        <v>0</v>
      </c>
      <c r="AV24">
        <f t="shared" si="8"/>
        <v>0</v>
      </c>
      <c r="AW24">
        <f t="shared" si="8"/>
        <v>0</v>
      </c>
      <c r="AX24">
        <f t="shared" si="8"/>
        <v>0</v>
      </c>
      <c r="AY24">
        <f t="shared" si="8"/>
        <v>0</v>
      </c>
      <c r="AZ24">
        <f t="shared" si="8"/>
        <v>0</v>
      </c>
      <c r="BA24">
        <f t="shared" ref="BA24:CF24" si="9">BA47*BA52</f>
        <v>0</v>
      </c>
      <c r="BB24">
        <f t="shared" si="9"/>
        <v>0</v>
      </c>
      <c r="BC24">
        <f t="shared" si="9"/>
        <v>0</v>
      </c>
      <c r="BD24">
        <f t="shared" si="9"/>
        <v>0</v>
      </c>
      <c r="BE24">
        <f t="shared" si="9"/>
        <v>0</v>
      </c>
      <c r="BF24">
        <f t="shared" si="9"/>
        <v>0</v>
      </c>
      <c r="BG24">
        <f t="shared" si="9"/>
        <v>0</v>
      </c>
      <c r="BH24">
        <f t="shared" si="9"/>
        <v>0</v>
      </c>
      <c r="BI24">
        <f t="shared" si="9"/>
        <v>0</v>
      </c>
      <c r="BJ24">
        <f t="shared" si="9"/>
        <v>0</v>
      </c>
      <c r="BK24">
        <f t="shared" si="9"/>
        <v>0</v>
      </c>
      <c r="BL24">
        <f t="shared" si="9"/>
        <v>0</v>
      </c>
      <c r="BM24">
        <f t="shared" si="9"/>
        <v>0</v>
      </c>
      <c r="BN24">
        <f t="shared" si="9"/>
        <v>0</v>
      </c>
      <c r="BO24">
        <f t="shared" si="9"/>
        <v>0</v>
      </c>
      <c r="BP24">
        <f t="shared" si="9"/>
        <v>0</v>
      </c>
      <c r="BQ24">
        <f t="shared" si="9"/>
        <v>0</v>
      </c>
      <c r="BR24">
        <f t="shared" si="9"/>
        <v>0</v>
      </c>
      <c r="BS24">
        <f t="shared" si="9"/>
        <v>0</v>
      </c>
      <c r="BT24">
        <f t="shared" si="9"/>
        <v>0</v>
      </c>
      <c r="BU24">
        <f t="shared" si="9"/>
        <v>0</v>
      </c>
      <c r="BV24">
        <f t="shared" si="9"/>
        <v>0</v>
      </c>
      <c r="BW24">
        <f t="shared" si="9"/>
        <v>0</v>
      </c>
      <c r="BX24">
        <f t="shared" si="9"/>
        <v>0</v>
      </c>
      <c r="BY24">
        <f t="shared" si="9"/>
        <v>0</v>
      </c>
      <c r="BZ24">
        <f t="shared" si="9"/>
        <v>0</v>
      </c>
      <c r="CA24">
        <f t="shared" si="9"/>
        <v>0</v>
      </c>
      <c r="CB24">
        <f t="shared" si="9"/>
        <v>0</v>
      </c>
      <c r="CC24">
        <f t="shared" si="9"/>
        <v>0</v>
      </c>
      <c r="CD24">
        <f t="shared" si="9"/>
        <v>0</v>
      </c>
      <c r="CE24">
        <f t="shared" si="9"/>
        <v>0</v>
      </c>
      <c r="CF24">
        <f t="shared" si="9"/>
        <v>0</v>
      </c>
      <c r="CG24">
        <f t="shared" ref="CG24:DL24" si="10">CG47*CG52</f>
        <v>0</v>
      </c>
      <c r="CH24">
        <f t="shared" si="10"/>
        <v>0</v>
      </c>
      <c r="CI24">
        <f t="shared" si="10"/>
        <v>0</v>
      </c>
      <c r="CJ24">
        <f t="shared" si="10"/>
        <v>0</v>
      </c>
      <c r="CK24">
        <f t="shared" si="10"/>
        <v>0</v>
      </c>
      <c r="CL24">
        <f t="shared" si="10"/>
        <v>0</v>
      </c>
      <c r="CM24">
        <f t="shared" si="10"/>
        <v>0</v>
      </c>
      <c r="CN24">
        <f t="shared" si="10"/>
        <v>0</v>
      </c>
      <c r="CO24">
        <f t="shared" si="10"/>
        <v>0</v>
      </c>
      <c r="CP24">
        <f t="shared" si="10"/>
        <v>0</v>
      </c>
      <c r="CQ24">
        <f t="shared" si="10"/>
        <v>0</v>
      </c>
      <c r="CR24">
        <f t="shared" si="10"/>
        <v>0</v>
      </c>
      <c r="CS24">
        <f t="shared" si="10"/>
        <v>0</v>
      </c>
      <c r="CT24">
        <f t="shared" si="10"/>
        <v>0</v>
      </c>
      <c r="CU24">
        <f t="shared" si="10"/>
        <v>0</v>
      </c>
      <c r="CV24">
        <f t="shared" si="10"/>
        <v>0</v>
      </c>
      <c r="CW24">
        <f t="shared" si="10"/>
        <v>0</v>
      </c>
      <c r="CX24">
        <f t="shared" si="10"/>
        <v>0</v>
      </c>
      <c r="CY24">
        <f t="shared" si="10"/>
        <v>0</v>
      </c>
      <c r="CZ24">
        <f t="shared" si="10"/>
        <v>0</v>
      </c>
      <c r="DA24">
        <f t="shared" si="10"/>
        <v>0</v>
      </c>
      <c r="DB24">
        <f t="shared" si="10"/>
        <v>0</v>
      </c>
      <c r="DC24">
        <f t="shared" si="10"/>
        <v>0</v>
      </c>
      <c r="DD24">
        <f t="shared" si="10"/>
        <v>0</v>
      </c>
      <c r="DE24">
        <f t="shared" si="10"/>
        <v>0</v>
      </c>
      <c r="DF24">
        <f t="shared" si="10"/>
        <v>0</v>
      </c>
      <c r="DG24">
        <f t="shared" si="10"/>
        <v>0</v>
      </c>
      <c r="DH24">
        <f t="shared" si="10"/>
        <v>0</v>
      </c>
      <c r="DI24">
        <f t="shared" si="10"/>
        <v>0</v>
      </c>
      <c r="DJ24">
        <f t="shared" si="10"/>
        <v>0</v>
      </c>
      <c r="DK24">
        <f t="shared" si="10"/>
        <v>0</v>
      </c>
      <c r="DL24">
        <f t="shared" si="10"/>
        <v>0</v>
      </c>
      <c r="DM24">
        <f t="shared" ref="DM24:EI24" si="11">DM47*DM52</f>
        <v>0</v>
      </c>
      <c r="DN24">
        <f t="shared" si="11"/>
        <v>0</v>
      </c>
      <c r="DO24">
        <f t="shared" si="11"/>
        <v>0</v>
      </c>
      <c r="DP24">
        <f t="shared" si="11"/>
        <v>0</v>
      </c>
      <c r="DQ24">
        <f t="shared" si="11"/>
        <v>0</v>
      </c>
      <c r="DR24">
        <f t="shared" si="11"/>
        <v>0</v>
      </c>
      <c r="DS24">
        <f t="shared" si="11"/>
        <v>0</v>
      </c>
      <c r="DT24">
        <f t="shared" si="11"/>
        <v>0</v>
      </c>
      <c r="DU24">
        <f t="shared" si="11"/>
        <v>0</v>
      </c>
      <c r="DV24">
        <f t="shared" si="11"/>
        <v>0</v>
      </c>
      <c r="DW24">
        <f t="shared" si="11"/>
        <v>0</v>
      </c>
      <c r="DX24">
        <f t="shared" si="11"/>
        <v>0</v>
      </c>
      <c r="DY24">
        <f t="shared" si="11"/>
        <v>0</v>
      </c>
      <c r="DZ24">
        <f t="shared" si="11"/>
        <v>0</v>
      </c>
      <c r="EA24">
        <f t="shared" si="11"/>
        <v>0</v>
      </c>
      <c r="EB24">
        <f t="shared" si="11"/>
        <v>0</v>
      </c>
      <c r="EC24">
        <f t="shared" si="11"/>
        <v>0</v>
      </c>
      <c r="ED24">
        <f t="shared" si="11"/>
        <v>0</v>
      </c>
      <c r="EE24">
        <f t="shared" si="11"/>
        <v>0</v>
      </c>
      <c r="EF24">
        <f t="shared" si="11"/>
        <v>0</v>
      </c>
      <c r="EG24">
        <f t="shared" si="11"/>
        <v>0</v>
      </c>
      <c r="EH24">
        <f t="shared" si="11"/>
        <v>0</v>
      </c>
      <c r="EI24">
        <f t="shared" si="11"/>
        <v>0</v>
      </c>
    </row>
    <row r="25" spans="1:139" x14ac:dyDescent="0.25">
      <c r="A25" s="481" t="s">
        <v>2103</v>
      </c>
      <c r="B25" s="481" t="s">
        <v>2110</v>
      </c>
      <c r="C25" s="481"/>
      <c r="U25">
        <f t="shared" ref="U25:AZ25" si="12">U48*U53</f>
        <v>0</v>
      </c>
      <c r="V25">
        <f t="shared" si="12"/>
        <v>0</v>
      </c>
      <c r="W25">
        <f t="shared" si="12"/>
        <v>0</v>
      </c>
      <c r="X25">
        <f t="shared" si="12"/>
        <v>0</v>
      </c>
      <c r="Y25">
        <f t="shared" si="12"/>
        <v>0</v>
      </c>
      <c r="Z25">
        <f t="shared" si="12"/>
        <v>0</v>
      </c>
      <c r="AA25">
        <f t="shared" si="12"/>
        <v>0</v>
      </c>
      <c r="AB25">
        <f t="shared" si="12"/>
        <v>0</v>
      </c>
      <c r="AC25">
        <f t="shared" si="12"/>
        <v>0</v>
      </c>
      <c r="AD25">
        <f t="shared" si="12"/>
        <v>0</v>
      </c>
      <c r="AE25">
        <f t="shared" si="12"/>
        <v>0</v>
      </c>
      <c r="AF25">
        <f t="shared" si="12"/>
        <v>0</v>
      </c>
      <c r="AG25">
        <f t="shared" si="12"/>
        <v>0</v>
      </c>
      <c r="AH25">
        <f t="shared" si="12"/>
        <v>0</v>
      </c>
      <c r="AI25">
        <f t="shared" si="12"/>
        <v>0</v>
      </c>
      <c r="AJ25">
        <f t="shared" si="12"/>
        <v>0</v>
      </c>
      <c r="AK25">
        <f t="shared" si="12"/>
        <v>0</v>
      </c>
      <c r="AL25">
        <f t="shared" si="12"/>
        <v>0</v>
      </c>
      <c r="AM25">
        <f t="shared" si="12"/>
        <v>0</v>
      </c>
      <c r="AN25">
        <f t="shared" si="12"/>
        <v>0</v>
      </c>
      <c r="AO25">
        <f t="shared" si="12"/>
        <v>0</v>
      </c>
      <c r="AP25">
        <f t="shared" si="12"/>
        <v>0</v>
      </c>
      <c r="AQ25">
        <f t="shared" si="12"/>
        <v>0</v>
      </c>
      <c r="AR25">
        <f t="shared" si="12"/>
        <v>0</v>
      </c>
      <c r="AS25">
        <f t="shared" si="12"/>
        <v>0</v>
      </c>
      <c r="AT25">
        <f t="shared" si="12"/>
        <v>0</v>
      </c>
      <c r="AU25">
        <f t="shared" si="12"/>
        <v>0</v>
      </c>
      <c r="AV25">
        <f t="shared" si="12"/>
        <v>0</v>
      </c>
      <c r="AW25">
        <f t="shared" si="12"/>
        <v>0</v>
      </c>
      <c r="AX25">
        <f t="shared" si="12"/>
        <v>0</v>
      </c>
      <c r="AY25">
        <f t="shared" si="12"/>
        <v>0</v>
      </c>
      <c r="AZ25">
        <f t="shared" si="12"/>
        <v>0</v>
      </c>
      <c r="BA25">
        <f t="shared" ref="BA25:CF25" si="13">BA48*BA53</f>
        <v>0</v>
      </c>
      <c r="BB25">
        <f t="shared" si="13"/>
        <v>0</v>
      </c>
      <c r="BC25">
        <f t="shared" si="13"/>
        <v>0</v>
      </c>
      <c r="BD25">
        <f t="shared" si="13"/>
        <v>0</v>
      </c>
      <c r="BE25">
        <f t="shared" si="13"/>
        <v>0</v>
      </c>
      <c r="BF25">
        <f t="shared" si="13"/>
        <v>0</v>
      </c>
      <c r="BG25">
        <f t="shared" si="13"/>
        <v>0</v>
      </c>
      <c r="BH25">
        <f t="shared" si="13"/>
        <v>0</v>
      </c>
      <c r="BI25">
        <f t="shared" si="13"/>
        <v>0</v>
      </c>
      <c r="BJ25">
        <f t="shared" si="13"/>
        <v>0</v>
      </c>
      <c r="BK25">
        <f t="shared" si="13"/>
        <v>0</v>
      </c>
      <c r="BL25">
        <f t="shared" si="13"/>
        <v>0</v>
      </c>
      <c r="BM25">
        <f t="shared" si="13"/>
        <v>0</v>
      </c>
      <c r="BN25">
        <f t="shared" si="13"/>
        <v>0</v>
      </c>
      <c r="BO25">
        <f t="shared" si="13"/>
        <v>0</v>
      </c>
      <c r="BP25">
        <f t="shared" si="13"/>
        <v>0</v>
      </c>
      <c r="BQ25">
        <f t="shared" si="13"/>
        <v>0</v>
      </c>
      <c r="BR25">
        <f t="shared" si="13"/>
        <v>0</v>
      </c>
      <c r="BS25">
        <f t="shared" si="13"/>
        <v>0</v>
      </c>
      <c r="BT25">
        <f t="shared" si="13"/>
        <v>0</v>
      </c>
      <c r="BU25">
        <f t="shared" si="13"/>
        <v>0</v>
      </c>
      <c r="BV25">
        <f t="shared" si="13"/>
        <v>0</v>
      </c>
      <c r="BW25">
        <f t="shared" si="13"/>
        <v>0</v>
      </c>
      <c r="BX25">
        <f t="shared" si="13"/>
        <v>0</v>
      </c>
      <c r="BY25">
        <f t="shared" si="13"/>
        <v>0</v>
      </c>
      <c r="BZ25">
        <f t="shared" si="13"/>
        <v>0</v>
      </c>
      <c r="CA25">
        <f t="shared" si="13"/>
        <v>0</v>
      </c>
      <c r="CB25">
        <f t="shared" si="13"/>
        <v>0</v>
      </c>
      <c r="CC25">
        <f t="shared" si="13"/>
        <v>0</v>
      </c>
      <c r="CD25">
        <f t="shared" si="13"/>
        <v>0</v>
      </c>
      <c r="CE25">
        <f t="shared" si="13"/>
        <v>0</v>
      </c>
      <c r="CF25">
        <f t="shared" si="13"/>
        <v>0</v>
      </c>
      <c r="CG25">
        <f t="shared" ref="CG25:DL25" si="14">CG48*CG53</f>
        <v>0</v>
      </c>
      <c r="CH25">
        <f t="shared" si="14"/>
        <v>0</v>
      </c>
      <c r="CI25">
        <f t="shared" si="14"/>
        <v>0</v>
      </c>
      <c r="CJ25">
        <f t="shared" si="14"/>
        <v>0</v>
      </c>
      <c r="CK25">
        <f t="shared" si="14"/>
        <v>0</v>
      </c>
      <c r="CL25">
        <f t="shared" si="14"/>
        <v>0</v>
      </c>
      <c r="CM25">
        <f t="shared" si="14"/>
        <v>0</v>
      </c>
      <c r="CN25">
        <f t="shared" si="14"/>
        <v>0</v>
      </c>
      <c r="CO25">
        <f t="shared" si="14"/>
        <v>0</v>
      </c>
      <c r="CP25">
        <f t="shared" si="14"/>
        <v>0</v>
      </c>
      <c r="CQ25">
        <f t="shared" si="14"/>
        <v>0</v>
      </c>
      <c r="CR25">
        <f t="shared" si="14"/>
        <v>0</v>
      </c>
      <c r="CS25">
        <f t="shared" si="14"/>
        <v>0</v>
      </c>
      <c r="CT25">
        <f t="shared" si="14"/>
        <v>0</v>
      </c>
      <c r="CU25">
        <f t="shared" si="14"/>
        <v>0</v>
      </c>
      <c r="CV25">
        <f t="shared" si="14"/>
        <v>0</v>
      </c>
      <c r="CW25">
        <f t="shared" si="14"/>
        <v>0</v>
      </c>
      <c r="CX25">
        <f t="shared" si="14"/>
        <v>0</v>
      </c>
      <c r="CY25">
        <f t="shared" si="14"/>
        <v>0</v>
      </c>
      <c r="CZ25">
        <f t="shared" si="14"/>
        <v>0</v>
      </c>
      <c r="DA25">
        <f t="shared" si="14"/>
        <v>0</v>
      </c>
      <c r="DB25">
        <f t="shared" si="14"/>
        <v>0</v>
      </c>
      <c r="DC25">
        <f t="shared" si="14"/>
        <v>0</v>
      </c>
      <c r="DD25">
        <f t="shared" si="14"/>
        <v>0</v>
      </c>
      <c r="DE25">
        <f t="shared" si="14"/>
        <v>0</v>
      </c>
      <c r="DF25">
        <f t="shared" si="14"/>
        <v>0</v>
      </c>
      <c r="DG25">
        <f t="shared" si="14"/>
        <v>0</v>
      </c>
      <c r="DH25">
        <f t="shared" si="14"/>
        <v>0</v>
      </c>
      <c r="DI25">
        <f t="shared" si="14"/>
        <v>0</v>
      </c>
      <c r="DJ25">
        <f t="shared" si="14"/>
        <v>0</v>
      </c>
      <c r="DK25">
        <f t="shared" si="14"/>
        <v>0</v>
      </c>
      <c r="DL25">
        <f t="shared" si="14"/>
        <v>0</v>
      </c>
      <c r="DM25">
        <f t="shared" ref="DM25:EI25" si="15">DM48*DM53</f>
        <v>0</v>
      </c>
      <c r="DN25">
        <f t="shared" si="15"/>
        <v>0</v>
      </c>
      <c r="DO25">
        <f t="shared" si="15"/>
        <v>0</v>
      </c>
      <c r="DP25">
        <f t="shared" si="15"/>
        <v>0</v>
      </c>
      <c r="DQ25">
        <f t="shared" si="15"/>
        <v>0</v>
      </c>
      <c r="DR25">
        <f t="shared" si="15"/>
        <v>0</v>
      </c>
      <c r="DS25">
        <f t="shared" si="15"/>
        <v>0</v>
      </c>
      <c r="DT25">
        <f t="shared" si="15"/>
        <v>0</v>
      </c>
      <c r="DU25">
        <f t="shared" si="15"/>
        <v>0</v>
      </c>
      <c r="DV25">
        <f t="shared" si="15"/>
        <v>0</v>
      </c>
      <c r="DW25">
        <f t="shared" si="15"/>
        <v>0</v>
      </c>
      <c r="DX25">
        <f t="shared" si="15"/>
        <v>0</v>
      </c>
      <c r="DY25">
        <f t="shared" si="15"/>
        <v>0</v>
      </c>
      <c r="DZ25">
        <f t="shared" si="15"/>
        <v>0</v>
      </c>
      <c r="EA25">
        <f t="shared" si="15"/>
        <v>0</v>
      </c>
      <c r="EB25">
        <f t="shared" si="15"/>
        <v>0</v>
      </c>
      <c r="EC25">
        <f t="shared" si="15"/>
        <v>0</v>
      </c>
      <c r="ED25">
        <f t="shared" si="15"/>
        <v>0</v>
      </c>
      <c r="EE25">
        <f t="shared" si="15"/>
        <v>0</v>
      </c>
      <c r="EF25">
        <f t="shared" si="15"/>
        <v>0</v>
      </c>
      <c r="EG25">
        <f t="shared" si="15"/>
        <v>0</v>
      </c>
      <c r="EH25">
        <f t="shared" si="15"/>
        <v>0</v>
      </c>
      <c r="EI25">
        <f t="shared" si="15"/>
        <v>0</v>
      </c>
    </row>
    <row r="26" spans="1:139" x14ac:dyDescent="0.25">
      <c r="A26" s="481" t="s">
        <v>839</v>
      </c>
      <c r="B26" s="481" t="s">
        <v>2110</v>
      </c>
      <c r="C26" s="481"/>
      <c r="U26">
        <f t="shared" ref="U26:AZ26" si="16">U49*U54</f>
        <v>0</v>
      </c>
      <c r="V26">
        <f t="shared" si="16"/>
        <v>0</v>
      </c>
      <c r="W26">
        <f t="shared" si="16"/>
        <v>0</v>
      </c>
      <c r="X26">
        <f t="shared" si="16"/>
        <v>0</v>
      </c>
      <c r="Y26">
        <f t="shared" si="16"/>
        <v>0</v>
      </c>
      <c r="Z26">
        <f t="shared" si="16"/>
        <v>0</v>
      </c>
      <c r="AA26">
        <f t="shared" si="16"/>
        <v>0</v>
      </c>
      <c r="AB26">
        <f t="shared" si="16"/>
        <v>0</v>
      </c>
      <c r="AC26">
        <f t="shared" si="16"/>
        <v>0</v>
      </c>
      <c r="AD26">
        <f t="shared" si="16"/>
        <v>0</v>
      </c>
      <c r="AE26">
        <f t="shared" si="16"/>
        <v>0</v>
      </c>
      <c r="AF26">
        <f t="shared" si="16"/>
        <v>0</v>
      </c>
      <c r="AG26">
        <f t="shared" si="16"/>
        <v>0</v>
      </c>
      <c r="AH26">
        <f t="shared" si="16"/>
        <v>0</v>
      </c>
      <c r="AI26">
        <f t="shared" si="16"/>
        <v>0</v>
      </c>
      <c r="AJ26">
        <f t="shared" si="16"/>
        <v>0</v>
      </c>
      <c r="AK26">
        <f t="shared" si="16"/>
        <v>0</v>
      </c>
      <c r="AL26">
        <f t="shared" si="16"/>
        <v>0</v>
      </c>
      <c r="AM26">
        <f t="shared" si="16"/>
        <v>0</v>
      </c>
      <c r="AN26">
        <f t="shared" si="16"/>
        <v>0</v>
      </c>
      <c r="AO26">
        <f t="shared" si="16"/>
        <v>0</v>
      </c>
      <c r="AP26">
        <f t="shared" si="16"/>
        <v>0</v>
      </c>
      <c r="AQ26">
        <f t="shared" si="16"/>
        <v>0</v>
      </c>
      <c r="AR26">
        <f t="shared" si="16"/>
        <v>0</v>
      </c>
      <c r="AS26">
        <f t="shared" si="16"/>
        <v>0</v>
      </c>
      <c r="AT26">
        <f t="shared" si="16"/>
        <v>0</v>
      </c>
      <c r="AU26">
        <f t="shared" si="16"/>
        <v>0</v>
      </c>
      <c r="AV26">
        <f t="shared" si="16"/>
        <v>0</v>
      </c>
      <c r="AW26">
        <f t="shared" si="16"/>
        <v>0</v>
      </c>
      <c r="AX26">
        <f t="shared" si="16"/>
        <v>0</v>
      </c>
      <c r="AY26">
        <f t="shared" si="16"/>
        <v>0</v>
      </c>
      <c r="AZ26">
        <f t="shared" si="16"/>
        <v>0</v>
      </c>
      <c r="BA26">
        <f t="shared" ref="BA26:CF26" si="17">BA49*BA54</f>
        <v>0</v>
      </c>
      <c r="BB26">
        <f t="shared" si="17"/>
        <v>0</v>
      </c>
      <c r="BC26">
        <f t="shared" si="17"/>
        <v>0</v>
      </c>
      <c r="BD26">
        <f t="shared" si="17"/>
        <v>0</v>
      </c>
      <c r="BE26">
        <f t="shared" si="17"/>
        <v>0</v>
      </c>
      <c r="BF26">
        <f t="shared" si="17"/>
        <v>0</v>
      </c>
      <c r="BG26">
        <f t="shared" si="17"/>
        <v>0</v>
      </c>
      <c r="BH26">
        <f t="shared" si="17"/>
        <v>0</v>
      </c>
      <c r="BI26">
        <f t="shared" si="17"/>
        <v>0</v>
      </c>
      <c r="BJ26">
        <f t="shared" si="17"/>
        <v>0</v>
      </c>
      <c r="BK26">
        <f t="shared" si="17"/>
        <v>0</v>
      </c>
      <c r="BL26">
        <f t="shared" si="17"/>
        <v>0</v>
      </c>
      <c r="BM26">
        <f t="shared" si="17"/>
        <v>0</v>
      </c>
      <c r="BN26">
        <f t="shared" si="17"/>
        <v>0</v>
      </c>
      <c r="BO26">
        <f t="shared" si="17"/>
        <v>0</v>
      </c>
      <c r="BP26">
        <f t="shared" si="17"/>
        <v>0</v>
      </c>
      <c r="BQ26">
        <f t="shared" si="17"/>
        <v>0</v>
      </c>
      <c r="BR26">
        <f t="shared" si="17"/>
        <v>0</v>
      </c>
      <c r="BS26">
        <f t="shared" si="17"/>
        <v>0</v>
      </c>
      <c r="BT26">
        <f t="shared" si="17"/>
        <v>0</v>
      </c>
      <c r="BU26">
        <f t="shared" si="17"/>
        <v>0</v>
      </c>
      <c r="BV26">
        <f t="shared" si="17"/>
        <v>0</v>
      </c>
      <c r="BW26">
        <f t="shared" si="17"/>
        <v>0</v>
      </c>
      <c r="BX26">
        <f t="shared" si="17"/>
        <v>0</v>
      </c>
      <c r="BY26">
        <f t="shared" si="17"/>
        <v>0</v>
      </c>
      <c r="BZ26">
        <f t="shared" si="17"/>
        <v>0</v>
      </c>
      <c r="CA26">
        <f t="shared" si="17"/>
        <v>0</v>
      </c>
      <c r="CB26">
        <f t="shared" si="17"/>
        <v>0</v>
      </c>
      <c r="CC26">
        <f t="shared" si="17"/>
        <v>0</v>
      </c>
      <c r="CD26">
        <f t="shared" si="17"/>
        <v>0</v>
      </c>
      <c r="CE26">
        <f t="shared" si="17"/>
        <v>0</v>
      </c>
      <c r="CF26">
        <f t="shared" si="17"/>
        <v>0</v>
      </c>
      <c r="CG26">
        <f t="shared" ref="CG26:DL26" si="18">CG49*CG54</f>
        <v>0</v>
      </c>
      <c r="CH26">
        <f t="shared" si="18"/>
        <v>0</v>
      </c>
      <c r="CI26">
        <f t="shared" si="18"/>
        <v>0</v>
      </c>
      <c r="CJ26">
        <f t="shared" si="18"/>
        <v>0</v>
      </c>
      <c r="CK26">
        <f t="shared" si="18"/>
        <v>0</v>
      </c>
      <c r="CL26">
        <f t="shared" si="18"/>
        <v>0</v>
      </c>
      <c r="CM26">
        <f t="shared" si="18"/>
        <v>0</v>
      </c>
      <c r="CN26">
        <f t="shared" si="18"/>
        <v>0</v>
      </c>
      <c r="CO26">
        <f t="shared" si="18"/>
        <v>0</v>
      </c>
      <c r="CP26">
        <f t="shared" si="18"/>
        <v>0</v>
      </c>
      <c r="CQ26">
        <f t="shared" si="18"/>
        <v>0</v>
      </c>
      <c r="CR26">
        <f t="shared" si="18"/>
        <v>0</v>
      </c>
      <c r="CS26">
        <f t="shared" si="18"/>
        <v>0</v>
      </c>
      <c r="CT26">
        <f t="shared" si="18"/>
        <v>0</v>
      </c>
      <c r="CU26">
        <f t="shared" si="18"/>
        <v>0</v>
      </c>
      <c r="CV26">
        <f t="shared" si="18"/>
        <v>0</v>
      </c>
      <c r="CW26">
        <f t="shared" si="18"/>
        <v>0</v>
      </c>
      <c r="CX26">
        <f t="shared" si="18"/>
        <v>0</v>
      </c>
      <c r="CY26">
        <f t="shared" si="18"/>
        <v>0</v>
      </c>
      <c r="CZ26">
        <f t="shared" si="18"/>
        <v>0</v>
      </c>
      <c r="DA26">
        <f t="shared" si="18"/>
        <v>0</v>
      </c>
      <c r="DB26">
        <f t="shared" si="18"/>
        <v>0</v>
      </c>
      <c r="DC26">
        <f t="shared" si="18"/>
        <v>0</v>
      </c>
      <c r="DD26">
        <f t="shared" si="18"/>
        <v>0</v>
      </c>
      <c r="DE26">
        <f t="shared" si="18"/>
        <v>0</v>
      </c>
      <c r="DF26">
        <f t="shared" si="18"/>
        <v>0</v>
      </c>
      <c r="DG26">
        <f t="shared" si="18"/>
        <v>0</v>
      </c>
      <c r="DH26">
        <f t="shared" si="18"/>
        <v>0</v>
      </c>
      <c r="DI26">
        <f t="shared" si="18"/>
        <v>0</v>
      </c>
      <c r="DJ26">
        <f t="shared" si="18"/>
        <v>0</v>
      </c>
      <c r="DK26">
        <f t="shared" si="18"/>
        <v>0</v>
      </c>
      <c r="DL26">
        <f t="shared" si="18"/>
        <v>0</v>
      </c>
      <c r="DM26">
        <f t="shared" ref="DM26:EI26" si="19">DM49*DM54</f>
        <v>0</v>
      </c>
      <c r="DN26">
        <f t="shared" si="19"/>
        <v>0</v>
      </c>
      <c r="DO26">
        <f t="shared" si="19"/>
        <v>0</v>
      </c>
      <c r="DP26">
        <f t="shared" si="19"/>
        <v>0</v>
      </c>
      <c r="DQ26">
        <f t="shared" si="19"/>
        <v>0</v>
      </c>
      <c r="DR26">
        <f t="shared" si="19"/>
        <v>0</v>
      </c>
      <c r="DS26">
        <f t="shared" si="19"/>
        <v>0</v>
      </c>
      <c r="DT26">
        <f t="shared" si="19"/>
        <v>0</v>
      </c>
      <c r="DU26">
        <f t="shared" si="19"/>
        <v>0</v>
      </c>
      <c r="DV26">
        <f t="shared" si="19"/>
        <v>0</v>
      </c>
      <c r="DW26">
        <f t="shared" si="19"/>
        <v>0</v>
      </c>
      <c r="DX26">
        <f t="shared" si="19"/>
        <v>0</v>
      </c>
      <c r="DY26">
        <f t="shared" si="19"/>
        <v>0</v>
      </c>
      <c r="DZ26">
        <f t="shared" si="19"/>
        <v>0</v>
      </c>
      <c r="EA26">
        <f t="shared" si="19"/>
        <v>0</v>
      </c>
      <c r="EB26">
        <f t="shared" si="19"/>
        <v>0</v>
      </c>
      <c r="EC26">
        <f t="shared" si="19"/>
        <v>0</v>
      </c>
      <c r="ED26">
        <f t="shared" si="19"/>
        <v>0</v>
      </c>
      <c r="EE26">
        <f t="shared" si="19"/>
        <v>0</v>
      </c>
      <c r="EF26">
        <f t="shared" si="19"/>
        <v>0</v>
      </c>
      <c r="EG26">
        <f t="shared" si="19"/>
        <v>0</v>
      </c>
      <c r="EH26">
        <f t="shared" si="19"/>
        <v>0</v>
      </c>
      <c r="EI26">
        <f t="shared" si="19"/>
        <v>0</v>
      </c>
    </row>
    <row r="27" spans="1:139" x14ac:dyDescent="0.25">
      <c r="A27" s="491" t="s">
        <v>2111</v>
      </c>
      <c r="B27" s="491" t="s">
        <v>2110</v>
      </c>
      <c r="C27" s="491"/>
      <c r="D27" s="494"/>
      <c r="E27" s="494"/>
      <c r="F27" s="494"/>
      <c r="G27" s="494"/>
      <c r="H27" s="494"/>
      <c r="I27" s="494"/>
      <c r="J27" s="494"/>
      <c r="K27" s="494"/>
      <c r="L27" s="494"/>
      <c r="M27" s="494"/>
      <c r="N27" s="494"/>
      <c r="O27" s="494"/>
      <c r="P27" s="494"/>
      <c r="Q27" s="494"/>
      <c r="R27" s="494"/>
      <c r="S27" s="494"/>
      <c r="T27" s="494"/>
      <c r="U27" s="494">
        <f t="shared" ref="U27:AZ27" si="20">SUM(U24:U26)</f>
        <v>0</v>
      </c>
      <c r="V27" s="494">
        <f t="shared" si="20"/>
        <v>0</v>
      </c>
      <c r="W27" s="494">
        <f t="shared" si="20"/>
        <v>0</v>
      </c>
      <c r="X27" s="494">
        <f t="shared" si="20"/>
        <v>0</v>
      </c>
      <c r="Y27" s="494">
        <f t="shared" si="20"/>
        <v>0</v>
      </c>
      <c r="Z27" s="494">
        <f t="shared" si="20"/>
        <v>0</v>
      </c>
      <c r="AA27" s="494">
        <f t="shared" si="20"/>
        <v>0</v>
      </c>
      <c r="AB27" s="494">
        <f t="shared" si="20"/>
        <v>0</v>
      </c>
      <c r="AC27" s="494">
        <f t="shared" si="20"/>
        <v>0</v>
      </c>
      <c r="AD27" s="494">
        <f t="shared" si="20"/>
        <v>0</v>
      </c>
      <c r="AE27" s="494">
        <f t="shared" si="20"/>
        <v>0</v>
      </c>
      <c r="AF27" s="494">
        <f t="shared" si="20"/>
        <v>0</v>
      </c>
      <c r="AG27" s="494">
        <f t="shared" si="20"/>
        <v>0</v>
      </c>
      <c r="AH27" s="494">
        <f t="shared" si="20"/>
        <v>0</v>
      </c>
      <c r="AI27" s="494">
        <f t="shared" si="20"/>
        <v>0</v>
      </c>
      <c r="AJ27" s="494">
        <f t="shared" si="20"/>
        <v>0</v>
      </c>
      <c r="AK27" s="494">
        <f t="shared" si="20"/>
        <v>0</v>
      </c>
      <c r="AL27" s="494">
        <f t="shared" si="20"/>
        <v>0</v>
      </c>
      <c r="AM27" s="494">
        <f t="shared" si="20"/>
        <v>0</v>
      </c>
      <c r="AN27" s="494">
        <f t="shared" si="20"/>
        <v>0</v>
      </c>
      <c r="AO27" s="494">
        <f t="shared" si="20"/>
        <v>0</v>
      </c>
      <c r="AP27" s="494">
        <f t="shared" si="20"/>
        <v>0</v>
      </c>
      <c r="AQ27" s="494">
        <f t="shared" si="20"/>
        <v>0</v>
      </c>
      <c r="AR27" s="494">
        <f t="shared" si="20"/>
        <v>0</v>
      </c>
      <c r="AS27" s="494">
        <f t="shared" si="20"/>
        <v>0</v>
      </c>
      <c r="AT27" s="494">
        <f t="shared" si="20"/>
        <v>0</v>
      </c>
      <c r="AU27" s="494">
        <f t="shared" si="20"/>
        <v>0</v>
      </c>
      <c r="AV27" s="494">
        <f t="shared" si="20"/>
        <v>0</v>
      </c>
      <c r="AW27" s="494">
        <f t="shared" si="20"/>
        <v>0</v>
      </c>
      <c r="AX27" s="494">
        <f t="shared" si="20"/>
        <v>0</v>
      </c>
      <c r="AY27" s="494">
        <f t="shared" si="20"/>
        <v>0</v>
      </c>
      <c r="AZ27" s="494">
        <f t="shared" si="20"/>
        <v>0</v>
      </c>
      <c r="BA27" s="494">
        <f t="shared" ref="BA27:CF27" si="21">SUM(BA24:BA26)</f>
        <v>0</v>
      </c>
      <c r="BB27" s="494">
        <f t="shared" si="21"/>
        <v>0</v>
      </c>
      <c r="BC27" s="494">
        <f t="shared" si="21"/>
        <v>0</v>
      </c>
      <c r="BD27" s="494">
        <f t="shared" si="21"/>
        <v>0</v>
      </c>
      <c r="BE27" s="494">
        <f t="shared" si="21"/>
        <v>0</v>
      </c>
      <c r="BF27" s="494">
        <f t="shared" si="21"/>
        <v>0</v>
      </c>
      <c r="BG27" s="494">
        <f t="shared" si="21"/>
        <v>0</v>
      </c>
      <c r="BH27" s="494">
        <f t="shared" si="21"/>
        <v>0</v>
      </c>
      <c r="BI27" s="494">
        <f t="shared" si="21"/>
        <v>0</v>
      </c>
      <c r="BJ27" s="494">
        <f t="shared" si="21"/>
        <v>0</v>
      </c>
      <c r="BK27" s="494">
        <f t="shared" si="21"/>
        <v>0</v>
      </c>
      <c r="BL27" s="494">
        <f t="shared" si="21"/>
        <v>0</v>
      </c>
      <c r="BM27" s="494">
        <f t="shared" si="21"/>
        <v>0</v>
      </c>
      <c r="BN27" s="494">
        <f t="shared" si="21"/>
        <v>0</v>
      </c>
      <c r="BO27" s="494">
        <f t="shared" si="21"/>
        <v>0</v>
      </c>
      <c r="BP27" s="494">
        <f t="shared" si="21"/>
        <v>0</v>
      </c>
      <c r="BQ27" s="494">
        <f t="shared" si="21"/>
        <v>0</v>
      </c>
      <c r="BR27" s="494">
        <f t="shared" si="21"/>
        <v>0</v>
      </c>
      <c r="BS27" s="494">
        <f t="shared" si="21"/>
        <v>0</v>
      </c>
      <c r="BT27" s="494">
        <f t="shared" si="21"/>
        <v>0</v>
      </c>
      <c r="BU27" s="494">
        <f t="shared" si="21"/>
        <v>0</v>
      </c>
      <c r="BV27" s="494">
        <f t="shared" si="21"/>
        <v>0</v>
      </c>
      <c r="BW27" s="494">
        <f t="shared" si="21"/>
        <v>0</v>
      </c>
      <c r="BX27" s="494">
        <f t="shared" si="21"/>
        <v>0</v>
      </c>
      <c r="BY27" s="494">
        <f t="shared" si="21"/>
        <v>0</v>
      </c>
      <c r="BZ27" s="494">
        <f t="shared" si="21"/>
        <v>0</v>
      </c>
      <c r="CA27" s="494">
        <f t="shared" si="21"/>
        <v>0</v>
      </c>
      <c r="CB27" s="494">
        <f t="shared" si="21"/>
        <v>0</v>
      </c>
      <c r="CC27" s="494">
        <f t="shared" si="21"/>
        <v>0</v>
      </c>
      <c r="CD27" s="494">
        <f t="shared" si="21"/>
        <v>0</v>
      </c>
      <c r="CE27" s="494">
        <f t="shared" si="21"/>
        <v>0</v>
      </c>
      <c r="CF27" s="494">
        <f t="shared" si="21"/>
        <v>0</v>
      </c>
      <c r="CG27" s="494">
        <f t="shared" ref="CG27:DL27" si="22">SUM(CG24:CG26)</f>
        <v>0</v>
      </c>
      <c r="CH27" s="494">
        <f t="shared" si="22"/>
        <v>0</v>
      </c>
      <c r="CI27" s="494">
        <f t="shared" si="22"/>
        <v>0</v>
      </c>
      <c r="CJ27" s="494">
        <f t="shared" si="22"/>
        <v>0</v>
      </c>
      <c r="CK27" s="494">
        <f t="shared" si="22"/>
        <v>0</v>
      </c>
      <c r="CL27" s="494">
        <f t="shared" si="22"/>
        <v>0</v>
      </c>
      <c r="CM27" s="494">
        <f t="shared" si="22"/>
        <v>0</v>
      </c>
      <c r="CN27" s="494">
        <f t="shared" si="22"/>
        <v>0</v>
      </c>
      <c r="CO27" s="494">
        <f t="shared" si="22"/>
        <v>0</v>
      </c>
      <c r="CP27" s="494">
        <f t="shared" si="22"/>
        <v>0</v>
      </c>
      <c r="CQ27" s="494">
        <f t="shared" si="22"/>
        <v>0</v>
      </c>
      <c r="CR27" s="494">
        <f t="shared" si="22"/>
        <v>0</v>
      </c>
      <c r="CS27" s="494">
        <f t="shared" si="22"/>
        <v>0</v>
      </c>
      <c r="CT27" s="494">
        <f t="shared" si="22"/>
        <v>0</v>
      </c>
      <c r="CU27" s="494">
        <f t="shared" si="22"/>
        <v>0</v>
      </c>
      <c r="CV27" s="494">
        <f t="shared" si="22"/>
        <v>0</v>
      </c>
      <c r="CW27" s="494">
        <f t="shared" si="22"/>
        <v>0</v>
      </c>
      <c r="CX27" s="494">
        <f t="shared" si="22"/>
        <v>0</v>
      </c>
      <c r="CY27" s="494">
        <f t="shared" si="22"/>
        <v>0</v>
      </c>
      <c r="CZ27" s="494">
        <f t="shared" si="22"/>
        <v>0</v>
      </c>
      <c r="DA27" s="494">
        <f t="shared" si="22"/>
        <v>0</v>
      </c>
      <c r="DB27" s="494">
        <f t="shared" si="22"/>
        <v>0</v>
      </c>
      <c r="DC27" s="494">
        <f t="shared" si="22"/>
        <v>0</v>
      </c>
      <c r="DD27" s="494">
        <f t="shared" si="22"/>
        <v>0</v>
      </c>
      <c r="DE27" s="494">
        <f t="shared" si="22"/>
        <v>0</v>
      </c>
      <c r="DF27" s="494">
        <f t="shared" si="22"/>
        <v>0</v>
      </c>
      <c r="DG27" s="494">
        <f t="shared" si="22"/>
        <v>0</v>
      </c>
      <c r="DH27" s="494">
        <f t="shared" si="22"/>
        <v>0</v>
      </c>
      <c r="DI27" s="494">
        <f t="shared" si="22"/>
        <v>0</v>
      </c>
      <c r="DJ27" s="494">
        <f t="shared" si="22"/>
        <v>0</v>
      </c>
      <c r="DK27" s="494">
        <f t="shared" si="22"/>
        <v>0</v>
      </c>
      <c r="DL27" s="494">
        <f t="shared" si="22"/>
        <v>0</v>
      </c>
      <c r="DM27" s="494">
        <f t="shared" ref="DM27:EI27" si="23">SUM(DM24:DM26)</f>
        <v>0</v>
      </c>
      <c r="DN27" s="494">
        <f t="shared" si="23"/>
        <v>0</v>
      </c>
      <c r="DO27" s="494">
        <f t="shared" si="23"/>
        <v>0</v>
      </c>
      <c r="DP27" s="494">
        <f t="shared" si="23"/>
        <v>0</v>
      </c>
      <c r="DQ27" s="494">
        <f t="shared" si="23"/>
        <v>0</v>
      </c>
      <c r="DR27" s="494">
        <f t="shared" si="23"/>
        <v>0</v>
      </c>
      <c r="DS27" s="494">
        <f t="shared" si="23"/>
        <v>0</v>
      </c>
      <c r="DT27" s="494">
        <f t="shared" si="23"/>
        <v>0</v>
      </c>
      <c r="DU27" s="494">
        <f t="shared" si="23"/>
        <v>0</v>
      </c>
      <c r="DV27" s="494">
        <f t="shared" si="23"/>
        <v>0</v>
      </c>
      <c r="DW27" s="494">
        <f t="shared" si="23"/>
        <v>0</v>
      </c>
      <c r="DX27" s="494">
        <f t="shared" si="23"/>
        <v>0</v>
      </c>
      <c r="DY27" s="494">
        <f t="shared" si="23"/>
        <v>0</v>
      </c>
      <c r="DZ27" s="494">
        <f t="shared" si="23"/>
        <v>0</v>
      </c>
      <c r="EA27" s="494">
        <f t="shared" si="23"/>
        <v>0</v>
      </c>
      <c r="EB27" s="494">
        <f t="shared" si="23"/>
        <v>0</v>
      </c>
      <c r="EC27" s="494">
        <f t="shared" si="23"/>
        <v>0</v>
      </c>
      <c r="ED27" s="494">
        <f t="shared" si="23"/>
        <v>0</v>
      </c>
      <c r="EE27" s="494">
        <f t="shared" si="23"/>
        <v>0</v>
      </c>
      <c r="EF27" s="494">
        <f t="shared" si="23"/>
        <v>0</v>
      </c>
      <c r="EG27" s="494">
        <f t="shared" si="23"/>
        <v>0</v>
      </c>
      <c r="EH27" s="494">
        <f t="shared" si="23"/>
        <v>0</v>
      </c>
      <c r="EI27" s="494">
        <f t="shared" si="23"/>
        <v>0</v>
      </c>
    </row>
    <row r="28" spans="1:139" x14ac:dyDescent="0.25">
      <c r="A28" s="481"/>
      <c r="B28" s="481"/>
      <c r="C28" s="481"/>
    </row>
    <row r="29" spans="1:139" x14ac:dyDescent="0.25">
      <c r="A29" s="495" t="s">
        <v>2112</v>
      </c>
      <c r="B29" s="495"/>
      <c r="C29" s="495"/>
      <c r="D29" s="479"/>
      <c r="E29" s="479"/>
      <c r="F29" s="479"/>
      <c r="G29" s="479"/>
      <c r="H29" s="479"/>
      <c r="I29" s="479"/>
      <c r="J29" s="479"/>
      <c r="K29" s="479"/>
      <c r="L29" s="479"/>
      <c r="M29" s="479"/>
      <c r="N29" s="479"/>
      <c r="O29" s="479"/>
      <c r="P29" s="479"/>
      <c r="Q29" s="479"/>
      <c r="R29" s="479"/>
      <c r="S29" s="479"/>
    </row>
    <row r="30" spans="1:139" x14ac:dyDescent="0.25">
      <c r="A30" s="481" t="s">
        <v>231</v>
      </c>
      <c r="B30" s="481" t="s">
        <v>2110</v>
      </c>
      <c r="C30" s="481"/>
      <c r="U30">
        <f>IF(AND(Вводные!$G$82="Денежная компенсация",U$21=Вводные!$G$83),IFERROR(Вводные!$G$100*Вводные!$G88/Вводные!$G$99,0)*1000000,0)</f>
        <v>0</v>
      </c>
      <c r="V30">
        <f>IF(AND(Вводные!$G$82="Денежная компенсация",V$21=Вводные!$G$83),IFERROR(Вводные!$G$100*Вводные!$G88/Вводные!$G$99,0)*1000000,0)</f>
        <v>0</v>
      </c>
      <c r="W30">
        <f>IF(AND(Вводные!$G$82="Денежная компенсация",W$21=Вводные!$G$83),IFERROR(Вводные!$G$100*Вводные!$G88/Вводные!$G$99,0)*1000000,0)</f>
        <v>0</v>
      </c>
      <c r="X30">
        <f>IF(AND(Вводные!$G$82="Денежная компенсация",X$21=Вводные!$G$83),IFERROR(Вводные!$G$100*Вводные!$G88/Вводные!$G$99,0)*1000000,0)</f>
        <v>0</v>
      </c>
      <c r="Y30">
        <f>IF(AND(Вводные!$G$82="Денежная компенсация",Y$21=Вводные!$G$83),IFERROR(Вводные!$G$100*Вводные!$G88/Вводные!$G$99,0)*1000000,0)</f>
        <v>0</v>
      </c>
      <c r="Z30">
        <f>IF(AND(Вводные!$G$82="Денежная компенсация",Z$21=Вводные!$G$83),IFERROR(Вводные!$G$100*Вводные!$G88/Вводные!$G$99,0)*1000000,0)</f>
        <v>0</v>
      </c>
      <c r="AA30">
        <f>IF(AND(Вводные!$G$82="Денежная компенсация",AA$21=Вводные!$G$83),IFERROR(Вводные!$G$100*Вводные!$G88/Вводные!$G$99,0)*1000000,0)</f>
        <v>0</v>
      </c>
      <c r="AB30">
        <f>IF(AND(Вводные!$G$82="Денежная компенсация",AB$21=Вводные!$G$83),IFERROR(Вводные!$G$100*Вводные!$G88/Вводные!$G$99,0)*1000000,0)</f>
        <v>0</v>
      </c>
      <c r="AC30">
        <f>IF(AND(Вводные!$G$82="Денежная компенсация",AC$21=Вводные!$G$83),IFERROR(Вводные!$G$100*Вводные!$G88/Вводные!$G$99,0)*1000000,0)</f>
        <v>0</v>
      </c>
      <c r="AD30">
        <f>IF(AND(Вводные!$G$82="Денежная компенсация",AD$21=Вводные!$G$83),IFERROR(Вводные!$G$100*Вводные!$G88/Вводные!$G$99,0)*1000000,0)</f>
        <v>0</v>
      </c>
      <c r="AE30">
        <f>IF(AND(Вводные!$G$82="Денежная компенсация",AE$21=Вводные!$G$83),IFERROR(Вводные!$G$100*Вводные!$G88/Вводные!$G$99,0)*1000000,0)</f>
        <v>0</v>
      </c>
      <c r="AF30">
        <f>IF(AND(Вводные!$G$82="Денежная компенсация",AF$21=Вводные!$G$83),IFERROR(Вводные!$G$100*Вводные!$G88/Вводные!$G$99,0)*1000000,0)</f>
        <v>0</v>
      </c>
      <c r="AG30">
        <f>IF(AND(Вводные!$G$82="Денежная компенсация",AG$21=Вводные!$G$83),IFERROR(Вводные!$G$100*Вводные!$G88/Вводные!$G$99,0)*1000000,0)</f>
        <v>0</v>
      </c>
      <c r="AH30">
        <f>IF(AND(Вводные!$G$82="Денежная компенсация",AH$21=Вводные!$G$83),IFERROR(Вводные!$G$100*Вводные!$G88/Вводные!$G$99,0)*1000000,0)</f>
        <v>0</v>
      </c>
      <c r="AI30">
        <f>IF(AND(Вводные!$G$82="Денежная компенсация",AI$21=Вводные!$G$83),IFERROR(Вводные!$G$100*Вводные!$G88/Вводные!$G$99,0)*1000000,0)</f>
        <v>0</v>
      </c>
      <c r="AJ30">
        <f>IF(AND(Вводные!$G$82="Денежная компенсация",AJ$21=Вводные!$G$83),IFERROR(Вводные!$G$100*Вводные!$G88/Вводные!$G$99,0)*1000000,0)</f>
        <v>0</v>
      </c>
      <c r="AK30">
        <f>IF(AND(Вводные!$G$82="Денежная компенсация",AK$21=Вводные!$G$83),IFERROR(Вводные!$G$100*Вводные!$G88/Вводные!$G$99,0)*1000000,0)</f>
        <v>0</v>
      </c>
      <c r="AL30">
        <f>IF(AND(Вводные!$G$82="Денежная компенсация",AL$21=Вводные!$G$83),IFERROR(Вводные!$G$100*Вводные!$G88/Вводные!$G$99,0)*1000000,0)</f>
        <v>927165121.46721029</v>
      </c>
      <c r="AM30">
        <f>IF(AND(Вводные!$G$82="Денежная компенсация",AM$21=Вводные!$G$83),IFERROR(Вводные!$G$100*Вводные!$G88/Вводные!$G$99,0)*1000000,0)</f>
        <v>0</v>
      </c>
      <c r="AN30">
        <f>IF(AND(Вводные!$G$82="Денежная компенсация",AN$21=Вводные!$G$83),IFERROR(Вводные!$G$100*Вводные!$G88/Вводные!$G$99,0)*1000000,0)</f>
        <v>0</v>
      </c>
      <c r="AO30">
        <f>IF(AND(Вводные!$G$82="Денежная компенсация",AO$21=Вводные!$G$83),IFERROR(Вводные!$G$100*Вводные!$G88/Вводные!$G$99,0)*1000000,0)</f>
        <v>0</v>
      </c>
      <c r="AP30">
        <f>IF(AND(Вводные!$G$82="Денежная компенсация",AP$21=Вводные!$G$83),IFERROR(Вводные!$G$100*Вводные!$G88/Вводные!$G$99,0)*1000000,0)</f>
        <v>0</v>
      </c>
      <c r="AQ30">
        <f>IF(AND(Вводные!$G$82="Денежная компенсация",AQ$21=Вводные!$G$83),IFERROR(Вводные!$G$100*Вводные!$G88/Вводные!$G$99,0)*1000000,0)</f>
        <v>0</v>
      </c>
      <c r="AR30">
        <f>IF(AND(Вводные!$G$82="Денежная компенсация",AR$21=Вводные!$G$83),IFERROR(Вводные!$G$100*Вводные!$G88/Вводные!$G$99,0)*1000000,0)</f>
        <v>0</v>
      </c>
      <c r="AS30">
        <f>IF(AND(Вводные!$G$82="Денежная компенсация",AS$21=Вводные!$G$83),IFERROR(Вводные!$G$100*Вводные!$G88/Вводные!$G$99,0)*1000000,0)</f>
        <v>0</v>
      </c>
      <c r="AT30">
        <f>IF(AND(Вводные!$G$82="Денежная компенсация",AT$21=Вводные!$G$83),IFERROR(Вводные!$G$100*Вводные!$G88/Вводные!$G$99,0)*1000000,0)</f>
        <v>0</v>
      </c>
      <c r="AU30">
        <f>IF(AND(Вводные!$G$82="Денежная компенсация",AU$21=Вводные!$G$83),IFERROR(Вводные!$G$100*Вводные!$G88/Вводные!$G$99,0)*1000000,0)</f>
        <v>0</v>
      </c>
      <c r="AV30">
        <f>IF(AND(Вводные!$G$82="Денежная компенсация",AV$21=Вводные!$G$83),IFERROR(Вводные!$G$100*Вводные!$G88/Вводные!$G$99,0)*1000000,0)</f>
        <v>0</v>
      </c>
      <c r="AW30">
        <f>IF(AND(Вводные!$G$82="Денежная компенсация",AW$21=Вводные!$G$83),IFERROR(Вводные!$G$100*Вводные!$G88/Вводные!$G$99,0)*1000000,0)</f>
        <v>0</v>
      </c>
      <c r="AX30">
        <f>IF(AND(Вводные!$G$82="Денежная компенсация",AX$21=Вводные!$G$83),IFERROR(Вводные!$G$100*Вводные!$G88/Вводные!$G$99,0)*1000000,0)</f>
        <v>0</v>
      </c>
      <c r="AY30">
        <f>IF(AND(Вводные!$G$82="Денежная компенсация",AY$21=Вводные!$G$83),IFERROR(Вводные!$G$100*Вводные!$G88/Вводные!$G$99,0)*1000000,0)</f>
        <v>0</v>
      </c>
      <c r="AZ30">
        <f>IF(AND(Вводные!$G$82="Денежная компенсация",AZ$21=Вводные!$G$83),IFERROR(Вводные!$G$100*Вводные!$G88/Вводные!$G$99,0)*1000000,0)</f>
        <v>0</v>
      </c>
      <c r="BA30">
        <f>IF(AND(Вводные!$G$82="Денежная компенсация",BA$21=Вводные!$G$83),IFERROR(Вводные!$G$100*Вводные!$G88/Вводные!$G$99,0)*1000000,0)</f>
        <v>0</v>
      </c>
      <c r="BB30">
        <f>IF(AND(Вводные!$G$82="Денежная компенсация",BB$21=Вводные!$G$83),IFERROR(Вводные!$G$100*Вводные!$G88/Вводные!$G$99,0)*1000000,0)</f>
        <v>0</v>
      </c>
      <c r="BC30">
        <f>IF(AND(Вводные!$G$82="Денежная компенсация",BC$21=Вводные!$G$83),IFERROR(Вводные!$G$100*Вводные!$G88/Вводные!$G$99,0)*1000000,0)</f>
        <v>0</v>
      </c>
      <c r="BD30">
        <f>IF(AND(Вводные!$G$82="Денежная компенсация",BD$21=Вводные!$G$83),IFERROR(Вводные!$G$100*Вводные!$G88/Вводные!$G$99,0)*1000000,0)</f>
        <v>0</v>
      </c>
      <c r="BE30">
        <f>IF(AND(Вводные!$G$82="Денежная компенсация",BE$21=Вводные!$G$83),IFERROR(Вводные!$G$100*Вводные!$G88/Вводные!$G$99,0)*1000000,0)</f>
        <v>0</v>
      </c>
      <c r="BF30">
        <f>IF(AND(Вводные!$G$82="Денежная компенсация",BF$21=Вводные!$G$83),IFERROR(Вводные!$G$100*Вводные!$G88/Вводные!$G$99,0)*1000000,0)</f>
        <v>0</v>
      </c>
      <c r="BG30">
        <f>IF(AND(Вводные!$G$82="Денежная компенсация",BG$21=Вводные!$G$83),IFERROR(Вводные!$G$100*Вводные!$G88/Вводные!$G$99,0)*1000000,0)</f>
        <v>0</v>
      </c>
      <c r="BH30">
        <f>IF(AND(Вводные!$G$82="Денежная компенсация",BH$21=Вводные!$G$83),IFERROR(Вводные!$G$100*Вводные!$G88/Вводные!$G$99,0)*1000000,0)</f>
        <v>0</v>
      </c>
      <c r="BI30">
        <f>IF(AND(Вводные!$G$82="Денежная компенсация",BI$21=Вводные!$G$83),IFERROR(Вводные!$G$100*Вводные!$G88/Вводные!$G$99,0)*1000000,0)</f>
        <v>0</v>
      </c>
      <c r="BJ30">
        <f>IF(AND(Вводные!$G$82="Денежная компенсация",BJ$21=Вводные!$G$83),IFERROR(Вводные!$G$100*Вводные!$G88/Вводные!$G$99,0)*1000000,0)</f>
        <v>0</v>
      </c>
      <c r="BK30">
        <f>IF(AND(Вводные!$G$82="Денежная компенсация",BK$21=Вводные!$G$83),IFERROR(Вводные!$G$100*Вводные!$G88/Вводные!$G$99,0)*1000000,0)</f>
        <v>0</v>
      </c>
      <c r="BL30">
        <f>IF(AND(Вводные!$G$82="Денежная компенсация",BL$21=Вводные!$G$83),IFERROR(Вводные!$G$100*Вводные!$G88/Вводные!$G$99,0)*1000000,0)</f>
        <v>0</v>
      </c>
      <c r="BM30">
        <f>IF(AND(Вводные!$G$82="Денежная компенсация",BM$21=Вводные!$G$83),IFERROR(Вводные!$G$100*Вводные!$G88/Вводные!$G$99,0)*1000000,0)</f>
        <v>0</v>
      </c>
      <c r="BN30">
        <f>IF(AND(Вводные!$G$82="Денежная компенсация",BN$21=Вводные!$G$83),IFERROR(Вводные!$G$100*Вводные!$G88/Вводные!$G$99,0)*1000000,0)</f>
        <v>0</v>
      </c>
      <c r="BO30">
        <f>IF(AND(Вводные!$G$82="Денежная компенсация",BO$21=Вводные!$G$83),IFERROR(Вводные!$G$100*Вводные!$G88/Вводные!$G$99,0)*1000000,0)</f>
        <v>0</v>
      </c>
      <c r="BP30">
        <f>IF(AND(Вводные!$G$82="Денежная компенсация",BP$21=Вводные!$G$83),IFERROR(Вводные!$G$100*Вводные!$G88/Вводные!$G$99,0)*1000000,0)</f>
        <v>0</v>
      </c>
      <c r="BQ30">
        <f>IF(AND(Вводные!$G$82="Денежная компенсация",BQ$21=Вводные!$G$83),IFERROR(Вводные!$G$100*Вводные!$G88/Вводные!$G$99,0)*1000000,0)</f>
        <v>0</v>
      </c>
      <c r="BR30">
        <f>IF(AND(Вводные!$G$82="Денежная компенсация",BR$21=Вводные!$G$83),IFERROR(Вводные!$G$100*Вводные!$G88/Вводные!$G$99,0)*1000000,0)</f>
        <v>0</v>
      </c>
      <c r="BS30">
        <f>IF(AND(Вводные!$G$82="Денежная компенсация",BS$21=Вводные!$G$83),IFERROR(Вводные!$G$100*Вводные!$G88/Вводные!$G$99,0)*1000000,0)</f>
        <v>0</v>
      </c>
      <c r="BT30">
        <f>IF(AND(Вводные!$G$82="Денежная компенсация",BT$21=Вводные!$G$83),IFERROR(Вводные!$G$100*Вводные!$G88/Вводные!$G$99,0)*1000000,0)</f>
        <v>0</v>
      </c>
      <c r="BU30">
        <f>IF(AND(Вводные!$G$82="Денежная компенсация",BU$21=Вводные!$G$83),IFERROR(Вводные!$G$100*Вводные!$G88/Вводные!$G$99,0)*1000000,0)</f>
        <v>0</v>
      </c>
      <c r="BV30">
        <f>IF(AND(Вводные!$G$82="Денежная компенсация",BV$21=Вводные!$G$83),IFERROR(Вводные!$G$100*Вводные!$G88/Вводные!$G$99,0)*1000000,0)</f>
        <v>0</v>
      </c>
      <c r="BW30">
        <f>IF(AND(Вводные!$G$82="Денежная компенсация",BW$21=Вводные!$G$83),IFERROR(Вводные!$G$100*Вводные!$G88/Вводные!$G$99,0)*1000000,0)</f>
        <v>0</v>
      </c>
      <c r="BX30">
        <f>IF(AND(Вводные!$G$82="Денежная компенсация",BX$21=Вводные!$G$83),IFERROR(Вводные!$G$100*Вводные!$G88/Вводные!$G$99,0)*1000000,0)</f>
        <v>0</v>
      </c>
      <c r="BY30">
        <f>IF(AND(Вводные!$G$82="Денежная компенсация",BY$21=Вводные!$G$83),IFERROR(Вводные!$G$100*Вводные!$G88/Вводные!$G$99,0)*1000000,0)</f>
        <v>0</v>
      </c>
      <c r="BZ30">
        <f>IF(AND(Вводные!$G$82="Денежная компенсация",BZ$21=Вводные!$G$83),IFERROR(Вводные!$G$100*Вводные!$G88/Вводные!$G$99,0)*1000000,0)</f>
        <v>0</v>
      </c>
      <c r="CA30">
        <f>IF(AND(Вводные!$G$82="Денежная компенсация",CA$21=Вводные!$G$83),IFERROR(Вводные!$G$100*Вводные!$G88/Вводные!$G$99,0)*1000000,0)</f>
        <v>0</v>
      </c>
      <c r="CB30">
        <f>IF(AND(Вводные!$G$82="Денежная компенсация",CB$21=Вводные!$G$83),IFERROR(Вводные!$G$100*Вводные!$G88/Вводные!$G$99,0)*1000000,0)</f>
        <v>0</v>
      </c>
      <c r="CC30">
        <f>IF(AND(Вводные!$G$82="Денежная компенсация",CC$21=Вводные!$G$83),IFERROR(Вводные!$G$100*Вводные!$G88/Вводные!$G$99,0)*1000000,0)</f>
        <v>0</v>
      </c>
      <c r="CD30">
        <f>IF(AND(Вводные!$G$82="Денежная компенсация",CD$21=Вводные!$G$83),IFERROR(Вводные!$G$100*Вводные!$G88/Вводные!$G$99,0)*1000000,0)</f>
        <v>0</v>
      </c>
      <c r="CE30">
        <f>IF(AND(Вводные!$G$82="Денежная компенсация",CE$21=Вводные!$G$83),IFERROR(Вводные!$G$100*Вводные!$G88/Вводные!$G$99,0)*1000000,0)</f>
        <v>0</v>
      </c>
      <c r="CF30">
        <f>IF(AND(Вводные!$G$82="Денежная компенсация",CF$21=Вводные!$G$83),IFERROR(Вводные!$G$100*Вводные!$G88/Вводные!$G$99,0)*1000000,0)</f>
        <v>0</v>
      </c>
      <c r="CG30">
        <f>IF(AND(Вводные!$G$82="Денежная компенсация",CG$21=Вводные!$G$83),IFERROR(Вводные!$G$100*Вводные!$G88/Вводные!$G$99,0)*1000000,0)</f>
        <v>0</v>
      </c>
      <c r="CH30">
        <f>IF(AND(Вводные!$G$82="Денежная компенсация",CH$21=Вводные!$G$83),IFERROR(Вводные!$G$100*Вводные!$G88/Вводные!$G$99,0)*1000000,0)</f>
        <v>0</v>
      </c>
      <c r="CI30">
        <f>IF(AND(Вводные!$G$82="Денежная компенсация",CI$21=Вводные!$G$83),IFERROR(Вводные!$G$100*Вводные!$G88/Вводные!$G$99,0)*1000000,0)</f>
        <v>0</v>
      </c>
      <c r="CJ30">
        <f>IF(AND(Вводные!$G$82="Денежная компенсация",CJ$21=Вводные!$G$83),IFERROR(Вводные!$G$100*Вводные!$G88/Вводные!$G$99,0)*1000000,0)</f>
        <v>0</v>
      </c>
      <c r="CK30">
        <f>IF(AND(Вводные!$G$82="Денежная компенсация",CK$21=Вводные!$G$83),IFERROR(Вводные!$G$100*Вводные!$G88/Вводные!$G$99,0)*1000000,0)</f>
        <v>0</v>
      </c>
      <c r="CL30">
        <f>IF(AND(Вводные!$G$82="Денежная компенсация",CL$21=Вводные!$G$83),IFERROR(Вводные!$G$100*Вводные!$G88/Вводные!$G$99,0)*1000000,0)</f>
        <v>0</v>
      </c>
      <c r="CM30">
        <f>IF(AND(Вводные!$G$82="Денежная компенсация",CM$21=Вводные!$G$83),IFERROR(Вводные!$G$100*Вводные!$G88/Вводные!$G$99,0)*1000000,0)</f>
        <v>0</v>
      </c>
      <c r="CN30">
        <f>IF(AND(Вводные!$G$82="Денежная компенсация",CN$21=Вводные!$G$83),IFERROR(Вводные!$G$100*Вводные!$G88/Вводные!$G$99,0)*1000000,0)</f>
        <v>0</v>
      </c>
      <c r="CO30">
        <f>IF(AND(Вводные!$G$82="Денежная компенсация",CO$21=Вводные!$G$83),IFERROR(Вводные!$G$100*Вводные!$G88/Вводные!$G$99,0)*1000000,0)</f>
        <v>0</v>
      </c>
      <c r="CP30">
        <f>IF(AND(Вводные!$G$82="Денежная компенсация",CP$21=Вводные!$G$83),IFERROR(Вводные!$G$100*Вводные!$G88/Вводные!$G$99,0)*1000000,0)</f>
        <v>0</v>
      </c>
      <c r="CQ30">
        <f>IF(AND(Вводные!$G$82="Денежная компенсация",CQ$21=Вводные!$G$83),IFERROR(Вводные!$G$100*Вводные!$G88/Вводные!$G$99,0)*1000000,0)</f>
        <v>0</v>
      </c>
      <c r="CR30">
        <f>IF(AND(Вводные!$G$82="Денежная компенсация",CR$21=Вводные!$G$83),IFERROR(Вводные!$G$100*Вводные!$G88/Вводные!$G$99,0)*1000000,0)</f>
        <v>0</v>
      </c>
      <c r="CS30">
        <f>IF(AND(Вводные!$G$82="Денежная компенсация",CS$21=Вводные!$G$83),IFERROR(Вводные!$G$100*Вводные!$G88/Вводные!$G$99,0)*1000000,0)</f>
        <v>0</v>
      </c>
      <c r="CT30">
        <f>IF(AND(Вводные!$G$82="Денежная компенсация",CT$21=Вводные!$G$83),IFERROR(Вводные!$G$100*Вводные!$G88/Вводные!$G$99,0)*1000000,0)</f>
        <v>0</v>
      </c>
      <c r="CU30">
        <f>IF(AND(Вводные!$G$82="Денежная компенсация",CU$21=Вводные!$G$83),IFERROR(Вводные!$G$100*Вводные!$G88/Вводные!$G$99,0)*1000000,0)</f>
        <v>0</v>
      </c>
      <c r="CV30">
        <f>IF(AND(Вводные!$G$82="Денежная компенсация",CV$21=Вводные!$G$83),IFERROR(Вводные!$G$100*Вводные!$G88/Вводные!$G$99,0)*1000000,0)</f>
        <v>0</v>
      </c>
      <c r="CW30">
        <f>IF(AND(Вводные!$G$82="Денежная компенсация",CW$21=Вводные!$G$83),IFERROR(Вводные!$G$100*Вводные!$G88/Вводные!$G$99,0)*1000000,0)</f>
        <v>0</v>
      </c>
      <c r="CX30">
        <f>IF(AND(Вводные!$G$82="Денежная компенсация",CX$21=Вводные!$G$83),IFERROR(Вводные!$G$100*Вводные!$G88/Вводные!$G$99,0)*1000000,0)</f>
        <v>0</v>
      </c>
      <c r="CY30">
        <f>IF(AND(Вводные!$G$82="Денежная компенсация",CY$21=Вводные!$G$83),IFERROR(Вводные!$G$100*Вводные!$G88/Вводные!$G$99,0)*1000000,0)</f>
        <v>0</v>
      </c>
      <c r="CZ30">
        <f>IF(AND(Вводные!$G$82="Денежная компенсация",CZ$21=Вводные!$G$83),IFERROR(Вводные!$G$100*Вводные!$G88/Вводные!$G$99,0)*1000000,0)</f>
        <v>0</v>
      </c>
      <c r="DA30">
        <f>IF(AND(Вводные!$G$82="Денежная компенсация",DA$21=Вводные!$G$83),IFERROR(Вводные!$G$100*Вводные!$G88/Вводные!$G$99,0)*1000000,0)</f>
        <v>0</v>
      </c>
      <c r="DB30">
        <f>IF(AND(Вводные!$G$82="Денежная компенсация",DB$21=Вводные!$G$83),IFERROR(Вводные!$G$100*Вводные!$G88/Вводные!$G$99,0)*1000000,0)</f>
        <v>0</v>
      </c>
      <c r="DC30">
        <f>IF(AND(Вводные!$G$82="Денежная компенсация",DC$21=Вводные!$G$83),IFERROR(Вводные!$G$100*Вводные!$G88/Вводные!$G$99,0)*1000000,0)</f>
        <v>0</v>
      </c>
      <c r="DD30">
        <f>IF(AND(Вводные!$G$82="Денежная компенсация",DD$21=Вводные!$G$83),IFERROR(Вводные!$G$100*Вводные!$G88/Вводные!$G$99,0)*1000000,0)</f>
        <v>0</v>
      </c>
      <c r="DE30">
        <f>IF(AND(Вводные!$G$82="Денежная компенсация",DE$21=Вводные!$G$83),IFERROR(Вводные!$G$100*Вводные!$G88/Вводные!$G$99,0)*1000000,0)</f>
        <v>0</v>
      </c>
      <c r="DF30">
        <f>IF(AND(Вводные!$G$82="Денежная компенсация",DF$21=Вводные!$G$83),IFERROR(Вводные!$G$100*Вводные!$G88/Вводные!$G$99,0)*1000000,0)</f>
        <v>0</v>
      </c>
      <c r="DG30">
        <f>IF(AND(Вводные!$G$82="Денежная компенсация",DG$21=Вводные!$G$83),IFERROR(Вводные!$G$100*Вводные!$G88/Вводные!$G$99,0)*1000000,0)</f>
        <v>0</v>
      </c>
      <c r="DH30">
        <f>IF(AND(Вводные!$G$82="Денежная компенсация",DH$21=Вводные!$G$83),IFERROR(Вводные!$G$100*Вводные!$G88/Вводные!$G$99,0)*1000000,0)</f>
        <v>0</v>
      </c>
      <c r="DI30">
        <f>IF(AND(Вводные!$G$82="Денежная компенсация",DI$21=Вводные!$G$83),IFERROR(Вводные!$G$100*Вводные!$G88/Вводные!$G$99,0)*1000000,0)</f>
        <v>0</v>
      </c>
      <c r="DJ30">
        <f>IF(AND(Вводные!$G$82="Денежная компенсация",DJ$21=Вводные!$G$83),IFERROR(Вводные!$G$100*Вводные!$G88/Вводные!$G$99,0)*1000000,0)</f>
        <v>0</v>
      </c>
      <c r="DK30">
        <f>IF(AND(Вводные!$G$82="Денежная компенсация",DK$21=Вводные!$G$83),IFERROR(Вводные!$G$100*Вводные!$G88/Вводные!$G$99,0)*1000000,0)</f>
        <v>0</v>
      </c>
      <c r="DL30">
        <f>IF(AND(Вводные!$G$82="Денежная компенсация",DL$21=Вводные!$G$83),IFERROR(Вводные!$G$100*Вводные!$G88/Вводные!$G$99,0)*1000000,0)</f>
        <v>0</v>
      </c>
      <c r="DM30">
        <f>IF(AND(Вводные!$G$82="Денежная компенсация",DM$21=Вводные!$G$83),IFERROR(Вводные!$G$100*Вводные!$G88/Вводные!$G$99,0)*1000000,0)</f>
        <v>0</v>
      </c>
      <c r="DN30">
        <f>IF(AND(Вводные!$G$82="Денежная компенсация",DN$21=Вводные!$G$83),IFERROR(Вводные!$G$100*Вводные!$G88/Вводные!$G$99,0)*1000000,0)</f>
        <v>0</v>
      </c>
      <c r="DO30">
        <f>IF(AND(Вводные!$G$82="Денежная компенсация",DO$21=Вводные!$G$83),IFERROR(Вводные!$G$100*Вводные!$G88/Вводные!$G$99,0)*1000000,0)</f>
        <v>0</v>
      </c>
      <c r="DP30">
        <f>IF(AND(Вводные!$G$82="Денежная компенсация",DP$21=Вводные!$G$83),IFERROR(Вводные!$G$100*Вводные!$G88/Вводные!$G$99,0)*1000000,0)</f>
        <v>0</v>
      </c>
      <c r="DQ30">
        <f>IF(AND(Вводные!$G$82="Денежная компенсация",DQ$21=Вводные!$G$83),IFERROR(Вводные!$G$100*Вводные!$G88/Вводные!$G$99,0)*1000000,0)</f>
        <v>0</v>
      </c>
      <c r="DR30">
        <f>IF(AND(Вводные!$G$82="Денежная компенсация",DR$21=Вводные!$G$83),IFERROR(Вводные!$G$100*Вводные!$G88/Вводные!$G$99,0)*1000000,0)</f>
        <v>0</v>
      </c>
      <c r="DS30">
        <f>IF(AND(Вводные!$G$82="Денежная компенсация",DS$21=Вводные!$G$83),IFERROR(Вводные!$G$100*Вводные!$G88/Вводные!$G$99,0)*1000000,0)</f>
        <v>0</v>
      </c>
      <c r="DT30">
        <f>IF(AND(Вводные!$G$82="Денежная компенсация",DT$21=Вводные!$G$83),IFERROR(Вводные!$G$100*Вводные!$G88/Вводные!$G$99,0)*1000000,0)</f>
        <v>0</v>
      </c>
      <c r="DU30">
        <f>IF(AND(Вводные!$G$82="Денежная компенсация",DU$21=Вводные!$G$83),IFERROR(Вводные!$G$100*Вводные!$G88/Вводные!$G$99,0)*1000000,0)</f>
        <v>0</v>
      </c>
      <c r="DV30">
        <f>IF(AND(Вводные!$G$82="Денежная компенсация",DV$21=Вводные!$G$83),IFERROR(Вводные!$G$100*Вводные!$G88/Вводные!$G$99,0)*1000000,0)</f>
        <v>0</v>
      </c>
      <c r="DW30">
        <f>IF(AND(Вводные!$G$82="Денежная компенсация",DW$21=Вводные!$G$83),IFERROR(Вводные!$G$100*Вводные!$G88/Вводные!$G$99,0)*1000000,0)</f>
        <v>0</v>
      </c>
      <c r="DX30">
        <f>IF(AND(Вводные!$G$82="Денежная компенсация",DX$21=Вводные!$G$83),IFERROR(Вводные!$G$100*Вводные!$G88/Вводные!$G$99,0)*1000000,0)</f>
        <v>0</v>
      </c>
      <c r="DY30">
        <f>IF(AND(Вводные!$G$82="Денежная компенсация",DY$21=Вводные!$G$83),IFERROR(Вводные!$G$100*Вводные!$G88/Вводные!$G$99,0)*1000000,0)</f>
        <v>0</v>
      </c>
      <c r="DZ30">
        <f>IF(AND(Вводные!$G$82="Денежная компенсация",DZ$21=Вводные!$G$83),IFERROR(Вводные!$G$100*Вводные!$G88/Вводные!$G$99,0)*1000000,0)</f>
        <v>0</v>
      </c>
      <c r="EA30">
        <f>IF(AND(Вводные!$G$82="Денежная компенсация",EA$21=Вводные!$G$83),IFERROR(Вводные!$G$100*Вводные!$G88/Вводные!$G$99,0)*1000000,0)</f>
        <v>0</v>
      </c>
      <c r="EB30">
        <f>IF(AND(Вводные!$G$82="Денежная компенсация",EB$21=Вводные!$G$83),IFERROR(Вводные!$G$100*Вводные!$G88/Вводные!$G$99,0)*1000000,0)</f>
        <v>0</v>
      </c>
      <c r="EC30">
        <f>IF(AND(Вводные!$G$82="Денежная компенсация",EC$21=Вводные!$G$83),IFERROR(Вводные!$G$100*Вводные!$G88/Вводные!$G$99,0)*1000000,0)</f>
        <v>0</v>
      </c>
      <c r="ED30">
        <f>IF(AND(Вводные!$G$82="Денежная компенсация",ED$21=Вводные!$G$83),IFERROR(Вводные!$G$100*Вводные!$G88/Вводные!$G$99,0)*1000000,0)</f>
        <v>0</v>
      </c>
      <c r="EE30">
        <f>IF(AND(Вводные!$G$82="Денежная компенсация",EE$21=Вводные!$G$83),IFERROR(Вводные!$G$100*Вводные!$G88/Вводные!$G$99,0)*1000000,0)</f>
        <v>0</v>
      </c>
      <c r="EF30">
        <f>IF(AND(Вводные!$G$82="Денежная компенсация",EF$21=Вводные!$G$83),IFERROR(Вводные!$G$100*Вводные!$G88/Вводные!$G$99,0)*1000000,0)</f>
        <v>0</v>
      </c>
      <c r="EG30">
        <f>IF(AND(Вводные!$G$82="Денежная компенсация",EG$21=Вводные!$G$83),IFERROR(Вводные!$G$100*Вводные!$G88/Вводные!$G$99,0)*1000000,0)</f>
        <v>0</v>
      </c>
      <c r="EH30">
        <f>IF(AND(Вводные!$G$82="Денежная компенсация",EH$21=Вводные!$G$83),IFERROR(Вводные!$G$100*Вводные!$G88/Вводные!$G$99,0)*1000000,0)</f>
        <v>0</v>
      </c>
      <c r="EI30">
        <f>IF(AND(Вводные!$G$82="Денежная компенсация",EI$21=Вводные!$G$83),IFERROR(Вводные!$G$100*Вводные!$G88/Вводные!$G$99,0)*1000000,0)</f>
        <v>0</v>
      </c>
    </row>
    <row r="31" spans="1:139" x14ac:dyDescent="0.25">
      <c r="A31" s="481" t="s">
        <v>242</v>
      </c>
      <c r="B31" s="481" t="s">
        <v>2110</v>
      </c>
      <c r="C31" s="481"/>
      <c r="U31">
        <f>IF(AND(Вводные!$G$82="Денежная компенсация",U$21=Вводные!$G$83),IFERROR(Вводные!$G$100*Вводные!$G93/Вводные!$G$99,0)*1000000,0)</f>
        <v>0</v>
      </c>
      <c r="V31">
        <f>IF(AND(Вводные!$G$82="Денежная компенсация",V$21=Вводные!$G$83),IFERROR(Вводные!$G$100*Вводные!$G93/Вводные!$G$99,0)*1000000,0)</f>
        <v>0</v>
      </c>
      <c r="W31">
        <f>IF(AND(Вводные!$G$82="Денежная компенсация",W$21=Вводные!$G$83),IFERROR(Вводные!$G$100*Вводные!$G93/Вводные!$G$99,0)*1000000,0)</f>
        <v>0</v>
      </c>
      <c r="X31">
        <f>IF(AND(Вводные!$G$82="Денежная компенсация",X$21=Вводные!$G$83),IFERROR(Вводные!$G$100*Вводные!$G93/Вводные!$G$99,0)*1000000,0)</f>
        <v>0</v>
      </c>
      <c r="Y31">
        <f>IF(AND(Вводные!$G$82="Денежная компенсация",Y$21=Вводные!$G$83),IFERROR(Вводные!$G$100*Вводные!$G93/Вводные!$G$99,0)*1000000,0)</f>
        <v>0</v>
      </c>
      <c r="Z31">
        <f>IF(AND(Вводные!$G$82="Денежная компенсация",Z$21=Вводные!$G$83),IFERROR(Вводные!$G$100*Вводные!$G93/Вводные!$G$99,0)*1000000,0)</f>
        <v>0</v>
      </c>
      <c r="AA31">
        <f>IF(AND(Вводные!$G$82="Денежная компенсация",AA$21=Вводные!$G$83),IFERROR(Вводные!$G$100*Вводные!$G93/Вводные!$G$99,0)*1000000,0)</f>
        <v>0</v>
      </c>
      <c r="AB31">
        <f>IF(AND(Вводные!$G$82="Денежная компенсация",AB$21=Вводные!$G$83),IFERROR(Вводные!$G$100*Вводные!$G93/Вводные!$G$99,0)*1000000,0)</f>
        <v>0</v>
      </c>
      <c r="AC31">
        <f>IF(AND(Вводные!$G$82="Денежная компенсация",AC$21=Вводные!$G$83),IFERROR(Вводные!$G$100*Вводные!$G93/Вводные!$G$99,0)*1000000,0)</f>
        <v>0</v>
      </c>
      <c r="AD31">
        <f>IF(AND(Вводные!$G$82="Денежная компенсация",AD$21=Вводные!$G$83),IFERROR(Вводные!$G$100*Вводные!$G93/Вводные!$G$99,0)*1000000,0)</f>
        <v>0</v>
      </c>
      <c r="AE31">
        <f>IF(AND(Вводные!$G$82="Денежная компенсация",AE$21=Вводные!$G$83),IFERROR(Вводные!$G$100*Вводные!$G93/Вводные!$G$99,0)*1000000,0)</f>
        <v>0</v>
      </c>
      <c r="AF31">
        <f>IF(AND(Вводные!$G$82="Денежная компенсация",AF$21=Вводные!$G$83),IFERROR(Вводные!$G$100*Вводные!$G93/Вводные!$G$99,0)*1000000,0)</f>
        <v>0</v>
      </c>
      <c r="AG31">
        <f>IF(AND(Вводные!$G$82="Денежная компенсация",AG$21=Вводные!$G$83),IFERROR(Вводные!$G$100*Вводные!$G93/Вводные!$G$99,0)*1000000,0)</f>
        <v>0</v>
      </c>
      <c r="AH31">
        <f>IF(AND(Вводные!$G$82="Денежная компенсация",AH$21=Вводные!$G$83),IFERROR(Вводные!$G$100*Вводные!$G93/Вводные!$G$99,0)*1000000,0)</f>
        <v>0</v>
      </c>
      <c r="AI31">
        <f>IF(AND(Вводные!$G$82="Денежная компенсация",AI$21=Вводные!$G$83),IFERROR(Вводные!$G$100*Вводные!$G93/Вводные!$G$99,0)*1000000,0)</f>
        <v>0</v>
      </c>
      <c r="AJ31">
        <f>IF(AND(Вводные!$G$82="Денежная компенсация",AJ$21=Вводные!$G$83),IFERROR(Вводные!$G$100*Вводные!$G93/Вводные!$G$99,0)*1000000,0)</f>
        <v>0</v>
      </c>
      <c r="AK31">
        <f>IF(AND(Вводные!$G$82="Денежная компенсация",AK$21=Вводные!$G$83),IFERROR(Вводные!$G$100*Вводные!$G93/Вводные!$G$99,0)*1000000,0)</f>
        <v>0</v>
      </c>
      <c r="AL31">
        <f>IF(AND(Вводные!$G$82="Денежная компенсация",AL$21=Вводные!$G$83),IFERROR(Вводные!$G$100*Вводные!$G93/Вводные!$G$99,0)*1000000,0)</f>
        <v>0</v>
      </c>
      <c r="AM31">
        <f>IF(AND(Вводные!$G$82="Денежная компенсация",AM$21=Вводные!$G$83),IFERROR(Вводные!$G$100*Вводные!$G93/Вводные!$G$99,0)*1000000,0)</f>
        <v>0</v>
      </c>
      <c r="AN31">
        <f>IF(AND(Вводные!$G$82="Денежная компенсация",AN$21=Вводные!$G$83),IFERROR(Вводные!$G$100*Вводные!$G93/Вводные!$G$99,0)*1000000,0)</f>
        <v>0</v>
      </c>
      <c r="AO31">
        <f>IF(AND(Вводные!$G$82="Денежная компенсация",AO$21=Вводные!$G$83),IFERROR(Вводные!$G$100*Вводные!$G93/Вводные!$G$99,0)*1000000,0)</f>
        <v>0</v>
      </c>
      <c r="AP31">
        <f>IF(AND(Вводные!$G$82="Денежная компенсация",AP$21=Вводные!$G$83),IFERROR(Вводные!$G$100*Вводные!$G93/Вводные!$G$99,0)*1000000,0)</f>
        <v>0</v>
      </c>
      <c r="AQ31">
        <f>IF(AND(Вводные!$G$82="Денежная компенсация",AQ$21=Вводные!$G$83),IFERROR(Вводные!$G$100*Вводные!$G93/Вводные!$G$99,0)*1000000,0)</f>
        <v>0</v>
      </c>
      <c r="AR31">
        <f>IF(AND(Вводные!$G$82="Денежная компенсация",AR$21=Вводные!$G$83),IFERROR(Вводные!$G$100*Вводные!$G93/Вводные!$G$99,0)*1000000,0)</f>
        <v>0</v>
      </c>
      <c r="AS31">
        <f>IF(AND(Вводные!$G$82="Денежная компенсация",AS$21=Вводные!$G$83),IFERROR(Вводные!$G$100*Вводные!$G93/Вводные!$G$99,0)*1000000,0)</f>
        <v>0</v>
      </c>
      <c r="AT31">
        <f>IF(AND(Вводные!$G$82="Денежная компенсация",AT$21=Вводные!$G$83),IFERROR(Вводные!$G$100*Вводные!$G93/Вводные!$G$99,0)*1000000,0)</f>
        <v>0</v>
      </c>
      <c r="AU31">
        <f>IF(AND(Вводные!$G$82="Денежная компенсация",AU$21=Вводные!$G$83),IFERROR(Вводные!$G$100*Вводные!$G93/Вводные!$G$99,0)*1000000,0)</f>
        <v>0</v>
      </c>
      <c r="AV31">
        <f>IF(AND(Вводные!$G$82="Денежная компенсация",AV$21=Вводные!$G$83),IFERROR(Вводные!$G$100*Вводные!$G93/Вводные!$G$99,0)*1000000,0)</f>
        <v>0</v>
      </c>
      <c r="AW31">
        <f>IF(AND(Вводные!$G$82="Денежная компенсация",AW$21=Вводные!$G$83),IFERROR(Вводные!$G$100*Вводные!$G93/Вводные!$G$99,0)*1000000,0)</f>
        <v>0</v>
      </c>
      <c r="AX31">
        <f>IF(AND(Вводные!$G$82="Денежная компенсация",AX$21=Вводные!$G$83),IFERROR(Вводные!$G$100*Вводные!$G93/Вводные!$G$99,0)*1000000,0)</f>
        <v>0</v>
      </c>
      <c r="AY31">
        <f>IF(AND(Вводные!$G$82="Денежная компенсация",AY$21=Вводные!$G$83),IFERROR(Вводные!$G$100*Вводные!$G93/Вводные!$G$99,0)*1000000,0)</f>
        <v>0</v>
      </c>
      <c r="AZ31">
        <f>IF(AND(Вводные!$G$82="Денежная компенсация",AZ$21=Вводные!$G$83),IFERROR(Вводные!$G$100*Вводные!$G93/Вводные!$G$99,0)*1000000,0)</f>
        <v>0</v>
      </c>
      <c r="BA31">
        <f>IF(AND(Вводные!$G$82="Денежная компенсация",BA$21=Вводные!$G$83),IFERROR(Вводные!$G$100*Вводные!$G93/Вводные!$G$99,0)*1000000,0)</f>
        <v>0</v>
      </c>
      <c r="BB31">
        <f>IF(AND(Вводные!$G$82="Денежная компенсация",BB$21=Вводные!$G$83),IFERROR(Вводные!$G$100*Вводные!$G93/Вводные!$G$99,0)*1000000,0)</f>
        <v>0</v>
      </c>
      <c r="BC31">
        <f>IF(AND(Вводные!$G$82="Денежная компенсация",BC$21=Вводные!$G$83),IFERROR(Вводные!$G$100*Вводные!$G93/Вводные!$G$99,0)*1000000,0)</f>
        <v>0</v>
      </c>
      <c r="BD31">
        <f>IF(AND(Вводные!$G$82="Денежная компенсация",BD$21=Вводные!$G$83),IFERROR(Вводные!$G$100*Вводные!$G93/Вводные!$G$99,0)*1000000,0)</f>
        <v>0</v>
      </c>
      <c r="BE31">
        <f>IF(AND(Вводные!$G$82="Денежная компенсация",BE$21=Вводные!$G$83),IFERROR(Вводные!$G$100*Вводные!$G93/Вводные!$G$99,0)*1000000,0)</f>
        <v>0</v>
      </c>
      <c r="BF31">
        <f>IF(AND(Вводные!$G$82="Денежная компенсация",BF$21=Вводные!$G$83),IFERROR(Вводные!$G$100*Вводные!$G93/Вводные!$G$99,0)*1000000,0)</f>
        <v>0</v>
      </c>
      <c r="BG31">
        <f>IF(AND(Вводные!$G$82="Денежная компенсация",BG$21=Вводные!$G$83),IFERROR(Вводные!$G$100*Вводные!$G93/Вводные!$G$99,0)*1000000,0)</f>
        <v>0</v>
      </c>
      <c r="BH31">
        <f>IF(AND(Вводные!$G$82="Денежная компенсация",BH$21=Вводные!$G$83),IFERROR(Вводные!$G$100*Вводные!$G93/Вводные!$G$99,0)*1000000,0)</f>
        <v>0</v>
      </c>
      <c r="BI31">
        <f>IF(AND(Вводные!$G$82="Денежная компенсация",BI$21=Вводные!$G$83),IFERROR(Вводные!$G$100*Вводные!$G93/Вводные!$G$99,0)*1000000,0)</f>
        <v>0</v>
      </c>
      <c r="BJ31">
        <f>IF(AND(Вводные!$G$82="Денежная компенсация",BJ$21=Вводные!$G$83),IFERROR(Вводные!$G$100*Вводные!$G93/Вводные!$G$99,0)*1000000,0)</f>
        <v>0</v>
      </c>
      <c r="BK31">
        <f>IF(AND(Вводные!$G$82="Денежная компенсация",BK$21=Вводные!$G$83),IFERROR(Вводные!$G$100*Вводные!$G93/Вводные!$G$99,0)*1000000,0)</f>
        <v>0</v>
      </c>
      <c r="BL31">
        <f>IF(AND(Вводные!$G$82="Денежная компенсация",BL$21=Вводные!$G$83),IFERROR(Вводные!$G$100*Вводные!$G93/Вводные!$G$99,0)*1000000,0)</f>
        <v>0</v>
      </c>
      <c r="BM31">
        <f>IF(AND(Вводные!$G$82="Денежная компенсация",BM$21=Вводные!$G$83),IFERROR(Вводные!$G$100*Вводные!$G93/Вводные!$G$99,0)*1000000,0)</f>
        <v>0</v>
      </c>
      <c r="BN31">
        <f>IF(AND(Вводные!$G$82="Денежная компенсация",BN$21=Вводные!$G$83),IFERROR(Вводные!$G$100*Вводные!$G93/Вводные!$G$99,0)*1000000,0)</f>
        <v>0</v>
      </c>
      <c r="BO31">
        <f>IF(AND(Вводные!$G$82="Денежная компенсация",BO$21=Вводные!$G$83),IFERROR(Вводные!$G$100*Вводные!$G93/Вводные!$G$99,0)*1000000,0)</f>
        <v>0</v>
      </c>
      <c r="BP31">
        <f>IF(AND(Вводные!$G$82="Денежная компенсация",BP$21=Вводные!$G$83),IFERROR(Вводные!$G$100*Вводные!$G93/Вводные!$G$99,0)*1000000,0)</f>
        <v>0</v>
      </c>
      <c r="BQ31">
        <f>IF(AND(Вводные!$G$82="Денежная компенсация",BQ$21=Вводные!$G$83),IFERROR(Вводные!$G$100*Вводные!$G93/Вводные!$G$99,0)*1000000,0)</f>
        <v>0</v>
      </c>
      <c r="BR31">
        <f>IF(AND(Вводные!$G$82="Денежная компенсация",BR$21=Вводные!$G$83),IFERROR(Вводные!$G$100*Вводные!$G93/Вводные!$G$99,0)*1000000,0)</f>
        <v>0</v>
      </c>
      <c r="BS31">
        <f>IF(AND(Вводные!$G$82="Денежная компенсация",BS$21=Вводные!$G$83),IFERROR(Вводные!$G$100*Вводные!$G93/Вводные!$G$99,0)*1000000,0)</f>
        <v>0</v>
      </c>
      <c r="BT31">
        <f>IF(AND(Вводные!$G$82="Денежная компенсация",BT$21=Вводные!$G$83),IFERROR(Вводные!$G$100*Вводные!$G93/Вводные!$G$99,0)*1000000,0)</f>
        <v>0</v>
      </c>
      <c r="BU31">
        <f>IF(AND(Вводные!$G$82="Денежная компенсация",BU$21=Вводные!$G$83),IFERROR(Вводные!$G$100*Вводные!$G93/Вводные!$G$99,0)*1000000,0)</f>
        <v>0</v>
      </c>
      <c r="BV31">
        <f>IF(AND(Вводные!$G$82="Денежная компенсация",BV$21=Вводные!$G$83),IFERROR(Вводные!$G$100*Вводные!$G93/Вводные!$G$99,0)*1000000,0)</f>
        <v>0</v>
      </c>
      <c r="BW31">
        <f>IF(AND(Вводные!$G$82="Денежная компенсация",BW$21=Вводные!$G$83),IFERROR(Вводные!$G$100*Вводные!$G93/Вводные!$G$99,0)*1000000,0)</f>
        <v>0</v>
      </c>
      <c r="BX31">
        <f>IF(AND(Вводные!$G$82="Денежная компенсация",BX$21=Вводные!$G$83),IFERROR(Вводные!$G$100*Вводные!$G93/Вводные!$G$99,0)*1000000,0)</f>
        <v>0</v>
      </c>
      <c r="BY31">
        <f>IF(AND(Вводные!$G$82="Денежная компенсация",BY$21=Вводные!$G$83),IFERROR(Вводные!$G$100*Вводные!$G93/Вводные!$G$99,0)*1000000,0)</f>
        <v>0</v>
      </c>
      <c r="BZ31">
        <f>IF(AND(Вводные!$G$82="Денежная компенсация",BZ$21=Вводные!$G$83),IFERROR(Вводные!$G$100*Вводные!$G93/Вводные!$G$99,0)*1000000,0)</f>
        <v>0</v>
      </c>
      <c r="CA31">
        <f>IF(AND(Вводные!$G$82="Денежная компенсация",CA$21=Вводные!$G$83),IFERROR(Вводные!$G$100*Вводные!$G93/Вводные!$G$99,0)*1000000,0)</f>
        <v>0</v>
      </c>
      <c r="CB31">
        <f>IF(AND(Вводные!$G$82="Денежная компенсация",CB$21=Вводные!$G$83),IFERROR(Вводные!$G$100*Вводные!$G93/Вводные!$G$99,0)*1000000,0)</f>
        <v>0</v>
      </c>
      <c r="CC31">
        <f>IF(AND(Вводные!$G$82="Денежная компенсация",CC$21=Вводные!$G$83),IFERROR(Вводные!$G$100*Вводные!$G93/Вводные!$G$99,0)*1000000,0)</f>
        <v>0</v>
      </c>
      <c r="CD31">
        <f>IF(AND(Вводные!$G$82="Денежная компенсация",CD$21=Вводные!$G$83),IFERROR(Вводные!$G$100*Вводные!$G93/Вводные!$G$99,0)*1000000,0)</f>
        <v>0</v>
      </c>
      <c r="CE31">
        <f>IF(AND(Вводные!$G$82="Денежная компенсация",CE$21=Вводные!$G$83),IFERROR(Вводные!$G$100*Вводные!$G93/Вводные!$G$99,0)*1000000,0)</f>
        <v>0</v>
      </c>
      <c r="CF31">
        <f>IF(AND(Вводные!$G$82="Денежная компенсация",CF$21=Вводные!$G$83),IFERROR(Вводные!$G$100*Вводные!$G93/Вводные!$G$99,0)*1000000,0)</f>
        <v>0</v>
      </c>
      <c r="CG31">
        <f>IF(AND(Вводные!$G$82="Денежная компенсация",CG$21=Вводные!$G$83),IFERROR(Вводные!$G$100*Вводные!$G93/Вводные!$G$99,0)*1000000,0)</f>
        <v>0</v>
      </c>
      <c r="CH31">
        <f>IF(AND(Вводные!$G$82="Денежная компенсация",CH$21=Вводные!$G$83),IFERROR(Вводные!$G$100*Вводные!$G93/Вводные!$G$99,0)*1000000,0)</f>
        <v>0</v>
      </c>
      <c r="CI31">
        <f>IF(AND(Вводные!$G$82="Денежная компенсация",CI$21=Вводные!$G$83),IFERROR(Вводные!$G$100*Вводные!$G93/Вводные!$G$99,0)*1000000,0)</f>
        <v>0</v>
      </c>
      <c r="CJ31">
        <f>IF(AND(Вводные!$G$82="Денежная компенсация",CJ$21=Вводные!$G$83),IFERROR(Вводные!$G$100*Вводные!$G93/Вводные!$G$99,0)*1000000,0)</f>
        <v>0</v>
      </c>
      <c r="CK31">
        <f>IF(AND(Вводные!$G$82="Денежная компенсация",CK$21=Вводные!$G$83),IFERROR(Вводные!$G$100*Вводные!$G93/Вводные!$G$99,0)*1000000,0)</f>
        <v>0</v>
      </c>
      <c r="CL31">
        <f>IF(AND(Вводные!$G$82="Денежная компенсация",CL$21=Вводные!$G$83),IFERROR(Вводные!$G$100*Вводные!$G93/Вводные!$G$99,0)*1000000,0)</f>
        <v>0</v>
      </c>
      <c r="CM31">
        <f>IF(AND(Вводные!$G$82="Денежная компенсация",CM$21=Вводные!$G$83),IFERROR(Вводные!$G$100*Вводные!$G93/Вводные!$G$99,0)*1000000,0)</f>
        <v>0</v>
      </c>
      <c r="CN31">
        <f>IF(AND(Вводные!$G$82="Денежная компенсация",CN$21=Вводные!$G$83),IFERROR(Вводные!$G$100*Вводные!$G93/Вводные!$G$99,0)*1000000,0)</f>
        <v>0</v>
      </c>
      <c r="CO31">
        <f>IF(AND(Вводные!$G$82="Денежная компенсация",CO$21=Вводные!$G$83),IFERROR(Вводные!$G$100*Вводные!$G93/Вводные!$G$99,0)*1000000,0)</f>
        <v>0</v>
      </c>
      <c r="CP31">
        <f>IF(AND(Вводные!$G$82="Денежная компенсация",CP$21=Вводные!$G$83),IFERROR(Вводные!$G$100*Вводные!$G93/Вводные!$G$99,0)*1000000,0)</f>
        <v>0</v>
      </c>
      <c r="CQ31">
        <f>IF(AND(Вводные!$G$82="Денежная компенсация",CQ$21=Вводные!$G$83),IFERROR(Вводные!$G$100*Вводные!$G93/Вводные!$G$99,0)*1000000,0)</f>
        <v>0</v>
      </c>
      <c r="CR31">
        <f>IF(AND(Вводные!$G$82="Денежная компенсация",CR$21=Вводные!$G$83),IFERROR(Вводные!$G$100*Вводные!$G93/Вводные!$G$99,0)*1000000,0)</f>
        <v>0</v>
      </c>
      <c r="CS31">
        <f>IF(AND(Вводные!$G$82="Денежная компенсация",CS$21=Вводные!$G$83),IFERROR(Вводные!$G$100*Вводные!$G93/Вводные!$G$99,0)*1000000,0)</f>
        <v>0</v>
      </c>
      <c r="CT31">
        <f>IF(AND(Вводные!$G$82="Денежная компенсация",CT$21=Вводные!$G$83),IFERROR(Вводные!$G$100*Вводные!$G93/Вводные!$G$99,0)*1000000,0)</f>
        <v>0</v>
      </c>
      <c r="CU31">
        <f>IF(AND(Вводные!$G$82="Денежная компенсация",CU$21=Вводные!$G$83),IFERROR(Вводные!$G$100*Вводные!$G93/Вводные!$G$99,0)*1000000,0)</f>
        <v>0</v>
      </c>
      <c r="CV31">
        <f>IF(AND(Вводные!$G$82="Денежная компенсация",CV$21=Вводные!$G$83),IFERROR(Вводные!$G$100*Вводные!$G93/Вводные!$G$99,0)*1000000,0)</f>
        <v>0</v>
      </c>
      <c r="CW31">
        <f>IF(AND(Вводные!$G$82="Денежная компенсация",CW$21=Вводные!$G$83),IFERROR(Вводные!$G$100*Вводные!$G93/Вводные!$G$99,0)*1000000,0)</f>
        <v>0</v>
      </c>
      <c r="CX31">
        <f>IF(AND(Вводные!$G$82="Денежная компенсация",CX$21=Вводные!$G$83),IFERROR(Вводные!$G$100*Вводные!$G93/Вводные!$G$99,0)*1000000,0)</f>
        <v>0</v>
      </c>
      <c r="CY31">
        <f>IF(AND(Вводные!$G$82="Денежная компенсация",CY$21=Вводные!$G$83),IFERROR(Вводные!$G$100*Вводные!$G93/Вводные!$G$99,0)*1000000,0)</f>
        <v>0</v>
      </c>
      <c r="CZ31">
        <f>IF(AND(Вводные!$G$82="Денежная компенсация",CZ$21=Вводные!$G$83),IFERROR(Вводные!$G$100*Вводные!$G93/Вводные!$G$99,0)*1000000,0)</f>
        <v>0</v>
      </c>
      <c r="DA31">
        <f>IF(AND(Вводные!$G$82="Денежная компенсация",DA$21=Вводные!$G$83),IFERROR(Вводные!$G$100*Вводные!$G93/Вводные!$G$99,0)*1000000,0)</f>
        <v>0</v>
      </c>
      <c r="DB31">
        <f>IF(AND(Вводные!$G$82="Денежная компенсация",DB$21=Вводные!$G$83),IFERROR(Вводные!$G$100*Вводные!$G93/Вводные!$G$99,0)*1000000,0)</f>
        <v>0</v>
      </c>
      <c r="DC31">
        <f>IF(AND(Вводные!$G$82="Денежная компенсация",DC$21=Вводные!$G$83),IFERROR(Вводные!$G$100*Вводные!$G93/Вводные!$G$99,0)*1000000,0)</f>
        <v>0</v>
      </c>
      <c r="DD31">
        <f>IF(AND(Вводные!$G$82="Денежная компенсация",DD$21=Вводные!$G$83),IFERROR(Вводные!$G$100*Вводные!$G93/Вводные!$G$99,0)*1000000,0)</f>
        <v>0</v>
      </c>
      <c r="DE31">
        <f>IF(AND(Вводные!$G$82="Денежная компенсация",DE$21=Вводные!$G$83),IFERROR(Вводные!$G$100*Вводные!$G93/Вводные!$G$99,0)*1000000,0)</f>
        <v>0</v>
      </c>
      <c r="DF31">
        <f>IF(AND(Вводные!$G$82="Денежная компенсация",DF$21=Вводные!$G$83),IFERROR(Вводные!$G$100*Вводные!$G93/Вводные!$G$99,0)*1000000,0)</f>
        <v>0</v>
      </c>
      <c r="DG31">
        <f>IF(AND(Вводные!$G$82="Денежная компенсация",DG$21=Вводные!$G$83),IFERROR(Вводные!$G$100*Вводные!$G93/Вводные!$G$99,0)*1000000,0)</f>
        <v>0</v>
      </c>
      <c r="DH31">
        <f>IF(AND(Вводные!$G$82="Денежная компенсация",DH$21=Вводные!$G$83),IFERROR(Вводные!$G$100*Вводные!$G93/Вводные!$G$99,0)*1000000,0)</f>
        <v>0</v>
      </c>
      <c r="DI31">
        <f>IF(AND(Вводные!$G$82="Денежная компенсация",DI$21=Вводные!$G$83),IFERROR(Вводные!$G$100*Вводные!$G93/Вводные!$G$99,0)*1000000,0)</f>
        <v>0</v>
      </c>
      <c r="DJ31">
        <f>IF(AND(Вводные!$G$82="Денежная компенсация",DJ$21=Вводные!$G$83),IFERROR(Вводные!$G$100*Вводные!$G93/Вводные!$G$99,0)*1000000,0)</f>
        <v>0</v>
      </c>
      <c r="DK31">
        <f>IF(AND(Вводные!$G$82="Денежная компенсация",DK$21=Вводные!$G$83),IFERROR(Вводные!$G$100*Вводные!$G93/Вводные!$G$99,0)*1000000,0)</f>
        <v>0</v>
      </c>
      <c r="DL31">
        <f>IF(AND(Вводные!$G$82="Денежная компенсация",DL$21=Вводные!$G$83),IFERROR(Вводные!$G$100*Вводные!$G93/Вводные!$G$99,0)*1000000,0)</f>
        <v>0</v>
      </c>
      <c r="DM31">
        <f>IF(AND(Вводные!$G$82="Денежная компенсация",DM$21=Вводные!$G$83),IFERROR(Вводные!$G$100*Вводные!$G93/Вводные!$G$99,0)*1000000,0)</f>
        <v>0</v>
      </c>
      <c r="DN31">
        <f>IF(AND(Вводные!$G$82="Денежная компенсация",DN$21=Вводные!$G$83),IFERROR(Вводные!$G$100*Вводные!$G93/Вводные!$G$99,0)*1000000,0)</f>
        <v>0</v>
      </c>
      <c r="DO31">
        <f>IF(AND(Вводные!$G$82="Денежная компенсация",DO$21=Вводные!$G$83),IFERROR(Вводные!$G$100*Вводные!$G93/Вводные!$G$99,0)*1000000,0)</f>
        <v>0</v>
      </c>
      <c r="DP31">
        <f>IF(AND(Вводные!$G$82="Денежная компенсация",DP$21=Вводные!$G$83),IFERROR(Вводные!$G$100*Вводные!$G93/Вводные!$G$99,0)*1000000,0)</f>
        <v>0</v>
      </c>
      <c r="DQ31">
        <f>IF(AND(Вводные!$G$82="Денежная компенсация",DQ$21=Вводные!$G$83),IFERROR(Вводные!$G$100*Вводные!$G93/Вводные!$G$99,0)*1000000,0)</f>
        <v>0</v>
      </c>
      <c r="DR31">
        <f>IF(AND(Вводные!$G$82="Денежная компенсация",DR$21=Вводные!$G$83),IFERROR(Вводные!$G$100*Вводные!$G93/Вводные!$G$99,0)*1000000,0)</f>
        <v>0</v>
      </c>
      <c r="DS31">
        <f>IF(AND(Вводные!$G$82="Денежная компенсация",DS$21=Вводные!$G$83),IFERROR(Вводные!$G$100*Вводные!$G93/Вводные!$G$99,0)*1000000,0)</f>
        <v>0</v>
      </c>
      <c r="DT31">
        <f>IF(AND(Вводные!$G$82="Денежная компенсация",DT$21=Вводные!$G$83),IFERROR(Вводные!$G$100*Вводные!$G93/Вводные!$G$99,0)*1000000,0)</f>
        <v>0</v>
      </c>
      <c r="DU31">
        <f>IF(AND(Вводные!$G$82="Денежная компенсация",DU$21=Вводные!$G$83),IFERROR(Вводные!$G$100*Вводные!$G93/Вводные!$G$99,0)*1000000,0)</f>
        <v>0</v>
      </c>
      <c r="DV31">
        <f>IF(AND(Вводные!$G$82="Денежная компенсация",DV$21=Вводные!$G$83),IFERROR(Вводные!$G$100*Вводные!$G93/Вводные!$G$99,0)*1000000,0)</f>
        <v>0</v>
      </c>
      <c r="DW31">
        <f>IF(AND(Вводные!$G$82="Денежная компенсация",DW$21=Вводные!$G$83),IFERROR(Вводные!$G$100*Вводные!$G93/Вводные!$G$99,0)*1000000,0)</f>
        <v>0</v>
      </c>
      <c r="DX31">
        <f>IF(AND(Вводные!$G$82="Денежная компенсация",DX$21=Вводные!$G$83),IFERROR(Вводные!$G$100*Вводные!$G93/Вводные!$G$99,0)*1000000,0)</f>
        <v>0</v>
      </c>
      <c r="DY31">
        <f>IF(AND(Вводные!$G$82="Денежная компенсация",DY$21=Вводные!$G$83),IFERROR(Вводные!$G$100*Вводные!$G93/Вводные!$G$99,0)*1000000,0)</f>
        <v>0</v>
      </c>
      <c r="DZ31">
        <f>IF(AND(Вводные!$G$82="Денежная компенсация",DZ$21=Вводные!$G$83),IFERROR(Вводные!$G$100*Вводные!$G93/Вводные!$G$99,0)*1000000,0)</f>
        <v>0</v>
      </c>
      <c r="EA31">
        <f>IF(AND(Вводные!$G$82="Денежная компенсация",EA$21=Вводные!$G$83),IFERROR(Вводные!$G$100*Вводные!$G93/Вводные!$G$99,0)*1000000,0)</f>
        <v>0</v>
      </c>
      <c r="EB31">
        <f>IF(AND(Вводные!$G$82="Денежная компенсация",EB$21=Вводные!$G$83),IFERROR(Вводные!$G$100*Вводные!$G93/Вводные!$G$99,0)*1000000,0)</f>
        <v>0</v>
      </c>
      <c r="EC31">
        <f>IF(AND(Вводные!$G$82="Денежная компенсация",EC$21=Вводные!$G$83),IFERROR(Вводные!$G$100*Вводные!$G93/Вводные!$G$99,0)*1000000,0)</f>
        <v>0</v>
      </c>
      <c r="ED31">
        <f>IF(AND(Вводные!$G$82="Денежная компенсация",ED$21=Вводные!$G$83),IFERROR(Вводные!$G$100*Вводные!$G93/Вводные!$G$99,0)*1000000,0)</f>
        <v>0</v>
      </c>
      <c r="EE31">
        <f>IF(AND(Вводные!$G$82="Денежная компенсация",EE$21=Вводные!$G$83),IFERROR(Вводные!$G$100*Вводные!$G93/Вводные!$G$99,0)*1000000,0)</f>
        <v>0</v>
      </c>
      <c r="EF31">
        <f>IF(AND(Вводные!$G$82="Денежная компенсация",EF$21=Вводные!$G$83),IFERROR(Вводные!$G$100*Вводные!$G93/Вводные!$G$99,0)*1000000,0)</f>
        <v>0</v>
      </c>
      <c r="EG31">
        <f>IF(AND(Вводные!$G$82="Денежная компенсация",EG$21=Вводные!$G$83),IFERROR(Вводные!$G$100*Вводные!$G93/Вводные!$G$99,0)*1000000,0)</f>
        <v>0</v>
      </c>
      <c r="EH31">
        <f>IF(AND(Вводные!$G$82="Денежная компенсация",EH$21=Вводные!$G$83),IFERROR(Вводные!$G$100*Вводные!$G93/Вводные!$G$99,0)*1000000,0)</f>
        <v>0</v>
      </c>
      <c r="EI31">
        <f>IF(AND(Вводные!$G$82="Денежная компенсация",EI$21=Вводные!$G$83),IFERROR(Вводные!$G$100*Вводные!$G93/Вводные!$G$99,0)*1000000,0)</f>
        <v>0</v>
      </c>
    </row>
    <row r="32" spans="1:139" x14ac:dyDescent="0.25">
      <c r="A32" s="481" t="s">
        <v>244</v>
      </c>
      <c r="B32" s="481" t="s">
        <v>2110</v>
      </c>
      <c r="C32" s="481"/>
      <c r="U32">
        <f>IF(AND(Вводные!$G$82="Денежная компенсация",U$21=Вводные!$G$83),IFERROR(Вводные!$G$100*Вводные!$G98/Вводные!$G$99,0)*1000000,0)</f>
        <v>0</v>
      </c>
      <c r="V32">
        <f>IF(AND(Вводные!$G$82="Денежная компенсация",V$21=Вводные!$G$83),IFERROR(Вводные!$G$100*Вводные!$G98/Вводные!$G$99,0)*1000000,0)</f>
        <v>0</v>
      </c>
      <c r="W32">
        <f>IF(AND(Вводные!$G$82="Денежная компенсация",W$21=Вводные!$G$83),IFERROR(Вводные!$G$100*Вводные!$G98/Вводные!$G$99,0)*1000000,0)</f>
        <v>0</v>
      </c>
      <c r="X32">
        <f>IF(AND(Вводные!$G$82="Денежная компенсация",X$21=Вводные!$G$83),IFERROR(Вводные!$G$100*Вводные!$G98/Вводные!$G$99,0)*1000000,0)</f>
        <v>0</v>
      </c>
      <c r="Y32">
        <f>IF(AND(Вводные!$G$82="Денежная компенсация",Y$21=Вводные!$G$83),IFERROR(Вводные!$G$100*Вводные!$G98/Вводные!$G$99,0)*1000000,0)</f>
        <v>0</v>
      </c>
      <c r="Z32">
        <f>IF(AND(Вводные!$G$82="Денежная компенсация",Z$21=Вводные!$G$83),IFERROR(Вводные!$G$100*Вводные!$G98/Вводные!$G$99,0)*1000000,0)</f>
        <v>0</v>
      </c>
      <c r="AA32">
        <f>IF(AND(Вводные!$G$82="Денежная компенсация",AA$21=Вводные!$G$83),IFERROR(Вводные!$G$100*Вводные!$G98/Вводные!$G$99,0)*1000000,0)</f>
        <v>0</v>
      </c>
      <c r="AB32">
        <f>IF(AND(Вводные!$G$82="Денежная компенсация",AB$21=Вводные!$G$83),IFERROR(Вводные!$G$100*Вводные!$G98/Вводные!$G$99,0)*1000000,0)</f>
        <v>0</v>
      </c>
      <c r="AC32">
        <f>IF(AND(Вводные!$G$82="Денежная компенсация",AC$21=Вводные!$G$83),IFERROR(Вводные!$G$100*Вводные!$G98/Вводные!$G$99,0)*1000000,0)</f>
        <v>0</v>
      </c>
      <c r="AD32">
        <f>IF(AND(Вводные!$G$82="Денежная компенсация",AD$21=Вводные!$G$83),IFERROR(Вводные!$G$100*Вводные!$G98/Вводные!$G$99,0)*1000000,0)</f>
        <v>0</v>
      </c>
      <c r="AE32">
        <f>IF(AND(Вводные!$G$82="Денежная компенсация",AE$21=Вводные!$G$83),IFERROR(Вводные!$G$100*Вводные!$G98/Вводные!$G$99,0)*1000000,0)</f>
        <v>0</v>
      </c>
      <c r="AF32">
        <f>IF(AND(Вводные!$G$82="Денежная компенсация",AF$21=Вводные!$G$83),IFERROR(Вводные!$G$100*Вводные!$G98/Вводные!$G$99,0)*1000000,0)</f>
        <v>0</v>
      </c>
      <c r="AG32">
        <f>IF(AND(Вводные!$G$82="Денежная компенсация",AG$21=Вводные!$G$83),IFERROR(Вводные!$G$100*Вводные!$G98/Вводные!$G$99,0)*1000000,0)</f>
        <v>0</v>
      </c>
      <c r="AH32">
        <f>IF(AND(Вводные!$G$82="Денежная компенсация",AH$21=Вводные!$G$83),IFERROR(Вводные!$G$100*Вводные!$G98/Вводные!$G$99,0)*1000000,0)</f>
        <v>0</v>
      </c>
      <c r="AI32">
        <f>IF(AND(Вводные!$G$82="Денежная компенсация",AI$21=Вводные!$G$83),IFERROR(Вводные!$G$100*Вводные!$G98/Вводные!$G$99,0)*1000000,0)</f>
        <v>0</v>
      </c>
      <c r="AJ32">
        <f>IF(AND(Вводные!$G$82="Денежная компенсация",AJ$21=Вводные!$G$83),IFERROR(Вводные!$G$100*Вводные!$G98/Вводные!$G$99,0)*1000000,0)</f>
        <v>0</v>
      </c>
      <c r="AK32">
        <f>IF(AND(Вводные!$G$82="Денежная компенсация",AK$21=Вводные!$G$83),IFERROR(Вводные!$G$100*Вводные!$G98/Вводные!$G$99,0)*1000000,0)</f>
        <v>0</v>
      </c>
      <c r="AL32">
        <f>IF(AND(Вводные!$G$82="Денежная компенсация",AL$21=Вводные!$G$83),IFERROR(Вводные!$G$100*Вводные!$G98/Вводные!$G$99,0)*1000000,0)</f>
        <v>61281878.532789633</v>
      </c>
      <c r="AM32">
        <f>IF(AND(Вводные!$G$82="Денежная компенсация",AM$21=Вводные!$G$83),IFERROR(Вводные!$G$100*Вводные!$G98/Вводные!$G$99,0)*1000000,0)</f>
        <v>0</v>
      </c>
      <c r="AN32">
        <f>IF(AND(Вводные!$G$82="Денежная компенсация",AN$21=Вводные!$G$83),IFERROR(Вводные!$G$100*Вводные!$G98/Вводные!$G$99,0)*1000000,0)</f>
        <v>0</v>
      </c>
      <c r="AO32">
        <f>IF(AND(Вводные!$G$82="Денежная компенсация",AO$21=Вводные!$G$83),IFERROR(Вводные!$G$100*Вводные!$G98/Вводные!$G$99,0)*1000000,0)</f>
        <v>0</v>
      </c>
      <c r="AP32">
        <f>IF(AND(Вводные!$G$82="Денежная компенсация",AP$21=Вводные!$G$83),IFERROR(Вводные!$G$100*Вводные!$G98/Вводные!$G$99,0)*1000000,0)</f>
        <v>0</v>
      </c>
      <c r="AQ32">
        <f>IF(AND(Вводные!$G$82="Денежная компенсация",AQ$21=Вводные!$G$83),IFERROR(Вводные!$G$100*Вводные!$G98/Вводные!$G$99,0)*1000000,0)</f>
        <v>0</v>
      </c>
      <c r="AR32">
        <f>IF(AND(Вводные!$G$82="Денежная компенсация",AR$21=Вводные!$G$83),IFERROR(Вводные!$G$100*Вводные!$G98/Вводные!$G$99,0)*1000000,0)</f>
        <v>0</v>
      </c>
      <c r="AS32">
        <f>IF(AND(Вводные!$G$82="Денежная компенсация",AS$21=Вводные!$G$83),IFERROR(Вводные!$G$100*Вводные!$G98/Вводные!$G$99,0)*1000000,0)</f>
        <v>0</v>
      </c>
      <c r="AT32">
        <f>IF(AND(Вводные!$G$82="Денежная компенсация",AT$21=Вводные!$G$83),IFERROR(Вводные!$G$100*Вводные!$G98/Вводные!$G$99,0)*1000000,0)</f>
        <v>0</v>
      </c>
      <c r="AU32">
        <f>IF(AND(Вводные!$G$82="Денежная компенсация",AU$21=Вводные!$G$83),IFERROR(Вводные!$G$100*Вводные!$G98/Вводные!$G$99,0)*1000000,0)</f>
        <v>0</v>
      </c>
      <c r="AV32">
        <f>IF(AND(Вводные!$G$82="Денежная компенсация",AV$21=Вводные!$G$83),IFERROR(Вводные!$G$100*Вводные!$G98/Вводные!$G$99,0)*1000000,0)</f>
        <v>0</v>
      </c>
      <c r="AW32">
        <f>IF(AND(Вводные!$G$82="Денежная компенсация",AW$21=Вводные!$G$83),IFERROR(Вводные!$G$100*Вводные!$G98/Вводные!$G$99,0)*1000000,0)</f>
        <v>0</v>
      </c>
      <c r="AX32">
        <f>IF(AND(Вводные!$G$82="Денежная компенсация",AX$21=Вводные!$G$83),IFERROR(Вводные!$G$100*Вводные!$G98/Вводные!$G$99,0)*1000000,0)</f>
        <v>0</v>
      </c>
      <c r="AY32">
        <f>IF(AND(Вводные!$G$82="Денежная компенсация",AY$21=Вводные!$G$83),IFERROR(Вводные!$G$100*Вводные!$G98/Вводные!$G$99,0)*1000000,0)</f>
        <v>0</v>
      </c>
      <c r="AZ32">
        <f>IF(AND(Вводные!$G$82="Денежная компенсация",AZ$21=Вводные!$G$83),IFERROR(Вводные!$G$100*Вводные!$G98/Вводные!$G$99,0)*1000000,0)</f>
        <v>0</v>
      </c>
      <c r="BA32">
        <f>IF(AND(Вводные!$G$82="Денежная компенсация",BA$21=Вводные!$G$83),IFERROR(Вводные!$G$100*Вводные!$G98/Вводные!$G$99,0)*1000000,0)</f>
        <v>0</v>
      </c>
      <c r="BB32">
        <f>IF(AND(Вводные!$G$82="Денежная компенсация",BB$21=Вводные!$G$83),IFERROR(Вводные!$G$100*Вводные!$G98/Вводные!$G$99,0)*1000000,0)</f>
        <v>0</v>
      </c>
      <c r="BC32">
        <f>IF(AND(Вводные!$G$82="Денежная компенсация",BC$21=Вводные!$G$83),IFERROR(Вводные!$G$100*Вводные!$G98/Вводные!$G$99,0)*1000000,0)</f>
        <v>0</v>
      </c>
      <c r="BD32">
        <f>IF(AND(Вводные!$G$82="Денежная компенсация",BD$21=Вводные!$G$83),IFERROR(Вводные!$G$100*Вводные!$G98/Вводные!$G$99,0)*1000000,0)</f>
        <v>0</v>
      </c>
      <c r="BE32">
        <f>IF(AND(Вводные!$G$82="Денежная компенсация",BE$21=Вводные!$G$83),IFERROR(Вводные!$G$100*Вводные!$G98/Вводные!$G$99,0)*1000000,0)</f>
        <v>0</v>
      </c>
      <c r="BF32">
        <f>IF(AND(Вводные!$G$82="Денежная компенсация",BF$21=Вводные!$G$83),IFERROR(Вводные!$G$100*Вводные!$G98/Вводные!$G$99,0)*1000000,0)</f>
        <v>0</v>
      </c>
      <c r="BG32">
        <f>IF(AND(Вводные!$G$82="Денежная компенсация",BG$21=Вводные!$G$83),IFERROR(Вводные!$G$100*Вводные!$G98/Вводные!$G$99,0)*1000000,0)</f>
        <v>0</v>
      </c>
      <c r="BH32">
        <f>IF(AND(Вводные!$G$82="Денежная компенсация",BH$21=Вводные!$G$83),IFERROR(Вводные!$G$100*Вводные!$G98/Вводные!$G$99,0)*1000000,0)</f>
        <v>0</v>
      </c>
      <c r="BI32">
        <f>IF(AND(Вводные!$G$82="Денежная компенсация",BI$21=Вводные!$G$83),IFERROR(Вводные!$G$100*Вводные!$G98/Вводные!$G$99,0)*1000000,0)</f>
        <v>0</v>
      </c>
      <c r="BJ32">
        <f>IF(AND(Вводные!$G$82="Денежная компенсация",BJ$21=Вводные!$G$83),IFERROR(Вводные!$G$100*Вводные!$G98/Вводные!$G$99,0)*1000000,0)</f>
        <v>0</v>
      </c>
      <c r="BK32">
        <f>IF(AND(Вводные!$G$82="Денежная компенсация",BK$21=Вводные!$G$83),IFERROR(Вводные!$G$100*Вводные!$G98/Вводные!$G$99,0)*1000000,0)</f>
        <v>0</v>
      </c>
      <c r="BL32">
        <f>IF(AND(Вводные!$G$82="Денежная компенсация",BL$21=Вводные!$G$83),IFERROR(Вводные!$G$100*Вводные!$G98/Вводные!$G$99,0)*1000000,0)</f>
        <v>0</v>
      </c>
      <c r="BM32">
        <f>IF(AND(Вводные!$G$82="Денежная компенсация",BM$21=Вводные!$G$83),IFERROR(Вводные!$G$100*Вводные!$G98/Вводные!$G$99,0)*1000000,0)</f>
        <v>0</v>
      </c>
      <c r="BN32">
        <f>IF(AND(Вводные!$G$82="Денежная компенсация",BN$21=Вводные!$G$83),IFERROR(Вводные!$G$100*Вводные!$G98/Вводные!$G$99,0)*1000000,0)</f>
        <v>0</v>
      </c>
      <c r="BO32">
        <f>IF(AND(Вводные!$G$82="Денежная компенсация",BO$21=Вводные!$G$83),IFERROR(Вводные!$G$100*Вводные!$G98/Вводные!$G$99,0)*1000000,0)</f>
        <v>0</v>
      </c>
      <c r="BP32">
        <f>IF(AND(Вводные!$G$82="Денежная компенсация",BP$21=Вводные!$G$83),IFERROR(Вводные!$G$100*Вводные!$G98/Вводные!$G$99,0)*1000000,0)</f>
        <v>0</v>
      </c>
      <c r="BQ32">
        <f>IF(AND(Вводные!$G$82="Денежная компенсация",BQ$21=Вводные!$G$83),IFERROR(Вводные!$G$100*Вводные!$G98/Вводные!$G$99,0)*1000000,0)</f>
        <v>0</v>
      </c>
      <c r="BR32">
        <f>IF(AND(Вводные!$G$82="Денежная компенсация",BR$21=Вводные!$G$83),IFERROR(Вводные!$G$100*Вводные!$G98/Вводные!$G$99,0)*1000000,0)</f>
        <v>0</v>
      </c>
      <c r="BS32">
        <f>IF(AND(Вводные!$G$82="Денежная компенсация",BS$21=Вводные!$G$83),IFERROR(Вводные!$G$100*Вводные!$G98/Вводные!$G$99,0)*1000000,0)</f>
        <v>0</v>
      </c>
      <c r="BT32">
        <f>IF(AND(Вводные!$G$82="Денежная компенсация",BT$21=Вводные!$G$83),IFERROR(Вводные!$G$100*Вводные!$G98/Вводные!$G$99,0)*1000000,0)</f>
        <v>0</v>
      </c>
      <c r="BU32">
        <f>IF(AND(Вводные!$G$82="Денежная компенсация",BU$21=Вводные!$G$83),IFERROR(Вводные!$G$100*Вводные!$G98/Вводные!$G$99,0)*1000000,0)</f>
        <v>0</v>
      </c>
      <c r="BV32">
        <f>IF(AND(Вводные!$G$82="Денежная компенсация",BV$21=Вводные!$G$83),IFERROR(Вводные!$G$100*Вводные!$G98/Вводные!$G$99,0)*1000000,0)</f>
        <v>0</v>
      </c>
      <c r="BW32">
        <f>IF(AND(Вводные!$G$82="Денежная компенсация",BW$21=Вводные!$G$83),IFERROR(Вводные!$G$100*Вводные!$G98/Вводные!$G$99,0)*1000000,0)</f>
        <v>0</v>
      </c>
      <c r="BX32">
        <f>IF(AND(Вводные!$G$82="Денежная компенсация",BX$21=Вводные!$G$83),IFERROR(Вводные!$G$100*Вводные!$G98/Вводные!$G$99,0)*1000000,0)</f>
        <v>0</v>
      </c>
      <c r="BY32">
        <f>IF(AND(Вводные!$G$82="Денежная компенсация",BY$21=Вводные!$G$83),IFERROR(Вводные!$G$100*Вводные!$G98/Вводные!$G$99,0)*1000000,0)</f>
        <v>0</v>
      </c>
      <c r="BZ32">
        <f>IF(AND(Вводные!$G$82="Денежная компенсация",BZ$21=Вводные!$G$83),IFERROR(Вводные!$G$100*Вводные!$G98/Вводные!$G$99,0)*1000000,0)</f>
        <v>0</v>
      </c>
      <c r="CA32">
        <f>IF(AND(Вводные!$G$82="Денежная компенсация",CA$21=Вводные!$G$83),IFERROR(Вводные!$G$100*Вводные!$G98/Вводные!$G$99,0)*1000000,0)</f>
        <v>0</v>
      </c>
      <c r="CB32">
        <f>IF(AND(Вводные!$G$82="Денежная компенсация",CB$21=Вводные!$G$83),IFERROR(Вводные!$G$100*Вводные!$G98/Вводные!$G$99,0)*1000000,0)</f>
        <v>0</v>
      </c>
      <c r="CC32">
        <f>IF(AND(Вводные!$G$82="Денежная компенсация",CC$21=Вводные!$G$83),IFERROR(Вводные!$G$100*Вводные!$G98/Вводные!$G$99,0)*1000000,0)</f>
        <v>0</v>
      </c>
      <c r="CD32">
        <f>IF(AND(Вводные!$G$82="Денежная компенсация",CD$21=Вводные!$G$83),IFERROR(Вводные!$G$100*Вводные!$G98/Вводные!$G$99,0)*1000000,0)</f>
        <v>0</v>
      </c>
      <c r="CE32">
        <f>IF(AND(Вводные!$G$82="Денежная компенсация",CE$21=Вводные!$G$83),IFERROR(Вводные!$G$100*Вводные!$G98/Вводные!$G$99,0)*1000000,0)</f>
        <v>0</v>
      </c>
      <c r="CF32">
        <f>IF(AND(Вводные!$G$82="Денежная компенсация",CF$21=Вводные!$G$83),IFERROR(Вводные!$G$100*Вводные!$G98/Вводные!$G$99,0)*1000000,0)</f>
        <v>0</v>
      </c>
      <c r="CG32">
        <f>IF(AND(Вводные!$G$82="Денежная компенсация",CG$21=Вводные!$G$83),IFERROR(Вводные!$G$100*Вводные!$G98/Вводные!$G$99,0)*1000000,0)</f>
        <v>0</v>
      </c>
      <c r="CH32">
        <f>IF(AND(Вводные!$G$82="Денежная компенсация",CH$21=Вводные!$G$83),IFERROR(Вводные!$G$100*Вводные!$G98/Вводные!$G$99,0)*1000000,0)</f>
        <v>0</v>
      </c>
      <c r="CI32">
        <f>IF(AND(Вводные!$G$82="Денежная компенсация",CI$21=Вводные!$G$83),IFERROR(Вводные!$G$100*Вводные!$G98/Вводные!$G$99,0)*1000000,0)</f>
        <v>0</v>
      </c>
      <c r="CJ32">
        <f>IF(AND(Вводные!$G$82="Денежная компенсация",CJ$21=Вводные!$G$83),IFERROR(Вводные!$G$100*Вводные!$G98/Вводные!$G$99,0)*1000000,0)</f>
        <v>0</v>
      </c>
      <c r="CK32">
        <f>IF(AND(Вводные!$G$82="Денежная компенсация",CK$21=Вводные!$G$83),IFERROR(Вводные!$G$100*Вводные!$G98/Вводные!$G$99,0)*1000000,0)</f>
        <v>0</v>
      </c>
      <c r="CL32">
        <f>IF(AND(Вводные!$G$82="Денежная компенсация",CL$21=Вводные!$G$83),IFERROR(Вводные!$G$100*Вводные!$G98/Вводные!$G$99,0)*1000000,0)</f>
        <v>0</v>
      </c>
      <c r="CM32">
        <f>IF(AND(Вводные!$G$82="Денежная компенсация",CM$21=Вводные!$G$83),IFERROR(Вводные!$G$100*Вводные!$G98/Вводные!$G$99,0)*1000000,0)</f>
        <v>0</v>
      </c>
      <c r="CN32">
        <f>IF(AND(Вводные!$G$82="Денежная компенсация",CN$21=Вводные!$G$83),IFERROR(Вводные!$G$100*Вводные!$G98/Вводные!$G$99,0)*1000000,0)</f>
        <v>0</v>
      </c>
      <c r="CO32">
        <f>IF(AND(Вводные!$G$82="Денежная компенсация",CO$21=Вводные!$G$83),IFERROR(Вводные!$G$100*Вводные!$G98/Вводные!$G$99,0)*1000000,0)</f>
        <v>0</v>
      </c>
      <c r="CP32">
        <f>IF(AND(Вводные!$G$82="Денежная компенсация",CP$21=Вводные!$G$83),IFERROR(Вводные!$G$100*Вводные!$G98/Вводные!$G$99,0)*1000000,0)</f>
        <v>0</v>
      </c>
      <c r="CQ32">
        <f>IF(AND(Вводные!$G$82="Денежная компенсация",CQ$21=Вводные!$G$83),IFERROR(Вводные!$G$100*Вводные!$G98/Вводные!$G$99,0)*1000000,0)</f>
        <v>0</v>
      </c>
      <c r="CR32">
        <f>IF(AND(Вводные!$G$82="Денежная компенсация",CR$21=Вводные!$G$83),IFERROR(Вводные!$G$100*Вводные!$G98/Вводные!$G$99,0)*1000000,0)</f>
        <v>0</v>
      </c>
      <c r="CS32">
        <f>IF(AND(Вводные!$G$82="Денежная компенсация",CS$21=Вводные!$G$83),IFERROR(Вводные!$G$100*Вводные!$G98/Вводные!$G$99,0)*1000000,0)</f>
        <v>0</v>
      </c>
      <c r="CT32">
        <f>IF(AND(Вводные!$G$82="Денежная компенсация",CT$21=Вводные!$G$83),IFERROR(Вводные!$G$100*Вводные!$G98/Вводные!$G$99,0)*1000000,0)</f>
        <v>0</v>
      </c>
      <c r="CU32">
        <f>IF(AND(Вводные!$G$82="Денежная компенсация",CU$21=Вводные!$G$83),IFERROR(Вводные!$G$100*Вводные!$G98/Вводные!$G$99,0)*1000000,0)</f>
        <v>0</v>
      </c>
      <c r="CV32">
        <f>IF(AND(Вводные!$G$82="Денежная компенсация",CV$21=Вводные!$G$83),IFERROR(Вводные!$G$100*Вводные!$G98/Вводные!$G$99,0)*1000000,0)</f>
        <v>0</v>
      </c>
      <c r="CW32">
        <f>IF(AND(Вводные!$G$82="Денежная компенсация",CW$21=Вводные!$G$83),IFERROR(Вводные!$G$100*Вводные!$G98/Вводные!$G$99,0)*1000000,0)</f>
        <v>0</v>
      </c>
      <c r="CX32">
        <f>IF(AND(Вводные!$G$82="Денежная компенсация",CX$21=Вводные!$G$83),IFERROR(Вводные!$G$100*Вводные!$G98/Вводные!$G$99,0)*1000000,0)</f>
        <v>0</v>
      </c>
      <c r="CY32">
        <f>IF(AND(Вводные!$G$82="Денежная компенсация",CY$21=Вводные!$G$83),IFERROR(Вводные!$G$100*Вводные!$G98/Вводные!$G$99,0)*1000000,0)</f>
        <v>0</v>
      </c>
      <c r="CZ32">
        <f>IF(AND(Вводные!$G$82="Денежная компенсация",CZ$21=Вводные!$G$83),IFERROR(Вводные!$G$100*Вводные!$G98/Вводные!$G$99,0)*1000000,0)</f>
        <v>0</v>
      </c>
      <c r="DA32">
        <f>IF(AND(Вводные!$G$82="Денежная компенсация",DA$21=Вводные!$G$83),IFERROR(Вводные!$G$100*Вводные!$G98/Вводные!$G$99,0)*1000000,0)</f>
        <v>0</v>
      </c>
      <c r="DB32">
        <f>IF(AND(Вводные!$G$82="Денежная компенсация",DB$21=Вводные!$G$83),IFERROR(Вводные!$G$100*Вводные!$G98/Вводные!$G$99,0)*1000000,0)</f>
        <v>0</v>
      </c>
      <c r="DC32">
        <f>IF(AND(Вводные!$G$82="Денежная компенсация",DC$21=Вводные!$G$83),IFERROR(Вводные!$G$100*Вводные!$G98/Вводные!$G$99,0)*1000000,0)</f>
        <v>0</v>
      </c>
      <c r="DD32">
        <f>IF(AND(Вводные!$G$82="Денежная компенсация",DD$21=Вводные!$G$83),IFERROR(Вводные!$G$100*Вводные!$G98/Вводные!$G$99,0)*1000000,0)</f>
        <v>0</v>
      </c>
      <c r="DE32">
        <f>IF(AND(Вводные!$G$82="Денежная компенсация",DE$21=Вводные!$G$83),IFERROR(Вводные!$G$100*Вводные!$G98/Вводные!$G$99,0)*1000000,0)</f>
        <v>0</v>
      </c>
      <c r="DF32">
        <f>IF(AND(Вводные!$G$82="Денежная компенсация",DF$21=Вводные!$G$83),IFERROR(Вводные!$G$100*Вводные!$G98/Вводные!$G$99,0)*1000000,0)</f>
        <v>0</v>
      </c>
      <c r="DG32">
        <f>IF(AND(Вводные!$G$82="Денежная компенсация",DG$21=Вводные!$G$83),IFERROR(Вводные!$G$100*Вводные!$G98/Вводные!$G$99,0)*1000000,0)</f>
        <v>0</v>
      </c>
      <c r="DH32">
        <f>IF(AND(Вводные!$G$82="Денежная компенсация",DH$21=Вводные!$G$83),IFERROR(Вводные!$G$100*Вводные!$G98/Вводные!$G$99,0)*1000000,0)</f>
        <v>0</v>
      </c>
      <c r="DI32">
        <f>IF(AND(Вводные!$G$82="Денежная компенсация",DI$21=Вводные!$G$83),IFERROR(Вводные!$G$100*Вводные!$G98/Вводные!$G$99,0)*1000000,0)</f>
        <v>0</v>
      </c>
      <c r="DJ32">
        <f>IF(AND(Вводные!$G$82="Денежная компенсация",DJ$21=Вводные!$G$83),IFERROR(Вводные!$G$100*Вводные!$G98/Вводные!$G$99,0)*1000000,0)</f>
        <v>0</v>
      </c>
      <c r="DK32">
        <f>IF(AND(Вводные!$G$82="Денежная компенсация",DK$21=Вводные!$G$83),IFERROR(Вводные!$G$100*Вводные!$G98/Вводные!$G$99,0)*1000000,0)</f>
        <v>0</v>
      </c>
      <c r="DL32">
        <f>IF(AND(Вводные!$G$82="Денежная компенсация",DL$21=Вводные!$G$83),IFERROR(Вводные!$G$100*Вводные!$G98/Вводные!$G$99,0)*1000000,0)</f>
        <v>0</v>
      </c>
      <c r="DM32">
        <f>IF(AND(Вводные!$G$82="Денежная компенсация",DM$21=Вводные!$G$83),IFERROR(Вводные!$G$100*Вводные!$G98/Вводные!$G$99,0)*1000000,0)</f>
        <v>0</v>
      </c>
      <c r="DN32">
        <f>IF(AND(Вводные!$G$82="Денежная компенсация",DN$21=Вводные!$G$83),IFERROR(Вводные!$G$100*Вводные!$G98/Вводные!$G$99,0)*1000000,0)</f>
        <v>0</v>
      </c>
      <c r="DO32">
        <f>IF(AND(Вводные!$G$82="Денежная компенсация",DO$21=Вводные!$G$83),IFERROR(Вводные!$G$100*Вводные!$G98/Вводные!$G$99,0)*1000000,0)</f>
        <v>0</v>
      </c>
      <c r="DP32">
        <f>IF(AND(Вводные!$G$82="Денежная компенсация",DP$21=Вводные!$G$83),IFERROR(Вводные!$G$100*Вводные!$G98/Вводные!$G$99,0)*1000000,0)</f>
        <v>0</v>
      </c>
      <c r="DQ32">
        <f>IF(AND(Вводные!$G$82="Денежная компенсация",DQ$21=Вводные!$G$83),IFERROR(Вводные!$G$100*Вводные!$G98/Вводные!$G$99,0)*1000000,0)</f>
        <v>0</v>
      </c>
      <c r="DR32">
        <f>IF(AND(Вводные!$G$82="Денежная компенсация",DR$21=Вводные!$G$83),IFERROR(Вводные!$G$100*Вводные!$G98/Вводные!$G$99,0)*1000000,0)</f>
        <v>0</v>
      </c>
      <c r="DS32">
        <f>IF(AND(Вводные!$G$82="Денежная компенсация",DS$21=Вводные!$G$83),IFERROR(Вводные!$G$100*Вводные!$G98/Вводные!$G$99,0)*1000000,0)</f>
        <v>0</v>
      </c>
      <c r="DT32">
        <f>IF(AND(Вводные!$G$82="Денежная компенсация",DT$21=Вводные!$G$83),IFERROR(Вводные!$G$100*Вводные!$G98/Вводные!$G$99,0)*1000000,0)</f>
        <v>0</v>
      </c>
      <c r="DU32">
        <f>IF(AND(Вводные!$G$82="Денежная компенсация",DU$21=Вводные!$G$83),IFERROR(Вводные!$G$100*Вводные!$G98/Вводные!$G$99,0)*1000000,0)</f>
        <v>0</v>
      </c>
      <c r="DV32">
        <f>IF(AND(Вводные!$G$82="Денежная компенсация",DV$21=Вводные!$G$83),IFERROR(Вводные!$G$100*Вводные!$G98/Вводные!$G$99,0)*1000000,0)</f>
        <v>0</v>
      </c>
      <c r="DW32">
        <f>IF(AND(Вводные!$G$82="Денежная компенсация",DW$21=Вводные!$G$83),IFERROR(Вводные!$G$100*Вводные!$G98/Вводные!$G$99,0)*1000000,0)</f>
        <v>0</v>
      </c>
      <c r="DX32">
        <f>IF(AND(Вводные!$G$82="Денежная компенсация",DX$21=Вводные!$G$83),IFERROR(Вводные!$G$100*Вводные!$G98/Вводные!$G$99,0)*1000000,0)</f>
        <v>0</v>
      </c>
      <c r="DY32">
        <f>IF(AND(Вводные!$G$82="Денежная компенсация",DY$21=Вводные!$G$83),IFERROR(Вводные!$G$100*Вводные!$G98/Вводные!$G$99,0)*1000000,0)</f>
        <v>0</v>
      </c>
      <c r="DZ32">
        <f>IF(AND(Вводные!$G$82="Денежная компенсация",DZ$21=Вводные!$G$83),IFERROR(Вводные!$G$100*Вводные!$G98/Вводные!$G$99,0)*1000000,0)</f>
        <v>0</v>
      </c>
      <c r="EA32">
        <f>IF(AND(Вводные!$G$82="Денежная компенсация",EA$21=Вводные!$G$83),IFERROR(Вводные!$G$100*Вводные!$G98/Вводные!$G$99,0)*1000000,0)</f>
        <v>0</v>
      </c>
      <c r="EB32">
        <f>IF(AND(Вводные!$G$82="Денежная компенсация",EB$21=Вводные!$G$83),IFERROR(Вводные!$G$100*Вводные!$G98/Вводные!$G$99,0)*1000000,0)</f>
        <v>0</v>
      </c>
      <c r="EC32">
        <f>IF(AND(Вводные!$G$82="Денежная компенсация",EC$21=Вводные!$G$83),IFERROR(Вводные!$G$100*Вводные!$G98/Вводные!$G$99,0)*1000000,0)</f>
        <v>0</v>
      </c>
      <c r="ED32">
        <f>IF(AND(Вводные!$G$82="Денежная компенсация",ED$21=Вводные!$G$83),IFERROR(Вводные!$G$100*Вводные!$G98/Вводные!$G$99,0)*1000000,0)</f>
        <v>0</v>
      </c>
      <c r="EE32">
        <f>IF(AND(Вводные!$G$82="Денежная компенсация",EE$21=Вводные!$G$83),IFERROR(Вводные!$G$100*Вводные!$G98/Вводные!$G$99,0)*1000000,0)</f>
        <v>0</v>
      </c>
      <c r="EF32">
        <f>IF(AND(Вводные!$G$82="Денежная компенсация",EF$21=Вводные!$G$83),IFERROR(Вводные!$G$100*Вводные!$G98/Вводные!$G$99,0)*1000000,0)</f>
        <v>0</v>
      </c>
      <c r="EG32">
        <f>IF(AND(Вводные!$G$82="Денежная компенсация",EG$21=Вводные!$G$83),IFERROR(Вводные!$G$100*Вводные!$G98/Вводные!$G$99,0)*1000000,0)</f>
        <v>0</v>
      </c>
      <c r="EH32">
        <f>IF(AND(Вводные!$G$82="Денежная компенсация",EH$21=Вводные!$G$83),IFERROR(Вводные!$G$100*Вводные!$G98/Вводные!$G$99,0)*1000000,0)</f>
        <v>0</v>
      </c>
      <c r="EI32">
        <f>IF(AND(Вводные!$G$82="Денежная компенсация",EI$21=Вводные!$G$83),IFERROR(Вводные!$G$100*Вводные!$G98/Вводные!$G$99,0)*1000000,0)</f>
        <v>0</v>
      </c>
    </row>
    <row r="33" spans="1:139" x14ac:dyDescent="0.25">
      <c r="A33" s="491" t="s">
        <v>2113</v>
      </c>
      <c r="B33" s="491" t="s">
        <v>2110</v>
      </c>
      <c r="C33" s="491"/>
      <c r="D33" s="494"/>
      <c r="E33" s="494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4"/>
      <c r="Q33" s="494"/>
      <c r="R33" s="494"/>
      <c r="S33" s="494"/>
      <c r="T33" s="494"/>
      <c r="U33" s="494">
        <f t="shared" ref="U33:AZ33" si="24">SUM(U30:U32)</f>
        <v>0</v>
      </c>
      <c r="V33" s="494">
        <f t="shared" si="24"/>
        <v>0</v>
      </c>
      <c r="W33" s="494">
        <f t="shared" si="24"/>
        <v>0</v>
      </c>
      <c r="X33" s="494">
        <f t="shared" si="24"/>
        <v>0</v>
      </c>
      <c r="Y33" s="494">
        <f t="shared" si="24"/>
        <v>0</v>
      </c>
      <c r="Z33" s="494">
        <f t="shared" si="24"/>
        <v>0</v>
      </c>
      <c r="AA33" s="494">
        <f t="shared" si="24"/>
        <v>0</v>
      </c>
      <c r="AB33" s="494">
        <f t="shared" si="24"/>
        <v>0</v>
      </c>
      <c r="AC33" s="494">
        <f t="shared" si="24"/>
        <v>0</v>
      </c>
      <c r="AD33" s="494">
        <f t="shared" si="24"/>
        <v>0</v>
      </c>
      <c r="AE33" s="494">
        <f t="shared" si="24"/>
        <v>0</v>
      </c>
      <c r="AF33" s="494">
        <f t="shared" si="24"/>
        <v>0</v>
      </c>
      <c r="AG33" s="494">
        <f t="shared" si="24"/>
        <v>0</v>
      </c>
      <c r="AH33" s="494">
        <f t="shared" si="24"/>
        <v>0</v>
      </c>
      <c r="AI33" s="494">
        <f t="shared" si="24"/>
        <v>0</v>
      </c>
      <c r="AJ33" s="494">
        <f t="shared" si="24"/>
        <v>0</v>
      </c>
      <c r="AK33" s="494">
        <f t="shared" si="24"/>
        <v>0</v>
      </c>
      <c r="AL33" s="494">
        <f t="shared" si="24"/>
        <v>988446999.99999988</v>
      </c>
      <c r="AM33" s="494">
        <f t="shared" si="24"/>
        <v>0</v>
      </c>
      <c r="AN33" s="494">
        <f t="shared" si="24"/>
        <v>0</v>
      </c>
      <c r="AO33" s="494">
        <f t="shared" si="24"/>
        <v>0</v>
      </c>
      <c r="AP33" s="494">
        <f t="shared" si="24"/>
        <v>0</v>
      </c>
      <c r="AQ33" s="494">
        <f t="shared" si="24"/>
        <v>0</v>
      </c>
      <c r="AR33" s="494">
        <f t="shared" si="24"/>
        <v>0</v>
      </c>
      <c r="AS33" s="494">
        <f t="shared" si="24"/>
        <v>0</v>
      </c>
      <c r="AT33" s="494">
        <f t="shared" si="24"/>
        <v>0</v>
      </c>
      <c r="AU33" s="494">
        <f t="shared" si="24"/>
        <v>0</v>
      </c>
      <c r="AV33" s="494">
        <f t="shared" si="24"/>
        <v>0</v>
      </c>
      <c r="AW33" s="494">
        <f t="shared" si="24"/>
        <v>0</v>
      </c>
      <c r="AX33" s="494">
        <f t="shared" si="24"/>
        <v>0</v>
      </c>
      <c r="AY33" s="494">
        <f t="shared" si="24"/>
        <v>0</v>
      </c>
      <c r="AZ33" s="494">
        <f t="shared" si="24"/>
        <v>0</v>
      </c>
      <c r="BA33" s="494">
        <f t="shared" ref="BA33:CF33" si="25">SUM(BA30:BA32)</f>
        <v>0</v>
      </c>
      <c r="BB33" s="494">
        <f t="shared" si="25"/>
        <v>0</v>
      </c>
      <c r="BC33" s="494">
        <f t="shared" si="25"/>
        <v>0</v>
      </c>
      <c r="BD33" s="494">
        <f t="shared" si="25"/>
        <v>0</v>
      </c>
      <c r="BE33" s="494">
        <f t="shared" si="25"/>
        <v>0</v>
      </c>
      <c r="BF33" s="494">
        <f t="shared" si="25"/>
        <v>0</v>
      </c>
      <c r="BG33" s="494">
        <f t="shared" si="25"/>
        <v>0</v>
      </c>
      <c r="BH33" s="494">
        <f t="shared" si="25"/>
        <v>0</v>
      </c>
      <c r="BI33" s="494">
        <f t="shared" si="25"/>
        <v>0</v>
      </c>
      <c r="BJ33" s="494">
        <f t="shared" si="25"/>
        <v>0</v>
      </c>
      <c r="BK33" s="494">
        <f t="shared" si="25"/>
        <v>0</v>
      </c>
      <c r="BL33" s="494">
        <f t="shared" si="25"/>
        <v>0</v>
      </c>
      <c r="BM33" s="494">
        <f t="shared" si="25"/>
        <v>0</v>
      </c>
      <c r="BN33" s="494">
        <f t="shared" si="25"/>
        <v>0</v>
      </c>
      <c r="BO33" s="494">
        <f t="shared" si="25"/>
        <v>0</v>
      </c>
      <c r="BP33" s="494">
        <f t="shared" si="25"/>
        <v>0</v>
      </c>
      <c r="BQ33" s="494">
        <f t="shared" si="25"/>
        <v>0</v>
      </c>
      <c r="BR33" s="494">
        <f t="shared" si="25"/>
        <v>0</v>
      </c>
      <c r="BS33" s="494">
        <f t="shared" si="25"/>
        <v>0</v>
      </c>
      <c r="BT33" s="494">
        <f t="shared" si="25"/>
        <v>0</v>
      </c>
      <c r="BU33" s="494">
        <f t="shared" si="25"/>
        <v>0</v>
      </c>
      <c r="BV33" s="494">
        <f t="shared" si="25"/>
        <v>0</v>
      </c>
      <c r="BW33" s="494">
        <f t="shared" si="25"/>
        <v>0</v>
      </c>
      <c r="BX33" s="494">
        <f t="shared" si="25"/>
        <v>0</v>
      </c>
      <c r="BY33" s="494">
        <f t="shared" si="25"/>
        <v>0</v>
      </c>
      <c r="BZ33" s="494">
        <f t="shared" si="25"/>
        <v>0</v>
      </c>
      <c r="CA33" s="494">
        <f t="shared" si="25"/>
        <v>0</v>
      </c>
      <c r="CB33" s="494">
        <f t="shared" si="25"/>
        <v>0</v>
      </c>
      <c r="CC33" s="494">
        <f t="shared" si="25"/>
        <v>0</v>
      </c>
      <c r="CD33" s="494">
        <f t="shared" si="25"/>
        <v>0</v>
      </c>
      <c r="CE33" s="494">
        <f t="shared" si="25"/>
        <v>0</v>
      </c>
      <c r="CF33" s="494">
        <f t="shared" si="25"/>
        <v>0</v>
      </c>
      <c r="CG33" s="494">
        <f t="shared" ref="CG33:DL33" si="26">SUM(CG30:CG32)</f>
        <v>0</v>
      </c>
      <c r="CH33" s="494">
        <f t="shared" si="26"/>
        <v>0</v>
      </c>
      <c r="CI33" s="494">
        <f t="shared" si="26"/>
        <v>0</v>
      </c>
      <c r="CJ33" s="494">
        <f t="shared" si="26"/>
        <v>0</v>
      </c>
      <c r="CK33" s="494">
        <f t="shared" si="26"/>
        <v>0</v>
      </c>
      <c r="CL33" s="494">
        <f t="shared" si="26"/>
        <v>0</v>
      </c>
      <c r="CM33" s="494">
        <f t="shared" si="26"/>
        <v>0</v>
      </c>
      <c r="CN33" s="494">
        <f t="shared" si="26"/>
        <v>0</v>
      </c>
      <c r="CO33" s="494">
        <f t="shared" si="26"/>
        <v>0</v>
      </c>
      <c r="CP33" s="494">
        <f t="shared" si="26"/>
        <v>0</v>
      </c>
      <c r="CQ33" s="494">
        <f t="shared" si="26"/>
        <v>0</v>
      </c>
      <c r="CR33" s="494">
        <f t="shared" si="26"/>
        <v>0</v>
      </c>
      <c r="CS33" s="494">
        <f t="shared" si="26"/>
        <v>0</v>
      </c>
      <c r="CT33" s="494">
        <f t="shared" si="26"/>
        <v>0</v>
      </c>
      <c r="CU33" s="494">
        <f t="shared" si="26"/>
        <v>0</v>
      </c>
      <c r="CV33" s="494">
        <f t="shared" si="26"/>
        <v>0</v>
      </c>
      <c r="CW33" s="494">
        <f t="shared" si="26"/>
        <v>0</v>
      </c>
      <c r="CX33" s="494">
        <f t="shared" si="26"/>
        <v>0</v>
      </c>
      <c r="CY33" s="494">
        <f t="shared" si="26"/>
        <v>0</v>
      </c>
      <c r="CZ33" s="494">
        <f t="shared" si="26"/>
        <v>0</v>
      </c>
      <c r="DA33" s="494">
        <f t="shared" si="26"/>
        <v>0</v>
      </c>
      <c r="DB33" s="494">
        <f t="shared" si="26"/>
        <v>0</v>
      </c>
      <c r="DC33" s="494">
        <f t="shared" si="26"/>
        <v>0</v>
      </c>
      <c r="DD33" s="494">
        <f t="shared" si="26"/>
        <v>0</v>
      </c>
      <c r="DE33" s="494">
        <f t="shared" si="26"/>
        <v>0</v>
      </c>
      <c r="DF33" s="494">
        <f t="shared" si="26"/>
        <v>0</v>
      </c>
      <c r="DG33" s="494">
        <f t="shared" si="26"/>
        <v>0</v>
      </c>
      <c r="DH33" s="494">
        <f t="shared" si="26"/>
        <v>0</v>
      </c>
      <c r="DI33" s="494">
        <f t="shared" si="26"/>
        <v>0</v>
      </c>
      <c r="DJ33" s="494">
        <f t="shared" si="26"/>
        <v>0</v>
      </c>
      <c r="DK33" s="494">
        <f t="shared" si="26"/>
        <v>0</v>
      </c>
      <c r="DL33" s="494">
        <f t="shared" si="26"/>
        <v>0</v>
      </c>
      <c r="DM33" s="494">
        <f t="shared" ref="DM33:EI33" si="27">SUM(DM30:DM32)</f>
        <v>0</v>
      </c>
      <c r="DN33" s="494">
        <f t="shared" si="27"/>
        <v>0</v>
      </c>
      <c r="DO33" s="494">
        <f t="shared" si="27"/>
        <v>0</v>
      </c>
      <c r="DP33" s="494">
        <f t="shared" si="27"/>
        <v>0</v>
      </c>
      <c r="DQ33" s="494">
        <f t="shared" si="27"/>
        <v>0</v>
      </c>
      <c r="DR33" s="494">
        <f t="shared" si="27"/>
        <v>0</v>
      </c>
      <c r="DS33" s="494">
        <f t="shared" si="27"/>
        <v>0</v>
      </c>
      <c r="DT33" s="494">
        <f t="shared" si="27"/>
        <v>0</v>
      </c>
      <c r="DU33" s="494">
        <f t="shared" si="27"/>
        <v>0</v>
      </c>
      <c r="DV33" s="494">
        <f t="shared" si="27"/>
        <v>0</v>
      </c>
      <c r="DW33" s="494">
        <f t="shared" si="27"/>
        <v>0</v>
      </c>
      <c r="DX33" s="494">
        <f t="shared" si="27"/>
        <v>0</v>
      </c>
      <c r="DY33" s="494">
        <f t="shared" si="27"/>
        <v>0</v>
      </c>
      <c r="DZ33" s="494">
        <f t="shared" si="27"/>
        <v>0</v>
      </c>
      <c r="EA33" s="494">
        <f t="shared" si="27"/>
        <v>0</v>
      </c>
      <c r="EB33" s="494">
        <f t="shared" si="27"/>
        <v>0</v>
      </c>
      <c r="EC33" s="494">
        <f t="shared" si="27"/>
        <v>0</v>
      </c>
      <c r="ED33" s="494">
        <f t="shared" si="27"/>
        <v>0</v>
      </c>
      <c r="EE33" s="494">
        <f t="shared" si="27"/>
        <v>0</v>
      </c>
      <c r="EF33" s="494">
        <f t="shared" si="27"/>
        <v>0</v>
      </c>
      <c r="EG33" s="494">
        <f t="shared" si="27"/>
        <v>0</v>
      </c>
      <c r="EH33" s="494">
        <f t="shared" si="27"/>
        <v>0</v>
      </c>
      <c r="EI33" s="494">
        <f t="shared" si="27"/>
        <v>0</v>
      </c>
    </row>
    <row r="34" spans="1:139" x14ac:dyDescent="0.25">
      <c r="A34" s="481"/>
      <c r="B34" s="481"/>
      <c r="C34" s="481"/>
      <c r="U34">
        <f t="shared" ref="U34:AZ34" si="28">SUM(U31:U33)</f>
        <v>0</v>
      </c>
      <c r="V34">
        <f t="shared" si="28"/>
        <v>0</v>
      </c>
      <c r="W34">
        <f t="shared" si="28"/>
        <v>0</v>
      </c>
      <c r="X34">
        <f t="shared" si="28"/>
        <v>0</v>
      </c>
      <c r="Y34">
        <f t="shared" si="28"/>
        <v>0</v>
      </c>
      <c r="Z34">
        <f t="shared" si="28"/>
        <v>0</v>
      </c>
      <c r="AA34">
        <f t="shared" si="28"/>
        <v>0</v>
      </c>
      <c r="AB34">
        <f t="shared" si="28"/>
        <v>0</v>
      </c>
      <c r="AC34">
        <f t="shared" si="28"/>
        <v>0</v>
      </c>
      <c r="AD34">
        <f t="shared" si="28"/>
        <v>0</v>
      </c>
      <c r="AE34">
        <f t="shared" si="28"/>
        <v>0</v>
      </c>
      <c r="AF34">
        <f t="shared" si="28"/>
        <v>0</v>
      </c>
      <c r="AG34">
        <f t="shared" si="28"/>
        <v>0</v>
      </c>
      <c r="AH34">
        <f t="shared" si="28"/>
        <v>0</v>
      </c>
      <c r="AI34">
        <f t="shared" si="28"/>
        <v>0</v>
      </c>
      <c r="AJ34">
        <f t="shared" si="28"/>
        <v>0</v>
      </c>
      <c r="AK34">
        <f t="shared" si="28"/>
        <v>0</v>
      </c>
      <c r="AL34">
        <f t="shared" si="28"/>
        <v>1049728878.5327895</v>
      </c>
      <c r="AM34">
        <f t="shared" si="28"/>
        <v>0</v>
      </c>
      <c r="AN34">
        <f t="shared" si="28"/>
        <v>0</v>
      </c>
      <c r="AO34">
        <f t="shared" si="28"/>
        <v>0</v>
      </c>
      <c r="AP34">
        <f t="shared" si="28"/>
        <v>0</v>
      </c>
      <c r="AQ34">
        <f t="shared" si="28"/>
        <v>0</v>
      </c>
      <c r="AR34">
        <f t="shared" si="28"/>
        <v>0</v>
      </c>
      <c r="AS34">
        <f t="shared" si="28"/>
        <v>0</v>
      </c>
      <c r="AT34">
        <f t="shared" si="28"/>
        <v>0</v>
      </c>
      <c r="AU34">
        <f t="shared" si="28"/>
        <v>0</v>
      </c>
      <c r="AV34">
        <f t="shared" si="28"/>
        <v>0</v>
      </c>
      <c r="AW34">
        <f t="shared" si="28"/>
        <v>0</v>
      </c>
      <c r="AX34">
        <f t="shared" si="28"/>
        <v>0</v>
      </c>
      <c r="AY34">
        <f t="shared" si="28"/>
        <v>0</v>
      </c>
      <c r="AZ34">
        <f t="shared" si="28"/>
        <v>0</v>
      </c>
      <c r="BA34">
        <f t="shared" ref="BA34:CF34" si="29">SUM(BA31:BA33)</f>
        <v>0</v>
      </c>
      <c r="BB34">
        <f t="shared" si="29"/>
        <v>0</v>
      </c>
      <c r="BC34">
        <f t="shared" si="29"/>
        <v>0</v>
      </c>
      <c r="BD34">
        <f t="shared" si="29"/>
        <v>0</v>
      </c>
      <c r="BE34">
        <f t="shared" si="29"/>
        <v>0</v>
      </c>
      <c r="BF34">
        <f t="shared" si="29"/>
        <v>0</v>
      </c>
      <c r="BG34">
        <f t="shared" si="29"/>
        <v>0</v>
      </c>
      <c r="BH34">
        <f t="shared" si="29"/>
        <v>0</v>
      </c>
      <c r="BI34">
        <f t="shared" si="29"/>
        <v>0</v>
      </c>
      <c r="BJ34">
        <f t="shared" si="29"/>
        <v>0</v>
      </c>
      <c r="BK34">
        <f t="shared" si="29"/>
        <v>0</v>
      </c>
      <c r="BL34">
        <f t="shared" si="29"/>
        <v>0</v>
      </c>
      <c r="BM34">
        <f t="shared" si="29"/>
        <v>0</v>
      </c>
      <c r="BN34">
        <f t="shared" si="29"/>
        <v>0</v>
      </c>
      <c r="BO34">
        <f t="shared" si="29"/>
        <v>0</v>
      </c>
      <c r="BP34">
        <f t="shared" si="29"/>
        <v>0</v>
      </c>
      <c r="BQ34">
        <f t="shared" si="29"/>
        <v>0</v>
      </c>
      <c r="BR34">
        <f t="shared" si="29"/>
        <v>0</v>
      </c>
      <c r="BS34">
        <f t="shared" si="29"/>
        <v>0</v>
      </c>
      <c r="BT34">
        <f t="shared" si="29"/>
        <v>0</v>
      </c>
      <c r="BU34">
        <f t="shared" si="29"/>
        <v>0</v>
      </c>
      <c r="BV34">
        <f t="shared" si="29"/>
        <v>0</v>
      </c>
      <c r="BW34">
        <f t="shared" si="29"/>
        <v>0</v>
      </c>
      <c r="BX34">
        <f t="shared" si="29"/>
        <v>0</v>
      </c>
      <c r="BY34">
        <f t="shared" si="29"/>
        <v>0</v>
      </c>
      <c r="BZ34">
        <f t="shared" si="29"/>
        <v>0</v>
      </c>
      <c r="CA34">
        <f t="shared" si="29"/>
        <v>0</v>
      </c>
      <c r="CB34">
        <f t="shared" si="29"/>
        <v>0</v>
      </c>
      <c r="CC34">
        <f t="shared" si="29"/>
        <v>0</v>
      </c>
      <c r="CD34">
        <f t="shared" si="29"/>
        <v>0</v>
      </c>
      <c r="CE34">
        <f t="shared" si="29"/>
        <v>0</v>
      </c>
      <c r="CF34">
        <f t="shared" si="29"/>
        <v>0</v>
      </c>
      <c r="CG34">
        <f t="shared" ref="CG34:DL34" si="30">SUM(CG31:CG33)</f>
        <v>0</v>
      </c>
      <c r="CH34">
        <f t="shared" si="30"/>
        <v>0</v>
      </c>
      <c r="CI34">
        <f t="shared" si="30"/>
        <v>0</v>
      </c>
      <c r="CJ34">
        <f t="shared" si="30"/>
        <v>0</v>
      </c>
      <c r="CK34">
        <f t="shared" si="30"/>
        <v>0</v>
      </c>
      <c r="CL34">
        <f t="shared" si="30"/>
        <v>0</v>
      </c>
      <c r="CM34">
        <f t="shared" si="30"/>
        <v>0</v>
      </c>
      <c r="CN34">
        <f t="shared" si="30"/>
        <v>0</v>
      </c>
      <c r="CO34">
        <f t="shared" si="30"/>
        <v>0</v>
      </c>
      <c r="CP34">
        <f t="shared" si="30"/>
        <v>0</v>
      </c>
      <c r="CQ34">
        <f t="shared" si="30"/>
        <v>0</v>
      </c>
      <c r="CR34">
        <f t="shared" si="30"/>
        <v>0</v>
      </c>
      <c r="CS34">
        <f t="shared" si="30"/>
        <v>0</v>
      </c>
      <c r="CT34">
        <f t="shared" si="30"/>
        <v>0</v>
      </c>
      <c r="CU34">
        <f t="shared" si="30"/>
        <v>0</v>
      </c>
      <c r="CV34">
        <f t="shared" si="30"/>
        <v>0</v>
      </c>
      <c r="CW34">
        <f t="shared" si="30"/>
        <v>0</v>
      </c>
      <c r="CX34">
        <f t="shared" si="30"/>
        <v>0</v>
      </c>
      <c r="CY34">
        <f t="shared" si="30"/>
        <v>0</v>
      </c>
      <c r="CZ34">
        <f t="shared" si="30"/>
        <v>0</v>
      </c>
      <c r="DA34">
        <f t="shared" si="30"/>
        <v>0</v>
      </c>
      <c r="DB34">
        <f t="shared" si="30"/>
        <v>0</v>
      </c>
      <c r="DC34">
        <f t="shared" si="30"/>
        <v>0</v>
      </c>
      <c r="DD34">
        <f t="shared" si="30"/>
        <v>0</v>
      </c>
      <c r="DE34">
        <f t="shared" si="30"/>
        <v>0</v>
      </c>
      <c r="DF34">
        <f t="shared" si="30"/>
        <v>0</v>
      </c>
      <c r="DG34">
        <f t="shared" si="30"/>
        <v>0</v>
      </c>
      <c r="DH34">
        <f t="shared" si="30"/>
        <v>0</v>
      </c>
      <c r="DI34">
        <f t="shared" si="30"/>
        <v>0</v>
      </c>
      <c r="DJ34">
        <f t="shared" si="30"/>
        <v>0</v>
      </c>
      <c r="DK34">
        <f t="shared" si="30"/>
        <v>0</v>
      </c>
      <c r="DL34">
        <f t="shared" si="30"/>
        <v>0</v>
      </c>
      <c r="DM34">
        <f t="shared" ref="DM34:EI34" si="31">SUM(DM31:DM33)</f>
        <v>0</v>
      </c>
      <c r="DN34">
        <f t="shared" si="31"/>
        <v>0</v>
      </c>
      <c r="DO34">
        <f t="shared" si="31"/>
        <v>0</v>
      </c>
      <c r="DP34">
        <f t="shared" si="31"/>
        <v>0</v>
      </c>
      <c r="DQ34">
        <f t="shared" si="31"/>
        <v>0</v>
      </c>
      <c r="DR34">
        <f t="shared" si="31"/>
        <v>0</v>
      </c>
      <c r="DS34">
        <f t="shared" si="31"/>
        <v>0</v>
      </c>
      <c r="DT34">
        <f t="shared" si="31"/>
        <v>0</v>
      </c>
      <c r="DU34">
        <f t="shared" si="31"/>
        <v>0</v>
      </c>
      <c r="DV34">
        <f t="shared" si="31"/>
        <v>0</v>
      </c>
      <c r="DW34">
        <f t="shared" si="31"/>
        <v>0</v>
      </c>
      <c r="DX34">
        <f t="shared" si="31"/>
        <v>0</v>
      </c>
      <c r="DY34">
        <f t="shared" si="31"/>
        <v>0</v>
      </c>
      <c r="DZ34">
        <f t="shared" si="31"/>
        <v>0</v>
      </c>
      <c r="EA34">
        <f t="shared" si="31"/>
        <v>0</v>
      </c>
      <c r="EB34">
        <f t="shared" si="31"/>
        <v>0</v>
      </c>
      <c r="EC34">
        <f t="shared" si="31"/>
        <v>0</v>
      </c>
      <c r="ED34">
        <f t="shared" si="31"/>
        <v>0</v>
      </c>
      <c r="EE34">
        <f t="shared" si="31"/>
        <v>0</v>
      </c>
      <c r="EF34">
        <f t="shared" si="31"/>
        <v>0</v>
      </c>
      <c r="EG34">
        <f t="shared" si="31"/>
        <v>0</v>
      </c>
      <c r="EH34">
        <f t="shared" si="31"/>
        <v>0</v>
      </c>
      <c r="EI34">
        <f t="shared" si="31"/>
        <v>0</v>
      </c>
    </row>
    <row r="35" spans="1:139" ht="24.75" x14ac:dyDescent="0.25">
      <c r="A35" s="495" t="s">
        <v>2114</v>
      </c>
      <c r="B35" s="495"/>
      <c r="C35" s="495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  <c r="O35" s="479"/>
      <c r="P35" s="479"/>
      <c r="Q35" s="479"/>
      <c r="R35" s="479"/>
      <c r="S35" s="479"/>
    </row>
    <row r="36" spans="1:139" x14ac:dyDescent="0.25">
      <c r="A36" s="481" t="s">
        <v>231</v>
      </c>
      <c r="B36" s="481" t="s">
        <v>2110</v>
      </c>
      <c r="C36" s="481"/>
      <c r="U36">
        <f t="shared" ref="U36:AZ36" si="32">IF(OR(NOT($C$6="Строительство"),U$21&lt;$I$6,U$21&gt;=EDATE($I$6,$J$6)),0,IF((12*(YEAR(U$21)-YEAR($I$6))+MONTH(U$21)-MONTH($I$6))&lt;MAX(1,ROUNDUP($J$6*20%,0)),$G$6*1000000*10%/MAX(1,ROUNDUP($J$6*20%,0)),IF((12*(YEAR(U$21)-YEAR($I$6))+MONTH(U$21)-MONTH($I$6))&lt;MAX(1,ROUNDUP($J$6*20%,0))+MAX(1,ROUNDUP($J$6*60%,0)),$G$6*1000000*70%/MAX(1,ROUNDUP($J$6*60%,0)),$G$6*1000000*20%/MAX(1,$J$6-MAX(1,ROUNDUP($J$6*20%,0))-MAX(1,ROUNDUP($J$6*60%,0))))))</f>
        <v>0</v>
      </c>
      <c r="V36">
        <f t="shared" si="32"/>
        <v>0</v>
      </c>
      <c r="W36">
        <f t="shared" si="32"/>
        <v>0</v>
      </c>
      <c r="X36">
        <f t="shared" si="32"/>
        <v>0</v>
      </c>
      <c r="Y36">
        <f t="shared" si="32"/>
        <v>0</v>
      </c>
      <c r="Z36">
        <f t="shared" si="32"/>
        <v>0</v>
      </c>
      <c r="AA36">
        <f t="shared" si="32"/>
        <v>0</v>
      </c>
      <c r="AB36">
        <f t="shared" si="32"/>
        <v>0</v>
      </c>
      <c r="AC36">
        <f t="shared" si="32"/>
        <v>0</v>
      </c>
      <c r="AD36">
        <f t="shared" si="32"/>
        <v>0</v>
      </c>
      <c r="AE36">
        <f t="shared" si="32"/>
        <v>0</v>
      </c>
      <c r="AF36">
        <f t="shared" si="32"/>
        <v>0</v>
      </c>
      <c r="AG36">
        <f t="shared" si="32"/>
        <v>0</v>
      </c>
      <c r="AH36">
        <f t="shared" si="32"/>
        <v>0</v>
      </c>
      <c r="AI36">
        <f t="shared" si="32"/>
        <v>0</v>
      </c>
      <c r="AJ36">
        <f t="shared" si="32"/>
        <v>0</v>
      </c>
      <c r="AK36">
        <f t="shared" si="32"/>
        <v>0</v>
      </c>
      <c r="AL36">
        <f t="shared" si="32"/>
        <v>0</v>
      </c>
      <c r="AM36">
        <f t="shared" si="32"/>
        <v>0</v>
      </c>
      <c r="AN36">
        <f t="shared" si="32"/>
        <v>0</v>
      </c>
      <c r="AO36">
        <f t="shared" si="32"/>
        <v>0</v>
      </c>
      <c r="AP36">
        <f t="shared" si="32"/>
        <v>0</v>
      </c>
      <c r="AQ36">
        <f t="shared" si="32"/>
        <v>0</v>
      </c>
      <c r="AR36">
        <f t="shared" si="32"/>
        <v>0</v>
      </c>
      <c r="AS36">
        <f t="shared" si="32"/>
        <v>0</v>
      </c>
      <c r="AT36">
        <f t="shared" si="32"/>
        <v>0</v>
      </c>
      <c r="AU36">
        <f t="shared" si="32"/>
        <v>0</v>
      </c>
      <c r="AV36">
        <f t="shared" si="32"/>
        <v>0</v>
      </c>
      <c r="AW36">
        <f t="shared" si="32"/>
        <v>0</v>
      </c>
      <c r="AX36">
        <f t="shared" si="32"/>
        <v>0</v>
      </c>
      <c r="AY36">
        <f t="shared" si="32"/>
        <v>0</v>
      </c>
      <c r="AZ36">
        <f t="shared" si="32"/>
        <v>0</v>
      </c>
      <c r="BA36">
        <f t="shared" ref="BA36:CF36" si="33">IF(OR(NOT($C$6="Строительство"),BA$21&lt;$I$6,BA$21&gt;=EDATE($I$6,$J$6)),0,IF((12*(YEAR(BA$21)-YEAR($I$6))+MONTH(BA$21)-MONTH($I$6))&lt;MAX(1,ROUNDUP($J$6*20%,0)),$G$6*1000000*10%/MAX(1,ROUNDUP($J$6*20%,0)),IF((12*(YEAR(BA$21)-YEAR($I$6))+MONTH(BA$21)-MONTH($I$6))&lt;MAX(1,ROUNDUP($J$6*20%,0))+MAX(1,ROUNDUP($J$6*60%,0)),$G$6*1000000*70%/MAX(1,ROUNDUP($J$6*60%,0)),$G$6*1000000*20%/MAX(1,$J$6-MAX(1,ROUNDUP($J$6*20%,0))-MAX(1,ROUNDUP($J$6*60%,0))))))</f>
        <v>0</v>
      </c>
      <c r="BB36">
        <f t="shared" si="33"/>
        <v>0</v>
      </c>
      <c r="BC36">
        <f t="shared" si="33"/>
        <v>0</v>
      </c>
      <c r="BD36">
        <f t="shared" si="33"/>
        <v>0</v>
      </c>
      <c r="BE36">
        <f t="shared" si="33"/>
        <v>0</v>
      </c>
      <c r="BF36">
        <f t="shared" si="33"/>
        <v>0</v>
      </c>
      <c r="BG36">
        <f t="shared" si="33"/>
        <v>0</v>
      </c>
      <c r="BH36">
        <f t="shared" si="33"/>
        <v>0</v>
      </c>
      <c r="BI36">
        <f t="shared" si="33"/>
        <v>0</v>
      </c>
      <c r="BJ36">
        <f t="shared" si="33"/>
        <v>0</v>
      </c>
      <c r="BK36">
        <f t="shared" si="33"/>
        <v>0</v>
      </c>
      <c r="BL36">
        <f t="shared" si="33"/>
        <v>0</v>
      </c>
      <c r="BM36">
        <f t="shared" si="33"/>
        <v>0</v>
      </c>
      <c r="BN36">
        <f t="shared" si="33"/>
        <v>0</v>
      </c>
      <c r="BO36">
        <f t="shared" si="33"/>
        <v>0</v>
      </c>
      <c r="BP36">
        <f t="shared" si="33"/>
        <v>0</v>
      </c>
      <c r="BQ36">
        <f t="shared" si="33"/>
        <v>0</v>
      </c>
      <c r="BR36">
        <f t="shared" si="33"/>
        <v>0</v>
      </c>
      <c r="BS36">
        <f t="shared" si="33"/>
        <v>0</v>
      </c>
      <c r="BT36">
        <f t="shared" si="33"/>
        <v>0</v>
      </c>
      <c r="BU36">
        <f t="shared" si="33"/>
        <v>0</v>
      </c>
      <c r="BV36">
        <f t="shared" si="33"/>
        <v>0</v>
      </c>
      <c r="BW36">
        <f t="shared" si="33"/>
        <v>0</v>
      </c>
      <c r="BX36">
        <f t="shared" si="33"/>
        <v>0</v>
      </c>
      <c r="BY36">
        <f t="shared" si="33"/>
        <v>0</v>
      </c>
      <c r="BZ36">
        <f t="shared" si="33"/>
        <v>0</v>
      </c>
      <c r="CA36">
        <f t="shared" si="33"/>
        <v>0</v>
      </c>
      <c r="CB36">
        <f t="shared" si="33"/>
        <v>0</v>
      </c>
      <c r="CC36">
        <f t="shared" si="33"/>
        <v>0</v>
      </c>
      <c r="CD36">
        <f t="shared" si="33"/>
        <v>0</v>
      </c>
      <c r="CE36">
        <f t="shared" si="33"/>
        <v>0</v>
      </c>
      <c r="CF36">
        <f t="shared" si="33"/>
        <v>0</v>
      </c>
      <c r="CG36">
        <f t="shared" ref="CG36:DL36" si="34">IF(OR(NOT($C$6="Строительство"),CG$21&lt;$I$6,CG$21&gt;=EDATE($I$6,$J$6)),0,IF((12*(YEAR(CG$21)-YEAR($I$6))+MONTH(CG$21)-MONTH($I$6))&lt;MAX(1,ROUNDUP($J$6*20%,0)),$G$6*1000000*10%/MAX(1,ROUNDUP($J$6*20%,0)),IF((12*(YEAR(CG$21)-YEAR($I$6))+MONTH(CG$21)-MONTH($I$6))&lt;MAX(1,ROUNDUP($J$6*20%,0))+MAX(1,ROUNDUP($J$6*60%,0)),$G$6*1000000*70%/MAX(1,ROUNDUP($J$6*60%,0)),$G$6*1000000*20%/MAX(1,$J$6-MAX(1,ROUNDUP($J$6*20%,0))-MAX(1,ROUNDUP($J$6*60%,0))))))</f>
        <v>0</v>
      </c>
      <c r="CH36">
        <f t="shared" si="34"/>
        <v>0</v>
      </c>
      <c r="CI36">
        <f t="shared" si="34"/>
        <v>0</v>
      </c>
      <c r="CJ36">
        <f t="shared" si="34"/>
        <v>0</v>
      </c>
      <c r="CK36">
        <f t="shared" si="34"/>
        <v>0</v>
      </c>
      <c r="CL36">
        <f t="shared" si="34"/>
        <v>0</v>
      </c>
      <c r="CM36">
        <f t="shared" si="34"/>
        <v>0</v>
      </c>
      <c r="CN36">
        <f t="shared" si="34"/>
        <v>0</v>
      </c>
      <c r="CO36">
        <f t="shared" si="34"/>
        <v>0</v>
      </c>
      <c r="CP36">
        <f t="shared" si="34"/>
        <v>0</v>
      </c>
      <c r="CQ36">
        <f t="shared" si="34"/>
        <v>0</v>
      </c>
      <c r="CR36">
        <f t="shared" si="34"/>
        <v>0</v>
      </c>
      <c r="CS36">
        <f t="shared" si="34"/>
        <v>0</v>
      </c>
      <c r="CT36">
        <f t="shared" si="34"/>
        <v>0</v>
      </c>
      <c r="CU36">
        <f t="shared" si="34"/>
        <v>0</v>
      </c>
      <c r="CV36">
        <f t="shared" si="34"/>
        <v>0</v>
      </c>
      <c r="CW36">
        <f t="shared" si="34"/>
        <v>0</v>
      </c>
      <c r="CX36">
        <f t="shared" si="34"/>
        <v>0</v>
      </c>
      <c r="CY36">
        <f t="shared" si="34"/>
        <v>0</v>
      </c>
      <c r="CZ36">
        <f t="shared" si="34"/>
        <v>0</v>
      </c>
      <c r="DA36">
        <f t="shared" si="34"/>
        <v>0</v>
      </c>
      <c r="DB36">
        <f t="shared" si="34"/>
        <v>0</v>
      </c>
      <c r="DC36">
        <f t="shared" si="34"/>
        <v>0</v>
      </c>
      <c r="DD36">
        <f t="shared" si="34"/>
        <v>0</v>
      </c>
      <c r="DE36">
        <f t="shared" si="34"/>
        <v>0</v>
      </c>
      <c r="DF36">
        <f t="shared" si="34"/>
        <v>0</v>
      </c>
      <c r="DG36">
        <f t="shared" si="34"/>
        <v>0</v>
      </c>
      <c r="DH36">
        <f t="shared" si="34"/>
        <v>0</v>
      </c>
      <c r="DI36">
        <f t="shared" si="34"/>
        <v>0</v>
      </c>
      <c r="DJ36">
        <f t="shared" si="34"/>
        <v>0</v>
      </c>
      <c r="DK36">
        <f t="shared" si="34"/>
        <v>0</v>
      </c>
      <c r="DL36">
        <f t="shared" si="34"/>
        <v>0</v>
      </c>
      <c r="DM36">
        <f t="shared" ref="DM36:EI36" si="35">IF(OR(NOT($C$6="Строительство"),DM$21&lt;$I$6,DM$21&gt;=EDATE($I$6,$J$6)),0,IF((12*(YEAR(DM$21)-YEAR($I$6))+MONTH(DM$21)-MONTH($I$6))&lt;MAX(1,ROUNDUP($J$6*20%,0)),$G$6*1000000*10%/MAX(1,ROUNDUP($J$6*20%,0)),IF((12*(YEAR(DM$21)-YEAR($I$6))+MONTH(DM$21)-MONTH($I$6))&lt;MAX(1,ROUNDUP($J$6*20%,0))+MAX(1,ROUNDUP($J$6*60%,0)),$G$6*1000000*70%/MAX(1,ROUNDUP($J$6*60%,0)),$G$6*1000000*20%/MAX(1,$J$6-MAX(1,ROUNDUP($J$6*20%,0))-MAX(1,ROUNDUP($J$6*60%,0))))))</f>
        <v>0</v>
      </c>
      <c r="DN36">
        <f t="shared" si="35"/>
        <v>0</v>
      </c>
      <c r="DO36">
        <f t="shared" si="35"/>
        <v>0</v>
      </c>
      <c r="DP36">
        <f t="shared" si="35"/>
        <v>0</v>
      </c>
      <c r="DQ36">
        <f t="shared" si="35"/>
        <v>0</v>
      </c>
      <c r="DR36">
        <f t="shared" si="35"/>
        <v>0</v>
      </c>
      <c r="DS36">
        <f t="shared" si="35"/>
        <v>0</v>
      </c>
      <c r="DT36">
        <f t="shared" si="35"/>
        <v>0</v>
      </c>
      <c r="DU36">
        <f t="shared" si="35"/>
        <v>0</v>
      </c>
      <c r="DV36">
        <f t="shared" si="35"/>
        <v>0</v>
      </c>
      <c r="DW36">
        <f t="shared" si="35"/>
        <v>0</v>
      </c>
      <c r="DX36">
        <f t="shared" si="35"/>
        <v>0</v>
      </c>
      <c r="DY36">
        <f t="shared" si="35"/>
        <v>0</v>
      </c>
      <c r="DZ36">
        <f t="shared" si="35"/>
        <v>0</v>
      </c>
      <c r="EA36">
        <f t="shared" si="35"/>
        <v>0</v>
      </c>
      <c r="EB36">
        <f t="shared" si="35"/>
        <v>0</v>
      </c>
      <c r="EC36">
        <f t="shared" si="35"/>
        <v>0</v>
      </c>
      <c r="ED36">
        <f t="shared" si="35"/>
        <v>0</v>
      </c>
      <c r="EE36">
        <f t="shared" si="35"/>
        <v>0</v>
      </c>
      <c r="EF36">
        <f t="shared" si="35"/>
        <v>0</v>
      </c>
      <c r="EG36">
        <f t="shared" si="35"/>
        <v>0</v>
      </c>
      <c r="EH36">
        <f t="shared" si="35"/>
        <v>0</v>
      </c>
      <c r="EI36">
        <f t="shared" si="35"/>
        <v>0</v>
      </c>
    </row>
    <row r="37" spans="1:139" x14ac:dyDescent="0.25">
      <c r="A37" s="481" t="s">
        <v>242</v>
      </c>
      <c r="B37" s="481" t="s">
        <v>2110</v>
      </c>
      <c r="C37" s="481"/>
      <c r="U37">
        <f t="shared" ref="U37:AZ37" si="36">IF(OR(NOT($C$7="Строительство"),U$21&lt;$I$7,U$21&gt;=EDATE($I$7,$J$7)),0,IF((12*(YEAR(U$21)-YEAR($I$7))+MONTH(U$21)-MONTH($I$7))&lt;MAX(1,ROUNDUP($J$7*20%,0)),$G$7*1000000*10%/MAX(1,ROUNDUP($J$7*20%,0)),IF((12*(YEAR(U$21)-YEAR($I$7))+MONTH(U$21)-MONTH($I$7))&lt;MAX(1,ROUNDUP($J$7*20%,0))+MAX(1,ROUNDUP($J$7*60%,0)),$G$7*1000000*70%/MAX(1,ROUNDUP($J$7*60%,0)),$G$7*1000000*20%/MAX(1,$J$7-MAX(1,ROUNDUP($J$7*20%,0))-MAX(1,ROUNDUP($J$7*60%,0))))))</f>
        <v>0</v>
      </c>
      <c r="V37">
        <f t="shared" si="36"/>
        <v>0</v>
      </c>
      <c r="W37">
        <f t="shared" si="36"/>
        <v>0</v>
      </c>
      <c r="X37">
        <f t="shared" si="36"/>
        <v>0</v>
      </c>
      <c r="Y37">
        <f t="shared" si="36"/>
        <v>0</v>
      </c>
      <c r="Z37">
        <f t="shared" si="36"/>
        <v>0</v>
      </c>
      <c r="AA37">
        <f t="shared" si="36"/>
        <v>0</v>
      </c>
      <c r="AB37">
        <f t="shared" si="36"/>
        <v>0</v>
      </c>
      <c r="AC37">
        <f t="shared" si="36"/>
        <v>0</v>
      </c>
      <c r="AD37">
        <f t="shared" si="36"/>
        <v>0</v>
      </c>
      <c r="AE37">
        <f t="shared" si="36"/>
        <v>0</v>
      </c>
      <c r="AF37">
        <f t="shared" si="36"/>
        <v>0</v>
      </c>
      <c r="AG37">
        <f t="shared" si="36"/>
        <v>0</v>
      </c>
      <c r="AH37">
        <f t="shared" si="36"/>
        <v>0</v>
      </c>
      <c r="AI37">
        <f t="shared" si="36"/>
        <v>0</v>
      </c>
      <c r="AJ37">
        <f t="shared" si="36"/>
        <v>0</v>
      </c>
      <c r="AK37">
        <f t="shared" si="36"/>
        <v>0</v>
      </c>
      <c r="AL37">
        <f t="shared" si="36"/>
        <v>0</v>
      </c>
      <c r="AM37">
        <f t="shared" si="36"/>
        <v>0</v>
      </c>
      <c r="AN37">
        <f t="shared" si="36"/>
        <v>0</v>
      </c>
      <c r="AO37">
        <f t="shared" si="36"/>
        <v>0</v>
      </c>
      <c r="AP37">
        <f t="shared" si="36"/>
        <v>0</v>
      </c>
      <c r="AQ37">
        <f t="shared" si="36"/>
        <v>0</v>
      </c>
      <c r="AR37">
        <f t="shared" si="36"/>
        <v>0</v>
      </c>
      <c r="AS37">
        <f t="shared" si="36"/>
        <v>0</v>
      </c>
      <c r="AT37">
        <f t="shared" si="36"/>
        <v>0</v>
      </c>
      <c r="AU37">
        <f t="shared" si="36"/>
        <v>0</v>
      </c>
      <c r="AV37">
        <f t="shared" si="36"/>
        <v>0</v>
      </c>
      <c r="AW37">
        <f t="shared" si="36"/>
        <v>0</v>
      </c>
      <c r="AX37">
        <f t="shared" si="36"/>
        <v>0</v>
      </c>
      <c r="AY37">
        <f t="shared" si="36"/>
        <v>0</v>
      </c>
      <c r="AZ37">
        <f t="shared" si="36"/>
        <v>0</v>
      </c>
      <c r="BA37">
        <f t="shared" ref="BA37:CF37" si="37">IF(OR(NOT($C$7="Строительство"),BA$21&lt;$I$7,BA$21&gt;=EDATE($I$7,$J$7)),0,IF((12*(YEAR(BA$21)-YEAR($I$7))+MONTH(BA$21)-MONTH($I$7))&lt;MAX(1,ROUNDUP($J$7*20%,0)),$G$7*1000000*10%/MAX(1,ROUNDUP($J$7*20%,0)),IF((12*(YEAR(BA$21)-YEAR($I$7))+MONTH(BA$21)-MONTH($I$7))&lt;MAX(1,ROUNDUP($J$7*20%,0))+MAX(1,ROUNDUP($J$7*60%,0)),$G$7*1000000*70%/MAX(1,ROUNDUP($J$7*60%,0)),$G$7*1000000*20%/MAX(1,$J$7-MAX(1,ROUNDUP($J$7*20%,0))-MAX(1,ROUNDUP($J$7*60%,0))))))</f>
        <v>0</v>
      </c>
      <c r="BB37">
        <f t="shared" si="37"/>
        <v>0</v>
      </c>
      <c r="BC37">
        <f t="shared" si="37"/>
        <v>0</v>
      </c>
      <c r="BD37">
        <f t="shared" si="37"/>
        <v>0</v>
      </c>
      <c r="BE37">
        <f t="shared" si="37"/>
        <v>0</v>
      </c>
      <c r="BF37">
        <f t="shared" si="37"/>
        <v>0</v>
      </c>
      <c r="BG37">
        <f t="shared" si="37"/>
        <v>0</v>
      </c>
      <c r="BH37">
        <f t="shared" si="37"/>
        <v>0</v>
      </c>
      <c r="BI37">
        <f t="shared" si="37"/>
        <v>0</v>
      </c>
      <c r="BJ37">
        <f t="shared" si="37"/>
        <v>0</v>
      </c>
      <c r="BK37">
        <f t="shared" si="37"/>
        <v>0</v>
      </c>
      <c r="BL37">
        <f t="shared" si="37"/>
        <v>0</v>
      </c>
      <c r="BM37">
        <f t="shared" si="37"/>
        <v>0</v>
      </c>
      <c r="BN37">
        <f t="shared" si="37"/>
        <v>0</v>
      </c>
      <c r="BO37">
        <f t="shared" si="37"/>
        <v>0</v>
      </c>
      <c r="BP37">
        <f t="shared" si="37"/>
        <v>0</v>
      </c>
      <c r="BQ37">
        <f t="shared" si="37"/>
        <v>0</v>
      </c>
      <c r="BR37">
        <f t="shared" si="37"/>
        <v>0</v>
      </c>
      <c r="BS37">
        <f t="shared" si="37"/>
        <v>0</v>
      </c>
      <c r="BT37">
        <f t="shared" si="37"/>
        <v>0</v>
      </c>
      <c r="BU37">
        <f t="shared" si="37"/>
        <v>0</v>
      </c>
      <c r="BV37">
        <f t="shared" si="37"/>
        <v>0</v>
      </c>
      <c r="BW37">
        <f t="shared" si="37"/>
        <v>0</v>
      </c>
      <c r="BX37">
        <f t="shared" si="37"/>
        <v>0</v>
      </c>
      <c r="BY37">
        <f t="shared" si="37"/>
        <v>0</v>
      </c>
      <c r="BZ37">
        <f t="shared" si="37"/>
        <v>0</v>
      </c>
      <c r="CA37">
        <f t="shared" si="37"/>
        <v>0</v>
      </c>
      <c r="CB37">
        <f t="shared" si="37"/>
        <v>0</v>
      </c>
      <c r="CC37">
        <f t="shared" si="37"/>
        <v>0</v>
      </c>
      <c r="CD37">
        <f t="shared" si="37"/>
        <v>0</v>
      </c>
      <c r="CE37">
        <f t="shared" si="37"/>
        <v>0</v>
      </c>
      <c r="CF37">
        <f t="shared" si="37"/>
        <v>0</v>
      </c>
      <c r="CG37">
        <f t="shared" ref="CG37:DL37" si="38">IF(OR(NOT($C$7="Строительство"),CG$21&lt;$I$7,CG$21&gt;=EDATE($I$7,$J$7)),0,IF((12*(YEAR(CG$21)-YEAR($I$7))+MONTH(CG$21)-MONTH($I$7))&lt;MAX(1,ROUNDUP($J$7*20%,0)),$G$7*1000000*10%/MAX(1,ROUNDUP($J$7*20%,0)),IF((12*(YEAR(CG$21)-YEAR($I$7))+MONTH(CG$21)-MONTH($I$7))&lt;MAX(1,ROUNDUP($J$7*20%,0))+MAX(1,ROUNDUP($J$7*60%,0)),$G$7*1000000*70%/MAX(1,ROUNDUP($J$7*60%,0)),$G$7*1000000*20%/MAX(1,$J$7-MAX(1,ROUNDUP($J$7*20%,0))-MAX(1,ROUNDUP($J$7*60%,0))))))</f>
        <v>0</v>
      </c>
      <c r="CH37">
        <f t="shared" si="38"/>
        <v>0</v>
      </c>
      <c r="CI37">
        <f t="shared" si="38"/>
        <v>0</v>
      </c>
      <c r="CJ37">
        <f t="shared" si="38"/>
        <v>0</v>
      </c>
      <c r="CK37">
        <f t="shared" si="38"/>
        <v>0</v>
      </c>
      <c r="CL37">
        <f t="shared" si="38"/>
        <v>0</v>
      </c>
      <c r="CM37">
        <f t="shared" si="38"/>
        <v>0</v>
      </c>
      <c r="CN37">
        <f t="shared" si="38"/>
        <v>0</v>
      </c>
      <c r="CO37">
        <f t="shared" si="38"/>
        <v>0</v>
      </c>
      <c r="CP37">
        <f t="shared" si="38"/>
        <v>0</v>
      </c>
      <c r="CQ37">
        <f t="shared" si="38"/>
        <v>0</v>
      </c>
      <c r="CR37">
        <f t="shared" si="38"/>
        <v>0</v>
      </c>
      <c r="CS37">
        <f t="shared" si="38"/>
        <v>0</v>
      </c>
      <c r="CT37">
        <f t="shared" si="38"/>
        <v>0</v>
      </c>
      <c r="CU37">
        <f t="shared" si="38"/>
        <v>0</v>
      </c>
      <c r="CV37">
        <f t="shared" si="38"/>
        <v>0</v>
      </c>
      <c r="CW37">
        <f t="shared" si="38"/>
        <v>0</v>
      </c>
      <c r="CX37">
        <f t="shared" si="38"/>
        <v>0</v>
      </c>
      <c r="CY37">
        <f t="shared" si="38"/>
        <v>0</v>
      </c>
      <c r="CZ37">
        <f t="shared" si="38"/>
        <v>0</v>
      </c>
      <c r="DA37">
        <f t="shared" si="38"/>
        <v>0</v>
      </c>
      <c r="DB37">
        <f t="shared" si="38"/>
        <v>0</v>
      </c>
      <c r="DC37">
        <f t="shared" si="38"/>
        <v>0</v>
      </c>
      <c r="DD37">
        <f t="shared" si="38"/>
        <v>0</v>
      </c>
      <c r="DE37">
        <f t="shared" si="38"/>
        <v>0</v>
      </c>
      <c r="DF37">
        <f t="shared" si="38"/>
        <v>0</v>
      </c>
      <c r="DG37">
        <f t="shared" si="38"/>
        <v>0</v>
      </c>
      <c r="DH37">
        <f t="shared" si="38"/>
        <v>0</v>
      </c>
      <c r="DI37">
        <f t="shared" si="38"/>
        <v>0</v>
      </c>
      <c r="DJ37">
        <f t="shared" si="38"/>
        <v>0</v>
      </c>
      <c r="DK37">
        <f t="shared" si="38"/>
        <v>0</v>
      </c>
      <c r="DL37">
        <f t="shared" si="38"/>
        <v>0</v>
      </c>
      <c r="DM37">
        <f t="shared" ref="DM37:EI37" si="39">IF(OR(NOT($C$7="Строительство"),DM$21&lt;$I$7,DM$21&gt;=EDATE($I$7,$J$7)),0,IF((12*(YEAR(DM$21)-YEAR($I$7))+MONTH(DM$21)-MONTH($I$7))&lt;MAX(1,ROUNDUP($J$7*20%,0)),$G$7*1000000*10%/MAX(1,ROUNDUP($J$7*20%,0)),IF((12*(YEAR(DM$21)-YEAR($I$7))+MONTH(DM$21)-MONTH($I$7))&lt;MAX(1,ROUNDUP($J$7*20%,0))+MAX(1,ROUNDUP($J$7*60%,0)),$G$7*1000000*70%/MAX(1,ROUNDUP($J$7*60%,0)),$G$7*1000000*20%/MAX(1,$J$7-MAX(1,ROUNDUP($J$7*20%,0))-MAX(1,ROUNDUP($J$7*60%,0))))))</f>
        <v>0</v>
      </c>
      <c r="DN37">
        <f t="shared" si="39"/>
        <v>0</v>
      </c>
      <c r="DO37">
        <f t="shared" si="39"/>
        <v>0</v>
      </c>
      <c r="DP37">
        <f t="shared" si="39"/>
        <v>0</v>
      </c>
      <c r="DQ37">
        <f t="shared" si="39"/>
        <v>0</v>
      </c>
      <c r="DR37">
        <f t="shared" si="39"/>
        <v>0</v>
      </c>
      <c r="DS37">
        <f t="shared" si="39"/>
        <v>0</v>
      </c>
      <c r="DT37">
        <f t="shared" si="39"/>
        <v>0</v>
      </c>
      <c r="DU37">
        <f t="shared" si="39"/>
        <v>0</v>
      </c>
      <c r="DV37">
        <f t="shared" si="39"/>
        <v>0</v>
      </c>
      <c r="DW37">
        <f t="shared" si="39"/>
        <v>0</v>
      </c>
      <c r="DX37">
        <f t="shared" si="39"/>
        <v>0</v>
      </c>
      <c r="DY37">
        <f t="shared" si="39"/>
        <v>0</v>
      </c>
      <c r="DZ37">
        <f t="shared" si="39"/>
        <v>0</v>
      </c>
      <c r="EA37">
        <f t="shared" si="39"/>
        <v>0</v>
      </c>
      <c r="EB37">
        <f t="shared" si="39"/>
        <v>0</v>
      </c>
      <c r="EC37">
        <f t="shared" si="39"/>
        <v>0</v>
      </c>
      <c r="ED37">
        <f t="shared" si="39"/>
        <v>0</v>
      </c>
      <c r="EE37">
        <f t="shared" si="39"/>
        <v>0</v>
      </c>
      <c r="EF37">
        <f t="shared" si="39"/>
        <v>0</v>
      </c>
      <c r="EG37">
        <f t="shared" si="39"/>
        <v>0</v>
      </c>
      <c r="EH37">
        <f t="shared" si="39"/>
        <v>0</v>
      </c>
      <c r="EI37">
        <f t="shared" si="39"/>
        <v>0</v>
      </c>
    </row>
    <row r="38" spans="1:139" x14ac:dyDescent="0.25">
      <c r="A38" s="481" t="s">
        <v>244</v>
      </c>
      <c r="B38" s="481" t="s">
        <v>2110</v>
      </c>
      <c r="C38" s="481"/>
      <c r="U38">
        <f t="shared" ref="U38:AZ38" si="40">IF(OR(NOT($C$8="Строительство"),U$21&lt;$I$8,U$21&gt;=EDATE($I$8,$J$8)),0,IF((12*(YEAR(U$21)-YEAR($I$8))+MONTH(U$21)-MONTH($I$8))&lt;MAX(1,ROUNDUP($J$8*20%,0)),$G$8*1000000*10%/MAX(1,ROUNDUP($J$8*20%,0)),IF((12*(YEAR(U$21)-YEAR($I$8))+MONTH(U$21)-MONTH($I$8))&lt;MAX(1,ROUNDUP($J$8*20%,0))+MAX(1,ROUNDUP($J$8*60%,0)),$G$8*1000000*70%/MAX(1,ROUNDUP($J$8*60%,0)),$G$8*1000000*20%/MAX(1,$J$8-MAX(1,ROUNDUP($J$8*20%,0))-MAX(1,ROUNDUP($J$8*60%,0))))))</f>
        <v>0</v>
      </c>
      <c r="V38">
        <f t="shared" si="40"/>
        <v>0</v>
      </c>
      <c r="W38">
        <f t="shared" si="40"/>
        <v>0</v>
      </c>
      <c r="X38">
        <f t="shared" si="40"/>
        <v>0</v>
      </c>
      <c r="Y38">
        <f t="shared" si="40"/>
        <v>0</v>
      </c>
      <c r="Z38">
        <f t="shared" si="40"/>
        <v>0</v>
      </c>
      <c r="AA38">
        <f t="shared" si="40"/>
        <v>0</v>
      </c>
      <c r="AB38">
        <f t="shared" si="40"/>
        <v>0</v>
      </c>
      <c r="AC38">
        <f t="shared" si="40"/>
        <v>0</v>
      </c>
      <c r="AD38">
        <f t="shared" si="40"/>
        <v>0</v>
      </c>
      <c r="AE38">
        <f t="shared" si="40"/>
        <v>0</v>
      </c>
      <c r="AF38">
        <f t="shared" si="40"/>
        <v>0</v>
      </c>
      <c r="AG38">
        <f t="shared" si="40"/>
        <v>0</v>
      </c>
      <c r="AH38">
        <f t="shared" si="40"/>
        <v>0</v>
      </c>
      <c r="AI38">
        <f t="shared" si="40"/>
        <v>0</v>
      </c>
      <c r="AJ38">
        <f t="shared" si="40"/>
        <v>0</v>
      </c>
      <c r="AK38">
        <f t="shared" si="40"/>
        <v>0</v>
      </c>
      <c r="AL38">
        <f t="shared" si="40"/>
        <v>0</v>
      </c>
      <c r="AM38">
        <f t="shared" si="40"/>
        <v>0</v>
      </c>
      <c r="AN38">
        <f t="shared" si="40"/>
        <v>0</v>
      </c>
      <c r="AO38">
        <f t="shared" si="40"/>
        <v>0</v>
      </c>
      <c r="AP38">
        <f t="shared" si="40"/>
        <v>0</v>
      </c>
      <c r="AQ38">
        <f t="shared" si="40"/>
        <v>0</v>
      </c>
      <c r="AR38">
        <f t="shared" si="40"/>
        <v>0</v>
      </c>
      <c r="AS38">
        <f t="shared" si="40"/>
        <v>0</v>
      </c>
      <c r="AT38">
        <f t="shared" si="40"/>
        <v>0</v>
      </c>
      <c r="AU38">
        <f t="shared" si="40"/>
        <v>0</v>
      </c>
      <c r="AV38">
        <f t="shared" si="40"/>
        <v>0</v>
      </c>
      <c r="AW38">
        <f t="shared" si="40"/>
        <v>0</v>
      </c>
      <c r="AX38">
        <f t="shared" si="40"/>
        <v>0</v>
      </c>
      <c r="AY38">
        <f t="shared" si="40"/>
        <v>0</v>
      </c>
      <c r="AZ38">
        <f t="shared" si="40"/>
        <v>0</v>
      </c>
      <c r="BA38">
        <f t="shared" ref="BA38:CF38" si="41">IF(OR(NOT($C$8="Строительство"),BA$21&lt;$I$8,BA$21&gt;=EDATE($I$8,$J$8)),0,IF((12*(YEAR(BA$21)-YEAR($I$8))+MONTH(BA$21)-MONTH($I$8))&lt;MAX(1,ROUNDUP($J$8*20%,0)),$G$8*1000000*10%/MAX(1,ROUNDUP($J$8*20%,0)),IF((12*(YEAR(BA$21)-YEAR($I$8))+MONTH(BA$21)-MONTH($I$8))&lt;MAX(1,ROUNDUP($J$8*20%,0))+MAX(1,ROUNDUP($J$8*60%,0)),$G$8*1000000*70%/MAX(1,ROUNDUP($J$8*60%,0)),$G$8*1000000*20%/MAX(1,$J$8-MAX(1,ROUNDUP($J$8*20%,0))-MAX(1,ROUNDUP($J$8*60%,0))))))</f>
        <v>0</v>
      </c>
      <c r="BB38">
        <f t="shared" si="41"/>
        <v>0</v>
      </c>
      <c r="BC38">
        <f t="shared" si="41"/>
        <v>0</v>
      </c>
      <c r="BD38">
        <f t="shared" si="41"/>
        <v>0</v>
      </c>
      <c r="BE38">
        <f t="shared" si="41"/>
        <v>0</v>
      </c>
      <c r="BF38">
        <f t="shared" si="41"/>
        <v>0</v>
      </c>
      <c r="BG38">
        <f t="shared" si="41"/>
        <v>0</v>
      </c>
      <c r="BH38">
        <f t="shared" si="41"/>
        <v>0</v>
      </c>
      <c r="BI38">
        <f t="shared" si="41"/>
        <v>0</v>
      </c>
      <c r="BJ38">
        <f t="shared" si="41"/>
        <v>0</v>
      </c>
      <c r="BK38">
        <f t="shared" si="41"/>
        <v>0</v>
      </c>
      <c r="BL38">
        <f t="shared" si="41"/>
        <v>0</v>
      </c>
      <c r="BM38">
        <f t="shared" si="41"/>
        <v>0</v>
      </c>
      <c r="BN38">
        <f t="shared" si="41"/>
        <v>0</v>
      </c>
      <c r="BO38">
        <f t="shared" si="41"/>
        <v>0</v>
      </c>
      <c r="BP38">
        <f t="shared" si="41"/>
        <v>0</v>
      </c>
      <c r="BQ38">
        <f t="shared" si="41"/>
        <v>0</v>
      </c>
      <c r="BR38">
        <f t="shared" si="41"/>
        <v>0</v>
      </c>
      <c r="BS38">
        <f t="shared" si="41"/>
        <v>0</v>
      </c>
      <c r="BT38">
        <f t="shared" si="41"/>
        <v>0</v>
      </c>
      <c r="BU38">
        <f t="shared" si="41"/>
        <v>0</v>
      </c>
      <c r="BV38">
        <f t="shared" si="41"/>
        <v>0</v>
      </c>
      <c r="BW38">
        <f t="shared" si="41"/>
        <v>0</v>
      </c>
      <c r="BX38">
        <f t="shared" si="41"/>
        <v>0</v>
      </c>
      <c r="BY38">
        <f t="shared" si="41"/>
        <v>0</v>
      </c>
      <c r="BZ38">
        <f t="shared" si="41"/>
        <v>0</v>
      </c>
      <c r="CA38">
        <f t="shared" si="41"/>
        <v>0</v>
      </c>
      <c r="CB38">
        <f t="shared" si="41"/>
        <v>0</v>
      </c>
      <c r="CC38">
        <f t="shared" si="41"/>
        <v>0</v>
      </c>
      <c r="CD38">
        <f t="shared" si="41"/>
        <v>0</v>
      </c>
      <c r="CE38">
        <f t="shared" si="41"/>
        <v>0</v>
      </c>
      <c r="CF38">
        <f t="shared" si="41"/>
        <v>0</v>
      </c>
      <c r="CG38">
        <f t="shared" ref="CG38:DL38" si="42">IF(OR(NOT($C$8="Строительство"),CG$21&lt;$I$8,CG$21&gt;=EDATE($I$8,$J$8)),0,IF((12*(YEAR(CG$21)-YEAR($I$8))+MONTH(CG$21)-MONTH($I$8))&lt;MAX(1,ROUNDUP($J$8*20%,0)),$G$8*1000000*10%/MAX(1,ROUNDUP($J$8*20%,0)),IF((12*(YEAR(CG$21)-YEAR($I$8))+MONTH(CG$21)-MONTH($I$8))&lt;MAX(1,ROUNDUP($J$8*20%,0))+MAX(1,ROUNDUP($J$8*60%,0)),$G$8*1000000*70%/MAX(1,ROUNDUP($J$8*60%,0)),$G$8*1000000*20%/MAX(1,$J$8-MAX(1,ROUNDUP($J$8*20%,0))-MAX(1,ROUNDUP($J$8*60%,0))))))</f>
        <v>0</v>
      </c>
      <c r="CH38">
        <f t="shared" si="42"/>
        <v>0</v>
      </c>
      <c r="CI38">
        <f t="shared" si="42"/>
        <v>0</v>
      </c>
      <c r="CJ38">
        <f t="shared" si="42"/>
        <v>0</v>
      </c>
      <c r="CK38">
        <f t="shared" si="42"/>
        <v>0</v>
      </c>
      <c r="CL38">
        <f t="shared" si="42"/>
        <v>0</v>
      </c>
      <c r="CM38">
        <f t="shared" si="42"/>
        <v>0</v>
      </c>
      <c r="CN38">
        <f t="shared" si="42"/>
        <v>0</v>
      </c>
      <c r="CO38">
        <f t="shared" si="42"/>
        <v>0</v>
      </c>
      <c r="CP38">
        <f t="shared" si="42"/>
        <v>0</v>
      </c>
      <c r="CQ38">
        <f t="shared" si="42"/>
        <v>0</v>
      </c>
      <c r="CR38">
        <f t="shared" si="42"/>
        <v>0</v>
      </c>
      <c r="CS38">
        <f t="shared" si="42"/>
        <v>0</v>
      </c>
      <c r="CT38">
        <f t="shared" si="42"/>
        <v>0</v>
      </c>
      <c r="CU38">
        <f t="shared" si="42"/>
        <v>0</v>
      </c>
      <c r="CV38">
        <f t="shared" si="42"/>
        <v>0</v>
      </c>
      <c r="CW38">
        <f t="shared" si="42"/>
        <v>0</v>
      </c>
      <c r="CX38">
        <f t="shared" si="42"/>
        <v>0</v>
      </c>
      <c r="CY38">
        <f t="shared" si="42"/>
        <v>0</v>
      </c>
      <c r="CZ38">
        <f t="shared" si="42"/>
        <v>0</v>
      </c>
      <c r="DA38">
        <f t="shared" si="42"/>
        <v>0</v>
      </c>
      <c r="DB38">
        <f t="shared" si="42"/>
        <v>0</v>
      </c>
      <c r="DC38">
        <f t="shared" si="42"/>
        <v>0</v>
      </c>
      <c r="DD38">
        <f t="shared" si="42"/>
        <v>0</v>
      </c>
      <c r="DE38">
        <f t="shared" si="42"/>
        <v>0</v>
      </c>
      <c r="DF38">
        <f t="shared" si="42"/>
        <v>0</v>
      </c>
      <c r="DG38">
        <f t="shared" si="42"/>
        <v>0</v>
      </c>
      <c r="DH38">
        <f t="shared" si="42"/>
        <v>0</v>
      </c>
      <c r="DI38">
        <f t="shared" si="42"/>
        <v>0</v>
      </c>
      <c r="DJ38">
        <f t="shared" si="42"/>
        <v>0</v>
      </c>
      <c r="DK38">
        <f t="shared" si="42"/>
        <v>0</v>
      </c>
      <c r="DL38">
        <f t="shared" si="42"/>
        <v>0</v>
      </c>
      <c r="DM38">
        <f t="shared" ref="DM38:EI38" si="43">IF(OR(NOT($C$8="Строительство"),DM$21&lt;$I$8,DM$21&gt;=EDATE($I$8,$J$8)),0,IF((12*(YEAR(DM$21)-YEAR($I$8))+MONTH(DM$21)-MONTH($I$8))&lt;MAX(1,ROUNDUP($J$8*20%,0)),$G$8*1000000*10%/MAX(1,ROUNDUP($J$8*20%,0)),IF((12*(YEAR(DM$21)-YEAR($I$8))+MONTH(DM$21)-MONTH($I$8))&lt;MAX(1,ROUNDUP($J$8*20%,0))+MAX(1,ROUNDUP($J$8*60%,0)),$G$8*1000000*70%/MAX(1,ROUNDUP($J$8*60%,0)),$G$8*1000000*20%/MAX(1,$J$8-MAX(1,ROUNDUP($J$8*20%,0))-MAX(1,ROUNDUP($J$8*60%,0))))))</f>
        <v>0</v>
      </c>
      <c r="DN38">
        <f t="shared" si="43"/>
        <v>0</v>
      </c>
      <c r="DO38">
        <f t="shared" si="43"/>
        <v>0</v>
      </c>
      <c r="DP38">
        <f t="shared" si="43"/>
        <v>0</v>
      </c>
      <c r="DQ38">
        <f t="shared" si="43"/>
        <v>0</v>
      </c>
      <c r="DR38">
        <f t="shared" si="43"/>
        <v>0</v>
      </c>
      <c r="DS38">
        <f t="shared" si="43"/>
        <v>0</v>
      </c>
      <c r="DT38">
        <f t="shared" si="43"/>
        <v>0</v>
      </c>
      <c r="DU38">
        <f t="shared" si="43"/>
        <v>0</v>
      </c>
      <c r="DV38">
        <f t="shared" si="43"/>
        <v>0</v>
      </c>
      <c r="DW38">
        <f t="shared" si="43"/>
        <v>0</v>
      </c>
      <c r="DX38">
        <f t="shared" si="43"/>
        <v>0</v>
      </c>
      <c r="DY38">
        <f t="shared" si="43"/>
        <v>0</v>
      </c>
      <c r="DZ38">
        <f t="shared" si="43"/>
        <v>0</v>
      </c>
      <c r="EA38">
        <f t="shared" si="43"/>
        <v>0</v>
      </c>
      <c r="EB38">
        <f t="shared" si="43"/>
        <v>0</v>
      </c>
      <c r="EC38">
        <f t="shared" si="43"/>
        <v>0</v>
      </c>
      <c r="ED38">
        <f t="shared" si="43"/>
        <v>0</v>
      </c>
      <c r="EE38">
        <f t="shared" si="43"/>
        <v>0</v>
      </c>
      <c r="EF38">
        <f t="shared" si="43"/>
        <v>0</v>
      </c>
      <c r="EG38">
        <f t="shared" si="43"/>
        <v>0</v>
      </c>
      <c r="EH38">
        <f t="shared" si="43"/>
        <v>0</v>
      </c>
      <c r="EI38">
        <f t="shared" si="43"/>
        <v>0</v>
      </c>
    </row>
    <row r="39" spans="1:139" x14ac:dyDescent="0.25">
      <c r="A39" s="481" t="s">
        <v>837</v>
      </c>
      <c r="B39" s="481" t="s">
        <v>2110</v>
      </c>
      <c r="C39" s="481"/>
      <c r="U39">
        <f t="shared" ref="U39:AZ39" si="44">IF(OR(NOT($C$10="Да"),U$21&lt;$I$10,U$21&gt;=EDATE($I$10,$J$10)),0,IF((12*(YEAR(U$21)-YEAR($I$10))+MONTH(U$21)-MONTH($I$10))&lt;MAX(1,ROUNDUP($J$10*20%,0)),$G$10*1000000*10%/MAX(1,ROUNDUP($J$10*20%,0)),IF((12*(YEAR(U$21)-YEAR($I$10))+MONTH(U$21)-MONTH($I$10))&lt;MAX(1,ROUNDUP($J$10*20%,0))+MAX(1,ROUNDUP($J$10*60%,0)),$G$10*1000000*70%/MAX(1,ROUNDUP($J$10*60%,0)),$G$10*1000000*20%/MAX(1,$J$10-MAX(1,ROUNDUP($J$10*20%,0))-MAX(1,ROUNDUP($J$10*60%,0))))))</f>
        <v>0</v>
      </c>
      <c r="V39">
        <f t="shared" si="44"/>
        <v>0</v>
      </c>
      <c r="W39">
        <f t="shared" si="44"/>
        <v>0</v>
      </c>
      <c r="X39">
        <f t="shared" si="44"/>
        <v>0</v>
      </c>
      <c r="Y39">
        <f t="shared" si="44"/>
        <v>0</v>
      </c>
      <c r="Z39">
        <f t="shared" si="44"/>
        <v>0</v>
      </c>
      <c r="AA39">
        <f t="shared" si="44"/>
        <v>0</v>
      </c>
      <c r="AB39">
        <f t="shared" si="44"/>
        <v>0</v>
      </c>
      <c r="AC39">
        <f t="shared" si="44"/>
        <v>0</v>
      </c>
      <c r="AD39">
        <f t="shared" si="44"/>
        <v>0</v>
      </c>
      <c r="AE39">
        <f t="shared" si="44"/>
        <v>0</v>
      </c>
      <c r="AF39">
        <f t="shared" si="44"/>
        <v>0</v>
      </c>
      <c r="AG39">
        <f t="shared" si="44"/>
        <v>0</v>
      </c>
      <c r="AH39">
        <f t="shared" si="44"/>
        <v>0</v>
      </c>
      <c r="AI39">
        <f t="shared" si="44"/>
        <v>0</v>
      </c>
      <c r="AJ39">
        <f t="shared" si="44"/>
        <v>0</v>
      </c>
      <c r="AK39">
        <f t="shared" si="44"/>
        <v>0</v>
      </c>
      <c r="AL39">
        <f t="shared" si="44"/>
        <v>0</v>
      </c>
      <c r="AM39">
        <f t="shared" si="44"/>
        <v>0</v>
      </c>
      <c r="AN39">
        <f t="shared" si="44"/>
        <v>0</v>
      </c>
      <c r="AO39">
        <f t="shared" si="44"/>
        <v>0</v>
      </c>
      <c r="AP39">
        <f t="shared" si="44"/>
        <v>0</v>
      </c>
      <c r="AQ39">
        <f t="shared" si="44"/>
        <v>0</v>
      </c>
      <c r="AR39">
        <f t="shared" si="44"/>
        <v>0</v>
      </c>
      <c r="AS39">
        <f t="shared" si="44"/>
        <v>0</v>
      </c>
      <c r="AT39">
        <f t="shared" si="44"/>
        <v>0</v>
      </c>
      <c r="AU39">
        <f t="shared" si="44"/>
        <v>0</v>
      </c>
      <c r="AV39">
        <f t="shared" si="44"/>
        <v>0</v>
      </c>
      <c r="AW39">
        <f t="shared" si="44"/>
        <v>0</v>
      </c>
      <c r="AX39">
        <f t="shared" si="44"/>
        <v>0</v>
      </c>
      <c r="AY39">
        <f t="shared" si="44"/>
        <v>0</v>
      </c>
      <c r="AZ39">
        <f t="shared" si="44"/>
        <v>0</v>
      </c>
      <c r="BA39">
        <f t="shared" ref="BA39:CF39" si="45">IF(OR(NOT($C$10="Да"),BA$21&lt;$I$10,BA$21&gt;=EDATE($I$10,$J$10)),0,IF((12*(YEAR(BA$21)-YEAR($I$10))+MONTH(BA$21)-MONTH($I$10))&lt;MAX(1,ROUNDUP($J$10*20%,0)),$G$10*1000000*10%/MAX(1,ROUNDUP($J$10*20%,0)),IF((12*(YEAR(BA$21)-YEAR($I$10))+MONTH(BA$21)-MONTH($I$10))&lt;MAX(1,ROUNDUP($J$10*20%,0))+MAX(1,ROUNDUP($J$10*60%,0)),$G$10*1000000*70%/MAX(1,ROUNDUP($J$10*60%,0)),$G$10*1000000*20%/MAX(1,$J$10-MAX(1,ROUNDUP($J$10*20%,0))-MAX(1,ROUNDUP($J$10*60%,0))))))</f>
        <v>0</v>
      </c>
      <c r="BB39">
        <f t="shared" si="45"/>
        <v>0</v>
      </c>
      <c r="BC39">
        <f t="shared" si="45"/>
        <v>0</v>
      </c>
      <c r="BD39">
        <f t="shared" si="45"/>
        <v>0</v>
      </c>
      <c r="BE39">
        <f t="shared" si="45"/>
        <v>0</v>
      </c>
      <c r="BF39">
        <f t="shared" si="45"/>
        <v>0</v>
      </c>
      <c r="BG39">
        <f t="shared" si="45"/>
        <v>0</v>
      </c>
      <c r="BH39">
        <f t="shared" si="45"/>
        <v>0</v>
      </c>
      <c r="BI39">
        <f t="shared" si="45"/>
        <v>0</v>
      </c>
      <c r="BJ39">
        <f t="shared" si="45"/>
        <v>0</v>
      </c>
      <c r="BK39">
        <f t="shared" si="45"/>
        <v>0</v>
      </c>
      <c r="BL39">
        <f t="shared" si="45"/>
        <v>0</v>
      </c>
      <c r="BM39">
        <f t="shared" si="45"/>
        <v>0</v>
      </c>
      <c r="BN39">
        <f t="shared" si="45"/>
        <v>0</v>
      </c>
      <c r="BO39">
        <f t="shared" si="45"/>
        <v>0</v>
      </c>
      <c r="BP39">
        <f t="shared" si="45"/>
        <v>0</v>
      </c>
      <c r="BQ39">
        <f t="shared" si="45"/>
        <v>0</v>
      </c>
      <c r="BR39">
        <f t="shared" si="45"/>
        <v>0</v>
      </c>
      <c r="BS39">
        <f t="shared" si="45"/>
        <v>0</v>
      </c>
      <c r="BT39">
        <f t="shared" si="45"/>
        <v>0</v>
      </c>
      <c r="BU39">
        <f t="shared" si="45"/>
        <v>0</v>
      </c>
      <c r="BV39">
        <f t="shared" si="45"/>
        <v>0</v>
      </c>
      <c r="BW39">
        <f t="shared" si="45"/>
        <v>0</v>
      </c>
      <c r="BX39">
        <f t="shared" si="45"/>
        <v>0</v>
      </c>
      <c r="BY39">
        <f t="shared" si="45"/>
        <v>0</v>
      </c>
      <c r="BZ39">
        <f t="shared" si="45"/>
        <v>0</v>
      </c>
      <c r="CA39">
        <f t="shared" si="45"/>
        <v>0</v>
      </c>
      <c r="CB39">
        <f t="shared" si="45"/>
        <v>0</v>
      </c>
      <c r="CC39">
        <f t="shared" si="45"/>
        <v>0</v>
      </c>
      <c r="CD39">
        <f t="shared" si="45"/>
        <v>0</v>
      </c>
      <c r="CE39">
        <f t="shared" si="45"/>
        <v>0</v>
      </c>
      <c r="CF39">
        <f t="shared" si="45"/>
        <v>0</v>
      </c>
      <c r="CG39">
        <f t="shared" ref="CG39:DL39" si="46">IF(OR(NOT($C$10="Да"),CG$21&lt;$I$10,CG$21&gt;=EDATE($I$10,$J$10)),0,IF((12*(YEAR(CG$21)-YEAR($I$10))+MONTH(CG$21)-MONTH($I$10))&lt;MAX(1,ROUNDUP($J$10*20%,0)),$G$10*1000000*10%/MAX(1,ROUNDUP($J$10*20%,0)),IF((12*(YEAR(CG$21)-YEAR($I$10))+MONTH(CG$21)-MONTH($I$10))&lt;MAX(1,ROUNDUP($J$10*20%,0))+MAX(1,ROUNDUP($J$10*60%,0)),$G$10*1000000*70%/MAX(1,ROUNDUP($J$10*60%,0)),$G$10*1000000*20%/MAX(1,$J$10-MAX(1,ROUNDUP($J$10*20%,0))-MAX(1,ROUNDUP($J$10*60%,0))))))</f>
        <v>0</v>
      </c>
      <c r="CH39">
        <f t="shared" si="46"/>
        <v>0</v>
      </c>
      <c r="CI39">
        <f t="shared" si="46"/>
        <v>0</v>
      </c>
      <c r="CJ39">
        <f t="shared" si="46"/>
        <v>0</v>
      </c>
      <c r="CK39">
        <f t="shared" si="46"/>
        <v>0</v>
      </c>
      <c r="CL39">
        <f t="shared" si="46"/>
        <v>0</v>
      </c>
      <c r="CM39">
        <f t="shared" si="46"/>
        <v>0</v>
      </c>
      <c r="CN39">
        <f t="shared" si="46"/>
        <v>0</v>
      </c>
      <c r="CO39">
        <f t="shared" si="46"/>
        <v>0</v>
      </c>
      <c r="CP39">
        <f t="shared" si="46"/>
        <v>0</v>
      </c>
      <c r="CQ39">
        <f t="shared" si="46"/>
        <v>0</v>
      </c>
      <c r="CR39">
        <f t="shared" si="46"/>
        <v>0</v>
      </c>
      <c r="CS39">
        <f t="shared" si="46"/>
        <v>0</v>
      </c>
      <c r="CT39">
        <f t="shared" si="46"/>
        <v>0</v>
      </c>
      <c r="CU39">
        <f t="shared" si="46"/>
        <v>0</v>
      </c>
      <c r="CV39">
        <f t="shared" si="46"/>
        <v>0</v>
      </c>
      <c r="CW39">
        <f t="shared" si="46"/>
        <v>0</v>
      </c>
      <c r="CX39">
        <f t="shared" si="46"/>
        <v>0</v>
      </c>
      <c r="CY39">
        <f t="shared" si="46"/>
        <v>0</v>
      </c>
      <c r="CZ39">
        <f t="shared" si="46"/>
        <v>0</v>
      </c>
      <c r="DA39">
        <f t="shared" si="46"/>
        <v>0</v>
      </c>
      <c r="DB39">
        <f t="shared" si="46"/>
        <v>0</v>
      </c>
      <c r="DC39">
        <f t="shared" si="46"/>
        <v>0</v>
      </c>
      <c r="DD39">
        <f t="shared" si="46"/>
        <v>0</v>
      </c>
      <c r="DE39">
        <f t="shared" si="46"/>
        <v>0</v>
      </c>
      <c r="DF39">
        <f t="shared" si="46"/>
        <v>0</v>
      </c>
      <c r="DG39">
        <f t="shared" si="46"/>
        <v>0</v>
      </c>
      <c r="DH39">
        <f t="shared" si="46"/>
        <v>0</v>
      </c>
      <c r="DI39">
        <f t="shared" si="46"/>
        <v>0</v>
      </c>
      <c r="DJ39">
        <f t="shared" si="46"/>
        <v>0</v>
      </c>
      <c r="DK39">
        <f t="shared" si="46"/>
        <v>0</v>
      </c>
      <c r="DL39">
        <f t="shared" si="46"/>
        <v>0</v>
      </c>
      <c r="DM39">
        <f t="shared" ref="DM39:EI39" si="47">IF(OR(NOT($C$10="Да"),DM$21&lt;$I$10,DM$21&gt;=EDATE($I$10,$J$10)),0,IF((12*(YEAR(DM$21)-YEAR($I$10))+MONTH(DM$21)-MONTH($I$10))&lt;MAX(1,ROUNDUP($J$10*20%,0)),$G$10*1000000*10%/MAX(1,ROUNDUP($J$10*20%,0)),IF((12*(YEAR(DM$21)-YEAR($I$10))+MONTH(DM$21)-MONTH($I$10))&lt;MAX(1,ROUNDUP($J$10*20%,0))+MAX(1,ROUNDUP($J$10*60%,0)),$G$10*1000000*70%/MAX(1,ROUNDUP($J$10*60%,0)),$G$10*1000000*20%/MAX(1,$J$10-MAX(1,ROUNDUP($J$10*20%,0))-MAX(1,ROUNDUP($J$10*60%,0))))))</f>
        <v>0</v>
      </c>
      <c r="DN39">
        <f t="shared" si="47"/>
        <v>0</v>
      </c>
      <c r="DO39">
        <f t="shared" si="47"/>
        <v>0</v>
      </c>
      <c r="DP39">
        <f t="shared" si="47"/>
        <v>0</v>
      </c>
      <c r="DQ39">
        <f t="shared" si="47"/>
        <v>0</v>
      </c>
      <c r="DR39">
        <f t="shared" si="47"/>
        <v>0</v>
      </c>
      <c r="DS39">
        <f t="shared" si="47"/>
        <v>0</v>
      </c>
      <c r="DT39">
        <f t="shared" si="47"/>
        <v>0</v>
      </c>
      <c r="DU39">
        <f t="shared" si="47"/>
        <v>0</v>
      </c>
      <c r="DV39">
        <f t="shared" si="47"/>
        <v>0</v>
      </c>
      <c r="DW39">
        <f t="shared" si="47"/>
        <v>0</v>
      </c>
      <c r="DX39">
        <f t="shared" si="47"/>
        <v>0</v>
      </c>
      <c r="DY39">
        <f t="shared" si="47"/>
        <v>0</v>
      </c>
      <c r="DZ39">
        <f t="shared" si="47"/>
        <v>0</v>
      </c>
      <c r="EA39">
        <f t="shared" si="47"/>
        <v>0</v>
      </c>
      <c r="EB39">
        <f t="shared" si="47"/>
        <v>0</v>
      </c>
      <c r="EC39">
        <f t="shared" si="47"/>
        <v>0</v>
      </c>
      <c r="ED39">
        <f t="shared" si="47"/>
        <v>0</v>
      </c>
      <c r="EE39">
        <f t="shared" si="47"/>
        <v>0</v>
      </c>
      <c r="EF39">
        <f t="shared" si="47"/>
        <v>0</v>
      </c>
      <c r="EG39">
        <f t="shared" si="47"/>
        <v>0</v>
      </c>
      <c r="EH39">
        <f t="shared" si="47"/>
        <v>0</v>
      </c>
      <c r="EI39">
        <f t="shared" si="47"/>
        <v>0</v>
      </c>
    </row>
    <row r="40" spans="1:139" x14ac:dyDescent="0.25">
      <c r="A40" s="481" t="s">
        <v>2103</v>
      </c>
      <c r="B40" s="481" t="s">
        <v>2110</v>
      </c>
      <c r="C40" s="481"/>
      <c r="U40">
        <f t="shared" ref="U40:AZ40" si="48">IF(OR(NOT($C$11="Да"),U$21&lt;$I$11,U$21&gt;=EDATE($I$11,$J$11)),0,IF((12*(YEAR(U$21)-YEAR($I$11))+MONTH(U$21)-MONTH($I$11))&lt;MAX(1,ROUNDUP($J$11*20%,0)),$G$11*1000000*10%/MAX(1,ROUNDUP($J$11*20%,0)),IF((12*(YEAR(U$21)-YEAR($I$11))+MONTH(U$21)-MONTH($I$11))&lt;MAX(1,ROUNDUP($J$11*20%,0))+MAX(1,ROUNDUP($J$11*60%,0)),$G$11*1000000*70%/MAX(1,ROUNDUP($J$11*60%,0)),$G$11*1000000*20%/MAX(1,$J$11-MAX(1,ROUNDUP($J$11*20%,0))-MAX(1,ROUNDUP($J$11*60%,0))))))</f>
        <v>0</v>
      </c>
      <c r="V40">
        <f t="shared" si="48"/>
        <v>0</v>
      </c>
      <c r="W40">
        <f t="shared" si="48"/>
        <v>0</v>
      </c>
      <c r="X40">
        <f t="shared" si="48"/>
        <v>0</v>
      </c>
      <c r="Y40">
        <f t="shared" si="48"/>
        <v>0</v>
      </c>
      <c r="Z40">
        <f t="shared" si="48"/>
        <v>0</v>
      </c>
      <c r="AA40">
        <f t="shared" si="48"/>
        <v>0</v>
      </c>
      <c r="AB40">
        <f t="shared" si="48"/>
        <v>0</v>
      </c>
      <c r="AC40">
        <f t="shared" si="48"/>
        <v>0</v>
      </c>
      <c r="AD40">
        <f t="shared" si="48"/>
        <v>0</v>
      </c>
      <c r="AE40">
        <f t="shared" si="48"/>
        <v>0</v>
      </c>
      <c r="AF40">
        <f t="shared" si="48"/>
        <v>0</v>
      </c>
      <c r="AG40">
        <f t="shared" si="48"/>
        <v>0</v>
      </c>
      <c r="AH40">
        <f t="shared" si="48"/>
        <v>0</v>
      </c>
      <c r="AI40">
        <f t="shared" si="48"/>
        <v>0</v>
      </c>
      <c r="AJ40">
        <f t="shared" si="48"/>
        <v>0</v>
      </c>
      <c r="AK40">
        <f t="shared" si="48"/>
        <v>0</v>
      </c>
      <c r="AL40">
        <f t="shared" si="48"/>
        <v>0</v>
      </c>
      <c r="AM40">
        <f t="shared" si="48"/>
        <v>0</v>
      </c>
      <c r="AN40">
        <f t="shared" si="48"/>
        <v>0</v>
      </c>
      <c r="AO40">
        <f t="shared" si="48"/>
        <v>0</v>
      </c>
      <c r="AP40">
        <f t="shared" si="48"/>
        <v>0</v>
      </c>
      <c r="AQ40">
        <f t="shared" si="48"/>
        <v>0</v>
      </c>
      <c r="AR40">
        <f t="shared" si="48"/>
        <v>0</v>
      </c>
      <c r="AS40">
        <f t="shared" si="48"/>
        <v>0</v>
      </c>
      <c r="AT40">
        <f t="shared" si="48"/>
        <v>0</v>
      </c>
      <c r="AU40">
        <f t="shared" si="48"/>
        <v>0</v>
      </c>
      <c r="AV40">
        <f t="shared" si="48"/>
        <v>0</v>
      </c>
      <c r="AW40">
        <f t="shared" si="48"/>
        <v>0</v>
      </c>
      <c r="AX40">
        <f t="shared" si="48"/>
        <v>0</v>
      </c>
      <c r="AY40">
        <f t="shared" si="48"/>
        <v>0</v>
      </c>
      <c r="AZ40">
        <f t="shared" si="48"/>
        <v>0</v>
      </c>
      <c r="BA40">
        <f t="shared" ref="BA40:CF40" si="49">IF(OR(NOT($C$11="Да"),BA$21&lt;$I$11,BA$21&gt;=EDATE($I$11,$J$11)),0,IF((12*(YEAR(BA$21)-YEAR($I$11))+MONTH(BA$21)-MONTH($I$11))&lt;MAX(1,ROUNDUP($J$11*20%,0)),$G$11*1000000*10%/MAX(1,ROUNDUP($J$11*20%,0)),IF((12*(YEAR(BA$21)-YEAR($I$11))+MONTH(BA$21)-MONTH($I$11))&lt;MAX(1,ROUNDUP($J$11*20%,0))+MAX(1,ROUNDUP($J$11*60%,0)),$G$11*1000000*70%/MAX(1,ROUNDUP($J$11*60%,0)),$G$11*1000000*20%/MAX(1,$J$11-MAX(1,ROUNDUP($J$11*20%,0))-MAX(1,ROUNDUP($J$11*60%,0))))))</f>
        <v>0</v>
      </c>
      <c r="BB40">
        <f t="shared" si="49"/>
        <v>0</v>
      </c>
      <c r="BC40">
        <f t="shared" si="49"/>
        <v>0</v>
      </c>
      <c r="BD40">
        <f t="shared" si="49"/>
        <v>0</v>
      </c>
      <c r="BE40">
        <f t="shared" si="49"/>
        <v>0</v>
      </c>
      <c r="BF40">
        <f t="shared" si="49"/>
        <v>0</v>
      </c>
      <c r="BG40">
        <f t="shared" si="49"/>
        <v>0</v>
      </c>
      <c r="BH40">
        <f t="shared" si="49"/>
        <v>0</v>
      </c>
      <c r="BI40">
        <f t="shared" si="49"/>
        <v>0</v>
      </c>
      <c r="BJ40">
        <f t="shared" si="49"/>
        <v>0</v>
      </c>
      <c r="BK40">
        <f t="shared" si="49"/>
        <v>0</v>
      </c>
      <c r="BL40">
        <f t="shared" si="49"/>
        <v>0</v>
      </c>
      <c r="BM40">
        <f t="shared" si="49"/>
        <v>0</v>
      </c>
      <c r="BN40">
        <f t="shared" si="49"/>
        <v>0</v>
      </c>
      <c r="BO40">
        <f t="shared" si="49"/>
        <v>0</v>
      </c>
      <c r="BP40">
        <f t="shared" si="49"/>
        <v>0</v>
      </c>
      <c r="BQ40">
        <f t="shared" si="49"/>
        <v>0</v>
      </c>
      <c r="BR40">
        <f t="shared" si="49"/>
        <v>0</v>
      </c>
      <c r="BS40">
        <f t="shared" si="49"/>
        <v>0</v>
      </c>
      <c r="BT40">
        <f t="shared" si="49"/>
        <v>0</v>
      </c>
      <c r="BU40">
        <f t="shared" si="49"/>
        <v>0</v>
      </c>
      <c r="BV40">
        <f t="shared" si="49"/>
        <v>0</v>
      </c>
      <c r="BW40">
        <f t="shared" si="49"/>
        <v>0</v>
      </c>
      <c r="BX40">
        <f t="shared" si="49"/>
        <v>0</v>
      </c>
      <c r="BY40">
        <f t="shared" si="49"/>
        <v>0</v>
      </c>
      <c r="BZ40">
        <f t="shared" si="49"/>
        <v>0</v>
      </c>
      <c r="CA40">
        <f t="shared" si="49"/>
        <v>0</v>
      </c>
      <c r="CB40">
        <f t="shared" si="49"/>
        <v>0</v>
      </c>
      <c r="CC40">
        <f t="shared" si="49"/>
        <v>0</v>
      </c>
      <c r="CD40">
        <f t="shared" si="49"/>
        <v>0</v>
      </c>
      <c r="CE40">
        <f t="shared" si="49"/>
        <v>0</v>
      </c>
      <c r="CF40">
        <f t="shared" si="49"/>
        <v>0</v>
      </c>
      <c r="CG40">
        <f t="shared" ref="CG40:DL40" si="50">IF(OR(NOT($C$11="Да"),CG$21&lt;$I$11,CG$21&gt;=EDATE($I$11,$J$11)),0,IF((12*(YEAR(CG$21)-YEAR($I$11))+MONTH(CG$21)-MONTH($I$11))&lt;MAX(1,ROUNDUP($J$11*20%,0)),$G$11*1000000*10%/MAX(1,ROUNDUP($J$11*20%,0)),IF((12*(YEAR(CG$21)-YEAR($I$11))+MONTH(CG$21)-MONTH($I$11))&lt;MAX(1,ROUNDUP($J$11*20%,0))+MAX(1,ROUNDUP($J$11*60%,0)),$G$11*1000000*70%/MAX(1,ROUNDUP($J$11*60%,0)),$G$11*1000000*20%/MAX(1,$J$11-MAX(1,ROUNDUP($J$11*20%,0))-MAX(1,ROUNDUP($J$11*60%,0))))))</f>
        <v>0</v>
      </c>
      <c r="CH40">
        <f t="shared" si="50"/>
        <v>0</v>
      </c>
      <c r="CI40">
        <f t="shared" si="50"/>
        <v>0</v>
      </c>
      <c r="CJ40">
        <f t="shared" si="50"/>
        <v>0</v>
      </c>
      <c r="CK40">
        <f t="shared" si="50"/>
        <v>0</v>
      </c>
      <c r="CL40">
        <f t="shared" si="50"/>
        <v>0</v>
      </c>
      <c r="CM40">
        <f t="shared" si="50"/>
        <v>0</v>
      </c>
      <c r="CN40">
        <f t="shared" si="50"/>
        <v>0</v>
      </c>
      <c r="CO40">
        <f t="shared" si="50"/>
        <v>0</v>
      </c>
      <c r="CP40">
        <f t="shared" si="50"/>
        <v>0</v>
      </c>
      <c r="CQ40">
        <f t="shared" si="50"/>
        <v>0</v>
      </c>
      <c r="CR40">
        <f t="shared" si="50"/>
        <v>0</v>
      </c>
      <c r="CS40">
        <f t="shared" si="50"/>
        <v>0</v>
      </c>
      <c r="CT40">
        <f t="shared" si="50"/>
        <v>0</v>
      </c>
      <c r="CU40">
        <f t="shared" si="50"/>
        <v>0</v>
      </c>
      <c r="CV40">
        <f t="shared" si="50"/>
        <v>0</v>
      </c>
      <c r="CW40">
        <f t="shared" si="50"/>
        <v>0</v>
      </c>
      <c r="CX40">
        <f t="shared" si="50"/>
        <v>0</v>
      </c>
      <c r="CY40">
        <f t="shared" si="50"/>
        <v>0</v>
      </c>
      <c r="CZ40">
        <f t="shared" si="50"/>
        <v>0</v>
      </c>
      <c r="DA40">
        <f t="shared" si="50"/>
        <v>0</v>
      </c>
      <c r="DB40">
        <f t="shared" si="50"/>
        <v>0</v>
      </c>
      <c r="DC40">
        <f t="shared" si="50"/>
        <v>0</v>
      </c>
      <c r="DD40">
        <f t="shared" si="50"/>
        <v>0</v>
      </c>
      <c r="DE40">
        <f t="shared" si="50"/>
        <v>0</v>
      </c>
      <c r="DF40">
        <f t="shared" si="50"/>
        <v>0</v>
      </c>
      <c r="DG40">
        <f t="shared" si="50"/>
        <v>0</v>
      </c>
      <c r="DH40">
        <f t="shared" si="50"/>
        <v>0</v>
      </c>
      <c r="DI40">
        <f t="shared" si="50"/>
        <v>0</v>
      </c>
      <c r="DJ40">
        <f t="shared" si="50"/>
        <v>0</v>
      </c>
      <c r="DK40">
        <f t="shared" si="50"/>
        <v>0</v>
      </c>
      <c r="DL40">
        <f t="shared" si="50"/>
        <v>0</v>
      </c>
      <c r="DM40">
        <f t="shared" ref="DM40:EI40" si="51">IF(OR(NOT($C$11="Да"),DM$21&lt;$I$11,DM$21&gt;=EDATE($I$11,$J$11)),0,IF((12*(YEAR(DM$21)-YEAR($I$11))+MONTH(DM$21)-MONTH($I$11))&lt;MAX(1,ROUNDUP($J$11*20%,0)),$G$11*1000000*10%/MAX(1,ROUNDUP($J$11*20%,0)),IF((12*(YEAR(DM$21)-YEAR($I$11))+MONTH(DM$21)-MONTH($I$11))&lt;MAX(1,ROUNDUP($J$11*20%,0))+MAX(1,ROUNDUP($J$11*60%,0)),$G$11*1000000*70%/MAX(1,ROUNDUP($J$11*60%,0)),$G$11*1000000*20%/MAX(1,$J$11-MAX(1,ROUNDUP($J$11*20%,0))-MAX(1,ROUNDUP($J$11*60%,0))))))</f>
        <v>0</v>
      </c>
      <c r="DN40">
        <f t="shared" si="51"/>
        <v>0</v>
      </c>
      <c r="DO40">
        <f t="shared" si="51"/>
        <v>0</v>
      </c>
      <c r="DP40">
        <f t="shared" si="51"/>
        <v>0</v>
      </c>
      <c r="DQ40">
        <f t="shared" si="51"/>
        <v>0</v>
      </c>
      <c r="DR40">
        <f t="shared" si="51"/>
        <v>0</v>
      </c>
      <c r="DS40">
        <f t="shared" si="51"/>
        <v>0</v>
      </c>
      <c r="DT40">
        <f t="shared" si="51"/>
        <v>0</v>
      </c>
      <c r="DU40">
        <f t="shared" si="51"/>
        <v>0</v>
      </c>
      <c r="DV40">
        <f t="shared" si="51"/>
        <v>0</v>
      </c>
      <c r="DW40">
        <f t="shared" si="51"/>
        <v>0</v>
      </c>
      <c r="DX40">
        <f t="shared" si="51"/>
        <v>0</v>
      </c>
      <c r="DY40">
        <f t="shared" si="51"/>
        <v>0</v>
      </c>
      <c r="DZ40">
        <f t="shared" si="51"/>
        <v>0</v>
      </c>
      <c r="EA40">
        <f t="shared" si="51"/>
        <v>0</v>
      </c>
      <c r="EB40">
        <f t="shared" si="51"/>
        <v>0</v>
      </c>
      <c r="EC40">
        <f t="shared" si="51"/>
        <v>0</v>
      </c>
      <c r="ED40">
        <f t="shared" si="51"/>
        <v>0</v>
      </c>
      <c r="EE40">
        <f t="shared" si="51"/>
        <v>0</v>
      </c>
      <c r="EF40">
        <f t="shared" si="51"/>
        <v>0</v>
      </c>
      <c r="EG40">
        <f t="shared" si="51"/>
        <v>0</v>
      </c>
      <c r="EH40">
        <f t="shared" si="51"/>
        <v>0</v>
      </c>
      <c r="EI40">
        <f t="shared" si="51"/>
        <v>0</v>
      </c>
    </row>
    <row r="41" spans="1:139" x14ac:dyDescent="0.25">
      <c r="A41" s="481" t="s">
        <v>839</v>
      </c>
      <c r="B41" s="481" t="s">
        <v>2110</v>
      </c>
      <c r="C41" s="481"/>
      <c r="U41">
        <f t="shared" ref="U41:AZ41" si="52">IF(OR(NOT($C$12="Да"),U$21&lt;$I$12,U$21&gt;=EDATE($I$12,$J$12)),0,IF((12*(YEAR(U$21)-YEAR($I$12))+MONTH(U$21)-MONTH($I$12))&lt;MAX(1,ROUNDUP($J$12*20%,0)),$G$12*1000000*10%/MAX(1,ROUNDUP($J$12*20%,0)),IF((12*(YEAR(U$21)-YEAR($I$12))+MONTH(U$21)-MONTH($I$12))&lt;MAX(1,ROUNDUP($J$12*20%,0))+MAX(1,ROUNDUP($J$12*60%,0)),$G$12*1000000*70%/MAX(1,ROUNDUP($J$12*60%,0)),$G$12*1000000*20%/MAX(1,$J$12-MAX(1,ROUNDUP($J$12*20%,0))-MAX(1,ROUNDUP($J$12*60%,0))))))</f>
        <v>0</v>
      </c>
      <c r="V41">
        <f t="shared" si="52"/>
        <v>0</v>
      </c>
      <c r="W41">
        <f t="shared" si="52"/>
        <v>0</v>
      </c>
      <c r="X41">
        <f t="shared" si="52"/>
        <v>0</v>
      </c>
      <c r="Y41">
        <f t="shared" si="52"/>
        <v>0</v>
      </c>
      <c r="Z41">
        <f t="shared" si="52"/>
        <v>0</v>
      </c>
      <c r="AA41">
        <f t="shared" si="52"/>
        <v>0</v>
      </c>
      <c r="AB41">
        <f t="shared" si="52"/>
        <v>0</v>
      </c>
      <c r="AC41">
        <f t="shared" si="52"/>
        <v>0</v>
      </c>
      <c r="AD41">
        <f t="shared" si="52"/>
        <v>0</v>
      </c>
      <c r="AE41">
        <f t="shared" si="52"/>
        <v>0</v>
      </c>
      <c r="AF41">
        <f t="shared" si="52"/>
        <v>0</v>
      </c>
      <c r="AG41">
        <f t="shared" si="52"/>
        <v>0</v>
      </c>
      <c r="AH41">
        <f t="shared" si="52"/>
        <v>0</v>
      </c>
      <c r="AI41">
        <f t="shared" si="52"/>
        <v>0</v>
      </c>
      <c r="AJ41">
        <f t="shared" si="52"/>
        <v>0</v>
      </c>
      <c r="AK41">
        <f t="shared" si="52"/>
        <v>0</v>
      </c>
      <c r="AL41">
        <f t="shared" si="52"/>
        <v>0</v>
      </c>
      <c r="AM41">
        <f t="shared" si="52"/>
        <v>0</v>
      </c>
      <c r="AN41">
        <f t="shared" si="52"/>
        <v>0</v>
      </c>
      <c r="AO41">
        <f t="shared" si="52"/>
        <v>0</v>
      </c>
      <c r="AP41">
        <f t="shared" si="52"/>
        <v>0</v>
      </c>
      <c r="AQ41">
        <f t="shared" si="52"/>
        <v>0</v>
      </c>
      <c r="AR41">
        <f t="shared" si="52"/>
        <v>0</v>
      </c>
      <c r="AS41">
        <f t="shared" si="52"/>
        <v>0</v>
      </c>
      <c r="AT41">
        <f t="shared" si="52"/>
        <v>0</v>
      </c>
      <c r="AU41">
        <f t="shared" si="52"/>
        <v>0</v>
      </c>
      <c r="AV41">
        <f t="shared" si="52"/>
        <v>0</v>
      </c>
      <c r="AW41">
        <f t="shared" si="52"/>
        <v>0</v>
      </c>
      <c r="AX41">
        <f t="shared" si="52"/>
        <v>0</v>
      </c>
      <c r="AY41">
        <f t="shared" si="52"/>
        <v>0</v>
      </c>
      <c r="AZ41">
        <f t="shared" si="52"/>
        <v>0</v>
      </c>
      <c r="BA41">
        <f t="shared" ref="BA41:CF41" si="53">IF(OR(NOT($C$12="Да"),BA$21&lt;$I$12,BA$21&gt;=EDATE($I$12,$J$12)),0,IF((12*(YEAR(BA$21)-YEAR($I$12))+MONTH(BA$21)-MONTH($I$12))&lt;MAX(1,ROUNDUP($J$12*20%,0)),$G$12*1000000*10%/MAX(1,ROUNDUP($J$12*20%,0)),IF((12*(YEAR(BA$21)-YEAR($I$12))+MONTH(BA$21)-MONTH($I$12))&lt;MAX(1,ROUNDUP($J$12*20%,0))+MAX(1,ROUNDUP($J$12*60%,0)),$G$12*1000000*70%/MAX(1,ROUNDUP($J$12*60%,0)),$G$12*1000000*20%/MAX(1,$J$12-MAX(1,ROUNDUP($J$12*20%,0))-MAX(1,ROUNDUP($J$12*60%,0))))))</f>
        <v>0</v>
      </c>
      <c r="BB41">
        <f t="shared" si="53"/>
        <v>0</v>
      </c>
      <c r="BC41">
        <f t="shared" si="53"/>
        <v>0</v>
      </c>
      <c r="BD41">
        <f t="shared" si="53"/>
        <v>0</v>
      </c>
      <c r="BE41">
        <f t="shared" si="53"/>
        <v>0</v>
      </c>
      <c r="BF41">
        <f t="shared" si="53"/>
        <v>0</v>
      </c>
      <c r="BG41">
        <f t="shared" si="53"/>
        <v>0</v>
      </c>
      <c r="BH41">
        <f t="shared" si="53"/>
        <v>0</v>
      </c>
      <c r="BI41">
        <f t="shared" si="53"/>
        <v>0</v>
      </c>
      <c r="BJ41">
        <f t="shared" si="53"/>
        <v>0</v>
      </c>
      <c r="BK41">
        <f t="shared" si="53"/>
        <v>0</v>
      </c>
      <c r="BL41">
        <f t="shared" si="53"/>
        <v>0</v>
      </c>
      <c r="BM41">
        <f t="shared" si="53"/>
        <v>0</v>
      </c>
      <c r="BN41">
        <f t="shared" si="53"/>
        <v>0</v>
      </c>
      <c r="BO41">
        <f t="shared" si="53"/>
        <v>0</v>
      </c>
      <c r="BP41">
        <f t="shared" si="53"/>
        <v>0</v>
      </c>
      <c r="BQ41">
        <f t="shared" si="53"/>
        <v>0</v>
      </c>
      <c r="BR41">
        <f t="shared" si="53"/>
        <v>0</v>
      </c>
      <c r="BS41">
        <f t="shared" si="53"/>
        <v>0</v>
      </c>
      <c r="BT41">
        <f t="shared" si="53"/>
        <v>0</v>
      </c>
      <c r="BU41">
        <f t="shared" si="53"/>
        <v>0</v>
      </c>
      <c r="BV41">
        <f t="shared" si="53"/>
        <v>0</v>
      </c>
      <c r="BW41">
        <f t="shared" si="53"/>
        <v>0</v>
      </c>
      <c r="BX41">
        <f t="shared" si="53"/>
        <v>0</v>
      </c>
      <c r="BY41">
        <f t="shared" si="53"/>
        <v>0</v>
      </c>
      <c r="BZ41">
        <f t="shared" si="53"/>
        <v>0</v>
      </c>
      <c r="CA41">
        <f t="shared" si="53"/>
        <v>0</v>
      </c>
      <c r="CB41">
        <f t="shared" si="53"/>
        <v>0</v>
      </c>
      <c r="CC41">
        <f t="shared" si="53"/>
        <v>0</v>
      </c>
      <c r="CD41">
        <f t="shared" si="53"/>
        <v>0</v>
      </c>
      <c r="CE41">
        <f t="shared" si="53"/>
        <v>0</v>
      </c>
      <c r="CF41">
        <f t="shared" si="53"/>
        <v>0</v>
      </c>
      <c r="CG41">
        <f t="shared" ref="CG41:DL41" si="54">IF(OR(NOT($C$12="Да"),CG$21&lt;$I$12,CG$21&gt;=EDATE($I$12,$J$12)),0,IF((12*(YEAR(CG$21)-YEAR($I$12))+MONTH(CG$21)-MONTH($I$12))&lt;MAX(1,ROUNDUP($J$12*20%,0)),$G$12*1000000*10%/MAX(1,ROUNDUP($J$12*20%,0)),IF((12*(YEAR(CG$21)-YEAR($I$12))+MONTH(CG$21)-MONTH($I$12))&lt;MAX(1,ROUNDUP($J$12*20%,0))+MAX(1,ROUNDUP($J$12*60%,0)),$G$12*1000000*70%/MAX(1,ROUNDUP($J$12*60%,0)),$G$12*1000000*20%/MAX(1,$J$12-MAX(1,ROUNDUP($J$12*20%,0))-MAX(1,ROUNDUP($J$12*60%,0))))))</f>
        <v>0</v>
      </c>
      <c r="CH41">
        <f t="shared" si="54"/>
        <v>0</v>
      </c>
      <c r="CI41">
        <f t="shared" si="54"/>
        <v>0</v>
      </c>
      <c r="CJ41">
        <f t="shared" si="54"/>
        <v>0</v>
      </c>
      <c r="CK41">
        <f t="shared" si="54"/>
        <v>0</v>
      </c>
      <c r="CL41">
        <f t="shared" si="54"/>
        <v>0</v>
      </c>
      <c r="CM41">
        <f t="shared" si="54"/>
        <v>0</v>
      </c>
      <c r="CN41">
        <f t="shared" si="54"/>
        <v>0</v>
      </c>
      <c r="CO41">
        <f t="shared" si="54"/>
        <v>0</v>
      </c>
      <c r="CP41">
        <f t="shared" si="54"/>
        <v>0</v>
      </c>
      <c r="CQ41">
        <f t="shared" si="54"/>
        <v>0</v>
      </c>
      <c r="CR41">
        <f t="shared" si="54"/>
        <v>0</v>
      </c>
      <c r="CS41">
        <f t="shared" si="54"/>
        <v>0</v>
      </c>
      <c r="CT41">
        <f t="shared" si="54"/>
        <v>0</v>
      </c>
      <c r="CU41">
        <f t="shared" si="54"/>
        <v>0</v>
      </c>
      <c r="CV41">
        <f t="shared" si="54"/>
        <v>0</v>
      </c>
      <c r="CW41">
        <f t="shared" si="54"/>
        <v>0</v>
      </c>
      <c r="CX41">
        <f t="shared" si="54"/>
        <v>0</v>
      </c>
      <c r="CY41">
        <f t="shared" si="54"/>
        <v>0</v>
      </c>
      <c r="CZ41">
        <f t="shared" si="54"/>
        <v>0</v>
      </c>
      <c r="DA41">
        <f t="shared" si="54"/>
        <v>0</v>
      </c>
      <c r="DB41">
        <f t="shared" si="54"/>
        <v>0</v>
      </c>
      <c r="DC41">
        <f t="shared" si="54"/>
        <v>0</v>
      </c>
      <c r="DD41">
        <f t="shared" si="54"/>
        <v>0</v>
      </c>
      <c r="DE41">
        <f t="shared" si="54"/>
        <v>0</v>
      </c>
      <c r="DF41">
        <f t="shared" si="54"/>
        <v>0</v>
      </c>
      <c r="DG41">
        <f t="shared" si="54"/>
        <v>0</v>
      </c>
      <c r="DH41">
        <f t="shared" si="54"/>
        <v>0</v>
      </c>
      <c r="DI41">
        <f t="shared" si="54"/>
        <v>0</v>
      </c>
      <c r="DJ41">
        <f t="shared" si="54"/>
        <v>0</v>
      </c>
      <c r="DK41">
        <f t="shared" si="54"/>
        <v>0</v>
      </c>
      <c r="DL41">
        <f t="shared" si="54"/>
        <v>0</v>
      </c>
      <c r="DM41">
        <f t="shared" ref="DM41:EI41" si="55">IF(OR(NOT($C$12="Да"),DM$21&lt;$I$12,DM$21&gt;=EDATE($I$12,$J$12)),0,IF((12*(YEAR(DM$21)-YEAR($I$12))+MONTH(DM$21)-MONTH($I$12))&lt;MAX(1,ROUNDUP($J$12*20%,0)),$G$12*1000000*10%/MAX(1,ROUNDUP($J$12*20%,0)),IF((12*(YEAR(DM$21)-YEAR($I$12))+MONTH(DM$21)-MONTH($I$12))&lt;MAX(1,ROUNDUP($J$12*20%,0))+MAX(1,ROUNDUP($J$12*60%,0)),$G$12*1000000*70%/MAX(1,ROUNDUP($J$12*60%,0)),$G$12*1000000*20%/MAX(1,$J$12-MAX(1,ROUNDUP($J$12*20%,0))-MAX(1,ROUNDUP($J$12*60%,0))))))</f>
        <v>0</v>
      </c>
      <c r="DN41">
        <f t="shared" si="55"/>
        <v>0</v>
      </c>
      <c r="DO41">
        <f t="shared" si="55"/>
        <v>0</v>
      </c>
      <c r="DP41">
        <f t="shared" si="55"/>
        <v>0</v>
      </c>
      <c r="DQ41">
        <f t="shared" si="55"/>
        <v>0</v>
      </c>
      <c r="DR41">
        <f t="shared" si="55"/>
        <v>0</v>
      </c>
      <c r="DS41">
        <f t="shared" si="55"/>
        <v>0</v>
      </c>
      <c r="DT41">
        <f t="shared" si="55"/>
        <v>0</v>
      </c>
      <c r="DU41">
        <f t="shared" si="55"/>
        <v>0</v>
      </c>
      <c r="DV41">
        <f t="shared" si="55"/>
        <v>0</v>
      </c>
      <c r="DW41">
        <f t="shared" si="55"/>
        <v>0</v>
      </c>
      <c r="DX41">
        <f t="shared" si="55"/>
        <v>0</v>
      </c>
      <c r="DY41">
        <f t="shared" si="55"/>
        <v>0</v>
      </c>
      <c r="DZ41">
        <f t="shared" si="55"/>
        <v>0</v>
      </c>
      <c r="EA41">
        <f t="shared" si="55"/>
        <v>0</v>
      </c>
      <c r="EB41">
        <f t="shared" si="55"/>
        <v>0</v>
      </c>
      <c r="EC41">
        <f t="shared" si="55"/>
        <v>0</v>
      </c>
      <c r="ED41">
        <f t="shared" si="55"/>
        <v>0</v>
      </c>
      <c r="EE41">
        <f t="shared" si="55"/>
        <v>0</v>
      </c>
      <c r="EF41">
        <f t="shared" si="55"/>
        <v>0</v>
      </c>
      <c r="EG41">
        <f t="shared" si="55"/>
        <v>0</v>
      </c>
      <c r="EH41">
        <f t="shared" si="55"/>
        <v>0</v>
      </c>
      <c r="EI41">
        <f t="shared" si="55"/>
        <v>0</v>
      </c>
    </row>
    <row r="42" spans="1:139" x14ac:dyDescent="0.25">
      <c r="A42" s="491" t="s">
        <v>2115</v>
      </c>
      <c r="B42" s="491" t="s">
        <v>2110</v>
      </c>
      <c r="C42" s="491"/>
      <c r="D42" s="494"/>
      <c r="E42" s="494"/>
      <c r="F42" s="494"/>
      <c r="G42" s="494"/>
      <c r="H42" s="494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>
        <f t="shared" ref="U42:AZ42" si="56">SUM(U36:U41)</f>
        <v>0</v>
      </c>
      <c r="V42" s="494">
        <f t="shared" si="56"/>
        <v>0</v>
      </c>
      <c r="W42" s="494">
        <f t="shared" si="56"/>
        <v>0</v>
      </c>
      <c r="X42" s="494">
        <f t="shared" si="56"/>
        <v>0</v>
      </c>
      <c r="Y42" s="494">
        <f t="shared" si="56"/>
        <v>0</v>
      </c>
      <c r="Z42" s="494">
        <f t="shared" si="56"/>
        <v>0</v>
      </c>
      <c r="AA42" s="494">
        <f t="shared" si="56"/>
        <v>0</v>
      </c>
      <c r="AB42" s="494">
        <f t="shared" si="56"/>
        <v>0</v>
      </c>
      <c r="AC42" s="494">
        <f t="shared" si="56"/>
        <v>0</v>
      </c>
      <c r="AD42" s="494">
        <f t="shared" si="56"/>
        <v>0</v>
      </c>
      <c r="AE42" s="494">
        <f t="shared" si="56"/>
        <v>0</v>
      </c>
      <c r="AF42" s="494">
        <f t="shared" si="56"/>
        <v>0</v>
      </c>
      <c r="AG42" s="494">
        <f t="shared" si="56"/>
        <v>0</v>
      </c>
      <c r="AH42" s="494">
        <f t="shared" si="56"/>
        <v>0</v>
      </c>
      <c r="AI42" s="494">
        <f t="shared" si="56"/>
        <v>0</v>
      </c>
      <c r="AJ42" s="494">
        <f t="shared" si="56"/>
        <v>0</v>
      </c>
      <c r="AK42" s="494">
        <f t="shared" si="56"/>
        <v>0</v>
      </c>
      <c r="AL42" s="494">
        <f t="shared" si="56"/>
        <v>0</v>
      </c>
      <c r="AM42" s="494">
        <f t="shared" si="56"/>
        <v>0</v>
      </c>
      <c r="AN42" s="494">
        <f t="shared" si="56"/>
        <v>0</v>
      </c>
      <c r="AO42" s="494">
        <f t="shared" si="56"/>
        <v>0</v>
      </c>
      <c r="AP42" s="494">
        <f t="shared" si="56"/>
        <v>0</v>
      </c>
      <c r="AQ42" s="494">
        <f t="shared" si="56"/>
        <v>0</v>
      </c>
      <c r="AR42" s="494">
        <f t="shared" si="56"/>
        <v>0</v>
      </c>
      <c r="AS42" s="494">
        <f t="shared" si="56"/>
        <v>0</v>
      </c>
      <c r="AT42" s="494">
        <f t="shared" si="56"/>
        <v>0</v>
      </c>
      <c r="AU42" s="494">
        <f t="shared" si="56"/>
        <v>0</v>
      </c>
      <c r="AV42" s="494">
        <f t="shared" si="56"/>
        <v>0</v>
      </c>
      <c r="AW42" s="494">
        <f t="shared" si="56"/>
        <v>0</v>
      </c>
      <c r="AX42" s="494">
        <f t="shared" si="56"/>
        <v>0</v>
      </c>
      <c r="AY42" s="494">
        <f t="shared" si="56"/>
        <v>0</v>
      </c>
      <c r="AZ42" s="494">
        <f t="shared" si="56"/>
        <v>0</v>
      </c>
      <c r="BA42" s="494">
        <f t="shared" ref="BA42:CF42" si="57">SUM(BA36:BA41)</f>
        <v>0</v>
      </c>
      <c r="BB42" s="494">
        <f t="shared" si="57"/>
        <v>0</v>
      </c>
      <c r="BC42" s="494">
        <f t="shared" si="57"/>
        <v>0</v>
      </c>
      <c r="BD42" s="494">
        <f t="shared" si="57"/>
        <v>0</v>
      </c>
      <c r="BE42" s="494">
        <f t="shared" si="57"/>
        <v>0</v>
      </c>
      <c r="BF42" s="494">
        <f t="shared" si="57"/>
        <v>0</v>
      </c>
      <c r="BG42" s="494">
        <f t="shared" si="57"/>
        <v>0</v>
      </c>
      <c r="BH42" s="494">
        <f t="shared" si="57"/>
        <v>0</v>
      </c>
      <c r="BI42" s="494">
        <f t="shared" si="57"/>
        <v>0</v>
      </c>
      <c r="BJ42" s="494">
        <f t="shared" si="57"/>
        <v>0</v>
      </c>
      <c r="BK42" s="494">
        <f t="shared" si="57"/>
        <v>0</v>
      </c>
      <c r="BL42" s="494">
        <f t="shared" si="57"/>
        <v>0</v>
      </c>
      <c r="BM42" s="494">
        <f t="shared" si="57"/>
        <v>0</v>
      </c>
      <c r="BN42" s="494">
        <f t="shared" si="57"/>
        <v>0</v>
      </c>
      <c r="BO42" s="494">
        <f t="shared" si="57"/>
        <v>0</v>
      </c>
      <c r="BP42" s="494">
        <f t="shared" si="57"/>
        <v>0</v>
      </c>
      <c r="BQ42" s="494">
        <f t="shared" si="57"/>
        <v>0</v>
      </c>
      <c r="BR42" s="494">
        <f t="shared" si="57"/>
        <v>0</v>
      </c>
      <c r="BS42" s="494">
        <f t="shared" si="57"/>
        <v>0</v>
      </c>
      <c r="BT42" s="494">
        <f t="shared" si="57"/>
        <v>0</v>
      </c>
      <c r="BU42" s="494">
        <f t="shared" si="57"/>
        <v>0</v>
      </c>
      <c r="BV42" s="494">
        <f t="shared" si="57"/>
        <v>0</v>
      </c>
      <c r="BW42" s="494">
        <f t="shared" si="57"/>
        <v>0</v>
      </c>
      <c r="BX42" s="494">
        <f t="shared" si="57"/>
        <v>0</v>
      </c>
      <c r="BY42" s="494">
        <f t="shared" si="57"/>
        <v>0</v>
      </c>
      <c r="BZ42" s="494">
        <f t="shared" si="57"/>
        <v>0</v>
      </c>
      <c r="CA42" s="494">
        <f t="shared" si="57"/>
        <v>0</v>
      </c>
      <c r="CB42" s="494">
        <f t="shared" si="57"/>
        <v>0</v>
      </c>
      <c r="CC42" s="494">
        <f t="shared" si="57"/>
        <v>0</v>
      </c>
      <c r="CD42" s="494">
        <f t="shared" si="57"/>
        <v>0</v>
      </c>
      <c r="CE42" s="494">
        <f t="shared" si="57"/>
        <v>0</v>
      </c>
      <c r="CF42" s="494">
        <f t="shared" si="57"/>
        <v>0</v>
      </c>
      <c r="CG42" s="494">
        <f t="shared" ref="CG42:DL42" si="58">SUM(CG36:CG41)</f>
        <v>0</v>
      </c>
      <c r="CH42" s="494">
        <f t="shared" si="58"/>
        <v>0</v>
      </c>
      <c r="CI42" s="494">
        <f t="shared" si="58"/>
        <v>0</v>
      </c>
      <c r="CJ42" s="494">
        <f t="shared" si="58"/>
        <v>0</v>
      </c>
      <c r="CK42" s="494">
        <f t="shared" si="58"/>
        <v>0</v>
      </c>
      <c r="CL42" s="494">
        <f t="shared" si="58"/>
        <v>0</v>
      </c>
      <c r="CM42" s="494">
        <f t="shared" si="58"/>
        <v>0</v>
      </c>
      <c r="CN42" s="494">
        <f t="shared" si="58"/>
        <v>0</v>
      </c>
      <c r="CO42" s="494">
        <f t="shared" si="58"/>
        <v>0</v>
      </c>
      <c r="CP42" s="494">
        <f t="shared" si="58"/>
        <v>0</v>
      </c>
      <c r="CQ42" s="494">
        <f t="shared" si="58"/>
        <v>0</v>
      </c>
      <c r="CR42" s="494">
        <f t="shared" si="58"/>
        <v>0</v>
      </c>
      <c r="CS42" s="494">
        <f t="shared" si="58"/>
        <v>0</v>
      </c>
      <c r="CT42" s="494">
        <f t="shared" si="58"/>
        <v>0</v>
      </c>
      <c r="CU42" s="494">
        <f t="shared" si="58"/>
        <v>0</v>
      </c>
      <c r="CV42" s="494">
        <f t="shared" si="58"/>
        <v>0</v>
      </c>
      <c r="CW42" s="494">
        <f t="shared" si="58"/>
        <v>0</v>
      </c>
      <c r="CX42" s="494">
        <f t="shared" si="58"/>
        <v>0</v>
      </c>
      <c r="CY42" s="494">
        <f t="shared" si="58"/>
        <v>0</v>
      </c>
      <c r="CZ42" s="494">
        <f t="shared" si="58"/>
        <v>0</v>
      </c>
      <c r="DA42" s="494">
        <f t="shared" si="58"/>
        <v>0</v>
      </c>
      <c r="DB42" s="494">
        <f t="shared" si="58"/>
        <v>0</v>
      </c>
      <c r="DC42" s="494">
        <f t="shared" si="58"/>
        <v>0</v>
      </c>
      <c r="DD42" s="494">
        <f t="shared" si="58"/>
        <v>0</v>
      </c>
      <c r="DE42" s="494">
        <f t="shared" si="58"/>
        <v>0</v>
      </c>
      <c r="DF42" s="494">
        <f t="shared" si="58"/>
        <v>0</v>
      </c>
      <c r="DG42" s="494">
        <f t="shared" si="58"/>
        <v>0</v>
      </c>
      <c r="DH42" s="494">
        <f t="shared" si="58"/>
        <v>0</v>
      </c>
      <c r="DI42" s="494">
        <f t="shared" si="58"/>
        <v>0</v>
      </c>
      <c r="DJ42" s="494">
        <f t="shared" si="58"/>
        <v>0</v>
      </c>
      <c r="DK42" s="494">
        <f t="shared" si="58"/>
        <v>0</v>
      </c>
      <c r="DL42" s="494">
        <f t="shared" si="58"/>
        <v>0</v>
      </c>
      <c r="DM42" s="494">
        <f t="shared" ref="DM42:EI42" si="59">SUM(DM36:DM41)</f>
        <v>0</v>
      </c>
      <c r="DN42" s="494">
        <f t="shared" si="59"/>
        <v>0</v>
      </c>
      <c r="DO42" s="494">
        <f t="shared" si="59"/>
        <v>0</v>
      </c>
      <c r="DP42" s="494">
        <f t="shared" si="59"/>
        <v>0</v>
      </c>
      <c r="DQ42" s="494">
        <f t="shared" si="59"/>
        <v>0</v>
      </c>
      <c r="DR42" s="494">
        <f t="shared" si="59"/>
        <v>0</v>
      </c>
      <c r="DS42" s="494">
        <f t="shared" si="59"/>
        <v>0</v>
      </c>
      <c r="DT42" s="494">
        <f t="shared" si="59"/>
        <v>0</v>
      </c>
      <c r="DU42" s="494">
        <f t="shared" si="59"/>
        <v>0</v>
      </c>
      <c r="DV42" s="494">
        <f t="shared" si="59"/>
        <v>0</v>
      </c>
      <c r="DW42" s="494">
        <f t="shared" si="59"/>
        <v>0</v>
      </c>
      <c r="DX42" s="494">
        <f t="shared" si="59"/>
        <v>0</v>
      </c>
      <c r="DY42" s="494">
        <f t="shared" si="59"/>
        <v>0</v>
      </c>
      <c r="DZ42" s="494">
        <f t="shared" si="59"/>
        <v>0</v>
      </c>
      <c r="EA42" s="494">
        <f t="shared" si="59"/>
        <v>0</v>
      </c>
      <c r="EB42" s="494">
        <f t="shared" si="59"/>
        <v>0</v>
      </c>
      <c r="EC42" s="494">
        <f t="shared" si="59"/>
        <v>0</v>
      </c>
      <c r="ED42" s="494">
        <f t="shared" si="59"/>
        <v>0</v>
      </c>
      <c r="EE42" s="494">
        <f t="shared" si="59"/>
        <v>0</v>
      </c>
      <c r="EF42" s="494">
        <f t="shared" si="59"/>
        <v>0</v>
      </c>
      <c r="EG42" s="494">
        <f t="shared" si="59"/>
        <v>0</v>
      </c>
      <c r="EH42" s="494">
        <f t="shared" si="59"/>
        <v>0</v>
      </c>
      <c r="EI42" s="494">
        <f t="shared" si="59"/>
        <v>0</v>
      </c>
    </row>
    <row r="43" spans="1:139" x14ac:dyDescent="0.25">
      <c r="A43" s="491" t="s">
        <v>2116</v>
      </c>
      <c r="B43" s="491" t="s">
        <v>2110</v>
      </c>
      <c r="C43" s="491"/>
      <c r="D43" s="494"/>
      <c r="E43" s="494"/>
      <c r="F43" s="494"/>
      <c r="G43" s="494"/>
      <c r="H43" s="494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>
        <f t="shared" ref="U43:AZ43" si="60">U34+U42</f>
        <v>0</v>
      </c>
      <c r="V43" s="494">
        <f t="shared" si="60"/>
        <v>0</v>
      </c>
      <c r="W43" s="494">
        <f t="shared" si="60"/>
        <v>0</v>
      </c>
      <c r="X43" s="494">
        <f t="shared" si="60"/>
        <v>0</v>
      </c>
      <c r="Y43" s="494">
        <f t="shared" si="60"/>
        <v>0</v>
      </c>
      <c r="Z43" s="494">
        <f t="shared" si="60"/>
        <v>0</v>
      </c>
      <c r="AA43" s="494">
        <f t="shared" si="60"/>
        <v>0</v>
      </c>
      <c r="AB43" s="494">
        <f t="shared" si="60"/>
        <v>0</v>
      </c>
      <c r="AC43" s="494">
        <f t="shared" si="60"/>
        <v>0</v>
      </c>
      <c r="AD43" s="494">
        <f t="shared" si="60"/>
        <v>0</v>
      </c>
      <c r="AE43" s="494">
        <f t="shared" si="60"/>
        <v>0</v>
      </c>
      <c r="AF43" s="494">
        <f t="shared" si="60"/>
        <v>0</v>
      </c>
      <c r="AG43" s="494">
        <f t="shared" si="60"/>
        <v>0</v>
      </c>
      <c r="AH43" s="494">
        <f t="shared" si="60"/>
        <v>0</v>
      </c>
      <c r="AI43" s="494">
        <f t="shared" si="60"/>
        <v>0</v>
      </c>
      <c r="AJ43" s="494">
        <f t="shared" si="60"/>
        <v>0</v>
      </c>
      <c r="AK43" s="494">
        <f t="shared" si="60"/>
        <v>0</v>
      </c>
      <c r="AL43" s="494">
        <f t="shared" si="60"/>
        <v>1049728878.5327895</v>
      </c>
      <c r="AM43" s="494">
        <f t="shared" si="60"/>
        <v>0</v>
      </c>
      <c r="AN43" s="494">
        <f t="shared" si="60"/>
        <v>0</v>
      </c>
      <c r="AO43" s="494">
        <f t="shared" si="60"/>
        <v>0</v>
      </c>
      <c r="AP43" s="494">
        <f t="shared" si="60"/>
        <v>0</v>
      </c>
      <c r="AQ43" s="494">
        <f t="shared" si="60"/>
        <v>0</v>
      </c>
      <c r="AR43" s="494">
        <f t="shared" si="60"/>
        <v>0</v>
      </c>
      <c r="AS43" s="494">
        <f t="shared" si="60"/>
        <v>0</v>
      </c>
      <c r="AT43" s="494">
        <f t="shared" si="60"/>
        <v>0</v>
      </c>
      <c r="AU43" s="494">
        <f t="shared" si="60"/>
        <v>0</v>
      </c>
      <c r="AV43" s="494">
        <f t="shared" si="60"/>
        <v>0</v>
      </c>
      <c r="AW43" s="494">
        <f t="shared" si="60"/>
        <v>0</v>
      </c>
      <c r="AX43" s="494">
        <f t="shared" si="60"/>
        <v>0</v>
      </c>
      <c r="AY43" s="494">
        <f t="shared" si="60"/>
        <v>0</v>
      </c>
      <c r="AZ43" s="494">
        <f t="shared" si="60"/>
        <v>0</v>
      </c>
      <c r="BA43" s="494">
        <f t="shared" ref="BA43:CF43" si="61">BA34+BA42</f>
        <v>0</v>
      </c>
      <c r="BB43" s="494">
        <f t="shared" si="61"/>
        <v>0</v>
      </c>
      <c r="BC43" s="494">
        <f t="shared" si="61"/>
        <v>0</v>
      </c>
      <c r="BD43" s="494">
        <f t="shared" si="61"/>
        <v>0</v>
      </c>
      <c r="BE43" s="494">
        <f t="shared" si="61"/>
        <v>0</v>
      </c>
      <c r="BF43" s="494">
        <f t="shared" si="61"/>
        <v>0</v>
      </c>
      <c r="BG43" s="494">
        <f t="shared" si="61"/>
        <v>0</v>
      </c>
      <c r="BH43" s="494">
        <f t="shared" si="61"/>
        <v>0</v>
      </c>
      <c r="BI43" s="494">
        <f t="shared" si="61"/>
        <v>0</v>
      </c>
      <c r="BJ43" s="494">
        <f t="shared" si="61"/>
        <v>0</v>
      </c>
      <c r="BK43" s="494">
        <f t="shared" si="61"/>
        <v>0</v>
      </c>
      <c r="BL43" s="494">
        <f t="shared" si="61"/>
        <v>0</v>
      </c>
      <c r="BM43" s="494">
        <f t="shared" si="61"/>
        <v>0</v>
      </c>
      <c r="BN43" s="494">
        <f t="shared" si="61"/>
        <v>0</v>
      </c>
      <c r="BO43" s="494">
        <f t="shared" si="61"/>
        <v>0</v>
      </c>
      <c r="BP43" s="494">
        <f t="shared" si="61"/>
        <v>0</v>
      </c>
      <c r="BQ43" s="494">
        <f t="shared" si="61"/>
        <v>0</v>
      </c>
      <c r="BR43" s="494">
        <f t="shared" si="61"/>
        <v>0</v>
      </c>
      <c r="BS43" s="494">
        <f t="shared" si="61"/>
        <v>0</v>
      </c>
      <c r="BT43" s="494">
        <f t="shared" si="61"/>
        <v>0</v>
      </c>
      <c r="BU43" s="494">
        <f t="shared" si="61"/>
        <v>0</v>
      </c>
      <c r="BV43" s="494">
        <f t="shared" si="61"/>
        <v>0</v>
      </c>
      <c r="BW43" s="494">
        <f t="shared" si="61"/>
        <v>0</v>
      </c>
      <c r="BX43" s="494">
        <f t="shared" si="61"/>
        <v>0</v>
      </c>
      <c r="BY43" s="494">
        <f t="shared" si="61"/>
        <v>0</v>
      </c>
      <c r="BZ43" s="494">
        <f t="shared" si="61"/>
        <v>0</v>
      </c>
      <c r="CA43" s="494">
        <f t="shared" si="61"/>
        <v>0</v>
      </c>
      <c r="CB43" s="494">
        <f t="shared" si="61"/>
        <v>0</v>
      </c>
      <c r="CC43" s="494">
        <f t="shared" si="61"/>
        <v>0</v>
      </c>
      <c r="CD43" s="494">
        <f t="shared" si="61"/>
        <v>0</v>
      </c>
      <c r="CE43" s="494">
        <f t="shared" si="61"/>
        <v>0</v>
      </c>
      <c r="CF43" s="494">
        <f t="shared" si="61"/>
        <v>0</v>
      </c>
      <c r="CG43" s="494">
        <f t="shared" ref="CG43:DL43" si="62">CG34+CG42</f>
        <v>0</v>
      </c>
      <c r="CH43" s="494">
        <f t="shared" si="62"/>
        <v>0</v>
      </c>
      <c r="CI43" s="494">
        <f t="shared" si="62"/>
        <v>0</v>
      </c>
      <c r="CJ43" s="494">
        <f t="shared" si="62"/>
        <v>0</v>
      </c>
      <c r="CK43" s="494">
        <f t="shared" si="62"/>
        <v>0</v>
      </c>
      <c r="CL43" s="494">
        <f t="shared" si="62"/>
        <v>0</v>
      </c>
      <c r="CM43" s="494">
        <f t="shared" si="62"/>
        <v>0</v>
      </c>
      <c r="CN43" s="494">
        <f t="shared" si="62"/>
        <v>0</v>
      </c>
      <c r="CO43" s="494">
        <f t="shared" si="62"/>
        <v>0</v>
      </c>
      <c r="CP43" s="494">
        <f t="shared" si="62"/>
        <v>0</v>
      </c>
      <c r="CQ43" s="494">
        <f t="shared" si="62"/>
        <v>0</v>
      </c>
      <c r="CR43" s="494">
        <f t="shared" si="62"/>
        <v>0</v>
      </c>
      <c r="CS43" s="494">
        <f t="shared" si="62"/>
        <v>0</v>
      </c>
      <c r="CT43" s="494">
        <f t="shared" si="62"/>
        <v>0</v>
      </c>
      <c r="CU43" s="494">
        <f t="shared" si="62"/>
        <v>0</v>
      </c>
      <c r="CV43" s="494">
        <f t="shared" si="62"/>
        <v>0</v>
      </c>
      <c r="CW43" s="494">
        <f t="shared" si="62"/>
        <v>0</v>
      </c>
      <c r="CX43" s="494">
        <f t="shared" si="62"/>
        <v>0</v>
      </c>
      <c r="CY43" s="494">
        <f t="shared" si="62"/>
        <v>0</v>
      </c>
      <c r="CZ43" s="494">
        <f t="shared" si="62"/>
        <v>0</v>
      </c>
      <c r="DA43" s="494">
        <f t="shared" si="62"/>
        <v>0</v>
      </c>
      <c r="DB43" s="494">
        <f t="shared" si="62"/>
        <v>0</v>
      </c>
      <c r="DC43" s="494">
        <f t="shared" si="62"/>
        <v>0</v>
      </c>
      <c r="DD43" s="494">
        <f t="shared" si="62"/>
        <v>0</v>
      </c>
      <c r="DE43" s="494">
        <f t="shared" si="62"/>
        <v>0</v>
      </c>
      <c r="DF43" s="494">
        <f t="shared" si="62"/>
        <v>0</v>
      </c>
      <c r="DG43" s="494">
        <f t="shared" si="62"/>
        <v>0</v>
      </c>
      <c r="DH43" s="494">
        <f t="shared" si="62"/>
        <v>0</v>
      </c>
      <c r="DI43" s="494">
        <f t="shared" si="62"/>
        <v>0</v>
      </c>
      <c r="DJ43" s="494">
        <f t="shared" si="62"/>
        <v>0</v>
      </c>
      <c r="DK43" s="494">
        <f t="shared" si="62"/>
        <v>0</v>
      </c>
      <c r="DL43" s="494">
        <f t="shared" si="62"/>
        <v>0</v>
      </c>
      <c r="DM43" s="494">
        <f t="shared" ref="DM43:EI43" si="63">DM34+DM42</f>
        <v>0</v>
      </c>
      <c r="DN43" s="494">
        <f t="shared" si="63"/>
        <v>0</v>
      </c>
      <c r="DO43" s="494">
        <f t="shared" si="63"/>
        <v>0</v>
      </c>
      <c r="DP43" s="494">
        <f t="shared" si="63"/>
        <v>0</v>
      </c>
      <c r="DQ43" s="494">
        <f t="shared" si="63"/>
        <v>0</v>
      </c>
      <c r="DR43" s="494">
        <f t="shared" si="63"/>
        <v>0</v>
      </c>
      <c r="DS43" s="494">
        <f t="shared" si="63"/>
        <v>0</v>
      </c>
      <c r="DT43" s="494">
        <f t="shared" si="63"/>
        <v>0</v>
      </c>
      <c r="DU43" s="494">
        <f t="shared" si="63"/>
        <v>0</v>
      </c>
      <c r="DV43" s="494">
        <f t="shared" si="63"/>
        <v>0</v>
      </c>
      <c r="DW43" s="494">
        <f t="shared" si="63"/>
        <v>0</v>
      </c>
      <c r="DX43" s="494">
        <f t="shared" si="63"/>
        <v>0</v>
      </c>
      <c r="DY43" s="494">
        <f t="shared" si="63"/>
        <v>0</v>
      </c>
      <c r="DZ43" s="494">
        <f t="shared" si="63"/>
        <v>0</v>
      </c>
      <c r="EA43" s="494">
        <f t="shared" si="63"/>
        <v>0</v>
      </c>
      <c r="EB43" s="494">
        <f t="shared" si="63"/>
        <v>0</v>
      </c>
      <c r="EC43" s="494">
        <f t="shared" si="63"/>
        <v>0</v>
      </c>
      <c r="ED43" s="494">
        <f t="shared" si="63"/>
        <v>0</v>
      </c>
      <c r="EE43" s="494">
        <f t="shared" si="63"/>
        <v>0</v>
      </c>
      <c r="EF43" s="494">
        <f t="shared" si="63"/>
        <v>0</v>
      </c>
      <c r="EG43" s="494">
        <f t="shared" si="63"/>
        <v>0</v>
      </c>
      <c r="EH43" s="494">
        <f t="shared" si="63"/>
        <v>0</v>
      </c>
      <c r="EI43" s="494">
        <f t="shared" si="63"/>
        <v>0</v>
      </c>
    </row>
    <row r="44" spans="1:139" x14ac:dyDescent="0.25">
      <c r="A44" s="491" t="s">
        <v>2117</v>
      </c>
      <c r="B44" s="491" t="s">
        <v>2110</v>
      </c>
      <c r="C44" s="491"/>
      <c r="D44" s="494"/>
      <c r="E44" s="494"/>
      <c r="F44" s="494"/>
      <c r="G44" s="494"/>
      <c r="H44" s="494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>
        <f t="shared" ref="U44:AZ44" si="64">U27-U43</f>
        <v>0</v>
      </c>
      <c r="V44" s="494">
        <f t="shared" si="64"/>
        <v>0</v>
      </c>
      <c r="W44" s="494">
        <f t="shared" si="64"/>
        <v>0</v>
      </c>
      <c r="X44" s="494">
        <f t="shared" si="64"/>
        <v>0</v>
      </c>
      <c r="Y44" s="494">
        <f t="shared" si="64"/>
        <v>0</v>
      </c>
      <c r="Z44" s="494">
        <f t="shared" si="64"/>
        <v>0</v>
      </c>
      <c r="AA44" s="494">
        <f t="shared" si="64"/>
        <v>0</v>
      </c>
      <c r="AB44" s="494">
        <f t="shared" si="64"/>
        <v>0</v>
      </c>
      <c r="AC44" s="494">
        <f t="shared" si="64"/>
        <v>0</v>
      </c>
      <c r="AD44" s="494">
        <f t="shared" si="64"/>
        <v>0</v>
      </c>
      <c r="AE44" s="494">
        <f t="shared" si="64"/>
        <v>0</v>
      </c>
      <c r="AF44" s="494">
        <f t="shared" si="64"/>
        <v>0</v>
      </c>
      <c r="AG44" s="494">
        <f t="shared" si="64"/>
        <v>0</v>
      </c>
      <c r="AH44" s="494">
        <f t="shared" si="64"/>
        <v>0</v>
      </c>
      <c r="AI44" s="494">
        <f t="shared" si="64"/>
        <v>0</v>
      </c>
      <c r="AJ44" s="494">
        <f t="shared" si="64"/>
        <v>0</v>
      </c>
      <c r="AK44" s="494">
        <f t="shared" si="64"/>
        <v>0</v>
      </c>
      <c r="AL44" s="494">
        <f t="shared" si="64"/>
        <v>-1049728878.5327895</v>
      </c>
      <c r="AM44" s="494">
        <f t="shared" si="64"/>
        <v>0</v>
      </c>
      <c r="AN44" s="494">
        <f t="shared" si="64"/>
        <v>0</v>
      </c>
      <c r="AO44" s="494">
        <f t="shared" si="64"/>
        <v>0</v>
      </c>
      <c r="AP44" s="494">
        <f t="shared" si="64"/>
        <v>0</v>
      </c>
      <c r="AQ44" s="494">
        <f t="shared" si="64"/>
        <v>0</v>
      </c>
      <c r="AR44" s="494">
        <f t="shared" si="64"/>
        <v>0</v>
      </c>
      <c r="AS44" s="494">
        <f t="shared" si="64"/>
        <v>0</v>
      </c>
      <c r="AT44" s="494">
        <f t="shared" si="64"/>
        <v>0</v>
      </c>
      <c r="AU44" s="494">
        <f t="shared" si="64"/>
        <v>0</v>
      </c>
      <c r="AV44" s="494">
        <f t="shared" si="64"/>
        <v>0</v>
      </c>
      <c r="AW44" s="494">
        <f t="shared" si="64"/>
        <v>0</v>
      </c>
      <c r="AX44" s="494">
        <f t="shared" si="64"/>
        <v>0</v>
      </c>
      <c r="AY44" s="494">
        <f t="shared" si="64"/>
        <v>0</v>
      </c>
      <c r="AZ44" s="494">
        <f t="shared" si="64"/>
        <v>0</v>
      </c>
      <c r="BA44" s="494">
        <f t="shared" ref="BA44:CF44" si="65">BA27-BA43</f>
        <v>0</v>
      </c>
      <c r="BB44" s="494">
        <f t="shared" si="65"/>
        <v>0</v>
      </c>
      <c r="BC44" s="494">
        <f t="shared" si="65"/>
        <v>0</v>
      </c>
      <c r="BD44" s="494">
        <f t="shared" si="65"/>
        <v>0</v>
      </c>
      <c r="BE44" s="494">
        <f t="shared" si="65"/>
        <v>0</v>
      </c>
      <c r="BF44" s="494">
        <f t="shared" si="65"/>
        <v>0</v>
      </c>
      <c r="BG44" s="494">
        <f t="shared" si="65"/>
        <v>0</v>
      </c>
      <c r="BH44" s="494">
        <f t="shared" si="65"/>
        <v>0</v>
      </c>
      <c r="BI44" s="494">
        <f t="shared" si="65"/>
        <v>0</v>
      </c>
      <c r="BJ44" s="494">
        <f t="shared" si="65"/>
        <v>0</v>
      </c>
      <c r="BK44" s="494">
        <f t="shared" si="65"/>
        <v>0</v>
      </c>
      <c r="BL44" s="494">
        <f t="shared" si="65"/>
        <v>0</v>
      </c>
      <c r="BM44" s="494">
        <f t="shared" si="65"/>
        <v>0</v>
      </c>
      <c r="BN44" s="494">
        <f t="shared" si="65"/>
        <v>0</v>
      </c>
      <c r="BO44" s="494">
        <f t="shared" si="65"/>
        <v>0</v>
      </c>
      <c r="BP44" s="494">
        <f t="shared" si="65"/>
        <v>0</v>
      </c>
      <c r="BQ44" s="494">
        <f t="shared" si="65"/>
        <v>0</v>
      </c>
      <c r="BR44" s="494">
        <f t="shared" si="65"/>
        <v>0</v>
      </c>
      <c r="BS44" s="494">
        <f t="shared" si="65"/>
        <v>0</v>
      </c>
      <c r="BT44" s="494">
        <f t="shared" si="65"/>
        <v>0</v>
      </c>
      <c r="BU44" s="494">
        <f t="shared" si="65"/>
        <v>0</v>
      </c>
      <c r="BV44" s="494">
        <f t="shared" si="65"/>
        <v>0</v>
      </c>
      <c r="BW44" s="494">
        <f t="shared" si="65"/>
        <v>0</v>
      </c>
      <c r="BX44" s="494">
        <f t="shared" si="65"/>
        <v>0</v>
      </c>
      <c r="BY44" s="494">
        <f t="shared" si="65"/>
        <v>0</v>
      </c>
      <c r="BZ44" s="494">
        <f t="shared" si="65"/>
        <v>0</v>
      </c>
      <c r="CA44" s="494">
        <f t="shared" si="65"/>
        <v>0</v>
      </c>
      <c r="CB44" s="494">
        <f t="shared" si="65"/>
        <v>0</v>
      </c>
      <c r="CC44" s="494">
        <f t="shared" si="65"/>
        <v>0</v>
      </c>
      <c r="CD44" s="494">
        <f t="shared" si="65"/>
        <v>0</v>
      </c>
      <c r="CE44" s="494">
        <f t="shared" si="65"/>
        <v>0</v>
      </c>
      <c r="CF44" s="494">
        <f t="shared" si="65"/>
        <v>0</v>
      </c>
      <c r="CG44" s="494">
        <f t="shared" ref="CG44:DL44" si="66">CG27-CG43</f>
        <v>0</v>
      </c>
      <c r="CH44" s="494">
        <f t="shared" si="66"/>
        <v>0</v>
      </c>
      <c r="CI44" s="494">
        <f t="shared" si="66"/>
        <v>0</v>
      </c>
      <c r="CJ44" s="494">
        <f t="shared" si="66"/>
        <v>0</v>
      </c>
      <c r="CK44" s="494">
        <f t="shared" si="66"/>
        <v>0</v>
      </c>
      <c r="CL44" s="494">
        <f t="shared" si="66"/>
        <v>0</v>
      </c>
      <c r="CM44" s="494">
        <f t="shared" si="66"/>
        <v>0</v>
      </c>
      <c r="CN44" s="494">
        <f t="shared" si="66"/>
        <v>0</v>
      </c>
      <c r="CO44" s="494">
        <f t="shared" si="66"/>
        <v>0</v>
      </c>
      <c r="CP44" s="494">
        <f t="shared" si="66"/>
        <v>0</v>
      </c>
      <c r="CQ44" s="494">
        <f t="shared" si="66"/>
        <v>0</v>
      </c>
      <c r="CR44" s="494">
        <f t="shared" si="66"/>
        <v>0</v>
      </c>
      <c r="CS44" s="494">
        <f t="shared" si="66"/>
        <v>0</v>
      </c>
      <c r="CT44" s="494">
        <f t="shared" si="66"/>
        <v>0</v>
      </c>
      <c r="CU44" s="494">
        <f t="shared" si="66"/>
        <v>0</v>
      </c>
      <c r="CV44" s="494">
        <f t="shared" si="66"/>
        <v>0</v>
      </c>
      <c r="CW44" s="494">
        <f t="shared" si="66"/>
        <v>0</v>
      </c>
      <c r="CX44" s="494">
        <f t="shared" si="66"/>
        <v>0</v>
      </c>
      <c r="CY44" s="494">
        <f t="shared" si="66"/>
        <v>0</v>
      </c>
      <c r="CZ44" s="494">
        <f t="shared" si="66"/>
        <v>0</v>
      </c>
      <c r="DA44" s="494">
        <f t="shared" si="66"/>
        <v>0</v>
      </c>
      <c r="DB44" s="494">
        <f t="shared" si="66"/>
        <v>0</v>
      </c>
      <c r="DC44" s="494">
        <f t="shared" si="66"/>
        <v>0</v>
      </c>
      <c r="DD44" s="494">
        <f t="shared" si="66"/>
        <v>0</v>
      </c>
      <c r="DE44" s="494">
        <f t="shared" si="66"/>
        <v>0</v>
      </c>
      <c r="DF44" s="494">
        <f t="shared" si="66"/>
        <v>0</v>
      </c>
      <c r="DG44" s="494">
        <f t="shared" si="66"/>
        <v>0</v>
      </c>
      <c r="DH44" s="494">
        <f t="shared" si="66"/>
        <v>0</v>
      </c>
      <c r="DI44" s="494">
        <f t="shared" si="66"/>
        <v>0</v>
      </c>
      <c r="DJ44" s="494">
        <f t="shared" si="66"/>
        <v>0</v>
      </c>
      <c r="DK44" s="494">
        <f t="shared" si="66"/>
        <v>0</v>
      </c>
      <c r="DL44" s="494">
        <f t="shared" si="66"/>
        <v>0</v>
      </c>
      <c r="DM44" s="494">
        <f t="shared" ref="DM44:EI44" si="67">DM27-DM43</f>
        <v>0</v>
      </c>
      <c r="DN44" s="494">
        <f t="shared" si="67"/>
        <v>0</v>
      </c>
      <c r="DO44" s="494">
        <f t="shared" si="67"/>
        <v>0</v>
      </c>
      <c r="DP44" s="494">
        <f t="shared" si="67"/>
        <v>0</v>
      </c>
      <c r="DQ44" s="494">
        <f t="shared" si="67"/>
        <v>0</v>
      </c>
      <c r="DR44" s="494">
        <f t="shared" si="67"/>
        <v>0</v>
      </c>
      <c r="DS44" s="494">
        <f t="shared" si="67"/>
        <v>0</v>
      </c>
      <c r="DT44" s="494">
        <f t="shared" si="67"/>
        <v>0</v>
      </c>
      <c r="DU44" s="494">
        <f t="shared" si="67"/>
        <v>0</v>
      </c>
      <c r="DV44" s="494">
        <f t="shared" si="67"/>
        <v>0</v>
      </c>
      <c r="DW44" s="494">
        <f t="shared" si="67"/>
        <v>0</v>
      </c>
      <c r="DX44" s="494">
        <f t="shared" si="67"/>
        <v>0</v>
      </c>
      <c r="DY44" s="494">
        <f t="shared" si="67"/>
        <v>0</v>
      </c>
      <c r="DZ44" s="494">
        <f t="shared" si="67"/>
        <v>0</v>
      </c>
      <c r="EA44" s="494">
        <f t="shared" si="67"/>
        <v>0</v>
      </c>
      <c r="EB44" s="494">
        <f t="shared" si="67"/>
        <v>0</v>
      </c>
      <c r="EC44" s="494">
        <f t="shared" si="67"/>
        <v>0</v>
      </c>
      <c r="ED44" s="494">
        <f t="shared" si="67"/>
        <v>0</v>
      </c>
      <c r="EE44" s="494">
        <f t="shared" si="67"/>
        <v>0</v>
      </c>
      <c r="EF44" s="494">
        <f t="shared" si="67"/>
        <v>0</v>
      </c>
      <c r="EG44" s="494">
        <f t="shared" si="67"/>
        <v>0</v>
      </c>
      <c r="EH44" s="494">
        <f t="shared" si="67"/>
        <v>0</v>
      </c>
      <c r="EI44" s="494">
        <f t="shared" si="67"/>
        <v>0</v>
      </c>
    </row>
    <row r="45" spans="1:139" x14ac:dyDescent="0.25">
      <c r="A45" s="481"/>
      <c r="B45" s="481"/>
      <c r="C45" s="481"/>
    </row>
    <row r="46" spans="1:139" x14ac:dyDescent="0.25">
      <c r="A46" s="495" t="s">
        <v>2118</v>
      </c>
      <c r="B46" s="495"/>
      <c r="C46" s="495"/>
      <c r="D46" s="479"/>
      <c r="E46" s="479"/>
      <c r="F46" s="479"/>
      <c r="G46" s="479"/>
      <c r="H46" s="479"/>
      <c r="I46" s="479"/>
      <c r="J46" s="479"/>
      <c r="K46" s="479"/>
      <c r="L46" s="479"/>
      <c r="M46" s="479"/>
      <c r="N46" s="479"/>
      <c r="O46" s="479"/>
      <c r="P46" s="479"/>
      <c r="Q46" s="479"/>
      <c r="R46" s="479"/>
      <c r="S46" s="479"/>
    </row>
    <row r="47" spans="1:139" x14ac:dyDescent="0.25">
      <c r="A47" s="481" t="s">
        <v>837</v>
      </c>
      <c r="B47" s="481" t="s">
        <v>262</v>
      </c>
      <c r="C47" s="481"/>
      <c r="U47">
        <f t="shared" ref="U47:AZ47" si="68">IF(OR($C$10&lt;&gt;"Да",U$21&lt;$L$10),0,IF(U$21&lt;$K$10,$H$10*$N$10/MAX(1,12*(YEAR($K$10)-YEAR($L$10))+MONTH($K$10)-MONTH($L$10)),IF(U$21&lt;=EDATE($K$10,MAX(1,$O$10)-1),$H$10*(1-$N$10)/MAX(1,$O$10),0)))</f>
        <v>0</v>
      </c>
      <c r="V47">
        <f t="shared" si="68"/>
        <v>0</v>
      </c>
      <c r="W47">
        <f t="shared" si="68"/>
        <v>0</v>
      </c>
      <c r="X47">
        <f t="shared" si="68"/>
        <v>0</v>
      </c>
      <c r="Y47">
        <f t="shared" si="68"/>
        <v>0</v>
      </c>
      <c r="Z47">
        <f t="shared" si="68"/>
        <v>0</v>
      </c>
      <c r="AA47">
        <f t="shared" si="68"/>
        <v>0</v>
      </c>
      <c r="AB47">
        <f t="shared" si="68"/>
        <v>0</v>
      </c>
      <c r="AC47">
        <f t="shared" si="68"/>
        <v>0</v>
      </c>
      <c r="AD47">
        <f t="shared" si="68"/>
        <v>0</v>
      </c>
      <c r="AE47">
        <f t="shared" si="68"/>
        <v>0</v>
      </c>
      <c r="AF47">
        <f t="shared" si="68"/>
        <v>0</v>
      </c>
      <c r="AG47">
        <f t="shared" si="68"/>
        <v>0</v>
      </c>
      <c r="AH47">
        <f t="shared" si="68"/>
        <v>0</v>
      </c>
      <c r="AI47">
        <f t="shared" si="68"/>
        <v>0</v>
      </c>
      <c r="AJ47">
        <f t="shared" si="68"/>
        <v>0</v>
      </c>
      <c r="AK47">
        <f t="shared" si="68"/>
        <v>0</v>
      </c>
      <c r="AL47">
        <f t="shared" si="68"/>
        <v>0</v>
      </c>
      <c r="AM47">
        <f t="shared" si="68"/>
        <v>0</v>
      </c>
      <c r="AN47">
        <f t="shared" si="68"/>
        <v>0</v>
      </c>
      <c r="AO47">
        <f t="shared" si="68"/>
        <v>0</v>
      </c>
      <c r="AP47">
        <f t="shared" si="68"/>
        <v>0</v>
      </c>
      <c r="AQ47">
        <f t="shared" si="68"/>
        <v>0</v>
      </c>
      <c r="AR47">
        <f t="shared" si="68"/>
        <v>0</v>
      </c>
      <c r="AS47">
        <f t="shared" si="68"/>
        <v>0</v>
      </c>
      <c r="AT47">
        <f t="shared" si="68"/>
        <v>0</v>
      </c>
      <c r="AU47">
        <f t="shared" si="68"/>
        <v>0</v>
      </c>
      <c r="AV47">
        <f t="shared" si="68"/>
        <v>0</v>
      </c>
      <c r="AW47">
        <f t="shared" si="68"/>
        <v>0</v>
      </c>
      <c r="AX47">
        <f t="shared" si="68"/>
        <v>0</v>
      </c>
      <c r="AY47">
        <f t="shared" si="68"/>
        <v>0</v>
      </c>
      <c r="AZ47">
        <f t="shared" si="68"/>
        <v>0</v>
      </c>
      <c r="BA47">
        <f t="shared" ref="BA47:CF47" si="69">IF(OR($C$10&lt;&gt;"Да",BA$21&lt;$L$10),0,IF(BA$21&lt;$K$10,$H$10*$N$10/MAX(1,12*(YEAR($K$10)-YEAR($L$10))+MONTH($K$10)-MONTH($L$10)),IF(BA$21&lt;=EDATE($K$10,MAX(1,$O$10)-1),$H$10*(1-$N$10)/MAX(1,$O$10),0)))</f>
        <v>0</v>
      </c>
      <c r="BB47">
        <f t="shared" si="69"/>
        <v>0</v>
      </c>
      <c r="BC47">
        <f t="shared" si="69"/>
        <v>0</v>
      </c>
      <c r="BD47">
        <f t="shared" si="69"/>
        <v>0</v>
      </c>
      <c r="BE47">
        <f t="shared" si="69"/>
        <v>0</v>
      </c>
      <c r="BF47">
        <f t="shared" si="69"/>
        <v>0</v>
      </c>
      <c r="BG47">
        <f t="shared" si="69"/>
        <v>0</v>
      </c>
      <c r="BH47">
        <f t="shared" si="69"/>
        <v>0</v>
      </c>
      <c r="BI47">
        <f t="shared" si="69"/>
        <v>0</v>
      </c>
      <c r="BJ47">
        <f t="shared" si="69"/>
        <v>0</v>
      </c>
      <c r="BK47">
        <f t="shared" si="69"/>
        <v>0</v>
      </c>
      <c r="BL47">
        <f t="shared" si="69"/>
        <v>0</v>
      </c>
      <c r="BM47">
        <f t="shared" si="69"/>
        <v>0</v>
      </c>
      <c r="BN47">
        <f t="shared" si="69"/>
        <v>0</v>
      </c>
      <c r="BO47">
        <f t="shared" si="69"/>
        <v>0</v>
      </c>
      <c r="BP47">
        <f t="shared" si="69"/>
        <v>0</v>
      </c>
      <c r="BQ47">
        <f t="shared" si="69"/>
        <v>0</v>
      </c>
      <c r="BR47">
        <f t="shared" si="69"/>
        <v>0</v>
      </c>
      <c r="BS47">
        <f t="shared" si="69"/>
        <v>0</v>
      </c>
      <c r="BT47">
        <f t="shared" si="69"/>
        <v>0</v>
      </c>
      <c r="BU47">
        <f t="shared" si="69"/>
        <v>0</v>
      </c>
      <c r="BV47">
        <f t="shared" si="69"/>
        <v>0</v>
      </c>
      <c r="BW47">
        <f t="shared" si="69"/>
        <v>0</v>
      </c>
      <c r="BX47">
        <f t="shared" si="69"/>
        <v>0</v>
      </c>
      <c r="BY47">
        <f t="shared" si="69"/>
        <v>0</v>
      </c>
      <c r="BZ47">
        <f t="shared" si="69"/>
        <v>0</v>
      </c>
      <c r="CA47">
        <f t="shared" si="69"/>
        <v>0</v>
      </c>
      <c r="CB47">
        <f t="shared" si="69"/>
        <v>0</v>
      </c>
      <c r="CC47">
        <f t="shared" si="69"/>
        <v>0</v>
      </c>
      <c r="CD47">
        <f t="shared" si="69"/>
        <v>0</v>
      </c>
      <c r="CE47">
        <f t="shared" si="69"/>
        <v>0</v>
      </c>
      <c r="CF47">
        <f t="shared" si="69"/>
        <v>0</v>
      </c>
      <c r="CG47">
        <f t="shared" ref="CG47:DL47" si="70">IF(OR($C$10&lt;&gt;"Да",CG$21&lt;$L$10),0,IF(CG$21&lt;$K$10,$H$10*$N$10/MAX(1,12*(YEAR($K$10)-YEAR($L$10))+MONTH($K$10)-MONTH($L$10)),IF(CG$21&lt;=EDATE($K$10,MAX(1,$O$10)-1),$H$10*(1-$N$10)/MAX(1,$O$10),0)))</f>
        <v>0</v>
      </c>
      <c r="CH47">
        <f t="shared" si="70"/>
        <v>0</v>
      </c>
      <c r="CI47">
        <f t="shared" si="70"/>
        <v>0</v>
      </c>
      <c r="CJ47">
        <f t="shared" si="70"/>
        <v>0</v>
      </c>
      <c r="CK47">
        <f t="shared" si="70"/>
        <v>0</v>
      </c>
      <c r="CL47">
        <f t="shared" si="70"/>
        <v>0</v>
      </c>
      <c r="CM47">
        <f t="shared" si="70"/>
        <v>0</v>
      </c>
      <c r="CN47">
        <f t="shared" si="70"/>
        <v>0</v>
      </c>
      <c r="CO47">
        <f t="shared" si="70"/>
        <v>0</v>
      </c>
      <c r="CP47">
        <f t="shared" si="70"/>
        <v>0</v>
      </c>
      <c r="CQ47">
        <f t="shared" si="70"/>
        <v>0</v>
      </c>
      <c r="CR47">
        <f t="shared" si="70"/>
        <v>0</v>
      </c>
      <c r="CS47">
        <f t="shared" si="70"/>
        <v>0</v>
      </c>
      <c r="CT47">
        <f t="shared" si="70"/>
        <v>0</v>
      </c>
      <c r="CU47">
        <f t="shared" si="70"/>
        <v>0</v>
      </c>
      <c r="CV47">
        <f t="shared" si="70"/>
        <v>0</v>
      </c>
      <c r="CW47">
        <f t="shared" si="70"/>
        <v>0</v>
      </c>
      <c r="CX47">
        <f t="shared" si="70"/>
        <v>0</v>
      </c>
      <c r="CY47">
        <f t="shared" si="70"/>
        <v>0</v>
      </c>
      <c r="CZ47">
        <f t="shared" si="70"/>
        <v>0</v>
      </c>
      <c r="DA47">
        <f t="shared" si="70"/>
        <v>0</v>
      </c>
      <c r="DB47">
        <f t="shared" si="70"/>
        <v>0</v>
      </c>
      <c r="DC47">
        <f t="shared" si="70"/>
        <v>0</v>
      </c>
      <c r="DD47">
        <f t="shared" si="70"/>
        <v>0</v>
      </c>
      <c r="DE47">
        <f t="shared" si="70"/>
        <v>0</v>
      </c>
      <c r="DF47">
        <f t="shared" si="70"/>
        <v>0</v>
      </c>
      <c r="DG47">
        <f t="shared" si="70"/>
        <v>0</v>
      </c>
      <c r="DH47">
        <f t="shared" si="70"/>
        <v>0</v>
      </c>
      <c r="DI47">
        <f t="shared" si="70"/>
        <v>0</v>
      </c>
      <c r="DJ47">
        <f t="shared" si="70"/>
        <v>0</v>
      </c>
      <c r="DK47">
        <f t="shared" si="70"/>
        <v>0</v>
      </c>
      <c r="DL47">
        <f t="shared" si="70"/>
        <v>0</v>
      </c>
      <c r="DM47">
        <f t="shared" ref="DM47:EI47" si="71">IF(OR($C$10&lt;&gt;"Да",DM$21&lt;$L$10),0,IF(DM$21&lt;$K$10,$H$10*$N$10/MAX(1,12*(YEAR($K$10)-YEAR($L$10))+MONTH($K$10)-MONTH($L$10)),IF(DM$21&lt;=EDATE($K$10,MAX(1,$O$10)-1),$H$10*(1-$N$10)/MAX(1,$O$10),0)))</f>
        <v>0</v>
      </c>
      <c r="DN47">
        <f t="shared" si="71"/>
        <v>0</v>
      </c>
      <c r="DO47">
        <f t="shared" si="71"/>
        <v>0</v>
      </c>
      <c r="DP47">
        <f t="shared" si="71"/>
        <v>0</v>
      </c>
      <c r="DQ47">
        <f t="shared" si="71"/>
        <v>0</v>
      </c>
      <c r="DR47">
        <f t="shared" si="71"/>
        <v>0</v>
      </c>
      <c r="DS47">
        <f t="shared" si="71"/>
        <v>0</v>
      </c>
      <c r="DT47">
        <f t="shared" si="71"/>
        <v>0</v>
      </c>
      <c r="DU47">
        <f t="shared" si="71"/>
        <v>0</v>
      </c>
      <c r="DV47">
        <f t="shared" si="71"/>
        <v>0</v>
      </c>
      <c r="DW47">
        <f t="shared" si="71"/>
        <v>0</v>
      </c>
      <c r="DX47">
        <f t="shared" si="71"/>
        <v>0</v>
      </c>
      <c r="DY47">
        <f t="shared" si="71"/>
        <v>0</v>
      </c>
      <c r="DZ47">
        <f t="shared" si="71"/>
        <v>0</v>
      </c>
      <c r="EA47">
        <f t="shared" si="71"/>
        <v>0</v>
      </c>
      <c r="EB47">
        <f t="shared" si="71"/>
        <v>0</v>
      </c>
      <c r="EC47">
        <f t="shared" si="71"/>
        <v>0</v>
      </c>
      <c r="ED47">
        <f t="shared" si="71"/>
        <v>0</v>
      </c>
      <c r="EE47">
        <f t="shared" si="71"/>
        <v>0</v>
      </c>
      <c r="EF47">
        <f t="shared" si="71"/>
        <v>0</v>
      </c>
      <c r="EG47">
        <f t="shared" si="71"/>
        <v>0</v>
      </c>
      <c r="EH47">
        <f t="shared" si="71"/>
        <v>0</v>
      </c>
      <c r="EI47">
        <f t="shared" si="71"/>
        <v>0</v>
      </c>
    </row>
    <row r="48" spans="1:139" x14ac:dyDescent="0.25">
      <c r="A48" s="481" t="s">
        <v>2103</v>
      </c>
      <c r="B48" s="481" t="s">
        <v>262</v>
      </c>
      <c r="C48" s="481"/>
      <c r="U48">
        <f t="shared" ref="U48:AZ48" si="72">IF(OR($C$11&lt;&gt;"Да",U$21&lt;$L$11),0,IF(U$21&lt;$K$11,$H$11*$N$11/MAX(1,12*(YEAR($K$11)-YEAR($L$11))+MONTH($K$11)-MONTH($L$11)),IF(U$21&lt;=EDATE($K$11,MAX(1,$O$11)-1),$H$11*(1-$N$11)/MAX(1,$O$11),0)))</f>
        <v>0</v>
      </c>
      <c r="V48">
        <f t="shared" si="72"/>
        <v>0</v>
      </c>
      <c r="W48">
        <f t="shared" si="72"/>
        <v>0</v>
      </c>
      <c r="X48">
        <f t="shared" si="72"/>
        <v>0</v>
      </c>
      <c r="Y48">
        <f t="shared" si="72"/>
        <v>0</v>
      </c>
      <c r="Z48">
        <f t="shared" si="72"/>
        <v>0</v>
      </c>
      <c r="AA48">
        <f t="shared" si="72"/>
        <v>0</v>
      </c>
      <c r="AB48">
        <f t="shared" si="72"/>
        <v>0</v>
      </c>
      <c r="AC48">
        <f t="shared" si="72"/>
        <v>0</v>
      </c>
      <c r="AD48">
        <f t="shared" si="72"/>
        <v>0</v>
      </c>
      <c r="AE48">
        <f t="shared" si="72"/>
        <v>0</v>
      </c>
      <c r="AF48">
        <f t="shared" si="72"/>
        <v>0</v>
      </c>
      <c r="AG48">
        <f t="shared" si="72"/>
        <v>0</v>
      </c>
      <c r="AH48">
        <f t="shared" si="72"/>
        <v>0</v>
      </c>
      <c r="AI48">
        <f t="shared" si="72"/>
        <v>0</v>
      </c>
      <c r="AJ48">
        <f t="shared" si="72"/>
        <v>0</v>
      </c>
      <c r="AK48">
        <f t="shared" si="72"/>
        <v>0</v>
      </c>
      <c r="AL48">
        <f t="shared" si="72"/>
        <v>0</v>
      </c>
      <c r="AM48">
        <f t="shared" si="72"/>
        <v>0</v>
      </c>
      <c r="AN48">
        <f t="shared" si="72"/>
        <v>0</v>
      </c>
      <c r="AO48">
        <f t="shared" si="72"/>
        <v>0</v>
      </c>
      <c r="AP48">
        <f t="shared" si="72"/>
        <v>0</v>
      </c>
      <c r="AQ48">
        <f t="shared" si="72"/>
        <v>0</v>
      </c>
      <c r="AR48">
        <f t="shared" si="72"/>
        <v>0</v>
      </c>
      <c r="AS48">
        <f t="shared" si="72"/>
        <v>0</v>
      </c>
      <c r="AT48">
        <f t="shared" si="72"/>
        <v>0</v>
      </c>
      <c r="AU48">
        <f t="shared" si="72"/>
        <v>0</v>
      </c>
      <c r="AV48">
        <f t="shared" si="72"/>
        <v>0</v>
      </c>
      <c r="AW48">
        <f t="shared" si="72"/>
        <v>0</v>
      </c>
      <c r="AX48">
        <f t="shared" si="72"/>
        <v>0</v>
      </c>
      <c r="AY48">
        <f t="shared" si="72"/>
        <v>0</v>
      </c>
      <c r="AZ48">
        <f t="shared" si="72"/>
        <v>0</v>
      </c>
      <c r="BA48">
        <f t="shared" ref="BA48:CF48" si="73">IF(OR($C$11&lt;&gt;"Да",BA$21&lt;$L$11),0,IF(BA$21&lt;$K$11,$H$11*$N$11/MAX(1,12*(YEAR($K$11)-YEAR($L$11))+MONTH($K$11)-MONTH($L$11)),IF(BA$21&lt;=EDATE($K$11,MAX(1,$O$11)-1),$H$11*(1-$N$11)/MAX(1,$O$11),0)))</f>
        <v>0</v>
      </c>
      <c r="BB48">
        <f t="shared" si="73"/>
        <v>0</v>
      </c>
      <c r="BC48">
        <f t="shared" si="73"/>
        <v>0</v>
      </c>
      <c r="BD48">
        <f t="shared" si="73"/>
        <v>0</v>
      </c>
      <c r="BE48">
        <f t="shared" si="73"/>
        <v>0</v>
      </c>
      <c r="BF48">
        <f t="shared" si="73"/>
        <v>0</v>
      </c>
      <c r="BG48">
        <f t="shared" si="73"/>
        <v>0</v>
      </c>
      <c r="BH48">
        <f t="shared" si="73"/>
        <v>0</v>
      </c>
      <c r="BI48">
        <f t="shared" si="73"/>
        <v>0</v>
      </c>
      <c r="BJ48">
        <f t="shared" si="73"/>
        <v>0</v>
      </c>
      <c r="BK48">
        <f t="shared" si="73"/>
        <v>0</v>
      </c>
      <c r="BL48">
        <f t="shared" si="73"/>
        <v>0</v>
      </c>
      <c r="BM48">
        <f t="shared" si="73"/>
        <v>0</v>
      </c>
      <c r="BN48">
        <f t="shared" si="73"/>
        <v>0</v>
      </c>
      <c r="BO48">
        <f t="shared" si="73"/>
        <v>0</v>
      </c>
      <c r="BP48">
        <f t="shared" si="73"/>
        <v>0</v>
      </c>
      <c r="BQ48">
        <f t="shared" si="73"/>
        <v>0</v>
      </c>
      <c r="BR48">
        <f t="shared" si="73"/>
        <v>0</v>
      </c>
      <c r="BS48">
        <f t="shared" si="73"/>
        <v>0</v>
      </c>
      <c r="BT48">
        <f t="shared" si="73"/>
        <v>0</v>
      </c>
      <c r="BU48">
        <f t="shared" si="73"/>
        <v>0</v>
      </c>
      <c r="BV48">
        <f t="shared" si="73"/>
        <v>0</v>
      </c>
      <c r="BW48">
        <f t="shared" si="73"/>
        <v>0</v>
      </c>
      <c r="BX48">
        <f t="shared" si="73"/>
        <v>0</v>
      </c>
      <c r="BY48">
        <f t="shared" si="73"/>
        <v>0</v>
      </c>
      <c r="BZ48">
        <f t="shared" si="73"/>
        <v>0</v>
      </c>
      <c r="CA48">
        <f t="shared" si="73"/>
        <v>0</v>
      </c>
      <c r="CB48">
        <f t="shared" si="73"/>
        <v>0</v>
      </c>
      <c r="CC48">
        <f t="shared" si="73"/>
        <v>0</v>
      </c>
      <c r="CD48">
        <f t="shared" si="73"/>
        <v>0</v>
      </c>
      <c r="CE48">
        <f t="shared" si="73"/>
        <v>0</v>
      </c>
      <c r="CF48">
        <f t="shared" si="73"/>
        <v>0</v>
      </c>
      <c r="CG48">
        <f t="shared" ref="CG48:DL48" si="74">IF(OR($C$11&lt;&gt;"Да",CG$21&lt;$L$11),0,IF(CG$21&lt;$K$11,$H$11*$N$11/MAX(1,12*(YEAR($K$11)-YEAR($L$11))+MONTH($K$11)-MONTH($L$11)),IF(CG$21&lt;=EDATE($K$11,MAX(1,$O$11)-1),$H$11*(1-$N$11)/MAX(1,$O$11),0)))</f>
        <v>0</v>
      </c>
      <c r="CH48">
        <f t="shared" si="74"/>
        <v>0</v>
      </c>
      <c r="CI48">
        <f t="shared" si="74"/>
        <v>0</v>
      </c>
      <c r="CJ48">
        <f t="shared" si="74"/>
        <v>0</v>
      </c>
      <c r="CK48">
        <f t="shared" si="74"/>
        <v>0</v>
      </c>
      <c r="CL48">
        <f t="shared" si="74"/>
        <v>0</v>
      </c>
      <c r="CM48">
        <f t="shared" si="74"/>
        <v>0</v>
      </c>
      <c r="CN48">
        <f t="shared" si="74"/>
        <v>0</v>
      </c>
      <c r="CO48">
        <f t="shared" si="74"/>
        <v>0</v>
      </c>
      <c r="CP48">
        <f t="shared" si="74"/>
        <v>0</v>
      </c>
      <c r="CQ48">
        <f t="shared" si="74"/>
        <v>0</v>
      </c>
      <c r="CR48">
        <f t="shared" si="74"/>
        <v>0</v>
      </c>
      <c r="CS48">
        <f t="shared" si="74"/>
        <v>0</v>
      </c>
      <c r="CT48">
        <f t="shared" si="74"/>
        <v>0</v>
      </c>
      <c r="CU48">
        <f t="shared" si="74"/>
        <v>0</v>
      </c>
      <c r="CV48">
        <f t="shared" si="74"/>
        <v>0</v>
      </c>
      <c r="CW48">
        <f t="shared" si="74"/>
        <v>0</v>
      </c>
      <c r="CX48">
        <f t="shared" si="74"/>
        <v>0</v>
      </c>
      <c r="CY48">
        <f t="shared" si="74"/>
        <v>0</v>
      </c>
      <c r="CZ48">
        <f t="shared" si="74"/>
        <v>0</v>
      </c>
      <c r="DA48">
        <f t="shared" si="74"/>
        <v>0</v>
      </c>
      <c r="DB48">
        <f t="shared" si="74"/>
        <v>0</v>
      </c>
      <c r="DC48">
        <f t="shared" si="74"/>
        <v>0</v>
      </c>
      <c r="DD48">
        <f t="shared" si="74"/>
        <v>0</v>
      </c>
      <c r="DE48">
        <f t="shared" si="74"/>
        <v>0</v>
      </c>
      <c r="DF48">
        <f t="shared" si="74"/>
        <v>0</v>
      </c>
      <c r="DG48">
        <f t="shared" si="74"/>
        <v>0</v>
      </c>
      <c r="DH48">
        <f t="shared" si="74"/>
        <v>0</v>
      </c>
      <c r="DI48">
        <f t="shared" si="74"/>
        <v>0</v>
      </c>
      <c r="DJ48">
        <f t="shared" si="74"/>
        <v>0</v>
      </c>
      <c r="DK48">
        <f t="shared" si="74"/>
        <v>0</v>
      </c>
      <c r="DL48">
        <f t="shared" si="74"/>
        <v>0</v>
      </c>
      <c r="DM48">
        <f t="shared" ref="DM48:EI48" si="75">IF(OR($C$11&lt;&gt;"Да",DM$21&lt;$L$11),0,IF(DM$21&lt;$K$11,$H$11*$N$11/MAX(1,12*(YEAR($K$11)-YEAR($L$11))+MONTH($K$11)-MONTH($L$11)),IF(DM$21&lt;=EDATE($K$11,MAX(1,$O$11)-1),$H$11*(1-$N$11)/MAX(1,$O$11),0)))</f>
        <v>0</v>
      </c>
      <c r="DN48">
        <f t="shared" si="75"/>
        <v>0</v>
      </c>
      <c r="DO48">
        <f t="shared" si="75"/>
        <v>0</v>
      </c>
      <c r="DP48">
        <f t="shared" si="75"/>
        <v>0</v>
      </c>
      <c r="DQ48">
        <f t="shared" si="75"/>
        <v>0</v>
      </c>
      <c r="DR48">
        <f t="shared" si="75"/>
        <v>0</v>
      </c>
      <c r="DS48">
        <f t="shared" si="75"/>
        <v>0</v>
      </c>
      <c r="DT48">
        <f t="shared" si="75"/>
        <v>0</v>
      </c>
      <c r="DU48">
        <f t="shared" si="75"/>
        <v>0</v>
      </c>
      <c r="DV48">
        <f t="shared" si="75"/>
        <v>0</v>
      </c>
      <c r="DW48">
        <f t="shared" si="75"/>
        <v>0</v>
      </c>
      <c r="DX48">
        <f t="shared" si="75"/>
        <v>0</v>
      </c>
      <c r="DY48">
        <f t="shared" si="75"/>
        <v>0</v>
      </c>
      <c r="DZ48">
        <f t="shared" si="75"/>
        <v>0</v>
      </c>
      <c r="EA48">
        <f t="shared" si="75"/>
        <v>0</v>
      </c>
      <c r="EB48">
        <f t="shared" si="75"/>
        <v>0</v>
      </c>
      <c r="EC48">
        <f t="shared" si="75"/>
        <v>0</v>
      </c>
      <c r="ED48">
        <f t="shared" si="75"/>
        <v>0</v>
      </c>
      <c r="EE48">
        <f t="shared" si="75"/>
        <v>0</v>
      </c>
      <c r="EF48">
        <f t="shared" si="75"/>
        <v>0</v>
      </c>
      <c r="EG48">
        <f t="shared" si="75"/>
        <v>0</v>
      </c>
      <c r="EH48">
        <f t="shared" si="75"/>
        <v>0</v>
      </c>
      <c r="EI48">
        <f t="shared" si="75"/>
        <v>0</v>
      </c>
    </row>
    <row r="49" spans="1:139" x14ac:dyDescent="0.25">
      <c r="A49" s="481" t="s">
        <v>839</v>
      </c>
      <c r="B49" s="481" t="s">
        <v>233</v>
      </c>
      <c r="C49" s="481"/>
      <c r="U49">
        <f t="shared" ref="U49:AZ49" si="76">IF(OR($C$12&lt;&gt;"Да",U$21&lt;$L$12),0,IF(U$21&lt;$K$12,$H$12*$N$12/MAX(1,12*(YEAR($K$12)-YEAR($L$12))+MONTH($K$12)-MONTH($L$12)),IF(U$21&lt;=EDATE($K$12,MAX(1,$O$12)-1),$H$12*(1-$N$12)/MAX(1,$O$12),0)))</f>
        <v>0</v>
      </c>
      <c r="V49">
        <f t="shared" si="76"/>
        <v>0</v>
      </c>
      <c r="W49">
        <f t="shared" si="76"/>
        <v>0</v>
      </c>
      <c r="X49">
        <f t="shared" si="76"/>
        <v>0</v>
      </c>
      <c r="Y49">
        <f t="shared" si="76"/>
        <v>0</v>
      </c>
      <c r="Z49">
        <f t="shared" si="76"/>
        <v>0</v>
      </c>
      <c r="AA49">
        <f t="shared" si="76"/>
        <v>0</v>
      </c>
      <c r="AB49">
        <f t="shared" si="76"/>
        <v>0</v>
      </c>
      <c r="AC49">
        <f t="shared" si="76"/>
        <v>0</v>
      </c>
      <c r="AD49">
        <f t="shared" si="76"/>
        <v>0</v>
      </c>
      <c r="AE49">
        <f t="shared" si="76"/>
        <v>0</v>
      </c>
      <c r="AF49">
        <f t="shared" si="76"/>
        <v>0</v>
      </c>
      <c r="AG49">
        <f t="shared" si="76"/>
        <v>0</v>
      </c>
      <c r="AH49">
        <f t="shared" si="76"/>
        <v>0</v>
      </c>
      <c r="AI49">
        <f t="shared" si="76"/>
        <v>0</v>
      </c>
      <c r="AJ49">
        <f t="shared" si="76"/>
        <v>0</v>
      </c>
      <c r="AK49">
        <f t="shared" si="76"/>
        <v>0</v>
      </c>
      <c r="AL49">
        <f t="shared" si="76"/>
        <v>0</v>
      </c>
      <c r="AM49">
        <f t="shared" si="76"/>
        <v>0</v>
      </c>
      <c r="AN49">
        <f t="shared" si="76"/>
        <v>0</v>
      </c>
      <c r="AO49">
        <f t="shared" si="76"/>
        <v>0</v>
      </c>
      <c r="AP49">
        <f t="shared" si="76"/>
        <v>0</v>
      </c>
      <c r="AQ49">
        <f t="shared" si="76"/>
        <v>0</v>
      </c>
      <c r="AR49">
        <f t="shared" si="76"/>
        <v>0</v>
      </c>
      <c r="AS49">
        <f t="shared" si="76"/>
        <v>0</v>
      </c>
      <c r="AT49">
        <f t="shared" si="76"/>
        <v>0</v>
      </c>
      <c r="AU49">
        <f t="shared" si="76"/>
        <v>0</v>
      </c>
      <c r="AV49">
        <f t="shared" si="76"/>
        <v>0</v>
      </c>
      <c r="AW49">
        <f t="shared" si="76"/>
        <v>0</v>
      </c>
      <c r="AX49">
        <f t="shared" si="76"/>
        <v>0</v>
      </c>
      <c r="AY49">
        <f t="shared" si="76"/>
        <v>0</v>
      </c>
      <c r="AZ49">
        <f t="shared" si="76"/>
        <v>0</v>
      </c>
      <c r="BA49">
        <f t="shared" ref="BA49:CF49" si="77">IF(OR($C$12&lt;&gt;"Да",BA$21&lt;$L$12),0,IF(BA$21&lt;$K$12,$H$12*$N$12/MAX(1,12*(YEAR($K$12)-YEAR($L$12))+MONTH($K$12)-MONTH($L$12)),IF(BA$21&lt;=EDATE($K$12,MAX(1,$O$12)-1),$H$12*(1-$N$12)/MAX(1,$O$12),0)))</f>
        <v>0</v>
      </c>
      <c r="BB49">
        <f t="shared" si="77"/>
        <v>0</v>
      </c>
      <c r="BC49">
        <f t="shared" si="77"/>
        <v>0</v>
      </c>
      <c r="BD49">
        <f t="shared" si="77"/>
        <v>0</v>
      </c>
      <c r="BE49">
        <f t="shared" si="77"/>
        <v>0</v>
      </c>
      <c r="BF49">
        <f t="shared" si="77"/>
        <v>0</v>
      </c>
      <c r="BG49">
        <f t="shared" si="77"/>
        <v>0</v>
      </c>
      <c r="BH49">
        <f t="shared" si="77"/>
        <v>0</v>
      </c>
      <c r="BI49">
        <f t="shared" si="77"/>
        <v>0</v>
      </c>
      <c r="BJ49">
        <f t="shared" si="77"/>
        <v>0</v>
      </c>
      <c r="BK49">
        <f t="shared" si="77"/>
        <v>0</v>
      </c>
      <c r="BL49">
        <f t="shared" si="77"/>
        <v>0</v>
      </c>
      <c r="BM49">
        <f t="shared" si="77"/>
        <v>0</v>
      </c>
      <c r="BN49">
        <f t="shared" si="77"/>
        <v>0</v>
      </c>
      <c r="BO49">
        <f t="shared" si="77"/>
        <v>0</v>
      </c>
      <c r="BP49">
        <f t="shared" si="77"/>
        <v>0</v>
      </c>
      <c r="BQ49">
        <f t="shared" si="77"/>
        <v>0</v>
      </c>
      <c r="BR49">
        <f t="shared" si="77"/>
        <v>0</v>
      </c>
      <c r="BS49">
        <f t="shared" si="77"/>
        <v>0</v>
      </c>
      <c r="BT49">
        <f t="shared" si="77"/>
        <v>0</v>
      </c>
      <c r="BU49">
        <f t="shared" si="77"/>
        <v>0</v>
      </c>
      <c r="BV49">
        <f t="shared" si="77"/>
        <v>0</v>
      </c>
      <c r="BW49">
        <f t="shared" si="77"/>
        <v>0</v>
      </c>
      <c r="BX49">
        <f t="shared" si="77"/>
        <v>0</v>
      </c>
      <c r="BY49">
        <f t="shared" si="77"/>
        <v>0</v>
      </c>
      <c r="BZ49">
        <f t="shared" si="77"/>
        <v>0</v>
      </c>
      <c r="CA49">
        <f t="shared" si="77"/>
        <v>0</v>
      </c>
      <c r="CB49">
        <f t="shared" si="77"/>
        <v>0</v>
      </c>
      <c r="CC49">
        <f t="shared" si="77"/>
        <v>0</v>
      </c>
      <c r="CD49">
        <f t="shared" si="77"/>
        <v>0</v>
      </c>
      <c r="CE49">
        <f t="shared" si="77"/>
        <v>0</v>
      </c>
      <c r="CF49">
        <f t="shared" si="77"/>
        <v>0</v>
      </c>
      <c r="CG49">
        <f t="shared" ref="CG49:DL49" si="78">IF(OR($C$12&lt;&gt;"Да",CG$21&lt;$L$12),0,IF(CG$21&lt;$K$12,$H$12*$N$12/MAX(1,12*(YEAR($K$12)-YEAR($L$12))+MONTH($K$12)-MONTH($L$12)),IF(CG$21&lt;=EDATE($K$12,MAX(1,$O$12)-1),$H$12*(1-$N$12)/MAX(1,$O$12),0)))</f>
        <v>0</v>
      </c>
      <c r="CH49">
        <f t="shared" si="78"/>
        <v>0</v>
      </c>
      <c r="CI49">
        <f t="shared" si="78"/>
        <v>0</v>
      </c>
      <c r="CJ49">
        <f t="shared" si="78"/>
        <v>0</v>
      </c>
      <c r="CK49">
        <f t="shared" si="78"/>
        <v>0</v>
      </c>
      <c r="CL49">
        <f t="shared" si="78"/>
        <v>0</v>
      </c>
      <c r="CM49">
        <f t="shared" si="78"/>
        <v>0</v>
      </c>
      <c r="CN49">
        <f t="shared" si="78"/>
        <v>0</v>
      </c>
      <c r="CO49">
        <f t="shared" si="78"/>
        <v>0</v>
      </c>
      <c r="CP49">
        <f t="shared" si="78"/>
        <v>0</v>
      </c>
      <c r="CQ49">
        <f t="shared" si="78"/>
        <v>0</v>
      </c>
      <c r="CR49">
        <f t="shared" si="78"/>
        <v>0</v>
      </c>
      <c r="CS49">
        <f t="shared" si="78"/>
        <v>0</v>
      </c>
      <c r="CT49">
        <f t="shared" si="78"/>
        <v>0</v>
      </c>
      <c r="CU49">
        <f t="shared" si="78"/>
        <v>0</v>
      </c>
      <c r="CV49">
        <f t="shared" si="78"/>
        <v>0</v>
      </c>
      <c r="CW49">
        <f t="shared" si="78"/>
        <v>0</v>
      </c>
      <c r="CX49">
        <f t="shared" si="78"/>
        <v>0</v>
      </c>
      <c r="CY49">
        <f t="shared" si="78"/>
        <v>0</v>
      </c>
      <c r="CZ49">
        <f t="shared" si="78"/>
        <v>0</v>
      </c>
      <c r="DA49">
        <f t="shared" si="78"/>
        <v>0</v>
      </c>
      <c r="DB49">
        <f t="shared" si="78"/>
        <v>0</v>
      </c>
      <c r="DC49">
        <f t="shared" si="78"/>
        <v>0</v>
      </c>
      <c r="DD49">
        <f t="shared" si="78"/>
        <v>0</v>
      </c>
      <c r="DE49">
        <f t="shared" si="78"/>
        <v>0</v>
      </c>
      <c r="DF49">
        <f t="shared" si="78"/>
        <v>0</v>
      </c>
      <c r="DG49">
        <f t="shared" si="78"/>
        <v>0</v>
      </c>
      <c r="DH49">
        <f t="shared" si="78"/>
        <v>0</v>
      </c>
      <c r="DI49">
        <f t="shared" si="78"/>
        <v>0</v>
      </c>
      <c r="DJ49">
        <f t="shared" si="78"/>
        <v>0</v>
      </c>
      <c r="DK49">
        <f t="shared" si="78"/>
        <v>0</v>
      </c>
      <c r="DL49">
        <f t="shared" si="78"/>
        <v>0</v>
      </c>
      <c r="DM49">
        <f t="shared" ref="DM49:EI49" si="79">IF(OR($C$12&lt;&gt;"Да",DM$21&lt;$L$12),0,IF(DM$21&lt;$K$12,$H$12*$N$12/MAX(1,12*(YEAR($K$12)-YEAR($L$12))+MONTH($K$12)-MONTH($L$12)),IF(DM$21&lt;=EDATE($K$12,MAX(1,$O$12)-1),$H$12*(1-$N$12)/MAX(1,$O$12),0)))</f>
        <v>0</v>
      </c>
      <c r="DN49">
        <f t="shared" si="79"/>
        <v>0</v>
      </c>
      <c r="DO49">
        <f t="shared" si="79"/>
        <v>0</v>
      </c>
      <c r="DP49">
        <f t="shared" si="79"/>
        <v>0</v>
      </c>
      <c r="DQ49">
        <f t="shared" si="79"/>
        <v>0</v>
      </c>
      <c r="DR49">
        <f t="shared" si="79"/>
        <v>0</v>
      </c>
      <c r="DS49">
        <f t="shared" si="79"/>
        <v>0</v>
      </c>
      <c r="DT49">
        <f t="shared" si="79"/>
        <v>0</v>
      </c>
      <c r="DU49">
        <f t="shared" si="79"/>
        <v>0</v>
      </c>
      <c r="DV49">
        <f t="shared" si="79"/>
        <v>0</v>
      </c>
      <c r="DW49">
        <f t="shared" si="79"/>
        <v>0</v>
      </c>
      <c r="DX49">
        <f t="shared" si="79"/>
        <v>0</v>
      </c>
      <c r="DY49">
        <f t="shared" si="79"/>
        <v>0</v>
      </c>
      <c r="DZ49">
        <f t="shared" si="79"/>
        <v>0</v>
      </c>
      <c r="EA49">
        <f t="shared" si="79"/>
        <v>0</v>
      </c>
      <c r="EB49">
        <f t="shared" si="79"/>
        <v>0</v>
      </c>
      <c r="EC49">
        <f t="shared" si="79"/>
        <v>0</v>
      </c>
      <c r="ED49">
        <f t="shared" si="79"/>
        <v>0</v>
      </c>
      <c r="EE49">
        <f t="shared" si="79"/>
        <v>0</v>
      </c>
      <c r="EF49">
        <f t="shared" si="79"/>
        <v>0</v>
      </c>
      <c r="EG49">
        <f t="shared" si="79"/>
        <v>0</v>
      </c>
      <c r="EH49">
        <f t="shared" si="79"/>
        <v>0</v>
      </c>
      <c r="EI49">
        <f t="shared" si="79"/>
        <v>0</v>
      </c>
    </row>
    <row r="50" spans="1:139" x14ac:dyDescent="0.25">
      <c r="A50" s="481"/>
      <c r="B50" s="481"/>
      <c r="C50" s="481"/>
    </row>
    <row r="51" spans="1:139" x14ac:dyDescent="0.25">
      <c r="A51" s="495" t="s">
        <v>2119</v>
      </c>
      <c r="B51" s="495"/>
      <c r="C51" s="495"/>
      <c r="D51" s="479"/>
      <c r="E51" s="479"/>
      <c r="F51" s="479"/>
      <c r="G51" s="479"/>
      <c r="H51" s="479"/>
      <c r="I51" s="479"/>
      <c r="J51" s="479"/>
      <c r="K51" s="479"/>
      <c r="L51" s="479"/>
      <c r="M51" s="479"/>
      <c r="N51" s="479"/>
      <c r="O51" s="479"/>
      <c r="P51" s="479"/>
      <c r="Q51" s="479"/>
      <c r="R51" s="479"/>
      <c r="S51" s="479"/>
    </row>
    <row r="52" spans="1:139" x14ac:dyDescent="0.25">
      <c r="A52" s="481" t="s">
        <v>837</v>
      </c>
      <c r="B52" s="481" t="s">
        <v>2120</v>
      </c>
      <c r="C52" s="481"/>
      <c r="U52">
        <f t="shared" ref="U52:AZ52" si="80">IF(OR($C$10&lt;&gt;"Да",U$21&lt;$L$10),0,$M$10*1000*(1+$P$10)^MIN(MAX(0,12*(YEAR(U$21)-YEAR($L$10))+MONTH(U$21)-MONTH($L$10)),MAX(0,12*(YEAR($K$10)-YEAR($L$10))+MONTH($K$10)-MONTH($L$10)))*(1+$Q$10)^MAX(0,12*(YEAR(U$21)-YEAR($K$10))+MONTH(U$21)-MONTH($K$10)))</f>
        <v>0</v>
      </c>
      <c r="V52">
        <f t="shared" si="80"/>
        <v>0</v>
      </c>
      <c r="W52">
        <f t="shared" si="80"/>
        <v>0</v>
      </c>
      <c r="X52">
        <f t="shared" si="80"/>
        <v>0</v>
      </c>
      <c r="Y52">
        <f t="shared" si="80"/>
        <v>0</v>
      </c>
      <c r="Z52">
        <f t="shared" si="80"/>
        <v>0</v>
      </c>
      <c r="AA52">
        <f t="shared" si="80"/>
        <v>0</v>
      </c>
      <c r="AB52">
        <f t="shared" si="80"/>
        <v>0</v>
      </c>
      <c r="AC52">
        <f t="shared" si="80"/>
        <v>0</v>
      </c>
      <c r="AD52">
        <f t="shared" si="80"/>
        <v>0</v>
      </c>
      <c r="AE52">
        <f t="shared" si="80"/>
        <v>0</v>
      </c>
      <c r="AF52">
        <f t="shared" si="80"/>
        <v>0</v>
      </c>
      <c r="AG52">
        <f t="shared" si="80"/>
        <v>0</v>
      </c>
      <c r="AH52">
        <f t="shared" si="80"/>
        <v>0</v>
      </c>
      <c r="AI52">
        <f t="shared" si="80"/>
        <v>0</v>
      </c>
      <c r="AJ52">
        <f t="shared" si="80"/>
        <v>0</v>
      </c>
      <c r="AK52">
        <f t="shared" si="80"/>
        <v>0</v>
      </c>
      <c r="AL52">
        <f t="shared" si="80"/>
        <v>0</v>
      </c>
      <c r="AM52">
        <f t="shared" si="80"/>
        <v>0</v>
      </c>
      <c r="AN52">
        <f t="shared" si="80"/>
        <v>0</v>
      </c>
      <c r="AO52">
        <f t="shared" si="80"/>
        <v>0</v>
      </c>
      <c r="AP52">
        <f t="shared" si="80"/>
        <v>0</v>
      </c>
      <c r="AQ52">
        <f t="shared" si="80"/>
        <v>0</v>
      </c>
      <c r="AR52">
        <f t="shared" si="80"/>
        <v>0</v>
      </c>
      <c r="AS52">
        <f t="shared" si="80"/>
        <v>0</v>
      </c>
      <c r="AT52">
        <f t="shared" si="80"/>
        <v>0</v>
      </c>
      <c r="AU52">
        <f t="shared" si="80"/>
        <v>0</v>
      </c>
      <c r="AV52">
        <f t="shared" si="80"/>
        <v>0</v>
      </c>
      <c r="AW52">
        <f t="shared" si="80"/>
        <v>0</v>
      </c>
      <c r="AX52">
        <f t="shared" si="80"/>
        <v>0</v>
      </c>
      <c r="AY52">
        <f t="shared" si="80"/>
        <v>0</v>
      </c>
      <c r="AZ52">
        <f t="shared" si="80"/>
        <v>0</v>
      </c>
      <c r="BA52">
        <f t="shared" ref="BA52:CF52" si="81">IF(OR($C$10&lt;&gt;"Да",BA$21&lt;$L$10),0,$M$10*1000*(1+$P$10)^MIN(MAX(0,12*(YEAR(BA$21)-YEAR($L$10))+MONTH(BA$21)-MONTH($L$10)),MAX(0,12*(YEAR($K$10)-YEAR($L$10))+MONTH($K$10)-MONTH($L$10)))*(1+$Q$10)^MAX(0,12*(YEAR(BA$21)-YEAR($K$10))+MONTH(BA$21)-MONTH($K$10)))</f>
        <v>0</v>
      </c>
      <c r="BB52">
        <f t="shared" si="81"/>
        <v>0</v>
      </c>
      <c r="BC52">
        <f t="shared" si="81"/>
        <v>0</v>
      </c>
      <c r="BD52">
        <f t="shared" si="81"/>
        <v>0</v>
      </c>
      <c r="BE52">
        <f t="shared" si="81"/>
        <v>0</v>
      </c>
      <c r="BF52">
        <f t="shared" si="81"/>
        <v>0</v>
      </c>
      <c r="BG52">
        <f t="shared" si="81"/>
        <v>0</v>
      </c>
      <c r="BH52">
        <f t="shared" si="81"/>
        <v>0</v>
      </c>
      <c r="BI52">
        <f t="shared" si="81"/>
        <v>0</v>
      </c>
      <c r="BJ52">
        <f t="shared" si="81"/>
        <v>0</v>
      </c>
      <c r="BK52">
        <f t="shared" si="81"/>
        <v>0</v>
      </c>
      <c r="BL52">
        <f t="shared" si="81"/>
        <v>0</v>
      </c>
      <c r="BM52">
        <f t="shared" si="81"/>
        <v>0</v>
      </c>
      <c r="BN52">
        <f t="shared" si="81"/>
        <v>0</v>
      </c>
      <c r="BO52">
        <f t="shared" si="81"/>
        <v>0</v>
      </c>
      <c r="BP52">
        <f t="shared" si="81"/>
        <v>0</v>
      </c>
      <c r="BQ52">
        <f t="shared" si="81"/>
        <v>0</v>
      </c>
      <c r="BR52">
        <f t="shared" si="81"/>
        <v>0</v>
      </c>
      <c r="BS52">
        <f t="shared" si="81"/>
        <v>0</v>
      </c>
      <c r="BT52">
        <f t="shared" si="81"/>
        <v>0</v>
      </c>
      <c r="BU52">
        <f t="shared" si="81"/>
        <v>0</v>
      </c>
      <c r="BV52">
        <f t="shared" si="81"/>
        <v>0</v>
      </c>
      <c r="BW52">
        <f t="shared" si="81"/>
        <v>0</v>
      </c>
      <c r="BX52">
        <f t="shared" si="81"/>
        <v>0</v>
      </c>
      <c r="BY52">
        <f t="shared" si="81"/>
        <v>0</v>
      </c>
      <c r="BZ52">
        <f t="shared" si="81"/>
        <v>0</v>
      </c>
      <c r="CA52">
        <f t="shared" si="81"/>
        <v>0</v>
      </c>
      <c r="CB52">
        <f t="shared" si="81"/>
        <v>0</v>
      </c>
      <c r="CC52">
        <f t="shared" si="81"/>
        <v>0</v>
      </c>
      <c r="CD52">
        <f t="shared" si="81"/>
        <v>0</v>
      </c>
      <c r="CE52">
        <f t="shared" si="81"/>
        <v>0</v>
      </c>
      <c r="CF52">
        <f t="shared" si="81"/>
        <v>0</v>
      </c>
      <c r="CG52">
        <f t="shared" ref="CG52:DL52" si="82">IF(OR($C$10&lt;&gt;"Да",CG$21&lt;$L$10),0,$M$10*1000*(1+$P$10)^MIN(MAX(0,12*(YEAR(CG$21)-YEAR($L$10))+MONTH(CG$21)-MONTH($L$10)),MAX(0,12*(YEAR($K$10)-YEAR($L$10))+MONTH($K$10)-MONTH($L$10)))*(1+$Q$10)^MAX(0,12*(YEAR(CG$21)-YEAR($K$10))+MONTH(CG$21)-MONTH($K$10)))</f>
        <v>0</v>
      </c>
      <c r="CH52">
        <f t="shared" si="82"/>
        <v>0</v>
      </c>
      <c r="CI52">
        <f t="shared" si="82"/>
        <v>0</v>
      </c>
      <c r="CJ52">
        <f t="shared" si="82"/>
        <v>0</v>
      </c>
      <c r="CK52">
        <f t="shared" si="82"/>
        <v>0</v>
      </c>
      <c r="CL52">
        <f t="shared" si="82"/>
        <v>0</v>
      </c>
      <c r="CM52">
        <f t="shared" si="82"/>
        <v>0</v>
      </c>
      <c r="CN52">
        <f t="shared" si="82"/>
        <v>0</v>
      </c>
      <c r="CO52">
        <f t="shared" si="82"/>
        <v>0</v>
      </c>
      <c r="CP52">
        <f t="shared" si="82"/>
        <v>0</v>
      </c>
      <c r="CQ52">
        <f t="shared" si="82"/>
        <v>0</v>
      </c>
      <c r="CR52">
        <f t="shared" si="82"/>
        <v>0</v>
      </c>
      <c r="CS52">
        <f t="shared" si="82"/>
        <v>0</v>
      </c>
      <c r="CT52">
        <f t="shared" si="82"/>
        <v>0</v>
      </c>
      <c r="CU52">
        <f t="shared" si="82"/>
        <v>0</v>
      </c>
      <c r="CV52">
        <f t="shared" si="82"/>
        <v>0</v>
      </c>
      <c r="CW52">
        <f t="shared" si="82"/>
        <v>0</v>
      </c>
      <c r="CX52">
        <f t="shared" si="82"/>
        <v>0</v>
      </c>
      <c r="CY52">
        <f t="shared" si="82"/>
        <v>0</v>
      </c>
      <c r="CZ52">
        <f t="shared" si="82"/>
        <v>0</v>
      </c>
      <c r="DA52">
        <f t="shared" si="82"/>
        <v>0</v>
      </c>
      <c r="DB52">
        <f t="shared" si="82"/>
        <v>0</v>
      </c>
      <c r="DC52">
        <f t="shared" si="82"/>
        <v>0</v>
      </c>
      <c r="DD52">
        <f t="shared" si="82"/>
        <v>0</v>
      </c>
      <c r="DE52">
        <f t="shared" si="82"/>
        <v>0</v>
      </c>
      <c r="DF52">
        <f t="shared" si="82"/>
        <v>0</v>
      </c>
      <c r="DG52">
        <f t="shared" si="82"/>
        <v>0</v>
      </c>
      <c r="DH52">
        <f t="shared" si="82"/>
        <v>0</v>
      </c>
      <c r="DI52">
        <f t="shared" si="82"/>
        <v>0</v>
      </c>
      <c r="DJ52">
        <f t="shared" si="82"/>
        <v>0</v>
      </c>
      <c r="DK52">
        <f t="shared" si="82"/>
        <v>0</v>
      </c>
      <c r="DL52">
        <f t="shared" si="82"/>
        <v>0</v>
      </c>
      <c r="DM52">
        <f t="shared" ref="DM52:EI52" si="83">IF(OR($C$10&lt;&gt;"Да",DM$21&lt;$L$10),0,$M$10*1000*(1+$P$10)^MIN(MAX(0,12*(YEAR(DM$21)-YEAR($L$10))+MONTH(DM$21)-MONTH($L$10)),MAX(0,12*(YEAR($K$10)-YEAR($L$10))+MONTH($K$10)-MONTH($L$10)))*(1+$Q$10)^MAX(0,12*(YEAR(DM$21)-YEAR($K$10))+MONTH(DM$21)-MONTH($K$10)))</f>
        <v>0</v>
      </c>
      <c r="DN52">
        <f t="shared" si="83"/>
        <v>0</v>
      </c>
      <c r="DO52">
        <f t="shared" si="83"/>
        <v>0</v>
      </c>
      <c r="DP52">
        <f t="shared" si="83"/>
        <v>0</v>
      </c>
      <c r="DQ52">
        <f t="shared" si="83"/>
        <v>0</v>
      </c>
      <c r="DR52">
        <f t="shared" si="83"/>
        <v>0</v>
      </c>
      <c r="DS52">
        <f t="shared" si="83"/>
        <v>0</v>
      </c>
      <c r="DT52">
        <f t="shared" si="83"/>
        <v>0</v>
      </c>
      <c r="DU52">
        <f t="shared" si="83"/>
        <v>0</v>
      </c>
      <c r="DV52">
        <f t="shared" si="83"/>
        <v>0</v>
      </c>
      <c r="DW52">
        <f t="shared" si="83"/>
        <v>0</v>
      </c>
      <c r="DX52">
        <f t="shared" si="83"/>
        <v>0</v>
      </c>
      <c r="DY52">
        <f t="shared" si="83"/>
        <v>0</v>
      </c>
      <c r="DZ52">
        <f t="shared" si="83"/>
        <v>0</v>
      </c>
      <c r="EA52">
        <f t="shared" si="83"/>
        <v>0</v>
      </c>
      <c r="EB52">
        <f t="shared" si="83"/>
        <v>0</v>
      </c>
      <c r="EC52">
        <f t="shared" si="83"/>
        <v>0</v>
      </c>
      <c r="ED52">
        <f t="shared" si="83"/>
        <v>0</v>
      </c>
      <c r="EE52">
        <f t="shared" si="83"/>
        <v>0</v>
      </c>
      <c r="EF52">
        <f t="shared" si="83"/>
        <v>0</v>
      </c>
      <c r="EG52">
        <f t="shared" si="83"/>
        <v>0</v>
      </c>
      <c r="EH52">
        <f t="shared" si="83"/>
        <v>0</v>
      </c>
      <c r="EI52">
        <f t="shared" si="83"/>
        <v>0</v>
      </c>
    </row>
    <row r="53" spans="1:139" x14ac:dyDescent="0.25">
      <c r="A53" s="481" t="s">
        <v>2103</v>
      </c>
      <c r="B53" s="481" t="s">
        <v>2120</v>
      </c>
      <c r="C53" s="481"/>
      <c r="U53">
        <f t="shared" ref="U53:AZ53" si="84">IF(OR($C$11&lt;&gt;"Да",U$21&lt;$L$11),0,$M$11*1000*(1+$P$11)^MIN(MAX(0,12*(YEAR(U$21)-YEAR($L$11))+MONTH(U$21)-MONTH($L$11)),MAX(0,12*(YEAR($K$11)-YEAR($L$11))+MONTH($K$11)-MONTH($L$11)))*(1+$Q$11)^MAX(0,12*(YEAR(U$21)-YEAR($K$11))+MONTH(U$21)-MONTH($K$11)))</f>
        <v>0</v>
      </c>
      <c r="V53">
        <f t="shared" si="84"/>
        <v>0</v>
      </c>
      <c r="W53">
        <f t="shared" si="84"/>
        <v>0</v>
      </c>
      <c r="X53">
        <f t="shared" si="84"/>
        <v>0</v>
      </c>
      <c r="Y53">
        <f t="shared" si="84"/>
        <v>0</v>
      </c>
      <c r="Z53">
        <f t="shared" si="84"/>
        <v>0</v>
      </c>
      <c r="AA53">
        <f t="shared" si="84"/>
        <v>0</v>
      </c>
      <c r="AB53">
        <f t="shared" si="84"/>
        <v>0</v>
      </c>
      <c r="AC53">
        <f t="shared" si="84"/>
        <v>0</v>
      </c>
      <c r="AD53">
        <f t="shared" si="84"/>
        <v>0</v>
      </c>
      <c r="AE53">
        <f t="shared" si="84"/>
        <v>0</v>
      </c>
      <c r="AF53">
        <f t="shared" si="84"/>
        <v>0</v>
      </c>
      <c r="AG53">
        <f t="shared" si="84"/>
        <v>0</v>
      </c>
      <c r="AH53">
        <f t="shared" si="84"/>
        <v>0</v>
      </c>
      <c r="AI53">
        <f t="shared" si="84"/>
        <v>0</v>
      </c>
      <c r="AJ53">
        <f t="shared" si="84"/>
        <v>0</v>
      </c>
      <c r="AK53">
        <f t="shared" si="84"/>
        <v>0</v>
      </c>
      <c r="AL53">
        <f t="shared" si="84"/>
        <v>0</v>
      </c>
      <c r="AM53">
        <f t="shared" si="84"/>
        <v>0</v>
      </c>
      <c r="AN53">
        <f t="shared" si="84"/>
        <v>0</v>
      </c>
      <c r="AO53">
        <f t="shared" si="84"/>
        <v>0</v>
      </c>
      <c r="AP53">
        <f t="shared" si="84"/>
        <v>0</v>
      </c>
      <c r="AQ53">
        <f t="shared" si="84"/>
        <v>0</v>
      </c>
      <c r="AR53">
        <f t="shared" si="84"/>
        <v>0</v>
      </c>
      <c r="AS53">
        <f t="shared" si="84"/>
        <v>0</v>
      </c>
      <c r="AT53">
        <f t="shared" si="84"/>
        <v>0</v>
      </c>
      <c r="AU53">
        <f t="shared" si="84"/>
        <v>0</v>
      </c>
      <c r="AV53">
        <f t="shared" si="84"/>
        <v>0</v>
      </c>
      <c r="AW53">
        <f t="shared" si="84"/>
        <v>0</v>
      </c>
      <c r="AX53">
        <f t="shared" si="84"/>
        <v>0</v>
      </c>
      <c r="AY53">
        <f t="shared" si="84"/>
        <v>0</v>
      </c>
      <c r="AZ53">
        <f t="shared" si="84"/>
        <v>0</v>
      </c>
      <c r="BA53">
        <f t="shared" ref="BA53:CF53" si="85">IF(OR($C$11&lt;&gt;"Да",BA$21&lt;$L$11),0,$M$11*1000*(1+$P$11)^MIN(MAX(0,12*(YEAR(BA$21)-YEAR($L$11))+MONTH(BA$21)-MONTH($L$11)),MAX(0,12*(YEAR($K$11)-YEAR($L$11))+MONTH($K$11)-MONTH($L$11)))*(1+$Q$11)^MAX(0,12*(YEAR(BA$21)-YEAR($K$11))+MONTH(BA$21)-MONTH($K$11)))</f>
        <v>0</v>
      </c>
      <c r="BB53">
        <f t="shared" si="85"/>
        <v>0</v>
      </c>
      <c r="BC53">
        <f t="shared" si="85"/>
        <v>0</v>
      </c>
      <c r="BD53">
        <f t="shared" si="85"/>
        <v>0</v>
      </c>
      <c r="BE53">
        <f t="shared" si="85"/>
        <v>0</v>
      </c>
      <c r="BF53">
        <f t="shared" si="85"/>
        <v>0</v>
      </c>
      <c r="BG53">
        <f t="shared" si="85"/>
        <v>0</v>
      </c>
      <c r="BH53">
        <f t="shared" si="85"/>
        <v>0</v>
      </c>
      <c r="BI53">
        <f t="shared" si="85"/>
        <v>0</v>
      </c>
      <c r="BJ53">
        <f t="shared" si="85"/>
        <v>0</v>
      </c>
      <c r="BK53">
        <f t="shared" si="85"/>
        <v>0</v>
      </c>
      <c r="BL53">
        <f t="shared" si="85"/>
        <v>0</v>
      </c>
      <c r="BM53">
        <f t="shared" si="85"/>
        <v>0</v>
      </c>
      <c r="BN53">
        <f t="shared" si="85"/>
        <v>0</v>
      </c>
      <c r="BO53">
        <f t="shared" si="85"/>
        <v>0</v>
      </c>
      <c r="BP53">
        <f t="shared" si="85"/>
        <v>0</v>
      </c>
      <c r="BQ53">
        <f t="shared" si="85"/>
        <v>0</v>
      </c>
      <c r="BR53">
        <f t="shared" si="85"/>
        <v>0</v>
      </c>
      <c r="BS53">
        <f t="shared" si="85"/>
        <v>0</v>
      </c>
      <c r="BT53">
        <f t="shared" si="85"/>
        <v>0</v>
      </c>
      <c r="BU53">
        <f t="shared" si="85"/>
        <v>0</v>
      </c>
      <c r="BV53">
        <f t="shared" si="85"/>
        <v>0</v>
      </c>
      <c r="BW53">
        <f t="shared" si="85"/>
        <v>0</v>
      </c>
      <c r="BX53">
        <f t="shared" si="85"/>
        <v>0</v>
      </c>
      <c r="BY53">
        <f t="shared" si="85"/>
        <v>0</v>
      </c>
      <c r="BZ53">
        <f t="shared" si="85"/>
        <v>0</v>
      </c>
      <c r="CA53">
        <f t="shared" si="85"/>
        <v>0</v>
      </c>
      <c r="CB53">
        <f t="shared" si="85"/>
        <v>0</v>
      </c>
      <c r="CC53">
        <f t="shared" si="85"/>
        <v>0</v>
      </c>
      <c r="CD53">
        <f t="shared" si="85"/>
        <v>0</v>
      </c>
      <c r="CE53">
        <f t="shared" si="85"/>
        <v>0</v>
      </c>
      <c r="CF53">
        <f t="shared" si="85"/>
        <v>0</v>
      </c>
      <c r="CG53">
        <f t="shared" ref="CG53:DL53" si="86">IF(OR($C$11&lt;&gt;"Да",CG$21&lt;$L$11),0,$M$11*1000*(1+$P$11)^MIN(MAX(0,12*(YEAR(CG$21)-YEAR($L$11))+MONTH(CG$21)-MONTH($L$11)),MAX(0,12*(YEAR($K$11)-YEAR($L$11))+MONTH($K$11)-MONTH($L$11)))*(1+$Q$11)^MAX(0,12*(YEAR(CG$21)-YEAR($K$11))+MONTH(CG$21)-MONTH($K$11)))</f>
        <v>0</v>
      </c>
      <c r="CH53">
        <f t="shared" si="86"/>
        <v>0</v>
      </c>
      <c r="CI53">
        <f t="shared" si="86"/>
        <v>0</v>
      </c>
      <c r="CJ53">
        <f t="shared" si="86"/>
        <v>0</v>
      </c>
      <c r="CK53">
        <f t="shared" si="86"/>
        <v>0</v>
      </c>
      <c r="CL53">
        <f t="shared" si="86"/>
        <v>0</v>
      </c>
      <c r="CM53">
        <f t="shared" si="86"/>
        <v>0</v>
      </c>
      <c r="CN53">
        <f t="shared" si="86"/>
        <v>0</v>
      </c>
      <c r="CO53">
        <f t="shared" si="86"/>
        <v>0</v>
      </c>
      <c r="CP53">
        <f t="shared" si="86"/>
        <v>0</v>
      </c>
      <c r="CQ53">
        <f t="shared" si="86"/>
        <v>0</v>
      </c>
      <c r="CR53">
        <f t="shared" si="86"/>
        <v>0</v>
      </c>
      <c r="CS53">
        <f t="shared" si="86"/>
        <v>0</v>
      </c>
      <c r="CT53">
        <f t="shared" si="86"/>
        <v>0</v>
      </c>
      <c r="CU53">
        <f t="shared" si="86"/>
        <v>0</v>
      </c>
      <c r="CV53">
        <f t="shared" si="86"/>
        <v>0</v>
      </c>
      <c r="CW53">
        <f t="shared" si="86"/>
        <v>0</v>
      </c>
      <c r="CX53">
        <f t="shared" si="86"/>
        <v>0</v>
      </c>
      <c r="CY53">
        <f t="shared" si="86"/>
        <v>0</v>
      </c>
      <c r="CZ53">
        <f t="shared" si="86"/>
        <v>0</v>
      </c>
      <c r="DA53">
        <f t="shared" si="86"/>
        <v>0</v>
      </c>
      <c r="DB53">
        <f t="shared" si="86"/>
        <v>0</v>
      </c>
      <c r="DC53">
        <f t="shared" si="86"/>
        <v>0</v>
      </c>
      <c r="DD53">
        <f t="shared" si="86"/>
        <v>0</v>
      </c>
      <c r="DE53">
        <f t="shared" si="86"/>
        <v>0</v>
      </c>
      <c r="DF53">
        <f t="shared" si="86"/>
        <v>0</v>
      </c>
      <c r="DG53">
        <f t="shared" si="86"/>
        <v>0</v>
      </c>
      <c r="DH53">
        <f t="shared" si="86"/>
        <v>0</v>
      </c>
      <c r="DI53">
        <f t="shared" si="86"/>
        <v>0</v>
      </c>
      <c r="DJ53">
        <f t="shared" si="86"/>
        <v>0</v>
      </c>
      <c r="DK53">
        <f t="shared" si="86"/>
        <v>0</v>
      </c>
      <c r="DL53">
        <f t="shared" si="86"/>
        <v>0</v>
      </c>
      <c r="DM53">
        <f t="shared" ref="DM53:EI53" si="87">IF(OR($C$11&lt;&gt;"Да",DM$21&lt;$L$11),0,$M$11*1000*(1+$P$11)^MIN(MAX(0,12*(YEAR(DM$21)-YEAR($L$11))+MONTH(DM$21)-MONTH($L$11)),MAX(0,12*(YEAR($K$11)-YEAR($L$11))+MONTH($K$11)-MONTH($L$11)))*(1+$Q$11)^MAX(0,12*(YEAR(DM$21)-YEAR($K$11))+MONTH(DM$21)-MONTH($K$11)))</f>
        <v>0</v>
      </c>
      <c r="DN53">
        <f t="shared" si="87"/>
        <v>0</v>
      </c>
      <c r="DO53">
        <f t="shared" si="87"/>
        <v>0</v>
      </c>
      <c r="DP53">
        <f t="shared" si="87"/>
        <v>0</v>
      </c>
      <c r="DQ53">
        <f t="shared" si="87"/>
        <v>0</v>
      </c>
      <c r="DR53">
        <f t="shared" si="87"/>
        <v>0</v>
      </c>
      <c r="DS53">
        <f t="shared" si="87"/>
        <v>0</v>
      </c>
      <c r="DT53">
        <f t="shared" si="87"/>
        <v>0</v>
      </c>
      <c r="DU53">
        <f t="shared" si="87"/>
        <v>0</v>
      </c>
      <c r="DV53">
        <f t="shared" si="87"/>
        <v>0</v>
      </c>
      <c r="DW53">
        <f t="shared" si="87"/>
        <v>0</v>
      </c>
      <c r="DX53">
        <f t="shared" si="87"/>
        <v>0</v>
      </c>
      <c r="DY53">
        <f t="shared" si="87"/>
        <v>0</v>
      </c>
      <c r="DZ53">
        <f t="shared" si="87"/>
        <v>0</v>
      </c>
      <c r="EA53">
        <f t="shared" si="87"/>
        <v>0</v>
      </c>
      <c r="EB53">
        <f t="shared" si="87"/>
        <v>0</v>
      </c>
      <c r="EC53">
        <f t="shared" si="87"/>
        <v>0</v>
      </c>
      <c r="ED53">
        <f t="shared" si="87"/>
        <v>0</v>
      </c>
      <c r="EE53">
        <f t="shared" si="87"/>
        <v>0</v>
      </c>
      <c r="EF53">
        <f t="shared" si="87"/>
        <v>0</v>
      </c>
      <c r="EG53">
        <f t="shared" si="87"/>
        <v>0</v>
      </c>
      <c r="EH53">
        <f t="shared" si="87"/>
        <v>0</v>
      </c>
      <c r="EI53">
        <f t="shared" si="87"/>
        <v>0</v>
      </c>
    </row>
    <row r="54" spans="1:139" x14ac:dyDescent="0.25">
      <c r="A54" s="481" t="s">
        <v>839</v>
      </c>
      <c r="B54" s="481" t="s">
        <v>2121</v>
      </c>
      <c r="C54" s="481"/>
      <c r="U54">
        <f t="shared" ref="U54:AZ54" si="88">IF(OR($C$12&lt;&gt;"Да",U$21&lt;$L$12),0,$M$12*1000000*(1+$P$12)^MIN(MAX(0,12*(YEAR(U$21)-YEAR($L$12))+MONTH(U$21)-MONTH($L$12)),MAX(0,12*(YEAR($K$12)-YEAR($L$12))+MONTH($K$12)-MONTH($L$12)))*(1+$Q$12)^MAX(0,12*(YEAR(U$21)-YEAR($K$12))+MONTH(U$21)-MONTH($K$12)))</f>
        <v>0</v>
      </c>
      <c r="V54">
        <f t="shared" si="88"/>
        <v>0</v>
      </c>
      <c r="W54">
        <f t="shared" si="88"/>
        <v>0</v>
      </c>
      <c r="X54">
        <f t="shared" si="88"/>
        <v>0</v>
      </c>
      <c r="Y54">
        <f t="shared" si="88"/>
        <v>0</v>
      </c>
      <c r="Z54">
        <f t="shared" si="88"/>
        <v>0</v>
      </c>
      <c r="AA54">
        <f t="shared" si="88"/>
        <v>0</v>
      </c>
      <c r="AB54">
        <f t="shared" si="88"/>
        <v>0</v>
      </c>
      <c r="AC54">
        <f t="shared" si="88"/>
        <v>0</v>
      </c>
      <c r="AD54">
        <f t="shared" si="88"/>
        <v>0</v>
      </c>
      <c r="AE54">
        <f t="shared" si="88"/>
        <v>0</v>
      </c>
      <c r="AF54">
        <f t="shared" si="88"/>
        <v>0</v>
      </c>
      <c r="AG54">
        <f t="shared" si="88"/>
        <v>0</v>
      </c>
      <c r="AH54">
        <f t="shared" si="88"/>
        <v>0</v>
      </c>
      <c r="AI54">
        <f t="shared" si="88"/>
        <v>0</v>
      </c>
      <c r="AJ54">
        <f t="shared" si="88"/>
        <v>0</v>
      </c>
      <c r="AK54">
        <f t="shared" si="88"/>
        <v>0</v>
      </c>
      <c r="AL54">
        <f t="shared" si="88"/>
        <v>0</v>
      </c>
      <c r="AM54">
        <f t="shared" si="88"/>
        <v>0</v>
      </c>
      <c r="AN54">
        <f t="shared" si="88"/>
        <v>0</v>
      </c>
      <c r="AO54">
        <f t="shared" si="88"/>
        <v>0</v>
      </c>
      <c r="AP54">
        <f t="shared" si="88"/>
        <v>0</v>
      </c>
      <c r="AQ54">
        <f t="shared" si="88"/>
        <v>0</v>
      </c>
      <c r="AR54">
        <f t="shared" si="88"/>
        <v>0</v>
      </c>
      <c r="AS54">
        <f t="shared" si="88"/>
        <v>0</v>
      </c>
      <c r="AT54">
        <f t="shared" si="88"/>
        <v>0</v>
      </c>
      <c r="AU54">
        <f t="shared" si="88"/>
        <v>0</v>
      </c>
      <c r="AV54">
        <f t="shared" si="88"/>
        <v>0</v>
      </c>
      <c r="AW54">
        <f t="shared" si="88"/>
        <v>0</v>
      </c>
      <c r="AX54">
        <f t="shared" si="88"/>
        <v>0</v>
      </c>
      <c r="AY54">
        <f t="shared" si="88"/>
        <v>0</v>
      </c>
      <c r="AZ54">
        <f t="shared" si="88"/>
        <v>0</v>
      </c>
      <c r="BA54">
        <f t="shared" ref="BA54:CF54" si="89">IF(OR($C$12&lt;&gt;"Да",BA$21&lt;$L$12),0,$M$12*1000000*(1+$P$12)^MIN(MAX(0,12*(YEAR(BA$21)-YEAR($L$12))+MONTH(BA$21)-MONTH($L$12)),MAX(0,12*(YEAR($K$12)-YEAR($L$12))+MONTH($K$12)-MONTH($L$12)))*(1+$Q$12)^MAX(0,12*(YEAR(BA$21)-YEAR($K$12))+MONTH(BA$21)-MONTH($K$12)))</f>
        <v>0</v>
      </c>
      <c r="BB54">
        <f t="shared" si="89"/>
        <v>0</v>
      </c>
      <c r="BC54">
        <f t="shared" si="89"/>
        <v>0</v>
      </c>
      <c r="BD54">
        <f t="shared" si="89"/>
        <v>0</v>
      </c>
      <c r="BE54">
        <f t="shared" si="89"/>
        <v>0</v>
      </c>
      <c r="BF54">
        <f t="shared" si="89"/>
        <v>0</v>
      </c>
      <c r="BG54">
        <f t="shared" si="89"/>
        <v>0</v>
      </c>
      <c r="BH54">
        <f t="shared" si="89"/>
        <v>0</v>
      </c>
      <c r="BI54">
        <f t="shared" si="89"/>
        <v>0</v>
      </c>
      <c r="BJ54">
        <f t="shared" si="89"/>
        <v>0</v>
      </c>
      <c r="BK54">
        <f t="shared" si="89"/>
        <v>0</v>
      </c>
      <c r="BL54">
        <f t="shared" si="89"/>
        <v>0</v>
      </c>
      <c r="BM54">
        <f t="shared" si="89"/>
        <v>0</v>
      </c>
      <c r="BN54">
        <f t="shared" si="89"/>
        <v>0</v>
      </c>
      <c r="BO54">
        <f t="shared" si="89"/>
        <v>0</v>
      </c>
      <c r="BP54">
        <f t="shared" si="89"/>
        <v>0</v>
      </c>
      <c r="BQ54">
        <f t="shared" si="89"/>
        <v>0</v>
      </c>
      <c r="BR54">
        <f t="shared" si="89"/>
        <v>0</v>
      </c>
      <c r="BS54">
        <f t="shared" si="89"/>
        <v>0</v>
      </c>
      <c r="BT54">
        <f t="shared" si="89"/>
        <v>0</v>
      </c>
      <c r="BU54">
        <f t="shared" si="89"/>
        <v>0</v>
      </c>
      <c r="BV54">
        <f t="shared" si="89"/>
        <v>0</v>
      </c>
      <c r="BW54">
        <f t="shared" si="89"/>
        <v>0</v>
      </c>
      <c r="BX54">
        <f t="shared" si="89"/>
        <v>0</v>
      </c>
      <c r="BY54">
        <f t="shared" si="89"/>
        <v>0</v>
      </c>
      <c r="BZ54">
        <f t="shared" si="89"/>
        <v>0</v>
      </c>
      <c r="CA54">
        <f t="shared" si="89"/>
        <v>0</v>
      </c>
      <c r="CB54">
        <f t="shared" si="89"/>
        <v>0</v>
      </c>
      <c r="CC54">
        <f t="shared" si="89"/>
        <v>0</v>
      </c>
      <c r="CD54">
        <f t="shared" si="89"/>
        <v>0</v>
      </c>
      <c r="CE54">
        <f t="shared" si="89"/>
        <v>0</v>
      </c>
      <c r="CF54">
        <f t="shared" si="89"/>
        <v>0</v>
      </c>
      <c r="CG54">
        <f t="shared" ref="CG54:DL54" si="90">IF(OR($C$12&lt;&gt;"Да",CG$21&lt;$L$12),0,$M$12*1000000*(1+$P$12)^MIN(MAX(0,12*(YEAR(CG$21)-YEAR($L$12))+MONTH(CG$21)-MONTH($L$12)),MAX(0,12*(YEAR($K$12)-YEAR($L$12))+MONTH($K$12)-MONTH($L$12)))*(1+$Q$12)^MAX(0,12*(YEAR(CG$21)-YEAR($K$12))+MONTH(CG$21)-MONTH($K$12)))</f>
        <v>0</v>
      </c>
      <c r="CH54">
        <f t="shared" si="90"/>
        <v>0</v>
      </c>
      <c r="CI54">
        <f t="shared" si="90"/>
        <v>0</v>
      </c>
      <c r="CJ54">
        <f t="shared" si="90"/>
        <v>0</v>
      </c>
      <c r="CK54">
        <f t="shared" si="90"/>
        <v>0</v>
      </c>
      <c r="CL54">
        <f t="shared" si="90"/>
        <v>0</v>
      </c>
      <c r="CM54">
        <f t="shared" si="90"/>
        <v>0</v>
      </c>
      <c r="CN54">
        <f t="shared" si="90"/>
        <v>0</v>
      </c>
      <c r="CO54">
        <f t="shared" si="90"/>
        <v>0</v>
      </c>
      <c r="CP54">
        <f t="shared" si="90"/>
        <v>0</v>
      </c>
      <c r="CQ54">
        <f t="shared" si="90"/>
        <v>0</v>
      </c>
      <c r="CR54">
        <f t="shared" si="90"/>
        <v>0</v>
      </c>
      <c r="CS54">
        <f t="shared" si="90"/>
        <v>0</v>
      </c>
      <c r="CT54">
        <f t="shared" si="90"/>
        <v>0</v>
      </c>
      <c r="CU54">
        <f t="shared" si="90"/>
        <v>0</v>
      </c>
      <c r="CV54">
        <f t="shared" si="90"/>
        <v>0</v>
      </c>
      <c r="CW54">
        <f t="shared" si="90"/>
        <v>0</v>
      </c>
      <c r="CX54">
        <f t="shared" si="90"/>
        <v>0</v>
      </c>
      <c r="CY54">
        <f t="shared" si="90"/>
        <v>0</v>
      </c>
      <c r="CZ54">
        <f t="shared" si="90"/>
        <v>0</v>
      </c>
      <c r="DA54">
        <f t="shared" si="90"/>
        <v>0</v>
      </c>
      <c r="DB54">
        <f t="shared" si="90"/>
        <v>0</v>
      </c>
      <c r="DC54">
        <f t="shared" si="90"/>
        <v>0</v>
      </c>
      <c r="DD54">
        <f t="shared" si="90"/>
        <v>0</v>
      </c>
      <c r="DE54">
        <f t="shared" si="90"/>
        <v>0</v>
      </c>
      <c r="DF54">
        <f t="shared" si="90"/>
        <v>0</v>
      </c>
      <c r="DG54">
        <f t="shared" si="90"/>
        <v>0</v>
      </c>
      <c r="DH54">
        <f t="shared" si="90"/>
        <v>0</v>
      </c>
      <c r="DI54">
        <f t="shared" si="90"/>
        <v>0</v>
      </c>
      <c r="DJ54">
        <f t="shared" si="90"/>
        <v>0</v>
      </c>
      <c r="DK54">
        <f t="shared" si="90"/>
        <v>0</v>
      </c>
      <c r="DL54">
        <f t="shared" si="90"/>
        <v>0</v>
      </c>
      <c r="DM54">
        <f t="shared" ref="DM54:EI54" si="91">IF(OR($C$12&lt;&gt;"Да",DM$21&lt;$L$12),0,$M$12*1000000*(1+$P$12)^MIN(MAX(0,12*(YEAR(DM$21)-YEAR($L$12))+MONTH(DM$21)-MONTH($L$12)),MAX(0,12*(YEAR($K$12)-YEAR($L$12))+MONTH($K$12)-MONTH($L$12)))*(1+$Q$12)^MAX(0,12*(YEAR(DM$21)-YEAR($K$12))+MONTH(DM$21)-MONTH($K$12)))</f>
        <v>0</v>
      </c>
      <c r="DN54">
        <f t="shared" si="91"/>
        <v>0</v>
      </c>
      <c r="DO54">
        <f t="shared" si="91"/>
        <v>0</v>
      </c>
      <c r="DP54">
        <f t="shared" si="91"/>
        <v>0</v>
      </c>
      <c r="DQ54">
        <f t="shared" si="91"/>
        <v>0</v>
      </c>
      <c r="DR54">
        <f t="shared" si="91"/>
        <v>0</v>
      </c>
      <c r="DS54">
        <f t="shared" si="91"/>
        <v>0</v>
      </c>
      <c r="DT54">
        <f t="shared" si="91"/>
        <v>0</v>
      </c>
      <c r="DU54">
        <f t="shared" si="91"/>
        <v>0</v>
      </c>
      <c r="DV54">
        <f t="shared" si="91"/>
        <v>0</v>
      </c>
      <c r="DW54">
        <f t="shared" si="91"/>
        <v>0</v>
      </c>
      <c r="DX54">
        <f t="shared" si="91"/>
        <v>0</v>
      </c>
      <c r="DY54">
        <f t="shared" si="91"/>
        <v>0</v>
      </c>
      <c r="DZ54">
        <f t="shared" si="91"/>
        <v>0</v>
      </c>
      <c r="EA54">
        <f t="shared" si="91"/>
        <v>0</v>
      </c>
      <c r="EB54">
        <f t="shared" si="91"/>
        <v>0</v>
      </c>
      <c r="EC54">
        <f t="shared" si="91"/>
        <v>0</v>
      </c>
      <c r="ED54">
        <f t="shared" si="91"/>
        <v>0</v>
      </c>
      <c r="EE54">
        <f t="shared" si="91"/>
        <v>0</v>
      </c>
      <c r="EF54">
        <f t="shared" si="91"/>
        <v>0</v>
      </c>
      <c r="EG54">
        <f t="shared" si="91"/>
        <v>0</v>
      </c>
      <c r="EH54">
        <f t="shared" si="91"/>
        <v>0</v>
      </c>
      <c r="EI54">
        <f t="shared" si="91"/>
        <v>0</v>
      </c>
    </row>
  </sheetData>
  <mergeCells count="4">
    <mergeCell ref="A1:S1"/>
    <mergeCell ref="A3:S3"/>
    <mergeCell ref="A14:S14"/>
    <mergeCell ref="A20:S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Дашборд</vt:lpstr>
      <vt:lpstr>Вводные</vt:lpstr>
      <vt:lpstr>ОТЧЕТ</vt:lpstr>
      <vt:lpstr>Расчет ВРИ (ТЭП)</vt:lpstr>
      <vt:lpstr>ТЭП</vt:lpstr>
      <vt:lpstr>Календарь</vt:lpstr>
      <vt:lpstr>Цены</vt:lpstr>
      <vt:lpstr>Финансирование</vt:lpstr>
      <vt:lpstr>Ставки</vt:lpstr>
      <vt:lpstr>LLCR</vt:lpstr>
      <vt:lpstr>Мониторинг</vt:lpstr>
      <vt:lpstr>СРОКИ</vt:lpstr>
      <vt:lpstr>CF</vt:lpstr>
      <vt:lpstr>cf_0</vt:lpstr>
      <vt:lpstr>cf_1</vt:lpstr>
      <vt:lpstr>cf_2</vt:lpstr>
      <vt:lpstr>ПОДБОР_КВ.М</vt:lpstr>
      <vt:lpstr>План продаж</vt:lpstr>
      <vt:lpstr>факт</vt:lpstr>
      <vt:lpstr>коды</vt:lpstr>
      <vt:lpstr>КРЕДИТЫ</vt:lpstr>
      <vt:lpstr>гр.эскроу</vt:lpstr>
      <vt:lpstr>гр.статус</vt:lpstr>
      <vt:lpstr>ЗУ</vt:lpstr>
      <vt:lpstr>MAPPING</vt:lpstr>
      <vt:lpstr>Служебные</vt:lpstr>
      <vt:lpstr>ОБЪЕКТЫ КРТ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Ситников</dc:creator>
  <cp:lastModifiedBy>Ситников Владислав Юрьевич</cp:lastModifiedBy>
  <dcterms:created xsi:type="dcterms:W3CDTF">2026-07-21T13:30:57Z</dcterms:created>
  <dcterms:modified xsi:type="dcterms:W3CDTF">2026-07-21T13:55:10Z</dcterms:modified>
</cp:coreProperties>
</file>